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s compartilhados\CEF08.2 - Cidade Inteligente Cajamar SP\04. Desenvolvimento\01. Técnico\03. Estudos de Engenharia\01. Simulações\"/>
    </mc:Choice>
  </mc:AlternateContent>
  <xr:revisionPtr revIDLastSave="0" documentId="13_ncr:1_{7B5C2D38-0DAD-4EBB-AE69-C3EC05785E1F}" xr6:coauthVersionLast="47" xr6:coauthVersionMax="47" xr10:uidLastSave="{00000000-0000-0000-0000-000000000000}"/>
  <bookViews>
    <workbookView xWindow="-28920" yWindow="-120" windowWidth="29040" windowHeight="15720" tabRatio="500" firstSheet="1" activeTab="1" xr2:uid="{00000000-000D-0000-FFFF-FFFF00000000}"/>
  </bookViews>
  <sheets>
    <sheet name="DefiniçãoFornecedores" sheetId="1" r:id="rId1"/>
    <sheet name="Simulações" sheetId="2" r:id="rId2"/>
    <sheet name="Braços de IP" sheetId="3" r:id="rId3"/>
    <sheet name="Planilha1" sheetId="4" state="hidden" r:id="rId4"/>
    <sheet name="FaixaDistPostes" sheetId="5" state="hidden" r:id="rId5"/>
    <sheet name="CPE" sheetId="6" r:id="rId6"/>
    <sheet name="Banco de dados" sheetId="7" r:id="rId7"/>
    <sheet name="ABNT5101" sheetId="8" r:id="rId8"/>
    <sheet name="Planilha2" sheetId="9" state="hidden" r:id="rId9"/>
    <sheet name="AnáliseFornecedores" sheetId="10" state="hidden" r:id="rId10"/>
    <sheet name="Banco_Tipologias" sheetId="11" state="hidden" r:id="rId11"/>
    <sheet name="Recorrência" sheetId="12" r:id="rId12"/>
    <sheet name="Base" sheetId="13" r:id="rId13"/>
    <sheet name="Tabela dinâmica" sheetId="14" r:id="rId14"/>
  </sheets>
  <definedNames>
    <definedName name="_xlnm._FilterDatabase" localSheetId="3" hidden="1">Planilha1!$B$1:$C$27</definedName>
    <definedName name="_xlnm._FilterDatabase" localSheetId="11" hidden="1">Recorrência!$A$1:$K$41</definedName>
    <definedName name="_xlnm._FilterDatabase" localSheetId="1" hidden="1">Simulações!$A$1:$DO$991</definedName>
    <definedName name="_xlnm._FilterDatabase" localSheetId="13" hidden="1">'Tabela dinâmica'!$A$3:$N$1130</definedName>
    <definedName name="_xlcn.WorksheetConnection_BaseB1O1522" hidden="1">Base!$B$1:$O$1522</definedName>
    <definedName name="Banco_Tipologias">Banco_Tipologias!$C$4:$N$17</definedName>
    <definedName name="colunaclasses">Simulações!$BR$2:$BR$1237</definedName>
    <definedName name="ilumatic">'Banco de dados'!#REF!</definedName>
    <definedName name="philips">'Banco de dados'!#REF!</definedName>
    <definedName name="red_global">'Banco de dados'!#REF!</definedName>
    <definedName name="red_juganu">'Banco de dados'!#REF!</definedName>
    <definedName name="red_philips">'Banco de dados'!#REF!</definedName>
    <definedName name="red_repume">'Banco de dados'!#REF!</definedName>
    <definedName name="red_tecno">'Banco de dados'!#REF!</definedName>
    <definedName name="redglobal">'Banco de dados'!#REF!</definedName>
    <definedName name="tecnowat">'Banco de dados'!#REF!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L967" i="2" l="1"/>
  <c r="CL966" i="2"/>
  <c r="CL965" i="2"/>
  <c r="CL676" i="2"/>
  <c r="CL675" i="2"/>
  <c r="CL674" i="2"/>
  <c r="CL616" i="2"/>
  <c r="CL615" i="2"/>
  <c r="CL614" i="2"/>
  <c r="CN460" i="2"/>
  <c r="CN459" i="2"/>
  <c r="CN458" i="2"/>
  <c r="CL460" i="2"/>
  <c r="CL459" i="2"/>
  <c r="CL458" i="2"/>
  <c r="CL730" i="2"/>
  <c r="CL729" i="2"/>
  <c r="CL728" i="2"/>
  <c r="CL160" i="2"/>
  <c r="CL159" i="2"/>
  <c r="CL158" i="2"/>
  <c r="CL550" i="2"/>
  <c r="CL549" i="2"/>
  <c r="CL548" i="2"/>
  <c r="CL970" i="2"/>
  <c r="CL969" i="2"/>
  <c r="CL968" i="2"/>
  <c r="CL697" i="2"/>
  <c r="CL696" i="2"/>
  <c r="CL695" i="2"/>
  <c r="CL466" i="2"/>
  <c r="CL465" i="2"/>
  <c r="CL464" i="2"/>
  <c r="CL427" i="2"/>
  <c r="CL426" i="2"/>
  <c r="CL425" i="2"/>
  <c r="CL985" i="2"/>
  <c r="CL984" i="2"/>
  <c r="CL983" i="2"/>
  <c r="CL955" i="2"/>
  <c r="CL954" i="2"/>
  <c r="CL953" i="2"/>
  <c r="CL793" i="2"/>
  <c r="CL792" i="2"/>
  <c r="CL791" i="2"/>
  <c r="CL199" i="2"/>
  <c r="CL198" i="2"/>
  <c r="CL197" i="2"/>
  <c r="CL82" i="2"/>
  <c r="CL81" i="2"/>
  <c r="CL80" i="2"/>
  <c r="CL350" i="2"/>
  <c r="CL352" i="2"/>
  <c r="CL351" i="2"/>
  <c r="CL172" i="2"/>
  <c r="CL171" i="2"/>
  <c r="CL170" i="2"/>
  <c r="CL10" i="2"/>
  <c r="CL9" i="2"/>
  <c r="CL8" i="2"/>
  <c r="CL988" i="2"/>
  <c r="CL987" i="2"/>
  <c r="CL986" i="2"/>
  <c r="CL58" i="2"/>
  <c r="CL57" i="2"/>
  <c r="CL56" i="2"/>
  <c r="CL121" i="2"/>
  <c r="CL120" i="2"/>
  <c r="CL119" i="2"/>
  <c r="CL943" i="2"/>
  <c r="CL942" i="2"/>
  <c r="CL941" i="2"/>
  <c r="CL658" i="2"/>
  <c r="CL657" i="2"/>
  <c r="CL656" i="2"/>
  <c r="CL652" i="2"/>
  <c r="CL651" i="2"/>
  <c r="CL650" i="2"/>
  <c r="CL322" i="2" l="1"/>
  <c r="CL321" i="2"/>
  <c r="CL320" i="2"/>
  <c r="CN292" i="2"/>
  <c r="CN291" i="2"/>
  <c r="CN290" i="2"/>
  <c r="CL292" i="2"/>
  <c r="CL291" i="2"/>
  <c r="CL290" i="2"/>
  <c r="CL283" i="2"/>
  <c r="CL282" i="2"/>
  <c r="CL281" i="2"/>
  <c r="CL772" i="2"/>
  <c r="CL771" i="2"/>
  <c r="CL770" i="2"/>
  <c r="CL673" i="2"/>
  <c r="CL672" i="2"/>
  <c r="CL671" i="2"/>
  <c r="CL97" i="2"/>
  <c r="CL96" i="2"/>
  <c r="CL95" i="2"/>
  <c r="CL823" i="2"/>
  <c r="CL822" i="2"/>
  <c r="CL821" i="2"/>
  <c r="CL256" i="2"/>
  <c r="CL255" i="2"/>
  <c r="CL254" i="2"/>
  <c r="CL886" i="2"/>
  <c r="CL885" i="2"/>
  <c r="CL884" i="2"/>
  <c r="CL424" i="2"/>
  <c r="CL423" i="2"/>
  <c r="CL422" i="2"/>
  <c r="CL865" i="2"/>
  <c r="CL864" i="2"/>
  <c r="CL863" i="2"/>
  <c r="CL667" i="2"/>
  <c r="CL666" i="2"/>
  <c r="CL665" i="2"/>
  <c r="CL601" i="2"/>
  <c r="CL600" i="2"/>
  <c r="CL599" i="2"/>
  <c r="CL85" i="2"/>
  <c r="CL84" i="2"/>
  <c r="CL83" i="2"/>
  <c r="CL457" i="2" l="1"/>
  <c r="CL456" i="2"/>
  <c r="CL455" i="2"/>
  <c r="CL130" i="2"/>
  <c r="CL129" i="2"/>
  <c r="CL128" i="2"/>
  <c r="CL19" i="2"/>
  <c r="CL18" i="2"/>
  <c r="CL17" i="2"/>
  <c r="CL13" i="2"/>
  <c r="CL12" i="2"/>
  <c r="CL11" i="2"/>
  <c r="CL688" i="2"/>
  <c r="CL687" i="2"/>
  <c r="CL686" i="2"/>
  <c r="CL469" i="2" l="1"/>
  <c r="CL468" i="2"/>
  <c r="CL467" i="2"/>
  <c r="CL385" i="2"/>
  <c r="CL384" i="2" l="1"/>
  <c r="CL383" i="2"/>
  <c r="AK383" i="2"/>
  <c r="N930" i="14" l="1" a="1"/>
  <c r="N930" i="14" s="1"/>
  <c r="N929" i="14" a="1"/>
  <c r="N929" i="14" s="1"/>
  <c r="N928" i="14" a="1"/>
  <c r="N928" i="14" s="1"/>
  <c r="N927" i="14" a="1"/>
  <c r="N927" i="14" s="1"/>
  <c r="N926" i="14" a="1"/>
  <c r="N926" i="14"/>
  <c r="N925" i="14" a="1"/>
  <c r="N925" i="14"/>
  <c r="N924" i="14" a="1"/>
  <c r="N924" i="14"/>
  <c r="N923" i="14" a="1"/>
  <c r="N923" i="14"/>
  <c r="N922" i="14" a="1"/>
  <c r="N922" i="14"/>
  <c r="N921" i="14" a="1"/>
  <c r="N921" i="14"/>
  <c r="N920" i="14" a="1"/>
  <c r="N920" i="14"/>
  <c r="N919" i="14" a="1"/>
  <c r="N919" i="14"/>
  <c r="N918" i="14" a="1"/>
  <c r="N918" i="14"/>
  <c r="N917" i="14" a="1"/>
  <c r="N917" i="14"/>
  <c r="N916" i="14" a="1"/>
  <c r="N916" i="14"/>
  <c r="N915" i="14" a="1"/>
  <c r="N915" i="14"/>
  <c r="N914" i="14" a="1"/>
  <c r="N914" i="14"/>
  <c r="N913" i="14" a="1"/>
  <c r="N913" i="14"/>
  <c r="N912" i="14" a="1"/>
  <c r="N912" i="14"/>
  <c r="N911" i="14" a="1"/>
  <c r="N911" i="14"/>
  <c r="N910" i="14" a="1"/>
  <c r="N910" i="14"/>
  <c r="N909" i="14" a="1"/>
  <c r="N909" i="14"/>
  <c r="N908" i="14" a="1"/>
  <c r="N908" i="14"/>
  <c r="N907" i="14" a="1"/>
  <c r="N907" i="14"/>
  <c r="N906" i="14" a="1"/>
  <c r="N906" i="14"/>
  <c r="N905" i="14" a="1"/>
  <c r="N905" i="14"/>
  <c r="N904" i="14" a="1"/>
  <c r="N904" i="14"/>
  <c r="N903" i="14" a="1"/>
  <c r="N903" i="14"/>
  <c r="N902" i="14" a="1"/>
  <c r="N902" i="14"/>
  <c r="N901" i="14" a="1"/>
  <c r="N901" i="14"/>
  <c r="N900" i="14" a="1"/>
  <c r="N900" i="14"/>
  <c r="N899" i="14" a="1"/>
  <c r="N899" i="14"/>
  <c r="N898" i="14" a="1"/>
  <c r="N898" i="14"/>
  <c r="N897" i="14" a="1"/>
  <c r="N897" i="14"/>
  <c r="N896" i="14" a="1"/>
  <c r="N896" i="14"/>
  <c r="N895" i="14" a="1"/>
  <c r="N895" i="14"/>
  <c r="N894" i="14" a="1"/>
  <c r="N894" i="14"/>
  <c r="N893" i="14" a="1"/>
  <c r="N893" i="14"/>
  <c r="N892" i="14" a="1"/>
  <c r="N892" i="14"/>
  <c r="N891" i="14" a="1"/>
  <c r="N891" i="14"/>
  <c r="N890" i="14" a="1"/>
  <c r="N890" i="14"/>
  <c r="N889" i="14" a="1"/>
  <c r="N889" i="14"/>
  <c r="N888" i="14" a="1"/>
  <c r="N888" i="14"/>
  <c r="N887" i="14" a="1"/>
  <c r="N887" i="14"/>
  <c r="N886" i="14" a="1"/>
  <c r="N886" i="14"/>
  <c r="N885" i="14" a="1"/>
  <c r="N885" i="14"/>
  <c r="N884" i="14" a="1"/>
  <c r="N884" i="14"/>
  <c r="N883" i="14" a="1"/>
  <c r="N883" i="14"/>
  <c r="N882" i="14" a="1"/>
  <c r="N882" i="14"/>
  <c r="N881" i="14" a="1"/>
  <c r="N881" i="14"/>
  <c r="N880" i="14" a="1"/>
  <c r="N880" i="14"/>
  <c r="N879" i="14" a="1"/>
  <c r="N879" i="14"/>
  <c r="N878" i="14" a="1"/>
  <c r="N878" i="14"/>
  <c r="N877" i="14" a="1"/>
  <c r="N877" i="14"/>
  <c r="N876" i="14" a="1"/>
  <c r="N876" i="14"/>
  <c r="N875" i="14" a="1"/>
  <c r="N875" i="14"/>
  <c r="N874" i="14" a="1"/>
  <c r="N874" i="14"/>
  <c r="N873" i="14" a="1"/>
  <c r="N873" i="14"/>
  <c r="N872" i="14" a="1"/>
  <c r="N872" i="14"/>
  <c r="N871" i="14" a="1"/>
  <c r="N871" i="14"/>
  <c r="N870" i="14" a="1"/>
  <c r="N870" i="14"/>
  <c r="N869" i="14" a="1"/>
  <c r="N869" i="14"/>
  <c r="N868" i="14" a="1"/>
  <c r="N868" i="14"/>
  <c r="N867" i="14" a="1"/>
  <c r="N867" i="14"/>
  <c r="N866" i="14" a="1"/>
  <c r="N866" i="14"/>
  <c r="N865" i="14" a="1"/>
  <c r="N865" i="14"/>
  <c r="N864" i="14" a="1"/>
  <c r="N864" i="14"/>
  <c r="N863" i="14" a="1"/>
  <c r="N863" i="14"/>
  <c r="N862" i="14" a="1"/>
  <c r="N862" i="14"/>
  <c r="N861" i="14" a="1"/>
  <c r="N861" i="14"/>
  <c r="N860" i="14" a="1"/>
  <c r="N860" i="14"/>
  <c r="N859" i="14" a="1"/>
  <c r="N859" i="14"/>
  <c r="N858" i="14" a="1"/>
  <c r="N858" i="14"/>
  <c r="N857" i="14" a="1"/>
  <c r="N857" i="14"/>
  <c r="N856" i="14" a="1"/>
  <c r="N856" i="14"/>
  <c r="N855" i="14" a="1"/>
  <c r="N855" i="14"/>
  <c r="N854" i="14" a="1"/>
  <c r="N854" i="14"/>
  <c r="N853" i="14" a="1"/>
  <c r="N853" i="14"/>
  <c r="N852" i="14" a="1"/>
  <c r="N852" i="14"/>
  <c r="N851" i="14" a="1"/>
  <c r="N851" i="14"/>
  <c r="N850" i="14" a="1"/>
  <c r="N850" i="14"/>
  <c r="N849" i="14" a="1"/>
  <c r="N849" i="14"/>
  <c r="N848" i="14" a="1"/>
  <c r="N848" i="14"/>
  <c r="N847" i="14" a="1"/>
  <c r="N847" i="14"/>
  <c r="N846" i="14" a="1"/>
  <c r="N846" i="14"/>
  <c r="N845" i="14" a="1"/>
  <c r="N845" i="14"/>
  <c r="N844" i="14" a="1"/>
  <c r="N844" i="14"/>
  <c r="N843" i="14" a="1"/>
  <c r="N843" i="14"/>
  <c r="N842" i="14" a="1"/>
  <c r="N842" i="14"/>
  <c r="N841" i="14" a="1"/>
  <c r="N841" i="14"/>
  <c r="N840" i="14" a="1"/>
  <c r="N840" i="14"/>
  <c r="N839" i="14" a="1"/>
  <c r="N839" i="14"/>
  <c r="N838" i="14" a="1"/>
  <c r="N838" i="14"/>
  <c r="N837" i="14" a="1"/>
  <c r="N837" i="14"/>
  <c r="N836" i="14" a="1"/>
  <c r="N836" i="14"/>
  <c r="N835" i="14" a="1"/>
  <c r="N835" i="14"/>
  <c r="N834" i="14" a="1"/>
  <c r="N834" i="14"/>
  <c r="N833" i="14" a="1"/>
  <c r="N833" i="14"/>
  <c r="N832" i="14" a="1"/>
  <c r="N832" i="14"/>
  <c r="N831" i="14" a="1"/>
  <c r="N831" i="14"/>
  <c r="N830" i="14" a="1"/>
  <c r="N830" i="14"/>
  <c r="N829" i="14" a="1"/>
  <c r="N829" i="14"/>
  <c r="N828" i="14" a="1"/>
  <c r="N828" i="14"/>
  <c r="N827" i="14" a="1"/>
  <c r="N827" i="14"/>
  <c r="N826" i="14" a="1"/>
  <c r="N826" i="14"/>
  <c r="N825" i="14" a="1"/>
  <c r="N825" i="14"/>
  <c r="N824" i="14" a="1"/>
  <c r="N824" i="14"/>
  <c r="N823" i="14" a="1"/>
  <c r="N823" i="14"/>
  <c r="N822" i="14" a="1"/>
  <c r="N822" i="14"/>
  <c r="N821" i="14" a="1"/>
  <c r="N821" i="14"/>
  <c r="N820" i="14" a="1"/>
  <c r="N820" i="14"/>
  <c r="N819" i="14" a="1"/>
  <c r="N819" i="14"/>
  <c r="N818" i="14" a="1"/>
  <c r="N818" i="14"/>
  <c r="N817" i="14" a="1"/>
  <c r="N817" i="14"/>
  <c r="N816" i="14" a="1"/>
  <c r="N816" i="14"/>
  <c r="N815" i="14" a="1"/>
  <c r="N815" i="14"/>
  <c r="N814" i="14" a="1"/>
  <c r="N814" i="14"/>
  <c r="N813" i="14" a="1"/>
  <c r="N813" i="14"/>
  <c r="N812" i="14" a="1"/>
  <c r="N812" i="14"/>
  <c r="N811" i="14" a="1"/>
  <c r="N811" i="14"/>
  <c r="N810" i="14" a="1"/>
  <c r="N810" i="14"/>
  <c r="N809" i="14" a="1"/>
  <c r="N809" i="14"/>
  <c r="N808" i="14" a="1"/>
  <c r="N808" i="14"/>
  <c r="N807" i="14" a="1"/>
  <c r="N807" i="14"/>
  <c r="N806" i="14" a="1"/>
  <c r="N806" i="14"/>
  <c r="N805" i="14" a="1"/>
  <c r="N805" i="14"/>
  <c r="N804" i="14" a="1"/>
  <c r="N804" i="14"/>
  <c r="N803" i="14" a="1"/>
  <c r="N803" i="14"/>
  <c r="N802" i="14" a="1"/>
  <c r="N802" i="14"/>
  <c r="N801" i="14" a="1"/>
  <c r="N801" i="14"/>
  <c r="N800" i="14" a="1"/>
  <c r="N800" i="14"/>
  <c r="N799" i="14" a="1"/>
  <c r="N799" i="14"/>
  <c r="N798" i="14" a="1"/>
  <c r="N798" i="14"/>
  <c r="N797" i="14" a="1"/>
  <c r="N797" i="14"/>
  <c r="N796" i="14" a="1"/>
  <c r="N796" i="14"/>
  <c r="N795" i="14" a="1"/>
  <c r="N795" i="14"/>
  <c r="N794" i="14" a="1"/>
  <c r="N794" i="14"/>
  <c r="N793" i="14" a="1"/>
  <c r="N793" i="14"/>
  <c r="N792" i="14" a="1"/>
  <c r="N792" i="14"/>
  <c r="N791" i="14" a="1"/>
  <c r="N791" i="14"/>
  <c r="N790" i="14" a="1"/>
  <c r="N790" i="14"/>
  <c r="N789" i="14" a="1"/>
  <c r="N789" i="14"/>
  <c r="N788" i="14" a="1"/>
  <c r="N788" i="14"/>
  <c r="N787" i="14" a="1"/>
  <c r="N787" i="14"/>
  <c r="N786" i="14" a="1"/>
  <c r="N786" i="14"/>
  <c r="N785" i="14" a="1"/>
  <c r="N785" i="14"/>
  <c r="N784" i="14" a="1"/>
  <c r="N784" i="14"/>
  <c r="N783" i="14" a="1"/>
  <c r="N783" i="14"/>
  <c r="N782" i="14" a="1"/>
  <c r="N782" i="14"/>
  <c r="N781" i="14" a="1"/>
  <c r="N781" i="14"/>
  <c r="N780" i="14" a="1"/>
  <c r="N780" i="14"/>
  <c r="N779" i="14" a="1"/>
  <c r="N779" i="14"/>
  <c r="N778" i="14" a="1"/>
  <c r="N778" i="14"/>
  <c r="N777" i="14" a="1"/>
  <c r="N777" i="14"/>
  <c r="N776" i="14" a="1"/>
  <c r="N776" i="14"/>
  <c r="N775" i="14" a="1"/>
  <c r="N775" i="14"/>
  <c r="N774" i="14" a="1"/>
  <c r="N774" i="14"/>
  <c r="N773" i="14" a="1"/>
  <c r="N773" i="14"/>
  <c r="N772" i="14" a="1"/>
  <c r="N772" i="14"/>
  <c r="N771" i="14" a="1"/>
  <c r="N771" i="14"/>
  <c r="N770" i="14" a="1"/>
  <c r="N770" i="14"/>
  <c r="N769" i="14" a="1"/>
  <c r="N769" i="14"/>
  <c r="N768" i="14" a="1"/>
  <c r="N768" i="14"/>
  <c r="N767" i="14" a="1"/>
  <c r="N767" i="14"/>
  <c r="N766" i="14" a="1"/>
  <c r="N766" i="14"/>
  <c r="N765" i="14" a="1"/>
  <c r="N765" i="14"/>
  <c r="N764" i="14" a="1"/>
  <c r="N764" i="14"/>
  <c r="N763" i="14" a="1"/>
  <c r="N763" i="14"/>
  <c r="N762" i="14" a="1"/>
  <c r="N762" i="14"/>
  <c r="N761" i="14" a="1"/>
  <c r="N761" i="14"/>
  <c r="N760" i="14" a="1"/>
  <c r="N760" i="14"/>
  <c r="N759" i="14" a="1"/>
  <c r="N759" i="14"/>
  <c r="N758" i="14" a="1"/>
  <c r="N758" i="14"/>
  <c r="N757" i="14" a="1"/>
  <c r="N757" i="14"/>
  <c r="N756" i="14" a="1"/>
  <c r="N756" i="14"/>
  <c r="N755" i="14" a="1"/>
  <c r="N755" i="14"/>
  <c r="N754" i="14" a="1"/>
  <c r="N754" i="14"/>
  <c r="N753" i="14" a="1"/>
  <c r="N753" i="14"/>
  <c r="N752" i="14" a="1"/>
  <c r="N752" i="14"/>
  <c r="N751" i="14" a="1"/>
  <c r="N751" i="14"/>
  <c r="N750" i="14" a="1"/>
  <c r="N750" i="14"/>
  <c r="N749" i="14" a="1"/>
  <c r="N749" i="14"/>
  <c r="N748" i="14" a="1"/>
  <c r="N748" i="14"/>
  <c r="N747" i="14" a="1"/>
  <c r="N747" i="14"/>
  <c r="N746" i="14" a="1"/>
  <c r="N746" i="14"/>
  <c r="N745" i="14" a="1"/>
  <c r="N745" i="14"/>
  <c r="N744" i="14" a="1"/>
  <c r="N744" i="14"/>
  <c r="N743" i="14" a="1"/>
  <c r="N743" i="14"/>
  <c r="N742" i="14" a="1"/>
  <c r="N742" i="14"/>
  <c r="N741" i="14" a="1"/>
  <c r="N741" i="14"/>
  <c r="N740" i="14" a="1"/>
  <c r="N740" i="14"/>
  <c r="N739" i="14" a="1"/>
  <c r="N739" i="14"/>
  <c r="N738" i="14" a="1"/>
  <c r="N738" i="14"/>
  <c r="N737" i="14" a="1"/>
  <c r="N737" i="14"/>
  <c r="N736" i="14" a="1"/>
  <c r="N736" i="14"/>
  <c r="N735" i="14" a="1"/>
  <c r="N735" i="14"/>
  <c r="N734" i="14" a="1"/>
  <c r="N734" i="14"/>
  <c r="N733" i="14" a="1"/>
  <c r="N733" i="14"/>
  <c r="N732" i="14" a="1"/>
  <c r="N732" i="14"/>
  <c r="N731" i="14" a="1"/>
  <c r="N731" i="14"/>
  <c r="N730" i="14" a="1"/>
  <c r="N730" i="14"/>
  <c r="N729" i="14" a="1"/>
  <c r="N729" i="14"/>
  <c r="N728" i="14" a="1"/>
  <c r="N728" i="14"/>
  <c r="N727" i="14" a="1"/>
  <c r="N727" i="14"/>
  <c r="N726" i="14" a="1"/>
  <c r="N726" i="14"/>
  <c r="N725" i="14" a="1"/>
  <c r="N725" i="14"/>
  <c r="N724" i="14" a="1"/>
  <c r="N724" i="14"/>
  <c r="N723" i="14" a="1"/>
  <c r="N723" i="14"/>
  <c r="N722" i="14" a="1"/>
  <c r="N722" i="14"/>
  <c r="N721" i="14" a="1"/>
  <c r="N721" i="14"/>
  <c r="N720" i="14" a="1"/>
  <c r="N720" i="14"/>
  <c r="N719" i="14" a="1"/>
  <c r="N719" i="14"/>
  <c r="N718" i="14" a="1"/>
  <c r="N718" i="14"/>
  <c r="N717" i="14" a="1"/>
  <c r="N717" i="14"/>
  <c r="N716" i="14" a="1"/>
  <c r="N716" i="14"/>
  <c r="N715" i="14" a="1"/>
  <c r="N715" i="14"/>
  <c r="N714" i="14" a="1"/>
  <c r="N714" i="14"/>
  <c r="N713" i="14" a="1"/>
  <c r="N713" i="14"/>
  <c r="N712" i="14" a="1"/>
  <c r="N712" i="14"/>
  <c r="N711" i="14" a="1"/>
  <c r="N711" i="14"/>
  <c r="N710" i="14" a="1"/>
  <c r="N710" i="14"/>
  <c r="N709" i="14" a="1"/>
  <c r="N709" i="14"/>
  <c r="N708" i="14" a="1"/>
  <c r="N708" i="14"/>
  <c r="N707" i="14" a="1"/>
  <c r="N707" i="14"/>
  <c r="N706" i="14" a="1"/>
  <c r="N706" i="14"/>
  <c r="N705" i="14" a="1"/>
  <c r="N705" i="14"/>
  <c r="N704" i="14" a="1"/>
  <c r="N704" i="14"/>
  <c r="N703" i="14" a="1"/>
  <c r="N703" i="14"/>
  <c r="N702" i="14" a="1"/>
  <c r="N702" i="14"/>
  <c r="N701" i="14" a="1"/>
  <c r="N701" i="14"/>
  <c r="N700" i="14" a="1"/>
  <c r="N700" i="14"/>
  <c r="N699" i="14" a="1"/>
  <c r="N699" i="14"/>
  <c r="N698" i="14" a="1"/>
  <c r="N698" i="14"/>
  <c r="N697" i="14" a="1"/>
  <c r="N697" i="14"/>
  <c r="N696" i="14" a="1"/>
  <c r="N696" i="14"/>
  <c r="N695" i="14" a="1"/>
  <c r="N695" i="14"/>
  <c r="N694" i="14" a="1"/>
  <c r="N694" i="14"/>
  <c r="N693" i="14" a="1"/>
  <c r="N693" i="14"/>
  <c r="N692" i="14" a="1"/>
  <c r="N692" i="14"/>
  <c r="N691" i="14" a="1"/>
  <c r="N691" i="14"/>
  <c r="N690" i="14" a="1"/>
  <c r="N690" i="14"/>
  <c r="N689" i="14" a="1"/>
  <c r="N689" i="14"/>
  <c r="N688" i="14" a="1"/>
  <c r="N688" i="14"/>
  <c r="N687" i="14" a="1"/>
  <c r="N687" i="14"/>
  <c r="N686" i="14" a="1"/>
  <c r="N686" i="14"/>
  <c r="N685" i="14" a="1"/>
  <c r="N685" i="14"/>
  <c r="N684" i="14" a="1"/>
  <c r="N684" i="14"/>
  <c r="N683" i="14" a="1"/>
  <c r="N683" i="14"/>
  <c r="N682" i="14" a="1"/>
  <c r="N682" i="14"/>
  <c r="N681" i="14" a="1"/>
  <c r="N681" i="14"/>
  <c r="N680" i="14" a="1"/>
  <c r="N680" i="14"/>
  <c r="N679" i="14" a="1"/>
  <c r="N679" i="14"/>
  <c r="N678" i="14" a="1"/>
  <c r="N678" i="14"/>
  <c r="N677" i="14" a="1"/>
  <c r="N677" i="14"/>
  <c r="N676" i="14" a="1"/>
  <c r="N676" i="14"/>
  <c r="N675" i="14" a="1"/>
  <c r="N675" i="14"/>
  <c r="N674" i="14" a="1"/>
  <c r="N674" i="14"/>
  <c r="N673" i="14" a="1"/>
  <c r="N673" i="14"/>
  <c r="N672" i="14" a="1"/>
  <c r="N672" i="14"/>
  <c r="N671" i="14" a="1"/>
  <c r="N671" i="14"/>
  <c r="N670" i="14" a="1"/>
  <c r="N670" i="14"/>
  <c r="N669" i="14" a="1"/>
  <c r="N669" i="14"/>
  <c r="N668" i="14" a="1"/>
  <c r="N668" i="14"/>
  <c r="N667" i="14" a="1"/>
  <c r="N667" i="14"/>
  <c r="N666" i="14" a="1"/>
  <c r="N666" i="14"/>
  <c r="N665" i="14" a="1"/>
  <c r="N665" i="14"/>
  <c r="N664" i="14" a="1"/>
  <c r="N664" i="14"/>
  <c r="N663" i="14" a="1"/>
  <c r="N663" i="14"/>
  <c r="N662" i="14" a="1"/>
  <c r="N662" i="14"/>
  <c r="N661" i="14" a="1"/>
  <c r="N661" i="14"/>
  <c r="N660" i="14" a="1"/>
  <c r="N660" i="14"/>
  <c r="N659" i="14" a="1"/>
  <c r="N659" i="14"/>
  <c r="N658" i="14" a="1"/>
  <c r="N658" i="14"/>
  <c r="N657" i="14" a="1"/>
  <c r="N657" i="14"/>
  <c r="N656" i="14" a="1"/>
  <c r="N656" i="14"/>
  <c r="N655" i="14" a="1"/>
  <c r="N655" i="14"/>
  <c r="N654" i="14" a="1"/>
  <c r="N654" i="14"/>
  <c r="N653" i="14" a="1"/>
  <c r="N653" i="14"/>
  <c r="N652" i="14" a="1"/>
  <c r="N652" i="14"/>
  <c r="N651" i="14" a="1"/>
  <c r="N651" i="14"/>
  <c r="N650" i="14" a="1"/>
  <c r="N650" i="14"/>
  <c r="N649" i="14" a="1"/>
  <c r="N649" i="14"/>
  <c r="N648" i="14" a="1"/>
  <c r="N648" i="14"/>
  <c r="N647" i="14" a="1"/>
  <c r="N647" i="14"/>
  <c r="N646" i="14" a="1"/>
  <c r="N646" i="14"/>
  <c r="N645" i="14" a="1"/>
  <c r="N645" i="14"/>
  <c r="N644" i="14" a="1"/>
  <c r="N644" i="14"/>
  <c r="N643" i="14" a="1"/>
  <c r="N643" i="14"/>
  <c r="N642" i="14" a="1"/>
  <c r="N642" i="14"/>
  <c r="N641" i="14" a="1"/>
  <c r="N641" i="14"/>
  <c r="N640" i="14" a="1"/>
  <c r="N640" i="14"/>
  <c r="N639" i="14" a="1"/>
  <c r="N639" i="14"/>
  <c r="N638" i="14" a="1"/>
  <c r="N638" i="14"/>
  <c r="N637" i="14" a="1"/>
  <c r="N637" i="14"/>
  <c r="N636" i="14" a="1"/>
  <c r="N636" i="14"/>
  <c r="N635" i="14" a="1"/>
  <c r="N635" i="14"/>
  <c r="N634" i="14" a="1"/>
  <c r="N634" i="14"/>
  <c r="N633" i="14" a="1"/>
  <c r="N633" i="14"/>
  <c r="N632" i="14" a="1"/>
  <c r="N632" i="14"/>
  <c r="N631" i="14" a="1"/>
  <c r="N631" i="14"/>
  <c r="N630" i="14" a="1"/>
  <c r="N630" i="14"/>
  <c r="N629" i="14" a="1"/>
  <c r="N629" i="14"/>
  <c r="N628" i="14" a="1"/>
  <c r="N628" i="14"/>
  <c r="N627" i="14" a="1"/>
  <c r="N627" i="14"/>
  <c r="N626" i="14" a="1"/>
  <c r="N626" i="14"/>
  <c r="N625" i="14" a="1"/>
  <c r="N625" i="14"/>
  <c r="N624" i="14" a="1"/>
  <c r="N624" i="14"/>
  <c r="N623" i="14" a="1"/>
  <c r="N623" i="14"/>
  <c r="N622" i="14" a="1"/>
  <c r="N622" i="14"/>
  <c r="N621" i="14" a="1"/>
  <c r="N621" i="14"/>
  <c r="N620" i="14" a="1"/>
  <c r="N620" i="14"/>
  <c r="N619" i="14" a="1"/>
  <c r="N619" i="14"/>
  <c r="N618" i="14" a="1"/>
  <c r="N618" i="14"/>
  <c r="N617" i="14" a="1"/>
  <c r="N617" i="14"/>
  <c r="N616" i="14" a="1"/>
  <c r="N616" i="14"/>
  <c r="N615" i="14" a="1"/>
  <c r="N615" i="14"/>
  <c r="N614" i="14" a="1"/>
  <c r="N614" i="14"/>
  <c r="N613" i="14" a="1"/>
  <c r="N613" i="14"/>
  <c r="N612" i="14" a="1"/>
  <c r="N612" i="14"/>
  <c r="N611" i="14" a="1"/>
  <c r="N611" i="14"/>
  <c r="N610" i="14" a="1"/>
  <c r="N610" i="14"/>
  <c r="N609" i="14" a="1"/>
  <c r="N609" i="14"/>
  <c r="N608" i="14" a="1"/>
  <c r="N608" i="14"/>
  <c r="N607" i="14" a="1"/>
  <c r="N607" i="14"/>
  <c r="N606" i="14" a="1"/>
  <c r="N606" i="14"/>
  <c r="N605" i="14" a="1"/>
  <c r="N605" i="14"/>
  <c r="N604" i="14" a="1"/>
  <c r="N604" i="14"/>
  <c r="N603" i="14" a="1"/>
  <c r="N603" i="14"/>
  <c r="N602" i="14" a="1"/>
  <c r="N602" i="14"/>
  <c r="N601" i="14" a="1"/>
  <c r="N601" i="14"/>
  <c r="N600" i="14" a="1"/>
  <c r="N600" i="14"/>
  <c r="N599" i="14" a="1"/>
  <c r="N599" i="14"/>
  <c r="N598" i="14" a="1"/>
  <c r="N598" i="14"/>
  <c r="N597" i="14" a="1"/>
  <c r="N597" i="14"/>
  <c r="N596" i="14" a="1"/>
  <c r="N596" i="14"/>
  <c r="N595" i="14" a="1"/>
  <c r="N595" i="14"/>
  <c r="N594" i="14" a="1"/>
  <c r="N594" i="14"/>
  <c r="N593" i="14" a="1"/>
  <c r="N593" i="14"/>
  <c r="N592" i="14" a="1"/>
  <c r="N592" i="14"/>
  <c r="N591" i="14" a="1"/>
  <c r="N591" i="14"/>
  <c r="N590" i="14" a="1"/>
  <c r="N590" i="14"/>
  <c r="N589" i="14" a="1"/>
  <c r="N589" i="14"/>
  <c r="N588" i="14" a="1"/>
  <c r="N588" i="14"/>
  <c r="N587" i="14" a="1"/>
  <c r="N587" i="14"/>
  <c r="N586" i="14" a="1"/>
  <c r="N586" i="14"/>
  <c r="N585" i="14" a="1"/>
  <c r="N585" i="14"/>
  <c r="N584" i="14" a="1"/>
  <c r="N584" i="14"/>
  <c r="N583" i="14" a="1"/>
  <c r="N583" i="14"/>
  <c r="N582" i="14" a="1"/>
  <c r="N582" i="14"/>
  <c r="N581" i="14" a="1"/>
  <c r="N581" i="14"/>
  <c r="N580" i="14" a="1"/>
  <c r="N580" i="14"/>
  <c r="N579" i="14" a="1"/>
  <c r="N579" i="14"/>
  <c r="N578" i="14" a="1"/>
  <c r="N578" i="14"/>
  <c r="N577" i="14" a="1"/>
  <c r="N577" i="14"/>
  <c r="N576" i="14" a="1"/>
  <c r="N576" i="14"/>
  <c r="N575" i="14" a="1"/>
  <c r="N575" i="14"/>
  <c r="N574" i="14" a="1"/>
  <c r="N574" i="14"/>
  <c r="N573" i="14" a="1"/>
  <c r="N573" i="14"/>
  <c r="N572" i="14" a="1"/>
  <c r="N572" i="14"/>
  <c r="N571" i="14" a="1"/>
  <c r="N571" i="14"/>
  <c r="N570" i="14" a="1"/>
  <c r="N570" i="14"/>
  <c r="N569" i="14" a="1"/>
  <c r="N569" i="14"/>
  <c r="N568" i="14" a="1"/>
  <c r="N568" i="14"/>
  <c r="N567" i="14" a="1"/>
  <c r="N567" i="14"/>
  <c r="N566" i="14" a="1"/>
  <c r="N566" i="14"/>
  <c r="N565" i="14" a="1"/>
  <c r="N565" i="14"/>
  <c r="N564" i="14" a="1"/>
  <c r="N564" i="14"/>
  <c r="N563" i="14" a="1"/>
  <c r="N563" i="14"/>
  <c r="N562" i="14" a="1"/>
  <c r="N562" i="14"/>
  <c r="N561" i="14" a="1"/>
  <c r="N561" i="14"/>
  <c r="N560" i="14" a="1"/>
  <c r="N560" i="14"/>
  <c r="N559" i="14" a="1"/>
  <c r="N559" i="14"/>
  <c r="N558" i="14" a="1"/>
  <c r="N558" i="14"/>
  <c r="N557" i="14" a="1"/>
  <c r="N557" i="14"/>
  <c r="N556" i="14" a="1"/>
  <c r="N556" i="14"/>
  <c r="N555" i="14" a="1"/>
  <c r="N555" i="14"/>
  <c r="N554" i="14" a="1"/>
  <c r="N554" i="14"/>
  <c r="N553" i="14" a="1"/>
  <c r="N553" i="14"/>
  <c r="N552" i="14" a="1"/>
  <c r="N552" i="14"/>
  <c r="N551" i="14" a="1"/>
  <c r="N551" i="14"/>
  <c r="N550" i="14" a="1"/>
  <c r="N550" i="14"/>
  <c r="N549" i="14" a="1"/>
  <c r="N549" i="14"/>
  <c r="N548" i="14" a="1"/>
  <c r="N548" i="14"/>
  <c r="N547" i="14" a="1"/>
  <c r="N547" i="14"/>
  <c r="N546" i="14" a="1"/>
  <c r="N546" i="14"/>
  <c r="N545" i="14" a="1"/>
  <c r="N545" i="14"/>
  <c r="N544" i="14" a="1"/>
  <c r="N544" i="14"/>
  <c r="N543" i="14" a="1"/>
  <c r="N543" i="14"/>
  <c r="N542" i="14" a="1"/>
  <c r="N542" i="14"/>
  <c r="N541" i="14" a="1"/>
  <c r="N541" i="14"/>
  <c r="N540" i="14" a="1"/>
  <c r="N540" i="14"/>
  <c r="N539" i="14" a="1"/>
  <c r="N539" i="14"/>
  <c r="N538" i="14" a="1"/>
  <c r="N538" i="14"/>
  <c r="N537" i="14" a="1"/>
  <c r="N537" i="14"/>
  <c r="N536" i="14" a="1"/>
  <c r="N536" i="14"/>
  <c r="N535" i="14" a="1"/>
  <c r="N535" i="14"/>
  <c r="N534" i="14" a="1"/>
  <c r="N534" i="14"/>
  <c r="N533" i="14" a="1"/>
  <c r="N533" i="14"/>
  <c r="N532" i="14" a="1"/>
  <c r="N532" i="14"/>
  <c r="N531" i="14" a="1"/>
  <c r="N531" i="14"/>
  <c r="N530" i="14" a="1"/>
  <c r="N530" i="14"/>
  <c r="N529" i="14" a="1"/>
  <c r="N529" i="14"/>
  <c r="N528" i="14" a="1"/>
  <c r="N528" i="14"/>
  <c r="N527" i="14" a="1"/>
  <c r="N527" i="14"/>
  <c r="N526" i="14" a="1"/>
  <c r="N526" i="14"/>
  <c r="N525" i="14" a="1"/>
  <c r="N525" i="14"/>
  <c r="N524" i="14" a="1"/>
  <c r="N524" i="14"/>
  <c r="N523" i="14" a="1"/>
  <c r="N523" i="14"/>
  <c r="N522" i="14" a="1"/>
  <c r="N522" i="14"/>
  <c r="N521" i="14" a="1"/>
  <c r="N521" i="14"/>
  <c r="N520" i="14" a="1"/>
  <c r="N520" i="14"/>
  <c r="N519" i="14" a="1"/>
  <c r="N519" i="14"/>
  <c r="N518" i="14" a="1"/>
  <c r="N518" i="14"/>
  <c r="N517" i="14" a="1"/>
  <c r="N517" i="14"/>
  <c r="N516" i="14" a="1"/>
  <c r="N516" i="14"/>
  <c r="N515" i="14" a="1"/>
  <c r="N515" i="14"/>
  <c r="N514" i="14" a="1"/>
  <c r="N514" i="14"/>
  <c r="N513" i="14" a="1"/>
  <c r="N513" i="14"/>
  <c r="N512" i="14" a="1"/>
  <c r="N512" i="14"/>
  <c r="N511" i="14" a="1"/>
  <c r="N511" i="14"/>
  <c r="N510" i="14" a="1"/>
  <c r="N510" i="14"/>
  <c r="N509" i="14" a="1"/>
  <c r="N509" i="14"/>
  <c r="N508" i="14" a="1"/>
  <c r="N508" i="14"/>
  <c r="N507" i="14" a="1"/>
  <c r="N507" i="14"/>
  <c r="N506" i="14" a="1"/>
  <c r="N506" i="14"/>
  <c r="N505" i="14" a="1"/>
  <c r="N505" i="14"/>
  <c r="N504" i="14" a="1"/>
  <c r="N504" i="14"/>
  <c r="N503" i="14" a="1"/>
  <c r="N503" i="14"/>
  <c r="N502" i="14" a="1"/>
  <c r="N502" i="14"/>
  <c r="N501" i="14" a="1"/>
  <c r="N501" i="14"/>
  <c r="N500" i="14" a="1"/>
  <c r="N500" i="14"/>
  <c r="N499" i="14" a="1"/>
  <c r="N499" i="14"/>
  <c r="N498" i="14" a="1"/>
  <c r="N498" i="14"/>
  <c r="N497" i="14" a="1"/>
  <c r="N497" i="14"/>
  <c r="N496" i="14" a="1"/>
  <c r="N496" i="14"/>
  <c r="N495" i="14" a="1"/>
  <c r="N495" i="14"/>
  <c r="N494" i="14" a="1"/>
  <c r="N494" i="14"/>
  <c r="N493" i="14" a="1"/>
  <c r="N493" i="14"/>
  <c r="N492" i="14" a="1"/>
  <c r="N492" i="14"/>
  <c r="N491" i="14" a="1"/>
  <c r="N491" i="14"/>
  <c r="N490" i="14" a="1"/>
  <c r="N490" i="14"/>
  <c r="N489" i="14" a="1"/>
  <c r="N489" i="14"/>
  <c r="N488" i="14" a="1"/>
  <c r="N488" i="14"/>
  <c r="N487" i="14" a="1"/>
  <c r="N487" i="14"/>
  <c r="N486" i="14" a="1"/>
  <c r="N486" i="14"/>
  <c r="N485" i="14" a="1"/>
  <c r="N485" i="14"/>
  <c r="N484" i="14" a="1"/>
  <c r="N484" i="14"/>
  <c r="N483" i="14" a="1"/>
  <c r="N483" i="14"/>
  <c r="N482" i="14" a="1"/>
  <c r="N482" i="14"/>
  <c r="N481" i="14" a="1"/>
  <c r="N481" i="14"/>
  <c r="N480" i="14" a="1"/>
  <c r="N480" i="14"/>
  <c r="N479" i="14" a="1"/>
  <c r="N479" i="14"/>
  <c r="N478" i="14" a="1"/>
  <c r="N478" i="14"/>
  <c r="N477" i="14" a="1"/>
  <c r="N477" i="14"/>
  <c r="N476" i="14" a="1"/>
  <c r="N476" i="14"/>
  <c r="N475" i="14" a="1"/>
  <c r="N475" i="14"/>
  <c r="N474" i="14" a="1"/>
  <c r="N474" i="14"/>
  <c r="N473" i="14" a="1"/>
  <c r="N473" i="14"/>
  <c r="N472" i="14" a="1"/>
  <c r="N472" i="14"/>
  <c r="N471" i="14" a="1"/>
  <c r="N471" i="14"/>
  <c r="N470" i="14" a="1"/>
  <c r="N470" i="14"/>
  <c r="N469" i="14" a="1"/>
  <c r="N469" i="14"/>
  <c r="N468" i="14" a="1"/>
  <c r="N468" i="14"/>
  <c r="N467" i="14" a="1"/>
  <c r="N467" i="14"/>
  <c r="N466" i="14" a="1"/>
  <c r="N466" i="14"/>
  <c r="N465" i="14" a="1"/>
  <c r="N465" i="14"/>
  <c r="N464" i="14" a="1"/>
  <c r="N464" i="14"/>
  <c r="N463" i="14" a="1"/>
  <c r="N463" i="14"/>
  <c r="N462" i="14" a="1"/>
  <c r="N462" i="14"/>
  <c r="N461" i="14" a="1"/>
  <c r="N461" i="14"/>
  <c r="N460" i="14" a="1"/>
  <c r="N460" i="14"/>
  <c r="N459" i="14" a="1"/>
  <c r="N459" i="14"/>
  <c r="N458" i="14" a="1"/>
  <c r="N458" i="14"/>
  <c r="N457" i="14" a="1"/>
  <c r="N457" i="14"/>
  <c r="N456" i="14" a="1"/>
  <c r="N456" i="14"/>
  <c r="N455" i="14" a="1"/>
  <c r="N455" i="14"/>
  <c r="N454" i="14" a="1"/>
  <c r="N454" i="14"/>
  <c r="N453" i="14" a="1"/>
  <c r="N453" i="14"/>
  <c r="N452" i="14" a="1"/>
  <c r="N452" i="14"/>
  <c r="N451" i="14" a="1"/>
  <c r="N451" i="14"/>
  <c r="N450" i="14" a="1"/>
  <c r="N450" i="14"/>
  <c r="N449" i="14" a="1"/>
  <c r="N449" i="14"/>
  <c r="N448" i="14" a="1"/>
  <c r="N448" i="14"/>
  <c r="N447" i="14" a="1"/>
  <c r="N447" i="14"/>
  <c r="N446" i="14" a="1"/>
  <c r="N446" i="14"/>
  <c r="N445" i="14" a="1"/>
  <c r="N445" i="14"/>
  <c r="N444" i="14" a="1"/>
  <c r="N444" i="14"/>
  <c r="N443" i="14" a="1"/>
  <c r="N443" i="14"/>
  <c r="N442" i="14" a="1"/>
  <c r="N442" i="14"/>
  <c r="N441" i="14" a="1"/>
  <c r="N441" i="14"/>
  <c r="N440" i="14" a="1"/>
  <c r="N440" i="14"/>
  <c r="N439" i="14" a="1"/>
  <c r="N439" i="14"/>
  <c r="N438" i="14" a="1"/>
  <c r="N438" i="14"/>
  <c r="N437" i="14" a="1"/>
  <c r="N437" i="14"/>
  <c r="N436" i="14" a="1"/>
  <c r="N436" i="14"/>
  <c r="N435" i="14" a="1"/>
  <c r="N435" i="14"/>
  <c r="N434" i="14" a="1"/>
  <c r="N434" i="14"/>
  <c r="N433" i="14" a="1"/>
  <c r="N433" i="14"/>
  <c r="N432" i="14" a="1"/>
  <c r="N432" i="14"/>
  <c r="N431" i="14" a="1"/>
  <c r="N431" i="14"/>
  <c r="N430" i="14" a="1"/>
  <c r="N430" i="14"/>
  <c r="N429" i="14" a="1"/>
  <c r="N429" i="14"/>
  <c r="N428" i="14" a="1"/>
  <c r="N428" i="14"/>
  <c r="N427" i="14" a="1"/>
  <c r="N427" i="14"/>
  <c r="N426" i="14" a="1"/>
  <c r="N426" i="14"/>
  <c r="N425" i="14" a="1"/>
  <c r="N425" i="14"/>
  <c r="N424" i="14" a="1"/>
  <c r="N424" i="14"/>
  <c r="N423" i="14" a="1"/>
  <c r="N423" i="14"/>
  <c r="N422" i="14" a="1"/>
  <c r="N422" i="14"/>
  <c r="N421" i="14" a="1"/>
  <c r="N421" i="14"/>
  <c r="N420" i="14" a="1"/>
  <c r="N420" i="14"/>
  <c r="N419" i="14" a="1"/>
  <c r="N419" i="14"/>
  <c r="N418" i="14" a="1"/>
  <c r="N418" i="14"/>
  <c r="N417" i="14" a="1"/>
  <c r="N417" i="14"/>
  <c r="N416" i="14" a="1"/>
  <c r="N416" i="14"/>
  <c r="N415" i="14" a="1"/>
  <c r="N415" i="14"/>
  <c r="N414" i="14" a="1"/>
  <c r="N414" i="14"/>
  <c r="N413" i="14" a="1"/>
  <c r="N413" i="14"/>
  <c r="N412" i="14" a="1"/>
  <c r="N412" i="14"/>
  <c r="N411" i="14" a="1"/>
  <c r="N411" i="14"/>
  <c r="N410" i="14" a="1"/>
  <c r="N410" i="14"/>
  <c r="N409" i="14" a="1"/>
  <c r="N409" i="14"/>
  <c r="N408" i="14" a="1"/>
  <c r="N408" i="14"/>
  <c r="N407" i="14" a="1"/>
  <c r="N407" i="14"/>
  <c r="N406" i="14" a="1"/>
  <c r="N406" i="14"/>
  <c r="N405" i="14" a="1"/>
  <c r="N405" i="14"/>
  <c r="N404" i="14" a="1"/>
  <c r="N404" i="14"/>
  <c r="N403" i="14" a="1"/>
  <c r="N403" i="14"/>
  <c r="N402" i="14" a="1"/>
  <c r="N402" i="14"/>
  <c r="N401" i="14" a="1"/>
  <c r="N401" i="14"/>
  <c r="N400" i="14" a="1"/>
  <c r="N400" i="14"/>
  <c r="N399" i="14" a="1"/>
  <c r="N399" i="14"/>
  <c r="N398" i="14" a="1"/>
  <c r="N398" i="14"/>
  <c r="N397" i="14" a="1"/>
  <c r="N397" i="14"/>
  <c r="N396" i="14" a="1"/>
  <c r="N396" i="14"/>
  <c r="N395" i="14" a="1"/>
  <c r="N395" i="14"/>
  <c r="N394" i="14" a="1"/>
  <c r="N394" i="14"/>
  <c r="N393" i="14" a="1"/>
  <c r="N393" i="14"/>
  <c r="N392" i="14" a="1"/>
  <c r="N392" i="14"/>
  <c r="N391" i="14" a="1"/>
  <c r="N391" i="14"/>
  <c r="N390" i="14" a="1"/>
  <c r="N390" i="14"/>
  <c r="N389" i="14" a="1"/>
  <c r="N389" i="14"/>
  <c r="N388" i="14" a="1"/>
  <c r="N388" i="14"/>
  <c r="N387" i="14" a="1"/>
  <c r="N387" i="14"/>
  <c r="N386" i="14" a="1"/>
  <c r="N386" i="14"/>
  <c r="N385" i="14" a="1"/>
  <c r="N385" i="14"/>
  <c r="N384" i="14" a="1"/>
  <c r="N384" i="14"/>
  <c r="N383" i="14" a="1"/>
  <c r="N383" i="14"/>
  <c r="N382" i="14" a="1"/>
  <c r="N382" i="14"/>
  <c r="N381" i="14" a="1"/>
  <c r="N381" i="14"/>
  <c r="N380" i="14" a="1"/>
  <c r="N380" i="14"/>
  <c r="N379" i="14" a="1"/>
  <c r="N379" i="14"/>
  <c r="N378" i="14" a="1"/>
  <c r="N378" i="14"/>
  <c r="N377" i="14" a="1"/>
  <c r="N377" i="14"/>
  <c r="N376" i="14" a="1"/>
  <c r="N376" i="14"/>
  <c r="N375" i="14" a="1"/>
  <c r="N375" i="14"/>
  <c r="N374" i="14" a="1"/>
  <c r="N374" i="14"/>
  <c r="N373" i="14" a="1"/>
  <c r="N373" i="14"/>
  <c r="N372" i="14" a="1"/>
  <c r="N372" i="14"/>
  <c r="N371" i="14" a="1"/>
  <c r="N371" i="14"/>
  <c r="N370" i="14" a="1"/>
  <c r="N370" i="14"/>
  <c r="N369" i="14" a="1"/>
  <c r="N369" i="14"/>
  <c r="N368" i="14" a="1"/>
  <c r="N368" i="14"/>
  <c r="N367" i="14" a="1"/>
  <c r="N367" i="14"/>
  <c r="N366" i="14" a="1"/>
  <c r="N366" i="14"/>
  <c r="N365" i="14" a="1"/>
  <c r="N365" i="14"/>
  <c r="N364" i="14" a="1"/>
  <c r="N364" i="14"/>
  <c r="N363" i="14" a="1"/>
  <c r="N363" i="14"/>
  <c r="N362" i="14" a="1"/>
  <c r="N362" i="14"/>
  <c r="N361" i="14" a="1"/>
  <c r="N361" i="14"/>
  <c r="N360" i="14" a="1"/>
  <c r="N360" i="14"/>
  <c r="N359" i="14" a="1"/>
  <c r="N359" i="14"/>
  <c r="N358" i="14" a="1"/>
  <c r="N358" i="14"/>
  <c r="N357" i="14" a="1"/>
  <c r="N357" i="14"/>
  <c r="N356" i="14" a="1"/>
  <c r="N356" i="14"/>
  <c r="N355" i="14" a="1"/>
  <c r="N355" i="14"/>
  <c r="N354" i="14" a="1"/>
  <c r="N354" i="14"/>
  <c r="N353" i="14" a="1"/>
  <c r="N353" i="14"/>
  <c r="N352" i="14" a="1"/>
  <c r="N352" i="14"/>
  <c r="N351" i="14" a="1"/>
  <c r="N351" i="14"/>
  <c r="N350" i="14" a="1"/>
  <c r="N350" i="14"/>
  <c r="N349" i="14" a="1"/>
  <c r="N349" i="14"/>
  <c r="N348" i="14" a="1"/>
  <c r="N348" i="14"/>
  <c r="N347" i="14" a="1"/>
  <c r="N347" i="14"/>
  <c r="N346" i="14" a="1"/>
  <c r="N346" i="14"/>
  <c r="N345" i="14" a="1"/>
  <c r="N345" i="14"/>
  <c r="N344" i="14" a="1"/>
  <c r="N344" i="14"/>
  <c r="N343" i="14" a="1"/>
  <c r="N343" i="14"/>
  <c r="N342" i="14" a="1"/>
  <c r="N342" i="14"/>
  <c r="N341" i="14" a="1"/>
  <c r="N341" i="14"/>
  <c r="N340" i="14" a="1"/>
  <c r="N340" i="14"/>
  <c r="N339" i="14" a="1"/>
  <c r="N339" i="14"/>
  <c r="N338" i="14" a="1"/>
  <c r="N338" i="14"/>
  <c r="N337" i="14" a="1"/>
  <c r="N337" i="14"/>
  <c r="N336" i="14" a="1"/>
  <c r="N336" i="14"/>
  <c r="N335" i="14" a="1"/>
  <c r="N335" i="14"/>
  <c r="N334" i="14" a="1"/>
  <c r="N334" i="14"/>
  <c r="N333" i="14" a="1"/>
  <c r="N333" i="14"/>
  <c r="N332" i="14" a="1"/>
  <c r="N332" i="14"/>
  <c r="N331" i="14" a="1"/>
  <c r="N331" i="14"/>
  <c r="N330" i="14" a="1"/>
  <c r="N330" i="14"/>
  <c r="N329" i="14" a="1"/>
  <c r="N329" i="14"/>
  <c r="N328" i="14" a="1"/>
  <c r="N328" i="14"/>
  <c r="N327" i="14" a="1"/>
  <c r="N327" i="14"/>
  <c r="N326" i="14" a="1"/>
  <c r="N326" i="14"/>
  <c r="N325" i="14" a="1"/>
  <c r="N325" i="14"/>
  <c r="N324" i="14" a="1"/>
  <c r="N324" i="14"/>
  <c r="N323" i="14" a="1"/>
  <c r="N323" i="14"/>
  <c r="N322" i="14" a="1"/>
  <c r="N322" i="14"/>
  <c r="N321" i="14" a="1"/>
  <c r="N321" i="14"/>
  <c r="N320" i="14" a="1"/>
  <c r="N320" i="14"/>
  <c r="N319" i="14" a="1"/>
  <c r="N319" i="14"/>
  <c r="N318" i="14" a="1"/>
  <c r="N318" i="14"/>
  <c r="N317" i="14" a="1"/>
  <c r="N317" i="14"/>
  <c r="N316" i="14" a="1"/>
  <c r="N316" i="14"/>
  <c r="N315" i="14" a="1"/>
  <c r="N315" i="14"/>
  <c r="N314" i="14" a="1"/>
  <c r="N314" i="14"/>
  <c r="N313" i="14" a="1"/>
  <c r="N313" i="14"/>
  <c r="N312" i="14" a="1"/>
  <c r="N312" i="14"/>
  <c r="N311" i="14" a="1"/>
  <c r="N311" i="14"/>
  <c r="N310" i="14" a="1"/>
  <c r="N310" i="14"/>
  <c r="N309" i="14" a="1"/>
  <c r="N309" i="14"/>
  <c r="N308" i="14" a="1"/>
  <c r="N308" i="14"/>
  <c r="N307" i="14" a="1"/>
  <c r="N307" i="14"/>
  <c r="N306" i="14" a="1"/>
  <c r="N306" i="14"/>
  <c r="N305" i="14" a="1"/>
  <c r="N305" i="14"/>
  <c r="N304" i="14" a="1"/>
  <c r="N304" i="14"/>
  <c r="N303" i="14" a="1"/>
  <c r="N303" i="14"/>
  <c r="N302" i="14" a="1"/>
  <c r="N302" i="14"/>
  <c r="N301" i="14" a="1"/>
  <c r="N301" i="14"/>
  <c r="N300" i="14" a="1"/>
  <c r="N300" i="14"/>
  <c r="N299" i="14" a="1"/>
  <c r="N299" i="14"/>
  <c r="N298" i="14" a="1"/>
  <c r="N298" i="14"/>
  <c r="N297" i="14" a="1"/>
  <c r="N297" i="14"/>
  <c r="N296" i="14" a="1"/>
  <c r="N296" i="14"/>
  <c r="N295" i="14" a="1"/>
  <c r="N295" i="14"/>
  <c r="N294" i="14" a="1"/>
  <c r="N294" i="14"/>
  <c r="N293" i="14" a="1"/>
  <c r="N293" i="14"/>
  <c r="N292" i="14" a="1"/>
  <c r="N292" i="14"/>
  <c r="N291" i="14" a="1"/>
  <c r="N291" i="14"/>
  <c r="N290" i="14" a="1"/>
  <c r="N290" i="14"/>
  <c r="N289" i="14" a="1"/>
  <c r="N289" i="14"/>
  <c r="N288" i="14" a="1"/>
  <c r="N288" i="14"/>
  <c r="N287" i="14" a="1"/>
  <c r="N287" i="14"/>
  <c r="N286" i="14" a="1"/>
  <c r="N286" i="14"/>
  <c r="N285" i="14" a="1"/>
  <c r="N285" i="14"/>
  <c r="N284" i="14" a="1"/>
  <c r="N284" i="14"/>
  <c r="N283" i="14" a="1"/>
  <c r="N283" i="14"/>
  <c r="N282" i="14" a="1"/>
  <c r="N282" i="14"/>
  <c r="N281" i="14" a="1"/>
  <c r="N281" i="14"/>
  <c r="N280" i="14" a="1"/>
  <c r="N280" i="14"/>
  <c r="N279" i="14" a="1"/>
  <c r="N279" i="14"/>
  <c r="N278" i="14" a="1"/>
  <c r="N278" i="14"/>
  <c r="N277" i="14" a="1"/>
  <c r="N277" i="14"/>
  <c r="N276" i="14" a="1"/>
  <c r="N276" i="14"/>
  <c r="N275" i="14" a="1"/>
  <c r="N275" i="14"/>
  <c r="N274" i="14" a="1"/>
  <c r="N274" i="14"/>
  <c r="N273" i="14" a="1"/>
  <c r="N273" i="14"/>
  <c r="N272" i="14" a="1"/>
  <c r="N272" i="14"/>
  <c r="N271" i="14" a="1"/>
  <c r="N271" i="14"/>
  <c r="N270" i="14" a="1"/>
  <c r="N270" i="14"/>
  <c r="N269" i="14" a="1"/>
  <c r="N269" i="14"/>
  <c r="N268" i="14" a="1"/>
  <c r="N268" i="14"/>
  <c r="N267" i="14" a="1"/>
  <c r="N267" i="14"/>
  <c r="N266" i="14" a="1"/>
  <c r="N266" i="14"/>
  <c r="N265" i="14" a="1"/>
  <c r="N265" i="14"/>
  <c r="N264" i="14" a="1"/>
  <c r="N264" i="14"/>
  <c r="N263" i="14" a="1"/>
  <c r="N263" i="14"/>
  <c r="N262" i="14" a="1"/>
  <c r="N262" i="14"/>
  <c r="N261" i="14" a="1"/>
  <c r="N261" i="14"/>
  <c r="N260" i="14" a="1"/>
  <c r="N260" i="14"/>
  <c r="N259" i="14" a="1"/>
  <c r="N259" i="14"/>
  <c r="N258" i="14" a="1"/>
  <c r="N258" i="14"/>
  <c r="N257" i="14" a="1"/>
  <c r="N257" i="14"/>
  <c r="N256" i="14" a="1"/>
  <c r="N256" i="14"/>
  <c r="N255" i="14" a="1"/>
  <c r="N255" i="14"/>
  <c r="N254" i="14" a="1"/>
  <c r="N254" i="14"/>
  <c r="N253" i="14" a="1"/>
  <c r="N253" i="14"/>
  <c r="N252" i="14" a="1"/>
  <c r="N252" i="14"/>
  <c r="N251" i="14" a="1"/>
  <c r="N251" i="14"/>
  <c r="N250" i="14" a="1"/>
  <c r="N250" i="14"/>
  <c r="N249" i="14" a="1"/>
  <c r="N249" i="14"/>
  <c r="N248" i="14" a="1"/>
  <c r="N248" i="14"/>
  <c r="N247" i="14" a="1"/>
  <c r="N247" i="14"/>
  <c r="N246" i="14" a="1"/>
  <c r="N246" i="14"/>
  <c r="N245" i="14" a="1"/>
  <c r="N245" i="14"/>
  <c r="N244" i="14" a="1"/>
  <c r="N244" i="14"/>
  <c r="N243" i="14" a="1"/>
  <c r="N243" i="14"/>
  <c r="N242" i="14" a="1"/>
  <c r="N242" i="14"/>
  <c r="N241" i="14" a="1"/>
  <c r="N241" i="14"/>
  <c r="N240" i="14" a="1"/>
  <c r="N240" i="14"/>
  <c r="N239" i="14" a="1"/>
  <c r="N239" i="14"/>
  <c r="N238" i="14" a="1"/>
  <c r="N238" i="14"/>
  <c r="N237" i="14" a="1"/>
  <c r="N237" i="14"/>
  <c r="N236" i="14" a="1"/>
  <c r="N236" i="14"/>
  <c r="N235" i="14" a="1"/>
  <c r="N235" i="14"/>
  <c r="N234" i="14" a="1"/>
  <c r="N234" i="14"/>
  <c r="N233" i="14" a="1"/>
  <c r="N233" i="14"/>
  <c r="N232" i="14" a="1"/>
  <c r="N232" i="14"/>
  <c r="N231" i="14" a="1"/>
  <c r="N231" i="14"/>
  <c r="N230" i="14" a="1"/>
  <c r="N230" i="14"/>
  <c r="N229" i="14" a="1"/>
  <c r="N229" i="14"/>
  <c r="N228" i="14" a="1"/>
  <c r="N228" i="14"/>
  <c r="N227" i="14" a="1"/>
  <c r="N227" i="14"/>
  <c r="N226" i="14" a="1"/>
  <c r="N226" i="14"/>
  <c r="N225" i="14" a="1"/>
  <c r="N225" i="14"/>
  <c r="N224" i="14" a="1"/>
  <c r="N224" i="14"/>
  <c r="N223" i="14" a="1"/>
  <c r="N223" i="14"/>
  <c r="N222" i="14" a="1"/>
  <c r="N222" i="14"/>
  <c r="N221" i="14" a="1"/>
  <c r="N221" i="14"/>
  <c r="N220" i="14" a="1"/>
  <c r="N220" i="14"/>
  <c r="N219" i="14" a="1"/>
  <c r="N219" i="14"/>
  <c r="N218" i="14" a="1"/>
  <c r="N218" i="14"/>
  <c r="N217" i="14" a="1"/>
  <c r="N217" i="14"/>
  <c r="N216" i="14" a="1"/>
  <c r="N216" i="14"/>
  <c r="N215" i="14" a="1"/>
  <c r="N215" i="14"/>
  <c r="N214" i="14" a="1"/>
  <c r="N214" i="14"/>
  <c r="N213" i="14" a="1"/>
  <c r="N213" i="14"/>
  <c r="N212" i="14" a="1"/>
  <c r="N212" i="14"/>
  <c r="N211" i="14" a="1"/>
  <c r="N211" i="14"/>
  <c r="N210" i="14" a="1"/>
  <c r="N210" i="14"/>
  <c r="N209" i="14" a="1"/>
  <c r="N209" i="14"/>
  <c r="N208" i="14" a="1"/>
  <c r="N208" i="14"/>
  <c r="N207" i="14" a="1"/>
  <c r="N207" i="14"/>
  <c r="N206" i="14" a="1"/>
  <c r="N206" i="14"/>
  <c r="N205" i="14" a="1"/>
  <c r="N205" i="14"/>
  <c r="N204" i="14" a="1"/>
  <c r="N204" i="14"/>
  <c r="N203" i="14" a="1"/>
  <c r="N203" i="14"/>
  <c r="N202" i="14" a="1"/>
  <c r="N202" i="14"/>
  <c r="N201" i="14" a="1"/>
  <c r="N201" i="14"/>
  <c r="N200" i="14" a="1"/>
  <c r="N200" i="14"/>
  <c r="N199" i="14" a="1"/>
  <c r="N199" i="14"/>
  <c r="N198" i="14" a="1"/>
  <c r="N198" i="14"/>
  <c r="N197" i="14" a="1"/>
  <c r="N197" i="14"/>
  <c r="N196" i="14" a="1"/>
  <c r="N196" i="14"/>
  <c r="N195" i="14" a="1"/>
  <c r="N195" i="14"/>
  <c r="N194" i="14" a="1"/>
  <c r="N194" i="14"/>
  <c r="N193" i="14" a="1"/>
  <c r="N193" i="14"/>
  <c r="N192" i="14" a="1"/>
  <c r="N192" i="14"/>
  <c r="N191" i="14" a="1"/>
  <c r="N191" i="14"/>
  <c r="N190" i="14" a="1"/>
  <c r="N190" i="14"/>
  <c r="N189" i="14" a="1"/>
  <c r="N189" i="14"/>
  <c r="N188" i="14" a="1"/>
  <c r="N188" i="14"/>
  <c r="N187" i="14" a="1"/>
  <c r="N187" i="14"/>
  <c r="N186" i="14" a="1"/>
  <c r="N186" i="14"/>
  <c r="N185" i="14" a="1"/>
  <c r="N185" i="14"/>
  <c r="N184" i="14" a="1"/>
  <c r="N184" i="14"/>
  <c r="N183" i="14" a="1"/>
  <c r="N183" i="14"/>
  <c r="N182" i="14" a="1"/>
  <c r="N182" i="14"/>
  <c r="N181" i="14" a="1"/>
  <c r="N181" i="14"/>
  <c r="N180" i="14" a="1"/>
  <c r="N180" i="14"/>
  <c r="N179" i="14" a="1"/>
  <c r="N179" i="14"/>
  <c r="N178" i="14" a="1"/>
  <c r="N178" i="14"/>
  <c r="N177" i="14" a="1"/>
  <c r="N177" i="14"/>
  <c r="N176" i="14" a="1"/>
  <c r="N176" i="14"/>
  <c r="N175" i="14" a="1"/>
  <c r="N175" i="14"/>
  <c r="N174" i="14" a="1"/>
  <c r="N174" i="14"/>
  <c r="N173" i="14" a="1"/>
  <c r="N173" i="14"/>
  <c r="N172" i="14" a="1"/>
  <c r="N172" i="14"/>
  <c r="N171" i="14" a="1"/>
  <c r="N171" i="14"/>
  <c r="N170" i="14" a="1"/>
  <c r="N170" i="14"/>
  <c r="N169" i="14" a="1"/>
  <c r="N169" i="14"/>
  <c r="N168" i="14" a="1"/>
  <c r="N168" i="14"/>
  <c r="N167" i="14" a="1"/>
  <c r="N167" i="14"/>
  <c r="N166" i="14" a="1"/>
  <c r="N166" i="14"/>
  <c r="N165" i="14" a="1"/>
  <c r="N165" i="14"/>
  <c r="N164" i="14" a="1"/>
  <c r="N164" i="14"/>
  <c r="N163" i="14" a="1"/>
  <c r="N163" i="14"/>
  <c r="N162" i="14" a="1"/>
  <c r="N162" i="14"/>
  <c r="N161" i="14" a="1"/>
  <c r="N161" i="14"/>
  <c r="N160" i="14" a="1"/>
  <c r="N160" i="14"/>
  <c r="N159" i="14" a="1"/>
  <c r="N159" i="14"/>
  <c r="N158" i="14" a="1"/>
  <c r="N158" i="14"/>
  <c r="N157" i="14" a="1"/>
  <c r="N157" i="14"/>
  <c r="N156" i="14" a="1"/>
  <c r="N156" i="14"/>
  <c r="N155" i="14" a="1"/>
  <c r="N155" i="14"/>
  <c r="N154" i="14" a="1"/>
  <c r="N154" i="14"/>
  <c r="N153" i="14" a="1"/>
  <c r="N153" i="14"/>
  <c r="N152" i="14" a="1"/>
  <c r="N152" i="14"/>
  <c r="N151" i="14" a="1"/>
  <c r="N151" i="14"/>
  <c r="N150" i="14" a="1"/>
  <c r="N150" i="14"/>
  <c r="N149" i="14" a="1"/>
  <c r="N149" i="14"/>
  <c r="N148" i="14" a="1"/>
  <c r="N148" i="14"/>
  <c r="N147" i="14" a="1"/>
  <c r="N147" i="14"/>
  <c r="N146" i="14" a="1"/>
  <c r="N146" i="14"/>
  <c r="N145" i="14" a="1"/>
  <c r="N145" i="14"/>
  <c r="N144" i="14" a="1"/>
  <c r="N144" i="14"/>
  <c r="N143" i="14" a="1"/>
  <c r="N143" i="14"/>
  <c r="N142" i="14" a="1"/>
  <c r="N142" i="14"/>
  <c r="N141" i="14" a="1"/>
  <c r="N141" i="14"/>
  <c r="N140" i="14" a="1"/>
  <c r="N140" i="14"/>
  <c r="N139" i="14" a="1"/>
  <c r="N139" i="14"/>
  <c r="N138" i="14" a="1"/>
  <c r="N138" i="14"/>
  <c r="N137" i="14" a="1"/>
  <c r="N137" i="14"/>
  <c r="N136" i="14" a="1"/>
  <c r="N136" i="14"/>
  <c r="N135" i="14" a="1"/>
  <c r="N135" i="14"/>
  <c r="N134" i="14" a="1"/>
  <c r="N134" i="14"/>
  <c r="N133" i="14" a="1"/>
  <c r="N133" i="14"/>
  <c r="N132" i="14" a="1"/>
  <c r="N132" i="14"/>
  <c r="N131" i="14" a="1"/>
  <c r="N131" i="14"/>
  <c r="N130" i="14" a="1"/>
  <c r="N130" i="14"/>
  <c r="N129" i="14" a="1"/>
  <c r="N129" i="14"/>
  <c r="N128" i="14" a="1"/>
  <c r="N128" i="14"/>
  <c r="N127" i="14" a="1"/>
  <c r="N127" i="14"/>
  <c r="N126" i="14" a="1"/>
  <c r="N126" i="14"/>
  <c r="N125" i="14" a="1"/>
  <c r="N125" i="14"/>
  <c r="N124" i="14" a="1"/>
  <c r="N124" i="14"/>
  <c r="N123" i="14" a="1"/>
  <c r="N123" i="14"/>
  <c r="N122" i="14" a="1"/>
  <c r="N122" i="14"/>
  <c r="N121" i="14" a="1"/>
  <c r="N121" i="14"/>
  <c r="N120" i="14" a="1"/>
  <c r="N120" i="14"/>
  <c r="N119" i="14" a="1"/>
  <c r="N119" i="14"/>
  <c r="N118" i="14" a="1"/>
  <c r="N118" i="14"/>
  <c r="N117" i="14" a="1"/>
  <c r="N117" i="14"/>
  <c r="N116" i="14" a="1"/>
  <c r="N116" i="14"/>
  <c r="N115" i="14" a="1"/>
  <c r="N115" i="14"/>
  <c r="N114" i="14" a="1"/>
  <c r="N114" i="14"/>
  <c r="N113" i="14" a="1"/>
  <c r="N113" i="14"/>
  <c r="N112" i="14" a="1"/>
  <c r="N112" i="14"/>
  <c r="N111" i="14" a="1"/>
  <c r="N111" i="14"/>
  <c r="N110" i="14" a="1"/>
  <c r="N110" i="14"/>
  <c r="N109" i="14" a="1"/>
  <c r="N109" i="14"/>
  <c r="N108" i="14" a="1"/>
  <c r="N108" i="14"/>
  <c r="N107" i="14" a="1"/>
  <c r="N107" i="14"/>
  <c r="N106" i="14" a="1"/>
  <c r="N106" i="14"/>
  <c r="N105" i="14" a="1"/>
  <c r="N105" i="14"/>
  <c r="N104" i="14" a="1"/>
  <c r="N104" i="14"/>
  <c r="N103" i="14" a="1"/>
  <c r="N103" i="14"/>
  <c r="N102" i="14" a="1"/>
  <c r="N102" i="14"/>
  <c r="N101" i="14" a="1"/>
  <c r="N101" i="14"/>
  <c r="N100" i="14" a="1"/>
  <c r="N100" i="14"/>
  <c r="N99" i="14" a="1"/>
  <c r="N99" i="14"/>
  <c r="N98" i="14" a="1"/>
  <c r="N98" i="14"/>
  <c r="N97" i="14" a="1"/>
  <c r="N97" i="14"/>
  <c r="N96" i="14" a="1"/>
  <c r="N96" i="14"/>
  <c r="N95" i="14" a="1"/>
  <c r="N95" i="14"/>
  <c r="N94" i="14" a="1"/>
  <c r="N94" i="14"/>
  <c r="N93" i="14" a="1"/>
  <c r="N93" i="14"/>
  <c r="N92" i="14" a="1"/>
  <c r="N92" i="14"/>
  <c r="N91" i="14" a="1"/>
  <c r="N91" i="14"/>
  <c r="N90" i="14" a="1"/>
  <c r="N90" i="14"/>
  <c r="N89" i="14" a="1"/>
  <c r="N89" i="14"/>
  <c r="N88" i="14" a="1"/>
  <c r="N88" i="14"/>
  <c r="N87" i="14" a="1"/>
  <c r="N87" i="14"/>
  <c r="N86" i="14" a="1"/>
  <c r="N86" i="14"/>
  <c r="N85" i="14" a="1"/>
  <c r="N85" i="14"/>
  <c r="N84" i="14" a="1"/>
  <c r="N84" i="14"/>
  <c r="N83" i="14" a="1"/>
  <c r="N83" i="14"/>
  <c r="N82" i="14" a="1"/>
  <c r="N82" i="14"/>
  <c r="N81" i="14" a="1"/>
  <c r="N81" i="14"/>
  <c r="N80" i="14" a="1"/>
  <c r="N80" i="14"/>
  <c r="N79" i="14" a="1"/>
  <c r="N79" i="14"/>
  <c r="N78" i="14" a="1"/>
  <c r="N78" i="14"/>
  <c r="N77" i="14" a="1"/>
  <c r="N77" i="14"/>
  <c r="N76" i="14" a="1"/>
  <c r="N76" i="14"/>
  <c r="N75" i="14" a="1"/>
  <c r="N75" i="14"/>
  <c r="N74" i="14" a="1"/>
  <c r="N74" i="14"/>
  <c r="N73" i="14" a="1"/>
  <c r="N73" i="14"/>
  <c r="N72" i="14" a="1"/>
  <c r="N72" i="14"/>
  <c r="N71" i="14" a="1"/>
  <c r="N71" i="14"/>
  <c r="N70" i="14" a="1"/>
  <c r="N70" i="14"/>
  <c r="N69" i="14" a="1"/>
  <c r="N69" i="14"/>
  <c r="N68" i="14" a="1"/>
  <c r="N68" i="14"/>
  <c r="N67" i="14" a="1"/>
  <c r="N67" i="14"/>
  <c r="N66" i="14" a="1"/>
  <c r="N66" i="14"/>
  <c r="N65" i="14" a="1"/>
  <c r="N65" i="14"/>
  <c r="N64" i="14" a="1"/>
  <c r="N64" i="14"/>
  <c r="N63" i="14" a="1"/>
  <c r="N63" i="14"/>
  <c r="N62" i="14" a="1"/>
  <c r="N62" i="14"/>
  <c r="N61" i="14" a="1"/>
  <c r="N61" i="14"/>
  <c r="N60" i="14" a="1"/>
  <c r="N60" i="14"/>
  <c r="N59" i="14" a="1"/>
  <c r="N59" i="14"/>
  <c r="N58" i="14" a="1"/>
  <c r="N58" i="14"/>
  <c r="N57" i="14" a="1"/>
  <c r="N57" i="14"/>
  <c r="N56" i="14" a="1"/>
  <c r="N56" i="14"/>
  <c r="N55" i="14" a="1"/>
  <c r="N55" i="14"/>
  <c r="N54" i="14" a="1"/>
  <c r="N54" i="14"/>
  <c r="N53" i="14" a="1"/>
  <c r="N53" i="14"/>
  <c r="N52" i="14" a="1"/>
  <c r="N52" i="14"/>
  <c r="N51" i="14" a="1"/>
  <c r="N51" i="14"/>
  <c r="N50" i="14" a="1"/>
  <c r="N50" i="14"/>
  <c r="N49" i="14" a="1"/>
  <c r="N49" i="14"/>
  <c r="N48" i="14" a="1"/>
  <c r="N48" i="14"/>
  <c r="N47" i="14" a="1"/>
  <c r="N47" i="14"/>
  <c r="N46" i="14" a="1"/>
  <c r="N46" i="14"/>
  <c r="N45" i="14" a="1"/>
  <c r="N45" i="14"/>
  <c r="N44" i="14" a="1"/>
  <c r="N44" i="14"/>
  <c r="N43" i="14" a="1"/>
  <c r="N43" i="14"/>
  <c r="N42" i="14" a="1"/>
  <c r="N42" i="14"/>
  <c r="N41" i="14" a="1"/>
  <c r="N41" i="14"/>
  <c r="N40" i="14" a="1"/>
  <c r="N40" i="14"/>
  <c r="AB39" i="14" a="1"/>
  <c r="AB39" i="14" s="1"/>
  <c r="AA39" i="14" a="1"/>
  <c r="AA39" i="14" s="1"/>
  <c r="Z39" i="14" a="1"/>
  <c r="Z39" i="14" s="1"/>
  <c r="Y39" i="14" a="1"/>
  <c r="Y39" i="14" s="1"/>
  <c r="W39" i="14"/>
  <c r="V39" i="14" a="1"/>
  <c r="V39" i="14" s="1"/>
  <c r="X39" i="14" s="1"/>
  <c r="N39" i="14" a="1"/>
  <c r="N39" i="14" s="1"/>
  <c r="AB38" i="14" a="1"/>
  <c r="AB38" i="14" s="1"/>
  <c r="AA38" i="14" a="1"/>
  <c r="AA38" i="14" s="1"/>
  <c r="Z38" i="14" a="1"/>
  <c r="Z38" i="14" s="1"/>
  <c r="Y38" i="14" a="1"/>
  <c r="Y38" i="14" s="1"/>
  <c r="W38" i="14"/>
  <c r="V38" i="14" a="1"/>
  <c r="V38" i="14" s="1"/>
  <c r="X38" i="14" s="1"/>
  <c r="N38" i="14" a="1"/>
  <c r="N38" i="14" s="1"/>
  <c r="AB37" i="14" a="1"/>
  <c r="AB37" i="14" s="1"/>
  <c r="AA37" i="14" a="1"/>
  <c r="AA37" i="14" s="1"/>
  <c r="Z37" i="14" a="1"/>
  <c r="Z37" i="14" s="1"/>
  <c r="Y37" i="14" a="1"/>
  <c r="Y37" i="14" s="1"/>
  <c r="W37" i="14"/>
  <c r="V37" i="14" a="1"/>
  <c r="V37" i="14" s="1"/>
  <c r="X37" i="14" s="1"/>
  <c r="N37" i="14" a="1"/>
  <c r="N37" i="14" s="1"/>
  <c r="N36" i="14" a="1"/>
  <c r="N36" i="14" s="1"/>
  <c r="N35" i="14" a="1"/>
  <c r="N35" i="14" s="1"/>
  <c r="Z34" i="14"/>
  <c r="N34" i="14" a="1"/>
  <c r="N34" i="14"/>
  <c r="Z33" i="14"/>
  <c r="N33" i="14" a="1"/>
  <c r="N33" i="14" s="1"/>
  <c r="Z32" i="14"/>
  <c r="N32" i="14" a="1"/>
  <c r="N32" i="14"/>
  <c r="Z31" i="14"/>
  <c r="N31" i="14" a="1"/>
  <c r="N31" i="14" s="1"/>
  <c r="Z30" i="14"/>
  <c r="W30" i="14"/>
  <c r="N30" i="14" a="1"/>
  <c r="N30" i="14" s="1"/>
  <c r="Z29" i="14"/>
  <c r="W29" i="14"/>
  <c r="N29" i="14" a="1"/>
  <c r="N29" i="14" s="1"/>
  <c r="N28" i="14" a="1"/>
  <c r="N28" i="14" s="1"/>
  <c r="N27" i="14" a="1"/>
  <c r="N27" i="14" s="1"/>
  <c r="N26" i="14" a="1"/>
  <c r="N26" i="14" s="1"/>
  <c r="N25" i="14" a="1"/>
  <c r="N25" i="14"/>
  <c r="N24" i="14" a="1"/>
  <c r="N24" i="14" s="1"/>
  <c r="N23" i="14" a="1"/>
  <c r="N23" i="14"/>
  <c r="N22" i="14" a="1"/>
  <c r="N22" i="14"/>
  <c r="N21" i="14" a="1"/>
  <c r="N21" i="14"/>
  <c r="N20" i="14" a="1"/>
  <c r="N20" i="14"/>
  <c r="N19" i="14" a="1"/>
  <c r="N19" i="14" s="1"/>
  <c r="N18" i="14" a="1"/>
  <c r="N18" i="14"/>
  <c r="N17" i="14" a="1"/>
  <c r="N17" i="14" s="1"/>
  <c r="N16" i="14" a="1"/>
  <c r="N16" i="14"/>
  <c r="N15" i="14" a="1"/>
  <c r="N15" i="14" s="1"/>
  <c r="N14" i="14" a="1"/>
  <c r="N14" i="14"/>
  <c r="N13" i="14" a="1"/>
  <c r="N13" i="14" s="1"/>
  <c r="N12" i="14" a="1"/>
  <c r="N12" i="14"/>
  <c r="N11" i="14" a="1"/>
  <c r="N11" i="14"/>
  <c r="N10" i="14" a="1"/>
  <c r="N10" i="14"/>
  <c r="W9" i="14"/>
  <c r="R9" i="14"/>
  <c r="Q9" i="14"/>
  <c r="N9" i="14" a="1"/>
  <c r="N9" i="14"/>
  <c r="W8" i="14"/>
  <c r="V8" i="14"/>
  <c r="U8" i="14"/>
  <c r="T8" i="14"/>
  <c r="S8" i="14"/>
  <c r="R8" i="14"/>
  <c r="Q8" i="14"/>
  <c r="N8" i="14" a="1"/>
  <c r="N8" i="14"/>
  <c r="W7" i="14"/>
  <c r="V7" i="14"/>
  <c r="U7" i="14"/>
  <c r="T7" i="14"/>
  <c r="S7" i="14"/>
  <c r="R7" i="14"/>
  <c r="Q7" i="14"/>
  <c r="N7" i="14" a="1"/>
  <c r="N7" i="14"/>
  <c r="W6" i="14"/>
  <c r="V6" i="14"/>
  <c r="U6" i="14"/>
  <c r="T6" i="14"/>
  <c r="S6" i="14"/>
  <c r="R6" i="14"/>
  <c r="Q6" i="14"/>
  <c r="N6" i="14" a="1"/>
  <c r="N6" i="14"/>
  <c r="N5" i="14" a="1"/>
  <c r="N5" i="14"/>
  <c r="N4" i="14" a="1"/>
  <c r="N4" i="14"/>
  <c r="N1522" i="13"/>
  <c r="M1522" i="13"/>
  <c r="L1522" i="13"/>
  <c r="K1522" i="13"/>
  <c r="J1522" i="13"/>
  <c r="I1522" i="13"/>
  <c r="H1522" i="13"/>
  <c r="G1522" i="13"/>
  <c r="F1522" i="13"/>
  <c r="E1522" i="13"/>
  <c r="D1522" i="13"/>
  <c r="C1522" i="13"/>
  <c r="B1522" i="13"/>
  <c r="A1522" i="13"/>
  <c r="N1521" i="13"/>
  <c r="M1521" i="13"/>
  <c r="L1521" i="13"/>
  <c r="K1521" i="13"/>
  <c r="J1521" i="13"/>
  <c r="I1521" i="13"/>
  <c r="H1521" i="13"/>
  <c r="G1521" i="13"/>
  <c r="F1521" i="13"/>
  <c r="E1521" i="13"/>
  <c r="D1521" i="13"/>
  <c r="C1521" i="13"/>
  <c r="B1521" i="13"/>
  <c r="A1521" i="13"/>
  <c r="N1520" i="13"/>
  <c r="M1520" i="13"/>
  <c r="L1520" i="13"/>
  <c r="K1520" i="13"/>
  <c r="J1520" i="13"/>
  <c r="I1520" i="13"/>
  <c r="H1520" i="13"/>
  <c r="G1520" i="13"/>
  <c r="F1520" i="13"/>
  <c r="E1520" i="13"/>
  <c r="D1520" i="13"/>
  <c r="C1520" i="13"/>
  <c r="B1520" i="13"/>
  <c r="A1520" i="13"/>
  <c r="N1519" i="13"/>
  <c r="M1519" i="13"/>
  <c r="L1519" i="13"/>
  <c r="K1519" i="13"/>
  <c r="J1519" i="13"/>
  <c r="I1519" i="13"/>
  <c r="H1519" i="13"/>
  <c r="G1519" i="13"/>
  <c r="F1519" i="13"/>
  <c r="E1519" i="13"/>
  <c r="D1519" i="13"/>
  <c r="C1519" i="13"/>
  <c r="B1519" i="13"/>
  <c r="A1519" i="13"/>
  <c r="N1518" i="13"/>
  <c r="M1518" i="13"/>
  <c r="L1518" i="13"/>
  <c r="K1518" i="13"/>
  <c r="J1518" i="13"/>
  <c r="I1518" i="13"/>
  <c r="H1518" i="13"/>
  <c r="G1518" i="13"/>
  <c r="F1518" i="13"/>
  <c r="E1518" i="13"/>
  <c r="D1518" i="13"/>
  <c r="C1518" i="13"/>
  <c r="B1518" i="13"/>
  <c r="A1518" i="13"/>
  <c r="N1517" i="13"/>
  <c r="M1517" i="13"/>
  <c r="L1517" i="13"/>
  <c r="K1517" i="13"/>
  <c r="J1517" i="13"/>
  <c r="I1517" i="13"/>
  <c r="H1517" i="13"/>
  <c r="G1517" i="13"/>
  <c r="F1517" i="13"/>
  <c r="E1517" i="13"/>
  <c r="D1517" i="13"/>
  <c r="C1517" i="13"/>
  <c r="B1517" i="13"/>
  <c r="A1517" i="13"/>
  <c r="N1516" i="13"/>
  <c r="M1516" i="13"/>
  <c r="L1516" i="13"/>
  <c r="K1516" i="13"/>
  <c r="J1516" i="13"/>
  <c r="I1516" i="13"/>
  <c r="H1516" i="13"/>
  <c r="G1516" i="13"/>
  <c r="F1516" i="13"/>
  <c r="E1516" i="13"/>
  <c r="D1516" i="13"/>
  <c r="C1516" i="13"/>
  <c r="B1516" i="13"/>
  <c r="A1516" i="13"/>
  <c r="N1515" i="13"/>
  <c r="M1515" i="13"/>
  <c r="L1515" i="13"/>
  <c r="K1515" i="13"/>
  <c r="J1515" i="13"/>
  <c r="I1515" i="13"/>
  <c r="H1515" i="13"/>
  <c r="G1515" i="13"/>
  <c r="F1515" i="13"/>
  <c r="E1515" i="13"/>
  <c r="D1515" i="13"/>
  <c r="C1515" i="13"/>
  <c r="B1515" i="13"/>
  <c r="A1515" i="13"/>
  <c r="N1514" i="13"/>
  <c r="M1514" i="13"/>
  <c r="L1514" i="13"/>
  <c r="K1514" i="13"/>
  <c r="J1514" i="13"/>
  <c r="I1514" i="13"/>
  <c r="H1514" i="13"/>
  <c r="G1514" i="13"/>
  <c r="F1514" i="13"/>
  <c r="E1514" i="13"/>
  <c r="D1514" i="13"/>
  <c r="C1514" i="13"/>
  <c r="B1514" i="13"/>
  <c r="A1514" i="13"/>
  <c r="N1513" i="13"/>
  <c r="M1513" i="13"/>
  <c r="L1513" i="13"/>
  <c r="K1513" i="13"/>
  <c r="J1513" i="13"/>
  <c r="I1513" i="13"/>
  <c r="H1513" i="13"/>
  <c r="G1513" i="13"/>
  <c r="F1513" i="13"/>
  <c r="E1513" i="13"/>
  <c r="D1513" i="13"/>
  <c r="C1513" i="13"/>
  <c r="B1513" i="13"/>
  <c r="A1513" i="13"/>
  <c r="N1512" i="13"/>
  <c r="M1512" i="13"/>
  <c r="L1512" i="13"/>
  <c r="K1512" i="13"/>
  <c r="J1512" i="13"/>
  <c r="I1512" i="13"/>
  <c r="H1512" i="13"/>
  <c r="G1512" i="13"/>
  <c r="F1512" i="13"/>
  <c r="E1512" i="13"/>
  <c r="D1512" i="13"/>
  <c r="C1512" i="13"/>
  <c r="B1512" i="13"/>
  <c r="A1512" i="13"/>
  <c r="N1511" i="13"/>
  <c r="M1511" i="13"/>
  <c r="L1511" i="13"/>
  <c r="K1511" i="13"/>
  <c r="J1511" i="13"/>
  <c r="I1511" i="13"/>
  <c r="H1511" i="13"/>
  <c r="G1511" i="13"/>
  <c r="F1511" i="13"/>
  <c r="E1511" i="13"/>
  <c r="D1511" i="13"/>
  <c r="C1511" i="13"/>
  <c r="B1511" i="13"/>
  <c r="A1511" i="13"/>
  <c r="N1510" i="13"/>
  <c r="M1510" i="13"/>
  <c r="L1510" i="13"/>
  <c r="K1510" i="13"/>
  <c r="J1510" i="13"/>
  <c r="I1510" i="13"/>
  <c r="H1510" i="13"/>
  <c r="G1510" i="13"/>
  <c r="F1510" i="13"/>
  <c r="E1510" i="13"/>
  <c r="D1510" i="13"/>
  <c r="C1510" i="13"/>
  <c r="B1510" i="13"/>
  <c r="A1510" i="13"/>
  <c r="N1509" i="13"/>
  <c r="M1509" i="13"/>
  <c r="L1509" i="13"/>
  <c r="K1509" i="13"/>
  <c r="J1509" i="13"/>
  <c r="I1509" i="13"/>
  <c r="H1509" i="13"/>
  <c r="G1509" i="13"/>
  <c r="F1509" i="13"/>
  <c r="E1509" i="13"/>
  <c r="D1509" i="13"/>
  <c r="C1509" i="13"/>
  <c r="B1509" i="13"/>
  <c r="A1509" i="13"/>
  <c r="N1508" i="13"/>
  <c r="M1508" i="13"/>
  <c r="L1508" i="13"/>
  <c r="K1508" i="13"/>
  <c r="J1508" i="13"/>
  <c r="I1508" i="13"/>
  <c r="H1508" i="13"/>
  <c r="G1508" i="13"/>
  <c r="F1508" i="13"/>
  <c r="E1508" i="13"/>
  <c r="D1508" i="13"/>
  <c r="C1508" i="13"/>
  <c r="B1508" i="13"/>
  <c r="A1508" i="13"/>
  <c r="N1507" i="13"/>
  <c r="M1507" i="13"/>
  <c r="L1507" i="13"/>
  <c r="K1507" i="13"/>
  <c r="J1507" i="13"/>
  <c r="I1507" i="13"/>
  <c r="H1507" i="13"/>
  <c r="G1507" i="13"/>
  <c r="F1507" i="13"/>
  <c r="E1507" i="13"/>
  <c r="D1507" i="13"/>
  <c r="C1507" i="13"/>
  <c r="B1507" i="13"/>
  <c r="A1507" i="13"/>
  <c r="N1506" i="13"/>
  <c r="M1506" i="13"/>
  <c r="L1506" i="13"/>
  <c r="K1506" i="13"/>
  <c r="J1506" i="13"/>
  <c r="I1506" i="13"/>
  <c r="H1506" i="13"/>
  <c r="G1506" i="13"/>
  <c r="F1506" i="13"/>
  <c r="E1506" i="13"/>
  <c r="D1506" i="13"/>
  <c r="C1506" i="13"/>
  <c r="B1506" i="13"/>
  <c r="A1506" i="13"/>
  <c r="N1505" i="13"/>
  <c r="M1505" i="13"/>
  <c r="L1505" i="13"/>
  <c r="K1505" i="13"/>
  <c r="J1505" i="13"/>
  <c r="I1505" i="13"/>
  <c r="H1505" i="13"/>
  <c r="G1505" i="13"/>
  <c r="F1505" i="13"/>
  <c r="E1505" i="13"/>
  <c r="D1505" i="13"/>
  <c r="C1505" i="13"/>
  <c r="B1505" i="13"/>
  <c r="A1505" i="13"/>
  <c r="N1504" i="13"/>
  <c r="M1504" i="13"/>
  <c r="L1504" i="13"/>
  <c r="K1504" i="13"/>
  <c r="J1504" i="13"/>
  <c r="I1504" i="13"/>
  <c r="H1504" i="13"/>
  <c r="G1504" i="13"/>
  <c r="F1504" i="13"/>
  <c r="E1504" i="13"/>
  <c r="D1504" i="13"/>
  <c r="C1504" i="13"/>
  <c r="B1504" i="13"/>
  <c r="A1504" i="13"/>
  <c r="N1503" i="13"/>
  <c r="M1503" i="13"/>
  <c r="L1503" i="13"/>
  <c r="K1503" i="13"/>
  <c r="J1503" i="13"/>
  <c r="I1503" i="13"/>
  <c r="H1503" i="13"/>
  <c r="G1503" i="13"/>
  <c r="F1503" i="13"/>
  <c r="E1503" i="13"/>
  <c r="D1503" i="13"/>
  <c r="C1503" i="13"/>
  <c r="B1503" i="13"/>
  <c r="A1503" i="13"/>
  <c r="N1502" i="13"/>
  <c r="M1502" i="13"/>
  <c r="L1502" i="13"/>
  <c r="K1502" i="13"/>
  <c r="J1502" i="13"/>
  <c r="I1502" i="13"/>
  <c r="H1502" i="13"/>
  <c r="G1502" i="13"/>
  <c r="F1502" i="13"/>
  <c r="E1502" i="13"/>
  <c r="D1502" i="13"/>
  <c r="C1502" i="13"/>
  <c r="B1502" i="13"/>
  <c r="A1502" i="13"/>
  <c r="N1501" i="13"/>
  <c r="M1501" i="13"/>
  <c r="L1501" i="13"/>
  <c r="K1501" i="13"/>
  <c r="J1501" i="13"/>
  <c r="I1501" i="13"/>
  <c r="H1501" i="13"/>
  <c r="G1501" i="13"/>
  <c r="F1501" i="13"/>
  <c r="E1501" i="13"/>
  <c r="D1501" i="13"/>
  <c r="C1501" i="13"/>
  <c r="B1501" i="13"/>
  <c r="A1501" i="13"/>
  <c r="N1500" i="13"/>
  <c r="M1500" i="13"/>
  <c r="L1500" i="13"/>
  <c r="K1500" i="13"/>
  <c r="J1500" i="13"/>
  <c r="I1500" i="13"/>
  <c r="H1500" i="13"/>
  <c r="G1500" i="13"/>
  <c r="F1500" i="13"/>
  <c r="E1500" i="13"/>
  <c r="D1500" i="13"/>
  <c r="C1500" i="13"/>
  <c r="B1500" i="13"/>
  <c r="A1500" i="13"/>
  <c r="N1499" i="13"/>
  <c r="M1499" i="13"/>
  <c r="L1499" i="13"/>
  <c r="K1499" i="13"/>
  <c r="J1499" i="13"/>
  <c r="I1499" i="13"/>
  <c r="H1499" i="13"/>
  <c r="G1499" i="13"/>
  <c r="F1499" i="13"/>
  <c r="E1499" i="13"/>
  <c r="D1499" i="13"/>
  <c r="C1499" i="13"/>
  <c r="B1499" i="13"/>
  <c r="A1499" i="13"/>
  <c r="N1498" i="13"/>
  <c r="M1498" i="13"/>
  <c r="L1498" i="13"/>
  <c r="K1498" i="13"/>
  <c r="J1498" i="13"/>
  <c r="I1498" i="13"/>
  <c r="H1498" i="13"/>
  <c r="G1498" i="13"/>
  <c r="F1498" i="13"/>
  <c r="E1498" i="13"/>
  <c r="D1498" i="13"/>
  <c r="C1498" i="13"/>
  <c r="B1498" i="13"/>
  <c r="A1498" i="13"/>
  <c r="N1497" i="13"/>
  <c r="M1497" i="13"/>
  <c r="L1497" i="13"/>
  <c r="K1497" i="13"/>
  <c r="J1497" i="13"/>
  <c r="I1497" i="13"/>
  <c r="H1497" i="13"/>
  <c r="G1497" i="13"/>
  <c r="F1497" i="13"/>
  <c r="E1497" i="13"/>
  <c r="D1497" i="13"/>
  <c r="C1497" i="13"/>
  <c r="B1497" i="13"/>
  <c r="A1497" i="13"/>
  <c r="N1496" i="13"/>
  <c r="M1496" i="13"/>
  <c r="L1496" i="13"/>
  <c r="K1496" i="13"/>
  <c r="J1496" i="13"/>
  <c r="I1496" i="13"/>
  <c r="H1496" i="13"/>
  <c r="G1496" i="13"/>
  <c r="F1496" i="13"/>
  <c r="E1496" i="13"/>
  <c r="D1496" i="13"/>
  <c r="C1496" i="13"/>
  <c r="B1496" i="13"/>
  <c r="A1496" i="13"/>
  <c r="N1495" i="13"/>
  <c r="M1495" i="13"/>
  <c r="L1495" i="13"/>
  <c r="K1495" i="13"/>
  <c r="J1495" i="13"/>
  <c r="I1495" i="13"/>
  <c r="H1495" i="13"/>
  <c r="G1495" i="13"/>
  <c r="F1495" i="13"/>
  <c r="E1495" i="13"/>
  <c r="D1495" i="13"/>
  <c r="C1495" i="13"/>
  <c r="B1495" i="13"/>
  <c r="A1495" i="13"/>
  <c r="N1494" i="13"/>
  <c r="M1494" i="13"/>
  <c r="L1494" i="13"/>
  <c r="K1494" i="13"/>
  <c r="J1494" i="13"/>
  <c r="I1494" i="13"/>
  <c r="H1494" i="13"/>
  <c r="G1494" i="13"/>
  <c r="F1494" i="13"/>
  <c r="E1494" i="13"/>
  <c r="D1494" i="13"/>
  <c r="C1494" i="13"/>
  <c r="B1494" i="13"/>
  <c r="A1494" i="13"/>
  <c r="N1493" i="13"/>
  <c r="M1493" i="13"/>
  <c r="L1493" i="13"/>
  <c r="K1493" i="13"/>
  <c r="J1493" i="13"/>
  <c r="I1493" i="13"/>
  <c r="H1493" i="13"/>
  <c r="G1493" i="13"/>
  <c r="F1493" i="13"/>
  <c r="E1493" i="13"/>
  <c r="D1493" i="13"/>
  <c r="C1493" i="13"/>
  <c r="B1493" i="13"/>
  <c r="A1493" i="13"/>
  <c r="N1492" i="13"/>
  <c r="M1492" i="13"/>
  <c r="L1492" i="13"/>
  <c r="K1492" i="13"/>
  <c r="J1492" i="13"/>
  <c r="I1492" i="13"/>
  <c r="H1492" i="13"/>
  <c r="G1492" i="13"/>
  <c r="F1492" i="13"/>
  <c r="E1492" i="13"/>
  <c r="D1492" i="13"/>
  <c r="C1492" i="13"/>
  <c r="B1492" i="13"/>
  <c r="A1492" i="13"/>
  <c r="N1491" i="13"/>
  <c r="M1491" i="13"/>
  <c r="L1491" i="13"/>
  <c r="K1491" i="13"/>
  <c r="J1491" i="13"/>
  <c r="I1491" i="13"/>
  <c r="H1491" i="13"/>
  <c r="G1491" i="13"/>
  <c r="F1491" i="13"/>
  <c r="E1491" i="13"/>
  <c r="D1491" i="13"/>
  <c r="C1491" i="13"/>
  <c r="B1491" i="13"/>
  <c r="A1491" i="13"/>
  <c r="N1490" i="13"/>
  <c r="M1490" i="13"/>
  <c r="L1490" i="13"/>
  <c r="K1490" i="13"/>
  <c r="J1490" i="13"/>
  <c r="I1490" i="13"/>
  <c r="H1490" i="13"/>
  <c r="G1490" i="13"/>
  <c r="F1490" i="13"/>
  <c r="E1490" i="13"/>
  <c r="D1490" i="13"/>
  <c r="C1490" i="13"/>
  <c r="B1490" i="13"/>
  <c r="A1490" i="13"/>
  <c r="N1489" i="13"/>
  <c r="M1489" i="13"/>
  <c r="L1489" i="13"/>
  <c r="K1489" i="13"/>
  <c r="J1489" i="13"/>
  <c r="I1489" i="13"/>
  <c r="H1489" i="13"/>
  <c r="G1489" i="13"/>
  <c r="F1489" i="13"/>
  <c r="E1489" i="13"/>
  <c r="D1489" i="13"/>
  <c r="C1489" i="13"/>
  <c r="B1489" i="13"/>
  <c r="A1489" i="13"/>
  <c r="N1488" i="13"/>
  <c r="M1488" i="13"/>
  <c r="L1488" i="13"/>
  <c r="K1488" i="13"/>
  <c r="J1488" i="13"/>
  <c r="I1488" i="13"/>
  <c r="H1488" i="13"/>
  <c r="G1488" i="13"/>
  <c r="F1488" i="13"/>
  <c r="E1488" i="13"/>
  <c r="D1488" i="13"/>
  <c r="C1488" i="13"/>
  <c r="B1488" i="13"/>
  <c r="A1488" i="13"/>
  <c r="N1487" i="13"/>
  <c r="M1487" i="13"/>
  <c r="L1487" i="13"/>
  <c r="K1487" i="13"/>
  <c r="J1487" i="13"/>
  <c r="I1487" i="13"/>
  <c r="H1487" i="13"/>
  <c r="G1487" i="13"/>
  <c r="F1487" i="13"/>
  <c r="E1487" i="13"/>
  <c r="D1487" i="13"/>
  <c r="C1487" i="13"/>
  <c r="B1487" i="13"/>
  <c r="A1487" i="13"/>
  <c r="N1486" i="13"/>
  <c r="M1486" i="13"/>
  <c r="L1486" i="13"/>
  <c r="K1486" i="13"/>
  <c r="J1486" i="13"/>
  <c r="I1486" i="13"/>
  <c r="H1486" i="13"/>
  <c r="G1486" i="13"/>
  <c r="F1486" i="13"/>
  <c r="E1486" i="13"/>
  <c r="D1486" i="13"/>
  <c r="C1486" i="13"/>
  <c r="B1486" i="13"/>
  <c r="A1486" i="13"/>
  <c r="N1485" i="13"/>
  <c r="M1485" i="13"/>
  <c r="L1485" i="13"/>
  <c r="K1485" i="13"/>
  <c r="J1485" i="13"/>
  <c r="I1485" i="13"/>
  <c r="H1485" i="13"/>
  <c r="G1485" i="13"/>
  <c r="F1485" i="13"/>
  <c r="E1485" i="13"/>
  <c r="D1485" i="13"/>
  <c r="C1485" i="13"/>
  <c r="B1485" i="13"/>
  <c r="A1485" i="13"/>
  <c r="N1484" i="13"/>
  <c r="M1484" i="13"/>
  <c r="L1484" i="13"/>
  <c r="K1484" i="13"/>
  <c r="J1484" i="13"/>
  <c r="I1484" i="13"/>
  <c r="H1484" i="13"/>
  <c r="G1484" i="13"/>
  <c r="F1484" i="13"/>
  <c r="E1484" i="13"/>
  <c r="D1484" i="13"/>
  <c r="C1484" i="13"/>
  <c r="B1484" i="13"/>
  <c r="A1484" i="13"/>
  <c r="N1483" i="13"/>
  <c r="M1483" i="13"/>
  <c r="L1483" i="13"/>
  <c r="K1483" i="13"/>
  <c r="J1483" i="13"/>
  <c r="I1483" i="13"/>
  <c r="H1483" i="13"/>
  <c r="G1483" i="13"/>
  <c r="F1483" i="13"/>
  <c r="E1483" i="13"/>
  <c r="D1483" i="13"/>
  <c r="C1483" i="13"/>
  <c r="B1483" i="13"/>
  <c r="A1483" i="13"/>
  <c r="N1482" i="13"/>
  <c r="M1482" i="13"/>
  <c r="L1482" i="13"/>
  <c r="K1482" i="13"/>
  <c r="J1482" i="13"/>
  <c r="I1482" i="13"/>
  <c r="H1482" i="13"/>
  <c r="G1482" i="13"/>
  <c r="F1482" i="13"/>
  <c r="E1482" i="13"/>
  <c r="D1482" i="13"/>
  <c r="C1482" i="13"/>
  <c r="B1482" i="13"/>
  <c r="A1482" i="13"/>
  <c r="N1481" i="13"/>
  <c r="M1481" i="13"/>
  <c r="L1481" i="13"/>
  <c r="K1481" i="13"/>
  <c r="J1481" i="13"/>
  <c r="I1481" i="13"/>
  <c r="H1481" i="13"/>
  <c r="G1481" i="13"/>
  <c r="F1481" i="13"/>
  <c r="E1481" i="13"/>
  <c r="D1481" i="13"/>
  <c r="C1481" i="13"/>
  <c r="B1481" i="13"/>
  <c r="A1481" i="13"/>
  <c r="N1480" i="13"/>
  <c r="M1480" i="13"/>
  <c r="L1480" i="13"/>
  <c r="K1480" i="13"/>
  <c r="J1480" i="13"/>
  <c r="I1480" i="13"/>
  <c r="H1480" i="13"/>
  <c r="G1480" i="13"/>
  <c r="F1480" i="13"/>
  <c r="E1480" i="13"/>
  <c r="D1480" i="13"/>
  <c r="C1480" i="13"/>
  <c r="B1480" i="13"/>
  <c r="A1480" i="13"/>
  <c r="N1479" i="13"/>
  <c r="M1479" i="13"/>
  <c r="L1479" i="13"/>
  <c r="K1479" i="13"/>
  <c r="J1479" i="13"/>
  <c r="I1479" i="13"/>
  <c r="H1479" i="13"/>
  <c r="G1479" i="13"/>
  <c r="F1479" i="13"/>
  <c r="E1479" i="13"/>
  <c r="D1479" i="13"/>
  <c r="C1479" i="13"/>
  <c r="B1479" i="13"/>
  <c r="A1479" i="13"/>
  <c r="N1478" i="13"/>
  <c r="M1478" i="13"/>
  <c r="L1478" i="13"/>
  <c r="K1478" i="13"/>
  <c r="J1478" i="13"/>
  <c r="I1478" i="13"/>
  <c r="H1478" i="13"/>
  <c r="G1478" i="13"/>
  <c r="F1478" i="13"/>
  <c r="E1478" i="13"/>
  <c r="D1478" i="13"/>
  <c r="C1478" i="13"/>
  <c r="B1478" i="13"/>
  <c r="A1478" i="13"/>
  <c r="N1477" i="13"/>
  <c r="M1477" i="13"/>
  <c r="L1477" i="13"/>
  <c r="K1477" i="13"/>
  <c r="J1477" i="13"/>
  <c r="I1477" i="13"/>
  <c r="H1477" i="13"/>
  <c r="G1477" i="13"/>
  <c r="F1477" i="13"/>
  <c r="E1477" i="13"/>
  <c r="D1477" i="13"/>
  <c r="C1477" i="13"/>
  <c r="B1477" i="13"/>
  <c r="A1477" i="13"/>
  <c r="N1476" i="13"/>
  <c r="M1476" i="13"/>
  <c r="L1476" i="13"/>
  <c r="K1476" i="13"/>
  <c r="J1476" i="13"/>
  <c r="I1476" i="13"/>
  <c r="H1476" i="13"/>
  <c r="G1476" i="13"/>
  <c r="F1476" i="13"/>
  <c r="E1476" i="13"/>
  <c r="D1476" i="13"/>
  <c r="C1476" i="13"/>
  <c r="B1476" i="13"/>
  <c r="A1476" i="13"/>
  <c r="N1475" i="13"/>
  <c r="M1475" i="13"/>
  <c r="L1475" i="13"/>
  <c r="K1475" i="13"/>
  <c r="J1475" i="13"/>
  <c r="I1475" i="13"/>
  <c r="H1475" i="13"/>
  <c r="G1475" i="13"/>
  <c r="F1475" i="13"/>
  <c r="E1475" i="13"/>
  <c r="D1475" i="13"/>
  <c r="C1475" i="13"/>
  <c r="B1475" i="13"/>
  <c r="A1475" i="13"/>
  <c r="N1474" i="13"/>
  <c r="M1474" i="13"/>
  <c r="L1474" i="13"/>
  <c r="K1474" i="13"/>
  <c r="J1474" i="13"/>
  <c r="I1474" i="13"/>
  <c r="H1474" i="13"/>
  <c r="G1474" i="13"/>
  <c r="F1474" i="13"/>
  <c r="E1474" i="13"/>
  <c r="D1474" i="13"/>
  <c r="C1474" i="13"/>
  <c r="B1474" i="13"/>
  <c r="A1474" i="13"/>
  <c r="N1473" i="13"/>
  <c r="M1473" i="13"/>
  <c r="L1473" i="13"/>
  <c r="K1473" i="13"/>
  <c r="J1473" i="13"/>
  <c r="I1473" i="13"/>
  <c r="H1473" i="13"/>
  <c r="G1473" i="13"/>
  <c r="F1473" i="13"/>
  <c r="E1473" i="13"/>
  <c r="D1473" i="13"/>
  <c r="C1473" i="13"/>
  <c r="B1473" i="13"/>
  <c r="A1473" i="13"/>
  <c r="N1472" i="13"/>
  <c r="M1472" i="13"/>
  <c r="L1472" i="13"/>
  <c r="K1472" i="13"/>
  <c r="J1472" i="13"/>
  <c r="I1472" i="13"/>
  <c r="H1472" i="13"/>
  <c r="G1472" i="13"/>
  <c r="F1472" i="13"/>
  <c r="E1472" i="13"/>
  <c r="D1472" i="13"/>
  <c r="C1472" i="13"/>
  <c r="B1472" i="13"/>
  <c r="A1472" i="13"/>
  <c r="N1471" i="13"/>
  <c r="M1471" i="13"/>
  <c r="L1471" i="13"/>
  <c r="K1471" i="13"/>
  <c r="J1471" i="13"/>
  <c r="I1471" i="13"/>
  <c r="H1471" i="13"/>
  <c r="G1471" i="13"/>
  <c r="F1471" i="13"/>
  <c r="E1471" i="13"/>
  <c r="D1471" i="13"/>
  <c r="C1471" i="13"/>
  <c r="B1471" i="13"/>
  <c r="A1471" i="13"/>
  <c r="N1470" i="13"/>
  <c r="M1470" i="13"/>
  <c r="L1470" i="13"/>
  <c r="K1470" i="13"/>
  <c r="J1470" i="13"/>
  <c r="I1470" i="13"/>
  <c r="H1470" i="13"/>
  <c r="G1470" i="13"/>
  <c r="F1470" i="13"/>
  <c r="E1470" i="13"/>
  <c r="D1470" i="13"/>
  <c r="C1470" i="13"/>
  <c r="B1470" i="13"/>
  <c r="A1470" i="13"/>
  <c r="N1469" i="13"/>
  <c r="M1469" i="13"/>
  <c r="L1469" i="13"/>
  <c r="K1469" i="13"/>
  <c r="J1469" i="13"/>
  <c r="I1469" i="13"/>
  <c r="H1469" i="13"/>
  <c r="G1469" i="13"/>
  <c r="F1469" i="13"/>
  <c r="E1469" i="13"/>
  <c r="D1469" i="13"/>
  <c r="C1469" i="13"/>
  <c r="B1469" i="13"/>
  <c r="A1469" i="13"/>
  <c r="N1468" i="13"/>
  <c r="M1468" i="13"/>
  <c r="L1468" i="13"/>
  <c r="K1468" i="13"/>
  <c r="J1468" i="13"/>
  <c r="I1468" i="13"/>
  <c r="H1468" i="13"/>
  <c r="G1468" i="13"/>
  <c r="F1468" i="13"/>
  <c r="E1468" i="13"/>
  <c r="D1468" i="13"/>
  <c r="C1468" i="13"/>
  <c r="B1468" i="13"/>
  <c r="A1468" i="13"/>
  <c r="N1467" i="13"/>
  <c r="M1467" i="13"/>
  <c r="L1467" i="13"/>
  <c r="K1467" i="13"/>
  <c r="J1467" i="13"/>
  <c r="I1467" i="13"/>
  <c r="H1467" i="13"/>
  <c r="G1467" i="13"/>
  <c r="F1467" i="13"/>
  <c r="E1467" i="13"/>
  <c r="D1467" i="13"/>
  <c r="C1467" i="13"/>
  <c r="B1467" i="13"/>
  <c r="A1467" i="13"/>
  <c r="N1466" i="13"/>
  <c r="M1466" i="13"/>
  <c r="L1466" i="13"/>
  <c r="K1466" i="13"/>
  <c r="J1466" i="13"/>
  <c r="I1466" i="13"/>
  <c r="H1466" i="13"/>
  <c r="G1466" i="13"/>
  <c r="F1466" i="13"/>
  <c r="E1466" i="13"/>
  <c r="D1466" i="13"/>
  <c r="C1466" i="13"/>
  <c r="B1466" i="13"/>
  <c r="A1466" i="13"/>
  <c r="N1465" i="13"/>
  <c r="M1465" i="13"/>
  <c r="L1465" i="13"/>
  <c r="K1465" i="13"/>
  <c r="J1465" i="13"/>
  <c r="I1465" i="13"/>
  <c r="H1465" i="13"/>
  <c r="G1465" i="13"/>
  <c r="F1465" i="13"/>
  <c r="E1465" i="13"/>
  <c r="D1465" i="13"/>
  <c r="C1465" i="13"/>
  <c r="B1465" i="13"/>
  <c r="A1465" i="13"/>
  <c r="N1464" i="13"/>
  <c r="M1464" i="13"/>
  <c r="L1464" i="13"/>
  <c r="K1464" i="13"/>
  <c r="J1464" i="13"/>
  <c r="I1464" i="13"/>
  <c r="H1464" i="13"/>
  <c r="G1464" i="13"/>
  <c r="F1464" i="13"/>
  <c r="E1464" i="13"/>
  <c r="D1464" i="13"/>
  <c r="C1464" i="13"/>
  <c r="B1464" i="13"/>
  <c r="A1464" i="13"/>
  <c r="N1463" i="13"/>
  <c r="M1463" i="13"/>
  <c r="L1463" i="13"/>
  <c r="K1463" i="13"/>
  <c r="J1463" i="13"/>
  <c r="I1463" i="13"/>
  <c r="H1463" i="13"/>
  <c r="G1463" i="13"/>
  <c r="F1463" i="13"/>
  <c r="E1463" i="13"/>
  <c r="D1463" i="13"/>
  <c r="C1463" i="13"/>
  <c r="B1463" i="13"/>
  <c r="A1463" i="13"/>
  <c r="N1462" i="13"/>
  <c r="M1462" i="13"/>
  <c r="L1462" i="13"/>
  <c r="K1462" i="13"/>
  <c r="J1462" i="13"/>
  <c r="I1462" i="13"/>
  <c r="H1462" i="13"/>
  <c r="G1462" i="13"/>
  <c r="F1462" i="13"/>
  <c r="E1462" i="13"/>
  <c r="D1462" i="13"/>
  <c r="C1462" i="13"/>
  <c r="B1462" i="13"/>
  <c r="A1462" i="13"/>
  <c r="N1461" i="13"/>
  <c r="M1461" i="13"/>
  <c r="L1461" i="13"/>
  <c r="K1461" i="13"/>
  <c r="J1461" i="13"/>
  <c r="I1461" i="13"/>
  <c r="H1461" i="13"/>
  <c r="G1461" i="13"/>
  <c r="F1461" i="13"/>
  <c r="E1461" i="13"/>
  <c r="D1461" i="13"/>
  <c r="C1461" i="13"/>
  <c r="B1461" i="13"/>
  <c r="A1461" i="13"/>
  <c r="N1460" i="13"/>
  <c r="M1460" i="13"/>
  <c r="L1460" i="13"/>
  <c r="K1460" i="13"/>
  <c r="J1460" i="13"/>
  <c r="I1460" i="13"/>
  <c r="H1460" i="13"/>
  <c r="G1460" i="13"/>
  <c r="F1460" i="13"/>
  <c r="E1460" i="13"/>
  <c r="D1460" i="13"/>
  <c r="C1460" i="13"/>
  <c r="B1460" i="13"/>
  <c r="A1460" i="13"/>
  <c r="N1459" i="13"/>
  <c r="M1459" i="13"/>
  <c r="L1459" i="13"/>
  <c r="K1459" i="13"/>
  <c r="J1459" i="13"/>
  <c r="I1459" i="13"/>
  <c r="H1459" i="13"/>
  <c r="G1459" i="13"/>
  <c r="F1459" i="13"/>
  <c r="E1459" i="13"/>
  <c r="D1459" i="13"/>
  <c r="C1459" i="13"/>
  <c r="B1459" i="13"/>
  <c r="A1459" i="13"/>
  <c r="N1458" i="13"/>
  <c r="M1458" i="13"/>
  <c r="L1458" i="13"/>
  <c r="K1458" i="13"/>
  <c r="J1458" i="13"/>
  <c r="I1458" i="13"/>
  <c r="H1458" i="13"/>
  <c r="G1458" i="13"/>
  <c r="F1458" i="13"/>
  <c r="E1458" i="13"/>
  <c r="D1458" i="13"/>
  <c r="C1458" i="13"/>
  <c r="B1458" i="13"/>
  <c r="A1458" i="13"/>
  <c r="N1457" i="13"/>
  <c r="M1457" i="13"/>
  <c r="L1457" i="13"/>
  <c r="K1457" i="13"/>
  <c r="J1457" i="13"/>
  <c r="I1457" i="13"/>
  <c r="H1457" i="13"/>
  <c r="G1457" i="13"/>
  <c r="F1457" i="13"/>
  <c r="E1457" i="13"/>
  <c r="D1457" i="13"/>
  <c r="C1457" i="13"/>
  <c r="B1457" i="13"/>
  <c r="A1457" i="13"/>
  <c r="N1456" i="13"/>
  <c r="M1456" i="13"/>
  <c r="L1456" i="13"/>
  <c r="K1456" i="13"/>
  <c r="J1456" i="13"/>
  <c r="I1456" i="13"/>
  <c r="H1456" i="13"/>
  <c r="G1456" i="13"/>
  <c r="F1456" i="13"/>
  <c r="E1456" i="13"/>
  <c r="D1456" i="13"/>
  <c r="C1456" i="13"/>
  <c r="B1456" i="13"/>
  <c r="A1456" i="13"/>
  <c r="N1455" i="13"/>
  <c r="M1455" i="13"/>
  <c r="L1455" i="13"/>
  <c r="K1455" i="13"/>
  <c r="J1455" i="13"/>
  <c r="I1455" i="13"/>
  <c r="H1455" i="13"/>
  <c r="G1455" i="13"/>
  <c r="F1455" i="13"/>
  <c r="E1455" i="13"/>
  <c r="D1455" i="13"/>
  <c r="C1455" i="13"/>
  <c r="B1455" i="13"/>
  <c r="A1455" i="13"/>
  <c r="N1454" i="13"/>
  <c r="M1454" i="13"/>
  <c r="L1454" i="13"/>
  <c r="K1454" i="13"/>
  <c r="J1454" i="13"/>
  <c r="I1454" i="13"/>
  <c r="H1454" i="13"/>
  <c r="G1454" i="13"/>
  <c r="F1454" i="13"/>
  <c r="E1454" i="13"/>
  <c r="D1454" i="13"/>
  <c r="C1454" i="13"/>
  <c r="B1454" i="13"/>
  <c r="A1454" i="13"/>
  <c r="N1453" i="13"/>
  <c r="M1453" i="13"/>
  <c r="L1453" i="13"/>
  <c r="K1453" i="13"/>
  <c r="J1453" i="13"/>
  <c r="I1453" i="13"/>
  <c r="H1453" i="13"/>
  <c r="G1453" i="13"/>
  <c r="F1453" i="13"/>
  <c r="E1453" i="13"/>
  <c r="D1453" i="13"/>
  <c r="C1453" i="13"/>
  <c r="B1453" i="13"/>
  <c r="A1453" i="13"/>
  <c r="N1452" i="13"/>
  <c r="M1452" i="13"/>
  <c r="L1452" i="13"/>
  <c r="K1452" i="13"/>
  <c r="J1452" i="13"/>
  <c r="I1452" i="13"/>
  <c r="H1452" i="13"/>
  <c r="G1452" i="13"/>
  <c r="F1452" i="13"/>
  <c r="E1452" i="13"/>
  <c r="D1452" i="13"/>
  <c r="C1452" i="13"/>
  <c r="B1452" i="13"/>
  <c r="A1452" i="13"/>
  <c r="N1451" i="13"/>
  <c r="M1451" i="13"/>
  <c r="L1451" i="13"/>
  <c r="K1451" i="13"/>
  <c r="J1451" i="13"/>
  <c r="I1451" i="13"/>
  <c r="H1451" i="13"/>
  <c r="G1451" i="13"/>
  <c r="F1451" i="13"/>
  <c r="E1451" i="13"/>
  <c r="D1451" i="13"/>
  <c r="C1451" i="13"/>
  <c r="B1451" i="13"/>
  <c r="A1451" i="13"/>
  <c r="N1450" i="13"/>
  <c r="M1450" i="13"/>
  <c r="L1450" i="13"/>
  <c r="K1450" i="13"/>
  <c r="J1450" i="13"/>
  <c r="I1450" i="13"/>
  <c r="H1450" i="13"/>
  <c r="G1450" i="13"/>
  <c r="F1450" i="13"/>
  <c r="E1450" i="13"/>
  <c r="D1450" i="13"/>
  <c r="C1450" i="13"/>
  <c r="B1450" i="13"/>
  <c r="A1450" i="13"/>
  <c r="N1449" i="13"/>
  <c r="M1449" i="13"/>
  <c r="L1449" i="13"/>
  <c r="K1449" i="13"/>
  <c r="J1449" i="13"/>
  <c r="I1449" i="13"/>
  <c r="H1449" i="13"/>
  <c r="G1449" i="13"/>
  <c r="F1449" i="13"/>
  <c r="E1449" i="13"/>
  <c r="D1449" i="13"/>
  <c r="C1449" i="13"/>
  <c r="B1449" i="13"/>
  <c r="A1449" i="13"/>
  <c r="N1448" i="13"/>
  <c r="M1448" i="13"/>
  <c r="L1448" i="13"/>
  <c r="K1448" i="13"/>
  <c r="J1448" i="13"/>
  <c r="I1448" i="13"/>
  <c r="H1448" i="13"/>
  <c r="G1448" i="13"/>
  <c r="F1448" i="13"/>
  <c r="E1448" i="13"/>
  <c r="D1448" i="13"/>
  <c r="C1448" i="13"/>
  <c r="B1448" i="13"/>
  <c r="A1448" i="13"/>
  <c r="N1447" i="13"/>
  <c r="M1447" i="13"/>
  <c r="L1447" i="13"/>
  <c r="K1447" i="13"/>
  <c r="J1447" i="13"/>
  <c r="I1447" i="13"/>
  <c r="H1447" i="13"/>
  <c r="G1447" i="13"/>
  <c r="F1447" i="13"/>
  <c r="E1447" i="13"/>
  <c r="D1447" i="13"/>
  <c r="C1447" i="13"/>
  <c r="B1447" i="13"/>
  <c r="A1447" i="13"/>
  <c r="N1446" i="13"/>
  <c r="M1446" i="13"/>
  <c r="L1446" i="13"/>
  <c r="K1446" i="13"/>
  <c r="J1446" i="13"/>
  <c r="I1446" i="13"/>
  <c r="H1446" i="13"/>
  <c r="G1446" i="13"/>
  <c r="F1446" i="13"/>
  <c r="E1446" i="13"/>
  <c r="D1446" i="13"/>
  <c r="C1446" i="13"/>
  <c r="B1446" i="13"/>
  <c r="A1446" i="13"/>
  <c r="N1445" i="13"/>
  <c r="M1445" i="13"/>
  <c r="L1445" i="13"/>
  <c r="K1445" i="13"/>
  <c r="J1445" i="13"/>
  <c r="I1445" i="13"/>
  <c r="H1445" i="13"/>
  <c r="G1445" i="13"/>
  <c r="F1445" i="13"/>
  <c r="E1445" i="13"/>
  <c r="D1445" i="13"/>
  <c r="C1445" i="13"/>
  <c r="B1445" i="13"/>
  <c r="A1445" i="13"/>
  <c r="N1444" i="13"/>
  <c r="M1444" i="13"/>
  <c r="L1444" i="13"/>
  <c r="K1444" i="13"/>
  <c r="J1444" i="13"/>
  <c r="I1444" i="13"/>
  <c r="H1444" i="13"/>
  <c r="G1444" i="13"/>
  <c r="F1444" i="13"/>
  <c r="E1444" i="13"/>
  <c r="D1444" i="13"/>
  <c r="C1444" i="13"/>
  <c r="B1444" i="13"/>
  <c r="A1444" i="13"/>
  <c r="N1443" i="13"/>
  <c r="M1443" i="13"/>
  <c r="L1443" i="13"/>
  <c r="K1443" i="13"/>
  <c r="J1443" i="13"/>
  <c r="I1443" i="13"/>
  <c r="H1443" i="13"/>
  <c r="G1443" i="13"/>
  <c r="F1443" i="13"/>
  <c r="E1443" i="13"/>
  <c r="D1443" i="13"/>
  <c r="C1443" i="13"/>
  <c r="B1443" i="13"/>
  <c r="A1443" i="13"/>
  <c r="N1442" i="13"/>
  <c r="M1442" i="13"/>
  <c r="L1442" i="13"/>
  <c r="K1442" i="13"/>
  <c r="J1442" i="13"/>
  <c r="I1442" i="13"/>
  <c r="H1442" i="13"/>
  <c r="G1442" i="13"/>
  <c r="F1442" i="13"/>
  <c r="E1442" i="13"/>
  <c r="D1442" i="13"/>
  <c r="C1442" i="13"/>
  <c r="B1442" i="13"/>
  <c r="A1442" i="13"/>
  <c r="N1441" i="13"/>
  <c r="M1441" i="13"/>
  <c r="L1441" i="13"/>
  <c r="K1441" i="13"/>
  <c r="J1441" i="13"/>
  <c r="I1441" i="13"/>
  <c r="H1441" i="13"/>
  <c r="G1441" i="13"/>
  <c r="F1441" i="13"/>
  <c r="E1441" i="13"/>
  <c r="D1441" i="13"/>
  <c r="C1441" i="13"/>
  <c r="B1441" i="13"/>
  <c r="A1441" i="13"/>
  <c r="N1440" i="13"/>
  <c r="M1440" i="13"/>
  <c r="L1440" i="13"/>
  <c r="K1440" i="13"/>
  <c r="J1440" i="13"/>
  <c r="I1440" i="13"/>
  <c r="H1440" i="13"/>
  <c r="G1440" i="13"/>
  <c r="F1440" i="13"/>
  <c r="E1440" i="13"/>
  <c r="D1440" i="13"/>
  <c r="C1440" i="13"/>
  <c r="B1440" i="13"/>
  <c r="A1440" i="13"/>
  <c r="N1439" i="13"/>
  <c r="M1439" i="13"/>
  <c r="L1439" i="13"/>
  <c r="K1439" i="13"/>
  <c r="J1439" i="13"/>
  <c r="I1439" i="13"/>
  <c r="H1439" i="13"/>
  <c r="G1439" i="13"/>
  <c r="F1439" i="13"/>
  <c r="E1439" i="13"/>
  <c r="D1439" i="13"/>
  <c r="C1439" i="13"/>
  <c r="B1439" i="13"/>
  <c r="A1439" i="13"/>
  <c r="N1438" i="13"/>
  <c r="M1438" i="13"/>
  <c r="L1438" i="13"/>
  <c r="K1438" i="13"/>
  <c r="J1438" i="13"/>
  <c r="I1438" i="13"/>
  <c r="H1438" i="13"/>
  <c r="G1438" i="13"/>
  <c r="F1438" i="13"/>
  <c r="E1438" i="13"/>
  <c r="D1438" i="13"/>
  <c r="C1438" i="13"/>
  <c r="B1438" i="13"/>
  <c r="A1438" i="13"/>
  <c r="N1437" i="13"/>
  <c r="M1437" i="13"/>
  <c r="L1437" i="13"/>
  <c r="K1437" i="13"/>
  <c r="J1437" i="13"/>
  <c r="I1437" i="13"/>
  <c r="H1437" i="13"/>
  <c r="G1437" i="13"/>
  <c r="F1437" i="13"/>
  <c r="E1437" i="13"/>
  <c r="D1437" i="13"/>
  <c r="C1437" i="13"/>
  <c r="B1437" i="13"/>
  <c r="A1437" i="13"/>
  <c r="N1436" i="13"/>
  <c r="M1436" i="13"/>
  <c r="L1436" i="13"/>
  <c r="K1436" i="13"/>
  <c r="J1436" i="13"/>
  <c r="I1436" i="13"/>
  <c r="H1436" i="13"/>
  <c r="G1436" i="13"/>
  <c r="F1436" i="13"/>
  <c r="E1436" i="13"/>
  <c r="D1436" i="13"/>
  <c r="C1436" i="13"/>
  <c r="B1436" i="13"/>
  <c r="A1436" i="13"/>
  <c r="N1435" i="13"/>
  <c r="M1435" i="13"/>
  <c r="L1435" i="13"/>
  <c r="K1435" i="13"/>
  <c r="J1435" i="13"/>
  <c r="I1435" i="13"/>
  <c r="H1435" i="13"/>
  <c r="G1435" i="13"/>
  <c r="F1435" i="13"/>
  <c r="E1435" i="13"/>
  <c r="D1435" i="13"/>
  <c r="C1435" i="13"/>
  <c r="B1435" i="13"/>
  <c r="A1435" i="13"/>
  <c r="N1434" i="13"/>
  <c r="M1434" i="13"/>
  <c r="L1434" i="13"/>
  <c r="K1434" i="13"/>
  <c r="J1434" i="13"/>
  <c r="I1434" i="13"/>
  <c r="H1434" i="13"/>
  <c r="G1434" i="13"/>
  <c r="F1434" i="13"/>
  <c r="E1434" i="13"/>
  <c r="D1434" i="13"/>
  <c r="C1434" i="13"/>
  <c r="B1434" i="13"/>
  <c r="A1434" i="13"/>
  <c r="N1433" i="13"/>
  <c r="M1433" i="13"/>
  <c r="L1433" i="13"/>
  <c r="K1433" i="13"/>
  <c r="J1433" i="13"/>
  <c r="I1433" i="13"/>
  <c r="H1433" i="13"/>
  <c r="G1433" i="13"/>
  <c r="F1433" i="13"/>
  <c r="E1433" i="13"/>
  <c r="D1433" i="13"/>
  <c r="C1433" i="13"/>
  <c r="B1433" i="13"/>
  <c r="A1433" i="13"/>
  <c r="N1432" i="13"/>
  <c r="M1432" i="13"/>
  <c r="L1432" i="13"/>
  <c r="K1432" i="13"/>
  <c r="J1432" i="13"/>
  <c r="I1432" i="13"/>
  <c r="H1432" i="13"/>
  <c r="G1432" i="13"/>
  <c r="F1432" i="13"/>
  <c r="E1432" i="13"/>
  <c r="D1432" i="13"/>
  <c r="C1432" i="13"/>
  <c r="B1432" i="13"/>
  <c r="A1432" i="13"/>
  <c r="N1431" i="13"/>
  <c r="M1431" i="13"/>
  <c r="L1431" i="13"/>
  <c r="K1431" i="13"/>
  <c r="J1431" i="13"/>
  <c r="I1431" i="13"/>
  <c r="H1431" i="13"/>
  <c r="G1431" i="13"/>
  <c r="F1431" i="13"/>
  <c r="E1431" i="13"/>
  <c r="D1431" i="13"/>
  <c r="C1431" i="13"/>
  <c r="B1431" i="13"/>
  <c r="A1431" i="13"/>
  <c r="N1430" i="13"/>
  <c r="M1430" i="13"/>
  <c r="L1430" i="13"/>
  <c r="K1430" i="13"/>
  <c r="J1430" i="13"/>
  <c r="I1430" i="13"/>
  <c r="H1430" i="13"/>
  <c r="G1430" i="13"/>
  <c r="F1430" i="13"/>
  <c r="E1430" i="13"/>
  <c r="D1430" i="13"/>
  <c r="C1430" i="13"/>
  <c r="B1430" i="13"/>
  <c r="A1430" i="13"/>
  <c r="N1429" i="13"/>
  <c r="M1429" i="13"/>
  <c r="L1429" i="13"/>
  <c r="K1429" i="13"/>
  <c r="J1429" i="13"/>
  <c r="I1429" i="13"/>
  <c r="H1429" i="13"/>
  <c r="G1429" i="13"/>
  <c r="F1429" i="13"/>
  <c r="E1429" i="13"/>
  <c r="D1429" i="13"/>
  <c r="C1429" i="13"/>
  <c r="B1429" i="13"/>
  <c r="A1429" i="13"/>
  <c r="N1428" i="13"/>
  <c r="M1428" i="13"/>
  <c r="L1428" i="13"/>
  <c r="K1428" i="13"/>
  <c r="J1428" i="13"/>
  <c r="I1428" i="13"/>
  <c r="H1428" i="13"/>
  <c r="G1428" i="13"/>
  <c r="F1428" i="13"/>
  <c r="E1428" i="13"/>
  <c r="D1428" i="13"/>
  <c r="C1428" i="13"/>
  <c r="B1428" i="13"/>
  <c r="A1428" i="13"/>
  <c r="N1427" i="13"/>
  <c r="M1427" i="13"/>
  <c r="L1427" i="13"/>
  <c r="K1427" i="13"/>
  <c r="J1427" i="13"/>
  <c r="I1427" i="13"/>
  <c r="H1427" i="13"/>
  <c r="G1427" i="13"/>
  <c r="F1427" i="13"/>
  <c r="E1427" i="13"/>
  <c r="D1427" i="13"/>
  <c r="C1427" i="13"/>
  <c r="B1427" i="13"/>
  <c r="A1427" i="13"/>
  <c r="N1426" i="13"/>
  <c r="M1426" i="13"/>
  <c r="L1426" i="13"/>
  <c r="K1426" i="13"/>
  <c r="J1426" i="13"/>
  <c r="I1426" i="13"/>
  <c r="H1426" i="13"/>
  <c r="G1426" i="13"/>
  <c r="F1426" i="13"/>
  <c r="E1426" i="13"/>
  <c r="D1426" i="13"/>
  <c r="C1426" i="13"/>
  <c r="B1426" i="13"/>
  <c r="A1426" i="13"/>
  <c r="N1425" i="13"/>
  <c r="M1425" i="13"/>
  <c r="L1425" i="13"/>
  <c r="K1425" i="13"/>
  <c r="J1425" i="13"/>
  <c r="I1425" i="13"/>
  <c r="H1425" i="13"/>
  <c r="G1425" i="13"/>
  <c r="F1425" i="13"/>
  <c r="E1425" i="13"/>
  <c r="D1425" i="13"/>
  <c r="C1425" i="13"/>
  <c r="B1425" i="13"/>
  <c r="A1425" i="13"/>
  <c r="N1424" i="13"/>
  <c r="M1424" i="13"/>
  <c r="L1424" i="13"/>
  <c r="K1424" i="13"/>
  <c r="J1424" i="13"/>
  <c r="I1424" i="13"/>
  <c r="H1424" i="13"/>
  <c r="G1424" i="13"/>
  <c r="F1424" i="13"/>
  <c r="E1424" i="13"/>
  <c r="D1424" i="13"/>
  <c r="C1424" i="13"/>
  <c r="B1424" i="13"/>
  <c r="A1424" i="13"/>
  <c r="N1423" i="13"/>
  <c r="M1423" i="13"/>
  <c r="L1423" i="13"/>
  <c r="K1423" i="13"/>
  <c r="J1423" i="13"/>
  <c r="I1423" i="13"/>
  <c r="H1423" i="13"/>
  <c r="G1423" i="13"/>
  <c r="F1423" i="13"/>
  <c r="E1423" i="13"/>
  <c r="D1423" i="13"/>
  <c r="C1423" i="13"/>
  <c r="B1423" i="13"/>
  <c r="A1423" i="13"/>
  <c r="N1422" i="13"/>
  <c r="M1422" i="13"/>
  <c r="L1422" i="13"/>
  <c r="K1422" i="13"/>
  <c r="J1422" i="13"/>
  <c r="I1422" i="13"/>
  <c r="H1422" i="13"/>
  <c r="G1422" i="13"/>
  <c r="F1422" i="13"/>
  <c r="E1422" i="13"/>
  <c r="D1422" i="13"/>
  <c r="C1422" i="13"/>
  <c r="B1422" i="13"/>
  <c r="A1422" i="13"/>
  <c r="N1421" i="13"/>
  <c r="M1421" i="13"/>
  <c r="L1421" i="13"/>
  <c r="K1421" i="13"/>
  <c r="J1421" i="13"/>
  <c r="I1421" i="13"/>
  <c r="H1421" i="13"/>
  <c r="G1421" i="13"/>
  <c r="F1421" i="13"/>
  <c r="E1421" i="13"/>
  <c r="D1421" i="13"/>
  <c r="C1421" i="13"/>
  <c r="B1421" i="13"/>
  <c r="A1421" i="13"/>
  <c r="N1420" i="13"/>
  <c r="M1420" i="13"/>
  <c r="L1420" i="13"/>
  <c r="K1420" i="13"/>
  <c r="J1420" i="13"/>
  <c r="I1420" i="13"/>
  <c r="H1420" i="13"/>
  <c r="G1420" i="13"/>
  <c r="F1420" i="13"/>
  <c r="E1420" i="13"/>
  <c r="D1420" i="13"/>
  <c r="C1420" i="13"/>
  <c r="B1420" i="13"/>
  <c r="A1420" i="13"/>
  <c r="N1419" i="13"/>
  <c r="M1419" i="13"/>
  <c r="L1419" i="13"/>
  <c r="K1419" i="13"/>
  <c r="J1419" i="13"/>
  <c r="I1419" i="13"/>
  <c r="H1419" i="13"/>
  <c r="G1419" i="13"/>
  <c r="F1419" i="13"/>
  <c r="E1419" i="13"/>
  <c r="D1419" i="13"/>
  <c r="C1419" i="13"/>
  <c r="B1419" i="13"/>
  <c r="A1419" i="13"/>
  <c r="N1418" i="13"/>
  <c r="M1418" i="13"/>
  <c r="L1418" i="13"/>
  <c r="K1418" i="13"/>
  <c r="J1418" i="13"/>
  <c r="I1418" i="13"/>
  <c r="H1418" i="13"/>
  <c r="G1418" i="13"/>
  <c r="F1418" i="13"/>
  <c r="E1418" i="13"/>
  <c r="D1418" i="13"/>
  <c r="C1418" i="13"/>
  <c r="B1418" i="13"/>
  <c r="A1418" i="13"/>
  <c r="N1417" i="13"/>
  <c r="M1417" i="13"/>
  <c r="L1417" i="13"/>
  <c r="K1417" i="13"/>
  <c r="J1417" i="13"/>
  <c r="I1417" i="13"/>
  <c r="H1417" i="13"/>
  <c r="G1417" i="13"/>
  <c r="F1417" i="13"/>
  <c r="E1417" i="13"/>
  <c r="D1417" i="13"/>
  <c r="C1417" i="13"/>
  <c r="B1417" i="13"/>
  <c r="A1417" i="13"/>
  <c r="N1416" i="13"/>
  <c r="M1416" i="13"/>
  <c r="L1416" i="13"/>
  <c r="K1416" i="13"/>
  <c r="J1416" i="13"/>
  <c r="I1416" i="13"/>
  <c r="H1416" i="13"/>
  <c r="G1416" i="13"/>
  <c r="F1416" i="13"/>
  <c r="E1416" i="13"/>
  <c r="D1416" i="13"/>
  <c r="C1416" i="13"/>
  <c r="B1416" i="13"/>
  <c r="A1416" i="13"/>
  <c r="N1415" i="13"/>
  <c r="M1415" i="13"/>
  <c r="L1415" i="13"/>
  <c r="K1415" i="13"/>
  <c r="J1415" i="13"/>
  <c r="I1415" i="13"/>
  <c r="H1415" i="13"/>
  <c r="G1415" i="13"/>
  <c r="F1415" i="13"/>
  <c r="E1415" i="13"/>
  <c r="D1415" i="13"/>
  <c r="C1415" i="13"/>
  <c r="B1415" i="13"/>
  <c r="A1415" i="13"/>
  <c r="N1414" i="13"/>
  <c r="M1414" i="13"/>
  <c r="L1414" i="13"/>
  <c r="K1414" i="13"/>
  <c r="J1414" i="13"/>
  <c r="I1414" i="13"/>
  <c r="H1414" i="13"/>
  <c r="G1414" i="13"/>
  <c r="F1414" i="13"/>
  <c r="E1414" i="13"/>
  <c r="D1414" i="13"/>
  <c r="C1414" i="13"/>
  <c r="B1414" i="13"/>
  <c r="A1414" i="13"/>
  <c r="N1413" i="13"/>
  <c r="M1413" i="13"/>
  <c r="L1413" i="13"/>
  <c r="K1413" i="13"/>
  <c r="J1413" i="13"/>
  <c r="I1413" i="13"/>
  <c r="H1413" i="13"/>
  <c r="G1413" i="13"/>
  <c r="F1413" i="13"/>
  <c r="E1413" i="13"/>
  <c r="D1413" i="13"/>
  <c r="C1413" i="13"/>
  <c r="B1413" i="13"/>
  <c r="A1413" i="13"/>
  <c r="N1412" i="13"/>
  <c r="M1412" i="13"/>
  <c r="L1412" i="13"/>
  <c r="K1412" i="13"/>
  <c r="J1412" i="13"/>
  <c r="I1412" i="13"/>
  <c r="H1412" i="13"/>
  <c r="G1412" i="13"/>
  <c r="F1412" i="13"/>
  <c r="E1412" i="13"/>
  <c r="D1412" i="13"/>
  <c r="C1412" i="13"/>
  <c r="B1412" i="13"/>
  <c r="A1412" i="13"/>
  <c r="N1411" i="13"/>
  <c r="M1411" i="13"/>
  <c r="L1411" i="13"/>
  <c r="K1411" i="13"/>
  <c r="J1411" i="13"/>
  <c r="I1411" i="13"/>
  <c r="H1411" i="13"/>
  <c r="G1411" i="13"/>
  <c r="F1411" i="13"/>
  <c r="E1411" i="13"/>
  <c r="D1411" i="13"/>
  <c r="C1411" i="13"/>
  <c r="B1411" i="13"/>
  <c r="A1411" i="13"/>
  <c r="N1410" i="13"/>
  <c r="M1410" i="13"/>
  <c r="L1410" i="13"/>
  <c r="K1410" i="13"/>
  <c r="J1410" i="13"/>
  <c r="I1410" i="13"/>
  <c r="H1410" i="13"/>
  <c r="G1410" i="13"/>
  <c r="F1410" i="13"/>
  <c r="E1410" i="13"/>
  <c r="D1410" i="13"/>
  <c r="C1410" i="13"/>
  <c r="B1410" i="13"/>
  <c r="A1410" i="13"/>
  <c r="N1409" i="13"/>
  <c r="M1409" i="13"/>
  <c r="L1409" i="13"/>
  <c r="K1409" i="13"/>
  <c r="J1409" i="13"/>
  <c r="I1409" i="13"/>
  <c r="H1409" i="13"/>
  <c r="G1409" i="13"/>
  <c r="F1409" i="13"/>
  <c r="E1409" i="13"/>
  <c r="D1409" i="13"/>
  <c r="C1409" i="13"/>
  <c r="B1409" i="13"/>
  <c r="A1409" i="13"/>
  <c r="N1408" i="13"/>
  <c r="M1408" i="13"/>
  <c r="L1408" i="13"/>
  <c r="K1408" i="13"/>
  <c r="J1408" i="13"/>
  <c r="I1408" i="13"/>
  <c r="H1408" i="13"/>
  <c r="G1408" i="13"/>
  <c r="F1408" i="13"/>
  <c r="E1408" i="13"/>
  <c r="D1408" i="13"/>
  <c r="C1408" i="13"/>
  <c r="B1408" i="13"/>
  <c r="A1408" i="13"/>
  <c r="N1407" i="13"/>
  <c r="M1407" i="13"/>
  <c r="L1407" i="13"/>
  <c r="K1407" i="13"/>
  <c r="J1407" i="13"/>
  <c r="I1407" i="13"/>
  <c r="H1407" i="13"/>
  <c r="G1407" i="13"/>
  <c r="F1407" i="13"/>
  <c r="E1407" i="13"/>
  <c r="D1407" i="13"/>
  <c r="C1407" i="13"/>
  <c r="B1407" i="13"/>
  <c r="A1407" i="13"/>
  <c r="N1406" i="13"/>
  <c r="M1406" i="13"/>
  <c r="L1406" i="13"/>
  <c r="K1406" i="13"/>
  <c r="J1406" i="13"/>
  <c r="I1406" i="13"/>
  <c r="H1406" i="13"/>
  <c r="G1406" i="13"/>
  <c r="F1406" i="13"/>
  <c r="E1406" i="13"/>
  <c r="D1406" i="13"/>
  <c r="C1406" i="13"/>
  <c r="B1406" i="13"/>
  <c r="A1406" i="13"/>
  <c r="N1405" i="13"/>
  <c r="M1405" i="13"/>
  <c r="L1405" i="13"/>
  <c r="K1405" i="13"/>
  <c r="J1405" i="13"/>
  <c r="I1405" i="13"/>
  <c r="H1405" i="13"/>
  <c r="G1405" i="13"/>
  <c r="F1405" i="13"/>
  <c r="E1405" i="13"/>
  <c r="D1405" i="13"/>
  <c r="C1405" i="13"/>
  <c r="B1405" i="13"/>
  <c r="A1405" i="13"/>
  <c r="N1404" i="13"/>
  <c r="M1404" i="13"/>
  <c r="L1404" i="13"/>
  <c r="K1404" i="13"/>
  <c r="J1404" i="13"/>
  <c r="I1404" i="13"/>
  <c r="H1404" i="13"/>
  <c r="G1404" i="13"/>
  <c r="F1404" i="13"/>
  <c r="E1404" i="13"/>
  <c r="D1404" i="13"/>
  <c r="C1404" i="13"/>
  <c r="B1404" i="13"/>
  <c r="A1404" i="13"/>
  <c r="N1403" i="13"/>
  <c r="M1403" i="13"/>
  <c r="L1403" i="13"/>
  <c r="K1403" i="13"/>
  <c r="J1403" i="13"/>
  <c r="I1403" i="13"/>
  <c r="H1403" i="13"/>
  <c r="G1403" i="13"/>
  <c r="F1403" i="13"/>
  <c r="E1403" i="13"/>
  <c r="D1403" i="13"/>
  <c r="C1403" i="13"/>
  <c r="B1403" i="13"/>
  <c r="A1403" i="13"/>
  <c r="N1402" i="13"/>
  <c r="M1402" i="13"/>
  <c r="L1402" i="13"/>
  <c r="K1402" i="13"/>
  <c r="J1402" i="13"/>
  <c r="I1402" i="13"/>
  <c r="H1402" i="13"/>
  <c r="G1402" i="13"/>
  <c r="F1402" i="13"/>
  <c r="E1402" i="13"/>
  <c r="D1402" i="13"/>
  <c r="C1402" i="13"/>
  <c r="B1402" i="13"/>
  <c r="A1402" i="13"/>
  <c r="N1401" i="13"/>
  <c r="M1401" i="13"/>
  <c r="L1401" i="13"/>
  <c r="K1401" i="13"/>
  <c r="J1401" i="13"/>
  <c r="I1401" i="13"/>
  <c r="H1401" i="13"/>
  <c r="G1401" i="13"/>
  <c r="F1401" i="13"/>
  <c r="E1401" i="13"/>
  <c r="D1401" i="13"/>
  <c r="C1401" i="13"/>
  <c r="B1401" i="13"/>
  <c r="A1401" i="13"/>
  <c r="N1400" i="13"/>
  <c r="M1400" i="13"/>
  <c r="L1400" i="13"/>
  <c r="K1400" i="13"/>
  <c r="J1400" i="13"/>
  <c r="I1400" i="13"/>
  <c r="H1400" i="13"/>
  <c r="G1400" i="13"/>
  <c r="F1400" i="13"/>
  <c r="E1400" i="13"/>
  <c r="D1400" i="13"/>
  <c r="C1400" i="13"/>
  <c r="B1400" i="13"/>
  <c r="A1400" i="13"/>
  <c r="N1399" i="13"/>
  <c r="M1399" i="13"/>
  <c r="L1399" i="13"/>
  <c r="K1399" i="13"/>
  <c r="J1399" i="13"/>
  <c r="I1399" i="13"/>
  <c r="H1399" i="13"/>
  <c r="G1399" i="13"/>
  <c r="F1399" i="13"/>
  <c r="E1399" i="13"/>
  <c r="D1399" i="13"/>
  <c r="C1399" i="13"/>
  <c r="B1399" i="13"/>
  <c r="A1399" i="13"/>
  <c r="N1398" i="13"/>
  <c r="M1398" i="13"/>
  <c r="L1398" i="13"/>
  <c r="K1398" i="13"/>
  <c r="J1398" i="13"/>
  <c r="I1398" i="13"/>
  <c r="H1398" i="13"/>
  <c r="G1398" i="13"/>
  <c r="F1398" i="13"/>
  <c r="E1398" i="13"/>
  <c r="D1398" i="13"/>
  <c r="C1398" i="13"/>
  <c r="B1398" i="13"/>
  <c r="A1398" i="13"/>
  <c r="N1397" i="13"/>
  <c r="M1397" i="13"/>
  <c r="L1397" i="13"/>
  <c r="K1397" i="13"/>
  <c r="J1397" i="13"/>
  <c r="I1397" i="13"/>
  <c r="H1397" i="13"/>
  <c r="G1397" i="13"/>
  <c r="F1397" i="13"/>
  <c r="E1397" i="13"/>
  <c r="D1397" i="13"/>
  <c r="C1397" i="13"/>
  <c r="B1397" i="13"/>
  <c r="A1397" i="13"/>
  <c r="N1396" i="13"/>
  <c r="M1396" i="13"/>
  <c r="L1396" i="13"/>
  <c r="K1396" i="13"/>
  <c r="J1396" i="13"/>
  <c r="I1396" i="13"/>
  <c r="H1396" i="13"/>
  <c r="G1396" i="13"/>
  <c r="F1396" i="13"/>
  <c r="E1396" i="13"/>
  <c r="D1396" i="13"/>
  <c r="C1396" i="13"/>
  <c r="B1396" i="13"/>
  <c r="A1396" i="13"/>
  <c r="N1395" i="13"/>
  <c r="M1395" i="13"/>
  <c r="L1395" i="13"/>
  <c r="K1395" i="13"/>
  <c r="J1395" i="13"/>
  <c r="I1395" i="13"/>
  <c r="H1395" i="13"/>
  <c r="G1395" i="13"/>
  <c r="F1395" i="13"/>
  <c r="E1395" i="13"/>
  <c r="D1395" i="13"/>
  <c r="C1395" i="13"/>
  <c r="B1395" i="13"/>
  <c r="A1395" i="13"/>
  <c r="N1394" i="13"/>
  <c r="M1394" i="13"/>
  <c r="L1394" i="13"/>
  <c r="K1394" i="13"/>
  <c r="J1394" i="13"/>
  <c r="I1394" i="13"/>
  <c r="H1394" i="13"/>
  <c r="G1394" i="13"/>
  <c r="F1394" i="13"/>
  <c r="E1394" i="13"/>
  <c r="D1394" i="13"/>
  <c r="C1394" i="13"/>
  <c r="B1394" i="13"/>
  <c r="A1394" i="13"/>
  <c r="N1393" i="13"/>
  <c r="M1393" i="13"/>
  <c r="L1393" i="13"/>
  <c r="K1393" i="13"/>
  <c r="J1393" i="13"/>
  <c r="I1393" i="13"/>
  <c r="H1393" i="13"/>
  <c r="G1393" i="13"/>
  <c r="F1393" i="13"/>
  <c r="E1393" i="13"/>
  <c r="D1393" i="13"/>
  <c r="C1393" i="13"/>
  <c r="B1393" i="13"/>
  <c r="A1393" i="13"/>
  <c r="N1392" i="13"/>
  <c r="M1392" i="13"/>
  <c r="L1392" i="13"/>
  <c r="K1392" i="13"/>
  <c r="J1392" i="13"/>
  <c r="I1392" i="13"/>
  <c r="H1392" i="13"/>
  <c r="G1392" i="13"/>
  <c r="F1392" i="13"/>
  <c r="E1392" i="13"/>
  <c r="D1392" i="13"/>
  <c r="C1392" i="13"/>
  <c r="B1392" i="13"/>
  <c r="A1392" i="13"/>
  <c r="N1391" i="13"/>
  <c r="M1391" i="13"/>
  <c r="L1391" i="13"/>
  <c r="K1391" i="13"/>
  <c r="J1391" i="13"/>
  <c r="I1391" i="13"/>
  <c r="H1391" i="13"/>
  <c r="G1391" i="13"/>
  <c r="F1391" i="13"/>
  <c r="E1391" i="13"/>
  <c r="D1391" i="13"/>
  <c r="C1391" i="13"/>
  <c r="B1391" i="13"/>
  <c r="A1391" i="13"/>
  <c r="N1390" i="13"/>
  <c r="M1390" i="13"/>
  <c r="L1390" i="13"/>
  <c r="K1390" i="13"/>
  <c r="J1390" i="13"/>
  <c r="I1390" i="13"/>
  <c r="H1390" i="13"/>
  <c r="G1390" i="13"/>
  <c r="F1390" i="13"/>
  <c r="E1390" i="13"/>
  <c r="D1390" i="13"/>
  <c r="C1390" i="13"/>
  <c r="B1390" i="13"/>
  <c r="A1390" i="13"/>
  <c r="N1389" i="13"/>
  <c r="M1389" i="13"/>
  <c r="L1389" i="13"/>
  <c r="K1389" i="13"/>
  <c r="J1389" i="13"/>
  <c r="I1389" i="13"/>
  <c r="H1389" i="13"/>
  <c r="G1389" i="13"/>
  <c r="F1389" i="13"/>
  <c r="E1389" i="13"/>
  <c r="D1389" i="13"/>
  <c r="C1389" i="13"/>
  <c r="B1389" i="13"/>
  <c r="A1389" i="13"/>
  <c r="N1388" i="13"/>
  <c r="M1388" i="13"/>
  <c r="L1388" i="13"/>
  <c r="K1388" i="13"/>
  <c r="J1388" i="13"/>
  <c r="I1388" i="13"/>
  <c r="H1388" i="13"/>
  <c r="G1388" i="13"/>
  <c r="F1388" i="13"/>
  <c r="E1388" i="13"/>
  <c r="D1388" i="13"/>
  <c r="C1388" i="13"/>
  <c r="B1388" i="13"/>
  <c r="A1388" i="13"/>
  <c r="N1387" i="13"/>
  <c r="M1387" i="13"/>
  <c r="L1387" i="13"/>
  <c r="K1387" i="13"/>
  <c r="J1387" i="13"/>
  <c r="I1387" i="13"/>
  <c r="H1387" i="13"/>
  <c r="G1387" i="13"/>
  <c r="F1387" i="13"/>
  <c r="E1387" i="13"/>
  <c r="D1387" i="13"/>
  <c r="C1387" i="13"/>
  <c r="B1387" i="13"/>
  <c r="A1387" i="13"/>
  <c r="N1386" i="13"/>
  <c r="M1386" i="13"/>
  <c r="L1386" i="13"/>
  <c r="K1386" i="13"/>
  <c r="J1386" i="13"/>
  <c r="I1386" i="13"/>
  <c r="H1386" i="13"/>
  <c r="G1386" i="13"/>
  <c r="F1386" i="13"/>
  <c r="E1386" i="13"/>
  <c r="D1386" i="13"/>
  <c r="C1386" i="13"/>
  <c r="B1386" i="13"/>
  <c r="A1386" i="13"/>
  <c r="N1385" i="13"/>
  <c r="M1385" i="13"/>
  <c r="L1385" i="13"/>
  <c r="K1385" i="13"/>
  <c r="J1385" i="13"/>
  <c r="I1385" i="13"/>
  <c r="H1385" i="13"/>
  <c r="G1385" i="13"/>
  <c r="F1385" i="13"/>
  <c r="E1385" i="13"/>
  <c r="D1385" i="13"/>
  <c r="C1385" i="13"/>
  <c r="B1385" i="13"/>
  <c r="A1385" i="13"/>
  <c r="N1384" i="13"/>
  <c r="M1384" i="13"/>
  <c r="L1384" i="13"/>
  <c r="K1384" i="13"/>
  <c r="J1384" i="13"/>
  <c r="I1384" i="13"/>
  <c r="H1384" i="13"/>
  <c r="G1384" i="13"/>
  <c r="F1384" i="13"/>
  <c r="E1384" i="13"/>
  <c r="D1384" i="13"/>
  <c r="C1384" i="13"/>
  <c r="B1384" i="13"/>
  <c r="A1384" i="13"/>
  <c r="N1383" i="13"/>
  <c r="M1383" i="13"/>
  <c r="L1383" i="13"/>
  <c r="K1383" i="13"/>
  <c r="J1383" i="13"/>
  <c r="I1383" i="13"/>
  <c r="H1383" i="13"/>
  <c r="G1383" i="13"/>
  <c r="F1383" i="13"/>
  <c r="E1383" i="13"/>
  <c r="D1383" i="13"/>
  <c r="C1383" i="13"/>
  <c r="B1383" i="13"/>
  <c r="A1383" i="13"/>
  <c r="N1382" i="13"/>
  <c r="M1382" i="13"/>
  <c r="L1382" i="13"/>
  <c r="K1382" i="13"/>
  <c r="J1382" i="13"/>
  <c r="I1382" i="13"/>
  <c r="H1382" i="13"/>
  <c r="G1382" i="13"/>
  <c r="F1382" i="13"/>
  <c r="E1382" i="13"/>
  <c r="D1382" i="13"/>
  <c r="C1382" i="13"/>
  <c r="B1382" i="13"/>
  <c r="A1382" i="13"/>
  <c r="N1381" i="13"/>
  <c r="M1381" i="13"/>
  <c r="L1381" i="13"/>
  <c r="K1381" i="13"/>
  <c r="J1381" i="13"/>
  <c r="I1381" i="13"/>
  <c r="H1381" i="13"/>
  <c r="G1381" i="13"/>
  <c r="F1381" i="13"/>
  <c r="E1381" i="13"/>
  <c r="D1381" i="13"/>
  <c r="C1381" i="13"/>
  <c r="B1381" i="13"/>
  <c r="A1381" i="13"/>
  <c r="N1380" i="13"/>
  <c r="M1380" i="13"/>
  <c r="L1380" i="13"/>
  <c r="K1380" i="13"/>
  <c r="J1380" i="13"/>
  <c r="I1380" i="13"/>
  <c r="H1380" i="13"/>
  <c r="G1380" i="13"/>
  <c r="F1380" i="13"/>
  <c r="E1380" i="13"/>
  <c r="D1380" i="13"/>
  <c r="C1380" i="13"/>
  <c r="B1380" i="13"/>
  <c r="A1380" i="13"/>
  <c r="N1379" i="13"/>
  <c r="M1379" i="13"/>
  <c r="L1379" i="13"/>
  <c r="K1379" i="13"/>
  <c r="J1379" i="13"/>
  <c r="I1379" i="13"/>
  <c r="H1379" i="13"/>
  <c r="G1379" i="13"/>
  <c r="F1379" i="13"/>
  <c r="E1379" i="13"/>
  <c r="D1379" i="13"/>
  <c r="C1379" i="13"/>
  <c r="B1379" i="13"/>
  <c r="A1379" i="13"/>
  <c r="N1378" i="13"/>
  <c r="M1378" i="13"/>
  <c r="L1378" i="13"/>
  <c r="K1378" i="13"/>
  <c r="J1378" i="13"/>
  <c r="I1378" i="13"/>
  <c r="H1378" i="13"/>
  <c r="G1378" i="13"/>
  <c r="F1378" i="13"/>
  <c r="E1378" i="13"/>
  <c r="D1378" i="13"/>
  <c r="C1378" i="13"/>
  <c r="B1378" i="13"/>
  <c r="A1378" i="13"/>
  <c r="N1377" i="13"/>
  <c r="M1377" i="13"/>
  <c r="L1377" i="13"/>
  <c r="K1377" i="13"/>
  <c r="J1377" i="13"/>
  <c r="I1377" i="13"/>
  <c r="H1377" i="13"/>
  <c r="G1377" i="13"/>
  <c r="F1377" i="13"/>
  <c r="E1377" i="13"/>
  <c r="D1377" i="13"/>
  <c r="C1377" i="13"/>
  <c r="B1377" i="13"/>
  <c r="A1377" i="13"/>
  <c r="N1376" i="13"/>
  <c r="M1376" i="13"/>
  <c r="L1376" i="13"/>
  <c r="K1376" i="13"/>
  <c r="J1376" i="13"/>
  <c r="I1376" i="13"/>
  <c r="H1376" i="13"/>
  <c r="G1376" i="13"/>
  <c r="F1376" i="13"/>
  <c r="E1376" i="13"/>
  <c r="D1376" i="13"/>
  <c r="C1376" i="13"/>
  <c r="B1376" i="13"/>
  <c r="A1376" i="13"/>
  <c r="N1375" i="13"/>
  <c r="M1375" i="13"/>
  <c r="L1375" i="13"/>
  <c r="K1375" i="13"/>
  <c r="J1375" i="13"/>
  <c r="I1375" i="13"/>
  <c r="H1375" i="13"/>
  <c r="G1375" i="13"/>
  <c r="F1375" i="13"/>
  <c r="E1375" i="13"/>
  <c r="D1375" i="13"/>
  <c r="C1375" i="13"/>
  <c r="B1375" i="13"/>
  <c r="A1375" i="13"/>
  <c r="N1374" i="13"/>
  <c r="M1374" i="13"/>
  <c r="L1374" i="13"/>
  <c r="K1374" i="13"/>
  <c r="J1374" i="13"/>
  <c r="I1374" i="13"/>
  <c r="H1374" i="13"/>
  <c r="G1374" i="13"/>
  <c r="F1374" i="13"/>
  <c r="E1374" i="13"/>
  <c r="D1374" i="13"/>
  <c r="C1374" i="13"/>
  <c r="B1374" i="13"/>
  <c r="A1374" i="13"/>
  <c r="N1373" i="13"/>
  <c r="M1373" i="13"/>
  <c r="L1373" i="13"/>
  <c r="K1373" i="13"/>
  <c r="J1373" i="13"/>
  <c r="I1373" i="13"/>
  <c r="H1373" i="13"/>
  <c r="G1373" i="13"/>
  <c r="F1373" i="13"/>
  <c r="E1373" i="13"/>
  <c r="D1373" i="13"/>
  <c r="C1373" i="13"/>
  <c r="B1373" i="13"/>
  <c r="A1373" i="13"/>
  <c r="N1372" i="13"/>
  <c r="M1372" i="13"/>
  <c r="L1372" i="13"/>
  <c r="K1372" i="13"/>
  <c r="J1372" i="13"/>
  <c r="I1372" i="13"/>
  <c r="H1372" i="13"/>
  <c r="G1372" i="13"/>
  <c r="F1372" i="13"/>
  <c r="E1372" i="13"/>
  <c r="D1372" i="13"/>
  <c r="C1372" i="13"/>
  <c r="B1372" i="13"/>
  <c r="A1372" i="13"/>
  <c r="N1371" i="13"/>
  <c r="M1371" i="13"/>
  <c r="L1371" i="13"/>
  <c r="K1371" i="13"/>
  <c r="J1371" i="13"/>
  <c r="I1371" i="13"/>
  <c r="H1371" i="13"/>
  <c r="G1371" i="13"/>
  <c r="F1371" i="13"/>
  <c r="E1371" i="13"/>
  <c r="D1371" i="13"/>
  <c r="C1371" i="13"/>
  <c r="B1371" i="13"/>
  <c r="A1371" i="13"/>
  <c r="N1370" i="13"/>
  <c r="M1370" i="13"/>
  <c r="L1370" i="13"/>
  <c r="K1370" i="13"/>
  <c r="J1370" i="13"/>
  <c r="I1370" i="13"/>
  <c r="H1370" i="13"/>
  <c r="G1370" i="13"/>
  <c r="F1370" i="13"/>
  <c r="E1370" i="13"/>
  <c r="D1370" i="13"/>
  <c r="C1370" i="13"/>
  <c r="B1370" i="13"/>
  <c r="A1370" i="13"/>
  <c r="N1369" i="13"/>
  <c r="M1369" i="13"/>
  <c r="L1369" i="13"/>
  <c r="K1369" i="13"/>
  <c r="J1369" i="13"/>
  <c r="I1369" i="13"/>
  <c r="H1369" i="13"/>
  <c r="G1369" i="13"/>
  <c r="F1369" i="13"/>
  <c r="E1369" i="13"/>
  <c r="D1369" i="13"/>
  <c r="C1369" i="13"/>
  <c r="B1369" i="13"/>
  <c r="A1369" i="13"/>
  <c r="N1368" i="13"/>
  <c r="M1368" i="13"/>
  <c r="L1368" i="13"/>
  <c r="K1368" i="13"/>
  <c r="J1368" i="13"/>
  <c r="I1368" i="13"/>
  <c r="H1368" i="13"/>
  <c r="G1368" i="13"/>
  <c r="F1368" i="13"/>
  <c r="E1368" i="13"/>
  <c r="D1368" i="13"/>
  <c r="C1368" i="13"/>
  <c r="B1368" i="13"/>
  <c r="A1368" i="13"/>
  <c r="N1367" i="13"/>
  <c r="M1367" i="13"/>
  <c r="L1367" i="13"/>
  <c r="K1367" i="13"/>
  <c r="J1367" i="13"/>
  <c r="I1367" i="13"/>
  <c r="H1367" i="13"/>
  <c r="G1367" i="13"/>
  <c r="F1367" i="13"/>
  <c r="E1367" i="13"/>
  <c r="D1367" i="13"/>
  <c r="C1367" i="13"/>
  <c r="B1367" i="13"/>
  <c r="A1367" i="13"/>
  <c r="N1366" i="13"/>
  <c r="M1366" i="13"/>
  <c r="L1366" i="13"/>
  <c r="K1366" i="13"/>
  <c r="J1366" i="13"/>
  <c r="I1366" i="13"/>
  <c r="H1366" i="13"/>
  <c r="G1366" i="13"/>
  <c r="F1366" i="13"/>
  <c r="E1366" i="13"/>
  <c r="D1366" i="13"/>
  <c r="C1366" i="13"/>
  <c r="B1366" i="13"/>
  <c r="A1366" i="13"/>
  <c r="N1365" i="13"/>
  <c r="M1365" i="13"/>
  <c r="L1365" i="13"/>
  <c r="K1365" i="13"/>
  <c r="J1365" i="13"/>
  <c r="I1365" i="13"/>
  <c r="H1365" i="13"/>
  <c r="G1365" i="13"/>
  <c r="F1365" i="13"/>
  <c r="E1365" i="13"/>
  <c r="D1365" i="13"/>
  <c r="C1365" i="13"/>
  <c r="B1365" i="13"/>
  <c r="A1365" i="13"/>
  <c r="N1364" i="13"/>
  <c r="M1364" i="13"/>
  <c r="L1364" i="13"/>
  <c r="K1364" i="13"/>
  <c r="J1364" i="13"/>
  <c r="I1364" i="13"/>
  <c r="H1364" i="13"/>
  <c r="G1364" i="13"/>
  <c r="F1364" i="13"/>
  <c r="E1364" i="13"/>
  <c r="D1364" i="13"/>
  <c r="C1364" i="13"/>
  <c r="B1364" i="13"/>
  <c r="A1364" i="13"/>
  <c r="N1363" i="13"/>
  <c r="M1363" i="13"/>
  <c r="L1363" i="13"/>
  <c r="K1363" i="13"/>
  <c r="J1363" i="13"/>
  <c r="I1363" i="13"/>
  <c r="H1363" i="13"/>
  <c r="G1363" i="13"/>
  <c r="F1363" i="13"/>
  <c r="E1363" i="13"/>
  <c r="D1363" i="13"/>
  <c r="C1363" i="13"/>
  <c r="B1363" i="13"/>
  <c r="A1363" i="13"/>
  <c r="N1362" i="13"/>
  <c r="M1362" i="13"/>
  <c r="L1362" i="13"/>
  <c r="K1362" i="13"/>
  <c r="J1362" i="13"/>
  <c r="I1362" i="13"/>
  <c r="H1362" i="13"/>
  <c r="G1362" i="13"/>
  <c r="F1362" i="13"/>
  <c r="E1362" i="13"/>
  <c r="D1362" i="13"/>
  <c r="C1362" i="13"/>
  <c r="B1362" i="13"/>
  <c r="A1362" i="13"/>
  <c r="N1361" i="13"/>
  <c r="M1361" i="13"/>
  <c r="L1361" i="13"/>
  <c r="K1361" i="13"/>
  <c r="J1361" i="13"/>
  <c r="I1361" i="13"/>
  <c r="H1361" i="13"/>
  <c r="G1361" i="13"/>
  <c r="F1361" i="13"/>
  <c r="E1361" i="13"/>
  <c r="D1361" i="13"/>
  <c r="C1361" i="13"/>
  <c r="B1361" i="13"/>
  <c r="A1361" i="13"/>
  <c r="N1360" i="13"/>
  <c r="M1360" i="13"/>
  <c r="L1360" i="13"/>
  <c r="K1360" i="13"/>
  <c r="J1360" i="13"/>
  <c r="I1360" i="13"/>
  <c r="H1360" i="13"/>
  <c r="G1360" i="13"/>
  <c r="F1360" i="13"/>
  <c r="E1360" i="13"/>
  <c r="D1360" i="13"/>
  <c r="C1360" i="13"/>
  <c r="B1360" i="13"/>
  <c r="A1360" i="13"/>
  <c r="N1359" i="13"/>
  <c r="M1359" i="13"/>
  <c r="L1359" i="13"/>
  <c r="K1359" i="13"/>
  <c r="J1359" i="13"/>
  <c r="I1359" i="13"/>
  <c r="H1359" i="13"/>
  <c r="G1359" i="13"/>
  <c r="F1359" i="13"/>
  <c r="E1359" i="13"/>
  <c r="D1359" i="13"/>
  <c r="C1359" i="13"/>
  <c r="B1359" i="13"/>
  <c r="A1359" i="13"/>
  <c r="N1358" i="13"/>
  <c r="M1358" i="13"/>
  <c r="L1358" i="13"/>
  <c r="K1358" i="13"/>
  <c r="J1358" i="13"/>
  <c r="I1358" i="13"/>
  <c r="H1358" i="13"/>
  <c r="G1358" i="13"/>
  <c r="F1358" i="13"/>
  <c r="E1358" i="13"/>
  <c r="D1358" i="13"/>
  <c r="C1358" i="13"/>
  <c r="B1358" i="13"/>
  <c r="A1358" i="13"/>
  <c r="N1357" i="13"/>
  <c r="M1357" i="13"/>
  <c r="L1357" i="13"/>
  <c r="K1357" i="13"/>
  <c r="J1357" i="13"/>
  <c r="I1357" i="13"/>
  <c r="H1357" i="13"/>
  <c r="G1357" i="13"/>
  <c r="F1357" i="13"/>
  <c r="E1357" i="13"/>
  <c r="D1357" i="13"/>
  <c r="C1357" i="13"/>
  <c r="B1357" i="13"/>
  <c r="A1357" i="13"/>
  <c r="N1356" i="13"/>
  <c r="M1356" i="13"/>
  <c r="L1356" i="13"/>
  <c r="K1356" i="13"/>
  <c r="J1356" i="13"/>
  <c r="I1356" i="13"/>
  <c r="H1356" i="13"/>
  <c r="G1356" i="13"/>
  <c r="F1356" i="13"/>
  <c r="E1356" i="13"/>
  <c r="D1356" i="13"/>
  <c r="C1356" i="13"/>
  <c r="B1356" i="13"/>
  <c r="A1356" i="13"/>
  <c r="N1355" i="13"/>
  <c r="M1355" i="13"/>
  <c r="L1355" i="13"/>
  <c r="K1355" i="13"/>
  <c r="J1355" i="13"/>
  <c r="I1355" i="13"/>
  <c r="H1355" i="13"/>
  <c r="G1355" i="13"/>
  <c r="F1355" i="13"/>
  <c r="E1355" i="13"/>
  <c r="D1355" i="13"/>
  <c r="C1355" i="13"/>
  <c r="B1355" i="13"/>
  <c r="A1355" i="13"/>
  <c r="N1354" i="13"/>
  <c r="M1354" i="13"/>
  <c r="L1354" i="13"/>
  <c r="K1354" i="13"/>
  <c r="J1354" i="13"/>
  <c r="I1354" i="13"/>
  <c r="H1354" i="13"/>
  <c r="G1354" i="13"/>
  <c r="F1354" i="13"/>
  <c r="E1354" i="13"/>
  <c r="D1354" i="13"/>
  <c r="C1354" i="13"/>
  <c r="B1354" i="13"/>
  <c r="A1354" i="13"/>
  <c r="N1353" i="13"/>
  <c r="M1353" i="13"/>
  <c r="L1353" i="13"/>
  <c r="K1353" i="13"/>
  <c r="J1353" i="13"/>
  <c r="I1353" i="13"/>
  <c r="H1353" i="13"/>
  <c r="G1353" i="13"/>
  <c r="F1353" i="13"/>
  <c r="E1353" i="13"/>
  <c r="D1353" i="13"/>
  <c r="C1353" i="13"/>
  <c r="B1353" i="13"/>
  <c r="A1353" i="13"/>
  <c r="N1352" i="13"/>
  <c r="M1352" i="13"/>
  <c r="L1352" i="13"/>
  <c r="K1352" i="13"/>
  <c r="J1352" i="13"/>
  <c r="I1352" i="13"/>
  <c r="H1352" i="13"/>
  <c r="G1352" i="13"/>
  <c r="F1352" i="13"/>
  <c r="E1352" i="13"/>
  <c r="D1352" i="13"/>
  <c r="C1352" i="13"/>
  <c r="B1352" i="13"/>
  <c r="A1352" i="13"/>
  <c r="N1351" i="13"/>
  <c r="M1351" i="13"/>
  <c r="L1351" i="13"/>
  <c r="K1351" i="13"/>
  <c r="J1351" i="13"/>
  <c r="I1351" i="13"/>
  <c r="H1351" i="13"/>
  <c r="G1351" i="13"/>
  <c r="F1351" i="13"/>
  <c r="E1351" i="13"/>
  <c r="D1351" i="13"/>
  <c r="C1351" i="13"/>
  <c r="B1351" i="13"/>
  <c r="A1351" i="13"/>
  <c r="N1350" i="13"/>
  <c r="M1350" i="13"/>
  <c r="L1350" i="13"/>
  <c r="K1350" i="13"/>
  <c r="J1350" i="13"/>
  <c r="I1350" i="13"/>
  <c r="H1350" i="13"/>
  <c r="G1350" i="13"/>
  <c r="F1350" i="13"/>
  <c r="E1350" i="13"/>
  <c r="D1350" i="13"/>
  <c r="C1350" i="13"/>
  <c r="B1350" i="13"/>
  <c r="A1350" i="13"/>
  <c r="N1349" i="13"/>
  <c r="M1349" i="13"/>
  <c r="L1349" i="13"/>
  <c r="K1349" i="13"/>
  <c r="J1349" i="13"/>
  <c r="I1349" i="13"/>
  <c r="H1349" i="13"/>
  <c r="G1349" i="13"/>
  <c r="F1349" i="13"/>
  <c r="E1349" i="13"/>
  <c r="D1349" i="13"/>
  <c r="C1349" i="13"/>
  <c r="B1349" i="13"/>
  <c r="A1349" i="13"/>
  <c r="N1348" i="13"/>
  <c r="M1348" i="13"/>
  <c r="L1348" i="13"/>
  <c r="K1348" i="13"/>
  <c r="J1348" i="13"/>
  <c r="I1348" i="13"/>
  <c r="H1348" i="13"/>
  <c r="G1348" i="13"/>
  <c r="F1348" i="13"/>
  <c r="E1348" i="13"/>
  <c r="D1348" i="13"/>
  <c r="C1348" i="13"/>
  <c r="B1348" i="13"/>
  <c r="A1348" i="13"/>
  <c r="N1347" i="13"/>
  <c r="M1347" i="13"/>
  <c r="L1347" i="13"/>
  <c r="K1347" i="13"/>
  <c r="J1347" i="13"/>
  <c r="I1347" i="13"/>
  <c r="H1347" i="13"/>
  <c r="G1347" i="13"/>
  <c r="F1347" i="13"/>
  <c r="E1347" i="13"/>
  <c r="D1347" i="13"/>
  <c r="C1347" i="13"/>
  <c r="B1347" i="13"/>
  <c r="A1347" i="13"/>
  <c r="N1346" i="13"/>
  <c r="M1346" i="13"/>
  <c r="L1346" i="13"/>
  <c r="K1346" i="13"/>
  <c r="J1346" i="13"/>
  <c r="I1346" i="13"/>
  <c r="H1346" i="13"/>
  <c r="G1346" i="13"/>
  <c r="F1346" i="13"/>
  <c r="E1346" i="13"/>
  <c r="D1346" i="13"/>
  <c r="C1346" i="13"/>
  <c r="B1346" i="13"/>
  <c r="A1346" i="13"/>
  <c r="N1345" i="13"/>
  <c r="M1345" i="13"/>
  <c r="L1345" i="13"/>
  <c r="K1345" i="13"/>
  <c r="J1345" i="13"/>
  <c r="I1345" i="13"/>
  <c r="H1345" i="13"/>
  <c r="G1345" i="13"/>
  <c r="F1345" i="13"/>
  <c r="E1345" i="13"/>
  <c r="D1345" i="13"/>
  <c r="C1345" i="13"/>
  <c r="B1345" i="13"/>
  <c r="A1345" i="13"/>
  <c r="N1344" i="13"/>
  <c r="M1344" i="13"/>
  <c r="L1344" i="13"/>
  <c r="K1344" i="13"/>
  <c r="J1344" i="13"/>
  <c r="I1344" i="13"/>
  <c r="H1344" i="13"/>
  <c r="G1344" i="13"/>
  <c r="F1344" i="13"/>
  <c r="E1344" i="13"/>
  <c r="D1344" i="13"/>
  <c r="C1344" i="13"/>
  <c r="B1344" i="13"/>
  <c r="A1344" i="13"/>
  <c r="N1343" i="13"/>
  <c r="M1343" i="13"/>
  <c r="L1343" i="13"/>
  <c r="K1343" i="13"/>
  <c r="J1343" i="13"/>
  <c r="I1343" i="13"/>
  <c r="H1343" i="13"/>
  <c r="G1343" i="13"/>
  <c r="F1343" i="13"/>
  <c r="E1343" i="13"/>
  <c r="D1343" i="13"/>
  <c r="C1343" i="13"/>
  <c r="B1343" i="13"/>
  <c r="A1343" i="13"/>
  <c r="N1342" i="13"/>
  <c r="M1342" i="13"/>
  <c r="L1342" i="13"/>
  <c r="K1342" i="13"/>
  <c r="J1342" i="13"/>
  <c r="I1342" i="13"/>
  <c r="H1342" i="13"/>
  <c r="G1342" i="13"/>
  <c r="F1342" i="13"/>
  <c r="E1342" i="13"/>
  <c r="D1342" i="13"/>
  <c r="C1342" i="13"/>
  <c r="B1342" i="13"/>
  <c r="A1342" i="13"/>
  <c r="N1341" i="13"/>
  <c r="M1341" i="13"/>
  <c r="L1341" i="13"/>
  <c r="K1341" i="13"/>
  <c r="J1341" i="13"/>
  <c r="I1341" i="13"/>
  <c r="H1341" i="13"/>
  <c r="G1341" i="13"/>
  <c r="F1341" i="13"/>
  <c r="E1341" i="13"/>
  <c r="D1341" i="13"/>
  <c r="C1341" i="13"/>
  <c r="B1341" i="13"/>
  <c r="A1341" i="13"/>
  <c r="N1340" i="13"/>
  <c r="M1340" i="13"/>
  <c r="L1340" i="13"/>
  <c r="K1340" i="13"/>
  <c r="J1340" i="13"/>
  <c r="I1340" i="13"/>
  <c r="H1340" i="13"/>
  <c r="G1340" i="13"/>
  <c r="F1340" i="13"/>
  <c r="E1340" i="13"/>
  <c r="D1340" i="13"/>
  <c r="C1340" i="13"/>
  <c r="B1340" i="13"/>
  <c r="A1340" i="13"/>
  <c r="N1339" i="13"/>
  <c r="M1339" i="13"/>
  <c r="L1339" i="13"/>
  <c r="K1339" i="13"/>
  <c r="J1339" i="13"/>
  <c r="I1339" i="13"/>
  <c r="H1339" i="13"/>
  <c r="G1339" i="13"/>
  <c r="F1339" i="13"/>
  <c r="E1339" i="13"/>
  <c r="D1339" i="13"/>
  <c r="C1339" i="13"/>
  <c r="B1339" i="13"/>
  <c r="A1339" i="13"/>
  <c r="N1338" i="13"/>
  <c r="M1338" i="13"/>
  <c r="L1338" i="13"/>
  <c r="K1338" i="13"/>
  <c r="J1338" i="13"/>
  <c r="I1338" i="13"/>
  <c r="H1338" i="13"/>
  <c r="G1338" i="13"/>
  <c r="F1338" i="13"/>
  <c r="E1338" i="13"/>
  <c r="D1338" i="13"/>
  <c r="C1338" i="13"/>
  <c r="B1338" i="13"/>
  <c r="A1338" i="13"/>
  <c r="N1337" i="13"/>
  <c r="M1337" i="13"/>
  <c r="L1337" i="13"/>
  <c r="K1337" i="13"/>
  <c r="J1337" i="13"/>
  <c r="I1337" i="13"/>
  <c r="H1337" i="13"/>
  <c r="G1337" i="13"/>
  <c r="F1337" i="13"/>
  <c r="E1337" i="13"/>
  <c r="D1337" i="13"/>
  <c r="C1337" i="13"/>
  <c r="B1337" i="13"/>
  <c r="A1337" i="13"/>
  <c r="N1336" i="13"/>
  <c r="M1336" i="13"/>
  <c r="L1336" i="13"/>
  <c r="K1336" i="13"/>
  <c r="J1336" i="13"/>
  <c r="I1336" i="13"/>
  <c r="H1336" i="13"/>
  <c r="G1336" i="13"/>
  <c r="F1336" i="13"/>
  <c r="E1336" i="13"/>
  <c r="D1336" i="13"/>
  <c r="C1336" i="13"/>
  <c r="B1336" i="13"/>
  <c r="A1336" i="13"/>
  <c r="N1335" i="13"/>
  <c r="M1335" i="13"/>
  <c r="L1335" i="13"/>
  <c r="K1335" i="13"/>
  <c r="J1335" i="13"/>
  <c r="I1335" i="13"/>
  <c r="H1335" i="13"/>
  <c r="G1335" i="13"/>
  <c r="F1335" i="13"/>
  <c r="E1335" i="13"/>
  <c r="D1335" i="13"/>
  <c r="C1335" i="13"/>
  <c r="B1335" i="13"/>
  <c r="A1335" i="13"/>
  <c r="N1334" i="13"/>
  <c r="M1334" i="13"/>
  <c r="L1334" i="13"/>
  <c r="K1334" i="13"/>
  <c r="J1334" i="13"/>
  <c r="I1334" i="13"/>
  <c r="H1334" i="13"/>
  <c r="G1334" i="13"/>
  <c r="F1334" i="13"/>
  <c r="E1334" i="13"/>
  <c r="D1334" i="13"/>
  <c r="C1334" i="13"/>
  <c r="B1334" i="13"/>
  <c r="A1334" i="13"/>
  <c r="N1333" i="13"/>
  <c r="M1333" i="13"/>
  <c r="L1333" i="13"/>
  <c r="K1333" i="13"/>
  <c r="J1333" i="13"/>
  <c r="I1333" i="13"/>
  <c r="H1333" i="13"/>
  <c r="G1333" i="13"/>
  <c r="F1333" i="13"/>
  <c r="E1333" i="13"/>
  <c r="D1333" i="13"/>
  <c r="C1333" i="13"/>
  <c r="B1333" i="13"/>
  <c r="A1333" i="13"/>
  <c r="N1332" i="13"/>
  <c r="M1332" i="13"/>
  <c r="L1332" i="13"/>
  <c r="K1332" i="13"/>
  <c r="J1332" i="13"/>
  <c r="I1332" i="13"/>
  <c r="H1332" i="13"/>
  <c r="G1332" i="13"/>
  <c r="F1332" i="13"/>
  <c r="E1332" i="13"/>
  <c r="D1332" i="13"/>
  <c r="C1332" i="13"/>
  <c r="B1332" i="13"/>
  <c r="A1332" i="13"/>
  <c r="N1331" i="13"/>
  <c r="M1331" i="13"/>
  <c r="L1331" i="13"/>
  <c r="K1331" i="13"/>
  <c r="J1331" i="13"/>
  <c r="I1331" i="13"/>
  <c r="H1331" i="13"/>
  <c r="G1331" i="13"/>
  <c r="F1331" i="13"/>
  <c r="E1331" i="13"/>
  <c r="D1331" i="13"/>
  <c r="C1331" i="13"/>
  <c r="B1331" i="13"/>
  <c r="A1331" i="13"/>
  <c r="N1330" i="13"/>
  <c r="M1330" i="13"/>
  <c r="L1330" i="13"/>
  <c r="K1330" i="13"/>
  <c r="J1330" i="13"/>
  <c r="I1330" i="13"/>
  <c r="H1330" i="13"/>
  <c r="G1330" i="13"/>
  <c r="F1330" i="13"/>
  <c r="E1330" i="13"/>
  <c r="D1330" i="13"/>
  <c r="C1330" i="13"/>
  <c r="B1330" i="13"/>
  <c r="A1330" i="13"/>
  <c r="N1329" i="13"/>
  <c r="M1329" i="13"/>
  <c r="L1329" i="13"/>
  <c r="K1329" i="13"/>
  <c r="J1329" i="13"/>
  <c r="I1329" i="13"/>
  <c r="H1329" i="13"/>
  <c r="G1329" i="13"/>
  <c r="F1329" i="13"/>
  <c r="E1329" i="13"/>
  <c r="D1329" i="13"/>
  <c r="C1329" i="13"/>
  <c r="B1329" i="13"/>
  <c r="A1329" i="13"/>
  <c r="N1328" i="13"/>
  <c r="M1328" i="13"/>
  <c r="L1328" i="13"/>
  <c r="K1328" i="13"/>
  <c r="J1328" i="13"/>
  <c r="I1328" i="13"/>
  <c r="H1328" i="13"/>
  <c r="G1328" i="13"/>
  <c r="F1328" i="13"/>
  <c r="E1328" i="13"/>
  <c r="D1328" i="13"/>
  <c r="C1328" i="13"/>
  <c r="B1328" i="13"/>
  <c r="A1328" i="13"/>
  <c r="N1327" i="13"/>
  <c r="M1327" i="13"/>
  <c r="L1327" i="13"/>
  <c r="K1327" i="13"/>
  <c r="J1327" i="13"/>
  <c r="I1327" i="13"/>
  <c r="H1327" i="13"/>
  <c r="G1327" i="13"/>
  <c r="F1327" i="13"/>
  <c r="E1327" i="13"/>
  <c r="D1327" i="13"/>
  <c r="C1327" i="13"/>
  <c r="B1327" i="13"/>
  <c r="A1327" i="13"/>
  <c r="N1326" i="13"/>
  <c r="M1326" i="13"/>
  <c r="L1326" i="13"/>
  <c r="K1326" i="13"/>
  <c r="J1326" i="13"/>
  <c r="I1326" i="13"/>
  <c r="H1326" i="13"/>
  <c r="G1326" i="13"/>
  <c r="F1326" i="13"/>
  <c r="E1326" i="13"/>
  <c r="D1326" i="13"/>
  <c r="C1326" i="13"/>
  <c r="B1326" i="13"/>
  <c r="A1326" i="13"/>
  <c r="N1325" i="13"/>
  <c r="M1325" i="13"/>
  <c r="L1325" i="13"/>
  <c r="K1325" i="13"/>
  <c r="J1325" i="13"/>
  <c r="I1325" i="13"/>
  <c r="H1325" i="13"/>
  <c r="G1325" i="13"/>
  <c r="F1325" i="13"/>
  <c r="E1325" i="13"/>
  <c r="D1325" i="13"/>
  <c r="C1325" i="13"/>
  <c r="B1325" i="13"/>
  <c r="A1325" i="13"/>
  <c r="N1324" i="13"/>
  <c r="M1324" i="13"/>
  <c r="L1324" i="13"/>
  <c r="K1324" i="13"/>
  <c r="J1324" i="13"/>
  <c r="I1324" i="13"/>
  <c r="H1324" i="13"/>
  <c r="G1324" i="13"/>
  <c r="F1324" i="13"/>
  <c r="E1324" i="13"/>
  <c r="D1324" i="13"/>
  <c r="C1324" i="13"/>
  <c r="B1324" i="13"/>
  <c r="A1324" i="13"/>
  <c r="N1323" i="13"/>
  <c r="M1323" i="13"/>
  <c r="L1323" i="13"/>
  <c r="K1323" i="13"/>
  <c r="J1323" i="13"/>
  <c r="I1323" i="13"/>
  <c r="H1323" i="13"/>
  <c r="G1323" i="13"/>
  <c r="F1323" i="13"/>
  <c r="E1323" i="13"/>
  <c r="D1323" i="13"/>
  <c r="C1323" i="13"/>
  <c r="B1323" i="13"/>
  <c r="A1323" i="13"/>
  <c r="N1322" i="13"/>
  <c r="M1322" i="13"/>
  <c r="L1322" i="13"/>
  <c r="K1322" i="13"/>
  <c r="J1322" i="13"/>
  <c r="I1322" i="13"/>
  <c r="H1322" i="13"/>
  <c r="G1322" i="13"/>
  <c r="F1322" i="13"/>
  <c r="E1322" i="13"/>
  <c r="D1322" i="13"/>
  <c r="C1322" i="13"/>
  <c r="B1322" i="13"/>
  <c r="A1322" i="13"/>
  <c r="N1321" i="13"/>
  <c r="M1321" i="13"/>
  <c r="L1321" i="13"/>
  <c r="K1321" i="13"/>
  <c r="J1321" i="13"/>
  <c r="I1321" i="13"/>
  <c r="H1321" i="13"/>
  <c r="G1321" i="13"/>
  <c r="F1321" i="13"/>
  <c r="E1321" i="13"/>
  <c r="D1321" i="13"/>
  <c r="C1321" i="13"/>
  <c r="B1321" i="13"/>
  <c r="A1321" i="13"/>
  <c r="N1320" i="13"/>
  <c r="M1320" i="13"/>
  <c r="L1320" i="13"/>
  <c r="K1320" i="13"/>
  <c r="J1320" i="13"/>
  <c r="I1320" i="13"/>
  <c r="H1320" i="13"/>
  <c r="G1320" i="13"/>
  <c r="F1320" i="13"/>
  <c r="E1320" i="13"/>
  <c r="D1320" i="13"/>
  <c r="C1320" i="13"/>
  <c r="B1320" i="13"/>
  <c r="A1320" i="13"/>
  <c r="N1319" i="13"/>
  <c r="M1319" i="13"/>
  <c r="L1319" i="13"/>
  <c r="K1319" i="13"/>
  <c r="J1319" i="13"/>
  <c r="I1319" i="13"/>
  <c r="H1319" i="13"/>
  <c r="G1319" i="13"/>
  <c r="F1319" i="13"/>
  <c r="E1319" i="13"/>
  <c r="D1319" i="13"/>
  <c r="C1319" i="13"/>
  <c r="B1319" i="13"/>
  <c r="A1319" i="13"/>
  <c r="N1318" i="13"/>
  <c r="M1318" i="13"/>
  <c r="L1318" i="13"/>
  <c r="K1318" i="13"/>
  <c r="J1318" i="13"/>
  <c r="I1318" i="13"/>
  <c r="H1318" i="13"/>
  <c r="G1318" i="13"/>
  <c r="F1318" i="13"/>
  <c r="E1318" i="13"/>
  <c r="D1318" i="13"/>
  <c r="C1318" i="13"/>
  <c r="B1318" i="13"/>
  <c r="A1318" i="13"/>
  <c r="N1317" i="13"/>
  <c r="M1317" i="13"/>
  <c r="L1317" i="13"/>
  <c r="K1317" i="13"/>
  <c r="J1317" i="13"/>
  <c r="I1317" i="13"/>
  <c r="H1317" i="13"/>
  <c r="G1317" i="13"/>
  <c r="F1317" i="13"/>
  <c r="E1317" i="13"/>
  <c r="D1317" i="13"/>
  <c r="C1317" i="13"/>
  <c r="B1317" i="13"/>
  <c r="A1317" i="13"/>
  <c r="N1316" i="13"/>
  <c r="M1316" i="13"/>
  <c r="L1316" i="13"/>
  <c r="K1316" i="13"/>
  <c r="J1316" i="13"/>
  <c r="I1316" i="13"/>
  <c r="H1316" i="13"/>
  <c r="G1316" i="13"/>
  <c r="F1316" i="13"/>
  <c r="E1316" i="13"/>
  <c r="D1316" i="13"/>
  <c r="C1316" i="13"/>
  <c r="B1316" i="13"/>
  <c r="A1316" i="13"/>
  <c r="N1315" i="13"/>
  <c r="M1315" i="13"/>
  <c r="L1315" i="13"/>
  <c r="K1315" i="13"/>
  <c r="J1315" i="13"/>
  <c r="I1315" i="13"/>
  <c r="H1315" i="13"/>
  <c r="G1315" i="13"/>
  <c r="F1315" i="13"/>
  <c r="E1315" i="13"/>
  <c r="D1315" i="13"/>
  <c r="C1315" i="13"/>
  <c r="B1315" i="13"/>
  <c r="A1315" i="13"/>
  <c r="N1314" i="13"/>
  <c r="M1314" i="13"/>
  <c r="L1314" i="13"/>
  <c r="K1314" i="13"/>
  <c r="J1314" i="13"/>
  <c r="I1314" i="13"/>
  <c r="H1314" i="13"/>
  <c r="G1314" i="13"/>
  <c r="F1314" i="13"/>
  <c r="E1314" i="13"/>
  <c r="D1314" i="13"/>
  <c r="C1314" i="13"/>
  <c r="B1314" i="13"/>
  <c r="A1314" i="13"/>
  <c r="N1313" i="13"/>
  <c r="M1313" i="13"/>
  <c r="L1313" i="13"/>
  <c r="K1313" i="13"/>
  <c r="J1313" i="13"/>
  <c r="I1313" i="13"/>
  <c r="H1313" i="13"/>
  <c r="G1313" i="13"/>
  <c r="F1313" i="13"/>
  <c r="E1313" i="13"/>
  <c r="D1313" i="13"/>
  <c r="C1313" i="13"/>
  <c r="B1313" i="13"/>
  <c r="A1313" i="13"/>
  <c r="N1312" i="13"/>
  <c r="M1312" i="13"/>
  <c r="L1312" i="13"/>
  <c r="K1312" i="13"/>
  <c r="J1312" i="13"/>
  <c r="I1312" i="13"/>
  <c r="H1312" i="13"/>
  <c r="G1312" i="13"/>
  <c r="F1312" i="13"/>
  <c r="E1312" i="13"/>
  <c r="D1312" i="13"/>
  <c r="C1312" i="13"/>
  <c r="B1312" i="13"/>
  <c r="A1312" i="13"/>
  <c r="N1311" i="13"/>
  <c r="M1311" i="13"/>
  <c r="L1311" i="13"/>
  <c r="K1311" i="13"/>
  <c r="J1311" i="13"/>
  <c r="I1311" i="13"/>
  <c r="H1311" i="13"/>
  <c r="G1311" i="13"/>
  <c r="F1311" i="13"/>
  <c r="E1311" i="13"/>
  <c r="D1311" i="13"/>
  <c r="C1311" i="13"/>
  <c r="B1311" i="13"/>
  <c r="A1311" i="13"/>
  <c r="N1310" i="13"/>
  <c r="M1310" i="13"/>
  <c r="L1310" i="13"/>
  <c r="K1310" i="13"/>
  <c r="J1310" i="13"/>
  <c r="I1310" i="13"/>
  <c r="H1310" i="13"/>
  <c r="G1310" i="13"/>
  <c r="F1310" i="13"/>
  <c r="E1310" i="13"/>
  <c r="D1310" i="13"/>
  <c r="C1310" i="13"/>
  <c r="B1310" i="13"/>
  <c r="A1310" i="13"/>
  <c r="N1309" i="13"/>
  <c r="M1309" i="13"/>
  <c r="L1309" i="13"/>
  <c r="K1309" i="13"/>
  <c r="J1309" i="13"/>
  <c r="I1309" i="13"/>
  <c r="H1309" i="13"/>
  <c r="G1309" i="13"/>
  <c r="F1309" i="13"/>
  <c r="E1309" i="13"/>
  <c r="D1309" i="13"/>
  <c r="C1309" i="13"/>
  <c r="B1309" i="13"/>
  <c r="A1309" i="13"/>
  <c r="N1308" i="13"/>
  <c r="M1308" i="13"/>
  <c r="L1308" i="13"/>
  <c r="K1308" i="13"/>
  <c r="J1308" i="13"/>
  <c r="I1308" i="13"/>
  <c r="H1308" i="13"/>
  <c r="G1308" i="13"/>
  <c r="F1308" i="13"/>
  <c r="E1308" i="13"/>
  <c r="D1308" i="13"/>
  <c r="C1308" i="13"/>
  <c r="B1308" i="13"/>
  <c r="A1308" i="13"/>
  <c r="N1307" i="13"/>
  <c r="M1307" i="13"/>
  <c r="L1307" i="13"/>
  <c r="K1307" i="13"/>
  <c r="J1307" i="13"/>
  <c r="I1307" i="13"/>
  <c r="H1307" i="13"/>
  <c r="G1307" i="13"/>
  <c r="F1307" i="13"/>
  <c r="E1307" i="13"/>
  <c r="D1307" i="13"/>
  <c r="C1307" i="13"/>
  <c r="B1307" i="13"/>
  <c r="A1307" i="13"/>
  <c r="N1306" i="13"/>
  <c r="M1306" i="13"/>
  <c r="L1306" i="13"/>
  <c r="K1306" i="13"/>
  <c r="J1306" i="13"/>
  <c r="I1306" i="13"/>
  <c r="H1306" i="13"/>
  <c r="G1306" i="13"/>
  <c r="F1306" i="13"/>
  <c r="E1306" i="13"/>
  <c r="D1306" i="13"/>
  <c r="C1306" i="13"/>
  <c r="B1306" i="13"/>
  <c r="A1306" i="13"/>
  <c r="N1305" i="13"/>
  <c r="M1305" i="13"/>
  <c r="L1305" i="13"/>
  <c r="K1305" i="13"/>
  <c r="J1305" i="13"/>
  <c r="I1305" i="13"/>
  <c r="H1305" i="13"/>
  <c r="G1305" i="13"/>
  <c r="F1305" i="13"/>
  <c r="E1305" i="13"/>
  <c r="D1305" i="13"/>
  <c r="C1305" i="13"/>
  <c r="B1305" i="13"/>
  <c r="A1305" i="13"/>
  <c r="N1304" i="13"/>
  <c r="M1304" i="13"/>
  <c r="L1304" i="13"/>
  <c r="K1304" i="13"/>
  <c r="J1304" i="13"/>
  <c r="I1304" i="13"/>
  <c r="H1304" i="13"/>
  <c r="G1304" i="13"/>
  <c r="F1304" i="13"/>
  <c r="E1304" i="13"/>
  <c r="D1304" i="13"/>
  <c r="C1304" i="13"/>
  <c r="B1304" i="13"/>
  <c r="A1304" i="13"/>
  <c r="N1303" i="13"/>
  <c r="M1303" i="13"/>
  <c r="L1303" i="13"/>
  <c r="K1303" i="13"/>
  <c r="J1303" i="13"/>
  <c r="I1303" i="13"/>
  <c r="H1303" i="13"/>
  <c r="G1303" i="13"/>
  <c r="F1303" i="13"/>
  <c r="E1303" i="13"/>
  <c r="D1303" i="13"/>
  <c r="C1303" i="13"/>
  <c r="B1303" i="13"/>
  <c r="A1303" i="13"/>
  <c r="N1302" i="13"/>
  <c r="M1302" i="13"/>
  <c r="L1302" i="13"/>
  <c r="K1302" i="13"/>
  <c r="J1302" i="13"/>
  <c r="I1302" i="13"/>
  <c r="H1302" i="13"/>
  <c r="G1302" i="13"/>
  <c r="F1302" i="13"/>
  <c r="E1302" i="13"/>
  <c r="D1302" i="13"/>
  <c r="C1302" i="13"/>
  <c r="B1302" i="13"/>
  <c r="A1302" i="13"/>
  <c r="N1301" i="13"/>
  <c r="M1301" i="13"/>
  <c r="L1301" i="13"/>
  <c r="K1301" i="13"/>
  <c r="J1301" i="13"/>
  <c r="I1301" i="13"/>
  <c r="H1301" i="13"/>
  <c r="G1301" i="13"/>
  <c r="F1301" i="13"/>
  <c r="E1301" i="13"/>
  <c r="D1301" i="13"/>
  <c r="C1301" i="13"/>
  <c r="B1301" i="13"/>
  <c r="A1301" i="13"/>
  <c r="N1300" i="13"/>
  <c r="M1300" i="13"/>
  <c r="L1300" i="13"/>
  <c r="K1300" i="13"/>
  <c r="J1300" i="13"/>
  <c r="I1300" i="13"/>
  <c r="H1300" i="13"/>
  <c r="G1300" i="13"/>
  <c r="F1300" i="13"/>
  <c r="E1300" i="13"/>
  <c r="D1300" i="13"/>
  <c r="C1300" i="13"/>
  <c r="B1300" i="13"/>
  <c r="A1300" i="13"/>
  <c r="N1299" i="13"/>
  <c r="M1299" i="13"/>
  <c r="L1299" i="13"/>
  <c r="K1299" i="13"/>
  <c r="J1299" i="13"/>
  <c r="I1299" i="13"/>
  <c r="H1299" i="13"/>
  <c r="G1299" i="13"/>
  <c r="F1299" i="13"/>
  <c r="E1299" i="13"/>
  <c r="D1299" i="13"/>
  <c r="C1299" i="13"/>
  <c r="B1299" i="13"/>
  <c r="A1299" i="13"/>
  <c r="N1298" i="13"/>
  <c r="M1298" i="13"/>
  <c r="L1298" i="13"/>
  <c r="K1298" i="13"/>
  <c r="J1298" i="13"/>
  <c r="I1298" i="13"/>
  <c r="H1298" i="13"/>
  <c r="G1298" i="13"/>
  <c r="F1298" i="13"/>
  <c r="E1298" i="13"/>
  <c r="D1298" i="13"/>
  <c r="C1298" i="13"/>
  <c r="B1298" i="13"/>
  <c r="A1298" i="13"/>
  <c r="N1297" i="13"/>
  <c r="M1297" i="13"/>
  <c r="L1297" i="13"/>
  <c r="K1297" i="13"/>
  <c r="J1297" i="13"/>
  <c r="I1297" i="13"/>
  <c r="H1297" i="13"/>
  <c r="G1297" i="13"/>
  <c r="F1297" i="13"/>
  <c r="E1297" i="13"/>
  <c r="D1297" i="13"/>
  <c r="C1297" i="13"/>
  <c r="B1297" i="13"/>
  <c r="A1297" i="13"/>
  <c r="N1296" i="13"/>
  <c r="M1296" i="13"/>
  <c r="L1296" i="13"/>
  <c r="K1296" i="13"/>
  <c r="J1296" i="13"/>
  <c r="I1296" i="13"/>
  <c r="H1296" i="13"/>
  <c r="G1296" i="13"/>
  <c r="F1296" i="13"/>
  <c r="E1296" i="13"/>
  <c r="D1296" i="13"/>
  <c r="C1296" i="13"/>
  <c r="B1296" i="13"/>
  <c r="A1296" i="13"/>
  <c r="N1295" i="13"/>
  <c r="M1295" i="13"/>
  <c r="L1295" i="13"/>
  <c r="K1295" i="13"/>
  <c r="J1295" i="13"/>
  <c r="I1295" i="13"/>
  <c r="H1295" i="13"/>
  <c r="G1295" i="13"/>
  <c r="F1295" i="13"/>
  <c r="E1295" i="13"/>
  <c r="D1295" i="13"/>
  <c r="C1295" i="13"/>
  <c r="B1295" i="13"/>
  <c r="A1295" i="13"/>
  <c r="N1294" i="13"/>
  <c r="M1294" i="13"/>
  <c r="L1294" i="13"/>
  <c r="K1294" i="13"/>
  <c r="J1294" i="13"/>
  <c r="I1294" i="13"/>
  <c r="H1294" i="13"/>
  <c r="G1294" i="13"/>
  <c r="F1294" i="13"/>
  <c r="E1294" i="13"/>
  <c r="D1294" i="13"/>
  <c r="C1294" i="13"/>
  <c r="B1294" i="13"/>
  <c r="A1294" i="13"/>
  <c r="N1293" i="13"/>
  <c r="M1293" i="13"/>
  <c r="L1293" i="13"/>
  <c r="K1293" i="13"/>
  <c r="J1293" i="13"/>
  <c r="I1293" i="13"/>
  <c r="H1293" i="13"/>
  <c r="G1293" i="13"/>
  <c r="F1293" i="13"/>
  <c r="E1293" i="13"/>
  <c r="D1293" i="13"/>
  <c r="C1293" i="13"/>
  <c r="B1293" i="13"/>
  <c r="A1293" i="13"/>
  <c r="N1292" i="13"/>
  <c r="M1292" i="13"/>
  <c r="L1292" i="13"/>
  <c r="K1292" i="13"/>
  <c r="J1292" i="13"/>
  <c r="I1292" i="13"/>
  <c r="H1292" i="13"/>
  <c r="G1292" i="13"/>
  <c r="F1292" i="13"/>
  <c r="E1292" i="13"/>
  <c r="D1292" i="13"/>
  <c r="C1292" i="13"/>
  <c r="B1292" i="13"/>
  <c r="A1292" i="13"/>
  <c r="N1291" i="13"/>
  <c r="M1291" i="13"/>
  <c r="L1291" i="13"/>
  <c r="K1291" i="13"/>
  <c r="J1291" i="13"/>
  <c r="I1291" i="13"/>
  <c r="H1291" i="13"/>
  <c r="G1291" i="13"/>
  <c r="F1291" i="13"/>
  <c r="E1291" i="13"/>
  <c r="D1291" i="13"/>
  <c r="C1291" i="13"/>
  <c r="B1291" i="13"/>
  <c r="A1291" i="13"/>
  <c r="N1290" i="13"/>
  <c r="M1290" i="13"/>
  <c r="L1290" i="13"/>
  <c r="K1290" i="13"/>
  <c r="J1290" i="13"/>
  <c r="I1290" i="13"/>
  <c r="H1290" i="13"/>
  <c r="G1290" i="13"/>
  <c r="F1290" i="13"/>
  <c r="E1290" i="13"/>
  <c r="D1290" i="13"/>
  <c r="C1290" i="13"/>
  <c r="B1290" i="13"/>
  <c r="A1290" i="13"/>
  <c r="N1289" i="13"/>
  <c r="M1289" i="13"/>
  <c r="L1289" i="13"/>
  <c r="K1289" i="13"/>
  <c r="J1289" i="13"/>
  <c r="I1289" i="13"/>
  <c r="H1289" i="13"/>
  <c r="G1289" i="13"/>
  <c r="F1289" i="13"/>
  <c r="E1289" i="13"/>
  <c r="D1289" i="13"/>
  <c r="C1289" i="13"/>
  <c r="B1289" i="13"/>
  <c r="A1289" i="13"/>
  <c r="N1288" i="13"/>
  <c r="M1288" i="13"/>
  <c r="L1288" i="13"/>
  <c r="K1288" i="13"/>
  <c r="J1288" i="13"/>
  <c r="I1288" i="13"/>
  <c r="H1288" i="13"/>
  <c r="G1288" i="13"/>
  <c r="F1288" i="13"/>
  <c r="E1288" i="13"/>
  <c r="D1288" i="13"/>
  <c r="C1288" i="13"/>
  <c r="B1288" i="13"/>
  <c r="A1288" i="13"/>
  <c r="N1287" i="13"/>
  <c r="M1287" i="13"/>
  <c r="L1287" i="13"/>
  <c r="K1287" i="13"/>
  <c r="J1287" i="13"/>
  <c r="I1287" i="13"/>
  <c r="H1287" i="13"/>
  <c r="G1287" i="13"/>
  <c r="F1287" i="13"/>
  <c r="E1287" i="13"/>
  <c r="D1287" i="13"/>
  <c r="C1287" i="13"/>
  <c r="B1287" i="13"/>
  <c r="A1287" i="13"/>
  <c r="N1286" i="13"/>
  <c r="M1286" i="13"/>
  <c r="L1286" i="13"/>
  <c r="K1286" i="13"/>
  <c r="J1286" i="13"/>
  <c r="I1286" i="13"/>
  <c r="H1286" i="13"/>
  <c r="G1286" i="13"/>
  <c r="F1286" i="13"/>
  <c r="E1286" i="13"/>
  <c r="D1286" i="13"/>
  <c r="C1286" i="13"/>
  <c r="B1286" i="13"/>
  <c r="A1286" i="13"/>
  <c r="N1285" i="13"/>
  <c r="M1285" i="13"/>
  <c r="L1285" i="13"/>
  <c r="K1285" i="13"/>
  <c r="J1285" i="13"/>
  <c r="I1285" i="13"/>
  <c r="H1285" i="13"/>
  <c r="G1285" i="13"/>
  <c r="F1285" i="13"/>
  <c r="E1285" i="13"/>
  <c r="D1285" i="13"/>
  <c r="C1285" i="13"/>
  <c r="B1285" i="13"/>
  <c r="A1285" i="13"/>
  <c r="N1284" i="13"/>
  <c r="M1284" i="13"/>
  <c r="L1284" i="13"/>
  <c r="K1284" i="13"/>
  <c r="J1284" i="13"/>
  <c r="I1284" i="13"/>
  <c r="H1284" i="13"/>
  <c r="G1284" i="13"/>
  <c r="F1284" i="13"/>
  <c r="E1284" i="13"/>
  <c r="D1284" i="13"/>
  <c r="C1284" i="13"/>
  <c r="B1284" i="13"/>
  <c r="A1284" i="13"/>
  <c r="N1283" i="13"/>
  <c r="M1283" i="13"/>
  <c r="L1283" i="13"/>
  <c r="K1283" i="13"/>
  <c r="J1283" i="13"/>
  <c r="I1283" i="13"/>
  <c r="H1283" i="13"/>
  <c r="G1283" i="13"/>
  <c r="F1283" i="13"/>
  <c r="E1283" i="13"/>
  <c r="D1283" i="13"/>
  <c r="C1283" i="13"/>
  <c r="B1283" i="13"/>
  <c r="A1283" i="13"/>
  <c r="N1282" i="13"/>
  <c r="M1282" i="13"/>
  <c r="L1282" i="13"/>
  <c r="K1282" i="13"/>
  <c r="J1282" i="13"/>
  <c r="I1282" i="13"/>
  <c r="H1282" i="13"/>
  <c r="G1282" i="13"/>
  <c r="F1282" i="13"/>
  <c r="E1282" i="13"/>
  <c r="D1282" i="13"/>
  <c r="C1282" i="13"/>
  <c r="B1282" i="13"/>
  <c r="A1282" i="13"/>
  <c r="N1281" i="13"/>
  <c r="M1281" i="13"/>
  <c r="L1281" i="13"/>
  <c r="K1281" i="13"/>
  <c r="J1281" i="13"/>
  <c r="I1281" i="13"/>
  <c r="H1281" i="13"/>
  <c r="G1281" i="13"/>
  <c r="F1281" i="13"/>
  <c r="E1281" i="13"/>
  <c r="D1281" i="13"/>
  <c r="C1281" i="13"/>
  <c r="B1281" i="13"/>
  <c r="A1281" i="13"/>
  <c r="N1280" i="13"/>
  <c r="M1280" i="13"/>
  <c r="L1280" i="13"/>
  <c r="K1280" i="13"/>
  <c r="J1280" i="13"/>
  <c r="I1280" i="13"/>
  <c r="H1280" i="13"/>
  <c r="G1280" i="13"/>
  <c r="F1280" i="13"/>
  <c r="E1280" i="13"/>
  <c r="D1280" i="13"/>
  <c r="C1280" i="13"/>
  <c r="B1280" i="13"/>
  <c r="A1280" i="13"/>
  <c r="N1279" i="13"/>
  <c r="M1279" i="13"/>
  <c r="L1279" i="13"/>
  <c r="K1279" i="13"/>
  <c r="J1279" i="13"/>
  <c r="I1279" i="13"/>
  <c r="H1279" i="13"/>
  <c r="G1279" i="13"/>
  <c r="F1279" i="13"/>
  <c r="E1279" i="13"/>
  <c r="D1279" i="13"/>
  <c r="C1279" i="13"/>
  <c r="B1279" i="13"/>
  <c r="A1279" i="13"/>
  <c r="N1278" i="13"/>
  <c r="M1278" i="13"/>
  <c r="L1278" i="13"/>
  <c r="K1278" i="13"/>
  <c r="J1278" i="13"/>
  <c r="I1278" i="13"/>
  <c r="H1278" i="13"/>
  <c r="G1278" i="13"/>
  <c r="F1278" i="13"/>
  <c r="E1278" i="13"/>
  <c r="D1278" i="13"/>
  <c r="C1278" i="13"/>
  <c r="B1278" i="13"/>
  <c r="A1278" i="13"/>
  <c r="N1277" i="13"/>
  <c r="M1277" i="13"/>
  <c r="L1277" i="13"/>
  <c r="K1277" i="13"/>
  <c r="J1277" i="13"/>
  <c r="I1277" i="13"/>
  <c r="H1277" i="13"/>
  <c r="G1277" i="13"/>
  <c r="F1277" i="13"/>
  <c r="E1277" i="13"/>
  <c r="D1277" i="13"/>
  <c r="C1277" i="13"/>
  <c r="B1277" i="13"/>
  <c r="A1277" i="13"/>
  <c r="N1276" i="13"/>
  <c r="M1276" i="13"/>
  <c r="L1276" i="13"/>
  <c r="K1276" i="13"/>
  <c r="J1276" i="13"/>
  <c r="I1276" i="13"/>
  <c r="H1276" i="13"/>
  <c r="G1276" i="13"/>
  <c r="F1276" i="13"/>
  <c r="E1276" i="13"/>
  <c r="D1276" i="13"/>
  <c r="C1276" i="13"/>
  <c r="B1276" i="13"/>
  <c r="A1276" i="13"/>
  <c r="N1275" i="13"/>
  <c r="M1275" i="13"/>
  <c r="L1275" i="13"/>
  <c r="K1275" i="13"/>
  <c r="J1275" i="13"/>
  <c r="I1275" i="13"/>
  <c r="H1275" i="13"/>
  <c r="G1275" i="13"/>
  <c r="F1275" i="13"/>
  <c r="E1275" i="13"/>
  <c r="D1275" i="13"/>
  <c r="C1275" i="13"/>
  <c r="B1275" i="13"/>
  <c r="A1275" i="13"/>
  <c r="N1274" i="13"/>
  <c r="M1274" i="13"/>
  <c r="L1274" i="13"/>
  <c r="K1274" i="13"/>
  <c r="J1274" i="13"/>
  <c r="I1274" i="13"/>
  <c r="H1274" i="13"/>
  <c r="G1274" i="13"/>
  <c r="F1274" i="13"/>
  <c r="E1274" i="13"/>
  <c r="D1274" i="13"/>
  <c r="C1274" i="13"/>
  <c r="B1274" i="13"/>
  <c r="A1274" i="13"/>
  <c r="N1273" i="13"/>
  <c r="M1273" i="13"/>
  <c r="L1273" i="13"/>
  <c r="K1273" i="13"/>
  <c r="J1273" i="13"/>
  <c r="I1273" i="13"/>
  <c r="H1273" i="13"/>
  <c r="G1273" i="13"/>
  <c r="F1273" i="13"/>
  <c r="E1273" i="13"/>
  <c r="D1273" i="13"/>
  <c r="C1273" i="13"/>
  <c r="B1273" i="13"/>
  <c r="A1273" i="13"/>
  <c r="N1272" i="13"/>
  <c r="M1272" i="13"/>
  <c r="L1272" i="13"/>
  <c r="K1272" i="13"/>
  <c r="J1272" i="13"/>
  <c r="I1272" i="13"/>
  <c r="H1272" i="13"/>
  <c r="G1272" i="13"/>
  <c r="F1272" i="13"/>
  <c r="E1272" i="13"/>
  <c r="D1272" i="13"/>
  <c r="C1272" i="13"/>
  <c r="B1272" i="13"/>
  <c r="A1272" i="13"/>
  <c r="N1271" i="13"/>
  <c r="M1271" i="13"/>
  <c r="L1271" i="13"/>
  <c r="K1271" i="13"/>
  <c r="J1271" i="13"/>
  <c r="I1271" i="13"/>
  <c r="H1271" i="13"/>
  <c r="G1271" i="13"/>
  <c r="F1271" i="13"/>
  <c r="E1271" i="13"/>
  <c r="D1271" i="13"/>
  <c r="C1271" i="13"/>
  <c r="B1271" i="13"/>
  <c r="A1271" i="13"/>
  <c r="N1270" i="13"/>
  <c r="M1270" i="13"/>
  <c r="L1270" i="13"/>
  <c r="K1270" i="13"/>
  <c r="J1270" i="13"/>
  <c r="I1270" i="13"/>
  <c r="H1270" i="13"/>
  <c r="G1270" i="13"/>
  <c r="F1270" i="13"/>
  <c r="E1270" i="13"/>
  <c r="D1270" i="13"/>
  <c r="C1270" i="13"/>
  <c r="B1270" i="13"/>
  <c r="A1270" i="13"/>
  <c r="N1269" i="13"/>
  <c r="M1269" i="13"/>
  <c r="L1269" i="13"/>
  <c r="K1269" i="13"/>
  <c r="J1269" i="13"/>
  <c r="I1269" i="13"/>
  <c r="H1269" i="13"/>
  <c r="G1269" i="13"/>
  <c r="F1269" i="13"/>
  <c r="E1269" i="13"/>
  <c r="D1269" i="13"/>
  <c r="C1269" i="13"/>
  <c r="B1269" i="13"/>
  <c r="A1269" i="13"/>
  <c r="N1268" i="13"/>
  <c r="M1268" i="13"/>
  <c r="L1268" i="13"/>
  <c r="K1268" i="13"/>
  <c r="J1268" i="13"/>
  <c r="I1268" i="13"/>
  <c r="H1268" i="13"/>
  <c r="G1268" i="13"/>
  <c r="F1268" i="13"/>
  <c r="E1268" i="13"/>
  <c r="D1268" i="13"/>
  <c r="C1268" i="13"/>
  <c r="B1268" i="13"/>
  <c r="A1268" i="13"/>
  <c r="N1267" i="13"/>
  <c r="M1267" i="13"/>
  <c r="L1267" i="13"/>
  <c r="K1267" i="13"/>
  <c r="J1267" i="13"/>
  <c r="I1267" i="13"/>
  <c r="H1267" i="13"/>
  <c r="G1267" i="13"/>
  <c r="F1267" i="13"/>
  <c r="E1267" i="13"/>
  <c r="D1267" i="13"/>
  <c r="C1267" i="13"/>
  <c r="B1267" i="13"/>
  <c r="A1267" i="13"/>
  <c r="N1266" i="13"/>
  <c r="M1266" i="13"/>
  <c r="L1266" i="13"/>
  <c r="K1266" i="13"/>
  <c r="J1266" i="13"/>
  <c r="I1266" i="13"/>
  <c r="H1266" i="13"/>
  <c r="G1266" i="13"/>
  <c r="F1266" i="13"/>
  <c r="E1266" i="13"/>
  <c r="D1266" i="13"/>
  <c r="C1266" i="13"/>
  <c r="B1266" i="13"/>
  <c r="A1266" i="13"/>
  <c r="N1265" i="13"/>
  <c r="M1265" i="13"/>
  <c r="L1265" i="13"/>
  <c r="K1265" i="13"/>
  <c r="J1265" i="13"/>
  <c r="I1265" i="13"/>
  <c r="H1265" i="13"/>
  <c r="G1265" i="13"/>
  <c r="F1265" i="13"/>
  <c r="E1265" i="13"/>
  <c r="D1265" i="13"/>
  <c r="C1265" i="13"/>
  <c r="B1265" i="13"/>
  <c r="A1265" i="13"/>
  <c r="N1264" i="13"/>
  <c r="M1264" i="13"/>
  <c r="L1264" i="13"/>
  <c r="K1264" i="13"/>
  <c r="J1264" i="13"/>
  <c r="I1264" i="13"/>
  <c r="H1264" i="13"/>
  <c r="G1264" i="13"/>
  <c r="F1264" i="13"/>
  <c r="E1264" i="13"/>
  <c r="D1264" i="13"/>
  <c r="C1264" i="13"/>
  <c r="B1264" i="13"/>
  <c r="A1264" i="13"/>
  <c r="N1263" i="13"/>
  <c r="M1263" i="13"/>
  <c r="L1263" i="13"/>
  <c r="K1263" i="13"/>
  <c r="J1263" i="13"/>
  <c r="I1263" i="13"/>
  <c r="H1263" i="13"/>
  <c r="G1263" i="13"/>
  <c r="F1263" i="13"/>
  <c r="E1263" i="13"/>
  <c r="D1263" i="13"/>
  <c r="C1263" i="13"/>
  <c r="B1263" i="13"/>
  <c r="A1263" i="13"/>
  <c r="N1262" i="13"/>
  <c r="M1262" i="13"/>
  <c r="L1262" i="13"/>
  <c r="K1262" i="13"/>
  <c r="J1262" i="13"/>
  <c r="I1262" i="13"/>
  <c r="H1262" i="13"/>
  <c r="G1262" i="13"/>
  <c r="F1262" i="13"/>
  <c r="E1262" i="13"/>
  <c r="D1262" i="13"/>
  <c r="C1262" i="13"/>
  <c r="B1262" i="13"/>
  <c r="A1262" i="13"/>
  <c r="N1261" i="13"/>
  <c r="M1261" i="13"/>
  <c r="L1261" i="13"/>
  <c r="K1261" i="13"/>
  <c r="J1261" i="13"/>
  <c r="I1261" i="13"/>
  <c r="H1261" i="13"/>
  <c r="G1261" i="13"/>
  <c r="F1261" i="13"/>
  <c r="E1261" i="13"/>
  <c r="D1261" i="13"/>
  <c r="C1261" i="13"/>
  <c r="B1261" i="13"/>
  <c r="A1261" i="13"/>
  <c r="N1260" i="13"/>
  <c r="M1260" i="13"/>
  <c r="L1260" i="13"/>
  <c r="K1260" i="13"/>
  <c r="J1260" i="13"/>
  <c r="I1260" i="13"/>
  <c r="H1260" i="13"/>
  <c r="G1260" i="13"/>
  <c r="F1260" i="13"/>
  <c r="E1260" i="13"/>
  <c r="D1260" i="13"/>
  <c r="C1260" i="13"/>
  <c r="B1260" i="13"/>
  <c r="A1260" i="13"/>
  <c r="N1259" i="13"/>
  <c r="M1259" i="13"/>
  <c r="L1259" i="13"/>
  <c r="K1259" i="13"/>
  <c r="J1259" i="13"/>
  <c r="I1259" i="13"/>
  <c r="H1259" i="13"/>
  <c r="G1259" i="13"/>
  <c r="F1259" i="13"/>
  <c r="E1259" i="13"/>
  <c r="D1259" i="13"/>
  <c r="C1259" i="13"/>
  <c r="B1259" i="13"/>
  <c r="A1259" i="13"/>
  <c r="N1258" i="13"/>
  <c r="M1258" i="13"/>
  <c r="L1258" i="13"/>
  <c r="K1258" i="13"/>
  <c r="J1258" i="13"/>
  <c r="I1258" i="13"/>
  <c r="H1258" i="13"/>
  <c r="G1258" i="13"/>
  <c r="F1258" i="13"/>
  <c r="E1258" i="13"/>
  <c r="D1258" i="13"/>
  <c r="C1258" i="13"/>
  <c r="B1258" i="13"/>
  <c r="A1258" i="13"/>
  <c r="N1257" i="13"/>
  <c r="M1257" i="13"/>
  <c r="L1257" i="13"/>
  <c r="K1257" i="13"/>
  <c r="J1257" i="13"/>
  <c r="I1257" i="13"/>
  <c r="H1257" i="13"/>
  <c r="G1257" i="13"/>
  <c r="F1257" i="13"/>
  <c r="E1257" i="13"/>
  <c r="D1257" i="13"/>
  <c r="C1257" i="13"/>
  <c r="B1257" i="13"/>
  <c r="A1257" i="13"/>
  <c r="N1256" i="13"/>
  <c r="M1256" i="13"/>
  <c r="L1256" i="13"/>
  <c r="K1256" i="13"/>
  <c r="J1256" i="13"/>
  <c r="I1256" i="13"/>
  <c r="H1256" i="13"/>
  <c r="G1256" i="13"/>
  <c r="F1256" i="13"/>
  <c r="E1256" i="13"/>
  <c r="D1256" i="13"/>
  <c r="C1256" i="13"/>
  <c r="B1256" i="13"/>
  <c r="A1256" i="13"/>
  <c r="N1255" i="13"/>
  <c r="M1255" i="13"/>
  <c r="L1255" i="13"/>
  <c r="K1255" i="13"/>
  <c r="J1255" i="13"/>
  <c r="I1255" i="13"/>
  <c r="H1255" i="13"/>
  <c r="G1255" i="13"/>
  <c r="F1255" i="13"/>
  <c r="E1255" i="13"/>
  <c r="D1255" i="13"/>
  <c r="C1255" i="13"/>
  <c r="B1255" i="13"/>
  <c r="A1255" i="13"/>
  <c r="N1254" i="13"/>
  <c r="M1254" i="13"/>
  <c r="L1254" i="13"/>
  <c r="K1254" i="13"/>
  <c r="J1254" i="13"/>
  <c r="I1254" i="13"/>
  <c r="H1254" i="13"/>
  <c r="G1254" i="13"/>
  <c r="F1254" i="13"/>
  <c r="E1254" i="13"/>
  <c r="D1254" i="13"/>
  <c r="C1254" i="13"/>
  <c r="B1254" i="13"/>
  <c r="A1254" i="13"/>
  <c r="N1253" i="13"/>
  <c r="M1253" i="13"/>
  <c r="L1253" i="13"/>
  <c r="K1253" i="13"/>
  <c r="J1253" i="13"/>
  <c r="I1253" i="13"/>
  <c r="H1253" i="13"/>
  <c r="G1253" i="13"/>
  <c r="F1253" i="13"/>
  <c r="E1253" i="13"/>
  <c r="D1253" i="13"/>
  <c r="C1253" i="13"/>
  <c r="B1253" i="13"/>
  <c r="A1253" i="13"/>
  <c r="N1252" i="13"/>
  <c r="M1252" i="13"/>
  <c r="L1252" i="13"/>
  <c r="K1252" i="13"/>
  <c r="J1252" i="13"/>
  <c r="I1252" i="13"/>
  <c r="H1252" i="13"/>
  <c r="G1252" i="13"/>
  <c r="F1252" i="13"/>
  <c r="E1252" i="13"/>
  <c r="D1252" i="13"/>
  <c r="C1252" i="13"/>
  <c r="B1252" i="13"/>
  <c r="A1252" i="13"/>
  <c r="N1251" i="13"/>
  <c r="M1251" i="13"/>
  <c r="L1251" i="13"/>
  <c r="K1251" i="13"/>
  <c r="J1251" i="13"/>
  <c r="I1251" i="13"/>
  <c r="H1251" i="13"/>
  <c r="G1251" i="13"/>
  <c r="F1251" i="13"/>
  <c r="E1251" i="13"/>
  <c r="D1251" i="13"/>
  <c r="C1251" i="13"/>
  <c r="B1251" i="13"/>
  <c r="A1251" i="13"/>
  <c r="N1250" i="13"/>
  <c r="M1250" i="13"/>
  <c r="L1250" i="13"/>
  <c r="K1250" i="13"/>
  <c r="J1250" i="13"/>
  <c r="I1250" i="13"/>
  <c r="H1250" i="13"/>
  <c r="G1250" i="13"/>
  <c r="F1250" i="13"/>
  <c r="E1250" i="13"/>
  <c r="D1250" i="13"/>
  <c r="C1250" i="13"/>
  <c r="B1250" i="13"/>
  <c r="A1250" i="13"/>
  <c r="N1249" i="13"/>
  <c r="M1249" i="13"/>
  <c r="L1249" i="13"/>
  <c r="K1249" i="13"/>
  <c r="J1249" i="13"/>
  <c r="I1249" i="13"/>
  <c r="H1249" i="13"/>
  <c r="G1249" i="13"/>
  <c r="F1249" i="13"/>
  <c r="E1249" i="13"/>
  <c r="D1249" i="13"/>
  <c r="C1249" i="13"/>
  <c r="B1249" i="13"/>
  <c r="A1249" i="13"/>
  <c r="N1248" i="13"/>
  <c r="M1248" i="13"/>
  <c r="L1248" i="13"/>
  <c r="K1248" i="13"/>
  <c r="J1248" i="13"/>
  <c r="I1248" i="13"/>
  <c r="H1248" i="13"/>
  <c r="G1248" i="13"/>
  <c r="F1248" i="13"/>
  <c r="E1248" i="13"/>
  <c r="D1248" i="13"/>
  <c r="C1248" i="13"/>
  <c r="B1248" i="13"/>
  <c r="A1248" i="13"/>
  <c r="N1247" i="13"/>
  <c r="M1247" i="13"/>
  <c r="L1247" i="13"/>
  <c r="K1247" i="13"/>
  <c r="J1247" i="13"/>
  <c r="I1247" i="13"/>
  <c r="H1247" i="13"/>
  <c r="G1247" i="13"/>
  <c r="F1247" i="13"/>
  <c r="E1247" i="13"/>
  <c r="D1247" i="13"/>
  <c r="C1247" i="13"/>
  <c r="B1247" i="13"/>
  <c r="A1247" i="13"/>
  <c r="N1246" i="13"/>
  <c r="M1246" i="13"/>
  <c r="L1246" i="13"/>
  <c r="K1246" i="13"/>
  <c r="J1246" i="13"/>
  <c r="I1246" i="13"/>
  <c r="H1246" i="13"/>
  <c r="G1246" i="13"/>
  <c r="F1246" i="13"/>
  <c r="E1246" i="13"/>
  <c r="D1246" i="13"/>
  <c r="C1246" i="13"/>
  <c r="B1246" i="13"/>
  <c r="A1246" i="13"/>
  <c r="N1245" i="13"/>
  <c r="M1245" i="13"/>
  <c r="L1245" i="13"/>
  <c r="K1245" i="13"/>
  <c r="J1245" i="13"/>
  <c r="I1245" i="13"/>
  <c r="H1245" i="13"/>
  <c r="G1245" i="13"/>
  <c r="F1245" i="13"/>
  <c r="E1245" i="13"/>
  <c r="D1245" i="13"/>
  <c r="C1245" i="13"/>
  <c r="B1245" i="13"/>
  <c r="A1245" i="13"/>
  <c r="N1244" i="13"/>
  <c r="M1244" i="13"/>
  <c r="L1244" i="13"/>
  <c r="K1244" i="13"/>
  <c r="J1244" i="13"/>
  <c r="I1244" i="13"/>
  <c r="H1244" i="13"/>
  <c r="G1244" i="13"/>
  <c r="F1244" i="13"/>
  <c r="E1244" i="13"/>
  <c r="D1244" i="13"/>
  <c r="C1244" i="13"/>
  <c r="B1244" i="13"/>
  <c r="A1244" i="13"/>
  <c r="N1243" i="13"/>
  <c r="M1243" i="13"/>
  <c r="L1243" i="13"/>
  <c r="K1243" i="13"/>
  <c r="J1243" i="13"/>
  <c r="I1243" i="13"/>
  <c r="H1243" i="13"/>
  <c r="G1243" i="13"/>
  <c r="F1243" i="13"/>
  <c r="E1243" i="13"/>
  <c r="D1243" i="13"/>
  <c r="C1243" i="13"/>
  <c r="B1243" i="13"/>
  <c r="A1243" i="13"/>
  <c r="N1242" i="13"/>
  <c r="M1242" i="13"/>
  <c r="L1242" i="13"/>
  <c r="K1242" i="13"/>
  <c r="J1242" i="13"/>
  <c r="I1242" i="13"/>
  <c r="H1242" i="13"/>
  <c r="G1242" i="13"/>
  <c r="F1242" i="13"/>
  <c r="E1242" i="13"/>
  <c r="D1242" i="13"/>
  <c r="C1242" i="13"/>
  <c r="B1242" i="13"/>
  <c r="A1242" i="13"/>
  <c r="N1241" i="13"/>
  <c r="M1241" i="13"/>
  <c r="L1241" i="13"/>
  <c r="K1241" i="13"/>
  <c r="J1241" i="13"/>
  <c r="I1241" i="13"/>
  <c r="H1241" i="13"/>
  <c r="G1241" i="13"/>
  <c r="F1241" i="13"/>
  <c r="E1241" i="13"/>
  <c r="D1241" i="13"/>
  <c r="C1241" i="13"/>
  <c r="B1241" i="13"/>
  <c r="A1241" i="13"/>
  <c r="N1240" i="13"/>
  <c r="M1240" i="13"/>
  <c r="L1240" i="13"/>
  <c r="K1240" i="13"/>
  <c r="J1240" i="13"/>
  <c r="I1240" i="13"/>
  <c r="H1240" i="13"/>
  <c r="G1240" i="13"/>
  <c r="F1240" i="13"/>
  <c r="E1240" i="13"/>
  <c r="D1240" i="13"/>
  <c r="C1240" i="13"/>
  <c r="B1240" i="13"/>
  <c r="A1240" i="13"/>
  <c r="N1239" i="13"/>
  <c r="M1239" i="13"/>
  <c r="L1239" i="13"/>
  <c r="K1239" i="13"/>
  <c r="J1239" i="13"/>
  <c r="I1239" i="13"/>
  <c r="H1239" i="13"/>
  <c r="G1239" i="13"/>
  <c r="F1239" i="13"/>
  <c r="E1239" i="13"/>
  <c r="D1239" i="13"/>
  <c r="C1239" i="13"/>
  <c r="B1239" i="13"/>
  <c r="A1239" i="13"/>
  <c r="N1238" i="13"/>
  <c r="M1238" i="13"/>
  <c r="L1238" i="13"/>
  <c r="K1238" i="13"/>
  <c r="J1238" i="13"/>
  <c r="I1238" i="13"/>
  <c r="H1238" i="13"/>
  <c r="G1238" i="13"/>
  <c r="F1238" i="13"/>
  <c r="E1238" i="13"/>
  <c r="D1238" i="13"/>
  <c r="C1238" i="13"/>
  <c r="B1238" i="13"/>
  <c r="A1238" i="13"/>
  <c r="N1237" i="13"/>
  <c r="M1237" i="13"/>
  <c r="L1237" i="13"/>
  <c r="K1237" i="13"/>
  <c r="J1237" i="13"/>
  <c r="I1237" i="13"/>
  <c r="H1237" i="13"/>
  <c r="G1237" i="13"/>
  <c r="F1237" i="13"/>
  <c r="E1237" i="13"/>
  <c r="D1237" i="13"/>
  <c r="C1237" i="13"/>
  <c r="B1237" i="13"/>
  <c r="A1237" i="13"/>
  <c r="N1236" i="13"/>
  <c r="M1236" i="13"/>
  <c r="L1236" i="13"/>
  <c r="K1236" i="13"/>
  <c r="J1236" i="13"/>
  <c r="I1236" i="13"/>
  <c r="H1236" i="13"/>
  <c r="G1236" i="13"/>
  <c r="F1236" i="13"/>
  <c r="E1236" i="13"/>
  <c r="D1236" i="13"/>
  <c r="C1236" i="13"/>
  <c r="B1236" i="13"/>
  <c r="A1236" i="13"/>
  <c r="N1235" i="13"/>
  <c r="M1235" i="13"/>
  <c r="L1235" i="13"/>
  <c r="K1235" i="13"/>
  <c r="J1235" i="13"/>
  <c r="I1235" i="13"/>
  <c r="H1235" i="13"/>
  <c r="G1235" i="13"/>
  <c r="F1235" i="13"/>
  <c r="E1235" i="13"/>
  <c r="D1235" i="13"/>
  <c r="C1235" i="13"/>
  <c r="B1235" i="13"/>
  <c r="A1235" i="13"/>
  <c r="N1234" i="13"/>
  <c r="M1234" i="13"/>
  <c r="L1234" i="13"/>
  <c r="K1234" i="13"/>
  <c r="J1234" i="13"/>
  <c r="I1234" i="13"/>
  <c r="H1234" i="13"/>
  <c r="G1234" i="13"/>
  <c r="F1234" i="13"/>
  <c r="E1234" i="13"/>
  <c r="D1234" i="13"/>
  <c r="C1234" i="13"/>
  <c r="B1234" i="13"/>
  <c r="A1234" i="13"/>
  <c r="N1233" i="13"/>
  <c r="M1233" i="13"/>
  <c r="L1233" i="13"/>
  <c r="K1233" i="13"/>
  <c r="J1233" i="13"/>
  <c r="I1233" i="13"/>
  <c r="H1233" i="13"/>
  <c r="G1233" i="13"/>
  <c r="F1233" i="13"/>
  <c r="E1233" i="13"/>
  <c r="D1233" i="13"/>
  <c r="C1233" i="13"/>
  <c r="B1233" i="13"/>
  <c r="A1233" i="13"/>
  <c r="N1232" i="13"/>
  <c r="M1232" i="13"/>
  <c r="L1232" i="13"/>
  <c r="K1232" i="13"/>
  <c r="J1232" i="13"/>
  <c r="I1232" i="13"/>
  <c r="H1232" i="13"/>
  <c r="G1232" i="13"/>
  <c r="F1232" i="13"/>
  <c r="E1232" i="13"/>
  <c r="D1232" i="13"/>
  <c r="C1232" i="13"/>
  <c r="B1232" i="13"/>
  <c r="A1232" i="13"/>
  <c r="N1231" i="13"/>
  <c r="M1231" i="13"/>
  <c r="L1231" i="13"/>
  <c r="K1231" i="13"/>
  <c r="J1231" i="13"/>
  <c r="I1231" i="13"/>
  <c r="H1231" i="13"/>
  <c r="G1231" i="13"/>
  <c r="F1231" i="13"/>
  <c r="E1231" i="13"/>
  <c r="D1231" i="13"/>
  <c r="C1231" i="13"/>
  <c r="B1231" i="13"/>
  <c r="A1231" i="13"/>
  <c r="N1230" i="13"/>
  <c r="M1230" i="13"/>
  <c r="L1230" i="13"/>
  <c r="K1230" i="13"/>
  <c r="J1230" i="13"/>
  <c r="I1230" i="13"/>
  <c r="H1230" i="13"/>
  <c r="G1230" i="13"/>
  <c r="F1230" i="13"/>
  <c r="E1230" i="13"/>
  <c r="D1230" i="13"/>
  <c r="C1230" i="13"/>
  <c r="B1230" i="13"/>
  <c r="A1230" i="13"/>
  <c r="N1229" i="13"/>
  <c r="M1229" i="13"/>
  <c r="L1229" i="13"/>
  <c r="K1229" i="13"/>
  <c r="J1229" i="13"/>
  <c r="I1229" i="13"/>
  <c r="H1229" i="13"/>
  <c r="G1229" i="13"/>
  <c r="F1229" i="13"/>
  <c r="E1229" i="13"/>
  <c r="D1229" i="13"/>
  <c r="C1229" i="13"/>
  <c r="B1229" i="13"/>
  <c r="A1229" i="13"/>
  <c r="N1228" i="13"/>
  <c r="M1228" i="13"/>
  <c r="L1228" i="13"/>
  <c r="K1228" i="13"/>
  <c r="J1228" i="13"/>
  <c r="I1228" i="13"/>
  <c r="H1228" i="13"/>
  <c r="G1228" i="13"/>
  <c r="F1228" i="13"/>
  <c r="E1228" i="13"/>
  <c r="D1228" i="13"/>
  <c r="C1228" i="13"/>
  <c r="B1228" i="13"/>
  <c r="A1228" i="13"/>
  <c r="N1227" i="13"/>
  <c r="M1227" i="13"/>
  <c r="L1227" i="13"/>
  <c r="K1227" i="13"/>
  <c r="J1227" i="13"/>
  <c r="I1227" i="13"/>
  <c r="H1227" i="13"/>
  <c r="G1227" i="13"/>
  <c r="F1227" i="13"/>
  <c r="E1227" i="13"/>
  <c r="D1227" i="13"/>
  <c r="C1227" i="13"/>
  <c r="B1227" i="13"/>
  <c r="A1227" i="13"/>
  <c r="N1226" i="13"/>
  <c r="M1226" i="13"/>
  <c r="L1226" i="13"/>
  <c r="K1226" i="13"/>
  <c r="J1226" i="13"/>
  <c r="I1226" i="13"/>
  <c r="H1226" i="13"/>
  <c r="G1226" i="13"/>
  <c r="F1226" i="13"/>
  <c r="E1226" i="13"/>
  <c r="D1226" i="13"/>
  <c r="C1226" i="13"/>
  <c r="B1226" i="13"/>
  <c r="A1226" i="13"/>
  <c r="N1225" i="13"/>
  <c r="M1225" i="13"/>
  <c r="L1225" i="13"/>
  <c r="K1225" i="13"/>
  <c r="J1225" i="13"/>
  <c r="I1225" i="13"/>
  <c r="H1225" i="13"/>
  <c r="G1225" i="13"/>
  <c r="F1225" i="13"/>
  <c r="E1225" i="13"/>
  <c r="D1225" i="13"/>
  <c r="C1225" i="13"/>
  <c r="B1225" i="13"/>
  <c r="A1225" i="13"/>
  <c r="N1224" i="13"/>
  <c r="M1224" i="13"/>
  <c r="L1224" i="13"/>
  <c r="K1224" i="13"/>
  <c r="J1224" i="13"/>
  <c r="I1224" i="13"/>
  <c r="H1224" i="13"/>
  <c r="G1224" i="13"/>
  <c r="F1224" i="13"/>
  <c r="E1224" i="13"/>
  <c r="D1224" i="13"/>
  <c r="C1224" i="13"/>
  <c r="B1224" i="13"/>
  <c r="A1224" i="13"/>
  <c r="N1223" i="13"/>
  <c r="M1223" i="13"/>
  <c r="L1223" i="13"/>
  <c r="K1223" i="13"/>
  <c r="J1223" i="13"/>
  <c r="I1223" i="13"/>
  <c r="H1223" i="13"/>
  <c r="G1223" i="13"/>
  <c r="F1223" i="13"/>
  <c r="E1223" i="13"/>
  <c r="D1223" i="13"/>
  <c r="C1223" i="13"/>
  <c r="B1223" i="13"/>
  <c r="A1223" i="13"/>
  <c r="N1222" i="13"/>
  <c r="M1222" i="13"/>
  <c r="L1222" i="13"/>
  <c r="K1222" i="13"/>
  <c r="J1222" i="13"/>
  <c r="I1222" i="13"/>
  <c r="H1222" i="13"/>
  <c r="G1222" i="13"/>
  <c r="F1222" i="13"/>
  <c r="E1222" i="13"/>
  <c r="D1222" i="13"/>
  <c r="C1222" i="13"/>
  <c r="B1222" i="13"/>
  <c r="A1222" i="13"/>
  <c r="N1221" i="13"/>
  <c r="M1221" i="13"/>
  <c r="L1221" i="13"/>
  <c r="K1221" i="13"/>
  <c r="J1221" i="13"/>
  <c r="I1221" i="13"/>
  <c r="H1221" i="13"/>
  <c r="G1221" i="13"/>
  <c r="F1221" i="13"/>
  <c r="E1221" i="13"/>
  <c r="D1221" i="13"/>
  <c r="C1221" i="13"/>
  <c r="B1221" i="13"/>
  <c r="A1221" i="13"/>
  <c r="N1220" i="13"/>
  <c r="M1220" i="13"/>
  <c r="L1220" i="13"/>
  <c r="K1220" i="13"/>
  <c r="J1220" i="13"/>
  <c r="I1220" i="13"/>
  <c r="H1220" i="13"/>
  <c r="G1220" i="13"/>
  <c r="F1220" i="13"/>
  <c r="E1220" i="13"/>
  <c r="D1220" i="13"/>
  <c r="C1220" i="13"/>
  <c r="B1220" i="13"/>
  <c r="A1220" i="13"/>
  <c r="N1219" i="13"/>
  <c r="M1219" i="13"/>
  <c r="L1219" i="13"/>
  <c r="K1219" i="13"/>
  <c r="J1219" i="13"/>
  <c r="I1219" i="13"/>
  <c r="H1219" i="13"/>
  <c r="G1219" i="13"/>
  <c r="F1219" i="13"/>
  <c r="E1219" i="13"/>
  <c r="D1219" i="13"/>
  <c r="C1219" i="13"/>
  <c r="B1219" i="13"/>
  <c r="A1219" i="13"/>
  <c r="N1218" i="13"/>
  <c r="M1218" i="13"/>
  <c r="L1218" i="13"/>
  <c r="K1218" i="13"/>
  <c r="J1218" i="13"/>
  <c r="I1218" i="13"/>
  <c r="H1218" i="13"/>
  <c r="G1218" i="13"/>
  <c r="F1218" i="13"/>
  <c r="E1218" i="13"/>
  <c r="D1218" i="13"/>
  <c r="C1218" i="13"/>
  <c r="B1218" i="13"/>
  <c r="A1218" i="13"/>
  <c r="N1217" i="13"/>
  <c r="M1217" i="13"/>
  <c r="L1217" i="13"/>
  <c r="K1217" i="13"/>
  <c r="J1217" i="13"/>
  <c r="I1217" i="13"/>
  <c r="H1217" i="13"/>
  <c r="G1217" i="13"/>
  <c r="F1217" i="13"/>
  <c r="E1217" i="13"/>
  <c r="D1217" i="13"/>
  <c r="C1217" i="13"/>
  <c r="B1217" i="13"/>
  <c r="A1217" i="13"/>
  <c r="N1216" i="13"/>
  <c r="M1216" i="13"/>
  <c r="L1216" i="13"/>
  <c r="K1216" i="13"/>
  <c r="J1216" i="13"/>
  <c r="I1216" i="13"/>
  <c r="H1216" i="13"/>
  <c r="G1216" i="13"/>
  <c r="F1216" i="13"/>
  <c r="E1216" i="13"/>
  <c r="D1216" i="13"/>
  <c r="C1216" i="13"/>
  <c r="B1216" i="13"/>
  <c r="A1216" i="13"/>
  <c r="N1215" i="13"/>
  <c r="M1215" i="13"/>
  <c r="L1215" i="13"/>
  <c r="K1215" i="13"/>
  <c r="J1215" i="13"/>
  <c r="I1215" i="13"/>
  <c r="H1215" i="13"/>
  <c r="G1215" i="13"/>
  <c r="F1215" i="13"/>
  <c r="E1215" i="13"/>
  <c r="D1215" i="13"/>
  <c r="C1215" i="13"/>
  <c r="B1215" i="13"/>
  <c r="A1215" i="13"/>
  <c r="N1214" i="13"/>
  <c r="M1214" i="13"/>
  <c r="L1214" i="13"/>
  <c r="K1214" i="13"/>
  <c r="J1214" i="13"/>
  <c r="I1214" i="13"/>
  <c r="H1214" i="13"/>
  <c r="G1214" i="13"/>
  <c r="F1214" i="13"/>
  <c r="E1214" i="13"/>
  <c r="D1214" i="13"/>
  <c r="C1214" i="13"/>
  <c r="B1214" i="13"/>
  <c r="A1214" i="13"/>
  <c r="N1213" i="13"/>
  <c r="M1213" i="13"/>
  <c r="L1213" i="13"/>
  <c r="K1213" i="13"/>
  <c r="J1213" i="13"/>
  <c r="I1213" i="13"/>
  <c r="H1213" i="13"/>
  <c r="G1213" i="13"/>
  <c r="F1213" i="13"/>
  <c r="E1213" i="13"/>
  <c r="D1213" i="13"/>
  <c r="C1213" i="13"/>
  <c r="B1213" i="13"/>
  <c r="A1213" i="13"/>
  <c r="N1212" i="13"/>
  <c r="M1212" i="13"/>
  <c r="L1212" i="13"/>
  <c r="K1212" i="13"/>
  <c r="J1212" i="13"/>
  <c r="I1212" i="13"/>
  <c r="H1212" i="13"/>
  <c r="G1212" i="13"/>
  <c r="F1212" i="13"/>
  <c r="E1212" i="13"/>
  <c r="D1212" i="13"/>
  <c r="C1212" i="13"/>
  <c r="B1212" i="13"/>
  <c r="A1212" i="13"/>
  <c r="N1211" i="13"/>
  <c r="M1211" i="13"/>
  <c r="L1211" i="13"/>
  <c r="K1211" i="13"/>
  <c r="J1211" i="13"/>
  <c r="I1211" i="13"/>
  <c r="H1211" i="13"/>
  <c r="G1211" i="13"/>
  <c r="F1211" i="13"/>
  <c r="E1211" i="13"/>
  <c r="D1211" i="13"/>
  <c r="C1211" i="13"/>
  <c r="B1211" i="13"/>
  <c r="A1211" i="13"/>
  <c r="N1210" i="13"/>
  <c r="M1210" i="13"/>
  <c r="L1210" i="13"/>
  <c r="K1210" i="13"/>
  <c r="J1210" i="13"/>
  <c r="I1210" i="13"/>
  <c r="H1210" i="13"/>
  <c r="G1210" i="13"/>
  <c r="F1210" i="13"/>
  <c r="E1210" i="13"/>
  <c r="D1210" i="13"/>
  <c r="C1210" i="13"/>
  <c r="B1210" i="13"/>
  <c r="A1210" i="13"/>
  <c r="N1209" i="13"/>
  <c r="M1209" i="13"/>
  <c r="L1209" i="13"/>
  <c r="K1209" i="13"/>
  <c r="J1209" i="13"/>
  <c r="I1209" i="13"/>
  <c r="H1209" i="13"/>
  <c r="G1209" i="13"/>
  <c r="F1209" i="13"/>
  <c r="E1209" i="13"/>
  <c r="D1209" i="13"/>
  <c r="C1209" i="13"/>
  <c r="B1209" i="13"/>
  <c r="A1209" i="13"/>
  <c r="N1208" i="13"/>
  <c r="M1208" i="13"/>
  <c r="L1208" i="13"/>
  <c r="K1208" i="13"/>
  <c r="J1208" i="13"/>
  <c r="I1208" i="13"/>
  <c r="H1208" i="13"/>
  <c r="G1208" i="13"/>
  <c r="F1208" i="13"/>
  <c r="E1208" i="13"/>
  <c r="D1208" i="13"/>
  <c r="C1208" i="13"/>
  <c r="B1208" i="13"/>
  <c r="A1208" i="13"/>
  <c r="N1207" i="13"/>
  <c r="M1207" i="13"/>
  <c r="L1207" i="13"/>
  <c r="K1207" i="13"/>
  <c r="J1207" i="13"/>
  <c r="I1207" i="13"/>
  <c r="H1207" i="13"/>
  <c r="G1207" i="13"/>
  <c r="F1207" i="13"/>
  <c r="E1207" i="13"/>
  <c r="D1207" i="13"/>
  <c r="C1207" i="13"/>
  <c r="B1207" i="13"/>
  <c r="A1207" i="13"/>
  <c r="N1206" i="13"/>
  <c r="M1206" i="13"/>
  <c r="L1206" i="13"/>
  <c r="K1206" i="13"/>
  <c r="J1206" i="13"/>
  <c r="I1206" i="13"/>
  <c r="H1206" i="13"/>
  <c r="G1206" i="13"/>
  <c r="F1206" i="13"/>
  <c r="E1206" i="13"/>
  <c r="D1206" i="13"/>
  <c r="C1206" i="13"/>
  <c r="B1206" i="13"/>
  <c r="A1206" i="13"/>
  <c r="N1205" i="13"/>
  <c r="M1205" i="13"/>
  <c r="L1205" i="13"/>
  <c r="K1205" i="13"/>
  <c r="J1205" i="13"/>
  <c r="I1205" i="13"/>
  <c r="H1205" i="13"/>
  <c r="G1205" i="13"/>
  <c r="F1205" i="13"/>
  <c r="E1205" i="13"/>
  <c r="D1205" i="13"/>
  <c r="C1205" i="13"/>
  <c r="B1205" i="13"/>
  <c r="A1205" i="13"/>
  <c r="N1204" i="13"/>
  <c r="M1204" i="13"/>
  <c r="L1204" i="13"/>
  <c r="K1204" i="13"/>
  <c r="J1204" i="13"/>
  <c r="I1204" i="13"/>
  <c r="H1204" i="13"/>
  <c r="G1204" i="13"/>
  <c r="F1204" i="13"/>
  <c r="E1204" i="13"/>
  <c r="D1204" i="13"/>
  <c r="C1204" i="13"/>
  <c r="B1204" i="13"/>
  <c r="A1204" i="13"/>
  <c r="N1203" i="13"/>
  <c r="M1203" i="13"/>
  <c r="L1203" i="13"/>
  <c r="K1203" i="13"/>
  <c r="J1203" i="13"/>
  <c r="I1203" i="13"/>
  <c r="H1203" i="13"/>
  <c r="G1203" i="13"/>
  <c r="F1203" i="13"/>
  <c r="E1203" i="13"/>
  <c r="D1203" i="13"/>
  <c r="C1203" i="13"/>
  <c r="B1203" i="13"/>
  <c r="A1203" i="13"/>
  <c r="N1202" i="13"/>
  <c r="M1202" i="13"/>
  <c r="L1202" i="13"/>
  <c r="K1202" i="13"/>
  <c r="J1202" i="13"/>
  <c r="I1202" i="13"/>
  <c r="H1202" i="13"/>
  <c r="G1202" i="13"/>
  <c r="F1202" i="13"/>
  <c r="E1202" i="13"/>
  <c r="D1202" i="13"/>
  <c r="C1202" i="13"/>
  <c r="B1202" i="13"/>
  <c r="A1202" i="13"/>
  <c r="N1201" i="13"/>
  <c r="M1201" i="13"/>
  <c r="L1201" i="13"/>
  <c r="K1201" i="13"/>
  <c r="J1201" i="13"/>
  <c r="I1201" i="13"/>
  <c r="H1201" i="13"/>
  <c r="G1201" i="13"/>
  <c r="F1201" i="13"/>
  <c r="E1201" i="13"/>
  <c r="D1201" i="13"/>
  <c r="C1201" i="13"/>
  <c r="B1201" i="13"/>
  <c r="A1201" i="13"/>
  <c r="N1200" i="13"/>
  <c r="M1200" i="13"/>
  <c r="L1200" i="13"/>
  <c r="K1200" i="13"/>
  <c r="J1200" i="13"/>
  <c r="I1200" i="13"/>
  <c r="H1200" i="13"/>
  <c r="G1200" i="13"/>
  <c r="F1200" i="13"/>
  <c r="E1200" i="13"/>
  <c r="D1200" i="13"/>
  <c r="C1200" i="13"/>
  <c r="B1200" i="13"/>
  <c r="A1200" i="13"/>
  <c r="N1199" i="13"/>
  <c r="M1199" i="13"/>
  <c r="L1199" i="13"/>
  <c r="K1199" i="13"/>
  <c r="J1199" i="13"/>
  <c r="I1199" i="13"/>
  <c r="H1199" i="13"/>
  <c r="G1199" i="13"/>
  <c r="F1199" i="13"/>
  <c r="E1199" i="13"/>
  <c r="D1199" i="13"/>
  <c r="C1199" i="13"/>
  <c r="B1199" i="13"/>
  <c r="A1199" i="13"/>
  <c r="N1198" i="13"/>
  <c r="M1198" i="13"/>
  <c r="L1198" i="13"/>
  <c r="K1198" i="13"/>
  <c r="J1198" i="13"/>
  <c r="I1198" i="13"/>
  <c r="H1198" i="13"/>
  <c r="G1198" i="13"/>
  <c r="F1198" i="13"/>
  <c r="E1198" i="13"/>
  <c r="D1198" i="13"/>
  <c r="C1198" i="13"/>
  <c r="B1198" i="13"/>
  <c r="A1198" i="13"/>
  <c r="N1197" i="13"/>
  <c r="M1197" i="13"/>
  <c r="L1197" i="13"/>
  <c r="K1197" i="13"/>
  <c r="J1197" i="13"/>
  <c r="I1197" i="13"/>
  <c r="H1197" i="13"/>
  <c r="G1197" i="13"/>
  <c r="F1197" i="13"/>
  <c r="E1197" i="13"/>
  <c r="D1197" i="13"/>
  <c r="C1197" i="13"/>
  <c r="B1197" i="13"/>
  <c r="A1197" i="13"/>
  <c r="N1196" i="13"/>
  <c r="M1196" i="13"/>
  <c r="L1196" i="13"/>
  <c r="K1196" i="13"/>
  <c r="J1196" i="13"/>
  <c r="I1196" i="13"/>
  <c r="H1196" i="13"/>
  <c r="G1196" i="13"/>
  <c r="F1196" i="13"/>
  <c r="E1196" i="13"/>
  <c r="D1196" i="13"/>
  <c r="C1196" i="13"/>
  <c r="B1196" i="13"/>
  <c r="A1196" i="13"/>
  <c r="N1195" i="13"/>
  <c r="M1195" i="13"/>
  <c r="L1195" i="13"/>
  <c r="K1195" i="13"/>
  <c r="J1195" i="13"/>
  <c r="I1195" i="13"/>
  <c r="H1195" i="13"/>
  <c r="G1195" i="13"/>
  <c r="F1195" i="13"/>
  <c r="E1195" i="13"/>
  <c r="D1195" i="13"/>
  <c r="C1195" i="13"/>
  <c r="B1195" i="13"/>
  <c r="A1195" i="13"/>
  <c r="N1194" i="13"/>
  <c r="M1194" i="13"/>
  <c r="L1194" i="13"/>
  <c r="K1194" i="13"/>
  <c r="J1194" i="13"/>
  <c r="I1194" i="13"/>
  <c r="H1194" i="13"/>
  <c r="G1194" i="13"/>
  <c r="F1194" i="13"/>
  <c r="E1194" i="13"/>
  <c r="D1194" i="13"/>
  <c r="C1194" i="13"/>
  <c r="B1194" i="13"/>
  <c r="A1194" i="13"/>
  <c r="N1193" i="13"/>
  <c r="M1193" i="13"/>
  <c r="L1193" i="13"/>
  <c r="K1193" i="13"/>
  <c r="J1193" i="13"/>
  <c r="I1193" i="13"/>
  <c r="H1193" i="13"/>
  <c r="G1193" i="13"/>
  <c r="F1193" i="13"/>
  <c r="E1193" i="13"/>
  <c r="D1193" i="13"/>
  <c r="C1193" i="13"/>
  <c r="B1193" i="13"/>
  <c r="A1193" i="13"/>
  <c r="N1192" i="13"/>
  <c r="M1192" i="13"/>
  <c r="L1192" i="13"/>
  <c r="K1192" i="13"/>
  <c r="J1192" i="13"/>
  <c r="I1192" i="13"/>
  <c r="H1192" i="13"/>
  <c r="G1192" i="13"/>
  <c r="F1192" i="13"/>
  <c r="E1192" i="13"/>
  <c r="D1192" i="13"/>
  <c r="C1192" i="13"/>
  <c r="B1192" i="13"/>
  <c r="A1192" i="13"/>
  <c r="N1191" i="13"/>
  <c r="M1191" i="13"/>
  <c r="L1191" i="13"/>
  <c r="K1191" i="13"/>
  <c r="J1191" i="13"/>
  <c r="I1191" i="13"/>
  <c r="H1191" i="13"/>
  <c r="G1191" i="13"/>
  <c r="F1191" i="13"/>
  <c r="E1191" i="13"/>
  <c r="D1191" i="13"/>
  <c r="C1191" i="13"/>
  <c r="B1191" i="13"/>
  <c r="A1191" i="13"/>
  <c r="N1190" i="13"/>
  <c r="M1190" i="13"/>
  <c r="L1190" i="13"/>
  <c r="K1190" i="13"/>
  <c r="J1190" i="13"/>
  <c r="I1190" i="13"/>
  <c r="H1190" i="13"/>
  <c r="G1190" i="13"/>
  <c r="F1190" i="13"/>
  <c r="E1190" i="13"/>
  <c r="D1190" i="13"/>
  <c r="C1190" i="13"/>
  <c r="B1190" i="13"/>
  <c r="A1190" i="13"/>
  <c r="N1189" i="13"/>
  <c r="M1189" i="13"/>
  <c r="L1189" i="13"/>
  <c r="K1189" i="13"/>
  <c r="J1189" i="13"/>
  <c r="I1189" i="13"/>
  <c r="H1189" i="13"/>
  <c r="G1189" i="13"/>
  <c r="F1189" i="13"/>
  <c r="E1189" i="13"/>
  <c r="D1189" i="13"/>
  <c r="C1189" i="13"/>
  <c r="B1189" i="13"/>
  <c r="A1189" i="13"/>
  <c r="N1188" i="13"/>
  <c r="M1188" i="13"/>
  <c r="L1188" i="13"/>
  <c r="K1188" i="13"/>
  <c r="J1188" i="13"/>
  <c r="I1188" i="13"/>
  <c r="H1188" i="13"/>
  <c r="G1188" i="13"/>
  <c r="F1188" i="13"/>
  <c r="E1188" i="13"/>
  <c r="D1188" i="13"/>
  <c r="C1188" i="13"/>
  <c r="B1188" i="13"/>
  <c r="A1188" i="13"/>
  <c r="N1187" i="13"/>
  <c r="M1187" i="13"/>
  <c r="L1187" i="13"/>
  <c r="K1187" i="13"/>
  <c r="J1187" i="13"/>
  <c r="I1187" i="13"/>
  <c r="H1187" i="13"/>
  <c r="G1187" i="13"/>
  <c r="F1187" i="13"/>
  <c r="E1187" i="13"/>
  <c r="D1187" i="13"/>
  <c r="C1187" i="13"/>
  <c r="B1187" i="13"/>
  <c r="A1187" i="13"/>
  <c r="N1186" i="13"/>
  <c r="M1186" i="13"/>
  <c r="L1186" i="13"/>
  <c r="K1186" i="13"/>
  <c r="J1186" i="13"/>
  <c r="I1186" i="13"/>
  <c r="H1186" i="13"/>
  <c r="G1186" i="13"/>
  <c r="F1186" i="13"/>
  <c r="E1186" i="13"/>
  <c r="D1186" i="13"/>
  <c r="C1186" i="13"/>
  <c r="B1186" i="13"/>
  <c r="A1186" i="13"/>
  <c r="N1185" i="13"/>
  <c r="M1185" i="13"/>
  <c r="L1185" i="13"/>
  <c r="K1185" i="13"/>
  <c r="J1185" i="13"/>
  <c r="I1185" i="13"/>
  <c r="H1185" i="13"/>
  <c r="G1185" i="13"/>
  <c r="F1185" i="13"/>
  <c r="E1185" i="13"/>
  <c r="D1185" i="13"/>
  <c r="C1185" i="13"/>
  <c r="B1185" i="13"/>
  <c r="A1185" i="13"/>
  <c r="N1184" i="13"/>
  <c r="M1184" i="13"/>
  <c r="L1184" i="13"/>
  <c r="K1184" i="13"/>
  <c r="J1184" i="13"/>
  <c r="I1184" i="13"/>
  <c r="H1184" i="13"/>
  <c r="G1184" i="13"/>
  <c r="F1184" i="13"/>
  <c r="E1184" i="13"/>
  <c r="D1184" i="13"/>
  <c r="C1184" i="13"/>
  <c r="B1184" i="13"/>
  <c r="A1184" i="13"/>
  <c r="N1183" i="13"/>
  <c r="M1183" i="13"/>
  <c r="L1183" i="13"/>
  <c r="K1183" i="13"/>
  <c r="J1183" i="13"/>
  <c r="I1183" i="13"/>
  <c r="H1183" i="13"/>
  <c r="G1183" i="13"/>
  <c r="F1183" i="13"/>
  <c r="E1183" i="13"/>
  <c r="D1183" i="13"/>
  <c r="C1183" i="13"/>
  <c r="B1183" i="13"/>
  <c r="A1183" i="13"/>
  <c r="N1182" i="13"/>
  <c r="M1182" i="13"/>
  <c r="L1182" i="13"/>
  <c r="K1182" i="13"/>
  <c r="J1182" i="13"/>
  <c r="I1182" i="13"/>
  <c r="H1182" i="13"/>
  <c r="G1182" i="13"/>
  <c r="F1182" i="13"/>
  <c r="E1182" i="13"/>
  <c r="D1182" i="13"/>
  <c r="C1182" i="13"/>
  <c r="B1182" i="13"/>
  <c r="A1182" i="13"/>
  <c r="N1181" i="13"/>
  <c r="M1181" i="13"/>
  <c r="L1181" i="13"/>
  <c r="K1181" i="13"/>
  <c r="J1181" i="13"/>
  <c r="I1181" i="13"/>
  <c r="H1181" i="13"/>
  <c r="G1181" i="13"/>
  <c r="F1181" i="13"/>
  <c r="E1181" i="13"/>
  <c r="D1181" i="13"/>
  <c r="C1181" i="13"/>
  <c r="B1181" i="13"/>
  <c r="A1181" i="13"/>
  <c r="N1180" i="13"/>
  <c r="M1180" i="13"/>
  <c r="L1180" i="13"/>
  <c r="K1180" i="13"/>
  <c r="J1180" i="13"/>
  <c r="I1180" i="13"/>
  <c r="H1180" i="13"/>
  <c r="G1180" i="13"/>
  <c r="F1180" i="13"/>
  <c r="E1180" i="13"/>
  <c r="D1180" i="13"/>
  <c r="C1180" i="13"/>
  <c r="B1180" i="13"/>
  <c r="A1180" i="13"/>
  <c r="N1179" i="13"/>
  <c r="M1179" i="13"/>
  <c r="L1179" i="13"/>
  <c r="K1179" i="13"/>
  <c r="J1179" i="13"/>
  <c r="I1179" i="13"/>
  <c r="H1179" i="13"/>
  <c r="G1179" i="13"/>
  <c r="F1179" i="13"/>
  <c r="E1179" i="13"/>
  <c r="D1179" i="13"/>
  <c r="C1179" i="13"/>
  <c r="B1179" i="13"/>
  <c r="A1179" i="13"/>
  <c r="N1178" i="13"/>
  <c r="M1178" i="13"/>
  <c r="L1178" i="13"/>
  <c r="K1178" i="13"/>
  <c r="J1178" i="13"/>
  <c r="I1178" i="13"/>
  <c r="H1178" i="13"/>
  <c r="G1178" i="13"/>
  <c r="F1178" i="13"/>
  <c r="E1178" i="13"/>
  <c r="D1178" i="13"/>
  <c r="C1178" i="13"/>
  <c r="B1178" i="13"/>
  <c r="A1178" i="13"/>
  <c r="N1177" i="13"/>
  <c r="M1177" i="13"/>
  <c r="L1177" i="13"/>
  <c r="K1177" i="13"/>
  <c r="J1177" i="13"/>
  <c r="I1177" i="13"/>
  <c r="H1177" i="13"/>
  <c r="G1177" i="13"/>
  <c r="F1177" i="13"/>
  <c r="E1177" i="13"/>
  <c r="D1177" i="13"/>
  <c r="C1177" i="13"/>
  <c r="B1177" i="13"/>
  <c r="A1177" i="13"/>
  <c r="N1176" i="13"/>
  <c r="M1176" i="13"/>
  <c r="L1176" i="13"/>
  <c r="K1176" i="13"/>
  <c r="J1176" i="13"/>
  <c r="I1176" i="13"/>
  <c r="H1176" i="13"/>
  <c r="G1176" i="13"/>
  <c r="F1176" i="13"/>
  <c r="E1176" i="13"/>
  <c r="D1176" i="13"/>
  <c r="C1176" i="13"/>
  <c r="B1176" i="13"/>
  <c r="A1176" i="13"/>
  <c r="N1175" i="13"/>
  <c r="M1175" i="13"/>
  <c r="L1175" i="13"/>
  <c r="K1175" i="13"/>
  <c r="J1175" i="13"/>
  <c r="I1175" i="13"/>
  <c r="H1175" i="13"/>
  <c r="G1175" i="13"/>
  <c r="F1175" i="13"/>
  <c r="E1175" i="13"/>
  <c r="D1175" i="13"/>
  <c r="C1175" i="13"/>
  <c r="B1175" i="13"/>
  <c r="A1175" i="13"/>
  <c r="N1174" i="13"/>
  <c r="M1174" i="13"/>
  <c r="L1174" i="13"/>
  <c r="K1174" i="13"/>
  <c r="J1174" i="13"/>
  <c r="I1174" i="13"/>
  <c r="H1174" i="13"/>
  <c r="G1174" i="13"/>
  <c r="F1174" i="13"/>
  <c r="E1174" i="13"/>
  <c r="D1174" i="13"/>
  <c r="C1174" i="13"/>
  <c r="B1174" i="13"/>
  <c r="A1174" i="13"/>
  <c r="N1173" i="13"/>
  <c r="M1173" i="13"/>
  <c r="L1173" i="13"/>
  <c r="K1173" i="13"/>
  <c r="J1173" i="13"/>
  <c r="I1173" i="13"/>
  <c r="H1173" i="13"/>
  <c r="G1173" i="13"/>
  <c r="F1173" i="13"/>
  <c r="E1173" i="13"/>
  <c r="D1173" i="13"/>
  <c r="C1173" i="13"/>
  <c r="B1173" i="13"/>
  <c r="A1173" i="13"/>
  <c r="N1172" i="13"/>
  <c r="M1172" i="13"/>
  <c r="L1172" i="13"/>
  <c r="K1172" i="13"/>
  <c r="J1172" i="13"/>
  <c r="I1172" i="13"/>
  <c r="H1172" i="13"/>
  <c r="G1172" i="13"/>
  <c r="F1172" i="13"/>
  <c r="E1172" i="13"/>
  <c r="D1172" i="13"/>
  <c r="C1172" i="13"/>
  <c r="B1172" i="13"/>
  <c r="A1172" i="13"/>
  <c r="N1171" i="13"/>
  <c r="M1171" i="13"/>
  <c r="L1171" i="13"/>
  <c r="K1171" i="13"/>
  <c r="J1171" i="13"/>
  <c r="I1171" i="13"/>
  <c r="H1171" i="13"/>
  <c r="G1171" i="13"/>
  <c r="F1171" i="13"/>
  <c r="E1171" i="13"/>
  <c r="D1171" i="13"/>
  <c r="C1171" i="13"/>
  <c r="B1171" i="13"/>
  <c r="A1171" i="13"/>
  <c r="N1170" i="13"/>
  <c r="M1170" i="13"/>
  <c r="L1170" i="13"/>
  <c r="K1170" i="13"/>
  <c r="J1170" i="13"/>
  <c r="I1170" i="13"/>
  <c r="H1170" i="13"/>
  <c r="G1170" i="13"/>
  <c r="F1170" i="13"/>
  <c r="E1170" i="13"/>
  <c r="D1170" i="13"/>
  <c r="C1170" i="13"/>
  <c r="B1170" i="13"/>
  <c r="A1170" i="13"/>
  <c r="N1169" i="13"/>
  <c r="M1169" i="13"/>
  <c r="L1169" i="13"/>
  <c r="K1169" i="13"/>
  <c r="J1169" i="13"/>
  <c r="I1169" i="13"/>
  <c r="H1169" i="13"/>
  <c r="G1169" i="13"/>
  <c r="F1169" i="13"/>
  <c r="E1169" i="13"/>
  <c r="D1169" i="13"/>
  <c r="C1169" i="13"/>
  <c r="B1169" i="13"/>
  <c r="A1169" i="13"/>
  <c r="N1168" i="13"/>
  <c r="M1168" i="13"/>
  <c r="L1168" i="13"/>
  <c r="K1168" i="13"/>
  <c r="J1168" i="13"/>
  <c r="I1168" i="13"/>
  <c r="H1168" i="13"/>
  <c r="G1168" i="13"/>
  <c r="F1168" i="13"/>
  <c r="E1168" i="13"/>
  <c r="D1168" i="13"/>
  <c r="C1168" i="13"/>
  <c r="B1168" i="13"/>
  <c r="A1168" i="13"/>
  <c r="N1167" i="13"/>
  <c r="M1167" i="13"/>
  <c r="L1167" i="13"/>
  <c r="K1167" i="13"/>
  <c r="J1167" i="13"/>
  <c r="I1167" i="13"/>
  <c r="H1167" i="13"/>
  <c r="G1167" i="13"/>
  <c r="F1167" i="13"/>
  <c r="E1167" i="13"/>
  <c r="D1167" i="13"/>
  <c r="C1167" i="13"/>
  <c r="B1167" i="13"/>
  <c r="A1167" i="13"/>
  <c r="N1166" i="13"/>
  <c r="M1166" i="13"/>
  <c r="L1166" i="13"/>
  <c r="K1166" i="13"/>
  <c r="J1166" i="13"/>
  <c r="I1166" i="13"/>
  <c r="H1166" i="13"/>
  <c r="G1166" i="13"/>
  <c r="F1166" i="13"/>
  <c r="E1166" i="13"/>
  <c r="D1166" i="13"/>
  <c r="C1166" i="13"/>
  <c r="B1166" i="13"/>
  <c r="A1166" i="13"/>
  <c r="N1165" i="13"/>
  <c r="M1165" i="13"/>
  <c r="L1165" i="13"/>
  <c r="K1165" i="13"/>
  <c r="J1165" i="13"/>
  <c r="I1165" i="13"/>
  <c r="H1165" i="13"/>
  <c r="G1165" i="13"/>
  <c r="F1165" i="13"/>
  <c r="E1165" i="13"/>
  <c r="D1165" i="13"/>
  <c r="C1165" i="13"/>
  <c r="B1165" i="13"/>
  <c r="A1165" i="13"/>
  <c r="N1164" i="13"/>
  <c r="M1164" i="13"/>
  <c r="L1164" i="13"/>
  <c r="K1164" i="13"/>
  <c r="J1164" i="13"/>
  <c r="I1164" i="13"/>
  <c r="H1164" i="13"/>
  <c r="G1164" i="13"/>
  <c r="F1164" i="13"/>
  <c r="E1164" i="13"/>
  <c r="D1164" i="13"/>
  <c r="C1164" i="13"/>
  <c r="B1164" i="13"/>
  <c r="A1164" i="13"/>
  <c r="N1163" i="13"/>
  <c r="M1163" i="13"/>
  <c r="L1163" i="13"/>
  <c r="K1163" i="13"/>
  <c r="J1163" i="13"/>
  <c r="I1163" i="13"/>
  <c r="H1163" i="13"/>
  <c r="G1163" i="13"/>
  <c r="F1163" i="13"/>
  <c r="E1163" i="13"/>
  <c r="D1163" i="13"/>
  <c r="C1163" i="13"/>
  <c r="B1163" i="13"/>
  <c r="A1163" i="13"/>
  <c r="N1162" i="13"/>
  <c r="M1162" i="13"/>
  <c r="L1162" i="13"/>
  <c r="K1162" i="13"/>
  <c r="J1162" i="13"/>
  <c r="I1162" i="13"/>
  <c r="H1162" i="13"/>
  <c r="G1162" i="13"/>
  <c r="F1162" i="13"/>
  <c r="E1162" i="13"/>
  <c r="D1162" i="13"/>
  <c r="C1162" i="13"/>
  <c r="B1162" i="13"/>
  <c r="A1162" i="13"/>
  <c r="N1161" i="13"/>
  <c r="M1161" i="13"/>
  <c r="L1161" i="13"/>
  <c r="K1161" i="13"/>
  <c r="J1161" i="13"/>
  <c r="I1161" i="13"/>
  <c r="H1161" i="13"/>
  <c r="G1161" i="13"/>
  <c r="F1161" i="13"/>
  <c r="E1161" i="13"/>
  <c r="D1161" i="13"/>
  <c r="C1161" i="13"/>
  <c r="B1161" i="13"/>
  <c r="A1161" i="13"/>
  <c r="N1160" i="13"/>
  <c r="M1160" i="13"/>
  <c r="L1160" i="13"/>
  <c r="K1160" i="13"/>
  <c r="J1160" i="13"/>
  <c r="I1160" i="13"/>
  <c r="H1160" i="13"/>
  <c r="G1160" i="13"/>
  <c r="F1160" i="13"/>
  <c r="E1160" i="13"/>
  <c r="D1160" i="13"/>
  <c r="C1160" i="13"/>
  <c r="B1160" i="13"/>
  <c r="A1160" i="13"/>
  <c r="N1159" i="13"/>
  <c r="M1159" i="13"/>
  <c r="L1159" i="13"/>
  <c r="K1159" i="13"/>
  <c r="J1159" i="13"/>
  <c r="I1159" i="13"/>
  <c r="H1159" i="13"/>
  <c r="G1159" i="13"/>
  <c r="F1159" i="13"/>
  <c r="E1159" i="13"/>
  <c r="D1159" i="13"/>
  <c r="C1159" i="13"/>
  <c r="B1159" i="13"/>
  <c r="A1159" i="13"/>
  <c r="N1158" i="13"/>
  <c r="M1158" i="13"/>
  <c r="L1158" i="13"/>
  <c r="K1158" i="13"/>
  <c r="J1158" i="13"/>
  <c r="I1158" i="13"/>
  <c r="H1158" i="13"/>
  <c r="G1158" i="13"/>
  <c r="F1158" i="13"/>
  <c r="E1158" i="13"/>
  <c r="D1158" i="13"/>
  <c r="C1158" i="13"/>
  <c r="B1158" i="13"/>
  <c r="A1158" i="13"/>
  <c r="N1157" i="13"/>
  <c r="M1157" i="13"/>
  <c r="L1157" i="13"/>
  <c r="K1157" i="13"/>
  <c r="J1157" i="13"/>
  <c r="I1157" i="13"/>
  <c r="H1157" i="13"/>
  <c r="G1157" i="13"/>
  <c r="F1157" i="13"/>
  <c r="E1157" i="13"/>
  <c r="D1157" i="13"/>
  <c r="C1157" i="13"/>
  <c r="B1157" i="13"/>
  <c r="A1157" i="13"/>
  <c r="N1156" i="13"/>
  <c r="M1156" i="13"/>
  <c r="L1156" i="13"/>
  <c r="K1156" i="13"/>
  <c r="J1156" i="13"/>
  <c r="I1156" i="13"/>
  <c r="H1156" i="13"/>
  <c r="G1156" i="13"/>
  <c r="F1156" i="13"/>
  <c r="E1156" i="13"/>
  <c r="D1156" i="13"/>
  <c r="C1156" i="13"/>
  <c r="B1156" i="13"/>
  <c r="A1156" i="13"/>
  <c r="N1155" i="13"/>
  <c r="M1155" i="13"/>
  <c r="L1155" i="13"/>
  <c r="K1155" i="13"/>
  <c r="J1155" i="13"/>
  <c r="I1155" i="13"/>
  <c r="H1155" i="13"/>
  <c r="G1155" i="13"/>
  <c r="F1155" i="13"/>
  <c r="E1155" i="13"/>
  <c r="D1155" i="13"/>
  <c r="C1155" i="13"/>
  <c r="B1155" i="13"/>
  <c r="A1155" i="13"/>
  <c r="N1154" i="13"/>
  <c r="M1154" i="13"/>
  <c r="L1154" i="13"/>
  <c r="K1154" i="13"/>
  <c r="J1154" i="13"/>
  <c r="I1154" i="13"/>
  <c r="H1154" i="13"/>
  <c r="G1154" i="13"/>
  <c r="F1154" i="13"/>
  <c r="E1154" i="13"/>
  <c r="D1154" i="13"/>
  <c r="C1154" i="13"/>
  <c r="B1154" i="13"/>
  <c r="A1154" i="13"/>
  <c r="N1153" i="13"/>
  <c r="M1153" i="13"/>
  <c r="L1153" i="13"/>
  <c r="K1153" i="13"/>
  <c r="J1153" i="13"/>
  <c r="I1153" i="13"/>
  <c r="H1153" i="13"/>
  <c r="G1153" i="13"/>
  <c r="F1153" i="13"/>
  <c r="E1153" i="13"/>
  <c r="D1153" i="13"/>
  <c r="C1153" i="13"/>
  <c r="B1153" i="13"/>
  <c r="A1153" i="13"/>
  <c r="N1152" i="13"/>
  <c r="M1152" i="13"/>
  <c r="L1152" i="13"/>
  <c r="K1152" i="13"/>
  <c r="J1152" i="13"/>
  <c r="I1152" i="13"/>
  <c r="H1152" i="13"/>
  <c r="G1152" i="13"/>
  <c r="F1152" i="13"/>
  <c r="E1152" i="13"/>
  <c r="D1152" i="13"/>
  <c r="C1152" i="13"/>
  <c r="B1152" i="13"/>
  <c r="A1152" i="13"/>
  <c r="N1151" i="13"/>
  <c r="M1151" i="13"/>
  <c r="L1151" i="13"/>
  <c r="K1151" i="13"/>
  <c r="J1151" i="13"/>
  <c r="I1151" i="13"/>
  <c r="H1151" i="13"/>
  <c r="G1151" i="13"/>
  <c r="F1151" i="13"/>
  <c r="E1151" i="13"/>
  <c r="D1151" i="13"/>
  <c r="C1151" i="13"/>
  <c r="B1151" i="13"/>
  <c r="A1151" i="13"/>
  <c r="N1150" i="13"/>
  <c r="M1150" i="13"/>
  <c r="L1150" i="13"/>
  <c r="K1150" i="13"/>
  <c r="J1150" i="13"/>
  <c r="I1150" i="13"/>
  <c r="H1150" i="13"/>
  <c r="G1150" i="13"/>
  <c r="F1150" i="13"/>
  <c r="E1150" i="13"/>
  <c r="D1150" i="13"/>
  <c r="C1150" i="13"/>
  <c r="B1150" i="13"/>
  <c r="A1150" i="13"/>
  <c r="N1149" i="13"/>
  <c r="M1149" i="13"/>
  <c r="L1149" i="13"/>
  <c r="K1149" i="13"/>
  <c r="J1149" i="13"/>
  <c r="I1149" i="13"/>
  <c r="H1149" i="13"/>
  <c r="G1149" i="13"/>
  <c r="F1149" i="13"/>
  <c r="E1149" i="13"/>
  <c r="D1149" i="13"/>
  <c r="C1149" i="13"/>
  <c r="B1149" i="13"/>
  <c r="A1149" i="13"/>
  <c r="N1148" i="13"/>
  <c r="M1148" i="13"/>
  <c r="L1148" i="13"/>
  <c r="K1148" i="13"/>
  <c r="J1148" i="13"/>
  <c r="I1148" i="13"/>
  <c r="H1148" i="13"/>
  <c r="G1148" i="13"/>
  <c r="F1148" i="13"/>
  <c r="E1148" i="13"/>
  <c r="D1148" i="13"/>
  <c r="C1148" i="13"/>
  <c r="B1148" i="13"/>
  <c r="A1148" i="13"/>
  <c r="N1147" i="13"/>
  <c r="M1147" i="13"/>
  <c r="L1147" i="13"/>
  <c r="K1147" i="13"/>
  <c r="J1147" i="13"/>
  <c r="I1147" i="13"/>
  <c r="H1147" i="13"/>
  <c r="G1147" i="13"/>
  <c r="F1147" i="13"/>
  <c r="E1147" i="13"/>
  <c r="D1147" i="13"/>
  <c r="C1147" i="13"/>
  <c r="B1147" i="13"/>
  <c r="A1147" i="13"/>
  <c r="N1146" i="13"/>
  <c r="M1146" i="13"/>
  <c r="L1146" i="13"/>
  <c r="K1146" i="13"/>
  <c r="J1146" i="13"/>
  <c r="I1146" i="13"/>
  <c r="H1146" i="13"/>
  <c r="G1146" i="13"/>
  <c r="F1146" i="13"/>
  <c r="E1146" i="13"/>
  <c r="D1146" i="13"/>
  <c r="C1146" i="13"/>
  <c r="B1146" i="13"/>
  <c r="A1146" i="13"/>
  <c r="N1145" i="13"/>
  <c r="M1145" i="13"/>
  <c r="L1145" i="13"/>
  <c r="K1145" i="13"/>
  <c r="J1145" i="13"/>
  <c r="I1145" i="13"/>
  <c r="H1145" i="13"/>
  <c r="G1145" i="13"/>
  <c r="F1145" i="13"/>
  <c r="E1145" i="13"/>
  <c r="D1145" i="13"/>
  <c r="C1145" i="13"/>
  <c r="B1145" i="13"/>
  <c r="A1145" i="13"/>
  <c r="N1144" i="13"/>
  <c r="M1144" i="13"/>
  <c r="L1144" i="13"/>
  <c r="K1144" i="13"/>
  <c r="J1144" i="13"/>
  <c r="I1144" i="13"/>
  <c r="H1144" i="13"/>
  <c r="G1144" i="13"/>
  <c r="F1144" i="13"/>
  <c r="E1144" i="13"/>
  <c r="D1144" i="13"/>
  <c r="C1144" i="13"/>
  <c r="B1144" i="13"/>
  <c r="A1144" i="13"/>
  <c r="N1143" i="13"/>
  <c r="M1143" i="13"/>
  <c r="L1143" i="13"/>
  <c r="K1143" i="13"/>
  <c r="J1143" i="13"/>
  <c r="I1143" i="13"/>
  <c r="H1143" i="13"/>
  <c r="G1143" i="13"/>
  <c r="F1143" i="13"/>
  <c r="E1143" i="13"/>
  <c r="D1143" i="13"/>
  <c r="C1143" i="13"/>
  <c r="B1143" i="13"/>
  <c r="A1143" i="13"/>
  <c r="N1142" i="13"/>
  <c r="M1142" i="13"/>
  <c r="L1142" i="13"/>
  <c r="K1142" i="13"/>
  <c r="J1142" i="13"/>
  <c r="I1142" i="13"/>
  <c r="H1142" i="13"/>
  <c r="G1142" i="13"/>
  <c r="F1142" i="13"/>
  <c r="E1142" i="13"/>
  <c r="D1142" i="13"/>
  <c r="C1142" i="13"/>
  <c r="B1142" i="13"/>
  <c r="A1142" i="13"/>
  <c r="N1141" i="13"/>
  <c r="M1141" i="13"/>
  <c r="L1141" i="13"/>
  <c r="K1141" i="13"/>
  <c r="J1141" i="13"/>
  <c r="I1141" i="13"/>
  <c r="H1141" i="13"/>
  <c r="G1141" i="13"/>
  <c r="F1141" i="13"/>
  <c r="E1141" i="13"/>
  <c r="D1141" i="13"/>
  <c r="C1141" i="13"/>
  <c r="B1141" i="13"/>
  <c r="A1141" i="13"/>
  <c r="N1140" i="13"/>
  <c r="M1140" i="13"/>
  <c r="L1140" i="13"/>
  <c r="K1140" i="13"/>
  <c r="J1140" i="13"/>
  <c r="I1140" i="13"/>
  <c r="H1140" i="13"/>
  <c r="G1140" i="13"/>
  <c r="F1140" i="13"/>
  <c r="E1140" i="13"/>
  <c r="D1140" i="13"/>
  <c r="C1140" i="13"/>
  <c r="B1140" i="13"/>
  <c r="A1140" i="13"/>
  <c r="N1139" i="13"/>
  <c r="M1139" i="13"/>
  <c r="L1139" i="13"/>
  <c r="K1139" i="13"/>
  <c r="J1139" i="13"/>
  <c r="I1139" i="13"/>
  <c r="H1139" i="13"/>
  <c r="G1139" i="13"/>
  <c r="F1139" i="13"/>
  <c r="E1139" i="13"/>
  <c r="D1139" i="13"/>
  <c r="C1139" i="13"/>
  <c r="B1139" i="13"/>
  <c r="A1139" i="13"/>
  <c r="N1138" i="13"/>
  <c r="M1138" i="13"/>
  <c r="L1138" i="13"/>
  <c r="K1138" i="13"/>
  <c r="J1138" i="13"/>
  <c r="I1138" i="13"/>
  <c r="H1138" i="13"/>
  <c r="G1138" i="13"/>
  <c r="F1138" i="13"/>
  <c r="E1138" i="13"/>
  <c r="D1138" i="13"/>
  <c r="C1138" i="13"/>
  <c r="B1138" i="13"/>
  <c r="A1138" i="13"/>
  <c r="N1137" i="13"/>
  <c r="M1137" i="13"/>
  <c r="L1137" i="13"/>
  <c r="K1137" i="13"/>
  <c r="J1137" i="13"/>
  <c r="I1137" i="13"/>
  <c r="H1137" i="13"/>
  <c r="G1137" i="13"/>
  <c r="F1137" i="13"/>
  <c r="E1137" i="13"/>
  <c r="D1137" i="13"/>
  <c r="C1137" i="13"/>
  <c r="B1137" i="13"/>
  <c r="A1137" i="13"/>
  <c r="N1136" i="13"/>
  <c r="M1136" i="13"/>
  <c r="L1136" i="13"/>
  <c r="K1136" i="13"/>
  <c r="J1136" i="13"/>
  <c r="I1136" i="13"/>
  <c r="H1136" i="13"/>
  <c r="G1136" i="13"/>
  <c r="F1136" i="13"/>
  <c r="E1136" i="13"/>
  <c r="D1136" i="13"/>
  <c r="C1136" i="13"/>
  <c r="B1136" i="13"/>
  <c r="A1136" i="13"/>
  <c r="N1135" i="13"/>
  <c r="M1135" i="13"/>
  <c r="L1135" i="13"/>
  <c r="K1135" i="13"/>
  <c r="J1135" i="13"/>
  <c r="I1135" i="13"/>
  <c r="H1135" i="13"/>
  <c r="G1135" i="13"/>
  <c r="F1135" i="13"/>
  <c r="E1135" i="13"/>
  <c r="D1135" i="13"/>
  <c r="C1135" i="13"/>
  <c r="B1135" i="13"/>
  <c r="A1135" i="13"/>
  <c r="N1134" i="13"/>
  <c r="M1134" i="13"/>
  <c r="L1134" i="13"/>
  <c r="K1134" i="13"/>
  <c r="J1134" i="13"/>
  <c r="I1134" i="13"/>
  <c r="H1134" i="13"/>
  <c r="G1134" i="13"/>
  <c r="F1134" i="13"/>
  <c r="E1134" i="13"/>
  <c r="D1134" i="13"/>
  <c r="C1134" i="13"/>
  <c r="B1134" i="13"/>
  <c r="A1134" i="13"/>
  <c r="N1133" i="13"/>
  <c r="M1133" i="13"/>
  <c r="L1133" i="13"/>
  <c r="K1133" i="13"/>
  <c r="J1133" i="13"/>
  <c r="I1133" i="13"/>
  <c r="H1133" i="13"/>
  <c r="G1133" i="13"/>
  <c r="F1133" i="13"/>
  <c r="E1133" i="13"/>
  <c r="D1133" i="13"/>
  <c r="C1133" i="13"/>
  <c r="B1133" i="13"/>
  <c r="A1133" i="13"/>
  <c r="N1132" i="13"/>
  <c r="M1132" i="13"/>
  <c r="L1132" i="13"/>
  <c r="K1132" i="13"/>
  <c r="J1132" i="13"/>
  <c r="I1132" i="13"/>
  <c r="H1132" i="13"/>
  <c r="G1132" i="13"/>
  <c r="F1132" i="13"/>
  <c r="E1132" i="13"/>
  <c r="D1132" i="13"/>
  <c r="C1132" i="13"/>
  <c r="B1132" i="13"/>
  <c r="A1132" i="13"/>
  <c r="N1131" i="13"/>
  <c r="M1131" i="13"/>
  <c r="L1131" i="13"/>
  <c r="K1131" i="13"/>
  <c r="J1131" i="13"/>
  <c r="I1131" i="13"/>
  <c r="H1131" i="13"/>
  <c r="G1131" i="13"/>
  <c r="F1131" i="13"/>
  <c r="E1131" i="13"/>
  <c r="D1131" i="13"/>
  <c r="C1131" i="13"/>
  <c r="B1131" i="13"/>
  <c r="A1131" i="13"/>
  <c r="N1130" i="13"/>
  <c r="M1130" i="13"/>
  <c r="L1130" i="13"/>
  <c r="K1130" i="13"/>
  <c r="J1130" i="13"/>
  <c r="I1130" i="13"/>
  <c r="H1130" i="13"/>
  <c r="G1130" i="13"/>
  <c r="F1130" i="13"/>
  <c r="E1130" i="13"/>
  <c r="D1130" i="13"/>
  <c r="C1130" i="13"/>
  <c r="B1130" i="13"/>
  <c r="A1130" i="13"/>
  <c r="N1129" i="13"/>
  <c r="M1129" i="13"/>
  <c r="L1129" i="13"/>
  <c r="K1129" i="13"/>
  <c r="J1129" i="13"/>
  <c r="I1129" i="13"/>
  <c r="H1129" i="13"/>
  <c r="G1129" i="13"/>
  <c r="F1129" i="13"/>
  <c r="E1129" i="13"/>
  <c r="D1129" i="13"/>
  <c r="C1129" i="13"/>
  <c r="B1129" i="13"/>
  <c r="A1129" i="13"/>
  <c r="N1128" i="13"/>
  <c r="M1128" i="13"/>
  <c r="L1128" i="13"/>
  <c r="K1128" i="13"/>
  <c r="J1128" i="13"/>
  <c r="I1128" i="13"/>
  <c r="H1128" i="13"/>
  <c r="G1128" i="13"/>
  <c r="F1128" i="13"/>
  <c r="E1128" i="13"/>
  <c r="D1128" i="13"/>
  <c r="C1128" i="13"/>
  <c r="B1128" i="13"/>
  <c r="A1128" i="13"/>
  <c r="N1127" i="13"/>
  <c r="M1127" i="13"/>
  <c r="L1127" i="13"/>
  <c r="K1127" i="13"/>
  <c r="J1127" i="13"/>
  <c r="I1127" i="13"/>
  <c r="H1127" i="13"/>
  <c r="G1127" i="13"/>
  <c r="F1127" i="13"/>
  <c r="E1127" i="13"/>
  <c r="D1127" i="13"/>
  <c r="C1127" i="13"/>
  <c r="B1127" i="13"/>
  <c r="A1127" i="13"/>
  <c r="N1126" i="13"/>
  <c r="M1126" i="13"/>
  <c r="L1126" i="13"/>
  <c r="K1126" i="13"/>
  <c r="J1126" i="13"/>
  <c r="I1126" i="13"/>
  <c r="H1126" i="13"/>
  <c r="G1126" i="13"/>
  <c r="F1126" i="13"/>
  <c r="E1126" i="13"/>
  <c r="D1126" i="13"/>
  <c r="C1126" i="13"/>
  <c r="B1126" i="13"/>
  <c r="A1126" i="13"/>
  <c r="N1125" i="13"/>
  <c r="M1125" i="13"/>
  <c r="L1125" i="13"/>
  <c r="K1125" i="13"/>
  <c r="J1125" i="13"/>
  <c r="I1125" i="13"/>
  <c r="H1125" i="13"/>
  <c r="G1125" i="13"/>
  <c r="F1125" i="13"/>
  <c r="E1125" i="13"/>
  <c r="D1125" i="13"/>
  <c r="C1125" i="13"/>
  <c r="B1125" i="13"/>
  <c r="A1125" i="13"/>
  <c r="N1124" i="13"/>
  <c r="M1124" i="13"/>
  <c r="L1124" i="13"/>
  <c r="K1124" i="13"/>
  <c r="J1124" i="13"/>
  <c r="I1124" i="13"/>
  <c r="H1124" i="13"/>
  <c r="G1124" i="13"/>
  <c r="F1124" i="13"/>
  <c r="E1124" i="13"/>
  <c r="D1124" i="13"/>
  <c r="C1124" i="13"/>
  <c r="B1124" i="13"/>
  <c r="A1124" i="13"/>
  <c r="N1123" i="13"/>
  <c r="M1123" i="13"/>
  <c r="L1123" i="13"/>
  <c r="K1123" i="13"/>
  <c r="J1123" i="13"/>
  <c r="I1123" i="13"/>
  <c r="H1123" i="13"/>
  <c r="G1123" i="13"/>
  <c r="F1123" i="13"/>
  <c r="E1123" i="13"/>
  <c r="D1123" i="13"/>
  <c r="C1123" i="13"/>
  <c r="B1123" i="13"/>
  <c r="A1123" i="13"/>
  <c r="N1122" i="13"/>
  <c r="M1122" i="13"/>
  <c r="L1122" i="13"/>
  <c r="K1122" i="13"/>
  <c r="J1122" i="13"/>
  <c r="I1122" i="13"/>
  <c r="H1122" i="13"/>
  <c r="G1122" i="13"/>
  <c r="F1122" i="13"/>
  <c r="E1122" i="13"/>
  <c r="D1122" i="13"/>
  <c r="C1122" i="13"/>
  <c r="B1122" i="13"/>
  <c r="A1122" i="13"/>
  <c r="N1121" i="13"/>
  <c r="M1121" i="13"/>
  <c r="L1121" i="13"/>
  <c r="K1121" i="13"/>
  <c r="J1121" i="13"/>
  <c r="I1121" i="13"/>
  <c r="H1121" i="13"/>
  <c r="G1121" i="13"/>
  <c r="F1121" i="13"/>
  <c r="E1121" i="13"/>
  <c r="D1121" i="13"/>
  <c r="C1121" i="13"/>
  <c r="B1121" i="13"/>
  <c r="A1121" i="13"/>
  <c r="N1120" i="13"/>
  <c r="M1120" i="13"/>
  <c r="L1120" i="13"/>
  <c r="K1120" i="13"/>
  <c r="J1120" i="13"/>
  <c r="I1120" i="13"/>
  <c r="H1120" i="13"/>
  <c r="G1120" i="13"/>
  <c r="F1120" i="13"/>
  <c r="E1120" i="13"/>
  <c r="D1120" i="13"/>
  <c r="C1120" i="13"/>
  <c r="B1120" i="13"/>
  <c r="A1120" i="13"/>
  <c r="N1119" i="13"/>
  <c r="M1119" i="13"/>
  <c r="L1119" i="13"/>
  <c r="K1119" i="13"/>
  <c r="J1119" i="13"/>
  <c r="I1119" i="13"/>
  <c r="H1119" i="13"/>
  <c r="G1119" i="13"/>
  <c r="F1119" i="13"/>
  <c r="E1119" i="13"/>
  <c r="D1119" i="13"/>
  <c r="C1119" i="13"/>
  <c r="B1119" i="13"/>
  <c r="A1119" i="13"/>
  <c r="N1118" i="13"/>
  <c r="M1118" i="13"/>
  <c r="L1118" i="13"/>
  <c r="K1118" i="13"/>
  <c r="J1118" i="13"/>
  <c r="I1118" i="13"/>
  <c r="H1118" i="13"/>
  <c r="G1118" i="13"/>
  <c r="F1118" i="13"/>
  <c r="E1118" i="13"/>
  <c r="D1118" i="13"/>
  <c r="C1118" i="13"/>
  <c r="B1118" i="13"/>
  <c r="A1118" i="13"/>
  <c r="N1117" i="13"/>
  <c r="M1117" i="13"/>
  <c r="L1117" i="13"/>
  <c r="K1117" i="13"/>
  <c r="J1117" i="13"/>
  <c r="I1117" i="13"/>
  <c r="H1117" i="13"/>
  <c r="G1117" i="13"/>
  <c r="F1117" i="13"/>
  <c r="E1117" i="13"/>
  <c r="D1117" i="13"/>
  <c r="C1117" i="13"/>
  <c r="B1117" i="13"/>
  <c r="A1117" i="13"/>
  <c r="N1116" i="13"/>
  <c r="M1116" i="13"/>
  <c r="L1116" i="13"/>
  <c r="K1116" i="13"/>
  <c r="J1116" i="13"/>
  <c r="I1116" i="13"/>
  <c r="H1116" i="13"/>
  <c r="G1116" i="13"/>
  <c r="F1116" i="13"/>
  <c r="E1116" i="13"/>
  <c r="D1116" i="13"/>
  <c r="C1116" i="13"/>
  <c r="B1116" i="13"/>
  <c r="A1116" i="13"/>
  <c r="N1115" i="13"/>
  <c r="M1115" i="13"/>
  <c r="L1115" i="13"/>
  <c r="K1115" i="13"/>
  <c r="J1115" i="13"/>
  <c r="I1115" i="13"/>
  <c r="H1115" i="13"/>
  <c r="G1115" i="13"/>
  <c r="F1115" i="13"/>
  <c r="E1115" i="13"/>
  <c r="D1115" i="13"/>
  <c r="C1115" i="13"/>
  <c r="B1115" i="13"/>
  <c r="A1115" i="13"/>
  <c r="N1114" i="13"/>
  <c r="M1114" i="13"/>
  <c r="L1114" i="13"/>
  <c r="K1114" i="13"/>
  <c r="J1114" i="13"/>
  <c r="I1114" i="13"/>
  <c r="H1114" i="13"/>
  <c r="G1114" i="13"/>
  <c r="F1114" i="13"/>
  <c r="E1114" i="13"/>
  <c r="D1114" i="13"/>
  <c r="C1114" i="13"/>
  <c r="B1114" i="13"/>
  <c r="A1114" i="13"/>
  <c r="N1113" i="13"/>
  <c r="M1113" i="13"/>
  <c r="L1113" i="13"/>
  <c r="K1113" i="13"/>
  <c r="J1113" i="13"/>
  <c r="I1113" i="13"/>
  <c r="H1113" i="13"/>
  <c r="G1113" i="13"/>
  <c r="F1113" i="13"/>
  <c r="E1113" i="13"/>
  <c r="D1113" i="13"/>
  <c r="C1113" i="13"/>
  <c r="B1113" i="13"/>
  <c r="A1113" i="13"/>
  <c r="N1112" i="13"/>
  <c r="M1112" i="13"/>
  <c r="L1112" i="13"/>
  <c r="K1112" i="13"/>
  <c r="J1112" i="13"/>
  <c r="I1112" i="13"/>
  <c r="H1112" i="13"/>
  <c r="G1112" i="13"/>
  <c r="F1112" i="13"/>
  <c r="E1112" i="13"/>
  <c r="D1112" i="13"/>
  <c r="C1112" i="13"/>
  <c r="B1112" i="13"/>
  <c r="A1112" i="13"/>
  <c r="N1111" i="13"/>
  <c r="M1111" i="13"/>
  <c r="L1111" i="13"/>
  <c r="K1111" i="13"/>
  <c r="J1111" i="13"/>
  <c r="I1111" i="13"/>
  <c r="H1111" i="13"/>
  <c r="G1111" i="13"/>
  <c r="F1111" i="13"/>
  <c r="E1111" i="13"/>
  <c r="D1111" i="13"/>
  <c r="C1111" i="13"/>
  <c r="B1111" i="13"/>
  <c r="A1111" i="13"/>
  <c r="N1110" i="13"/>
  <c r="M1110" i="13"/>
  <c r="L1110" i="13"/>
  <c r="K1110" i="13"/>
  <c r="J1110" i="13"/>
  <c r="I1110" i="13"/>
  <c r="H1110" i="13"/>
  <c r="G1110" i="13"/>
  <c r="F1110" i="13"/>
  <c r="E1110" i="13"/>
  <c r="D1110" i="13"/>
  <c r="C1110" i="13"/>
  <c r="B1110" i="13"/>
  <c r="A1110" i="13"/>
  <c r="N1109" i="13"/>
  <c r="M1109" i="13"/>
  <c r="L1109" i="13"/>
  <c r="K1109" i="13"/>
  <c r="J1109" i="13"/>
  <c r="I1109" i="13"/>
  <c r="H1109" i="13"/>
  <c r="G1109" i="13"/>
  <c r="F1109" i="13"/>
  <c r="E1109" i="13"/>
  <c r="D1109" i="13"/>
  <c r="C1109" i="13"/>
  <c r="B1109" i="13"/>
  <c r="A1109" i="13"/>
  <c r="N1108" i="13"/>
  <c r="M1108" i="13"/>
  <c r="L1108" i="13"/>
  <c r="K1108" i="13"/>
  <c r="J1108" i="13"/>
  <c r="I1108" i="13"/>
  <c r="H1108" i="13"/>
  <c r="G1108" i="13"/>
  <c r="F1108" i="13"/>
  <c r="E1108" i="13"/>
  <c r="D1108" i="13"/>
  <c r="C1108" i="13"/>
  <c r="B1108" i="13"/>
  <c r="A1108" i="13"/>
  <c r="N1107" i="13"/>
  <c r="M1107" i="13"/>
  <c r="L1107" i="13"/>
  <c r="K1107" i="13"/>
  <c r="J1107" i="13"/>
  <c r="I1107" i="13"/>
  <c r="H1107" i="13"/>
  <c r="G1107" i="13"/>
  <c r="F1107" i="13"/>
  <c r="E1107" i="13"/>
  <c r="D1107" i="13"/>
  <c r="C1107" i="13"/>
  <c r="B1107" i="13"/>
  <c r="A1107" i="13"/>
  <c r="N1106" i="13"/>
  <c r="M1106" i="13"/>
  <c r="L1106" i="13"/>
  <c r="K1106" i="13"/>
  <c r="J1106" i="13"/>
  <c r="I1106" i="13"/>
  <c r="H1106" i="13"/>
  <c r="G1106" i="13"/>
  <c r="F1106" i="13"/>
  <c r="E1106" i="13"/>
  <c r="D1106" i="13"/>
  <c r="C1106" i="13"/>
  <c r="B1106" i="13"/>
  <c r="A1106" i="13"/>
  <c r="N1105" i="13"/>
  <c r="M1105" i="13"/>
  <c r="L1105" i="13"/>
  <c r="K1105" i="13"/>
  <c r="J1105" i="13"/>
  <c r="I1105" i="13"/>
  <c r="H1105" i="13"/>
  <c r="G1105" i="13"/>
  <c r="F1105" i="13"/>
  <c r="E1105" i="13"/>
  <c r="D1105" i="13"/>
  <c r="C1105" i="13"/>
  <c r="B1105" i="13"/>
  <c r="A1105" i="13"/>
  <c r="N1104" i="13"/>
  <c r="M1104" i="13"/>
  <c r="L1104" i="13"/>
  <c r="K1104" i="13"/>
  <c r="J1104" i="13"/>
  <c r="I1104" i="13"/>
  <c r="H1104" i="13"/>
  <c r="G1104" i="13"/>
  <c r="F1104" i="13"/>
  <c r="E1104" i="13"/>
  <c r="D1104" i="13"/>
  <c r="C1104" i="13"/>
  <c r="B1104" i="13"/>
  <c r="A1104" i="13"/>
  <c r="N1103" i="13"/>
  <c r="M1103" i="13"/>
  <c r="L1103" i="13"/>
  <c r="K1103" i="13"/>
  <c r="J1103" i="13"/>
  <c r="I1103" i="13"/>
  <c r="H1103" i="13"/>
  <c r="G1103" i="13"/>
  <c r="F1103" i="13"/>
  <c r="E1103" i="13"/>
  <c r="D1103" i="13"/>
  <c r="C1103" i="13"/>
  <c r="B1103" i="13"/>
  <c r="A1103" i="13"/>
  <c r="N1102" i="13"/>
  <c r="M1102" i="13"/>
  <c r="L1102" i="13"/>
  <c r="K1102" i="13"/>
  <c r="J1102" i="13"/>
  <c r="I1102" i="13"/>
  <c r="H1102" i="13"/>
  <c r="G1102" i="13"/>
  <c r="F1102" i="13"/>
  <c r="E1102" i="13"/>
  <c r="D1102" i="13"/>
  <c r="C1102" i="13"/>
  <c r="B1102" i="13"/>
  <c r="A1102" i="13"/>
  <c r="N1101" i="13"/>
  <c r="M1101" i="13"/>
  <c r="L1101" i="13"/>
  <c r="K1101" i="13"/>
  <c r="J1101" i="13"/>
  <c r="I1101" i="13"/>
  <c r="H1101" i="13"/>
  <c r="G1101" i="13"/>
  <c r="F1101" i="13"/>
  <c r="E1101" i="13"/>
  <c r="D1101" i="13"/>
  <c r="C1101" i="13"/>
  <c r="B1101" i="13"/>
  <c r="A1101" i="13"/>
  <c r="N1100" i="13"/>
  <c r="M1100" i="13"/>
  <c r="L1100" i="13"/>
  <c r="K1100" i="13"/>
  <c r="J1100" i="13"/>
  <c r="I1100" i="13"/>
  <c r="H1100" i="13"/>
  <c r="G1100" i="13"/>
  <c r="F1100" i="13"/>
  <c r="E1100" i="13"/>
  <c r="D1100" i="13"/>
  <c r="C1100" i="13"/>
  <c r="B1100" i="13"/>
  <c r="A1100" i="13"/>
  <c r="N1099" i="13"/>
  <c r="M1099" i="13"/>
  <c r="L1099" i="13"/>
  <c r="K1099" i="13"/>
  <c r="J1099" i="13"/>
  <c r="I1099" i="13"/>
  <c r="H1099" i="13"/>
  <c r="G1099" i="13"/>
  <c r="F1099" i="13"/>
  <c r="E1099" i="13"/>
  <c r="D1099" i="13"/>
  <c r="C1099" i="13"/>
  <c r="B1099" i="13"/>
  <c r="A1099" i="13"/>
  <c r="N1098" i="13"/>
  <c r="M1098" i="13"/>
  <c r="L1098" i="13"/>
  <c r="K1098" i="13"/>
  <c r="J1098" i="13"/>
  <c r="I1098" i="13"/>
  <c r="H1098" i="13"/>
  <c r="G1098" i="13"/>
  <c r="F1098" i="13"/>
  <c r="E1098" i="13"/>
  <c r="D1098" i="13"/>
  <c r="C1098" i="13"/>
  <c r="B1098" i="13"/>
  <c r="A1098" i="13"/>
  <c r="N1097" i="13"/>
  <c r="M1097" i="13"/>
  <c r="L1097" i="13"/>
  <c r="K1097" i="13"/>
  <c r="J1097" i="13"/>
  <c r="I1097" i="13"/>
  <c r="H1097" i="13"/>
  <c r="G1097" i="13"/>
  <c r="F1097" i="13"/>
  <c r="E1097" i="13"/>
  <c r="D1097" i="13"/>
  <c r="C1097" i="13"/>
  <c r="B1097" i="13"/>
  <c r="A1097" i="13"/>
  <c r="N1096" i="13"/>
  <c r="M1096" i="13"/>
  <c r="L1096" i="13"/>
  <c r="K1096" i="13"/>
  <c r="J1096" i="13"/>
  <c r="I1096" i="13"/>
  <c r="H1096" i="13"/>
  <c r="G1096" i="13"/>
  <c r="F1096" i="13"/>
  <c r="E1096" i="13"/>
  <c r="D1096" i="13"/>
  <c r="C1096" i="13"/>
  <c r="B1096" i="13"/>
  <c r="A1096" i="13"/>
  <c r="N1095" i="13"/>
  <c r="M1095" i="13"/>
  <c r="L1095" i="13"/>
  <c r="K1095" i="13"/>
  <c r="J1095" i="13"/>
  <c r="I1095" i="13"/>
  <c r="H1095" i="13"/>
  <c r="G1095" i="13"/>
  <c r="F1095" i="13"/>
  <c r="E1095" i="13"/>
  <c r="D1095" i="13"/>
  <c r="C1095" i="13"/>
  <c r="B1095" i="13"/>
  <c r="A1095" i="13"/>
  <c r="N1094" i="13"/>
  <c r="M1094" i="13"/>
  <c r="L1094" i="13"/>
  <c r="K1094" i="13"/>
  <c r="J1094" i="13"/>
  <c r="I1094" i="13"/>
  <c r="H1094" i="13"/>
  <c r="G1094" i="13"/>
  <c r="F1094" i="13"/>
  <c r="E1094" i="13"/>
  <c r="D1094" i="13"/>
  <c r="C1094" i="13"/>
  <c r="B1094" i="13"/>
  <c r="A1094" i="13"/>
  <c r="N1093" i="13"/>
  <c r="M1093" i="13"/>
  <c r="L1093" i="13"/>
  <c r="K1093" i="13"/>
  <c r="J1093" i="13"/>
  <c r="I1093" i="13"/>
  <c r="H1093" i="13"/>
  <c r="G1093" i="13"/>
  <c r="F1093" i="13"/>
  <c r="E1093" i="13"/>
  <c r="D1093" i="13"/>
  <c r="C1093" i="13"/>
  <c r="B1093" i="13"/>
  <c r="A1093" i="13"/>
  <c r="N1092" i="13"/>
  <c r="M1092" i="13"/>
  <c r="L1092" i="13"/>
  <c r="K1092" i="13"/>
  <c r="J1092" i="13"/>
  <c r="I1092" i="13"/>
  <c r="H1092" i="13"/>
  <c r="G1092" i="13"/>
  <c r="F1092" i="13"/>
  <c r="E1092" i="13"/>
  <c r="D1092" i="13"/>
  <c r="C1092" i="13"/>
  <c r="B1092" i="13"/>
  <c r="A1092" i="13"/>
  <c r="N1091" i="13"/>
  <c r="M1091" i="13"/>
  <c r="L1091" i="13"/>
  <c r="K1091" i="13"/>
  <c r="J1091" i="13"/>
  <c r="I1091" i="13"/>
  <c r="H1091" i="13"/>
  <c r="G1091" i="13"/>
  <c r="F1091" i="13"/>
  <c r="E1091" i="13"/>
  <c r="D1091" i="13"/>
  <c r="C1091" i="13"/>
  <c r="B1091" i="13"/>
  <c r="A1091" i="13"/>
  <c r="N1090" i="13"/>
  <c r="M1090" i="13"/>
  <c r="L1090" i="13"/>
  <c r="K1090" i="13"/>
  <c r="J1090" i="13"/>
  <c r="I1090" i="13"/>
  <c r="H1090" i="13"/>
  <c r="G1090" i="13"/>
  <c r="F1090" i="13"/>
  <c r="E1090" i="13"/>
  <c r="D1090" i="13"/>
  <c r="C1090" i="13"/>
  <c r="B1090" i="13"/>
  <c r="A1090" i="13"/>
  <c r="N1089" i="13"/>
  <c r="M1089" i="13"/>
  <c r="L1089" i="13"/>
  <c r="K1089" i="13"/>
  <c r="J1089" i="13"/>
  <c r="I1089" i="13"/>
  <c r="H1089" i="13"/>
  <c r="G1089" i="13"/>
  <c r="F1089" i="13"/>
  <c r="E1089" i="13"/>
  <c r="D1089" i="13"/>
  <c r="C1089" i="13"/>
  <c r="B1089" i="13"/>
  <c r="A1089" i="13"/>
  <c r="N1088" i="13"/>
  <c r="M1088" i="13"/>
  <c r="L1088" i="13"/>
  <c r="K1088" i="13"/>
  <c r="J1088" i="13"/>
  <c r="I1088" i="13"/>
  <c r="H1088" i="13"/>
  <c r="G1088" i="13"/>
  <c r="F1088" i="13"/>
  <c r="E1088" i="13"/>
  <c r="D1088" i="13"/>
  <c r="C1088" i="13"/>
  <c r="B1088" i="13"/>
  <c r="A1088" i="13"/>
  <c r="N1087" i="13"/>
  <c r="M1087" i="13"/>
  <c r="L1087" i="13"/>
  <c r="K1087" i="13"/>
  <c r="J1087" i="13"/>
  <c r="I1087" i="13"/>
  <c r="H1087" i="13"/>
  <c r="G1087" i="13"/>
  <c r="F1087" i="13"/>
  <c r="E1087" i="13"/>
  <c r="D1087" i="13"/>
  <c r="C1087" i="13"/>
  <c r="B1087" i="13"/>
  <c r="A1087" i="13"/>
  <c r="N1086" i="13"/>
  <c r="M1086" i="13"/>
  <c r="L1086" i="13"/>
  <c r="K1086" i="13"/>
  <c r="J1086" i="13"/>
  <c r="I1086" i="13"/>
  <c r="H1086" i="13"/>
  <c r="G1086" i="13"/>
  <c r="F1086" i="13"/>
  <c r="E1086" i="13"/>
  <c r="D1086" i="13"/>
  <c r="C1086" i="13"/>
  <c r="B1086" i="13"/>
  <c r="A1086" i="13"/>
  <c r="N1085" i="13"/>
  <c r="M1085" i="13"/>
  <c r="L1085" i="13"/>
  <c r="K1085" i="13"/>
  <c r="J1085" i="13"/>
  <c r="I1085" i="13"/>
  <c r="H1085" i="13"/>
  <c r="G1085" i="13"/>
  <c r="F1085" i="13"/>
  <c r="E1085" i="13"/>
  <c r="D1085" i="13"/>
  <c r="C1085" i="13"/>
  <c r="B1085" i="13"/>
  <c r="A1085" i="13"/>
  <c r="N1084" i="13"/>
  <c r="M1084" i="13"/>
  <c r="L1084" i="13"/>
  <c r="K1084" i="13"/>
  <c r="J1084" i="13"/>
  <c r="I1084" i="13"/>
  <c r="H1084" i="13"/>
  <c r="G1084" i="13"/>
  <c r="F1084" i="13"/>
  <c r="E1084" i="13"/>
  <c r="D1084" i="13"/>
  <c r="C1084" i="13"/>
  <c r="B1084" i="13"/>
  <c r="A1084" i="13"/>
  <c r="N1083" i="13"/>
  <c r="M1083" i="13"/>
  <c r="L1083" i="13"/>
  <c r="K1083" i="13"/>
  <c r="J1083" i="13"/>
  <c r="I1083" i="13"/>
  <c r="H1083" i="13"/>
  <c r="G1083" i="13"/>
  <c r="F1083" i="13"/>
  <c r="E1083" i="13"/>
  <c r="D1083" i="13"/>
  <c r="C1083" i="13"/>
  <c r="B1083" i="13"/>
  <c r="A1083" i="13"/>
  <c r="N1082" i="13"/>
  <c r="M1082" i="13"/>
  <c r="L1082" i="13"/>
  <c r="K1082" i="13"/>
  <c r="J1082" i="13"/>
  <c r="I1082" i="13"/>
  <c r="H1082" i="13"/>
  <c r="G1082" i="13"/>
  <c r="F1082" i="13"/>
  <c r="E1082" i="13"/>
  <c r="D1082" i="13"/>
  <c r="C1082" i="13"/>
  <c r="B1082" i="13"/>
  <c r="A1082" i="13"/>
  <c r="N1081" i="13"/>
  <c r="M1081" i="13"/>
  <c r="L1081" i="13"/>
  <c r="K1081" i="13"/>
  <c r="J1081" i="13"/>
  <c r="I1081" i="13"/>
  <c r="H1081" i="13"/>
  <c r="G1081" i="13"/>
  <c r="F1081" i="13"/>
  <c r="E1081" i="13"/>
  <c r="D1081" i="13"/>
  <c r="C1081" i="13"/>
  <c r="B1081" i="13"/>
  <c r="A1081" i="13"/>
  <c r="N1080" i="13"/>
  <c r="M1080" i="13"/>
  <c r="L1080" i="13"/>
  <c r="K1080" i="13"/>
  <c r="J1080" i="13"/>
  <c r="I1080" i="13"/>
  <c r="H1080" i="13"/>
  <c r="G1080" i="13"/>
  <c r="F1080" i="13"/>
  <c r="E1080" i="13"/>
  <c r="D1080" i="13"/>
  <c r="C1080" i="13"/>
  <c r="B1080" i="13"/>
  <c r="A1080" i="13"/>
  <c r="N1079" i="13"/>
  <c r="M1079" i="13"/>
  <c r="L1079" i="13"/>
  <c r="K1079" i="13"/>
  <c r="J1079" i="13"/>
  <c r="I1079" i="13"/>
  <c r="H1079" i="13"/>
  <c r="G1079" i="13"/>
  <c r="F1079" i="13"/>
  <c r="E1079" i="13"/>
  <c r="D1079" i="13"/>
  <c r="C1079" i="13"/>
  <c r="B1079" i="13"/>
  <c r="A1079" i="13"/>
  <c r="N1078" i="13"/>
  <c r="M1078" i="13"/>
  <c r="L1078" i="13"/>
  <c r="K1078" i="13"/>
  <c r="J1078" i="13"/>
  <c r="I1078" i="13"/>
  <c r="H1078" i="13"/>
  <c r="G1078" i="13"/>
  <c r="F1078" i="13"/>
  <c r="E1078" i="13"/>
  <c r="D1078" i="13"/>
  <c r="C1078" i="13"/>
  <c r="B1078" i="13"/>
  <c r="A1078" i="13"/>
  <c r="N1077" i="13"/>
  <c r="M1077" i="13"/>
  <c r="L1077" i="13"/>
  <c r="K1077" i="13"/>
  <c r="J1077" i="13"/>
  <c r="I1077" i="13"/>
  <c r="H1077" i="13"/>
  <c r="G1077" i="13"/>
  <c r="F1077" i="13"/>
  <c r="E1077" i="13"/>
  <c r="D1077" i="13"/>
  <c r="C1077" i="13"/>
  <c r="B1077" i="13"/>
  <c r="A1077" i="13"/>
  <c r="N1076" i="13"/>
  <c r="M1076" i="13"/>
  <c r="L1076" i="13"/>
  <c r="K1076" i="13"/>
  <c r="J1076" i="13"/>
  <c r="I1076" i="13"/>
  <c r="H1076" i="13"/>
  <c r="G1076" i="13"/>
  <c r="F1076" i="13"/>
  <c r="E1076" i="13"/>
  <c r="D1076" i="13"/>
  <c r="C1076" i="13"/>
  <c r="B1076" i="13"/>
  <c r="A1076" i="13"/>
  <c r="N1075" i="13"/>
  <c r="M1075" i="13"/>
  <c r="L1075" i="13"/>
  <c r="K1075" i="13"/>
  <c r="J1075" i="13"/>
  <c r="I1075" i="13"/>
  <c r="H1075" i="13"/>
  <c r="G1075" i="13"/>
  <c r="F1075" i="13"/>
  <c r="E1075" i="13"/>
  <c r="D1075" i="13"/>
  <c r="C1075" i="13"/>
  <c r="B1075" i="13"/>
  <c r="A1075" i="13"/>
  <c r="N1074" i="13"/>
  <c r="M1074" i="13"/>
  <c r="L1074" i="13"/>
  <c r="K1074" i="13"/>
  <c r="J1074" i="13"/>
  <c r="I1074" i="13"/>
  <c r="H1074" i="13"/>
  <c r="G1074" i="13"/>
  <c r="F1074" i="13"/>
  <c r="E1074" i="13"/>
  <c r="D1074" i="13"/>
  <c r="C1074" i="13"/>
  <c r="B1074" i="13"/>
  <c r="A1074" i="13"/>
  <c r="N1073" i="13"/>
  <c r="M1073" i="13"/>
  <c r="L1073" i="13"/>
  <c r="K1073" i="13"/>
  <c r="J1073" i="13"/>
  <c r="I1073" i="13"/>
  <c r="H1073" i="13"/>
  <c r="G1073" i="13"/>
  <c r="F1073" i="13"/>
  <c r="E1073" i="13"/>
  <c r="D1073" i="13"/>
  <c r="C1073" i="13"/>
  <c r="B1073" i="13"/>
  <c r="A1073" i="13"/>
  <c r="N1072" i="13"/>
  <c r="M1072" i="13"/>
  <c r="L1072" i="13"/>
  <c r="K1072" i="13"/>
  <c r="J1072" i="13"/>
  <c r="I1072" i="13"/>
  <c r="H1072" i="13"/>
  <c r="G1072" i="13"/>
  <c r="F1072" i="13"/>
  <c r="E1072" i="13"/>
  <c r="D1072" i="13"/>
  <c r="C1072" i="13"/>
  <c r="B1072" i="13"/>
  <c r="A1072" i="13"/>
  <c r="N1071" i="13"/>
  <c r="M1071" i="13"/>
  <c r="L1071" i="13"/>
  <c r="K1071" i="13"/>
  <c r="J1071" i="13"/>
  <c r="I1071" i="13"/>
  <c r="H1071" i="13"/>
  <c r="G1071" i="13"/>
  <c r="F1071" i="13"/>
  <c r="E1071" i="13"/>
  <c r="D1071" i="13"/>
  <c r="C1071" i="13"/>
  <c r="B1071" i="13"/>
  <c r="A1071" i="13"/>
  <c r="N1070" i="13"/>
  <c r="M1070" i="13"/>
  <c r="L1070" i="13"/>
  <c r="K1070" i="13"/>
  <c r="J1070" i="13"/>
  <c r="I1070" i="13"/>
  <c r="H1070" i="13"/>
  <c r="G1070" i="13"/>
  <c r="F1070" i="13"/>
  <c r="E1070" i="13"/>
  <c r="D1070" i="13"/>
  <c r="C1070" i="13"/>
  <c r="B1070" i="13"/>
  <c r="A1070" i="13"/>
  <c r="N1069" i="13"/>
  <c r="M1069" i="13"/>
  <c r="L1069" i="13"/>
  <c r="K1069" i="13"/>
  <c r="J1069" i="13"/>
  <c r="I1069" i="13"/>
  <c r="H1069" i="13"/>
  <c r="G1069" i="13"/>
  <c r="F1069" i="13"/>
  <c r="E1069" i="13"/>
  <c r="D1069" i="13"/>
  <c r="C1069" i="13"/>
  <c r="B1069" i="13"/>
  <c r="A1069" i="13"/>
  <c r="N1068" i="13"/>
  <c r="M1068" i="13"/>
  <c r="L1068" i="13"/>
  <c r="K1068" i="13"/>
  <c r="J1068" i="13"/>
  <c r="I1068" i="13"/>
  <c r="H1068" i="13"/>
  <c r="G1068" i="13"/>
  <c r="F1068" i="13"/>
  <c r="E1068" i="13"/>
  <c r="D1068" i="13"/>
  <c r="C1068" i="13"/>
  <c r="B1068" i="13"/>
  <c r="A1068" i="13"/>
  <c r="N1067" i="13"/>
  <c r="M1067" i="13"/>
  <c r="L1067" i="13"/>
  <c r="K1067" i="13"/>
  <c r="J1067" i="13"/>
  <c r="I1067" i="13"/>
  <c r="H1067" i="13"/>
  <c r="G1067" i="13"/>
  <c r="F1067" i="13"/>
  <c r="E1067" i="13"/>
  <c r="D1067" i="13"/>
  <c r="C1067" i="13"/>
  <c r="B1067" i="13"/>
  <c r="A1067" i="13"/>
  <c r="N1066" i="13"/>
  <c r="M1066" i="13"/>
  <c r="L1066" i="13"/>
  <c r="K1066" i="13"/>
  <c r="J1066" i="13"/>
  <c r="I1066" i="13"/>
  <c r="H1066" i="13"/>
  <c r="G1066" i="13"/>
  <c r="F1066" i="13"/>
  <c r="E1066" i="13"/>
  <c r="D1066" i="13"/>
  <c r="C1066" i="13"/>
  <c r="B1066" i="13"/>
  <c r="A1066" i="13"/>
  <c r="N1065" i="13"/>
  <c r="M1065" i="13"/>
  <c r="L1065" i="13"/>
  <c r="K1065" i="13"/>
  <c r="J1065" i="13"/>
  <c r="I1065" i="13"/>
  <c r="H1065" i="13"/>
  <c r="G1065" i="13"/>
  <c r="F1065" i="13"/>
  <c r="E1065" i="13"/>
  <c r="D1065" i="13"/>
  <c r="C1065" i="13"/>
  <c r="B1065" i="13"/>
  <c r="A1065" i="13"/>
  <c r="N1064" i="13"/>
  <c r="M1064" i="13"/>
  <c r="L1064" i="13"/>
  <c r="K1064" i="13"/>
  <c r="J1064" i="13"/>
  <c r="I1064" i="13"/>
  <c r="H1064" i="13"/>
  <c r="G1064" i="13"/>
  <c r="F1064" i="13"/>
  <c r="E1064" i="13"/>
  <c r="D1064" i="13"/>
  <c r="C1064" i="13"/>
  <c r="B1064" i="13"/>
  <c r="A1064" i="13"/>
  <c r="N1063" i="13"/>
  <c r="M1063" i="13"/>
  <c r="L1063" i="13"/>
  <c r="K1063" i="13"/>
  <c r="J1063" i="13"/>
  <c r="I1063" i="13"/>
  <c r="H1063" i="13"/>
  <c r="G1063" i="13"/>
  <c r="F1063" i="13"/>
  <c r="E1063" i="13"/>
  <c r="D1063" i="13"/>
  <c r="C1063" i="13"/>
  <c r="B1063" i="13"/>
  <c r="A1063" i="13"/>
  <c r="N1062" i="13"/>
  <c r="M1062" i="13"/>
  <c r="L1062" i="13"/>
  <c r="K1062" i="13"/>
  <c r="J1062" i="13"/>
  <c r="I1062" i="13"/>
  <c r="H1062" i="13"/>
  <c r="G1062" i="13"/>
  <c r="F1062" i="13"/>
  <c r="E1062" i="13"/>
  <c r="D1062" i="13"/>
  <c r="C1062" i="13"/>
  <c r="B1062" i="13"/>
  <c r="A1062" i="13"/>
  <c r="N1061" i="13"/>
  <c r="M1061" i="13"/>
  <c r="L1061" i="13"/>
  <c r="K1061" i="13"/>
  <c r="J1061" i="13"/>
  <c r="I1061" i="13"/>
  <c r="H1061" i="13"/>
  <c r="G1061" i="13"/>
  <c r="F1061" i="13"/>
  <c r="E1061" i="13"/>
  <c r="D1061" i="13"/>
  <c r="C1061" i="13"/>
  <c r="B1061" i="13"/>
  <c r="A1061" i="13"/>
  <c r="N1060" i="13"/>
  <c r="M1060" i="13"/>
  <c r="L1060" i="13"/>
  <c r="K1060" i="13"/>
  <c r="J1060" i="13"/>
  <c r="I1060" i="13"/>
  <c r="H1060" i="13"/>
  <c r="G1060" i="13"/>
  <c r="F1060" i="13"/>
  <c r="E1060" i="13"/>
  <c r="D1060" i="13"/>
  <c r="C1060" i="13"/>
  <c r="B1060" i="13"/>
  <c r="A1060" i="13"/>
  <c r="N1059" i="13"/>
  <c r="M1059" i="13"/>
  <c r="L1059" i="13"/>
  <c r="K1059" i="13"/>
  <c r="J1059" i="13"/>
  <c r="I1059" i="13"/>
  <c r="H1059" i="13"/>
  <c r="G1059" i="13"/>
  <c r="F1059" i="13"/>
  <c r="E1059" i="13"/>
  <c r="D1059" i="13"/>
  <c r="C1059" i="13"/>
  <c r="B1059" i="13"/>
  <c r="A1059" i="13"/>
  <c r="N1058" i="13"/>
  <c r="M1058" i="13"/>
  <c r="L1058" i="13"/>
  <c r="K1058" i="13"/>
  <c r="J1058" i="13"/>
  <c r="I1058" i="13"/>
  <c r="H1058" i="13"/>
  <c r="G1058" i="13"/>
  <c r="F1058" i="13"/>
  <c r="E1058" i="13"/>
  <c r="D1058" i="13"/>
  <c r="C1058" i="13"/>
  <c r="B1058" i="13"/>
  <c r="A1058" i="13"/>
  <c r="N1057" i="13"/>
  <c r="M1057" i="13"/>
  <c r="L1057" i="13"/>
  <c r="K1057" i="13"/>
  <c r="J1057" i="13"/>
  <c r="I1057" i="13"/>
  <c r="H1057" i="13"/>
  <c r="G1057" i="13"/>
  <c r="F1057" i="13"/>
  <c r="E1057" i="13"/>
  <c r="D1057" i="13"/>
  <c r="C1057" i="13"/>
  <c r="B1057" i="13"/>
  <c r="A1057" i="13"/>
  <c r="N1056" i="13"/>
  <c r="M1056" i="13"/>
  <c r="L1056" i="13"/>
  <c r="K1056" i="13"/>
  <c r="J1056" i="13"/>
  <c r="I1056" i="13"/>
  <c r="H1056" i="13"/>
  <c r="G1056" i="13"/>
  <c r="F1056" i="13"/>
  <c r="E1056" i="13"/>
  <c r="D1056" i="13"/>
  <c r="C1056" i="13"/>
  <c r="B1056" i="13"/>
  <c r="A1056" i="13"/>
  <c r="N1055" i="13"/>
  <c r="M1055" i="13"/>
  <c r="L1055" i="13"/>
  <c r="K1055" i="13"/>
  <c r="J1055" i="13"/>
  <c r="I1055" i="13"/>
  <c r="H1055" i="13"/>
  <c r="G1055" i="13"/>
  <c r="F1055" i="13"/>
  <c r="E1055" i="13"/>
  <c r="D1055" i="13"/>
  <c r="C1055" i="13"/>
  <c r="B1055" i="13"/>
  <c r="A1055" i="13"/>
  <c r="N1054" i="13"/>
  <c r="M1054" i="13"/>
  <c r="L1054" i="13"/>
  <c r="K1054" i="13"/>
  <c r="J1054" i="13"/>
  <c r="I1054" i="13"/>
  <c r="H1054" i="13"/>
  <c r="G1054" i="13"/>
  <c r="F1054" i="13"/>
  <c r="E1054" i="13"/>
  <c r="D1054" i="13"/>
  <c r="C1054" i="13"/>
  <c r="B1054" i="13"/>
  <c r="A1054" i="13"/>
  <c r="N1053" i="13"/>
  <c r="M1053" i="13"/>
  <c r="L1053" i="13"/>
  <c r="K1053" i="13"/>
  <c r="J1053" i="13"/>
  <c r="I1053" i="13"/>
  <c r="H1053" i="13"/>
  <c r="G1053" i="13"/>
  <c r="F1053" i="13"/>
  <c r="E1053" i="13"/>
  <c r="D1053" i="13"/>
  <c r="C1053" i="13"/>
  <c r="B1053" i="13"/>
  <c r="A1053" i="13"/>
  <c r="N1052" i="13"/>
  <c r="M1052" i="13"/>
  <c r="L1052" i="13"/>
  <c r="K1052" i="13"/>
  <c r="J1052" i="13"/>
  <c r="I1052" i="13"/>
  <c r="H1052" i="13"/>
  <c r="G1052" i="13"/>
  <c r="F1052" i="13"/>
  <c r="E1052" i="13"/>
  <c r="D1052" i="13"/>
  <c r="C1052" i="13"/>
  <c r="B1052" i="13"/>
  <c r="A1052" i="13"/>
  <c r="N1051" i="13"/>
  <c r="M1051" i="13"/>
  <c r="L1051" i="13"/>
  <c r="K1051" i="13"/>
  <c r="J1051" i="13"/>
  <c r="I1051" i="13"/>
  <c r="H1051" i="13"/>
  <c r="G1051" i="13"/>
  <c r="F1051" i="13"/>
  <c r="E1051" i="13"/>
  <c r="D1051" i="13"/>
  <c r="C1051" i="13"/>
  <c r="B1051" i="13"/>
  <c r="A1051" i="13"/>
  <c r="N1050" i="13"/>
  <c r="M1050" i="13"/>
  <c r="L1050" i="13"/>
  <c r="K1050" i="13"/>
  <c r="J1050" i="13"/>
  <c r="I1050" i="13"/>
  <c r="H1050" i="13"/>
  <c r="G1050" i="13"/>
  <c r="F1050" i="13"/>
  <c r="E1050" i="13"/>
  <c r="D1050" i="13"/>
  <c r="C1050" i="13"/>
  <c r="B1050" i="13"/>
  <c r="A1050" i="13"/>
  <c r="N1049" i="13"/>
  <c r="M1049" i="13"/>
  <c r="L1049" i="13"/>
  <c r="K1049" i="13"/>
  <c r="J1049" i="13"/>
  <c r="I1049" i="13"/>
  <c r="H1049" i="13"/>
  <c r="G1049" i="13"/>
  <c r="F1049" i="13"/>
  <c r="E1049" i="13"/>
  <c r="D1049" i="13"/>
  <c r="C1049" i="13"/>
  <c r="B1049" i="13"/>
  <c r="A1049" i="13"/>
  <c r="N1048" i="13"/>
  <c r="M1048" i="13"/>
  <c r="L1048" i="13"/>
  <c r="K1048" i="13"/>
  <c r="J1048" i="13"/>
  <c r="I1048" i="13"/>
  <c r="H1048" i="13"/>
  <c r="G1048" i="13"/>
  <c r="F1048" i="13"/>
  <c r="E1048" i="13"/>
  <c r="D1048" i="13"/>
  <c r="C1048" i="13"/>
  <c r="B1048" i="13"/>
  <c r="A1048" i="13"/>
  <c r="N1047" i="13"/>
  <c r="M1047" i="13"/>
  <c r="L1047" i="13"/>
  <c r="K1047" i="13"/>
  <c r="J1047" i="13"/>
  <c r="I1047" i="13"/>
  <c r="H1047" i="13"/>
  <c r="G1047" i="13"/>
  <c r="F1047" i="13"/>
  <c r="E1047" i="13"/>
  <c r="D1047" i="13"/>
  <c r="C1047" i="13"/>
  <c r="B1047" i="13"/>
  <c r="A1047" i="13"/>
  <c r="N1046" i="13"/>
  <c r="M1046" i="13"/>
  <c r="L1046" i="13"/>
  <c r="K1046" i="13"/>
  <c r="J1046" i="13"/>
  <c r="I1046" i="13"/>
  <c r="H1046" i="13"/>
  <c r="G1046" i="13"/>
  <c r="F1046" i="13"/>
  <c r="E1046" i="13"/>
  <c r="D1046" i="13"/>
  <c r="C1046" i="13"/>
  <c r="B1046" i="13"/>
  <c r="A1046" i="13"/>
  <c r="N1045" i="13"/>
  <c r="M1045" i="13"/>
  <c r="L1045" i="13"/>
  <c r="K1045" i="13"/>
  <c r="J1045" i="13"/>
  <c r="I1045" i="13"/>
  <c r="H1045" i="13"/>
  <c r="G1045" i="13"/>
  <c r="F1045" i="13"/>
  <c r="E1045" i="13"/>
  <c r="D1045" i="13"/>
  <c r="C1045" i="13"/>
  <c r="B1045" i="13"/>
  <c r="A1045" i="13"/>
  <c r="N1044" i="13"/>
  <c r="M1044" i="13"/>
  <c r="L1044" i="13"/>
  <c r="K1044" i="13"/>
  <c r="J1044" i="13"/>
  <c r="I1044" i="13"/>
  <c r="H1044" i="13"/>
  <c r="G1044" i="13"/>
  <c r="F1044" i="13"/>
  <c r="E1044" i="13"/>
  <c r="D1044" i="13"/>
  <c r="C1044" i="13"/>
  <c r="B1044" i="13"/>
  <c r="A1044" i="13"/>
  <c r="N1043" i="13"/>
  <c r="M1043" i="13"/>
  <c r="L1043" i="13"/>
  <c r="K1043" i="13"/>
  <c r="J1043" i="13"/>
  <c r="I1043" i="13"/>
  <c r="H1043" i="13"/>
  <c r="G1043" i="13"/>
  <c r="F1043" i="13"/>
  <c r="E1043" i="13"/>
  <c r="D1043" i="13"/>
  <c r="C1043" i="13"/>
  <c r="B1043" i="13"/>
  <c r="A1043" i="13"/>
  <c r="N1042" i="13"/>
  <c r="M1042" i="13"/>
  <c r="L1042" i="13"/>
  <c r="K1042" i="13"/>
  <c r="J1042" i="13"/>
  <c r="I1042" i="13"/>
  <c r="H1042" i="13"/>
  <c r="G1042" i="13"/>
  <c r="F1042" i="13"/>
  <c r="E1042" i="13"/>
  <c r="D1042" i="13"/>
  <c r="C1042" i="13"/>
  <c r="B1042" i="13"/>
  <c r="A1042" i="13"/>
  <c r="N1041" i="13"/>
  <c r="M1041" i="13"/>
  <c r="L1041" i="13"/>
  <c r="K1041" i="13"/>
  <c r="J1041" i="13"/>
  <c r="I1041" i="13"/>
  <c r="H1041" i="13"/>
  <c r="G1041" i="13"/>
  <c r="F1041" i="13"/>
  <c r="E1041" i="13"/>
  <c r="D1041" i="13"/>
  <c r="C1041" i="13"/>
  <c r="B1041" i="13"/>
  <c r="A1041" i="13"/>
  <c r="N1040" i="13"/>
  <c r="M1040" i="13"/>
  <c r="L1040" i="13"/>
  <c r="K1040" i="13"/>
  <c r="J1040" i="13"/>
  <c r="I1040" i="13"/>
  <c r="H1040" i="13"/>
  <c r="G1040" i="13"/>
  <c r="F1040" i="13"/>
  <c r="E1040" i="13"/>
  <c r="D1040" i="13"/>
  <c r="C1040" i="13"/>
  <c r="B1040" i="13"/>
  <c r="A1040" i="13"/>
  <c r="N1039" i="13"/>
  <c r="M1039" i="13"/>
  <c r="L1039" i="13"/>
  <c r="K1039" i="13"/>
  <c r="J1039" i="13"/>
  <c r="I1039" i="13"/>
  <c r="H1039" i="13"/>
  <c r="G1039" i="13"/>
  <c r="F1039" i="13"/>
  <c r="E1039" i="13"/>
  <c r="D1039" i="13"/>
  <c r="C1039" i="13"/>
  <c r="B1039" i="13"/>
  <c r="A1039" i="13"/>
  <c r="N1038" i="13"/>
  <c r="M1038" i="13"/>
  <c r="L1038" i="13"/>
  <c r="K1038" i="13"/>
  <c r="J1038" i="13"/>
  <c r="I1038" i="13"/>
  <c r="H1038" i="13"/>
  <c r="G1038" i="13"/>
  <c r="F1038" i="13"/>
  <c r="E1038" i="13"/>
  <c r="D1038" i="13"/>
  <c r="C1038" i="13"/>
  <c r="B1038" i="13"/>
  <c r="A1038" i="13"/>
  <c r="N1037" i="13"/>
  <c r="M1037" i="13"/>
  <c r="L1037" i="13"/>
  <c r="K1037" i="13"/>
  <c r="J1037" i="13"/>
  <c r="I1037" i="13"/>
  <c r="H1037" i="13"/>
  <c r="G1037" i="13"/>
  <c r="F1037" i="13"/>
  <c r="E1037" i="13"/>
  <c r="D1037" i="13"/>
  <c r="C1037" i="13"/>
  <c r="B1037" i="13"/>
  <c r="A1037" i="13"/>
  <c r="N1036" i="13"/>
  <c r="M1036" i="13"/>
  <c r="L1036" i="13"/>
  <c r="K1036" i="13"/>
  <c r="J1036" i="13"/>
  <c r="I1036" i="13"/>
  <c r="H1036" i="13"/>
  <c r="G1036" i="13"/>
  <c r="F1036" i="13"/>
  <c r="E1036" i="13"/>
  <c r="D1036" i="13"/>
  <c r="C1036" i="13"/>
  <c r="B1036" i="13"/>
  <c r="A1036" i="13"/>
  <c r="N1035" i="13"/>
  <c r="M1035" i="13"/>
  <c r="L1035" i="13"/>
  <c r="K1035" i="13"/>
  <c r="J1035" i="13"/>
  <c r="I1035" i="13"/>
  <c r="H1035" i="13"/>
  <c r="G1035" i="13"/>
  <c r="F1035" i="13"/>
  <c r="E1035" i="13"/>
  <c r="D1035" i="13"/>
  <c r="C1035" i="13"/>
  <c r="B1035" i="13"/>
  <c r="A1035" i="13"/>
  <c r="N1034" i="13"/>
  <c r="M1034" i="13"/>
  <c r="L1034" i="13"/>
  <c r="K1034" i="13"/>
  <c r="J1034" i="13"/>
  <c r="I1034" i="13"/>
  <c r="H1034" i="13"/>
  <c r="G1034" i="13"/>
  <c r="F1034" i="13"/>
  <c r="E1034" i="13"/>
  <c r="D1034" i="13"/>
  <c r="C1034" i="13"/>
  <c r="B1034" i="13"/>
  <c r="A1034" i="13"/>
  <c r="N1033" i="13"/>
  <c r="M1033" i="13"/>
  <c r="L1033" i="13"/>
  <c r="K1033" i="13"/>
  <c r="J1033" i="13"/>
  <c r="I1033" i="13"/>
  <c r="H1033" i="13"/>
  <c r="G1033" i="13"/>
  <c r="F1033" i="13"/>
  <c r="E1033" i="13"/>
  <c r="D1033" i="13"/>
  <c r="C1033" i="13"/>
  <c r="B1033" i="13"/>
  <c r="A1033" i="13"/>
  <c r="N1032" i="13"/>
  <c r="M1032" i="13"/>
  <c r="L1032" i="13"/>
  <c r="K1032" i="13"/>
  <c r="J1032" i="13"/>
  <c r="I1032" i="13"/>
  <c r="H1032" i="13"/>
  <c r="G1032" i="13"/>
  <c r="F1032" i="13"/>
  <c r="E1032" i="13"/>
  <c r="D1032" i="13"/>
  <c r="C1032" i="13"/>
  <c r="B1032" i="13"/>
  <c r="A1032" i="13"/>
  <c r="N1031" i="13"/>
  <c r="M1031" i="13"/>
  <c r="L1031" i="13"/>
  <c r="K1031" i="13"/>
  <c r="J1031" i="13"/>
  <c r="I1031" i="13"/>
  <c r="H1031" i="13"/>
  <c r="G1031" i="13"/>
  <c r="F1031" i="13"/>
  <c r="E1031" i="13"/>
  <c r="D1031" i="13"/>
  <c r="C1031" i="13"/>
  <c r="B1031" i="13"/>
  <c r="A1031" i="13"/>
  <c r="N1030" i="13"/>
  <c r="M1030" i="13"/>
  <c r="L1030" i="13"/>
  <c r="K1030" i="13"/>
  <c r="J1030" i="13"/>
  <c r="I1030" i="13"/>
  <c r="H1030" i="13"/>
  <c r="G1030" i="13"/>
  <c r="F1030" i="13"/>
  <c r="E1030" i="13"/>
  <c r="D1030" i="13"/>
  <c r="C1030" i="13"/>
  <c r="B1030" i="13"/>
  <c r="A1030" i="13"/>
  <c r="N1029" i="13"/>
  <c r="M1029" i="13"/>
  <c r="L1029" i="13"/>
  <c r="K1029" i="13"/>
  <c r="J1029" i="13"/>
  <c r="I1029" i="13"/>
  <c r="H1029" i="13"/>
  <c r="G1029" i="13"/>
  <c r="F1029" i="13"/>
  <c r="E1029" i="13"/>
  <c r="D1029" i="13"/>
  <c r="C1029" i="13"/>
  <c r="B1029" i="13"/>
  <c r="A1029" i="13"/>
  <c r="N1028" i="13"/>
  <c r="M1028" i="13"/>
  <c r="L1028" i="13"/>
  <c r="K1028" i="13"/>
  <c r="J1028" i="13"/>
  <c r="I1028" i="13"/>
  <c r="H1028" i="13"/>
  <c r="G1028" i="13"/>
  <c r="F1028" i="13"/>
  <c r="E1028" i="13"/>
  <c r="D1028" i="13"/>
  <c r="C1028" i="13"/>
  <c r="B1028" i="13"/>
  <c r="A1028" i="13"/>
  <c r="N1027" i="13"/>
  <c r="M1027" i="13"/>
  <c r="L1027" i="13"/>
  <c r="K1027" i="13"/>
  <c r="J1027" i="13"/>
  <c r="I1027" i="13"/>
  <c r="H1027" i="13"/>
  <c r="G1027" i="13"/>
  <c r="F1027" i="13"/>
  <c r="E1027" i="13"/>
  <c r="D1027" i="13"/>
  <c r="C1027" i="13"/>
  <c r="B1027" i="13"/>
  <c r="A1027" i="13"/>
  <c r="N1026" i="13"/>
  <c r="M1026" i="13"/>
  <c r="L1026" i="13"/>
  <c r="K1026" i="13"/>
  <c r="J1026" i="13"/>
  <c r="I1026" i="13"/>
  <c r="H1026" i="13"/>
  <c r="G1026" i="13"/>
  <c r="F1026" i="13"/>
  <c r="E1026" i="13"/>
  <c r="D1026" i="13"/>
  <c r="C1026" i="13"/>
  <c r="B1026" i="13"/>
  <c r="A1026" i="13"/>
  <c r="N1025" i="13"/>
  <c r="M1025" i="13"/>
  <c r="L1025" i="13"/>
  <c r="K1025" i="13"/>
  <c r="J1025" i="13"/>
  <c r="I1025" i="13"/>
  <c r="H1025" i="13"/>
  <c r="G1025" i="13"/>
  <c r="F1025" i="13"/>
  <c r="E1025" i="13"/>
  <c r="D1025" i="13"/>
  <c r="C1025" i="13"/>
  <c r="B1025" i="13"/>
  <c r="A1025" i="13"/>
  <c r="N1024" i="13"/>
  <c r="M1024" i="13"/>
  <c r="L1024" i="13"/>
  <c r="K1024" i="13"/>
  <c r="J1024" i="13"/>
  <c r="I1024" i="13"/>
  <c r="H1024" i="13"/>
  <c r="G1024" i="13"/>
  <c r="F1024" i="13"/>
  <c r="E1024" i="13"/>
  <c r="D1024" i="13"/>
  <c r="C1024" i="13"/>
  <c r="B1024" i="13"/>
  <c r="A1024" i="13"/>
  <c r="N1023" i="13"/>
  <c r="M1023" i="13"/>
  <c r="L1023" i="13"/>
  <c r="K1023" i="13"/>
  <c r="J1023" i="13"/>
  <c r="I1023" i="13"/>
  <c r="H1023" i="13"/>
  <c r="G1023" i="13"/>
  <c r="F1023" i="13"/>
  <c r="E1023" i="13"/>
  <c r="D1023" i="13"/>
  <c r="C1023" i="13"/>
  <c r="B1023" i="13"/>
  <c r="A1023" i="13"/>
  <c r="N1022" i="13"/>
  <c r="M1022" i="13"/>
  <c r="L1022" i="13"/>
  <c r="K1022" i="13"/>
  <c r="J1022" i="13"/>
  <c r="I1022" i="13"/>
  <c r="H1022" i="13"/>
  <c r="G1022" i="13"/>
  <c r="F1022" i="13"/>
  <c r="E1022" i="13"/>
  <c r="D1022" i="13"/>
  <c r="C1022" i="13"/>
  <c r="B1022" i="13"/>
  <c r="A1022" i="13"/>
  <c r="N1021" i="13"/>
  <c r="M1021" i="13"/>
  <c r="L1021" i="13"/>
  <c r="K1021" i="13"/>
  <c r="J1021" i="13"/>
  <c r="I1021" i="13"/>
  <c r="H1021" i="13"/>
  <c r="G1021" i="13"/>
  <c r="F1021" i="13"/>
  <c r="E1021" i="13"/>
  <c r="D1021" i="13"/>
  <c r="C1021" i="13"/>
  <c r="B1021" i="13"/>
  <c r="A1021" i="13"/>
  <c r="N1020" i="13"/>
  <c r="M1020" i="13"/>
  <c r="L1020" i="13"/>
  <c r="K1020" i="13"/>
  <c r="J1020" i="13"/>
  <c r="I1020" i="13"/>
  <c r="H1020" i="13"/>
  <c r="G1020" i="13"/>
  <c r="F1020" i="13"/>
  <c r="E1020" i="13"/>
  <c r="D1020" i="13"/>
  <c r="C1020" i="13"/>
  <c r="B1020" i="13"/>
  <c r="A1020" i="13"/>
  <c r="N1019" i="13"/>
  <c r="M1019" i="13"/>
  <c r="L1019" i="13"/>
  <c r="K1019" i="13"/>
  <c r="J1019" i="13"/>
  <c r="I1019" i="13"/>
  <c r="H1019" i="13"/>
  <c r="G1019" i="13"/>
  <c r="F1019" i="13"/>
  <c r="E1019" i="13"/>
  <c r="D1019" i="13"/>
  <c r="C1019" i="13"/>
  <c r="B1019" i="13"/>
  <c r="A1019" i="13"/>
  <c r="N1018" i="13"/>
  <c r="M1018" i="13"/>
  <c r="L1018" i="13"/>
  <c r="K1018" i="13"/>
  <c r="J1018" i="13"/>
  <c r="I1018" i="13"/>
  <c r="H1018" i="13"/>
  <c r="G1018" i="13"/>
  <c r="F1018" i="13"/>
  <c r="E1018" i="13"/>
  <c r="D1018" i="13"/>
  <c r="C1018" i="13"/>
  <c r="B1018" i="13"/>
  <c r="A1018" i="13"/>
  <c r="N1017" i="13"/>
  <c r="M1017" i="13"/>
  <c r="J1017" i="13"/>
  <c r="I1017" i="13"/>
  <c r="F1017" i="13"/>
  <c r="D1017" i="13"/>
  <c r="C1017" i="13"/>
  <c r="B1017" i="13"/>
  <c r="A1017" i="13"/>
  <c r="N1016" i="13"/>
  <c r="M1016" i="13"/>
  <c r="J1016" i="13"/>
  <c r="I1016" i="13"/>
  <c r="F1016" i="13"/>
  <c r="D1016" i="13"/>
  <c r="C1016" i="13"/>
  <c r="B1016" i="13"/>
  <c r="A1016" i="13"/>
  <c r="N1015" i="13"/>
  <c r="M1015" i="13"/>
  <c r="J1015" i="13"/>
  <c r="I1015" i="13"/>
  <c r="F1015" i="13"/>
  <c r="D1015" i="13"/>
  <c r="C1015" i="13"/>
  <c r="B1015" i="13"/>
  <c r="A1015" i="13"/>
  <c r="N1014" i="13"/>
  <c r="M1014" i="13"/>
  <c r="J1014" i="13"/>
  <c r="I1014" i="13"/>
  <c r="F1014" i="13"/>
  <c r="D1014" i="13"/>
  <c r="C1014" i="13"/>
  <c r="B1014" i="13"/>
  <c r="A1014" i="13"/>
  <c r="N1013" i="13"/>
  <c r="M1013" i="13"/>
  <c r="J1013" i="13"/>
  <c r="I1013" i="13"/>
  <c r="F1013" i="13"/>
  <c r="D1013" i="13"/>
  <c r="C1013" i="13"/>
  <c r="B1013" i="13"/>
  <c r="A1013" i="13"/>
  <c r="N1012" i="13"/>
  <c r="M1012" i="13"/>
  <c r="J1012" i="13"/>
  <c r="I1012" i="13"/>
  <c r="F1012" i="13"/>
  <c r="D1012" i="13"/>
  <c r="C1012" i="13"/>
  <c r="B1012" i="13"/>
  <c r="A1012" i="13"/>
  <c r="N1011" i="13"/>
  <c r="M1011" i="13"/>
  <c r="J1011" i="13"/>
  <c r="I1011" i="13"/>
  <c r="F1011" i="13"/>
  <c r="D1011" i="13"/>
  <c r="C1011" i="13"/>
  <c r="B1011" i="13"/>
  <c r="A1011" i="13"/>
  <c r="N1010" i="13"/>
  <c r="M1010" i="13"/>
  <c r="J1010" i="13"/>
  <c r="I1010" i="13"/>
  <c r="F1010" i="13"/>
  <c r="D1010" i="13"/>
  <c r="C1010" i="13"/>
  <c r="B1010" i="13"/>
  <c r="A1010" i="13"/>
  <c r="N1009" i="13"/>
  <c r="M1009" i="13"/>
  <c r="J1009" i="13"/>
  <c r="I1009" i="13"/>
  <c r="F1009" i="13"/>
  <c r="D1009" i="13"/>
  <c r="C1009" i="13"/>
  <c r="B1009" i="13"/>
  <c r="A1009" i="13"/>
  <c r="N1008" i="13"/>
  <c r="M1008" i="13"/>
  <c r="J1008" i="13"/>
  <c r="I1008" i="13"/>
  <c r="F1008" i="13"/>
  <c r="D1008" i="13"/>
  <c r="C1008" i="13"/>
  <c r="B1008" i="13"/>
  <c r="A1008" i="13"/>
  <c r="N1007" i="13"/>
  <c r="M1007" i="13"/>
  <c r="J1007" i="13"/>
  <c r="I1007" i="13"/>
  <c r="F1007" i="13"/>
  <c r="D1007" i="13"/>
  <c r="C1007" i="13"/>
  <c r="B1007" i="13"/>
  <c r="A1007" i="13"/>
  <c r="N1006" i="13"/>
  <c r="M1006" i="13"/>
  <c r="J1006" i="13"/>
  <c r="I1006" i="13"/>
  <c r="F1006" i="13"/>
  <c r="D1006" i="13"/>
  <c r="C1006" i="13"/>
  <c r="B1006" i="13"/>
  <c r="A1006" i="13"/>
  <c r="N1005" i="13"/>
  <c r="M1005" i="13"/>
  <c r="J1005" i="13"/>
  <c r="I1005" i="13"/>
  <c r="F1005" i="13"/>
  <c r="D1005" i="13"/>
  <c r="C1005" i="13"/>
  <c r="B1005" i="13"/>
  <c r="A1005" i="13"/>
  <c r="N1004" i="13"/>
  <c r="M1004" i="13"/>
  <c r="J1004" i="13"/>
  <c r="I1004" i="13"/>
  <c r="F1004" i="13"/>
  <c r="D1004" i="13"/>
  <c r="C1004" i="13"/>
  <c r="B1004" i="13"/>
  <c r="A1004" i="13"/>
  <c r="N1003" i="13"/>
  <c r="M1003" i="13"/>
  <c r="J1003" i="13"/>
  <c r="I1003" i="13"/>
  <c r="F1003" i="13"/>
  <c r="D1003" i="13"/>
  <c r="C1003" i="13"/>
  <c r="B1003" i="13"/>
  <c r="A1003" i="13"/>
  <c r="N1002" i="13"/>
  <c r="M1002" i="13"/>
  <c r="J1002" i="13"/>
  <c r="I1002" i="13"/>
  <c r="F1002" i="13"/>
  <c r="D1002" i="13"/>
  <c r="C1002" i="13"/>
  <c r="B1002" i="13"/>
  <c r="A1002" i="13"/>
  <c r="N1001" i="13"/>
  <c r="M1001" i="13"/>
  <c r="J1001" i="13"/>
  <c r="I1001" i="13"/>
  <c r="F1001" i="13"/>
  <c r="D1001" i="13"/>
  <c r="C1001" i="13"/>
  <c r="B1001" i="13"/>
  <c r="A1001" i="13"/>
  <c r="N1000" i="13"/>
  <c r="M1000" i="13"/>
  <c r="J1000" i="13"/>
  <c r="I1000" i="13"/>
  <c r="F1000" i="13"/>
  <c r="D1000" i="13"/>
  <c r="C1000" i="13"/>
  <c r="B1000" i="13"/>
  <c r="A1000" i="13"/>
  <c r="N999" i="13"/>
  <c r="M999" i="13"/>
  <c r="J999" i="13"/>
  <c r="I999" i="13"/>
  <c r="F999" i="13"/>
  <c r="D999" i="13"/>
  <c r="C999" i="13"/>
  <c r="B999" i="13"/>
  <c r="A999" i="13"/>
  <c r="N998" i="13"/>
  <c r="M998" i="13"/>
  <c r="J998" i="13"/>
  <c r="I998" i="13"/>
  <c r="F998" i="13"/>
  <c r="D998" i="13"/>
  <c r="C998" i="13"/>
  <c r="B998" i="13"/>
  <c r="A998" i="13"/>
  <c r="N997" i="13"/>
  <c r="M997" i="13"/>
  <c r="J997" i="13"/>
  <c r="I997" i="13"/>
  <c r="F997" i="13"/>
  <c r="D997" i="13"/>
  <c r="C997" i="13"/>
  <c r="B997" i="13"/>
  <c r="A997" i="13"/>
  <c r="N996" i="13"/>
  <c r="M996" i="13"/>
  <c r="J996" i="13"/>
  <c r="I996" i="13"/>
  <c r="F996" i="13"/>
  <c r="D996" i="13"/>
  <c r="C996" i="13"/>
  <c r="B996" i="13"/>
  <c r="A996" i="13"/>
  <c r="N995" i="13"/>
  <c r="M995" i="13"/>
  <c r="J995" i="13"/>
  <c r="I995" i="13"/>
  <c r="F995" i="13"/>
  <c r="D995" i="13"/>
  <c r="C995" i="13"/>
  <c r="B995" i="13"/>
  <c r="A995" i="13"/>
  <c r="N994" i="13"/>
  <c r="M994" i="13"/>
  <c r="J994" i="13"/>
  <c r="I994" i="13"/>
  <c r="F994" i="13"/>
  <c r="D994" i="13"/>
  <c r="C994" i="13"/>
  <c r="B994" i="13"/>
  <c r="A994" i="13"/>
  <c r="N993" i="13"/>
  <c r="M993" i="13"/>
  <c r="J993" i="13"/>
  <c r="I993" i="13"/>
  <c r="F993" i="13"/>
  <c r="D993" i="13"/>
  <c r="C993" i="13"/>
  <c r="B993" i="13"/>
  <c r="A993" i="13"/>
  <c r="N992" i="13"/>
  <c r="M992" i="13"/>
  <c r="J992" i="13"/>
  <c r="I992" i="13"/>
  <c r="F992" i="13"/>
  <c r="D992" i="13"/>
  <c r="C992" i="13"/>
  <c r="B992" i="13"/>
  <c r="A992" i="13"/>
  <c r="N991" i="13"/>
  <c r="M991" i="13"/>
  <c r="J991" i="13"/>
  <c r="I991" i="13"/>
  <c r="F991" i="13"/>
  <c r="D991" i="13"/>
  <c r="C991" i="13"/>
  <c r="B991" i="13"/>
  <c r="A991" i="13"/>
  <c r="N990" i="13"/>
  <c r="M990" i="13"/>
  <c r="J990" i="13"/>
  <c r="I990" i="13"/>
  <c r="F990" i="13"/>
  <c r="D990" i="13"/>
  <c r="C990" i="13"/>
  <c r="B990" i="13"/>
  <c r="A990" i="13"/>
  <c r="N989" i="13"/>
  <c r="M989" i="13"/>
  <c r="J989" i="13"/>
  <c r="I989" i="13"/>
  <c r="F989" i="13"/>
  <c r="D989" i="13"/>
  <c r="C989" i="13"/>
  <c r="B989" i="13"/>
  <c r="A989" i="13"/>
  <c r="N988" i="13"/>
  <c r="M988" i="13"/>
  <c r="J988" i="13"/>
  <c r="I988" i="13"/>
  <c r="F988" i="13"/>
  <c r="D988" i="13"/>
  <c r="C988" i="13"/>
  <c r="B988" i="13"/>
  <c r="A988" i="13"/>
  <c r="N987" i="13"/>
  <c r="M987" i="13"/>
  <c r="J987" i="13"/>
  <c r="I987" i="13"/>
  <c r="F987" i="13"/>
  <c r="D987" i="13"/>
  <c r="C987" i="13"/>
  <c r="B987" i="13"/>
  <c r="A987" i="13"/>
  <c r="N986" i="13"/>
  <c r="M986" i="13"/>
  <c r="J986" i="13"/>
  <c r="I986" i="13"/>
  <c r="F986" i="13"/>
  <c r="D986" i="13"/>
  <c r="C986" i="13"/>
  <c r="B986" i="13"/>
  <c r="A986" i="13"/>
  <c r="N985" i="13"/>
  <c r="M985" i="13"/>
  <c r="J985" i="13"/>
  <c r="I985" i="13"/>
  <c r="F985" i="13"/>
  <c r="D985" i="13"/>
  <c r="C985" i="13"/>
  <c r="B985" i="13"/>
  <c r="A985" i="13"/>
  <c r="N984" i="13"/>
  <c r="M984" i="13"/>
  <c r="J984" i="13"/>
  <c r="I984" i="13"/>
  <c r="F984" i="13"/>
  <c r="D984" i="13"/>
  <c r="C984" i="13"/>
  <c r="B984" i="13"/>
  <c r="A984" i="13"/>
  <c r="N983" i="13"/>
  <c r="M983" i="13"/>
  <c r="J983" i="13"/>
  <c r="I983" i="13"/>
  <c r="F983" i="13"/>
  <c r="D983" i="13"/>
  <c r="C983" i="13"/>
  <c r="B983" i="13"/>
  <c r="A983" i="13"/>
  <c r="N982" i="13"/>
  <c r="M982" i="13"/>
  <c r="J982" i="13"/>
  <c r="I982" i="13"/>
  <c r="F982" i="13"/>
  <c r="D982" i="13"/>
  <c r="C982" i="13"/>
  <c r="B982" i="13"/>
  <c r="A982" i="13"/>
  <c r="N981" i="13"/>
  <c r="M981" i="13"/>
  <c r="J981" i="13"/>
  <c r="I981" i="13"/>
  <c r="F981" i="13"/>
  <c r="D981" i="13"/>
  <c r="C981" i="13"/>
  <c r="B981" i="13"/>
  <c r="A981" i="13"/>
  <c r="N980" i="13"/>
  <c r="M980" i="13"/>
  <c r="J980" i="13"/>
  <c r="I980" i="13"/>
  <c r="F980" i="13"/>
  <c r="D980" i="13"/>
  <c r="C980" i="13"/>
  <c r="B980" i="13"/>
  <c r="A980" i="13"/>
  <c r="N979" i="13"/>
  <c r="M979" i="13"/>
  <c r="J979" i="13"/>
  <c r="I979" i="13"/>
  <c r="F979" i="13"/>
  <c r="D979" i="13"/>
  <c r="C979" i="13"/>
  <c r="B979" i="13"/>
  <c r="A979" i="13"/>
  <c r="N978" i="13"/>
  <c r="M978" i="13"/>
  <c r="J978" i="13"/>
  <c r="I978" i="13"/>
  <c r="F978" i="13"/>
  <c r="D978" i="13"/>
  <c r="C978" i="13"/>
  <c r="B978" i="13"/>
  <c r="A978" i="13"/>
  <c r="N977" i="13"/>
  <c r="M977" i="13"/>
  <c r="J977" i="13"/>
  <c r="I977" i="13"/>
  <c r="F977" i="13"/>
  <c r="D977" i="13"/>
  <c r="C977" i="13"/>
  <c r="B977" i="13"/>
  <c r="A977" i="13"/>
  <c r="N976" i="13"/>
  <c r="M976" i="13"/>
  <c r="J976" i="13"/>
  <c r="I976" i="13"/>
  <c r="F976" i="13"/>
  <c r="D976" i="13"/>
  <c r="C976" i="13"/>
  <c r="B976" i="13"/>
  <c r="A976" i="13"/>
  <c r="N975" i="13"/>
  <c r="M975" i="13"/>
  <c r="J975" i="13"/>
  <c r="I975" i="13"/>
  <c r="F975" i="13"/>
  <c r="D975" i="13"/>
  <c r="C975" i="13"/>
  <c r="B975" i="13"/>
  <c r="A975" i="13"/>
  <c r="N974" i="13"/>
  <c r="M974" i="13"/>
  <c r="J974" i="13"/>
  <c r="I974" i="13"/>
  <c r="F974" i="13"/>
  <c r="D974" i="13"/>
  <c r="C974" i="13"/>
  <c r="B974" i="13"/>
  <c r="A974" i="13"/>
  <c r="N973" i="13"/>
  <c r="M973" i="13"/>
  <c r="J973" i="13"/>
  <c r="I973" i="13"/>
  <c r="F973" i="13"/>
  <c r="D973" i="13"/>
  <c r="C973" i="13"/>
  <c r="B973" i="13"/>
  <c r="A973" i="13"/>
  <c r="N972" i="13"/>
  <c r="M972" i="13"/>
  <c r="J972" i="13"/>
  <c r="I972" i="13"/>
  <c r="F972" i="13"/>
  <c r="D972" i="13"/>
  <c r="C972" i="13"/>
  <c r="B972" i="13"/>
  <c r="A972" i="13"/>
  <c r="N971" i="13"/>
  <c r="M971" i="13"/>
  <c r="J971" i="13"/>
  <c r="I971" i="13"/>
  <c r="F971" i="13"/>
  <c r="D971" i="13"/>
  <c r="C971" i="13"/>
  <c r="B971" i="13"/>
  <c r="A971" i="13"/>
  <c r="N970" i="13"/>
  <c r="M970" i="13"/>
  <c r="J970" i="13"/>
  <c r="I970" i="13"/>
  <c r="F970" i="13"/>
  <c r="D970" i="13"/>
  <c r="C970" i="13"/>
  <c r="B970" i="13"/>
  <c r="A970" i="13"/>
  <c r="N969" i="13"/>
  <c r="M969" i="13"/>
  <c r="J969" i="13"/>
  <c r="I969" i="13"/>
  <c r="F969" i="13"/>
  <c r="D969" i="13"/>
  <c r="C969" i="13"/>
  <c r="B969" i="13"/>
  <c r="A969" i="13"/>
  <c r="N968" i="13"/>
  <c r="M968" i="13"/>
  <c r="J968" i="13"/>
  <c r="I968" i="13"/>
  <c r="F968" i="13"/>
  <c r="D968" i="13"/>
  <c r="C968" i="13"/>
  <c r="B968" i="13"/>
  <c r="A968" i="13"/>
  <c r="N967" i="13"/>
  <c r="M967" i="13"/>
  <c r="J967" i="13"/>
  <c r="I967" i="13"/>
  <c r="F967" i="13"/>
  <c r="D967" i="13"/>
  <c r="C967" i="13"/>
  <c r="B967" i="13"/>
  <c r="A967" i="13"/>
  <c r="N966" i="13"/>
  <c r="M966" i="13"/>
  <c r="J966" i="13"/>
  <c r="I966" i="13"/>
  <c r="F966" i="13"/>
  <c r="D966" i="13"/>
  <c r="C966" i="13"/>
  <c r="B966" i="13"/>
  <c r="A966" i="13"/>
  <c r="N965" i="13"/>
  <c r="M965" i="13"/>
  <c r="J965" i="13"/>
  <c r="I965" i="13"/>
  <c r="F965" i="13"/>
  <c r="D965" i="13"/>
  <c r="C965" i="13"/>
  <c r="B965" i="13"/>
  <c r="A965" i="13"/>
  <c r="N964" i="13"/>
  <c r="M964" i="13"/>
  <c r="J964" i="13"/>
  <c r="I964" i="13"/>
  <c r="F964" i="13"/>
  <c r="D964" i="13"/>
  <c r="C964" i="13"/>
  <c r="B964" i="13"/>
  <c r="A964" i="13"/>
  <c r="N963" i="13"/>
  <c r="M963" i="13"/>
  <c r="J963" i="13"/>
  <c r="I963" i="13"/>
  <c r="F963" i="13"/>
  <c r="D963" i="13"/>
  <c r="C963" i="13"/>
  <c r="B963" i="13"/>
  <c r="N962" i="13"/>
  <c r="M962" i="13"/>
  <c r="J962" i="13"/>
  <c r="I962" i="13"/>
  <c r="F962" i="13"/>
  <c r="D962" i="13"/>
  <c r="C962" i="13"/>
  <c r="B962" i="13"/>
  <c r="N961" i="13"/>
  <c r="M961" i="13"/>
  <c r="J961" i="13"/>
  <c r="I961" i="13"/>
  <c r="F961" i="13"/>
  <c r="D961" i="13"/>
  <c r="C961" i="13"/>
  <c r="B961" i="13"/>
  <c r="N960" i="13"/>
  <c r="M960" i="13"/>
  <c r="J960" i="13"/>
  <c r="I960" i="13"/>
  <c r="F960" i="13"/>
  <c r="D960" i="13"/>
  <c r="C960" i="13"/>
  <c r="B960" i="13"/>
  <c r="A960" i="13"/>
  <c r="N959" i="13"/>
  <c r="M959" i="13"/>
  <c r="J959" i="13"/>
  <c r="I959" i="13"/>
  <c r="F959" i="13"/>
  <c r="D959" i="13"/>
  <c r="C959" i="13"/>
  <c r="B959" i="13"/>
  <c r="A959" i="13"/>
  <c r="N958" i="13"/>
  <c r="M958" i="13"/>
  <c r="J958" i="13"/>
  <c r="I958" i="13"/>
  <c r="F958" i="13"/>
  <c r="D958" i="13"/>
  <c r="C958" i="13"/>
  <c r="B958" i="13"/>
  <c r="A958" i="13"/>
  <c r="N957" i="13"/>
  <c r="M957" i="13"/>
  <c r="J957" i="13"/>
  <c r="I957" i="13"/>
  <c r="F957" i="13"/>
  <c r="D957" i="13"/>
  <c r="C957" i="13"/>
  <c r="B957" i="13"/>
  <c r="A957" i="13"/>
  <c r="N956" i="13"/>
  <c r="M956" i="13"/>
  <c r="J956" i="13"/>
  <c r="I956" i="13"/>
  <c r="F956" i="13"/>
  <c r="D956" i="13"/>
  <c r="C956" i="13"/>
  <c r="B956" i="13"/>
  <c r="A956" i="13"/>
  <c r="N955" i="13"/>
  <c r="M955" i="13"/>
  <c r="J955" i="13"/>
  <c r="I955" i="13"/>
  <c r="F955" i="13"/>
  <c r="D955" i="13"/>
  <c r="C955" i="13"/>
  <c r="B955" i="13"/>
  <c r="A955" i="13"/>
  <c r="N954" i="13"/>
  <c r="M954" i="13"/>
  <c r="J954" i="13"/>
  <c r="I954" i="13"/>
  <c r="F954" i="13"/>
  <c r="D954" i="13"/>
  <c r="C954" i="13"/>
  <c r="B954" i="13"/>
  <c r="A954" i="13"/>
  <c r="N953" i="13"/>
  <c r="M953" i="13"/>
  <c r="J953" i="13"/>
  <c r="I953" i="13"/>
  <c r="F953" i="13"/>
  <c r="D953" i="13"/>
  <c r="C953" i="13"/>
  <c r="B953" i="13"/>
  <c r="A953" i="13"/>
  <c r="N952" i="13"/>
  <c r="M952" i="13"/>
  <c r="J952" i="13"/>
  <c r="I952" i="13"/>
  <c r="F952" i="13"/>
  <c r="D952" i="13"/>
  <c r="C952" i="13"/>
  <c r="B952" i="13"/>
  <c r="A952" i="13"/>
  <c r="N951" i="13"/>
  <c r="M951" i="13"/>
  <c r="J951" i="13"/>
  <c r="I951" i="13"/>
  <c r="F951" i="13"/>
  <c r="D951" i="13"/>
  <c r="C951" i="13"/>
  <c r="B951" i="13"/>
  <c r="A951" i="13"/>
  <c r="N950" i="13"/>
  <c r="M950" i="13"/>
  <c r="J950" i="13"/>
  <c r="I950" i="13"/>
  <c r="F950" i="13"/>
  <c r="D950" i="13"/>
  <c r="C950" i="13"/>
  <c r="B950" i="13"/>
  <c r="A950" i="13"/>
  <c r="N949" i="13"/>
  <c r="M949" i="13"/>
  <c r="J949" i="13"/>
  <c r="I949" i="13"/>
  <c r="F949" i="13"/>
  <c r="D949" i="13"/>
  <c r="C949" i="13"/>
  <c r="B949" i="13"/>
  <c r="A949" i="13"/>
  <c r="N948" i="13"/>
  <c r="M948" i="13"/>
  <c r="J948" i="13"/>
  <c r="I948" i="13"/>
  <c r="F948" i="13"/>
  <c r="D948" i="13"/>
  <c r="C948" i="13"/>
  <c r="B948" i="13"/>
  <c r="A948" i="13"/>
  <c r="N947" i="13"/>
  <c r="M947" i="13"/>
  <c r="J947" i="13"/>
  <c r="I947" i="13"/>
  <c r="F947" i="13"/>
  <c r="D947" i="13"/>
  <c r="C947" i="13"/>
  <c r="B947" i="13"/>
  <c r="A947" i="13"/>
  <c r="N946" i="13"/>
  <c r="M946" i="13"/>
  <c r="J946" i="13"/>
  <c r="I946" i="13"/>
  <c r="F946" i="13"/>
  <c r="D946" i="13"/>
  <c r="C946" i="13"/>
  <c r="B946" i="13"/>
  <c r="A946" i="13"/>
  <c r="N945" i="13"/>
  <c r="M945" i="13"/>
  <c r="J945" i="13"/>
  <c r="I945" i="13"/>
  <c r="F945" i="13"/>
  <c r="D945" i="13"/>
  <c r="C945" i="13"/>
  <c r="B945" i="13"/>
  <c r="A945" i="13"/>
  <c r="N944" i="13"/>
  <c r="M944" i="13"/>
  <c r="J944" i="13"/>
  <c r="I944" i="13"/>
  <c r="F944" i="13"/>
  <c r="D944" i="13"/>
  <c r="C944" i="13"/>
  <c r="B944" i="13"/>
  <c r="A944" i="13"/>
  <c r="N943" i="13"/>
  <c r="M943" i="13"/>
  <c r="J943" i="13"/>
  <c r="I943" i="13"/>
  <c r="F943" i="13"/>
  <c r="D943" i="13"/>
  <c r="C943" i="13"/>
  <c r="B943" i="13"/>
  <c r="A943" i="13"/>
  <c r="N942" i="13"/>
  <c r="M942" i="13"/>
  <c r="J942" i="13"/>
  <c r="I942" i="13"/>
  <c r="F942" i="13"/>
  <c r="D942" i="13"/>
  <c r="C942" i="13"/>
  <c r="B942" i="13"/>
  <c r="A942" i="13"/>
  <c r="N941" i="13"/>
  <c r="M941" i="13"/>
  <c r="J941" i="13"/>
  <c r="I941" i="13"/>
  <c r="F941" i="13"/>
  <c r="D941" i="13"/>
  <c r="C941" i="13"/>
  <c r="B941" i="13"/>
  <c r="A941" i="13"/>
  <c r="N940" i="13"/>
  <c r="M940" i="13"/>
  <c r="J940" i="13"/>
  <c r="I940" i="13"/>
  <c r="F940" i="13"/>
  <c r="D940" i="13"/>
  <c r="C940" i="13"/>
  <c r="B940" i="13"/>
  <c r="A940" i="13"/>
  <c r="N939" i="13"/>
  <c r="M939" i="13"/>
  <c r="J939" i="13"/>
  <c r="I939" i="13"/>
  <c r="F939" i="13"/>
  <c r="D939" i="13"/>
  <c r="C939" i="13"/>
  <c r="B939" i="13"/>
  <c r="A939" i="13"/>
  <c r="N938" i="13"/>
  <c r="M938" i="13"/>
  <c r="J938" i="13"/>
  <c r="I938" i="13"/>
  <c r="F938" i="13"/>
  <c r="D938" i="13"/>
  <c r="C938" i="13"/>
  <c r="B938" i="13"/>
  <c r="A938" i="13"/>
  <c r="N937" i="13"/>
  <c r="M937" i="13"/>
  <c r="J937" i="13"/>
  <c r="I937" i="13"/>
  <c r="F937" i="13"/>
  <c r="D937" i="13"/>
  <c r="C937" i="13"/>
  <c r="B937" i="13"/>
  <c r="A937" i="13"/>
  <c r="N936" i="13"/>
  <c r="M936" i="13"/>
  <c r="J936" i="13"/>
  <c r="I936" i="13"/>
  <c r="F936" i="13"/>
  <c r="D936" i="13"/>
  <c r="C936" i="13"/>
  <c r="B936" i="13"/>
  <c r="A936" i="13"/>
  <c r="N935" i="13"/>
  <c r="M935" i="13"/>
  <c r="J935" i="13"/>
  <c r="I935" i="13"/>
  <c r="F935" i="13"/>
  <c r="D935" i="13"/>
  <c r="C935" i="13"/>
  <c r="B935" i="13"/>
  <c r="A935" i="13"/>
  <c r="N934" i="13"/>
  <c r="M934" i="13"/>
  <c r="J934" i="13"/>
  <c r="I934" i="13"/>
  <c r="F934" i="13"/>
  <c r="D934" i="13"/>
  <c r="C934" i="13"/>
  <c r="B934" i="13"/>
  <c r="A934" i="13"/>
  <c r="N933" i="13"/>
  <c r="M933" i="13"/>
  <c r="J933" i="13"/>
  <c r="I933" i="13"/>
  <c r="F933" i="13"/>
  <c r="D933" i="13"/>
  <c r="C933" i="13"/>
  <c r="B933" i="13"/>
  <c r="A933" i="13"/>
  <c r="N932" i="13"/>
  <c r="M932" i="13"/>
  <c r="J932" i="13"/>
  <c r="I932" i="13"/>
  <c r="F932" i="13"/>
  <c r="D932" i="13"/>
  <c r="C932" i="13"/>
  <c r="B932" i="13"/>
  <c r="A932" i="13"/>
  <c r="N931" i="13"/>
  <c r="M931" i="13"/>
  <c r="J931" i="13"/>
  <c r="I931" i="13"/>
  <c r="F931" i="13"/>
  <c r="D931" i="13"/>
  <c r="C931" i="13"/>
  <c r="B931" i="13"/>
  <c r="A931" i="13"/>
  <c r="N930" i="13"/>
  <c r="M930" i="13"/>
  <c r="J930" i="13"/>
  <c r="I930" i="13"/>
  <c r="F930" i="13"/>
  <c r="D930" i="13"/>
  <c r="C930" i="13"/>
  <c r="B930" i="13"/>
  <c r="A930" i="13"/>
  <c r="N929" i="13"/>
  <c r="M929" i="13"/>
  <c r="J929" i="13"/>
  <c r="I929" i="13"/>
  <c r="F929" i="13"/>
  <c r="D929" i="13"/>
  <c r="C929" i="13"/>
  <c r="B929" i="13"/>
  <c r="A929" i="13"/>
  <c r="N928" i="13"/>
  <c r="M928" i="13"/>
  <c r="J928" i="13"/>
  <c r="I928" i="13"/>
  <c r="F928" i="13"/>
  <c r="D928" i="13"/>
  <c r="C928" i="13"/>
  <c r="B928" i="13"/>
  <c r="A928" i="13"/>
  <c r="N927" i="13"/>
  <c r="M927" i="13"/>
  <c r="J927" i="13"/>
  <c r="I927" i="13"/>
  <c r="F927" i="13"/>
  <c r="D927" i="13"/>
  <c r="C927" i="13"/>
  <c r="B927" i="13"/>
  <c r="A927" i="13"/>
  <c r="N926" i="13"/>
  <c r="M926" i="13"/>
  <c r="J926" i="13"/>
  <c r="I926" i="13"/>
  <c r="F926" i="13"/>
  <c r="D926" i="13"/>
  <c r="C926" i="13"/>
  <c r="B926" i="13"/>
  <c r="A926" i="13"/>
  <c r="N925" i="13"/>
  <c r="M925" i="13"/>
  <c r="J925" i="13"/>
  <c r="I925" i="13"/>
  <c r="F925" i="13"/>
  <c r="D925" i="13"/>
  <c r="C925" i="13"/>
  <c r="B925" i="13"/>
  <c r="A925" i="13"/>
  <c r="N924" i="13"/>
  <c r="M924" i="13"/>
  <c r="J924" i="13"/>
  <c r="I924" i="13"/>
  <c r="F924" i="13"/>
  <c r="D924" i="13"/>
  <c r="C924" i="13"/>
  <c r="B924" i="13"/>
  <c r="A924" i="13"/>
  <c r="N923" i="13"/>
  <c r="M923" i="13"/>
  <c r="J923" i="13"/>
  <c r="I923" i="13"/>
  <c r="F923" i="13"/>
  <c r="D923" i="13"/>
  <c r="C923" i="13"/>
  <c r="B923" i="13"/>
  <c r="A923" i="13"/>
  <c r="N922" i="13"/>
  <c r="M922" i="13"/>
  <c r="J922" i="13"/>
  <c r="I922" i="13"/>
  <c r="F922" i="13"/>
  <c r="D922" i="13"/>
  <c r="C922" i="13"/>
  <c r="B922" i="13"/>
  <c r="A922" i="13"/>
  <c r="N921" i="13"/>
  <c r="M921" i="13"/>
  <c r="J921" i="13"/>
  <c r="I921" i="13"/>
  <c r="F921" i="13"/>
  <c r="D921" i="13"/>
  <c r="C921" i="13"/>
  <c r="B921" i="13"/>
  <c r="A921" i="13"/>
  <c r="N920" i="13"/>
  <c r="M920" i="13"/>
  <c r="J920" i="13"/>
  <c r="I920" i="13"/>
  <c r="F920" i="13"/>
  <c r="D920" i="13"/>
  <c r="C920" i="13"/>
  <c r="B920" i="13"/>
  <c r="A920" i="13"/>
  <c r="N919" i="13"/>
  <c r="M919" i="13"/>
  <c r="J919" i="13"/>
  <c r="I919" i="13"/>
  <c r="F919" i="13"/>
  <c r="D919" i="13"/>
  <c r="C919" i="13"/>
  <c r="B919" i="13"/>
  <c r="A919" i="13"/>
  <c r="N918" i="13"/>
  <c r="M918" i="13"/>
  <c r="J918" i="13"/>
  <c r="I918" i="13"/>
  <c r="F918" i="13"/>
  <c r="D918" i="13"/>
  <c r="C918" i="13"/>
  <c r="B918" i="13"/>
  <c r="A918" i="13"/>
  <c r="N917" i="13"/>
  <c r="M917" i="13"/>
  <c r="J917" i="13"/>
  <c r="I917" i="13"/>
  <c r="F917" i="13"/>
  <c r="D917" i="13"/>
  <c r="C917" i="13"/>
  <c r="B917" i="13"/>
  <c r="A917" i="13"/>
  <c r="N916" i="13"/>
  <c r="M916" i="13"/>
  <c r="J916" i="13"/>
  <c r="I916" i="13"/>
  <c r="F916" i="13"/>
  <c r="D916" i="13"/>
  <c r="C916" i="13"/>
  <c r="B916" i="13"/>
  <c r="A916" i="13"/>
  <c r="N915" i="13"/>
  <c r="M915" i="13"/>
  <c r="J915" i="13"/>
  <c r="I915" i="13"/>
  <c r="F915" i="13"/>
  <c r="D915" i="13"/>
  <c r="C915" i="13"/>
  <c r="B915" i="13"/>
  <c r="A915" i="13"/>
  <c r="N914" i="13"/>
  <c r="M914" i="13"/>
  <c r="J914" i="13"/>
  <c r="I914" i="13"/>
  <c r="F914" i="13"/>
  <c r="D914" i="13"/>
  <c r="C914" i="13"/>
  <c r="B914" i="13"/>
  <c r="A914" i="13"/>
  <c r="N913" i="13"/>
  <c r="M913" i="13"/>
  <c r="J913" i="13"/>
  <c r="I913" i="13"/>
  <c r="F913" i="13"/>
  <c r="D913" i="13"/>
  <c r="C913" i="13"/>
  <c r="B913" i="13"/>
  <c r="A913" i="13"/>
  <c r="N912" i="13"/>
  <c r="M912" i="13"/>
  <c r="J912" i="13"/>
  <c r="I912" i="13"/>
  <c r="F912" i="13"/>
  <c r="D912" i="13"/>
  <c r="C912" i="13"/>
  <c r="B912" i="13"/>
  <c r="A912" i="13"/>
  <c r="N911" i="13"/>
  <c r="M911" i="13"/>
  <c r="J911" i="13"/>
  <c r="I911" i="13"/>
  <c r="F911" i="13"/>
  <c r="D911" i="13"/>
  <c r="C911" i="13"/>
  <c r="B911" i="13"/>
  <c r="A911" i="13"/>
  <c r="N910" i="13"/>
  <c r="M910" i="13"/>
  <c r="J910" i="13"/>
  <c r="I910" i="13"/>
  <c r="F910" i="13"/>
  <c r="D910" i="13"/>
  <c r="C910" i="13"/>
  <c r="B910" i="13"/>
  <c r="A910" i="13"/>
  <c r="N909" i="13"/>
  <c r="M909" i="13"/>
  <c r="J909" i="13"/>
  <c r="I909" i="13"/>
  <c r="F909" i="13"/>
  <c r="D909" i="13"/>
  <c r="C909" i="13"/>
  <c r="B909" i="13"/>
  <c r="A909" i="13"/>
  <c r="N908" i="13"/>
  <c r="M908" i="13"/>
  <c r="J908" i="13"/>
  <c r="I908" i="13"/>
  <c r="F908" i="13"/>
  <c r="D908" i="13"/>
  <c r="C908" i="13"/>
  <c r="B908" i="13"/>
  <c r="A908" i="13"/>
  <c r="N907" i="13"/>
  <c r="M907" i="13"/>
  <c r="J907" i="13"/>
  <c r="I907" i="13"/>
  <c r="F907" i="13"/>
  <c r="D907" i="13"/>
  <c r="C907" i="13"/>
  <c r="B907" i="13"/>
  <c r="A907" i="13"/>
  <c r="N906" i="13"/>
  <c r="M906" i="13"/>
  <c r="J906" i="13"/>
  <c r="I906" i="13"/>
  <c r="F906" i="13"/>
  <c r="D906" i="13"/>
  <c r="C906" i="13"/>
  <c r="B906" i="13"/>
  <c r="A906" i="13"/>
  <c r="N905" i="13"/>
  <c r="M905" i="13"/>
  <c r="J905" i="13"/>
  <c r="I905" i="13"/>
  <c r="F905" i="13"/>
  <c r="D905" i="13"/>
  <c r="C905" i="13"/>
  <c r="B905" i="13"/>
  <c r="A905" i="13"/>
  <c r="N904" i="13"/>
  <c r="M904" i="13"/>
  <c r="J904" i="13"/>
  <c r="I904" i="13"/>
  <c r="F904" i="13"/>
  <c r="D904" i="13"/>
  <c r="C904" i="13"/>
  <c r="B904" i="13"/>
  <c r="A904" i="13"/>
  <c r="N903" i="13"/>
  <c r="M903" i="13"/>
  <c r="J903" i="13"/>
  <c r="I903" i="13"/>
  <c r="F903" i="13"/>
  <c r="D903" i="13"/>
  <c r="C903" i="13"/>
  <c r="B903" i="13"/>
  <c r="A903" i="13"/>
  <c r="N902" i="13"/>
  <c r="M902" i="13"/>
  <c r="J902" i="13"/>
  <c r="I902" i="13"/>
  <c r="F902" i="13"/>
  <c r="D902" i="13"/>
  <c r="C902" i="13"/>
  <c r="B902" i="13"/>
  <c r="A902" i="13"/>
  <c r="N901" i="13"/>
  <c r="M901" i="13"/>
  <c r="J901" i="13"/>
  <c r="I901" i="13"/>
  <c r="F901" i="13"/>
  <c r="D901" i="13"/>
  <c r="C901" i="13"/>
  <c r="B901" i="13"/>
  <c r="A901" i="13"/>
  <c r="N900" i="13"/>
  <c r="M900" i="13"/>
  <c r="J900" i="13"/>
  <c r="I900" i="13"/>
  <c r="F900" i="13"/>
  <c r="D900" i="13"/>
  <c r="C900" i="13"/>
  <c r="B900" i="13"/>
  <c r="A900" i="13"/>
  <c r="N899" i="13"/>
  <c r="M899" i="13"/>
  <c r="J899" i="13"/>
  <c r="I899" i="13"/>
  <c r="F899" i="13"/>
  <c r="D899" i="13"/>
  <c r="C899" i="13"/>
  <c r="B899" i="13"/>
  <c r="A899" i="13"/>
  <c r="N898" i="13"/>
  <c r="M898" i="13"/>
  <c r="J898" i="13"/>
  <c r="I898" i="13"/>
  <c r="F898" i="13"/>
  <c r="D898" i="13"/>
  <c r="C898" i="13"/>
  <c r="B898" i="13"/>
  <c r="A898" i="13"/>
  <c r="N897" i="13"/>
  <c r="M897" i="13"/>
  <c r="J897" i="13"/>
  <c r="I897" i="13"/>
  <c r="F897" i="13"/>
  <c r="D897" i="13"/>
  <c r="C897" i="13"/>
  <c r="B897" i="13"/>
  <c r="A897" i="13"/>
  <c r="N896" i="13"/>
  <c r="M896" i="13"/>
  <c r="J896" i="13"/>
  <c r="I896" i="13"/>
  <c r="F896" i="13"/>
  <c r="D896" i="13"/>
  <c r="C896" i="13"/>
  <c r="B896" i="13"/>
  <c r="A896" i="13"/>
  <c r="N895" i="13"/>
  <c r="M895" i="13"/>
  <c r="J895" i="13"/>
  <c r="I895" i="13"/>
  <c r="F895" i="13"/>
  <c r="D895" i="13"/>
  <c r="C895" i="13"/>
  <c r="B895" i="13"/>
  <c r="A895" i="13"/>
  <c r="N894" i="13"/>
  <c r="M894" i="13"/>
  <c r="J894" i="13"/>
  <c r="I894" i="13"/>
  <c r="F894" i="13"/>
  <c r="D894" i="13"/>
  <c r="C894" i="13"/>
  <c r="B894" i="13"/>
  <c r="A894" i="13"/>
  <c r="N893" i="13"/>
  <c r="M893" i="13"/>
  <c r="J893" i="13"/>
  <c r="I893" i="13"/>
  <c r="F893" i="13"/>
  <c r="D893" i="13"/>
  <c r="C893" i="13"/>
  <c r="B893" i="13"/>
  <c r="A893" i="13"/>
  <c r="N892" i="13"/>
  <c r="M892" i="13"/>
  <c r="J892" i="13"/>
  <c r="I892" i="13"/>
  <c r="F892" i="13"/>
  <c r="D892" i="13"/>
  <c r="C892" i="13"/>
  <c r="B892" i="13"/>
  <c r="A892" i="13"/>
  <c r="N891" i="13"/>
  <c r="M891" i="13"/>
  <c r="J891" i="13"/>
  <c r="I891" i="13"/>
  <c r="F891" i="13"/>
  <c r="D891" i="13"/>
  <c r="C891" i="13"/>
  <c r="B891" i="13"/>
  <c r="A891" i="13"/>
  <c r="N890" i="13"/>
  <c r="M890" i="13"/>
  <c r="J890" i="13"/>
  <c r="I890" i="13"/>
  <c r="F890" i="13"/>
  <c r="D890" i="13"/>
  <c r="C890" i="13"/>
  <c r="B890" i="13"/>
  <c r="A890" i="13"/>
  <c r="N889" i="13"/>
  <c r="M889" i="13"/>
  <c r="J889" i="13"/>
  <c r="I889" i="13"/>
  <c r="F889" i="13"/>
  <c r="D889" i="13"/>
  <c r="C889" i="13"/>
  <c r="B889" i="13"/>
  <c r="A889" i="13"/>
  <c r="N888" i="13"/>
  <c r="M888" i="13"/>
  <c r="J888" i="13"/>
  <c r="I888" i="13"/>
  <c r="F888" i="13"/>
  <c r="D888" i="13"/>
  <c r="C888" i="13"/>
  <c r="B888" i="13"/>
  <c r="A888" i="13"/>
  <c r="N887" i="13"/>
  <c r="M887" i="13"/>
  <c r="J887" i="13"/>
  <c r="I887" i="13"/>
  <c r="F887" i="13"/>
  <c r="D887" i="13"/>
  <c r="C887" i="13"/>
  <c r="B887" i="13"/>
  <c r="A887" i="13"/>
  <c r="N886" i="13"/>
  <c r="M886" i="13"/>
  <c r="J886" i="13"/>
  <c r="I886" i="13"/>
  <c r="F886" i="13"/>
  <c r="D886" i="13"/>
  <c r="C886" i="13"/>
  <c r="B886" i="13"/>
  <c r="A886" i="13"/>
  <c r="N885" i="13"/>
  <c r="M885" i="13"/>
  <c r="J885" i="13"/>
  <c r="I885" i="13"/>
  <c r="F885" i="13"/>
  <c r="D885" i="13"/>
  <c r="C885" i="13"/>
  <c r="B885" i="13"/>
  <c r="A885" i="13"/>
  <c r="N884" i="13"/>
  <c r="M884" i="13"/>
  <c r="J884" i="13"/>
  <c r="I884" i="13"/>
  <c r="F884" i="13"/>
  <c r="D884" i="13"/>
  <c r="C884" i="13"/>
  <c r="B884" i="13"/>
  <c r="A884" i="13"/>
  <c r="N883" i="13"/>
  <c r="M883" i="13"/>
  <c r="J883" i="13"/>
  <c r="I883" i="13"/>
  <c r="F883" i="13"/>
  <c r="D883" i="13"/>
  <c r="C883" i="13"/>
  <c r="B883" i="13"/>
  <c r="A883" i="13"/>
  <c r="N882" i="13"/>
  <c r="M882" i="13"/>
  <c r="J882" i="13"/>
  <c r="I882" i="13"/>
  <c r="F882" i="13"/>
  <c r="D882" i="13"/>
  <c r="C882" i="13"/>
  <c r="B882" i="13"/>
  <c r="A882" i="13"/>
  <c r="N881" i="13"/>
  <c r="M881" i="13"/>
  <c r="J881" i="13"/>
  <c r="I881" i="13"/>
  <c r="F881" i="13"/>
  <c r="D881" i="13"/>
  <c r="C881" i="13"/>
  <c r="B881" i="13"/>
  <c r="A881" i="13"/>
  <c r="N880" i="13"/>
  <c r="M880" i="13"/>
  <c r="J880" i="13"/>
  <c r="I880" i="13"/>
  <c r="F880" i="13"/>
  <c r="D880" i="13"/>
  <c r="C880" i="13"/>
  <c r="B880" i="13"/>
  <c r="A880" i="13"/>
  <c r="N879" i="13"/>
  <c r="M879" i="13"/>
  <c r="J879" i="13"/>
  <c r="I879" i="13"/>
  <c r="F879" i="13"/>
  <c r="D879" i="13"/>
  <c r="C879" i="13"/>
  <c r="B879" i="13"/>
  <c r="A879" i="13"/>
  <c r="N878" i="13"/>
  <c r="M878" i="13"/>
  <c r="J878" i="13"/>
  <c r="I878" i="13"/>
  <c r="F878" i="13"/>
  <c r="D878" i="13"/>
  <c r="C878" i="13"/>
  <c r="B878" i="13"/>
  <c r="A878" i="13"/>
  <c r="N877" i="13"/>
  <c r="M877" i="13"/>
  <c r="J877" i="13"/>
  <c r="I877" i="13"/>
  <c r="F877" i="13"/>
  <c r="D877" i="13"/>
  <c r="C877" i="13"/>
  <c r="B877" i="13"/>
  <c r="A877" i="13"/>
  <c r="N876" i="13"/>
  <c r="M876" i="13"/>
  <c r="J876" i="13"/>
  <c r="I876" i="13"/>
  <c r="F876" i="13"/>
  <c r="D876" i="13"/>
  <c r="C876" i="13"/>
  <c r="B876" i="13"/>
  <c r="A876" i="13"/>
  <c r="N875" i="13"/>
  <c r="M875" i="13"/>
  <c r="J875" i="13"/>
  <c r="I875" i="13"/>
  <c r="F875" i="13"/>
  <c r="D875" i="13"/>
  <c r="C875" i="13"/>
  <c r="B875" i="13"/>
  <c r="A875" i="13"/>
  <c r="N874" i="13"/>
  <c r="M874" i="13"/>
  <c r="J874" i="13"/>
  <c r="I874" i="13"/>
  <c r="F874" i="13"/>
  <c r="D874" i="13"/>
  <c r="C874" i="13"/>
  <c r="B874" i="13"/>
  <c r="A874" i="13"/>
  <c r="N873" i="13"/>
  <c r="M873" i="13"/>
  <c r="J873" i="13"/>
  <c r="I873" i="13"/>
  <c r="F873" i="13"/>
  <c r="D873" i="13"/>
  <c r="C873" i="13"/>
  <c r="B873" i="13"/>
  <c r="A873" i="13"/>
  <c r="N872" i="13"/>
  <c r="M872" i="13"/>
  <c r="J872" i="13"/>
  <c r="I872" i="13"/>
  <c r="F872" i="13"/>
  <c r="D872" i="13"/>
  <c r="C872" i="13"/>
  <c r="B872" i="13"/>
  <c r="A872" i="13"/>
  <c r="N871" i="13"/>
  <c r="M871" i="13"/>
  <c r="J871" i="13"/>
  <c r="I871" i="13"/>
  <c r="F871" i="13"/>
  <c r="D871" i="13"/>
  <c r="C871" i="13"/>
  <c r="B871" i="13"/>
  <c r="A871" i="13"/>
  <c r="N870" i="13"/>
  <c r="M870" i="13"/>
  <c r="J870" i="13"/>
  <c r="I870" i="13"/>
  <c r="F870" i="13"/>
  <c r="D870" i="13"/>
  <c r="C870" i="13"/>
  <c r="B870" i="13"/>
  <c r="A870" i="13"/>
  <c r="N869" i="13"/>
  <c r="M869" i="13"/>
  <c r="J869" i="13"/>
  <c r="I869" i="13"/>
  <c r="F869" i="13"/>
  <c r="D869" i="13"/>
  <c r="C869" i="13"/>
  <c r="B869" i="13"/>
  <c r="A869" i="13"/>
  <c r="N868" i="13"/>
  <c r="M868" i="13"/>
  <c r="J868" i="13"/>
  <c r="I868" i="13"/>
  <c r="F868" i="13"/>
  <c r="D868" i="13"/>
  <c r="C868" i="13"/>
  <c r="B868" i="13"/>
  <c r="A868" i="13"/>
  <c r="N867" i="13"/>
  <c r="M867" i="13"/>
  <c r="J867" i="13"/>
  <c r="I867" i="13"/>
  <c r="F867" i="13"/>
  <c r="D867" i="13"/>
  <c r="C867" i="13"/>
  <c r="B867" i="13"/>
  <c r="A867" i="13"/>
  <c r="N866" i="13"/>
  <c r="M866" i="13"/>
  <c r="J866" i="13"/>
  <c r="I866" i="13"/>
  <c r="F866" i="13"/>
  <c r="D866" i="13"/>
  <c r="C866" i="13"/>
  <c r="B866" i="13"/>
  <c r="A866" i="13"/>
  <c r="N865" i="13"/>
  <c r="M865" i="13"/>
  <c r="J865" i="13"/>
  <c r="I865" i="13"/>
  <c r="F865" i="13"/>
  <c r="D865" i="13"/>
  <c r="C865" i="13"/>
  <c r="B865" i="13"/>
  <c r="A865" i="13"/>
  <c r="N864" i="13"/>
  <c r="M864" i="13"/>
  <c r="J864" i="13"/>
  <c r="I864" i="13"/>
  <c r="F864" i="13"/>
  <c r="D864" i="13"/>
  <c r="C864" i="13"/>
  <c r="B864" i="13"/>
  <c r="A864" i="13"/>
  <c r="N863" i="13"/>
  <c r="M863" i="13"/>
  <c r="J863" i="13"/>
  <c r="I863" i="13"/>
  <c r="F863" i="13"/>
  <c r="D863" i="13"/>
  <c r="C863" i="13"/>
  <c r="B863" i="13"/>
  <c r="A863" i="13"/>
  <c r="N862" i="13"/>
  <c r="M862" i="13"/>
  <c r="J862" i="13"/>
  <c r="I862" i="13"/>
  <c r="F862" i="13"/>
  <c r="D862" i="13"/>
  <c r="C862" i="13"/>
  <c r="B862" i="13"/>
  <c r="A862" i="13"/>
  <c r="N861" i="13"/>
  <c r="M861" i="13"/>
  <c r="J861" i="13"/>
  <c r="I861" i="13"/>
  <c r="H861" i="13"/>
  <c r="F861" i="13"/>
  <c r="D861" i="13"/>
  <c r="C861" i="13"/>
  <c r="B861" i="13"/>
  <c r="A861" i="13"/>
  <c r="N860" i="13"/>
  <c r="M860" i="13"/>
  <c r="J860" i="13"/>
  <c r="I860" i="13"/>
  <c r="H860" i="13"/>
  <c r="F860" i="13"/>
  <c r="D860" i="13"/>
  <c r="C860" i="13"/>
  <c r="B860" i="13"/>
  <c r="A860" i="13"/>
  <c r="N859" i="13"/>
  <c r="M859" i="13"/>
  <c r="J859" i="13"/>
  <c r="I859" i="13"/>
  <c r="H859" i="13"/>
  <c r="F859" i="13"/>
  <c r="D859" i="13"/>
  <c r="C859" i="13"/>
  <c r="B859" i="13"/>
  <c r="A859" i="13"/>
  <c r="N858" i="13"/>
  <c r="M858" i="13"/>
  <c r="J858" i="13"/>
  <c r="I858" i="13"/>
  <c r="H858" i="13"/>
  <c r="F858" i="13"/>
  <c r="D858" i="13"/>
  <c r="C858" i="13"/>
  <c r="B858" i="13"/>
  <c r="A858" i="13"/>
  <c r="N857" i="13"/>
  <c r="M857" i="13"/>
  <c r="J857" i="13"/>
  <c r="I857" i="13"/>
  <c r="H857" i="13"/>
  <c r="F857" i="13"/>
  <c r="D857" i="13"/>
  <c r="C857" i="13"/>
  <c r="B857" i="13"/>
  <c r="A857" i="13"/>
  <c r="N856" i="13"/>
  <c r="M856" i="13"/>
  <c r="J856" i="13"/>
  <c r="I856" i="13"/>
  <c r="H856" i="13"/>
  <c r="F856" i="13"/>
  <c r="D856" i="13"/>
  <c r="C856" i="13"/>
  <c r="B856" i="13"/>
  <c r="A856" i="13"/>
  <c r="N855" i="13"/>
  <c r="M855" i="13"/>
  <c r="J855" i="13"/>
  <c r="I855" i="13"/>
  <c r="H855" i="13"/>
  <c r="F855" i="13"/>
  <c r="D855" i="13"/>
  <c r="C855" i="13"/>
  <c r="B855" i="13"/>
  <c r="A855" i="13"/>
  <c r="N854" i="13"/>
  <c r="M854" i="13"/>
  <c r="J854" i="13"/>
  <c r="I854" i="13"/>
  <c r="H854" i="13"/>
  <c r="F854" i="13"/>
  <c r="D854" i="13"/>
  <c r="C854" i="13"/>
  <c r="B854" i="13"/>
  <c r="A854" i="13"/>
  <c r="N853" i="13"/>
  <c r="M853" i="13"/>
  <c r="J853" i="13"/>
  <c r="I853" i="13"/>
  <c r="H853" i="13"/>
  <c r="F853" i="13"/>
  <c r="D853" i="13"/>
  <c r="C853" i="13"/>
  <c r="B853" i="13"/>
  <c r="A853" i="13"/>
  <c r="N852" i="13"/>
  <c r="M852" i="13"/>
  <c r="J852" i="13"/>
  <c r="I852" i="13"/>
  <c r="H852" i="13"/>
  <c r="F852" i="13"/>
  <c r="D852" i="13"/>
  <c r="C852" i="13"/>
  <c r="B852" i="13"/>
  <c r="A852" i="13"/>
  <c r="N851" i="13"/>
  <c r="M851" i="13"/>
  <c r="J851" i="13"/>
  <c r="I851" i="13"/>
  <c r="H851" i="13"/>
  <c r="F851" i="13"/>
  <c r="D851" i="13"/>
  <c r="C851" i="13"/>
  <c r="B851" i="13"/>
  <c r="A851" i="13"/>
  <c r="N850" i="13"/>
  <c r="M850" i="13"/>
  <c r="J850" i="13"/>
  <c r="I850" i="13"/>
  <c r="H850" i="13"/>
  <c r="F850" i="13"/>
  <c r="D850" i="13"/>
  <c r="C850" i="13"/>
  <c r="B850" i="13"/>
  <c r="A850" i="13"/>
  <c r="N849" i="13"/>
  <c r="M849" i="13"/>
  <c r="J849" i="13"/>
  <c r="I849" i="13"/>
  <c r="H849" i="13"/>
  <c r="F849" i="13"/>
  <c r="D849" i="13"/>
  <c r="C849" i="13"/>
  <c r="B849" i="13"/>
  <c r="A849" i="13"/>
  <c r="N848" i="13"/>
  <c r="M848" i="13"/>
  <c r="J848" i="13"/>
  <c r="I848" i="13"/>
  <c r="H848" i="13"/>
  <c r="F848" i="13"/>
  <c r="D848" i="13"/>
  <c r="C848" i="13"/>
  <c r="B848" i="13"/>
  <c r="A848" i="13"/>
  <c r="N847" i="13"/>
  <c r="M847" i="13"/>
  <c r="J847" i="13"/>
  <c r="I847" i="13"/>
  <c r="H847" i="13"/>
  <c r="F847" i="13"/>
  <c r="D847" i="13"/>
  <c r="C847" i="13"/>
  <c r="B847" i="13"/>
  <c r="A847" i="13"/>
  <c r="N846" i="13"/>
  <c r="M846" i="13"/>
  <c r="J846" i="13"/>
  <c r="I846" i="13"/>
  <c r="H846" i="13"/>
  <c r="F846" i="13"/>
  <c r="D846" i="13"/>
  <c r="C846" i="13"/>
  <c r="B846" i="13"/>
  <c r="A846" i="13"/>
  <c r="N845" i="13"/>
  <c r="M845" i="13"/>
  <c r="J845" i="13"/>
  <c r="I845" i="13"/>
  <c r="H845" i="13"/>
  <c r="F845" i="13"/>
  <c r="D845" i="13"/>
  <c r="C845" i="13"/>
  <c r="B845" i="13"/>
  <c r="A845" i="13"/>
  <c r="N844" i="13"/>
  <c r="M844" i="13"/>
  <c r="J844" i="13"/>
  <c r="I844" i="13"/>
  <c r="H844" i="13"/>
  <c r="F844" i="13"/>
  <c r="D844" i="13"/>
  <c r="C844" i="13"/>
  <c r="B844" i="13"/>
  <c r="A844" i="13"/>
  <c r="N843" i="13"/>
  <c r="M843" i="13"/>
  <c r="J843" i="13"/>
  <c r="I843" i="13"/>
  <c r="F843" i="13"/>
  <c r="D843" i="13"/>
  <c r="C843" i="13"/>
  <c r="B843" i="13"/>
  <c r="A843" i="13"/>
  <c r="N842" i="13"/>
  <c r="M842" i="13"/>
  <c r="J842" i="13"/>
  <c r="I842" i="13"/>
  <c r="F842" i="13"/>
  <c r="D842" i="13"/>
  <c r="C842" i="13"/>
  <c r="B842" i="13"/>
  <c r="A842" i="13"/>
  <c r="N841" i="13"/>
  <c r="M841" i="13"/>
  <c r="J841" i="13"/>
  <c r="I841" i="13"/>
  <c r="F841" i="13"/>
  <c r="D841" i="13"/>
  <c r="C841" i="13"/>
  <c r="B841" i="13"/>
  <c r="A841" i="13"/>
  <c r="N840" i="13"/>
  <c r="M840" i="13"/>
  <c r="J840" i="13"/>
  <c r="I840" i="13"/>
  <c r="F840" i="13"/>
  <c r="D840" i="13"/>
  <c r="C840" i="13"/>
  <c r="B840" i="13"/>
  <c r="A840" i="13"/>
  <c r="N839" i="13"/>
  <c r="M839" i="13"/>
  <c r="J839" i="13"/>
  <c r="I839" i="13"/>
  <c r="F839" i="13"/>
  <c r="D839" i="13"/>
  <c r="C839" i="13"/>
  <c r="B839" i="13"/>
  <c r="A839" i="13"/>
  <c r="N838" i="13"/>
  <c r="M838" i="13"/>
  <c r="J838" i="13"/>
  <c r="I838" i="13"/>
  <c r="F838" i="13"/>
  <c r="D838" i="13"/>
  <c r="C838" i="13"/>
  <c r="B838" i="13"/>
  <c r="A838" i="13"/>
  <c r="N837" i="13"/>
  <c r="M837" i="13"/>
  <c r="J837" i="13"/>
  <c r="I837" i="13"/>
  <c r="F837" i="13"/>
  <c r="D837" i="13"/>
  <c r="C837" i="13"/>
  <c r="B837" i="13"/>
  <c r="A837" i="13"/>
  <c r="N836" i="13"/>
  <c r="M836" i="13"/>
  <c r="J836" i="13"/>
  <c r="I836" i="13"/>
  <c r="F836" i="13"/>
  <c r="D836" i="13"/>
  <c r="C836" i="13"/>
  <c r="B836" i="13"/>
  <c r="A836" i="13"/>
  <c r="N835" i="13"/>
  <c r="M835" i="13"/>
  <c r="J835" i="13"/>
  <c r="I835" i="13"/>
  <c r="F835" i="13"/>
  <c r="D835" i="13"/>
  <c r="C835" i="13"/>
  <c r="B835" i="13"/>
  <c r="A835" i="13"/>
  <c r="N834" i="13"/>
  <c r="M834" i="13"/>
  <c r="J834" i="13"/>
  <c r="I834" i="13"/>
  <c r="F834" i="13"/>
  <c r="D834" i="13"/>
  <c r="C834" i="13"/>
  <c r="B834" i="13"/>
  <c r="A834" i="13"/>
  <c r="N833" i="13"/>
  <c r="M833" i="13"/>
  <c r="J833" i="13"/>
  <c r="I833" i="13"/>
  <c r="F833" i="13"/>
  <c r="D833" i="13"/>
  <c r="C833" i="13"/>
  <c r="B833" i="13"/>
  <c r="A833" i="13"/>
  <c r="N832" i="13"/>
  <c r="M832" i="13"/>
  <c r="J832" i="13"/>
  <c r="I832" i="13"/>
  <c r="F832" i="13"/>
  <c r="D832" i="13"/>
  <c r="C832" i="13"/>
  <c r="B832" i="13"/>
  <c r="A832" i="13"/>
  <c r="N831" i="13"/>
  <c r="M831" i="13"/>
  <c r="J831" i="13"/>
  <c r="I831" i="13"/>
  <c r="F831" i="13"/>
  <c r="D831" i="13"/>
  <c r="C831" i="13"/>
  <c r="B831" i="13"/>
  <c r="A831" i="13"/>
  <c r="N830" i="13"/>
  <c r="M830" i="13"/>
  <c r="J830" i="13"/>
  <c r="I830" i="13"/>
  <c r="F830" i="13"/>
  <c r="D830" i="13"/>
  <c r="C830" i="13"/>
  <c r="B830" i="13"/>
  <c r="A830" i="13"/>
  <c r="N829" i="13"/>
  <c r="M829" i="13"/>
  <c r="J829" i="13"/>
  <c r="I829" i="13"/>
  <c r="F829" i="13"/>
  <c r="D829" i="13"/>
  <c r="C829" i="13"/>
  <c r="B829" i="13"/>
  <c r="A829" i="13"/>
  <c r="N828" i="13"/>
  <c r="M828" i="13"/>
  <c r="J828" i="13"/>
  <c r="I828" i="13"/>
  <c r="F828" i="13"/>
  <c r="D828" i="13"/>
  <c r="C828" i="13"/>
  <c r="B828" i="13"/>
  <c r="A828" i="13"/>
  <c r="N827" i="13"/>
  <c r="M827" i="13"/>
  <c r="J827" i="13"/>
  <c r="I827" i="13"/>
  <c r="F827" i="13"/>
  <c r="D827" i="13"/>
  <c r="C827" i="13"/>
  <c r="B827" i="13"/>
  <c r="A827" i="13"/>
  <c r="N826" i="13"/>
  <c r="M826" i="13"/>
  <c r="J826" i="13"/>
  <c r="I826" i="13"/>
  <c r="F826" i="13"/>
  <c r="D826" i="13"/>
  <c r="C826" i="13"/>
  <c r="B826" i="13"/>
  <c r="A826" i="13"/>
  <c r="N825" i="13"/>
  <c r="M825" i="13"/>
  <c r="J825" i="13"/>
  <c r="I825" i="13"/>
  <c r="F825" i="13"/>
  <c r="D825" i="13"/>
  <c r="C825" i="13"/>
  <c r="B825" i="13"/>
  <c r="A825" i="13"/>
  <c r="N824" i="13"/>
  <c r="M824" i="13"/>
  <c r="J824" i="13"/>
  <c r="I824" i="13"/>
  <c r="F824" i="13"/>
  <c r="D824" i="13"/>
  <c r="C824" i="13"/>
  <c r="B824" i="13"/>
  <c r="A824" i="13"/>
  <c r="N823" i="13"/>
  <c r="M823" i="13"/>
  <c r="J823" i="13"/>
  <c r="I823" i="13"/>
  <c r="F823" i="13"/>
  <c r="D823" i="13"/>
  <c r="C823" i="13"/>
  <c r="B823" i="13"/>
  <c r="A823" i="13"/>
  <c r="N822" i="13"/>
  <c r="M822" i="13"/>
  <c r="J822" i="13"/>
  <c r="I822" i="13"/>
  <c r="F822" i="13"/>
  <c r="D822" i="13"/>
  <c r="C822" i="13"/>
  <c r="B822" i="13"/>
  <c r="A822" i="13"/>
  <c r="N821" i="13"/>
  <c r="M821" i="13"/>
  <c r="J821" i="13"/>
  <c r="I821" i="13"/>
  <c r="F821" i="13"/>
  <c r="D821" i="13"/>
  <c r="C821" i="13"/>
  <c r="B821" i="13"/>
  <c r="A821" i="13"/>
  <c r="N820" i="13"/>
  <c r="M820" i="13"/>
  <c r="J820" i="13"/>
  <c r="I820" i="13"/>
  <c r="F820" i="13"/>
  <c r="D820" i="13"/>
  <c r="C820" i="13"/>
  <c r="B820" i="13"/>
  <c r="A820" i="13"/>
  <c r="N819" i="13"/>
  <c r="M819" i="13"/>
  <c r="J819" i="13"/>
  <c r="I819" i="13"/>
  <c r="F819" i="13"/>
  <c r="D819" i="13"/>
  <c r="C819" i="13"/>
  <c r="B819" i="13"/>
  <c r="A819" i="13"/>
  <c r="N818" i="13"/>
  <c r="M818" i="13"/>
  <c r="J818" i="13"/>
  <c r="I818" i="13"/>
  <c r="F818" i="13"/>
  <c r="D818" i="13"/>
  <c r="C818" i="13"/>
  <c r="B818" i="13"/>
  <c r="A818" i="13"/>
  <c r="N817" i="13"/>
  <c r="M817" i="13"/>
  <c r="J817" i="13"/>
  <c r="I817" i="13"/>
  <c r="F817" i="13"/>
  <c r="D817" i="13"/>
  <c r="C817" i="13"/>
  <c r="B817" i="13"/>
  <c r="A817" i="13"/>
  <c r="N816" i="13"/>
  <c r="M816" i="13"/>
  <c r="J816" i="13"/>
  <c r="I816" i="13"/>
  <c r="F816" i="13"/>
  <c r="D816" i="13"/>
  <c r="C816" i="13"/>
  <c r="B816" i="13"/>
  <c r="A816" i="13"/>
  <c r="N815" i="13"/>
  <c r="M815" i="13"/>
  <c r="J815" i="13"/>
  <c r="I815" i="13"/>
  <c r="F815" i="13"/>
  <c r="D815" i="13"/>
  <c r="C815" i="13"/>
  <c r="B815" i="13"/>
  <c r="A815" i="13"/>
  <c r="N814" i="13"/>
  <c r="M814" i="13"/>
  <c r="J814" i="13"/>
  <c r="I814" i="13"/>
  <c r="F814" i="13"/>
  <c r="D814" i="13"/>
  <c r="C814" i="13"/>
  <c r="B814" i="13"/>
  <c r="A814" i="13"/>
  <c r="N813" i="13"/>
  <c r="M813" i="13"/>
  <c r="J813" i="13"/>
  <c r="I813" i="13"/>
  <c r="F813" i="13"/>
  <c r="D813" i="13"/>
  <c r="C813" i="13"/>
  <c r="B813" i="13"/>
  <c r="A813" i="13"/>
  <c r="N812" i="13"/>
  <c r="M812" i="13"/>
  <c r="J812" i="13"/>
  <c r="I812" i="13"/>
  <c r="F812" i="13"/>
  <c r="D812" i="13"/>
  <c r="C812" i="13"/>
  <c r="B812" i="13"/>
  <c r="A812" i="13"/>
  <c r="N811" i="13"/>
  <c r="M811" i="13"/>
  <c r="J811" i="13"/>
  <c r="I811" i="13"/>
  <c r="F811" i="13"/>
  <c r="D811" i="13"/>
  <c r="C811" i="13"/>
  <c r="B811" i="13"/>
  <c r="A811" i="13"/>
  <c r="N810" i="13"/>
  <c r="M810" i="13"/>
  <c r="J810" i="13"/>
  <c r="I810" i="13"/>
  <c r="F810" i="13"/>
  <c r="D810" i="13"/>
  <c r="C810" i="13"/>
  <c r="B810" i="13"/>
  <c r="A810" i="13"/>
  <c r="N809" i="13"/>
  <c r="M809" i="13"/>
  <c r="J809" i="13"/>
  <c r="I809" i="13"/>
  <c r="F809" i="13"/>
  <c r="D809" i="13"/>
  <c r="C809" i="13"/>
  <c r="B809" i="13"/>
  <c r="A809" i="13"/>
  <c r="N808" i="13"/>
  <c r="M808" i="13"/>
  <c r="J808" i="13"/>
  <c r="I808" i="13"/>
  <c r="F808" i="13"/>
  <c r="D808" i="13"/>
  <c r="C808" i="13"/>
  <c r="B808" i="13"/>
  <c r="A808" i="13"/>
  <c r="N807" i="13"/>
  <c r="M807" i="13"/>
  <c r="J807" i="13"/>
  <c r="I807" i="13"/>
  <c r="F807" i="13"/>
  <c r="D807" i="13"/>
  <c r="C807" i="13"/>
  <c r="B807" i="13"/>
  <c r="A807" i="13"/>
  <c r="N806" i="13"/>
  <c r="M806" i="13"/>
  <c r="J806" i="13"/>
  <c r="I806" i="13"/>
  <c r="F806" i="13"/>
  <c r="D806" i="13"/>
  <c r="C806" i="13"/>
  <c r="B806" i="13"/>
  <c r="A806" i="13"/>
  <c r="N805" i="13"/>
  <c r="M805" i="13"/>
  <c r="J805" i="13"/>
  <c r="I805" i="13"/>
  <c r="F805" i="13"/>
  <c r="D805" i="13"/>
  <c r="C805" i="13"/>
  <c r="B805" i="13"/>
  <c r="A805" i="13"/>
  <c r="N804" i="13"/>
  <c r="M804" i="13"/>
  <c r="J804" i="13"/>
  <c r="I804" i="13"/>
  <c r="F804" i="13"/>
  <c r="D804" i="13"/>
  <c r="C804" i="13"/>
  <c r="B804" i="13"/>
  <c r="A804" i="13"/>
  <c r="N803" i="13"/>
  <c r="M803" i="13"/>
  <c r="J803" i="13"/>
  <c r="I803" i="13"/>
  <c r="F803" i="13"/>
  <c r="D803" i="13"/>
  <c r="C803" i="13"/>
  <c r="B803" i="13"/>
  <c r="A803" i="13"/>
  <c r="N802" i="13"/>
  <c r="M802" i="13"/>
  <c r="J802" i="13"/>
  <c r="I802" i="13"/>
  <c r="F802" i="13"/>
  <c r="D802" i="13"/>
  <c r="C802" i="13"/>
  <c r="B802" i="13"/>
  <c r="A802" i="13"/>
  <c r="N801" i="13"/>
  <c r="M801" i="13"/>
  <c r="J801" i="13"/>
  <c r="I801" i="13"/>
  <c r="F801" i="13"/>
  <c r="D801" i="13"/>
  <c r="C801" i="13"/>
  <c r="B801" i="13"/>
  <c r="A801" i="13"/>
  <c r="N800" i="13"/>
  <c r="M800" i="13"/>
  <c r="J800" i="13"/>
  <c r="I800" i="13"/>
  <c r="F800" i="13"/>
  <c r="D800" i="13"/>
  <c r="C800" i="13"/>
  <c r="B800" i="13"/>
  <c r="A800" i="13"/>
  <c r="N799" i="13"/>
  <c r="M799" i="13"/>
  <c r="J799" i="13"/>
  <c r="I799" i="13"/>
  <c r="F799" i="13"/>
  <c r="D799" i="13"/>
  <c r="C799" i="13"/>
  <c r="B799" i="13"/>
  <c r="A799" i="13"/>
  <c r="N798" i="13"/>
  <c r="M798" i="13"/>
  <c r="J798" i="13"/>
  <c r="I798" i="13"/>
  <c r="F798" i="13"/>
  <c r="D798" i="13"/>
  <c r="C798" i="13"/>
  <c r="B798" i="13"/>
  <c r="A798" i="13"/>
  <c r="N797" i="13"/>
  <c r="M797" i="13"/>
  <c r="J797" i="13"/>
  <c r="I797" i="13"/>
  <c r="F797" i="13"/>
  <c r="D797" i="13"/>
  <c r="C797" i="13"/>
  <c r="B797" i="13"/>
  <c r="A797" i="13"/>
  <c r="N796" i="13"/>
  <c r="M796" i="13"/>
  <c r="J796" i="13"/>
  <c r="I796" i="13"/>
  <c r="F796" i="13"/>
  <c r="D796" i="13"/>
  <c r="C796" i="13"/>
  <c r="B796" i="13"/>
  <c r="A796" i="13"/>
  <c r="N795" i="13"/>
  <c r="M795" i="13"/>
  <c r="J795" i="13"/>
  <c r="I795" i="13"/>
  <c r="F795" i="13"/>
  <c r="D795" i="13"/>
  <c r="C795" i="13"/>
  <c r="B795" i="13"/>
  <c r="A795" i="13"/>
  <c r="N794" i="13"/>
  <c r="M794" i="13"/>
  <c r="J794" i="13"/>
  <c r="I794" i="13"/>
  <c r="F794" i="13"/>
  <c r="D794" i="13"/>
  <c r="C794" i="13"/>
  <c r="B794" i="13"/>
  <c r="A794" i="13"/>
  <c r="N793" i="13"/>
  <c r="M793" i="13"/>
  <c r="J793" i="13"/>
  <c r="I793" i="13"/>
  <c r="F793" i="13"/>
  <c r="D793" i="13"/>
  <c r="C793" i="13"/>
  <c r="B793" i="13"/>
  <c r="A793" i="13"/>
  <c r="N792" i="13"/>
  <c r="M792" i="13"/>
  <c r="J792" i="13"/>
  <c r="I792" i="13"/>
  <c r="F792" i="13"/>
  <c r="D792" i="13"/>
  <c r="C792" i="13"/>
  <c r="B792" i="13"/>
  <c r="A792" i="13"/>
  <c r="N791" i="13"/>
  <c r="M791" i="13"/>
  <c r="J791" i="13"/>
  <c r="I791" i="13"/>
  <c r="F791" i="13"/>
  <c r="D791" i="13"/>
  <c r="C791" i="13"/>
  <c r="B791" i="13"/>
  <c r="A791" i="13"/>
  <c r="N790" i="13"/>
  <c r="M790" i="13"/>
  <c r="J790" i="13"/>
  <c r="I790" i="13"/>
  <c r="F790" i="13"/>
  <c r="D790" i="13"/>
  <c r="C790" i="13"/>
  <c r="B790" i="13"/>
  <c r="A790" i="13"/>
  <c r="N789" i="13"/>
  <c r="M789" i="13"/>
  <c r="J789" i="13"/>
  <c r="I789" i="13"/>
  <c r="F789" i="13"/>
  <c r="D789" i="13"/>
  <c r="C789" i="13"/>
  <c r="B789" i="13"/>
  <c r="A789" i="13"/>
  <c r="N788" i="13"/>
  <c r="M788" i="13"/>
  <c r="J788" i="13"/>
  <c r="I788" i="13"/>
  <c r="F788" i="13"/>
  <c r="D788" i="13"/>
  <c r="C788" i="13"/>
  <c r="B788" i="13"/>
  <c r="A788" i="13"/>
  <c r="N787" i="13"/>
  <c r="M787" i="13"/>
  <c r="J787" i="13"/>
  <c r="I787" i="13"/>
  <c r="F787" i="13"/>
  <c r="D787" i="13"/>
  <c r="C787" i="13"/>
  <c r="B787" i="13"/>
  <c r="A787" i="13"/>
  <c r="N786" i="13"/>
  <c r="M786" i="13"/>
  <c r="J786" i="13"/>
  <c r="I786" i="13"/>
  <c r="F786" i="13"/>
  <c r="D786" i="13"/>
  <c r="C786" i="13"/>
  <c r="B786" i="13"/>
  <c r="A786" i="13"/>
  <c r="N785" i="13"/>
  <c r="M785" i="13"/>
  <c r="J785" i="13"/>
  <c r="I785" i="13"/>
  <c r="F785" i="13"/>
  <c r="D785" i="13"/>
  <c r="C785" i="13"/>
  <c r="B785" i="13"/>
  <c r="A785" i="13"/>
  <c r="N784" i="13"/>
  <c r="M784" i="13"/>
  <c r="J784" i="13"/>
  <c r="I784" i="13"/>
  <c r="F784" i="13"/>
  <c r="D784" i="13"/>
  <c r="C784" i="13"/>
  <c r="B784" i="13"/>
  <c r="A784" i="13"/>
  <c r="N783" i="13"/>
  <c r="M783" i="13"/>
  <c r="J783" i="13"/>
  <c r="I783" i="13"/>
  <c r="F783" i="13"/>
  <c r="D783" i="13"/>
  <c r="C783" i="13"/>
  <c r="B783" i="13"/>
  <c r="A783" i="13"/>
  <c r="N782" i="13"/>
  <c r="M782" i="13"/>
  <c r="J782" i="13"/>
  <c r="I782" i="13"/>
  <c r="F782" i="13"/>
  <c r="D782" i="13"/>
  <c r="C782" i="13"/>
  <c r="B782" i="13"/>
  <c r="A782" i="13"/>
  <c r="N781" i="13"/>
  <c r="M781" i="13"/>
  <c r="J781" i="13"/>
  <c r="I781" i="13"/>
  <c r="F781" i="13"/>
  <c r="D781" i="13"/>
  <c r="C781" i="13"/>
  <c r="B781" i="13"/>
  <c r="A781" i="13"/>
  <c r="N780" i="13"/>
  <c r="M780" i="13"/>
  <c r="J780" i="13"/>
  <c r="I780" i="13"/>
  <c r="F780" i="13"/>
  <c r="D780" i="13"/>
  <c r="C780" i="13"/>
  <c r="B780" i="13"/>
  <c r="A780" i="13"/>
  <c r="N779" i="13"/>
  <c r="M779" i="13"/>
  <c r="J779" i="13"/>
  <c r="I779" i="13"/>
  <c r="F779" i="13"/>
  <c r="D779" i="13"/>
  <c r="C779" i="13"/>
  <c r="B779" i="13"/>
  <c r="A779" i="13"/>
  <c r="N778" i="13"/>
  <c r="M778" i="13"/>
  <c r="J778" i="13"/>
  <c r="I778" i="13"/>
  <c r="F778" i="13"/>
  <c r="D778" i="13"/>
  <c r="C778" i="13"/>
  <c r="B778" i="13"/>
  <c r="A778" i="13"/>
  <c r="N777" i="13"/>
  <c r="M777" i="13"/>
  <c r="J777" i="13"/>
  <c r="I777" i="13"/>
  <c r="F777" i="13"/>
  <c r="D777" i="13"/>
  <c r="C777" i="13"/>
  <c r="B777" i="13"/>
  <c r="A777" i="13"/>
  <c r="N776" i="13"/>
  <c r="M776" i="13"/>
  <c r="J776" i="13"/>
  <c r="I776" i="13"/>
  <c r="F776" i="13"/>
  <c r="D776" i="13"/>
  <c r="C776" i="13"/>
  <c r="B776" i="13"/>
  <c r="A776" i="13"/>
  <c r="N775" i="13"/>
  <c r="M775" i="13"/>
  <c r="J775" i="13"/>
  <c r="I775" i="13"/>
  <c r="F775" i="13"/>
  <c r="D775" i="13"/>
  <c r="C775" i="13"/>
  <c r="B775" i="13"/>
  <c r="A775" i="13"/>
  <c r="N774" i="13"/>
  <c r="M774" i="13"/>
  <c r="J774" i="13"/>
  <c r="I774" i="13"/>
  <c r="F774" i="13"/>
  <c r="D774" i="13"/>
  <c r="C774" i="13"/>
  <c r="B774" i="13"/>
  <c r="A774" i="13"/>
  <c r="N773" i="13"/>
  <c r="M773" i="13"/>
  <c r="J773" i="13"/>
  <c r="I773" i="13"/>
  <c r="F773" i="13"/>
  <c r="D773" i="13"/>
  <c r="C773" i="13"/>
  <c r="B773" i="13"/>
  <c r="A773" i="13"/>
  <c r="N772" i="13"/>
  <c r="M772" i="13"/>
  <c r="J772" i="13"/>
  <c r="I772" i="13"/>
  <c r="F772" i="13"/>
  <c r="D772" i="13"/>
  <c r="C772" i="13"/>
  <c r="B772" i="13"/>
  <c r="A772" i="13"/>
  <c r="N771" i="13"/>
  <c r="M771" i="13"/>
  <c r="J771" i="13"/>
  <c r="I771" i="13"/>
  <c r="F771" i="13"/>
  <c r="D771" i="13"/>
  <c r="C771" i="13"/>
  <c r="B771" i="13"/>
  <c r="A771" i="13"/>
  <c r="N770" i="13"/>
  <c r="M770" i="13"/>
  <c r="J770" i="13"/>
  <c r="I770" i="13"/>
  <c r="F770" i="13"/>
  <c r="D770" i="13"/>
  <c r="C770" i="13"/>
  <c r="B770" i="13"/>
  <c r="A770" i="13"/>
  <c r="N769" i="13"/>
  <c r="M769" i="13"/>
  <c r="J769" i="13"/>
  <c r="I769" i="13"/>
  <c r="F769" i="13"/>
  <c r="D769" i="13"/>
  <c r="C769" i="13"/>
  <c r="B769" i="13"/>
  <c r="A769" i="13"/>
  <c r="N768" i="13"/>
  <c r="M768" i="13"/>
  <c r="J768" i="13"/>
  <c r="I768" i="13"/>
  <c r="F768" i="13"/>
  <c r="D768" i="13"/>
  <c r="C768" i="13"/>
  <c r="B768" i="13"/>
  <c r="A768" i="13"/>
  <c r="N767" i="13"/>
  <c r="M767" i="13"/>
  <c r="J767" i="13"/>
  <c r="I767" i="13"/>
  <c r="F767" i="13"/>
  <c r="D767" i="13"/>
  <c r="C767" i="13"/>
  <c r="B767" i="13"/>
  <c r="A767" i="13"/>
  <c r="N766" i="13"/>
  <c r="M766" i="13"/>
  <c r="J766" i="13"/>
  <c r="I766" i="13"/>
  <c r="F766" i="13"/>
  <c r="D766" i="13"/>
  <c r="C766" i="13"/>
  <c r="B766" i="13"/>
  <c r="A766" i="13"/>
  <c r="N765" i="13"/>
  <c r="M765" i="13"/>
  <c r="J765" i="13"/>
  <c r="I765" i="13"/>
  <c r="F765" i="13"/>
  <c r="D765" i="13"/>
  <c r="C765" i="13"/>
  <c r="B765" i="13"/>
  <c r="A765" i="13"/>
  <c r="N764" i="13"/>
  <c r="M764" i="13"/>
  <c r="J764" i="13"/>
  <c r="I764" i="13"/>
  <c r="F764" i="13"/>
  <c r="D764" i="13"/>
  <c r="C764" i="13"/>
  <c r="B764" i="13"/>
  <c r="A764" i="13"/>
  <c r="N763" i="13"/>
  <c r="M763" i="13"/>
  <c r="J763" i="13"/>
  <c r="I763" i="13"/>
  <c r="F763" i="13"/>
  <c r="D763" i="13"/>
  <c r="C763" i="13"/>
  <c r="B763" i="13"/>
  <c r="A763" i="13"/>
  <c r="N762" i="13"/>
  <c r="M762" i="13"/>
  <c r="J762" i="13"/>
  <c r="I762" i="13"/>
  <c r="F762" i="13"/>
  <c r="D762" i="13"/>
  <c r="C762" i="13"/>
  <c r="B762" i="13"/>
  <c r="A762" i="13"/>
  <c r="N761" i="13"/>
  <c r="M761" i="13"/>
  <c r="J761" i="13"/>
  <c r="I761" i="13"/>
  <c r="F761" i="13"/>
  <c r="D761" i="13"/>
  <c r="C761" i="13"/>
  <c r="B761" i="13"/>
  <c r="A761" i="13"/>
  <c r="N760" i="13"/>
  <c r="M760" i="13"/>
  <c r="J760" i="13"/>
  <c r="I760" i="13"/>
  <c r="F760" i="13"/>
  <c r="D760" i="13"/>
  <c r="C760" i="13"/>
  <c r="B760" i="13"/>
  <c r="A760" i="13"/>
  <c r="N759" i="13"/>
  <c r="M759" i="13"/>
  <c r="J759" i="13"/>
  <c r="I759" i="13"/>
  <c r="F759" i="13"/>
  <c r="D759" i="13"/>
  <c r="C759" i="13"/>
  <c r="B759" i="13"/>
  <c r="A759" i="13"/>
  <c r="N758" i="13"/>
  <c r="M758" i="13"/>
  <c r="J758" i="13"/>
  <c r="I758" i="13"/>
  <c r="F758" i="13"/>
  <c r="D758" i="13"/>
  <c r="C758" i="13"/>
  <c r="B758" i="13"/>
  <c r="A758" i="13"/>
  <c r="N757" i="13"/>
  <c r="M757" i="13"/>
  <c r="J757" i="13"/>
  <c r="I757" i="13"/>
  <c r="F757" i="13"/>
  <c r="D757" i="13"/>
  <c r="C757" i="13"/>
  <c r="B757" i="13"/>
  <c r="A757" i="13"/>
  <c r="N756" i="13"/>
  <c r="M756" i="13"/>
  <c r="J756" i="13"/>
  <c r="I756" i="13"/>
  <c r="F756" i="13"/>
  <c r="D756" i="13"/>
  <c r="C756" i="13"/>
  <c r="B756" i="13"/>
  <c r="A756" i="13"/>
  <c r="N755" i="13"/>
  <c r="M755" i="13"/>
  <c r="J755" i="13"/>
  <c r="I755" i="13"/>
  <c r="F755" i="13"/>
  <c r="D755" i="13"/>
  <c r="C755" i="13"/>
  <c r="B755" i="13"/>
  <c r="A755" i="13"/>
  <c r="N754" i="13"/>
  <c r="M754" i="13"/>
  <c r="J754" i="13"/>
  <c r="I754" i="13"/>
  <c r="F754" i="13"/>
  <c r="D754" i="13"/>
  <c r="C754" i="13"/>
  <c r="B754" i="13"/>
  <c r="A754" i="13"/>
  <c r="N753" i="13"/>
  <c r="M753" i="13"/>
  <c r="J753" i="13"/>
  <c r="I753" i="13"/>
  <c r="F753" i="13"/>
  <c r="D753" i="13"/>
  <c r="C753" i="13"/>
  <c r="B753" i="13"/>
  <c r="A753" i="13"/>
  <c r="N752" i="13"/>
  <c r="M752" i="13"/>
  <c r="J752" i="13"/>
  <c r="I752" i="13"/>
  <c r="F752" i="13"/>
  <c r="D752" i="13"/>
  <c r="C752" i="13"/>
  <c r="B752" i="13"/>
  <c r="A752" i="13"/>
  <c r="N751" i="13"/>
  <c r="M751" i="13"/>
  <c r="J751" i="13"/>
  <c r="I751" i="13"/>
  <c r="F751" i="13"/>
  <c r="D751" i="13"/>
  <c r="C751" i="13"/>
  <c r="B751" i="13"/>
  <c r="A751" i="13"/>
  <c r="N750" i="13"/>
  <c r="M750" i="13"/>
  <c r="J750" i="13"/>
  <c r="I750" i="13"/>
  <c r="F750" i="13"/>
  <c r="D750" i="13"/>
  <c r="C750" i="13"/>
  <c r="B750" i="13"/>
  <c r="A750" i="13"/>
  <c r="N749" i="13"/>
  <c r="M749" i="13"/>
  <c r="J749" i="13"/>
  <c r="I749" i="13"/>
  <c r="F749" i="13"/>
  <c r="D749" i="13"/>
  <c r="C749" i="13"/>
  <c r="B749" i="13"/>
  <c r="A749" i="13"/>
  <c r="N748" i="13"/>
  <c r="M748" i="13"/>
  <c r="J748" i="13"/>
  <c r="I748" i="13"/>
  <c r="F748" i="13"/>
  <c r="D748" i="13"/>
  <c r="C748" i="13"/>
  <c r="B748" i="13"/>
  <c r="A748" i="13"/>
  <c r="N747" i="13"/>
  <c r="M747" i="13"/>
  <c r="J747" i="13"/>
  <c r="I747" i="13"/>
  <c r="F747" i="13"/>
  <c r="D747" i="13"/>
  <c r="C747" i="13"/>
  <c r="B747" i="13"/>
  <c r="A747" i="13"/>
  <c r="N746" i="13"/>
  <c r="M746" i="13"/>
  <c r="J746" i="13"/>
  <c r="I746" i="13"/>
  <c r="F746" i="13"/>
  <c r="D746" i="13"/>
  <c r="C746" i="13"/>
  <c r="B746" i="13"/>
  <c r="A746" i="13"/>
  <c r="N745" i="13"/>
  <c r="M745" i="13"/>
  <c r="J745" i="13"/>
  <c r="I745" i="13"/>
  <c r="F745" i="13"/>
  <c r="D745" i="13"/>
  <c r="C745" i="13"/>
  <c r="B745" i="13"/>
  <c r="A745" i="13"/>
  <c r="N744" i="13"/>
  <c r="M744" i="13"/>
  <c r="J744" i="13"/>
  <c r="I744" i="13"/>
  <c r="F744" i="13"/>
  <c r="D744" i="13"/>
  <c r="C744" i="13"/>
  <c r="B744" i="13"/>
  <c r="A744" i="13"/>
  <c r="N743" i="13"/>
  <c r="M743" i="13"/>
  <c r="J743" i="13"/>
  <c r="I743" i="13"/>
  <c r="F743" i="13"/>
  <c r="D743" i="13"/>
  <c r="C743" i="13"/>
  <c r="B743" i="13"/>
  <c r="A743" i="13"/>
  <c r="N742" i="13"/>
  <c r="M742" i="13"/>
  <c r="J742" i="13"/>
  <c r="I742" i="13"/>
  <c r="F742" i="13"/>
  <c r="D742" i="13"/>
  <c r="C742" i="13"/>
  <c r="B742" i="13"/>
  <c r="A742" i="13"/>
  <c r="N741" i="13"/>
  <c r="M741" i="13"/>
  <c r="J741" i="13"/>
  <c r="I741" i="13"/>
  <c r="F741" i="13"/>
  <c r="D741" i="13"/>
  <c r="C741" i="13"/>
  <c r="B741" i="13"/>
  <c r="A741" i="13"/>
  <c r="N740" i="13"/>
  <c r="M740" i="13"/>
  <c r="J740" i="13"/>
  <c r="I740" i="13"/>
  <c r="F740" i="13"/>
  <c r="D740" i="13"/>
  <c r="C740" i="13"/>
  <c r="B740" i="13"/>
  <c r="A740" i="13"/>
  <c r="N739" i="13"/>
  <c r="M739" i="13"/>
  <c r="J739" i="13"/>
  <c r="I739" i="13"/>
  <c r="F739" i="13"/>
  <c r="D739" i="13"/>
  <c r="C739" i="13"/>
  <c r="B739" i="13"/>
  <c r="A739" i="13"/>
  <c r="N738" i="13"/>
  <c r="M738" i="13"/>
  <c r="J738" i="13"/>
  <c r="I738" i="13"/>
  <c r="F738" i="13"/>
  <c r="D738" i="13"/>
  <c r="C738" i="13"/>
  <c r="B738" i="13"/>
  <c r="A738" i="13"/>
  <c r="N737" i="13"/>
  <c r="M737" i="13"/>
  <c r="J737" i="13"/>
  <c r="I737" i="13"/>
  <c r="F737" i="13"/>
  <c r="D737" i="13"/>
  <c r="C737" i="13"/>
  <c r="B737" i="13"/>
  <c r="A737" i="13"/>
  <c r="N736" i="13"/>
  <c r="M736" i="13"/>
  <c r="J736" i="13"/>
  <c r="I736" i="13"/>
  <c r="F736" i="13"/>
  <c r="D736" i="13"/>
  <c r="C736" i="13"/>
  <c r="B736" i="13"/>
  <c r="A736" i="13"/>
  <c r="N735" i="13"/>
  <c r="M735" i="13"/>
  <c r="J735" i="13"/>
  <c r="I735" i="13"/>
  <c r="F735" i="13"/>
  <c r="D735" i="13"/>
  <c r="C735" i="13"/>
  <c r="B735" i="13"/>
  <c r="A735" i="13"/>
  <c r="N734" i="13"/>
  <c r="M734" i="13"/>
  <c r="J734" i="13"/>
  <c r="I734" i="13"/>
  <c r="F734" i="13"/>
  <c r="D734" i="13"/>
  <c r="C734" i="13"/>
  <c r="B734" i="13"/>
  <c r="A734" i="13"/>
  <c r="N733" i="13"/>
  <c r="M733" i="13"/>
  <c r="J733" i="13"/>
  <c r="I733" i="13"/>
  <c r="F733" i="13"/>
  <c r="D733" i="13"/>
  <c r="C733" i="13"/>
  <c r="B733" i="13"/>
  <c r="A733" i="13"/>
  <c r="N732" i="13"/>
  <c r="M732" i="13"/>
  <c r="J732" i="13"/>
  <c r="I732" i="13"/>
  <c r="F732" i="13"/>
  <c r="D732" i="13"/>
  <c r="C732" i="13"/>
  <c r="B732" i="13"/>
  <c r="A732" i="13"/>
  <c r="N731" i="13"/>
  <c r="M731" i="13"/>
  <c r="J731" i="13"/>
  <c r="I731" i="13"/>
  <c r="F731" i="13"/>
  <c r="D731" i="13"/>
  <c r="C731" i="13"/>
  <c r="B731" i="13"/>
  <c r="A731" i="13"/>
  <c r="N730" i="13"/>
  <c r="M730" i="13"/>
  <c r="J730" i="13"/>
  <c r="I730" i="13"/>
  <c r="F730" i="13"/>
  <c r="D730" i="13"/>
  <c r="C730" i="13"/>
  <c r="B730" i="13"/>
  <c r="A730" i="13"/>
  <c r="N729" i="13"/>
  <c r="M729" i="13"/>
  <c r="J729" i="13"/>
  <c r="I729" i="13"/>
  <c r="F729" i="13"/>
  <c r="D729" i="13"/>
  <c r="C729" i="13"/>
  <c r="B729" i="13"/>
  <c r="A729" i="13"/>
  <c r="N728" i="13"/>
  <c r="M728" i="13"/>
  <c r="J728" i="13"/>
  <c r="I728" i="13"/>
  <c r="F728" i="13"/>
  <c r="D728" i="13"/>
  <c r="C728" i="13"/>
  <c r="B728" i="13"/>
  <c r="A728" i="13"/>
  <c r="N727" i="13"/>
  <c r="M727" i="13"/>
  <c r="J727" i="13"/>
  <c r="I727" i="13"/>
  <c r="F727" i="13"/>
  <c r="D727" i="13"/>
  <c r="C727" i="13"/>
  <c r="B727" i="13"/>
  <c r="A727" i="13"/>
  <c r="N726" i="13"/>
  <c r="M726" i="13"/>
  <c r="J726" i="13"/>
  <c r="I726" i="13"/>
  <c r="H726" i="13"/>
  <c r="F726" i="13"/>
  <c r="D726" i="13"/>
  <c r="C726" i="13"/>
  <c r="B726" i="13"/>
  <c r="A726" i="13"/>
  <c r="N725" i="13"/>
  <c r="M725" i="13"/>
  <c r="J725" i="13"/>
  <c r="I725" i="13"/>
  <c r="H725" i="13"/>
  <c r="F725" i="13"/>
  <c r="D725" i="13"/>
  <c r="C725" i="13"/>
  <c r="B725" i="13"/>
  <c r="A725" i="13"/>
  <c r="N724" i="13"/>
  <c r="M724" i="13"/>
  <c r="J724" i="13"/>
  <c r="I724" i="13"/>
  <c r="H724" i="13"/>
  <c r="F724" i="13"/>
  <c r="D724" i="13"/>
  <c r="C724" i="13"/>
  <c r="B724" i="13"/>
  <c r="A724" i="13"/>
  <c r="N723" i="13"/>
  <c r="M723" i="13"/>
  <c r="J723" i="13"/>
  <c r="I723" i="13"/>
  <c r="H723" i="13"/>
  <c r="F723" i="13"/>
  <c r="D723" i="13"/>
  <c r="C723" i="13"/>
  <c r="B723" i="13"/>
  <c r="A723" i="13"/>
  <c r="N722" i="13"/>
  <c r="M722" i="13"/>
  <c r="J722" i="13"/>
  <c r="I722" i="13"/>
  <c r="H722" i="13"/>
  <c r="F722" i="13"/>
  <c r="D722" i="13"/>
  <c r="C722" i="13"/>
  <c r="B722" i="13"/>
  <c r="A722" i="13"/>
  <c r="N721" i="13"/>
  <c r="M721" i="13"/>
  <c r="J721" i="13"/>
  <c r="I721" i="13"/>
  <c r="H721" i="13"/>
  <c r="F721" i="13"/>
  <c r="D721" i="13"/>
  <c r="C721" i="13"/>
  <c r="B721" i="13"/>
  <c r="A721" i="13"/>
  <c r="N720" i="13"/>
  <c r="M720" i="13"/>
  <c r="J720" i="13"/>
  <c r="I720" i="13"/>
  <c r="H720" i="13"/>
  <c r="F720" i="13"/>
  <c r="D720" i="13"/>
  <c r="C720" i="13"/>
  <c r="B720" i="13"/>
  <c r="A720" i="13"/>
  <c r="N719" i="13"/>
  <c r="M719" i="13"/>
  <c r="J719" i="13"/>
  <c r="I719" i="13"/>
  <c r="H719" i="13"/>
  <c r="F719" i="13"/>
  <c r="D719" i="13"/>
  <c r="C719" i="13"/>
  <c r="B719" i="13"/>
  <c r="A719" i="13"/>
  <c r="N718" i="13"/>
  <c r="M718" i="13"/>
  <c r="J718" i="13"/>
  <c r="I718" i="13"/>
  <c r="H718" i="13"/>
  <c r="F718" i="13"/>
  <c r="D718" i="13"/>
  <c r="C718" i="13"/>
  <c r="B718" i="13"/>
  <c r="A718" i="13"/>
  <c r="N717" i="13"/>
  <c r="M717" i="13"/>
  <c r="J717" i="13"/>
  <c r="I717" i="13"/>
  <c r="F717" i="13"/>
  <c r="D717" i="13"/>
  <c r="C717" i="13"/>
  <c r="B717" i="13"/>
  <c r="A717" i="13"/>
  <c r="N716" i="13"/>
  <c r="M716" i="13"/>
  <c r="J716" i="13"/>
  <c r="I716" i="13"/>
  <c r="F716" i="13"/>
  <c r="D716" i="13"/>
  <c r="C716" i="13"/>
  <c r="B716" i="13"/>
  <c r="A716" i="13"/>
  <c r="N715" i="13"/>
  <c r="M715" i="13"/>
  <c r="J715" i="13"/>
  <c r="I715" i="13"/>
  <c r="F715" i="13"/>
  <c r="D715" i="13"/>
  <c r="C715" i="13"/>
  <c r="B715" i="13"/>
  <c r="A715" i="13"/>
  <c r="N714" i="13"/>
  <c r="M714" i="13"/>
  <c r="J714" i="13"/>
  <c r="I714" i="13"/>
  <c r="F714" i="13"/>
  <c r="D714" i="13"/>
  <c r="C714" i="13"/>
  <c r="B714" i="13"/>
  <c r="A714" i="13"/>
  <c r="N713" i="13"/>
  <c r="M713" i="13"/>
  <c r="J713" i="13"/>
  <c r="I713" i="13"/>
  <c r="F713" i="13"/>
  <c r="D713" i="13"/>
  <c r="C713" i="13"/>
  <c r="B713" i="13"/>
  <c r="A713" i="13"/>
  <c r="N712" i="13"/>
  <c r="M712" i="13"/>
  <c r="J712" i="13"/>
  <c r="I712" i="13"/>
  <c r="F712" i="13"/>
  <c r="D712" i="13"/>
  <c r="C712" i="13"/>
  <c r="B712" i="13"/>
  <c r="A712" i="13"/>
  <c r="N711" i="13"/>
  <c r="M711" i="13"/>
  <c r="J711" i="13"/>
  <c r="I711" i="13"/>
  <c r="F711" i="13"/>
  <c r="D711" i="13"/>
  <c r="C711" i="13"/>
  <c r="B711" i="13"/>
  <c r="A711" i="13"/>
  <c r="N710" i="13"/>
  <c r="M710" i="13"/>
  <c r="J710" i="13"/>
  <c r="I710" i="13"/>
  <c r="F710" i="13"/>
  <c r="D710" i="13"/>
  <c r="C710" i="13"/>
  <c r="B710" i="13"/>
  <c r="A710" i="13"/>
  <c r="N709" i="13"/>
  <c r="M709" i="13"/>
  <c r="J709" i="13"/>
  <c r="I709" i="13"/>
  <c r="F709" i="13"/>
  <c r="D709" i="13"/>
  <c r="C709" i="13"/>
  <c r="B709" i="13"/>
  <c r="A709" i="13"/>
  <c r="N708" i="13"/>
  <c r="M708" i="13"/>
  <c r="J708" i="13"/>
  <c r="I708" i="13"/>
  <c r="F708" i="13"/>
  <c r="D708" i="13"/>
  <c r="C708" i="13"/>
  <c r="B708" i="13"/>
  <c r="A708" i="13"/>
  <c r="N707" i="13"/>
  <c r="M707" i="13"/>
  <c r="J707" i="13"/>
  <c r="I707" i="13"/>
  <c r="F707" i="13"/>
  <c r="D707" i="13"/>
  <c r="C707" i="13"/>
  <c r="B707" i="13"/>
  <c r="A707" i="13"/>
  <c r="N706" i="13"/>
  <c r="M706" i="13"/>
  <c r="J706" i="13"/>
  <c r="I706" i="13"/>
  <c r="F706" i="13"/>
  <c r="D706" i="13"/>
  <c r="C706" i="13"/>
  <c r="B706" i="13"/>
  <c r="A706" i="13"/>
  <c r="N705" i="13"/>
  <c r="M705" i="13"/>
  <c r="J705" i="13"/>
  <c r="I705" i="13"/>
  <c r="F705" i="13"/>
  <c r="D705" i="13"/>
  <c r="C705" i="13"/>
  <c r="B705" i="13"/>
  <c r="A705" i="13"/>
  <c r="N704" i="13"/>
  <c r="M704" i="13"/>
  <c r="J704" i="13"/>
  <c r="I704" i="13"/>
  <c r="F704" i="13"/>
  <c r="D704" i="13"/>
  <c r="C704" i="13"/>
  <c r="B704" i="13"/>
  <c r="A704" i="13"/>
  <c r="N703" i="13"/>
  <c r="M703" i="13"/>
  <c r="J703" i="13"/>
  <c r="I703" i="13"/>
  <c r="F703" i="13"/>
  <c r="D703" i="13"/>
  <c r="C703" i="13"/>
  <c r="B703" i="13"/>
  <c r="A703" i="13"/>
  <c r="N702" i="13"/>
  <c r="M702" i="13"/>
  <c r="J702" i="13"/>
  <c r="I702" i="13"/>
  <c r="F702" i="13"/>
  <c r="D702" i="13"/>
  <c r="C702" i="13"/>
  <c r="B702" i="13"/>
  <c r="A702" i="13"/>
  <c r="N701" i="13"/>
  <c r="M701" i="13"/>
  <c r="J701" i="13"/>
  <c r="I701" i="13"/>
  <c r="F701" i="13"/>
  <c r="D701" i="13"/>
  <c r="C701" i="13"/>
  <c r="B701" i="13"/>
  <c r="A701" i="13"/>
  <c r="N700" i="13"/>
  <c r="M700" i="13"/>
  <c r="J700" i="13"/>
  <c r="I700" i="13"/>
  <c r="F700" i="13"/>
  <c r="D700" i="13"/>
  <c r="C700" i="13"/>
  <c r="B700" i="13"/>
  <c r="A700" i="13"/>
  <c r="N699" i="13"/>
  <c r="M699" i="13"/>
  <c r="J699" i="13"/>
  <c r="I699" i="13"/>
  <c r="F699" i="13"/>
  <c r="D699" i="13"/>
  <c r="C699" i="13"/>
  <c r="B699" i="13"/>
  <c r="A699" i="13"/>
  <c r="N698" i="13"/>
  <c r="M698" i="13"/>
  <c r="J698" i="13"/>
  <c r="I698" i="13"/>
  <c r="F698" i="13"/>
  <c r="D698" i="13"/>
  <c r="C698" i="13"/>
  <c r="B698" i="13"/>
  <c r="A698" i="13"/>
  <c r="N697" i="13"/>
  <c r="M697" i="13"/>
  <c r="J697" i="13"/>
  <c r="I697" i="13"/>
  <c r="F697" i="13"/>
  <c r="D697" i="13"/>
  <c r="C697" i="13"/>
  <c r="B697" i="13"/>
  <c r="A697" i="13"/>
  <c r="N696" i="13"/>
  <c r="M696" i="13"/>
  <c r="J696" i="13"/>
  <c r="I696" i="13"/>
  <c r="F696" i="13"/>
  <c r="D696" i="13"/>
  <c r="C696" i="13"/>
  <c r="B696" i="13"/>
  <c r="A696" i="13"/>
  <c r="N695" i="13"/>
  <c r="M695" i="13"/>
  <c r="J695" i="13"/>
  <c r="I695" i="13"/>
  <c r="F695" i="13"/>
  <c r="D695" i="13"/>
  <c r="C695" i="13"/>
  <c r="B695" i="13"/>
  <c r="A695" i="13"/>
  <c r="N694" i="13"/>
  <c r="M694" i="13"/>
  <c r="J694" i="13"/>
  <c r="I694" i="13"/>
  <c r="F694" i="13"/>
  <c r="D694" i="13"/>
  <c r="C694" i="13"/>
  <c r="B694" i="13"/>
  <c r="A694" i="13"/>
  <c r="N693" i="13"/>
  <c r="M693" i="13"/>
  <c r="J693" i="13"/>
  <c r="I693" i="13"/>
  <c r="F693" i="13"/>
  <c r="D693" i="13"/>
  <c r="C693" i="13"/>
  <c r="B693" i="13"/>
  <c r="A693" i="13"/>
  <c r="N692" i="13"/>
  <c r="M692" i="13"/>
  <c r="J692" i="13"/>
  <c r="I692" i="13"/>
  <c r="F692" i="13"/>
  <c r="D692" i="13"/>
  <c r="C692" i="13"/>
  <c r="B692" i="13"/>
  <c r="A692" i="13"/>
  <c r="N691" i="13"/>
  <c r="M691" i="13"/>
  <c r="J691" i="13"/>
  <c r="I691" i="13"/>
  <c r="F691" i="13"/>
  <c r="D691" i="13"/>
  <c r="C691" i="13"/>
  <c r="B691" i="13"/>
  <c r="A691" i="13"/>
  <c r="N690" i="13"/>
  <c r="M690" i="13"/>
  <c r="J690" i="13"/>
  <c r="I690" i="13"/>
  <c r="F690" i="13"/>
  <c r="D690" i="13"/>
  <c r="C690" i="13"/>
  <c r="B690" i="13"/>
  <c r="A690" i="13"/>
  <c r="N689" i="13"/>
  <c r="M689" i="13"/>
  <c r="J689" i="13"/>
  <c r="I689" i="13"/>
  <c r="F689" i="13"/>
  <c r="D689" i="13"/>
  <c r="C689" i="13"/>
  <c r="B689" i="13"/>
  <c r="A689" i="13"/>
  <c r="N688" i="13"/>
  <c r="M688" i="13"/>
  <c r="J688" i="13"/>
  <c r="I688" i="13"/>
  <c r="F688" i="13"/>
  <c r="D688" i="13"/>
  <c r="C688" i="13"/>
  <c r="B688" i="13"/>
  <c r="A688" i="13"/>
  <c r="N687" i="13"/>
  <c r="M687" i="13"/>
  <c r="J687" i="13"/>
  <c r="I687" i="13"/>
  <c r="F687" i="13"/>
  <c r="D687" i="13"/>
  <c r="C687" i="13"/>
  <c r="B687" i="13"/>
  <c r="A687" i="13"/>
  <c r="N686" i="13"/>
  <c r="M686" i="13"/>
  <c r="J686" i="13"/>
  <c r="I686" i="13"/>
  <c r="F686" i="13"/>
  <c r="D686" i="13"/>
  <c r="C686" i="13"/>
  <c r="B686" i="13"/>
  <c r="A686" i="13"/>
  <c r="N685" i="13"/>
  <c r="M685" i="13"/>
  <c r="J685" i="13"/>
  <c r="I685" i="13"/>
  <c r="F685" i="13"/>
  <c r="D685" i="13"/>
  <c r="C685" i="13"/>
  <c r="B685" i="13"/>
  <c r="A685" i="13"/>
  <c r="N684" i="13"/>
  <c r="M684" i="13"/>
  <c r="J684" i="13"/>
  <c r="I684" i="13"/>
  <c r="F684" i="13"/>
  <c r="D684" i="13"/>
  <c r="C684" i="13"/>
  <c r="B684" i="13"/>
  <c r="A684" i="13"/>
  <c r="N683" i="13"/>
  <c r="M683" i="13"/>
  <c r="J683" i="13"/>
  <c r="I683" i="13"/>
  <c r="F683" i="13"/>
  <c r="D683" i="13"/>
  <c r="C683" i="13"/>
  <c r="B683" i="13"/>
  <c r="A683" i="13"/>
  <c r="N682" i="13"/>
  <c r="M682" i="13"/>
  <c r="J682" i="13"/>
  <c r="I682" i="13"/>
  <c r="F682" i="13"/>
  <c r="D682" i="13"/>
  <c r="C682" i="13"/>
  <c r="B682" i="13"/>
  <c r="A682" i="13"/>
  <c r="N681" i="13"/>
  <c r="M681" i="13"/>
  <c r="J681" i="13"/>
  <c r="I681" i="13"/>
  <c r="F681" i="13"/>
  <c r="D681" i="13"/>
  <c r="C681" i="13"/>
  <c r="B681" i="13"/>
  <c r="A681" i="13"/>
  <c r="N680" i="13"/>
  <c r="M680" i="13"/>
  <c r="J680" i="13"/>
  <c r="I680" i="13"/>
  <c r="F680" i="13"/>
  <c r="D680" i="13"/>
  <c r="C680" i="13"/>
  <c r="B680" i="13"/>
  <c r="A680" i="13"/>
  <c r="N679" i="13"/>
  <c r="M679" i="13"/>
  <c r="J679" i="13"/>
  <c r="I679" i="13"/>
  <c r="F679" i="13"/>
  <c r="D679" i="13"/>
  <c r="C679" i="13"/>
  <c r="B679" i="13"/>
  <c r="A679" i="13"/>
  <c r="N678" i="13"/>
  <c r="M678" i="13"/>
  <c r="J678" i="13"/>
  <c r="I678" i="13"/>
  <c r="F678" i="13"/>
  <c r="D678" i="13"/>
  <c r="C678" i="13"/>
  <c r="B678" i="13"/>
  <c r="A678" i="13"/>
  <c r="N677" i="13"/>
  <c r="M677" i="13"/>
  <c r="J677" i="13"/>
  <c r="I677" i="13"/>
  <c r="F677" i="13"/>
  <c r="D677" i="13"/>
  <c r="C677" i="13"/>
  <c r="B677" i="13"/>
  <c r="A677" i="13"/>
  <c r="N676" i="13"/>
  <c r="M676" i="13"/>
  <c r="J676" i="13"/>
  <c r="I676" i="13"/>
  <c r="F676" i="13"/>
  <c r="D676" i="13"/>
  <c r="C676" i="13"/>
  <c r="B676" i="13"/>
  <c r="A676" i="13"/>
  <c r="N675" i="13"/>
  <c r="M675" i="13"/>
  <c r="J675" i="13"/>
  <c r="I675" i="13"/>
  <c r="F675" i="13"/>
  <c r="D675" i="13"/>
  <c r="C675" i="13"/>
  <c r="B675" i="13"/>
  <c r="A675" i="13"/>
  <c r="N674" i="13"/>
  <c r="M674" i="13"/>
  <c r="J674" i="13"/>
  <c r="I674" i="13"/>
  <c r="F674" i="13"/>
  <c r="D674" i="13"/>
  <c r="C674" i="13"/>
  <c r="B674" i="13"/>
  <c r="A674" i="13"/>
  <c r="N673" i="13"/>
  <c r="M673" i="13"/>
  <c r="J673" i="13"/>
  <c r="I673" i="13"/>
  <c r="F673" i="13"/>
  <c r="D673" i="13"/>
  <c r="C673" i="13"/>
  <c r="B673" i="13"/>
  <c r="A673" i="13"/>
  <c r="N672" i="13"/>
  <c r="M672" i="13"/>
  <c r="J672" i="13"/>
  <c r="I672" i="13"/>
  <c r="F672" i="13"/>
  <c r="D672" i="13"/>
  <c r="C672" i="13"/>
  <c r="B672" i="13"/>
  <c r="A672" i="13"/>
  <c r="N671" i="13"/>
  <c r="M671" i="13"/>
  <c r="J671" i="13"/>
  <c r="I671" i="13"/>
  <c r="F671" i="13"/>
  <c r="D671" i="13"/>
  <c r="C671" i="13"/>
  <c r="B671" i="13"/>
  <c r="A671" i="13"/>
  <c r="N670" i="13"/>
  <c r="M670" i="13"/>
  <c r="J670" i="13"/>
  <c r="I670" i="13"/>
  <c r="F670" i="13"/>
  <c r="D670" i="13"/>
  <c r="C670" i="13"/>
  <c r="B670" i="13"/>
  <c r="A670" i="13"/>
  <c r="N669" i="13"/>
  <c r="M669" i="13"/>
  <c r="J669" i="13"/>
  <c r="I669" i="13"/>
  <c r="F669" i="13"/>
  <c r="D669" i="13"/>
  <c r="C669" i="13"/>
  <c r="B669" i="13"/>
  <c r="A669" i="13"/>
  <c r="N668" i="13"/>
  <c r="M668" i="13"/>
  <c r="J668" i="13"/>
  <c r="I668" i="13"/>
  <c r="F668" i="13"/>
  <c r="D668" i="13"/>
  <c r="C668" i="13"/>
  <c r="B668" i="13"/>
  <c r="A668" i="13"/>
  <c r="N667" i="13"/>
  <c r="M667" i="13"/>
  <c r="J667" i="13"/>
  <c r="I667" i="13"/>
  <c r="F667" i="13"/>
  <c r="D667" i="13"/>
  <c r="C667" i="13"/>
  <c r="B667" i="13"/>
  <c r="A667" i="13"/>
  <c r="N666" i="13"/>
  <c r="M666" i="13"/>
  <c r="J666" i="13"/>
  <c r="I666" i="13"/>
  <c r="F666" i="13"/>
  <c r="D666" i="13"/>
  <c r="C666" i="13"/>
  <c r="B666" i="13"/>
  <c r="A666" i="13"/>
  <c r="N665" i="13"/>
  <c r="M665" i="13"/>
  <c r="J665" i="13"/>
  <c r="I665" i="13"/>
  <c r="F665" i="13"/>
  <c r="D665" i="13"/>
  <c r="C665" i="13"/>
  <c r="B665" i="13"/>
  <c r="A665" i="13"/>
  <c r="N664" i="13"/>
  <c r="M664" i="13"/>
  <c r="J664" i="13"/>
  <c r="I664" i="13"/>
  <c r="F664" i="13"/>
  <c r="D664" i="13"/>
  <c r="C664" i="13"/>
  <c r="B664" i="13"/>
  <c r="A664" i="13"/>
  <c r="N663" i="13"/>
  <c r="M663" i="13"/>
  <c r="J663" i="13"/>
  <c r="I663" i="13"/>
  <c r="F663" i="13"/>
  <c r="D663" i="13"/>
  <c r="C663" i="13"/>
  <c r="B663" i="13"/>
  <c r="A663" i="13"/>
  <c r="N662" i="13"/>
  <c r="M662" i="13"/>
  <c r="J662" i="13"/>
  <c r="I662" i="13"/>
  <c r="F662" i="13"/>
  <c r="D662" i="13"/>
  <c r="C662" i="13"/>
  <c r="B662" i="13"/>
  <c r="A662" i="13"/>
  <c r="N661" i="13"/>
  <c r="M661" i="13"/>
  <c r="J661" i="13"/>
  <c r="I661" i="13"/>
  <c r="F661" i="13"/>
  <c r="D661" i="13"/>
  <c r="C661" i="13"/>
  <c r="B661" i="13"/>
  <c r="A661" i="13"/>
  <c r="N660" i="13"/>
  <c r="M660" i="13"/>
  <c r="J660" i="13"/>
  <c r="I660" i="13"/>
  <c r="F660" i="13"/>
  <c r="D660" i="13"/>
  <c r="C660" i="13"/>
  <c r="B660" i="13"/>
  <c r="A660" i="13"/>
  <c r="N659" i="13"/>
  <c r="M659" i="13"/>
  <c r="J659" i="13"/>
  <c r="I659" i="13"/>
  <c r="F659" i="13"/>
  <c r="D659" i="13"/>
  <c r="C659" i="13"/>
  <c r="B659" i="13"/>
  <c r="A659" i="13"/>
  <c r="N658" i="13"/>
  <c r="M658" i="13"/>
  <c r="J658" i="13"/>
  <c r="I658" i="13"/>
  <c r="F658" i="13"/>
  <c r="D658" i="13"/>
  <c r="C658" i="13"/>
  <c r="B658" i="13"/>
  <c r="A658" i="13"/>
  <c r="N657" i="13"/>
  <c r="M657" i="13"/>
  <c r="J657" i="13"/>
  <c r="I657" i="13"/>
  <c r="F657" i="13"/>
  <c r="D657" i="13"/>
  <c r="C657" i="13"/>
  <c r="B657" i="13"/>
  <c r="A657" i="13"/>
  <c r="N656" i="13"/>
  <c r="M656" i="13"/>
  <c r="J656" i="13"/>
  <c r="I656" i="13"/>
  <c r="F656" i="13"/>
  <c r="D656" i="13"/>
  <c r="C656" i="13"/>
  <c r="B656" i="13"/>
  <c r="A656" i="13"/>
  <c r="N655" i="13"/>
  <c r="M655" i="13"/>
  <c r="J655" i="13"/>
  <c r="I655" i="13"/>
  <c r="F655" i="13"/>
  <c r="D655" i="13"/>
  <c r="C655" i="13"/>
  <c r="B655" i="13"/>
  <c r="A655" i="13"/>
  <c r="N654" i="13"/>
  <c r="M654" i="13"/>
  <c r="J654" i="13"/>
  <c r="I654" i="13"/>
  <c r="F654" i="13"/>
  <c r="D654" i="13"/>
  <c r="C654" i="13"/>
  <c r="B654" i="13"/>
  <c r="A654" i="13"/>
  <c r="N653" i="13"/>
  <c r="M653" i="13"/>
  <c r="J653" i="13"/>
  <c r="I653" i="13"/>
  <c r="F653" i="13"/>
  <c r="D653" i="13"/>
  <c r="C653" i="13"/>
  <c r="B653" i="13"/>
  <c r="A653" i="13"/>
  <c r="N652" i="13"/>
  <c r="M652" i="13"/>
  <c r="J652" i="13"/>
  <c r="I652" i="13"/>
  <c r="F652" i="13"/>
  <c r="D652" i="13"/>
  <c r="C652" i="13"/>
  <c r="B652" i="13"/>
  <c r="A652" i="13"/>
  <c r="N651" i="13"/>
  <c r="M651" i="13"/>
  <c r="J651" i="13"/>
  <c r="I651" i="13"/>
  <c r="F651" i="13"/>
  <c r="D651" i="13"/>
  <c r="C651" i="13"/>
  <c r="B651" i="13"/>
  <c r="A651" i="13"/>
  <c r="N650" i="13"/>
  <c r="M650" i="13"/>
  <c r="J650" i="13"/>
  <c r="I650" i="13"/>
  <c r="F650" i="13"/>
  <c r="D650" i="13"/>
  <c r="C650" i="13"/>
  <c r="B650" i="13"/>
  <c r="A650" i="13"/>
  <c r="N649" i="13"/>
  <c r="M649" i="13"/>
  <c r="J649" i="13"/>
  <c r="I649" i="13"/>
  <c r="F649" i="13"/>
  <c r="D649" i="13"/>
  <c r="C649" i="13"/>
  <c r="B649" i="13"/>
  <c r="A649" i="13"/>
  <c r="N648" i="13"/>
  <c r="M648" i="13"/>
  <c r="J648" i="13"/>
  <c r="I648" i="13"/>
  <c r="F648" i="13"/>
  <c r="D648" i="13"/>
  <c r="C648" i="13"/>
  <c r="B648" i="13"/>
  <c r="A648" i="13"/>
  <c r="N647" i="13"/>
  <c r="M647" i="13"/>
  <c r="J647" i="13"/>
  <c r="I647" i="13"/>
  <c r="F647" i="13"/>
  <c r="D647" i="13"/>
  <c r="C647" i="13"/>
  <c r="B647" i="13"/>
  <c r="A647" i="13"/>
  <c r="N646" i="13"/>
  <c r="M646" i="13"/>
  <c r="J646" i="13"/>
  <c r="I646" i="13"/>
  <c r="F646" i="13"/>
  <c r="D646" i="13"/>
  <c r="C646" i="13"/>
  <c r="B646" i="13"/>
  <c r="A646" i="13"/>
  <c r="N645" i="13"/>
  <c r="M645" i="13"/>
  <c r="J645" i="13"/>
  <c r="I645" i="13"/>
  <c r="F645" i="13"/>
  <c r="D645" i="13"/>
  <c r="C645" i="13"/>
  <c r="B645" i="13"/>
  <c r="A645" i="13"/>
  <c r="N644" i="13"/>
  <c r="M644" i="13"/>
  <c r="J644" i="13"/>
  <c r="I644" i="13"/>
  <c r="F644" i="13"/>
  <c r="D644" i="13"/>
  <c r="C644" i="13"/>
  <c r="B644" i="13"/>
  <c r="A644" i="13"/>
  <c r="N643" i="13"/>
  <c r="M643" i="13"/>
  <c r="J643" i="13"/>
  <c r="I643" i="13"/>
  <c r="F643" i="13"/>
  <c r="D643" i="13"/>
  <c r="C643" i="13"/>
  <c r="B643" i="13"/>
  <c r="A643" i="13"/>
  <c r="N642" i="13"/>
  <c r="M642" i="13"/>
  <c r="J642" i="13"/>
  <c r="I642" i="13"/>
  <c r="F642" i="13"/>
  <c r="D642" i="13"/>
  <c r="C642" i="13"/>
  <c r="B642" i="13"/>
  <c r="A642" i="13"/>
  <c r="N641" i="13"/>
  <c r="M641" i="13"/>
  <c r="J641" i="13"/>
  <c r="I641" i="13"/>
  <c r="F641" i="13"/>
  <c r="D641" i="13"/>
  <c r="C641" i="13"/>
  <c r="B641" i="13"/>
  <c r="A641" i="13"/>
  <c r="N640" i="13"/>
  <c r="M640" i="13"/>
  <c r="J640" i="13"/>
  <c r="I640" i="13"/>
  <c r="F640" i="13"/>
  <c r="D640" i="13"/>
  <c r="C640" i="13"/>
  <c r="B640" i="13"/>
  <c r="A640" i="13"/>
  <c r="N639" i="13"/>
  <c r="M639" i="13"/>
  <c r="J639" i="13"/>
  <c r="I639" i="13"/>
  <c r="F639" i="13"/>
  <c r="D639" i="13"/>
  <c r="C639" i="13"/>
  <c r="B639" i="13"/>
  <c r="N638" i="13"/>
  <c r="M638" i="13"/>
  <c r="J638" i="13"/>
  <c r="I638" i="13"/>
  <c r="F638" i="13"/>
  <c r="D638" i="13"/>
  <c r="C638" i="13"/>
  <c r="B638" i="13"/>
  <c r="N637" i="13"/>
  <c r="M637" i="13"/>
  <c r="J637" i="13"/>
  <c r="I637" i="13"/>
  <c r="F637" i="13"/>
  <c r="D637" i="13"/>
  <c r="C637" i="13"/>
  <c r="B637" i="13"/>
  <c r="N636" i="13"/>
  <c r="M636" i="13"/>
  <c r="J636" i="13"/>
  <c r="I636" i="13"/>
  <c r="F636" i="13"/>
  <c r="D636" i="13"/>
  <c r="C636" i="13"/>
  <c r="B636" i="13"/>
  <c r="A636" i="13"/>
  <c r="N635" i="13"/>
  <c r="M635" i="13"/>
  <c r="J635" i="13"/>
  <c r="I635" i="13"/>
  <c r="F635" i="13"/>
  <c r="D635" i="13"/>
  <c r="C635" i="13"/>
  <c r="B635" i="13"/>
  <c r="A635" i="13"/>
  <c r="N634" i="13"/>
  <c r="M634" i="13"/>
  <c r="J634" i="13"/>
  <c r="I634" i="13"/>
  <c r="F634" i="13"/>
  <c r="D634" i="13"/>
  <c r="C634" i="13"/>
  <c r="B634" i="13"/>
  <c r="A634" i="13"/>
  <c r="N633" i="13"/>
  <c r="M633" i="13"/>
  <c r="J633" i="13"/>
  <c r="I633" i="13"/>
  <c r="F633" i="13"/>
  <c r="D633" i="13"/>
  <c r="C633" i="13"/>
  <c r="B633" i="13"/>
  <c r="A633" i="13"/>
  <c r="N632" i="13"/>
  <c r="M632" i="13"/>
  <c r="J632" i="13"/>
  <c r="I632" i="13"/>
  <c r="F632" i="13"/>
  <c r="D632" i="13"/>
  <c r="C632" i="13"/>
  <c r="B632" i="13"/>
  <c r="A632" i="13"/>
  <c r="N631" i="13"/>
  <c r="M631" i="13"/>
  <c r="J631" i="13"/>
  <c r="I631" i="13"/>
  <c r="F631" i="13"/>
  <c r="D631" i="13"/>
  <c r="C631" i="13"/>
  <c r="B631" i="13"/>
  <c r="A631" i="13"/>
  <c r="N630" i="13"/>
  <c r="M630" i="13"/>
  <c r="J630" i="13"/>
  <c r="I630" i="13"/>
  <c r="F630" i="13"/>
  <c r="D630" i="13"/>
  <c r="C630" i="13"/>
  <c r="B630" i="13"/>
  <c r="A630" i="13"/>
  <c r="N629" i="13"/>
  <c r="M629" i="13"/>
  <c r="J629" i="13"/>
  <c r="I629" i="13"/>
  <c r="F629" i="13"/>
  <c r="D629" i="13"/>
  <c r="C629" i="13"/>
  <c r="B629" i="13"/>
  <c r="A629" i="13"/>
  <c r="N628" i="13"/>
  <c r="M628" i="13"/>
  <c r="J628" i="13"/>
  <c r="I628" i="13"/>
  <c r="F628" i="13"/>
  <c r="D628" i="13"/>
  <c r="C628" i="13"/>
  <c r="B628" i="13"/>
  <c r="A628" i="13"/>
  <c r="N627" i="13"/>
  <c r="M627" i="13"/>
  <c r="J627" i="13"/>
  <c r="I627" i="13"/>
  <c r="F627" i="13"/>
  <c r="D627" i="13"/>
  <c r="C627" i="13"/>
  <c r="B627" i="13"/>
  <c r="A627" i="13"/>
  <c r="N626" i="13"/>
  <c r="M626" i="13"/>
  <c r="J626" i="13"/>
  <c r="I626" i="13"/>
  <c r="F626" i="13"/>
  <c r="D626" i="13"/>
  <c r="C626" i="13"/>
  <c r="B626" i="13"/>
  <c r="A626" i="13"/>
  <c r="N625" i="13"/>
  <c r="M625" i="13"/>
  <c r="J625" i="13"/>
  <c r="I625" i="13"/>
  <c r="F625" i="13"/>
  <c r="D625" i="13"/>
  <c r="C625" i="13"/>
  <c r="B625" i="13"/>
  <c r="A625" i="13"/>
  <c r="N624" i="13"/>
  <c r="M624" i="13"/>
  <c r="J624" i="13"/>
  <c r="I624" i="13"/>
  <c r="F624" i="13"/>
  <c r="D624" i="13"/>
  <c r="C624" i="13"/>
  <c r="B624" i="13"/>
  <c r="A624" i="13"/>
  <c r="N623" i="13"/>
  <c r="M623" i="13"/>
  <c r="J623" i="13"/>
  <c r="I623" i="13"/>
  <c r="F623" i="13"/>
  <c r="D623" i="13"/>
  <c r="C623" i="13"/>
  <c r="B623" i="13"/>
  <c r="A623" i="13"/>
  <c r="N622" i="13"/>
  <c r="M622" i="13"/>
  <c r="J622" i="13"/>
  <c r="I622" i="13"/>
  <c r="F622" i="13"/>
  <c r="D622" i="13"/>
  <c r="C622" i="13"/>
  <c r="B622" i="13"/>
  <c r="A622" i="13"/>
  <c r="N621" i="13"/>
  <c r="M621" i="13"/>
  <c r="J621" i="13"/>
  <c r="I621" i="13"/>
  <c r="F621" i="13"/>
  <c r="D621" i="13"/>
  <c r="C621" i="13"/>
  <c r="B621" i="13"/>
  <c r="A621" i="13"/>
  <c r="N620" i="13"/>
  <c r="M620" i="13"/>
  <c r="J620" i="13"/>
  <c r="I620" i="13"/>
  <c r="F620" i="13"/>
  <c r="D620" i="13"/>
  <c r="C620" i="13"/>
  <c r="B620" i="13"/>
  <c r="A620" i="13"/>
  <c r="N619" i="13"/>
  <c r="M619" i="13"/>
  <c r="J619" i="13"/>
  <c r="I619" i="13"/>
  <c r="F619" i="13"/>
  <c r="D619" i="13"/>
  <c r="C619" i="13"/>
  <c r="B619" i="13"/>
  <c r="A619" i="13"/>
  <c r="N618" i="13"/>
  <c r="M618" i="13"/>
  <c r="J618" i="13"/>
  <c r="I618" i="13"/>
  <c r="F618" i="13"/>
  <c r="D618" i="13"/>
  <c r="C618" i="13"/>
  <c r="B618" i="13"/>
  <c r="A618" i="13"/>
  <c r="N617" i="13"/>
  <c r="M617" i="13"/>
  <c r="J617" i="13"/>
  <c r="I617" i="13"/>
  <c r="F617" i="13"/>
  <c r="D617" i="13"/>
  <c r="C617" i="13"/>
  <c r="B617" i="13"/>
  <c r="A617" i="13"/>
  <c r="N616" i="13"/>
  <c r="M616" i="13"/>
  <c r="J616" i="13"/>
  <c r="I616" i="13"/>
  <c r="F616" i="13"/>
  <c r="D616" i="13"/>
  <c r="C616" i="13"/>
  <c r="B616" i="13"/>
  <c r="A616" i="13"/>
  <c r="N615" i="13"/>
  <c r="M615" i="13"/>
  <c r="J615" i="13"/>
  <c r="I615" i="13"/>
  <c r="F615" i="13"/>
  <c r="D615" i="13"/>
  <c r="C615" i="13"/>
  <c r="B615" i="13"/>
  <c r="A615" i="13"/>
  <c r="N614" i="13"/>
  <c r="M614" i="13"/>
  <c r="J614" i="13"/>
  <c r="I614" i="13"/>
  <c r="F614" i="13"/>
  <c r="D614" i="13"/>
  <c r="C614" i="13"/>
  <c r="B614" i="13"/>
  <c r="A614" i="13"/>
  <c r="N613" i="13"/>
  <c r="M613" i="13"/>
  <c r="J613" i="13"/>
  <c r="I613" i="13"/>
  <c r="F613" i="13"/>
  <c r="D613" i="13"/>
  <c r="C613" i="13"/>
  <c r="B613" i="13"/>
  <c r="A613" i="13"/>
  <c r="N612" i="13"/>
  <c r="M612" i="13"/>
  <c r="J612" i="13"/>
  <c r="I612" i="13"/>
  <c r="F612" i="13"/>
  <c r="D612" i="13"/>
  <c r="C612" i="13"/>
  <c r="B612" i="13"/>
  <c r="A612" i="13"/>
  <c r="N611" i="13"/>
  <c r="M611" i="13"/>
  <c r="J611" i="13"/>
  <c r="I611" i="13"/>
  <c r="F611" i="13"/>
  <c r="D611" i="13"/>
  <c r="C611" i="13"/>
  <c r="B611" i="13"/>
  <c r="A611" i="13"/>
  <c r="N610" i="13"/>
  <c r="M610" i="13"/>
  <c r="J610" i="13"/>
  <c r="I610" i="13"/>
  <c r="F610" i="13"/>
  <c r="D610" i="13"/>
  <c r="C610" i="13"/>
  <c r="B610" i="13"/>
  <c r="A610" i="13"/>
  <c r="N609" i="13"/>
  <c r="M609" i="13"/>
  <c r="J609" i="13"/>
  <c r="I609" i="13"/>
  <c r="F609" i="13"/>
  <c r="D609" i="13"/>
  <c r="C609" i="13"/>
  <c r="B609" i="13"/>
  <c r="A609" i="13"/>
  <c r="N608" i="13"/>
  <c r="M608" i="13"/>
  <c r="J608" i="13"/>
  <c r="I608" i="13"/>
  <c r="F608" i="13"/>
  <c r="D608" i="13"/>
  <c r="C608" i="13"/>
  <c r="B608" i="13"/>
  <c r="A608" i="13"/>
  <c r="N607" i="13"/>
  <c r="M607" i="13"/>
  <c r="J607" i="13"/>
  <c r="I607" i="13"/>
  <c r="F607" i="13"/>
  <c r="D607" i="13"/>
  <c r="C607" i="13"/>
  <c r="B607" i="13"/>
  <c r="A607" i="13"/>
  <c r="N606" i="13"/>
  <c r="M606" i="13"/>
  <c r="J606" i="13"/>
  <c r="I606" i="13"/>
  <c r="F606" i="13"/>
  <c r="D606" i="13"/>
  <c r="C606" i="13"/>
  <c r="B606" i="13"/>
  <c r="A606" i="13"/>
  <c r="N605" i="13"/>
  <c r="M605" i="13"/>
  <c r="J605" i="13"/>
  <c r="I605" i="13"/>
  <c r="F605" i="13"/>
  <c r="D605" i="13"/>
  <c r="C605" i="13"/>
  <c r="B605" i="13"/>
  <c r="A605" i="13"/>
  <c r="N604" i="13"/>
  <c r="M604" i="13"/>
  <c r="J604" i="13"/>
  <c r="I604" i="13"/>
  <c r="F604" i="13"/>
  <c r="D604" i="13"/>
  <c r="C604" i="13"/>
  <c r="B604" i="13"/>
  <c r="A604" i="13"/>
  <c r="N603" i="13"/>
  <c r="M603" i="13"/>
  <c r="J603" i="13"/>
  <c r="I603" i="13"/>
  <c r="F603" i="13"/>
  <c r="D603" i="13"/>
  <c r="C603" i="13"/>
  <c r="B603" i="13"/>
  <c r="A603" i="13"/>
  <c r="N602" i="13"/>
  <c r="M602" i="13"/>
  <c r="J602" i="13"/>
  <c r="I602" i="13"/>
  <c r="F602" i="13"/>
  <c r="D602" i="13"/>
  <c r="C602" i="13"/>
  <c r="B602" i="13"/>
  <c r="A602" i="13"/>
  <c r="N601" i="13"/>
  <c r="M601" i="13"/>
  <c r="J601" i="13"/>
  <c r="I601" i="13"/>
  <c r="F601" i="13"/>
  <c r="D601" i="13"/>
  <c r="C601" i="13"/>
  <c r="B601" i="13"/>
  <c r="A601" i="13"/>
  <c r="N600" i="13"/>
  <c r="M600" i="13"/>
  <c r="J600" i="13"/>
  <c r="I600" i="13"/>
  <c r="F600" i="13"/>
  <c r="D600" i="13"/>
  <c r="C600" i="13"/>
  <c r="B600" i="13"/>
  <c r="A600" i="13"/>
  <c r="N599" i="13"/>
  <c r="M599" i="13"/>
  <c r="J599" i="13"/>
  <c r="I599" i="13"/>
  <c r="F599" i="13"/>
  <c r="D599" i="13"/>
  <c r="C599" i="13"/>
  <c r="B599" i="13"/>
  <c r="A599" i="13"/>
  <c r="N598" i="13"/>
  <c r="M598" i="13"/>
  <c r="J598" i="13"/>
  <c r="I598" i="13"/>
  <c r="F598" i="13"/>
  <c r="D598" i="13"/>
  <c r="C598" i="13"/>
  <c r="B598" i="13"/>
  <c r="A598" i="13"/>
  <c r="N597" i="13"/>
  <c r="M597" i="13"/>
  <c r="J597" i="13"/>
  <c r="I597" i="13"/>
  <c r="F597" i="13"/>
  <c r="D597" i="13"/>
  <c r="C597" i="13"/>
  <c r="B597" i="13"/>
  <c r="A597" i="13"/>
  <c r="N596" i="13"/>
  <c r="M596" i="13"/>
  <c r="J596" i="13"/>
  <c r="I596" i="13"/>
  <c r="F596" i="13"/>
  <c r="D596" i="13"/>
  <c r="C596" i="13"/>
  <c r="B596" i="13"/>
  <c r="A596" i="13"/>
  <c r="N595" i="13"/>
  <c r="M595" i="13"/>
  <c r="J595" i="13"/>
  <c r="I595" i="13"/>
  <c r="F595" i="13"/>
  <c r="D595" i="13"/>
  <c r="C595" i="13"/>
  <c r="B595" i="13"/>
  <c r="A595" i="13"/>
  <c r="N594" i="13"/>
  <c r="M594" i="13"/>
  <c r="J594" i="13"/>
  <c r="I594" i="13"/>
  <c r="F594" i="13"/>
  <c r="D594" i="13"/>
  <c r="C594" i="13"/>
  <c r="B594" i="13"/>
  <c r="A594" i="13"/>
  <c r="N593" i="13"/>
  <c r="M593" i="13"/>
  <c r="J593" i="13"/>
  <c r="I593" i="13"/>
  <c r="F593" i="13"/>
  <c r="D593" i="13"/>
  <c r="C593" i="13"/>
  <c r="B593" i="13"/>
  <c r="A593" i="13"/>
  <c r="N592" i="13"/>
  <c r="M592" i="13"/>
  <c r="J592" i="13"/>
  <c r="I592" i="13"/>
  <c r="F592" i="13"/>
  <c r="D592" i="13"/>
  <c r="C592" i="13"/>
  <c r="B592" i="13"/>
  <c r="A592" i="13"/>
  <c r="N591" i="13"/>
  <c r="M591" i="13"/>
  <c r="J591" i="13"/>
  <c r="I591" i="13"/>
  <c r="F591" i="13"/>
  <c r="D591" i="13"/>
  <c r="C591" i="13"/>
  <c r="B591" i="13"/>
  <c r="A591" i="13"/>
  <c r="N590" i="13"/>
  <c r="M590" i="13"/>
  <c r="J590" i="13"/>
  <c r="I590" i="13"/>
  <c r="F590" i="13"/>
  <c r="D590" i="13"/>
  <c r="C590" i="13"/>
  <c r="B590" i="13"/>
  <c r="A590" i="13"/>
  <c r="N589" i="13"/>
  <c r="M589" i="13"/>
  <c r="J589" i="13"/>
  <c r="I589" i="13"/>
  <c r="F589" i="13"/>
  <c r="D589" i="13"/>
  <c r="C589" i="13"/>
  <c r="B589" i="13"/>
  <c r="A589" i="13"/>
  <c r="N588" i="13"/>
  <c r="M588" i="13"/>
  <c r="J588" i="13"/>
  <c r="I588" i="13"/>
  <c r="F588" i="13"/>
  <c r="D588" i="13"/>
  <c r="C588" i="13"/>
  <c r="B588" i="13"/>
  <c r="A588" i="13"/>
  <c r="N587" i="13"/>
  <c r="M587" i="13"/>
  <c r="J587" i="13"/>
  <c r="I587" i="13"/>
  <c r="F587" i="13"/>
  <c r="D587" i="13"/>
  <c r="C587" i="13"/>
  <c r="B587" i="13"/>
  <c r="A587" i="13"/>
  <c r="N586" i="13"/>
  <c r="M586" i="13"/>
  <c r="J586" i="13"/>
  <c r="I586" i="13"/>
  <c r="F586" i="13"/>
  <c r="D586" i="13"/>
  <c r="C586" i="13"/>
  <c r="B586" i="13"/>
  <c r="A586" i="13"/>
  <c r="N585" i="13"/>
  <c r="M585" i="13"/>
  <c r="J585" i="13"/>
  <c r="I585" i="13"/>
  <c r="F585" i="13"/>
  <c r="D585" i="13"/>
  <c r="C585" i="13"/>
  <c r="B585" i="13"/>
  <c r="A585" i="13"/>
  <c r="N584" i="13"/>
  <c r="M584" i="13"/>
  <c r="J584" i="13"/>
  <c r="I584" i="13"/>
  <c r="F584" i="13"/>
  <c r="D584" i="13"/>
  <c r="C584" i="13"/>
  <c r="B584" i="13"/>
  <c r="A584" i="13"/>
  <c r="N583" i="13"/>
  <c r="M583" i="13"/>
  <c r="J583" i="13"/>
  <c r="I583" i="13"/>
  <c r="F583" i="13"/>
  <c r="D583" i="13"/>
  <c r="C583" i="13"/>
  <c r="B583" i="13"/>
  <c r="A583" i="13"/>
  <c r="N582" i="13"/>
  <c r="M582" i="13"/>
  <c r="J582" i="13"/>
  <c r="I582" i="13"/>
  <c r="F582" i="13"/>
  <c r="D582" i="13"/>
  <c r="C582" i="13"/>
  <c r="B582" i="13"/>
  <c r="A582" i="13"/>
  <c r="N581" i="13"/>
  <c r="M581" i="13"/>
  <c r="J581" i="13"/>
  <c r="I581" i="13"/>
  <c r="F581" i="13"/>
  <c r="D581" i="13"/>
  <c r="C581" i="13"/>
  <c r="B581" i="13"/>
  <c r="A581" i="13"/>
  <c r="N580" i="13"/>
  <c r="M580" i="13"/>
  <c r="J580" i="13"/>
  <c r="I580" i="13"/>
  <c r="F580" i="13"/>
  <c r="D580" i="13"/>
  <c r="C580" i="13"/>
  <c r="B580" i="13"/>
  <c r="A580" i="13"/>
  <c r="N579" i="13"/>
  <c r="M579" i="13"/>
  <c r="J579" i="13"/>
  <c r="I579" i="13"/>
  <c r="F579" i="13"/>
  <c r="D579" i="13"/>
  <c r="C579" i="13"/>
  <c r="B579" i="13"/>
  <c r="A579" i="13"/>
  <c r="N578" i="13"/>
  <c r="M578" i="13"/>
  <c r="J578" i="13"/>
  <c r="I578" i="13"/>
  <c r="F578" i="13"/>
  <c r="D578" i="13"/>
  <c r="C578" i="13"/>
  <c r="B578" i="13"/>
  <c r="A578" i="13"/>
  <c r="N577" i="13"/>
  <c r="M577" i="13"/>
  <c r="J577" i="13"/>
  <c r="I577" i="13"/>
  <c r="F577" i="13"/>
  <c r="D577" i="13"/>
  <c r="C577" i="13"/>
  <c r="B577" i="13"/>
  <c r="A577" i="13"/>
  <c r="N576" i="13"/>
  <c r="M576" i="13"/>
  <c r="J576" i="13"/>
  <c r="I576" i="13"/>
  <c r="F576" i="13"/>
  <c r="D576" i="13"/>
  <c r="C576" i="13"/>
  <c r="B576" i="13"/>
  <c r="A576" i="13"/>
  <c r="N575" i="13"/>
  <c r="M575" i="13"/>
  <c r="J575" i="13"/>
  <c r="I575" i="13"/>
  <c r="F575" i="13"/>
  <c r="D575" i="13"/>
  <c r="C575" i="13"/>
  <c r="B575" i="13"/>
  <c r="A575" i="13"/>
  <c r="N574" i="13"/>
  <c r="M574" i="13"/>
  <c r="J574" i="13"/>
  <c r="I574" i="13"/>
  <c r="F574" i="13"/>
  <c r="D574" i="13"/>
  <c r="C574" i="13"/>
  <c r="B574" i="13"/>
  <c r="A574" i="13"/>
  <c r="N573" i="13"/>
  <c r="M573" i="13"/>
  <c r="J573" i="13"/>
  <c r="I573" i="13"/>
  <c r="F573" i="13"/>
  <c r="D573" i="13"/>
  <c r="C573" i="13"/>
  <c r="B573" i="13"/>
  <c r="A573" i="13"/>
  <c r="N572" i="13"/>
  <c r="M572" i="13"/>
  <c r="J572" i="13"/>
  <c r="I572" i="13"/>
  <c r="F572" i="13"/>
  <c r="D572" i="13"/>
  <c r="C572" i="13"/>
  <c r="B572" i="13"/>
  <c r="A572" i="13"/>
  <c r="N571" i="13"/>
  <c r="M571" i="13"/>
  <c r="J571" i="13"/>
  <c r="I571" i="13"/>
  <c r="F571" i="13"/>
  <c r="D571" i="13"/>
  <c r="C571" i="13"/>
  <c r="B571" i="13"/>
  <c r="A571" i="13"/>
  <c r="N570" i="13"/>
  <c r="M570" i="13"/>
  <c r="J570" i="13"/>
  <c r="I570" i="13"/>
  <c r="F570" i="13"/>
  <c r="D570" i="13"/>
  <c r="C570" i="13"/>
  <c r="B570" i="13"/>
  <c r="A570" i="13"/>
  <c r="N569" i="13"/>
  <c r="M569" i="13"/>
  <c r="J569" i="13"/>
  <c r="I569" i="13"/>
  <c r="F569" i="13"/>
  <c r="D569" i="13"/>
  <c r="C569" i="13"/>
  <c r="B569" i="13"/>
  <c r="A569" i="13"/>
  <c r="N568" i="13"/>
  <c r="M568" i="13"/>
  <c r="J568" i="13"/>
  <c r="I568" i="13"/>
  <c r="F568" i="13"/>
  <c r="D568" i="13"/>
  <c r="C568" i="13"/>
  <c r="B568" i="13"/>
  <c r="A568" i="13"/>
  <c r="N567" i="13"/>
  <c r="M567" i="13"/>
  <c r="J567" i="13"/>
  <c r="I567" i="13"/>
  <c r="F567" i="13"/>
  <c r="D567" i="13"/>
  <c r="C567" i="13"/>
  <c r="B567" i="13"/>
  <c r="A567" i="13"/>
  <c r="N566" i="13"/>
  <c r="M566" i="13"/>
  <c r="J566" i="13"/>
  <c r="I566" i="13"/>
  <c r="F566" i="13"/>
  <c r="D566" i="13"/>
  <c r="C566" i="13"/>
  <c r="B566" i="13"/>
  <c r="A566" i="13"/>
  <c r="N565" i="13"/>
  <c r="M565" i="13"/>
  <c r="J565" i="13"/>
  <c r="I565" i="13"/>
  <c r="F565" i="13"/>
  <c r="D565" i="13"/>
  <c r="C565" i="13"/>
  <c r="B565" i="13"/>
  <c r="A565" i="13"/>
  <c r="N564" i="13"/>
  <c r="M564" i="13"/>
  <c r="J564" i="13"/>
  <c r="I564" i="13"/>
  <c r="F564" i="13"/>
  <c r="D564" i="13"/>
  <c r="C564" i="13"/>
  <c r="B564" i="13"/>
  <c r="A564" i="13"/>
  <c r="N563" i="13"/>
  <c r="M563" i="13"/>
  <c r="J563" i="13"/>
  <c r="I563" i="13"/>
  <c r="F563" i="13"/>
  <c r="D563" i="13"/>
  <c r="C563" i="13"/>
  <c r="B563" i="13"/>
  <c r="A563" i="13"/>
  <c r="N562" i="13"/>
  <c r="M562" i="13"/>
  <c r="J562" i="13"/>
  <c r="I562" i="13"/>
  <c r="F562" i="13"/>
  <c r="D562" i="13"/>
  <c r="C562" i="13"/>
  <c r="B562" i="13"/>
  <c r="A562" i="13"/>
  <c r="N561" i="13"/>
  <c r="M561" i="13"/>
  <c r="J561" i="13"/>
  <c r="I561" i="13"/>
  <c r="F561" i="13"/>
  <c r="D561" i="13"/>
  <c r="C561" i="13"/>
  <c r="B561" i="13"/>
  <c r="A561" i="13"/>
  <c r="N560" i="13"/>
  <c r="M560" i="13"/>
  <c r="J560" i="13"/>
  <c r="I560" i="13"/>
  <c r="F560" i="13"/>
  <c r="D560" i="13"/>
  <c r="C560" i="13"/>
  <c r="B560" i="13"/>
  <c r="A560" i="13"/>
  <c r="N559" i="13"/>
  <c r="M559" i="13"/>
  <c r="J559" i="13"/>
  <c r="I559" i="13"/>
  <c r="F559" i="13"/>
  <c r="D559" i="13"/>
  <c r="C559" i="13"/>
  <c r="B559" i="13"/>
  <c r="A559" i="13"/>
  <c r="N558" i="13"/>
  <c r="M558" i="13"/>
  <c r="J558" i="13"/>
  <c r="I558" i="13"/>
  <c r="F558" i="13"/>
  <c r="D558" i="13"/>
  <c r="C558" i="13"/>
  <c r="B558" i="13"/>
  <c r="A558" i="13"/>
  <c r="N557" i="13"/>
  <c r="M557" i="13"/>
  <c r="J557" i="13"/>
  <c r="I557" i="13"/>
  <c r="F557" i="13"/>
  <c r="D557" i="13"/>
  <c r="C557" i="13"/>
  <c r="B557" i="13"/>
  <c r="A557" i="13"/>
  <c r="N556" i="13"/>
  <c r="M556" i="13"/>
  <c r="J556" i="13"/>
  <c r="I556" i="13"/>
  <c r="F556" i="13"/>
  <c r="D556" i="13"/>
  <c r="C556" i="13"/>
  <c r="B556" i="13"/>
  <c r="A556" i="13"/>
  <c r="N555" i="13"/>
  <c r="M555" i="13"/>
  <c r="J555" i="13"/>
  <c r="I555" i="13"/>
  <c r="F555" i="13"/>
  <c r="D555" i="13"/>
  <c r="C555" i="13"/>
  <c r="B555" i="13"/>
  <c r="A555" i="13"/>
  <c r="N554" i="13"/>
  <c r="M554" i="13"/>
  <c r="J554" i="13"/>
  <c r="I554" i="13"/>
  <c r="F554" i="13"/>
  <c r="D554" i="13"/>
  <c r="C554" i="13"/>
  <c r="B554" i="13"/>
  <c r="A554" i="13"/>
  <c r="N553" i="13"/>
  <c r="M553" i="13"/>
  <c r="J553" i="13"/>
  <c r="I553" i="13"/>
  <c r="F553" i="13"/>
  <c r="D553" i="13"/>
  <c r="C553" i="13"/>
  <c r="B553" i="13"/>
  <c r="A553" i="13"/>
  <c r="N552" i="13"/>
  <c r="M552" i="13"/>
  <c r="J552" i="13"/>
  <c r="I552" i="13"/>
  <c r="F552" i="13"/>
  <c r="D552" i="13"/>
  <c r="C552" i="13"/>
  <c r="B552" i="13"/>
  <c r="N551" i="13"/>
  <c r="M551" i="13"/>
  <c r="J551" i="13"/>
  <c r="I551" i="13"/>
  <c r="F551" i="13"/>
  <c r="D551" i="13"/>
  <c r="C551" i="13"/>
  <c r="B551" i="13"/>
  <c r="N550" i="13"/>
  <c r="M550" i="13"/>
  <c r="J550" i="13"/>
  <c r="I550" i="13"/>
  <c r="F550" i="13"/>
  <c r="D550" i="13"/>
  <c r="C550" i="13"/>
  <c r="B550" i="13"/>
  <c r="N549" i="13"/>
  <c r="M549" i="13"/>
  <c r="J549" i="13"/>
  <c r="I549" i="13"/>
  <c r="F549" i="13"/>
  <c r="D549" i="13"/>
  <c r="C549" i="13"/>
  <c r="B549" i="13"/>
  <c r="A549" i="13"/>
  <c r="N548" i="13"/>
  <c r="M548" i="13"/>
  <c r="J548" i="13"/>
  <c r="I548" i="13"/>
  <c r="F548" i="13"/>
  <c r="D548" i="13"/>
  <c r="C548" i="13"/>
  <c r="B548" i="13"/>
  <c r="A548" i="13"/>
  <c r="N547" i="13"/>
  <c r="M547" i="13"/>
  <c r="J547" i="13"/>
  <c r="I547" i="13"/>
  <c r="F547" i="13"/>
  <c r="D547" i="13"/>
  <c r="C547" i="13"/>
  <c r="B547" i="13"/>
  <c r="A547" i="13"/>
  <c r="N546" i="13"/>
  <c r="M546" i="13"/>
  <c r="J546" i="13"/>
  <c r="I546" i="13"/>
  <c r="F546" i="13"/>
  <c r="D546" i="13"/>
  <c r="C546" i="13"/>
  <c r="B546" i="13"/>
  <c r="A546" i="13"/>
  <c r="N545" i="13"/>
  <c r="M545" i="13"/>
  <c r="J545" i="13"/>
  <c r="I545" i="13"/>
  <c r="F545" i="13"/>
  <c r="D545" i="13"/>
  <c r="C545" i="13"/>
  <c r="B545" i="13"/>
  <c r="A545" i="13"/>
  <c r="N544" i="13"/>
  <c r="M544" i="13"/>
  <c r="J544" i="13"/>
  <c r="I544" i="13"/>
  <c r="F544" i="13"/>
  <c r="D544" i="13"/>
  <c r="C544" i="13"/>
  <c r="B544" i="13"/>
  <c r="A544" i="13"/>
  <c r="N543" i="13"/>
  <c r="M543" i="13"/>
  <c r="J543" i="13"/>
  <c r="I543" i="13"/>
  <c r="F543" i="13"/>
  <c r="D543" i="13"/>
  <c r="C543" i="13"/>
  <c r="B543" i="13"/>
  <c r="A543" i="13"/>
  <c r="N542" i="13"/>
  <c r="M542" i="13"/>
  <c r="J542" i="13"/>
  <c r="I542" i="13"/>
  <c r="F542" i="13"/>
  <c r="D542" i="13"/>
  <c r="C542" i="13"/>
  <c r="B542" i="13"/>
  <c r="A542" i="13"/>
  <c r="N541" i="13"/>
  <c r="M541" i="13"/>
  <c r="J541" i="13"/>
  <c r="I541" i="13"/>
  <c r="F541" i="13"/>
  <c r="D541" i="13"/>
  <c r="C541" i="13"/>
  <c r="B541" i="13"/>
  <c r="A541" i="13"/>
  <c r="N540" i="13"/>
  <c r="M540" i="13"/>
  <c r="J540" i="13"/>
  <c r="I540" i="13"/>
  <c r="F540" i="13"/>
  <c r="D540" i="13"/>
  <c r="C540" i="13"/>
  <c r="B540" i="13"/>
  <c r="A540" i="13"/>
  <c r="N539" i="13"/>
  <c r="M539" i="13"/>
  <c r="J539" i="13"/>
  <c r="I539" i="13"/>
  <c r="F539" i="13"/>
  <c r="D539" i="13"/>
  <c r="C539" i="13"/>
  <c r="B539" i="13"/>
  <c r="A539" i="13"/>
  <c r="N538" i="13"/>
  <c r="M538" i="13"/>
  <c r="J538" i="13"/>
  <c r="I538" i="13"/>
  <c r="F538" i="13"/>
  <c r="D538" i="13"/>
  <c r="C538" i="13"/>
  <c r="B538" i="13"/>
  <c r="A538" i="13"/>
  <c r="N537" i="13"/>
  <c r="M537" i="13"/>
  <c r="J537" i="13"/>
  <c r="I537" i="13"/>
  <c r="F537" i="13"/>
  <c r="D537" i="13"/>
  <c r="C537" i="13"/>
  <c r="B537" i="13"/>
  <c r="A537" i="13"/>
  <c r="N536" i="13"/>
  <c r="M536" i="13"/>
  <c r="J536" i="13"/>
  <c r="I536" i="13"/>
  <c r="F536" i="13"/>
  <c r="D536" i="13"/>
  <c r="C536" i="13"/>
  <c r="B536" i="13"/>
  <c r="A536" i="13"/>
  <c r="N535" i="13"/>
  <c r="M535" i="13"/>
  <c r="J535" i="13"/>
  <c r="I535" i="13"/>
  <c r="F535" i="13"/>
  <c r="D535" i="13"/>
  <c r="C535" i="13"/>
  <c r="B535" i="13"/>
  <c r="A535" i="13"/>
  <c r="N534" i="13"/>
  <c r="M534" i="13"/>
  <c r="J534" i="13"/>
  <c r="I534" i="13"/>
  <c r="F534" i="13"/>
  <c r="D534" i="13"/>
  <c r="C534" i="13"/>
  <c r="B534" i="13"/>
  <c r="A534" i="13"/>
  <c r="N533" i="13"/>
  <c r="M533" i="13"/>
  <c r="J533" i="13"/>
  <c r="I533" i="13"/>
  <c r="F533" i="13"/>
  <c r="D533" i="13"/>
  <c r="C533" i="13"/>
  <c r="B533" i="13"/>
  <c r="A533" i="13"/>
  <c r="N532" i="13"/>
  <c r="M532" i="13"/>
  <c r="J532" i="13"/>
  <c r="I532" i="13"/>
  <c r="F532" i="13"/>
  <c r="D532" i="13"/>
  <c r="C532" i="13"/>
  <c r="B532" i="13"/>
  <c r="A532" i="13"/>
  <c r="N531" i="13"/>
  <c r="M531" i="13"/>
  <c r="J531" i="13"/>
  <c r="I531" i="13"/>
  <c r="F531" i="13"/>
  <c r="D531" i="13"/>
  <c r="C531" i="13"/>
  <c r="B531" i="13"/>
  <c r="A531" i="13"/>
  <c r="N530" i="13"/>
  <c r="M530" i="13"/>
  <c r="J530" i="13"/>
  <c r="I530" i="13"/>
  <c r="F530" i="13"/>
  <c r="D530" i="13"/>
  <c r="C530" i="13"/>
  <c r="B530" i="13"/>
  <c r="A530" i="13"/>
  <c r="N529" i="13"/>
  <c r="M529" i="13"/>
  <c r="J529" i="13"/>
  <c r="I529" i="13"/>
  <c r="F529" i="13"/>
  <c r="D529" i="13"/>
  <c r="C529" i="13"/>
  <c r="B529" i="13"/>
  <c r="A529" i="13"/>
  <c r="N528" i="13"/>
  <c r="M528" i="13"/>
  <c r="J528" i="13"/>
  <c r="I528" i="13"/>
  <c r="F528" i="13"/>
  <c r="D528" i="13"/>
  <c r="C528" i="13"/>
  <c r="B528" i="13"/>
  <c r="A528" i="13"/>
  <c r="N527" i="13"/>
  <c r="M527" i="13"/>
  <c r="J527" i="13"/>
  <c r="I527" i="13"/>
  <c r="F527" i="13"/>
  <c r="D527" i="13"/>
  <c r="C527" i="13"/>
  <c r="B527" i="13"/>
  <c r="A527" i="13"/>
  <c r="N526" i="13"/>
  <c r="M526" i="13"/>
  <c r="J526" i="13"/>
  <c r="I526" i="13"/>
  <c r="F526" i="13"/>
  <c r="D526" i="13"/>
  <c r="C526" i="13"/>
  <c r="B526" i="13"/>
  <c r="A526" i="13"/>
  <c r="N525" i="13"/>
  <c r="M525" i="13"/>
  <c r="J525" i="13"/>
  <c r="I525" i="13"/>
  <c r="F525" i="13"/>
  <c r="D525" i="13"/>
  <c r="C525" i="13"/>
  <c r="B525" i="13"/>
  <c r="A525" i="13"/>
  <c r="N524" i="13"/>
  <c r="M524" i="13"/>
  <c r="J524" i="13"/>
  <c r="I524" i="13"/>
  <c r="F524" i="13"/>
  <c r="D524" i="13"/>
  <c r="C524" i="13"/>
  <c r="B524" i="13"/>
  <c r="A524" i="13"/>
  <c r="N523" i="13"/>
  <c r="M523" i="13"/>
  <c r="J523" i="13"/>
  <c r="I523" i="13"/>
  <c r="F523" i="13"/>
  <c r="D523" i="13"/>
  <c r="C523" i="13"/>
  <c r="B523" i="13"/>
  <c r="A523" i="13"/>
  <c r="N522" i="13"/>
  <c r="M522" i="13"/>
  <c r="J522" i="13"/>
  <c r="I522" i="13"/>
  <c r="F522" i="13"/>
  <c r="D522" i="13"/>
  <c r="C522" i="13"/>
  <c r="B522" i="13"/>
  <c r="A522" i="13"/>
  <c r="N521" i="13"/>
  <c r="M521" i="13"/>
  <c r="J521" i="13"/>
  <c r="I521" i="13"/>
  <c r="F521" i="13"/>
  <c r="D521" i="13"/>
  <c r="C521" i="13"/>
  <c r="B521" i="13"/>
  <c r="A521" i="13"/>
  <c r="N520" i="13"/>
  <c r="M520" i="13"/>
  <c r="J520" i="13"/>
  <c r="I520" i="13"/>
  <c r="F520" i="13"/>
  <c r="D520" i="13"/>
  <c r="C520" i="13"/>
  <c r="B520" i="13"/>
  <c r="A520" i="13"/>
  <c r="N519" i="13"/>
  <c r="M519" i="13"/>
  <c r="J519" i="13"/>
  <c r="I519" i="13"/>
  <c r="F519" i="13"/>
  <c r="D519" i="13"/>
  <c r="C519" i="13"/>
  <c r="B519" i="13"/>
  <c r="A519" i="13"/>
  <c r="N518" i="13"/>
  <c r="M518" i="13"/>
  <c r="J518" i="13"/>
  <c r="I518" i="13"/>
  <c r="F518" i="13"/>
  <c r="D518" i="13"/>
  <c r="C518" i="13"/>
  <c r="B518" i="13"/>
  <c r="A518" i="13"/>
  <c r="N517" i="13"/>
  <c r="M517" i="13"/>
  <c r="J517" i="13"/>
  <c r="I517" i="13"/>
  <c r="F517" i="13"/>
  <c r="D517" i="13"/>
  <c r="C517" i="13"/>
  <c r="B517" i="13"/>
  <c r="A517" i="13"/>
  <c r="N516" i="13"/>
  <c r="M516" i="13"/>
  <c r="J516" i="13"/>
  <c r="I516" i="13"/>
  <c r="F516" i="13"/>
  <c r="D516" i="13"/>
  <c r="C516" i="13"/>
  <c r="B516" i="13"/>
  <c r="A516" i="13"/>
  <c r="N515" i="13"/>
  <c r="M515" i="13"/>
  <c r="J515" i="13"/>
  <c r="I515" i="13"/>
  <c r="F515" i="13"/>
  <c r="D515" i="13"/>
  <c r="C515" i="13"/>
  <c r="B515" i="13"/>
  <c r="A515" i="13"/>
  <c r="N514" i="13"/>
  <c r="M514" i="13"/>
  <c r="J514" i="13"/>
  <c r="I514" i="13"/>
  <c r="F514" i="13"/>
  <c r="D514" i="13"/>
  <c r="C514" i="13"/>
  <c r="B514" i="13"/>
  <c r="A514" i="13"/>
  <c r="N513" i="13"/>
  <c r="M513" i="13"/>
  <c r="J513" i="13"/>
  <c r="I513" i="13"/>
  <c r="F513" i="13"/>
  <c r="D513" i="13"/>
  <c r="C513" i="13"/>
  <c r="B513" i="13"/>
  <c r="A513" i="13"/>
  <c r="N512" i="13"/>
  <c r="M512" i="13"/>
  <c r="J512" i="13"/>
  <c r="I512" i="13"/>
  <c r="F512" i="13"/>
  <c r="D512" i="13"/>
  <c r="C512" i="13"/>
  <c r="B512" i="13"/>
  <c r="A512" i="13"/>
  <c r="N511" i="13"/>
  <c r="M511" i="13"/>
  <c r="J511" i="13"/>
  <c r="I511" i="13"/>
  <c r="F511" i="13"/>
  <c r="D511" i="13"/>
  <c r="C511" i="13"/>
  <c r="B511" i="13"/>
  <c r="A511" i="13"/>
  <c r="N510" i="13"/>
  <c r="M510" i="13"/>
  <c r="J510" i="13"/>
  <c r="I510" i="13"/>
  <c r="F510" i="13"/>
  <c r="D510" i="13"/>
  <c r="C510" i="13"/>
  <c r="B510" i="13"/>
  <c r="A510" i="13"/>
  <c r="N509" i="13"/>
  <c r="M509" i="13"/>
  <c r="J509" i="13"/>
  <c r="I509" i="13"/>
  <c r="F509" i="13"/>
  <c r="D509" i="13"/>
  <c r="C509" i="13"/>
  <c r="B509" i="13"/>
  <c r="A509" i="13"/>
  <c r="N508" i="13"/>
  <c r="M508" i="13"/>
  <c r="J508" i="13"/>
  <c r="I508" i="13"/>
  <c r="F508" i="13"/>
  <c r="D508" i="13"/>
  <c r="C508" i="13"/>
  <c r="B508" i="13"/>
  <c r="A508" i="13"/>
  <c r="N507" i="13"/>
  <c r="M507" i="13"/>
  <c r="J507" i="13"/>
  <c r="I507" i="13"/>
  <c r="F507" i="13"/>
  <c r="D507" i="13"/>
  <c r="C507" i="13"/>
  <c r="B507" i="13"/>
  <c r="A507" i="13"/>
  <c r="N506" i="13"/>
  <c r="M506" i="13"/>
  <c r="J506" i="13"/>
  <c r="I506" i="13"/>
  <c r="F506" i="13"/>
  <c r="D506" i="13"/>
  <c r="C506" i="13"/>
  <c r="B506" i="13"/>
  <c r="A506" i="13"/>
  <c r="N505" i="13"/>
  <c r="M505" i="13"/>
  <c r="J505" i="13"/>
  <c r="I505" i="13"/>
  <c r="F505" i="13"/>
  <c r="D505" i="13"/>
  <c r="C505" i="13"/>
  <c r="B505" i="13"/>
  <c r="A505" i="13"/>
  <c r="N504" i="13"/>
  <c r="M504" i="13"/>
  <c r="J504" i="13"/>
  <c r="I504" i="13"/>
  <c r="F504" i="13"/>
  <c r="D504" i="13"/>
  <c r="C504" i="13"/>
  <c r="B504" i="13"/>
  <c r="A504" i="13"/>
  <c r="N503" i="13"/>
  <c r="M503" i="13"/>
  <c r="J503" i="13"/>
  <c r="I503" i="13"/>
  <c r="F503" i="13"/>
  <c r="D503" i="13"/>
  <c r="C503" i="13"/>
  <c r="B503" i="13"/>
  <c r="A503" i="13"/>
  <c r="N502" i="13"/>
  <c r="M502" i="13"/>
  <c r="J502" i="13"/>
  <c r="I502" i="13"/>
  <c r="F502" i="13"/>
  <c r="D502" i="13"/>
  <c r="C502" i="13"/>
  <c r="B502" i="13"/>
  <c r="A502" i="13"/>
  <c r="N501" i="13"/>
  <c r="M501" i="13"/>
  <c r="J501" i="13"/>
  <c r="I501" i="13"/>
  <c r="F501" i="13"/>
  <c r="D501" i="13"/>
  <c r="C501" i="13"/>
  <c r="B501" i="13"/>
  <c r="A501" i="13"/>
  <c r="N500" i="13"/>
  <c r="M500" i="13"/>
  <c r="J500" i="13"/>
  <c r="I500" i="13"/>
  <c r="F500" i="13"/>
  <c r="D500" i="13"/>
  <c r="C500" i="13"/>
  <c r="B500" i="13"/>
  <c r="A500" i="13"/>
  <c r="N499" i="13"/>
  <c r="M499" i="13"/>
  <c r="J499" i="13"/>
  <c r="I499" i="13"/>
  <c r="F499" i="13"/>
  <c r="D499" i="13"/>
  <c r="C499" i="13"/>
  <c r="B499" i="13"/>
  <c r="A499" i="13"/>
  <c r="N498" i="13"/>
  <c r="M498" i="13"/>
  <c r="J498" i="13"/>
  <c r="I498" i="13"/>
  <c r="F498" i="13"/>
  <c r="D498" i="13"/>
  <c r="C498" i="13"/>
  <c r="B498" i="13"/>
  <c r="A498" i="13"/>
  <c r="N497" i="13"/>
  <c r="M497" i="13"/>
  <c r="J497" i="13"/>
  <c r="I497" i="13"/>
  <c r="F497" i="13"/>
  <c r="D497" i="13"/>
  <c r="C497" i="13"/>
  <c r="B497" i="13"/>
  <c r="A497" i="13"/>
  <c r="N496" i="13"/>
  <c r="M496" i="13"/>
  <c r="J496" i="13"/>
  <c r="I496" i="13"/>
  <c r="F496" i="13"/>
  <c r="D496" i="13"/>
  <c r="C496" i="13"/>
  <c r="B496" i="13"/>
  <c r="A496" i="13"/>
  <c r="N495" i="13"/>
  <c r="M495" i="13"/>
  <c r="J495" i="13"/>
  <c r="I495" i="13"/>
  <c r="F495" i="13"/>
  <c r="D495" i="13"/>
  <c r="C495" i="13"/>
  <c r="B495" i="13"/>
  <c r="A495" i="13"/>
  <c r="N494" i="13"/>
  <c r="M494" i="13"/>
  <c r="J494" i="13"/>
  <c r="I494" i="13"/>
  <c r="F494" i="13"/>
  <c r="D494" i="13"/>
  <c r="C494" i="13"/>
  <c r="B494" i="13"/>
  <c r="A494" i="13"/>
  <c r="N493" i="13"/>
  <c r="M493" i="13"/>
  <c r="J493" i="13"/>
  <c r="I493" i="13"/>
  <c r="F493" i="13"/>
  <c r="D493" i="13"/>
  <c r="C493" i="13"/>
  <c r="B493" i="13"/>
  <c r="A493" i="13"/>
  <c r="N492" i="13"/>
  <c r="M492" i="13"/>
  <c r="J492" i="13"/>
  <c r="I492" i="13"/>
  <c r="F492" i="13"/>
  <c r="D492" i="13"/>
  <c r="C492" i="13"/>
  <c r="B492" i="13"/>
  <c r="A492" i="13"/>
  <c r="N491" i="13"/>
  <c r="M491" i="13"/>
  <c r="J491" i="13"/>
  <c r="I491" i="13"/>
  <c r="F491" i="13"/>
  <c r="D491" i="13"/>
  <c r="C491" i="13"/>
  <c r="B491" i="13"/>
  <c r="A491" i="13"/>
  <c r="N490" i="13"/>
  <c r="M490" i="13"/>
  <c r="J490" i="13"/>
  <c r="I490" i="13"/>
  <c r="F490" i="13"/>
  <c r="D490" i="13"/>
  <c r="C490" i="13"/>
  <c r="B490" i="13"/>
  <c r="A490" i="13"/>
  <c r="N489" i="13"/>
  <c r="M489" i="13"/>
  <c r="J489" i="13"/>
  <c r="I489" i="13"/>
  <c r="F489" i="13"/>
  <c r="D489" i="13"/>
  <c r="C489" i="13"/>
  <c r="B489" i="13"/>
  <c r="A489" i="13"/>
  <c r="N488" i="13"/>
  <c r="M488" i="13"/>
  <c r="J488" i="13"/>
  <c r="I488" i="13"/>
  <c r="F488" i="13"/>
  <c r="D488" i="13"/>
  <c r="C488" i="13"/>
  <c r="B488" i="13"/>
  <c r="A488" i="13"/>
  <c r="N487" i="13"/>
  <c r="M487" i="13"/>
  <c r="J487" i="13"/>
  <c r="I487" i="13"/>
  <c r="F487" i="13"/>
  <c r="D487" i="13"/>
  <c r="C487" i="13"/>
  <c r="B487" i="13"/>
  <c r="A487" i="13"/>
  <c r="N486" i="13"/>
  <c r="M486" i="13"/>
  <c r="J486" i="13"/>
  <c r="I486" i="13"/>
  <c r="F486" i="13"/>
  <c r="D486" i="13"/>
  <c r="C486" i="13"/>
  <c r="B486" i="13"/>
  <c r="A486" i="13"/>
  <c r="N485" i="13"/>
  <c r="M485" i="13"/>
  <c r="J485" i="13"/>
  <c r="I485" i="13"/>
  <c r="F485" i="13"/>
  <c r="D485" i="13"/>
  <c r="C485" i="13"/>
  <c r="B485" i="13"/>
  <c r="A485" i="13"/>
  <c r="N484" i="13"/>
  <c r="M484" i="13"/>
  <c r="J484" i="13"/>
  <c r="I484" i="13"/>
  <c r="F484" i="13"/>
  <c r="D484" i="13"/>
  <c r="C484" i="13"/>
  <c r="B484" i="13"/>
  <c r="A484" i="13"/>
  <c r="N483" i="13"/>
  <c r="M483" i="13"/>
  <c r="J483" i="13"/>
  <c r="I483" i="13"/>
  <c r="F483" i="13"/>
  <c r="D483" i="13"/>
  <c r="C483" i="13"/>
  <c r="B483" i="13"/>
  <c r="A483" i="13"/>
  <c r="N482" i="13"/>
  <c r="M482" i="13"/>
  <c r="J482" i="13"/>
  <c r="I482" i="13"/>
  <c r="F482" i="13"/>
  <c r="D482" i="13"/>
  <c r="C482" i="13"/>
  <c r="B482" i="13"/>
  <c r="A482" i="13"/>
  <c r="N481" i="13"/>
  <c r="M481" i="13"/>
  <c r="J481" i="13"/>
  <c r="I481" i="13"/>
  <c r="F481" i="13"/>
  <c r="D481" i="13"/>
  <c r="C481" i="13"/>
  <c r="B481" i="13"/>
  <c r="A481" i="13"/>
  <c r="N480" i="13"/>
  <c r="M480" i="13"/>
  <c r="J480" i="13"/>
  <c r="I480" i="13"/>
  <c r="F480" i="13"/>
  <c r="D480" i="13"/>
  <c r="C480" i="13"/>
  <c r="B480" i="13"/>
  <c r="A480" i="13"/>
  <c r="N479" i="13"/>
  <c r="M479" i="13"/>
  <c r="J479" i="13"/>
  <c r="I479" i="13"/>
  <c r="F479" i="13"/>
  <c r="D479" i="13"/>
  <c r="C479" i="13"/>
  <c r="B479" i="13"/>
  <c r="A479" i="13"/>
  <c r="N478" i="13"/>
  <c r="M478" i="13"/>
  <c r="J478" i="13"/>
  <c r="I478" i="13"/>
  <c r="F478" i="13"/>
  <c r="D478" i="13"/>
  <c r="C478" i="13"/>
  <c r="B478" i="13"/>
  <c r="A478" i="13"/>
  <c r="N477" i="13"/>
  <c r="M477" i="13"/>
  <c r="J477" i="13"/>
  <c r="I477" i="13"/>
  <c r="F477" i="13"/>
  <c r="D477" i="13"/>
  <c r="C477" i="13"/>
  <c r="B477" i="13"/>
  <c r="A477" i="13"/>
  <c r="N476" i="13"/>
  <c r="M476" i="13"/>
  <c r="J476" i="13"/>
  <c r="I476" i="13"/>
  <c r="F476" i="13"/>
  <c r="D476" i="13"/>
  <c r="C476" i="13"/>
  <c r="B476" i="13"/>
  <c r="A476" i="13"/>
  <c r="N475" i="13"/>
  <c r="M475" i="13"/>
  <c r="J475" i="13"/>
  <c r="I475" i="13"/>
  <c r="F475" i="13"/>
  <c r="D475" i="13"/>
  <c r="C475" i="13"/>
  <c r="B475" i="13"/>
  <c r="A475" i="13"/>
  <c r="N474" i="13"/>
  <c r="M474" i="13"/>
  <c r="J474" i="13"/>
  <c r="I474" i="13"/>
  <c r="F474" i="13"/>
  <c r="D474" i="13"/>
  <c r="C474" i="13"/>
  <c r="B474" i="13"/>
  <c r="A474" i="13"/>
  <c r="N473" i="13"/>
  <c r="M473" i="13"/>
  <c r="J473" i="13"/>
  <c r="I473" i="13"/>
  <c r="F473" i="13"/>
  <c r="D473" i="13"/>
  <c r="C473" i="13"/>
  <c r="B473" i="13"/>
  <c r="A473" i="13"/>
  <c r="N472" i="13"/>
  <c r="M472" i="13"/>
  <c r="J472" i="13"/>
  <c r="I472" i="13"/>
  <c r="F472" i="13"/>
  <c r="D472" i="13"/>
  <c r="C472" i="13"/>
  <c r="B472" i="13"/>
  <c r="A472" i="13"/>
  <c r="N471" i="13"/>
  <c r="M471" i="13"/>
  <c r="J471" i="13"/>
  <c r="I471" i="13"/>
  <c r="F471" i="13"/>
  <c r="D471" i="13"/>
  <c r="C471" i="13"/>
  <c r="B471" i="13"/>
  <c r="A471" i="13"/>
  <c r="N470" i="13"/>
  <c r="M470" i="13"/>
  <c r="J470" i="13"/>
  <c r="I470" i="13"/>
  <c r="F470" i="13"/>
  <c r="D470" i="13"/>
  <c r="C470" i="13"/>
  <c r="B470" i="13"/>
  <c r="A470" i="13"/>
  <c r="N469" i="13"/>
  <c r="M469" i="13"/>
  <c r="J469" i="13"/>
  <c r="I469" i="13"/>
  <c r="F469" i="13"/>
  <c r="D469" i="13"/>
  <c r="C469" i="13"/>
  <c r="B469" i="13"/>
  <c r="A469" i="13"/>
  <c r="N468" i="13"/>
  <c r="M468" i="13"/>
  <c r="J468" i="13"/>
  <c r="I468" i="13"/>
  <c r="F468" i="13"/>
  <c r="D468" i="13"/>
  <c r="C468" i="13"/>
  <c r="B468" i="13"/>
  <c r="A468" i="13"/>
  <c r="N467" i="13"/>
  <c r="M467" i="13"/>
  <c r="J467" i="13"/>
  <c r="I467" i="13"/>
  <c r="F467" i="13"/>
  <c r="D467" i="13"/>
  <c r="C467" i="13"/>
  <c r="B467" i="13"/>
  <c r="A467" i="13"/>
  <c r="N466" i="13"/>
  <c r="M466" i="13"/>
  <c r="J466" i="13"/>
  <c r="I466" i="13"/>
  <c r="F466" i="13"/>
  <c r="D466" i="13"/>
  <c r="C466" i="13"/>
  <c r="B466" i="13"/>
  <c r="A466" i="13"/>
  <c r="N465" i="13"/>
  <c r="M465" i="13"/>
  <c r="J465" i="13"/>
  <c r="I465" i="13"/>
  <c r="F465" i="13"/>
  <c r="D465" i="13"/>
  <c r="C465" i="13"/>
  <c r="B465" i="13"/>
  <c r="A465" i="13"/>
  <c r="N464" i="13"/>
  <c r="M464" i="13"/>
  <c r="J464" i="13"/>
  <c r="I464" i="13"/>
  <c r="F464" i="13"/>
  <c r="D464" i="13"/>
  <c r="C464" i="13"/>
  <c r="B464" i="13"/>
  <c r="A464" i="13"/>
  <c r="N463" i="13"/>
  <c r="M463" i="13"/>
  <c r="J463" i="13"/>
  <c r="I463" i="13"/>
  <c r="F463" i="13"/>
  <c r="D463" i="13"/>
  <c r="C463" i="13"/>
  <c r="B463" i="13"/>
  <c r="A463" i="13"/>
  <c r="N462" i="13"/>
  <c r="M462" i="13"/>
  <c r="J462" i="13"/>
  <c r="I462" i="13"/>
  <c r="F462" i="13"/>
  <c r="D462" i="13"/>
  <c r="C462" i="13"/>
  <c r="B462" i="13"/>
  <c r="A462" i="13"/>
  <c r="N461" i="13"/>
  <c r="M461" i="13"/>
  <c r="J461" i="13"/>
  <c r="I461" i="13"/>
  <c r="F461" i="13"/>
  <c r="D461" i="13"/>
  <c r="C461" i="13"/>
  <c r="B461" i="13"/>
  <c r="A461" i="13"/>
  <c r="N460" i="13"/>
  <c r="M460" i="13"/>
  <c r="J460" i="13"/>
  <c r="I460" i="13"/>
  <c r="F460" i="13"/>
  <c r="D460" i="13"/>
  <c r="C460" i="13"/>
  <c r="B460" i="13"/>
  <c r="A460" i="13"/>
  <c r="N459" i="13"/>
  <c r="M459" i="13"/>
  <c r="J459" i="13"/>
  <c r="I459" i="13"/>
  <c r="F459" i="13"/>
  <c r="D459" i="13"/>
  <c r="C459" i="13"/>
  <c r="B459" i="13"/>
  <c r="A459" i="13"/>
  <c r="N458" i="13"/>
  <c r="M458" i="13"/>
  <c r="J458" i="13"/>
  <c r="I458" i="13"/>
  <c r="F458" i="13"/>
  <c r="D458" i="13"/>
  <c r="C458" i="13"/>
  <c r="B458" i="13"/>
  <c r="A458" i="13"/>
  <c r="N457" i="13"/>
  <c r="M457" i="13"/>
  <c r="J457" i="13"/>
  <c r="I457" i="13"/>
  <c r="F457" i="13"/>
  <c r="D457" i="13"/>
  <c r="C457" i="13"/>
  <c r="B457" i="13"/>
  <c r="A457" i="13"/>
  <c r="N456" i="13"/>
  <c r="M456" i="13"/>
  <c r="J456" i="13"/>
  <c r="I456" i="13"/>
  <c r="F456" i="13"/>
  <c r="D456" i="13"/>
  <c r="C456" i="13"/>
  <c r="B456" i="13"/>
  <c r="A456" i="13"/>
  <c r="N455" i="13"/>
  <c r="M455" i="13"/>
  <c r="J455" i="13"/>
  <c r="I455" i="13"/>
  <c r="F455" i="13"/>
  <c r="D455" i="13"/>
  <c r="C455" i="13"/>
  <c r="B455" i="13"/>
  <c r="A455" i="13"/>
  <c r="N454" i="13"/>
  <c r="M454" i="13"/>
  <c r="J454" i="13"/>
  <c r="I454" i="13"/>
  <c r="F454" i="13"/>
  <c r="D454" i="13"/>
  <c r="C454" i="13"/>
  <c r="B454" i="13"/>
  <c r="A454" i="13"/>
  <c r="N453" i="13"/>
  <c r="M453" i="13"/>
  <c r="J453" i="13"/>
  <c r="I453" i="13"/>
  <c r="F453" i="13"/>
  <c r="D453" i="13"/>
  <c r="C453" i="13"/>
  <c r="B453" i="13"/>
  <c r="A453" i="13"/>
  <c r="N452" i="13"/>
  <c r="M452" i="13"/>
  <c r="J452" i="13"/>
  <c r="I452" i="13"/>
  <c r="F452" i="13"/>
  <c r="D452" i="13"/>
  <c r="C452" i="13"/>
  <c r="B452" i="13"/>
  <c r="A452" i="13"/>
  <c r="N451" i="13"/>
  <c r="M451" i="13"/>
  <c r="J451" i="13"/>
  <c r="I451" i="13"/>
  <c r="F451" i="13"/>
  <c r="D451" i="13"/>
  <c r="C451" i="13"/>
  <c r="B451" i="13"/>
  <c r="A451" i="13"/>
  <c r="N450" i="13"/>
  <c r="M450" i="13"/>
  <c r="J450" i="13"/>
  <c r="I450" i="13"/>
  <c r="F450" i="13"/>
  <c r="D450" i="13"/>
  <c r="C450" i="13"/>
  <c r="B450" i="13"/>
  <c r="A450" i="13"/>
  <c r="N449" i="13"/>
  <c r="M449" i="13"/>
  <c r="J449" i="13"/>
  <c r="I449" i="13"/>
  <c r="F449" i="13"/>
  <c r="D449" i="13"/>
  <c r="C449" i="13"/>
  <c r="B449" i="13"/>
  <c r="A449" i="13"/>
  <c r="N448" i="13"/>
  <c r="M448" i="13"/>
  <c r="J448" i="13"/>
  <c r="I448" i="13"/>
  <c r="F448" i="13"/>
  <c r="D448" i="13"/>
  <c r="C448" i="13"/>
  <c r="B448" i="13"/>
  <c r="A448" i="13"/>
  <c r="N447" i="13"/>
  <c r="M447" i="13"/>
  <c r="J447" i="13"/>
  <c r="I447" i="13"/>
  <c r="F447" i="13"/>
  <c r="D447" i="13"/>
  <c r="C447" i="13"/>
  <c r="B447" i="13"/>
  <c r="A447" i="13"/>
  <c r="N446" i="13"/>
  <c r="M446" i="13"/>
  <c r="J446" i="13"/>
  <c r="I446" i="13"/>
  <c r="F446" i="13"/>
  <c r="D446" i="13"/>
  <c r="C446" i="13"/>
  <c r="B446" i="13"/>
  <c r="A446" i="13"/>
  <c r="N445" i="13"/>
  <c r="M445" i="13"/>
  <c r="J445" i="13"/>
  <c r="I445" i="13"/>
  <c r="F445" i="13"/>
  <c r="D445" i="13"/>
  <c r="C445" i="13"/>
  <c r="B445" i="13"/>
  <c r="A445" i="13"/>
  <c r="N444" i="13"/>
  <c r="M444" i="13"/>
  <c r="J444" i="13"/>
  <c r="I444" i="13"/>
  <c r="F444" i="13"/>
  <c r="D444" i="13"/>
  <c r="C444" i="13"/>
  <c r="B444" i="13"/>
  <c r="A444" i="13"/>
  <c r="N443" i="13"/>
  <c r="M443" i="13"/>
  <c r="J443" i="13"/>
  <c r="I443" i="13"/>
  <c r="F443" i="13"/>
  <c r="D443" i="13"/>
  <c r="C443" i="13"/>
  <c r="B443" i="13"/>
  <c r="A443" i="13"/>
  <c r="N442" i="13"/>
  <c r="M442" i="13"/>
  <c r="J442" i="13"/>
  <c r="I442" i="13"/>
  <c r="F442" i="13"/>
  <c r="D442" i="13"/>
  <c r="C442" i="13"/>
  <c r="B442" i="13"/>
  <c r="A442" i="13"/>
  <c r="N441" i="13"/>
  <c r="M441" i="13"/>
  <c r="J441" i="13"/>
  <c r="I441" i="13"/>
  <c r="F441" i="13"/>
  <c r="D441" i="13"/>
  <c r="C441" i="13"/>
  <c r="B441" i="13"/>
  <c r="A441" i="13"/>
  <c r="N440" i="13"/>
  <c r="M440" i="13"/>
  <c r="J440" i="13"/>
  <c r="I440" i="13"/>
  <c r="F440" i="13"/>
  <c r="D440" i="13"/>
  <c r="C440" i="13"/>
  <c r="B440" i="13"/>
  <c r="A440" i="13"/>
  <c r="N439" i="13"/>
  <c r="M439" i="13"/>
  <c r="J439" i="13"/>
  <c r="I439" i="13"/>
  <c r="F439" i="13"/>
  <c r="D439" i="13"/>
  <c r="C439" i="13"/>
  <c r="B439" i="13"/>
  <c r="A439" i="13"/>
  <c r="N438" i="13"/>
  <c r="M438" i="13"/>
  <c r="J438" i="13"/>
  <c r="I438" i="13"/>
  <c r="F438" i="13"/>
  <c r="D438" i="13"/>
  <c r="C438" i="13"/>
  <c r="B438" i="13"/>
  <c r="A438" i="13"/>
  <c r="N437" i="13"/>
  <c r="M437" i="13"/>
  <c r="J437" i="13"/>
  <c r="I437" i="13"/>
  <c r="F437" i="13"/>
  <c r="D437" i="13"/>
  <c r="C437" i="13"/>
  <c r="B437" i="13"/>
  <c r="A437" i="13"/>
  <c r="N436" i="13"/>
  <c r="M436" i="13"/>
  <c r="J436" i="13"/>
  <c r="I436" i="13"/>
  <c r="F436" i="13"/>
  <c r="D436" i="13"/>
  <c r="C436" i="13"/>
  <c r="B436" i="13"/>
  <c r="A436" i="13"/>
  <c r="N435" i="13"/>
  <c r="M435" i="13"/>
  <c r="J435" i="13"/>
  <c r="I435" i="13"/>
  <c r="F435" i="13"/>
  <c r="D435" i="13"/>
  <c r="C435" i="13"/>
  <c r="B435" i="13"/>
  <c r="A435" i="13"/>
  <c r="N434" i="13"/>
  <c r="M434" i="13"/>
  <c r="J434" i="13"/>
  <c r="I434" i="13"/>
  <c r="F434" i="13"/>
  <c r="D434" i="13"/>
  <c r="C434" i="13"/>
  <c r="B434" i="13"/>
  <c r="A434" i="13"/>
  <c r="N433" i="13"/>
  <c r="M433" i="13"/>
  <c r="J433" i="13"/>
  <c r="I433" i="13"/>
  <c r="F433" i="13"/>
  <c r="D433" i="13"/>
  <c r="C433" i="13"/>
  <c r="B433" i="13"/>
  <c r="A433" i="13"/>
  <c r="N432" i="13"/>
  <c r="M432" i="13"/>
  <c r="J432" i="13"/>
  <c r="I432" i="13"/>
  <c r="F432" i="13"/>
  <c r="D432" i="13"/>
  <c r="C432" i="13"/>
  <c r="B432" i="13"/>
  <c r="A432" i="13"/>
  <c r="N431" i="13"/>
  <c r="M431" i="13"/>
  <c r="J431" i="13"/>
  <c r="I431" i="13"/>
  <c r="F431" i="13"/>
  <c r="D431" i="13"/>
  <c r="C431" i="13"/>
  <c r="B431" i="13"/>
  <c r="A431" i="13"/>
  <c r="N430" i="13"/>
  <c r="M430" i="13"/>
  <c r="J430" i="13"/>
  <c r="I430" i="13"/>
  <c r="F430" i="13"/>
  <c r="D430" i="13"/>
  <c r="C430" i="13"/>
  <c r="B430" i="13"/>
  <c r="A430" i="13"/>
  <c r="N429" i="13"/>
  <c r="M429" i="13"/>
  <c r="J429" i="13"/>
  <c r="I429" i="13"/>
  <c r="F429" i="13"/>
  <c r="D429" i="13"/>
  <c r="C429" i="13"/>
  <c r="B429" i="13"/>
  <c r="A429" i="13"/>
  <c r="N428" i="13"/>
  <c r="M428" i="13"/>
  <c r="J428" i="13"/>
  <c r="I428" i="13"/>
  <c r="F428" i="13"/>
  <c r="D428" i="13"/>
  <c r="C428" i="13"/>
  <c r="B428" i="13"/>
  <c r="A428" i="13"/>
  <c r="N427" i="13"/>
  <c r="M427" i="13"/>
  <c r="J427" i="13"/>
  <c r="I427" i="13"/>
  <c r="F427" i="13"/>
  <c r="D427" i="13"/>
  <c r="C427" i="13"/>
  <c r="B427" i="13"/>
  <c r="A427" i="13"/>
  <c r="N426" i="13"/>
  <c r="M426" i="13"/>
  <c r="J426" i="13"/>
  <c r="I426" i="13"/>
  <c r="F426" i="13"/>
  <c r="D426" i="13"/>
  <c r="C426" i="13"/>
  <c r="B426" i="13"/>
  <c r="A426" i="13"/>
  <c r="N425" i="13"/>
  <c r="M425" i="13"/>
  <c r="J425" i="13"/>
  <c r="I425" i="13"/>
  <c r="F425" i="13"/>
  <c r="D425" i="13"/>
  <c r="C425" i="13"/>
  <c r="B425" i="13"/>
  <c r="A425" i="13"/>
  <c r="N424" i="13"/>
  <c r="M424" i="13"/>
  <c r="J424" i="13"/>
  <c r="I424" i="13"/>
  <c r="F424" i="13"/>
  <c r="D424" i="13"/>
  <c r="C424" i="13"/>
  <c r="B424" i="13"/>
  <c r="A424" i="13"/>
  <c r="N423" i="13"/>
  <c r="M423" i="13"/>
  <c r="J423" i="13"/>
  <c r="I423" i="13"/>
  <c r="F423" i="13"/>
  <c r="D423" i="13"/>
  <c r="C423" i="13"/>
  <c r="B423" i="13"/>
  <c r="A423" i="13"/>
  <c r="N422" i="13"/>
  <c r="M422" i="13"/>
  <c r="J422" i="13"/>
  <c r="I422" i="13"/>
  <c r="F422" i="13"/>
  <c r="D422" i="13"/>
  <c r="C422" i="13"/>
  <c r="B422" i="13"/>
  <c r="A422" i="13"/>
  <c r="N421" i="13"/>
  <c r="M421" i="13"/>
  <c r="J421" i="13"/>
  <c r="I421" i="13"/>
  <c r="F421" i="13"/>
  <c r="D421" i="13"/>
  <c r="C421" i="13"/>
  <c r="B421" i="13"/>
  <c r="A421" i="13"/>
  <c r="N420" i="13"/>
  <c r="M420" i="13"/>
  <c r="J420" i="13"/>
  <c r="I420" i="13"/>
  <c r="F420" i="13"/>
  <c r="D420" i="13"/>
  <c r="C420" i="13"/>
  <c r="B420" i="13"/>
  <c r="A420" i="13"/>
  <c r="N419" i="13"/>
  <c r="M419" i="13"/>
  <c r="J419" i="13"/>
  <c r="I419" i="13"/>
  <c r="F419" i="13"/>
  <c r="D419" i="13"/>
  <c r="C419" i="13"/>
  <c r="B419" i="13"/>
  <c r="A419" i="13"/>
  <c r="N418" i="13"/>
  <c r="M418" i="13"/>
  <c r="J418" i="13"/>
  <c r="I418" i="13"/>
  <c r="F418" i="13"/>
  <c r="D418" i="13"/>
  <c r="C418" i="13"/>
  <c r="B418" i="13"/>
  <c r="A418" i="13"/>
  <c r="N417" i="13"/>
  <c r="M417" i="13"/>
  <c r="J417" i="13"/>
  <c r="I417" i="13"/>
  <c r="F417" i="13"/>
  <c r="D417" i="13"/>
  <c r="C417" i="13"/>
  <c r="B417" i="13"/>
  <c r="A417" i="13"/>
  <c r="N416" i="13"/>
  <c r="M416" i="13"/>
  <c r="J416" i="13"/>
  <c r="I416" i="13"/>
  <c r="F416" i="13"/>
  <c r="D416" i="13"/>
  <c r="C416" i="13"/>
  <c r="B416" i="13"/>
  <c r="A416" i="13"/>
  <c r="N415" i="13"/>
  <c r="M415" i="13"/>
  <c r="J415" i="13"/>
  <c r="I415" i="13"/>
  <c r="F415" i="13"/>
  <c r="D415" i="13"/>
  <c r="C415" i="13"/>
  <c r="B415" i="13"/>
  <c r="A415" i="13"/>
  <c r="N414" i="13"/>
  <c r="M414" i="13"/>
  <c r="J414" i="13"/>
  <c r="I414" i="13"/>
  <c r="F414" i="13"/>
  <c r="D414" i="13"/>
  <c r="C414" i="13"/>
  <c r="B414" i="13"/>
  <c r="A414" i="13"/>
  <c r="N413" i="13"/>
  <c r="M413" i="13"/>
  <c r="J413" i="13"/>
  <c r="I413" i="13"/>
  <c r="F413" i="13"/>
  <c r="D413" i="13"/>
  <c r="C413" i="13"/>
  <c r="B413" i="13"/>
  <c r="A413" i="13"/>
  <c r="N412" i="13"/>
  <c r="M412" i="13"/>
  <c r="J412" i="13"/>
  <c r="I412" i="13"/>
  <c r="F412" i="13"/>
  <c r="D412" i="13"/>
  <c r="C412" i="13"/>
  <c r="B412" i="13"/>
  <c r="A412" i="13"/>
  <c r="N411" i="13"/>
  <c r="M411" i="13"/>
  <c r="J411" i="13"/>
  <c r="I411" i="13"/>
  <c r="F411" i="13"/>
  <c r="D411" i="13"/>
  <c r="C411" i="13"/>
  <c r="B411" i="13"/>
  <c r="A411" i="13"/>
  <c r="N410" i="13"/>
  <c r="M410" i="13"/>
  <c r="J410" i="13"/>
  <c r="I410" i="13"/>
  <c r="F410" i="13"/>
  <c r="D410" i="13"/>
  <c r="C410" i="13"/>
  <c r="B410" i="13"/>
  <c r="A410" i="13"/>
  <c r="N409" i="13"/>
  <c r="M409" i="13"/>
  <c r="J409" i="13"/>
  <c r="I409" i="13"/>
  <c r="F409" i="13"/>
  <c r="D409" i="13"/>
  <c r="C409" i="13"/>
  <c r="B409" i="13"/>
  <c r="A409" i="13"/>
  <c r="N408" i="13"/>
  <c r="M408" i="13"/>
  <c r="J408" i="13"/>
  <c r="I408" i="13"/>
  <c r="F408" i="13"/>
  <c r="D408" i="13"/>
  <c r="C408" i="13"/>
  <c r="B408" i="13"/>
  <c r="A408" i="13"/>
  <c r="N407" i="13"/>
  <c r="M407" i="13"/>
  <c r="J407" i="13"/>
  <c r="I407" i="13"/>
  <c r="F407" i="13"/>
  <c r="D407" i="13"/>
  <c r="C407" i="13"/>
  <c r="B407" i="13"/>
  <c r="A407" i="13"/>
  <c r="N406" i="13"/>
  <c r="M406" i="13"/>
  <c r="J406" i="13"/>
  <c r="I406" i="13"/>
  <c r="F406" i="13"/>
  <c r="D406" i="13"/>
  <c r="C406" i="13"/>
  <c r="B406" i="13"/>
  <c r="A406" i="13"/>
  <c r="N405" i="13"/>
  <c r="M405" i="13"/>
  <c r="J405" i="13"/>
  <c r="I405" i="13"/>
  <c r="F405" i="13"/>
  <c r="D405" i="13"/>
  <c r="C405" i="13"/>
  <c r="B405" i="13"/>
  <c r="A405" i="13"/>
  <c r="N404" i="13"/>
  <c r="M404" i="13"/>
  <c r="J404" i="13"/>
  <c r="I404" i="13"/>
  <c r="F404" i="13"/>
  <c r="D404" i="13"/>
  <c r="C404" i="13"/>
  <c r="B404" i="13"/>
  <c r="A404" i="13"/>
  <c r="N403" i="13"/>
  <c r="M403" i="13"/>
  <c r="J403" i="13"/>
  <c r="I403" i="13"/>
  <c r="F403" i="13"/>
  <c r="D403" i="13"/>
  <c r="C403" i="13"/>
  <c r="B403" i="13"/>
  <c r="A403" i="13"/>
  <c r="N402" i="13"/>
  <c r="M402" i="13"/>
  <c r="J402" i="13"/>
  <c r="I402" i="13"/>
  <c r="F402" i="13"/>
  <c r="D402" i="13"/>
  <c r="C402" i="13"/>
  <c r="B402" i="13"/>
  <c r="A402" i="13"/>
  <c r="N401" i="13"/>
  <c r="M401" i="13"/>
  <c r="J401" i="13"/>
  <c r="I401" i="13"/>
  <c r="F401" i="13"/>
  <c r="D401" i="13"/>
  <c r="C401" i="13"/>
  <c r="B401" i="13"/>
  <c r="A401" i="13"/>
  <c r="N400" i="13"/>
  <c r="M400" i="13"/>
  <c r="J400" i="13"/>
  <c r="I400" i="13"/>
  <c r="F400" i="13"/>
  <c r="D400" i="13"/>
  <c r="C400" i="13"/>
  <c r="B400" i="13"/>
  <c r="A400" i="13"/>
  <c r="N399" i="13"/>
  <c r="M399" i="13"/>
  <c r="J399" i="13"/>
  <c r="I399" i="13"/>
  <c r="F399" i="13"/>
  <c r="D399" i="13"/>
  <c r="C399" i="13"/>
  <c r="B399" i="13"/>
  <c r="A399" i="13"/>
  <c r="N398" i="13"/>
  <c r="M398" i="13"/>
  <c r="J398" i="13"/>
  <c r="I398" i="13"/>
  <c r="F398" i="13"/>
  <c r="D398" i="13"/>
  <c r="C398" i="13"/>
  <c r="B398" i="13"/>
  <c r="A398" i="13"/>
  <c r="N397" i="13"/>
  <c r="M397" i="13"/>
  <c r="J397" i="13"/>
  <c r="I397" i="13"/>
  <c r="F397" i="13"/>
  <c r="D397" i="13"/>
  <c r="C397" i="13"/>
  <c r="B397" i="13"/>
  <c r="A397" i="13"/>
  <c r="N396" i="13"/>
  <c r="M396" i="13"/>
  <c r="J396" i="13"/>
  <c r="I396" i="13"/>
  <c r="F396" i="13"/>
  <c r="D396" i="13"/>
  <c r="C396" i="13"/>
  <c r="B396" i="13"/>
  <c r="A396" i="13"/>
  <c r="N395" i="13"/>
  <c r="M395" i="13"/>
  <c r="J395" i="13"/>
  <c r="I395" i="13"/>
  <c r="F395" i="13"/>
  <c r="D395" i="13"/>
  <c r="C395" i="13"/>
  <c r="B395" i="13"/>
  <c r="A395" i="13"/>
  <c r="N394" i="13"/>
  <c r="M394" i="13"/>
  <c r="J394" i="13"/>
  <c r="I394" i="13"/>
  <c r="F394" i="13"/>
  <c r="D394" i="13"/>
  <c r="C394" i="13"/>
  <c r="B394" i="13"/>
  <c r="A394" i="13"/>
  <c r="N393" i="13"/>
  <c r="M393" i="13"/>
  <c r="J393" i="13"/>
  <c r="I393" i="13"/>
  <c r="F393" i="13"/>
  <c r="D393" i="13"/>
  <c r="C393" i="13"/>
  <c r="B393" i="13"/>
  <c r="A393" i="13"/>
  <c r="N392" i="13"/>
  <c r="M392" i="13"/>
  <c r="J392" i="13"/>
  <c r="I392" i="13"/>
  <c r="F392" i="13"/>
  <c r="D392" i="13"/>
  <c r="C392" i="13"/>
  <c r="B392" i="13"/>
  <c r="A392" i="13"/>
  <c r="N391" i="13"/>
  <c r="M391" i="13"/>
  <c r="J391" i="13"/>
  <c r="I391" i="13"/>
  <c r="F391" i="13"/>
  <c r="D391" i="13"/>
  <c r="C391" i="13"/>
  <c r="B391" i="13"/>
  <c r="A391" i="13"/>
  <c r="N390" i="13"/>
  <c r="M390" i="13"/>
  <c r="J390" i="13"/>
  <c r="I390" i="13"/>
  <c r="F390" i="13"/>
  <c r="D390" i="13"/>
  <c r="C390" i="13"/>
  <c r="B390" i="13"/>
  <c r="A390" i="13"/>
  <c r="N389" i="13"/>
  <c r="M389" i="13"/>
  <c r="J389" i="13"/>
  <c r="I389" i="13"/>
  <c r="F389" i="13"/>
  <c r="D389" i="13"/>
  <c r="C389" i="13"/>
  <c r="B389" i="13"/>
  <c r="A389" i="13"/>
  <c r="N388" i="13"/>
  <c r="M388" i="13"/>
  <c r="J388" i="13"/>
  <c r="I388" i="13"/>
  <c r="F388" i="13"/>
  <c r="D388" i="13"/>
  <c r="C388" i="13"/>
  <c r="B388" i="13"/>
  <c r="A388" i="13"/>
  <c r="N387" i="13"/>
  <c r="M387" i="13"/>
  <c r="J387" i="13"/>
  <c r="I387" i="13"/>
  <c r="F387" i="13"/>
  <c r="D387" i="13"/>
  <c r="C387" i="13"/>
  <c r="B387" i="13"/>
  <c r="A387" i="13"/>
  <c r="N386" i="13"/>
  <c r="M386" i="13"/>
  <c r="J386" i="13"/>
  <c r="I386" i="13"/>
  <c r="F386" i="13"/>
  <c r="D386" i="13"/>
  <c r="C386" i="13"/>
  <c r="B386" i="13"/>
  <c r="A386" i="13"/>
  <c r="N385" i="13"/>
  <c r="M385" i="13"/>
  <c r="J385" i="13"/>
  <c r="I385" i="13"/>
  <c r="F385" i="13"/>
  <c r="D385" i="13"/>
  <c r="C385" i="13"/>
  <c r="B385" i="13"/>
  <c r="A385" i="13"/>
  <c r="N384" i="13"/>
  <c r="M384" i="13"/>
  <c r="J384" i="13"/>
  <c r="I384" i="13"/>
  <c r="F384" i="13"/>
  <c r="D384" i="13"/>
  <c r="C384" i="13"/>
  <c r="B384" i="13"/>
  <c r="A384" i="13"/>
  <c r="N383" i="13"/>
  <c r="M383" i="13"/>
  <c r="J383" i="13"/>
  <c r="I383" i="13"/>
  <c r="F383" i="13"/>
  <c r="D383" i="13"/>
  <c r="C383" i="13"/>
  <c r="B383" i="13"/>
  <c r="A383" i="13"/>
  <c r="N382" i="13"/>
  <c r="M382" i="13"/>
  <c r="J382" i="13"/>
  <c r="I382" i="13"/>
  <c r="F382" i="13"/>
  <c r="D382" i="13"/>
  <c r="C382" i="13"/>
  <c r="B382" i="13"/>
  <c r="A382" i="13"/>
  <c r="N381" i="13"/>
  <c r="M381" i="13"/>
  <c r="J381" i="13"/>
  <c r="I381" i="13"/>
  <c r="F381" i="13"/>
  <c r="D381" i="13"/>
  <c r="C381" i="13"/>
  <c r="B381" i="13"/>
  <c r="A381" i="13"/>
  <c r="N380" i="13"/>
  <c r="M380" i="13"/>
  <c r="J380" i="13"/>
  <c r="I380" i="13"/>
  <c r="F380" i="13"/>
  <c r="D380" i="13"/>
  <c r="C380" i="13"/>
  <c r="B380" i="13"/>
  <c r="A380" i="13"/>
  <c r="N379" i="13"/>
  <c r="M379" i="13"/>
  <c r="J379" i="13"/>
  <c r="I379" i="13"/>
  <c r="F379" i="13"/>
  <c r="D379" i="13"/>
  <c r="C379" i="13"/>
  <c r="B379" i="13"/>
  <c r="A379" i="13"/>
  <c r="N378" i="13"/>
  <c r="M378" i="13"/>
  <c r="J378" i="13"/>
  <c r="I378" i="13"/>
  <c r="F378" i="13"/>
  <c r="D378" i="13"/>
  <c r="C378" i="13"/>
  <c r="B378" i="13"/>
  <c r="A378" i="13"/>
  <c r="N377" i="13"/>
  <c r="M377" i="13"/>
  <c r="J377" i="13"/>
  <c r="I377" i="13"/>
  <c r="F377" i="13"/>
  <c r="D377" i="13"/>
  <c r="C377" i="13"/>
  <c r="B377" i="13"/>
  <c r="A377" i="13"/>
  <c r="N376" i="13"/>
  <c r="M376" i="13"/>
  <c r="J376" i="13"/>
  <c r="I376" i="13"/>
  <c r="F376" i="13"/>
  <c r="D376" i="13"/>
  <c r="C376" i="13"/>
  <c r="B376" i="13"/>
  <c r="A376" i="13"/>
  <c r="N375" i="13"/>
  <c r="M375" i="13"/>
  <c r="J375" i="13"/>
  <c r="I375" i="13"/>
  <c r="F375" i="13"/>
  <c r="D375" i="13"/>
  <c r="C375" i="13"/>
  <c r="B375" i="13"/>
  <c r="A375" i="13"/>
  <c r="N374" i="13"/>
  <c r="M374" i="13"/>
  <c r="J374" i="13"/>
  <c r="I374" i="13"/>
  <c r="F374" i="13"/>
  <c r="D374" i="13"/>
  <c r="C374" i="13"/>
  <c r="B374" i="13"/>
  <c r="A374" i="13"/>
  <c r="N373" i="13"/>
  <c r="M373" i="13"/>
  <c r="J373" i="13"/>
  <c r="I373" i="13"/>
  <c r="F373" i="13"/>
  <c r="D373" i="13"/>
  <c r="C373" i="13"/>
  <c r="B373" i="13"/>
  <c r="A373" i="13"/>
  <c r="N372" i="13"/>
  <c r="M372" i="13"/>
  <c r="J372" i="13"/>
  <c r="I372" i="13"/>
  <c r="F372" i="13"/>
  <c r="D372" i="13"/>
  <c r="C372" i="13"/>
  <c r="B372" i="13"/>
  <c r="A372" i="13"/>
  <c r="N371" i="13"/>
  <c r="M371" i="13"/>
  <c r="J371" i="13"/>
  <c r="I371" i="13"/>
  <c r="F371" i="13"/>
  <c r="D371" i="13"/>
  <c r="C371" i="13"/>
  <c r="B371" i="13"/>
  <c r="A371" i="13"/>
  <c r="N370" i="13"/>
  <c r="M370" i="13"/>
  <c r="J370" i="13"/>
  <c r="I370" i="13"/>
  <c r="F370" i="13"/>
  <c r="D370" i="13"/>
  <c r="C370" i="13"/>
  <c r="B370" i="13"/>
  <c r="A370" i="13"/>
  <c r="N369" i="13"/>
  <c r="M369" i="13"/>
  <c r="J369" i="13"/>
  <c r="I369" i="13"/>
  <c r="F369" i="13"/>
  <c r="D369" i="13"/>
  <c r="C369" i="13"/>
  <c r="B369" i="13"/>
  <c r="A369" i="13"/>
  <c r="N368" i="13"/>
  <c r="M368" i="13"/>
  <c r="J368" i="13"/>
  <c r="I368" i="13"/>
  <c r="F368" i="13"/>
  <c r="D368" i="13"/>
  <c r="C368" i="13"/>
  <c r="B368" i="13"/>
  <c r="A368" i="13"/>
  <c r="N367" i="13"/>
  <c r="M367" i="13"/>
  <c r="J367" i="13"/>
  <c r="I367" i="13"/>
  <c r="F367" i="13"/>
  <c r="D367" i="13"/>
  <c r="C367" i="13"/>
  <c r="B367" i="13"/>
  <c r="A367" i="13"/>
  <c r="N366" i="13"/>
  <c r="M366" i="13"/>
  <c r="J366" i="13"/>
  <c r="I366" i="13"/>
  <c r="F366" i="13"/>
  <c r="D366" i="13"/>
  <c r="C366" i="13"/>
  <c r="B366" i="13"/>
  <c r="A366" i="13"/>
  <c r="N365" i="13"/>
  <c r="M365" i="13"/>
  <c r="J365" i="13"/>
  <c r="I365" i="13"/>
  <c r="F365" i="13"/>
  <c r="D365" i="13"/>
  <c r="C365" i="13"/>
  <c r="B365" i="13"/>
  <c r="A365" i="13"/>
  <c r="N364" i="13"/>
  <c r="M364" i="13"/>
  <c r="J364" i="13"/>
  <c r="I364" i="13"/>
  <c r="F364" i="13"/>
  <c r="D364" i="13"/>
  <c r="C364" i="13"/>
  <c r="B364" i="13"/>
  <c r="A364" i="13"/>
  <c r="N363" i="13"/>
  <c r="M363" i="13"/>
  <c r="J363" i="13"/>
  <c r="I363" i="13"/>
  <c r="F363" i="13"/>
  <c r="D363" i="13"/>
  <c r="C363" i="13"/>
  <c r="B363" i="13"/>
  <c r="A363" i="13"/>
  <c r="N362" i="13"/>
  <c r="M362" i="13"/>
  <c r="J362" i="13"/>
  <c r="I362" i="13"/>
  <c r="F362" i="13"/>
  <c r="D362" i="13"/>
  <c r="C362" i="13"/>
  <c r="B362" i="13"/>
  <c r="A362" i="13"/>
  <c r="N361" i="13"/>
  <c r="M361" i="13"/>
  <c r="J361" i="13"/>
  <c r="I361" i="13"/>
  <c r="F361" i="13"/>
  <c r="D361" i="13"/>
  <c r="C361" i="13"/>
  <c r="B361" i="13"/>
  <c r="A361" i="13"/>
  <c r="N360" i="13"/>
  <c r="M360" i="13"/>
  <c r="J360" i="13"/>
  <c r="I360" i="13"/>
  <c r="F360" i="13"/>
  <c r="D360" i="13"/>
  <c r="C360" i="13"/>
  <c r="B360" i="13"/>
  <c r="A360" i="13"/>
  <c r="N359" i="13"/>
  <c r="M359" i="13"/>
  <c r="J359" i="13"/>
  <c r="I359" i="13"/>
  <c r="F359" i="13"/>
  <c r="D359" i="13"/>
  <c r="C359" i="13"/>
  <c r="B359" i="13"/>
  <c r="A359" i="13"/>
  <c r="N358" i="13"/>
  <c r="M358" i="13"/>
  <c r="J358" i="13"/>
  <c r="I358" i="13"/>
  <c r="F358" i="13"/>
  <c r="D358" i="13"/>
  <c r="C358" i="13"/>
  <c r="B358" i="13"/>
  <c r="A358" i="13"/>
  <c r="N357" i="13"/>
  <c r="M357" i="13"/>
  <c r="J357" i="13"/>
  <c r="I357" i="13"/>
  <c r="F357" i="13"/>
  <c r="D357" i="13"/>
  <c r="C357" i="13"/>
  <c r="B357" i="13"/>
  <c r="A357" i="13"/>
  <c r="N356" i="13"/>
  <c r="M356" i="13"/>
  <c r="J356" i="13"/>
  <c r="I356" i="13"/>
  <c r="F356" i="13"/>
  <c r="D356" i="13"/>
  <c r="C356" i="13"/>
  <c r="B356" i="13"/>
  <c r="A356" i="13"/>
  <c r="N355" i="13"/>
  <c r="M355" i="13"/>
  <c r="J355" i="13"/>
  <c r="I355" i="13"/>
  <c r="F355" i="13"/>
  <c r="D355" i="13"/>
  <c r="C355" i="13"/>
  <c r="B355" i="13"/>
  <c r="A355" i="13"/>
  <c r="N354" i="13"/>
  <c r="M354" i="13"/>
  <c r="J354" i="13"/>
  <c r="I354" i="13"/>
  <c r="F354" i="13"/>
  <c r="D354" i="13"/>
  <c r="C354" i="13"/>
  <c r="B354" i="13"/>
  <c r="A354" i="13"/>
  <c r="N353" i="13"/>
  <c r="M353" i="13"/>
  <c r="J353" i="13"/>
  <c r="I353" i="13"/>
  <c r="F353" i="13"/>
  <c r="D353" i="13"/>
  <c r="C353" i="13"/>
  <c r="B353" i="13"/>
  <c r="A353" i="13"/>
  <c r="N352" i="13"/>
  <c r="M352" i="13"/>
  <c r="J352" i="13"/>
  <c r="I352" i="13"/>
  <c r="F352" i="13"/>
  <c r="D352" i="13"/>
  <c r="C352" i="13"/>
  <c r="B352" i="13"/>
  <c r="A352" i="13"/>
  <c r="N351" i="13"/>
  <c r="M351" i="13"/>
  <c r="J351" i="13"/>
  <c r="I351" i="13"/>
  <c r="F351" i="13"/>
  <c r="D351" i="13"/>
  <c r="C351" i="13"/>
  <c r="B351" i="13"/>
  <c r="A351" i="13"/>
  <c r="N350" i="13"/>
  <c r="M350" i="13"/>
  <c r="J350" i="13"/>
  <c r="I350" i="13"/>
  <c r="F350" i="13"/>
  <c r="D350" i="13"/>
  <c r="C350" i="13"/>
  <c r="B350" i="13"/>
  <c r="A350" i="13"/>
  <c r="N349" i="13"/>
  <c r="M349" i="13"/>
  <c r="J349" i="13"/>
  <c r="I349" i="13"/>
  <c r="F349" i="13"/>
  <c r="D349" i="13"/>
  <c r="C349" i="13"/>
  <c r="B349" i="13"/>
  <c r="A349" i="13"/>
  <c r="N348" i="13"/>
  <c r="M348" i="13"/>
  <c r="J348" i="13"/>
  <c r="I348" i="13"/>
  <c r="F348" i="13"/>
  <c r="D348" i="13"/>
  <c r="C348" i="13"/>
  <c r="B348" i="13"/>
  <c r="A348" i="13"/>
  <c r="N347" i="13"/>
  <c r="M347" i="13"/>
  <c r="J347" i="13"/>
  <c r="I347" i="13"/>
  <c r="F347" i="13"/>
  <c r="D347" i="13"/>
  <c r="C347" i="13"/>
  <c r="B347" i="13"/>
  <c r="A347" i="13"/>
  <c r="N346" i="13"/>
  <c r="M346" i="13"/>
  <c r="J346" i="13"/>
  <c r="I346" i="13"/>
  <c r="F346" i="13"/>
  <c r="D346" i="13"/>
  <c r="C346" i="13"/>
  <c r="B346" i="13"/>
  <c r="A346" i="13"/>
  <c r="N345" i="13"/>
  <c r="M345" i="13"/>
  <c r="J345" i="13"/>
  <c r="I345" i="13"/>
  <c r="F345" i="13"/>
  <c r="D345" i="13"/>
  <c r="C345" i="13"/>
  <c r="B345" i="13"/>
  <c r="A345" i="13"/>
  <c r="N344" i="13"/>
  <c r="M344" i="13"/>
  <c r="J344" i="13"/>
  <c r="I344" i="13"/>
  <c r="F344" i="13"/>
  <c r="D344" i="13"/>
  <c r="C344" i="13"/>
  <c r="B344" i="13"/>
  <c r="A344" i="13"/>
  <c r="N343" i="13"/>
  <c r="M343" i="13"/>
  <c r="J343" i="13"/>
  <c r="I343" i="13"/>
  <c r="F343" i="13"/>
  <c r="D343" i="13"/>
  <c r="C343" i="13"/>
  <c r="B343" i="13"/>
  <c r="A343" i="13"/>
  <c r="N342" i="13"/>
  <c r="M342" i="13"/>
  <c r="J342" i="13"/>
  <c r="I342" i="13"/>
  <c r="F342" i="13"/>
  <c r="D342" i="13"/>
  <c r="C342" i="13"/>
  <c r="B342" i="13"/>
  <c r="A342" i="13"/>
  <c r="N341" i="13"/>
  <c r="M341" i="13"/>
  <c r="J341" i="13"/>
  <c r="I341" i="13"/>
  <c r="F341" i="13"/>
  <c r="D341" i="13"/>
  <c r="C341" i="13"/>
  <c r="B341" i="13"/>
  <c r="A341" i="13"/>
  <c r="N340" i="13"/>
  <c r="M340" i="13"/>
  <c r="J340" i="13"/>
  <c r="I340" i="13"/>
  <c r="F340" i="13"/>
  <c r="D340" i="13"/>
  <c r="C340" i="13"/>
  <c r="B340" i="13"/>
  <c r="A340" i="13"/>
  <c r="N339" i="13"/>
  <c r="M339" i="13"/>
  <c r="J339" i="13"/>
  <c r="I339" i="13"/>
  <c r="F339" i="13"/>
  <c r="D339" i="13"/>
  <c r="C339" i="13"/>
  <c r="B339" i="13"/>
  <c r="A339" i="13"/>
  <c r="N338" i="13"/>
  <c r="M338" i="13"/>
  <c r="J338" i="13"/>
  <c r="I338" i="13"/>
  <c r="F338" i="13"/>
  <c r="D338" i="13"/>
  <c r="C338" i="13"/>
  <c r="B338" i="13"/>
  <c r="A338" i="13"/>
  <c r="N337" i="13"/>
  <c r="M337" i="13"/>
  <c r="J337" i="13"/>
  <c r="I337" i="13"/>
  <c r="F337" i="13"/>
  <c r="D337" i="13"/>
  <c r="C337" i="13"/>
  <c r="B337" i="13"/>
  <c r="A337" i="13"/>
  <c r="N336" i="13"/>
  <c r="M336" i="13"/>
  <c r="J336" i="13"/>
  <c r="I336" i="13"/>
  <c r="F336" i="13"/>
  <c r="D336" i="13"/>
  <c r="C336" i="13"/>
  <c r="B336" i="13"/>
  <c r="A336" i="13"/>
  <c r="N335" i="13"/>
  <c r="M335" i="13"/>
  <c r="J335" i="13"/>
  <c r="I335" i="13"/>
  <c r="F335" i="13"/>
  <c r="D335" i="13"/>
  <c r="C335" i="13"/>
  <c r="B335" i="13"/>
  <c r="A335" i="13"/>
  <c r="N334" i="13"/>
  <c r="M334" i="13"/>
  <c r="J334" i="13"/>
  <c r="I334" i="13"/>
  <c r="F334" i="13"/>
  <c r="D334" i="13"/>
  <c r="C334" i="13"/>
  <c r="B334" i="13"/>
  <c r="A334" i="13"/>
  <c r="N333" i="13"/>
  <c r="M333" i="13"/>
  <c r="J333" i="13"/>
  <c r="I333" i="13"/>
  <c r="F333" i="13"/>
  <c r="D333" i="13"/>
  <c r="C333" i="13"/>
  <c r="B333" i="13"/>
  <c r="A333" i="13"/>
  <c r="N332" i="13"/>
  <c r="M332" i="13"/>
  <c r="J332" i="13"/>
  <c r="I332" i="13"/>
  <c r="F332" i="13"/>
  <c r="D332" i="13"/>
  <c r="C332" i="13"/>
  <c r="B332" i="13"/>
  <c r="A332" i="13"/>
  <c r="N331" i="13"/>
  <c r="M331" i="13"/>
  <c r="J331" i="13"/>
  <c r="I331" i="13"/>
  <c r="F331" i="13"/>
  <c r="D331" i="13"/>
  <c r="C331" i="13"/>
  <c r="B331" i="13"/>
  <c r="A331" i="13"/>
  <c r="N330" i="13"/>
  <c r="M330" i="13"/>
  <c r="J330" i="13"/>
  <c r="I330" i="13"/>
  <c r="F330" i="13"/>
  <c r="D330" i="13"/>
  <c r="C330" i="13"/>
  <c r="B330" i="13"/>
  <c r="A330" i="13"/>
  <c r="N329" i="13"/>
  <c r="M329" i="13"/>
  <c r="J329" i="13"/>
  <c r="I329" i="13"/>
  <c r="F329" i="13"/>
  <c r="D329" i="13"/>
  <c r="C329" i="13"/>
  <c r="B329" i="13"/>
  <c r="A329" i="13"/>
  <c r="N328" i="13"/>
  <c r="M328" i="13"/>
  <c r="J328" i="13"/>
  <c r="I328" i="13"/>
  <c r="F328" i="13"/>
  <c r="D328" i="13"/>
  <c r="C328" i="13"/>
  <c r="B328" i="13"/>
  <c r="A328" i="13"/>
  <c r="N327" i="13"/>
  <c r="M327" i="13"/>
  <c r="J327" i="13"/>
  <c r="I327" i="13"/>
  <c r="F327" i="13"/>
  <c r="D327" i="13"/>
  <c r="C327" i="13"/>
  <c r="B327" i="13"/>
  <c r="A327" i="13"/>
  <c r="N326" i="13"/>
  <c r="M326" i="13"/>
  <c r="J326" i="13"/>
  <c r="I326" i="13"/>
  <c r="F326" i="13"/>
  <c r="D326" i="13"/>
  <c r="C326" i="13"/>
  <c r="B326" i="13"/>
  <c r="A326" i="13"/>
  <c r="N325" i="13"/>
  <c r="M325" i="13"/>
  <c r="J325" i="13"/>
  <c r="I325" i="13"/>
  <c r="F325" i="13"/>
  <c r="D325" i="13"/>
  <c r="C325" i="13"/>
  <c r="B325" i="13"/>
  <c r="A325" i="13"/>
  <c r="N324" i="13"/>
  <c r="M324" i="13"/>
  <c r="J324" i="13"/>
  <c r="I324" i="13"/>
  <c r="F324" i="13"/>
  <c r="D324" i="13"/>
  <c r="C324" i="13"/>
  <c r="B324" i="13"/>
  <c r="A324" i="13"/>
  <c r="N323" i="13"/>
  <c r="M323" i="13"/>
  <c r="J323" i="13"/>
  <c r="I323" i="13"/>
  <c r="F323" i="13"/>
  <c r="D323" i="13"/>
  <c r="C323" i="13"/>
  <c r="B323" i="13"/>
  <c r="A323" i="13"/>
  <c r="N322" i="13"/>
  <c r="M322" i="13"/>
  <c r="J322" i="13"/>
  <c r="I322" i="13"/>
  <c r="F322" i="13"/>
  <c r="D322" i="13"/>
  <c r="C322" i="13"/>
  <c r="B322" i="13"/>
  <c r="A322" i="13"/>
  <c r="N321" i="13"/>
  <c r="M321" i="13"/>
  <c r="J321" i="13"/>
  <c r="I321" i="13"/>
  <c r="F321" i="13"/>
  <c r="D321" i="13"/>
  <c r="C321" i="13"/>
  <c r="B321" i="13"/>
  <c r="A321" i="13"/>
  <c r="N320" i="13"/>
  <c r="M320" i="13"/>
  <c r="J320" i="13"/>
  <c r="I320" i="13"/>
  <c r="F320" i="13"/>
  <c r="D320" i="13"/>
  <c r="C320" i="13"/>
  <c r="B320" i="13"/>
  <c r="A320" i="13"/>
  <c r="N319" i="13"/>
  <c r="M319" i="13"/>
  <c r="J319" i="13"/>
  <c r="I319" i="13"/>
  <c r="F319" i="13"/>
  <c r="D319" i="13"/>
  <c r="C319" i="13"/>
  <c r="B319" i="13"/>
  <c r="A319" i="13"/>
  <c r="N318" i="13"/>
  <c r="M318" i="13"/>
  <c r="J318" i="13"/>
  <c r="I318" i="13"/>
  <c r="F318" i="13"/>
  <c r="D318" i="13"/>
  <c r="C318" i="13"/>
  <c r="B318" i="13"/>
  <c r="A318" i="13"/>
  <c r="N317" i="13"/>
  <c r="M317" i="13"/>
  <c r="J317" i="13"/>
  <c r="I317" i="13"/>
  <c r="F317" i="13"/>
  <c r="D317" i="13"/>
  <c r="C317" i="13"/>
  <c r="B317" i="13"/>
  <c r="A317" i="13"/>
  <c r="N316" i="13"/>
  <c r="M316" i="13"/>
  <c r="J316" i="13"/>
  <c r="I316" i="13"/>
  <c r="F316" i="13"/>
  <c r="D316" i="13"/>
  <c r="C316" i="13"/>
  <c r="B316" i="13"/>
  <c r="A316" i="13"/>
  <c r="N315" i="13"/>
  <c r="M315" i="13"/>
  <c r="J315" i="13"/>
  <c r="I315" i="13"/>
  <c r="F315" i="13"/>
  <c r="D315" i="13"/>
  <c r="C315" i="13"/>
  <c r="B315" i="13"/>
  <c r="A315" i="13"/>
  <c r="N314" i="13"/>
  <c r="M314" i="13"/>
  <c r="J314" i="13"/>
  <c r="I314" i="13"/>
  <c r="F314" i="13"/>
  <c r="D314" i="13"/>
  <c r="C314" i="13"/>
  <c r="B314" i="13"/>
  <c r="A314" i="13"/>
  <c r="N313" i="13"/>
  <c r="M313" i="13"/>
  <c r="J313" i="13"/>
  <c r="I313" i="13"/>
  <c r="F313" i="13"/>
  <c r="D313" i="13"/>
  <c r="C313" i="13"/>
  <c r="B313" i="13"/>
  <c r="A313" i="13"/>
  <c r="N312" i="13"/>
  <c r="M312" i="13"/>
  <c r="J312" i="13"/>
  <c r="I312" i="13"/>
  <c r="F312" i="13"/>
  <c r="D312" i="13"/>
  <c r="C312" i="13"/>
  <c r="B312" i="13"/>
  <c r="A312" i="13"/>
  <c r="N311" i="13"/>
  <c r="M311" i="13"/>
  <c r="J311" i="13"/>
  <c r="I311" i="13"/>
  <c r="F311" i="13"/>
  <c r="D311" i="13"/>
  <c r="C311" i="13"/>
  <c r="B311" i="13"/>
  <c r="A311" i="13"/>
  <c r="N310" i="13"/>
  <c r="M310" i="13"/>
  <c r="J310" i="13"/>
  <c r="I310" i="13"/>
  <c r="F310" i="13"/>
  <c r="D310" i="13"/>
  <c r="C310" i="13"/>
  <c r="B310" i="13"/>
  <c r="A310" i="13"/>
  <c r="N309" i="13"/>
  <c r="M309" i="13"/>
  <c r="J309" i="13"/>
  <c r="I309" i="13"/>
  <c r="F309" i="13"/>
  <c r="D309" i="13"/>
  <c r="C309" i="13"/>
  <c r="B309" i="13"/>
  <c r="A309" i="13"/>
  <c r="N308" i="13"/>
  <c r="M308" i="13"/>
  <c r="J308" i="13"/>
  <c r="I308" i="13"/>
  <c r="F308" i="13"/>
  <c r="D308" i="13"/>
  <c r="C308" i="13"/>
  <c r="B308" i="13"/>
  <c r="A308" i="13"/>
  <c r="N307" i="13"/>
  <c r="M307" i="13"/>
  <c r="J307" i="13"/>
  <c r="I307" i="13"/>
  <c r="F307" i="13"/>
  <c r="D307" i="13"/>
  <c r="C307" i="13"/>
  <c r="B307" i="13"/>
  <c r="A307" i="13"/>
  <c r="N306" i="13"/>
  <c r="M306" i="13"/>
  <c r="J306" i="13"/>
  <c r="I306" i="13"/>
  <c r="F306" i="13"/>
  <c r="D306" i="13"/>
  <c r="C306" i="13"/>
  <c r="B306" i="13"/>
  <c r="A306" i="13"/>
  <c r="N305" i="13"/>
  <c r="M305" i="13"/>
  <c r="J305" i="13"/>
  <c r="I305" i="13"/>
  <c r="F305" i="13"/>
  <c r="D305" i="13"/>
  <c r="C305" i="13"/>
  <c r="B305" i="13"/>
  <c r="A305" i="13"/>
  <c r="N304" i="13"/>
  <c r="M304" i="13"/>
  <c r="J304" i="13"/>
  <c r="I304" i="13"/>
  <c r="F304" i="13"/>
  <c r="D304" i="13"/>
  <c r="C304" i="13"/>
  <c r="B304" i="13"/>
  <c r="A304" i="13"/>
  <c r="N303" i="13"/>
  <c r="M303" i="13"/>
  <c r="J303" i="13"/>
  <c r="I303" i="13"/>
  <c r="F303" i="13"/>
  <c r="D303" i="13"/>
  <c r="C303" i="13"/>
  <c r="B303" i="13"/>
  <c r="A303" i="13"/>
  <c r="N302" i="13"/>
  <c r="M302" i="13"/>
  <c r="J302" i="13"/>
  <c r="I302" i="13"/>
  <c r="F302" i="13"/>
  <c r="D302" i="13"/>
  <c r="C302" i="13"/>
  <c r="B302" i="13"/>
  <c r="A302" i="13"/>
  <c r="N301" i="13"/>
  <c r="M301" i="13"/>
  <c r="J301" i="13"/>
  <c r="I301" i="13"/>
  <c r="F301" i="13"/>
  <c r="D301" i="13"/>
  <c r="C301" i="13"/>
  <c r="B301" i="13"/>
  <c r="A301" i="13"/>
  <c r="N300" i="13"/>
  <c r="M300" i="13"/>
  <c r="J300" i="13"/>
  <c r="I300" i="13"/>
  <c r="F300" i="13"/>
  <c r="D300" i="13"/>
  <c r="C300" i="13"/>
  <c r="B300" i="13"/>
  <c r="A300" i="13"/>
  <c r="N299" i="13"/>
  <c r="M299" i="13"/>
  <c r="J299" i="13"/>
  <c r="I299" i="13"/>
  <c r="F299" i="13"/>
  <c r="D299" i="13"/>
  <c r="C299" i="13"/>
  <c r="B299" i="13"/>
  <c r="A299" i="13"/>
  <c r="N298" i="13"/>
  <c r="M298" i="13"/>
  <c r="J298" i="13"/>
  <c r="I298" i="13"/>
  <c r="F298" i="13"/>
  <c r="D298" i="13"/>
  <c r="C298" i="13"/>
  <c r="B298" i="13"/>
  <c r="A298" i="13"/>
  <c r="N297" i="13"/>
  <c r="M297" i="13"/>
  <c r="J297" i="13"/>
  <c r="I297" i="13"/>
  <c r="F297" i="13"/>
  <c r="D297" i="13"/>
  <c r="C297" i="13"/>
  <c r="B297" i="13"/>
  <c r="A297" i="13"/>
  <c r="N296" i="13"/>
  <c r="M296" i="13"/>
  <c r="J296" i="13"/>
  <c r="I296" i="13"/>
  <c r="F296" i="13"/>
  <c r="D296" i="13"/>
  <c r="C296" i="13"/>
  <c r="B296" i="13"/>
  <c r="A296" i="13"/>
  <c r="N295" i="13"/>
  <c r="M295" i="13"/>
  <c r="J295" i="13"/>
  <c r="I295" i="13"/>
  <c r="F295" i="13"/>
  <c r="D295" i="13"/>
  <c r="C295" i="13"/>
  <c r="B295" i="13"/>
  <c r="A295" i="13"/>
  <c r="N294" i="13"/>
  <c r="M294" i="13"/>
  <c r="J294" i="13"/>
  <c r="I294" i="13"/>
  <c r="F294" i="13"/>
  <c r="D294" i="13"/>
  <c r="C294" i="13"/>
  <c r="B294" i="13"/>
  <c r="A294" i="13"/>
  <c r="N293" i="13"/>
  <c r="M293" i="13"/>
  <c r="J293" i="13"/>
  <c r="I293" i="13"/>
  <c r="F293" i="13"/>
  <c r="D293" i="13"/>
  <c r="C293" i="13"/>
  <c r="B293" i="13"/>
  <c r="A293" i="13"/>
  <c r="N292" i="13"/>
  <c r="M292" i="13"/>
  <c r="J292" i="13"/>
  <c r="I292" i="13"/>
  <c r="F292" i="13"/>
  <c r="D292" i="13"/>
  <c r="C292" i="13"/>
  <c r="B292" i="13"/>
  <c r="A292" i="13"/>
  <c r="N291" i="13"/>
  <c r="M291" i="13"/>
  <c r="J291" i="13"/>
  <c r="I291" i="13"/>
  <c r="F291" i="13"/>
  <c r="D291" i="13"/>
  <c r="C291" i="13"/>
  <c r="B291" i="13"/>
  <c r="A291" i="13"/>
  <c r="N290" i="13"/>
  <c r="M290" i="13"/>
  <c r="J290" i="13"/>
  <c r="I290" i="13"/>
  <c r="F290" i="13"/>
  <c r="D290" i="13"/>
  <c r="C290" i="13"/>
  <c r="B290" i="13"/>
  <c r="A290" i="13"/>
  <c r="N289" i="13"/>
  <c r="M289" i="13"/>
  <c r="J289" i="13"/>
  <c r="I289" i="13"/>
  <c r="F289" i="13"/>
  <c r="D289" i="13"/>
  <c r="C289" i="13"/>
  <c r="B289" i="13"/>
  <c r="A289" i="13"/>
  <c r="N288" i="13"/>
  <c r="M288" i="13"/>
  <c r="J288" i="13"/>
  <c r="I288" i="13"/>
  <c r="F288" i="13"/>
  <c r="D288" i="13"/>
  <c r="C288" i="13"/>
  <c r="B288" i="13"/>
  <c r="A288" i="13"/>
  <c r="N287" i="13"/>
  <c r="M287" i="13"/>
  <c r="J287" i="13"/>
  <c r="I287" i="13"/>
  <c r="F287" i="13"/>
  <c r="D287" i="13"/>
  <c r="C287" i="13"/>
  <c r="B287" i="13"/>
  <c r="A287" i="13"/>
  <c r="N286" i="13"/>
  <c r="M286" i="13"/>
  <c r="J286" i="13"/>
  <c r="I286" i="13"/>
  <c r="F286" i="13"/>
  <c r="D286" i="13"/>
  <c r="C286" i="13"/>
  <c r="B286" i="13"/>
  <c r="A286" i="13"/>
  <c r="N285" i="13"/>
  <c r="M285" i="13"/>
  <c r="J285" i="13"/>
  <c r="I285" i="13"/>
  <c r="F285" i="13"/>
  <c r="D285" i="13"/>
  <c r="C285" i="13"/>
  <c r="B285" i="13"/>
  <c r="A285" i="13"/>
  <c r="N284" i="13"/>
  <c r="M284" i="13"/>
  <c r="J284" i="13"/>
  <c r="I284" i="13"/>
  <c r="F284" i="13"/>
  <c r="D284" i="13"/>
  <c r="C284" i="13"/>
  <c r="B284" i="13"/>
  <c r="A284" i="13"/>
  <c r="N283" i="13"/>
  <c r="M283" i="13"/>
  <c r="J283" i="13"/>
  <c r="I283" i="13"/>
  <c r="F283" i="13"/>
  <c r="D283" i="13"/>
  <c r="C283" i="13"/>
  <c r="B283" i="13"/>
  <c r="A283" i="13"/>
  <c r="N282" i="13"/>
  <c r="M282" i="13"/>
  <c r="J282" i="13"/>
  <c r="I282" i="13"/>
  <c r="F282" i="13"/>
  <c r="D282" i="13"/>
  <c r="C282" i="13"/>
  <c r="B282" i="13"/>
  <c r="A282" i="13"/>
  <c r="N281" i="13"/>
  <c r="M281" i="13"/>
  <c r="J281" i="13"/>
  <c r="I281" i="13"/>
  <c r="F281" i="13"/>
  <c r="D281" i="13"/>
  <c r="C281" i="13"/>
  <c r="B281" i="13"/>
  <c r="A281" i="13"/>
  <c r="N280" i="13"/>
  <c r="M280" i="13"/>
  <c r="J280" i="13"/>
  <c r="I280" i="13"/>
  <c r="F280" i="13"/>
  <c r="D280" i="13"/>
  <c r="C280" i="13"/>
  <c r="B280" i="13"/>
  <c r="A280" i="13"/>
  <c r="N279" i="13"/>
  <c r="M279" i="13"/>
  <c r="J279" i="13"/>
  <c r="I279" i="13"/>
  <c r="F279" i="13"/>
  <c r="D279" i="13"/>
  <c r="C279" i="13"/>
  <c r="B279" i="13"/>
  <c r="A279" i="13"/>
  <c r="N278" i="13"/>
  <c r="M278" i="13"/>
  <c r="J278" i="13"/>
  <c r="I278" i="13"/>
  <c r="F278" i="13"/>
  <c r="D278" i="13"/>
  <c r="C278" i="13"/>
  <c r="B278" i="13"/>
  <c r="A278" i="13"/>
  <c r="N277" i="13"/>
  <c r="M277" i="13"/>
  <c r="J277" i="13"/>
  <c r="I277" i="13"/>
  <c r="F277" i="13"/>
  <c r="D277" i="13"/>
  <c r="C277" i="13"/>
  <c r="B277" i="13"/>
  <c r="A277" i="13"/>
  <c r="N276" i="13"/>
  <c r="M276" i="13"/>
  <c r="J276" i="13"/>
  <c r="I276" i="13"/>
  <c r="F276" i="13"/>
  <c r="D276" i="13"/>
  <c r="C276" i="13"/>
  <c r="B276" i="13"/>
  <c r="A276" i="13"/>
  <c r="N275" i="13"/>
  <c r="M275" i="13"/>
  <c r="J275" i="13"/>
  <c r="I275" i="13"/>
  <c r="F275" i="13"/>
  <c r="D275" i="13"/>
  <c r="C275" i="13"/>
  <c r="B275" i="13"/>
  <c r="A275" i="13"/>
  <c r="N274" i="13"/>
  <c r="M274" i="13"/>
  <c r="J274" i="13"/>
  <c r="I274" i="13"/>
  <c r="F274" i="13"/>
  <c r="D274" i="13"/>
  <c r="C274" i="13"/>
  <c r="B274" i="13"/>
  <c r="A274" i="13"/>
  <c r="N273" i="13"/>
  <c r="M273" i="13"/>
  <c r="J273" i="13"/>
  <c r="I273" i="13"/>
  <c r="F273" i="13"/>
  <c r="D273" i="13"/>
  <c r="C273" i="13"/>
  <c r="B273" i="13"/>
  <c r="A273" i="13"/>
  <c r="N272" i="13"/>
  <c r="M272" i="13"/>
  <c r="J272" i="13"/>
  <c r="I272" i="13"/>
  <c r="F272" i="13"/>
  <c r="D272" i="13"/>
  <c r="C272" i="13"/>
  <c r="B272" i="13"/>
  <c r="A272" i="13"/>
  <c r="N271" i="13"/>
  <c r="M271" i="13"/>
  <c r="J271" i="13"/>
  <c r="I271" i="13"/>
  <c r="F271" i="13"/>
  <c r="D271" i="13"/>
  <c r="C271" i="13"/>
  <c r="B271" i="13"/>
  <c r="A271" i="13"/>
  <c r="N270" i="13"/>
  <c r="M270" i="13"/>
  <c r="J270" i="13"/>
  <c r="I270" i="13"/>
  <c r="F270" i="13"/>
  <c r="D270" i="13"/>
  <c r="C270" i="13"/>
  <c r="B270" i="13"/>
  <c r="A270" i="13"/>
  <c r="N269" i="13"/>
  <c r="M269" i="13"/>
  <c r="J269" i="13"/>
  <c r="I269" i="13"/>
  <c r="F269" i="13"/>
  <c r="D269" i="13"/>
  <c r="C269" i="13"/>
  <c r="B269" i="13"/>
  <c r="A269" i="13"/>
  <c r="N268" i="13"/>
  <c r="M268" i="13"/>
  <c r="J268" i="13"/>
  <c r="I268" i="13"/>
  <c r="F268" i="13"/>
  <c r="D268" i="13"/>
  <c r="C268" i="13"/>
  <c r="B268" i="13"/>
  <c r="A268" i="13"/>
  <c r="N267" i="13"/>
  <c r="M267" i="13"/>
  <c r="J267" i="13"/>
  <c r="I267" i="13"/>
  <c r="F267" i="13"/>
  <c r="D267" i="13"/>
  <c r="C267" i="13"/>
  <c r="B267" i="13"/>
  <c r="A267" i="13"/>
  <c r="N266" i="13"/>
  <c r="M266" i="13"/>
  <c r="J266" i="13"/>
  <c r="I266" i="13"/>
  <c r="F266" i="13"/>
  <c r="D266" i="13"/>
  <c r="C266" i="13"/>
  <c r="B266" i="13"/>
  <c r="A266" i="13"/>
  <c r="N265" i="13"/>
  <c r="M265" i="13"/>
  <c r="J265" i="13"/>
  <c r="I265" i="13"/>
  <c r="F265" i="13"/>
  <c r="D265" i="13"/>
  <c r="C265" i="13"/>
  <c r="B265" i="13"/>
  <c r="A265" i="13"/>
  <c r="N264" i="13"/>
  <c r="M264" i="13"/>
  <c r="J264" i="13"/>
  <c r="I264" i="13"/>
  <c r="F264" i="13"/>
  <c r="D264" i="13"/>
  <c r="C264" i="13"/>
  <c r="B264" i="13"/>
  <c r="A264" i="13"/>
  <c r="N263" i="13"/>
  <c r="M263" i="13"/>
  <c r="J263" i="13"/>
  <c r="I263" i="13"/>
  <c r="F263" i="13"/>
  <c r="D263" i="13"/>
  <c r="C263" i="13"/>
  <c r="B263" i="13"/>
  <c r="A263" i="13"/>
  <c r="N262" i="13"/>
  <c r="M262" i="13"/>
  <c r="J262" i="13"/>
  <c r="I262" i="13"/>
  <c r="F262" i="13"/>
  <c r="D262" i="13"/>
  <c r="C262" i="13"/>
  <c r="B262" i="13"/>
  <c r="A262" i="13"/>
  <c r="N261" i="13"/>
  <c r="M261" i="13"/>
  <c r="J261" i="13"/>
  <c r="I261" i="13"/>
  <c r="F261" i="13"/>
  <c r="D261" i="13"/>
  <c r="C261" i="13"/>
  <c r="B261" i="13"/>
  <c r="A261" i="13"/>
  <c r="N260" i="13"/>
  <c r="M260" i="13"/>
  <c r="J260" i="13"/>
  <c r="I260" i="13"/>
  <c r="F260" i="13"/>
  <c r="D260" i="13"/>
  <c r="C260" i="13"/>
  <c r="B260" i="13"/>
  <c r="A260" i="13"/>
  <c r="N259" i="13"/>
  <c r="M259" i="13"/>
  <c r="J259" i="13"/>
  <c r="I259" i="13"/>
  <c r="F259" i="13"/>
  <c r="D259" i="13"/>
  <c r="C259" i="13"/>
  <c r="B259" i="13"/>
  <c r="A259" i="13"/>
  <c r="N258" i="13"/>
  <c r="M258" i="13"/>
  <c r="J258" i="13"/>
  <c r="I258" i="13"/>
  <c r="F258" i="13"/>
  <c r="D258" i="13"/>
  <c r="C258" i="13"/>
  <c r="B258" i="13"/>
  <c r="A258" i="13"/>
  <c r="N257" i="13"/>
  <c r="M257" i="13"/>
  <c r="J257" i="13"/>
  <c r="I257" i="13"/>
  <c r="F257" i="13"/>
  <c r="D257" i="13"/>
  <c r="C257" i="13"/>
  <c r="B257" i="13"/>
  <c r="A257" i="13"/>
  <c r="N256" i="13"/>
  <c r="M256" i="13"/>
  <c r="J256" i="13"/>
  <c r="I256" i="13"/>
  <c r="F256" i="13"/>
  <c r="D256" i="13"/>
  <c r="C256" i="13"/>
  <c r="B256" i="13"/>
  <c r="A256" i="13"/>
  <c r="N255" i="13"/>
  <c r="M255" i="13"/>
  <c r="J255" i="13"/>
  <c r="I255" i="13"/>
  <c r="F255" i="13"/>
  <c r="D255" i="13"/>
  <c r="C255" i="13"/>
  <c r="B255" i="13"/>
  <c r="A255" i="13"/>
  <c r="N254" i="13"/>
  <c r="M254" i="13"/>
  <c r="J254" i="13"/>
  <c r="I254" i="13"/>
  <c r="F254" i="13"/>
  <c r="D254" i="13"/>
  <c r="C254" i="13"/>
  <c r="B254" i="13"/>
  <c r="A254" i="13"/>
  <c r="N253" i="13"/>
  <c r="M253" i="13"/>
  <c r="J253" i="13"/>
  <c r="I253" i="13"/>
  <c r="F253" i="13"/>
  <c r="D253" i="13"/>
  <c r="C253" i="13"/>
  <c r="B253" i="13"/>
  <c r="A253" i="13"/>
  <c r="N252" i="13"/>
  <c r="M252" i="13"/>
  <c r="J252" i="13"/>
  <c r="I252" i="13"/>
  <c r="F252" i="13"/>
  <c r="D252" i="13"/>
  <c r="C252" i="13"/>
  <c r="B252" i="13"/>
  <c r="A252" i="13"/>
  <c r="N251" i="13"/>
  <c r="M251" i="13"/>
  <c r="J251" i="13"/>
  <c r="I251" i="13"/>
  <c r="F251" i="13"/>
  <c r="D251" i="13"/>
  <c r="C251" i="13"/>
  <c r="B251" i="13"/>
  <c r="A251" i="13"/>
  <c r="N250" i="13"/>
  <c r="M250" i="13"/>
  <c r="J250" i="13"/>
  <c r="I250" i="13"/>
  <c r="F250" i="13"/>
  <c r="D250" i="13"/>
  <c r="C250" i="13"/>
  <c r="B250" i="13"/>
  <c r="A250" i="13"/>
  <c r="N249" i="13"/>
  <c r="M249" i="13"/>
  <c r="J249" i="13"/>
  <c r="I249" i="13"/>
  <c r="F249" i="13"/>
  <c r="D249" i="13"/>
  <c r="C249" i="13"/>
  <c r="B249" i="13"/>
  <c r="A249" i="13"/>
  <c r="N248" i="13"/>
  <c r="M248" i="13"/>
  <c r="J248" i="13"/>
  <c r="I248" i="13"/>
  <c r="F248" i="13"/>
  <c r="D248" i="13"/>
  <c r="C248" i="13"/>
  <c r="B248" i="13"/>
  <c r="A248" i="13"/>
  <c r="N247" i="13"/>
  <c r="M247" i="13"/>
  <c r="J247" i="13"/>
  <c r="I247" i="13"/>
  <c r="F247" i="13"/>
  <c r="D247" i="13"/>
  <c r="C247" i="13"/>
  <c r="B247" i="13"/>
  <c r="A247" i="13"/>
  <c r="N246" i="13"/>
  <c r="M246" i="13"/>
  <c r="J246" i="13"/>
  <c r="I246" i="13"/>
  <c r="F246" i="13"/>
  <c r="D246" i="13"/>
  <c r="C246" i="13"/>
  <c r="B246" i="13"/>
  <c r="A246" i="13"/>
  <c r="N245" i="13"/>
  <c r="M245" i="13"/>
  <c r="J245" i="13"/>
  <c r="I245" i="13"/>
  <c r="F245" i="13"/>
  <c r="D245" i="13"/>
  <c r="C245" i="13"/>
  <c r="B245" i="13"/>
  <c r="A245" i="13"/>
  <c r="N244" i="13"/>
  <c r="M244" i="13"/>
  <c r="J244" i="13"/>
  <c r="I244" i="13"/>
  <c r="F244" i="13"/>
  <c r="D244" i="13"/>
  <c r="C244" i="13"/>
  <c r="B244" i="13"/>
  <c r="A244" i="13"/>
  <c r="N243" i="13"/>
  <c r="M243" i="13"/>
  <c r="J243" i="13"/>
  <c r="I243" i="13"/>
  <c r="F243" i="13"/>
  <c r="D243" i="13"/>
  <c r="C243" i="13"/>
  <c r="B243" i="13"/>
  <c r="A243" i="13"/>
  <c r="N242" i="13"/>
  <c r="M242" i="13"/>
  <c r="J242" i="13"/>
  <c r="I242" i="13"/>
  <c r="F242" i="13"/>
  <c r="D242" i="13"/>
  <c r="C242" i="13"/>
  <c r="B242" i="13"/>
  <c r="A242" i="13"/>
  <c r="N241" i="13"/>
  <c r="M241" i="13"/>
  <c r="J241" i="13"/>
  <c r="I241" i="13"/>
  <c r="F241" i="13"/>
  <c r="D241" i="13"/>
  <c r="C241" i="13"/>
  <c r="B241" i="13"/>
  <c r="A241" i="13"/>
  <c r="N240" i="13"/>
  <c r="M240" i="13"/>
  <c r="J240" i="13"/>
  <c r="I240" i="13"/>
  <c r="F240" i="13"/>
  <c r="D240" i="13"/>
  <c r="C240" i="13"/>
  <c r="B240" i="13"/>
  <c r="A240" i="13"/>
  <c r="N239" i="13"/>
  <c r="M239" i="13"/>
  <c r="J239" i="13"/>
  <c r="I239" i="13"/>
  <c r="F239" i="13"/>
  <c r="D239" i="13"/>
  <c r="C239" i="13"/>
  <c r="B239" i="13"/>
  <c r="A239" i="13"/>
  <c r="N238" i="13"/>
  <c r="M238" i="13"/>
  <c r="J238" i="13"/>
  <c r="I238" i="13"/>
  <c r="F238" i="13"/>
  <c r="D238" i="13"/>
  <c r="C238" i="13"/>
  <c r="B238" i="13"/>
  <c r="A238" i="13"/>
  <c r="N237" i="13"/>
  <c r="M237" i="13"/>
  <c r="J237" i="13"/>
  <c r="I237" i="13"/>
  <c r="F237" i="13"/>
  <c r="D237" i="13"/>
  <c r="C237" i="13"/>
  <c r="B237" i="13"/>
  <c r="A237" i="13"/>
  <c r="N236" i="13"/>
  <c r="M236" i="13"/>
  <c r="J236" i="13"/>
  <c r="I236" i="13"/>
  <c r="F236" i="13"/>
  <c r="D236" i="13"/>
  <c r="C236" i="13"/>
  <c r="B236" i="13"/>
  <c r="A236" i="13"/>
  <c r="N235" i="13"/>
  <c r="M235" i="13"/>
  <c r="J235" i="13"/>
  <c r="I235" i="13"/>
  <c r="F235" i="13"/>
  <c r="D235" i="13"/>
  <c r="C235" i="13"/>
  <c r="B235" i="13"/>
  <c r="A235" i="13"/>
  <c r="N234" i="13"/>
  <c r="M234" i="13"/>
  <c r="J234" i="13"/>
  <c r="I234" i="13"/>
  <c r="F234" i="13"/>
  <c r="D234" i="13"/>
  <c r="C234" i="13"/>
  <c r="B234" i="13"/>
  <c r="A234" i="13"/>
  <c r="N233" i="13"/>
  <c r="M233" i="13"/>
  <c r="J233" i="13"/>
  <c r="I233" i="13"/>
  <c r="F233" i="13"/>
  <c r="D233" i="13"/>
  <c r="C233" i="13"/>
  <c r="B233" i="13"/>
  <c r="A233" i="13"/>
  <c r="N232" i="13"/>
  <c r="M232" i="13"/>
  <c r="J232" i="13"/>
  <c r="I232" i="13"/>
  <c r="F232" i="13"/>
  <c r="D232" i="13"/>
  <c r="C232" i="13"/>
  <c r="B232" i="13"/>
  <c r="A232" i="13"/>
  <c r="N231" i="13"/>
  <c r="M231" i="13"/>
  <c r="J231" i="13"/>
  <c r="I231" i="13"/>
  <c r="F231" i="13"/>
  <c r="D231" i="13"/>
  <c r="C231" i="13"/>
  <c r="B231" i="13"/>
  <c r="A231" i="13"/>
  <c r="N230" i="13"/>
  <c r="M230" i="13"/>
  <c r="J230" i="13"/>
  <c r="I230" i="13"/>
  <c r="F230" i="13"/>
  <c r="D230" i="13"/>
  <c r="C230" i="13"/>
  <c r="B230" i="13"/>
  <c r="A230" i="13"/>
  <c r="N229" i="13"/>
  <c r="M229" i="13"/>
  <c r="J229" i="13"/>
  <c r="I229" i="13"/>
  <c r="F229" i="13"/>
  <c r="D229" i="13"/>
  <c r="C229" i="13"/>
  <c r="B229" i="13"/>
  <c r="A229" i="13"/>
  <c r="N228" i="13"/>
  <c r="M228" i="13"/>
  <c r="J228" i="13"/>
  <c r="I228" i="13"/>
  <c r="F228" i="13"/>
  <c r="D228" i="13"/>
  <c r="C228" i="13"/>
  <c r="B228" i="13"/>
  <c r="A228" i="13"/>
  <c r="N227" i="13"/>
  <c r="M227" i="13"/>
  <c r="J227" i="13"/>
  <c r="I227" i="13"/>
  <c r="F227" i="13"/>
  <c r="D227" i="13"/>
  <c r="C227" i="13"/>
  <c r="B227" i="13"/>
  <c r="A227" i="13"/>
  <c r="N226" i="13"/>
  <c r="M226" i="13"/>
  <c r="J226" i="13"/>
  <c r="I226" i="13"/>
  <c r="F226" i="13"/>
  <c r="D226" i="13"/>
  <c r="C226" i="13"/>
  <c r="B226" i="13"/>
  <c r="A226" i="13"/>
  <c r="N225" i="13"/>
  <c r="M225" i="13"/>
  <c r="J225" i="13"/>
  <c r="I225" i="13"/>
  <c r="F225" i="13"/>
  <c r="D225" i="13"/>
  <c r="C225" i="13"/>
  <c r="B225" i="13"/>
  <c r="A225" i="13"/>
  <c r="N224" i="13"/>
  <c r="M224" i="13"/>
  <c r="J224" i="13"/>
  <c r="I224" i="13"/>
  <c r="F224" i="13"/>
  <c r="D224" i="13"/>
  <c r="C224" i="13"/>
  <c r="B224" i="13"/>
  <c r="A224" i="13"/>
  <c r="N223" i="13"/>
  <c r="M223" i="13"/>
  <c r="J223" i="13"/>
  <c r="I223" i="13"/>
  <c r="F223" i="13"/>
  <c r="D223" i="13"/>
  <c r="C223" i="13"/>
  <c r="B223" i="13"/>
  <c r="A223" i="13"/>
  <c r="N222" i="13"/>
  <c r="M222" i="13"/>
  <c r="J222" i="13"/>
  <c r="I222" i="13"/>
  <c r="F222" i="13"/>
  <c r="D222" i="13"/>
  <c r="C222" i="13"/>
  <c r="B222" i="13"/>
  <c r="A222" i="13"/>
  <c r="N221" i="13"/>
  <c r="M221" i="13"/>
  <c r="J221" i="13"/>
  <c r="I221" i="13"/>
  <c r="F221" i="13"/>
  <c r="D221" i="13"/>
  <c r="C221" i="13"/>
  <c r="B221" i="13"/>
  <c r="A221" i="13"/>
  <c r="N220" i="13"/>
  <c r="M220" i="13"/>
  <c r="J220" i="13"/>
  <c r="I220" i="13"/>
  <c r="F220" i="13"/>
  <c r="D220" i="13"/>
  <c r="C220" i="13"/>
  <c r="B220" i="13"/>
  <c r="A220" i="13"/>
  <c r="N219" i="13"/>
  <c r="M219" i="13"/>
  <c r="J219" i="13"/>
  <c r="I219" i="13"/>
  <c r="F219" i="13"/>
  <c r="D219" i="13"/>
  <c r="C219" i="13"/>
  <c r="B219" i="13"/>
  <c r="A219" i="13"/>
  <c r="N218" i="13"/>
  <c r="M218" i="13"/>
  <c r="J218" i="13"/>
  <c r="I218" i="13"/>
  <c r="F218" i="13"/>
  <c r="D218" i="13"/>
  <c r="C218" i="13"/>
  <c r="B218" i="13"/>
  <c r="A218" i="13"/>
  <c r="N217" i="13"/>
  <c r="M217" i="13"/>
  <c r="J217" i="13"/>
  <c r="I217" i="13"/>
  <c r="F217" i="13"/>
  <c r="D217" i="13"/>
  <c r="C217" i="13"/>
  <c r="B217" i="13"/>
  <c r="A217" i="13"/>
  <c r="N216" i="13"/>
  <c r="M216" i="13"/>
  <c r="J216" i="13"/>
  <c r="I216" i="13"/>
  <c r="F216" i="13"/>
  <c r="D216" i="13"/>
  <c r="C216" i="13"/>
  <c r="B216" i="13"/>
  <c r="A216" i="13"/>
  <c r="N215" i="13"/>
  <c r="M215" i="13"/>
  <c r="J215" i="13"/>
  <c r="I215" i="13"/>
  <c r="F215" i="13"/>
  <c r="D215" i="13"/>
  <c r="C215" i="13"/>
  <c r="B215" i="13"/>
  <c r="A215" i="13"/>
  <c r="N214" i="13"/>
  <c r="M214" i="13"/>
  <c r="J214" i="13"/>
  <c r="I214" i="13"/>
  <c r="F214" i="13"/>
  <c r="D214" i="13"/>
  <c r="C214" i="13"/>
  <c r="B214" i="13"/>
  <c r="A214" i="13"/>
  <c r="N213" i="13"/>
  <c r="M213" i="13"/>
  <c r="J213" i="13"/>
  <c r="I213" i="13"/>
  <c r="F213" i="13"/>
  <c r="D213" i="13"/>
  <c r="C213" i="13"/>
  <c r="B213" i="13"/>
  <c r="A213" i="13"/>
  <c r="N212" i="13"/>
  <c r="M212" i="13"/>
  <c r="J212" i="13"/>
  <c r="I212" i="13"/>
  <c r="F212" i="13"/>
  <c r="D212" i="13"/>
  <c r="C212" i="13"/>
  <c r="B212" i="13"/>
  <c r="A212" i="13"/>
  <c r="N211" i="13"/>
  <c r="M211" i="13"/>
  <c r="J211" i="13"/>
  <c r="I211" i="13"/>
  <c r="F211" i="13"/>
  <c r="D211" i="13"/>
  <c r="C211" i="13"/>
  <c r="B211" i="13"/>
  <c r="A211" i="13"/>
  <c r="N210" i="13"/>
  <c r="M210" i="13"/>
  <c r="J210" i="13"/>
  <c r="I210" i="13"/>
  <c r="F210" i="13"/>
  <c r="D210" i="13"/>
  <c r="C210" i="13"/>
  <c r="B210" i="13"/>
  <c r="A210" i="13"/>
  <c r="N209" i="13"/>
  <c r="M209" i="13"/>
  <c r="J209" i="13"/>
  <c r="I209" i="13"/>
  <c r="F209" i="13"/>
  <c r="D209" i="13"/>
  <c r="C209" i="13"/>
  <c r="B209" i="13"/>
  <c r="A209" i="13"/>
  <c r="N208" i="13"/>
  <c r="M208" i="13"/>
  <c r="J208" i="13"/>
  <c r="I208" i="13"/>
  <c r="F208" i="13"/>
  <c r="D208" i="13"/>
  <c r="C208" i="13"/>
  <c r="B208" i="13"/>
  <c r="A208" i="13"/>
  <c r="N207" i="13"/>
  <c r="M207" i="13"/>
  <c r="J207" i="13"/>
  <c r="I207" i="13"/>
  <c r="F207" i="13"/>
  <c r="D207" i="13"/>
  <c r="C207" i="13"/>
  <c r="B207" i="13"/>
  <c r="A207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A206" i="13"/>
  <c r="N205" i="13"/>
  <c r="M205" i="13"/>
  <c r="J205" i="13"/>
  <c r="I205" i="13"/>
  <c r="F205" i="13"/>
  <c r="D205" i="13"/>
  <c r="C205" i="13"/>
  <c r="B205" i="13"/>
  <c r="A205" i="13"/>
  <c r="N204" i="13"/>
  <c r="M204" i="13"/>
  <c r="J204" i="13"/>
  <c r="I204" i="13"/>
  <c r="F204" i="13"/>
  <c r="D204" i="13"/>
  <c r="C204" i="13"/>
  <c r="B204" i="13"/>
  <c r="A204" i="13"/>
  <c r="N203" i="13"/>
  <c r="M203" i="13"/>
  <c r="J203" i="13"/>
  <c r="I203" i="13"/>
  <c r="F203" i="13"/>
  <c r="D203" i="13"/>
  <c r="C203" i="13"/>
  <c r="B203" i="13"/>
  <c r="A203" i="13"/>
  <c r="N202" i="13"/>
  <c r="M202" i="13"/>
  <c r="J202" i="13"/>
  <c r="I202" i="13"/>
  <c r="F202" i="13"/>
  <c r="D202" i="13"/>
  <c r="C202" i="13"/>
  <c r="B202" i="13"/>
  <c r="A202" i="13"/>
  <c r="N201" i="13"/>
  <c r="M201" i="13"/>
  <c r="J201" i="13"/>
  <c r="I201" i="13"/>
  <c r="F201" i="13"/>
  <c r="D201" i="13"/>
  <c r="C201" i="13"/>
  <c r="B201" i="13"/>
  <c r="A201" i="13"/>
  <c r="N200" i="13"/>
  <c r="M200" i="13"/>
  <c r="J200" i="13"/>
  <c r="I200" i="13"/>
  <c r="F200" i="13"/>
  <c r="D200" i="13"/>
  <c r="C200" i="13"/>
  <c r="B200" i="13"/>
  <c r="A200" i="13"/>
  <c r="N199" i="13"/>
  <c r="M199" i="13"/>
  <c r="J199" i="13"/>
  <c r="I199" i="13"/>
  <c r="F199" i="13"/>
  <c r="D199" i="13"/>
  <c r="C199" i="13"/>
  <c r="B199" i="13"/>
  <c r="A199" i="13"/>
  <c r="N198" i="13"/>
  <c r="M198" i="13"/>
  <c r="J198" i="13"/>
  <c r="I198" i="13"/>
  <c r="F198" i="13"/>
  <c r="D198" i="13"/>
  <c r="C198" i="13"/>
  <c r="B198" i="13"/>
  <c r="A198" i="13"/>
  <c r="N197" i="13"/>
  <c r="M197" i="13"/>
  <c r="J197" i="13"/>
  <c r="I197" i="13"/>
  <c r="F197" i="13"/>
  <c r="D197" i="13"/>
  <c r="C197" i="13"/>
  <c r="B197" i="13"/>
  <c r="A197" i="13"/>
  <c r="N196" i="13"/>
  <c r="M196" i="13"/>
  <c r="J196" i="13"/>
  <c r="I196" i="13"/>
  <c r="F196" i="13"/>
  <c r="D196" i="13"/>
  <c r="C196" i="13"/>
  <c r="B196" i="13"/>
  <c r="A196" i="13"/>
  <c r="N195" i="13"/>
  <c r="M195" i="13"/>
  <c r="J195" i="13"/>
  <c r="I195" i="13"/>
  <c r="F195" i="13"/>
  <c r="D195" i="13"/>
  <c r="C195" i="13"/>
  <c r="B195" i="13"/>
  <c r="A195" i="13"/>
  <c r="N194" i="13"/>
  <c r="M194" i="13"/>
  <c r="J194" i="13"/>
  <c r="I194" i="13"/>
  <c r="F194" i="13"/>
  <c r="D194" i="13"/>
  <c r="C194" i="13"/>
  <c r="B194" i="13"/>
  <c r="A194" i="13"/>
  <c r="N193" i="13"/>
  <c r="M193" i="13"/>
  <c r="J193" i="13"/>
  <c r="I193" i="13"/>
  <c r="F193" i="13"/>
  <c r="D193" i="13"/>
  <c r="C193" i="13"/>
  <c r="B193" i="13"/>
  <c r="A193" i="13"/>
  <c r="N192" i="13"/>
  <c r="M192" i="13"/>
  <c r="J192" i="13"/>
  <c r="I192" i="13"/>
  <c r="F192" i="13"/>
  <c r="D192" i="13"/>
  <c r="C192" i="13"/>
  <c r="B192" i="13"/>
  <c r="A192" i="13"/>
  <c r="N191" i="13"/>
  <c r="M191" i="13"/>
  <c r="J191" i="13"/>
  <c r="I191" i="13"/>
  <c r="F191" i="13"/>
  <c r="D191" i="13"/>
  <c r="C191" i="13"/>
  <c r="B191" i="13"/>
  <c r="A191" i="13"/>
  <c r="N190" i="13"/>
  <c r="M190" i="13"/>
  <c r="J190" i="13"/>
  <c r="I190" i="13"/>
  <c r="F190" i="13"/>
  <c r="D190" i="13"/>
  <c r="C190" i="13"/>
  <c r="B190" i="13"/>
  <c r="A190" i="13"/>
  <c r="N189" i="13"/>
  <c r="M189" i="13"/>
  <c r="J189" i="13"/>
  <c r="I189" i="13"/>
  <c r="F189" i="13"/>
  <c r="D189" i="13"/>
  <c r="C189" i="13"/>
  <c r="B189" i="13"/>
  <c r="A189" i="13"/>
  <c r="N188" i="13"/>
  <c r="M188" i="13"/>
  <c r="J188" i="13"/>
  <c r="I188" i="13"/>
  <c r="F188" i="13"/>
  <c r="D188" i="13"/>
  <c r="C188" i="13"/>
  <c r="B188" i="13"/>
  <c r="A188" i="13"/>
  <c r="N187" i="13"/>
  <c r="M187" i="13"/>
  <c r="J187" i="13"/>
  <c r="I187" i="13"/>
  <c r="F187" i="13"/>
  <c r="D187" i="13"/>
  <c r="C187" i="13"/>
  <c r="B187" i="13"/>
  <c r="A187" i="13"/>
  <c r="N186" i="13"/>
  <c r="M186" i="13"/>
  <c r="J186" i="13"/>
  <c r="I186" i="13"/>
  <c r="F186" i="13"/>
  <c r="D186" i="13"/>
  <c r="C186" i="13"/>
  <c r="B186" i="13"/>
  <c r="A186" i="13"/>
  <c r="N185" i="13"/>
  <c r="M185" i="13"/>
  <c r="J185" i="13"/>
  <c r="I185" i="13"/>
  <c r="F185" i="13"/>
  <c r="D185" i="13"/>
  <c r="C185" i="13"/>
  <c r="B185" i="13"/>
  <c r="A185" i="13"/>
  <c r="N184" i="13"/>
  <c r="M184" i="13"/>
  <c r="J184" i="13"/>
  <c r="I184" i="13"/>
  <c r="F184" i="13"/>
  <c r="D184" i="13"/>
  <c r="C184" i="13"/>
  <c r="B184" i="13"/>
  <c r="A184" i="13"/>
  <c r="N183" i="13"/>
  <c r="M183" i="13"/>
  <c r="J183" i="13"/>
  <c r="I183" i="13"/>
  <c r="F183" i="13"/>
  <c r="D183" i="13"/>
  <c r="C183" i="13"/>
  <c r="B183" i="13"/>
  <c r="A183" i="13"/>
  <c r="N182" i="13"/>
  <c r="M182" i="13"/>
  <c r="J182" i="13"/>
  <c r="I182" i="13"/>
  <c r="F182" i="13"/>
  <c r="D182" i="13"/>
  <c r="C182" i="13"/>
  <c r="B182" i="13"/>
  <c r="N181" i="13"/>
  <c r="M181" i="13"/>
  <c r="J181" i="13"/>
  <c r="I181" i="13"/>
  <c r="F181" i="13"/>
  <c r="D181" i="13"/>
  <c r="C181" i="13"/>
  <c r="B181" i="13"/>
  <c r="N180" i="13"/>
  <c r="M180" i="13"/>
  <c r="J180" i="13"/>
  <c r="I180" i="13"/>
  <c r="F180" i="13"/>
  <c r="D180" i="13"/>
  <c r="C180" i="13"/>
  <c r="B180" i="13"/>
  <c r="N179" i="13"/>
  <c r="M179" i="13"/>
  <c r="J179" i="13"/>
  <c r="I179" i="13"/>
  <c r="F179" i="13"/>
  <c r="D179" i="13"/>
  <c r="C179" i="13"/>
  <c r="B179" i="13"/>
  <c r="A179" i="13"/>
  <c r="N178" i="13"/>
  <c r="M178" i="13"/>
  <c r="J178" i="13"/>
  <c r="I178" i="13"/>
  <c r="F178" i="13"/>
  <c r="D178" i="13"/>
  <c r="C178" i="13"/>
  <c r="B178" i="13"/>
  <c r="A178" i="13"/>
  <c r="N177" i="13"/>
  <c r="M177" i="13"/>
  <c r="J177" i="13"/>
  <c r="I177" i="13"/>
  <c r="F177" i="13"/>
  <c r="D177" i="13"/>
  <c r="C177" i="13"/>
  <c r="B177" i="13"/>
  <c r="A177" i="13"/>
  <c r="N176" i="13"/>
  <c r="M176" i="13"/>
  <c r="J176" i="13"/>
  <c r="I176" i="13"/>
  <c r="F176" i="13"/>
  <c r="D176" i="13"/>
  <c r="C176" i="13"/>
  <c r="B176" i="13"/>
  <c r="A176" i="13"/>
  <c r="N175" i="13"/>
  <c r="M175" i="13"/>
  <c r="J175" i="13"/>
  <c r="I175" i="13"/>
  <c r="F175" i="13"/>
  <c r="D175" i="13"/>
  <c r="C175" i="13"/>
  <c r="B175" i="13"/>
  <c r="A175" i="13"/>
  <c r="N174" i="13"/>
  <c r="M174" i="13"/>
  <c r="J174" i="13"/>
  <c r="I174" i="13"/>
  <c r="F174" i="13"/>
  <c r="D174" i="13"/>
  <c r="C174" i="13"/>
  <c r="B174" i="13"/>
  <c r="A174" i="13"/>
  <c r="N173" i="13"/>
  <c r="M173" i="13"/>
  <c r="J173" i="13"/>
  <c r="I173" i="13"/>
  <c r="F173" i="13"/>
  <c r="D173" i="13"/>
  <c r="C173" i="13"/>
  <c r="B173" i="13"/>
  <c r="A173" i="13"/>
  <c r="N172" i="13"/>
  <c r="M172" i="13"/>
  <c r="J172" i="13"/>
  <c r="I172" i="13"/>
  <c r="F172" i="13"/>
  <c r="D172" i="13"/>
  <c r="C172" i="13"/>
  <c r="B172" i="13"/>
  <c r="A172" i="13"/>
  <c r="N171" i="13"/>
  <c r="M171" i="13"/>
  <c r="J171" i="13"/>
  <c r="I171" i="13"/>
  <c r="F171" i="13"/>
  <c r="D171" i="13"/>
  <c r="C171" i="13"/>
  <c r="B171" i="13"/>
  <c r="A171" i="13"/>
  <c r="N170" i="13"/>
  <c r="M170" i="13"/>
  <c r="J170" i="13"/>
  <c r="I170" i="13"/>
  <c r="F170" i="13"/>
  <c r="D170" i="13"/>
  <c r="C170" i="13"/>
  <c r="B170" i="13"/>
  <c r="A170" i="13"/>
  <c r="N169" i="13"/>
  <c r="M169" i="13"/>
  <c r="J169" i="13"/>
  <c r="I169" i="13"/>
  <c r="F169" i="13"/>
  <c r="D169" i="13"/>
  <c r="C169" i="13"/>
  <c r="B169" i="13"/>
  <c r="A169" i="13"/>
  <c r="N168" i="13"/>
  <c r="M168" i="13"/>
  <c r="J168" i="13"/>
  <c r="I168" i="13"/>
  <c r="F168" i="13"/>
  <c r="D168" i="13"/>
  <c r="C168" i="13"/>
  <c r="B168" i="13"/>
  <c r="A168" i="13"/>
  <c r="N167" i="13"/>
  <c r="M167" i="13"/>
  <c r="J167" i="13"/>
  <c r="I167" i="13"/>
  <c r="F167" i="13"/>
  <c r="D167" i="13"/>
  <c r="C167" i="13"/>
  <c r="B167" i="13"/>
  <c r="A167" i="13"/>
  <c r="N166" i="13"/>
  <c r="M166" i="13"/>
  <c r="J166" i="13"/>
  <c r="I166" i="13"/>
  <c r="F166" i="13"/>
  <c r="D166" i="13"/>
  <c r="C166" i="13"/>
  <c r="B166" i="13"/>
  <c r="A166" i="13"/>
  <c r="N165" i="13"/>
  <c r="M165" i="13"/>
  <c r="J165" i="13"/>
  <c r="I165" i="13"/>
  <c r="F165" i="13"/>
  <c r="D165" i="13"/>
  <c r="C165" i="13"/>
  <c r="B165" i="13"/>
  <c r="A165" i="13"/>
  <c r="N164" i="13"/>
  <c r="M164" i="13"/>
  <c r="J164" i="13"/>
  <c r="I164" i="13"/>
  <c r="F164" i="13"/>
  <c r="D164" i="13"/>
  <c r="C164" i="13"/>
  <c r="B164" i="13"/>
  <c r="N163" i="13"/>
  <c r="M163" i="13"/>
  <c r="J163" i="13"/>
  <c r="I163" i="13"/>
  <c r="F163" i="13"/>
  <c r="D163" i="13"/>
  <c r="C163" i="13"/>
  <c r="B163" i="13"/>
  <c r="N162" i="13"/>
  <c r="M162" i="13"/>
  <c r="J162" i="13"/>
  <c r="I162" i="13"/>
  <c r="F162" i="13"/>
  <c r="D162" i="13"/>
  <c r="C162" i="13"/>
  <c r="B162" i="13"/>
  <c r="N161" i="13"/>
  <c r="M161" i="13"/>
  <c r="J161" i="13"/>
  <c r="I161" i="13"/>
  <c r="F161" i="13"/>
  <c r="D161" i="13"/>
  <c r="C161" i="13"/>
  <c r="B161" i="13"/>
  <c r="A161" i="13"/>
  <c r="N160" i="13"/>
  <c r="M160" i="13"/>
  <c r="J160" i="13"/>
  <c r="I160" i="13"/>
  <c r="F160" i="13"/>
  <c r="D160" i="13"/>
  <c r="C160" i="13"/>
  <c r="B160" i="13"/>
  <c r="A160" i="13"/>
  <c r="N159" i="13"/>
  <c r="M159" i="13"/>
  <c r="J159" i="13"/>
  <c r="I159" i="13"/>
  <c r="F159" i="13"/>
  <c r="D159" i="13"/>
  <c r="C159" i="13"/>
  <c r="B159" i="13"/>
  <c r="A159" i="13"/>
  <c r="N158" i="13"/>
  <c r="M158" i="13"/>
  <c r="J158" i="13"/>
  <c r="I158" i="13"/>
  <c r="F158" i="13"/>
  <c r="D158" i="13"/>
  <c r="C158" i="13"/>
  <c r="B158" i="13"/>
  <c r="A158" i="13"/>
  <c r="N157" i="13"/>
  <c r="M157" i="13"/>
  <c r="J157" i="13"/>
  <c r="I157" i="13"/>
  <c r="F157" i="13"/>
  <c r="D157" i="13"/>
  <c r="C157" i="13"/>
  <c r="B157" i="13"/>
  <c r="A157" i="13"/>
  <c r="N156" i="13"/>
  <c r="M156" i="13"/>
  <c r="J156" i="13"/>
  <c r="I156" i="13"/>
  <c r="F156" i="13"/>
  <c r="D156" i="13"/>
  <c r="C156" i="13"/>
  <c r="B156" i="13"/>
  <c r="A156" i="13"/>
  <c r="N155" i="13"/>
  <c r="M155" i="13"/>
  <c r="J155" i="13"/>
  <c r="I155" i="13"/>
  <c r="F155" i="13"/>
  <c r="D155" i="13"/>
  <c r="C155" i="13"/>
  <c r="B155" i="13"/>
  <c r="A155" i="13"/>
  <c r="N154" i="13"/>
  <c r="M154" i="13"/>
  <c r="J154" i="13"/>
  <c r="I154" i="13"/>
  <c r="F154" i="13"/>
  <c r="D154" i="13"/>
  <c r="C154" i="13"/>
  <c r="B154" i="13"/>
  <c r="A154" i="13"/>
  <c r="N153" i="13"/>
  <c r="M153" i="13"/>
  <c r="J153" i="13"/>
  <c r="I153" i="13"/>
  <c r="F153" i="13"/>
  <c r="D153" i="13"/>
  <c r="C153" i="13"/>
  <c r="B153" i="13"/>
  <c r="A153" i="13"/>
  <c r="N152" i="13"/>
  <c r="M152" i="13"/>
  <c r="J152" i="13"/>
  <c r="I152" i="13"/>
  <c r="F152" i="13"/>
  <c r="D152" i="13"/>
  <c r="C152" i="13"/>
  <c r="B152" i="13"/>
  <c r="A152" i="13"/>
  <c r="N151" i="13"/>
  <c r="M151" i="13"/>
  <c r="J151" i="13"/>
  <c r="I151" i="13"/>
  <c r="F151" i="13"/>
  <c r="D151" i="13"/>
  <c r="C151" i="13"/>
  <c r="B151" i="13"/>
  <c r="A151" i="13"/>
  <c r="N150" i="13"/>
  <c r="M150" i="13"/>
  <c r="J150" i="13"/>
  <c r="I150" i="13"/>
  <c r="F150" i="13"/>
  <c r="D150" i="13"/>
  <c r="C150" i="13"/>
  <c r="B150" i="13"/>
  <c r="A150" i="13"/>
  <c r="N149" i="13"/>
  <c r="M149" i="13"/>
  <c r="J149" i="13"/>
  <c r="I149" i="13"/>
  <c r="F149" i="13"/>
  <c r="D149" i="13"/>
  <c r="C149" i="13"/>
  <c r="B149" i="13"/>
  <c r="A149" i="13"/>
  <c r="N148" i="13"/>
  <c r="M148" i="13"/>
  <c r="J148" i="13"/>
  <c r="I148" i="13"/>
  <c r="F148" i="13"/>
  <c r="D148" i="13"/>
  <c r="C148" i="13"/>
  <c r="B148" i="13"/>
  <c r="A148" i="13"/>
  <c r="N147" i="13"/>
  <c r="M147" i="13"/>
  <c r="J147" i="13"/>
  <c r="I147" i="13"/>
  <c r="F147" i="13"/>
  <c r="D147" i="13"/>
  <c r="C147" i="13"/>
  <c r="B147" i="13"/>
  <c r="A147" i="13"/>
  <c r="N146" i="13"/>
  <c r="M146" i="13"/>
  <c r="J146" i="13"/>
  <c r="I146" i="13"/>
  <c r="F146" i="13"/>
  <c r="D146" i="13"/>
  <c r="C146" i="13"/>
  <c r="B146" i="13"/>
  <c r="A146" i="13"/>
  <c r="N145" i="13"/>
  <c r="M145" i="13"/>
  <c r="J145" i="13"/>
  <c r="I145" i="13"/>
  <c r="F145" i="13"/>
  <c r="D145" i="13"/>
  <c r="C145" i="13"/>
  <c r="B145" i="13"/>
  <c r="A145" i="13"/>
  <c r="N144" i="13"/>
  <c r="M144" i="13"/>
  <c r="J144" i="13"/>
  <c r="I144" i="13"/>
  <c r="F144" i="13"/>
  <c r="D144" i="13"/>
  <c r="C144" i="13"/>
  <c r="B144" i="13"/>
  <c r="A144" i="13"/>
  <c r="N143" i="13"/>
  <c r="M143" i="13"/>
  <c r="J143" i="13"/>
  <c r="I143" i="13"/>
  <c r="H143" i="13"/>
  <c r="F143" i="13"/>
  <c r="D143" i="13"/>
  <c r="C143" i="13"/>
  <c r="B143" i="13"/>
  <c r="A143" i="13"/>
  <c r="N142" i="13"/>
  <c r="M142" i="13"/>
  <c r="J142" i="13"/>
  <c r="I142" i="13"/>
  <c r="H142" i="13"/>
  <c r="F142" i="13"/>
  <c r="D142" i="13"/>
  <c r="C142" i="13"/>
  <c r="B142" i="13"/>
  <c r="A142" i="13"/>
  <c r="N141" i="13"/>
  <c r="M141" i="13"/>
  <c r="J141" i="13"/>
  <c r="I141" i="13"/>
  <c r="H141" i="13"/>
  <c r="F141" i="13"/>
  <c r="D141" i="13"/>
  <c r="C141" i="13"/>
  <c r="B141" i="13"/>
  <c r="A141" i="13"/>
  <c r="N140" i="13"/>
  <c r="M140" i="13"/>
  <c r="J140" i="13"/>
  <c r="I140" i="13"/>
  <c r="H140" i="13"/>
  <c r="F140" i="13"/>
  <c r="D140" i="13"/>
  <c r="C140" i="13"/>
  <c r="B140" i="13"/>
  <c r="A140" i="13"/>
  <c r="N139" i="13"/>
  <c r="M139" i="13"/>
  <c r="J139" i="13"/>
  <c r="I139" i="13"/>
  <c r="H139" i="13"/>
  <c r="F139" i="13"/>
  <c r="D139" i="13"/>
  <c r="C139" i="13"/>
  <c r="B139" i="13"/>
  <c r="A139" i="13"/>
  <c r="N138" i="13"/>
  <c r="M138" i="13"/>
  <c r="J138" i="13"/>
  <c r="I138" i="13"/>
  <c r="H138" i="13"/>
  <c r="F138" i="13"/>
  <c r="D138" i="13"/>
  <c r="C138" i="13"/>
  <c r="B138" i="13"/>
  <c r="A138" i="13"/>
  <c r="N137" i="13"/>
  <c r="M137" i="13"/>
  <c r="J137" i="13"/>
  <c r="I137" i="13"/>
  <c r="H137" i="13"/>
  <c r="F137" i="13"/>
  <c r="D137" i="13"/>
  <c r="C137" i="13"/>
  <c r="B137" i="13"/>
  <c r="A137" i="13"/>
  <c r="N136" i="13"/>
  <c r="M136" i="13"/>
  <c r="J136" i="13"/>
  <c r="I136" i="13"/>
  <c r="H136" i="13"/>
  <c r="F136" i="13"/>
  <c r="D136" i="13"/>
  <c r="C136" i="13"/>
  <c r="B136" i="13"/>
  <c r="A136" i="13"/>
  <c r="N135" i="13"/>
  <c r="M135" i="13"/>
  <c r="J135" i="13"/>
  <c r="I135" i="13"/>
  <c r="H135" i="13"/>
  <c r="F135" i="13"/>
  <c r="D135" i="13"/>
  <c r="C135" i="13"/>
  <c r="B135" i="13"/>
  <c r="A135" i="13"/>
  <c r="N134" i="13"/>
  <c r="M134" i="13"/>
  <c r="J134" i="13"/>
  <c r="I134" i="13"/>
  <c r="F134" i="13"/>
  <c r="D134" i="13"/>
  <c r="C134" i="13"/>
  <c r="B134" i="13"/>
  <c r="A134" i="13"/>
  <c r="N133" i="13"/>
  <c r="M133" i="13"/>
  <c r="J133" i="13"/>
  <c r="I133" i="13"/>
  <c r="F133" i="13"/>
  <c r="D133" i="13"/>
  <c r="C133" i="13"/>
  <c r="B133" i="13"/>
  <c r="A133" i="13"/>
  <c r="N132" i="13"/>
  <c r="M132" i="13"/>
  <c r="J132" i="13"/>
  <c r="I132" i="13"/>
  <c r="F132" i="13"/>
  <c r="D132" i="13"/>
  <c r="C132" i="13"/>
  <c r="B132" i="13"/>
  <c r="A132" i="13"/>
  <c r="N131" i="13"/>
  <c r="M131" i="13"/>
  <c r="J131" i="13"/>
  <c r="I131" i="13"/>
  <c r="F131" i="13"/>
  <c r="D131" i="13"/>
  <c r="C131" i="13"/>
  <c r="B131" i="13"/>
  <c r="A131" i="13"/>
  <c r="N130" i="13"/>
  <c r="M130" i="13"/>
  <c r="J130" i="13"/>
  <c r="I130" i="13"/>
  <c r="F130" i="13"/>
  <c r="D130" i="13"/>
  <c r="C130" i="13"/>
  <c r="B130" i="13"/>
  <c r="A130" i="13"/>
  <c r="N129" i="13"/>
  <c r="M129" i="13"/>
  <c r="J129" i="13"/>
  <c r="I129" i="13"/>
  <c r="F129" i="13"/>
  <c r="D129" i="13"/>
  <c r="C129" i="13"/>
  <c r="B129" i="13"/>
  <c r="A129" i="13"/>
  <c r="N128" i="13"/>
  <c r="M128" i="13"/>
  <c r="J128" i="13"/>
  <c r="I128" i="13"/>
  <c r="F128" i="13"/>
  <c r="D128" i="13"/>
  <c r="C128" i="13"/>
  <c r="B128" i="13"/>
  <c r="A128" i="13"/>
  <c r="N127" i="13"/>
  <c r="M127" i="13"/>
  <c r="J127" i="13"/>
  <c r="I127" i="13"/>
  <c r="F127" i="13"/>
  <c r="D127" i="13"/>
  <c r="C127" i="13"/>
  <c r="B127" i="13"/>
  <c r="A127" i="13"/>
  <c r="N126" i="13"/>
  <c r="M126" i="13"/>
  <c r="J126" i="13"/>
  <c r="I126" i="13"/>
  <c r="F126" i="13"/>
  <c r="D126" i="13"/>
  <c r="C126" i="13"/>
  <c r="B126" i="13"/>
  <c r="A126" i="13"/>
  <c r="N125" i="13"/>
  <c r="M125" i="13"/>
  <c r="J125" i="13"/>
  <c r="I125" i="13"/>
  <c r="H125" i="13"/>
  <c r="F125" i="13"/>
  <c r="D125" i="13"/>
  <c r="C125" i="13"/>
  <c r="B125" i="13"/>
  <c r="A125" i="13"/>
  <c r="N124" i="13"/>
  <c r="M124" i="13"/>
  <c r="J124" i="13"/>
  <c r="I124" i="13"/>
  <c r="H124" i="13"/>
  <c r="F124" i="13"/>
  <c r="D124" i="13"/>
  <c r="C124" i="13"/>
  <c r="B124" i="13"/>
  <c r="A124" i="13"/>
  <c r="N123" i="13"/>
  <c r="M123" i="13"/>
  <c r="J123" i="13"/>
  <c r="I123" i="13"/>
  <c r="H123" i="13"/>
  <c r="F123" i="13"/>
  <c r="D123" i="13"/>
  <c r="C123" i="13"/>
  <c r="B123" i="13"/>
  <c r="A123" i="13"/>
  <c r="N122" i="13"/>
  <c r="M122" i="13"/>
  <c r="J122" i="13"/>
  <c r="I122" i="13"/>
  <c r="H122" i="13"/>
  <c r="F122" i="13"/>
  <c r="D122" i="13"/>
  <c r="C122" i="13"/>
  <c r="B122" i="13"/>
  <c r="A122" i="13"/>
  <c r="N121" i="13"/>
  <c r="M121" i="13"/>
  <c r="J121" i="13"/>
  <c r="I121" i="13"/>
  <c r="H121" i="13"/>
  <c r="F121" i="13"/>
  <c r="D121" i="13"/>
  <c r="C121" i="13"/>
  <c r="B121" i="13"/>
  <c r="A121" i="13"/>
  <c r="N120" i="13"/>
  <c r="M120" i="13"/>
  <c r="J120" i="13"/>
  <c r="I120" i="13"/>
  <c r="H120" i="13"/>
  <c r="F120" i="13"/>
  <c r="D120" i="13"/>
  <c r="C120" i="13"/>
  <c r="B120" i="13"/>
  <c r="A120" i="13"/>
  <c r="N119" i="13"/>
  <c r="M119" i="13"/>
  <c r="J119" i="13"/>
  <c r="I119" i="13"/>
  <c r="H119" i="13"/>
  <c r="F119" i="13"/>
  <c r="D119" i="13"/>
  <c r="C119" i="13"/>
  <c r="B119" i="13"/>
  <c r="A119" i="13"/>
  <c r="N118" i="13"/>
  <c r="M118" i="13"/>
  <c r="J118" i="13"/>
  <c r="I118" i="13"/>
  <c r="H118" i="13"/>
  <c r="F118" i="13"/>
  <c r="D118" i="13"/>
  <c r="C118" i="13"/>
  <c r="B118" i="13"/>
  <c r="A118" i="13"/>
  <c r="N117" i="13"/>
  <c r="M117" i="13"/>
  <c r="J117" i="13"/>
  <c r="I117" i="13"/>
  <c r="H117" i="13"/>
  <c r="F117" i="13"/>
  <c r="D117" i="13"/>
  <c r="C117" i="13"/>
  <c r="B117" i="13"/>
  <c r="A117" i="13"/>
  <c r="N116" i="13"/>
  <c r="M116" i="13"/>
  <c r="J116" i="13"/>
  <c r="I116" i="13"/>
  <c r="F116" i="13"/>
  <c r="D116" i="13"/>
  <c r="C116" i="13"/>
  <c r="B116" i="13"/>
  <c r="A116" i="13"/>
  <c r="N115" i="13"/>
  <c r="M115" i="13"/>
  <c r="J115" i="13"/>
  <c r="I115" i="13"/>
  <c r="F115" i="13"/>
  <c r="D115" i="13"/>
  <c r="C115" i="13"/>
  <c r="B115" i="13"/>
  <c r="A115" i="13"/>
  <c r="N114" i="13"/>
  <c r="M114" i="13"/>
  <c r="J114" i="13"/>
  <c r="I114" i="13"/>
  <c r="F114" i="13"/>
  <c r="D114" i="13"/>
  <c r="C114" i="13"/>
  <c r="B114" i="13"/>
  <c r="A114" i="13"/>
  <c r="N113" i="13"/>
  <c r="M113" i="13"/>
  <c r="J113" i="13"/>
  <c r="I113" i="13"/>
  <c r="F113" i="13"/>
  <c r="D113" i="13"/>
  <c r="C113" i="13"/>
  <c r="B113" i="13"/>
  <c r="A113" i="13"/>
  <c r="N112" i="13"/>
  <c r="M112" i="13"/>
  <c r="J112" i="13"/>
  <c r="I112" i="13"/>
  <c r="F112" i="13"/>
  <c r="D112" i="13"/>
  <c r="C112" i="13"/>
  <c r="B112" i="13"/>
  <c r="A112" i="13"/>
  <c r="N111" i="13"/>
  <c r="M111" i="13"/>
  <c r="J111" i="13"/>
  <c r="I111" i="13"/>
  <c r="F111" i="13"/>
  <c r="D111" i="13"/>
  <c r="C111" i="13"/>
  <c r="B111" i="13"/>
  <c r="A111" i="13"/>
  <c r="N110" i="13"/>
  <c r="M110" i="13"/>
  <c r="J110" i="13"/>
  <c r="I110" i="13"/>
  <c r="F110" i="13"/>
  <c r="D110" i="13"/>
  <c r="C110" i="13"/>
  <c r="B110" i="13"/>
  <c r="A110" i="13"/>
  <c r="N109" i="13"/>
  <c r="M109" i="13"/>
  <c r="J109" i="13"/>
  <c r="I109" i="13"/>
  <c r="F109" i="13"/>
  <c r="D109" i="13"/>
  <c r="C109" i="13"/>
  <c r="B109" i="13"/>
  <c r="A109" i="13"/>
  <c r="N108" i="13"/>
  <c r="M108" i="13"/>
  <c r="J108" i="13"/>
  <c r="I108" i="13"/>
  <c r="F108" i="13"/>
  <c r="D108" i="13"/>
  <c r="C108" i="13"/>
  <c r="B108" i="13"/>
  <c r="A108" i="13"/>
  <c r="N107" i="13"/>
  <c r="M107" i="13"/>
  <c r="J107" i="13"/>
  <c r="I107" i="13"/>
  <c r="F107" i="13"/>
  <c r="D107" i="13"/>
  <c r="C107" i="13"/>
  <c r="B107" i="13"/>
  <c r="A107" i="13"/>
  <c r="N106" i="13"/>
  <c r="M106" i="13"/>
  <c r="J106" i="13"/>
  <c r="I106" i="13"/>
  <c r="F106" i="13"/>
  <c r="D106" i="13"/>
  <c r="C106" i="13"/>
  <c r="B106" i="13"/>
  <c r="A106" i="13"/>
  <c r="N105" i="13"/>
  <c r="M105" i="13"/>
  <c r="J105" i="13"/>
  <c r="I105" i="13"/>
  <c r="F105" i="13"/>
  <c r="D105" i="13"/>
  <c r="C105" i="13"/>
  <c r="B105" i="13"/>
  <c r="A105" i="13"/>
  <c r="N104" i="13"/>
  <c r="M104" i="13"/>
  <c r="J104" i="13"/>
  <c r="I104" i="13"/>
  <c r="F104" i="13"/>
  <c r="D104" i="13"/>
  <c r="C104" i="13"/>
  <c r="B104" i="13"/>
  <c r="A104" i="13"/>
  <c r="N103" i="13"/>
  <c r="M103" i="13"/>
  <c r="J103" i="13"/>
  <c r="I103" i="13"/>
  <c r="F103" i="13"/>
  <c r="D103" i="13"/>
  <c r="C103" i="13"/>
  <c r="B103" i="13"/>
  <c r="A103" i="13"/>
  <c r="N102" i="13"/>
  <c r="M102" i="13"/>
  <c r="J102" i="13"/>
  <c r="I102" i="13"/>
  <c r="F102" i="13"/>
  <c r="D102" i="13"/>
  <c r="C102" i="13"/>
  <c r="B102" i="13"/>
  <c r="A102" i="13"/>
  <c r="N101" i="13"/>
  <c r="M101" i="13"/>
  <c r="J101" i="13"/>
  <c r="I101" i="13"/>
  <c r="F101" i="13"/>
  <c r="D101" i="13"/>
  <c r="C101" i="13"/>
  <c r="B101" i="13"/>
  <c r="A101" i="13"/>
  <c r="N100" i="13"/>
  <c r="M100" i="13"/>
  <c r="J100" i="13"/>
  <c r="I100" i="13"/>
  <c r="F100" i="13"/>
  <c r="D100" i="13"/>
  <c r="C100" i="13"/>
  <c r="B100" i="13"/>
  <c r="A100" i="13"/>
  <c r="N99" i="13"/>
  <c r="M99" i="13"/>
  <c r="J99" i="13"/>
  <c r="I99" i="13"/>
  <c r="F99" i="13"/>
  <c r="D99" i="13"/>
  <c r="C99" i="13"/>
  <c r="B99" i="13"/>
  <c r="A99" i="13"/>
  <c r="N98" i="13"/>
  <c r="M98" i="13"/>
  <c r="J98" i="13"/>
  <c r="I98" i="13"/>
  <c r="F98" i="13"/>
  <c r="D98" i="13"/>
  <c r="C98" i="13"/>
  <c r="B98" i="13"/>
  <c r="A98" i="13"/>
  <c r="N97" i="13"/>
  <c r="M97" i="13"/>
  <c r="J97" i="13"/>
  <c r="I97" i="13"/>
  <c r="F97" i="13"/>
  <c r="D97" i="13"/>
  <c r="C97" i="13"/>
  <c r="B97" i="13"/>
  <c r="A97" i="13"/>
  <c r="N96" i="13"/>
  <c r="M96" i="13"/>
  <c r="J96" i="13"/>
  <c r="I96" i="13"/>
  <c r="F96" i="13"/>
  <c r="D96" i="13"/>
  <c r="C96" i="13"/>
  <c r="B96" i="13"/>
  <c r="A96" i="13"/>
  <c r="N95" i="13"/>
  <c r="M95" i="13"/>
  <c r="J95" i="13"/>
  <c r="I95" i="13"/>
  <c r="F95" i="13"/>
  <c r="D95" i="13"/>
  <c r="C95" i="13"/>
  <c r="B95" i="13"/>
  <c r="A95" i="13"/>
  <c r="N94" i="13"/>
  <c r="M94" i="13"/>
  <c r="J94" i="13"/>
  <c r="I94" i="13"/>
  <c r="F94" i="13"/>
  <c r="D94" i="13"/>
  <c r="C94" i="13"/>
  <c r="B94" i="13"/>
  <c r="A94" i="13"/>
  <c r="N93" i="13"/>
  <c r="M93" i="13"/>
  <c r="J93" i="13"/>
  <c r="I93" i="13"/>
  <c r="F93" i="13"/>
  <c r="D93" i="13"/>
  <c r="C93" i="13"/>
  <c r="B93" i="13"/>
  <c r="A93" i="13"/>
  <c r="N92" i="13"/>
  <c r="M92" i="13"/>
  <c r="J92" i="13"/>
  <c r="I92" i="13"/>
  <c r="F92" i="13"/>
  <c r="D92" i="13"/>
  <c r="C92" i="13"/>
  <c r="B92" i="13"/>
  <c r="A92" i="13"/>
  <c r="N91" i="13"/>
  <c r="M91" i="13"/>
  <c r="J91" i="13"/>
  <c r="I91" i="13"/>
  <c r="F91" i="13"/>
  <c r="D91" i="13"/>
  <c r="C91" i="13"/>
  <c r="B91" i="13"/>
  <c r="A91" i="13"/>
  <c r="N90" i="13"/>
  <c r="M90" i="13"/>
  <c r="J90" i="13"/>
  <c r="I90" i="13"/>
  <c r="F90" i="13"/>
  <c r="D90" i="13"/>
  <c r="C90" i="13"/>
  <c r="B90" i="13"/>
  <c r="A90" i="13"/>
  <c r="N89" i="13"/>
  <c r="M89" i="13"/>
  <c r="J89" i="13"/>
  <c r="I89" i="13"/>
  <c r="F89" i="13"/>
  <c r="D89" i="13"/>
  <c r="C89" i="13"/>
  <c r="B89" i="13"/>
  <c r="A89" i="13"/>
  <c r="N88" i="13"/>
  <c r="M88" i="13"/>
  <c r="J88" i="13"/>
  <c r="I88" i="13"/>
  <c r="F88" i="13"/>
  <c r="D88" i="13"/>
  <c r="C88" i="13"/>
  <c r="B88" i="13"/>
  <c r="A88" i="13"/>
  <c r="N87" i="13"/>
  <c r="M87" i="13"/>
  <c r="J87" i="13"/>
  <c r="I87" i="13"/>
  <c r="F87" i="13"/>
  <c r="D87" i="13"/>
  <c r="C87" i="13"/>
  <c r="B87" i="13"/>
  <c r="A87" i="13"/>
  <c r="N86" i="13"/>
  <c r="M86" i="13"/>
  <c r="J86" i="13"/>
  <c r="I86" i="13"/>
  <c r="F86" i="13"/>
  <c r="D86" i="13"/>
  <c r="C86" i="13"/>
  <c r="B86" i="13"/>
  <c r="A86" i="13"/>
  <c r="N85" i="13"/>
  <c r="M85" i="13"/>
  <c r="J85" i="13"/>
  <c r="I85" i="13"/>
  <c r="F85" i="13"/>
  <c r="D85" i="13"/>
  <c r="C85" i="13"/>
  <c r="B85" i="13"/>
  <c r="A85" i="13"/>
  <c r="N84" i="13"/>
  <c r="M84" i="13"/>
  <c r="J84" i="13"/>
  <c r="I84" i="13"/>
  <c r="F84" i="13"/>
  <c r="D84" i="13"/>
  <c r="C84" i="13"/>
  <c r="B84" i="13"/>
  <c r="A84" i="13"/>
  <c r="N83" i="13"/>
  <c r="M83" i="13"/>
  <c r="J83" i="13"/>
  <c r="I83" i="13"/>
  <c r="F83" i="13"/>
  <c r="D83" i="13"/>
  <c r="C83" i="13"/>
  <c r="B83" i="13"/>
  <c r="A83" i="13"/>
  <c r="N82" i="13"/>
  <c r="M82" i="13"/>
  <c r="J82" i="13"/>
  <c r="I82" i="13"/>
  <c r="F82" i="13"/>
  <c r="D82" i="13"/>
  <c r="C82" i="13"/>
  <c r="B82" i="13"/>
  <c r="A82" i="13"/>
  <c r="N81" i="13"/>
  <c r="M81" i="13"/>
  <c r="J81" i="13"/>
  <c r="I81" i="13"/>
  <c r="F81" i="13"/>
  <c r="D81" i="13"/>
  <c r="C81" i="13"/>
  <c r="B81" i="13"/>
  <c r="A81" i="13"/>
  <c r="N80" i="13"/>
  <c r="M80" i="13"/>
  <c r="J80" i="13"/>
  <c r="I80" i="13"/>
  <c r="H80" i="13"/>
  <c r="F80" i="13"/>
  <c r="D80" i="13"/>
  <c r="C80" i="13"/>
  <c r="B80" i="13"/>
  <c r="A80" i="13"/>
  <c r="N79" i="13"/>
  <c r="M79" i="13"/>
  <c r="J79" i="13"/>
  <c r="I79" i="13"/>
  <c r="H79" i="13"/>
  <c r="F79" i="13"/>
  <c r="D79" i="13"/>
  <c r="C79" i="13"/>
  <c r="B79" i="13"/>
  <c r="A79" i="13"/>
  <c r="N78" i="13"/>
  <c r="M78" i="13"/>
  <c r="J78" i="13"/>
  <c r="I78" i="13"/>
  <c r="H78" i="13"/>
  <c r="F78" i="13"/>
  <c r="D78" i="13"/>
  <c r="C78" i="13"/>
  <c r="B78" i="13"/>
  <c r="A78" i="13"/>
  <c r="N77" i="13"/>
  <c r="M77" i="13"/>
  <c r="J77" i="13"/>
  <c r="I77" i="13"/>
  <c r="H77" i="13"/>
  <c r="F77" i="13"/>
  <c r="D77" i="13"/>
  <c r="C77" i="13"/>
  <c r="B77" i="13"/>
  <c r="A77" i="13"/>
  <c r="N76" i="13"/>
  <c r="M76" i="13"/>
  <c r="J76" i="13"/>
  <c r="I76" i="13"/>
  <c r="H76" i="13"/>
  <c r="F76" i="13"/>
  <c r="D76" i="13"/>
  <c r="C76" i="13"/>
  <c r="B76" i="13"/>
  <c r="A76" i="13"/>
  <c r="N75" i="13"/>
  <c r="M75" i="13"/>
  <c r="J75" i="13"/>
  <c r="I75" i="13"/>
  <c r="H75" i="13"/>
  <c r="F75" i="13"/>
  <c r="D75" i="13"/>
  <c r="C75" i="13"/>
  <c r="B75" i="13"/>
  <c r="A75" i="13"/>
  <c r="N74" i="13"/>
  <c r="M74" i="13"/>
  <c r="J74" i="13"/>
  <c r="I74" i="13"/>
  <c r="H74" i="13"/>
  <c r="F74" i="13"/>
  <c r="D74" i="13"/>
  <c r="C74" i="13"/>
  <c r="B74" i="13"/>
  <c r="A74" i="13"/>
  <c r="N73" i="13"/>
  <c r="M73" i="13"/>
  <c r="J73" i="13"/>
  <c r="I73" i="13"/>
  <c r="H73" i="13"/>
  <c r="F73" i="13"/>
  <c r="D73" i="13"/>
  <c r="C73" i="13"/>
  <c r="B73" i="13"/>
  <c r="A73" i="13"/>
  <c r="N72" i="13"/>
  <c r="M72" i="13"/>
  <c r="J72" i="13"/>
  <c r="I72" i="13"/>
  <c r="H72" i="13"/>
  <c r="F72" i="13"/>
  <c r="D72" i="13"/>
  <c r="C72" i="13"/>
  <c r="B72" i="13"/>
  <c r="A72" i="13"/>
  <c r="N71" i="13"/>
  <c r="M71" i="13"/>
  <c r="J71" i="13"/>
  <c r="I71" i="13"/>
  <c r="F71" i="13"/>
  <c r="D71" i="13"/>
  <c r="C71" i="13"/>
  <c r="B71" i="13"/>
  <c r="A71" i="13"/>
  <c r="N70" i="13"/>
  <c r="M70" i="13"/>
  <c r="J70" i="13"/>
  <c r="I70" i="13"/>
  <c r="F70" i="13"/>
  <c r="D70" i="13"/>
  <c r="C70" i="13"/>
  <c r="B70" i="13"/>
  <c r="A70" i="13"/>
  <c r="N69" i="13"/>
  <c r="M69" i="13"/>
  <c r="J69" i="13"/>
  <c r="I69" i="13"/>
  <c r="F69" i="13"/>
  <c r="D69" i="13"/>
  <c r="C69" i="13"/>
  <c r="B69" i="13"/>
  <c r="A69" i="13"/>
  <c r="N68" i="13"/>
  <c r="M68" i="13"/>
  <c r="J68" i="13"/>
  <c r="I68" i="13"/>
  <c r="F68" i="13"/>
  <c r="D68" i="13"/>
  <c r="C68" i="13"/>
  <c r="B68" i="13"/>
  <c r="A68" i="13"/>
  <c r="N67" i="13"/>
  <c r="M67" i="13"/>
  <c r="J67" i="13"/>
  <c r="I67" i="13"/>
  <c r="F67" i="13"/>
  <c r="D67" i="13"/>
  <c r="C67" i="13"/>
  <c r="B67" i="13"/>
  <c r="A67" i="13"/>
  <c r="N66" i="13"/>
  <c r="M66" i="13"/>
  <c r="J66" i="13"/>
  <c r="I66" i="13"/>
  <c r="F66" i="13"/>
  <c r="D66" i="13"/>
  <c r="C66" i="13"/>
  <c r="B66" i="13"/>
  <c r="A66" i="13"/>
  <c r="N65" i="13"/>
  <c r="M65" i="13"/>
  <c r="J65" i="13"/>
  <c r="I65" i="13"/>
  <c r="F65" i="13"/>
  <c r="D65" i="13"/>
  <c r="C65" i="13"/>
  <c r="B65" i="13"/>
  <c r="A65" i="13"/>
  <c r="N64" i="13"/>
  <c r="M64" i="13"/>
  <c r="J64" i="13"/>
  <c r="I64" i="13"/>
  <c r="F64" i="13"/>
  <c r="D64" i="13"/>
  <c r="C64" i="13"/>
  <c r="B64" i="13"/>
  <c r="A64" i="13"/>
  <c r="N63" i="13"/>
  <c r="M63" i="13"/>
  <c r="J63" i="13"/>
  <c r="I63" i="13"/>
  <c r="F63" i="13"/>
  <c r="D63" i="13"/>
  <c r="C63" i="13"/>
  <c r="B63" i="13"/>
  <c r="A63" i="13"/>
  <c r="N62" i="13"/>
  <c r="M62" i="13"/>
  <c r="J62" i="13"/>
  <c r="I62" i="13"/>
  <c r="F62" i="13"/>
  <c r="D62" i="13"/>
  <c r="C62" i="13"/>
  <c r="B62" i="13"/>
  <c r="A62" i="13"/>
  <c r="N61" i="13"/>
  <c r="M61" i="13"/>
  <c r="J61" i="13"/>
  <c r="I61" i="13"/>
  <c r="F61" i="13"/>
  <c r="D61" i="13"/>
  <c r="C61" i="13"/>
  <c r="B61" i="13"/>
  <c r="A61" i="13"/>
  <c r="N60" i="13"/>
  <c r="M60" i="13"/>
  <c r="J60" i="13"/>
  <c r="I60" i="13"/>
  <c r="F60" i="13"/>
  <c r="D60" i="13"/>
  <c r="C60" i="13"/>
  <c r="B60" i="13"/>
  <c r="A60" i="13"/>
  <c r="N59" i="13"/>
  <c r="M59" i="13"/>
  <c r="J59" i="13"/>
  <c r="I59" i="13"/>
  <c r="F59" i="13"/>
  <c r="D59" i="13"/>
  <c r="C59" i="13"/>
  <c r="B59" i="13"/>
  <c r="A59" i="13"/>
  <c r="N58" i="13"/>
  <c r="M58" i="13"/>
  <c r="J58" i="13"/>
  <c r="I58" i="13"/>
  <c r="F58" i="13"/>
  <c r="D58" i="13"/>
  <c r="C58" i="13"/>
  <c r="B58" i="13"/>
  <c r="A58" i="13"/>
  <c r="N57" i="13"/>
  <c r="M57" i="13"/>
  <c r="J57" i="13"/>
  <c r="I57" i="13"/>
  <c r="F57" i="13"/>
  <c r="D57" i="13"/>
  <c r="C57" i="13"/>
  <c r="B57" i="13"/>
  <c r="A57" i="13"/>
  <c r="N56" i="13"/>
  <c r="M56" i="13"/>
  <c r="J56" i="13"/>
  <c r="I56" i="13"/>
  <c r="F56" i="13"/>
  <c r="D56" i="13"/>
  <c r="C56" i="13"/>
  <c r="B56" i="13"/>
  <c r="A56" i="13"/>
  <c r="N55" i="13"/>
  <c r="M55" i="13"/>
  <c r="J55" i="13"/>
  <c r="I55" i="13"/>
  <c r="F55" i="13"/>
  <c r="D55" i="13"/>
  <c r="C55" i="13"/>
  <c r="B55" i="13"/>
  <c r="A55" i="13"/>
  <c r="N54" i="13"/>
  <c r="M54" i="13"/>
  <c r="J54" i="13"/>
  <c r="I54" i="13"/>
  <c r="F54" i="13"/>
  <c r="D54" i="13"/>
  <c r="C54" i="13"/>
  <c r="B54" i="13"/>
  <c r="A54" i="13"/>
  <c r="N53" i="13"/>
  <c r="M53" i="13"/>
  <c r="J53" i="13"/>
  <c r="I53" i="13"/>
  <c r="F53" i="13"/>
  <c r="D53" i="13"/>
  <c r="C53" i="13"/>
  <c r="B53" i="13"/>
  <c r="A53" i="13"/>
  <c r="N52" i="13"/>
  <c r="M52" i="13"/>
  <c r="J52" i="13"/>
  <c r="I52" i="13"/>
  <c r="F52" i="13"/>
  <c r="D52" i="13"/>
  <c r="C52" i="13"/>
  <c r="B52" i="13"/>
  <c r="A52" i="13"/>
  <c r="N51" i="13"/>
  <c r="M51" i="13"/>
  <c r="J51" i="13"/>
  <c r="I51" i="13"/>
  <c r="F51" i="13"/>
  <c r="D51" i="13"/>
  <c r="C51" i="13"/>
  <c r="B51" i="13"/>
  <c r="A51" i="13"/>
  <c r="N50" i="13"/>
  <c r="M50" i="13"/>
  <c r="J50" i="13"/>
  <c r="I50" i="13"/>
  <c r="F50" i="13"/>
  <c r="D50" i="13"/>
  <c r="C50" i="13"/>
  <c r="B50" i="13"/>
  <c r="A50" i="13"/>
  <c r="N49" i="13"/>
  <c r="M49" i="13"/>
  <c r="J49" i="13"/>
  <c r="I49" i="13"/>
  <c r="F49" i="13"/>
  <c r="D49" i="13"/>
  <c r="C49" i="13"/>
  <c r="B49" i="13"/>
  <c r="A49" i="13"/>
  <c r="N48" i="13"/>
  <c r="M48" i="13"/>
  <c r="J48" i="13"/>
  <c r="I48" i="13"/>
  <c r="F48" i="13"/>
  <c r="D48" i="13"/>
  <c r="C48" i="13"/>
  <c r="B48" i="13"/>
  <c r="A48" i="13"/>
  <c r="N47" i="13"/>
  <c r="M47" i="13"/>
  <c r="J47" i="13"/>
  <c r="I47" i="13"/>
  <c r="F47" i="13"/>
  <c r="D47" i="13"/>
  <c r="C47" i="13"/>
  <c r="B47" i="13"/>
  <c r="A47" i="13"/>
  <c r="N46" i="13"/>
  <c r="M46" i="13"/>
  <c r="J46" i="13"/>
  <c r="I46" i="13"/>
  <c r="F46" i="13"/>
  <c r="D46" i="13"/>
  <c r="C46" i="13"/>
  <c r="B46" i="13"/>
  <c r="A46" i="13"/>
  <c r="N45" i="13"/>
  <c r="M45" i="13"/>
  <c r="J45" i="13"/>
  <c r="I45" i="13"/>
  <c r="F45" i="13"/>
  <c r="D45" i="13"/>
  <c r="C45" i="13"/>
  <c r="B45" i="13"/>
  <c r="A45" i="13"/>
  <c r="N44" i="13"/>
  <c r="M44" i="13"/>
  <c r="J44" i="13"/>
  <c r="I44" i="13"/>
  <c r="F44" i="13"/>
  <c r="D44" i="13"/>
  <c r="C44" i="13"/>
  <c r="B44" i="13"/>
  <c r="A44" i="13"/>
  <c r="N43" i="13"/>
  <c r="M43" i="13"/>
  <c r="J43" i="13"/>
  <c r="I43" i="13"/>
  <c r="F43" i="13"/>
  <c r="D43" i="13"/>
  <c r="C43" i="13"/>
  <c r="B43" i="13"/>
  <c r="A43" i="13"/>
  <c r="N42" i="13"/>
  <c r="M42" i="13"/>
  <c r="J42" i="13"/>
  <c r="I42" i="13"/>
  <c r="F42" i="13"/>
  <c r="D42" i="13"/>
  <c r="C42" i="13"/>
  <c r="B42" i="13"/>
  <c r="A42" i="13"/>
  <c r="N41" i="13"/>
  <c r="M41" i="13"/>
  <c r="J41" i="13"/>
  <c r="I41" i="13"/>
  <c r="F41" i="13"/>
  <c r="D41" i="13"/>
  <c r="C41" i="13"/>
  <c r="B41" i="13"/>
  <c r="A41" i="13"/>
  <c r="N40" i="13"/>
  <c r="M40" i="13"/>
  <c r="J40" i="13"/>
  <c r="I40" i="13"/>
  <c r="F40" i="13"/>
  <c r="D40" i="13"/>
  <c r="C40" i="13"/>
  <c r="B40" i="13"/>
  <c r="A40" i="13"/>
  <c r="N39" i="13"/>
  <c r="M39" i="13"/>
  <c r="J39" i="13"/>
  <c r="I39" i="13"/>
  <c r="F39" i="13"/>
  <c r="D39" i="13"/>
  <c r="C39" i="13"/>
  <c r="B39" i="13"/>
  <c r="A39" i="13"/>
  <c r="N38" i="13"/>
  <c r="M38" i="13"/>
  <c r="J38" i="13"/>
  <c r="I38" i="13"/>
  <c r="F38" i="13"/>
  <c r="D38" i="13"/>
  <c r="C38" i="13"/>
  <c r="B38" i="13"/>
  <c r="A38" i="13"/>
  <c r="N37" i="13"/>
  <c r="M37" i="13"/>
  <c r="J37" i="13"/>
  <c r="I37" i="13"/>
  <c r="F37" i="13"/>
  <c r="D37" i="13"/>
  <c r="C37" i="13"/>
  <c r="B37" i="13"/>
  <c r="A37" i="13"/>
  <c r="N36" i="13"/>
  <c r="M36" i="13"/>
  <c r="J36" i="13"/>
  <c r="I36" i="13"/>
  <c r="F36" i="13"/>
  <c r="D36" i="13"/>
  <c r="C36" i="13"/>
  <c r="B36" i="13"/>
  <c r="A36" i="13"/>
  <c r="N35" i="13"/>
  <c r="M35" i="13"/>
  <c r="J35" i="13"/>
  <c r="I35" i="13"/>
  <c r="F35" i="13"/>
  <c r="D35" i="13"/>
  <c r="C35" i="13"/>
  <c r="B35" i="13"/>
  <c r="A35" i="13"/>
  <c r="N34" i="13"/>
  <c r="M34" i="13"/>
  <c r="J34" i="13"/>
  <c r="I34" i="13"/>
  <c r="F34" i="13"/>
  <c r="D34" i="13"/>
  <c r="C34" i="13"/>
  <c r="B34" i="13"/>
  <c r="A34" i="13"/>
  <c r="N33" i="13"/>
  <c r="M33" i="13"/>
  <c r="J33" i="13"/>
  <c r="I33" i="13"/>
  <c r="F33" i="13"/>
  <c r="D33" i="13"/>
  <c r="C33" i="13"/>
  <c r="B33" i="13"/>
  <c r="A33" i="13"/>
  <c r="N32" i="13"/>
  <c r="M32" i="13"/>
  <c r="J32" i="13"/>
  <c r="I32" i="13"/>
  <c r="F32" i="13"/>
  <c r="D32" i="13"/>
  <c r="C32" i="13"/>
  <c r="B32" i="13"/>
  <c r="A32" i="13"/>
  <c r="N31" i="13"/>
  <c r="M31" i="13"/>
  <c r="J31" i="13"/>
  <c r="I31" i="13"/>
  <c r="F31" i="13"/>
  <c r="D31" i="13"/>
  <c r="C31" i="13"/>
  <c r="B31" i="13"/>
  <c r="A31" i="13"/>
  <c r="N30" i="13"/>
  <c r="M30" i="13"/>
  <c r="J30" i="13"/>
  <c r="I30" i="13"/>
  <c r="F30" i="13"/>
  <c r="D30" i="13"/>
  <c r="C30" i="13"/>
  <c r="B30" i="13"/>
  <c r="A30" i="13"/>
  <c r="N29" i="13"/>
  <c r="M29" i="13"/>
  <c r="J29" i="13"/>
  <c r="I29" i="13"/>
  <c r="F29" i="13"/>
  <c r="D29" i="13"/>
  <c r="C29" i="13"/>
  <c r="B29" i="13"/>
  <c r="A29" i="13"/>
  <c r="N28" i="13"/>
  <c r="M28" i="13"/>
  <c r="J28" i="13"/>
  <c r="I28" i="13"/>
  <c r="F28" i="13"/>
  <c r="D28" i="13"/>
  <c r="C28" i="13"/>
  <c r="B28" i="13"/>
  <c r="A28" i="13"/>
  <c r="N27" i="13"/>
  <c r="M27" i="13"/>
  <c r="J27" i="13"/>
  <c r="I27" i="13"/>
  <c r="F27" i="13"/>
  <c r="D27" i="13"/>
  <c r="C27" i="13"/>
  <c r="B27" i="13"/>
  <c r="A27" i="13"/>
  <c r="N26" i="13"/>
  <c r="M26" i="13"/>
  <c r="J26" i="13"/>
  <c r="I26" i="13"/>
  <c r="F26" i="13"/>
  <c r="D26" i="13"/>
  <c r="C26" i="13"/>
  <c r="B26" i="13"/>
  <c r="A26" i="13"/>
  <c r="N25" i="13"/>
  <c r="M25" i="13"/>
  <c r="J25" i="13"/>
  <c r="I25" i="13"/>
  <c r="F25" i="13"/>
  <c r="D25" i="13"/>
  <c r="C25" i="13"/>
  <c r="B25" i="13"/>
  <c r="A25" i="13"/>
  <c r="N24" i="13"/>
  <c r="M24" i="13"/>
  <c r="J24" i="13"/>
  <c r="I24" i="13"/>
  <c r="F24" i="13"/>
  <c r="D24" i="13"/>
  <c r="C24" i="13"/>
  <c r="B24" i="13"/>
  <c r="A24" i="13"/>
  <c r="N23" i="13"/>
  <c r="M23" i="13"/>
  <c r="J23" i="13"/>
  <c r="I23" i="13"/>
  <c r="F23" i="13"/>
  <c r="D23" i="13"/>
  <c r="C23" i="13"/>
  <c r="B23" i="13"/>
  <c r="A23" i="13"/>
  <c r="N22" i="13"/>
  <c r="M22" i="13"/>
  <c r="J22" i="13"/>
  <c r="I22" i="13"/>
  <c r="F22" i="13"/>
  <c r="D22" i="13"/>
  <c r="C22" i="13"/>
  <c r="B22" i="13"/>
  <c r="A22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N20" i="13"/>
  <c r="M20" i="13"/>
  <c r="J20" i="13"/>
  <c r="I20" i="13"/>
  <c r="F20" i="13"/>
  <c r="D20" i="13"/>
  <c r="C20" i="13"/>
  <c r="B20" i="13"/>
  <c r="A20" i="13"/>
  <c r="N19" i="13"/>
  <c r="M19" i="13"/>
  <c r="J19" i="13"/>
  <c r="I19" i="13"/>
  <c r="F19" i="13"/>
  <c r="D19" i="13"/>
  <c r="C19" i="13"/>
  <c r="B19" i="13"/>
  <c r="A19" i="13"/>
  <c r="N18" i="13"/>
  <c r="M18" i="13"/>
  <c r="J18" i="13"/>
  <c r="I18" i="13"/>
  <c r="F18" i="13"/>
  <c r="D18" i="13"/>
  <c r="C18" i="13"/>
  <c r="B18" i="13"/>
  <c r="A18" i="13"/>
  <c r="N17" i="13"/>
  <c r="M17" i="13"/>
  <c r="J17" i="13"/>
  <c r="I17" i="13"/>
  <c r="F17" i="13"/>
  <c r="D17" i="13"/>
  <c r="C17" i="13"/>
  <c r="B17" i="13"/>
  <c r="A17" i="13"/>
  <c r="N16" i="13"/>
  <c r="M16" i="13"/>
  <c r="J16" i="13"/>
  <c r="I16" i="13"/>
  <c r="F16" i="13"/>
  <c r="D16" i="13"/>
  <c r="C16" i="13"/>
  <c r="B16" i="13"/>
  <c r="A16" i="13"/>
  <c r="N15" i="13"/>
  <c r="M15" i="13"/>
  <c r="J15" i="13"/>
  <c r="I15" i="13"/>
  <c r="F15" i="13"/>
  <c r="D15" i="13"/>
  <c r="C15" i="13"/>
  <c r="B15" i="13"/>
  <c r="A15" i="13"/>
  <c r="N14" i="13"/>
  <c r="M14" i="13"/>
  <c r="J14" i="13"/>
  <c r="I14" i="13"/>
  <c r="F14" i="13"/>
  <c r="D14" i="13"/>
  <c r="C14" i="13"/>
  <c r="B14" i="13"/>
  <c r="A14" i="13"/>
  <c r="N13" i="13"/>
  <c r="M13" i="13"/>
  <c r="J13" i="13"/>
  <c r="I13" i="13"/>
  <c r="F13" i="13"/>
  <c r="D13" i="13"/>
  <c r="C13" i="13"/>
  <c r="B13" i="13"/>
  <c r="A13" i="13"/>
  <c r="N12" i="13"/>
  <c r="M12" i="13"/>
  <c r="J12" i="13"/>
  <c r="I12" i="13"/>
  <c r="F12" i="13"/>
  <c r="D12" i="13"/>
  <c r="C12" i="13"/>
  <c r="B12" i="13"/>
  <c r="A12" i="13"/>
  <c r="N11" i="13"/>
  <c r="M11" i="13"/>
  <c r="J11" i="13"/>
  <c r="I11" i="13"/>
  <c r="F11" i="13"/>
  <c r="D11" i="13"/>
  <c r="C11" i="13"/>
  <c r="B11" i="13"/>
  <c r="A11" i="13"/>
  <c r="N10" i="13"/>
  <c r="M10" i="13"/>
  <c r="J10" i="13"/>
  <c r="I10" i="13"/>
  <c r="F10" i="13"/>
  <c r="D10" i="13"/>
  <c r="C10" i="13"/>
  <c r="B10" i="13"/>
  <c r="A10" i="13"/>
  <c r="N9" i="13"/>
  <c r="M9" i="13"/>
  <c r="J9" i="13"/>
  <c r="I9" i="13"/>
  <c r="F9" i="13"/>
  <c r="D9" i="13"/>
  <c r="C9" i="13"/>
  <c r="B9" i="13"/>
  <c r="A9" i="13"/>
  <c r="N8" i="13"/>
  <c r="M8" i="13"/>
  <c r="J8" i="13"/>
  <c r="I8" i="13"/>
  <c r="F8" i="13"/>
  <c r="D8" i="13"/>
  <c r="C8" i="13"/>
  <c r="B8" i="13"/>
  <c r="A8" i="13"/>
  <c r="N7" i="13"/>
  <c r="M7" i="13"/>
  <c r="J7" i="13"/>
  <c r="I7" i="13"/>
  <c r="F7" i="13"/>
  <c r="D7" i="13"/>
  <c r="C7" i="13"/>
  <c r="B7" i="13"/>
  <c r="A7" i="13"/>
  <c r="N6" i="13"/>
  <c r="M6" i="13"/>
  <c r="J6" i="13"/>
  <c r="I6" i="13"/>
  <c r="F6" i="13"/>
  <c r="D6" i="13"/>
  <c r="C6" i="13"/>
  <c r="B6" i="13"/>
  <c r="A6" i="13"/>
  <c r="N5" i="13"/>
  <c r="M5" i="13"/>
  <c r="J5" i="13"/>
  <c r="I5" i="13"/>
  <c r="F5" i="13"/>
  <c r="D5" i="13"/>
  <c r="C5" i="13"/>
  <c r="B5" i="13"/>
  <c r="A5" i="13"/>
  <c r="N4" i="13"/>
  <c r="M4" i="13"/>
  <c r="J4" i="13"/>
  <c r="I4" i="13"/>
  <c r="F4" i="13"/>
  <c r="D4" i="13"/>
  <c r="C4" i="13"/>
  <c r="B4" i="13"/>
  <c r="A4" i="13"/>
  <c r="N3" i="13"/>
  <c r="M3" i="13"/>
  <c r="J3" i="13"/>
  <c r="I3" i="13"/>
  <c r="F3" i="13"/>
  <c r="D3" i="13"/>
  <c r="C3" i="13"/>
  <c r="B3" i="13"/>
  <c r="A3" i="13"/>
  <c r="N2" i="13"/>
  <c r="M2" i="13"/>
  <c r="J2" i="13"/>
  <c r="I2" i="13"/>
  <c r="F2" i="13"/>
  <c r="D2" i="13"/>
  <c r="C2" i="13"/>
  <c r="B2" i="13"/>
  <c r="A2" i="13"/>
  <c r="F46" i="12"/>
  <c r="D46" i="12"/>
  <c r="C46" i="12"/>
  <c r="F45" i="12"/>
  <c r="D45" i="12"/>
  <c r="C45" i="12"/>
  <c r="F44" i="12"/>
  <c r="D44" i="12"/>
  <c r="C44" i="12"/>
  <c r="F43" i="12"/>
  <c r="D43" i="12"/>
  <c r="C43" i="12"/>
  <c r="F42" i="12"/>
  <c r="D42" i="12"/>
  <c r="C42" i="12"/>
  <c r="F41" i="12"/>
  <c r="D41" i="12"/>
  <c r="C41" i="12"/>
  <c r="F40" i="12"/>
  <c r="D40" i="12"/>
  <c r="C40" i="12"/>
  <c r="F39" i="12"/>
  <c r="D39" i="12"/>
  <c r="C39" i="12"/>
  <c r="F38" i="12"/>
  <c r="D38" i="12"/>
  <c r="C38" i="12"/>
  <c r="F37" i="12"/>
  <c r="D37" i="12"/>
  <c r="C37" i="12"/>
  <c r="F36" i="12"/>
  <c r="D36" i="12"/>
  <c r="C36" i="12"/>
  <c r="F35" i="12"/>
  <c r="D35" i="12"/>
  <c r="C35" i="12"/>
  <c r="F34" i="12"/>
  <c r="D34" i="12"/>
  <c r="C34" i="12"/>
  <c r="F33" i="12"/>
  <c r="D33" i="12"/>
  <c r="C33" i="12"/>
  <c r="F32" i="12"/>
  <c r="D32" i="12"/>
  <c r="C32" i="12"/>
  <c r="F31" i="12"/>
  <c r="D31" i="12"/>
  <c r="C31" i="12"/>
  <c r="F30" i="12"/>
  <c r="D30" i="12"/>
  <c r="C30" i="12"/>
  <c r="F29" i="12"/>
  <c r="D29" i="12"/>
  <c r="C29" i="12"/>
  <c r="F28" i="12"/>
  <c r="D28" i="12"/>
  <c r="C28" i="12"/>
  <c r="F27" i="12"/>
  <c r="D27" i="12"/>
  <c r="C27" i="12"/>
  <c r="F26" i="12"/>
  <c r="D26" i="12"/>
  <c r="C26" i="12"/>
  <c r="F25" i="12"/>
  <c r="D25" i="12"/>
  <c r="C25" i="12"/>
  <c r="F24" i="12"/>
  <c r="D24" i="12"/>
  <c r="C24" i="12"/>
  <c r="F23" i="12"/>
  <c r="D23" i="12"/>
  <c r="C23" i="12"/>
  <c r="F22" i="12"/>
  <c r="D22" i="12"/>
  <c r="C22" i="12"/>
  <c r="F21" i="12"/>
  <c r="D21" i="12"/>
  <c r="C21" i="12"/>
  <c r="F20" i="12"/>
  <c r="D20" i="12"/>
  <c r="C20" i="12"/>
  <c r="N19" i="12"/>
  <c r="F19" i="12"/>
  <c r="D19" i="12"/>
  <c r="C19" i="12"/>
  <c r="N18" i="12"/>
  <c r="F18" i="12"/>
  <c r="D18" i="12"/>
  <c r="C18" i="12"/>
  <c r="N17" i="12"/>
  <c r="F17" i="12"/>
  <c r="D17" i="12"/>
  <c r="C17" i="12"/>
  <c r="F16" i="12"/>
  <c r="D16" i="12"/>
  <c r="C16" i="12"/>
  <c r="F15" i="12"/>
  <c r="D15" i="12"/>
  <c r="C15" i="12"/>
  <c r="F14" i="12"/>
  <c r="D14" i="12"/>
  <c r="C14" i="12"/>
  <c r="F13" i="12"/>
  <c r="D13" i="12"/>
  <c r="C13" i="12"/>
  <c r="N12" i="12"/>
  <c r="F12" i="12"/>
  <c r="D12" i="12"/>
  <c r="C12" i="12"/>
  <c r="N11" i="12"/>
  <c r="F11" i="12"/>
  <c r="D11" i="12"/>
  <c r="C11" i="12"/>
  <c r="N10" i="12"/>
  <c r="F10" i="12"/>
  <c r="D10" i="12"/>
  <c r="C10" i="12"/>
  <c r="F9" i="12"/>
  <c r="D9" i="12"/>
  <c r="C9" i="12"/>
  <c r="F8" i="12"/>
  <c r="D8" i="12"/>
  <c r="C8" i="12"/>
  <c r="F7" i="12"/>
  <c r="D7" i="12"/>
  <c r="C7" i="12"/>
  <c r="F6" i="12"/>
  <c r="D6" i="12"/>
  <c r="C6" i="12"/>
  <c r="F5" i="12"/>
  <c r="D5" i="12"/>
  <c r="C5" i="12"/>
  <c r="F4" i="12"/>
  <c r="D4" i="12"/>
  <c r="C4" i="12"/>
  <c r="F3" i="12"/>
  <c r="D3" i="12"/>
  <c r="C3" i="12"/>
  <c r="F2" i="12"/>
  <c r="D2" i="12"/>
  <c r="C2" i="12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77" i="10"/>
  <c r="F76" i="10"/>
  <c r="F75" i="10"/>
  <c r="F74" i="10"/>
  <c r="F73" i="10"/>
  <c r="F72" i="10"/>
  <c r="F71" i="10"/>
  <c r="F70" i="10"/>
  <c r="F69" i="10"/>
  <c r="F68" i="10"/>
  <c r="E49" i="10"/>
  <c r="E48" i="10"/>
  <c r="E47" i="10"/>
  <c r="E46" i="10"/>
  <c r="E45" i="10"/>
  <c r="E44" i="10"/>
  <c r="E43" i="10"/>
  <c r="E42" i="10"/>
  <c r="E41" i="10"/>
  <c r="C33" i="10"/>
  <c r="H31" i="10"/>
  <c r="H30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C7" i="10"/>
  <c r="J75" i="7"/>
  <c r="G75" i="7"/>
  <c r="J74" i="7"/>
  <c r="G74" i="7"/>
  <c r="J73" i="7"/>
  <c r="G73" i="7"/>
  <c r="J72" i="7"/>
  <c r="G72" i="7"/>
  <c r="J71" i="7"/>
  <c r="G71" i="7"/>
  <c r="J70" i="7"/>
  <c r="G70" i="7"/>
  <c r="J69" i="7"/>
  <c r="G69" i="7"/>
  <c r="J68" i="7"/>
  <c r="G68" i="7"/>
  <c r="J67" i="7"/>
  <c r="G67" i="7"/>
  <c r="J66" i="7"/>
  <c r="G66" i="7"/>
  <c r="J65" i="7"/>
  <c r="G65" i="7"/>
  <c r="J64" i="7"/>
  <c r="G64" i="7"/>
  <c r="J63" i="7"/>
  <c r="G63" i="7"/>
  <c r="J62" i="7"/>
  <c r="G62" i="7"/>
  <c r="J61" i="7"/>
  <c r="G61" i="7"/>
  <c r="J60" i="7"/>
  <c r="G60" i="7"/>
  <c r="J59" i="7"/>
  <c r="G59" i="7"/>
  <c r="J58" i="7"/>
  <c r="G58" i="7"/>
  <c r="J57" i="7"/>
  <c r="G57" i="7"/>
  <c r="J56" i="7"/>
  <c r="G56" i="7"/>
  <c r="J55" i="7"/>
  <c r="G55" i="7"/>
  <c r="J54" i="7"/>
  <c r="G54" i="7"/>
  <c r="J53" i="7"/>
  <c r="G53" i="7"/>
  <c r="J49" i="7"/>
  <c r="G49" i="7"/>
  <c r="J48" i="7"/>
  <c r="G48" i="7"/>
  <c r="J47" i="7"/>
  <c r="G47" i="7"/>
  <c r="J46" i="7"/>
  <c r="G46" i="7"/>
  <c r="J45" i="7"/>
  <c r="G45" i="7"/>
  <c r="J44" i="7"/>
  <c r="G44" i="7"/>
  <c r="J43" i="7"/>
  <c r="G43" i="7"/>
  <c r="J42" i="7"/>
  <c r="G42" i="7"/>
  <c r="J41" i="7"/>
  <c r="G41" i="7"/>
  <c r="J40" i="7"/>
  <c r="G40" i="7"/>
  <c r="J39" i="7"/>
  <c r="G39" i="7"/>
  <c r="J38" i="7"/>
  <c r="G38" i="7"/>
  <c r="J37" i="7"/>
  <c r="G37" i="7"/>
  <c r="J36" i="7"/>
  <c r="G36" i="7"/>
  <c r="J35" i="7"/>
  <c r="G35" i="7"/>
  <c r="J34" i="7"/>
  <c r="G34" i="7"/>
  <c r="J33" i="7"/>
  <c r="G33" i="7"/>
  <c r="J32" i="7"/>
  <c r="G32" i="7"/>
  <c r="J31" i="7"/>
  <c r="G31" i="7"/>
  <c r="J30" i="7"/>
  <c r="G30" i="7"/>
  <c r="J29" i="7"/>
  <c r="G29" i="7"/>
  <c r="J28" i="7"/>
  <c r="G28" i="7"/>
  <c r="J27" i="7"/>
  <c r="G27" i="7"/>
  <c r="J26" i="7"/>
  <c r="G26" i="7"/>
  <c r="J25" i="7"/>
  <c r="G25" i="7"/>
  <c r="J24" i="7"/>
  <c r="G24" i="7"/>
  <c r="J23" i="7"/>
  <c r="G23" i="7"/>
  <c r="J22" i="7"/>
  <c r="G22" i="7"/>
  <c r="J21" i="7"/>
  <c r="G21" i="7"/>
  <c r="J20" i="7"/>
  <c r="G20" i="7"/>
  <c r="J19" i="7"/>
  <c r="G19" i="7"/>
  <c r="J18" i="7"/>
  <c r="G18" i="7"/>
  <c r="J17" i="7"/>
  <c r="G17" i="7"/>
  <c r="J16" i="7"/>
  <c r="G16" i="7"/>
  <c r="J15" i="7"/>
  <c r="G15" i="7"/>
  <c r="J14" i="7"/>
  <c r="G14" i="7"/>
  <c r="J13" i="7"/>
  <c r="G13" i="7"/>
  <c r="J12" i="7"/>
  <c r="G12" i="7"/>
  <c r="J11" i="7"/>
  <c r="G11" i="7"/>
  <c r="J10" i="7"/>
  <c r="G10" i="7"/>
  <c r="J9" i="7"/>
  <c r="G9" i="7"/>
  <c r="J8" i="7"/>
  <c r="G8" i="7"/>
  <c r="J7" i="7"/>
  <c r="G7" i="7"/>
  <c r="J6" i="7"/>
  <c r="G6" i="7"/>
  <c r="J5" i="7"/>
  <c r="G5" i="7"/>
  <c r="J4" i="7"/>
  <c r="G4" i="7"/>
  <c r="I2" i="4"/>
  <c r="H2" i="4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D19" i="3"/>
  <c r="DT991" i="2"/>
  <c r="DU991" i="2" s="1"/>
  <c r="DH991" i="2"/>
  <c r="CZ991" i="2"/>
  <c r="CY991" i="2"/>
  <c r="CW991" i="2"/>
  <c r="H1017" i="13" s="1"/>
  <c r="CT991" i="2" a="1"/>
  <c r="CT991" i="2" s="1"/>
  <c r="CS991" i="2" a="1"/>
  <c r="CS991" i="2" s="1"/>
  <c r="CR991" i="2" a="1"/>
  <c r="CR991" i="2" s="1"/>
  <c r="CQ991" i="2"/>
  <c r="G1017" i="13" s="1"/>
  <c r="CP991" i="2"/>
  <c r="CO991" i="2"/>
  <c r="CM991" i="2"/>
  <c r="CK991" i="2"/>
  <c r="E1017" i="13" s="1"/>
  <c r="BS991" i="2"/>
  <c r="CB991" i="2" s="1"/>
  <c r="BR991" i="2"/>
  <c r="BG991" i="2"/>
  <c r="BC991" i="2"/>
  <c r="BB991" i="2"/>
  <c r="BA991" i="2"/>
  <c r="AZ991" i="2"/>
  <c r="BQ991" i="2" s="1"/>
  <c r="AY991" i="2"/>
  <c r="BP991" i="2" s="1"/>
  <c r="AX991" i="2"/>
  <c r="BO991" i="2" s="1"/>
  <c r="AV991" i="2"/>
  <c r="L1017" i="13" s="1"/>
  <c r="AO991" i="2"/>
  <c r="K1017" i="13" s="1"/>
  <c r="AK991" i="2"/>
  <c r="Q991" i="2"/>
  <c r="DT990" i="2"/>
  <c r="DU990" i="2" s="1"/>
  <c r="DH990" i="2"/>
  <c r="CZ990" i="2"/>
  <c r="CY990" i="2"/>
  <c r="CW990" i="2"/>
  <c r="H1016" i="13" s="1"/>
  <c r="CT990" i="2" a="1"/>
  <c r="CT990" i="2" s="1"/>
  <c r="CS990" i="2" a="1"/>
  <c r="CS990" i="2" s="1"/>
  <c r="CR990" i="2" a="1"/>
  <c r="CR990" i="2" s="1"/>
  <c r="CQ990" i="2"/>
  <c r="CP990" i="2"/>
  <c r="CO990" i="2"/>
  <c r="CM990" i="2"/>
  <c r="CK990" i="2"/>
  <c r="E1016" i="13" s="1"/>
  <c r="BS990" i="2"/>
  <c r="BX990" i="2" s="1"/>
  <c r="BR990" i="2"/>
  <c r="BG990" i="2"/>
  <c r="BC990" i="2"/>
  <c r="BB990" i="2"/>
  <c r="BA990" i="2"/>
  <c r="AZ990" i="2"/>
  <c r="BQ990" i="2" s="1"/>
  <c r="AY990" i="2"/>
  <c r="AX990" i="2"/>
  <c r="BO990" i="2" s="1"/>
  <c r="AV990" i="2"/>
  <c r="L1016" i="13" s="1"/>
  <c r="AO990" i="2"/>
  <c r="K1016" i="13" s="1"/>
  <c r="AK990" i="2"/>
  <c r="Q990" i="2"/>
  <c r="DT989" i="2"/>
  <c r="DU989" i="2" s="1"/>
  <c r="DH989" i="2"/>
  <c r="CZ989" i="2"/>
  <c r="CY989" i="2"/>
  <c r="CW989" i="2"/>
  <c r="H1015" i="13" s="1"/>
  <c r="CT989" i="2" a="1"/>
  <c r="CT989" i="2" s="1"/>
  <c r="CS989" i="2" a="1"/>
  <c r="CS989" i="2" s="1"/>
  <c r="CR989" i="2" a="1"/>
  <c r="CR989" i="2" s="1"/>
  <c r="CQ989" i="2"/>
  <c r="G1015" i="13" s="1"/>
  <c r="CP989" i="2"/>
  <c r="CO989" i="2"/>
  <c r="CM989" i="2"/>
  <c r="CK989" i="2"/>
  <c r="E1015" i="13" s="1"/>
  <c r="BS989" i="2"/>
  <c r="BR989" i="2"/>
  <c r="BG989" i="2"/>
  <c r="BC989" i="2"/>
  <c r="BB989" i="2"/>
  <c r="BA989" i="2"/>
  <c r="AZ989" i="2"/>
  <c r="BQ989" i="2" s="1"/>
  <c r="AY989" i="2"/>
  <c r="AX989" i="2"/>
  <c r="AV989" i="2"/>
  <c r="L1015" i="13" s="1"/>
  <c r="AO989" i="2"/>
  <c r="K1015" i="13" s="1"/>
  <c r="AK989" i="2"/>
  <c r="Q989" i="2"/>
  <c r="DT988" i="2"/>
  <c r="DU988" i="2" s="1"/>
  <c r="DH988" i="2"/>
  <c r="CZ988" i="2"/>
  <c r="CY988" i="2"/>
  <c r="CW988" i="2"/>
  <c r="H1014" i="13" s="1"/>
  <c r="CT988" i="2" a="1"/>
  <c r="CT988" i="2" s="1"/>
  <c r="CS988" i="2" a="1"/>
  <c r="CS988" i="2" s="1"/>
  <c r="CR988" i="2" a="1"/>
  <c r="CR988" i="2" s="1"/>
  <c r="CQ988" i="2"/>
  <c r="CP988" i="2"/>
  <c r="CO988" i="2"/>
  <c r="CM988" i="2"/>
  <c r="CK988" i="2"/>
  <c r="E1014" i="13" s="1"/>
  <c r="BS988" i="2"/>
  <c r="BR988" i="2"/>
  <c r="BG988" i="2"/>
  <c r="BC988" i="2"/>
  <c r="BB988" i="2"/>
  <c r="BA988" i="2"/>
  <c r="AZ988" i="2"/>
  <c r="BQ988" i="2" s="1"/>
  <c r="AY988" i="2"/>
  <c r="BF988" i="2" s="1"/>
  <c r="AX988" i="2"/>
  <c r="BE988" i="2" s="1"/>
  <c r="AV988" i="2"/>
  <c r="L1014" i="13" s="1"/>
  <c r="AO988" i="2"/>
  <c r="K1014" i="13" s="1"/>
  <c r="AK988" i="2"/>
  <c r="Q988" i="2"/>
  <c r="DT987" i="2"/>
  <c r="DU987" i="2" s="1"/>
  <c r="DH987" i="2"/>
  <c r="CZ987" i="2"/>
  <c r="CY987" i="2"/>
  <c r="CW987" i="2"/>
  <c r="H1013" i="13" s="1"/>
  <c r="CT987" i="2" a="1"/>
  <c r="CT987" i="2" s="1"/>
  <c r="CS987" i="2" a="1"/>
  <c r="CS987" i="2" s="1"/>
  <c r="CR987" i="2" a="1"/>
  <c r="CR987" i="2" s="1"/>
  <c r="CQ987" i="2"/>
  <c r="CP987" i="2"/>
  <c r="CO987" i="2"/>
  <c r="CM987" i="2"/>
  <c r="CK987" i="2"/>
  <c r="E1013" i="13" s="1"/>
  <c r="BS987" i="2"/>
  <c r="BX987" i="2" s="1"/>
  <c r="CA987" i="2" s="1"/>
  <c r="BR987" i="2"/>
  <c r="BG987" i="2"/>
  <c r="BC987" i="2"/>
  <c r="BB987" i="2"/>
  <c r="BA987" i="2"/>
  <c r="AZ987" i="2"/>
  <c r="BQ987" i="2" s="1"/>
  <c r="AY987" i="2"/>
  <c r="BP987" i="2" s="1"/>
  <c r="AX987" i="2"/>
  <c r="BE987" i="2" s="1"/>
  <c r="AV987" i="2"/>
  <c r="L1013" i="13" s="1"/>
  <c r="AO987" i="2"/>
  <c r="K1013" i="13" s="1"/>
  <c r="AK987" i="2"/>
  <c r="Q987" i="2"/>
  <c r="DT986" i="2"/>
  <c r="DU986" i="2" s="1"/>
  <c r="DH986" i="2"/>
  <c r="CZ986" i="2"/>
  <c r="CY986" i="2"/>
  <c r="CW986" i="2"/>
  <c r="H1012" i="13" s="1"/>
  <c r="CT986" i="2" a="1"/>
  <c r="CT986" i="2" s="1"/>
  <c r="CS986" i="2" a="1"/>
  <c r="CS986" i="2" s="1"/>
  <c r="CR986" i="2" a="1"/>
  <c r="CR986" i="2" s="1"/>
  <c r="CQ986" i="2"/>
  <c r="CP986" i="2"/>
  <c r="CO986" i="2"/>
  <c r="CM986" i="2"/>
  <c r="CK986" i="2"/>
  <c r="E1012" i="13" s="1"/>
  <c r="BS986" i="2"/>
  <c r="BX986" i="2" s="1"/>
  <c r="BR986" i="2"/>
  <c r="BG986" i="2"/>
  <c r="BC986" i="2"/>
  <c r="BB986" i="2"/>
  <c r="BA986" i="2"/>
  <c r="AZ986" i="2"/>
  <c r="BQ986" i="2" s="1"/>
  <c r="AY986" i="2"/>
  <c r="AX986" i="2"/>
  <c r="BO986" i="2" s="1"/>
  <c r="AV986" i="2"/>
  <c r="L1012" i="13" s="1"/>
  <c r="AO986" i="2"/>
  <c r="K1012" i="13" s="1"/>
  <c r="AK986" i="2"/>
  <c r="Q986" i="2"/>
  <c r="DT985" i="2"/>
  <c r="DU985" i="2" s="1"/>
  <c r="DH985" i="2"/>
  <c r="CZ985" i="2"/>
  <c r="CY985" i="2"/>
  <c r="CW985" i="2"/>
  <c r="H1011" i="13" s="1"/>
  <c r="CT985" i="2" a="1"/>
  <c r="CT985" i="2" s="1"/>
  <c r="CS985" i="2" a="1"/>
  <c r="CS985" i="2" s="1"/>
  <c r="CR985" i="2" a="1"/>
  <c r="CR985" i="2" s="1"/>
  <c r="CQ985" i="2"/>
  <c r="G1011" i="13" s="1"/>
  <c r="CP985" i="2"/>
  <c r="CO985" i="2"/>
  <c r="CM985" i="2"/>
  <c r="CK985" i="2"/>
  <c r="E1011" i="13" s="1"/>
  <c r="BS985" i="2"/>
  <c r="BR985" i="2"/>
  <c r="BG985" i="2"/>
  <c r="BC985" i="2"/>
  <c r="BB985" i="2"/>
  <c r="BA985" i="2"/>
  <c r="AZ985" i="2"/>
  <c r="BQ985" i="2" s="1"/>
  <c r="AY985" i="2"/>
  <c r="BP985" i="2" s="1"/>
  <c r="AX985" i="2"/>
  <c r="BO985" i="2" s="1"/>
  <c r="AV985" i="2"/>
  <c r="L1011" i="13" s="1"/>
  <c r="AO985" i="2"/>
  <c r="K1011" i="13" s="1"/>
  <c r="AK985" i="2"/>
  <c r="Q985" i="2"/>
  <c r="DT984" i="2"/>
  <c r="DU984" i="2" s="1"/>
  <c r="DH984" i="2"/>
  <c r="CZ984" i="2"/>
  <c r="CY984" i="2"/>
  <c r="CW984" i="2"/>
  <c r="H1010" i="13" s="1"/>
  <c r="CT984" i="2" a="1"/>
  <c r="CT984" i="2" s="1"/>
  <c r="CS984" i="2" a="1"/>
  <c r="CS984" i="2" s="1"/>
  <c r="CR984" i="2" a="1"/>
  <c r="CR984" i="2" s="1"/>
  <c r="CQ984" i="2"/>
  <c r="G1010" i="13" s="1"/>
  <c r="CP984" i="2"/>
  <c r="CO984" i="2"/>
  <c r="CM984" i="2"/>
  <c r="CK984" i="2"/>
  <c r="E1010" i="13" s="1"/>
  <c r="BS984" i="2"/>
  <c r="BW984" i="2" s="1"/>
  <c r="BR984" i="2"/>
  <c r="BG984" i="2"/>
  <c r="BC984" i="2"/>
  <c r="BB984" i="2"/>
  <c r="BA984" i="2"/>
  <c r="AZ984" i="2"/>
  <c r="BQ984" i="2" s="1"/>
  <c r="AY984" i="2"/>
  <c r="AX984" i="2"/>
  <c r="BE984" i="2" s="1"/>
  <c r="AV984" i="2"/>
  <c r="L1010" i="13" s="1"/>
  <c r="AO984" i="2"/>
  <c r="K1010" i="13" s="1"/>
  <c r="AK984" i="2"/>
  <c r="Q984" i="2"/>
  <c r="DT983" i="2"/>
  <c r="DU983" i="2" s="1"/>
  <c r="DH983" i="2"/>
  <c r="CZ983" i="2"/>
  <c r="CY983" i="2"/>
  <c r="CW983" i="2"/>
  <c r="H1009" i="13" s="1"/>
  <c r="CT983" i="2" a="1"/>
  <c r="CT983" i="2" s="1"/>
  <c r="CS983" i="2" a="1"/>
  <c r="CS983" i="2" s="1"/>
  <c r="CR983" i="2" a="1"/>
  <c r="CR983" i="2" s="1"/>
  <c r="CQ983" i="2"/>
  <c r="G1009" i="13" s="1"/>
  <c r="CP983" i="2"/>
  <c r="CO983" i="2"/>
  <c r="CM983" i="2"/>
  <c r="CK983" i="2"/>
  <c r="E1009" i="13" s="1"/>
  <c r="BS983" i="2"/>
  <c r="CB983" i="2" s="1"/>
  <c r="BR983" i="2"/>
  <c r="BG983" i="2"/>
  <c r="BC983" i="2"/>
  <c r="BB983" i="2"/>
  <c r="BA983" i="2"/>
  <c r="AZ983" i="2"/>
  <c r="BQ983" i="2" s="1"/>
  <c r="AY983" i="2"/>
  <c r="BP983" i="2" s="1"/>
  <c r="AX983" i="2"/>
  <c r="BE983" i="2" s="1"/>
  <c r="AV983" i="2"/>
  <c r="L1009" i="13" s="1"/>
  <c r="AO983" i="2"/>
  <c r="K1009" i="13" s="1"/>
  <c r="AK983" i="2"/>
  <c r="Q983" i="2"/>
  <c r="DT982" i="2"/>
  <c r="DU982" i="2" s="1"/>
  <c r="DH982" i="2"/>
  <c r="CZ982" i="2"/>
  <c r="CY982" i="2"/>
  <c r="CW982" i="2"/>
  <c r="H1008" i="13" s="1"/>
  <c r="CT982" i="2" a="1"/>
  <c r="CT982" i="2" s="1"/>
  <c r="CS982" i="2" a="1"/>
  <c r="CS982" i="2" s="1"/>
  <c r="CR982" i="2" a="1"/>
  <c r="CR982" i="2" s="1"/>
  <c r="CQ982" i="2"/>
  <c r="CP982" i="2"/>
  <c r="CO982" i="2"/>
  <c r="CM982" i="2"/>
  <c r="CK982" i="2"/>
  <c r="E1008" i="13" s="1"/>
  <c r="BS982" i="2"/>
  <c r="BX982" i="2" s="1"/>
  <c r="BR982" i="2"/>
  <c r="BG982" i="2"/>
  <c r="BC982" i="2"/>
  <c r="BB982" i="2"/>
  <c r="BA982" i="2"/>
  <c r="AZ982" i="2"/>
  <c r="BQ982" i="2" s="1"/>
  <c r="AY982" i="2"/>
  <c r="AX982" i="2"/>
  <c r="BO982" i="2" s="1"/>
  <c r="AV982" i="2"/>
  <c r="L1008" i="13" s="1"/>
  <c r="AO982" i="2"/>
  <c r="K1008" i="13" s="1"/>
  <c r="AK982" i="2"/>
  <c r="Q982" i="2"/>
  <c r="DT981" i="2"/>
  <c r="DU981" i="2" s="1"/>
  <c r="DH981" i="2"/>
  <c r="CZ981" i="2"/>
  <c r="CY981" i="2"/>
  <c r="CW981" i="2"/>
  <c r="H1007" i="13" s="1"/>
  <c r="CT981" i="2" a="1"/>
  <c r="CT981" i="2" s="1"/>
  <c r="CS981" i="2" a="1"/>
  <c r="CS981" i="2" s="1"/>
  <c r="CR981" i="2" a="1"/>
  <c r="CR981" i="2" s="1"/>
  <c r="CQ981" i="2"/>
  <c r="G1007" i="13" s="1"/>
  <c r="CP981" i="2"/>
  <c r="CO981" i="2"/>
  <c r="CM981" i="2"/>
  <c r="CK981" i="2"/>
  <c r="E1007" i="13" s="1"/>
  <c r="BS981" i="2"/>
  <c r="BR981" i="2"/>
  <c r="BG981" i="2"/>
  <c r="BC981" i="2"/>
  <c r="BB981" i="2"/>
  <c r="BA981" i="2"/>
  <c r="AZ981" i="2"/>
  <c r="BQ981" i="2" s="1"/>
  <c r="AY981" i="2"/>
  <c r="BF981" i="2" s="1"/>
  <c r="AX981" i="2"/>
  <c r="BO981" i="2" s="1"/>
  <c r="AV981" i="2"/>
  <c r="L1007" i="13" s="1"/>
  <c r="AO981" i="2"/>
  <c r="K1007" i="13" s="1"/>
  <c r="AK981" i="2"/>
  <c r="Q981" i="2"/>
  <c r="DT980" i="2"/>
  <c r="DU980" i="2" s="1"/>
  <c r="DH980" i="2"/>
  <c r="CZ980" i="2"/>
  <c r="CY980" i="2"/>
  <c r="CW980" i="2"/>
  <c r="H1006" i="13" s="1"/>
  <c r="CT980" i="2" a="1"/>
  <c r="CT980" i="2" s="1"/>
  <c r="CS980" i="2" a="1"/>
  <c r="CS980" i="2" s="1"/>
  <c r="CR980" i="2" a="1"/>
  <c r="CR980" i="2" s="1"/>
  <c r="CQ980" i="2"/>
  <c r="G1006" i="13" s="1"/>
  <c r="CP980" i="2"/>
  <c r="CO980" i="2"/>
  <c r="CM980" i="2"/>
  <c r="CK980" i="2"/>
  <c r="E1006" i="13" s="1"/>
  <c r="BS980" i="2"/>
  <c r="BW980" i="2" s="1"/>
  <c r="BR980" i="2"/>
  <c r="BG980" i="2"/>
  <c r="BC980" i="2"/>
  <c r="BB980" i="2"/>
  <c r="BA980" i="2"/>
  <c r="AZ980" i="2"/>
  <c r="BQ980" i="2" s="1"/>
  <c r="AY980" i="2"/>
  <c r="BP980" i="2" s="1"/>
  <c r="AX980" i="2"/>
  <c r="BE980" i="2" s="1"/>
  <c r="AV980" i="2"/>
  <c r="L1006" i="13" s="1"/>
  <c r="AO980" i="2"/>
  <c r="K1006" i="13" s="1"/>
  <c r="AK980" i="2"/>
  <c r="Q980" i="2"/>
  <c r="DT979" i="2"/>
  <c r="DU979" i="2" s="1"/>
  <c r="DH979" i="2"/>
  <c r="CZ979" i="2"/>
  <c r="CY979" i="2"/>
  <c r="CW979" i="2"/>
  <c r="H1005" i="13" s="1"/>
  <c r="CT979" i="2" a="1"/>
  <c r="CT979" i="2" s="1"/>
  <c r="CS979" i="2" a="1"/>
  <c r="CS979" i="2" s="1"/>
  <c r="CR979" i="2" a="1"/>
  <c r="CR979" i="2" s="1"/>
  <c r="CQ979" i="2"/>
  <c r="G1005" i="13" s="1"/>
  <c r="CP979" i="2"/>
  <c r="CO979" i="2"/>
  <c r="CM979" i="2"/>
  <c r="CK979" i="2"/>
  <c r="E1005" i="13" s="1"/>
  <c r="BS979" i="2"/>
  <c r="BX979" i="2" s="1"/>
  <c r="CA979" i="2" s="1"/>
  <c r="BR979" i="2"/>
  <c r="BG979" i="2"/>
  <c r="BC979" i="2"/>
  <c r="BB979" i="2"/>
  <c r="BA979" i="2"/>
  <c r="AZ979" i="2"/>
  <c r="BQ979" i="2" s="1"/>
  <c r="AY979" i="2"/>
  <c r="AX979" i="2"/>
  <c r="BE979" i="2" s="1"/>
  <c r="AV979" i="2"/>
  <c r="L1005" i="13" s="1"/>
  <c r="AO979" i="2"/>
  <c r="K1005" i="13" s="1"/>
  <c r="AK979" i="2"/>
  <c r="Q979" i="2"/>
  <c r="DT978" i="2"/>
  <c r="DU978" i="2" s="1"/>
  <c r="DH978" i="2"/>
  <c r="CZ978" i="2"/>
  <c r="CY978" i="2"/>
  <c r="CW978" i="2"/>
  <c r="H1004" i="13" s="1"/>
  <c r="CT978" i="2" a="1"/>
  <c r="CT978" i="2" s="1"/>
  <c r="CS978" i="2" a="1"/>
  <c r="CS978" i="2" s="1"/>
  <c r="CR978" i="2" a="1"/>
  <c r="CR978" i="2" s="1"/>
  <c r="CQ978" i="2"/>
  <c r="CP978" i="2"/>
  <c r="CO978" i="2"/>
  <c r="CM978" i="2"/>
  <c r="CK978" i="2"/>
  <c r="E1004" i="13" s="1"/>
  <c r="BS978" i="2"/>
  <c r="BX978" i="2" s="1"/>
  <c r="BR978" i="2"/>
  <c r="BG978" i="2"/>
  <c r="BC978" i="2"/>
  <c r="BB978" i="2"/>
  <c r="BA978" i="2"/>
  <c r="AZ978" i="2"/>
  <c r="BQ978" i="2" s="1"/>
  <c r="AY978" i="2"/>
  <c r="AX978" i="2"/>
  <c r="BO978" i="2" s="1"/>
  <c r="AV978" i="2"/>
  <c r="L1004" i="13" s="1"/>
  <c r="AO978" i="2"/>
  <c r="K1004" i="13" s="1"/>
  <c r="AK978" i="2"/>
  <c r="Q978" i="2"/>
  <c r="DT977" i="2"/>
  <c r="DU977" i="2" s="1"/>
  <c r="DH977" i="2"/>
  <c r="CZ977" i="2"/>
  <c r="CY977" i="2"/>
  <c r="CW977" i="2"/>
  <c r="H1003" i="13" s="1"/>
  <c r="CT977" i="2" a="1"/>
  <c r="CT977" i="2" s="1"/>
  <c r="CS977" i="2" a="1"/>
  <c r="CS977" i="2" s="1"/>
  <c r="CR977" i="2" a="1"/>
  <c r="CR977" i="2" s="1"/>
  <c r="CQ977" i="2"/>
  <c r="G1003" i="13" s="1"/>
  <c r="CP977" i="2"/>
  <c r="CO977" i="2"/>
  <c r="CM977" i="2"/>
  <c r="CK977" i="2"/>
  <c r="E1003" i="13" s="1"/>
  <c r="BS977" i="2"/>
  <c r="BR977" i="2"/>
  <c r="BG977" i="2"/>
  <c r="BC977" i="2"/>
  <c r="BB977" i="2"/>
  <c r="BA977" i="2"/>
  <c r="AZ977" i="2"/>
  <c r="BQ977" i="2" s="1"/>
  <c r="AY977" i="2"/>
  <c r="BF977" i="2" s="1"/>
  <c r="AX977" i="2"/>
  <c r="BO977" i="2" s="1"/>
  <c r="AV977" i="2"/>
  <c r="L1003" i="13" s="1"/>
  <c r="AO977" i="2"/>
  <c r="K1003" i="13" s="1"/>
  <c r="AK977" i="2"/>
  <c r="Q977" i="2"/>
  <c r="DT976" i="2"/>
  <c r="DU976" i="2" s="1"/>
  <c r="DH976" i="2"/>
  <c r="CZ976" i="2"/>
  <c r="CY976" i="2"/>
  <c r="CW976" i="2"/>
  <c r="H1002" i="13" s="1"/>
  <c r="CT976" i="2" a="1"/>
  <c r="CT976" i="2" s="1"/>
  <c r="CS976" i="2" a="1"/>
  <c r="CS976" i="2" s="1"/>
  <c r="CR976" i="2" a="1"/>
  <c r="CR976" i="2" s="1"/>
  <c r="CQ976" i="2"/>
  <c r="G1002" i="13" s="1"/>
  <c r="CP976" i="2"/>
  <c r="CO976" i="2"/>
  <c r="CM976" i="2"/>
  <c r="CK976" i="2"/>
  <c r="E1002" i="13" s="1"/>
  <c r="BS976" i="2"/>
  <c r="BW976" i="2" s="1"/>
  <c r="BR976" i="2"/>
  <c r="BG976" i="2"/>
  <c r="BC976" i="2"/>
  <c r="BB976" i="2"/>
  <c r="BA976" i="2"/>
  <c r="AZ976" i="2"/>
  <c r="BQ976" i="2" s="1"/>
  <c r="AY976" i="2"/>
  <c r="AX976" i="2"/>
  <c r="BE976" i="2" s="1"/>
  <c r="AV976" i="2"/>
  <c r="L1002" i="13" s="1"/>
  <c r="AO976" i="2"/>
  <c r="K1002" i="13" s="1"/>
  <c r="AK976" i="2"/>
  <c r="Q976" i="2"/>
  <c r="DT975" i="2"/>
  <c r="DU975" i="2" s="1"/>
  <c r="DH975" i="2"/>
  <c r="CZ975" i="2"/>
  <c r="CY975" i="2"/>
  <c r="CW975" i="2"/>
  <c r="H1001" i="13" s="1"/>
  <c r="CT975" i="2" a="1"/>
  <c r="CT975" i="2" s="1"/>
  <c r="CS975" i="2" a="1"/>
  <c r="CS975" i="2" s="1"/>
  <c r="CR975" i="2" a="1"/>
  <c r="CR975" i="2" s="1"/>
  <c r="CQ975" i="2"/>
  <c r="G1001" i="13" s="1"/>
  <c r="CP975" i="2"/>
  <c r="CO975" i="2"/>
  <c r="CM975" i="2"/>
  <c r="CK975" i="2"/>
  <c r="E1001" i="13" s="1"/>
  <c r="BS975" i="2"/>
  <c r="CB975" i="2" s="1"/>
  <c r="CF975" i="2" s="1"/>
  <c r="CC975" i="2" s="1"/>
  <c r="BR975" i="2"/>
  <c r="BG975" i="2"/>
  <c r="BC975" i="2"/>
  <c r="BB975" i="2"/>
  <c r="BA975" i="2"/>
  <c r="AZ975" i="2"/>
  <c r="BQ975" i="2" s="1"/>
  <c r="AY975" i="2"/>
  <c r="BP975" i="2" s="1"/>
  <c r="AX975" i="2"/>
  <c r="BE975" i="2" s="1"/>
  <c r="AV975" i="2"/>
  <c r="L1001" i="13" s="1"/>
  <c r="AO975" i="2"/>
  <c r="K1001" i="13" s="1"/>
  <c r="AK975" i="2"/>
  <c r="Q975" i="2"/>
  <c r="DT974" i="2"/>
  <c r="DU974" i="2" s="1"/>
  <c r="DH974" i="2"/>
  <c r="CZ974" i="2"/>
  <c r="CY974" i="2"/>
  <c r="CW974" i="2"/>
  <c r="H1000" i="13" s="1"/>
  <c r="CT974" i="2" a="1"/>
  <c r="CT974" i="2" s="1"/>
  <c r="CS974" i="2" a="1"/>
  <c r="CS974" i="2" s="1"/>
  <c r="CR974" i="2" a="1"/>
  <c r="CR974" i="2" s="1"/>
  <c r="CQ974" i="2"/>
  <c r="CP974" i="2"/>
  <c r="CO974" i="2"/>
  <c r="CM974" i="2"/>
  <c r="CK974" i="2"/>
  <c r="E1000" i="13" s="1"/>
  <c r="BS974" i="2"/>
  <c r="BX974" i="2" s="1"/>
  <c r="BR974" i="2"/>
  <c r="BG974" i="2"/>
  <c r="BC974" i="2"/>
  <c r="BB974" i="2"/>
  <c r="BA974" i="2"/>
  <c r="AZ974" i="2"/>
  <c r="BQ974" i="2" s="1"/>
  <c r="AY974" i="2"/>
  <c r="AX974" i="2"/>
  <c r="BO974" i="2" s="1"/>
  <c r="AV974" i="2"/>
  <c r="L1000" i="13" s="1"/>
  <c r="AO974" i="2"/>
  <c r="K1000" i="13" s="1"/>
  <c r="AK974" i="2"/>
  <c r="Q974" i="2"/>
  <c r="DT973" i="2"/>
  <c r="DU973" i="2" s="1"/>
  <c r="DH973" i="2"/>
  <c r="CZ973" i="2"/>
  <c r="CY973" i="2"/>
  <c r="CW973" i="2"/>
  <c r="H999" i="13" s="1"/>
  <c r="CT973" i="2" a="1"/>
  <c r="CT973" i="2" s="1"/>
  <c r="CS973" i="2" a="1"/>
  <c r="CS973" i="2" s="1"/>
  <c r="CR973" i="2" a="1"/>
  <c r="CR973" i="2" s="1"/>
  <c r="CQ973" i="2"/>
  <c r="G999" i="13" s="1"/>
  <c r="CP973" i="2"/>
  <c r="CO973" i="2"/>
  <c r="CM973" i="2"/>
  <c r="CK973" i="2"/>
  <c r="E999" i="13" s="1"/>
  <c r="BS973" i="2"/>
  <c r="BX973" i="2" s="1"/>
  <c r="BR973" i="2"/>
  <c r="BG973" i="2"/>
  <c r="BC973" i="2"/>
  <c r="BB973" i="2"/>
  <c r="BA973" i="2"/>
  <c r="AZ973" i="2"/>
  <c r="BQ973" i="2" s="1"/>
  <c r="AY973" i="2"/>
  <c r="BP973" i="2" s="1"/>
  <c r="AX973" i="2"/>
  <c r="BO973" i="2" s="1"/>
  <c r="AV973" i="2"/>
  <c r="L999" i="13" s="1"/>
  <c r="AO973" i="2"/>
  <c r="K999" i="13" s="1"/>
  <c r="AK973" i="2"/>
  <c r="Q973" i="2"/>
  <c r="DT972" i="2"/>
  <c r="DU972" i="2" s="1"/>
  <c r="DH972" i="2"/>
  <c r="CZ972" i="2"/>
  <c r="CY972" i="2"/>
  <c r="CW972" i="2"/>
  <c r="H998" i="13" s="1"/>
  <c r="CT972" i="2" a="1"/>
  <c r="CT972" i="2" s="1"/>
  <c r="CS972" i="2" a="1"/>
  <c r="CS972" i="2" s="1"/>
  <c r="CR972" i="2" a="1"/>
  <c r="CR972" i="2" s="1"/>
  <c r="CQ972" i="2"/>
  <c r="G998" i="13" s="1"/>
  <c r="CP972" i="2"/>
  <c r="CO972" i="2"/>
  <c r="CM972" i="2"/>
  <c r="CK972" i="2"/>
  <c r="E998" i="13" s="1"/>
  <c r="BS972" i="2"/>
  <c r="BW972" i="2" s="1"/>
  <c r="BZ972" i="2" s="1"/>
  <c r="BY972" i="2" s="1"/>
  <c r="BR972" i="2"/>
  <c r="BG972" i="2"/>
  <c r="BC972" i="2"/>
  <c r="BB972" i="2"/>
  <c r="BA972" i="2"/>
  <c r="AZ972" i="2"/>
  <c r="BQ972" i="2" s="1"/>
  <c r="AY972" i="2"/>
  <c r="BP972" i="2" s="1"/>
  <c r="AX972" i="2"/>
  <c r="AV972" i="2"/>
  <c r="L998" i="13" s="1"/>
  <c r="AO972" i="2"/>
  <c r="K998" i="13" s="1"/>
  <c r="AK972" i="2"/>
  <c r="Q972" i="2"/>
  <c r="DT971" i="2"/>
  <c r="DU971" i="2" s="1"/>
  <c r="DH971" i="2"/>
  <c r="CZ971" i="2"/>
  <c r="CY971" i="2"/>
  <c r="CW971" i="2"/>
  <c r="H997" i="13" s="1"/>
  <c r="CT971" i="2" a="1"/>
  <c r="CT971" i="2" s="1"/>
  <c r="CS971" i="2" a="1"/>
  <c r="CS971" i="2" s="1"/>
  <c r="CR971" i="2" a="1"/>
  <c r="CR971" i="2" s="1"/>
  <c r="CQ971" i="2"/>
  <c r="G997" i="13" s="1"/>
  <c r="CP971" i="2"/>
  <c r="CO971" i="2"/>
  <c r="CM971" i="2"/>
  <c r="CK971" i="2"/>
  <c r="E997" i="13" s="1"/>
  <c r="BS971" i="2"/>
  <c r="BR971" i="2"/>
  <c r="BG971" i="2"/>
  <c r="BC971" i="2"/>
  <c r="BB971" i="2"/>
  <c r="BA971" i="2"/>
  <c r="AZ971" i="2"/>
  <c r="BQ971" i="2" s="1"/>
  <c r="AY971" i="2"/>
  <c r="BF971" i="2" s="1"/>
  <c r="AX971" i="2"/>
  <c r="BE971" i="2" s="1"/>
  <c r="AV971" i="2"/>
  <c r="L997" i="13" s="1"/>
  <c r="AO971" i="2"/>
  <c r="K997" i="13" s="1"/>
  <c r="AK971" i="2"/>
  <c r="Q971" i="2"/>
  <c r="DT970" i="2"/>
  <c r="DU970" i="2" s="1"/>
  <c r="DH970" i="2"/>
  <c r="CZ970" i="2"/>
  <c r="CY970" i="2"/>
  <c r="CW970" i="2"/>
  <c r="H996" i="13" s="1"/>
  <c r="CT970" i="2" a="1"/>
  <c r="CT970" i="2" s="1"/>
  <c r="CS970" i="2" a="1"/>
  <c r="CS970" i="2" s="1"/>
  <c r="CR970" i="2" a="1"/>
  <c r="CR970" i="2" s="1"/>
  <c r="CQ970" i="2"/>
  <c r="CP970" i="2"/>
  <c r="CO970" i="2"/>
  <c r="CM970" i="2"/>
  <c r="CK970" i="2"/>
  <c r="E996" i="13" s="1"/>
  <c r="BS970" i="2"/>
  <c r="BW970" i="2" s="1"/>
  <c r="BT970" i="2" s="1"/>
  <c r="BR970" i="2"/>
  <c r="BG970" i="2"/>
  <c r="BC970" i="2"/>
  <c r="BB970" i="2"/>
  <c r="BA970" i="2"/>
  <c r="AZ970" i="2"/>
  <c r="BQ970" i="2" s="1"/>
  <c r="AY970" i="2"/>
  <c r="BP970" i="2" s="1"/>
  <c r="AX970" i="2"/>
  <c r="AV970" i="2"/>
  <c r="L996" i="13" s="1"/>
  <c r="AO970" i="2"/>
  <c r="K996" i="13" s="1"/>
  <c r="AK970" i="2"/>
  <c r="Q970" i="2"/>
  <c r="DT969" i="2"/>
  <c r="DU969" i="2" s="1"/>
  <c r="DH969" i="2"/>
  <c r="CZ969" i="2"/>
  <c r="CY969" i="2"/>
  <c r="CW969" i="2"/>
  <c r="H995" i="13" s="1"/>
  <c r="CT969" i="2" a="1"/>
  <c r="CT969" i="2" s="1"/>
  <c r="CS969" i="2" a="1"/>
  <c r="CS969" i="2" s="1"/>
  <c r="CR969" i="2" a="1"/>
  <c r="CR969" i="2" s="1"/>
  <c r="CQ969" i="2"/>
  <c r="G995" i="13" s="1"/>
  <c r="CP969" i="2"/>
  <c r="CO969" i="2"/>
  <c r="CM969" i="2"/>
  <c r="CK969" i="2"/>
  <c r="E995" i="13" s="1"/>
  <c r="BS969" i="2"/>
  <c r="BW969" i="2" s="1"/>
  <c r="BT969" i="2" s="1"/>
  <c r="BR969" i="2"/>
  <c r="BG969" i="2"/>
  <c r="BC969" i="2"/>
  <c r="BB969" i="2"/>
  <c r="BA969" i="2"/>
  <c r="AZ969" i="2"/>
  <c r="BQ969" i="2" s="1"/>
  <c r="AY969" i="2"/>
  <c r="BF969" i="2" s="1"/>
  <c r="AX969" i="2"/>
  <c r="BO969" i="2" s="1"/>
  <c r="AV969" i="2"/>
  <c r="L995" i="13" s="1"/>
  <c r="AO969" i="2"/>
  <c r="K995" i="13" s="1"/>
  <c r="AK969" i="2"/>
  <c r="Q969" i="2"/>
  <c r="DT968" i="2"/>
  <c r="DU968" i="2" s="1"/>
  <c r="DH968" i="2"/>
  <c r="CZ968" i="2"/>
  <c r="CY968" i="2"/>
  <c r="CW968" i="2"/>
  <c r="H994" i="13" s="1"/>
  <c r="CT968" i="2" a="1"/>
  <c r="CT968" i="2" s="1"/>
  <c r="CS968" i="2" a="1"/>
  <c r="CS968" i="2" s="1"/>
  <c r="CR968" i="2" a="1"/>
  <c r="CR968" i="2" s="1"/>
  <c r="CQ968" i="2"/>
  <c r="G994" i="13" s="1"/>
  <c r="CP968" i="2"/>
  <c r="CO968" i="2"/>
  <c r="CM968" i="2"/>
  <c r="CK968" i="2"/>
  <c r="E994" i="13" s="1"/>
  <c r="BS968" i="2"/>
  <c r="BR968" i="2"/>
  <c r="BG968" i="2"/>
  <c r="BC968" i="2"/>
  <c r="BB968" i="2"/>
  <c r="BA968" i="2"/>
  <c r="AZ968" i="2"/>
  <c r="BQ968" i="2" s="1"/>
  <c r="AY968" i="2"/>
  <c r="BF968" i="2" s="1"/>
  <c r="AX968" i="2"/>
  <c r="BE968" i="2" s="1"/>
  <c r="AV968" i="2"/>
  <c r="L994" i="13" s="1"/>
  <c r="AO968" i="2"/>
  <c r="K994" i="13" s="1"/>
  <c r="AK968" i="2"/>
  <c r="Q968" i="2"/>
  <c r="DT967" i="2"/>
  <c r="DU967" i="2" s="1"/>
  <c r="DH967" i="2"/>
  <c r="CZ967" i="2"/>
  <c r="CY967" i="2"/>
  <c r="CW967" i="2"/>
  <c r="H993" i="13" s="1"/>
  <c r="CT967" i="2" a="1"/>
  <c r="CT967" i="2" s="1"/>
  <c r="CS967" i="2" a="1"/>
  <c r="CS967" i="2" s="1"/>
  <c r="CR967" i="2" a="1"/>
  <c r="CR967" i="2" s="1"/>
  <c r="CQ967" i="2"/>
  <c r="DG967" i="2" s="1"/>
  <c r="CP967" i="2"/>
  <c r="CO967" i="2"/>
  <c r="CM967" i="2"/>
  <c r="CK967" i="2"/>
  <c r="E993" i="13" s="1"/>
  <c r="BS967" i="2"/>
  <c r="BW967" i="2" s="1"/>
  <c r="BZ967" i="2" s="1"/>
  <c r="BR967" i="2"/>
  <c r="BG967" i="2"/>
  <c r="BC967" i="2"/>
  <c r="BB967" i="2"/>
  <c r="BA967" i="2"/>
  <c r="AZ967" i="2"/>
  <c r="BQ967" i="2" s="1"/>
  <c r="AY967" i="2"/>
  <c r="BP967" i="2" s="1"/>
  <c r="AX967" i="2"/>
  <c r="BE967" i="2" s="1"/>
  <c r="AV967" i="2"/>
  <c r="L993" i="13" s="1"/>
  <c r="AO967" i="2"/>
  <c r="K993" i="13" s="1"/>
  <c r="AK967" i="2"/>
  <c r="Q967" i="2"/>
  <c r="DT966" i="2"/>
  <c r="DU966" i="2" s="1"/>
  <c r="DH966" i="2"/>
  <c r="CZ966" i="2"/>
  <c r="CY966" i="2"/>
  <c r="CW966" i="2"/>
  <c r="H992" i="13" s="1"/>
  <c r="CT966" i="2" a="1"/>
  <c r="CT966" i="2" s="1"/>
  <c r="CS966" i="2" a="1"/>
  <c r="CS966" i="2" s="1"/>
  <c r="CR966" i="2" a="1"/>
  <c r="CR966" i="2" s="1"/>
  <c r="CQ966" i="2"/>
  <c r="DQ966" i="2" s="1"/>
  <c r="CP966" i="2"/>
  <c r="CO966" i="2"/>
  <c r="CM966" i="2"/>
  <c r="CK966" i="2"/>
  <c r="E992" i="13" s="1"/>
  <c r="BS966" i="2"/>
  <c r="BX966" i="2" s="1"/>
  <c r="BR966" i="2"/>
  <c r="BG966" i="2"/>
  <c r="BC966" i="2"/>
  <c r="BB966" i="2"/>
  <c r="BA966" i="2"/>
  <c r="AZ966" i="2"/>
  <c r="BQ966" i="2" s="1"/>
  <c r="AY966" i="2"/>
  <c r="BF966" i="2" s="1"/>
  <c r="AX966" i="2"/>
  <c r="BO966" i="2" s="1"/>
  <c r="AV966" i="2"/>
  <c r="L992" i="13" s="1"/>
  <c r="AO966" i="2"/>
  <c r="K992" i="13" s="1"/>
  <c r="AK966" i="2"/>
  <c r="Q966" i="2"/>
  <c r="DT965" i="2"/>
  <c r="DU965" i="2" s="1"/>
  <c r="DH965" i="2"/>
  <c r="CZ965" i="2"/>
  <c r="CY965" i="2"/>
  <c r="CW965" i="2"/>
  <c r="H991" i="13" s="1"/>
  <c r="CT965" i="2" a="1"/>
  <c r="CT965" i="2" s="1"/>
  <c r="CS965" i="2" a="1"/>
  <c r="CS965" i="2" s="1"/>
  <c r="CR965" i="2" a="1"/>
  <c r="CR965" i="2" s="1"/>
  <c r="CQ965" i="2"/>
  <c r="G991" i="13" s="1"/>
  <c r="CP965" i="2"/>
  <c r="CO965" i="2"/>
  <c r="CM965" i="2"/>
  <c r="CK965" i="2"/>
  <c r="E991" i="13" s="1"/>
  <c r="BS965" i="2"/>
  <c r="BR965" i="2"/>
  <c r="BG965" i="2"/>
  <c r="BC965" i="2"/>
  <c r="BB965" i="2"/>
  <c r="BA965" i="2"/>
  <c r="AZ965" i="2"/>
  <c r="BQ965" i="2" s="1"/>
  <c r="AY965" i="2"/>
  <c r="BP965" i="2" s="1"/>
  <c r="AX965" i="2"/>
  <c r="BO965" i="2" s="1"/>
  <c r="AV965" i="2"/>
  <c r="L991" i="13" s="1"/>
  <c r="AO965" i="2"/>
  <c r="K991" i="13" s="1"/>
  <c r="AK965" i="2"/>
  <c r="Q965" i="2"/>
  <c r="DT964" i="2"/>
  <c r="DU964" i="2" s="1"/>
  <c r="DH964" i="2"/>
  <c r="CZ964" i="2"/>
  <c r="CY964" i="2"/>
  <c r="CW964" i="2"/>
  <c r="H990" i="13" s="1"/>
  <c r="CT964" i="2" a="1"/>
  <c r="CT964" i="2" s="1"/>
  <c r="CS964" i="2" a="1"/>
  <c r="CS964" i="2" s="1"/>
  <c r="CR964" i="2" a="1"/>
  <c r="CR964" i="2" s="1"/>
  <c r="CQ964" i="2"/>
  <c r="G990" i="13" s="1"/>
  <c r="CP964" i="2"/>
  <c r="CO964" i="2"/>
  <c r="CM964" i="2"/>
  <c r="CK964" i="2"/>
  <c r="E990" i="13" s="1"/>
  <c r="BS964" i="2"/>
  <c r="BW964" i="2" s="1"/>
  <c r="BT964" i="2" s="1"/>
  <c r="BR964" i="2"/>
  <c r="BG964" i="2"/>
  <c r="BC964" i="2"/>
  <c r="BB964" i="2"/>
  <c r="BA964" i="2"/>
  <c r="AZ964" i="2"/>
  <c r="BQ964" i="2" s="1"/>
  <c r="AY964" i="2"/>
  <c r="BP964" i="2" s="1"/>
  <c r="AX964" i="2"/>
  <c r="BE964" i="2" s="1"/>
  <c r="AV964" i="2"/>
  <c r="L990" i="13" s="1"/>
  <c r="AO964" i="2"/>
  <c r="K990" i="13" s="1"/>
  <c r="AK964" i="2"/>
  <c r="Q964" i="2"/>
  <c r="DT963" i="2"/>
  <c r="DU963" i="2" s="1"/>
  <c r="DH963" i="2"/>
  <c r="CZ963" i="2"/>
  <c r="CY963" i="2"/>
  <c r="CW963" i="2"/>
  <c r="H989" i="13" s="1"/>
  <c r="CT963" i="2" a="1"/>
  <c r="CT963" i="2" s="1"/>
  <c r="CS963" i="2" a="1"/>
  <c r="CS963" i="2" s="1"/>
  <c r="CR963" i="2" a="1"/>
  <c r="CR963" i="2" s="1"/>
  <c r="CQ963" i="2"/>
  <c r="G989" i="13" s="1"/>
  <c r="CP963" i="2"/>
  <c r="CO963" i="2"/>
  <c r="CM963" i="2"/>
  <c r="CK963" i="2"/>
  <c r="E989" i="13" s="1"/>
  <c r="BS963" i="2"/>
  <c r="BR963" i="2"/>
  <c r="BG963" i="2"/>
  <c r="BC963" i="2"/>
  <c r="BB963" i="2"/>
  <c r="BA963" i="2"/>
  <c r="AZ963" i="2"/>
  <c r="BQ963" i="2" s="1"/>
  <c r="AY963" i="2"/>
  <c r="BP963" i="2" s="1"/>
  <c r="AX963" i="2"/>
  <c r="BE963" i="2" s="1"/>
  <c r="AV963" i="2"/>
  <c r="L989" i="13" s="1"/>
  <c r="AO963" i="2"/>
  <c r="K989" i="13" s="1"/>
  <c r="AK963" i="2"/>
  <c r="Q963" i="2"/>
  <c r="DT962" i="2"/>
  <c r="DU962" i="2" s="1"/>
  <c r="DH962" i="2"/>
  <c r="CZ962" i="2"/>
  <c r="CY962" i="2"/>
  <c r="CW962" i="2"/>
  <c r="H988" i="13" s="1"/>
  <c r="CT962" i="2" a="1"/>
  <c r="CT962" i="2" s="1"/>
  <c r="CS962" i="2" a="1"/>
  <c r="CS962" i="2" s="1"/>
  <c r="CR962" i="2" a="1"/>
  <c r="CR962" i="2" s="1"/>
  <c r="CQ962" i="2"/>
  <c r="CP962" i="2"/>
  <c r="CO962" i="2"/>
  <c r="CM962" i="2"/>
  <c r="CK962" i="2"/>
  <c r="E988" i="13" s="1"/>
  <c r="BS962" i="2"/>
  <c r="CB962" i="2" s="1"/>
  <c r="BR962" i="2"/>
  <c r="BG962" i="2"/>
  <c r="BC962" i="2"/>
  <c r="BB962" i="2"/>
  <c r="BA962" i="2"/>
  <c r="AZ962" i="2"/>
  <c r="BQ962" i="2" s="1"/>
  <c r="AY962" i="2"/>
  <c r="AX962" i="2"/>
  <c r="BO962" i="2" s="1"/>
  <c r="AV962" i="2"/>
  <c r="L988" i="13" s="1"/>
  <c r="AO962" i="2"/>
  <c r="K988" i="13" s="1"/>
  <c r="AK962" i="2"/>
  <c r="Q962" i="2"/>
  <c r="DT961" i="2"/>
  <c r="DU961" i="2" s="1"/>
  <c r="DH961" i="2"/>
  <c r="CZ961" i="2"/>
  <c r="CY961" i="2"/>
  <c r="CW961" i="2"/>
  <c r="H987" i="13" s="1"/>
  <c r="CT961" i="2" a="1"/>
  <c r="CT961" i="2" s="1"/>
  <c r="CS961" i="2" a="1"/>
  <c r="CS961" i="2" s="1"/>
  <c r="CR961" i="2" a="1"/>
  <c r="CR961" i="2" s="1"/>
  <c r="CQ961" i="2"/>
  <c r="CP961" i="2"/>
  <c r="CO961" i="2"/>
  <c r="CM961" i="2"/>
  <c r="CK961" i="2"/>
  <c r="E987" i="13" s="1"/>
  <c r="BS961" i="2"/>
  <c r="BR961" i="2"/>
  <c r="BG961" i="2"/>
  <c r="BC961" i="2"/>
  <c r="BB961" i="2"/>
  <c r="BA961" i="2"/>
  <c r="AZ961" i="2"/>
  <c r="BQ961" i="2" s="1"/>
  <c r="AY961" i="2"/>
  <c r="BF961" i="2" s="1"/>
  <c r="AX961" i="2"/>
  <c r="BO961" i="2" s="1"/>
  <c r="AV961" i="2"/>
  <c r="L987" i="13" s="1"/>
  <c r="AO961" i="2"/>
  <c r="K987" i="13" s="1"/>
  <c r="AK961" i="2"/>
  <c r="Q961" i="2"/>
  <c r="DT960" i="2"/>
  <c r="DU960" i="2" s="1"/>
  <c r="DH960" i="2"/>
  <c r="CZ960" i="2"/>
  <c r="CY960" i="2"/>
  <c r="CW960" i="2"/>
  <c r="H986" i="13" s="1"/>
  <c r="CT960" i="2" a="1"/>
  <c r="CT960" i="2" s="1"/>
  <c r="CS960" i="2" a="1"/>
  <c r="CS960" i="2" s="1"/>
  <c r="CR960" i="2" a="1"/>
  <c r="CR960" i="2" s="1"/>
  <c r="CQ960" i="2"/>
  <c r="CP960" i="2"/>
  <c r="CO960" i="2"/>
  <c r="CM960" i="2"/>
  <c r="CK960" i="2"/>
  <c r="E986" i="13" s="1"/>
  <c r="BS960" i="2"/>
  <c r="CB960" i="2" s="1"/>
  <c r="BR960" i="2"/>
  <c r="BG960" i="2"/>
  <c r="BC960" i="2"/>
  <c r="BB960" i="2"/>
  <c r="BA960" i="2"/>
  <c r="AZ960" i="2"/>
  <c r="BQ960" i="2" s="1"/>
  <c r="AY960" i="2"/>
  <c r="AX960" i="2"/>
  <c r="BE960" i="2" s="1"/>
  <c r="AV960" i="2"/>
  <c r="L986" i="13" s="1"/>
  <c r="AO960" i="2"/>
  <c r="K986" i="13" s="1"/>
  <c r="AK960" i="2"/>
  <c r="Q960" i="2"/>
  <c r="DT959" i="2"/>
  <c r="DU959" i="2" s="1"/>
  <c r="DH959" i="2"/>
  <c r="CZ959" i="2"/>
  <c r="CY959" i="2"/>
  <c r="CW959" i="2"/>
  <c r="H985" i="13" s="1"/>
  <c r="CT959" i="2" a="1"/>
  <c r="CT959" i="2" s="1"/>
  <c r="CS959" i="2" a="1"/>
  <c r="CS959" i="2" s="1"/>
  <c r="CR959" i="2" a="1"/>
  <c r="CR959" i="2" s="1"/>
  <c r="CQ959" i="2"/>
  <c r="G985" i="13" s="1"/>
  <c r="CP959" i="2"/>
  <c r="CO959" i="2"/>
  <c r="CM959" i="2"/>
  <c r="CK959" i="2"/>
  <c r="E985" i="13" s="1"/>
  <c r="BS959" i="2"/>
  <c r="CB959" i="2" s="1"/>
  <c r="CF959" i="2" s="1"/>
  <c r="BR959" i="2"/>
  <c r="BG959" i="2"/>
  <c r="BC959" i="2"/>
  <c r="BB959" i="2"/>
  <c r="BA959" i="2"/>
  <c r="AZ959" i="2"/>
  <c r="BQ959" i="2" s="1"/>
  <c r="AY959" i="2"/>
  <c r="BP959" i="2" s="1"/>
  <c r="AX959" i="2"/>
  <c r="BE959" i="2" s="1"/>
  <c r="AV959" i="2"/>
  <c r="L985" i="13" s="1"/>
  <c r="AO959" i="2"/>
  <c r="K985" i="13" s="1"/>
  <c r="AK959" i="2"/>
  <c r="Q959" i="2"/>
  <c r="DT958" i="2"/>
  <c r="DU958" i="2" s="1"/>
  <c r="DH958" i="2"/>
  <c r="CZ958" i="2"/>
  <c r="CY958" i="2"/>
  <c r="CW958" i="2"/>
  <c r="H984" i="13" s="1"/>
  <c r="CT958" i="2" a="1"/>
  <c r="CT958" i="2" s="1"/>
  <c r="CS958" i="2" a="1"/>
  <c r="CS958" i="2" s="1"/>
  <c r="CR958" i="2" a="1"/>
  <c r="CR958" i="2" s="1"/>
  <c r="CQ958" i="2"/>
  <c r="CP958" i="2"/>
  <c r="CO958" i="2"/>
  <c r="CM958" i="2"/>
  <c r="CK958" i="2"/>
  <c r="E984" i="13" s="1"/>
  <c r="BS958" i="2"/>
  <c r="BW958" i="2" s="1"/>
  <c r="BT958" i="2" s="1"/>
  <c r="BR958" i="2"/>
  <c r="BG958" i="2"/>
  <c r="BC958" i="2"/>
  <c r="BB958" i="2"/>
  <c r="BA958" i="2"/>
  <c r="AZ958" i="2"/>
  <c r="BQ958" i="2" s="1"/>
  <c r="AY958" i="2"/>
  <c r="AX958" i="2"/>
  <c r="BO958" i="2" s="1"/>
  <c r="AV958" i="2"/>
  <c r="L984" i="13" s="1"/>
  <c r="AO958" i="2"/>
  <c r="K984" i="13" s="1"/>
  <c r="AK958" i="2"/>
  <c r="Q958" i="2"/>
  <c r="DT957" i="2"/>
  <c r="DU957" i="2" s="1"/>
  <c r="DH957" i="2"/>
  <c r="CZ957" i="2"/>
  <c r="CY957" i="2"/>
  <c r="CW957" i="2"/>
  <c r="H983" i="13" s="1"/>
  <c r="CT957" i="2" a="1"/>
  <c r="CT957" i="2" s="1"/>
  <c r="CS957" i="2" a="1"/>
  <c r="CS957" i="2" s="1"/>
  <c r="CR957" i="2" a="1"/>
  <c r="CR957" i="2" s="1"/>
  <c r="CQ957" i="2"/>
  <c r="G983" i="13" s="1"/>
  <c r="CP957" i="2"/>
  <c r="CO957" i="2"/>
  <c r="CM957" i="2"/>
  <c r="CK957" i="2"/>
  <c r="E983" i="13" s="1"/>
  <c r="BS957" i="2"/>
  <c r="BR957" i="2"/>
  <c r="BG957" i="2"/>
  <c r="BC957" i="2"/>
  <c r="BB957" i="2"/>
  <c r="BA957" i="2"/>
  <c r="AZ957" i="2"/>
  <c r="BQ957" i="2" s="1"/>
  <c r="AY957" i="2"/>
  <c r="BP957" i="2" s="1"/>
  <c r="AX957" i="2"/>
  <c r="BO957" i="2" s="1"/>
  <c r="AV957" i="2"/>
  <c r="L983" i="13" s="1"/>
  <c r="AO957" i="2"/>
  <c r="K983" i="13" s="1"/>
  <c r="AK957" i="2"/>
  <c r="Q957" i="2"/>
  <c r="DT956" i="2"/>
  <c r="DU956" i="2" s="1"/>
  <c r="DH956" i="2"/>
  <c r="CZ956" i="2"/>
  <c r="CY956" i="2"/>
  <c r="CW956" i="2"/>
  <c r="H982" i="13" s="1"/>
  <c r="CT956" i="2" a="1"/>
  <c r="CT956" i="2" s="1"/>
  <c r="CS956" i="2" a="1"/>
  <c r="CS956" i="2" s="1"/>
  <c r="CR956" i="2" a="1"/>
  <c r="CR956" i="2" s="1"/>
  <c r="CQ956" i="2"/>
  <c r="G982" i="13" s="1"/>
  <c r="CP956" i="2"/>
  <c r="CO956" i="2"/>
  <c r="CM956" i="2"/>
  <c r="CK956" i="2"/>
  <c r="E982" i="13" s="1"/>
  <c r="BS956" i="2"/>
  <c r="BR956" i="2"/>
  <c r="BG956" i="2"/>
  <c r="BC956" i="2"/>
  <c r="BB956" i="2"/>
  <c r="BA956" i="2"/>
  <c r="AZ956" i="2"/>
  <c r="BQ956" i="2" s="1"/>
  <c r="AY956" i="2"/>
  <c r="BP956" i="2" s="1"/>
  <c r="AX956" i="2"/>
  <c r="BO956" i="2" s="1"/>
  <c r="AV956" i="2"/>
  <c r="L982" i="13" s="1"/>
  <c r="AO956" i="2"/>
  <c r="K982" i="13" s="1"/>
  <c r="AK956" i="2"/>
  <c r="Q956" i="2"/>
  <c r="DT955" i="2"/>
  <c r="DU955" i="2" s="1"/>
  <c r="DH955" i="2"/>
  <c r="CZ955" i="2"/>
  <c r="CY955" i="2"/>
  <c r="CW955" i="2"/>
  <c r="H981" i="13" s="1"/>
  <c r="CT955" i="2" a="1"/>
  <c r="CT955" i="2" s="1"/>
  <c r="CS955" i="2" a="1"/>
  <c r="CS955" i="2" s="1"/>
  <c r="CR955" i="2" a="1"/>
  <c r="CR955" i="2" s="1"/>
  <c r="CQ955" i="2"/>
  <c r="CP955" i="2"/>
  <c r="CO955" i="2"/>
  <c r="CM955" i="2"/>
  <c r="CK955" i="2"/>
  <c r="E981" i="13" s="1"/>
  <c r="BS955" i="2"/>
  <c r="CB955" i="2" s="1"/>
  <c r="BR955" i="2"/>
  <c r="BG955" i="2"/>
  <c r="BC955" i="2"/>
  <c r="BB955" i="2"/>
  <c r="BA955" i="2"/>
  <c r="AZ955" i="2"/>
  <c r="BQ955" i="2" s="1"/>
  <c r="AY955" i="2"/>
  <c r="BP955" i="2" s="1"/>
  <c r="AX955" i="2"/>
  <c r="BE955" i="2" s="1"/>
  <c r="AV955" i="2"/>
  <c r="L981" i="13" s="1"/>
  <c r="AO955" i="2"/>
  <c r="K981" i="13" s="1"/>
  <c r="AK955" i="2"/>
  <c r="Q955" i="2"/>
  <c r="DT954" i="2"/>
  <c r="DU954" i="2" s="1"/>
  <c r="DH954" i="2"/>
  <c r="CZ954" i="2"/>
  <c r="CY954" i="2"/>
  <c r="CW954" i="2"/>
  <c r="H980" i="13" s="1"/>
  <c r="CT954" i="2" a="1"/>
  <c r="CT954" i="2" s="1"/>
  <c r="CS954" i="2" a="1"/>
  <c r="CS954" i="2" s="1"/>
  <c r="CR954" i="2" a="1"/>
  <c r="CR954" i="2" s="1"/>
  <c r="CQ954" i="2"/>
  <c r="CP954" i="2"/>
  <c r="CO954" i="2"/>
  <c r="CM954" i="2"/>
  <c r="CK954" i="2"/>
  <c r="E980" i="13" s="1"/>
  <c r="BS954" i="2"/>
  <c r="BW954" i="2" s="1"/>
  <c r="BT954" i="2" s="1"/>
  <c r="BR954" i="2"/>
  <c r="BG954" i="2"/>
  <c r="BC954" i="2"/>
  <c r="BB954" i="2"/>
  <c r="BA954" i="2"/>
  <c r="AZ954" i="2"/>
  <c r="BQ954" i="2" s="1"/>
  <c r="AY954" i="2"/>
  <c r="AX954" i="2"/>
  <c r="AV954" i="2"/>
  <c r="L980" i="13" s="1"/>
  <c r="AO954" i="2"/>
  <c r="K980" i="13" s="1"/>
  <c r="AK954" i="2"/>
  <c r="Q954" i="2"/>
  <c r="DT953" i="2"/>
  <c r="DU953" i="2" s="1"/>
  <c r="DH953" i="2"/>
  <c r="CZ953" i="2"/>
  <c r="CY953" i="2"/>
  <c r="CW953" i="2"/>
  <c r="H979" i="13" s="1"/>
  <c r="CT953" i="2" a="1"/>
  <c r="CT953" i="2" s="1"/>
  <c r="CS953" i="2" a="1"/>
  <c r="CS953" i="2" s="1"/>
  <c r="CR953" i="2" a="1"/>
  <c r="CR953" i="2" s="1"/>
  <c r="CQ953" i="2"/>
  <c r="G979" i="13" s="1"/>
  <c r="CP953" i="2"/>
  <c r="CO953" i="2"/>
  <c r="CM953" i="2"/>
  <c r="CK953" i="2"/>
  <c r="E979" i="13" s="1"/>
  <c r="BS953" i="2"/>
  <c r="BR953" i="2"/>
  <c r="BG953" i="2"/>
  <c r="BC953" i="2"/>
  <c r="BB953" i="2"/>
  <c r="BA953" i="2"/>
  <c r="AZ953" i="2"/>
  <c r="BQ953" i="2" s="1"/>
  <c r="AY953" i="2"/>
  <c r="BP953" i="2" s="1"/>
  <c r="AX953" i="2"/>
  <c r="AV953" i="2"/>
  <c r="L979" i="13" s="1"/>
  <c r="AO953" i="2"/>
  <c r="K979" i="13" s="1"/>
  <c r="AK953" i="2"/>
  <c r="Q953" i="2"/>
  <c r="DT952" i="2"/>
  <c r="DU952" i="2" s="1"/>
  <c r="DH952" i="2"/>
  <c r="CZ952" i="2"/>
  <c r="CY952" i="2"/>
  <c r="CW952" i="2"/>
  <c r="H978" i="13" s="1"/>
  <c r="CT952" i="2" a="1"/>
  <c r="CT952" i="2" s="1"/>
  <c r="CS952" i="2" a="1"/>
  <c r="CS952" i="2" s="1"/>
  <c r="CR952" i="2" a="1"/>
  <c r="CR952" i="2" s="1"/>
  <c r="CQ952" i="2"/>
  <c r="G978" i="13" s="1"/>
  <c r="CP952" i="2"/>
  <c r="CO952" i="2"/>
  <c r="CM952" i="2"/>
  <c r="CK952" i="2"/>
  <c r="E978" i="13" s="1"/>
  <c r="BS952" i="2"/>
  <c r="CB952" i="2" s="1"/>
  <c r="BR952" i="2"/>
  <c r="BG952" i="2"/>
  <c r="BC952" i="2"/>
  <c r="BB952" i="2"/>
  <c r="BA952" i="2"/>
  <c r="AZ952" i="2"/>
  <c r="BQ952" i="2" s="1"/>
  <c r="AY952" i="2"/>
  <c r="BP952" i="2" s="1"/>
  <c r="AX952" i="2"/>
  <c r="BO952" i="2" s="1"/>
  <c r="AV952" i="2"/>
  <c r="L978" i="13" s="1"/>
  <c r="AO952" i="2"/>
  <c r="K978" i="13" s="1"/>
  <c r="AK952" i="2"/>
  <c r="Q952" i="2"/>
  <c r="DT951" i="2"/>
  <c r="DU951" i="2" s="1"/>
  <c r="DH951" i="2"/>
  <c r="CZ951" i="2"/>
  <c r="CY951" i="2"/>
  <c r="CW951" i="2"/>
  <c r="H977" i="13" s="1"/>
  <c r="CT951" i="2" a="1"/>
  <c r="CT951" i="2" s="1"/>
  <c r="CS951" i="2" a="1"/>
  <c r="CS951" i="2" s="1"/>
  <c r="CR951" i="2" a="1"/>
  <c r="CR951" i="2" s="1"/>
  <c r="CQ951" i="2"/>
  <c r="G977" i="13" s="1"/>
  <c r="CP951" i="2"/>
  <c r="CO951" i="2"/>
  <c r="CM951" i="2"/>
  <c r="CK951" i="2"/>
  <c r="E977" i="13" s="1"/>
  <c r="BS951" i="2"/>
  <c r="BX951" i="2" s="1"/>
  <c r="BR951" i="2"/>
  <c r="BG951" i="2"/>
  <c r="BC951" i="2"/>
  <c r="BB951" i="2"/>
  <c r="BA951" i="2"/>
  <c r="AZ951" i="2"/>
  <c r="BQ951" i="2" s="1"/>
  <c r="AY951" i="2"/>
  <c r="BP951" i="2" s="1"/>
  <c r="AX951" i="2"/>
  <c r="BE951" i="2" s="1"/>
  <c r="AV951" i="2"/>
  <c r="L977" i="13" s="1"/>
  <c r="AO951" i="2"/>
  <c r="K977" i="13" s="1"/>
  <c r="AK951" i="2"/>
  <c r="Q951" i="2"/>
  <c r="DT950" i="2"/>
  <c r="DU950" i="2" s="1"/>
  <c r="DH950" i="2"/>
  <c r="CZ950" i="2"/>
  <c r="CY950" i="2"/>
  <c r="CW950" i="2"/>
  <c r="H976" i="13" s="1"/>
  <c r="CT950" i="2" a="1"/>
  <c r="CT950" i="2" s="1"/>
  <c r="CS950" i="2" a="1"/>
  <c r="CS950" i="2" s="1"/>
  <c r="CR950" i="2" a="1"/>
  <c r="CR950" i="2" s="1"/>
  <c r="CQ950" i="2"/>
  <c r="CP950" i="2"/>
  <c r="CO950" i="2"/>
  <c r="CM950" i="2"/>
  <c r="CK950" i="2"/>
  <c r="E976" i="13" s="1"/>
  <c r="BS950" i="2"/>
  <c r="CB950" i="2" s="1"/>
  <c r="CF950" i="2" s="1"/>
  <c r="CC950" i="2" s="1"/>
  <c r="BR950" i="2"/>
  <c r="BG950" i="2"/>
  <c r="BC950" i="2"/>
  <c r="BB950" i="2"/>
  <c r="BA950" i="2"/>
  <c r="AZ950" i="2"/>
  <c r="BQ950" i="2" s="1"/>
  <c r="AY950" i="2"/>
  <c r="AX950" i="2"/>
  <c r="BE950" i="2" s="1"/>
  <c r="AV950" i="2"/>
  <c r="L976" i="13" s="1"/>
  <c r="AO950" i="2"/>
  <c r="K976" i="13" s="1"/>
  <c r="AK950" i="2"/>
  <c r="Q950" i="2"/>
  <c r="DT949" i="2"/>
  <c r="DU949" i="2" s="1"/>
  <c r="DH949" i="2"/>
  <c r="CZ949" i="2"/>
  <c r="CY949" i="2"/>
  <c r="CW949" i="2"/>
  <c r="H975" i="13" s="1"/>
  <c r="CT949" i="2" a="1"/>
  <c r="CT949" i="2" s="1"/>
  <c r="CS949" i="2" a="1"/>
  <c r="CS949" i="2" s="1"/>
  <c r="CR949" i="2" a="1"/>
  <c r="CR949" i="2" s="1"/>
  <c r="CQ949" i="2"/>
  <c r="G975" i="13" s="1"/>
  <c r="CP949" i="2"/>
  <c r="CO949" i="2"/>
  <c r="CM949" i="2"/>
  <c r="CK949" i="2"/>
  <c r="E975" i="13" s="1"/>
  <c r="BS949" i="2"/>
  <c r="BR949" i="2"/>
  <c r="BG949" i="2"/>
  <c r="BC949" i="2"/>
  <c r="BB949" i="2"/>
  <c r="BA949" i="2"/>
  <c r="AZ949" i="2"/>
  <c r="BQ949" i="2" s="1"/>
  <c r="AY949" i="2"/>
  <c r="BF949" i="2" s="1"/>
  <c r="AX949" i="2"/>
  <c r="BO949" i="2" s="1"/>
  <c r="AV949" i="2"/>
  <c r="L975" i="13" s="1"/>
  <c r="AO949" i="2"/>
  <c r="K975" i="13" s="1"/>
  <c r="AK949" i="2"/>
  <c r="Q949" i="2"/>
  <c r="DT948" i="2"/>
  <c r="DU948" i="2" s="1"/>
  <c r="DH948" i="2"/>
  <c r="CZ948" i="2"/>
  <c r="CY948" i="2"/>
  <c r="CW948" i="2"/>
  <c r="H974" i="13" s="1"/>
  <c r="CT948" i="2" a="1"/>
  <c r="CT948" i="2" s="1"/>
  <c r="CS948" i="2" a="1"/>
  <c r="CS948" i="2" s="1"/>
  <c r="CR948" i="2" a="1"/>
  <c r="CR948" i="2" s="1"/>
  <c r="CQ948" i="2"/>
  <c r="CP948" i="2"/>
  <c r="CO948" i="2"/>
  <c r="CM948" i="2"/>
  <c r="CK948" i="2"/>
  <c r="E974" i="13" s="1"/>
  <c r="BS948" i="2"/>
  <c r="BR948" i="2"/>
  <c r="BG948" i="2"/>
  <c r="BC948" i="2"/>
  <c r="BB948" i="2"/>
  <c r="BA948" i="2"/>
  <c r="AZ948" i="2"/>
  <c r="BQ948" i="2" s="1"/>
  <c r="AY948" i="2"/>
  <c r="BP948" i="2" s="1"/>
  <c r="AX948" i="2"/>
  <c r="BO948" i="2" s="1"/>
  <c r="AV948" i="2"/>
  <c r="L974" i="13" s="1"/>
  <c r="AO948" i="2"/>
  <c r="K974" i="13" s="1"/>
  <c r="AK948" i="2"/>
  <c r="Q948" i="2"/>
  <c r="DT947" i="2"/>
  <c r="DU947" i="2" s="1"/>
  <c r="DH947" i="2"/>
  <c r="CZ947" i="2"/>
  <c r="CY947" i="2"/>
  <c r="CW947" i="2"/>
  <c r="H973" i="13" s="1"/>
  <c r="CT947" i="2" a="1"/>
  <c r="CT947" i="2" s="1"/>
  <c r="CS947" i="2" a="1"/>
  <c r="CS947" i="2" s="1"/>
  <c r="CR947" i="2" a="1"/>
  <c r="CR947" i="2" s="1"/>
  <c r="CQ947" i="2"/>
  <c r="CP947" i="2"/>
  <c r="CO947" i="2"/>
  <c r="CM947" i="2"/>
  <c r="CK947" i="2"/>
  <c r="E973" i="13" s="1"/>
  <c r="BS947" i="2"/>
  <c r="CB947" i="2" s="1"/>
  <c r="BR947" i="2"/>
  <c r="BG947" i="2"/>
  <c r="BC947" i="2"/>
  <c r="BB947" i="2"/>
  <c r="BA947" i="2"/>
  <c r="AZ947" i="2"/>
  <c r="BQ947" i="2" s="1"/>
  <c r="AY947" i="2"/>
  <c r="BF947" i="2" s="1"/>
  <c r="AX947" i="2"/>
  <c r="BE947" i="2" s="1"/>
  <c r="AV947" i="2"/>
  <c r="L973" i="13" s="1"/>
  <c r="AO947" i="2"/>
  <c r="K973" i="13" s="1"/>
  <c r="AK947" i="2"/>
  <c r="Q947" i="2"/>
  <c r="DT946" i="2"/>
  <c r="DU946" i="2" s="1"/>
  <c r="DH946" i="2"/>
  <c r="CZ946" i="2"/>
  <c r="CY946" i="2"/>
  <c r="CW946" i="2"/>
  <c r="H972" i="13" s="1"/>
  <c r="CT946" i="2" a="1"/>
  <c r="CT946" i="2" s="1"/>
  <c r="CS946" i="2" a="1"/>
  <c r="CS946" i="2" s="1"/>
  <c r="CR946" i="2" a="1"/>
  <c r="CR946" i="2" s="1"/>
  <c r="CQ946" i="2"/>
  <c r="CP946" i="2"/>
  <c r="CO946" i="2"/>
  <c r="CM946" i="2"/>
  <c r="CK946" i="2"/>
  <c r="E972" i="13" s="1"/>
  <c r="BS946" i="2"/>
  <c r="BR946" i="2"/>
  <c r="BG946" i="2"/>
  <c r="BC946" i="2"/>
  <c r="BB946" i="2"/>
  <c r="BA946" i="2"/>
  <c r="AZ946" i="2"/>
  <c r="BQ946" i="2" s="1"/>
  <c r="AY946" i="2"/>
  <c r="AX946" i="2"/>
  <c r="BE946" i="2" s="1"/>
  <c r="AV946" i="2"/>
  <c r="L972" i="13" s="1"/>
  <c r="AO946" i="2"/>
  <c r="K972" i="13" s="1"/>
  <c r="AK946" i="2"/>
  <c r="Q946" i="2"/>
  <c r="DT945" i="2"/>
  <c r="DU945" i="2" s="1"/>
  <c r="DH945" i="2"/>
  <c r="CZ945" i="2"/>
  <c r="CY945" i="2"/>
  <c r="CW945" i="2"/>
  <c r="H971" i="13" s="1"/>
  <c r="CT945" i="2" a="1"/>
  <c r="CT945" i="2" s="1"/>
  <c r="CS945" i="2" a="1"/>
  <c r="CS945" i="2" s="1"/>
  <c r="CR945" i="2" a="1"/>
  <c r="CR945" i="2" s="1"/>
  <c r="CQ945" i="2"/>
  <c r="G971" i="13" s="1"/>
  <c r="CP945" i="2"/>
  <c r="CO945" i="2"/>
  <c r="CM945" i="2"/>
  <c r="CK945" i="2"/>
  <c r="E971" i="13" s="1"/>
  <c r="BS945" i="2"/>
  <c r="BR945" i="2"/>
  <c r="BG945" i="2"/>
  <c r="BC945" i="2"/>
  <c r="BB945" i="2"/>
  <c r="BA945" i="2"/>
  <c r="AZ945" i="2"/>
  <c r="BQ945" i="2" s="1"/>
  <c r="AY945" i="2"/>
  <c r="BP945" i="2" s="1"/>
  <c r="AX945" i="2"/>
  <c r="BO945" i="2" s="1"/>
  <c r="AV945" i="2"/>
  <c r="L971" i="13" s="1"/>
  <c r="AO945" i="2"/>
  <c r="K971" i="13" s="1"/>
  <c r="AK945" i="2"/>
  <c r="Q945" i="2"/>
  <c r="DT944" i="2"/>
  <c r="DU944" i="2" s="1"/>
  <c r="DH944" i="2"/>
  <c r="CZ944" i="2"/>
  <c r="CY944" i="2"/>
  <c r="CW944" i="2"/>
  <c r="H970" i="13" s="1"/>
  <c r="CT944" i="2" a="1"/>
  <c r="CT944" i="2" s="1"/>
  <c r="CS944" i="2" a="1"/>
  <c r="CS944" i="2" s="1"/>
  <c r="CR944" i="2" a="1"/>
  <c r="CR944" i="2" s="1"/>
  <c r="CQ944" i="2"/>
  <c r="G970" i="13" s="1"/>
  <c r="CP944" i="2"/>
  <c r="CO944" i="2"/>
  <c r="CM944" i="2"/>
  <c r="CK944" i="2"/>
  <c r="E970" i="13" s="1"/>
  <c r="BS944" i="2"/>
  <c r="BR944" i="2"/>
  <c r="BG944" i="2"/>
  <c r="BC944" i="2"/>
  <c r="BB944" i="2"/>
  <c r="BA944" i="2"/>
  <c r="AZ944" i="2"/>
  <c r="BQ944" i="2" s="1"/>
  <c r="AY944" i="2"/>
  <c r="BF944" i="2" s="1"/>
  <c r="AX944" i="2"/>
  <c r="BO944" i="2" s="1"/>
  <c r="AV944" i="2"/>
  <c r="L970" i="13" s="1"/>
  <c r="AO944" i="2"/>
  <c r="K970" i="13" s="1"/>
  <c r="AK944" i="2"/>
  <c r="Q944" i="2"/>
  <c r="DT943" i="2"/>
  <c r="DU943" i="2" s="1"/>
  <c r="DH943" i="2"/>
  <c r="CZ943" i="2"/>
  <c r="CY943" i="2"/>
  <c r="CW943" i="2"/>
  <c r="H969" i="13" s="1"/>
  <c r="CT943" i="2" a="1"/>
  <c r="CT943" i="2" s="1"/>
  <c r="CS943" i="2" a="1"/>
  <c r="CS943" i="2" s="1"/>
  <c r="CR943" i="2" a="1"/>
  <c r="CR943" i="2" s="1"/>
  <c r="CQ943" i="2"/>
  <c r="G969" i="13" s="1"/>
  <c r="CP943" i="2"/>
  <c r="CO943" i="2"/>
  <c r="CM943" i="2"/>
  <c r="CK943" i="2"/>
  <c r="E969" i="13" s="1"/>
  <c r="BS943" i="2"/>
  <c r="BR943" i="2"/>
  <c r="BG943" i="2"/>
  <c r="BC943" i="2"/>
  <c r="BB943" i="2"/>
  <c r="BA943" i="2"/>
  <c r="AZ943" i="2"/>
  <c r="BQ943" i="2" s="1"/>
  <c r="AY943" i="2"/>
  <c r="BF943" i="2" s="1"/>
  <c r="AX943" i="2"/>
  <c r="BE943" i="2" s="1"/>
  <c r="AV943" i="2"/>
  <c r="L969" i="13" s="1"/>
  <c r="AO943" i="2"/>
  <c r="K969" i="13" s="1"/>
  <c r="AK943" i="2"/>
  <c r="Q943" i="2"/>
  <c r="DT942" i="2"/>
  <c r="DU942" i="2" s="1"/>
  <c r="DH942" i="2"/>
  <c r="CZ942" i="2"/>
  <c r="CY942" i="2"/>
  <c r="CW942" i="2"/>
  <c r="H968" i="13" s="1"/>
  <c r="CT942" i="2" a="1"/>
  <c r="CT942" i="2" s="1"/>
  <c r="CS942" i="2" a="1"/>
  <c r="CS942" i="2" s="1"/>
  <c r="CR942" i="2" a="1"/>
  <c r="CR942" i="2" s="1"/>
  <c r="CQ942" i="2"/>
  <c r="CP942" i="2"/>
  <c r="CO942" i="2"/>
  <c r="CM942" i="2"/>
  <c r="CK942" i="2"/>
  <c r="E968" i="13" s="1"/>
  <c r="BS942" i="2"/>
  <c r="BW942" i="2" s="1"/>
  <c r="BR942" i="2"/>
  <c r="BG942" i="2"/>
  <c r="BC942" i="2"/>
  <c r="BB942" i="2"/>
  <c r="BA942" i="2"/>
  <c r="AZ942" i="2"/>
  <c r="BQ942" i="2" s="1"/>
  <c r="AY942" i="2"/>
  <c r="AX942" i="2"/>
  <c r="BE942" i="2" s="1"/>
  <c r="AV942" i="2"/>
  <c r="L968" i="13" s="1"/>
  <c r="AO942" i="2"/>
  <c r="K968" i="13" s="1"/>
  <c r="AK942" i="2"/>
  <c r="Q942" i="2"/>
  <c r="DT941" i="2"/>
  <c r="DU941" i="2" s="1"/>
  <c r="DH941" i="2"/>
  <c r="CZ941" i="2"/>
  <c r="CY941" i="2"/>
  <c r="CW941" i="2"/>
  <c r="H967" i="13" s="1"/>
  <c r="CT941" i="2" a="1"/>
  <c r="CT941" i="2" s="1"/>
  <c r="CS941" i="2" a="1"/>
  <c r="CS941" i="2" s="1"/>
  <c r="CR941" i="2" a="1"/>
  <c r="CR941" i="2" s="1"/>
  <c r="CQ941" i="2"/>
  <c r="G967" i="13" s="1"/>
  <c r="CP941" i="2"/>
  <c r="CO941" i="2"/>
  <c r="CM941" i="2"/>
  <c r="CK941" i="2"/>
  <c r="E967" i="13" s="1"/>
  <c r="BS941" i="2"/>
  <c r="BR941" i="2"/>
  <c r="BG941" i="2"/>
  <c r="BC941" i="2"/>
  <c r="BB941" i="2"/>
  <c r="BA941" i="2"/>
  <c r="AZ941" i="2"/>
  <c r="BQ941" i="2" s="1"/>
  <c r="AY941" i="2"/>
  <c r="BP941" i="2" s="1"/>
  <c r="AX941" i="2"/>
  <c r="AV941" i="2"/>
  <c r="L967" i="13" s="1"/>
  <c r="AO941" i="2"/>
  <c r="K967" i="13" s="1"/>
  <c r="AK941" i="2"/>
  <c r="Q941" i="2"/>
  <c r="DT940" i="2"/>
  <c r="DU940" i="2" s="1"/>
  <c r="DH940" i="2"/>
  <c r="CZ940" i="2"/>
  <c r="CY940" i="2"/>
  <c r="CW940" i="2"/>
  <c r="H966" i="13" s="1"/>
  <c r="CT940" i="2" a="1"/>
  <c r="CT940" i="2" s="1"/>
  <c r="CS940" i="2" a="1"/>
  <c r="CS940" i="2" s="1"/>
  <c r="CR940" i="2" a="1"/>
  <c r="CR940" i="2" s="1"/>
  <c r="CQ940" i="2"/>
  <c r="G966" i="13" s="1"/>
  <c r="CP940" i="2"/>
  <c r="CO940" i="2"/>
  <c r="CM940" i="2"/>
  <c r="CK940" i="2"/>
  <c r="E966" i="13" s="1"/>
  <c r="BS940" i="2"/>
  <c r="CB940" i="2" s="1"/>
  <c r="BR940" i="2"/>
  <c r="BG940" i="2"/>
  <c r="BC940" i="2"/>
  <c r="BB940" i="2"/>
  <c r="BA940" i="2"/>
  <c r="AZ940" i="2"/>
  <c r="BQ940" i="2" s="1"/>
  <c r="AY940" i="2"/>
  <c r="BP940" i="2" s="1"/>
  <c r="AX940" i="2"/>
  <c r="BO940" i="2" s="1"/>
  <c r="AV940" i="2"/>
  <c r="L966" i="13" s="1"/>
  <c r="AO940" i="2"/>
  <c r="K966" i="13" s="1"/>
  <c r="AK940" i="2"/>
  <c r="Q940" i="2"/>
  <c r="DT939" i="2"/>
  <c r="DU939" i="2" s="1"/>
  <c r="DH939" i="2"/>
  <c r="CZ939" i="2"/>
  <c r="CY939" i="2"/>
  <c r="CW939" i="2"/>
  <c r="H965" i="13" s="1"/>
  <c r="CT939" i="2" a="1"/>
  <c r="CT939" i="2" s="1"/>
  <c r="CS939" i="2" a="1"/>
  <c r="CS939" i="2" s="1"/>
  <c r="CR939" i="2" a="1"/>
  <c r="CR939" i="2" s="1"/>
  <c r="CQ939" i="2"/>
  <c r="CP939" i="2"/>
  <c r="CO939" i="2"/>
  <c r="CM939" i="2"/>
  <c r="CK939" i="2"/>
  <c r="E965" i="13" s="1"/>
  <c r="BS939" i="2"/>
  <c r="BW939" i="2" s="1"/>
  <c r="BT939" i="2" s="1"/>
  <c r="BR939" i="2"/>
  <c r="BG939" i="2"/>
  <c r="BC939" i="2"/>
  <c r="BB939" i="2"/>
  <c r="BA939" i="2"/>
  <c r="AZ939" i="2"/>
  <c r="BQ939" i="2" s="1"/>
  <c r="AY939" i="2"/>
  <c r="BP939" i="2" s="1"/>
  <c r="AX939" i="2"/>
  <c r="BE939" i="2" s="1"/>
  <c r="AV939" i="2"/>
  <c r="L965" i="13" s="1"/>
  <c r="AO939" i="2"/>
  <c r="K965" i="13" s="1"/>
  <c r="AK939" i="2"/>
  <c r="Q939" i="2"/>
  <c r="DT938" i="2"/>
  <c r="DU938" i="2" s="1"/>
  <c r="DH938" i="2"/>
  <c r="CZ938" i="2"/>
  <c r="CY938" i="2"/>
  <c r="CW938" i="2"/>
  <c r="H964" i="13" s="1"/>
  <c r="CT938" i="2" a="1"/>
  <c r="CT938" i="2" s="1"/>
  <c r="CS938" i="2" a="1"/>
  <c r="CS938" i="2" s="1"/>
  <c r="CR938" i="2" a="1"/>
  <c r="CR938" i="2" s="1"/>
  <c r="CQ938" i="2"/>
  <c r="CP938" i="2"/>
  <c r="CO938" i="2"/>
  <c r="CM938" i="2"/>
  <c r="CK938" i="2"/>
  <c r="E964" i="13" s="1"/>
  <c r="BS938" i="2"/>
  <c r="BX938" i="2" s="1"/>
  <c r="BR938" i="2"/>
  <c r="BG938" i="2"/>
  <c r="BC938" i="2"/>
  <c r="BB938" i="2"/>
  <c r="BA938" i="2"/>
  <c r="AZ938" i="2"/>
  <c r="BQ938" i="2" s="1"/>
  <c r="AY938" i="2"/>
  <c r="AX938" i="2"/>
  <c r="BE938" i="2" s="1"/>
  <c r="AV938" i="2"/>
  <c r="L964" i="13" s="1"/>
  <c r="AO938" i="2"/>
  <c r="K964" i="13" s="1"/>
  <c r="AK938" i="2"/>
  <c r="Q938" i="2"/>
  <c r="DT937" i="2"/>
  <c r="DU937" i="2" s="1"/>
  <c r="DH937" i="2"/>
  <c r="CZ937" i="2"/>
  <c r="CY937" i="2"/>
  <c r="CW937" i="2"/>
  <c r="H963" i="13" s="1"/>
  <c r="CT937" i="2" a="1"/>
  <c r="CT937" i="2" s="1"/>
  <c r="CS937" i="2" a="1"/>
  <c r="CS937" i="2" s="1"/>
  <c r="CR937" i="2" a="1"/>
  <c r="CR937" i="2" s="1"/>
  <c r="CQ937" i="2"/>
  <c r="G963" i="13" s="1"/>
  <c r="CP937" i="2"/>
  <c r="CO937" i="2"/>
  <c r="CM937" i="2"/>
  <c r="CK937" i="2"/>
  <c r="E963" i="13" s="1"/>
  <c r="BS937" i="2"/>
  <c r="BR937" i="2"/>
  <c r="BG937" i="2"/>
  <c r="BC937" i="2"/>
  <c r="BB937" i="2"/>
  <c r="BA937" i="2"/>
  <c r="AZ937" i="2"/>
  <c r="BQ937" i="2" s="1"/>
  <c r="AY937" i="2"/>
  <c r="BF937" i="2" s="1"/>
  <c r="AX937" i="2"/>
  <c r="BO937" i="2" s="1"/>
  <c r="AV937" i="2"/>
  <c r="L963" i="13" s="1"/>
  <c r="AO937" i="2"/>
  <c r="K963" i="13" s="1"/>
  <c r="AK937" i="2"/>
  <c r="Q937" i="2"/>
  <c r="G937" i="2"/>
  <c r="A963" i="13" s="1"/>
  <c r="DT936" i="2"/>
  <c r="DU936" i="2" s="1"/>
  <c r="DH936" i="2"/>
  <c r="CZ936" i="2"/>
  <c r="CY936" i="2"/>
  <c r="CW936" i="2"/>
  <c r="H962" i="13" s="1"/>
  <c r="CT936" i="2" a="1"/>
  <c r="CT936" i="2" s="1"/>
  <c r="CS936" i="2" a="1"/>
  <c r="CS936" i="2" s="1"/>
  <c r="CR936" i="2" a="1"/>
  <c r="CR936" i="2" s="1"/>
  <c r="CQ936" i="2"/>
  <c r="CP936" i="2"/>
  <c r="CO936" i="2"/>
  <c r="CM936" i="2"/>
  <c r="CK936" i="2"/>
  <c r="E962" i="13" s="1"/>
  <c r="BS936" i="2"/>
  <c r="CB936" i="2" s="1"/>
  <c r="BR936" i="2"/>
  <c r="BG936" i="2"/>
  <c r="BC936" i="2"/>
  <c r="BB936" i="2"/>
  <c r="BA936" i="2"/>
  <c r="AZ936" i="2"/>
  <c r="BQ936" i="2" s="1"/>
  <c r="AY936" i="2"/>
  <c r="BP936" i="2" s="1"/>
  <c r="AX936" i="2"/>
  <c r="BO936" i="2" s="1"/>
  <c r="AV936" i="2"/>
  <c r="L962" i="13" s="1"/>
  <c r="AO936" i="2"/>
  <c r="K962" i="13" s="1"/>
  <c r="AK936" i="2"/>
  <c r="Q936" i="2"/>
  <c r="G936" i="2"/>
  <c r="A962" i="13" s="1"/>
  <c r="DT935" i="2"/>
  <c r="DU935" i="2" s="1"/>
  <c r="DH935" i="2"/>
  <c r="CZ935" i="2"/>
  <c r="CY935" i="2"/>
  <c r="CW935" i="2"/>
  <c r="H961" i="13" s="1"/>
  <c r="CT935" i="2" a="1"/>
  <c r="CT935" i="2" s="1"/>
  <c r="CS935" i="2" a="1"/>
  <c r="CS935" i="2" s="1"/>
  <c r="CR935" i="2" a="1"/>
  <c r="CR935" i="2" s="1"/>
  <c r="CQ935" i="2"/>
  <c r="G961" i="13" s="1"/>
  <c r="CP935" i="2"/>
  <c r="CO935" i="2"/>
  <c r="CM935" i="2"/>
  <c r="CK935" i="2"/>
  <c r="E961" i="13" s="1"/>
  <c r="BS935" i="2"/>
  <c r="CB935" i="2" s="1"/>
  <c r="BR935" i="2"/>
  <c r="BG935" i="2"/>
  <c r="BC935" i="2"/>
  <c r="BB935" i="2"/>
  <c r="BA935" i="2"/>
  <c r="AZ935" i="2"/>
  <c r="BQ935" i="2" s="1"/>
  <c r="AY935" i="2"/>
  <c r="BP935" i="2" s="1"/>
  <c r="AX935" i="2"/>
  <c r="BO935" i="2" s="1"/>
  <c r="AV935" i="2"/>
  <c r="L961" i="13" s="1"/>
  <c r="AO935" i="2"/>
  <c r="K961" i="13" s="1"/>
  <c r="AK935" i="2"/>
  <c r="Q935" i="2"/>
  <c r="G935" i="2"/>
  <c r="A961" i="13" s="1"/>
  <c r="DT934" i="2"/>
  <c r="DU934" i="2" s="1"/>
  <c r="DH934" i="2"/>
  <c r="CZ934" i="2"/>
  <c r="CY934" i="2"/>
  <c r="CW934" i="2"/>
  <c r="H960" i="13" s="1"/>
  <c r="CT934" i="2" a="1"/>
  <c r="CT934" i="2" s="1"/>
  <c r="CS934" i="2" a="1"/>
  <c r="CS934" i="2" s="1"/>
  <c r="CR934" i="2" a="1"/>
  <c r="CR934" i="2" s="1"/>
  <c r="CQ934" i="2"/>
  <c r="G960" i="13" s="1"/>
  <c r="CP934" i="2"/>
  <c r="CO934" i="2"/>
  <c r="CM934" i="2"/>
  <c r="CK934" i="2"/>
  <c r="E960" i="13" s="1"/>
  <c r="BS934" i="2"/>
  <c r="BR934" i="2"/>
  <c r="BG934" i="2"/>
  <c r="BC934" i="2"/>
  <c r="BB934" i="2"/>
  <c r="BA934" i="2"/>
  <c r="AZ934" i="2"/>
  <c r="BQ934" i="2" s="1"/>
  <c r="AY934" i="2"/>
  <c r="BF934" i="2" s="1"/>
  <c r="AX934" i="2"/>
  <c r="BE934" i="2" s="1"/>
  <c r="AV934" i="2"/>
  <c r="L960" i="13" s="1"/>
  <c r="AO934" i="2"/>
  <c r="K960" i="13" s="1"/>
  <c r="AK934" i="2"/>
  <c r="Q934" i="2"/>
  <c r="DT933" i="2"/>
  <c r="DU933" i="2" s="1"/>
  <c r="DH933" i="2"/>
  <c r="CZ933" i="2"/>
  <c r="CY933" i="2"/>
  <c r="CW933" i="2"/>
  <c r="H959" i="13" s="1"/>
  <c r="CT933" i="2" a="1"/>
  <c r="CT933" i="2" s="1"/>
  <c r="CS933" i="2" a="1"/>
  <c r="CS933" i="2" s="1"/>
  <c r="CR933" i="2" a="1"/>
  <c r="CR933" i="2" s="1"/>
  <c r="CQ933" i="2"/>
  <c r="CP933" i="2"/>
  <c r="CO933" i="2"/>
  <c r="CM933" i="2"/>
  <c r="CK933" i="2"/>
  <c r="E959" i="13" s="1"/>
  <c r="BS933" i="2"/>
  <c r="BW933" i="2" s="1"/>
  <c r="BT933" i="2" s="1"/>
  <c r="BR933" i="2"/>
  <c r="BG933" i="2"/>
  <c r="BC933" i="2"/>
  <c r="BB933" i="2"/>
  <c r="BA933" i="2"/>
  <c r="AZ933" i="2"/>
  <c r="BQ933" i="2" s="1"/>
  <c r="AY933" i="2"/>
  <c r="BF933" i="2" s="1"/>
  <c r="AX933" i="2"/>
  <c r="BE933" i="2" s="1"/>
  <c r="AV933" i="2"/>
  <c r="L959" i="13" s="1"/>
  <c r="AO933" i="2"/>
  <c r="K959" i="13" s="1"/>
  <c r="AK933" i="2"/>
  <c r="Q933" i="2"/>
  <c r="DT932" i="2"/>
  <c r="DU932" i="2" s="1"/>
  <c r="DH932" i="2"/>
  <c r="CZ932" i="2"/>
  <c r="CY932" i="2"/>
  <c r="CW932" i="2"/>
  <c r="H958" i="13" s="1"/>
  <c r="CT932" i="2" a="1"/>
  <c r="CT932" i="2" s="1"/>
  <c r="CS932" i="2" a="1"/>
  <c r="CS932" i="2" s="1"/>
  <c r="CR932" i="2" a="1"/>
  <c r="CR932" i="2" s="1"/>
  <c r="CQ932" i="2"/>
  <c r="G958" i="13" s="1"/>
  <c r="CP932" i="2"/>
  <c r="CO932" i="2"/>
  <c r="CM932" i="2"/>
  <c r="CK932" i="2"/>
  <c r="E958" i="13" s="1"/>
  <c r="BS932" i="2"/>
  <c r="BR932" i="2"/>
  <c r="BG932" i="2"/>
  <c r="BC932" i="2"/>
  <c r="BB932" i="2"/>
  <c r="BA932" i="2"/>
  <c r="AZ932" i="2"/>
  <c r="BQ932" i="2" s="1"/>
  <c r="AY932" i="2"/>
  <c r="BP932" i="2" s="1"/>
  <c r="AX932" i="2"/>
  <c r="AV932" i="2"/>
  <c r="L958" i="13" s="1"/>
  <c r="AO932" i="2"/>
  <c r="K958" i="13" s="1"/>
  <c r="AK932" i="2"/>
  <c r="Q932" i="2"/>
  <c r="DT931" i="2"/>
  <c r="DU931" i="2" s="1"/>
  <c r="DH931" i="2"/>
  <c r="CZ931" i="2"/>
  <c r="CY931" i="2"/>
  <c r="CW931" i="2"/>
  <c r="H957" i="13" s="1"/>
  <c r="CT931" i="2" a="1"/>
  <c r="CT931" i="2" s="1"/>
  <c r="CS931" i="2" a="1"/>
  <c r="CS931" i="2" s="1"/>
  <c r="CR931" i="2" a="1"/>
  <c r="CR931" i="2" s="1"/>
  <c r="CQ931" i="2"/>
  <c r="G957" i="13" s="1"/>
  <c r="CP931" i="2"/>
  <c r="CO931" i="2"/>
  <c r="CM931" i="2"/>
  <c r="CK931" i="2"/>
  <c r="E957" i="13" s="1"/>
  <c r="BS931" i="2"/>
  <c r="CB931" i="2" s="1"/>
  <c r="BR931" i="2"/>
  <c r="BG931" i="2"/>
  <c r="BC931" i="2"/>
  <c r="BB931" i="2"/>
  <c r="BA931" i="2"/>
  <c r="AZ931" i="2"/>
  <c r="BQ931" i="2" s="1"/>
  <c r="AY931" i="2"/>
  <c r="BP931" i="2" s="1"/>
  <c r="AX931" i="2"/>
  <c r="AV931" i="2"/>
  <c r="L957" i="13" s="1"/>
  <c r="AO931" i="2"/>
  <c r="K957" i="13" s="1"/>
  <c r="AK931" i="2"/>
  <c r="Q931" i="2"/>
  <c r="DT930" i="2"/>
  <c r="DU930" i="2" s="1"/>
  <c r="DH930" i="2"/>
  <c r="CZ930" i="2"/>
  <c r="CY930" i="2"/>
  <c r="CW930" i="2"/>
  <c r="H956" i="13" s="1"/>
  <c r="CT930" i="2" a="1"/>
  <c r="CT930" i="2" s="1"/>
  <c r="CS930" i="2" a="1"/>
  <c r="CS930" i="2" s="1"/>
  <c r="CR930" i="2" a="1"/>
  <c r="CR930" i="2" s="1"/>
  <c r="CQ930" i="2"/>
  <c r="G956" i="13" s="1"/>
  <c r="CP930" i="2"/>
  <c r="CO930" i="2"/>
  <c r="CM930" i="2"/>
  <c r="CK930" i="2"/>
  <c r="E956" i="13" s="1"/>
  <c r="BS930" i="2"/>
  <c r="BX930" i="2" s="1"/>
  <c r="CA930" i="2" s="1"/>
  <c r="BR930" i="2"/>
  <c r="BG930" i="2"/>
  <c r="BC930" i="2"/>
  <c r="BB930" i="2"/>
  <c r="BA930" i="2"/>
  <c r="AZ930" i="2"/>
  <c r="BQ930" i="2" s="1"/>
  <c r="AY930" i="2"/>
  <c r="BF930" i="2" s="1"/>
  <c r="AX930" i="2"/>
  <c r="BO930" i="2" s="1"/>
  <c r="AV930" i="2"/>
  <c r="L956" i="13" s="1"/>
  <c r="AO930" i="2"/>
  <c r="K956" i="13" s="1"/>
  <c r="AK930" i="2"/>
  <c r="Q930" i="2"/>
  <c r="DT929" i="2"/>
  <c r="DU929" i="2" s="1"/>
  <c r="DH929" i="2"/>
  <c r="CZ929" i="2"/>
  <c r="CY929" i="2"/>
  <c r="CW929" i="2"/>
  <c r="H955" i="13" s="1"/>
  <c r="CT929" i="2" a="1"/>
  <c r="CT929" i="2" s="1"/>
  <c r="CS929" i="2" a="1"/>
  <c r="CS929" i="2" s="1"/>
  <c r="CR929" i="2" a="1"/>
  <c r="CR929" i="2" s="1"/>
  <c r="CQ929" i="2"/>
  <c r="G955" i="13" s="1"/>
  <c r="CP929" i="2"/>
  <c r="CO929" i="2"/>
  <c r="CM929" i="2"/>
  <c r="CK929" i="2"/>
  <c r="E955" i="13" s="1"/>
  <c r="BS929" i="2"/>
  <c r="BW929" i="2" s="1"/>
  <c r="BT929" i="2" s="1"/>
  <c r="BR929" i="2"/>
  <c r="BG929" i="2"/>
  <c r="BC929" i="2"/>
  <c r="BB929" i="2"/>
  <c r="BA929" i="2"/>
  <c r="AZ929" i="2"/>
  <c r="BQ929" i="2" s="1"/>
  <c r="AY929" i="2"/>
  <c r="BF929" i="2" s="1"/>
  <c r="AX929" i="2"/>
  <c r="BO929" i="2" s="1"/>
  <c r="AV929" i="2"/>
  <c r="L955" i="13" s="1"/>
  <c r="AO929" i="2"/>
  <c r="K955" i="13" s="1"/>
  <c r="AK929" i="2"/>
  <c r="Q929" i="2"/>
  <c r="DT928" i="2"/>
  <c r="DU928" i="2" s="1"/>
  <c r="DH928" i="2"/>
  <c r="CZ928" i="2"/>
  <c r="CY928" i="2"/>
  <c r="CW928" i="2"/>
  <c r="H954" i="13" s="1"/>
  <c r="CT928" i="2" a="1"/>
  <c r="CT928" i="2" s="1"/>
  <c r="CS928" i="2" a="1"/>
  <c r="CS928" i="2" s="1"/>
  <c r="CR928" i="2" a="1"/>
  <c r="CR928" i="2" s="1"/>
  <c r="CQ928" i="2"/>
  <c r="G954" i="13" s="1"/>
  <c r="CP928" i="2"/>
  <c r="CO928" i="2"/>
  <c r="CM928" i="2"/>
  <c r="CK928" i="2"/>
  <c r="E954" i="13" s="1"/>
  <c r="BS928" i="2"/>
  <c r="BR928" i="2"/>
  <c r="BG928" i="2"/>
  <c r="BC928" i="2"/>
  <c r="BB928" i="2"/>
  <c r="BA928" i="2"/>
  <c r="AZ928" i="2"/>
  <c r="BQ928" i="2" s="1"/>
  <c r="AY928" i="2"/>
  <c r="BP928" i="2" s="1"/>
  <c r="AX928" i="2"/>
  <c r="AV928" i="2"/>
  <c r="L954" i="13" s="1"/>
  <c r="AO928" i="2"/>
  <c r="K954" i="13" s="1"/>
  <c r="AK928" i="2"/>
  <c r="Q928" i="2"/>
  <c r="DT927" i="2"/>
  <c r="DU927" i="2" s="1"/>
  <c r="DH927" i="2"/>
  <c r="CZ927" i="2"/>
  <c r="CY927" i="2"/>
  <c r="CW927" i="2"/>
  <c r="H953" i="13" s="1"/>
  <c r="CT927" i="2" a="1"/>
  <c r="CT927" i="2" s="1"/>
  <c r="CS927" i="2" a="1"/>
  <c r="CS927" i="2" s="1"/>
  <c r="CR927" i="2" a="1"/>
  <c r="CR927" i="2" s="1"/>
  <c r="CQ927" i="2"/>
  <c r="CP927" i="2"/>
  <c r="CO927" i="2"/>
  <c r="CM927" i="2"/>
  <c r="CK927" i="2"/>
  <c r="E953" i="13" s="1"/>
  <c r="BS927" i="2"/>
  <c r="CB927" i="2" s="1"/>
  <c r="BR927" i="2"/>
  <c r="BG927" i="2"/>
  <c r="BC927" i="2"/>
  <c r="BB927" i="2"/>
  <c r="BA927" i="2"/>
  <c r="AZ927" i="2"/>
  <c r="BQ927" i="2" s="1"/>
  <c r="AY927" i="2"/>
  <c r="BP927" i="2" s="1"/>
  <c r="AX927" i="2"/>
  <c r="BO927" i="2" s="1"/>
  <c r="AV927" i="2"/>
  <c r="L953" i="13" s="1"/>
  <c r="AO927" i="2"/>
  <c r="K953" i="13" s="1"/>
  <c r="AK927" i="2"/>
  <c r="Q927" i="2"/>
  <c r="DT926" i="2"/>
  <c r="DU926" i="2" s="1"/>
  <c r="DH926" i="2"/>
  <c r="CZ926" i="2"/>
  <c r="CY926" i="2"/>
  <c r="CW926" i="2"/>
  <c r="H952" i="13" s="1"/>
  <c r="CT926" i="2" a="1"/>
  <c r="CT926" i="2" s="1"/>
  <c r="CS926" i="2" a="1"/>
  <c r="CS926" i="2" s="1"/>
  <c r="CR926" i="2" a="1"/>
  <c r="CR926" i="2" s="1"/>
  <c r="CQ926" i="2"/>
  <c r="G952" i="13" s="1"/>
  <c r="CP926" i="2"/>
  <c r="CO926" i="2"/>
  <c r="CM926" i="2"/>
  <c r="CK926" i="2"/>
  <c r="E952" i="13" s="1"/>
  <c r="BS926" i="2"/>
  <c r="BX926" i="2" s="1"/>
  <c r="CA926" i="2" s="1"/>
  <c r="BR926" i="2"/>
  <c r="BG926" i="2"/>
  <c r="BC926" i="2"/>
  <c r="BB926" i="2"/>
  <c r="BA926" i="2"/>
  <c r="AZ926" i="2"/>
  <c r="BQ926" i="2" s="1"/>
  <c r="AY926" i="2"/>
  <c r="BF926" i="2" s="1"/>
  <c r="AX926" i="2"/>
  <c r="AV926" i="2"/>
  <c r="L952" i="13" s="1"/>
  <c r="AO926" i="2"/>
  <c r="K952" i="13" s="1"/>
  <c r="AK926" i="2"/>
  <c r="Q926" i="2"/>
  <c r="DH925" i="2"/>
  <c r="CZ925" i="2"/>
  <c r="CY925" i="2"/>
  <c r="CW925" i="2"/>
  <c r="H951" i="13" s="1"/>
  <c r="CT925" i="2" a="1"/>
  <c r="CT925" i="2" s="1"/>
  <c r="CS925" i="2" a="1"/>
  <c r="CS925" i="2" s="1"/>
  <c r="CR925" i="2" a="1"/>
  <c r="CR925" i="2" s="1"/>
  <c r="CQ925" i="2"/>
  <c r="G951" i="13" s="1"/>
  <c r="CP925" i="2"/>
  <c r="CO925" i="2"/>
  <c r="CM925" i="2"/>
  <c r="CK925" i="2"/>
  <c r="E951" i="13" s="1"/>
  <c r="BS925" i="2"/>
  <c r="BR925" i="2"/>
  <c r="BG925" i="2"/>
  <c r="BC925" i="2"/>
  <c r="BB925" i="2"/>
  <c r="BA925" i="2"/>
  <c r="AZ925" i="2"/>
  <c r="BQ925" i="2" s="1"/>
  <c r="AY925" i="2"/>
  <c r="AX925" i="2"/>
  <c r="AV925" i="2"/>
  <c r="L951" i="13" s="1"/>
  <c r="AO925" i="2"/>
  <c r="K951" i="13" s="1"/>
  <c r="AK925" i="2"/>
  <c r="Q925" i="2"/>
  <c r="DH924" i="2"/>
  <c r="CZ924" i="2"/>
  <c r="CY924" i="2"/>
  <c r="CW924" i="2"/>
  <c r="H950" i="13" s="1"/>
  <c r="CT924" i="2" a="1"/>
  <c r="CT924" i="2" s="1"/>
  <c r="CS924" i="2" a="1"/>
  <c r="CS924" i="2" s="1"/>
  <c r="CR924" i="2" a="1"/>
  <c r="CR924" i="2" s="1"/>
  <c r="CQ924" i="2"/>
  <c r="CP924" i="2"/>
  <c r="CO924" i="2"/>
  <c r="CM924" i="2"/>
  <c r="CK924" i="2"/>
  <c r="E950" i="13" s="1"/>
  <c r="BS924" i="2"/>
  <c r="BX924" i="2" s="1"/>
  <c r="CA924" i="2" s="1"/>
  <c r="BR924" i="2"/>
  <c r="BG924" i="2"/>
  <c r="BC924" i="2"/>
  <c r="BB924" i="2"/>
  <c r="BA924" i="2"/>
  <c r="AZ924" i="2"/>
  <c r="BQ924" i="2" s="1"/>
  <c r="AY924" i="2"/>
  <c r="BF924" i="2" s="1"/>
  <c r="AX924" i="2"/>
  <c r="BO924" i="2" s="1"/>
  <c r="AV924" i="2"/>
  <c r="L950" i="13" s="1"/>
  <c r="AO924" i="2"/>
  <c r="K950" i="13" s="1"/>
  <c r="AK924" i="2"/>
  <c r="Q924" i="2"/>
  <c r="DH923" i="2"/>
  <c r="CZ923" i="2"/>
  <c r="CY923" i="2"/>
  <c r="CW923" i="2"/>
  <c r="H949" i="13" s="1"/>
  <c r="CT923" i="2" a="1"/>
  <c r="CT923" i="2" s="1"/>
  <c r="CS923" i="2" a="1"/>
  <c r="CS923" i="2" s="1"/>
  <c r="CR923" i="2" a="1"/>
  <c r="CR923" i="2" s="1"/>
  <c r="CQ923" i="2"/>
  <c r="G949" i="13" s="1"/>
  <c r="CP923" i="2"/>
  <c r="CO923" i="2"/>
  <c r="CM923" i="2"/>
  <c r="CK923" i="2"/>
  <c r="E949" i="13" s="1"/>
  <c r="BS923" i="2"/>
  <c r="CB923" i="2" s="1"/>
  <c r="BR923" i="2"/>
  <c r="BG923" i="2"/>
  <c r="BC923" i="2"/>
  <c r="BB923" i="2"/>
  <c r="BA923" i="2"/>
  <c r="AZ923" i="2"/>
  <c r="BQ923" i="2" s="1"/>
  <c r="AY923" i="2"/>
  <c r="BP923" i="2" s="1"/>
  <c r="AX923" i="2"/>
  <c r="AV923" i="2"/>
  <c r="L949" i="13" s="1"/>
  <c r="AO923" i="2"/>
  <c r="K949" i="13" s="1"/>
  <c r="AK923" i="2"/>
  <c r="Q923" i="2"/>
  <c r="DH922" i="2"/>
  <c r="CZ922" i="2"/>
  <c r="CY922" i="2"/>
  <c r="CW922" i="2"/>
  <c r="H948" i="13" s="1"/>
  <c r="CT922" i="2" a="1"/>
  <c r="CT922" i="2" s="1"/>
  <c r="CS922" i="2" a="1"/>
  <c r="CS922" i="2" s="1"/>
  <c r="CR922" i="2" a="1"/>
  <c r="CR922" i="2" s="1"/>
  <c r="CQ922" i="2"/>
  <c r="CP922" i="2"/>
  <c r="CO922" i="2"/>
  <c r="CM922" i="2"/>
  <c r="CK922" i="2"/>
  <c r="E948" i="13" s="1"/>
  <c r="BS922" i="2"/>
  <c r="BX922" i="2" s="1"/>
  <c r="BR922" i="2"/>
  <c r="BG922" i="2"/>
  <c r="BC922" i="2"/>
  <c r="BB922" i="2"/>
  <c r="BA922" i="2"/>
  <c r="AZ922" i="2"/>
  <c r="BQ922" i="2" s="1"/>
  <c r="AY922" i="2"/>
  <c r="BF922" i="2" s="1"/>
  <c r="AX922" i="2"/>
  <c r="BE922" i="2" s="1"/>
  <c r="AV922" i="2"/>
  <c r="L948" i="13" s="1"/>
  <c r="AO922" i="2"/>
  <c r="K948" i="13" s="1"/>
  <c r="AK922" i="2"/>
  <c r="Q922" i="2"/>
  <c r="DH921" i="2"/>
  <c r="CZ921" i="2"/>
  <c r="CY921" i="2"/>
  <c r="CW921" i="2"/>
  <c r="H947" i="13" s="1"/>
  <c r="CT921" i="2" a="1"/>
  <c r="CT921" i="2" s="1"/>
  <c r="CS921" i="2" a="1"/>
  <c r="CS921" i="2" s="1"/>
  <c r="CR921" i="2" a="1"/>
  <c r="CR921" i="2" s="1"/>
  <c r="CQ921" i="2"/>
  <c r="CP921" i="2"/>
  <c r="CO921" i="2"/>
  <c r="CM921" i="2"/>
  <c r="CK921" i="2"/>
  <c r="E947" i="13" s="1"/>
  <c r="BS921" i="2"/>
  <c r="CB921" i="2" s="1"/>
  <c r="CG921" i="2" s="1"/>
  <c r="BR921" i="2"/>
  <c r="BG921" i="2"/>
  <c r="BC921" i="2"/>
  <c r="BB921" i="2"/>
  <c r="BA921" i="2"/>
  <c r="AZ921" i="2"/>
  <c r="BQ921" i="2" s="1"/>
  <c r="AY921" i="2"/>
  <c r="AX921" i="2"/>
  <c r="AV921" i="2"/>
  <c r="L947" i="13" s="1"/>
  <c r="AO921" i="2"/>
  <c r="K947" i="13" s="1"/>
  <c r="AK921" i="2"/>
  <c r="Q921" i="2"/>
  <c r="DH920" i="2"/>
  <c r="CZ920" i="2"/>
  <c r="CY920" i="2"/>
  <c r="CW920" i="2"/>
  <c r="H946" i="13" s="1"/>
  <c r="CT920" i="2" a="1"/>
  <c r="CT920" i="2" s="1"/>
  <c r="CS920" i="2" a="1"/>
  <c r="CS920" i="2" s="1"/>
  <c r="CR920" i="2" a="1"/>
  <c r="CR920" i="2" s="1"/>
  <c r="CQ920" i="2"/>
  <c r="CP920" i="2"/>
  <c r="CO920" i="2"/>
  <c r="CM920" i="2"/>
  <c r="CK920" i="2"/>
  <c r="E946" i="13" s="1"/>
  <c r="BS920" i="2"/>
  <c r="BX920" i="2" s="1"/>
  <c r="CA920" i="2" s="1"/>
  <c r="BR920" i="2"/>
  <c r="BG920" i="2"/>
  <c r="BC920" i="2"/>
  <c r="BB920" i="2"/>
  <c r="BA920" i="2"/>
  <c r="AZ920" i="2"/>
  <c r="BQ920" i="2" s="1"/>
  <c r="AY920" i="2"/>
  <c r="BF920" i="2" s="1"/>
  <c r="AX920" i="2"/>
  <c r="BE920" i="2" s="1"/>
  <c r="AV920" i="2"/>
  <c r="L946" i="13" s="1"/>
  <c r="AO920" i="2"/>
  <c r="K946" i="13" s="1"/>
  <c r="AK920" i="2"/>
  <c r="Q920" i="2"/>
  <c r="DH919" i="2"/>
  <c r="CZ919" i="2"/>
  <c r="CY919" i="2"/>
  <c r="CW919" i="2"/>
  <c r="H945" i="13" s="1"/>
  <c r="CT919" i="2" a="1"/>
  <c r="CT919" i="2" s="1"/>
  <c r="CS919" i="2" a="1"/>
  <c r="CS919" i="2" s="1"/>
  <c r="CR919" i="2" a="1"/>
  <c r="CR919" i="2" s="1"/>
  <c r="CQ919" i="2"/>
  <c r="CP919" i="2"/>
  <c r="CO919" i="2"/>
  <c r="CM919" i="2"/>
  <c r="CK919" i="2"/>
  <c r="E945" i="13" s="1"/>
  <c r="BS919" i="2"/>
  <c r="BR919" i="2"/>
  <c r="BG919" i="2"/>
  <c r="BC919" i="2"/>
  <c r="BB919" i="2"/>
  <c r="BA919" i="2"/>
  <c r="AZ919" i="2"/>
  <c r="BQ919" i="2" s="1"/>
  <c r="AY919" i="2"/>
  <c r="AX919" i="2"/>
  <c r="AV919" i="2"/>
  <c r="L945" i="13" s="1"/>
  <c r="AO919" i="2"/>
  <c r="K945" i="13" s="1"/>
  <c r="AK919" i="2"/>
  <c r="Q919" i="2"/>
  <c r="DH918" i="2"/>
  <c r="CZ918" i="2"/>
  <c r="CY918" i="2"/>
  <c r="CW918" i="2"/>
  <c r="H944" i="13" s="1"/>
  <c r="CT918" i="2" a="1"/>
  <c r="CT918" i="2" s="1"/>
  <c r="CS918" i="2" a="1"/>
  <c r="CS918" i="2" s="1"/>
  <c r="CR918" i="2" a="1"/>
  <c r="CR918" i="2" s="1"/>
  <c r="CQ918" i="2"/>
  <c r="CP918" i="2"/>
  <c r="CO918" i="2"/>
  <c r="CM918" i="2"/>
  <c r="CK918" i="2"/>
  <c r="E944" i="13" s="1"/>
  <c r="BS918" i="2"/>
  <c r="BR918" i="2"/>
  <c r="BG918" i="2"/>
  <c r="BC918" i="2"/>
  <c r="BB918" i="2"/>
  <c r="BA918" i="2"/>
  <c r="AZ918" i="2"/>
  <c r="BQ918" i="2" s="1"/>
  <c r="AY918" i="2"/>
  <c r="BF918" i="2" s="1"/>
  <c r="AX918" i="2"/>
  <c r="BO918" i="2" s="1"/>
  <c r="AV918" i="2"/>
  <c r="L944" i="13" s="1"/>
  <c r="AO918" i="2"/>
  <c r="K944" i="13" s="1"/>
  <c r="AK918" i="2"/>
  <c r="Q918" i="2"/>
  <c r="DH917" i="2"/>
  <c r="CZ917" i="2"/>
  <c r="CY917" i="2"/>
  <c r="CW917" i="2"/>
  <c r="H943" i="13" s="1"/>
  <c r="CT917" i="2" a="1"/>
  <c r="CT917" i="2" s="1"/>
  <c r="CS917" i="2" a="1"/>
  <c r="CS917" i="2" s="1"/>
  <c r="CR917" i="2" a="1"/>
  <c r="CR917" i="2" s="1"/>
  <c r="CQ917" i="2"/>
  <c r="CP917" i="2"/>
  <c r="CO917" i="2"/>
  <c r="CM917" i="2"/>
  <c r="CK917" i="2"/>
  <c r="E943" i="13" s="1"/>
  <c r="BS917" i="2"/>
  <c r="CB917" i="2" s="1"/>
  <c r="BR917" i="2"/>
  <c r="BG917" i="2"/>
  <c r="BC917" i="2"/>
  <c r="BB917" i="2"/>
  <c r="BA917" i="2"/>
  <c r="AZ917" i="2"/>
  <c r="BQ917" i="2" s="1"/>
  <c r="AY917" i="2"/>
  <c r="BP917" i="2" s="1"/>
  <c r="AX917" i="2"/>
  <c r="AV917" i="2"/>
  <c r="L943" i="13" s="1"/>
  <c r="AO917" i="2"/>
  <c r="K943" i="13" s="1"/>
  <c r="AK917" i="2"/>
  <c r="Q917" i="2"/>
  <c r="DH916" i="2"/>
  <c r="CZ916" i="2"/>
  <c r="CY916" i="2"/>
  <c r="CW916" i="2"/>
  <c r="H942" i="13" s="1"/>
  <c r="CT916" i="2" a="1"/>
  <c r="CT916" i="2" s="1"/>
  <c r="CS916" i="2" a="1"/>
  <c r="CS916" i="2" s="1"/>
  <c r="CR916" i="2" a="1"/>
  <c r="CR916" i="2" s="1"/>
  <c r="CQ916" i="2"/>
  <c r="CP916" i="2"/>
  <c r="CO916" i="2"/>
  <c r="CM916" i="2"/>
  <c r="CK916" i="2"/>
  <c r="E942" i="13" s="1"/>
  <c r="BS916" i="2"/>
  <c r="BX916" i="2" s="1"/>
  <c r="CA916" i="2" s="1"/>
  <c r="BR916" i="2"/>
  <c r="BG916" i="2"/>
  <c r="BC916" i="2"/>
  <c r="BB916" i="2"/>
  <c r="BA916" i="2"/>
  <c r="AZ916" i="2"/>
  <c r="BQ916" i="2" s="1"/>
  <c r="AY916" i="2"/>
  <c r="BF916" i="2" s="1"/>
  <c r="AX916" i="2"/>
  <c r="AV916" i="2"/>
  <c r="L942" i="13" s="1"/>
  <c r="AO916" i="2"/>
  <c r="K942" i="13" s="1"/>
  <c r="AK916" i="2"/>
  <c r="Q916" i="2"/>
  <c r="DH915" i="2"/>
  <c r="CZ915" i="2"/>
  <c r="CY915" i="2"/>
  <c r="CW915" i="2"/>
  <c r="H941" i="13" s="1"/>
  <c r="CT915" i="2" a="1"/>
  <c r="CT915" i="2" s="1"/>
  <c r="CS915" i="2" a="1"/>
  <c r="CS915" i="2" s="1"/>
  <c r="CR915" i="2" a="1"/>
  <c r="CR915" i="2" s="1"/>
  <c r="CQ915" i="2"/>
  <c r="CP915" i="2"/>
  <c r="CO915" i="2"/>
  <c r="CM915" i="2"/>
  <c r="CK915" i="2"/>
  <c r="E941" i="13" s="1"/>
  <c r="BS915" i="2"/>
  <c r="BR915" i="2"/>
  <c r="BG915" i="2"/>
  <c r="BC915" i="2"/>
  <c r="BB915" i="2"/>
  <c r="BA915" i="2"/>
  <c r="AZ915" i="2"/>
  <c r="BQ915" i="2" s="1"/>
  <c r="AY915" i="2"/>
  <c r="AX915" i="2"/>
  <c r="AV915" i="2"/>
  <c r="L941" i="13" s="1"/>
  <c r="AO915" i="2"/>
  <c r="K941" i="13" s="1"/>
  <c r="AK915" i="2"/>
  <c r="Q915" i="2"/>
  <c r="DH914" i="2"/>
  <c r="CZ914" i="2"/>
  <c r="CY914" i="2"/>
  <c r="CW914" i="2"/>
  <c r="H940" i="13" s="1"/>
  <c r="CT914" i="2" a="1"/>
  <c r="CT914" i="2" s="1"/>
  <c r="CS914" i="2" a="1"/>
  <c r="CS914" i="2" s="1"/>
  <c r="CR914" i="2" a="1"/>
  <c r="CR914" i="2" s="1"/>
  <c r="CQ914" i="2"/>
  <c r="CP914" i="2"/>
  <c r="CO914" i="2"/>
  <c r="CM914" i="2"/>
  <c r="CK914" i="2"/>
  <c r="E940" i="13" s="1"/>
  <c r="BS914" i="2"/>
  <c r="BW914" i="2" s="1"/>
  <c r="BT914" i="2" s="1"/>
  <c r="BR914" i="2"/>
  <c r="BG914" i="2"/>
  <c r="BC914" i="2"/>
  <c r="BB914" i="2"/>
  <c r="BA914" i="2"/>
  <c r="AZ914" i="2"/>
  <c r="BQ914" i="2" s="1"/>
  <c r="AY914" i="2"/>
  <c r="BP914" i="2" s="1"/>
  <c r="AX914" i="2"/>
  <c r="AV914" i="2"/>
  <c r="L940" i="13" s="1"/>
  <c r="AO914" i="2"/>
  <c r="K940" i="13" s="1"/>
  <c r="AK914" i="2"/>
  <c r="Q914" i="2"/>
  <c r="DH913" i="2"/>
  <c r="CZ913" i="2"/>
  <c r="CY913" i="2"/>
  <c r="CW913" i="2"/>
  <c r="H939" i="13" s="1"/>
  <c r="CT913" i="2" a="1"/>
  <c r="CT913" i="2" s="1"/>
  <c r="CS913" i="2" a="1"/>
  <c r="CS913" i="2" s="1"/>
  <c r="CR913" i="2" a="1"/>
  <c r="CR913" i="2" s="1"/>
  <c r="CQ913" i="2"/>
  <c r="CP913" i="2"/>
  <c r="CO913" i="2"/>
  <c r="CM913" i="2"/>
  <c r="CK913" i="2"/>
  <c r="E939" i="13" s="1"/>
  <c r="BS913" i="2"/>
  <c r="BW913" i="2" s="1"/>
  <c r="BR913" i="2"/>
  <c r="BG913" i="2"/>
  <c r="BC913" i="2"/>
  <c r="BB913" i="2"/>
  <c r="BA913" i="2"/>
  <c r="AZ913" i="2"/>
  <c r="BQ913" i="2" s="1"/>
  <c r="AY913" i="2"/>
  <c r="AX913" i="2"/>
  <c r="BO913" i="2" s="1"/>
  <c r="AV913" i="2"/>
  <c r="L939" i="13" s="1"/>
  <c r="AO913" i="2"/>
  <c r="K939" i="13" s="1"/>
  <c r="AK913" i="2"/>
  <c r="Q913" i="2"/>
  <c r="DH912" i="2"/>
  <c r="CZ912" i="2"/>
  <c r="CY912" i="2"/>
  <c r="CW912" i="2"/>
  <c r="H938" i="13" s="1"/>
  <c r="CT912" i="2" a="1"/>
  <c r="CT912" i="2" s="1"/>
  <c r="CS912" i="2" a="1"/>
  <c r="CS912" i="2" s="1"/>
  <c r="CR912" i="2" a="1"/>
  <c r="CR912" i="2" s="1"/>
  <c r="CQ912" i="2"/>
  <c r="G938" i="13" s="1"/>
  <c r="CP912" i="2"/>
  <c r="CO912" i="2"/>
  <c r="CM912" i="2"/>
  <c r="CK912" i="2"/>
  <c r="E938" i="13" s="1"/>
  <c r="BS912" i="2"/>
  <c r="BR912" i="2"/>
  <c r="BG912" i="2"/>
  <c r="BC912" i="2"/>
  <c r="BB912" i="2"/>
  <c r="BA912" i="2"/>
  <c r="AZ912" i="2"/>
  <c r="BQ912" i="2" s="1"/>
  <c r="AY912" i="2"/>
  <c r="BF912" i="2" s="1"/>
  <c r="AX912" i="2"/>
  <c r="BE912" i="2" s="1"/>
  <c r="AV912" i="2"/>
  <c r="L938" i="13" s="1"/>
  <c r="AO912" i="2"/>
  <c r="K938" i="13" s="1"/>
  <c r="AK912" i="2"/>
  <c r="Q912" i="2"/>
  <c r="DH911" i="2"/>
  <c r="CZ911" i="2"/>
  <c r="CY911" i="2"/>
  <c r="CW911" i="2"/>
  <c r="H937" i="13" s="1"/>
  <c r="CT911" i="2" a="1"/>
  <c r="CT911" i="2" s="1"/>
  <c r="CS911" i="2" a="1"/>
  <c r="CS911" i="2" s="1"/>
  <c r="CR911" i="2" a="1"/>
  <c r="CR911" i="2" s="1"/>
  <c r="CQ911" i="2"/>
  <c r="CP911" i="2"/>
  <c r="CO911" i="2"/>
  <c r="CM911" i="2"/>
  <c r="CK911" i="2"/>
  <c r="E937" i="13" s="1"/>
  <c r="BS911" i="2"/>
  <c r="CB911" i="2" s="1"/>
  <c r="CG911" i="2" s="1"/>
  <c r="BR911" i="2"/>
  <c r="BG911" i="2"/>
  <c r="BC911" i="2"/>
  <c r="BB911" i="2"/>
  <c r="BA911" i="2"/>
  <c r="AZ911" i="2"/>
  <c r="BQ911" i="2" s="1"/>
  <c r="AY911" i="2"/>
  <c r="AX911" i="2"/>
  <c r="BO911" i="2" s="1"/>
  <c r="AV911" i="2"/>
  <c r="L937" i="13" s="1"/>
  <c r="AO911" i="2"/>
  <c r="K937" i="13" s="1"/>
  <c r="AK911" i="2"/>
  <c r="Q911" i="2"/>
  <c r="DH910" i="2"/>
  <c r="CZ910" i="2"/>
  <c r="CY910" i="2"/>
  <c r="CW910" i="2"/>
  <c r="H936" i="13" s="1"/>
  <c r="CT910" i="2" a="1"/>
  <c r="CT910" i="2" s="1"/>
  <c r="CS910" i="2" a="1"/>
  <c r="CS910" i="2" s="1"/>
  <c r="CR910" i="2" a="1"/>
  <c r="CR910" i="2" s="1"/>
  <c r="CQ910" i="2"/>
  <c r="G936" i="13" s="1"/>
  <c r="CP910" i="2"/>
  <c r="CO910" i="2"/>
  <c r="CM910" i="2"/>
  <c r="CK910" i="2"/>
  <c r="E936" i="13" s="1"/>
  <c r="BS910" i="2"/>
  <c r="BR910" i="2"/>
  <c r="BG910" i="2"/>
  <c r="BC910" i="2"/>
  <c r="BB910" i="2"/>
  <c r="BA910" i="2"/>
  <c r="AZ910" i="2"/>
  <c r="BQ910" i="2" s="1"/>
  <c r="AY910" i="2"/>
  <c r="AX910" i="2"/>
  <c r="BO910" i="2" s="1"/>
  <c r="AV910" i="2"/>
  <c r="L936" i="13" s="1"/>
  <c r="AO910" i="2"/>
  <c r="K936" i="13" s="1"/>
  <c r="AK910" i="2"/>
  <c r="Q910" i="2"/>
  <c r="DH909" i="2"/>
  <c r="CZ909" i="2"/>
  <c r="CY909" i="2"/>
  <c r="CW909" i="2"/>
  <c r="H935" i="13" s="1"/>
  <c r="CT909" i="2" a="1"/>
  <c r="CT909" i="2" s="1"/>
  <c r="CS909" i="2" a="1"/>
  <c r="CS909" i="2" s="1"/>
  <c r="CR909" i="2" a="1"/>
  <c r="CR909" i="2" s="1"/>
  <c r="CQ909" i="2"/>
  <c r="CP909" i="2"/>
  <c r="CO909" i="2"/>
  <c r="CM909" i="2"/>
  <c r="CK909" i="2"/>
  <c r="E935" i="13" s="1"/>
  <c r="BS909" i="2"/>
  <c r="BR909" i="2"/>
  <c r="BG909" i="2"/>
  <c r="BC909" i="2"/>
  <c r="BB909" i="2"/>
  <c r="BA909" i="2"/>
  <c r="AZ909" i="2"/>
  <c r="BQ909" i="2" s="1"/>
  <c r="AY909" i="2"/>
  <c r="AX909" i="2"/>
  <c r="BO909" i="2" s="1"/>
  <c r="AV909" i="2"/>
  <c r="L935" i="13" s="1"/>
  <c r="AO909" i="2"/>
  <c r="K935" i="13" s="1"/>
  <c r="AK909" i="2"/>
  <c r="Q909" i="2"/>
  <c r="DH908" i="2"/>
  <c r="CZ908" i="2"/>
  <c r="CY908" i="2"/>
  <c r="CW908" i="2"/>
  <c r="H934" i="13" s="1"/>
  <c r="CT908" i="2" a="1"/>
  <c r="CT908" i="2" s="1"/>
  <c r="CS908" i="2" a="1"/>
  <c r="CS908" i="2" s="1"/>
  <c r="CR908" i="2" a="1"/>
  <c r="CR908" i="2" s="1"/>
  <c r="CQ908" i="2"/>
  <c r="G934" i="13" s="1"/>
  <c r="CP908" i="2"/>
  <c r="CO908" i="2"/>
  <c r="CM908" i="2"/>
  <c r="CK908" i="2"/>
  <c r="E934" i="13" s="1"/>
  <c r="BS908" i="2"/>
  <c r="BW908" i="2" s="1"/>
  <c r="BT908" i="2" s="1"/>
  <c r="BR908" i="2"/>
  <c r="BG908" i="2"/>
  <c r="BC908" i="2"/>
  <c r="BB908" i="2"/>
  <c r="BA908" i="2"/>
  <c r="AZ908" i="2"/>
  <c r="BQ908" i="2" s="1"/>
  <c r="AY908" i="2"/>
  <c r="BF908" i="2" s="1"/>
  <c r="AX908" i="2"/>
  <c r="AV908" i="2"/>
  <c r="L934" i="13" s="1"/>
  <c r="AO908" i="2"/>
  <c r="K934" i="13" s="1"/>
  <c r="AK908" i="2"/>
  <c r="Q908" i="2"/>
  <c r="DH907" i="2"/>
  <c r="CZ907" i="2"/>
  <c r="CY907" i="2"/>
  <c r="CW907" i="2"/>
  <c r="H933" i="13" s="1"/>
  <c r="CT907" i="2" a="1"/>
  <c r="CT907" i="2" s="1"/>
  <c r="CS907" i="2" a="1"/>
  <c r="CS907" i="2" s="1"/>
  <c r="CR907" i="2" a="1"/>
  <c r="CR907" i="2" s="1"/>
  <c r="CQ907" i="2"/>
  <c r="CP907" i="2"/>
  <c r="CO907" i="2"/>
  <c r="CM907" i="2"/>
  <c r="CK907" i="2"/>
  <c r="E933" i="13" s="1"/>
  <c r="BS907" i="2"/>
  <c r="BW907" i="2" s="1"/>
  <c r="BT907" i="2" s="1"/>
  <c r="BR907" i="2"/>
  <c r="BG907" i="2"/>
  <c r="BC907" i="2"/>
  <c r="BB907" i="2"/>
  <c r="BA907" i="2"/>
  <c r="AZ907" i="2"/>
  <c r="BQ907" i="2" s="1"/>
  <c r="AY907" i="2"/>
  <c r="AX907" i="2"/>
  <c r="BO907" i="2" s="1"/>
  <c r="AV907" i="2"/>
  <c r="L933" i="13" s="1"/>
  <c r="AO907" i="2"/>
  <c r="K933" i="13" s="1"/>
  <c r="AK907" i="2"/>
  <c r="Q907" i="2"/>
  <c r="DH906" i="2"/>
  <c r="CZ906" i="2"/>
  <c r="CY906" i="2"/>
  <c r="CW906" i="2"/>
  <c r="H932" i="13" s="1"/>
  <c r="CT906" i="2" a="1"/>
  <c r="CT906" i="2" s="1"/>
  <c r="CS906" i="2" a="1"/>
  <c r="CS906" i="2" s="1"/>
  <c r="CR906" i="2" a="1"/>
  <c r="CR906" i="2" s="1"/>
  <c r="CQ906" i="2"/>
  <c r="G932" i="13" s="1"/>
  <c r="CP906" i="2"/>
  <c r="CO906" i="2"/>
  <c r="CM906" i="2"/>
  <c r="CK906" i="2"/>
  <c r="E932" i="13" s="1"/>
  <c r="BS906" i="2"/>
  <c r="BR906" i="2"/>
  <c r="BG906" i="2"/>
  <c r="BC906" i="2"/>
  <c r="BB906" i="2"/>
  <c r="BA906" i="2"/>
  <c r="AZ906" i="2"/>
  <c r="BQ906" i="2" s="1"/>
  <c r="AY906" i="2"/>
  <c r="BF906" i="2" s="1"/>
  <c r="AX906" i="2"/>
  <c r="BO906" i="2" s="1"/>
  <c r="AV906" i="2"/>
  <c r="L932" i="13" s="1"/>
  <c r="AO906" i="2"/>
  <c r="K932" i="13" s="1"/>
  <c r="AK906" i="2"/>
  <c r="Q906" i="2"/>
  <c r="DH905" i="2"/>
  <c r="CZ905" i="2"/>
  <c r="CY905" i="2"/>
  <c r="CW905" i="2"/>
  <c r="H931" i="13" s="1"/>
  <c r="CT905" i="2" a="1"/>
  <c r="CT905" i="2" s="1"/>
  <c r="CS905" i="2" a="1"/>
  <c r="CS905" i="2" s="1"/>
  <c r="CR905" i="2" a="1"/>
  <c r="CR905" i="2" s="1"/>
  <c r="CQ905" i="2"/>
  <c r="CP905" i="2"/>
  <c r="CO905" i="2"/>
  <c r="CM905" i="2"/>
  <c r="CK905" i="2"/>
  <c r="E931" i="13" s="1"/>
  <c r="BS905" i="2"/>
  <c r="BR905" i="2"/>
  <c r="BG905" i="2"/>
  <c r="BC905" i="2"/>
  <c r="BB905" i="2"/>
  <c r="BA905" i="2"/>
  <c r="AZ905" i="2"/>
  <c r="BQ905" i="2" s="1"/>
  <c r="AY905" i="2"/>
  <c r="AX905" i="2"/>
  <c r="BO905" i="2" s="1"/>
  <c r="AV905" i="2"/>
  <c r="L931" i="13" s="1"/>
  <c r="AO905" i="2"/>
  <c r="K931" i="13" s="1"/>
  <c r="AK905" i="2"/>
  <c r="Q905" i="2"/>
  <c r="DH904" i="2"/>
  <c r="CZ904" i="2"/>
  <c r="CY904" i="2"/>
  <c r="CW904" i="2"/>
  <c r="H930" i="13" s="1"/>
  <c r="CT904" i="2" a="1"/>
  <c r="CT904" i="2" s="1"/>
  <c r="CS904" i="2" a="1"/>
  <c r="CS904" i="2" s="1"/>
  <c r="CR904" i="2" a="1"/>
  <c r="CR904" i="2" s="1"/>
  <c r="CQ904" i="2"/>
  <c r="G930" i="13" s="1"/>
  <c r="CP904" i="2"/>
  <c r="CO904" i="2"/>
  <c r="CM904" i="2"/>
  <c r="CK904" i="2"/>
  <c r="E930" i="13" s="1"/>
  <c r="BS904" i="2"/>
  <c r="CB904" i="2" s="1"/>
  <c r="BR904" i="2"/>
  <c r="BG904" i="2"/>
  <c r="BC904" i="2"/>
  <c r="BB904" i="2"/>
  <c r="BA904" i="2"/>
  <c r="AZ904" i="2"/>
  <c r="BQ904" i="2" s="1"/>
  <c r="AY904" i="2"/>
  <c r="BF904" i="2" s="1"/>
  <c r="AX904" i="2"/>
  <c r="AV904" i="2"/>
  <c r="L930" i="13" s="1"/>
  <c r="AO904" i="2"/>
  <c r="K930" i="13" s="1"/>
  <c r="AK904" i="2"/>
  <c r="Q904" i="2"/>
  <c r="DH903" i="2"/>
  <c r="CZ903" i="2"/>
  <c r="CY903" i="2"/>
  <c r="CW903" i="2"/>
  <c r="H929" i="13" s="1"/>
  <c r="CT903" i="2" a="1"/>
  <c r="CT903" i="2" s="1"/>
  <c r="CS903" i="2" a="1"/>
  <c r="CS903" i="2" s="1"/>
  <c r="CR903" i="2" a="1"/>
  <c r="CR903" i="2" s="1"/>
  <c r="CQ903" i="2"/>
  <c r="CP903" i="2"/>
  <c r="CO903" i="2"/>
  <c r="CM903" i="2"/>
  <c r="CK903" i="2"/>
  <c r="E929" i="13" s="1"/>
  <c r="BS903" i="2"/>
  <c r="BW903" i="2" s="1"/>
  <c r="BT903" i="2" s="1"/>
  <c r="BR903" i="2"/>
  <c r="BG903" i="2"/>
  <c r="BC903" i="2"/>
  <c r="BB903" i="2"/>
  <c r="BA903" i="2"/>
  <c r="AZ903" i="2"/>
  <c r="BQ903" i="2" s="1"/>
  <c r="AY903" i="2"/>
  <c r="AX903" i="2"/>
  <c r="BO903" i="2" s="1"/>
  <c r="AV903" i="2"/>
  <c r="L929" i="13" s="1"/>
  <c r="AO903" i="2"/>
  <c r="K929" i="13" s="1"/>
  <c r="AK903" i="2"/>
  <c r="Q903" i="2"/>
  <c r="DH902" i="2"/>
  <c r="CZ902" i="2"/>
  <c r="CY902" i="2"/>
  <c r="CW902" i="2"/>
  <c r="H928" i="13" s="1"/>
  <c r="CT902" i="2" a="1"/>
  <c r="CT902" i="2" s="1"/>
  <c r="CS902" i="2" a="1"/>
  <c r="CS902" i="2" s="1"/>
  <c r="CR902" i="2" a="1"/>
  <c r="CR902" i="2" s="1"/>
  <c r="CQ902" i="2"/>
  <c r="G928" i="13" s="1"/>
  <c r="CP902" i="2"/>
  <c r="CO902" i="2"/>
  <c r="CM902" i="2"/>
  <c r="CK902" i="2"/>
  <c r="E928" i="13" s="1"/>
  <c r="BS902" i="2"/>
  <c r="BX902" i="2" s="1"/>
  <c r="CA902" i="2" s="1"/>
  <c r="BR902" i="2"/>
  <c r="BG902" i="2"/>
  <c r="BC902" i="2"/>
  <c r="BB902" i="2"/>
  <c r="BA902" i="2"/>
  <c r="AZ902" i="2"/>
  <c r="BQ902" i="2" s="1"/>
  <c r="AY902" i="2"/>
  <c r="BF902" i="2" s="1"/>
  <c r="AX902" i="2"/>
  <c r="BO902" i="2" s="1"/>
  <c r="AV902" i="2"/>
  <c r="L928" i="13" s="1"/>
  <c r="AO902" i="2"/>
  <c r="K928" i="13" s="1"/>
  <c r="AK902" i="2"/>
  <c r="Q902" i="2"/>
  <c r="DH901" i="2"/>
  <c r="CZ901" i="2"/>
  <c r="CY901" i="2"/>
  <c r="CW901" i="2"/>
  <c r="H927" i="13" s="1"/>
  <c r="CT901" i="2" a="1"/>
  <c r="CT901" i="2" s="1"/>
  <c r="CS901" i="2" a="1"/>
  <c r="CS901" i="2" s="1"/>
  <c r="CR901" i="2" a="1"/>
  <c r="CR901" i="2" s="1"/>
  <c r="CQ901" i="2"/>
  <c r="CP901" i="2"/>
  <c r="CO901" i="2"/>
  <c r="CM901" i="2"/>
  <c r="CK901" i="2"/>
  <c r="E927" i="13" s="1"/>
  <c r="BS901" i="2"/>
  <c r="BR901" i="2"/>
  <c r="BG901" i="2"/>
  <c r="BC901" i="2"/>
  <c r="BB901" i="2"/>
  <c r="BA901" i="2"/>
  <c r="AZ901" i="2"/>
  <c r="BQ901" i="2" s="1"/>
  <c r="AY901" i="2"/>
  <c r="AX901" i="2"/>
  <c r="BO901" i="2" s="1"/>
  <c r="AV901" i="2"/>
  <c r="L927" i="13" s="1"/>
  <c r="AO901" i="2"/>
  <c r="K927" i="13" s="1"/>
  <c r="AK901" i="2"/>
  <c r="Q901" i="2"/>
  <c r="DH900" i="2"/>
  <c r="CZ900" i="2"/>
  <c r="CY900" i="2"/>
  <c r="CW900" i="2"/>
  <c r="H926" i="13" s="1"/>
  <c r="CT900" i="2" a="1"/>
  <c r="CT900" i="2" s="1"/>
  <c r="CS900" i="2" a="1"/>
  <c r="CS900" i="2" s="1"/>
  <c r="CR900" i="2" a="1"/>
  <c r="CR900" i="2" s="1"/>
  <c r="CQ900" i="2"/>
  <c r="G926" i="13" s="1"/>
  <c r="CP900" i="2"/>
  <c r="CO900" i="2"/>
  <c r="CM900" i="2"/>
  <c r="CK900" i="2"/>
  <c r="E926" i="13" s="1"/>
  <c r="BS900" i="2"/>
  <c r="CB900" i="2" s="1"/>
  <c r="BR900" i="2"/>
  <c r="BG900" i="2"/>
  <c r="BC900" i="2"/>
  <c r="BB900" i="2"/>
  <c r="BA900" i="2"/>
  <c r="AZ900" i="2"/>
  <c r="BQ900" i="2" s="1"/>
  <c r="AY900" i="2"/>
  <c r="BF900" i="2" s="1"/>
  <c r="AX900" i="2"/>
  <c r="BE900" i="2" s="1"/>
  <c r="AV900" i="2"/>
  <c r="L926" i="13" s="1"/>
  <c r="AO900" i="2"/>
  <c r="K926" i="13" s="1"/>
  <c r="AK900" i="2"/>
  <c r="Q900" i="2"/>
  <c r="DH899" i="2"/>
  <c r="CZ899" i="2"/>
  <c r="CY899" i="2"/>
  <c r="CW899" i="2"/>
  <c r="H925" i="13" s="1"/>
  <c r="CT899" i="2" a="1"/>
  <c r="CT899" i="2" s="1"/>
  <c r="CS899" i="2" a="1"/>
  <c r="CS899" i="2" s="1"/>
  <c r="CR899" i="2" a="1"/>
  <c r="CR899" i="2" s="1"/>
  <c r="CQ899" i="2"/>
  <c r="CP899" i="2"/>
  <c r="CO899" i="2"/>
  <c r="CM899" i="2"/>
  <c r="CK899" i="2"/>
  <c r="E925" i="13" s="1"/>
  <c r="BS899" i="2"/>
  <c r="CB899" i="2" s="1"/>
  <c r="BR899" i="2"/>
  <c r="BG899" i="2"/>
  <c r="BC899" i="2"/>
  <c r="BB899" i="2"/>
  <c r="BA899" i="2"/>
  <c r="AZ899" i="2"/>
  <c r="BQ899" i="2" s="1"/>
  <c r="AY899" i="2"/>
  <c r="AX899" i="2"/>
  <c r="AV899" i="2"/>
  <c r="L925" i="13" s="1"/>
  <c r="AO899" i="2"/>
  <c r="K925" i="13" s="1"/>
  <c r="AK899" i="2"/>
  <c r="Q899" i="2"/>
  <c r="DH898" i="2"/>
  <c r="CZ898" i="2"/>
  <c r="CY898" i="2"/>
  <c r="CW898" i="2"/>
  <c r="H924" i="13" s="1"/>
  <c r="CT898" i="2" a="1"/>
  <c r="CT898" i="2" s="1"/>
  <c r="CS898" i="2" a="1"/>
  <c r="CS898" i="2" s="1"/>
  <c r="CR898" i="2" a="1"/>
  <c r="CR898" i="2" s="1"/>
  <c r="CQ898" i="2"/>
  <c r="G924" i="13" s="1"/>
  <c r="CP898" i="2"/>
  <c r="CO898" i="2"/>
  <c r="CM898" i="2"/>
  <c r="CK898" i="2"/>
  <c r="E924" i="13" s="1"/>
  <c r="CB898" i="2"/>
  <c r="CG898" i="2" s="1"/>
  <c r="CJ898" i="2" s="1"/>
  <c r="BS898" i="2"/>
  <c r="BX898" i="2" s="1"/>
  <c r="CA898" i="2" s="1"/>
  <c r="BR898" i="2"/>
  <c r="BG898" i="2"/>
  <c r="BC898" i="2"/>
  <c r="BB898" i="2"/>
  <c r="BA898" i="2"/>
  <c r="AZ898" i="2"/>
  <c r="BQ898" i="2" s="1"/>
  <c r="AY898" i="2"/>
  <c r="BF898" i="2" s="1"/>
  <c r="AX898" i="2"/>
  <c r="BO898" i="2" s="1"/>
  <c r="AV898" i="2"/>
  <c r="L924" i="13" s="1"/>
  <c r="AO898" i="2"/>
  <c r="K924" i="13" s="1"/>
  <c r="AK898" i="2"/>
  <c r="Q898" i="2"/>
  <c r="DH897" i="2"/>
  <c r="CZ897" i="2"/>
  <c r="CY897" i="2"/>
  <c r="CW897" i="2"/>
  <c r="H923" i="13" s="1"/>
  <c r="CT897" i="2" a="1"/>
  <c r="CT897" i="2" s="1"/>
  <c r="CS897" i="2" a="1"/>
  <c r="CS897" i="2" s="1"/>
  <c r="CR897" i="2" a="1"/>
  <c r="CR897" i="2" s="1"/>
  <c r="CQ897" i="2"/>
  <c r="CP897" i="2"/>
  <c r="CO897" i="2"/>
  <c r="CM897" i="2"/>
  <c r="CK897" i="2"/>
  <c r="E923" i="13" s="1"/>
  <c r="CB897" i="2"/>
  <c r="CF897" i="2" s="1"/>
  <c r="CC897" i="2" s="1"/>
  <c r="BS897" i="2"/>
  <c r="BR897" i="2"/>
  <c r="BG897" i="2"/>
  <c r="BC897" i="2"/>
  <c r="BB897" i="2"/>
  <c r="BA897" i="2"/>
  <c r="AZ897" i="2"/>
  <c r="BQ897" i="2" s="1"/>
  <c r="AY897" i="2"/>
  <c r="AX897" i="2"/>
  <c r="AV897" i="2"/>
  <c r="L923" i="13" s="1"/>
  <c r="AO897" i="2"/>
  <c r="K923" i="13" s="1"/>
  <c r="AK897" i="2"/>
  <c r="Q897" i="2"/>
  <c r="DH896" i="2"/>
  <c r="CZ896" i="2"/>
  <c r="CY896" i="2"/>
  <c r="CW896" i="2"/>
  <c r="H922" i="13" s="1"/>
  <c r="CT896" i="2" a="1"/>
  <c r="CT896" i="2" s="1"/>
  <c r="CS896" i="2" a="1"/>
  <c r="CS896" i="2" s="1"/>
  <c r="CR896" i="2" a="1"/>
  <c r="CR896" i="2" s="1"/>
  <c r="CQ896" i="2"/>
  <c r="G922" i="13" s="1"/>
  <c r="CP896" i="2"/>
  <c r="CO896" i="2"/>
  <c r="CM896" i="2"/>
  <c r="CK896" i="2"/>
  <c r="E922" i="13" s="1"/>
  <c r="CB896" i="2"/>
  <c r="CG896" i="2" s="1"/>
  <c r="BS896" i="2"/>
  <c r="BR896" i="2"/>
  <c r="BG896" i="2"/>
  <c r="BC896" i="2"/>
  <c r="BB896" i="2"/>
  <c r="BA896" i="2"/>
  <c r="AZ896" i="2"/>
  <c r="BQ896" i="2" s="1"/>
  <c r="AY896" i="2"/>
  <c r="BF896" i="2" s="1"/>
  <c r="AX896" i="2"/>
  <c r="BE896" i="2" s="1"/>
  <c r="AV896" i="2"/>
  <c r="L922" i="13" s="1"/>
  <c r="AO896" i="2"/>
  <c r="K922" i="13" s="1"/>
  <c r="AK896" i="2"/>
  <c r="Q896" i="2"/>
  <c r="DH895" i="2"/>
  <c r="CZ895" i="2"/>
  <c r="CY895" i="2"/>
  <c r="CW895" i="2"/>
  <c r="H921" i="13" s="1"/>
  <c r="CT895" i="2" a="1"/>
  <c r="CT895" i="2" s="1"/>
  <c r="CS895" i="2" a="1"/>
  <c r="CS895" i="2" s="1"/>
  <c r="CR895" i="2" a="1"/>
  <c r="CR895" i="2" s="1"/>
  <c r="CQ895" i="2"/>
  <c r="CP895" i="2"/>
  <c r="CO895" i="2"/>
  <c r="CM895" i="2"/>
  <c r="CK895" i="2"/>
  <c r="E921" i="13" s="1"/>
  <c r="CB895" i="2"/>
  <c r="BS895" i="2"/>
  <c r="BW895" i="2" s="1"/>
  <c r="BT895" i="2" s="1"/>
  <c r="BR895" i="2"/>
  <c r="BG895" i="2"/>
  <c r="BC895" i="2"/>
  <c r="BB895" i="2"/>
  <c r="BA895" i="2"/>
  <c r="AZ895" i="2"/>
  <c r="BQ895" i="2" s="1"/>
  <c r="AY895" i="2"/>
  <c r="BP895" i="2" s="1"/>
  <c r="AX895" i="2"/>
  <c r="AV895" i="2"/>
  <c r="L921" i="13" s="1"/>
  <c r="AO895" i="2"/>
  <c r="K921" i="13" s="1"/>
  <c r="AK895" i="2"/>
  <c r="Q895" i="2"/>
  <c r="DH894" i="2"/>
  <c r="CZ894" i="2"/>
  <c r="CY894" i="2"/>
  <c r="CW894" i="2"/>
  <c r="H920" i="13" s="1"/>
  <c r="CT894" i="2" a="1"/>
  <c r="CT894" i="2" s="1"/>
  <c r="CS894" i="2" a="1"/>
  <c r="CS894" i="2" s="1"/>
  <c r="CR894" i="2" a="1"/>
  <c r="CR894" i="2" s="1"/>
  <c r="CQ894" i="2"/>
  <c r="G920" i="13" s="1"/>
  <c r="CP894" i="2"/>
  <c r="CO894" i="2"/>
  <c r="CM894" i="2"/>
  <c r="CK894" i="2"/>
  <c r="E920" i="13" s="1"/>
  <c r="CB894" i="2"/>
  <c r="CG894" i="2" s="1"/>
  <c r="CJ894" i="2" s="1"/>
  <c r="BS894" i="2"/>
  <c r="BW894" i="2" s="1"/>
  <c r="BR894" i="2"/>
  <c r="BG894" i="2"/>
  <c r="BC894" i="2"/>
  <c r="BB894" i="2"/>
  <c r="BA894" i="2"/>
  <c r="AZ894" i="2"/>
  <c r="BQ894" i="2" s="1"/>
  <c r="AY894" i="2"/>
  <c r="BF894" i="2" s="1"/>
  <c r="AX894" i="2"/>
  <c r="BO894" i="2" s="1"/>
  <c r="AV894" i="2"/>
  <c r="L920" i="13" s="1"/>
  <c r="AO894" i="2"/>
  <c r="K920" i="13" s="1"/>
  <c r="AK894" i="2"/>
  <c r="Q894" i="2"/>
  <c r="DH893" i="2"/>
  <c r="CZ893" i="2"/>
  <c r="CY893" i="2"/>
  <c r="CW893" i="2"/>
  <c r="H919" i="13" s="1"/>
  <c r="CT893" i="2" a="1"/>
  <c r="CT893" i="2" s="1"/>
  <c r="CS893" i="2" a="1"/>
  <c r="CS893" i="2" s="1"/>
  <c r="CR893" i="2" a="1"/>
  <c r="CR893" i="2" s="1"/>
  <c r="CQ893" i="2"/>
  <c r="CP893" i="2"/>
  <c r="CO893" i="2"/>
  <c r="CM893" i="2"/>
  <c r="CK893" i="2"/>
  <c r="E919" i="13" s="1"/>
  <c r="CB893" i="2"/>
  <c r="CG893" i="2" s="1"/>
  <c r="BS893" i="2"/>
  <c r="BW893" i="2" s="1"/>
  <c r="BT893" i="2" s="1"/>
  <c r="BR893" i="2"/>
  <c r="BG893" i="2"/>
  <c r="BC893" i="2"/>
  <c r="BB893" i="2"/>
  <c r="BA893" i="2"/>
  <c r="AZ893" i="2"/>
  <c r="BQ893" i="2" s="1"/>
  <c r="AY893" i="2"/>
  <c r="AX893" i="2"/>
  <c r="AV893" i="2"/>
  <c r="L919" i="13" s="1"/>
  <c r="AO893" i="2"/>
  <c r="K919" i="13" s="1"/>
  <c r="AK893" i="2"/>
  <c r="Q893" i="2"/>
  <c r="DH892" i="2"/>
  <c r="CZ892" i="2"/>
  <c r="CY892" i="2"/>
  <c r="CW892" i="2"/>
  <c r="H918" i="13" s="1"/>
  <c r="CT892" i="2" a="1"/>
  <c r="CT892" i="2" s="1"/>
  <c r="CS892" i="2" a="1"/>
  <c r="CS892" i="2" s="1"/>
  <c r="CR892" i="2" a="1"/>
  <c r="CR892" i="2" s="1"/>
  <c r="CQ892" i="2"/>
  <c r="G918" i="13" s="1"/>
  <c r="CP892" i="2"/>
  <c r="CO892" i="2"/>
  <c r="CM892" i="2"/>
  <c r="CK892" i="2"/>
  <c r="E918" i="13" s="1"/>
  <c r="CB892" i="2"/>
  <c r="CF892" i="2" s="1"/>
  <c r="CC892" i="2" s="1"/>
  <c r="BS892" i="2"/>
  <c r="BX892" i="2" s="1"/>
  <c r="BR892" i="2"/>
  <c r="BG892" i="2"/>
  <c r="BC892" i="2"/>
  <c r="BB892" i="2"/>
  <c r="BA892" i="2"/>
  <c r="AZ892" i="2"/>
  <c r="BQ892" i="2" s="1"/>
  <c r="AY892" i="2"/>
  <c r="BF892" i="2" s="1"/>
  <c r="AX892" i="2"/>
  <c r="BO892" i="2" s="1"/>
  <c r="AV892" i="2"/>
  <c r="L918" i="13" s="1"/>
  <c r="AO892" i="2"/>
  <c r="K918" i="13" s="1"/>
  <c r="AK892" i="2"/>
  <c r="Q892" i="2"/>
  <c r="DH891" i="2"/>
  <c r="CZ891" i="2"/>
  <c r="CY891" i="2"/>
  <c r="CW891" i="2"/>
  <c r="H917" i="13" s="1"/>
  <c r="CT891" i="2" a="1"/>
  <c r="CT891" i="2" s="1"/>
  <c r="CS891" i="2" a="1"/>
  <c r="CS891" i="2" s="1"/>
  <c r="CR891" i="2" a="1"/>
  <c r="CR891" i="2" s="1"/>
  <c r="CQ891" i="2"/>
  <c r="CP891" i="2"/>
  <c r="CO891" i="2"/>
  <c r="CM891" i="2"/>
  <c r="CK891" i="2"/>
  <c r="E917" i="13" s="1"/>
  <c r="CB891" i="2"/>
  <c r="CG891" i="2" s="1"/>
  <c r="BS891" i="2"/>
  <c r="BW891" i="2" s="1"/>
  <c r="BT891" i="2" s="1"/>
  <c r="BR891" i="2"/>
  <c r="BG891" i="2"/>
  <c r="BC891" i="2"/>
  <c r="BB891" i="2"/>
  <c r="BA891" i="2"/>
  <c r="AZ891" i="2"/>
  <c r="BQ891" i="2" s="1"/>
  <c r="AY891" i="2"/>
  <c r="BP891" i="2" s="1"/>
  <c r="AX891" i="2"/>
  <c r="AV891" i="2"/>
  <c r="L917" i="13" s="1"/>
  <c r="AO891" i="2"/>
  <c r="K917" i="13" s="1"/>
  <c r="AK891" i="2"/>
  <c r="Q891" i="2"/>
  <c r="DH890" i="2"/>
  <c r="CZ890" i="2"/>
  <c r="CY890" i="2"/>
  <c r="CW890" i="2"/>
  <c r="H916" i="13" s="1"/>
  <c r="CT890" i="2" a="1"/>
  <c r="CT890" i="2" s="1"/>
  <c r="CS890" i="2" a="1"/>
  <c r="CS890" i="2" s="1"/>
  <c r="CR890" i="2" a="1"/>
  <c r="CR890" i="2" s="1"/>
  <c r="CQ890" i="2"/>
  <c r="G916" i="13" s="1"/>
  <c r="CP890" i="2"/>
  <c r="CO890" i="2"/>
  <c r="CM890" i="2"/>
  <c r="CK890" i="2"/>
  <c r="E916" i="13" s="1"/>
  <c r="CB890" i="2"/>
  <c r="CG890" i="2" s="1"/>
  <c r="BS890" i="2"/>
  <c r="BR890" i="2"/>
  <c r="BG890" i="2"/>
  <c r="BC890" i="2"/>
  <c r="BB890" i="2"/>
  <c r="BA890" i="2"/>
  <c r="AZ890" i="2"/>
  <c r="BQ890" i="2" s="1"/>
  <c r="AY890" i="2"/>
  <c r="BF890" i="2" s="1"/>
  <c r="AX890" i="2"/>
  <c r="BO890" i="2" s="1"/>
  <c r="AV890" i="2"/>
  <c r="L916" i="13" s="1"/>
  <c r="AO890" i="2"/>
  <c r="K916" i="13" s="1"/>
  <c r="AK890" i="2"/>
  <c r="Q890" i="2"/>
  <c r="DH889" i="2"/>
  <c r="CZ889" i="2"/>
  <c r="CY889" i="2"/>
  <c r="CW889" i="2"/>
  <c r="H915" i="13" s="1"/>
  <c r="CT889" i="2" a="1"/>
  <c r="CT889" i="2" s="1"/>
  <c r="CS889" i="2" a="1"/>
  <c r="CS889" i="2" s="1"/>
  <c r="CR889" i="2" a="1"/>
  <c r="CR889" i="2" s="1"/>
  <c r="CQ889" i="2"/>
  <c r="CP889" i="2"/>
  <c r="CO889" i="2"/>
  <c r="CM889" i="2"/>
  <c r="CK889" i="2"/>
  <c r="E915" i="13" s="1"/>
  <c r="CG889" i="2"/>
  <c r="CJ889" i="2" s="1"/>
  <c r="CF889" i="2"/>
  <c r="BS889" i="2"/>
  <c r="BR889" i="2"/>
  <c r="BG889" i="2"/>
  <c r="BC889" i="2"/>
  <c r="BB889" i="2"/>
  <c r="BA889" i="2"/>
  <c r="AZ889" i="2"/>
  <c r="BQ889" i="2" s="1"/>
  <c r="AY889" i="2"/>
  <c r="BF889" i="2" s="1"/>
  <c r="AX889" i="2"/>
  <c r="AV889" i="2"/>
  <c r="L915" i="13" s="1"/>
  <c r="AO889" i="2"/>
  <c r="K915" i="13" s="1"/>
  <c r="AK889" i="2"/>
  <c r="Q889" i="2"/>
  <c r="DH888" i="2"/>
  <c r="CZ888" i="2"/>
  <c r="CY888" i="2"/>
  <c r="CW888" i="2"/>
  <c r="H914" i="13" s="1"/>
  <c r="CT888" i="2" a="1"/>
  <c r="CT888" i="2" s="1"/>
  <c r="CS888" i="2" a="1"/>
  <c r="CS888" i="2" s="1"/>
  <c r="CR888" i="2" a="1"/>
  <c r="CR888" i="2" s="1"/>
  <c r="CQ888" i="2"/>
  <c r="CP888" i="2"/>
  <c r="CO888" i="2"/>
  <c r="CM888" i="2"/>
  <c r="CK888" i="2"/>
  <c r="E914" i="13" s="1"/>
  <c r="CG888" i="2"/>
  <c r="CJ888" i="2" s="1"/>
  <c r="CF888" i="2"/>
  <c r="CC888" i="2" s="1"/>
  <c r="BS888" i="2"/>
  <c r="BX888" i="2" s="1"/>
  <c r="BR888" i="2"/>
  <c r="BG888" i="2"/>
  <c r="BC888" i="2"/>
  <c r="BB888" i="2"/>
  <c r="BA888" i="2"/>
  <c r="AZ888" i="2"/>
  <c r="BQ888" i="2" s="1"/>
  <c r="AY888" i="2"/>
  <c r="BP888" i="2" s="1"/>
  <c r="AX888" i="2"/>
  <c r="BE888" i="2" s="1"/>
  <c r="AV888" i="2"/>
  <c r="L914" i="13" s="1"/>
  <c r="AO888" i="2"/>
  <c r="K914" i="13" s="1"/>
  <c r="AK888" i="2"/>
  <c r="Q888" i="2"/>
  <c r="DH887" i="2"/>
  <c r="CZ887" i="2"/>
  <c r="CY887" i="2"/>
  <c r="CW887" i="2"/>
  <c r="H913" i="13" s="1"/>
  <c r="CT887" i="2" a="1"/>
  <c r="CT887" i="2" s="1"/>
  <c r="CS887" i="2" a="1"/>
  <c r="CS887" i="2" s="1"/>
  <c r="CR887" i="2" a="1"/>
  <c r="CR887" i="2" s="1"/>
  <c r="CQ887" i="2"/>
  <c r="CP887" i="2"/>
  <c r="CO887" i="2"/>
  <c r="CM887" i="2"/>
  <c r="CK887" i="2"/>
  <c r="E913" i="13" s="1"/>
  <c r="CG887" i="2"/>
  <c r="CJ887" i="2" s="1"/>
  <c r="CF887" i="2"/>
  <c r="BS887" i="2"/>
  <c r="BR887" i="2"/>
  <c r="BG887" i="2"/>
  <c r="BC887" i="2"/>
  <c r="BB887" i="2"/>
  <c r="BA887" i="2"/>
  <c r="AZ887" i="2"/>
  <c r="BQ887" i="2" s="1"/>
  <c r="AY887" i="2"/>
  <c r="BF887" i="2" s="1"/>
  <c r="AX887" i="2"/>
  <c r="BE887" i="2" s="1"/>
  <c r="AV887" i="2"/>
  <c r="L913" i="13" s="1"/>
  <c r="AO887" i="2"/>
  <c r="K913" i="13" s="1"/>
  <c r="AK887" i="2"/>
  <c r="Q887" i="2"/>
  <c r="DH886" i="2"/>
  <c r="CZ886" i="2"/>
  <c r="CY886" i="2"/>
  <c r="CW886" i="2"/>
  <c r="H912" i="13" s="1"/>
  <c r="CT886" i="2" a="1"/>
  <c r="CT886" i="2" s="1"/>
  <c r="CS886" i="2" a="1"/>
  <c r="CS886" i="2" s="1"/>
  <c r="CR886" i="2" a="1"/>
  <c r="CR886" i="2" s="1"/>
  <c r="CQ886" i="2"/>
  <c r="DQ886" i="2" s="1"/>
  <c r="CP886" i="2"/>
  <c r="CO886" i="2"/>
  <c r="CM886" i="2"/>
  <c r="CK886" i="2"/>
  <c r="E912" i="13" s="1"/>
  <c r="CG886" i="2"/>
  <c r="CJ886" i="2" s="1"/>
  <c r="CF886" i="2"/>
  <c r="BS886" i="2"/>
  <c r="BR886" i="2"/>
  <c r="BG886" i="2"/>
  <c r="BC886" i="2"/>
  <c r="BB886" i="2"/>
  <c r="BA886" i="2"/>
  <c r="AZ886" i="2"/>
  <c r="BQ886" i="2" s="1"/>
  <c r="AY886" i="2"/>
  <c r="BP886" i="2" s="1"/>
  <c r="AX886" i="2"/>
  <c r="AV886" i="2"/>
  <c r="L912" i="13" s="1"/>
  <c r="AO886" i="2"/>
  <c r="K912" i="13" s="1"/>
  <c r="AK886" i="2"/>
  <c r="Q886" i="2"/>
  <c r="DH885" i="2"/>
  <c r="CZ885" i="2"/>
  <c r="CY885" i="2"/>
  <c r="CW885" i="2"/>
  <c r="H911" i="13" s="1"/>
  <c r="CT885" i="2" a="1"/>
  <c r="CT885" i="2" s="1"/>
  <c r="CS885" i="2" a="1"/>
  <c r="CS885" i="2" s="1"/>
  <c r="CR885" i="2" a="1"/>
  <c r="CR885" i="2" s="1"/>
  <c r="CQ885" i="2"/>
  <c r="G911" i="13" s="1"/>
  <c r="CP885" i="2"/>
  <c r="CO885" i="2"/>
  <c r="CM885" i="2"/>
  <c r="CK885" i="2"/>
  <c r="E911" i="13" s="1"/>
  <c r="CG885" i="2"/>
  <c r="CJ885" i="2" s="1"/>
  <c r="CF885" i="2"/>
  <c r="CI885" i="2" s="1"/>
  <c r="BS885" i="2"/>
  <c r="BW885" i="2" s="1"/>
  <c r="BR885" i="2"/>
  <c r="BG885" i="2"/>
  <c r="BC885" i="2"/>
  <c r="BB885" i="2"/>
  <c r="BA885" i="2"/>
  <c r="AZ885" i="2"/>
  <c r="BQ885" i="2" s="1"/>
  <c r="AY885" i="2"/>
  <c r="AX885" i="2"/>
  <c r="BE885" i="2" s="1"/>
  <c r="AV885" i="2"/>
  <c r="L911" i="13" s="1"/>
  <c r="AO885" i="2"/>
  <c r="K911" i="13" s="1"/>
  <c r="AK885" i="2"/>
  <c r="Q885" i="2"/>
  <c r="DH884" i="2"/>
  <c r="CZ884" i="2"/>
  <c r="CY884" i="2"/>
  <c r="CW884" i="2"/>
  <c r="H910" i="13" s="1"/>
  <c r="CT884" i="2" a="1"/>
  <c r="CT884" i="2" s="1"/>
  <c r="CS884" i="2" a="1"/>
  <c r="CS884" i="2" s="1"/>
  <c r="CR884" i="2" a="1"/>
  <c r="CR884" i="2" s="1"/>
  <c r="CQ884" i="2"/>
  <c r="G910" i="13" s="1"/>
  <c r="CP884" i="2"/>
  <c r="CO884" i="2"/>
  <c r="CM884" i="2"/>
  <c r="CK884" i="2"/>
  <c r="E910" i="13" s="1"/>
  <c r="CG884" i="2"/>
  <c r="CJ884" i="2" s="1"/>
  <c r="CF884" i="2"/>
  <c r="CI884" i="2" s="1"/>
  <c r="BS884" i="2"/>
  <c r="BR884" i="2"/>
  <c r="BG884" i="2"/>
  <c r="BC884" i="2"/>
  <c r="BB884" i="2"/>
  <c r="BA884" i="2"/>
  <c r="AZ884" i="2"/>
  <c r="BQ884" i="2" s="1"/>
  <c r="AY884" i="2"/>
  <c r="BF884" i="2" s="1"/>
  <c r="AX884" i="2"/>
  <c r="BE884" i="2" s="1"/>
  <c r="AV884" i="2"/>
  <c r="L910" i="13" s="1"/>
  <c r="AO884" i="2"/>
  <c r="K910" i="13" s="1"/>
  <c r="AK884" i="2"/>
  <c r="Q884" i="2"/>
  <c r="DH883" i="2"/>
  <c r="CZ883" i="2"/>
  <c r="CY883" i="2"/>
  <c r="CW883" i="2"/>
  <c r="H909" i="13" s="1"/>
  <c r="CT883" i="2" a="1"/>
  <c r="CT883" i="2" s="1"/>
  <c r="CS883" i="2" a="1"/>
  <c r="CS883" i="2" s="1"/>
  <c r="CR883" i="2" a="1"/>
  <c r="CR883" i="2" s="1"/>
  <c r="CQ883" i="2"/>
  <c r="DG883" i="2" s="1"/>
  <c r="CP883" i="2"/>
  <c r="CO883" i="2"/>
  <c r="CM883" i="2"/>
  <c r="CK883" i="2"/>
  <c r="E909" i="13" s="1"/>
  <c r="CG883" i="2"/>
  <c r="CJ883" i="2" s="1"/>
  <c r="CF883" i="2"/>
  <c r="CI883" i="2" s="1"/>
  <c r="CH883" i="2" s="1"/>
  <c r="BS883" i="2"/>
  <c r="BR883" i="2"/>
  <c r="BG883" i="2"/>
  <c r="BC883" i="2"/>
  <c r="BB883" i="2"/>
  <c r="BA883" i="2"/>
  <c r="AZ883" i="2"/>
  <c r="BQ883" i="2" s="1"/>
  <c r="AY883" i="2"/>
  <c r="AX883" i="2"/>
  <c r="AV883" i="2"/>
  <c r="L909" i="13" s="1"/>
  <c r="AO883" i="2"/>
  <c r="K909" i="13" s="1"/>
  <c r="AK883" i="2"/>
  <c r="Q883" i="2"/>
  <c r="DH882" i="2"/>
  <c r="CZ882" i="2"/>
  <c r="CY882" i="2"/>
  <c r="CW882" i="2"/>
  <c r="H908" i="13" s="1"/>
  <c r="CT882" i="2" a="1"/>
  <c r="CT882" i="2" s="1"/>
  <c r="CS882" i="2" a="1"/>
  <c r="CS882" i="2" s="1"/>
  <c r="CR882" i="2" a="1"/>
  <c r="CR882" i="2" s="1"/>
  <c r="CQ882" i="2"/>
  <c r="G908" i="13" s="1"/>
  <c r="CP882" i="2"/>
  <c r="CO882" i="2"/>
  <c r="CM882" i="2"/>
  <c r="CK882" i="2"/>
  <c r="E908" i="13" s="1"/>
  <c r="CG882" i="2"/>
  <c r="CJ882" i="2" s="1"/>
  <c r="CF882" i="2"/>
  <c r="CC882" i="2" s="1"/>
  <c r="BS882" i="2"/>
  <c r="BX882" i="2" s="1"/>
  <c r="BR882" i="2"/>
  <c r="BG882" i="2"/>
  <c r="BC882" i="2"/>
  <c r="BB882" i="2"/>
  <c r="BA882" i="2"/>
  <c r="AZ882" i="2"/>
  <c r="BQ882" i="2" s="1"/>
  <c r="AY882" i="2"/>
  <c r="AX882" i="2"/>
  <c r="BE882" i="2" s="1"/>
  <c r="AV882" i="2"/>
  <c r="L908" i="13" s="1"/>
  <c r="AO882" i="2"/>
  <c r="K908" i="13" s="1"/>
  <c r="AK882" i="2"/>
  <c r="Q882" i="2"/>
  <c r="DH881" i="2"/>
  <c r="CZ881" i="2"/>
  <c r="CY881" i="2"/>
  <c r="CW881" i="2"/>
  <c r="H907" i="13" s="1"/>
  <c r="CT881" i="2" a="1"/>
  <c r="CT881" i="2" s="1"/>
  <c r="CS881" i="2" a="1"/>
  <c r="CS881" i="2" s="1"/>
  <c r="CR881" i="2" a="1"/>
  <c r="CR881" i="2" s="1"/>
  <c r="CQ881" i="2"/>
  <c r="CP881" i="2"/>
  <c r="CO881" i="2"/>
  <c r="CM881" i="2"/>
  <c r="CK881" i="2"/>
  <c r="E907" i="13" s="1"/>
  <c r="CG881" i="2"/>
  <c r="CJ881" i="2" s="1"/>
  <c r="CF881" i="2"/>
  <c r="BS881" i="2"/>
  <c r="BR881" i="2"/>
  <c r="BG881" i="2"/>
  <c r="BC881" i="2"/>
  <c r="BB881" i="2"/>
  <c r="BA881" i="2"/>
  <c r="AZ881" i="2"/>
  <c r="BQ881" i="2" s="1"/>
  <c r="AY881" i="2"/>
  <c r="BP881" i="2" s="1"/>
  <c r="AX881" i="2"/>
  <c r="AV881" i="2"/>
  <c r="L907" i="13" s="1"/>
  <c r="AO881" i="2"/>
  <c r="K907" i="13" s="1"/>
  <c r="AK881" i="2"/>
  <c r="Q881" i="2"/>
  <c r="DH880" i="2"/>
  <c r="CZ880" i="2"/>
  <c r="CY880" i="2"/>
  <c r="CW880" i="2"/>
  <c r="H906" i="13" s="1"/>
  <c r="CT880" i="2" a="1"/>
  <c r="CT880" i="2" s="1"/>
  <c r="CS880" i="2" a="1"/>
  <c r="CS880" i="2" s="1"/>
  <c r="CR880" i="2" a="1"/>
  <c r="CR880" i="2" s="1"/>
  <c r="CQ880" i="2"/>
  <c r="DG880" i="2" s="1"/>
  <c r="CP880" i="2"/>
  <c r="CO880" i="2"/>
  <c r="CM880" i="2"/>
  <c r="CK880" i="2"/>
  <c r="E906" i="13" s="1"/>
  <c r="BS880" i="2"/>
  <c r="BX880" i="2" s="1"/>
  <c r="BR880" i="2"/>
  <c r="BG880" i="2"/>
  <c r="BC880" i="2"/>
  <c r="BB880" i="2"/>
  <c r="BA880" i="2"/>
  <c r="AZ880" i="2"/>
  <c r="BQ880" i="2" s="1"/>
  <c r="AY880" i="2"/>
  <c r="AX880" i="2"/>
  <c r="BE880" i="2" s="1"/>
  <c r="AV880" i="2"/>
  <c r="L906" i="13" s="1"/>
  <c r="AO880" i="2"/>
  <c r="K906" i="13" s="1"/>
  <c r="AK880" i="2"/>
  <c r="Q880" i="2"/>
  <c r="DH879" i="2"/>
  <c r="CZ879" i="2"/>
  <c r="CY879" i="2"/>
  <c r="CW879" i="2"/>
  <c r="H905" i="13" s="1"/>
  <c r="CT879" i="2" a="1"/>
  <c r="CT879" i="2" s="1"/>
  <c r="CS879" i="2" a="1"/>
  <c r="CS879" i="2" s="1"/>
  <c r="CR879" i="2" a="1"/>
  <c r="CR879" i="2" s="1"/>
  <c r="CQ879" i="2"/>
  <c r="CP879" i="2"/>
  <c r="CO879" i="2"/>
  <c r="CM879" i="2"/>
  <c r="CK879" i="2"/>
  <c r="E905" i="13" s="1"/>
  <c r="BS879" i="2"/>
  <c r="BR879" i="2"/>
  <c r="BG879" i="2"/>
  <c r="BC879" i="2"/>
  <c r="BB879" i="2"/>
  <c r="BA879" i="2"/>
  <c r="AZ879" i="2"/>
  <c r="BQ879" i="2" s="1"/>
  <c r="AY879" i="2"/>
  <c r="BP879" i="2" s="1"/>
  <c r="AX879" i="2"/>
  <c r="AV879" i="2"/>
  <c r="L905" i="13" s="1"/>
  <c r="AO879" i="2"/>
  <c r="K905" i="13" s="1"/>
  <c r="AK879" i="2"/>
  <c r="Q879" i="2"/>
  <c r="DH878" i="2"/>
  <c r="CZ878" i="2"/>
  <c r="CY878" i="2"/>
  <c r="CW878" i="2"/>
  <c r="H904" i="13" s="1"/>
  <c r="CT878" i="2" a="1"/>
  <c r="CT878" i="2" s="1"/>
  <c r="CS878" i="2" a="1"/>
  <c r="CS878" i="2" s="1"/>
  <c r="CR878" i="2" a="1"/>
  <c r="CR878" i="2" s="1"/>
  <c r="CQ878" i="2"/>
  <c r="CP878" i="2"/>
  <c r="CO878" i="2"/>
  <c r="CM878" i="2"/>
  <c r="CK878" i="2"/>
  <c r="E904" i="13" s="1"/>
  <c r="BS878" i="2"/>
  <c r="CB878" i="2" s="1"/>
  <c r="BR878" i="2"/>
  <c r="BG878" i="2"/>
  <c r="BC878" i="2"/>
  <c r="BB878" i="2"/>
  <c r="BA878" i="2"/>
  <c r="AZ878" i="2"/>
  <c r="BQ878" i="2" s="1"/>
  <c r="AY878" i="2"/>
  <c r="BP878" i="2" s="1"/>
  <c r="AX878" i="2"/>
  <c r="BE878" i="2" s="1"/>
  <c r="AV878" i="2"/>
  <c r="L904" i="13" s="1"/>
  <c r="AO878" i="2"/>
  <c r="K904" i="13" s="1"/>
  <c r="AK878" i="2"/>
  <c r="Q878" i="2"/>
  <c r="DH877" i="2"/>
  <c r="CZ877" i="2"/>
  <c r="CY877" i="2"/>
  <c r="CW877" i="2"/>
  <c r="H903" i="13" s="1"/>
  <c r="CT877" i="2" a="1"/>
  <c r="CT877" i="2" s="1"/>
  <c r="CS877" i="2" a="1"/>
  <c r="CS877" i="2" s="1"/>
  <c r="CR877" i="2" a="1"/>
  <c r="CR877" i="2" s="1"/>
  <c r="CQ877" i="2"/>
  <c r="CP877" i="2"/>
  <c r="CO877" i="2"/>
  <c r="CM877" i="2"/>
  <c r="CK877" i="2"/>
  <c r="E903" i="13" s="1"/>
  <c r="BS877" i="2"/>
  <c r="BR877" i="2"/>
  <c r="BG877" i="2"/>
  <c r="BC877" i="2"/>
  <c r="BB877" i="2"/>
  <c r="BA877" i="2"/>
  <c r="AZ877" i="2"/>
  <c r="BQ877" i="2" s="1"/>
  <c r="AY877" i="2"/>
  <c r="AX877" i="2"/>
  <c r="BO877" i="2" s="1"/>
  <c r="AV877" i="2"/>
  <c r="L903" i="13" s="1"/>
  <c r="AO877" i="2"/>
  <c r="K903" i="13" s="1"/>
  <c r="AK877" i="2"/>
  <c r="Q877" i="2"/>
  <c r="DH876" i="2"/>
  <c r="CZ876" i="2"/>
  <c r="CY876" i="2"/>
  <c r="CW876" i="2"/>
  <c r="H902" i="13" s="1"/>
  <c r="CT876" i="2" a="1"/>
  <c r="CT876" i="2" s="1"/>
  <c r="CS876" i="2" a="1"/>
  <c r="CS876" i="2" s="1"/>
  <c r="CR876" i="2" a="1"/>
  <c r="CR876" i="2" s="1"/>
  <c r="CQ876" i="2"/>
  <c r="DG876" i="2" s="1"/>
  <c r="CP876" i="2"/>
  <c r="CO876" i="2"/>
  <c r="CM876" i="2"/>
  <c r="CK876" i="2"/>
  <c r="E902" i="13" s="1"/>
  <c r="BS876" i="2"/>
  <c r="CB876" i="2" s="1"/>
  <c r="BR876" i="2"/>
  <c r="BG876" i="2"/>
  <c r="BC876" i="2"/>
  <c r="BB876" i="2"/>
  <c r="BA876" i="2"/>
  <c r="AZ876" i="2"/>
  <c r="BQ876" i="2" s="1"/>
  <c r="AY876" i="2"/>
  <c r="BF876" i="2" s="1"/>
  <c r="AX876" i="2"/>
  <c r="BE876" i="2" s="1"/>
  <c r="AV876" i="2"/>
  <c r="L902" i="13" s="1"/>
  <c r="AO876" i="2"/>
  <c r="K902" i="13" s="1"/>
  <c r="AK876" i="2"/>
  <c r="Q876" i="2"/>
  <c r="DH875" i="2"/>
  <c r="CZ875" i="2"/>
  <c r="CY875" i="2"/>
  <c r="CW875" i="2"/>
  <c r="H901" i="13" s="1"/>
  <c r="CT875" i="2" a="1"/>
  <c r="CT875" i="2" s="1"/>
  <c r="CS875" i="2" a="1"/>
  <c r="CS875" i="2" s="1"/>
  <c r="CR875" i="2" a="1"/>
  <c r="CR875" i="2" s="1"/>
  <c r="CQ875" i="2"/>
  <c r="CP875" i="2"/>
  <c r="CO875" i="2"/>
  <c r="CM875" i="2"/>
  <c r="CK875" i="2"/>
  <c r="E901" i="13" s="1"/>
  <c r="BS875" i="2"/>
  <c r="BR875" i="2"/>
  <c r="BG875" i="2"/>
  <c r="BC875" i="2"/>
  <c r="BB875" i="2"/>
  <c r="BA875" i="2"/>
  <c r="AZ875" i="2"/>
  <c r="BQ875" i="2" s="1"/>
  <c r="AY875" i="2"/>
  <c r="BF875" i="2" s="1"/>
  <c r="AX875" i="2"/>
  <c r="BO875" i="2" s="1"/>
  <c r="AV875" i="2"/>
  <c r="L901" i="13" s="1"/>
  <c r="AO875" i="2"/>
  <c r="K901" i="13" s="1"/>
  <c r="AK875" i="2"/>
  <c r="Q875" i="2"/>
  <c r="DH874" i="2"/>
  <c r="CZ874" i="2"/>
  <c r="CY874" i="2"/>
  <c r="CW874" i="2"/>
  <c r="H900" i="13" s="1"/>
  <c r="CT874" i="2" a="1"/>
  <c r="CT874" i="2" s="1"/>
  <c r="CS874" i="2" a="1"/>
  <c r="CS874" i="2" s="1"/>
  <c r="CR874" i="2" a="1"/>
  <c r="CR874" i="2" s="1"/>
  <c r="CQ874" i="2"/>
  <c r="CP874" i="2"/>
  <c r="CO874" i="2"/>
  <c r="CM874" i="2"/>
  <c r="CK874" i="2"/>
  <c r="E900" i="13" s="1"/>
  <c r="BS874" i="2"/>
  <c r="BR874" i="2"/>
  <c r="BG874" i="2"/>
  <c r="BC874" i="2"/>
  <c r="BB874" i="2"/>
  <c r="BA874" i="2"/>
  <c r="AZ874" i="2"/>
  <c r="BQ874" i="2" s="1"/>
  <c r="AY874" i="2"/>
  <c r="BP874" i="2" s="1"/>
  <c r="AX874" i="2"/>
  <c r="BE874" i="2" s="1"/>
  <c r="AV874" i="2"/>
  <c r="L900" i="13" s="1"/>
  <c r="AO874" i="2"/>
  <c r="K900" i="13" s="1"/>
  <c r="AK874" i="2"/>
  <c r="Q874" i="2"/>
  <c r="DH873" i="2"/>
  <c r="CZ873" i="2"/>
  <c r="CY873" i="2"/>
  <c r="CW873" i="2"/>
  <c r="H899" i="13" s="1"/>
  <c r="CT873" i="2" a="1"/>
  <c r="CT873" i="2" s="1"/>
  <c r="CS873" i="2" a="1"/>
  <c r="CS873" i="2" s="1"/>
  <c r="CR873" i="2" a="1"/>
  <c r="CR873" i="2" s="1"/>
  <c r="CQ873" i="2"/>
  <c r="CP873" i="2"/>
  <c r="CO873" i="2"/>
  <c r="CM873" i="2"/>
  <c r="CK873" i="2"/>
  <c r="E899" i="13" s="1"/>
  <c r="BS873" i="2"/>
  <c r="BR873" i="2"/>
  <c r="BG873" i="2"/>
  <c r="BC873" i="2"/>
  <c r="BB873" i="2"/>
  <c r="BA873" i="2"/>
  <c r="AZ873" i="2"/>
  <c r="BQ873" i="2" s="1"/>
  <c r="AY873" i="2"/>
  <c r="BF873" i="2" s="1"/>
  <c r="AX873" i="2"/>
  <c r="BO873" i="2" s="1"/>
  <c r="AV873" i="2"/>
  <c r="L899" i="13" s="1"/>
  <c r="AO873" i="2"/>
  <c r="K899" i="13" s="1"/>
  <c r="AK873" i="2"/>
  <c r="Q873" i="2"/>
  <c r="DH872" i="2"/>
  <c r="CZ872" i="2"/>
  <c r="CY872" i="2"/>
  <c r="CW872" i="2"/>
  <c r="H898" i="13" s="1"/>
  <c r="CT872" i="2" a="1"/>
  <c r="CT872" i="2" s="1"/>
  <c r="CS872" i="2" a="1"/>
  <c r="CS872" i="2" s="1"/>
  <c r="CR872" i="2" a="1"/>
  <c r="CR872" i="2" s="1"/>
  <c r="CQ872" i="2"/>
  <c r="DG872" i="2" s="1"/>
  <c r="CP872" i="2"/>
  <c r="CO872" i="2"/>
  <c r="CM872" i="2"/>
  <c r="CK872" i="2"/>
  <c r="E898" i="13" s="1"/>
  <c r="BS872" i="2"/>
  <c r="BR872" i="2"/>
  <c r="BG872" i="2"/>
  <c r="BC872" i="2"/>
  <c r="BB872" i="2"/>
  <c r="BA872" i="2"/>
  <c r="AZ872" i="2"/>
  <c r="BQ872" i="2" s="1"/>
  <c r="AY872" i="2"/>
  <c r="BP872" i="2" s="1"/>
  <c r="AX872" i="2"/>
  <c r="AV872" i="2"/>
  <c r="L898" i="13" s="1"/>
  <c r="AO872" i="2"/>
  <c r="K898" i="13" s="1"/>
  <c r="AK872" i="2"/>
  <c r="Q872" i="2"/>
  <c r="DH871" i="2"/>
  <c r="CZ871" i="2"/>
  <c r="CY871" i="2"/>
  <c r="CW871" i="2"/>
  <c r="H897" i="13" s="1"/>
  <c r="CT871" i="2" a="1"/>
  <c r="CT871" i="2" s="1"/>
  <c r="CS871" i="2" a="1"/>
  <c r="CS871" i="2" s="1"/>
  <c r="CR871" i="2" a="1"/>
  <c r="CR871" i="2" s="1"/>
  <c r="CQ871" i="2"/>
  <c r="CP871" i="2"/>
  <c r="CO871" i="2"/>
  <c r="CM871" i="2"/>
  <c r="CK871" i="2"/>
  <c r="E897" i="13" s="1"/>
  <c r="BS871" i="2"/>
  <c r="BR871" i="2"/>
  <c r="BG871" i="2"/>
  <c r="BC871" i="2"/>
  <c r="BB871" i="2"/>
  <c r="BA871" i="2"/>
  <c r="AZ871" i="2"/>
  <c r="BQ871" i="2" s="1"/>
  <c r="AY871" i="2"/>
  <c r="BF871" i="2" s="1"/>
  <c r="AX871" i="2"/>
  <c r="BO871" i="2" s="1"/>
  <c r="AV871" i="2"/>
  <c r="L897" i="13" s="1"/>
  <c r="AO871" i="2"/>
  <c r="K897" i="13" s="1"/>
  <c r="AK871" i="2"/>
  <c r="Q871" i="2"/>
  <c r="DH870" i="2"/>
  <c r="CZ870" i="2"/>
  <c r="CY870" i="2"/>
  <c r="CW870" i="2"/>
  <c r="H896" i="13" s="1"/>
  <c r="CT870" i="2" a="1"/>
  <c r="CT870" i="2" s="1"/>
  <c r="CS870" i="2" a="1"/>
  <c r="CS870" i="2" s="1"/>
  <c r="CR870" i="2" a="1"/>
  <c r="CR870" i="2" s="1"/>
  <c r="CQ870" i="2"/>
  <c r="CP870" i="2"/>
  <c r="CO870" i="2"/>
  <c r="CM870" i="2"/>
  <c r="CK870" i="2"/>
  <c r="E896" i="13" s="1"/>
  <c r="BS870" i="2"/>
  <c r="BW870" i="2" s="1"/>
  <c r="BT870" i="2" s="1"/>
  <c r="BR870" i="2"/>
  <c r="BG870" i="2"/>
  <c r="BC870" i="2"/>
  <c r="BB870" i="2"/>
  <c r="BA870" i="2"/>
  <c r="AZ870" i="2"/>
  <c r="BQ870" i="2" s="1"/>
  <c r="AY870" i="2"/>
  <c r="AX870" i="2"/>
  <c r="BE870" i="2" s="1"/>
  <c r="AV870" i="2"/>
  <c r="L896" i="13" s="1"/>
  <c r="AO870" i="2"/>
  <c r="K896" i="13" s="1"/>
  <c r="AK870" i="2"/>
  <c r="Q870" i="2"/>
  <c r="DH869" i="2"/>
  <c r="CZ869" i="2"/>
  <c r="CY869" i="2"/>
  <c r="CW869" i="2"/>
  <c r="H895" i="13" s="1"/>
  <c r="CT869" i="2" a="1"/>
  <c r="CT869" i="2" s="1"/>
  <c r="CS869" i="2" a="1"/>
  <c r="CS869" i="2" s="1"/>
  <c r="CR869" i="2" a="1"/>
  <c r="CR869" i="2" s="1"/>
  <c r="CQ869" i="2"/>
  <c r="DG869" i="2" s="1"/>
  <c r="CP869" i="2"/>
  <c r="CO869" i="2"/>
  <c r="CM869" i="2"/>
  <c r="CK869" i="2"/>
  <c r="E895" i="13" s="1"/>
  <c r="BS869" i="2"/>
  <c r="BW869" i="2" s="1"/>
  <c r="BT869" i="2" s="1"/>
  <c r="BR869" i="2"/>
  <c r="BG869" i="2"/>
  <c r="BC869" i="2"/>
  <c r="BB869" i="2"/>
  <c r="BA869" i="2"/>
  <c r="AZ869" i="2"/>
  <c r="BQ869" i="2" s="1"/>
  <c r="AY869" i="2"/>
  <c r="BP869" i="2" s="1"/>
  <c r="AX869" i="2"/>
  <c r="BO869" i="2" s="1"/>
  <c r="AV869" i="2"/>
  <c r="L895" i="13" s="1"/>
  <c r="AO869" i="2"/>
  <c r="K895" i="13" s="1"/>
  <c r="AK869" i="2"/>
  <c r="Q869" i="2"/>
  <c r="DH868" i="2"/>
  <c r="CZ868" i="2"/>
  <c r="CY868" i="2"/>
  <c r="CW868" i="2"/>
  <c r="H894" i="13" s="1"/>
  <c r="CT868" i="2" a="1"/>
  <c r="CT868" i="2" s="1"/>
  <c r="CS868" i="2" a="1"/>
  <c r="CS868" i="2" s="1"/>
  <c r="CR868" i="2" a="1"/>
  <c r="CR868" i="2" s="1"/>
  <c r="CQ868" i="2"/>
  <c r="DG868" i="2" s="1"/>
  <c r="CP868" i="2"/>
  <c r="CO868" i="2"/>
  <c r="CM868" i="2"/>
  <c r="CK868" i="2"/>
  <c r="E894" i="13" s="1"/>
  <c r="BS868" i="2"/>
  <c r="CB868" i="2" s="1"/>
  <c r="BR868" i="2"/>
  <c r="BG868" i="2"/>
  <c r="BC868" i="2"/>
  <c r="BB868" i="2"/>
  <c r="BA868" i="2"/>
  <c r="AZ868" i="2"/>
  <c r="BQ868" i="2" s="1"/>
  <c r="AY868" i="2"/>
  <c r="AX868" i="2"/>
  <c r="BO868" i="2" s="1"/>
  <c r="AV868" i="2"/>
  <c r="L894" i="13" s="1"/>
  <c r="AO868" i="2"/>
  <c r="K894" i="13" s="1"/>
  <c r="AK868" i="2"/>
  <c r="Q868" i="2"/>
  <c r="DH867" i="2"/>
  <c r="CZ867" i="2"/>
  <c r="CY867" i="2"/>
  <c r="CW867" i="2"/>
  <c r="H893" i="13" s="1"/>
  <c r="CT867" i="2" a="1"/>
  <c r="CT867" i="2" s="1"/>
  <c r="CS867" i="2" a="1"/>
  <c r="CS867" i="2" s="1"/>
  <c r="CR867" i="2" a="1"/>
  <c r="CR867" i="2" s="1"/>
  <c r="CQ867" i="2"/>
  <c r="CP867" i="2"/>
  <c r="CO867" i="2"/>
  <c r="CM867" i="2"/>
  <c r="CK867" i="2"/>
  <c r="E893" i="13" s="1"/>
  <c r="BS867" i="2"/>
  <c r="BR867" i="2"/>
  <c r="BG867" i="2"/>
  <c r="BC867" i="2"/>
  <c r="BB867" i="2"/>
  <c r="BA867" i="2"/>
  <c r="AZ867" i="2"/>
  <c r="BQ867" i="2" s="1"/>
  <c r="AY867" i="2"/>
  <c r="BF867" i="2" s="1"/>
  <c r="AX867" i="2"/>
  <c r="BO867" i="2" s="1"/>
  <c r="AV867" i="2"/>
  <c r="L893" i="13" s="1"/>
  <c r="AO867" i="2"/>
  <c r="K893" i="13" s="1"/>
  <c r="AK867" i="2"/>
  <c r="Q867" i="2"/>
  <c r="DH866" i="2"/>
  <c r="CZ866" i="2"/>
  <c r="CY866" i="2"/>
  <c r="CW866" i="2"/>
  <c r="H892" i="13" s="1"/>
  <c r="CT866" i="2" a="1"/>
  <c r="CT866" i="2" s="1"/>
  <c r="CS866" i="2" a="1"/>
  <c r="CS866" i="2" s="1"/>
  <c r="CR866" i="2" a="1"/>
  <c r="CR866" i="2" s="1"/>
  <c r="CQ866" i="2"/>
  <c r="G892" i="13" s="1"/>
  <c r="CP866" i="2"/>
  <c r="CO866" i="2"/>
  <c r="CM866" i="2"/>
  <c r="CK866" i="2"/>
  <c r="E892" i="13" s="1"/>
  <c r="BS866" i="2"/>
  <c r="BR866" i="2"/>
  <c r="BG866" i="2"/>
  <c r="BC866" i="2"/>
  <c r="BB866" i="2"/>
  <c r="BA866" i="2"/>
  <c r="AZ866" i="2"/>
  <c r="BQ866" i="2" s="1"/>
  <c r="AY866" i="2"/>
  <c r="BP866" i="2" s="1"/>
  <c r="AX866" i="2"/>
  <c r="AV866" i="2"/>
  <c r="L892" i="13" s="1"/>
  <c r="AO866" i="2"/>
  <c r="K892" i="13" s="1"/>
  <c r="AK866" i="2"/>
  <c r="Q866" i="2"/>
  <c r="DH865" i="2"/>
  <c r="CZ865" i="2"/>
  <c r="CY865" i="2"/>
  <c r="CW865" i="2"/>
  <c r="H891" i="13" s="1"/>
  <c r="CT865" i="2" a="1"/>
  <c r="CT865" i="2" s="1"/>
  <c r="CS865" i="2" a="1"/>
  <c r="CS865" i="2" s="1"/>
  <c r="CR865" i="2" a="1"/>
  <c r="CR865" i="2" s="1"/>
  <c r="CQ865" i="2"/>
  <c r="G891" i="13" s="1"/>
  <c r="CP865" i="2"/>
  <c r="CO865" i="2"/>
  <c r="CM865" i="2"/>
  <c r="CK865" i="2"/>
  <c r="E891" i="13" s="1"/>
  <c r="BS865" i="2"/>
  <c r="BR865" i="2"/>
  <c r="BG865" i="2"/>
  <c r="BC865" i="2"/>
  <c r="BB865" i="2"/>
  <c r="BA865" i="2"/>
  <c r="AZ865" i="2"/>
  <c r="BQ865" i="2" s="1"/>
  <c r="AY865" i="2"/>
  <c r="AX865" i="2"/>
  <c r="BO865" i="2" s="1"/>
  <c r="AV865" i="2"/>
  <c r="L891" i="13" s="1"/>
  <c r="AO865" i="2"/>
  <c r="K891" i="13" s="1"/>
  <c r="AK865" i="2"/>
  <c r="Q865" i="2"/>
  <c r="DH864" i="2"/>
  <c r="CZ864" i="2"/>
  <c r="CY864" i="2"/>
  <c r="CW864" i="2"/>
  <c r="H890" i="13" s="1"/>
  <c r="CT864" i="2" a="1"/>
  <c r="CT864" i="2" s="1"/>
  <c r="CS864" i="2" a="1"/>
  <c r="CS864" i="2" s="1"/>
  <c r="CR864" i="2" a="1"/>
  <c r="CR864" i="2" s="1"/>
  <c r="CQ864" i="2"/>
  <c r="G890" i="13" s="1"/>
  <c r="CP864" i="2"/>
  <c r="CO864" i="2"/>
  <c r="CM864" i="2"/>
  <c r="CK864" i="2"/>
  <c r="E890" i="13" s="1"/>
  <c r="BS864" i="2"/>
  <c r="BX864" i="2" s="1"/>
  <c r="CA864" i="2" s="1"/>
  <c r="BR864" i="2"/>
  <c r="BG864" i="2"/>
  <c r="BC864" i="2"/>
  <c r="BB864" i="2"/>
  <c r="BA864" i="2"/>
  <c r="AZ864" i="2"/>
  <c r="BQ864" i="2" s="1"/>
  <c r="AY864" i="2"/>
  <c r="BP864" i="2" s="1"/>
  <c r="AX864" i="2"/>
  <c r="AV864" i="2"/>
  <c r="L890" i="13" s="1"/>
  <c r="AO864" i="2"/>
  <c r="K890" i="13" s="1"/>
  <c r="AK864" i="2"/>
  <c r="Q864" i="2"/>
  <c r="DH863" i="2"/>
  <c r="CZ863" i="2"/>
  <c r="CY863" i="2"/>
  <c r="CW863" i="2"/>
  <c r="H889" i="13" s="1"/>
  <c r="CT863" i="2" a="1"/>
  <c r="CT863" i="2" s="1"/>
  <c r="CS863" i="2" a="1"/>
  <c r="CS863" i="2" s="1"/>
  <c r="CR863" i="2" a="1"/>
  <c r="CR863" i="2" s="1"/>
  <c r="CQ863" i="2"/>
  <c r="G889" i="13" s="1"/>
  <c r="CP863" i="2"/>
  <c r="CO863" i="2"/>
  <c r="CM863" i="2"/>
  <c r="CK863" i="2"/>
  <c r="E889" i="13" s="1"/>
  <c r="BS863" i="2"/>
  <c r="BR863" i="2"/>
  <c r="BG863" i="2"/>
  <c r="BC863" i="2"/>
  <c r="BB863" i="2"/>
  <c r="BA863" i="2"/>
  <c r="AZ863" i="2"/>
  <c r="BQ863" i="2" s="1"/>
  <c r="AY863" i="2"/>
  <c r="BP863" i="2" s="1"/>
  <c r="AX863" i="2"/>
  <c r="BO863" i="2" s="1"/>
  <c r="AV863" i="2"/>
  <c r="L889" i="13" s="1"/>
  <c r="AO863" i="2"/>
  <c r="K889" i="13" s="1"/>
  <c r="AK863" i="2"/>
  <c r="Q863" i="2"/>
  <c r="DH862" i="2"/>
  <c r="CZ862" i="2"/>
  <c r="CY862" i="2"/>
  <c r="CW862" i="2"/>
  <c r="H888" i="13" s="1"/>
  <c r="CT862" i="2" a="1"/>
  <c r="CT862" i="2" s="1"/>
  <c r="CS862" i="2" a="1"/>
  <c r="CS862" i="2" s="1"/>
  <c r="CR862" i="2" a="1"/>
  <c r="CR862" i="2" s="1"/>
  <c r="CQ862" i="2"/>
  <c r="G888" i="13" s="1"/>
  <c r="CP862" i="2"/>
  <c r="CO862" i="2"/>
  <c r="CM862" i="2"/>
  <c r="CK862" i="2"/>
  <c r="E888" i="13" s="1"/>
  <c r="BS862" i="2"/>
  <c r="BX862" i="2" s="1"/>
  <c r="CA862" i="2" s="1"/>
  <c r="BR862" i="2"/>
  <c r="BG862" i="2"/>
  <c r="BC862" i="2"/>
  <c r="BB862" i="2"/>
  <c r="BA862" i="2"/>
  <c r="AZ862" i="2"/>
  <c r="BQ862" i="2" s="1"/>
  <c r="AY862" i="2"/>
  <c r="BP862" i="2" s="1"/>
  <c r="AX862" i="2"/>
  <c r="AV862" i="2"/>
  <c r="L888" i="13" s="1"/>
  <c r="AO862" i="2"/>
  <c r="K888" i="13" s="1"/>
  <c r="AK862" i="2"/>
  <c r="Q862" i="2"/>
  <c r="DH861" i="2"/>
  <c r="CZ861" i="2"/>
  <c r="CY861" i="2"/>
  <c r="CW861" i="2"/>
  <c r="H887" i="13" s="1"/>
  <c r="CT861" i="2" a="1"/>
  <c r="CT861" i="2" s="1"/>
  <c r="CS861" i="2" a="1"/>
  <c r="CS861" i="2" s="1"/>
  <c r="CR861" i="2" a="1"/>
  <c r="CR861" i="2" s="1"/>
  <c r="CQ861" i="2"/>
  <c r="G887" i="13" s="1"/>
  <c r="CP861" i="2"/>
  <c r="CO861" i="2"/>
  <c r="CM861" i="2"/>
  <c r="CK861" i="2"/>
  <c r="E887" i="13" s="1"/>
  <c r="BS861" i="2"/>
  <c r="BR861" i="2"/>
  <c r="BG861" i="2"/>
  <c r="BC861" i="2"/>
  <c r="BB861" i="2"/>
  <c r="BA861" i="2"/>
  <c r="AZ861" i="2"/>
  <c r="BQ861" i="2" s="1"/>
  <c r="AY861" i="2"/>
  <c r="BP861" i="2" s="1"/>
  <c r="AX861" i="2"/>
  <c r="BO861" i="2" s="1"/>
  <c r="AV861" i="2"/>
  <c r="L887" i="13" s="1"/>
  <c r="AO861" i="2"/>
  <c r="K887" i="13" s="1"/>
  <c r="AK861" i="2"/>
  <c r="Q861" i="2"/>
  <c r="DH860" i="2"/>
  <c r="CZ860" i="2"/>
  <c r="CY860" i="2"/>
  <c r="CW860" i="2"/>
  <c r="H886" i="13" s="1"/>
  <c r="CT860" i="2" a="1"/>
  <c r="CT860" i="2" s="1"/>
  <c r="CS860" i="2" a="1"/>
  <c r="CS860" i="2" s="1"/>
  <c r="CR860" i="2" a="1"/>
  <c r="CR860" i="2" s="1"/>
  <c r="CQ860" i="2"/>
  <c r="G886" i="13" s="1"/>
  <c r="CP860" i="2"/>
  <c r="CO860" i="2"/>
  <c r="CM860" i="2"/>
  <c r="CK860" i="2"/>
  <c r="E886" i="13" s="1"/>
  <c r="BS860" i="2"/>
  <c r="BX860" i="2" s="1"/>
  <c r="CA860" i="2" s="1"/>
  <c r="BR860" i="2"/>
  <c r="BG860" i="2"/>
  <c r="BC860" i="2"/>
  <c r="BB860" i="2"/>
  <c r="BA860" i="2"/>
  <c r="AZ860" i="2"/>
  <c r="BQ860" i="2" s="1"/>
  <c r="AY860" i="2"/>
  <c r="AX860" i="2"/>
  <c r="AV860" i="2"/>
  <c r="L886" i="13" s="1"/>
  <c r="AO860" i="2"/>
  <c r="K886" i="13" s="1"/>
  <c r="AK860" i="2"/>
  <c r="Q860" i="2"/>
  <c r="DH859" i="2"/>
  <c r="CZ859" i="2"/>
  <c r="CY859" i="2"/>
  <c r="CW859" i="2"/>
  <c r="H885" i="13" s="1"/>
  <c r="CT859" i="2" a="1"/>
  <c r="CT859" i="2" s="1"/>
  <c r="CS859" i="2" a="1"/>
  <c r="CS859" i="2" s="1"/>
  <c r="CR859" i="2" a="1"/>
  <c r="CR859" i="2" s="1"/>
  <c r="CQ859" i="2"/>
  <c r="G885" i="13" s="1"/>
  <c r="CP859" i="2"/>
  <c r="CO859" i="2"/>
  <c r="CM859" i="2"/>
  <c r="CK859" i="2"/>
  <c r="E885" i="13" s="1"/>
  <c r="BS859" i="2"/>
  <c r="BW859" i="2" s="1"/>
  <c r="BT859" i="2" s="1"/>
  <c r="BR859" i="2"/>
  <c r="BG859" i="2"/>
  <c r="BC859" i="2"/>
  <c r="BB859" i="2"/>
  <c r="BA859" i="2"/>
  <c r="AZ859" i="2"/>
  <c r="BQ859" i="2" s="1"/>
  <c r="AY859" i="2"/>
  <c r="BF859" i="2" s="1"/>
  <c r="AX859" i="2"/>
  <c r="BO859" i="2" s="1"/>
  <c r="AV859" i="2"/>
  <c r="L885" i="13" s="1"/>
  <c r="AO859" i="2"/>
  <c r="K885" i="13" s="1"/>
  <c r="AK859" i="2"/>
  <c r="Q859" i="2"/>
  <c r="DH858" i="2"/>
  <c r="CZ858" i="2"/>
  <c r="CY858" i="2"/>
  <c r="CW858" i="2"/>
  <c r="H884" i="13" s="1"/>
  <c r="CT858" i="2" a="1"/>
  <c r="CT858" i="2" s="1"/>
  <c r="CS858" i="2" a="1"/>
  <c r="CS858" i="2" s="1"/>
  <c r="CR858" i="2" a="1"/>
  <c r="CR858" i="2" s="1"/>
  <c r="CQ858" i="2"/>
  <c r="G884" i="13" s="1"/>
  <c r="CP858" i="2"/>
  <c r="CO858" i="2"/>
  <c r="CM858" i="2"/>
  <c r="CK858" i="2"/>
  <c r="E884" i="13" s="1"/>
  <c r="BS858" i="2"/>
  <c r="BX858" i="2" s="1"/>
  <c r="CA858" i="2" s="1"/>
  <c r="BR858" i="2"/>
  <c r="BG858" i="2"/>
  <c r="BC858" i="2"/>
  <c r="BB858" i="2"/>
  <c r="BA858" i="2"/>
  <c r="AZ858" i="2"/>
  <c r="BQ858" i="2" s="1"/>
  <c r="AY858" i="2"/>
  <c r="AX858" i="2"/>
  <c r="AV858" i="2"/>
  <c r="L884" i="13" s="1"/>
  <c r="AO858" i="2"/>
  <c r="K884" i="13" s="1"/>
  <c r="AK858" i="2"/>
  <c r="Q858" i="2"/>
  <c r="DH857" i="2"/>
  <c r="CZ857" i="2"/>
  <c r="CY857" i="2"/>
  <c r="CW857" i="2"/>
  <c r="H883" i="13" s="1"/>
  <c r="CT857" i="2" a="1"/>
  <c r="CT857" i="2" s="1"/>
  <c r="CS857" i="2" a="1"/>
  <c r="CS857" i="2" s="1"/>
  <c r="CR857" i="2" a="1"/>
  <c r="CR857" i="2" s="1"/>
  <c r="CQ857" i="2"/>
  <c r="G883" i="13" s="1"/>
  <c r="CP857" i="2"/>
  <c r="CO857" i="2"/>
  <c r="CM857" i="2"/>
  <c r="CK857" i="2"/>
  <c r="E883" i="13" s="1"/>
  <c r="BS857" i="2"/>
  <c r="CB857" i="2" s="1"/>
  <c r="BR857" i="2"/>
  <c r="BG857" i="2"/>
  <c r="BC857" i="2"/>
  <c r="BB857" i="2"/>
  <c r="BA857" i="2"/>
  <c r="AZ857" i="2"/>
  <c r="BQ857" i="2" s="1"/>
  <c r="AY857" i="2"/>
  <c r="BF857" i="2" s="1"/>
  <c r="AX857" i="2"/>
  <c r="BO857" i="2" s="1"/>
  <c r="AV857" i="2"/>
  <c r="L883" i="13" s="1"/>
  <c r="AO857" i="2"/>
  <c r="K883" i="13" s="1"/>
  <c r="AK857" i="2"/>
  <c r="Q857" i="2"/>
  <c r="DH856" i="2"/>
  <c r="CZ856" i="2"/>
  <c r="CY856" i="2"/>
  <c r="CW856" i="2"/>
  <c r="H882" i="13" s="1"/>
  <c r="CT856" i="2" a="1"/>
  <c r="CT856" i="2" s="1"/>
  <c r="CS856" i="2" a="1"/>
  <c r="CS856" i="2" s="1"/>
  <c r="CR856" i="2" a="1"/>
  <c r="CR856" i="2" s="1"/>
  <c r="CQ856" i="2"/>
  <c r="G882" i="13" s="1"/>
  <c r="CP856" i="2"/>
  <c r="CO856" i="2"/>
  <c r="CM856" i="2"/>
  <c r="CK856" i="2"/>
  <c r="E882" i="13" s="1"/>
  <c r="BS856" i="2"/>
  <c r="BW856" i="2" s="1"/>
  <c r="BR856" i="2"/>
  <c r="BG856" i="2"/>
  <c r="BC856" i="2"/>
  <c r="BB856" i="2"/>
  <c r="BA856" i="2"/>
  <c r="AZ856" i="2"/>
  <c r="BQ856" i="2" s="1"/>
  <c r="AY856" i="2"/>
  <c r="AX856" i="2"/>
  <c r="AV856" i="2"/>
  <c r="L882" i="13" s="1"/>
  <c r="AO856" i="2"/>
  <c r="K882" i="13" s="1"/>
  <c r="AK856" i="2"/>
  <c r="Q856" i="2"/>
  <c r="DH855" i="2"/>
  <c r="CZ855" i="2"/>
  <c r="CY855" i="2"/>
  <c r="CW855" i="2"/>
  <c r="H881" i="13" s="1"/>
  <c r="CT855" i="2" a="1"/>
  <c r="CT855" i="2" s="1"/>
  <c r="CS855" i="2" a="1"/>
  <c r="CS855" i="2" s="1"/>
  <c r="CR855" i="2" a="1"/>
  <c r="CR855" i="2" s="1"/>
  <c r="CQ855" i="2"/>
  <c r="G881" i="13" s="1"/>
  <c r="CP855" i="2"/>
  <c r="CO855" i="2"/>
  <c r="CM855" i="2"/>
  <c r="CK855" i="2"/>
  <c r="E881" i="13" s="1"/>
  <c r="BS855" i="2"/>
  <c r="CB855" i="2" s="1"/>
  <c r="BR855" i="2"/>
  <c r="BG855" i="2"/>
  <c r="BC855" i="2"/>
  <c r="BB855" i="2"/>
  <c r="BA855" i="2"/>
  <c r="AZ855" i="2"/>
  <c r="BQ855" i="2" s="1"/>
  <c r="AY855" i="2"/>
  <c r="BF855" i="2" s="1"/>
  <c r="AX855" i="2"/>
  <c r="BO855" i="2" s="1"/>
  <c r="AV855" i="2"/>
  <c r="L881" i="13" s="1"/>
  <c r="AO855" i="2"/>
  <c r="K881" i="13" s="1"/>
  <c r="AK855" i="2"/>
  <c r="Q855" i="2"/>
  <c r="DH854" i="2"/>
  <c r="CZ854" i="2"/>
  <c r="CY854" i="2"/>
  <c r="CW854" i="2"/>
  <c r="H880" i="13" s="1"/>
  <c r="CT854" i="2" a="1"/>
  <c r="CT854" i="2" s="1"/>
  <c r="CS854" i="2" a="1"/>
  <c r="CS854" i="2" s="1"/>
  <c r="CR854" i="2" a="1"/>
  <c r="CR854" i="2" s="1"/>
  <c r="CQ854" i="2"/>
  <c r="G880" i="13" s="1"/>
  <c r="CP854" i="2"/>
  <c r="CO854" i="2"/>
  <c r="CM854" i="2"/>
  <c r="CK854" i="2"/>
  <c r="E880" i="13" s="1"/>
  <c r="BS854" i="2"/>
  <c r="BX854" i="2" s="1"/>
  <c r="CA854" i="2" s="1"/>
  <c r="BR854" i="2"/>
  <c r="BG854" i="2"/>
  <c r="BC854" i="2"/>
  <c r="BB854" i="2"/>
  <c r="BA854" i="2"/>
  <c r="AZ854" i="2"/>
  <c r="BQ854" i="2" s="1"/>
  <c r="AY854" i="2"/>
  <c r="AX854" i="2"/>
  <c r="AV854" i="2"/>
  <c r="L880" i="13" s="1"/>
  <c r="AO854" i="2"/>
  <c r="K880" i="13" s="1"/>
  <c r="AK854" i="2"/>
  <c r="Q854" i="2"/>
  <c r="DH853" i="2"/>
  <c r="CZ853" i="2"/>
  <c r="CY853" i="2"/>
  <c r="CW853" i="2"/>
  <c r="H879" i="13" s="1"/>
  <c r="CT853" i="2" a="1"/>
  <c r="CT853" i="2" s="1"/>
  <c r="CS853" i="2" a="1"/>
  <c r="CS853" i="2" s="1"/>
  <c r="CR853" i="2" a="1"/>
  <c r="CR853" i="2" s="1"/>
  <c r="CQ853" i="2"/>
  <c r="G879" i="13" s="1"/>
  <c r="CP853" i="2"/>
  <c r="CO853" i="2"/>
  <c r="CM853" i="2"/>
  <c r="CK853" i="2"/>
  <c r="E879" i="13" s="1"/>
  <c r="BS853" i="2"/>
  <c r="BX853" i="2" s="1"/>
  <c r="CA853" i="2" s="1"/>
  <c r="BR853" i="2"/>
  <c r="BG853" i="2"/>
  <c r="BC853" i="2"/>
  <c r="BB853" i="2"/>
  <c r="BA853" i="2"/>
  <c r="AZ853" i="2"/>
  <c r="BQ853" i="2" s="1"/>
  <c r="AY853" i="2"/>
  <c r="BF853" i="2" s="1"/>
  <c r="AX853" i="2"/>
  <c r="BO853" i="2" s="1"/>
  <c r="AV853" i="2"/>
  <c r="L879" i="13" s="1"/>
  <c r="AO853" i="2"/>
  <c r="K879" i="13" s="1"/>
  <c r="AK853" i="2"/>
  <c r="Q853" i="2"/>
  <c r="DH852" i="2"/>
  <c r="CZ852" i="2"/>
  <c r="CY852" i="2"/>
  <c r="CW852" i="2"/>
  <c r="H878" i="13" s="1"/>
  <c r="CT852" i="2" a="1"/>
  <c r="CT852" i="2" s="1"/>
  <c r="CS852" i="2" a="1"/>
  <c r="CS852" i="2" s="1"/>
  <c r="CR852" i="2" a="1"/>
  <c r="CR852" i="2" s="1"/>
  <c r="CQ852" i="2"/>
  <c r="G878" i="13" s="1"/>
  <c r="CP852" i="2"/>
  <c r="CO852" i="2"/>
  <c r="CM852" i="2"/>
  <c r="CK852" i="2"/>
  <c r="E878" i="13" s="1"/>
  <c r="BS852" i="2"/>
  <c r="BR852" i="2"/>
  <c r="BG852" i="2"/>
  <c r="BC852" i="2"/>
  <c r="BB852" i="2"/>
  <c r="BA852" i="2"/>
  <c r="AZ852" i="2"/>
  <c r="BQ852" i="2" s="1"/>
  <c r="AY852" i="2"/>
  <c r="AX852" i="2"/>
  <c r="AV852" i="2"/>
  <c r="L878" i="13" s="1"/>
  <c r="AO852" i="2"/>
  <c r="K878" i="13" s="1"/>
  <c r="AK852" i="2"/>
  <c r="Q852" i="2"/>
  <c r="DH851" i="2"/>
  <c r="CZ851" i="2"/>
  <c r="CY851" i="2"/>
  <c r="CW851" i="2"/>
  <c r="H877" i="13" s="1"/>
  <c r="CT851" i="2" a="1"/>
  <c r="CT851" i="2" s="1"/>
  <c r="CS851" i="2" a="1"/>
  <c r="CS851" i="2" s="1"/>
  <c r="CR851" i="2" a="1"/>
  <c r="CR851" i="2" s="1"/>
  <c r="CQ851" i="2"/>
  <c r="G877" i="13" s="1"/>
  <c r="CP851" i="2"/>
  <c r="CO851" i="2"/>
  <c r="CM851" i="2"/>
  <c r="CK851" i="2"/>
  <c r="E877" i="13" s="1"/>
  <c r="BS851" i="2"/>
  <c r="CB851" i="2" s="1"/>
  <c r="BR851" i="2"/>
  <c r="BG851" i="2"/>
  <c r="BC851" i="2"/>
  <c r="BB851" i="2"/>
  <c r="BA851" i="2"/>
  <c r="AZ851" i="2"/>
  <c r="BQ851" i="2" s="1"/>
  <c r="AY851" i="2"/>
  <c r="BF851" i="2" s="1"/>
  <c r="AX851" i="2"/>
  <c r="BO851" i="2" s="1"/>
  <c r="AV851" i="2"/>
  <c r="L877" i="13" s="1"/>
  <c r="AO851" i="2"/>
  <c r="K877" i="13" s="1"/>
  <c r="AK851" i="2"/>
  <c r="Q851" i="2"/>
  <c r="DH850" i="2"/>
  <c r="CZ850" i="2"/>
  <c r="CY850" i="2"/>
  <c r="CW850" i="2"/>
  <c r="H876" i="13" s="1"/>
  <c r="CT850" i="2" a="1"/>
  <c r="CT850" i="2" s="1"/>
  <c r="CS850" i="2" a="1"/>
  <c r="CS850" i="2" s="1"/>
  <c r="CR850" i="2" a="1"/>
  <c r="CR850" i="2" s="1"/>
  <c r="CQ850" i="2"/>
  <c r="G876" i="13" s="1"/>
  <c r="CP850" i="2"/>
  <c r="CO850" i="2"/>
  <c r="CM850" i="2"/>
  <c r="CK850" i="2"/>
  <c r="E876" i="13" s="1"/>
  <c r="BS850" i="2"/>
  <c r="CB850" i="2" s="1"/>
  <c r="CF850" i="2" s="1"/>
  <c r="CC850" i="2" s="1"/>
  <c r="BR850" i="2"/>
  <c r="BG850" i="2"/>
  <c r="BC850" i="2"/>
  <c r="BB850" i="2"/>
  <c r="BA850" i="2"/>
  <c r="AZ850" i="2"/>
  <c r="BQ850" i="2" s="1"/>
  <c r="AY850" i="2"/>
  <c r="AX850" i="2"/>
  <c r="AV850" i="2"/>
  <c r="L876" i="13" s="1"/>
  <c r="AO850" i="2"/>
  <c r="K876" i="13" s="1"/>
  <c r="AK850" i="2"/>
  <c r="Q850" i="2"/>
  <c r="DH849" i="2"/>
  <c r="CZ849" i="2"/>
  <c r="CY849" i="2"/>
  <c r="CW849" i="2"/>
  <c r="H875" i="13" s="1"/>
  <c r="CT849" i="2" a="1"/>
  <c r="CT849" i="2" s="1"/>
  <c r="CS849" i="2" a="1"/>
  <c r="CS849" i="2" s="1"/>
  <c r="CR849" i="2" a="1"/>
  <c r="CR849" i="2" s="1"/>
  <c r="CQ849" i="2"/>
  <c r="CP849" i="2"/>
  <c r="CO849" i="2"/>
  <c r="CM849" i="2"/>
  <c r="CK849" i="2"/>
  <c r="E875" i="13" s="1"/>
  <c r="BS849" i="2"/>
  <c r="CB849" i="2" s="1"/>
  <c r="CG849" i="2" s="1"/>
  <c r="BR849" i="2"/>
  <c r="BG849" i="2"/>
  <c r="BC849" i="2"/>
  <c r="BB849" i="2"/>
  <c r="BA849" i="2"/>
  <c r="AZ849" i="2"/>
  <c r="BQ849" i="2" s="1"/>
  <c r="AY849" i="2"/>
  <c r="BF849" i="2" s="1"/>
  <c r="AX849" i="2"/>
  <c r="BO849" i="2" s="1"/>
  <c r="AV849" i="2"/>
  <c r="L875" i="13" s="1"/>
  <c r="AO849" i="2"/>
  <c r="K875" i="13" s="1"/>
  <c r="AK849" i="2"/>
  <c r="Q849" i="2"/>
  <c r="DH848" i="2"/>
  <c r="CZ848" i="2"/>
  <c r="CY848" i="2"/>
  <c r="CW848" i="2"/>
  <c r="H874" i="13" s="1"/>
  <c r="CT848" i="2" a="1"/>
  <c r="CT848" i="2" s="1"/>
  <c r="CS848" i="2" a="1"/>
  <c r="CS848" i="2" s="1"/>
  <c r="CR848" i="2" a="1"/>
  <c r="CR848" i="2" s="1"/>
  <c r="CQ848" i="2"/>
  <c r="G874" i="13" s="1"/>
  <c r="CP848" i="2"/>
  <c r="CO848" i="2"/>
  <c r="CM848" i="2"/>
  <c r="CK848" i="2"/>
  <c r="E874" i="13" s="1"/>
  <c r="BS848" i="2"/>
  <c r="BX848" i="2" s="1"/>
  <c r="BR848" i="2"/>
  <c r="BG848" i="2"/>
  <c r="BC848" i="2"/>
  <c r="BB848" i="2"/>
  <c r="BA848" i="2"/>
  <c r="AZ848" i="2"/>
  <c r="BQ848" i="2" s="1"/>
  <c r="AY848" i="2"/>
  <c r="BP848" i="2" s="1"/>
  <c r="AX848" i="2"/>
  <c r="AV848" i="2"/>
  <c r="L874" i="13" s="1"/>
  <c r="AO848" i="2"/>
  <c r="K874" i="13" s="1"/>
  <c r="AK848" i="2"/>
  <c r="Q848" i="2"/>
  <c r="DH847" i="2"/>
  <c r="CZ847" i="2"/>
  <c r="CY847" i="2"/>
  <c r="CW847" i="2"/>
  <c r="H873" i="13" s="1"/>
  <c r="CT847" i="2" a="1"/>
  <c r="CT847" i="2" s="1"/>
  <c r="CS847" i="2" a="1"/>
  <c r="CS847" i="2" s="1"/>
  <c r="CR847" i="2" a="1"/>
  <c r="CR847" i="2" s="1"/>
  <c r="CQ847" i="2"/>
  <c r="CP847" i="2"/>
  <c r="CO847" i="2"/>
  <c r="CM847" i="2"/>
  <c r="CK847" i="2"/>
  <c r="E873" i="13" s="1"/>
  <c r="BS847" i="2"/>
  <c r="CB847" i="2" s="1"/>
  <c r="BR847" i="2"/>
  <c r="BG847" i="2"/>
  <c r="BC847" i="2"/>
  <c r="BB847" i="2"/>
  <c r="BA847" i="2"/>
  <c r="AZ847" i="2"/>
  <c r="BQ847" i="2" s="1"/>
  <c r="AY847" i="2"/>
  <c r="BF847" i="2" s="1"/>
  <c r="AX847" i="2"/>
  <c r="BO847" i="2" s="1"/>
  <c r="AV847" i="2"/>
  <c r="L873" i="13" s="1"/>
  <c r="AO847" i="2"/>
  <c r="K873" i="13" s="1"/>
  <c r="AK847" i="2"/>
  <c r="Q847" i="2"/>
  <c r="DH846" i="2"/>
  <c r="CZ846" i="2"/>
  <c r="CY846" i="2"/>
  <c r="CW846" i="2"/>
  <c r="H872" i="13" s="1"/>
  <c r="CT846" i="2" a="1"/>
  <c r="CT846" i="2" s="1"/>
  <c r="CS846" i="2" a="1"/>
  <c r="CS846" i="2" s="1"/>
  <c r="CR846" i="2" a="1"/>
  <c r="CR846" i="2" s="1"/>
  <c r="CQ846" i="2"/>
  <c r="G872" i="13" s="1"/>
  <c r="CP846" i="2"/>
  <c r="CO846" i="2"/>
  <c r="CM846" i="2"/>
  <c r="CK846" i="2"/>
  <c r="E872" i="13" s="1"/>
  <c r="BS846" i="2"/>
  <c r="BR846" i="2"/>
  <c r="BG846" i="2"/>
  <c r="BC846" i="2"/>
  <c r="BB846" i="2"/>
  <c r="BA846" i="2"/>
  <c r="AZ846" i="2"/>
  <c r="BQ846" i="2" s="1"/>
  <c r="AY846" i="2"/>
  <c r="BP846" i="2" s="1"/>
  <c r="AX846" i="2"/>
  <c r="AV846" i="2"/>
  <c r="L872" i="13" s="1"/>
  <c r="AO846" i="2"/>
  <c r="K872" i="13" s="1"/>
  <c r="AK846" i="2"/>
  <c r="Q846" i="2"/>
  <c r="DH845" i="2"/>
  <c r="CZ845" i="2"/>
  <c r="CY845" i="2"/>
  <c r="CW845" i="2"/>
  <c r="H871" i="13" s="1"/>
  <c r="CT845" i="2" a="1"/>
  <c r="CT845" i="2" s="1"/>
  <c r="CS845" i="2" a="1"/>
  <c r="CS845" i="2" s="1"/>
  <c r="CR845" i="2" a="1"/>
  <c r="CR845" i="2" s="1"/>
  <c r="CQ845" i="2"/>
  <c r="CP845" i="2"/>
  <c r="CO845" i="2"/>
  <c r="CM845" i="2"/>
  <c r="CK845" i="2"/>
  <c r="E871" i="13" s="1"/>
  <c r="BS845" i="2"/>
  <c r="BX845" i="2" s="1"/>
  <c r="CA845" i="2" s="1"/>
  <c r="BR845" i="2"/>
  <c r="BG845" i="2"/>
  <c r="BC845" i="2"/>
  <c r="BB845" i="2"/>
  <c r="BA845" i="2"/>
  <c r="AZ845" i="2"/>
  <c r="BQ845" i="2" s="1"/>
  <c r="AY845" i="2"/>
  <c r="BF845" i="2" s="1"/>
  <c r="AX845" i="2"/>
  <c r="BO845" i="2" s="1"/>
  <c r="AV845" i="2"/>
  <c r="L871" i="13" s="1"/>
  <c r="AO845" i="2"/>
  <c r="K871" i="13" s="1"/>
  <c r="AK845" i="2"/>
  <c r="Q845" i="2"/>
  <c r="DH844" i="2"/>
  <c r="CZ844" i="2"/>
  <c r="CY844" i="2"/>
  <c r="CW844" i="2"/>
  <c r="H870" i="13" s="1"/>
  <c r="CT844" i="2" a="1"/>
  <c r="CT844" i="2" s="1"/>
  <c r="CS844" i="2" a="1"/>
  <c r="CS844" i="2" s="1"/>
  <c r="CR844" i="2" a="1"/>
  <c r="CR844" i="2" s="1"/>
  <c r="CQ844" i="2"/>
  <c r="CP844" i="2"/>
  <c r="CO844" i="2"/>
  <c r="CM844" i="2"/>
  <c r="CK844" i="2"/>
  <c r="E870" i="13" s="1"/>
  <c r="BS844" i="2"/>
  <c r="BR844" i="2"/>
  <c r="BG844" i="2"/>
  <c r="BC844" i="2"/>
  <c r="BB844" i="2"/>
  <c r="BA844" i="2"/>
  <c r="AZ844" i="2"/>
  <c r="BQ844" i="2" s="1"/>
  <c r="AY844" i="2"/>
  <c r="BF844" i="2" s="1"/>
  <c r="AX844" i="2"/>
  <c r="BO844" i="2" s="1"/>
  <c r="AV844" i="2"/>
  <c r="L870" i="13" s="1"/>
  <c r="AO844" i="2"/>
  <c r="K870" i="13" s="1"/>
  <c r="AK844" i="2"/>
  <c r="Q844" i="2"/>
  <c r="DH843" i="2"/>
  <c r="CZ843" i="2"/>
  <c r="CY843" i="2"/>
  <c r="CW843" i="2"/>
  <c r="H869" i="13" s="1"/>
  <c r="CT843" i="2" a="1"/>
  <c r="CT843" i="2" s="1"/>
  <c r="CS843" i="2" a="1"/>
  <c r="CS843" i="2" s="1"/>
  <c r="CR843" i="2" a="1"/>
  <c r="CR843" i="2" s="1"/>
  <c r="CQ843" i="2"/>
  <c r="G869" i="13" s="1"/>
  <c r="CP843" i="2"/>
  <c r="CO843" i="2"/>
  <c r="CM843" i="2"/>
  <c r="CK843" i="2"/>
  <c r="E869" i="13" s="1"/>
  <c r="BS843" i="2"/>
  <c r="BR843" i="2"/>
  <c r="BG843" i="2"/>
  <c r="BC843" i="2"/>
  <c r="BB843" i="2"/>
  <c r="BA843" i="2"/>
  <c r="AZ843" i="2"/>
  <c r="BQ843" i="2" s="1"/>
  <c r="AY843" i="2"/>
  <c r="BP843" i="2" s="1"/>
  <c r="AX843" i="2"/>
  <c r="AV843" i="2"/>
  <c r="L869" i="13" s="1"/>
  <c r="AO843" i="2"/>
  <c r="K869" i="13" s="1"/>
  <c r="AK843" i="2"/>
  <c r="Q843" i="2"/>
  <c r="DH842" i="2"/>
  <c r="CZ842" i="2"/>
  <c r="CY842" i="2"/>
  <c r="CW842" i="2"/>
  <c r="H868" i="13" s="1"/>
  <c r="CT842" i="2" a="1"/>
  <c r="CT842" i="2" s="1"/>
  <c r="CS842" i="2" a="1"/>
  <c r="CS842" i="2" s="1"/>
  <c r="CR842" i="2" a="1"/>
  <c r="CR842" i="2" s="1"/>
  <c r="CQ842" i="2"/>
  <c r="G868" i="13" s="1"/>
  <c r="CP842" i="2"/>
  <c r="CO842" i="2"/>
  <c r="CM842" i="2"/>
  <c r="CK842" i="2"/>
  <c r="E868" i="13" s="1"/>
  <c r="BS842" i="2"/>
  <c r="CB842" i="2" s="1"/>
  <c r="BR842" i="2"/>
  <c r="BG842" i="2"/>
  <c r="BC842" i="2"/>
  <c r="BB842" i="2"/>
  <c r="BA842" i="2"/>
  <c r="AZ842" i="2"/>
  <c r="BQ842" i="2" s="1"/>
  <c r="AY842" i="2"/>
  <c r="BP842" i="2" s="1"/>
  <c r="AX842" i="2"/>
  <c r="BO842" i="2" s="1"/>
  <c r="AV842" i="2"/>
  <c r="L868" i="13" s="1"/>
  <c r="AO842" i="2"/>
  <c r="K868" i="13" s="1"/>
  <c r="AK842" i="2"/>
  <c r="Q842" i="2"/>
  <c r="DH841" i="2"/>
  <c r="CZ841" i="2"/>
  <c r="CY841" i="2"/>
  <c r="CW841" i="2"/>
  <c r="H867" i="13" s="1"/>
  <c r="CT841" i="2" a="1"/>
  <c r="CT841" i="2" s="1"/>
  <c r="CS841" i="2" a="1"/>
  <c r="CS841" i="2" s="1"/>
  <c r="CR841" i="2" a="1"/>
  <c r="CR841" i="2" s="1"/>
  <c r="CQ841" i="2"/>
  <c r="CP841" i="2"/>
  <c r="CO841" i="2"/>
  <c r="CM841" i="2"/>
  <c r="CK841" i="2"/>
  <c r="E867" i="13" s="1"/>
  <c r="BS841" i="2"/>
  <c r="BX841" i="2" s="1"/>
  <c r="CA841" i="2" s="1"/>
  <c r="BR841" i="2"/>
  <c r="BG841" i="2"/>
  <c r="BC841" i="2"/>
  <c r="BB841" i="2"/>
  <c r="BA841" i="2"/>
  <c r="AZ841" i="2"/>
  <c r="BQ841" i="2" s="1"/>
  <c r="AY841" i="2"/>
  <c r="BP841" i="2" s="1"/>
  <c r="AX841" i="2"/>
  <c r="AV841" i="2"/>
  <c r="L867" i="13" s="1"/>
  <c r="AO841" i="2"/>
  <c r="K867" i="13" s="1"/>
  <c r="AK841" i="2"/>
  <c r="Q841" i="2"/>
  <c r="DH840" i="2"/>
  <c r="CZ840" i="2"/>
  <c r="CY840" i="2"/>
  <c r="CW840" i="2"/>
  <c r="H866" i="13" s="1"/>
  <c r="CT840" i="2" a="1"/>
  <c r="CT840" i="2" s="1"/>
  <c r="CS840" i="2" a="1"/>
  <c r="CS840" i="2" s="1"/>
  <c r="CR840" i="2" a="1"/>
  <c r="CR840" i="2" s="1"/>
  <c r="CQ840" i="2"/>
  <c r="G866" i="13" s="1"/>
  <c r="CP840" i="2"/>
  <c r="CO840" i="2"/>
  <c r="CM840" i="2"/>
  <c r="CK840" i="2"/>
  <c r="E866" i="13" s="1"/>
  <c r="BS840" i="2"/>
  <c r="BX840" i="2" s="1"/>
  <c r="BR840" i="2"/>
  <c r="BG840" i="2"/>
  <c r="BC840" i="2"/>
  <c r="BB840" i="2"/>
  <c r="BA840" i="2"/>
  <c r="AZ840" i="2"/>
  <c r="BQ840" i="2" s="1"/>
  <c r="AY840" i="2"/>
  <c r="BP840" i="2" s="1"/>
  <c r="AX840" i="2"/>
  <c r="BE840" i="2" s="1"/>
  <c r="AV840" i="2"/>
  <c r="L866" i="13" s="1"/>
  <c r="AO840" i="2"/>
  <c r="K866" i="13" s="1"/>
  <c r="AK840" i="2"/>
  <c r="Q840" i="2"/>
  <c r="DH839" i="2"/>
  <c r="CZ839" i="2"/>
  <c r="CY839" i="2"/>
  <c r="CW839" i="2"/>
  <c r="H865" i="13" s="1"/>
  <c r="CT839" i="2" a="1"/>
  <c r="CT839" i="2" s="1"/>
  <c r="CS839" i="2" a="1"/>
  <c r="CS839" i="2" s="1"/>
  <c r="CR839" i="2" a="1"/>
  <c r="CR839" i="2" s="1"/>
  <c r="CQ839" i="2"/>
  <c r="G865" i="13" s="1"/>
  <c r="CP839" i="2"/>
  <c r="CO839" i="2"/>
  <c r="CM839" i="2"/>
  <c r="CK839" i="2"/>
  <c r="E865" i="13" s="1"/>
  <c r="BS839" i="2"/>
  <c r="CB839" i="2" s="1"/>
  <c r="BR839" i="2"/>
  <c r="BG839" i="2"/>
  <c r="BC839" i="2"/>
  <c r="BB839" i="2"/>
  <c r="BA839" i="2"/>
  <c r="AZ839" i="2"/>
  <c r="BQ839" i="2" s="1"/>
  <c r="AY839" i="2"/>
  <c r="BP839" i="2" s="1"/>
  <c r="AX839" i="2"/>
  <c r="BE839" i="2" s="1"/>
  <c r="AV839" i="2"/>
  <c r="L865" i="13" s="1"/>
  <c r="AO839" i="2"/>
  <c r="K865" i="13" s="1"/>
  <c r="AK839" i="2"/>
  <c r="Q839" i="2"/>
  <c r="DH838" i="2"/>
  <c r="CZ838" i="2"/>
  <c r="CY838" i="2"/>
  <c r="CW838" i="2"/>
  <c r="H864" i="13" s="1"/>
  <c r="CT838" i="2" a="1"/>
  <c r="CT838" i="2" s="1"/>
  <c r="CS838" i="2" a="1"/>
  <c r="CS838" i="2" s="1"/>
  <c r="CR838" i="2" a="1"/>
  <c r="CR838" i="2" s="1"/>
  <c r="CQ838" i="2"/>
  <c r="CP838" i="2"/>
  <c r="CO838" i="2"/>
  <c r="CM838" i="2"/>
  <c r="CK838" i="2"/>
  <c r="E864" i="13" s="1"/>
  <c r="BS838" i="2"/>
  <c r="BX838" i="2" s="1"/>
  <c r="BR838" i="2"/>
  <c r="BG838" i="2"/>
  <c r="BC838" i="2"/>
  <c r="BB838" i="2"/>
  <c r="BA838" i="2"/>
  <c r="AZ838" i="2"/>
  <c r="BQ838" i="2" s="1"/>
  <c r="AY838" i="2"/>
  <c r="AX838" i="2"/>
  <c r="BO838" i="2" s="1"/>
  <c r="AV838" i="2"/>
  <c r="L864" i="13" s="1"/>
  <c r="AO838" i="2"/>
  <c r="K864" i="13" s="1"/>
  <c r="AK838" i="2"/>
  <c r="Q838" i="2"/>
  <c r="DH837" i="2"/>
  <c r="CZ837" i="2"/>
  <c r="CY837" i="2"/>
  <c r="CW837" i="2"/>
  <c r="H863" i="13" s="1"/>
  <c r="CT837" i="2" a="1"/>
  <c r="CT837" i="2" s="1"/>
  <c r="CS837" i="2" a="1"/>
  <c r="CS837" i="2" s="1"/>
  <c r="CR837" i="2" a="1"/>
  <c r="CR837" i="2" s="1"/>
  <c r="CQ837" i="2"/>
  <c r="CP837" i="2"/>
  <c r="CO837" i="2"/>
  <c r="CM837" i="2"/>
  <c r="CK837" i="2"/>
  <c r="E863" i="13" s="1"/>
  <c r="BS837" i="2"/>
  <c r="CB837" i="2" s="1"/>
  <c r="BR837" i="2"/>
  <c r="BG837" i="2"/>
  <c r="BC837" i="2"/>
  <c r="BB837" i="2"/>
  <c r="BA837" i="2"/>
  <c r="AZ837" i="2"/>
  <c r="BQ837" i="2" s="1"/>
  <c r="AY837" i="2"/>
  <c r="BF837" i="2" s="1"/>
  <c r="AX837" i="2"/>
  <c r="BO837" i="2" s="1"/>
  <c r="AV837" i="2"/>
  <c r="L863" i="13" s="1"/>
  <c r="AO837" i="2"/>
  <c r="K863" i="13" s="1"/>
  <c r="AK837" i="2"/>
  <c r="Q837" i="2"/>
  <c r="DH836" i="2"/>
  <c r="CZ836" i="2"/>
  <c r="CY836" i="2"/>
  <c r="CW836" i="2"/>
  <c r="H862" i="13" s="1"/>
  <c r="CT836" i="2" a="1"/>
  <c r="CT836" i="2" s="1"/>
  <c r="CS836" i="2" a="1"/>
  <c r="CS836" i="2" s="1"/>
  <c r="CR836" i="2" a="1"/>
  <c r="CR836" i="2" s="1"/>
  <c r="CQ836" i="2"/>
  <c r="CP836" i="2"/>
  <c r="CO836" i="2"/>
  <c r="CM836" i="2"/>
  <c r="CK836" i="2"/>
  <c r="E862" i="13" s="1"/>
  <c r="BS836" i="2"/>
  <c r="BR836" i="2"/>
  <c r="BG836" i="2"/>
  <c r="BC836" i="2"/>
  <c r="BB836" i="2"/>
  <c r="BA836" i="2"/>
  <c r="AZ836" i="2"/>
  <c r="BQ836" i="2" s="1"/>
  <c r="AY836" i="2"/>
  <c r="BP836" i="2" s="1"/>
  <c r="AX836" i="2"/>
  <c r="BO836" i="2" s="1"/>
  <c r="AV836" i="2"/>
  <c r="L862" i="13" s="1"/>
  <c r="AO836" i="2"/>
  <c r="K862" i="13" s="1"/>
  <c r="AK836" i="2"/>
  <c r="Q836" i="2"/>
  <c r="DH835" i="2"/>
  <c r="CZ835" i="2"/>
  <c r="CY835" i="2"/>
  <c r="CT835" i="2" a="1"/>
  <c r="CT835" i="2" s="1"/>
  <c r="CS835" i="2" a="1"/>
  <c r="CS835" i="2" s="1"/>
  <c r="CR835" i="2" a="1"/>
  <c r="CR835" i="2" s="1"/>
  <c r="CQ835" i="2"/>
  <c r="G861" i="13" s="1"/>
  <c r="CP835" i="2"/>
  <c r="CO835" i="2"/>
  <c r="CM835" i="2"/>
  <c r="CK835" i="2"/>
  <c r="E861" i="13" s="1"/>
  <c r="CJ835" i="2"/>
  <c r="CI835" i="2"/>
  <c r="CH835" i="2" s="1"/>
  <c r="CG835" i="2"/>
  <c r="CF835" i="2"/>
  <c r="CC835" i="2" s="1"/>
  <c r="BS835" i="2"/>
  <c r="BX835" i="2" s="1"/>
  <c r="BR835" i="2"/>
  <c r="BG835" i="2"/>
  <c r="BC835" i="2"/>
  <c r="BB835" i="2"/>
  <c r="BA835" i="2"/>
  <c r="AZ835" i="2"/>
  <c r="BQ835" i="2" s="1"/>
  <c r="AY835" i="2"/>
  <c r="BP835" i="2" s="1"/>
  <c r="AX835" i="2"/>
  <c r="AV835" i="2"/>
  <c r="L861" i="13" s="1"/>
  <c r="AO835" i="2"/>
  <c r="K861" i="13" s="1"/>
  <c r="AK835" i="2"/>
  <c r="Q835" i="2"/>
  <c r="DH834" i="2"/>
  <c r="CZ834" i="2"/>
  <c r="CY834" i="2"/>
  <c r="CT834" i="2" a="1"/>
  <c r="CT834" i="2" s="1"/>
  <c r="CS834" i="2" a="1"/>
  <c r="CS834" i="2" s="1"/>
  <c r="CR834" i="2" a="1"/>
  <c r="CR834" i="2" s="1"/>
  <c r="CQ834" i="2"/>
  <c r="G860" i="13" s="1"/>
  <c r="CP834" i="2"/>
  <c r="CO834" i="2"/>
  <c r="CM834" i="2"/>
  <c r="CK834" i="2"/>
  <c r="E860" i="13" s="1"/>
  <c r="CJ834" i="2"/>
  <c r="CI834" i="2"/>
  <c r="CH834" i="2" s="1"/>
  <c r="CG834" i="2"/>
  <c r="CF834" i="2"/>
  <c r="CC834" i="2" s="1"/>
  <c r="BS834" i="2"/>
  <c r="BX834" i="2" s="1"/>
  <c r="CA834" i="2" s="1"/>
  <c r="BR834" i="2"/>
  <c r="BG834" i="2"/>
  <c r="BC834" i="2"/>
  <c r="BB834" i="2"/>
  <c r="BA834" i="2"/>
  <c r="AZ834" i="2"/>
  <c r="BQ834" i="2" s="1"/>
  <c r="AY834" i="2"/>
  <c r="AX834" i="2"/>
  <c r="BO834" i="2" s="1"/>
  <c r="AV834" i="2"/>
  <c r="L860" i="13" s="1"/>
  <c r="AO834" i="2"/>
  <c r="K860" i="13" s="1"/>
  <c r="AK834" i="2"/>
  <c r="Q834" i="2"/>
  <c r="DH833" i="2"/>
  <c r="CZ833" i="2"/>
  <c r="CY833" i="2"/>
  <c r="CT833" i="2" a="1"/>
  <c r="CT833" i="2" s="1"/>
  <c r="CS833" i="2" a="1"/>
  <c r="CS833" i="2" s="1"/>
  <c r="CR833" i="2" a="1"/>
  <c r="CR833" i="2" s="1"/>
  <c r="CQ833" i="2"/>
  <c r="CP833" i="2"/>
  <c r="CO833" i="2"/>
  <c r="CM833" i="2"/>
  <c r="CK833" i="2"/>
  <c r="E859" i="13" s="1"/>
  <c r="CJ833" i="2"/>
  <c r="CI833" i="2"/>
  <c r="CH833" i="2" s="1"/>
  <c r="CG833" i="2"/>
  <c r="CF833" i="2"/>
  <c r="CC833" i="2" s="1"/>
  <c r="BS833" i="2"/>
  <c r="BR833" i="2"/>
  <c r="BG833" i="2"/>
  <c r="BC833" i="2"/>
  <c r="BB833" i="2"/>
  <c r="BA833" i="2"/>
  <c r="AZ833" i="2"/>
  <c r="BQ833" i="2" s="1"/>
  <c r="AY833" i="2"/>
  <c r="BF833" i="2" s="1"/>
  <c r="AX833" i="2"/>
  <c r="BO833" i="2" s="1"/>
  <c r="AV833" i="2"/>
  <c r="L859" i="13" s="1"/>
  <c r="AO833" i="2"/>
  <c r="K859" i="13" s="1"/>
  <c r="AK833" i="2"/>
  <c r="Q833" i="2"/>
  <c r="DH832" i="2"/>
  <c r="CZ832" i="2"/>
  <c r="CY832" i="2"/>
  <c r="CT832" i="2" a="1"/>
  <c r="CT832" i="2" s="1"/>
  <c r="CS832" i="2" a="1"/>
  <c r="CS832" i="2" s="1"/>
  <c r="CR832" i="2" a="1"/>
  <c r="CR832" i="2" s="1"/>
  <c r="CQ832" i="2"/>
  <c r="G858" i="13" s="1"/>
  <c r="CP832" i="2"/>
  <c r="CO832" i="2"/>
  <c r="CM832" i="2"/>
  <c r="CK832" i="2"/>
  <c r="E858" i="13" s="1"/>
  <c r="CJ832" i="2"/>
  <c r="CI832" i="2"/>
  <c r="CH832" i="2" s="1"/>
  <c r="CG832" i="2"/>
  <c r="CF832" i="2"/>
  <c r="CC832" i="2" s="1"/>
  <c r="BS832" i="2"/>
  <c r="BR832" i="2"/>
  <c r="BG832" i="2"/>
  <c r="BC832" i="2"/>
  <c r="BB832" i="2"/>
  <c r="BA832" i="2"/>
  <c r="AZ832" i="2"/>
  <c r="BQ832" i="2" s="1"/>
  <c r="AY832" i="2"/>
  <c r="BP832" i="2" s="1"/>
  <c r="AX832" i="2"/>
  <c r="BO832" i="2" s="1"/>
  <c r="AV832" i="2"/>
  <c r="L858" i="13" s="1"/>
  <c r="AO832" i="2"/>
  <c r="K858" i="13" s="1"/>
  <c r="AK832" i="2"/>
  <c r="Q832" i="2"/>
  <c r="DH831" i="2"/>
  <c r="CZ831" i="2"/>
  <c r="CY831" i="2"/>
  <c r="CT831" i="2" a="1"/>
  <c r="CT831" i="2" s="1"/>
  <c r="CS831" i="2" a="1"/>
  <c r="CS831" i="2" s="1"/>
  <c r="CR831" i="2" a="1"/>
  <c r="CR831" i="2" s="1"/>
  <c r="CQ831" i="2"/>
  <c r="G857" i="13" s="1"/>
  <c r="CP831" i="2"/>
  <c r="CO831" i="2"/>
  <c r="CM831" i="2"/>
  <c r="CK831" i="2"/>
  <c r="E857" i="13" s="1"/>
  <c r="CJ831" i="2"/>
  <c r="CI831" i="2"/>
  <c r="CH831" i="2" s="1"/>
  <c r="CG831" i="2"/>
  <c r="CF831" i="2"/>
  <c r="CC831" i="2" s="1"/>
  <c r="BS831" i="2"/>
  <c r="BR831" i="2"/>
  <c r="BG831" i="2"/>
  <c r="BC831" i="2"/>
  <c r="BB831" i="2"/>
  <c r="BA831" i="2"/>
  <c r="AZ831" i="2"/>
  <c r="BQ831" i="2" s="1"/>
  <c r="AY831" i="2"/>
  <c r="BF831" i="2" s="1"/>
  <c r="AX831" i="2"/>
  <c r="AV831" i="2"/>
  <c r="L857" i="13" s="1"/>
  <c r="AO831" i="2"/>
  <c r="K857" i="13" s="1"/>
  <c r="AK831" i="2"/>
  <c r="Q831" i="2"/>
  <c r="DH830" i="2"/>
  <c r="CZ830" i="2"/>
  <c r="CY830" i="2"/>
  <c r="CT830" i="2" a="1"/>
  <c r="CT830" i="2" s="1"/>
  <c r="CS830" i="2" a="1"/>
  <c r="CS830" i="2" s="1"/>
  <c r="CR830" i="2" a="1"/>
  <c r="CR830" i="2" s="1"/>
  <c r="CQ830" i="2"/>
  <c r="G856" i="13" s="1"/>
  <c r="CP830" i="2"/>
  <c r="CO830" i="2"/>
  <c r="CM830" i="2"/>
  <c r="CK830" i="2"/>
  <c r="E856" i="13" s="1"/>
  <c r="CJ830" i="2"/>
  <c r="CI830" i="2"/>
  <c r="CH830" i="2" s="1"/>
  <c r="CG830" i="2"/>
  <c r="CF830" i="2"/>
  <c r="CC830" i="2" s="1"/>
  <c r="BS830" i="2"/>
  <c r="BX830" i="2" s="1"/>
  <c r="CA830" i="2" s="1"/>
  <c r="BR830" i="2"/>
  <c r="BG830" i="2"/>
  <c r="BC830" i="2"/>
  <c r="BB830" i="2"/>
  <c r="BA830" i="2"/>
  <c r="AZ830" i="2"/>
  <c r="BQ830" i="2" s="1"/>
  <c r="AY830" i="2"/>
  <c r="AX830" i="2"/>
  <c r="BO830" i="2" s="1"/>
  <c r="AV830" i="2"/>
  <c r="L856" i="13" s="1"/>
  <c r="AO830" i="2"/>
  <c r="K856" i="13" s="1"/>
  <c r="AK830" i="2"/>
  <c r="Q830" i="2"/>
  <c r="DH829" i="2"/>
  <c r="CZ829" i="2"/>
  <c r="CY829" i="2"/>
  <c r="CT829" i="2" a="1"/>
  <c r="CT829" i="2" s="1"/>
  <c r="CS829" i="2" a="1"/>
  <c r="CS829" i="2" s="1"/>
  <c r="CR829" i="2" a="1"/>
  <c r="CR829" i="2" s="1"/>
  <c r="CQ829" i="2"/>
  <c r="CP829" i="2"/>
  <c r="CO829" i="2"/>
  <c r="CM829" i="2"/>
  <c r="CK829" i="2"/>
  <c r="E855" i="13" s="1"/>
  <c r="CJ829" i="2"/>
  <c r="CI829" i="2"/>
  <c r="CH829" i="2" s="1"/>
  <c r="CG829" i="2"/>
  <c r="CF829" i="2"/>
  <c r="CC829" i="2" s="1"/>
  <c r="BS829" i="2"/>
  <c r="BW829" i="2" s="1"/>
  <c r="BT829" i="2" s="1"/>
  <c r="BR829" i="2"/>
  <c r="BG829" i="2"/>
  <c r="BC829" i="2"/>
  <c r="BB829" i="2"/>
  <c r="BA829" i="2"/>
  <c r="AZ829" i="2"/>
  <c r="BQ829" i="2" s="1"/>
  <c r="AY829" i="2"/>
  <c r="BF829" i="2" s="1"/>
  <c r="AX829" i="2"/>
  <c r="BE829" i="2" s="1"/>
  <c r="AV829" i="2"/>
  <c r="L855" i="13" s="1"/>
  <c r="AO829" i="2"/>
  <c r="K855" i="13" s="1"/>
  <c r="AK829" i="2"/>
  <c r="Q829" i="2"/>
  <c r="DH828" i="2"/>
  <c r="CZ828" i="2"/>
  <c r="CY828" i="2"/>
  <c r="CT828" i="2" a="1"/>
  <c r="CT828" i="2" s="1"/>
  <c r="CS828" i="2" a="1"/>
  <c r="CS828" i="2" s="1"/>
  <c r="CR828" i="2" a="1"/>
  <c r="CR828" i="2" s="1"/>
  <c r="CQ828" i="2"/>
  <c r="G854" i="13" s="1"/>
  <c r="CP828" i="2"/>
  <c r="CO828" i="2"/>
  <c r="CM828" i="2"/>
  <c r="CK828" i="2"/>
  <c r="E854" i="13" s="1"/>
  <c r="CJ828" i="2"/>
  <c r="CI828" i="2"/>
  <c r="CH828" i="2" s="1"/>
  <c r="CG828" i="2"/>
  <c r="CF828" i="2"/>
  <c r="CC828" i="2" s="1"/>
  <c r="BS828" i="2"/>
  <c r="BX828" i="2" s="1"/>
  <c r="BR828" i="2"/>
  <c r="BG828" i="2"/>
  <c r="BC828" i="2"/>
  <c r="BB828" i="2"/>
  <c r="BA828" i="2"/>
  <c r="AZ828" i="2"/>
  <c r="BQ828" i="2" s="1"/>
  <c r="AY828" i="2"/>
  <c r="BF828" i="2" s="1"/>
  <c r="AX828" i="2"/>
  <c r="BO828" i="2" s="1"/>
  <c r="AV828" i="2"/>
  <c r="L854" i="13" s="1"/>
  <c r="AO828" i="2"/>
  <c r="K854" i="13" s="1"/>
  <c r="AK828" i="2"/>
  <c r="Q828" i="2"/>
  <c r="DH827" i="2"/>
  <c r="CZ827" i="2"/>
  <c r="CY827" i="2"/>
  <c r="CT827" i="2" a="1"/>
  <c r="CT827" i="2" s="1"/>
  <c r="CS827" i="2" a="1"/>
  <c r="CS827" i="2" s="1"/>
  <c r="CR827" i="2" a="1"/>
  <c r="CR827" i="2" s="1"/>
  <c r="CQ827" i="2"/>
  <c r="G853" i="13" s="1"/>
  <c r="CP827" i="2"/>
  <c r="CO827" i="2"/>
  <c r="CM827" i="2"/>
  <c r="CK827" i="2"/>
  <c r="E853" i="13" s="1"/>
  <c r="CJ827" i="2"/>
  <c r="CI827" i="2"/>
  <c r="CH827" i="2" s="1"/>
  <c r="CG827" i="2"/>
  <c r="CF827" i="2"/>
  <c r="CC827" i="2" s="1"/>
  <c r="BS827" i="2"/>
  <c r="BX827" i="2" s="1"/>
  <c r="CA827" i="2" s="1"/>
  <c r="BR827" i="2"/>
  <c r="BG827" i="2"/>
  <c r="BC827" i="2"/>
  <c r="BB827" i="2"/>
  <c r="BA827" i="2"/>
  <c r="AZ827" i="2"/>
  <c r="BQ827" i="2" s="1"/>
  <c r="AY827" i="2"/>
  <c r="AX827" i="2"/>
  <c r="BO827" i="2" s="1"/>
  <c r="AV827" i="2"/>
  <c r="L853" i="13" s="1"/>
  <c r="AO827" i="2"/>
  <c r="K853" i="13" s="1"/>
  <c r="AK827" i="2"/>
  <c r="Q827" i="2"/>
  <c r="DH826" i="2"/>
  <c r="CZ826" i="2"/>
  <c r="CY826" i="2"/>
  <c r="CT826" i="2" a="1"/>
  <c r="CT826" i="2" s="1"/>
  <c r="CS826" i="2" a="1"/>
  <c r="CS826" i="2" s="1"/>
  <c r="CR826" i="2" a="1"/>
  <c r="CR826" i="2" s="1"/>
  <c r="CQ826" i="2"/>
  <c r="CP826" i="2"/>
  <c r="CO826" i="2"/>
  <c r="CM826" i="2"/>
  <c r="CK826" i="2"/>
  <c r="E852" i="13" s="1"/>
  <c r="BS826" i="2"/>
  <c r="CB826" i="2" s="1"/>
  <c r="BR826" i="2"/>
  <c r="BG826" i="2"/>
  <c r="BC826" i="2"/>
  <c r="BB826" i="2"/>
  <c r="BA826" i="2"/>
  <c r="AZ826" i="2"/>
  <c r="BQ826" i="2" s="1"/>
  <c r="AY826" i="2"/>
  <c r="AX826" i="2"/>
  <c r="BE826" i="2" s="1"/>
  <c r="AV826" i="2"/>
  <c r="L852" i="13" s="1"/>
  <c r="AO826" i="2"/>
  <c r="K852" i="13" s="1"/>
  <c r="AK826" i="2"/>
  <c r="Q826" i="2"/>
  <c r="DH825" i="2"/>
  <c r="CZ825" i="2"/>
  <c r="CY825" i="2"/>
  <c r="CT825" i="2" a="1"/>
  <c r="CT825" i="2" s="1"/>
  <c r="CS825" i="2" a="1"/>
  <c r="CS825" i="2" s="1"/>
  <c r="CR825" i="2" a="1"/>
  <c r="CR825" i="2" s="1"/>
  <c r="CQ825" i="2"/>
  <c r="G851" i="13" s="1"/>
  <c r="CP825" i="2"/>
  <c r="CO825" i="2"/>
  <c r="CM825" i="2"/>
  <c r="CK825" i="2"/>
  <c r="E851" i="13" s="1"/>
  <c r="BS825" i="2"/>
  <c r="BX825" i="2" s="1"/>
  <c r="BR825" i="2"/>
  <c r="BG825" i="2"/>
  <c r="BC825" i="2"/>
  <c r="BB825" i="2"/>
  <c r="BA825" i="2"/>
  <c r="AZ825" i="2"/>
  <c r="BQ825" i="2" s="1"/>
  <c r="AY825" i="2"/>
  <c r="BP825" i="2" s="1"/>
  <c r="AX825" i="2"/>
  <c r="BE825" i="2" s="1"/>
  <c r="AV825" i="2"/>
  <c r="L851" i="13" s="1"/>
  <c r="AO825" i="2"/>
  <c r="K851" i="13" s="1"/>
  <c r="AK825" i="2"/>
  <c r="Q825" i="2"/>
  <c r="DH824" i="2"/>
  <c r="CZ824" i="2"/>
  <c r="CY824" i="2"/>
  <c r="CT824" i="2" a="1"/>
  <c r="CT824" i="2" s="1"/>
  <c r="CS824" i="2" a="1"/>
  <c r="CS824" i="2" s="1"/>
  <c r="CR824" i="2" a="1"/>
  <c r="CR824" i="2" s="1"/>
  <c r="CQ824" i="2"/>
  <c r="G850" i="13" s="1"/>
  <c r="CP824" i="2"/>
  <c r="CO824" i="2"/>
  <c r="CM824" i="2"/>
  <c r="CK824" i="2"/>
  <c r="E850" i="13" s="1"/>
  <c r="BS824" i="2"/>
  <c r="BR824" i="2"/>
  <c r="BG824" i="2"/>
  <c r="BC824" i="2"/>
  <c r="BB824" i="2"/>
  <c r="BA824" i="2"/>
  <c r="AZ824" i="2"/>
  <c r="BQ824" i="2" s="1"/>
  <c r="AY824" i="2"/>
  <c r="AX824" i="2"/>
  <c r="BO824" i="2" s="1"/>
  <c r="AV824" i="2"/>
  <c r="L850" i="13" s="1"/>
  <c r="AO824" i="2"/>
  <c r="K850" i="13" s="1"/>
  <c r="AK824" i="2"/>
  <c r="Q824" i="2"/>
  <c r="DH823" i="2"/>
  <c r="CZ823" i="2"/>
  <c r="CY823" i="2"/>
  <c r="CT823" i="2" a="1"/>
  <c r="CT823" i="2" s="1"/>
  <c r="CS823" i="2" a="1"/>
  <c r="CS823" i="2" s="1"/>
  <c r="CR823" i="2" a="1"/>
  <c r="CR823" i="2" s="1"/>
  <c r="CQ823" i="2"/>
  <c r="CP823" i="2"/>
  <c r="CO823" i="2"/>
  <c r="CM823" i="2"/>
  <c r="CK823" i="2"/>
  <c r="E849" i="13" s="1"/>
  <c r="BS823" i="2"/>
  <c r="BR823" i="2"/>
  <c r="BG823" i="2"/>
  <c r="BC823" i="2"/>
  <c r="BB823" i="2"/>
  <c r="BA823" i="2"/>
  <c r="AZ823" i="2"/>
  <c r="BQ823" i="2" s="1"/>
  <c r="AY823" i="2"/>
  <c r="AX823" i="2"/>
  <c r="BO823" i="2" s="1"/>
  <c r="AV823" i="2"/>
  <c r="L849" i="13" s="1"/>
  <c r="AO823" i="2"/>
  <c r="K849" i="13" s="1"/>
  <c r="AK823" i="2"/>
  <c r="Q823" i="2"/>
  <c r="DH822" i="2"/>
  <c r="CZ822" i="2"/>
  <c r="CY822" i="2"/>
  <c r="CT822" i="2" a="1"/>
  <c r="CT822" i="2" s="1"/>
  <c r="CS822" i="2" a="1"/>
  <c r="CS822" i="2" s="1"/>
  <c r="CR822" i="2" a="1"/>
  <c r="CR822" i="2" s="1"/>
  <c r="CQ822" i="2"/>
  <c r="CP822" i="2"/>
  <c r="CO822" i="2"/>
  <c r="CM822" i="2"/>
  <c r="CK822" i="2"/>
  <c r="E848" i="13" s="1"/>
  <c r="BS822" i="2"/>
  <c r="CB822" i="2" s="1"/>
  <c r="CF822" i="2" s="1"/>
  <c r="CC822" i="2" s="1"/>
  <c r="BR822" i="2"/>
  <c r="BG822" i="2"/>
  <c r="BC822" i="2"/>
  <c r="BB822" i="2"/>
  <c r="BA822" i="2"/>
  <c r="AZ822" i="2"/>
  <c r="BQ822" i="2" s="1"/>
  <c r="AY822" i="2"/>
  <c r="AX822" i="2"/>
  <c r="BE822" i="2" s="1"/>
  <c r="AV822" i="2"/>
  <c r="L848" i="13" s="1"/>
  <c r="AO822" i="2"/>
  <c r="K848" i="13" s="1"/>
  <c r="AK822" i="2"/>
  <c r="Q822" i="2"/>
  <c r="DH821" i="2"/>
  <c r="CZ821" i="2"/>
  <c r="CY821" i="2"/>
  <c r="CT821" i="2" a="1"/>
  <c r="CT821" i="2" s="1"/>
  <c r="CS821" i="2" a="1"/>
  <c r="CS821" i="2" s="1"/>
  <c r="CR821" i="2" a="1"/>
  <c r="CR821" i="2" s="1"/>
  <c r="CQ821" i="2"/>
  <c r="G847" i="13" s="1"/>
  <c r="CP821" i="2"/>
  <c r="CO821" i="2"/>
  <c r="CM821" i="2"/>
  <c r="CK821" i="2"/>
  <c r="E847" i="13" s="1"/>
  <c r="BS821" i="2"/>
  <c r="BR821" i="2"/>
  <c r="BG821" i="2"/>
  <c r="BC821" i="2"/>
  <c r="BB821" i="2"/>
  <c r="BA821" i="2"/>
  <c r="AZ821" i="2"/>
  <c r="BQ821" i="2" s="1"/>
  <c r="AY821" i="2"/>
  <c r="BF821" i="2" s="1"/>
  <c r="AX821" i="2"/>
  <c r="BE821" i="2" s="1"/>
  <c r="AV821" i="2"/>
  <c r="L847" i="13" s="1"/>
  <c r="AO821" i="2"/>
  <c r="K847" i="13" s="1"/>
  <c r="AK821" i="2"/>
  <c r="Q821" i="2"/>
  <c r="DH820" i="2"/>
  <c r="CZ820" i="2"/>
  <c r="CY820" i="2"/>
  <c r="CT820" i="2" a="1"/>
  <c r="CT820" i="2" s="1"/>
  <c r="CS820" i="2" a="1"/>
  <c r="CS820" i="2" s="1"/>
  <c r="CR820" i="2" a="1"/>
  <c r="CR820" i="2" s="1"/>
  <c r="CQ820" i="2"/>
  <c r="G846" i="13" s="1"/>
  <c r="CP820" i="2"/>
  <c r="CO820" i="2"/>
  <c r="CM820" i="2"/>
  <c r="CK820" i="2"/>
  <c r="E846" i="13" s="1"/>
  <c r="BS820" i="2"/>
  <c r="BR820" i="2"/>
  <c r="BG820" i="2"/>
  <c r="BC820" i="2"/>
  <c r="BB820" i="2"/>
  <c r="BA820" i="2"/>
  <c r="AZ820" i="2"/>
  <c r="BQ820" i="2" s="1"/>
  <c r="AY820" i="2"/>
  <c r="AX820" i="2"/>
  <c r="BO820" i="2" s="1"/>
  <c r="AV820" i="2"/>
  <c r="L846" i="13" s="1"/>
  <c r="AO820" i="2"/>
  <c r="K846" i="13" s="1"/>
  <c r="AK820" i="2"/>
  <c r="Q820" i="2"/>
  <c r="DH819" i="2"/>
  <c r="CZ819" i="2"/>
  <c r="CY819" i="2"/>
  <c r="CT819" i="2" a="1"/>
  <c r="CT819" i="2" s="1"/>
  <c r="CS819" i="2" a="1"/>
  <c r="CS819" i="2" s="1"/>
  <c r="CR819" i="2" a="1"/>
  <c r="CR819" i="2" s="1"/>
  <c r="CQ819" i="2"/>
  <c r="CP819" i="2"/>
  <c r="CO819" i="2"/>
  <c r="CM819" i="2"/>
  <c r="CK819" i="2"/>
  <c r="E845" i="13" s="1"/>
  <c r="BS819" i="2"/>
  <c r="BR819" i="2"/>
  <c r="BG819" i="2"/>
  <c r="BC819" i="2"/>
  <c r="BB819" i="2"/>
  <c r="BA819" i="2"/>
  <c r="AZ819" i="2"/>
  <c r="BQ819" i="2" s="1"/>
  <c r="AY819" i="2"/>
  <c r="AX819" i="2"/>
  <c r="BO819" i="2" s="1"/>
  <c r="AV819" i="2"/>
  <c r="L845" i="13" s="1"/>
  <c r="AO819" i="2"/>
  <c r="K845" i="13" s="1"/>
  <c r="AK819" i="2"/>
  <c r="Q819" i="2"/>
  <c r="DH818" i="2"/>
  <c r="CZ818" i="2"/>
  <c r="CY818" i="2"/>
  <c r="CT818" i="2" a="1"/>
  <c r="CT818" i="2" s="1"/>
  <c r="CS818" i="2" a="1"/>
  <c r="CS818" i="2" s="1"/>
  <c r="CR818" i="2" a="1"/>
  <c r="CR818" i="2" s="1"/>
  <c r="CQ818" i="2"/>
  <c r="CP818" i="2"/>
  <c r="CO818" i="2"/>
  <c r="CM818" i="2"/>
  <c r="CK818" i="2"/>
  <c r="E844" i="13" s="1"/>
  <c r="BS818" i="2"/>
  <c r="BW818" i="2" s="1"/>
  <c r="BT818" i="2" s="1"/>
  <c r="BR818" i="2"/>
  <c r="BG818" i="2"/>
  <c r="BC818" i="2"/>
  <c r="BB818" i="2"/>
  <c r="BA818" i="2"/>
  <c r="AZ818" i="2"/>
  <c r="BQ818" i="2" s="1"/>
  <c r="AY818" i="2"/>
  <c r="AX818" i="2"/>
  <c r="BO818" i="2" s="1"/>
  <c r="AV818" i="2"/>
  <c r="L844" i="13" s="1"/>
  <c r="AO818" i="2"/>
  <c r="K844" i="13" s="1"/>
  <c r="AK818" i="2"/>
  <c r="Q818" i="2"/>
  <c r="DH817" i="2"/>
  <c r="CZ817" i="2"/>
  <c r="CY817" i="2"/>
  <c r="CW817" i="2"/>
  <c r="H843" i="13" s="1"/>
  <c r="CT817" i="2" a="1"/>
  <c r="CT817" i="2" s="1"/>
  <c r="CS817" i="2" a="1"/>
  <c r="CS817" i="2" s="1"/>
  <c r="CR817" i="2" a="1"/>
  <c r="CR817" i="2" s="1"/>
  <c r="CQ817" i="2"/>
  <c r="G843" i="13" s="1"/>
  <c r="CP817" i="2"/>
  <c r="CN817" i="2"/>
  <c r="CO817" i="2" s="1"/>
  <c r="CM817" i="2"/>
  <c r="CK817" i="2"/>
  <c r="E843" i="13" s="1"/>
  <c r="BS817" i="2"/>
  <c r="BR817" i="2"/>
  <c r="BG817" i="2"/>
  <c r="BC817" i="2"/>
  <c r="BB817" i="2"/>
  <c r="BA817" i="2"/>
  <c r="AZ817" i="2"/>
  <c r="BQ817" i="2" s="1"/>
  <c r="AY817" i="2"/>
  <c r="BP817" i="2" s="1"/>
  <c r="AX817" i="2"/>
  <c r="BO817" i="2" s="1"/>
  <c r="AV817" i="2"/>
  <c r="L843" i="13" s="1"/>
  <c r="AO817" i="2"/>
  <c r="K843" i="13" s="1"/>
  <c r="AK817" i="2"/>
  <c r="Q817" i="2"/>
  <c r="DH816" i="2"/>
  <c r="CZ816" i="2"/>
  <c r="CY816" i="2"/>
  <c r="CW816" i="2"/>
  <c r="H842" i="13" s="1"/>
  <c r="CT816" i="2" a="1"/>
  <c r="CT816" i="2" s="1"/>
  <c r="CS816" i="2" a="1"/>
  <c r="CS816" i="2" s="1"/>
  <c r="CR816" i="2" a="1"/>
  <c r="CR816" i="2" s="1"/>
  <c r="CQ816" i="2"/>
  <c r="G842" i="13" s="1"/>
  <c r="CP816" i="2"/>
  <c r="CN816" i="2"/>
  <c r="CO816" i="2" s="1"/>
  <c r="CM816" i="2"/>
  <c r="CK816" i="2"/>
  <c r="E842" i="13" s="1"/>
  <c r="BS816" i="2"/>
  <c r="CB816" i="2" s="1"/>
  <c r="BR816" i="2"/>
  <c r="BG816" i="2"/>
  <c r="BC816" i="2"/>
  <c r="BB816" i="2"/>
  <c r="BA816" i="2"/>
  <c r="AZ816" i="2"/>
  <c r="BQ816" i="2" s="1"/>
  <c r="AY816" i="2"/>
  <c r="AX816" i="2"/>
  <c r="BE816" i="2" s="1"/>
  <c r="AV816" i="2"/>
  <c r="L842" i="13" s="1"/>
  <c r="AO816" i="2"/>
  <c r="K842" i="13" s="1"/>
  <c r="AK816" i="2"/>
  <c r="Q816" i="2"/>
  <c r="DH815" i="2"/>
  <c r="CZ815" i="2"/>
  <c r="CY815" i="2"/>
  <c r="CW815" i="2"/>
  <c r="H841" i="13" s="1"/>
  <c r="CT815" i="2" a="1"/>
  <c r="CT815" i="2" s="1"/>
  <c r="CS815" i="2" a="1"/>
  <c r="CS815" i="2" s="1"/>
  <c r="CR815" i="2" a="1"/>
  <c r="CR815" i="2" s="1"/>
  <c r="CQ815" i="2"/>
  <c r="G841" i="13" s="1"/>
  <c r="CP815" i="2"/>
  <c r="CN815" i="2"/>
  <c r="CO815" i="2" s="1"/>
  <c r="CM815" i="2"/>
  <c r="CK815" i="2"/>
  <c r="E841" i="13" s="1"/>
  <c r="BS815" i="2"/>
  <c r="BR815" i="2"/>
  <c r="BG815" i="2"/>
  <c r="BC815" i="2"/>
  <c r="BB815" i="2"/>
  <c r="BA815" i="2"/>
  <c r="AZ815" i="2"/>
  <c r="BQ815" i="2" s="1"/>
  <c r="AY815" i="2"/>
  <c r="BP815" i="2" s="1"/>
  <c r="AX815" i="2"/>
  <c r="BO815" i="2" s="1"/>
  <c r="AV815" i="2"/>
  <c r="L841" i="13" s="1"/>
  <c r="AO815" i="2"/>
  <c r="K841" i="13" s="1"/>
  <c r="AK815" i="2"/>
  <c r="Q815" i="2"/>
  <c r="DH814" i="2"/>
  <c r="CZ814" i="2"/>
  <c r="CY814" i="2"/>
  <c r="CW814" i="2"/>
  <c r="H840" i="13" s="1"/>
  <c r="CT814" i="2" a="1"/>
  <c r="CT814" i="2" s="1"/>
  <c r="CS814" i="2" a="1"/>
  <c r="CS814" i="2" s="1"/>
  <c r="CR814" i="2" a="1"/>
  <c r="CR814" i="2" s="1"/>
  <c r="CQ814" i="2"/>
  <c r="G840" i="13" s="1"/>
  <c r="CP814" i="2"/>
  <c r="CN814" i="2"/>
  <c r="CO814" i="2" s="1"/>
  <c r="CM814" i="2"/>
  <c r="CK814" i="2"/>
  <c r="E840" i="13" s="1"/>
  <c r="BS814" i="2"/>
  <c r="BR814" i="2"/>
  <c r="BG814" i="2"/>
  <c r="BC814" i="2"/>
  <c r="BB814" i="2"/>
  <c r="BA814" i="2"/>
  <c r="AZ814" i="2"/>
  <c r="BQ814" i="2" s="1"/>
  <c r="AY814" i="2"/>
  <c r="AX814" i="2"/>
  <c r="BO814" i="2" s="1"/>
  <c r="AV814" i="2"/>
  <c r="L840" i="13" s="1"/>
  <c r="AO814" i="2"/>
  <c r="K840" i="13" s="1"/>
  <c r="AK814" i="2"/>
  <c r="Q814" i="2"/>
  <c r="DH813" i="2"/>
  <c r="CZ813" i="2"/>
  <c r="CY813" i="2"/>
  <c r="CW813" i="2"/>
  <c r="H839" i="13" s="1"/>
  <c r="CT813" i="2" a="1"/>
  <c r="CT813" i="2" s="1"/>
  <c r="CS813" i="2" a="1"/>
  <c r="CS813" i="2" s="1"/>
  <c r="CR813" i="2" a="1"/>
  <c r="CR813" i="2" s="1"/>
  <c r="CQ813" i="2"/>
  <c r="G839" i="13" s="1"/>
  <c r="CP813" i="2"/>
  <c r="CN813" i="2"/>
  <c r="CO813" i="2" s="1"/>
  <c r="CM813" i="2"/>
  <c r="CK813" i="2"/>
  <c r="E839" i="13" s="1"/>
  <c r="BS813" i="2"/>
  <c r="BR813" i="2"/>
  <c r="BG813" i="2"/>
  <c r="BC813" i="2"/>
  <c r="BB813" i="2"/>
  <c r="BA813" i="2"/>
  <c r="AZ813" i="2"/>
  <c r="BQ813" i="2" s="1"/>
  <c r="AY813" i="2"/>
  <c r="BP813" i="2" s="1"/>
  <c r="AX813" i="2"/>
  <c r="AV813" i="2"/>
  <c r="L839" i="13" s="1"/>
  <c r="AO813" i="2"/>
  <c r="K839" i="13" s="1"/>
  <c r="AK813" i="2"/>
  <c r="Q813" i="2"/>
  <c r="DH812" i="2"/>
  <c r="CZ812" i="2"/>
  <c r="CY812" i="2"/>
  <c r="CW812" i="2"/>
  <c r="H838" i="13" s="1"/>
  <c r="CT812" i="2" a="1"/>
  <c r="CT812" i="2" s="1"/>
  <c r="CS812" i="2" a="1"/>
  <c r="CS812" i="2" s="1"/>
  <c r="CR812" i="2" a="1"/>
  <c r="CR812" i="2" s="1"/>
  <c r="CQ812" i="2"/>
  <c r="G838" i="13" s="1"/>
  <c r="CP812" i="2"/>
  <c r="CN812" i="2"/>
  <c r="CO812" i="2" s="1"/>
  <c r="CM812" i="2"/>
  <c r="CK812" i="2"/>
  <c r="E838" i="13" s="1"/>
  <c r="BS812" i="2"/>
  <c r="BR812" i="2"/>
  <c r="BG812" i="2"/>
  <c r="BC812" i="2"/>
  <c r="BB812" i="2"/>
  <c r="BA812" i="2"/>
  <c r="AZ812" i="2"/>
  <c r="BQ812" i="2" s="1"/>
  <c r="AY812" i="2"/>
  <c r="AX812" i="2"/>
  <c r="BO812" i="2" s="1"/>
  <c r="AV812" i="2"/>
  <c r="L838" i="13" s="1"/>
  <c r="AO812" i="2"/>
  <c r="K838" i="13" s="1"/>
  <c r="AK812" i="2"/>
  <c r="Q812" i="2"/>
  <c r="DH811" i="2"/>
  <c r="CZ811" i="2"/>
  <c r="CY811" i="2"/>
  <c r="CW811" i="2"/>
  <c r="H837" i="13" s="1"/>
  <c r="CT811" i="2" a="1"/>
  <c r="CT811" i="2" s="1"/>
  <c r="CS811" i="2" a="1"/>
  <c r="CS811" i="2" s="1"/>
  <c r="CR811" i="2" a="1"/>
  <c r="CR811" i="2" s="1"/>
  <c r="CQ811" i="2"/>
  <c r="G837" i="13" s="1"/>
  <c r="CP811" i="2"/>
  <c r="CN811" i="2"/>
  <c r="CO811" i="2" s="1"/>
  <c r="CM811" i="2"/>
  <c r="CK811" i="2"/>
  <c r="E837" i="13" s="1"/>
  <c r="BS811" i="2"/>
  <c r="BR811" i="2"/>
  <c r="BG811" i="2"/>
  <c r="BC811" i="2"/>
  <c r="BB811" i="2"/>
  <c r="BA811" i="2"/>
  <c r="AZ811" i="2"/>
  <c r="BQ811" i="2" s="1"/>
  <c r="AY811" i="2"/>
  <c r="BP811" i="2" s="1"/>
  <c r="AX811" i="2"/>
  <c r="BO811" i="2" s="1"/>
  <c r="AV811" i="2"/>
  <c r="L837" i="13" s="1"/>
  <c r="AO811" i="2"/>
  <c r="K837" i="13" s="1"/>
  <c r="AK811" i="2"/>
  <c r="Q811" i="2"/>
  <c r="DH810" i="2"/>
  <c r="CZ810" i="2"/>
  <c r="CY810" i="2"/>
  <c r="CW810" i="2"/>
  <c r="H836" i="13" s="1"/>
  <c r="CT810" i="2" a="1"/>
  <c r="CT810" i="2" s="1"/>
  <c r="CS810" i="2" a="1"/>
  <c r="CS810" i="2" s="1"/>
  <c r="CR810" i="2" a="1"/>
  <c r="CR810" i="2" s="1"/>
  <c r="CQ810" i="2"/>
  <c r="G836" i="13" s="1"/>
  <c r="CP810" i="2"/>
  <c r="CN810" i="2"/>
  <c r="CO810" i="2" s="1"/>
  <c r="CM810" i="2"/>
  <c r="CK810" i="2"/>
  <c r="E836" i="13" s="1"/>
  <c r="BS810" i="2"/>
  <c r="BR810" i="2"/>
  <c r="BG810" i="2"/>
  <c r="BC810" i="2"/>
  <c r="BB810" i="2"/>
  <c r="BA810" i="2"/>
  <c r="AZ810" i="2"/>
  <c r="BQ810" i="2" s="1"/>
  <c r="AY810" i="2"/>
  <c r="AX810" i="2"/>
  <c r="BE810" i="2" s="1"/>
  <c r="AV810" i="2"/>
  <c r="L836" i="13" s="1"/>
  <c r="AO810" i="2"/>
  <c r="K836" i="13" s="1"/>
  <c r="AK810" i="2"/>
  <c r="Q810" i="2"/>
  <c r="DH809" i="2"/>
  <c r="CZ809" i="2"/>
  <c r="CY809" i="2"/>
  <c r="CW809" i="2"/>
  <c r="H835" i="13" s="1"/>
  <c r="CT809" i="2" a="1"/>
  <c r="CT809" i="2" s="1"/>
  <c r="CS809" i="2" a="1"/>
  <c r="CS809" i="2" s="1"/>
  <c r="CR809" i="2" a="1"/>
  <c r="CR809" i="2" s="1"/>
  <c r="CQ809" i="2"/>
  <c r="G835" i="13" s="1"/>
  <c r="CP809" i="2"/>
  <c r="CN809" i="2"/>
  <c r="CO809" i="2" s="1"/>
  <c r="CM809" i="2"/>
  <c r="CK809" i="2"/>
  <c r="E835" i="13" s="1"/>
  <c r="BS809" i="2"/>
  <c r="BR809" i="2"/>
  <c r="BG809" i="2"/>
  <c r="BC809" i="2"/>
  <c r="BB809" i="2"/>
  <c r="BA809" i="2"/>
  <c r="AZ809" i="2"/>
  <c r="BQ809" i="2" s="1"/>
  <c r="AY809" i="2"/>
  <c r="BP809" i="2" s="1"/>
  <c r="AX809" i="2"/>
  <c r="BO809" i="2" s="1"/>
  <c r="AV809" i="2"/>
  <c r="L835" i="13" s="1"/>
  <c r="AO809" i="2"/>
  <c r="K835" i="13" s="1"/>
  <c r="AK809" i="2"/>
  <c r="Q809" i="2"/>
  <c r="DH808" i="2"/>
  <c r="CZ808" i="2"/>
  <c r="CY808" i="2"/>
  <c r="CW808" i="2"/>
  <c r="H834" i="13" s="1"/>
  <c r="CT808" i="2" a="1"/>
  <c r="CT808" i="2" s="1"/>
  <c r="CS808" i="2" a="1"/>
  <c r="CS808" i="2" s="1"/>
  <c r="CR808" i="2" a="1"/>
  <c r="CR808" i="2" s="1"/>
  <c r="CQ808" i="2"/>
  <c r="CP808" i="2"/>
  <c r="CO808" i="2"/>
  <c r="CM808" i="2"/>
  <c r="CK808" i="2"/>
  <c r="E834" i="13" s="1"/>
  <c r="BS808" i="2"/>
  <c r="CB808" i="2" s="1"/>
  <c r="CF808" i="2" s="1"/>
  <c r="CC808" i="2" s="1"/>
  <c r="BR808" i="2"/>
  <c r="BG808" i="2"/>
  <c r="BC808" i="2"/>
  <c r="BB808" i="2"/>
  <c r="BA808" i="2"/>
  <c r="AZ808" i="2"/>
  <c r="BQ808" i="2" s="1"/>
  <c r="AY808" i="2"/>
  <c r="BP808" i="2" s="1"/>
  <c r="AX808" i="2"/>
  <c r="AV808" i="2"/>
  <c r="L834" i="13" s="1"/>
  <c r="AO808" i="2"/>
  <c r="K834" i="13" s="1"/>
  <c r="AK808" i="2"/>
  <c r="Q808" i="2"/>
  <c r="DH807" i="2"/>
  <c r="CZ807" i="2"/>
  <c r="CY807" i="2"/>
  <c r="CW807" i="2"/>
  <c r="H833" i="13" s="1"/>
  <c r="CT807" i="2" a="1"/>
  <c r="CT807" i="2" s="1"/>
  <c r="CS807" i="2" a="1"/>
  <c r="CS807" i="2" s="1"/>
  <c r="CR807" i="2" a="1"/>
  <c r="CR807" i="2" s="1"/>
  <c r="CQ807" i="2"/>
  <c r="CP807" i="2"/>
  <c r="CO807" i="2"/>
  <c r="CM807" i="2"/>
  <c r="CK807" i="2"/>
  <c r="E833" i="13" s="1"/>
  <c r="BS807" i="2"/>
  <c r="BX807" i="2" s="1"/>
  <c r="BR807" i="2"/>
  <c r="BG807" i="2"/>
  <c r="BC807" i="2"/>
  <c r="BB807" i="2"/>
  <c r="BA807" i="2"/>
  <c r="AZ807" i="2"/>
  <c r="BQ807" i="2" s="1"/>
  <c r="AY807" i="2"/>
  <c r="BP807" i="2" s="1"/>
  <c r="AX807" i="2"/>
  <c r="BE807" i="2" s="1"/>
  <c r="AV807" i="2"/>
  <c r="L833" i="13" s="1"/>
  <c r="AO807" i="2"/>
  <c r="K833" i="13" s="1"/>
  <c r="AK807" i="2"/>
  <c r="Q807" i="2"/>
  <c r="DH806" i="2"/>
  <c r="CZ806" i="2"/>
  <c r="CY806" i="2"/>
  <c r="CW806" i="2"/>
  <c r="H832" i="13" s="1"/>
  <c r="CT806" i="2" a="1"/>
  <c r="CT806" i="2" s="1"/>
  <c r="CS806" i="2" a="1"/>
  <c r="CS806" i="2" s="1"/>
  <c r="CR806" i="2" a="1"/>
  <c r="CR806" i="2" s="1"/>
  <c r="CQ806" i="2"/>
  <c r="CP806" i="2"/>
  <c r="CO806" i="2"/>
  <c r="CM806" i="2"/>
  <c r="CK806" i="2"/>
  <c r="E832" i="13" s="1"/>
  <c r="BS806" i="2"/>
  <c r="CB806" i="2" s="1"/>
  <c r="BR806" i="2"/>
  <c r="BG806" i="2"/>
  <c r="BC806" i="2"/>
  <c r="BB806" i="2"/>
  <c r="BA806" i="2"/>
  <c r="AZ806" i="2"/>
  <c r="BQ806" i="2" s="1"/>
  <c r="AY806" i="2"/>
  <c r="BP806" i="2" s="1"/>
  <c r="AX806" i="2"/>
  <c r="AV806" i="2"/>
  <c r="L832" i="13" s="1"/>
  <c r="AO806" i="2"/>
  <c r="K832" i="13" s="1"/>
  <c r="AK806" i="2"/>
  <c r="Q806" i="2"/>
  <c r="DH805" i="2"/>
  <c r="CZ805" i="2"/>
  <c r="CY805" i="2"/>
  <c r="CW805" i="2"/>
  <c r="H831" i="13" s="1"/>
  <c r="CT805" i="2" a="1"/>
  <c r="CT805" i="2" s="1"/>
  <c r="CS805" i="2" a="1"/>
  <c r="CS805" i="2" s="1"/>
  <c r="CR805" i="2" a="1"/>
  <c r="CR805" i="2" s="1"/>
  <c r="CQ805" i="2"/>
  <c r="G831" i="13" s="1"/>
  <c r="CP805" i="2"/>
  <c r="CO805" i="2"/>
  <c r="CM805" i="2"/>
  <c r="CK805" i="2"/>
  <c r="E831" i="13" s="1"/>
  <c r="BS805" i="2"/>
  <c r="BR805" i="2"/>
  <c r="BG805" i="2"/>
  <c r="BC805" i="2"/>
  <c r="BB805" i="2"/>
  <c r="BA805" i="2"/>
  <c r="AZ805" i="2"/>
  <c r="BQ805" i="2" s="1"/>
  <c r="AY805" i="2"/>
  <c r="AX805" i="2"/>
  <c r="BE805" i="2" s="1"/>
  <c r="AV805" i="2"/>
  <c r="L831" i="13" s="1"/>
  <c r="AO805" i="2"/>
  <c r="K831" i="13" s="1"/>
  <c r="AK805" i="2"/>
  <c r="Q805" i="2"/>
  <c r="DH804" i="2"/>
  <c r="CZ804" i="2"/>
  <c r="CY804" i="2"/>
  <c r="CW804" i="2"/>
  <c r="H830" i="13" s="1"/>
  <c r="CT804" i="2" a="1"/>
  <c r="CT804" i="2" s="1"/>
  <c r="CS804" i="2" a="1"/>
  <c r="CS804" i="2" s="1"/>
  <c r="CR804" i="2" a="1"/>
  <c r="CR804" i="2" s="1"/>
  <c r="CQ804" i="2"/>
  <c r="G830" i="13" s="1"/>
  <c r="CP804" i="2"/>
  <c r="CO804" i="2"/>
  <c r="CM804" i="2"/>
  <c r="CK804" i="2"/>
  <c r="E830" i="13" s="1"/>
  <c r="BS804" i="2"/>
  <c r="BR804" i="2"/>
  <c r="BG804" i="2"/>
  <c r="BC804" i="2"/>
  <c r="BB804" i="2"/>
  <c r="BA804" i="2"/>
  <c r="AZ804" i="2"/>
  <c r="BQ804" i="2" s="1"/>
  <c r="AY804" i="2"/>
  <c r="AX804" i="2"/>
  <c r="BO804" i="2" s="1"/>
  <c r="AV804" i="2"/>
  <c r="L830" i="13" s="1"/>
  <c r="AO804" i="2"/>
  <c r="K830" i="13" s="1"/>
  <c r="AK804" i="2"/>
  <c r="Q804" i="2"/>
  <c r="DH803" i="2"/>
  <c r="CZ803" i="2"/>
  <c r="CY803" i="2"/>
  <c r="CW803" i="2"/>
  <c r="H829" i="13" s="1"/>
  <c r="CT803" i="2" a="1"/>
  <c r="CT803" i="2" s="1"/>
  <c r="CS803" i="2" a="1"/>
  <c r="CS803" i="2" s="1"/>
  <c r="CR803" i="2" a="1"/>
  <c r="CR803" i="2" s="1"/>
  <c r="CQ803" i="2"/>
  <c r="CP803" i="2"/>
  <c r="CO803" i="2"/>
  <c r="CM803" i="2"/>
  <c r="CK803" i="2"/>
  <c r="E829" i="13" s="1"/>
  <c r="BS803" i="2"/>
  <c r="BR803" i="2"/>
  <c r="BG803" i="2"/>
  <c r="BC803" i="2"/>
  <c r="BB803" i="2"/>
  <c r="BA803" i="2"/>
  <c r="AZ803" i="2"/>
  <c r="BQ803" i="2" s="1"/>
  <c r="AY803" i="2"/>
  <c r="BP803" i="2" s="1"/>
  <c r="AX803" i="2"/>
  <c r="BO803" i="2" s="1"/>
  <c r="AV803" i="2"/>
  <c r="L829" i="13" s="1"/>
  <c r="AO803" i="2"/>
  <c r="K829" i="13" s="1"/>
  <c r="AK803" i="2"/>
  <c r="Q803" i="2"/>
  <c r="DH802" i="2"/>
  <c r="CZ802" i="2"/>
  <c r="CY802" i="2"/>
  <c r="CW802" i="2"/>
  <c r="H828" i="13" s="1"/>
  <c r="CT802" i="2" a="1"/>
  <c r="CT802" i="2" s="1"/>
  <c r="CS802" i="2" a="1"/>
  <c r="CS802" i="2" s="1"/>
  <c r="CR802" i="2" a="1"/>
  <c r="CR802" i="2" s="1"/>
  <c r="CQ802" i="2"/>
  <c r="G828" i="13" s="1"/>
  <c r="CP802" i="2"/>
  <c r="CO802" i="2"/>
  <c r="CM802" i="2"/>
  <c r="CK802" i="2"/>
  <c r="E828" i="13" s="1"/>
  <c r="BS802" i="2"/>
  <c r="BX802" i="2" s="1"/>
  <c r="BR802" i="2"/>
  <c r="BG802" i="2"/>
  <c r="BC802" i="2"/>
  <c r="BB802" i="2"/>
  <c r="BA802" i="2"/>
  <c r="AZ802" i="2"/>
  <c r="BQ802" i="2" s="1"/>
  <c r="AY802" i="2"/>
  <c r="AX802" i="2"/>
  <c r="AV802" i="2"/>
  <c r="L828" i="13" s="1"/>
  <c r="AO802" i="2"/>
  <c r="K828" i="13" s="1"/>
  <c r="AK802" i="2"/>
  <c r="Q802" i="2"/>
  <c r="DH801" i="2"/>
  <c r="CZ801" i="2"/>
  <c r="CY801" i="2"/>
  <c r="CW801" i="2"/>
  <c r="H827" i="13" s="1"/>
  <c r="CT801" i="2" a="1"/>
  <c r="CT801" i="2" s="1"/>
  <c r="CS801" i="2" a="1"/>
  <c r="CS801" i="2" s="1"/>
  <c r="CR801" i="2" a="1"/>
  <c r="CR801" i="2" s="1"/>
  <c r="CQ801" i="2"/>
  <c r="G827" i="13" s="1"/>
  <c r="CP801" i="2"/>
  <c r="CO801" i="2"/>
  <c r="CM801" i="2"/>
  <c r="CK801" i="2"/>
  <c r="E827" i="13" s="1"/>
  <c r="BS801" i="2"/>
  <c r="CB801" i="2" s="1"/>
  <c r="BR801" i="2"/>
  <c r="BG801" i="2"/>
  <c r="BC801" i="2"/>
  <c r="BB801" i="2"/>
  <c r="BA801" i="2"/>
  <c r="AZ801" i="2"/>
  <c r="BQ801" i="2" s="1"/>
  <c r="AY801" i="2"/>
  <c r="BP801" i="2" s="1"/>
  <c r="AX801" i="2"/>
  <c r="AV801" i="2"/>
  <c r="L827" i="13" s="1"/>
  <c r="AO801" i="2"/>
  <c r="K827" i="13" s="1"/>
  <c r="AK801" i="2"/>
  <c r="Q801" i="2"/>
  <c r="DH800" i="2"/>
  <c r="CZ800" i="2"/>
  <c r="CY800" i="2"/>
  <c r="CW800" i="2"/>
  <c r="H826" i="13" s="1"/>
  <c r="CT800" i="2" a="1"/>
  <c r="CT800" i="2" s="1"/>
  <c r="CS800" i="2" a="1"/>
  <c r="CS800" i="2" s="1"/>
  <c r="CR800" i="2" a="1"/>
  <c r="CR800" i="2" s="1"/>
  <c r="CQ800" i="2"/>
  <c r="CP800" i="2"/>
  <c r="CO800" i="2"/>
  <c r="CM800" i="2"/>
  <c r="CK800" i="2"/>
  <c r="E826" i="13" s="1"/>
  <c r="BS800" i="2"/>
  <c r="BR800" i="2"/>
  <c r="BG800" i="2"/>
  <c r="BC800" i="2"/>
  <c r="BB800" i="2"/>
  <c r="BA800" i="2"/>
  <c r="AZ800" i="2"/>
  <c r="BQ800" i="2" s="1"/>
  <c r="AY800" i="2"/>
  <c r="BP800" i="2" s="1"/>
  <c r="AX800" i="2"/>
  <c r="AV800" i="2"/>
  <c r="L826" i="13" s="1"/>
  <c r="AO800" i="2"/>
  <c r="K826" i="13" s="1"/>
  <c r="AK800" i="2"/>
  <c r="Q800" i="2"/>
  <c r="DH799" i="2"/>
  <c r="CZ799" i="2"/>
  <c r="CY799" i="2"/>
  <c r="CW799" i="2"/>
  <c r="H825" i="13" s="1"/>
  <c r="CT799" i="2" a="1"/>
  <c r="CT799" i="2" s="1"/>
  <c r="CS799" i="2" a="1"/>
  <c r="CS799" i="2" s="1"/>
  <c r="CR799" i="2" a="1"/>
  <c r="CR799" i="2" s="1"/>
  <c r="CQ799" i="2"/>
  <c r="CP799" i="2"/>
  <c r="CO799" i="2"/>
  <c r="CM799" i="2"/>
  <c r="CK799" i="2"/>
  <c r="E825" i="13" s="1"/>
  <c r="BS799" i="2"/>
  <c r="BR799" i="2"/>
  <c r="BG799" i="2"/>
  <c r="BC799" i="2"/>
  <c r="BB799" i="2"/>
  <c r="BA799" i="2"/>
  <c r="AZ799" i="2"/>
  <c r="BQ799" i="2" s="1"/>
  <c r="AY799" i="2"/>
  <c r="BP799" i="2" s="1"/>
  <c r="AX799" i="2"/>
  <c r="AV799" i="2"/>
  <c r="L825" i="13" s="1"/>
  <c r="AO799" i="2"/>
  <c r="K825" i="13" s="1"/>
  <c r="AK799" i="2"/>
  <c r="Q799" i="2"/>
  <c r="DH798" i="2"/>
  <c r="CZ798" i="2"/>
  <c r="CY798" i="2"/>
  <c r="CW798" i="2"/>
  <c r="H824" i="13" s="1"/>
  <c r="CT798" i="2" a="1"/>
  <c r="CT798" i="2" s="1"/>
  <c r="CS798" i="2" a="1"/>
  <c r="CS798" i="2" s="1"/>
  <c r="CR798" i="2" a="1"/>
  <c r="CR798" i="2" s="1"/>
  <c r="CQ798" i="2"/>
  <c r="G824" i="13" s="1"/>
  <c r="CP798" i="2"/>
  <c r="CO798" i="2"/>
  <c r="CM798" i="2"/>
  <c r="CK798" i="2"/>
  <c r="E824" i="13" s="1"/>
  <c r="BS798" i="2"/>
  <c r="BR798" i="2"/>
  <c r="BG798" i="2"/>
  <c r="BC798" i="2"/>
  <c r="BB798" i="2"/>
  <c r="BA798" i="2"/>
  <c r="AZ798" i="2"/>
  <c r="BQ798" i="2" s="1"/>
  <c r="AY798" i="2"/>
  <c r="AX798" i="2"/>
  <c r="AV798" i="2"/>
  <c r="L824" i="13" s="1"/>
  <c r="AO798" i="2"/>
  <c r="K824" i="13" s="1"/>
  <c r="AK798" i="2"/>
  <c r="Q798" i="2"/>
  <c r="DH797" i="2"/>
  <c r="CZ797" i="2"/>
  <c r="CY797" i="2"/>
  <c r="CW797" i="2"/>
  <c r="H823" i="13" s="1"/>
  <c r="CT797" i="2" a="1"/>
  <c r="CT797" i="2" s="1"/>
  <c r="CS797" i="2" a="1"/>
  <c r="CS797" i="2" s="1"/>
  <c r="CR797" i="2" a="1"/>
  <c r="CR797" i="2" s="1"/>
  <c r="CQ797" i="2"/>
  <c r="CP797" i="2"/>
  <c r="CO797" i="2"/>
  <c r="CM797" i="2"/>
  <c r="CK797" i="2"/>
  <c r="E823" i="13" s="1"/>
  <c r="BS797" i="2"/>
  <c r="BR797" i="2"/>
  <c r="BG797" i="2"/>
  <c r="BC797" i="2"/>
  <c r="BB797" i="2"/>
  <c r="BA797" i="2"/>
  <c r="AZ797" i="2"/>
  <c r="BQ797" i="2" s="1"/>
  <c r="AY797" i="2"/>
  <c r="AX797" i="2"/>
  <c r="BE797" i="2" s="1"/>
  <c r="AV797" i="2"/>
  <c r="L823" i="13" s="1"/>
  <c r="AO797" i="2"/>
  <c r="K823" i="13" s="1"/>
  <c r="AK797" i="2"/>
  <c r="Q797" i="2"/>
  <c r="DH796" i="2"/>
  <c r="CZ796" i="2"/>
  <c r="CY796" i="2"/>
  <c r="CW796" i="2"/>
  <c r="H822" i="13" s="1"/>
  <c r="CT796" i="2" a="1"/>
  <c r="CT796" i="2" s="1"/>
  <c r="CS796" i="2" a="1"/>
  <c r="CS796" i="2" s="1"/>
  <c r="CR796" i="2" a="1"/>
  <c r="CR796" i="2" s="1"/>
  <c r="CQ796" i="2"/>
  <c r="CP796" i="2"/>
  <c r="CO796" i="2"/>
  <c r="CM796" i="2"/>
  <c r="CK796" i="2"/>
  <c r="E822" i="13" s="1"/>
  <c r="BS796" i="2"/>
  <c r="BX796" i="2" s="1"/>
  <c r="CA796" i="2" s="1"/>
  <c r="BR796" i="2"/>
  <c r="BG796" i="2"/>
  <c r="BC796" i="2"/>
  <c r="BB796" i="2"/>
  <c r="BA796" i="2"/>
  <c r="AZ796" i="2"/>
  <c r="BQ796" i="2" s="1"/>
  <c r="AY796" i="2"/>
  <c r="BF796" i="2" s="1"/>
  <c r="AX796" i="2"/>
  <c r="BO796" i="2" s="1"/>
  <c r="AV796" i="2"/>
  <c r="L822" i="13" s="1"/>
  <c r="AO796" i="2"/>
  <c r="K822" i="13" s="1"/>
  <c r="AK796" i="2"/>
  <c r="Q796" i="2"/>
  <c r="DH795" i="2"/>
  <c r="CZ795" i="2"/>
  <c r="CY795" i="2"/>
  <c r="CW795" i="2"/>
  <c r="H821" i="13" s="1"/>
  <c r="CT795" i="2" a="1"/>
  <c r="CT795" i="2" s="1"/>
  <c r="CS795" i="2" a="1"/>
  <c r="CS795" i="2" s="1"/>
  <c r="CR795" i="2" a="1"/>
  <c r="CR795" i="2" s="1"/>
  <c r="CQ795" i="2"/>
  <c r="CP795" i="2"/>
  <c r="CO795" i="2"/>
  <c r="CM795" i="2"/>
  <c r="CK795" i="2"/>
  <c r="E821" i="13" s="1"/>
  <c r="BS795" i="2"/>
  <c r="BW795" i="2" s="1"/>
  <c r="BT795" i="2" s="1"/>
  <c r="BR795" i="2"/>
  <c r="BG795" i="2"/>
  <c r="BC795" i="2"/>
  <c r="BB795" i="2"/>
  <c r="BA795" i="2"/>
  <c r="AZ795" i="2"/>
  <c r="BQ795" i="2" s="1"/>
  <c r="AY795" i="2"/>
  <c r="AX795" i="2"/>
  <c r="BO795" i="2" s="1"/>
  <c r="AV795" i="2"/>
  <c r="L821" i="13" s="1"/>
  <c r="AO795" i="2"/>
  <c r="K821" i="13" s="1"/>
  <c r="AK795" i="2"/>
  <c r="Q795" i="2"/>
  <c r="DH794" i="2"/>
  <c r="CZ794" i="2"/>
  <c r="CY794" i="2"/>
  <c r="CW794" i="2"/>
  <c r="H820" i="13" s="1"/>
  <c r="CT794" i="2" a="1"/>
  <c r="CT794" i="2" s="1"/>
  <c r="CS794" i="2" a="1"/>
  <c r="CS794" i="2" s="1"/>
  <c r="CR794" i="2" a="1"/>
  <c r="CR794" i="2" s="1"/>
  <c r="CQ794" i="2"/>
  <c r="G820" i="13" s="1"/>
  <c r="CP794" i="2"/>
  <c r="CO794" i="2"/>
  <c r="CM794" i="2"/>
  <c r="CK794" i="2"/>
  <c r="E820" i="13" s="1"/>
  <c r="BS794" i="2"/>
  <c r="CB794" i="2" s="1"/>
  <c r="BR794" i="2"/>
  <c r="BG794" i="2"/>
  <c r="BC794" i="2"/>
  <c r="BB794" i="2"/>
  <c r="BA794" i="2"/>
  <c r="AZ794" i="2"/>
  <c r="BQ794" i="2" s="1"/>
  <c r="AY794" i="2"/>
  <c r="BF794" i="2" s="1"/>
  <c r="AX794" i="2"/>
  <c r="BE794" i="2" s="1"/>
  <c r="AV794" i="2"/>
  <c r="L820" i="13" s="1"/>
  <c r="AO794" i="2"/>
  <c r="K820" i="13" s="1"/>
  <c r="AK794" i="2"/>
  <c r="Q794" i="2"/>
  <c r="DH793" i="2"/>
  <c r="CZ793" i="2"/>
  <c r="CY793" i="2"/>
  <c r="CW793" i="2"/>
  <c r="H819" i="13" s="1"/>
  <c r="CT793" i="2" a="1"/>
  <c r="CT793" i="2" s="1"/>
  <c r="CS793" i="2" a="1"/>
  <c r="CS793" i="2" s="1"/>
  <c r="CR793" i="2" a="1"/>
  <c r="CR793" i="2" s="1"/>
  <c r="CQ793" i="2"/>
  <c r="G819" i="13" s="1"/>
  <c r="CP793" i="2"/>
  <c r="CO793" i="2"/>
  <c r="CM793" i="2"/>
  <c r="CK793" i="2"/>
  <c r="E819" i="13" s="1"/>
  <c r="BS793" i="2"/>
  <c r="BR793" i="2"/>
  <c r="BG793" i="2"/>
  <c r="BC793" i="2"/>
  <c r="BB793" i="2"/>
  <c r="BA793" i="2"/>
  <c r="AZ793" i="2"/>
  <c r="BQ793" i="2" s="1"/>
  <c r="AY793" i="2"/>
  <c r="BP793" i="2" s="1"/>
  <c r="AX793" i="2"/>
  <c r="AV793" i="2"/>
  <c r="L819" i="13" s="1"/>
  <c r="AO793" i="2"/>
  <c r="K819" i="13" s="1"/>
  <c r="AK793" i="2"/>
  <c r="Q793" i="2"/>
  <c r="DH792" i="2"/>
  <c r="CZ792" i="2"/>
  <c r="CY792" i="2"/>
  <c r="CW792" i="2"/>
  <c r="H818" i="13" s="1"/>
  <c r="CT792" i="2" a="1"/>
  <c r="CT792" i="2" s="1"/>
  <c r="CS792" i="2" a="1"/>
  <c r="CS792" i="2" s="1"/>
  <c r="CR792" i="2" a="1"/>
  <c r="CR792" i="2" s="1"/>
  <c r="CQ792" i="2"/>
  <c r="CP792" i="2"/>
  <c r="CO792" i="2"/>
  <c r="CM792" i="2"/>
  <c r="CK792" i="2"/>
  <c r="E818" i="13" s="1"/>
  <c r="BS792" i="2"/>
  <c r="BR792" i="2"/>
  <c r="BG792" i="2"/>
  <c r="BC792" i="2"/>
  <c r="BB792" i="2"/>
  <c r="BA792" i="2"/>
  <c r="AZ792" i="2"/>
  <c r="BQ792" i="2" s="1"/>
  <c r="AY792" i="2"/>
  <c r="BP792" i="2" s="1"/>
  <c r="AX792" i="2"/>
  <c r="AV792" i="2"/>
  <c r="L818" i="13" s="1"/>
  <c r="AO792" i="2"/>
  <c r="K818" i="13" s="1"/>
  <c r="AK792" i="2"/>
  <c r="Q792" i="2"/>
  <c r="DH791" i="2"/>
  <c r="CZ791" i="2"/>
  <c r="CY791" i="2"/>
  <c r="CW791" i="2"/>
  <c r="H817" i="13" s="1"/>
  <c r="CT791" i="2" a="1"/>
  <c r="CT791" i="2" s="1"/>
  <c r="CS791" i="2" a="1"/>
  <c r="CS791" i="2" s="1"/>
  <c r="CR791" i="2" a="1"/>
  <c r="CR791" i="2" s="1"/>
  <c r="CQ791" i="2"/>
  <c r="CP791" i="2"/>
  <c r="CO791" i="2"/>
  <c r="CM791" i="2"/>
  <c r="CK791" i="2"/>
  <c r="E817" i="13" s="1"/>
  <c r="BS791" i="2"/>
  <c r="BW791" i="2" s="1"/>
  <c r="BR791" i="2"/>
  <c r="BG791" i="2"/>
  <c r="BC791" i="2"/>
  <c r="BB791" i="2"/>
  <c r="BA791" i="2"/>
  <c r="AZ791" i="2"/>
  <c r="BQ791" i="2" s="1"/>
  <c r="AY791" i="2"/>
  <c r="AX791" i="2"/>
  <c r="BE791" i="2" s="1"/>
  <c r="AV791" i="2"/>
  <c r="L817" i="13" s="1"/>
  <c r="AO791" i="2"/>
  <c r="K817" i="13" s="1"/>
  <c r="AK791" i="2"/>
  <c r="Q791" i="2"/>
  <c r="DH790" i="2"/>
  <c r="CZ790" i="2"/>
  <c r="CY790" i="2"/>
  <c r="CW790" i="2"/>
  <c r="H816" i="13" s="1"/>
  <c r="CT790" i="2" a="1"/>
  <c r="CT790" i="2" s="1"/>
  <c r="CS790" i="2" a="1"/>
  <c r="CS790" i="2" s="1"/>
  <c r="CR790" i="2" a="1"/>
  <c r="CR790" i="2" s="1"/>
  <c r="CQ790" i="2"/>
  <c r="CP790" i="2"/>
  <c r="CO790" i="2"/>
  <c r="CM790" i="2"/>
  <c r="CK790" i="2"/>
  <c r="E816" i="13" s="1"/>
  <c r="BS790" i="2"/>
  <c r="CB790" i="2" s="1"/>
  <c r="BR790" i="2"/>
  <c r="BG790" i="2"/>
  <c r="BC790" i="2"/>
  <c r="BB790" i="2"/>
  <c r="BA790" i="2"/>
  <c r="AZ790" i="2"/>
  <c r="BQ790" i="2" s="1"/>
  <c r="AY790" i="2"/>
  <c r="BP790" i="2" s="1"/>
  <c r="AX790" i="2"/>
  <c r="AV790" i="2"/>
  <c r="L816" i="13" s="1"/>
  <c r="AO790" i="2"/>
  <c r="K816" i="13" s="1"/>
  <c r="AK790" i="2"/>
  <c r="Q790" i="2"/>
  <c r="DH789" i="2"/>
  <c r="CZ789" i="2"/>
  <c r="CY789" i="2"/>
  <c r="CW789" i="2"/>
  <c r="H815" i="13" s="1"/>
  <c r="CT789" i="2" a="1"/>
  <c r="CT789" i="2" s="1"/>
  <c r="CS789" i="2" a="1"/>
  <c r="CS789" i="2" s="1"/>
  <c r="CR789" i="2" a="1"/>
  <c r="CR789" i="2" s="1"/>
  <c r="CQ789" i="2"/>
  <c r="CP789" i="2"/>
  <c r="CO789" i="2"/>
  <c r="CM789" i="2"/>
  <c r="CK789" i="2"/>
  <c r="E815" i="13" s="1"/>
  <c r="BS789" i="2"/>
  <c r="BR789" i="2"/>
  <c r="BG789" i="2"/>
  <c r="BC789" i="2"/>
  <c r="BB789" i="2"/>
  <c r="BA789" i="2"/>
  <c r="AZ789" i="2"/>
  <c r="BQ789" i="2" s="1"/>
  <c r="AY789" i="2"/>
  <c r="AX789" i="2"/>
  <c r="BE789" i="2" s="1"/>
  <c r="AV789" i="2"/>
  <c r="L815" i="13" s="1"/>
  <c r="AO789" i="2"/>
  <c r="K815" i="13" s="1"/>
  <c r="AK789" i="2"/>
  <c r="Q789" i="2"/>
  <c r="DH788" i="2"/>
  <c r="CZ788" i="2"/>
  <c r="CY788" i="2"/>
  <c r="CW788" i="2"/>
  <c r="H814" i="13" s="1"/>
  <c r="CT788" i="2" a="1"/>
  <c r="CT788" i="2" s="1"/>
  <c r="CS788" i="2" a="1"/>
  <c r="CS788" i="2" s="1"/>
  <c r="CR788" i="2" a="1"/>
  <c r="CR788" i="2" s="1"/>
  <c r="CQ788" i="2"/>
  <c r="G814" i="13" s="1"/>
  <c r="CP788" i="2"/>
  <c r="CO788" i="2"/>
  <c r="CM788" i="2"/>
  <c r="CK788" i="2"/>
  <c r="E814" i="13" s="1"/>
  <c r="BS788" i="2"/>
  <c r="BX788" i="2" s="1"/>
  <c r="CA788" i="2" s="1"/>
  <c r="BR788" i="2"/>
  <c r="BG788" i="2"/>
  <c r="BC788" i="2"/>
  <c r="BB788" i="2"/>
  <c r="BA788" i="2"/>
  <c r="AZ788" i="2"/>
  <c r="BQ788" i="2" s="1"/>
  <c r="AY788" i="2"/>
  <c r="BF788" i="2" s="1"/>
  <c r="AX788" i="2"/>
  <c r="AV788" i="2"/>
  <c r="L814" i="13" s="1"/>
  <c r="AO788" i="2"/>
  <c r="K814" i="13" s="1"/>
  <c r="AK788" i="2"/>
  <c r="Q788" i="2"/>
  <c r="DH787" i="2"/>
  <c r="CZ787" i="2"/>
  <c r="CY787" i="2"/>
  <c r="CW787" i="2"/>
  <c r="H813" i="13" s="1"/>
  <c r="CT787" i="2" a="1"/>
  <c r="CT787" i="2" s="1"/>
  <c r="CS787" i="2" a="1"/>
  <c r="CS787" i="2" s="1"/>
  <c r="CR787" i="2" a="1"/>
  <c r="CR787" i="2" s="1"/>
  <c r="CQ787" i="2"/>
  <c r="CP787" i="2"/>
  <c r="CO787" i="2"/>
  <c r="CM787" i="2"/>
  <c r="CK787" i="2"/>
  <c r="E813" i="13" s="1"/>
  <c r="BS787" i="2"/>
  <c r="BR787" i="2"/>
  <c r="BG787" i="2"/>
  <c r="BC787" i="2"/>
  <c r="BB787" i="2"/>
  <c r="BA787" i="2"/>
  <c r="AZ787" i="2"/>
  <c r="BQ787" i="2" s="1"/>
  <c r="AY787" i="2"/>
  <c r="BP787" i="2" s="1"/>
  <c r="AX787" i="2"/>
  <c r="BO787" i="2" s="1"/>
  <c r="AV787" i="2"/>
  <c r="L813" i="13" s="1"/>
  <c r="AO787" i="2"/>
  <c r="K813" i="13" s="1"/>
  <c r="AK787" i="2"/>
  <c r="Q787" i="2"/>
  <c r="DH786" i="2"/>
  <c r="CZ786" i="2"/>
  <c r="CY786" i="2"/>
  <c r="CW786" i="2"/>
  <c r="H812" i="13" s="1"/>
  <c r="CT786" i="2" a="1"/>
  <c r="CT786" i="2" s="1"/>
  <c r="CS786" i="2" a="1"/>
  <c r="CS786" i="2" s="1"/>
  <c r="CR786" i="2" a="1"/>
  <c r="CR786" i="2" s="1"/>
  <c r="CQ786" i="2"/>
  <c r="CP786" i="2"/>
  <c r="CO786" i="2"/>
  <c r="CM786" i="2"/>
  <c r="CK786" i="2"/>
  <c r="E812" i="13" s="1"/>
  <c r="BS786" i="2"/>
  <c r="BR786" i="2"/>
  <c r="BG786" i="2"/>
  <c r="BC786" i="2"/>
  <c r="BB786" i="2"/>
  <c r="BA786" i="2"/>
  <c r="AZ786" i="2"/>
  <c r="BQ786" i="2" s="1"/>
  <c r="AY786" i="2"/>
  <c r="BP786" i="2" s="1"/>
  <c r="AX786" i="2"/>
  <c r="BE786" i="2" s="1"/>
  <c r="AV786" i="2"/>
  <c r="L812" i="13" s="1"/>
  <c r="AO786" i="2"/>
  <c r="K812" i="13" s="1"/>
  <c r="AK786" i="2"/>
  <c r="Q786" i="2"/>
  <c r="DH785" i="2"/>
  <c r="CZ785" i="2"/>
  <c r="CY785" i="2"/>
  <c r="CW785" i="2"/>
  <c r="H811" i="13" s="1"/>
  <c r="CT785" i="2" a="1"/>
  <c r="CT785" i="2" s="1"/>
  <c r="CS785" i="2" a="1"/>
  <c r="CS785" i="2" s="1"/>
  <c r="CR785" i="2" a="1"/>
  <c r="CR785" i="2" s="1"/>
  <c r="CQ785" i="2"/>
  <c r="CP785" i="2"/>
  <c r="CO785" i="2"/>
  <c r="CM785" i="2"/>
  <c r="CK785" i="2"/>
  <c r="E811" i="13" s="1"/>
  <c r="BS785" i="2"/>
  <c r="BR785" i="2"/>
  <c r="BG785" i="2"/>
  <c r="BC785" i="2"/>
  <c r="BB785" i="2"/>
  <c r="BA785" i="2"/>
  <c r="AZ785" i="2"/>
  <c r="BQ785" i="2" s="1"/>
  <c r="AY785" i="2"/>
  <c r="AX785" i="2"/>
  <c r="AV785" i="2"/>
  <c r="L811" i="13" s="1"/>
  <c r="AO785" i="2"/>
  <c r="K811" i="13" s="1"/>
  <c r="AK785" i="2"/>
  <c r="Q785" i="2"/>
  <c r="DH784" i="2"/>
  <c r="CZ784" i="2"/>
  <c r="CY784" i="2"/>
  <c r="CW784" i="2"/>
  <c r="H810" i="13" s="1"/>
  <c r="CT784" i="2" a="1"/>
  <c r="CT784" i="2" s="1"/>
  <c r="CS784" i="2" a="1"/>
  <c r="CS784" i="2" s="1"/>
  <c r="CR784" i="2" a="1"/>
  <c r="CR784" i="2" s="1"/>
  <c r="CQ784" i="2"/>
  <c r="G810" i="13" s="1"/>
  <c r="CP784" i="2"/>
  <c r="CO784" i="2"/>
  <c r="CM784" i="2"/>
  <c r="CK784" i="2"/>
  <c r="E810" i="13" s="1"/>
  <c r="BS784" i="2"/>
  <c r="BR784" i="2"/>
  <c r="BG784" i="2"/>
  <c r="BC784" i="2"/>
  <c r="BB784" i="2"/>
  <c r="BA784" i="2"/>
  <c r="AZ784" i="2"/>
  <c r="BQ784" i="2" s="1"/>
  <c r="AY784" i="2"/>
  <c r="BP784" i="2" s="1"/>
  <c r="AX784" i="2"/>
  <c r="AV784" i="2"/>
  <c r="L810" i="13" s="1"/>
  <c r="AO784" i="2"/>
  <c r="K810" i="13" s="1"/>
  <c r="AK784" i="2"/>
  <c r="Q784" i="2"/>
  <c r="DH783" i="2"/>
  <c r="CZ783" i="2"/>
  <c r="CY783" i="2"/>
  <c r="CW783" i="2"/>
  <c r="H809" i="13" s="1"/>
  <c r="CT783" i="2" a="1"/>
  <c r="CT783" i="2" s="1"/>
  <c r="CS783" i="2" a="1"/>
  <c r="CS783" i="2" s="1"/>
  <c r="CR783" i="2" a="1"/>
  <c r="CR783" i="2" s="1"/>
  <c r="CQ783" i="2"/>
  <c r="G809" i="13" s="1"/>
  <c r="CP783" i="2"/>
  <c r="CO783" i="2"/>
  <c r="CM783" i="2"/>
  <c r="CK783" i="2"/>
  <c r="E809" i="13" s="1"/>
  <c r="BS783" i="2"/>
  <c r="BR783" i="2"/>
  <c r="BG783" i="2"/>
  <c r="BC783" i="2"/>
  <c r="BB783" i="2"/>
  <c r="BA783" i="2"/>
  <c r="AZ783" i="2"/>
  <c r="BQ783" i="2" s="1"/>
  <c r="AY783" i="2"/>
  <c r="AX783" i="2"/>
  <c r="AV783" i="2"/>
  <c r="L809" i="13" s="1"/>
  <c r="AO783" i="2"/>
  <c r="K809" i="13" s="1"/>
  <c r="AK783" i="2"/>
  <c r="Q783" i="2"/>
  <c r="DH782" i="2"/>
  <c r="CZ782" i="2"/>
  <c r="CY782" i="2"/>
  <c r="CW782" i="2"/>
  <c r="H808" i="13" s="1"/>
  <c r="CT782" i="2" a="1"/>
  <c r="CT782" i="2" s="1"/>
  <c r="CS782" i="2" a="1"/>
  <c r="CS782" i="2" s="1"/>
  <c r="CR782" i="2" a="1"/>
  <c r="CR782" i="2" s="1"/>
  <c r="CQ782" i="2"/>
  <c r="CP782" i="2"/>
  <c r="CO782" i="2"/>
  <c r="CM782" i="2"/>
  <c r="CK782" i="2"/>
  <c r="E808" i="13" s="1"/>
  <c r="BS782" i="2"/>
  <c r="BX782" i="2" s="1"/>
  <c r="BR782" i="2"/>
  <c r="BG782" i="2"/>
  <c r="BC782" i="2"/>
  <c r="BB782" i="2"/>
  <c r="BA782" i="2"/>
  <c r="AZ782" i="2"/>
  <c r="BQ782" i="2" s="1"/>
  <c r="AY782" i="2"/>
  <c r="BF782" i="2" s="1"/>
  <c r="AX782" i="2"/>
  <c r="AV782" i="2"/>
  <c r="L808" i="13" s="1"/>
  <c r="AO782" i="2"/>
  <c r="K808" i="13" s="1"/>
  <c r="AK782" i="2"/>
  <c r="Q782" i="2"/>
  <c r="DH781" i="2"/>
  <c r="CZ781" i="2"/>
  <c r="CY781" i="2"/>
  <c r="CW781" i="2"/>
  <c r="H807" i="13" s="1"/>
  <c r="CT781" i="2" a="1"/>
  <c r="CT781" i="2" s="1"/>
  <c r="CS781" i="2" a="1"/>
  <c r="CS781" i="2" s="1"/>
  <c r="CR781" i="2" a="1"/>
  <c r="CR781" i="2" s="1"/>
  <c r="CQ781" i="2"/>
  <c r="CP781" i="2"/>
  <c r="CN781" i="2"/>
  <c r="CO781" i="2" s="1"/>
  <c r="CM781" i="2"/>
  <c r="CK781" i="2"/>
  <c r="E807" i="13" s="1"/>
  <c r="BS781" i="2"/>
  <c r="BW781" i="2" s="1"/>
  <c r="BT781" i="2" s="1"/>
  <c r="BR781" i="2"/>
  <c r="BG781" i="2"/>
  <c r="BC781" i="2"/>
  <c r="BB781" i="2"/>
  <c r="BA781" i="2"/>
  <c r="AZ781" i="2"/>
  <c r="BQ781" i="2" s="1"/>
  <c r="AY781" i="2"/>
  <c r="BF781" i="2" s="1"/>
  <c r="AX781" i="2"/>
  <c r="BE781" i="2" s="1"/>
  <c r="AV781" i="2"/>
  <c r="L807" i="13" s="1"/>
  <c r="AO781" i="2"/>
  <c r="K807" i="13" s="1"/>
  <c r="AK781" i="2"/>
  <c r="Q781" i="2"/>
  <c r="DH780" i="2"/>
  <c r="CZ780" i="2"/>
  <c r="CY780" i="2"/>
  <c r="CW780" i="2"/>
  <c r="H806" i="13" s="1"/>
  <c r="CT780" i="2" a="1"/>
  <c r="CT780" i="2" s="1"/>
  <c r="CS780" i="2" a="1"/>
  <c r="CS780" i="2" s="1"/>
  <c r="CR780" i="2" a="1"/>
  <c r="CR780" i="2" s="1"/>
  <c r="CQ780" i="2"/>
  <c r="G806" i="13" s="1"/>
  <c r="CP780" i="2"/>
  <c r="CN780" i="2"/>
  <c r="CO780" i="2" s="1"/>
  <c r="CM780" i="2"/>
  <c r="CK780" i="2"/>
  <c r="E806" i="13" s="1"/>
  <c r="BS780" i="2"/>
  <c r="BR780" i="2"/>
  <c r="BG780" i="2"/>
  <c r="BC780" i="2"/>
  <c r="BB780" i="2"/>
  <c r="BA780" i="2"/>
  <c r="AZ780" i="2"/>
  <c r="BQ780" i="2" s="1"/>
  <c r="AY780" i="2"/>
  <c r="AX780" i="2"/>
  <c r="AV780" i="2"/>
  <c r="L806" i="13" s="1"/>
  <c r="AO780" i="2"/>
  <c r="K806" i="13" s="1"/>
  <c r="AK780" i="2"/>
  <c r="Q780" i="2"/>
  <c r="DH779" i="2"/>
  <c r="CZ779" i="2"/>
  <c r="CY779" i="2"/>
  <c r="CW779" i="2"/>
  <c r="H805" i="13" s="1"/>
  <c r="CT779" i="2" a="1"/>
  <c r="CT779" i="2" s="1"/>
  <c r="CS779" i="2" a="1"/>
  <c r="CS779" i="2" s="1"/>
  <c r="CR779" i="2" a="1"/>
  <c r="CR779" i="2" s="1"/>
  <c r="CQ779" i="2"/>
  <c r="CP779" i="2"/>
  <c r="CN779" i="2"/>
  <c r="CO779" i="2" s="1"/>
  <c r="CM779" i="2"/>
  <c r="CK779" i="2"/>
  <c r="E805" i="13" s="1"/>
  <c r="BS779" i="2"/>
  <c r="BX779" i="2" s="1"/>
  <c r="CA779" i="2" s="1"/>
  <c r="BR779" i="2"/>
  <c r="BG779" i="2"/>
  <c r="BC779" i="2"/>
  <c r="BB779" i="2"/>
  <c r="BA779" i="2"/>
  <c r="AZ779" i="2"/>
  <c r="BQ779" i="2" s="1"/>
  <c r="AY779" i="2"/>
  <c r="BF779" i="2" s="1"/>
  <c r="AX779" i="2"/>
  <c r="AV779" i="2"/>
  <c r="L805" i="13" s="1"/>
  <c r="AO779" i="2"/>
  <c r="K805" i="13" s="1"/>
  <c r="AK779" i="2"/>
  <c r="Q779" i="2"/>
  <c r="DH778" i="2"/>
  <c r="CZ778" i="2"/>
  <c r="CY778" i="2"/>
  <c r="CW778" i="2"/>
  <c r="H804" i="13" s="1"/>
  <c r="CT778" i="2" a="1"/>
  <c r="CT778" i="2" s="1"/>
  <c r="CS778" i="2" a="1"/>
  <c r="CS778" i="2" s="1"/>
  <c r="CR778" i="2" a="1"/>
  <c r="CR778" i="2" s="1"/>
  <c r="CQ778" i="2"/>
  <c r="CP778" i="2"/>
  <c r="CN778" i="2"/>
  <c r="CO778" i="2" s="1"/>
  <c r="CM778" i="2"/>
  <c r="CK778" i="2"/>
  <c r="E804" i="13" s="1"/>
  <c r="BS778" i="2"/>
  <c r="BR778" i="2"/>
  <c r="BG778" i="2"/>
  <c r="BC778" i="2"/>
  <c r="BB778" i="2"/>
  <c r="BA778" i="2"/>
  <c r="AZ778" i="2"/>
  <c r="BQ778" i="2" s="1"/>
  <c r="AY778" i="2"/>
  <c r="AX778" i="2"/>
  <c r="AV778" i="2"/>
  <c r="L804" i="13" s="1"/>
  <c r="AO778" i="2"/>
  <c r="K804" i="13" s="1"/>
  <c r="AK778" i="2"/>
  <c r="Q778" i="2"/>
  <c r="DH777" i="2"/>
  <c r="CZ777" i="2"/>
  <c r="CY777" i="2"/>
  <c r="CW777" i="2"/>
  <c r="H803" i="13" s="1"/>
  <c r="CT777" i="2" a="1"/>
  <c r="CT777" i="2" s="1"/>
  <c r="CS777" i="2" a="1"/>
  <c r="CS777" i="2" s="1"/>
  <c r="CR777" i="2" a="1"/>
  <c r="CR777" i="2" s="1"/>
  <c r="CQ777" i="2"/>
  <c r="G803" i="13" s="1"/>
  <c r="CP777" i="2"/>
  <c r="CN777" i="2"/>
  <c r="CO777" i="2" s="1"/>
  <c r="CM777" i="2"/>
  <c r="CK777" i="2"/>
  <c r="E803" i="13" s="1"/>
  <c r="BS777" i="2"/>
  <c r="CB777" i="2" s="1"/>
  <c r="BR777" i="2"/>
  <c r="BG777" i="2"/>
  <c r="BC777" i="2"/>
  <c r="BB777" i="2"/>
  <c r="BA777" i="2"/>
  <c r="AZ777" i="2"/>
  <c r="BQ777" i="2" s="1"/>
  <c r="AY777" i="2"/>
  <c r="BP777" i="2" s="1"/>
  <c r="AX777" i="2"/>
  <c r="BE777" i="2" s="1"/>
  <c r="AV777" i="2"/>
  <c r="L803" i="13" s="1"/>
  <c r="AO777" i="2"/>
  <c r="K803" i="13" s="1"/>
  <c r="AK777" i="2"/>
  <c r="Q777" i="2"/>
  <c r="DH776" i="2"/>
  <c r="CZ776" i="2"/>
  <c r="CY776" i="2"/>
  <c r="CW776" i="2"/>
  <c r="H802" i="13" s="1"/>
  <c r="CT776" i="2" a="1"/>
  <c r="CT776" i="2" s="1"/>
  <c r="CS776" i="2" a="1"/>
  <c r="CS776" i="2" s="1"/>
  <c r="CR776" i="2" a="1"/>
  <c r="CR776" i="2" s="1"/>
  <c r="CQ776" i="2"/>
  <c r="CP776" i="2"/>
  <c r="CN776" i="2"/>
  <c r="CO776" i="2" s="1"/>
  <c r="CM776" i="2"/>
  <c r="CK776" i="2"/>
  <c r="E802" i="13" s="1"/>
  <c r="BS776" i="2"/>
  <c r="BR776" i="2"/>
  <c r="BG776" i="2"/>
  <c r="BC776" i="2"/>
  <c r="BB776" i="2"/>
  <c r="BA776" i="2"/>
  <c r="AZ776" i="2"/>
  <c r="BQ776" i="2" s="1"/>
  <c r="AY776" i="2"/>
  <c r="BF776" i="2" s="1"/>
  <c r="AX776" i="2"/>
  <c r="AV776" i="2"/>
  <c r="L802" i="13" s="1"/>
  <c r="AO776" i="2"/>
  <c r="K802" i="13" s="1"/>
  <c r="AK776" i="2"/>
  <c r="Q776" i="2"/>
  <c r="DH775" i="2"/>
  <c r="CZ775" i="2"/>
  <c r="CY775" i="2"/>
  <c r="CW775" i="2"/>
  <c r="H801" i="13" s="1"/>
  <c r="CT775" i="2" a="1"/>
  <c r="CT775" i="2" s="1"/>
  <c r="CS775" i="2" a="1"/>
  <c r="CS775" i="2" s="1"/>
  <c r="CR775" i="2" a="1"/>
  <c r="CR775" i="2" s="1"/>
  <c r="CQ775" i="2"/>
  <c r="CP775" i="2"/>
  <c r="CN775" i="2"/>
  <c r="CO775" i="2" s="1"/>
  <c r="CM775" i="2"/>
  <c r="CK775" i="2"/>
  <c r="E801" i="13" s="1"/>
  <c r="BS775" i="2"/>
  <c r="BR775" i="2"/>
  <c r="BG775" i="2"/>
  <c r="BC775" i="2"/>
  <c r="BB775" i="2"/>
  <c r="BA775" i="2"/>
  <c r="AZ775" i="2"/>
  <c r="BQ775" i="2" s="1"/>
  <c r="AY775" i="2"/>
  <c r="BP775" i="2" s="1"/>
  <c r="AX775" i="2"/>
  <c r="BE775" i="2" s="1"/>
  <c r="AV775" i="2"/>
  <c r="L801" i="13" s="1"/>
  <c r="AO775" i="2"/>
  <c r="K801" i="13" s="1"/>
  <c r="AK775" i="2"/>
  <c r="Q775" i="2"/>
  <c r="DH774" i="2"/>
  <c r="CZ774" i="2"/>
  <c r="CY774" i="2"/>
  <c r="CW774" i="2"/>
  <c r="H800" i="13" s="1"/>
  <c r="CT774" i="2" a="1"/>
  <c r="CT774" i="2" s="1"/>
  <c r="CS774" i="2" a="1"/>
  <c r="CS774" i="2" s="1"/>
  <c r="CR774" i="2" a="1"/>
  <c r="CR774" i="2" s="1"/>
  <c r="CQ774" i="2"/>
  <c r="G800" i="13" s="1"/>
  <c r="CP774" i="2"/>
  <c r="CN774" i="2"/>
  <c r="CO774" i="2" s="1"/>
  <c r="CM774" i="2"/>
  <c r="CK774" i="2"/>
  <c r="E800" i="13" s="1"/>
  <c r="BS774" i="2"/>
  <c r="CB774" i="2" s="1"/>
  <c r="BR774" i="2"/>
  <c r="BG774" i="2"/>
  <c r="BC774" i="2"/>
  <c r="BB774" i="2"/>
  <c r="BA774" i="2"/>
  <c r="AZ774" i="2"/>
  <c r="BQ774" i="2" s="1"/>
  <c r="AY774" i="2"/>
  <c r="BF774" i="2" s="1"/>
  <c r="AX774" i="2"/>
  <c r="BO774" i="2" s="1"/>
  <c r="AV774" i="2"/>
  <c r="L800" i="13" s="1"/>
  <c r="AO774" i="2"/>
  <c r="K800" i="13" s="1"/>
  <c r="AK774" i="2"/>
  <c r="Q774" i="2"/>
  <c r="DH773" i="2"/>
  <c r="CZ773" i="2"/>
  <c r="CY773" i="2"/>
  <c r="CW773" i="2"/>
  <c r="H799" i="13" s="1"/>
  <c r="CT773" i="2" a="1"/>
  <c r="CT773" i="2" s="1"/>
  <c r="CS773" i="2" a="1"/>
  <c r="CS773" i="2" s="1"/>
  <c r="CR773" i="2" a="1"/>
  <c r="CR773" i="2" s="1"/>
  <c r="CQ773" i="2"/>
  <c r="G799" i="13" s="1"/>
  <c r="CP773" i="2"/>
  <c r="CN773" i="2"/>
  <c r="CO773" i="2" s="1"/>
  <c r="CM773" i="2"/>
  <c r="CK773" i="2"/>
  <c r="E799" i="13" s="1"/>
  <c r="BS773" i="2"/>
  <c r="BR773" i="2"/>
  <c r="BG773" i="2"/>
  <c r="BC773" i="2"/>
  <c r="BB773" i="2"/>
  <c r="BA773" i="2"/>
  <c r="AZ773" i="2"/>
  <c r="BQ773" i="2" s="1"/>
  <c r="AY773" i="2"/>
  <c r="AX773" i="2"/>
  <c r="AV773" i="2"/>
  <c r="L799" i="13" s="1"/>
  <c r="AO773" i="2"/>
  <c r="K799" i="13" s="1"/>
  <c r="AK773" i="2"/>
  <c r="Q773" i="2"/>
  <c r="DH772" i="2"/>
  <c r="CZ772" i="2"/>
  <c r="CY772" i="2"/>
  <c r="CW772" i="2"/>
  <c r="H798" i="13" s="1"/>
  <c r="CT772" i="2" a="1"/>
  <c r="CT772" i="2" s="1"/>
  <c r="CS772" i="2" a="1"/>
  <c r="CS772" i="2" s="1"/>
  <c r="CR772" i="2" a="1"/>
  <c r="CR772" i="2" s="1"/>
  <c r="CQ772" i="2"/>
  <c r="G798" i="13" s="1"/>
  <c r="CP772" i="2"/>
  <c r="CO772" i="2"/>
  <c r="CM772" i="2"/>
  <c r="CK772" i="2"/>
  <c r="E798" i="13" s="1"/>
  <c r="BS772" i="2"/>
  <c r="CB772" i="2" s="1"/>
  <c r="BR772" i="2"/>
  <c r="BG772" i="2"/>
  <c r="BC772" i="2"/>
  <c r="BB772" i="2"/>
  <c r="BA772" i="2"/>
  <c r="AZ772" i="2"/>
  <c r="BQ772" i="2" s="1"/>
  <c r="AY772" i="2"/>
  <c r="BP772" i="2" s="1"/>
  <c r="AX772" i="2"/>
  <c r="AV772" i="2"/>
  <c r="L798" i="13" s="1"/>
  <c r="AO772" i="2"/>
  <c r="K798" i="13" s="1"/>
  <c r="AK772" i="2"/>
  <c r="Q772" i="2"/>
  <c r="DH771" i="2"/>
  <c r="CZ771" i="2"/>
  <c r="CY771" i="2"/>
  <c r="CW771" i="2"/>
  <c r="H797" i="13" s="1"/>
  <c r="CT771" i="2" a="1"/>
  <c r="CT771" i="2" s="1"/>
  <c r="CS771" i="2" a="1"/>
  <c r="CS771" i="2" s="1"/>
  <c r="CR771" i="2" a="1"/>
  <c r="CR771" i="2" s="1"/>
  <c r="CQ771" i="2"/>
  <c r="CP771" i="2"/>
  <c r="CO771" i="2"/>
  <c r="CM771" i="2"/>
  <c r="CK771" i="2"/>
  <c r="E797" i="13" s="1"/>
  <c r="BS771" i="2"/>
  <c r="CB771" i="2" s="1"/>
  <c r="BR771" i="2"/>
  <c r="BG771" i="2"/>
  <c r="BC771" i="2"/>
  <c r="BB771" i="2"/>
  <c r="BA771" i="2"/>
  <c r="AZ771" i="2"/>
  <c r="BQ771" i="2" s="1"/>
  <c r="AY771" i="2"/>
  <c r="BF771" i="2" s="1"/>
  <c r="AX771" i="2"/>
  <c r="BE771" i="2" s="1"/>
  <c r="AV771" i="2"/>
  <c r="L797" i="13" s="1"/>
  <c r="AO771" i="2"/>
  <c r="K797" i="13" s="1"/>
  <c r="AK771" i="2"/>
  <c r="Q771" i="2"/>
  <c r="DH770" i="2"/>
  <c r="CZ770" i="2"/>
  <c r="CY770" i="2"/>
  <c r="CW770" i="2"/>
  <c r="H796" i="13" s="1"/>
  <c r="CT770" i="2" a="1"/>
  <c r="CT770" i="2" s="1"/>
  <c r="CS770" i="2" a="1"/>
  <c r="CS770" i="2" s="1"/>
  <c r="CR770" i="2" a="1"/>
  <c r="CR770" i="2" s="1"/>
  <c r="CQ770" i="2"/>
  <c r="G796" i="13" s="1"/>
  <c r="CP770" i="2"/>
  <c r="CO770" i="2"/>
  <c r="CM770" i="2"/>
  <c r="CK770" i="2"/>
  <c r="E796" i="13" s="1"/>
  <c r="BS770" i="2"/>
  <c r="BX770" i="2" s="1"/>
  <c r="BR770" i="2"/>
  <c r="BG770" i="2"/>
  <c r="BC770" i="2"/>
  <c r="BB770" i="2"/>
  <c r="BA770" i="2"/>
  <c r="AZ770" i="2"/>
  <c r="BQ770" i="2" s="1"/>
  <c r="AY770" i="2"/>
  <c r="BP770" i="2" s="1"/>
  <c r="AX770" i="2"/>
  <c r="BE770" i="2" s="1"/>
  <c r="AV770" i="2"/>
  <c r="L796" i="13" s="1"/>
  <c r="AO770" i="2"/>
  <c r="K796" i="13" s="1"/>
  <c r="AK770" i="2"/>
  <c r="Q770" i="2"/>
  <c r="DH769" i="2"/>
  <c r="CZ769" i="2"/>
  <c r="CY769" i="2"/>
  <c r="CW769" i="2"/>
  <c r="H795" i="13" s="1"/>
  <c r="CT769" i="2" a="1"/>
  <c r="CT769" i="2" s="1"/>
  <c r="CS769" i="2" a="1"/>
  <c r="CS769" i="2" s="1"/>
  <c r="CR769" i="2" a="1"/>
  <c r="CR769" i="2" s="1"/>
  <c r="CQ769" i="2"/>
  <c r="CP769" i="2"/>
  <c r="CO769" i="2"/>
  <c r="CM769" i="2"/>
  <c r="CK769" i="2"/>
  <c r="E795" i="13" s="1"/>
  <c r="BS769" i="2"/>
  <c r="CB769" i="2" s="1"/>
  <c r="BR769" i="2"/>
  <c r="BG769" i="2"/>
  <c r="BC769" i="2"/>
  <c r="BB769" i="2"/>
  <c r="BA769" i="2"/>
  <c r="AZ769" i="2"/>
  <c r="BQ769" i="2" s="1"/>
  <c r="AY769" i="2"/>
  <c r="AX769" i="2"/>
  <c r="AV769" i="2"/>
  <c r="L795" i="13" s="1"/>
  <c r="AO769" i="2"/>
  <c r="K795" i="13" s="1"/>
  <c r="AK769" i="2"/>
  <c r="Q769" i="2"/>
  <c r="DH768" i="2"/>
  <c r="CZ768" i="2"/>
  <c r="CY768" i="2"/>
  <c r="CW768" i="2"/>
  <c r="H794" i="13" s="1"/>
  <c r="CT768" i="2" a="1"/>
  <c r="CT768" i="2" s="1"/>
  <c r="CS768" i="2" a="1"/>
  <c r="CS768" i="2" s="1"/>
  <c r="CR768" i="2" a="1"/>
  <c r="CR768" i="2" s="1"/>
  <c r="CQ768" i="2"/>
  <c r="G794" i="13" s="1"/>
  <c r="CP768" i="2"/>
  <c r="CO768" i="2"/>
  <c r="CM768" i="2"/>
  <c r="CK768" i="2"/>
  <c r="E794" i="13" s="1"/>
  <c r="BS768" i="2"/>
  <c r="BX768" i="2" s="1"/>
  <c r="BR768" i="2"/>
  <c r="BG768" i="2"/>
  <c r="BC768" i="2"/>
  <c r="BB768" i="2"/>
  <c r="BA768" i="2"/>
  <c r="AZ768" i="2"/>
  <c r="BQ768" i="2" s="1"/>
  <c r="AY768" i="2"/>
  <c r="BF768" i="2" s="1"/>
  <c r="AX768" i="2"/>
  <c r="BO768" i="2" s="1"/>
  <c r="AV768" i="2"/>
  <c r="L794" i="13" s="1"/>
  <c r="AO768" i="2"/>
  <c r="K794" i="13" s="1"/>
  <c r="AK768" i="2"/>
  <c r="Q768" i="2"/>
  <c r="DH767" i="2"/>
  <c r="CZ767" i="2"/>
  <c r="CY767" i="2"/>
  <c r="CW767" i="2"/>
  <c r="H793" i="13" s="1"/>
  <c r="CT767" i="2" a="1"/>
  <c r="CT767" i="2" s="1"/>
  <c r="CS767" i="2" a="1"/>
  <c r="CS767" i="2" s="1"/>
  <c r="CR767" i="2" a="1"/>
  <c r="CR767" i="2" s="1"/>
  <c r="CQ767" i="2"/>
  <c r="CP767" i="2"/>
  <c r="CO767" i="2"/>
  <c r="CM767" i="2"/>
  <c r="CK767" i="2"/>
  <c r="E793" i="13" s="1"/>
  <c r="BS767" i="2"/>
  <c r="BW767" i="2" s="1"/>
  <c r="BR767" i="2"/>
  <c r="BG767" i="2"/>
  <c r="BC767" i="2"/>
  <c r="BB767" i="2"/>
  <c r="BA767" i="2"/>
  <c r="AZ767" i="2"/>
  <c r="BQ767" i="2" s="1"/>
  <c r="AY767" i="2"/>
  <c r="AX767" i="2"/>
  <c r="BO767" i="2" s="1"/>
  <c r="AV767" i="2"/>
  <c r="L793" i="13" s="1"/>
  <c r="AO767" i="2"/>
  <c r="K793" i="13" s="1"/>
  <c r="AK767" i="2"/>
  <c r="Q767" i="2"/>
  <c r="DH766" i="2"/>
  <c r="CZ766" i="2"/>
  <c r="CY766" i="2"/>
  <c r="CW766" i="2"/>
  <c r="H792" i="13" s="1"/>
  <c r="CT766" i="2" a="1"/>
  <c r="CT766" i="2" s="1"/>
  <c r="CS766" i="2" a="1"/>
  <c r="CS766" i="2" s="1"/>
  <c r="CR766" i="2" a="1"/>
  <c r="CR766" i="2" s="1"/>
  <c r="CQ766" i="2"/>
  <c r="G792" i="13" s="1"/>
  <c r="CP766" i="2"/>
  <c r="CO766" i="2"/>
  <c r="CM766" i="2"/>
  <c r="CK766" i="2"/>
  <c r="E792" i="13" s="1"/>
  <c r="BS766" i="2"/>
  <c r="BR766" i="2"/>
  <c r="BG766" i="2"/>
  <c r="BC766" i="2"/>
  <c r="BB766" i="2"/>
  <c r="BA766" i="2"/>
  <c r="AZ766" i="2"/>
  <c r="BQ766" i="2" s="1"/>
  <c r="AY766" i="2"/>
  <c r="AX766" i="2"/>
  <c r="BO766" i="2" s="1"/>
  <c r="AV766" i="2"/>
  <c r="L792" i="13" s="1"/>
  <c r="AO766" i="2"/>
  <c r="K792" i="13" s="1"/>
  <c r="AK766" i="2"/>
  <c r="Q766" i="2"/>
  <c r="DH765" i="2"/>
  <c r="CZ765" i="2"/>
  <c r="CY765" i="2"/>
  <c r="CW765" i="2"/>
  <c r="H791" i="13" s="1"/>
  <c r="CT765" i="2" a="1"/>
  <c r="CT765" i="2" s="1"/>
  <c r="CS765" i="2" a="1"/>
  <c r="CS765" i="2" s="1"/>
  <c r="CR765" i="2" a="1"/>
  <c r="CR765" i="2" s="1"/>
  <c r="CQ765" i="2"/>
  <c r="CP765" i="2"/>
  <c r="CO765" i="2"/>
  <c r="CM765" i="2"/>
  <c r="CK765" i="2"/>
  <c r="E791" i="13" s="1"/>
  <c r="BS765" i="2"/>
  <c r="BR765" i="2"/>
  <c r="BG765" i="2"/>
  <c r="BC765" i="2"/>
  <c r="BB765" i="2"/>
  <c r="BA765" i="2"/>
  <c r="AZ765" i="2"/>
  <c r="BQ765" i="2" s="1"/>
  <c r="AY765" i="2"/>
  <c r="BF765" i="2" s="1"/>
  <c r="AX765" i="2"/>
  <c r="BO765" i="2" s="1"/>
  <c r="AV765" i="2"/>
  <c r="L791" i="13" s="1"/>
  <c r="AO765" i="2"/>
  <c r="K791" i="13" s="1"/>
  <c r="AK765" i="2"/>
  <c r="Q765" i="2"/>
  <c r="DH764" i="2"/>
  <c r="CZ764" i="2"/>
  <c r="CY764" i="2"/>
  <c r="CW764" i="2"/>
  <c r="H790" i="13" s="1"/>
  <c r="CT764" i="2" a="1"/>
  <c r="CT764" i="2" s="1"/>
  <c r="CS764" i="2" a="1"/>
  <c r="CS764" i="2" s="1"/>
  <c r="CR764" i="2" a="1"/>
  <c r="CR764" i="2" s="1"/>
  <c r="CQ764" i="2"/>
  <c r="CP764" i="2"/>
  <c r="CO764" i="2"/>
  <c r="CM764" i="2"/>
  <c r="CK764" i="2"/>
  <c r="E790" i="13" s="1"/>
  <c r="BS764" i="2"/>
  <c r="BW764" i="2" s="1"/>
  <c r="BT764" i="2" s="1"/>
  <c r="BR764" i="2"/>
  <c r="BG764" i="2"/>
  <c r="BC764" i="2"/>
  <c r="BB764" i="2"/>
  <c r="BA764" i="2"/>
  <c r="AZ764" i="2"/>
  <c r="BQ764" i="2" s="1"/>
  <c r="AY764" i="2"/>
  <c r="BP764" i="2" s="1"/>
  <c r="AX764" i="2"/>
  <c r="AV764" i="2"/>
  <c r="L790" i="13" s="1"/>
  <c r="AO764" i="2"/>
  <c r="K790" i="13" s="1"/>
  <c r="AK764" i="2"/>
  <c r="Q764" i="2"/>
  <c r="DH763" i="2"/>
  <c r="CZ763" i="2"/>
  <c r="CY763" i="2"/>
  <c r="CW763" i="2"/>
  <c r="H789" i="13" s="1"/>
  <c r="CT763" i="2" a="1"/>
  <c r="CT763" i="2" s="1"/>
  <c r="CS763" i="2" a="1"/>
  <c r="CS763" i="2" s="1"/>
  <c r="CR763" i="2" a="1"/>
  <c r="CR763" i="2" s="1"/>
  <c r="CQ763" i="2"/>
  <c r="G789" i="13" s="1"/>
  <c r="CP763" i="2"/>
  <c r="CO763" i="2"/>
  <c r="CM763" i="2"/>
  <c r="CK763" i="2"/>
  <c r="E789" i="13" s="1"/>
  <c r="BS763" i="2"/>
  <c r="BR763" i="2"/>
  <c r="BG763" i="2"/>
  <c r="BC763" i="2"/>
  <c r="BB763" i="2"/>
  <c r="BA763" i="2"/>
  <c r="AZ763" i="2"/>
  <c r="BQ763" i="2" s="1"/>
  <c r="AY763" i="2"/>
  <c r="AX763" i="2"/>
  <c r="BE763" i="2" s="1"/>
  <c r="AV763" i="2"/>
  <c r="L789" i="13" s="1"/>
  <c r="AO763" i="2"/>
  <c r="K789" i="13" s="1"/>
  <c r="AK763" i="2"/>
  <c r="Q763" i="2"/>
  <c r="DH762" i="2"/>
  <c r="CZ762" i="2"/>
  <c r="CY762" i="2"/>
  <c r="CW762" i="2"/>
  <c r="H788" i="13" s="1"/>
  <c r="CT762" i="2" a="1"/>
  <c r="CT762" i="2" s="1"/>
  <c r="CS762" i="2" a="1"/>
  <c r="CS762" i="2" s="1"/>
  <c r="CR762" i="2" a="1"/>
  <c r="CR762" i="2" s="1"/>
  <c r="CQ762" i="2"/>
  <c r="CP762" i="2"/>
  <c r="CO762" i="2"/>
  <c r="CM762" i="2"/>
  <c r="CK762" i="2"/>
  <c r="E788" i="13" s="1"/>
  <c r="BS762" i="2"/>
  <c r="BR762" i="2"/>
  <c r="BG762" i="2"/>
  <c r="BC762" i="2"/>
  <c r="BB762" i="2"/>
  <c r="BA762" i="2"/>
  <c r="AZ762" i="2"/>
  <c r="BQ762" i="2" s="1"/>
  <c r="AY762" i="2"/>
  <c r="BP762" i="2" s="1"/>
  <c r="AX762" i="2"/>
  <c r="AV762" i="2"/>
  <c r="L788" i="13" s="1"/>
  <c r="AO762" i="2"/>
  <c r="K788" i="13" s="1"/>
  <c r="AK762" i="2"/>
  <c r="Q762" i="2"/>
  <c r="DH761" i="2"/>
  <c r="CZ761" i="2"/>
  <c r="CY761" i="2"/>
  <c r="CW761" i="2"/>
  <c r="H787" i="13" s="1"/>
  <c r="CT761" i="2" a="1"/>
  <c r="CT761" i="2" s="1"/>
  <c r="CS761" i="2" a="1"/>
  <c r="CS761" i="2" s="1"/>
  <c r="CR761" i="2" a="1"/>
  <c r="CR761" i="2" s="1"/>
  <c r="CQ761" i="2"/>
  <c r="G787" i="13" s="1"/>
  <c r="CP761" i="2"/>
  <c r="CO761" i="2"/>
  <c r="CM761" i="2"/>
  <c r="CK761" i="2"/>
  <c r="E787" i="13" s="1"/>
  <c r="BS761" i="2"/>
  <c r="BR761" i="2"/>
  <c r="BG761" i="2"/>
  <c r="BC761" i="2"/>
  <c r="BB761" i="2"/>
  <c r="BA761" i="2"/>
  <c r="AZ761" i="2"/>
  <c r="BQ761" i="2" s="1"/>
  <c r="AY761" i="2"/>
  <c r="BF761" i="2" s="1"/>
  <c r="AX761" i="2"/>
  <c r="BE761" i="2" s="1"/>
  <c r="AV761" i="2"/>
  <c r="L787" i="13" s="1"/>
  <c r="AO761" i="2"/>
  <c r="K787" i="13" s="1"/>
  <c r="AK761" i="2"/>
  <c r="Q761" i="2"/>
  <c r="DH760" i="2"/>
  <c r="CZ760" i="2"/>
  <c r="CY760" i="2"/>
  <c r="CW760" i="2"/>
  <c r="H786" i="13" s="1"/>
  <c r="CT760" i="2" a="1"/>
  <c r="CT760" i="2" s="1"/>
  <c r="CS760" i="2" a="1"/>
  <c r="CS760" i="2" s="1"/>
  <c r="CR760" i="2" a="1"/>
  <c r="CR760" i="2" s="1"/>
  <c r="CQ760" i="2"/>
  <c r="G786" i="13" s="1"/>
  <c r="CP760" i="2"/>
  <c r="CO760" i="2"/>
  <c r="CM760" i="2"/>
  <c r="CK760" i="2"/>
  <c r="E786" i="13" s="1"/>
  <c r="BS760" i="2"/>
  <c r="BR760" i="2"/>
  <c r="BG760" i="2"/>
  <c r="BC760" i="2"/>
  <c r="BB760" i="2"/>
  <c r="BA760" i="2"/>
  <c r="AZ760" i="2"/>
  <c r="BQ760" i="2" s="1"/>
  <c r="AY760" i="2"/>
  <c r="BF760" i="2" s="1"/>
  <c r="AX760" i="2"/>
  <c r="AV760" i="2"/>
  <c r="L786" i="13" s="1"/>
  <c r="AO760" i="2"/>
  <c r="K786" i="13" s="1"/>
  <c r="AK760" i="2"/>
  <c r="Q760" i="2"/>
  <c r="DH759" i="2"/>
  <c r="CZ759" i="2"/>
  <c r="CY759" i="2"/>
  <c r="CW759" i="2"/>
  <c r="H785" i="13" s="1"/>
  <c r="CT759" i="2" a="1"/>
  <c r="CT759" i="2" s="1"/>
  <c r="CS759" i="2" a="1"/>
  <c r="CS759" i="2" s="1"/>
  <c r="CR759" i="2" a="1"/>
  <c r="CR759" i="2" s="1"/>
  <c r="CQ759" i="2"/>
  <c r="CP759" i="2"/>
  <c r="CO759" i="2"/>
  <c r="CM759" i="2"/>
  <c r="CK759" i="2"/>
  <c r="E785" i="13" s="1"/>
  <c r="BS759" i="2"/>
  <c r="CB759" i="2" s="1"/>
  <c r="BR759" i="2"/>
  <c r="BG759" i="2"/>
  <c r="BC759" i="2"/>
  <c r="BB759" i="2"/>
  <c r="BA759" i="2"/>
  <c r="AZ759" i="2"/>
  <c r="BQ759" i="2" s="1"/>
  <c r="AY759" i="2"/>
  <c r="BF759" i="2" s="1"/>
  <c r="AX759" i="2"/>
  <c r="AV759" i="2"/>
  <c r="L785" i="13" s="1"/>
  <c r="AO759" i="2"/>
  <c r="K785" i="13" s="1"/>
  <c r="AK759" i="2"/>
  <c r="Q759" i="2"/>
  <c r="DH758" i="2"/>
  <c r="CZ758" i="2"/>
  <c r="CY758" i="2"/>
  <c r="CW758" i="2"/>
  <c r="H784" i="13" s="1"/>
  <c r="CT758" i="2" a="1"/>
  <c r="CT758" i="2" s="1"/>
  <c r="CS758" i="2" a="1"/>
  <c r="CS758" i="2" s="1"/>
  <c r="CR758" i="2" a="1"/>
  <c r="CR758" i="2" s="1"/>
  <c r="CQ758" i="2"/>
  <c r="G784" i="13" s="1"/>
  <c r="CP758" i="2"/>
  <c r="CO758" i="2"/>
  <c r="CM758" i="2"/>
  <c r="CK758" i="2"/>
  <c r="E784" i="13" s="1"/>
  <c r="BS758" i="2"/>
  <c r="BX758" i="2" s="1"/>
  <c r="CA758" i="2" s="1"/>
  <c r="BR758" i="2"/>
  <c r="BG758" i="2"/>
  <c r="BC758" i="2"/>
  <c r="BB758" i="2"/>
  <c r="BA758" i="2"/>
  <c r="AZ758" i="2"/>
  <c r="BQ758" i="2" s="1"/>
  <c r="AY758" i="2"/>
  <c r="AX758" i="2"/>
  <c r="AV758" i="2"/>
  <c r="L784" i="13" s="1"/>
  <c r="AO758" i="2"/>
  <c r="K784" i="13" s="1"/>
  <c r="AK758" i="2"/>
  <c r="Q758" i="2"/>
  <c r="DH757" i="2"/>
  <c r="CZ757" i="2"/>
  <c r="CY757" i="2"/>
  <c r="CW757" i="2"/>
  <c r="H783" i="13" s="1"/>
  <c r="CT757" i="2" a="1"/>
  <c r="CT757" i="2" s="1"/>
  <c r="CS757" i="2" a="1"/>
  <c r="CS757" i="2" s="1"/>
  <c r="CR757" i="2" a="1"/>
  <c r="CR757" i="2" s="1"/>
  <c r="CQ757" i="2"/>
  <c r="G783" i="13" s="1"/>
  <c r="CP757" i="2"/>
  <c r="CO757" i="2"/>
  <c r="CM757" i="2"/>
  <c r="CK757" i="2"/>
  <c r="E783" i="13" s="1"/>
  <c r="BS757" i="2"/>
  <c r="CB757" i="2" s="1"/>
  <c r="CF757" i="2" s="1"/>
  <c r="CC757" i="2" s="1"/>
  <c r="BR757" i="2"/>
  <c r="BG757" i="2"/>
  <c r="BC757" i="2"/>
  <c r="BB757" i="2"/>
  <c r="BA757" i="2"/>
  <c r="AZ757" i="2"/>
  <c r="BQ757" i="2" s="1"/>
  <c r="AY757" i="2"/>
  <c r="BF757" i="2" s="1"/>
  <c r="AX757" i="2"/>
  <c r="BO757" i="2" s="1"/>
  <c r="AV757" i="2"/>
  <c r="L783" i="13" s="1"/>
  <c r="AO757" i="2"/>
  <c r="K783" i="13" s="1"/>
  <c r="AK757" i="2"/>
  <c r="Q757" i="2"/>
  <c r="DH756" i="2"/>
  <c r="CZ756" i="2"/>
  <c r="CY756" i="2"/>
  <c r="CW756" i="2"/>
  <c r="H782" i="13" s="1"/>
  <c r="CT756" i="2" a="1"/>
  <c r="CT756" i="2" s="1"/>
  <c r="CS756" i="2" a="1"/>
  <c r="CS756" i="2" s="1"/>
  <c r="CR756" i="2" a="1"/>
  <c r="CR756" i="2" s="1"/>
  <c r="CQ756" i="2"/>
  <c r="CP756" i="2"/>
  <c r="CO756" i="2"/>
  <c r="CM756" i="2"/>
  <c r="CK756" i="2"/>
  <c r="E782" i="13" s="1"/>
  <c r="BS756" i="2"/>
  <c r="BX756" i="2" s="1"/>
  <c r="BR756" i="2"/>
  <c r="BG756" i="2"/>
  <c r="BC756" i="2"/>
  <c r="BB756" i="2"/>
  <c r="BA756" i="2"/>
  <c r="AZ756" i="2"/>
  <c r="BQ756" i="2" s="1"/>
  <c r="AY756" i="2"/>
  <c r="AX756" i="2"/>
  <c r="BO756" i="2" s="1"/>
  <c r="AV756" i="2"/>
  <c r="L782" i="13" s="1"/>
  <c r="AO756" i="2"/>
  <c r="K782" i="13" s="1"/>
  <c r="AK756" i="2"/>
  <c r="Q756" i="2"/>
  <c r="DH755" i="2"/>
  <c r="CZ755" i="2"/>
  <c r="CY755" i="2"/>
  <c r="CW755" i="2"/>
  <c r="H781" i="13" s="1"/>
  <c r="CT755" i="2" a="1"/>
  <c r="CT755" i="2" s="1"/>
  <c r="CS755" i="2" a="1"/>
  <c r="CS755" i="2" s="1"/>
  <c r="CR755" i="2" a="1"/>
  <c r="CR755" i="2" s="1"/>
  <c r="CQ755" i="2"/>
  <c r="CP755" i="2"/>
  <c r="CO755" i="2"/>
  <c r="CM755" i="2"/>
  <c r="CK755" i="2"/>
  <c r="E781" i="13" s="1"/>
  <c r="BS755" i="2"/>
  <c r="BR755" i="2"/>
  <c r="BG755" i="2"/>
  <c r="BC755" i="2"/>
  <c r="BB755" i="2"/>
  <c r="BA755" i="2"/>
  <c r="AZ755" i="2"/>
  <c r="BQ755" i="2" s="1"/>
  <c r="AY755" i="2"/>
  <c r="BF755" i="2" s="1"/>
  <c r="AX755" i="2"/>
  <c r="BE755" i="2" s="1"/>
  <c r="AV755" i="2"/>
  <c r="L781" i="13" s="1"/>
  <c r="AO755" i="2"/>
  <c r="K781" i="13" s="1"/>
  <c r="AK755" i="2"/>
  <c r="Q755" i="2"/>
  <c r="DH754" i="2"/>
  <c r="CZ754" i="2"/>
  <c r="CY754" i="2"/>
  <c r="CW754" i="2"/>
  <c r="H780" i="13" s="1"/>
  <c r="CT754" i="2" a="1"/>
  <c r="CT754" i="2" s="1"/>
  <c r="CS754" i="2" a="1"/>
  <c r="CS754" i="2" s="1"/>
  <c r="CR754" i="2" a="1"/>
  <c r="CR754" i="2" s="1"/>
  <c r="CQ754" i="2"/>
  <c r="CP754" i="2"/>
  <c r="CO754" i="2"/>
  <c r="CM754" i="2"/>
  <c r="CK754" i="2"/>
  <c r="E780" i="13" s="1"/>
  <c r="BS754" i="2"/>
  <c r="BR754" i="2"/>
  <c r="BG754" i="2"/>
  <c r="BC754" i="2"/>
  <c r="BB754" i="2"/>
  <c r="BA754" i="2"/>
  <c r="AZ754" i="2"/>
  <c r="BQ754" i="2" s="1"/>
  <c r="AY754" i="2"/>
  <c r="AX754" i="2"/>
  <c r="BE754" i="2" s="1"/>
  <c r="AV754" i="2"/>
  <c r="L780" i="13" s="1"/>
  <c r="AO754" i="2"/>
  <c r="K780" i="13" s="1"/>
  <c r="AK754" i="2"/>
  <c r="Q754" i="2"/>
  <c r="DH753" i="2"/>
  <c r="CZ753" i="2"/>
  <c r="CY753" i="2"/>
  <c r="CW753" i="2"/>
  <c r="H779" i="13" s="1"/>
  <c r="CT753" i="2" a="1"/>
  <c r="CT753" i="2" s="1"/>
  <c r="CS753" i="2" a="1"/>
  <c r="CS753" i="2" s="1"/>
  <c r="CR753" i="2" a="1"/>
  <c r="CR753" i="2" s="1"/>
  <c r="CQ753" i="2"/>
  <c r="CP753" i="2"/>
  <c r="CO753" i="2"/>
  <c r="CM753" i="2"/>
  <c r="CK753" i="2"/>
  <c r="E779" i="13" s="1"/>
  <c r="BS753" i="2"/>
  <c r="CB753" i="2" s="1"/>
  <c r="BR753" i="2"/>
  <c r="BG753" i="2"/>
  <c r="BC753" i="2"/>
  <c r="BB753" i="2"/>
  <c r="BA753" i="2"/>
  <c r="AZ753" i="2"/>
  <c r="BQ753" i="2" s="1"/>
  <c r="AY753" i="2"/>
  <c r="BF753" i="2" s="1"/>
  <c r="AX753" i="2"/>
  <c r="AV753" i="2"/>
  <c r="L779" i="13" s="1"/>
  <c r="AO753" i="2"/>
  <c r="K779" i="13" s="1"/>
  <c r="AK753" i="2"/>
  <c r="Q753" i="2"/>
  <c r="DH752" i="2"/>
  <c r="CZ752" i="2"/>
  <c r="CY752" i="2"/>
  <c r="CW752" i="2"/>
  <c r="H778" i="13" s="1"/>
  <c r="CT752" i="2" a="1"/>
  <c r="CT752" i="2" s="1"/>
  <c r="CS752" i="2" a="1"/>
  <c r="CS752" i="2" s="1"/>
  <c r="CR752" i="2" a="1"/>
  <c r="CR752" i="2" s="1"/>
  <c r="CQ752" i="2"/>
  <c r="CP752" i="2"/>
  <c r="CO752" i="2"/>
  <c r="CM752" i="2"/>
  <c r="CK752" i="2"/>
  <c r="E778" i="13" s="1"/>
  <c r="BS752" i="2"/>
  <c r="CB752" i="2" s="1"/>
  <c r="BR752" i="2"/>
  <c r="BG752" i="2"/>
  <c r="BC752" i="2"/>
  <c r="BB752" i="2"/>
  <c r="BA752" i="2"/>
  <c r="AZ752" i="2"/>
  <c r="BQ752" i="2" s="1"/>
  <c r="AY752" i="2"/>
  <c r="AX752" i="2"/>
  <c r="BE752" i="2" s="1"/>
  <c r="AV752" i="2"/>
  <c r="L778" i="13" s="1"/>
  <c r="AO752" i="2"/>
  <c r="K778" i="13" s="1"/>
  <c r="AK752" i="2"/>
  <c r="Q752" i="2"/>
  <c r="DH751" i="2"/>
  <c r="CZ751" i="2"/>
  <c r="CY751" i="2"/>
  <c r="CW751" i="2"/>
  <c r="H777" i="13" s="1"/>
  <c r="CT751" i="2" a="1"/>
  <c r="CT751" i="2" s="1"/>
  <c r="CS751" i="2" a="1"/>
  <c r="CS751" i="2" s="1"/>
  <c r="CR751" i="2" a="1"/>
  <c r="CR751" i="2" s="1"/>
  <c r="CQ751" i="2"/>
  <c r="CP751" i="2"/>
  <c r="CO751" i="2"/>
  <c r="CM751" i="2"/>
  <c r="CK751" i="2"/>
  <c r="E777" i="13" s="1"/>
  <c r="BS751" i="2"/>
  <c r="BR751" i="2"/>
  <c r="BG751" i="2"/>
  <c r="BC751" i="2"/>
  <c r="BB751" i="2"/>
  <c r="BA751" i="2"/>
  <c r="AZ751" i="2"/>
  <c r="BQ751" i="2" s="1"/>
  <c r="AY751" i="2"/>
  <c r="BF751" i="2" s="1"/>
  <c r="AX751" i="2"/>
  <c r="AV751" i="2"/>
  <c r="L777" i="13" s="1"/>
  <c r="AO751" i="2"/>
  <c r="K777" i="13" s="1"/>
  <c r="AK751" i="2"/>
  <c r="Q751" i="2"/>
  <c r="DH750" i="2"/>
  <c r="CZ750" i="2"/>
  <c r="CY750" i="2"/>
  <c r="CW750" i="2"/>
  <c r="H776" i="13" s="1"/>
  <c r="CT750" i="2" a="1"/>
  <c r="CT750" i="2" s="1"/>
  <c r="CS750" i="2" a="1"/>
  <c r="CS750" i="2" s="1"/>
  <c r="CR750" i="2" a="1"/>
  <c r="CR750" i="2" s="1"/>
  <c r="CQ750" i="2"/>
  <c r="CP750" i="2"/>
  <c r="CO750" i="2"/>
  <c r="CM750" i="2"/>
  <c r="CK750" i="2"/>
  <c r="E776" i="13" s="1"/>
  <c r="BS750" i="2"/>
  <c r="BW750" i="2" s="1"/>
  <c r="BR750" i="2"/>
  <c r="BG750" i="2"/>
  <c r="BC750" i="2"/>
  <c r="BB750" i="2"/>
  <c r="BA750" i="2"/>
  <c r="AZ750" i="2"/>
  <c r="BQ750" i="2" s="1"/>
  <c r="AY750" i="2"/>
  <c r="AX750" i="2"/>
  <c r="AV750" i="2"/>
  <c r="L776" i="13" s="1"/>
  <c r="AO750" i="2"/>
  <c r="K776" i="13" s="1"/>
  <c r="AK750" i="2"/>
  <c r="Q750" i="2"/>
  <c r="DH749" i="2"/>
  <c r="CZ749" i="2"/>
  <c r="CY749" i="2"/>
  <c r="CW749" i="2"/>
  <c r="H775" i="13" s="1"/>
  <c r="CT749" i="2" a="1"/>
  <c r="CT749" i="2" s="1"/>
  <c r="CS749" i="2" a="1"/>
  <c r="CS749" i="2" s="1"/>
  <c r="CR749" i="2" a="1"/>
  <c r="CR749" i="2" s="1"/>
  <c r="CQ749" i="2"/>
  <c r="G775" i="13" s="1"/>
  <c r="CP749" i="2"/>
  <c r="CO749" i="2"/>
  <c r="CM749" i="2"/>
  <c r="CK749" i="2"/>
  <c r="E775" i="13" s="1"/>
  <c r="BS749" i="2"/>
  <c r="BW749" i="2" s="1"/>
  <c r="BT749" i="2" s="1"/>
  <c r="BR749" i="2"/>
  <c r="BG749" i="2"/>
  <c r="BC749" i="2"/>
  <c r="BB749" i="2"/>
  <c r="BA749" i="2"/>
  <c r="AZ749" i="2"/>
  <c r="BQ749" i="2" s="1"/>
  <c r="AY749" i="2"/>
  <c r="BP749" i="2" s="1"/>
  <c r="AX749" i="2"/>
  <c r="BE749" i="2" s="1"/>
  <c r="AV749" i="2"/>
  <c r="L775" i="13" s="1"/>
  <c r="AO749" i="2"/>
  <c r="K775" i="13" s="1"/>
  <c r="AK749" i="2"/>
  <c r="Q749" i="2"/>
  <c r="DH748" i="2"/>
  <c r="CZ748" i="2"/>
  <c r="CY748" i="2"/>
  <c r="CW748" i="2"/>
  <c r="H774" i="13" s="1"/>
  <c r="CT748" i="2" a="1"/>
  <c r="CT748" i="2" s="1"/>
  <c r="CS748" i="2" a="1"/>
  <c r="CS748" i="2" s="1"/>
  <c r="CR748" i="2" a="1"/>
  <c r="CR748" i="2" s="1"/>
  <c r="CQ748" i="2"/>
  <c r="G774" i="13" s="1"/>
  <c r="CP748" i="2"/>
  <c r="CO748" i="2"/>
  <c r="CM748" i="2"/>
  <c r="CK748" i="2"/>
  <c r="E774" i="13" s="1"/>
  <c r="BS748" i="2"/>
  <c r="BR748" i="2"/>
  <c r="BG748" i="2"/>
  <c r="BC748" i="2"/>
  <c r="BB748" i="2"/>
  <c r="BA748" i="2"/>
  <c r="AZ748" i="2"/>
  <c r="BQ748" i="2" s="1"/>
  <c r="AY748" i="2"/>
  <c r="BP748" i="2" s="1"/>
  <c r="AX748" i="2"/>
  <c r="AV748" i="2"/>
  <c r="L774" i="13" s="1"/>
  <c r="AO748" i="2"/>
  <c r="K774" i="13" s="1"/>
  <c r="AK748" i="2"/>
  <c r="Q748" i="2"/>
  <c r="DH747" i="2"/>
  <c r="CZ747" i="2"/>
  <c r="CY747" i="2"/>
  <c r="CW747" i="2"/>
  <c r="H773" i="13" s="1"/>
  <c r="CT747" i="2" a="1"/>
  <c r="CT747" i="2" s="1"/>
  <c r="CS747" i="2" a="1"/>
  <c r="CS747" i="2" s="1"/>
  <c r="CR747" i="2" a="1"/>
  <c r="CR747" i="2" s="1"/>
  <c r="CQ747" i="2"/>
  <c r="CP747" i="2"/>
  <c r="CO747" i="2"/>
  <c r="CM747" i="2"/>
  <c r="CK747" i="2"/>
  <c r="E773" i="13" s="1"/>
  <c r="BS747" i="2"/>
  <c r="CB747" i="2" s="1"/>
  <c r="BR747" i="2"/>
  <c r="BG747" i="2"/>
  <c r="BC747" i="2"/>
  <c r="BB747" i="2"/>
  <c r="BA747" i="2"/>
  <c r="AZ747" i="2"/>
  <c r="BQ747" i="2" s="1"/>
  <c r="AY747" i="2"/>
  <c r="AX747" i="2"/>
  <c r="AV747" i="2"/>
  <c r="L773" i="13" s="1"/>
  <c r="AO747" i="2"/>
  <c r="K773" i="13" s="1"/>
  <c r="AK747" i="2"/>
  <c r="Q747" i="2"/>
  <c r="DH746" i="2"/>
  <c r="CZ746" i="2"/>
  <c r="CY746" i="2"/>
  <c r="CW746" i="2"/>
  <c r="H772" i="13" s="1"/>
  <c r="CT746" i="2" a="1"/>
  <c r="CT746" i="2" s="1"/>
  <c r="CS746" i="2" a="1"/>
  <c r="CS746" i="2" s="1"/>
  <c r="CR746" i="2" a="1"/>
  <c r="CR746" i="2" s="1"/>
  <c r="CQ746" i="2"/>
  <c r="G772" i="13" s="1"/>
  <c r="CP746" i="2"/>
  <c r="CO746" i="2"/>
  <c r="CM746" i="2"/>
  <c r="CK746" i="2"/>
  <c r="E772" i="13" s="1"/>
  <c r="BS746" i="2"/>
  <c r="BR746" i="2"/>
  <c r="BG746" i="2"/>
  <c r="BC746" i="2"/>
  <c r="BB746" i="2"/>
  <c r="BA746" i="2"/>
  <c r="AZ746" i="2"/>
  <c r="BQ746" i="2" s="1"/>
  <c r="AY746" i="2"/>
  <c r="BF746" i="2" s="1"/>
  <c r="AX746" i="2"/>
  <c r="BO746" i="2" s="1"/>
  <c r="AV746" i="2"/>
  <c r="L772" i="13" s="1"/>
  <c r="AO746" i="2"/>
  <c r="K772" i="13" s="1"/>
  <c r="AK746" i="2"/>
  <c r="Q746" i="2"/>
  <c r="DH745" i="2"/>
  <c r="CZ745" i="2"/>
  <c r="CY745" i="2"/>
  <c r="CW745" i="2"/>
  <c r="H771" i="13" s="1"/>
  <c r="CT745" i="2" a="1"/>
  <c r="CT745" i="2" s="1"/>
  <c r="CS745" i="2" a="1"/>
  <c r="CS745" i="2" s="1"/>
  <c r="CR745" i="2" a="1"/>
  <c r="CR745" i="2" s="1"/>
  <c r="CQ745" i="2"/>
  <c r="CP745" i="2"/>
  <c r="CO745" i="2"/>
  <c r="CM745" i="2"/>
  <c r="CK745" i="2"/>
  <c r="E771" i="13" s="1"/>
  <c r="BS745" i="2"/>
  <c r="CB745" i="2" s="1"/>
  <c r="CG745" i="2" s="1"/>
  <c r="CJ745" i="2" s="1"/>
  <c r="BR745" i="2"/>
  <c r="BG745" i="2"/>
  <c r="BC745" i="2"/>
  <c r="BB745" i="2"/>
  <c r="BA745" i="2"/>
  <c r="AZ745" i="2"/>
  <c r="BQ745" i="2" s="1"/>
  <c r="AY745" i="2"/>
  <c r="AX745" i="2"/>
  <c r="AV745" i="2"/>
  <c r="L771" i="13" s="1"/>
  <c r="AO745" i="2"/>
  <c r="K771" i="13" s="1"/>
  <c r="AK745" i="2"/>
  <c r="Q745" i="2"/>
  <c r="DH744" i="2"/>
  <c r="CZ744" i="2"/>
  <c r="CY744" i="2"/>
  <c r="CW744" i="2"/>
  <c r="H770" i="13" s="1"/>
  <c r="CT744" i="2" a="1"/>
  <c r="CT744" i="2" s="1"/>
  <c r="CS744" i="2" a="1"/>
  <c r="CS744" i="2" s="1"/>
  <c r="CR744" i="2" a="1"/>
  <c r="CR744" i="2" s="1"/>
  <c r="CQ744" i="2"/>
  <c r="CP744" i="2"/>
  <c r="CO744" i="2"/>
  <c r="CM744" i="2"/>
  <c r="CK744" i="2"/>
  <c r="E770" i="13" s="1"/>
  <c r="BS744" i="2"/>
  <c r="CB744" i="2" s="1"/>
  <c r="BR744" i="2"/>
  <c r="BG744" i="2"/>
  <c r="BC744" i="2"/>
  <c r="BB744" i="2"/>
  <c r="BA744" i="2"/>
  <c r="AZ744" i="2"/>
  <c r="BQ744" i="2" s="1"/>
  <c r="AY744" i="2"/>
  <c r="BF744" i="2" s="1"/>
  <c r="AX744" i="2"/>
  <c r="BO744" i="2" s="1"/>
  <c r="AV744" i="2"/>
  <c r="L770" i="13" s="1"/>
  <c r="AO744" i="2"/>
  <c r="K770" i="13" s="1"/>
  <c r="AK744" i="2"/>
  <c r="Q744" i="2"/>
  <c r="DH743" i="2"/>
  <c r="CZ743" i="2"/>
  <c r="CY743" i="2"/>
  <c r="CW743" i="2"/>
  <c r="H769" i="13" s="1"/>
  <c r="CT743" i="2" a="1"/>
  <c r="CT743" i="2" s="1"/>
  <c r="CS743" i="2" a="1"/>
  <c r="CS743" i="2" s="1"/>
  <c r="CR743" i="2" a="1"/>
  <c r="CR743" i="2" s="1"/>
  <c r="CQ743" i="2"/>
  <c r="CP743" i="2"/>
  <c r="CO743" i="2"/>
  <c r="CM743" i="2"/>
  <c r="CK743" i="2"/>
  <c r="E769" i="13" s="1"/>
  <c r="BS743" i="2"/>
  <c r="BR743" i="2"/>
  <c r="BG743" i="2"/>
  <c r="BC743" i="2"/>
  <c r="BB743" i="2"/>
  <c r="BA743" i="2"/>
  <c r="AZ743" i="2"/>
  <c r="BQ743" i="2" s="1"/>
  <c r="AY743" i="2"/>
  <c r="BF743" i="2" s="1"/>
  <c r="AX743" i="2"/>
  <c r="BO743" i="2" s="1"/>
  <c r="AV743" i="2"/>
  <c r="L769" i="13" s="1"/>
  <c r="AO743" i="2"/>
  <c r="K769" i="13" s="1"/>
  <c r="AK743" i="2"/>
  <c r="Q743" i="2"/>
  <c r="DH742" i="2"/>
  <c r="CZ742" i="2"/>
  <c r="CY742" i="2"/>
  <c r="CW742" i="2"/>
  <c r="H768" i="13" s="1"/>
  <c r="CT742" i="2" a="1"/>
  <c r="CT742" i="2" s="1"/>
  <c r="CS742" i="2" a="1"/>
  <c r="CS742" i="2" s="1"/>
  <c r="CR742" i="2" a="1"/>
  <c r="CR742" i="2" s="1"/>
  <c r="CQ742" i="2"/>
  <c r="G768" i="13" s="1"/>
  <c r="CP742" i="2"/>
  <c r="CO742" i="2"/>
  <c r="CM742" i="2"/>
  <c r="CK742" i="2"/>
  <c r="E768" i="13" s="1"/>
  <c r="BS742" i="2"/>
  <c r="CB742" i="2" s="1"/>
  <c r="CG742" i="2" s="1"/>
  <c r="CJ742" i="2" s="1"/>
  <c r="BR742" i="2"/>
  <c r="BG742" i="2"/>
  <c r="BC742" i="2"/>
  <c r="BB742" i="2"/>
  <c r="BA742" i="2"/>
  <c r="AZ742" i="2"/>
  <c r="BQ742" i="2" s="1"/>
  <c r="AY742" i="2"/>
  <c r="BF742" i="2" s="1"/>
  <c r="AX742" i="2"/>
  <c r="BE742" i="2" s="1"/>
  <c r="AV742" i="2"/>
  <c r="L768" i="13" s="1"/>
  <c r="AO742" i="2"/>
  <c r="K768" i="13" s="1"/>
  <c r="AK742" i="2"/>
  <c r="Q742" i="2"/>
  <c r="DH741" i="2"/>
  <c r="CZ741" i="2"/>
  <c r="CY741" i="2"/>
  <c r="CW741" i="2"/>
  <c r="H767" i="13" s="1"/>
  <c r="CT741" i="2" a="1"/>
  <c r="CT741" i="2" s="1"/>
  <c r="CS741" i="2" a="1"/>
  <c r="CS741" i="2" s="1"/>
  <c r="CR741" i="2" a="1"/>
  <c r="CR741" i="2" s="1"/>
  <c r="CQ741" i="2"/>
  <c r="G767" i="13" s="1"/>
  <c r="CP741" i="2"/>
  <c r="CO741" i="2"/>
  <c r="CM741" i="2"/>
  <c r="CK741" i="2"/>
  <c r="E767" i="13" s="1"/>
  <c r="BS741" i="2"/>
  <c r="BW741" i="2" s="1"/>
  <c r="BT741" i="2" s="1"/>
  <c r="BR741" i="2"/>
  <c r="BG741" i="2"/>
  <c r="BC741" i="2"/>
  <c r="BB741" i="2"/>
  <c r="BA741" i="2"/>
  <c r="AZ741" i="2"/>
  <c r="BQ741" i="2" s="1"/>
  <c r="AY741" i="2"/>
  <c r="BP741" i="2" s="1"/>
  <c r="AX741" i="2"/>
  <c r="BE741" i="2" s="1"/>
  <c r="AV741" i="2"/>
  <c r="L767" i="13" s="1"/>
  <c r="AO741" i="2"/>
  <c r="K767" i="13" s="1"/>
  <c r="AK741" i="2"/>
  <c r="Q741" i="2"/>
  <c r="DH740" i="2"/>
  <c r="CZ740" i="2"/>
  <c r="CY740" i="2"/>
  <c r="CW740" i="2"/>
  <c r="H766" i="13" s="1"/>
  <c r="CT740" i="2" a="1"/>
  <c r="CT740" i="2" s="1"/>
  <c r="CS740" i="2" a="1"/>
  <c r="CS740" i="2" s="1"/>
  <c r="CR740" i="2" a="1"/>
  <c r="CR740" i="2" s="1"/>
  <c r="CQ740" i="2"/>
  <c r="G766" i="13" s="1"/>
  <c r="CP740" i="2"/>
  <c r="CO740" i="2"/>
  <c r="CM740" i="2"/>
  <c r="CK740" i="2"/>
  <c r="E766" i="13" s="1"/>
  <c r="BS740" i="2"/>
  <c r="BR740" i="2"/>
  <c r="BG740" i="2"/>
  <c r="BC740" i="2"/>
  <c r="BB740" i="2"/>
  <c r="BA740" i="2"/>
  <c r="AZ740" i="2"/>
  <c r="BQ740" i="2" s="1"/>
  <c r="AY740" i="2"/>
  <c r="BP740" i="2" s="1"/>
  <c r="AX740" i="2"/>
  <c r="AV740" i="2"/>
  <c r="L766" i="13" s="1"/>
  <c r="AO740" i="2"/>
  <c r="K766" i="13" s="1"/>
  <c r="AK740" i="2"/>
  <c r="Q740" i="2"/>
  <c r="DH739" i="2"/>
  <c r="CZ739" i="2"/>
  <c r="CY739" i="2"/>
  <c r="CW739" i="2"/>
  <c r="H765" i="13" s="1"/>
  <c r="CT739" i="2" a="1"/>
  <c r="CT739" i="2" s="1"/>
  <c r="CS739" i="2" a="1"/>
  <c r="CS739" i="2" s="1"/>
  <c r="CR739" i="2" a="1"/>
  <c r="CR739" i="2" s="1"/>
  <c r="CQ739" i="2"/>
  <c r="G765" i="13" s="1"/>
  <c r="CP739" i="2"/>
  <c r="CO739" i="2"/>
  <c r="CM739" i="2"/>
  <c r="CK739" i="2"/>
  <c r="E765" i="13" s="1"/>
  <c r="BS739" i="2"/>
  <c r="CB739" i="2" s="1"/>
  <c r="BR739" i="2"/>
  <c r="BG739" i="2"/>
  <c r="BC739" i="2"/>
  <c r="BB739" i="2"/>
  <c r="BA739" i="2"/>
  <c r="AZ739" i="2"/>
  <c r="BQ739" i="2" s="1"/>
  <c r="AY739" i="2"/>
  <c r="BF739" i="2" s="1"/>
  <c r="AX739" i="2"/>
  <c r="BE739" i="2" s="1"/>
  <c r="AV739" i="2"/>
  <c r="L765" i="13" s="1"/>
  <c r="AO739" i="2"/>
  <c r="K765" i="13" s="1"/>
  <c r="AK739" i="2"/>
  <c r="Q739" i="2"/>
  <c r="DH738" i="2"/>
  <c r="CZ738" i="2"/>
  <c r="CY738" i="2"/>
  <c r="CW738" i="2"/>
  <c r="H764" i="13" s="1"/>
  <c r="CT738" i="2" a="1"/>
  <c r="CT738" i="2" s="1"/>
  <c r="CS738" i="2" a="1"/>
  <c r="CS738" i="2" s="1"/>
  <c r="CR738" i="2" a="1"/>
  <c r="CR738" i="2" s="1"/>
  <c r="CQ738" i="2"/>
  <c r="G764" i="13" s="1"/>
  <c r="CP738" i="2"/>
  <c r="CO738" i="2"/>
  <c r="CM738" i="2"/>
  <c r="CK738" i="2"/>
  <c r="E764" i="13" s="1"/>
  <c r="BS738" i="2"/>
  <c r="BX738" i="2" s="1"/>
  <c r="BR738" i="2"/>
  <c r="BG738" i="2"/>
  <c r="BC738" i="2"/>
  <c r="BB738" i="2"/>
  <c r="BA738" i="2"/>
  <c r="AZ738" i="2"/>
  <c r="BQ738" i="2" s="1"/>
  <c r="AY738" i="2"/>
  <c r="BP738" i="2" s="1"/>
  <c r="AX738" i="2"/>
  <c r="BE738" i="2" s="1"/>
  <c r="AV738" i="2"/>
  <c r="L764" i="13" s="1"/>
  <c r="AO738" i="2"/>
  <c r="K764" i="13" s="1"/>
  <c r="AK738" i="2"/>
  <c r="Q738" i="2"/>
  <c r="DH737" i="2"/>
  <c r="CZ737" i="2"/>
  <c r="CY737" i="2"/>
  <c r="CW737" i="2"/>
  <c r="H763" i="13" s="1"/>
  <c r="CT737" i="2" a="1"/>
  <c r="CT737" i="2" s="1"/>
  <c r="CS737" i="2" a="1"/>
  <c r="CS737" i="2" s="1"/>
  <c r="CR737" i="2" a="1"/>
  <c r="CR737" i="2" s="1"/>
  <c r="CQ737" i="2"/>
  <c r="G763" i="13" s="1"/>
  <c r="CP737" i="2"/>
  <c r="CO737" i="2"/>
  <c r="CM737" i="2"/>
  <c r="CK737" i="2"/>
  <c r="E763" i="13" s="1"/>
  <c r="BS737" i="2"/>
  <c r="BR737" i="2"/>
  <c r="BG737" i="2"/>
  <c r="BC737" i="2"/>
  <c r="BB737" i="2"/>
  <c r="BA737" i="2"/>
  <c r="AZ737" i="2"/>
  <c r="BQ737" i="2" s="1"/>
  <c r="AY737" i="2"/>
  <c r="BF737" i="2" s="1"/>
  <c r="AX737" i="2"/>
  <c r="AV737" i="2"/>
  <c r="L763" i="13" s="1"/>
  <c r="AO737" i="2"/>
  <c r="K763" i="13" s="1"/>
  <c r="AK737" i="2"/>
  <c r="Q737" i="2"/>
  <c r="DH736" i="2"/>
  <c r="CZ736" i="2"/>
  <c r="CY736" i="2"/>
  <c r="CW736" i="2"/>
  <c r="H762" i="13" s="1"/>
  <c r="CT736" i="2" a="1"/>
  <c r="CT736" i="2" s="1"/>
  <c r="CS736" i="2" a="1"/>
  <c r="CS736" i="2" s="1"/>
  <c r="CR736" i="2" a="1"/>
  <c r="CR736" i="2" s="1"/>
  <c r="CQ736" i="2"/>
  <c r="G762" i="13" s="1"/>
  <c r="CP736" i="2"/>
  <c r="CO736" i="2"/>
  <c r="CM736" i="2"/>
  <c r="CK736" i="2"/>
  <c r="E762" i="13" s="1"/>
  <c r="BS736" i="2"/>
  <c r="BW736" i="2" s="1"/>
  <c r="BT736" i="2" s="1"/>
  <c r="BR736" i="2"/>
  <c r="BG736" i="2"/>
  <c r="BC736" i="2"/>
  <c r="BB736" i="2"/>
  <c r="BA736" i="2"/>
  <c r="AZ736" i="2"/>
  <c r="BQ736" i="2" s="1"/>
  <c r="AY736" i="2"/>
  <c r="BF736" i="2" s="1"/>
  <c r="AX736" i="2"/>
  <c r="BO736" i="2" s="1"/>
  <c r="AV736" i="2"/>
  <c r="L762" i="13" s="1"/>
  <c r="AO736" i="2"/>
  <c r="K762" i="13" s="1"/>
  <c r="AK736" i="2"/>
  <c r="Q736" i="2"/>
  <c r="DH735" i="2"/>
  <c r="CZ735" i="2"/>
  <c r="CY735" i="2"/>
  <c r="CW735" i="2"/>
  <c r="H761" i="13" s="1"/>
  <c r="CT735" i="2" a="1"/>
  <c r="CT735" i="2" s="1"/>
  <c r="CS735" i="2" a="1"/>
  <c r="CS735" i="2" s="1"/>
  <c r="CR735" i="2" a="1"/>
  <c r="CR735" i="2" s="1"/>
  <c r="CQ735" i="2"/>
  <c r="CP735" i="2"/>
  <c r="CO735" i="2"/>
  <c r="CM735" i="2"/>
  <c r="CK735" i="2"/>
  <c r="E761" i="13" s="1"/>
  <c r="BS735" i="2"/>
  <c r="BX735" i="2" s="1"/>
  <c r="CA735" i="2" s="1"/>
  <c r="BR735" i="2"/>
  <c r="BG735" i="2"/>
  <c r="BC735" i="2"/>
  <c r="BB735" i="2"/>
  <c r="BA735" i="2"/>
  <c r="AZ735" i="2"/>
  <c r="BQ735" i="2" s="1"/>
  <c r="AY735" i="2"/>
  <c r="AX735" i="2"/>
  <c r="BO735" i="2" s="1"/>
  <c r="AV735" i="2"/>
  <c r="L761" i="13" s="1"/>
  <c r="AO735" i="2"/>
  <c r="K761" i="13" s="1"/>
  <c r="AK735" i="2"/>
  <c r="Q735" i="2"/>
  <c r="DH734" i="2"/>
  <c r="CZ734" i="2"/>
  <c r="CY734" i="2"/>
  <c r="CW734" i="2"/>
  <c r="H760" i="13" s="1"/>
  <c r="CT734" i="2" a="1"/>
  <c r="CT734" i="2" s="1"/>
  <c r="CS734" i="2" a="1"/>
  <c r="CS734" i="2" s="1"/>
  <c r="CR734" i="2" a="1"/>
  <c r="CR734" i="2" s="1"/>
  <c r="CQ734" i="2"/>
  <c r="CP734" i="2"/>
  <c r="CO734" i="2"/>
  <c r="CM734" i="2"/>
  <c r="CK734" i="2"/>
  <c r="E760" i="13" s="1"/>
  <c r="BS734" i="2"/>
  <c r="BW734" i="2" s="1"/>
  <c r="BT734" i="2" s="1"/>
  <c r="BR734" i="2"/>
  <c r="BG734" i="2"/>
  <c r="BC734" i="2"/>
  <c r="BB734" i="2"/>
  <c r="BA734" i="2"/>
  <c r="AZ734" i="2"/>
  <c r="BQ734" i="2" s="1"/>
  <c r="AY734" i="2"/>
  <c r="BF734" i="2" s="1"/>
  <c r="AX734" i="2"/>
  <c r="BO734" i="2" s="1"/>
  <c r="AV734" i="2"/>
  <c r="L760" i="13" s="1"/>
  <c r="AO734" i="2"/>
  <c r="K760" i="13" s="1"/>
  <c r="AK734" i="2"/>
  <c r="Q734" i="2"/>
  <c r="DH733" i="2"/>
  <c r="CZ733" i="2"/>
  <c r="CY733" i="2"/>
  <c r="CW733" i="2"/>
  <c r="H759" i="13" s="1"/>
  <c r="CT733" i="2" a="1"/>
  <c r="CT733" i="2" s="1"/>
  <c r="CS733" i="2" a="1"/>
  <c r="CS733" i="2" s="1"/>
  <c r="CR733" i="2" a="1"/>
  <c r="CR733" i="2" s="1"/>
  <c r="CQ733" i="2"/>
  <c r="CP733" i="2"/>
  <c r="CO733" i="2"/>
  <c r="CM733" i="2"/>
  <c r="CK733" i="2"/>
  <c r="E759" i="13" s="1"/>
  <c r="BS733" i="2"/>
  <c r="BR733" i="2"/>
  <c r="BG733" i="2"/>
  <c r="BC733" i="2"/>
  <c r="BB733" i="2"/>
  <c r="BA733" i="2"/>
  <c r="AZ733" i="2"/>
  <c r="BQ733" i="2" s="1"/>
  <c r="AY733" i="2"/>
  <c r="BF733" i="2" s="1"/>
  <c r="AX733" i="2"/>
  <c r="BE733" i="2" s="1"/>
  <c r="AV733" i="2"/>
  <c r="L759" i="13" s="1"/>
  <c r="AO733" i="2"/>
  <c r="K759" i="13" s="1"/>
  <c r="AK733" i="2"/>
  <c r="Q733" i="2"/>
  <c r="DH732" i="2"/>
  <c r="CZ732" i="2"/>
  <c r="CY732" i="2"/>
  <c r="CW732" i="2"/>
  <c r="H758" i="13" s="1"/>
  <c r="CT732" i="2" a="1"/>
  <c r="CT732" i="2" s="1"/>
  <c r="CS732" i="2" a="1"/>
  <c r="CS732" i="2" s="1"/>
  <c r="CR732" i="2" a="1"/>
  <c r="CR732" i="2" s="1"/>
  <c r="CQ732" i="2"/>
  <c r="CP732" i="2"/>
  <c r="CO732" i="2"/>
  <c r="CM732" i="2"/>
  <c r="CK732" i="2"/>
  <c r="E758" i="13" s="1"/>
  <c r="BS732" i="2"/>
  <c r="BW732" i="2" s="1"/>
  <c r="BT732" i="2" s="1"/>
  <c r="BR732" i="2"/>
  <c r="BG732" i="2"/>
  <c r="BC732" i="2"/>
  <c r="BB732" i="2"/>
  <c r="BA732" i="2"/>
  <c r="AZ732" i="2"/>
  <c r="BQ732" i="2" s="1"/>
  <c r="AY732" i="2"/>
  <c r="BP732" i="2" s="1"/>
  <c r="AX732" i="2"/>
  <c r="BE732" i="2" s="1"/>
  <c r="AV732" i="2"/>
  <c r="L758" i="13" s="1"/>
  <c r="AO732" i="2"/>
  <c r="K758" i="13" s="1"/>
  <c r="AK732" i="2"/>
  <c r="Q732" i="2"/>
  <c r="DH731" i="2"/>
  <c r="CZ731" i="2"/>
  <c r="CY731" i="2"/>
  <c r="CW731" i="2"/>
  <c r="H757" i="13" s="1"/>
  <c r="CT731" i="2" a="1"/>
  <c r="CT731" i="2" s="1"/>
  <c r="CS731" i="2" a="1"/>
  <c r="CS731" i="2" s="1"/>
  <c r="CR731" i="2" a="1"/>
  <c r="CR731" i="2" s="1"/>
  <c r="CQ731" i="2"/>
  <c r="G757" i="13" s="1"/>
  <c r="CP731" i="2"/>
  <c r="CO731" i="2"/>
  <c r="CM731" i="2"/>
  <c r="CK731" i="2"/>
  <c r="E757" i="13" s="1"/>
  <c r="BS731" i="2"/>
  <c r="BX731" i="2" s="1"/>
  <c r="CA731" i="2" s="1"/>
  <c r="BR731" i="2"/>
  <c r="BG731" i="2"/>
  <c r="BC731" i="2"/>
  <c r="BB731" i="2"/>
  <c r="BA731" i="2"/>
  <c r="AZ731" i="2"/>
  <c r="BQ731" i="2" s="1"/>
  <c r="AY731" i="2"/>
  <c r="AX731" i="2"/>
  <c r="BE731" i="2" s="1"/>
  <c r="AV731" i="2"/>
  <c r="L757" i="13" s="1"/>
  <c r="AO731" i="2"/>
  <c r="K757" i="13" s="1"/>
  <c r="AK731" i="2"/>
  <c r="Q731" i="2"/>
  <c r="DH730" i="2"/>
  <c r="CZ730" i="2"/>
  <c r="CY730" i="2"/>
  <c r="CW730" i="2"/>
  <c r="H756" i="13" s="1"/>
  <c r="CT730" i="2" a="1"/>
  <c r="CT730" i="2" s="1"/>
  <c r="CS730" i="2" a="1"/>
  <c r="CS730" i="2" s="1"/>
  <c r="CR730" i="2" a="1"/>
  <c r="CR730" i="2" s="1"/>
  <c r="CQ730" i="2"/>
  <c r="CP730" i="2"/>
  <c r="CO730" i="2"/>
  <c r="CM730" i="2"/>
  <c r="CK730" i="2"/>
  <c r="E756" i="13" s="1"/>
  <c r="BS730" i="2"/>
  <c r="BR730" i="2"/>
  <c r="BG730" i="2"/>
  <c r="BC730" i="2"/>
  <c r="BB730" i="2"/>
  <c r="BA730" i="2"/>
  <c r="AZ730" i="2"/>
  <c r="BQ730" i="2" s="1"/>
  <c r="AY730" i="2"/>
  <c r="AX730" i="2"/>
  <c r="AV730" i="2"/>
  <c r="L756" i="13" s="1"/>
  <c r="AO730" i="2"/>
  <c r="K756" i="13" s="1"/>
  <c r="AK730" i="2"/>
  <c r="Q730" i="2"/>
  <c r="DH729" i="2"/>
  <c r="CZ729" i="2"/>
  <c r="CY729" i="2"/>
  <c r="CW729" i="2"/>
  <c r="H755" i="13" s="1"/>
  <c r="CT729" i="2" a="1"/>
  <c r="CT729" i="2" s="1"/>
  <c r="CS729" i="2" a="1"/>
  <c r="CS729" i="2" s="1"/>
  <c r="CR729" i="2" a="1"/>
  <c r="CR729" i="2" s="1"/>
  <c r="CQ729" i="2"/>
  <c r="G755" i="13" s="1"/>
  <c r="CP729" i="2"/>
  <c r="CO729" i="2"/>
  <c r="CM729" i="2"/>
  <c r="CK729" i="2"/>
  <c r="E755" i="13" s="1"/>
  <c r="BS729" i="2"/>
  <c r="BR729" i="2"/>
  <c r="BG729" i="2"/>
  <c r="BC729" i="2"/>
  <c r="BB729" i="2"/>
  <c r="BA729" i="2"/>
  <c r="AZ729" i="2"/>
  <c r="BQ729" i="2" s="1"/>
  <c r="AY729" i="2"/>
  <c r="BP729" i="2" s="1"/>
  <c r="AX729" i="2"/>
  <c r="BE729" i="2" s="1"/>
  <c r="AV729" i="2"/>
  <c r="L755" i="13" s="1"/>
  <c r="AO729" i="2"/>
  <c r="K755" i="13" s="1"/>
  <c r="AK729" i="2"/>
  <c r="Q729" i="2"/>
  <c r="DH728" i="2"/>
  <c r="CZ728" i="2"/>
  <c r="CY728" i="2"/>
  <c r="CW728" i="2"/>
  <c r="H754" i="13" s="1"/>
  <c r="CT728" i="2" a="1"/>
  <c r="CT728" i="2" s="1"/>
  <c r="CS728" i="2" a="1"/>
  <c r="CS728" i="2" s="1"/>
  <c r="CR728" i="2" a="1"/>
  <c r="CR728" i="2" s="1"/>
  <c r="CQ728" i="2"/>
  <c r="G754" i="13" s="1"/>
  <c r="CP728" i="2"/>
  <c r="CO728" i="2"/>
  <c r="CM728" i="2"/>
  <c r="CK728" i="2"/>
  <c r="E754" i="13" s="1"/>
  <c r="BS728" i="2"/>
  <c r="BX728" i="2" s="1"/>
  <c r="BR728" i="2"/>
  <c r="BG728" i="2"/>
  <c r="BC728" i="2"/>
  <c r="BB728" i="2"/>
  <c r="BA728" i="2"/>
  <c r="AZ728" i="2"/>
  <c r="BQ728" i="2" s="1"/>
  <c r="AY728" i="2"/>
  <c r="BF728" i="2" s="1"/>
  <c r="AX728" i="2"/>
  <c r="AV728" i="2"/>
  <c r="L754" i="13" s="1"/>
  <c r="AO728" i="2"/>
  <c r="K754" i="13" s="1"/>
  <c r="AK728" i="2"/>
  <c r="Q728" i="2"/>
  <c r="DH727" i="2"/>
  <c r="CZ727" i="2"/>
  <c r="CY727" i="2"/>
  <c r="CW727" i="2"/>
  <c r="H753" i="13" s="1"/>
  <c r="CT727" i="2" a="1"/>
  <c r="CT727" i="2" s="1"/>
  <c r="CS727" i="2" a="1"/>
  <c r="CS727" i="2" s="1"/>
  <c r="CR727" i="2" a="1"/>
  <c r="CR727" i="2" s="1"/>
  <c r="CQ727" i="2"/>
  <c r="CP727" i="2"/>
  <c r="CO727" i="2"/>
  <c r="CM727" i="2"/>
  <c r="CK727" i="2"/>
  <c r="E753" i="13" s="1"/>
  <c r="BS727" i="2"/>
  <c r="CB727" i="2" s="1"/>
  <c r="CG727" i="2" s="1"/>
  <c r="BR727" i="2"/>
  <c r="BG727" i="2"/>
  <c r="BC727" i="2"/>
  <c r="BB727" i="2"/>
  <c r="BA727" i="2"/>
  <c r="AZ727" i="2"/>
  <c r="BQ727" i="2" s="1"/>
  <c r="AY727" i="2"/>
  <c r="BF727" i="2" s="1"/>
  <c r="AX727" i="2"/>
  <c r="BO727" i="2" s="1"/>
  <c r="AV727" i="2"/>
  <c r="L753" i="13" s="1"/>
  <c r="AO727" i="2"/>
  <c r="K753" i="13" s="1"/>
  <c r="AK727" i="2"/>
  <c r="Q727" i="2"/>
  <c r="DH726" i="2"/>
  <c r="CZ726" i="2"/>
  <c r="CY726" i="2"/>
  <c r="CW726" i="2"/>
  <c r="H752" i="13" s="1"/>
  <c r="CT726" i="2" a="1"/>
  <c r="CT726" i="2" s="1"/>
  <c r="CS726" i="2" a="1"/>
  <c r="CS726" i="2" s="1"/>
  <c r="CR726" i="2" a="1"/>
  <c r="CR726" i="2" s="1"/>
  <c r="CQ726" i="2"/>
  <c r="G752" i="13" s="1"/>
  <c r="CP726" i="2"/>
  <c r="CO726" i="2"/>
  <c r="CM726" i="2"/>
  <c r="CK726" i="2"/>
  <c r="E752" i="13" s="1"/>
  <c r="BS726" i="2"/>
  <c r="BX726" i="2" s="1"/>
  <c r="CA726" i="2" s="1"/>
  <c r="BR726" i="2"/>
  <c r="BG726" i="2"/>
  <c r="BC726" i="2"/>
  <c r="BB726" i="2"/>
  <c r="BA726" i="2"/>
  <c r="AZ726" i="2"/>
  <c r="BQ726" i="2" s="1"/>
  <c r="AY726" i="2"/>
  <c r="AX726" i="2"/>
  <c r="AV726" i="2"/>
  <c r="L752" i="13" s="1"/>
  <c r="AO726" i="2"/>
  <c r="K752" i="13" s="1"/>
  <c r="AK726" i="2"/>
  <c r="Q726" i="2"/>
  <c r="DH725" i="2"/>
  <c r="CZ725" i="2"/>
  <c r="CY725" i="2"/>
  <c r="CW725" i="2"/>
  <c r="H751" i="13" s="1"/>
  <c r="CT725" i="2" a="1"/>
  <c r="CT725" i="2" s="1"/>
  <c r="CS725" i="2" a="1"/>
  <c r="CS725" i="2" s="1"/>
  <c r="CR725" i="2" a="1"/>
  <c r="CR725" i="2" s="1"/>
  <c r="CQ725" i="2"/>
  <c r="G751" i="13" s="1"/>
  <c r="CP725" i="2"/>
  <c r="CO725" i="2"/>
  <c r="CM725" i="2"/>
  <c r="CK725" i="2"/>
  <c r="E751" i="13" s="1"/>
  <c r="BS725" i="2"/>
  <c r="BR725" i="2"/>
  <c r="BG725" i="2"/>
  <c r="BC725" i="2"/>
  <c r="BB725" i="2"/>
  <c r="BA725" i="2"/>
  <c r="AZ725" i="2"/>
  <c r="BQ725" i="2" s="1"/>
  <c r="AY725" i="2"/>
  <c r="BP725" i="2" s="1"/>
  <c r="AX725" i="2"/>
  <c r="BO725" i="2" s="1"/>
  <c r="AV725" i="2"/>
  <c r="L751" i="13" s="1"/>
  <c r="AO725" i="2"/>
  <c r="K751" i="13" s="1"/>
  <c r="AK725" i="2"/>
  <c r="Q725" i="2"/>
  <c r="DH724" i="2"/>
  <c r="CZ724" i="2"/>
  <c r="CY724" i="2"/>
  <c r="CW724" i="2"/>
  <c r="H750" i="13" s="1"/>
  <c r="CT724" i="2" a="1"/>
  <c r="CT724" i="2" s="1"/>
  <c r="CS724" i="2" a="1"/>
  <c r="CS724" i="2" s="1"/>
  <c r="CR724" i="2" a="1"/>
  <c r="CR724" i="2" s="1"/>
  <c r="CQ724" i="2"/>
  <c r="CP724" i="2"/>
  <c r="CO724" i="2"/>
  <c r="CM724" i="2"/>
  <c r="CK724" i="2"/>
  <c r="E750" i="13" s="1"/>
  <c r="BS724" i="2"/>
  <c r="BX724" i="2" s="1"/>
  <c r="BR724" i="2"/>
  <c r="BG724" i="2"/>
  <c r="BC724" i="2"/>
  <c r="BB724" i="2"/>
  <c r="BA724" i="2"/>
  <c r="AZ724" i="2"/>
  <c r="BQ724" i="2" s="1"/>
  <c r="AY724" i="2"/>
  <c r="AX724" i="2"/>
  <c r="BO724" i="2" s="1"/>
  <c r="AV724" i="2"/>
  <c r="L750" i="13" s="1"/>
  <c r="AO724" i="2"/>
  <c r="K750" i="13" s="1"/>
  <c r="AK724" i="2"/>
  <c r="Q724" i="2"/>
  <c r="DH723" i="2"/>
  <c r="CZ723" i="2"/>
  <c r="CY723" i="2"/>
  <c r="CW723" i="2"/>
  <c r="H749" i="13" s="1"/>
  <c r="CT723" i="2" a="1"/>
  <c r="CT723" i="2" s="1"/>
  <c r="CS723" i="2" a="1"/>
  <c r="CS723" i="2" s="1"/>
  <c r="CR723" i="2" a="1"/>
  <c r="CR723" i="2" s="1"/>
  <c r="CQ723" i="2"/>
  <c r="CP723" i="2"/>
  <c r="CO723" i="2"/>
  <c r="CM723" i="2"/>
  <c r="CK723" i="2"/>
  <c r="E749" i="13" s="1"/>
  <c r="BS723" i="2"/>
  <c r="CB723" i="2" s="1"/>
  <c r="BR723" i="2"/>
  <c r="BG723" i="2"/>
  <c r="BC723" i="2"/>
  <c r="BB723" i="2"/>
  <c r="BA723" i="2"/>
  <c r="AZ723" i="2"/>
  <c r="BQ723" i="2" s="1"/>
  <c r="AY723" i="2"/>
  <c r="BP723" i="2" s="1"/>
  <c r="AX723" i="2"/>
  <c r="BE723" i="2" s="1"/>
  <c r="AV723" i="2"/>
  <c r="L749" i="13" s="1"/>
  <c r="AO723" i="2"/>
  <c r="K749" i="13" s="1"/>
  <c r="AK723" i="2"/>
  <c r="Q723" i="2"/>
  <c r="DH722" i="2"/>
  <c r="CZ722" i="2"/>
  <c r="CY722" i="2"/>
  <c r="CW722" i="2"/>
  <c r="H748" i="13" s="1"/>
  <c r="CT722" i="2" a="1"/>
  <c r="CT722" i="2" s="1"/>
  <c r="CS722" i="2" a="1"/>
  <c r="CS722" i="2" s="1"/>
  <c r="CR722" i="2" a="1"/>
  <c r="CR722" i="2" s="1"/>
  <c r="CQ722" i="2"/>
  <c r="CP722" i="2"/>
  <c r="CO722" i="2"/>
  <c r="CM722" i="2"/>
  <c r="CK722" i="2"/>
  <c r="E748" i="13" s="1"/>
  <c r="BS722" i="2"/>
  <c r="BR722" i="2"/>
  <c r="BG722" i="2"/>
  <c r="BC722" i="2"/>
  <c r="BB722" i="2"/>
  <c r="BA722" i="2"/>
  <c r="AZ722" i="2"/>
  <c r="BQ722" i="2" s="1"/>
  <c r="AY722" i="2"/>
  <c r="AX722" i="2"/>
  <c r="BE722" i="2" s="1"/>
  <c r="AV722" i="2"/>
  <c r="L748" i="13" s="1"/>
  <c r="AO722" i="2"/>
  <c r="K748" i="13" s="1"/>
  <c r="AK722" i="2"/>
  <c r="Q722" i="2"/>
  <c r="DH721" i="2"/>
  <c r="CZ721" i="2"/>
  <c r="CY721" i="2"/>
  <c r="CW721" i="2"/>
  <c r="H747" i="13" s="1"/>
  <c r="CT721" i="2" a="1"/>
  <c r="CT721" i="2" s="1"/>
  <c r="CS721" i="2" a="1"/>
  <c r="CS721" i="2" s="1"/>
  <c r="CR721" i="2" a="1"/>
  <c r="CR721" i="2" s="1"/>
  <c r="CQ721" i="2"/>
  <c r="G747" i="13" s="1"/>
  <c r="CP721" i="2"/>
  <c r="CO721" i="2"/>
  <c r="CM721" i="2"/>
  <c r="CK721" i="2"/>
  <c r="E747" i="13" s="1"/>
  <c r="BS721" i="2"/>
  <c r="BX721" i="2" s="1"/>
  <c r="BR721" i="2"/>
  <c r="BG721" i="2"/>
  <c r="BC721" i="2"/>
  <c r="BB721" i="2"/>
  <c r="BA721" i="2"/>
  <c r="AZ721" i="2"/>
  <c r="BQ721" i="2" s="1"/>
  <c r="AY721" i="2"/>
  <c r="AX721" i="2"/>
  <c r="BO721" i="2" s="1"/>
  <c r="AV721" i="2"/>
  <c r="L747" i="13" s="1"/>
  <c r="AO721" i="2"/>
  <c r="K747" i="13" s="1"/>
  <c r="AK721" i="2"/>
  <c r="Q721" i="2"/>
  <c r="DH720" i="2"/>
  <c r="CZ720" i="2"/>
  <c r="CY720" i="2"/>
  <c r="CW720" i="2"/>
  <c r="H746" i="13" s="1"/>
  <c r="CT720" i="2" a="1"/>
  <c r="CT720" i="2" s="1"/>
  <c r="CS720" i="2" a="1"/>
  <c r="CS720" i="2" s="1"/>
  <c r="CR720" i="2" a="1"/>
  <c r="CR720" i="2" s="1"/>
  <c r="CQ720" i="2"/>
  <c r="CP720" i="2"/>
  <c r="CO720" i="2"/>
  <c r="CM720" i="2"/>
  <c r="CK720" i="2"/>
  <c r="E746" i="13" s="1"/>
  <c r="BS720" i="2"/>
  <c r="BR720" i="2"/>
  <c r="BG720" i="2"/>
  <c r="BC720" i="2"/>
  <c r="BB720" i="2"/>
  <c r="BA720" i="2"/>
  <c r="AZ720" i="2"/>
  <c r="BQ720" i="2" s="1"/>
  <c r="AY720" i="2"/>
  <c r="AX720" i="2"/>
  <c r="BO720" i="2" s="1"/>
  <c r="AV720" i="2"/>
  <c r="L746" i="13" s="1"/>
  <c r="AO720" i="2"/>
  <c r="K746" i="13" s="1"/>
  <c r="AK720" i="2"/>
  <c r="Q720" i="2"/>
  <c r="DH719" i="2"/>
  <c r="CZ719" i="2"/>
  <c r="CY719" i="2"/>
  <c r="CW719" i="2"/>
  <c r="H745" i="13" s="1"/>
  <c r="CT719" i="2" a="1"/>
  <c r="CT719" i="2" s="1"/>
  <c r="CS719" i="2" a="1"/>
  <c r="CS719" i="2" s="1"/>
  <c r="CR719" i="2" a="1"/>
  <c r="CR719" i="2" s="1"/>
  <c r="CQ719" i="2"/>
  <c r="CP719" i="2"/>
  <c r="CO719" i="2"/>
  <c r="CM719" i="2"/>
  <c r="CK719" i="2"/>
  <c r="E745" i="13" s="1"/>
  <c r="BS719" i="2"/>
  <c r="CB719" i="2" s="1"/>
  <c r="CG719" i="2" s="1"/>
  <c r="CJ719" i="2" s="1"/>
  <c r="BR719" i="2"/>
  <c r="BG719" i="2"/>
  <c r="BC719" i="2"/>
  <c r="BB719" i="2"/>
  <c r="BA719" i="2"/>
  <c r="AZ719" i="2"/>
  <c r="BQ719" i="2" s="1"/>
  <c r="AY719" i="2"/>
  <c r="BF719" i="2" s="1"/>
  <c r="AX719" i="2"/>
  <c r="AV719" i="2"/>
  <c r="L745" i="13" s="1"/>
  <c r="AO719" i="2"/>
  <c r="K745" i="13" s="1"/>
  <c r="AK719" i="2"/>
  <c r="Q719" i="2"/>
  <c r="DH718" i="2"/>
  <c r="CZ718" i="2"/>
  <c r="CY718" i="2"/>
  <c r="CW718" i="2"/>
  <c r="H744" i="13" s="1"/>
  <c r="CT718" i="2" a="1"/>
  <c r="CT718" i="2" s="1"/>
  <c r="CS718" i="2" a="1"/>
  <c r="CS718" i="2" s="1"/>
  <c r="CR718" i="2" a="1"/>
  <c r="CR718" i="2" s="1"/>
  <c r="CQ718" i="2"/>
  <c r="CP718" i="2"/>
  <c r="CO718" i="2"/>
  <c r="CM718" i="2"/>
  <c r="CK718" i="2"/>
  <c r="E744" i="13" s="1"/>
  <c r="BS718" i="2"/>
  <c r="BR718" i="2"/>
  <c r="BG718" i="2"/>
  <c r="BC718" i="2"/>
  <c r="BB718" i="2"/>
  <c r="BA718" i="2"/>
  <c r="AZ718" i="2"/>
  <c r="BQ718" i="2" s="1"/>
  <c r="AY718" i="2"/>
  <c r="BP718" i="2" s="1"/>
  <c r="AX718" i="2"/>
  <c r="BE718" i="2" s="1"/>
  <c r="AV718" i="2"/>
  <c r="L744" i="13" s="1"/>
  <c r="AO718" i="2"/>
  <c r="K744" i="13" s="1"/>
  <c r="AK718" i="2"/>
  <c r="Q718" i="2"/>
  <c r="DH717" i="2"/>
  <c r="CZ717" i="2"/>
  <c r="CY717" i="2"/>
  <c r="CW717" i="2"/>
  <c r="H743" i="13" s="1"/>
  <c r="CT717" i="2" a="1"/>
  <c r="CT717" i="2" s="1"/>
  <c r="CS717" i="2" a="1"/>
  <c r="CS717" i="2" s="1"/>
  <c r="CR717" i="2" a="1"/>
  <c r="CR717" i="2" s="1"/>
  <c r="CQ717" i="2"/>
  <c r="G743" i="13" s="1"/>
  <c r="CP717" i="2"/>
  <c r="CO717" i="2"/>
  <c r="CM717" i="2"/>
  <c r="CK717" i="2"/>
  <c r="E743" i="13" s="1"/>
  <c r="BS717" i="2"/>
  <c r="BW717" i="2" s="1"/>
  <c r="BT717" i="2" s="1"/>
  <c r="BR717" i="2"/>
  <c r="BG717" i="2"/>
  <c r="BC717" i="2"/>
  <c r="BB717" i="2"/>
  <c r="BA717" i="2"/>
  <c r="AZ717" i="2"/>
  <c r="BQ717" i="2" s="1"/>
  <c r="AY717" i="2"/>
  <c r="BP717" i="2" s="1"/>
  <c r="AX717" i="2"/>
  <c r="BE717" i="2" s="1"/>
  <c r="AV717" i="2"/>
  <c r="L743" i="13" s="1"/>
  <c r="AO717" i="2"/>
  <c r="K743" i="13" s="1"/>
  <c r="AK717" i="2"/>
  <c r="Q717" i="2"/>
  <c r="DH716" i="2"/>
  <c r="CZ716" i="2"/>
  <c r="CY716" i="2"/>
  <c r="CW716" i="2"/>
  <c r="H742" i="13" s="1"/>
  <c r="CT716" i="2" a="1"/>
  <c r="CT716" i="2" s="1"/>
  <c r="CS716" i="2" a="1"/>
  <c r="CS716" i="2" s="1"/>
  <c r="CR716" i="2" a="1"/>
  <c r="CR716" i="2" s="1"/>
  <c r="CQ716" i="2"/>
  <c r="G742" i="13" s="1"/>
  <c r="CP716" i="2"/>
  <c r="CO716" i="2"/>
  <c r="CM716" i="2"/>
  <c r="CK716" i="2"/>
  <c r="E742" i="13" s="1"/>
  <c r="BS716" i="2"/>
  <c r="CB716" i="2" s="1"/>
  <c r="CG716" i="2" s="1"/>
  <c r="BR716" i="2"/>
  <c r="BG716" i="2"/>
  <c r="BC716" i="2"/>
  <c r="BB716" i="2"/>
  <c r="BA716" i="2"/>
  <c r="AZ716" i="2"/>
  <c r="BQ716" i="2" s="1"/>
  <c r="AY716" i="2"/>
  <c r="BP716" i="2" s="1"/>
  <c r="AX716" i="2"/>
  <c r="BO716" i="2" s="1"/>
  <c r="AV716" i="2"/>
  <c r="L742" i="13" s="1"/>
  <c r="AO716" i="2"/>
  <c r="K742" i="13" s="1"/>
  <c r="AK716" i="2"/>
  <c r="Q716" i="2"/>
  <c r="DH715" i="2"/>
  <c r="CZ715" i="2"/>
  <c r="CY715" i="2"/>
  <c r="CW715" i="2"/>
  <c r="H741" i="13" s="1"/>
  <c r="CT715" i="2" a="1"/>
  <c r="CT715" i="2" s="1"/>
  <c r="CS715" i="2" a="1"/>
  <c r="CS715" i="2" s="1"/>
  <c r="CR715" i="2" a="1"/>
  <c r="CR715" i="2" s="1"/>
  <c r="CQ715" i="2"/>
  <c r="G741" i="13" s="1"/>
  <c r="CP715" i="2"/>
  <c r="CO715" i="2"/>
  <c r="CM715" i="2"/>
  <c r="CK715" i="2"/>
  <c r="E741" i="13" s="1"/>
  <c r="BS715" i="2"/>
  <c r="CB715" i="2" s="1"/>
  <c r="BR715" i="2"/>
  <c r="BG715" i="2"/>
  <c r="BC715" i="2"/>
  <c r="BB715" i="2"/>
  <c r="BA715" i="2"/>
  <c r="AZ715" i="2"/>
  <c r="BQ715" i="2" s="1"/>
  <c r="AY715" i="2"/>
  <c r="BF715" i="2" s="1"/>
  <c r="AX715" i="2"/>
  <c r="AV715" i="2"/>
  <c r="L741" i="13" s="1"/>
  <c r="AO715" i="2"/>
  <c r="K741" i="13" s="1"/>
  <c r="AK715" i="2"/>
  <c r="Q715" i="2"/>
  <c r="DH714" i="2"/>
  <c r="CZ714" i="2"/>
  <c r="CY714" i="2"/>
  <c r="CW714" i="2"/>
  <c r="H740" i="13" s="1"/>
  <c r="CT714" i="2" a="1"/>
  <c r="CT714" i="2" s="1"/>
  <c r="CS714" i="2" a="1"/>
  <c r="CS714" i="2" s="1"/>
  <c r="CR714" i="2" a="1"/>
  <c r="CR714" i="2" s="1"/>
  <c r="CQ714" i="2"/>
  <c r="G740" i="13" s="1"/>
  <c r="CP714" i="2"/>
  <c r="CO714" i="2"/>
  <c r="CM714" i="2"/>
  <c r="CK714" i="2"/>
  <c r="E740" i="13" s="1"/>
  <c r="BS714" i="2"/>
  <c r="BR714" i="2"/>
  <c r="BG714" i="2"/>
  <c r="BC714" i="2"/>
  <c r="BB714" i="2"/>
  <c r="BA714" i="2"/>
  <c r="AZ714" i="2"/>
  <c r="BQ714" i="2" s="1"/>
  <c r="AY714" i="2"/>
  <c r="BP714" i="2" s="1"/>
  <c r="AX714" i="2"/>
  <c r="BO714" i="2" s="1"/>
  <c r="AV714" i="2"/>
  <c r="L740" i="13" s="1"/>
  <c r="AO714" i="2"/>
  <c r="K740" i="13" s="1"/>
  <c r="AK714" i="2"/>
  <c r="Q714" i="2"/>
  <c r="DH713" i="2"/>
  <c r="CZ713" i="2"/>
  <c r="CY713" i="2"/>
  <c r="CW713" i="2"/>
  <c r="H739" i="13" s="1"/>
  <c r="CT713" i="2" a="1"/>
  <c r="CT713" i="2" s="1"/>
  <c r="CS713" i="2" a="1"/>
  <c r="CS713" i="2" s="1"/>
  <c r="CR713" i="2" a="1"/>
  <c r="CR713" i="2" s="1"/>
  <c r="CQ713" i="2"/>
  <c r="CP713" i="2"/>
  <c r="CO713" i="2"/>
  <c r="CM713" i="2"/>
  <c r="CK713" i="2"/>
  <c r="E739" i="13" s="1"/>
  <c r="BS713" i="2"/>
  <c r="CB713" i="2" s="1"/>
  <c r="BR713" i="2"/>
  <c r="BG713" i="2"/>
  <c r="BC713" i="2"/>
  <c r="BB713" i="2"/>
  <c r="BA713" i="2"/>
  <c r="AZ713" i="2"/>
  <c r="BQ713" i="2" s="1"/>
  <c r="AY713" i="2"/>
  <c r="BP713" i="2" s="1"/>
  <c r="AX713" i="2"/>
  <c r="BO713" i="2" s="1"/>
  <c r="AV713" i="2"/>
  <c r="L739" i="13" s="1"/>
  <c r="AO713" i="2"/>
  <c r="K739" i="13" s="1"/>
  <c r="AK713" i="2"/>
  <c r="Q713" i="2"/>
  <c r="DH712" i="2"/>
  <c r="CZ712" i="2"/>
  <c r="CY712" i="2"/>
  <c r="CW712" i="2"/>
  <c r="H738" i="13" s="1"/>
  <c r="CT712" i="2" a="1"/>
  <c r="CT712" i="2" s="1"/>
  <c r="CS712" i="2" a="1"/>
  <c r="CS712" i="2" s="1"/>
  <c r="CR712" i="2" a="1"/>
  <c r="CR712" i="2" s="1"/>
  <c r="CQ712" i="2"/>
  <c r="G738" i="13" s="1"/>
  <c r="CP712" i="2"/>
  <c r="CO712" i="2"/>
  <c r="CM712" i="2"/>
  <c r="CK712" i="2"/>
  <c r="E738" i="13" s="1"/>
  <c r="BS712" i="2"/>
  <c r="BX712" i="2" s="1"/>
  <c r="BR712" i="2"/>
  <c r="BG712" i="2"/>
  <c r="BC712" i="2"/>
  <c r="BB712" i="2"/>
  <c r="BA712" i="2"/>
  <c r="AZ712" i="2"/>
  <c r="BQ712" i="2" s="1"/>
  <c r="AY712" i="2"/>
  <c r="BF712" i="2" s="1"/>
  <c r="AX712" i="2"/>
  <c r="BO712" i="2" s="1"/>
  <c r="AV712" i="2"/>
  <c r="L738" i="13" s="1"/>
  <c r="AO712" i="2"/>
  <c r="K738" i="13" s="1"/>
  <c r="AK712" i="2"/>
  <c r="Q712" i="2"/>
  <c r="DH711" i="2"/>
  <c r="CZ711" i="2"/>
  <c r="CY711" i="2"/>
  <c r="CW711" i="2"/>
  <c r="H737" i="13" s="1"/>
  <c r="CT711" i="2" a="1"/>
  <c r="CT711" i="2" s="1"/>
  <c r="CS711" i="2" a="1"/>
  <c r="CS711" i="2" s="1"/>
  <c r="CR711" i="2" a="1"/>
  <c r="CR711" i="2" s="1"/>
  <c r="CQ711" i="2"/>
  <c r="CP711" i="2"/>
  <c r="CO711" i="2"/>
  <c r="CM711" i="2"/>
  <c r="CK711" i="2"/>
  <c r="E737" i="13" s="1"/>
  <c r="BS711" i="2"/>
  <c r="BR711" i="2"/>
  <c r="BG711" i="2"/>
  <c r="BC711" i="2"/>
  <c r="BB711" i="2"/>
  <c r="BA711" i="2"/>
  <c r="AZ711" i="2"/>
  <c r="BQ711" i="2" s="1"/>
  <c r="AY711" i="2"/>
  <c r="BF711" i="2" s="1"/>
  <c r="AX711" i="2"/>
  <c r="BO711" i="2" s="1"/>
  <c r="AV711" i="2"/>
  <c r="L737" i="13" s="1"/>
  <c r="AO711" i="2"/>
  <c r="K737" i="13" s="1"/>
  <c r="AK711" i="2"/>
  <c r="Q711" i="2"/>
  <c r="DH710" i="2"/>
  <c r="CZ710" i="2"/>
  <c r="CY710" i="2"/>
  <c r="CW710" i="2"/>
  <c r="H736" i="13" s="1"/>
  <c r="CT710" i="2" a="1"/>
  <c r="CT710" i="2" s="1"/>
  <c r="CS710" i="2" a="1"/>
  <c r="CS710" i="2" s="1"/>
  <c r="CR710" i="2" a="1"/>
  <c r="CR710" i="2" s="1"/>
  <c r="CQ710" i="2"/>
  <c r="G736" i="13" s="1"/>
  <c r="CP710" i="2"/>
  <c r="CO710" i="2"/>
  <c r="CM710" i="2"/>
  <c r="CK710" i="2"/>
  <c r="E736" i="13" s="1"/>
  <c r="BS710" i="2"/>
  <c r="CB710" i="2" s="1"/>
  <c r="CG710" i="2" s="1"/>
  <c r="CJ710" i="2" s="1"/>
  <c r="BR710" i="2"/>
  <c r="BG710" i="2"/>
  <c r="BC710" i="2"/>
  <c r="BB710" i="2"/>
  <c r="BA710" i="2"/>
  <c r="AZ710" i="2"/>
  <c r="BQ710" i="2" s="1"/>
  <c r="AY710" i="2"/>
  <c r="BF710" i="2" s="1"/>
  <c r="AX710" i="2"/>
  <c r="BE710" i="2" s="1"/>
  <c r="AV710" i="2"/>
  <c r="L736" i="13" s="1"/>
  <c r="AO710" i="2"/>
  <c r="K736" i="13" s="1"/>
  <c r="AK710" i="2"/>
  <c r="Q710" i="2"/>
  <c r="DH709" i="2"/>
  <c r="CZ709" i="2"/>
  <c r="CY709" i="2"/>
  <c r="CW709" i="2"/>
  <c r="H735" i="13" s="1"/>
  <c r="CT709" i="2" a="1"/>
  <c r="CT709" i="2" s="1"/>
  <c r="CS709" i="2" a="1"/>
  <c r="CS709" i="2" s="1"/>
  <c r="CR709" i="2" a="1"/>
  <c r="CR709" i="2" s="1"/>
  <c r="CQ709" i="2"/>
  <c r="G735" i="13" s="1"/>
  <c r="CP709" i="2"/>
  <c r="CO709" i="2"/>
  <c r="CM709" i="2"/>
  <c r="CK709" i="2"/>
  <c r="E735" i="13" s="1"/>
  <c r="BS709" i="2"/>
  <c r="BW709" i="2" s="1"/>
  <c r="BT709" i="2" s="1"/>
  <c r="BR709" i="2"/>
  <c r="BG709" i="2"/>
  <c r="BC709" i="2"/>
  <c r="BB709" i="2"/>
  <c r="BA709" i="2"/>
  <c r="AZ709" i="2"/>
  <c r="BQ709" i="2" s="1"/>
  <c r="AY709" i="2"/>
  <c r="BP709" i="2" s="1"/>
  <c r="AX709" i="2"/>
  <c r="BO709" i="2" s="1"/>
  <c r="AV709" i="2"/>
  <c r="L735" i="13" s="1"/>
  <c r="AO709" i="2"/>
  <c r="K735" i="13" s="1"/>
  <c r="AK709" i="2"/>
  <c r="Q709" i="2"/>
  <c r="DH708" i="2"/>
  <c r="CZ708" i="2"/>
  <c r="CY708" i="2"/>
  <c r="CW708" i="2"/>
  <c r="H734" i="13" s="1"/>
  <c r="CT708" i="2" a="1"/>
  <c r="CT708" i="2" s="1"/>
  <c r="CS708" i="2" a="1"/>
  <c r="CS708" i="2" s="1"/>
  <c r="CR708" i="2" a="1"/>
  <c r="CR708" i="2" s="1"/>
  <c r="CQ708" i="2"/>
  <c r="G734" i="13" s="1"/>
  <c r="CP708" i="2"/>
  <c r="CO708" i="2"/>
  <c r="CM708" i="2"/>
  <c r="CK708" i="2"/>
  <c r="E734" i="13" s="1"/>
  <c r="BS708" i="2"/>
  <c r="CB708" i="2" s="1"/>
  <c r="BR708" i="2"/>
  <c r="BG708" i="2"/>
  <c r="BC708" i="2"/>
  <c r="BB708" i="2"/>
  <c r="BA708" i="2"/>
  <c r="AZ708" i="2"/>
  <c r="BQ708" i="2" s="1"/>
  <c r="AY708" i="2"/>
  <c r="BP708" i="2" s="1"/>
  <c r="AX708" i="2"/>
  <c r="AV708" i="2"/>
  <c r="L734" i="13" s="1"/>
  <c r="AO708" i="2"/>
  <c r="K734" i="13" s="1"/>
  <c r="AK708" i="2"/>
  <c r="Q708" i="2"/>
  <c r="DH707" i="2"/>
  <c r="CZ707" i="2"/>
  <c r="CY707" i="2"/>
  <c r="CW707" i="2"/>
  <c r="H733" i="13" s="1"/>
  <c r="CT707" i="2" a="1"/>
  <c r="CT707" i="2" s="1"/>
  <c r="CS707" i="2" a="1"/>
  <c r="CS707" i="2" s="1"/>
  <c r="CR707" i="2" a="1"/>
  <c r="CR707" i="2" s="1"/>
  <c r="CQ707" i="2"/>
  <c r="G733" i="13" s="1"/>
  <c r="CP707" i="2"/>
  <c r="CO707" i="2"/>
  <c r="CM707" i="2"/>
  <c r="CK707" i="2"/>
  <c r="E733" i="13" s="1"/>
  <c r="BS707" i="2"/>
  <c r="CB707" i="2" s="1"/>
  <c r="BR707" i="2"/>
  <c r="BG707" i="2"/>
  <c r="BC707" i="2"/>
  <c r="BB707" i="2"/>
  <c r="BA707" i="2"/>
  <c r="AZ707" i="2"/>
  <c r="BQ707" i="2" s="1"/>
  <c r="AY707" i="2"/>
  <c r="BF707" i="2" s="1"/>
  <c r="AX707" i="2"/>
  <c r="BE707" i="2" s="1"/>
  <c r="AV707" i="2"/>
  <c r="L733" i="13" s="1"/>
  <c r="AO707" i="2"/>
  <c r="K733" i="13" s="1"/>
  <c r="AK707" i="2"/>
  <c r="Q707" i="2"/>
  <c r="DH706" i="2"/>
  <c r="CZ706" i="2"/>
  <c r="CY706" i="2"/>
  <c r="CW706" i="2"/>
  <c r="H732" i="13" s="1"/>
  <c r="CT706" i="2" a="1"/>
  <c r="CT706" i="2" s="1"/>
  <c r="CS706" i="2" a="1"/>
  <c r="CS706" i="2" s="1"/>
  <c r="CR706" i="2" a="1"/>
  <c r="CR706" i="2" s="1"/>
  <c r="CQ706" i="2"/>
  <c r="G732" i="13" s="1"/>
  <c r="CP706" i="2"/>
  <c r="CO706" i="2"/>
  <c r="CM706" i="2"/>
  <c r="CK706" i="2"/>
  <c r="E732" i="13" s="1"/>
  <c r="BS706" i="2"/>
  <c r="BX706" i="2" s="1"/>
  <c r="BR706" i="2"/>
  <c r="BG706" i="2"/>
  <c r="BC706" i="2"/>
  <c r="BB706" i="2"/>
  <c r="BA706" i="2"/>
  <c r="AZ706" i="2"/>
  <c r="BQ706" i="2" s="1"/>
  <c r="AY706" i="2"/>
  <c r="BP706" i="2" s="1"/>
  <c r="AX706" i="2"/>
  <c r="BE706" i="2" s="1"/>
  <c r="AV706" i="2"/>
  <c r="L732" i="13" s="1"/>
  <c r="AO706" i="2"/>
  <c r="K732" i="13" s="1"/>
  <c r="AK706" i="2"/>
  <c r="Q706" i="2"/>
  <c r="DH705" i="2"/>
  <c r="CZ705" i="2"/>
  <c r="CY705" i="2"/>
  <c r="CW705" i="2"/>
  <c r="H731" i="13" s="1"/>
  <c r="CT705" i="2" a="1"/>
  <c r="CT705" i="2" s="1"/>
  <c r="CS705" i="2" a="1"/>
  <c r="CS705" i="2" s="1"/>
  <c r="CR705" i="2" a="1"/>
  <c r="CR705" i="2" s="1"/>
  <c r="CQ705" i="2"/>
  <c r="G731" i="13" s="1"/>
  <c r="CP705" i="2"/>
  <c r="CO705" i="2"/>
  <c r="CM705" i="2"/>
  <c r="CK705" i="2"/>
  <c r="E731" i="13" s="1"/>
  <c r="BS705" i="2"/>
  <c r="CB705" i="2" s="1"/>
  <c r="BR705" i="2"/>
  <c r="BG705" i="2"/>
  <c r="BC705" i="2"/>
  <c r="BB705" i="2"/>
  <c r="BA705" i="2"/>
  <c r="AZ705" i="2"/>
  <c r="BQ705" i="2" s="1"/>
  <c r="AY705" i="2"/>
  <c r="BP705" i="2" s="1"/>
  <c r="AX705" i="2"/>
  <c r="AV705" i="2"/>
  <c r="L731" i="13" s="1"/>
  <c r="AO705" i="2"/>
  <c r="K731" i="13" s="1"/>
  <c r="AK705" i="2"/>
  <c r="Q705" i="2"/>
  <c r="DH704" i="2"/>
  <c r="CZ704" i="2"/>
  <c r="CY704" i="2"/>
  <c r="CW704" i="2"/>
  <c r="H730" i="13" s="1"/>
  <c r="CT704" i="2" a="1"/>
  <c r="CT704" i="2" s="1"/>
  <c r="CS704" i="2" a="1"/>
  <c r="CS704" i="2" s="1"/>
  <c r="CR704" i="2" a="1"/>
  <c r="CR704" i="2" s="1"/>
  <c r="CQ704" i="2"/>
  <c r="G730" i="13" s="1"/>
  <c r="CP704" i="2"/>
  <c r="CO704" i="2"/>
  <c r="CM704" i="2"/>
  <c r="CK704" i="2"/>
  <c r="E730" i="13" s="1"/>
  <c r="BS704" i="2"/>
  <c r="BW704" i="2" s="1"/>
  <c r="BT704" i="2" s="1"/>
  <c r="BR704" i="2"/>
  <c r="BG704" i="2"/>
  <c r="BC704" i="2"/>
  <c r="BB704" i="2"/>
  <c r="BA704" i="2"/>
  <c r="AZ704" i="2"/>
  <c r="BQ704" i="2" s="1"/>
  <c r="AY704" i="2"/>
  <c r="BF704" i="2" s="1"/>
  <c r="AX704" i="2"/>
  <c r="BE704" i="2" s="1"/>
  <c r="AV704" i="2"/>
  <c r="L730" i="13" s="1"/>
  <c r="AO704" i="2"/>
  <c r="K730" i="13" s="1"/>
  <c r="AK704" i="2"/>
  <c r="Q704" i="2"/>
  <c r="DH703" i="2"/>
  <c r="CZ703" i="2"/>
  <c r="CY703" i="2"/>
  <c r="CW703" i="2"/>
  <c r="H729" i="13" s="1"/>
  <c r="CT703" i="2" a="1"/>
  <c r="CT703" i="2" s="1"/>
  <c r="CS703" i="2" a="1"/>
  <c r="CS703" i="2" s="1"/>
  <c r="CR703" i="2" a="1"/>
  <c r="CR703" i="2" s="1"/>
  <c r="CQ703" i="2"/>
  <c r="CP703" i="2"/>
  <c r="CO703" i="2"/>
  <c r="CM703" i="2"/>
  <c r="CK703" i="2"/>
  <c r="E729" i="13" s="1"/>
  <c r="BS703" i="2"/>
  <c r="CB703" i="2" s="1"/>
  <c r="BR703" i="2"/>
  <c r="BG703" i="2"/>
  <c r="BC703" i="2"/>
  <c r="BB703" i="2"/>
  <c r="BA703" i="2"/>
  <c r="AZ703" i="2"/>
  <c r="BQ703" i="2" s="1"/>
  <c r="AY703" i="2"/>
  <c r="AX703" i="2"/>
  <c r="BO703" i="2" s="1"/>
  <c r="AV703" i="2"/>
  <c r="L729" i="13" s="1"/>
  <c r="AO703" i="2"/>
  <c r="K729" i="13" s="1"/>
  <c r="AK703" i="2"/>
  <c r="Q703" i="2"/>
  <c r="DH702" i="2"/>
  <c r="CZ702" i="2"/>
  <c r="CY702" i="2"/>
  <c r="CW702" i="2"/>
  <c r="H728" i="13" s="1"/>
  <c r="CT702" i="2" a="1"/>
  <c r="CT702" i="2" s="1"/>
  <c r="CS702" i="2" a="1"/>
  <c r="CS702" i="2" s="1"/>
  <c r="CR702" i="2" a="1"/>
  <c r="CR702" i="2" s="1"/>
  <c r="CQ702" i="2"/>
  <c r="G728" i="13" s="1"/>
  <c r="CP702" i="2"/>
  <c r="CO702" i="2"/>
  <c r="CM702" i="2"/>
  <c r="CK702" i="2"/>
  <c r="E728" i="13" s="1"/>
  <c r="BS702" i="2"/>
  <c r="BR702" i="2"/>
  <c r="BG702" i="2"/>
  <c r="BC702" i="2"/>
  <c r="BB702" i="2"/>
  <c r="BA702" i="2"/>
  <c r="AZ702" i="2"/>
  <c r="BQ702" i="2" s="1"/>
  <c r="AY702" i="2"/>
  <c r="BF702" i="2" s="1"/>
  <c r="AX702" i="2"/>
  <c r="BO702" i="2" s="1"/>
  <c r="AV702" i="2"/>
  <c r="L728" i="13" s="1"/>
  <c r="AO702" i="2"/>
  <c r="K728" i="13" s="1"/>
  <c r="AK702" i="2"/>
  <c r="Q702" i="2"/>
  <c r="DH701" i="2"/>
  <c r="CZ701" i="2"/>
  <c r="CY701" i="2"/>
  <c r="CW701" i="2"/>
  <c r="H727" i="13" s="1"/>
  <c r="CT701" i="2" a="1"/>
  <c r="CT701" i="2" s="1"/>
  <c r="CS701" i="2" a="1"/>
  <c r="CS701" i="2" s="1"/>
  <c r="CR701" i="2" a="1"/>
  <c r="CR701" i="2" s="1"/>
  <c r="CQ701" i="2"/>
  <c r="G727" i="13" s="1"/>
  <c r="CP701" i="2"/>
  <c r="CO701" i="2"/>
  <c r="CM701" i="2"/>
  <c r="CK701" i="2"/>
  <c r="E727" i="13" s="1"/>
  <c r="BS701" i="2"/>
  <c r="BX701" i="2" s="1"/>
  <c r="BR701" i="2"/>
  <c r="BG701" i="2"/>
  <c r="BC701" i="2"/>
  <c r="BB701" i="2"/>
  <c r="BA701" i="2"/>
  <c r="AZ701" i="2"/>
  <c r="BQ701" i="2" s="1"/>
  <c r="AY701" i="2"/>
  <c r="BF701" i="2" s="1"/>
  <c r="AX701" i="2"/>
  <c r="BO701" i="2" s="1"/>
  <c r="AV701" i="2"/>
  <c r="L727" i="13" s="1"/>
  <c r="AO701" i="2"/>
  <c r="K727" i="13" s="1"/>
  <c r="AK701" i="2"/>
  <c r="Q701" i="2"/>
  <c r="DH700" i="2"/>
  <c r="CZ700" i="2"/>
  <c r="CY700" i="2"/>
  <c r="CT700" i="2" a="1"/>
  <c r="CT700" i="2" s="1"/>
  <c r="CS700" i="2" a="1"/>
  <c r="CS700" i="2" s="1"/>
  <c r="CR700" i="2" a="1"/>
  <c r="CR700" i="2" s="1"/>
  <c r="CQ700" i="2"/>
  <c r="CP700" i="2"/>
  <c r="CO700" i="2"/>
  <c r="CM700" i="2"/>
  <c r="CK700" i="2"/>
  <c r="E726" i="13" s="1"/>
  <c r="BS700" i="2"/>
  <c r="BR700" i="2"/>
  <c r="BG700" i="2"/>
  <c r="BC700" i="2"/>
  <c r="BB700" i="2"/>
  <c r="BA700" i="2"/>
  <c r="AZ700" i="2"/>
  <c r="BQ700" i="2" s="1"/>
  <c r="AY700" i="2"/>
  <c r="BF700" i="2" s="1"/>
  <c r="AX700" i="2"/>
  <c r="AV700" i="2"/>
  <c r="L726" i="13" s="1"/>
  <c r="AO700" i="2"/>
  <c r="K726" i="13" s="1"/>
  <c r="AK700" i="2"/>
  <c r="Q700" i="2"/>
  <c r="DH699" i="2"/>
  <c r="CZ699" i="2"/>
  <c r="CY699" i="2"/>
  <c r="CT699" i="2" a="1"/>
  <c r="CT699" i="2" s="1"/>
  <c r="CS699" i="2" a="1"/>
  <c r="CS699" i="2" s="1"/>
  <c r="CR699" i="2" a="1"/>
  <c r="CR699" i="2" s="1"/>
  <c r="CQ699" i="2"/>
  <c r="CP699" i="2"/>
  <c r="CO699" i="2"/>
  <c r="CM699" i="2"/>
  <c r="CK699" i="2"/>
  <c r="E725" i="13" s="1"/>
  <c r="BS699" i="2"/>
  <c r="BR699" i="2"/>
  <c r="BG699" i="2"/>
  <c r="BC699" i="2"/>
  <c r="BB699" i="2"/>
  <c r="BA699" i="2"/>
  <c r="AZ699" i="2"/>
  <c r="BQ699" i="2" s="1"/>
  <c r="AY699" i="2"/>
  <c r="BP699" i="2" s="1"/>
  <c r="AX699" i="2"/>
  <c r="BO699" i="2" s="1"/>
  <c r="AV699" i="2"/>
  <c r="L725" i="13" s="1"/>
  <c r="AO699" i="2"/>
  <c r="K725" i="13" s="1"/>
  <c r="AK699" i="2"/>
  <c r="Q699" i="2"/>
  <c r="DH698" i="2"/>
  <c r="CZ698" i="2"/>
  <c r="CY698" i="2"/>
  <c r="CT698" i="2" a="1"/>
  <c r="CT698" i="2" s="1"/>
  <c r="CS698" i="2" a="1"/>
  <c r="CS698" i="2" s="1"/>
  <c r="CR698" i="2" a="1"/>
  <c r="CR698" i="2" s="1"/>
  <c r="CQ698" i="2"/>
  <c r="CP698" i="2"/>
  <c r="CO698" i="2"/>
  <c r="CM698" i="2"/>
  <c r="CK698" i="2"/>
  <c r="E724" i="13" s="1"/>
  <c r="BS698" i="2"/>
  <c r="CB698" i="2" s="1"/>
  <c r="BR698" i="2"/>
  <c r="BG698" i="2"/>
  <c r="BC698" i="2"/>
  <c r="BB698" i="2"/>
  <c r="BA698" i="2"/>
  <c r="AZ698" i="2"/>
  <c r="BQ698" i="2" s="1"/>
  <c r="AY698" i="2"/>
  <c r="BF698" i="2" s="1"/>
  <c r="AX698" i="2"/>
  <c r="BE698" i="2" s="1"/>
  <c r="AV698" i="2"/>
  <c r="L724" i="13" s="1"/>
  <c r="AO698" i="2"/>
  <c r="K724" i="13" s="1"/>
  <c r="AK698" i="2"/>
  <c r="Q698" i="2"/>
  <c r="DH697" i="2"/>
  <c r="CZ697" i="2"/>
  <c r="CY697" i="2"/>
  <c r="CT697" i="2" a="1"/>
  <c r="CT697" i="2" s="1"/>
  <c r="CS697" i="2" a="1"/>
  <c r="CS697" i="2" s="1"/>
  <c r="CR697" i="2" a="1"/>
  <c r="CR697" i="2" s="1"/>
  <c r="CQ697" i="2"/>
  <c r="G723" i="13" s="1"/>
  <c r="CP697" i="2"/>
  <c r="CO697" i="2"/>
  <c r="CM697" i="2"/>
  <c r="CK697" i="2"/>
  <c r="E723" i="13" s="1"/>
  <c r="BS697" i="2"/>
  <c r="CB697" i="2" s="1"/>
  <c r="CF697" i="2" s="1"/>
  <c r="CC697" i="2" s="1"/>
  <c r="BR697" i="2"/>
  <c r="BG697" i="2"/>
  <c r="BC697" i="2"/>
  <c r="BB697" i="2"/>
  <c r="BA697" i="2"/>
  <c r="AZ697" i="2"/>
  <c r="BQ697" i="2" s="1"/>
  <c r="AY697" i="2"/>
  <c r="BP697" i="2" s="1"/>
  <c r="AX697" i="2"/>
  <c r="BE697" i="2" s="1"/>
  <c r="AV697" i="2"/>
  <c r="L723" i="13" s="1"/>
  <c r="AO697" i="2"/>
  <c r="K723" i="13" s="1"/>
  <c r="AK697" i="2"/>
  <c r="Q697" i="2"/>
  <c r="DH696" i="2"/>
  <c r="CZ696" i="2"/>
  <c r="CY696" i="2"/>
  <c r="CT696" i="2" a="1"/>
  <c r="CT696" i="2" s="1"/>
  <c r="CS696" i="2" a="1"/>
  <c r="CS696" i="2" s="1"/>
  <c r="CR696" i="2" a="1"/>
  <c r="CR696" i="2" s="1"/>
  <c r="CQ696" i="2"/>
  <c r="CP696" i="2"/>
  <c r="CO696" i="2"/>
  <c r="CM696" i="2"/>
  <c r="CK696" i="2"/>
  <c r="E722" i="13" s="1"/>
  <c r="BS696" i="2"/>
  <c r="BR696" i="2"/>
  <c r="BG696" i="2"/>
  <c r="BC696" i="2"/>
  <c r="BB696" i="2"/>
  <c r="BA696" i="2"/>
  <c r="AZ696" i="2"/>
  <c r="BQ696" i="2" s="1"/>
  <c r="AY696" i="2"/>
  <c r="AX696" i="2"/>
  <c r="BO696" i="2" s="1"/>
  <c r="AV696" i="2"/>
  <c r="L722" i="13" s="1"/>
  <c r="AO696" i="2"/>
  <c r="K722" i="13" s="1"/>
  <c r="AK696" i="2"/>
  <c r="Q696" i="2"/>
  <c r="DH695" i="2"/>
  <c r="CZ695" i="2"/>
  <c r="CY695" i="2"/>
  <c r="CT695" i="2" a="1"/>
  <c r="CT695" i="2" s="1"/>
  <c r="CS695" i="2" a="1"/>
  <c r="CS695" i="2" s="1"/>
  <c r="CR695" i="2" a="1"/>
  <c r="CR695" i="2" s="1"/>
  <c r="CQ695" i="2"/>
  <c r="G721" i="13" s="1"/>
  <c r="CP695" i="2"/>
  <c r="CO695" i="2"/>
  <c r="CM695" i="2"/>
  <c r="CK695" i="2"/>
  <c r="E721" i="13" s="1"/>
  <c r="BS695" i="2"/>
  <c r="CB695" i="2" s="1"/>
  <c r="CG695" i="2" s="1"/>
  <c r="BR695" i="2"/>
  <c r="BG695" i="2"/>
  <c r="BC695" i="2"/>
  <c r="BB695" i="2"/>
  <c r="BA695" i="2"/>
  <c r="AZ695" i="2"/>
  <c r="BQ695" i="2" s="1"/>
  <c r="AY695" i="2"/>
  <c r="AX695" i="2"/>
  <c r="BE695" i="2" s="1"/>
  <c r="AV695" i="2"/>
  <c r="L721" i="13" s="1"/>
  <c r="AO695" i="2"/>
  <c r="K721" i="13" s="1"/>
  <c r="AK695" i="2"/>
  <c r="Q695" i="2"/>
  <c r="DH694" i="2"/>
  <c r="CZ694" i="2"/>
  <c r="CY694" i="2"/>
  <c r="CT694" i="2" a="1"/>
  <c r="CT694" i="2" s="1"/>
  <c r="CS694" i="2" a="1"/>
  <c r="CS694" i="2" s="1"/>
  <c r="CR694" i="2" a="1"/>
  <c r="CR694" i="2" s="1"/>
  <c r="CQ694" i="2"/>
  <c r="G720" i="13" s="1"/>
  <c r="CP694" i="2"/>
  <c r="CO694" i="2"/>
  <c r="CM694" i="2"/>
  <c r="CK694" i="2"/>
  <c r="E720" i="13" s="1"/>
  <c r="BS694" i="2"/>
  <c r="BX694" i="2" s="1"/>
  <c r="CA694" i="2" s="1"/>
  <c r="BR694" i="2"/>
  <c r="BG694" i="2"/>
  <c r="BC694" i="2"/>
  <c r="BB694" i="2"/>
  <c r="BA694" i="2"/>
  <c r="AZ694" i="2"/>
  <c r="BQ694" i="2" s="1"/>
  <c r="AY694" i="2"/>
  <c r="BF694" i="2" s="1"/>
  <c r="AX694" i="2"/>
  <c r="AV694" i="2"/>
  <c r="L720" i="13" s="1"/>
  <c r="AO694" i="2"/>
  <c r="K720" i="13" s="1"/>
  <c r="AK694" i="2"/>
  <c r="Q694" i="2"/>
  <c r="DH693" i="2"/>
  <c r="CZ693" i="2"/>
  <c r="CY693" i="2"/>
  <c r="CT693" i="2" a="1"/>
  <c r="CT693" i="2" s="1"/>
  <c r="CS693" i="2" a="1"/>
  <c r="CS693" i="2" s="1"/>
  <c r="CR693" i="2" a="1"/>
  <c r="CR693" i="2" s="1"/>
  <c r="CQ693" i="2"/>
  <c r="G719" i="13" s="1"/>
  <c r="CP693" i="2"/>
  <c r="CO693" i="2"/>
  <c r="CM693" i="2"/>
  <c r="CK693" i="2"/>
  <c r="E719" i="13" s="1"/>
  <c r="BS693" i="2"/>
  <c r="BX693" i="2" s="1"/>
  <c r="BR693" i="2"/>
  <c r="BG693" i="2"/>
  <c r="BC693" i="2"/>
  <c r="BB693" i="2"/>
  <c r="BA693" i="2"/>
  <c r="AZ693" i="2"/>
  <c r="BQ693" i="2" s="1"/>
  <c r="AY693" i="2"/>
  <c r="BP693" i="2" s="1"/>
  <c r="AX693" i="2"/>
  <c r="BE693" i="2" s="1"/>
  <c r="AV693" i="2"/>
  <c r="L719" i="13" s="1"/>
  <c r="AO693" i="2"/>
  <c r="K719" i="13" s="1"/>
  <c r="AK693" i="2"/>
  <c r="Q693" i="2"/>
  <c r="DH692" i="2"/>
  <c r="CZ692" i="2"/>
  <c r="CY692" i="2"/>
  <c r="CT692" i="2" a="1"/>
  <c r="CT692" i="2" s="1"/>
  <c r="CS692" i="2" a="1"/>
  <c r="CS692" i="2" s="1"/>
  <c r="CR692" i="2" a="1"/>
  <c r="CR692" i="2" s="1"/>
  <c r="CQ692" i="2"/>
  <c r="G718" i="13" s="1"/>
  <c r="CP692" i="2"/>
  <c r="CO692" i="2"/>
  <c r="CM692" i="2"/>
  <c r="CK692" i="2"/>
  <c r="E718" i="13" s="1"/>
  <c r="BS692" i="2"/>
  <c r="BR692" i="2"/>
  <c r="BG692" i="2"/>
  <c r="BC692" i="2"/>
  <c r="BB692" i="2"/>
  <c r="BA692" i="2"/>
  <c r="AZ692" i="2"/>
  <c r="BQ692" i="2" s="1"/>
  <c r="AY692" i="2"/>
  <c r="BF692" i="2" s="1"/>
  <c r="AX692" i="2"/>
  <c r="BO692" i="2" s="1"/>
  <c r="AV692" i="2"/>
  <c r="L718" i="13" s="1"/>
  <c r="AO692" i="2"/>
  <c r="K718" i="13" s="1"/>
  <c r="AK692" i="2"/>
  <c r="Q692" i="2"/>
  <c r="DH691" i="2"/>
  <c r="CZ691" i="2"/>
  <c r="CY691" i="2"/>
  <c r="CW691" i="2"/>
  <c r="H717" i="13" s="1"/>
  <c r="CT691" i="2" a="1"/>
  <c r="CT691" i="2" s="1"/>
  <c r="CS691" i="2" a="1"/>
  <c r="CS691" i="2" s="1"/>
  <c r="CR691" i="2" a="1"/>
  <c r="CR691" i="2" s="1"/>
  <c r="CQ691" i="2"/>
  <c r="CP691" i="2"/>
  <c r="CO691" i="2"/>
  <c r="CM691" i="2"/>
  <c r="CK691" i="2"/>
  <c r="E717" i="13" s="1"/>
  <c r="CJ691" i="2"/>
  <c r="CI691" i="2"/>
  <c r="CH691" i="2" s="1"/>
  <c r="CG691" i="2"/>
  <c r="CF691" i="2"/>
  <c r="CC691" i="2" s="1"/>
  <c r="BS691" i="2"/>
  <c r="BX691" i="2" s="1"/>
  <c r="BR691" i="2"/>
  <c r="BG691" i="2"/>
  <c r="BC691" i="2"/>
  <c r="BB691" i="2"/>
  <c r="BA691" i="2"/>
  <c r="AZ691" i="2"/>
  <c r="BQ691" i="2" s="1"/>
  <c r="AY691" i="2"/>
  <c r="BP691" i="2" s="1"/>
  <c r="AX691" i="2"/>
  <c r="BE691" i="2" s="1"/>
  <c r="AV691" i="2"/>
  <c r="L717" i="13" s="1"/>
  <c r="AO691" i="2"/>
  <c r="K717" i="13" s="1"/>
  <c r="AK691" i="2"/>
  <c r="Q691" i="2"/>
  <c r="DH690" i="2"/>
  <c r="CZ690" i="2"/>
  <c r="CY690" i="2"/>
  <c r="CW690" i="2"/>
  <c r="H716" i="13" s="1"/>
  <c r="CT690" i="2" a="1"/>
  <c r="CT690" i="2" s="1"/>
  <c r="CS690" i="2" a="1"/>
  <c r="CS690" i="2" s="1"/>
  <c r="CR690" i="2" a="1"/>
  <c r="CR690" i="2" s="1"/>
  <c r="CQ690" i="2"/>
  <c r="G716" i="13" s="1"/>
  <c r="CP690" i="2"/>
  <c r="CO690" i="2"/>
  <c r="CM690" i="2"/>
  <c r="CK690" i="2"/>
  <c r="E716" i="13" s="1"/>
  <c r="CJ690" i="2"/>
  <c r="CI690" i="2"/>
  <c r="CH690" i="2" s="1"/>
  <c r="CG690" i="2"/>
  <c r="CF690" i="2"/>
  <c r="CC690" i="2" s="1"/>
  <c r="BS690" i="2"/>
  <c r="BX690" i="2" s="1"/>
  <c r="CA690" i="2" s="1"/>
  <c r="BR690" i="2"/>
  <c r="BG690" i="2"/>
  <c r="BC690" i="2"/>
  <c r="BB690" i="2"/>
  <c r="BA690" i="2"/>
  <c r="AZ690" i="2"/>
  <c r="BQ690" i="2" s="1"/>
  <c r="AY690" i="2"/>
  <c r="BP690" i="2" s="1"/>
  <c r="AX690" i="2"/>
  <c r="BO690" i="2" s="1"/>
  <c r="AV690" i="2"/>
  <c r="L716" i="13" s="1"/>
  <c r="AO690" i="2"/>
  <c r="K716" i="13" s="1"/>
  <c r="AK690" i="2"/>
  <c r="Q690" i="2"/>
  <c r="DH689" i="2"/>
  <c r="CZ689" i="2"/>
  <c r="CY689" i="2"/>
  <c r="CW689" i="2"/>
  <c r="H715" i="13" s="1"/>
  <c r="CT689" i="2" a="1"/>
  <c r="CT689" i="2" s="1"/>
  <c r="CS689" i="2" a="1"/>
  <c r="CS689" i="2" s="1"/>
  <c r="CR689" i="2" a="1"/>
  <c r="CR689" i="2" s="1"/>
  <c r="CQ689" i="2"/>
  <c r="G715" i="13" s="1"/>
  <c r="CP689" i="2"/>
  <c r="CO689" i="2"/>
  <c r="CM689" i="2"/>
  <c r="CK689" i="2"/>
  <c r="E715" i="13" s="1"/>
  <c r="CJ689" i="2"/>
  <c r="CI689" i="2"/>
  <c r="CH689" i="2" s="1"/>
  <c r="CG689" i="2"/>
  <c r="CF689" i="2"/>
  <c r="CC689" i="2" s="1"/>
  <c r="BS689" i="2"/>
  <c r="BR689" i="2"/>
  <c r="BG689" i="2"/>
  <c r="BC689" i="2"/>
  <c r="BB689" i="2"/>
  <c r="BA689" i="2"/>
  <c r="AZ689" i="2"/>
  <c r="BQ689" i="2" s="1"/>
  <c r="AY689" i="2"/>
  <c r="BF689" i="2" s="1"/>
  <c r="AX689" i="2"/>
  <c r="BO689" i="2" s="1"/>
  <c r="AV689" i="2"/>
  <c r="L715" i="13" s="1"/>
  <c r="AO689" i="2"/>
  <c r="K715" i="13" s="1"/>
  <c r="AK689" i="2"/>
  <c r="Q689" i="2"/>
  <c r="DH688" i="2"/>
  <c r="CZ688" i="2"/>
  <c r="CY688" i="2"/>
  <c r="CW688" i="2"/>
  <c r="H714" i="13" s="1"/>
  <c r="CT688" i="2" a="1"/>
  <c r="CT688" i="2" s="1"/>
  <c r="CS688" i="2" a="1"/>
  <c r="CS688" i="2" s="1"/>
  <c r="CR688" i="2" a="1"/>
  <c r="CR688" i="2" s="1"/>
  <c r="CQ688" i="2"/>
  <c r="G714" i="13" s="1"/>
  <c r="CP688" i="2"/>
  <c r="CO688" i="2"/>
  <c r="CM688" i="2"/>
  <c r="CK688" i="2"/>
  <c r="E714" i="13" s="1"/>
  <c r="CJ688" i="2"/>
  <c r="CI688" i="2"/>
  <c r="CH688" i="2" s="1"/>
  <c r="CG688" i="2"/>
  <c r="CF688" i="2"/>
  <c r="CC688" i="2" s="1"/>
  <c r="BW688" i="2"/>
  <c r="BT688" i="2" s="1"/>
  <c r="BR688" i="2"/>
  <c r="BG688" i="2"/>
  <c r="BC688" i="2"/>
  <c r="BB688" i="2"/>
  <c r="BA688" i="2"/>
  <c r="AZ688" i="2"/>
  <c r="BQ688" i="2" s="1"/>
  <c r="AY688" i="2"/>
  <c r="AX688" i="2"/>
  <c r="BO688" i="2" s="1"/>
  <c r="AV688" i="2"/>
  <c r="L714" i="13" s="1"/>
  <c r="AO688" i="2"/>
  <c r="K714" i="13" s="1"/>
  <c r="AK688" i="2"/>
  <c r="Q688" i="2"/>
  <c r="DH687" i="2"/>
  <c r="CZ687" i="2"/>
  <c r="CY687" i="2"/>
  <c r="CW687" i="2"/>
  <c r="H713" i="13" s="1"/>
  <c r="CT687" i="2" a="1"/>
  <c r="CT687" i="2" s="1"/>
  <c r="CS687" i="2" a="1"/>
  <c r="CS687" i="2" s="1"/>
  <c r="CR687" i="2" a="1"/>
  <c r="CR687" i="2" s="1"/>
  <c r="CQ687" i="2"/>
  <c r="CP687" i="2"/>
  <c r="CO687" i="2"/>
  <c r="CM687" i="2"/>
  <c r="CK687" i="2"/>
  <c r="E713" i="13" s="1"/>
  <c r="CJ687" i="2"/>
  <c r="CI687" i="2"/>
  <c r="CH687" i="2" s="1"/>
  <c r="CG687" i="2"/>
  <c r="CF687" i="2"/>
  <c r="CC687" i="2" s="1"/>
  <c r="BR687" i="2"/>
  <c r="BG687" i="2"/>
  <c r="BC687" i="2"/>
  <c r="BB687" i="2"/>
  <c r="BA687" i="2"/>
  <c r="AZ687" i="2"/>
  <c r="BQ687" i="2" s="1"/>
  <c r="AY687" i="2"/>
  <c r="BP687" i="2" s="1"/>
  <c r="AX687" i="2"/>
  <c r="BE687" i="2" s="1"/>
  <c r="AV687" i="2"/>
  <c r="L713" i="13" s="1"/>
  <c r="AO687" i="2"/>
  <c r="K713" i="13" s="1"/>
  <c r="AK687" i="2"/>
  <c r="Q687" i="2"/>
  <c r="DH686" i="2"/>
  <c r="CZ686" i="2"/>
  <c r="CY686" i="2"/>
  <c r="CW686" i="2"/>
  <c r="H712" i="13" s="1"/>
  <c r="CT686" i="2" a="1"/>
  <c r="CT686" i="2" s="1"/>
  <c r="CS686" i="2" a="1"/>
  <c r="CS686" i="2" s="1"/>
  <c r="CR686" i="2" a="1"/>
  <c r="CR686" i="2" s="1"/>
  <c r="CQ686" i="2"/>
  <c r="G712" i="13" s="1"/>
  <c r="CP686" i="2"/>
  <c r="CO686" i="2"/>
  <c r="CM686" i="2"/>
  <c r="CK686" i="2"/>
  <c r="E712" i="13" s="1"/>
  <c r="CJ686" i="2"/>
  <c r="CI686" i="2"/>
  <c r="CH686" i="2" s="1"/>
  <c r="CG686" i="2"/>
  <c r="CF686" i="2"/>
  <c r="CC686" i="2" s="1"/>
  <c r="BR686" i="2"/>
  <c r="BG686" i="2"/>
  <c r="BC686" i="2"/>
  <c r="BB686" i="2"/>
  <c r="BA686" i="2"/>
  <c r="AZ686" i="2"/>
  <c r="BQ686" i="2" s="1"/>
  <c r="AY686" i="2"/>
  <c r="BP686" i="2" s="1"/>
  <c r="AX686" i="2"/>
  <c r="BO686" i="2" s="1"/>
  <c r="AV686" i="2"/>
  <c r="L712" i="13" s="1"/>
  <c r="AO686" i="2"/>
  <c r="K712" i="13" s="1"/>
  <c r="AK686" i="2"/>
  <c r="Q686" i="2"/>
  <c r="DH685" i="2"/>
  <c r="CZ685" i="2"/>
  <c r="CY685" i="2"/>
  <c r="CW685" i="2"/>
  <c r="H711" i="13" s="1"/>
  <c r="CT685" i="2" a="1"/>
  <c r="CT685" i="2" s="1"/>
  <c r="CS685" i="2" a="1"/>
  <c r="CS685" i="2" s="1"/>
  <c r="CR685" i="2" a="1"/>
  <c r="CR685" i="2" s="1"/>
  <c r="CQ685" i="2"/>
  <c r="G711" i="13" s="1"/>
  <c r="CP685" i="2"/>
  <c r="CO685" i="2"/>
  <c r="CM685" i="2"/>
  <c r="CK685" i="2"/>
  <c r="E711" i="13" s="1"/>
  <c r="CJ685" i="2"/>
  <c r="CI685" i="2"/>
  <c r="CH685" i="2" s="1"/>
  <c r="CG685" i="2"/>
  <c r="CF685" i="2"/>
  <c r="CC685" i="2" s="1"/>
  <c r="BS685" i="2"/>
  <c r="BW685" i="2" s="1"/>
  <c r="BT685" i="2" s="1"/>
  <c r="BR685" i="2"/>
  <c r="BG685" i="2"/>
  <c r="BC685" i="2"/>
  <c r="BB685" i="2"/>
  <c r="BA685" i="2"/>
  <c r="AZ685" i="2"/>
  <c r="BQ685" i="2" s="1"/>
  <c r="AY685" i="2"/>
  <c r="BF685" i="2" s="1"/>
  <c r="AX685" i="2"/>
  <c r="BO685" i="2" s="1"/>
  <c r="AV685" i="2"/>
  <c r="L711" i="13" s="1"/>
  <c r="AO685" i="2"/>
  <c r="K711" i="13" s="1"/>
  <c r="AK685" i="2"/>
  <c r="Q685" i="2"/>
  <c r="DH684" i="2"/>
  <c r="CZ684" i="2"/>
  <c r="CY684" i="2"/>
  <c r="CW684" i="2"/>
  <c r="H710" i="13" s="1"/>
  <c r="CT684" i="2" a="1"/>
  <c r="CT684" i="2" s="1"/>
  <c r="CS684" i="2" a="1"/>
  <c r="CS684" i="2" s="1"/>
  <c r="CR684" i="2" a="1"/>
  <c r="CR684" i="2" s="1"/>
  <c r="CQ684" i="2"/>
  <c r="G710" i="13" s="1"/>
  <c r="CP684" i="2"/>
  <c r="CO684" i="2"/>
  <c r="CM684" i="2"/>
  <c r="CK684" i="2"/>
  <c r="E710" i="13" s="1"/>
  <c r="CJ684" i="2"/>
  <c r="CI684" i="2"/>
  <c r="CH684" i="2" s="1"/>
  <c r="CG684" i="2"/>
  <c r="CF684" i="2"/>
  <c r="CC684" i="2" s="1"/>
  <c r="BS684" i="2"/>
  <c r="BW684" i="2" s="1"/>
  <c r="BT684" i="2" s="1"/>
  <c r="BR684" i="2"/>
  <c r="BG684" i="2"/>
  <c r="BC684" i="2"/>
  <c r="BB684" i="2"/>
  <c r="BA684" i="2"/>
  <c r="AZ684" i="2"/>
  <c r="BQ684" i="2" s="1"/>
  <c r="AY684" i="2"/>
  <c r="AX684" i="2"/>
  <c r="BO684" i="2" s="1"/>
  <c r="AV684" i="2"/>
  <c r="L710" i="13" s="1"/>
  <c r="AO684" i="2"/>
  <c r="K710" i="13" s="1"/>
  <c r="AK684" i="2"/>
  <c r="Q684" i="2"/>
  <c r="DH683" i="2"/>
  <c r="CZ683" i="2"/>
  <c r="CY683" i="2"/>
  <c r="CW683" i="2"/>
  <c r="H709" i="13" s="1"/>
  <c r="CT683" i="2" a="1"/>
  <c r="CT683" i="2" s="1"/>
  <c r="CS683" i="2" a="1"/>
  <c r="CS683" i="2" s="1"/>
  <c r="CR683" i="2" a="1"/>
  <c r="CR683" i="2" s="1"/>
  <c r="CQ683" i="2"/>
  <c r="CP683" i="2"/>
  <c r="CO683" i="2"/>
  <c r="CM683" i="2"/>
  <c r="CK683" i="2"/>
  <c r="E709" i="13" s="1"/>
  <c r="CJ683" i="2"/>
  <c r="CI683" i="2"/>
  <c r="CH683" i="2" s="1"/>
  <c r="CG683" i="2"/>
  <c r="CF683" i="2"/>
  <c r="CC683" i="2" s="1"/>
  <c r="BS683" i="2"/>
  <c r="BX683" i="2" s="1"/>
  <c r="BR683" i="2"/>
  <c r="BG683" i="2"/>
  <c r="BC683" i="2"/>
  <c r="BB683" i="2"/>
  <c r="BA683" i="2"/>
  <c r="AZ683" i="2"/>
  <c r="BQ683" i="2" s="1"/>
  <c r="AY683" i="2"/>
  <c r="BP683" i="2" s="1"/>
  <c r="AX683" i="2"/>
  <c r="BE683" i="2" s="1"/>
  <c r="AV683" i="2"/>
  <c r="L709" i="13" s="1"/>
  <c r="AO683" i="2"/>
  <c r="K709" i="13" s="1"/>
  <c r="AK683" i="2"/>
  <c r="Q683" i="2"/>
  <c r="DH682" i="2"/>
  <c r="CZ682" i="2"/>
  <c r="CY682" i="2"/>
  <c r="CW682" i="2"/>
  <c r="H708" i="13" s="1"/>
  <c r="CT682" i="2" a="1"/>
  <c r="CT682" i="2" s="1"/>
  <c r="CS682" i="2" a="1"/>
  <c r="CS682" i="2" s="1"/>
  <c r="CR682" i="2" a="1"/>
  <c r="CR682" i="2" s="1"/>
  <c r="CQ682" i="2"/>
  <c r="G708" i="13" s="1"/>
  <c r="CP682" i="2"/>
  <c r="CO682" i="2"/>
  <c r="CM682" i="2"/>
  <c r="CK682" i="2"/>
  <c r="E708" i="13" s="1"/>
  <c r="BS682" i="2"/>
  <c r="CB682" i="2" s="1"/>
  <c r="CF682" i="2" s="1"/>
  <c r="CC682" i="2" s="1"/>
  <c r="BR682" i="2"/>
  <c r="BG682" i="2"/>
  <c r="BC682" i="2"/>
  <c r="BB682" i="2"/>
  <c r="BA682" i="2"/>
  <c r="AZ682" i="2"/>
  <c r="BQ682" i="2" s="1"/>
  <c r="AY682" i="2"/>
  <c r="BP682" i="2" s="1"/>
  <c r="AX682" i="2"/>
  <c r="BE682" i="2" s="1"/>
  <c r="AV682" i="2"/>
  <c r="L708" i="13" s="1"/>
  <c r="AO682" i="2"/>
  <c r="K708" i="13" s="1"/>
  <c r="AK682" i="2"/>
  <c r="Q682" i="2"/>
  <c r="DH681" i="2"/>
  <c r="CZ681" i="2"/>
  <c r="CY681" i="2"/>
  <c r="CW681" i="2"/>
  <c r="H707" i="13" s="1"/>
  <c r="CT681" i="2" a="1"/>
  <c r="CT681" i="2" s="1"/>
  <c r="CS681" i="2" a="1"/>
  <c r="CS681" i="2" s="1"/>
  <c r="CR681" i="2" a="1"/>
  <c r="CR681" i="2" s="1"/>
  <c r="CQ681" i="2"/>
  <c r="G707" i="13" s="1"/>
  <c r="CP681" i="2"/>
  <c r="CO681" i="2"/>
  <c r="CM681" i="2"/>
  <c r="CK681" i="2"/>
  <c r="E707" i="13" s="1"/>
  <c r="BS681" i="2"/>
  <c r="CB681" i="2" s="1"/>
  <c r="CG681" i="2" s="1"/>
  <c r="BR681" i="2"/>
  <c r="BG681" i="2"/>
  <c r="BC681" i="2"/>
  <c r="BB681" i="2"/>
  <c r="BA681" i="2"/>
  <c r="AZ681" i="2"/>
  <c r="BQ681" i="2" s="1"/>
  <c r="AY681" i="2"/>
  <c r="AX681" i="2"/>
  <c r="BO681" i="2" s="1"/>
  <c r="AV681" i="2"/>
  <c r="L707" i="13" s="1"/>
  <c r="AO681" i="2"/>
  <c r="K707" i="13" s="1"/>
  <c r="AK681" i="2"/>
  <c r="Q681" i="2"/>
  <c r="DH680" i="2"/>
  <c r="CZ680" i="2"/>
  <c r="CY680" i="2"/>
  <c r="CW680" i="2"/>
  <c r="H706" i="13" s="1"/>
  <c r="CT680" i="2" a="1"/>
  <c r="CT680" i="2" s="1"/>
  <c r="CS680" i="2" a="1"/>
  <c r="CS680" i="2" s="1"/>
  <c r="CR680" i="2" a="1"/>
  <c r="CR680" i="2" s="1"/>
  <c r="CQ680" i="2"/>
  <c r="CP680" i="2"/>
  <c r="CO680" i="2"/>
  <c r="CM680" i="2"/>
  <c r="CK680" i="2"/>
  <c r="E706" i="13" s="1"/>
  <c r="BS680" i="2"/>
  <c r="CB680" i="2" s="1"/>
  <c r="BR680" i="2"/>
  <c r="BG680" i="2"/>
  <c r="BC680" i="2"/>
  <c r="BB680" i="2"/>
  <c r="BA680" i="2"/>
  <c r="AZ680" i="2"/>
  <c r="BQ680" i="2" s="1"/>
  <c r="AY680" i="2"/>
  <c r="BF680" i="2" s="1"/>
  <c r="AX680" i="2"/>
  <c r="BO680" i="2" s="1"/>
  <c r="AV680" i="2"/>
  <c r="L706" i="13" s="1"/>
  <c r="AO680" i="2"/>
  <c r="K706" i="13" s="1"/>
  <c r="AK680" i="2"/>
  <c r="Q680" i="2"/>
  <c r="DH679" i="2"/>
  <c r="CZ679" i="2"/>
  <c r="CY679" i="2"/>
  <c r="CW679" i="2"/>
  <c r="H705" i="13" s="1"/>
  <c r="CT679" i="2" a="1"/>
  <c r="CT679" i="2" s="1"/>
  <c r="CS679" i="2" a="1"/>
  <c r="CS679" i="2" s="1"/>
  <c r="CR679" i="2" a="1"/>
  <c r="CR679" i="2" s="1"/>
  <c r="CQ679" i="2"/>
  <c r="CP679" i="2"/>
  <c r="CO679" i="2"/>
  <c r="CM679" i="2"/>
  <c r="CK679" i="2"/>
  <c r="E705" i="13" s="1"/>
  <c r="BS679" i="2"/>
  <c r="BR679" i="2"/>
  <c r="BG679" i="2"/>
  <c r="BC679" i="2"/>
  <c r="BB679" i="2"/>
  <c r="BA679" i="2"/>
  <c r="AZ679" i="2"/>
  <c r="BQ679" i="2" s="1"/>
  <c r="AY679" i="2"/>
  <c r="BF679" i="2" s="1"/>
  <c r="AX679" i="2"/>
  <c r="BO679" i="2" s="1"/>
  <c r="AV679" i="2"/>
  <c r="L705" i="13" s="1"/>
  <c r="AO679" i="2"/>
  <c r="K705" i="13" s="1"/>
  <c r="AK679" i="2"/>
  <c r="Q679" i="2"/>
  <c r="DH678" i="2"/>
  <c r="CZ678" i="2"/>
  <c r="CY678" i="2"/>
  <c r="CW678" i="2"/>
  <c r="H704" i="13" s="1"/>
  <c r="CT678" i="2" a="1"/>
  <c r="CT678" i="2" s="1"/>
  <c r="CS678" i="2" a="1"/>
  <c r="CS678" i="2" s="1"/>
  <c r="CR678" i="2" a="1"/>
  <c r="CR678" i="2" s="1"/>
  <c r="CQ678" i="2"/>
  <c r="G704" i="13" s="1"/>
  <c r="CP678" i="2"/>
  <c r="CO678" i="2"/>
  <c r="CM678" i="2"/>
  <c r="CK678" i="2"/>
  <c r="E704" i="13" s="1"/>
  <c r="BS678" i="2"/>
  <c r="BX678" i="2" s="1"/>
  <c r="BR678" i="2"/>
  <c r="BG678" i="2"/>
  <c r="BC678" i="2"/>
  <c r="BB678" i="2"/>
  <c r="BA678" i="2"/>
  <c r="AZ678" i="2"/>
  <c r="BQ678" i="2" s="1"/>
  <c r="AY678" i="2"/>
  <c r="BP678" i="2" s="1"/>
  <c r="AX678" i="2"/>
  <c r="BO678" i="2" s="1"/>
  <c r="AV678" i="2"/>
  <c r="L704" i="13" s="1"/>
  <c r="AO678" i="2"/>
  <c r="K704" i="13" s="1"/>
  <c r="AK678" i="2"/>
  <c r="Q678" i="2"/>
  <c r="DH677" i="2"/>
  <c r="CZ677" i="2"/>
  <c r="CY677" i="2"/>
  <c r="CW677" i="2"/>
  <c r="H703" i="13" s="1"/>
  <c r="CT677" i="2" a="1"/>
  <c r="CT677" i="2" s="1"/>
  <c r="CS677" i="2" a="1"/>
  <c r="CS677" i="2" s="1"/>
  <c r="CR677" i="2" a="1"/>
  <c r="CR677" i="2" s="1"/>
  <c r="CQ677" i="2"/>
  <c r="G703" i="13" s="1"/>
  <c r="CP677" i="2"/>
  <c r="CO677" i="2"/>
  <c r="CM677" i="2"/>
  <c r="CK677" i="2"/>
  <c r="E703" i="13" s="1"/>
  <c r="BS677" i="2"/>
  <c r="BX677" i="2" s="1"/>
  <c r="BR677" i="2"/>
  <c r="BG677" i="2"/>
  <c r="BC677" i="2"/>
  <c r="BB677" i="2"/>
  <c r="BA677" i="2"/>
  <c r="AZ677" i="2"/>
  <c r="BQ677" i="2" s="1"/>
  <c r="AY677" i="2"/>
  <c r="BP677" i="2" s="1"/>
  <c r="AX677" i="2"/>
  <c r="BO677" i="2" s="1"/>
  <c r="AV677" i="2"/>
  <c r="L703" i="13" s="1"/>
  <c r="AO677" i="2"/>
  <c r="K703" i="13" s="1"/>
  <c r="AK677" i="2"/>
  <c r="Q677" i="2"/>
  <c r="DH676" i="2"/>
  <c r="CZ676" i="2"/>
  <c r="CY676" i="2"/>
  <c r="CW676" i="2"/>
  <c r="H702" i="13" s="1"/>
  <c r="CT676" i="2" a="1"/>
  <c r="CT676" i="2" s="1"/>
  <c r="CS676" i="2" a="1"/>
  <c r="CS676" i="2" s="1"/>
  <c r="CR676" i="2" a="1"/>
  <c r="CR676" i="2" s="1"/>
  <c r="CQ676" i="2"/>
  <c r="G702" i="13" s="1"/>
  <c r="CP676" i="2"/>
  <c r="CO676" i="2"/>
  <c r="CM676" i="2"/>
  <c r="CK676" i="2"/>
  <c r="E702" i="13" s="1"/>
  <c r="BS676" i="2"/>
  <c r="BX676" i="2" s="1"/>
  <c r="CA676" i="2" s="1"/>
  <c r="BR676" i="2"/>
  <c r="BG676" i="2"/>
  <c r="BC676" i="2"/>
  <c r="BB676" i="2"/>
  <c r="BA676" i="2"/>
  <c r="AZ676" i="2"/>
  <c r="BQ676" i="2" s="1"/>
  <c r="AY676" i="2"/>
  <c r="BP676" i="2" s="1"/>
  <c r="AX676" i="2"/>
  <c r="AV676" i="2"/>
  <c r="L702" i="13" s="1"/>
  <c r="AO676" i="2"/>
  <c r="K702" i="13" s="1"/>
  <c r="AK676" i="2"/>
  <c r="Q676" i="2"/>
  <c r="DH675" i="2"/>
  <c r="CZ675" i="2"/>
  <c r="CY675" i="2"/>
  <c r="CW675" i="2"/>
  <c r="H701" i="13" s="1"/>
  <c r="CT675" i="2" a="1"/>
  <c r="CT675" i="2" s="1"/>
  <c r="CS675" i="2" a="1"/>
  <c r="CS675" i="2" s="1"/>
  <c r="CR675" i="2" a="1"/>
  <c r="CR675" i="2" s="1"/>
  <c r="CQ675" i="2"/>
  <c r="G701" i="13" s="1"/>
  <c r="CP675" i="2"/>
  <c r="CO675" i="2"/>
  <c r="CM675" i="2"/>
  <c r="CK675" i="2"/>
  <c r="E701" i="13" s="1"/>
  <c r="BS675" i="2"/>
  <c r="BX675" i="2" s="1"/>
  <c r="CA675" i="2" s="1"/>
  <c r="BR675" i="2"/>
  <c r="BG675" i="2"/>
  <c r="BC675" i="2"/>
  <c r="BB675" i="2"/>
  <c r="BA675" i="2"/>
  <c r="AZ675" i="2"/>
  <c r="BQ675" i="2" s="1"/>
  <c r="AY675" i="2"/>
  <c r="BP675" i="2" s="1"/>
  <c r="AX675" i="2"/>
  <c r="BE675" i="2" s="1"/>
  <c r="AV675" i="2"/>
  <c r="L701" i="13" s="1"/>
  <c r="AO675" i="2"/>
  <c r="K701" i="13" s="1"/>
  <c r="AK675" i="2"/>
  <c r="Q675" i="2"/>
  <c r="DH674" i="2"/>
  <c r="CZ674" i="2"/>
  <c r="CY674" i="2"/>
  <c r="CW674" i="2"/>
  <c r="H700" i="13" s="1"/>
  <c r="CT674" i="2" a="1"/>
  <c r="CT674" i="2" s="1"/>
  <c r="CS674" i="2" a="1"/>
  <c r="CS674" i="2" s="1"/>
  <c r="CR674" i="2" a="1"/>
  <c r="CR674" i="2" s="1"/>
  <c r="CQ674" i="2"/>
  <c r="CP674" i="2"/>
  <c r="CO674" i="2"/>
  <c r="CM674" i="2"/>
  <c r="CK674" i="2"/>
  <c r="E700" i="13" s="1"/>
  <c r="BS674" i="2"/>
  <c r="BR674" i="2"/>
  <c r="BG674" i="2"/>
  <c r="BC674" i="2"/>
  <c r="BB674" i="2"/>
  <c r="BA674" i="2"/>
  <c r="AZ674" i="2"/>
  <c r="BQ674" i="2" s="1"/>
  <c r="AY674" i="2"/>
  <c r="BP674" i="2" s="1"/>
  <c r="AX674" i="2"/>
  <c r="BE674" i="2" s="1"/>
  <c r="AV674" i="2"/>
  <c r="L700" i="13" s="1"/>
  <c r="AO674" i="2"/>
  <c r="K700" i="13" s="1"/>
  <c r="AK674" i="2"/>
  <c r="Q674" i="2"/>
  <c r="DH673" i="2"/>
  <c r="CZ673" i="2"/>
  <c r="CY673" i="2"/>
  <c r="CW673" i="2"/>
  <c r="H699" i="13" s="1"/>
  <c r="CT673" i="2" a="1"/>
  <c r="CT673" i="2" s="1"/>
  <c r="CS673" i="2" a="1"/>
  <c r="CS673" i="2" s="1"/>
  <c r="CR673" i="2" a="1"/>
  <c r="CR673" i="2" s="1"/>
  <c r="CQ673" i="2"/>
  <c r="G699" i="13" s="1"/>
  <c r="CP673" i="2"/>
  <c r="CO673" i="2"/>
  <c r="CM673" i="2"/>
  <c r="CK673" i="2"/>
  <c r="E699" i="13" s="1"/>
  <c r="BS673" i="2"/>
  <c r="CB673" i="2" s="1"/>
  <c r="CG673" i="2" s="1"/>
  <c r="BR673" i="2"/>
  <c r="BG673" i="2"/>
  <c r="BC673" i="2"/>
  <c r="BB673" i="2"/>
  <c r="BA673" i="2"/>
  <c r="AZ673" i="2"/>
  <c r="BQ673" i="2" s="1"/>
  <c r="AY673" i="2"/>
  <c r="AX673" i="2"/>
  <c r="BO673" i="2" s="1"/>
  <c r="AV673" i="2"/>
  <c r="L699" i="13" s="1"/>
  <c r="AO673" i="2"/>
  <c r="K699" i="13" s="1"/>
  <c r="AK673" i="2"/>
  <c r="Q673" i="2"/>
  <c r="DH672" i="2"/>
  <c r="CZ672" i="2"/>
  <c r="CY672" i="2"/>
  <c r="CW672" i="2"/>
  <c r="H698" i="13" s="1"/>
  <c r="CT672" i="2" a="1"/>
  <c r="CT672" i="2" s="1"/>
  <c r="CS672" i="2" a="1"/>
  <c r="CS672" i="2" s="1"/>
  <c r="CR672" i="2" a="1"/>
  <c r="CR672" i="2" s="1"/>
  <c r="CQ672" i="2"/>
  <c r="CP672" i="2"/>
  <c r="CO672" i="2"/>
  <c r="CM672" i="2"/>
  <c r="CK672" i="2"/>
  <c r="E698" i="13" s="1"/>
  <c r="BS672" i="2"/>
  <c r="CB672" i="2" s="1"/>
  <c r="BR672" i="2"/>
  <c r="BG672" i="2"/>
  <c r="BC672" i="2"/>
  <c r="BB672" i="2"/>
  <c r="BA672" i="2"/>
  <c r="AZ672" i="2"/>
  <c r="BQ672" i="2" s="1"/>
  <c r="AY672" i="2"/>
  <c r="BF672" i="2" s="1"/>
  <c r="AX672" i="2"/>
  <c r="AV672" i="2"/>
  <c r="L698" i="13" s="1"/>
  <c r="AO672" i="2"/>
  <c r="K698" i="13" s="1"/>
  <c r="AK672" i="2"/>
  <c r="Q672" i="2"/>
  <c r="DH671" i="2"/>
  <c r="CZ671" i="2"/>
  <c r="CY671" i="2"/>
  <c r="CW671" i="2"/>
  <c r="H697" i="13" s="1"/>
  <c r="CT671" i="2" a="1"/>
  <c r="CT671" i="2" s="1"/>
  <c r="CS671" i="2" a="1"/>
  <c r="CS671" i="2" s="1"/>
  <c r="CR671" i="2" a="1"/>
  <c r="CR671" i="2" s="1"/>
  <c r="CQ671" i="2"/>
  <c r="G697" i="13" s="1"/>
  <c r="CP671" i="2"/>
  <c r="CO671" i="2"/>
  <c r="CM671" i="2"/>
  <c r="CK671" i="2"/>
  <c r="E697" i="13" s="1"/>
  <c r="BS671" i="2"/>
  <c r="BR671" i="2"/>
  <c r="BG671" i="2"/>
  <c r="BC671" i="2"/>
  <c r="BB671" i="2"/>
  <c r="BA671" i="2"/>
  <c r="AZ671" i="2"/>
  <c r="BQ671" i="2" s="1"/>
  <c r="AY671" i="2"/>
  <c r="BF671" i="2" s="1"/>
  <c r="AX671" i="2"/>
  <c r="BO671" i="2" s="1"/>
  <c r="AV671" i="2"/>
  <c r="L697" i="13" s="1"/>
  <c r="AO671" i="2"/>
  <c r="K697" i="13" s="1"/>
  <c r="AK671" i="2"/>
  <c r="Q671" i="2"/>
  <c r="DH670" i="2"/>
  <c r="CZ670" i="2"/>
  <c r="CY670" i="2"/>
  <c r="CW670" i="2"/>
  <c r="H696" i="13" s="1"/>
  <c r="CT670" i="2" a="1"/>
  <c r="CT670" i="2" s="1"/>
  <c r="CS670" i="2" a="1"/>
  <c r="CS670" i="2" s="1"/>
  <c r="CR670" i="2" a="1"/>
  <c r="CR670" i="2" s="1"/>
  <c r="CQ670" i="2"/>
  <c r="G696" i="13" s="1"/>
  <c r="CP670" i="2"/>
  <c r="CO670" i="2"/>
  <c r="CM670" i="2"/>
  <c r="CK670" i="2"/>
  <c r="E696" i="13" s="1"/>
  <c r="BS670" i="2"/>
  <c r="CB670" i="2" s="1"/>
  <c r="BR670" i="2"/>
  <c r="BG670" i="2"/>
  <c r="BC670" i="2"/>
  <c r="BB670" i="2"/>
  <c r="BA670" i="2"/>
  <c r="AZ670" i="2"/>
  <c r="BQ670" i="2" s="1"/>
  <c r="AY670" i="2"/>
  <c r="BP670" i="2" s="1"/>
  <c r="AX670" i="2"/>
  <c r="BO670" i="2" s="1"/>
  <c r="AV670" i="2"/>
  <c r="L696" i="13" s="1"/>
  <c r="AO670" i="2"/>
  <c r="K696" i="13" s="1"/>
  <c r="AK670" i="2"/>
  <c r="Q670" i="2"/>
  <c r="DH669" i="2"/>
  <c r="CZ669" i="2"/>
  <c r="CY669" i="2"/>
  <c r="CW669" i="2"/>
  <c r="H695" i="13" s="1"/>
  <c r="CT669" i="2" a="1"/>
  <c r="CT669" i="2" s="1"/>
  <c r="CS669" i="2" a="1"/>
  <c r="CS669" i="2" s="1"/>
  <c r="CR669" i="2" a="1"/>
  <c r="CR669" i="2" s="1"/>
  <c r="CQ669" i="2"/>
  <c r="G695" i="13" s="1"/>
  <c r="CP669" i="2"/>
  <c r="CO669" i="2"/>
  <c r="CM669" i="2"/>
  <c r="CK669" i="2"/>
  <c r="E695" i="13" s="1"/>
  <c r="BS669" i="2"/>
  <c r="BX669" i="2" s="1"/>
  <c r="CA669" i="2" s="1"/>
  <c r="BR669" i="2"/>
  <c r="BG669" i="2"/>
  <c r="BC669" i="2"/>
  <c r="BB669" i="2"/>
  <c r="BA669" i="2"/>
  <c r="AZ669" i="2"/>
  <c r="BQ669" i="2" s="1"/>
  <c r="AY669" i="2"/>
  <c r="AX669" i="2"/>
  <c r="BE669" i="2" s="1"/>
  <c r="AV669" i="2"/>
  <c r="L695" i="13" s="1"/>
  <c r="AO669" i="2"/>
  <c r="K695" i="13" s="1"/>
  <c r="AK669" i="2"/>
  <c r="Q669" i="2"/>
  <c r="DH668" i="2"/>
  <c r="CZ668" i="2"/>
  <c r="CY668" i="2"/>
  <c r="CW668" i="2"/>
  <c r="H694" i="13" s="1"/>
  <c r="CT668" i="2" a="1"/>
  <c r="CT668" i="2" s="1"/>
  <c r="CS668" i="2" a="1"/>
  <c r="CS668" i="2" s="1"/>
  <c r="CR668" i="2" a="1"/>
  <c r="CR668" i="2" s="1"/>
  <c r="CQ668" i="2"/>
  <c r="G694" i="13" s="1"/>
  <c r="CP668" i="2"/>
  <c r="CO668" i="2"/>
  <c r="CM668" i="2"/>
  <c r="CK668" i="2"/>
  <c r="E694" i="13" s="1"/>
  <c r="BS668" i="2"/>
  <c r="CB668" i="2" s="1"/>
  <c r="CF668" i="2" s="1"/>
  <c r="CC668" i="2" s="1"/>
  <c r="BR668" i="2"/>
  <c r="BG668" i="2"/>
  <c r="BC668" i="2"/>
  <c r="BB668" i="2"/>
  <c r="BA668" i="2"/>
  <c r="AZ668" i="2"/>
  <c r="BQ668" i="2" s="1"/>
  <c r="AY668" i="2"/>
  <c r="BF668" i="2" s="1"/>
  <c r="AX668" i="2"/>
  <c r="AV668" i="2"/>
  <c r="L694" i="13" s="1"/>
  <c r="AO668" i="2"/>
  <c r="K694" i="13" s="1"/>
  <c r="AK668" i="2"/>
  <c r="Q668" i="2"/>
  <c r="DH667" i="2"/>
  <c r="CZ667" i="2"/>
  <c r="CY667" i="2"/>
  <c r="CW667" i="2"/>
  <c r="H693" i="13" s="1"/>
  <c r="CT667" i="2" a="1"/>
  <c r="CT667" i="2" s="1"/>
  <c r="CS667" i="2" a="1"/>
  <c r="CS667" i="2" s="1"/>
  <c r="CR667" i="2" a="1"/>
  <c r="CR667" i="2" s="1"/>
  <c r="CQ667" i="2"/>
  <c r="G693" i="13" s="1"/>
  <c r="CP667" i="2"/>
  <c r="CO667" i="2"/>
  <c r="CM667" i="2"/>
  <c r="CK667" i="2"/>
  <c r="E693" i="13" s="1"/>
  <c r="BS667" i="2"/>
  <c r="BX667" i="2" s="1"/>
  <c r="CA667" i="2" s="1"/>
  <c r="BR667" i="2"/>
  <c r="BG667" i="2"/>
  <c r="BC667" i="2"/>
  <c r="BB667" i="2"/>
  <c r="BA667" i="2"/>
  <c r="AZ667" i="2"/>
  <c r="BQ667" i="2" s="1"/>
  <c r="AY667" i="2"/>
  <c r="BP667" i="2" s="1"/>
  <c r="AX667" i="2"/>
  <c r="BO667" i="2" s="1"/>
  <c r="AV667" i="2"/>
  <c r="L693" i="13" s="1"/>
  <c r="AO667" i="2"/>
  <c r="K693" i="13" s="1"/>
  <c r="AK667" i="2"/>
  <c r="Q667" i="2"/>
  <c r="DH666" i="2"/>
  <c r="CZ666" i="2"/>
  <c r="CY666" i="2"/>
  <c r="CW666" i="2"/>
  <c r="H692" i="13" s="1"/>
  <c r="CT666" i="2" a="1"/>
  <c r="CT666" i="2" s="1"/>
  <c r="CS666" i="2" a="1"/>
  <c r="CS666" i="2" s="1"/>
  <c r="CR666" i="2" a="1"/>
  <c r="CR666" i="2" s="1"/>
  <c r="CQ666" i="2"/>
  <c r="CP666" i="2"/>
  <c r="CO666" i="2"/>
  <c r="CM666" i="2"/>
  <c r="CK666" i="2"/>
  <c r="E692" i="13" s="1"/>
  <c r="BS666" i="2"/>
  <c r="CB666" i="2" s="1"/>
  <c r="BR666" i="2"/>
  <c r="BG666" i="2"/>
  <c r="BC666" i="2"/>
  <c r="BB666" i="2"/>
  <c r="BA666" i="2"/>
  <c r="AZ666" i="2"/>
  <c r="BQ666" i="2" s="1"/>
  <c r="AY666" i="2"/>
  <c r="AX666" i="2"/>
  <c r="BO666" i="2" s="1"/>
  <c r="AV666" i="2"/>
  <c r="L692" i="13" s="1"/>
  <c r="AO666" i="2"/>
  <c r="K692" i="13" s="1"/>
  <c r="AK666" i="2"/>
  <c r="Q666" i="2"/>
  <c r="DH665" i="2"/>
  <c r="CZ665" i="2"/>
  <c r="CY665" i="2"/>
  <c r="CW665" i="2"/>
  <c r="H691" i="13" s="1"/>
  <c r="CT665" i="2" a="1"/>
  <c r="CT665" i="2" s="1"/>
  <c r="CS665" i="2" a="1"/>
  <c r="CS665" i="2" s="1"/>
  <c r="CR665" i="2" a="1"/>
  <c r="CR665" i="2" s="1"/>
  <c r="CQ665" i="2"/>
  <c r="G691" i="13" s="1"/>
  <c r="CP665" i="2"/>
  <c r="CO665" i="2"/>
  <c r="CM665" i="2"/>
  <c r="CK665" i="2"/>
  <c r="E691" i="13" s="1"/>
  <c r="BS665" i="2"/>
  <c r="CB665" i="2" s="1"/>
  <c r="BR665" i="2"/>
  <c r="BG665" i="2"/>
  <c r="BC665" i="2"/>
  <c r="BB665" i="2"/>
  <c r="BA665" i="2"/>
  <c r="AZ665" i="2"/>
  <c r="BQ665" i="2" s="1"/>
  <c r="AY665" i="2"/>
  <c r="BF665" i="2" s="1"/>
  <c r="AX665" i="2"/>
  <c r="BE665" i="2" s="1"/>
  <c r="AV665" i="2"/>
  <c r="L691" i="13" s="1"/>
  <c r="AO665" i="2"/>
  <c r="K691" i="13" s="1"/>
  <c r="AK665" i="2"/>
  <c r="Q665" i="2"/>
  <c r="DH664" i="2"/>
  <c r="CZ664" i="2"/>
  <c r="CY664" i="2"/>
  <c r="CW664" i="2"/>
  <c r="H690" i="13" s="1"/>
  <c r="CT664" i="2" a="1"/>
  <c r="CT664" i="2" s="1"/>
  <c r="CS664" i="2" a="1"/>
  <c r="CS664" i="2" s="1"/>
  <c r="CR664" i="2" a="1"/>
  <c r="CR664" i="2" s="1"/>
  <c r="CQ664" i="2"/>
  <c r="G690" i="13" s="1"/>
  <c r="CP664" i="2"/>
  <c r="CO664" i="2"/>
  <c r="CM664" i="2"/>
  <c r="CK664" i="2"/>
  <c r="E690" i="13" s="1"/>
  <c r="BS664" i="2"/>
  <c r="BR664" i="2"/>
  <c r="BG664" i="2"/>
  <c r="BC664" i="2"/>
  <c r="BB664" i="2"/>
  <c r="BA664" i="2"/>
  <c r="AZ664" i="2"/>
  <c r="BQ664" i="2" s="1"/>
  <c r="AY664" i="2"/>
  <c r="BP664" i="2" s="1"/>
  <c r="AX664" i="2"/>
  <c r="BO664" i="2" s="1"/>
  <c r="AV664" i="2"/>
  <c r="L690" i="13" s="1"/>
  <c r="AO664" i="2"/>
  <c r="K690" i="13" s="1"/>
  <c r="AK664" i="2"/>
  <c r="Q664" i="2"/>
  <c r="DH663" i="2"/>
  <c r="CZ663" i="2"/>
  <c r="CY663" i="2"/>
  <c r="CW663" i="2"/>
  <c r="H689" i="13" s="1"/>
  <c r="CT663" i="2" a="1"/>
  <c r="CT663" i="2" s="1"/>
  <c r="CS663" i="2" a="1"/>
  <c r="CS663" i="2" s="1"/>
  <c r="CR663" i="2" a="1"/>
  <c r="CR663" i="2" s="1"/>
  <c r="CQ663" i="2"/>
  <c r="G689" i="13" s="1"/>
  <c r="CP663" i="2"/>
  <c r="CO663" i="2"/>
  <c r="CM663" i="2"/>
  <c r="CK663" i="2"/>
  <c r="E689" i="13" s="1"/>
  <c r="BS663" i="2"/>
  <c r="CB663" i="2" s="1"/>
  <c r="BR663" i="2"/>
  <c r="BG663" i="2"/>
  <c r="BC663" i="2"/>
  <c r="BB663" i="2"/>
  <c r="BA663" i="2"/>
  <c r="AZ663" i="2"/>
  <c r="BQ663" i="2" s="1"/>
  <c r="AY663" i="2"/>
  <c r="BP663" i="2" s="1"/>
  <c r="AX663" i="2"/>
  <c r="BE663" i="2" s="1"/>
  <c r="AV663" i="2"/>
  <c r="L689" i="13" s="1"/>
  <c r="AO663" i="2"/>
  <c r="K689" i="13" s="1"/>
  <c r="AK663" i="2"/>
  <c r="Q663" i="2"/>
  <c r="DH662" i="2"/>
  <c r="CZ662" i="2"/>
  <c r="CY662" i="2"/>
  <c r="CW662" i="2"/>
  <c r="H688" i="13" s="1"/>
  <c r="CT662" i="2" a="1"/>
  <c r="CT662" i="2" s="1"/>
  <c r="CS662" i="2" a="1"/>
  <c r="CS662" i="2" s="1"/>
  <c r="CR662" i="2" a="1"/>
  <c r="CR662" i="2" s="1"/>
  <c r="CQ662" i="2"/>
  <c r="G688" i="13" s="1"/>
  <c r="CP662" i="2"/>
  <c r="CO662" i="2"/>
  <c r="CM662" i="2"/>
  <c r="CK662" i="2"/>
  <c r="E688" i="13" s="1"/>
  <c r="BS662" i="2"/>
  <c r="BR662" i="2"/>
  <c r="BG662" i="2"/>
  <c r="BC662" i="2"/>
  <c r="BB662" i="2"/>
  <c r="BA662" i="2"/>
  <c r="AZ662" i="2"/>
  <c r="BQ662" i="2" s="1"/>
  <c r="AY662" i="2"/>
  <c r="BF662" i="2" s="1"/>
  <c r="AX662" i="2"/>
  <c r="BO662" i="2" s="1"/>
  <c r="AV662" i="2"/>
  <c r="L688" i="13" s="1"/>
  <c r="AO662" i="2"/>
  <c r="K688" i="13" s="1"/>
  <c r="AK662" i="2"/>
  <c r="Q662" i="2"/>
  <c r="DH661" i="2"/>
  <c r="CZ661" i="2"/>
  <c r="CY661" i="2"/>
  <c r="CW661" i="2"/>
  <c r="H687" i="13" s="1"/>
  <c r="CT661" i="2" a="1"/>
  <c r="CT661" i="2" s="1"/>
  <c r="CS661" i="2" a="1"/>
  <c r="CS661" i="2" s="1"/>
  <c r="CR661" i="2" a="1"/>
  <c r="CR661" i="2" s="1"/>
  <c r="CQ661" i="2"/>
  <c r="G687" i="13" s="1"/>
  <c r="CP661" i="2"/>
  <c r="CO661" i="2"/>
  <c r="CM661" i="2"/>
  <c r="CK661" i="2"/>
  <c r="E687" i="13" s="1"/>
  <c r="BS661" i="2"/>
  <c r="BR661" i="2"/>
  <c r="BG661" i="2"/>
  <c r="BC661" i="2"/>
  <c r="BB661" i="2"/>
  <c r="BA661" i="2"/>
  <c r="AZ661" i="2"/>
  <c r="BQ661" i="2" s="1"/>
  <c r="AY661" i="2"/>
  <c r="BP661" i="2" s="1"/>
  <c r="AX661" i="2"/>
  <c r="AV661" i="2"/>
  <c r="L687" i="13" s="1"/>
  <c r="AO661" i="2"/>
  <c r="K687" i="13" s="1"/>
  <c r="AK661" i="2"/>
  <c r="Q661" i="2"/>
  <c r="DH660" i="2"/>
  <c r="CZ660" i="2"/>
  <c r="CY660" i="2"/>
  <c r="CW660" i="2"/>
  <c r="H686" i="13" s="1"/>
  <c r="CT660" i="2" a="1"/>
  <c r="CT660" i="2" s="1"/>
  <c r="CS660" i="2" a="1"/>
  <c r="CS660" i="2" s="1"/>
  <c r="CR660" i="2" a="1"/>
  <c r="CR660" i="2" s="1"/>
  <c r="CQ660" i="2"/>
  <c r="G686" i="13" s="1"/>
  <c r="CP660" i="2"/>
  <c r="CO660" i="2"/>
  <c r="CM660" i="2"/>
  <c r="CK660" i="2"/>
  <c r="E686" i="13" s="1"/>
  <c r="BS660" i="2"/>
  <c r="CB660" i="2" s="1"/>
  <c r="BR660" i="2"/>
  <c r="BG660" i="2"/>
  <c r="BC660" i="2"/>
  <c r="BB660" i="2"/>
  <c r="BA660" i="2"/>
  <c r="AZ660" i="2"/>
  <c r="BQ660" i="2" s="1"/>
  <c r="AY660" i="2"/>
  <c r="BF660" i="2" s="1"/>
  <c r="AX660" i="2"/>
  <c r="BE660" i="2" s="1"/>
  <c r="AV660" i="2"/>
  <c r="L686" i="13" s="1"/>
  <c r="AO660" i="2"/>
  <c r="K686" i="13" s="1"/>
  <c r="AK660" i="2"/>
  <c r="Q660" i="2"/>
  <c r="DH659" i="2"/>
  <c r="CZ659" i="2"/>
  <c r="CY659" i="2"/>
  <c r="CW659" i="2"/>
  <c r="H685" i="13" s="1"/>
  <c r="CT659" i="2" a="1"/>
  <c r="CT659" i="2" s="1"/>
  <c r="CS659" i="2" a="1"/>
  <c r="CS659" i="2" s="1"/>
  <c r="CR659" i="2" a="1"/>
  <c r="CR659" i="2" s="1"/>
  <c r="CQ659" i="2"/>
  <c r="G685" i="13" s="1"/>
  <c r="CP659" i="2"/>
  <c r="CO659" i="2"/>
  <c r="CM659" i="2"/>
  <c r="CK659" i="2"/>
  <c r="E685" i="13" s="1"/>
  <c r="BS659" i="2"/>
  <c r="BX659" i="2" s="1"/>
  <c r="CA659" i="2" s="1"/>
  <c r="BR659" i="2"/>
  <c r="BG659" i="2"/>
  <c r="BC659" i="2"/>
  <c r="BB659" i="2"/>
  <c r="BA659" i="2"/>
  <c r="AZ659" i="2"/>
  <c r="BQ659" i="2" s="1"/>
  <c r="AY659" i="2"/>
  <c r="BP659" i="2" s="1"/>
  <c r="AX659" i="2"/>
  <c r="BO659" i="2" s="1"/>
  <c r="AV659" i="2"/>
  <c r="L685" i="13" s="1"/>
  <c r="AO659" i="2"/>
  <c r="K685" i="13" s="1"/>
  <c r="AK659" i="2"/>
  <c r="Q659" i="2"/>
  <c r="DH658" i="2"/>
  <c r="CZ658" i="2"/>
  <c r="CY658" i="2"/>
  <c r="CW658" i="2"/>
  <c r="H684" i="13" s="1"/>
  <c r="CT658" i="2" a="1"/>
  <c r="CT658" i="2" s="1"/>
  <c r="CS658" i="2" a="1"/>
  <c r="CS658" i="2" s="1"/>
  <c r="CR658" i="2" a="1"/>
  <c r="CR658" i="2" s="1"/>
  <c r="CQ658" i="2"/>
  <c r="CP658" i="2"/>
  <c r="CO658" i="2"/>
  <c r="CM658" i="2"/>
  <c r="CK658" i="2"/>
  <c r="E684" i="13" s="1"/>
  <c r="BS658" i="2"/>
  <c r="CB658" i="2" s="1"/>
  <c r="CG658" i="2" s="1"/>
  <c r="BR658" i="2"/>
  <c r="BG658" i="2"/>
  <c r="BC658" i="2"/>
  <c r="BB658" i="2"/>
  <c r="BA658" i="2"/>
  <c r="AZ658" i="2"/>
  <c r="BQ658" i="2" s="1"/>
  <c r="AY658" i="2"/>
  <c r="AX658" i="2"/>
  <c r="BO658" i="2" s="1"/>
  <c r="AV658" i="2"/>
  <c r="L684" i="13" s="1"/>
  <c r="AO658" i="2"/>
  <c r="K684" i="13" s="1"/>
  <c r="AK658" i="2"/>
  <c r="Q658" i="2"/>
  <c r="DH657" i="2"/>
  <c r="CZ657" i="2"/>
  <c r="CY657" i="2"/>
  <c r="CW657" i="2"/>
  <c r="H683" i="13" s="1"/>
  <c r="CT657" i="2" a="1"/>
  <c r="CT657" i="2" s="1"/>
  <c r="CS657" i="2" a="1"/>
  <c r="CS657" i="2" s="1"/>
  <c r="CR657" i="2" a="1"/>
  <c r="CR657" i="2" s="1"/>
  <c r="CQ657" i="2"/>
  <c r="G683" i="13" s="1"/>
  <c r="CP657" i="2"/>
  <c r="CO657" i="2"/>
  <c r="CM657" i="2"/>
  <c r="CK657" i="2"/>
  <c r="E683" i="13" s="1"/>
  <c r="BS657" i="2"/>
  <c r="BW657" i="2" s="1"/>
  <c r="BT657" i="2" s="1"/>
  <c r="BR657" i="2"/>
  <c r="BG657" i="2"/>
  <c r="BC657" i="2"/>
  <c r="BB657" i="2"/>
  <c r="BA657" i="2"/>
  <c r="AZ657" i="2"/>
  <c r="BQ657" i="2" s="1"/>
  <c r="AY657" i="2"/>
  <c r="BF657" i="2" s="1"/>
  <c r="AX657" i="2"/>
  <c r="BE657" i="2" s="1"/>
  <c r="AV657" i="2"/>
  <c r="L683" i="13" s="1"/>
  <c r="AO657" i="2"/>
  <c r="K683" i="13" s="1"/>
  <c r="AK657" i="2"/>
  <c r="Q657" i="2"/>
  <c r="DH656" i="2"/>
  <c r="CZ656" i="2"/>
  <c r="CY656" i="2"/>
  <c r="CW656" i="2"/>
  <c r="H682" i="13" s="1"/>
  <c r="CT656" i="2" a="1"/>
  <c r="CT656" i="2" s="1"/>
  <c r="CS656" i="2" a="1"/>
  <c r="CS656" i="2" s="1"/>
  <c r="CR656" i="2" a="1"/>
  <c r="CR656" i="2" s="1"/>
  <c r="CQ656" i="2"/>
  <c r="G682" i="13" s="1"/>
  <c r="CP656" i="2"/>
  <c r="CO656" i="2"/>
  <c r="CM656" i="2"/>
  <c r="CK656" i="2"/>
  <c r="E682" i="13" s="1"/>
  <c r="BS656" i="2"/>
  <c r="BR656" i="2"/>
  <c r="BG656" i="2"/>
  <c r="BC656" i="2"/>
  <c r="BB656" i="2"/>
  <c r="BA656" i="2"/>
  <c r="AZ656" i="2"/>
  <c r="BQ656" i="2" s="1"/>
  <c r="AY656" i="2"/>
  <c r="BP656" i="2" s="1"/>
  <c r="AX656" i="2"/>
  <c r="BO656" i="2" s="1"/>
  <c r="AV656" i="2"/>
  <c r="L682" i="13" s="1"/>
  <c r="AO656" i="2"/>
  <c r="K682" i="13" s="1"/>
  <c r="AK656" i="2"/>
  <c r="Q656" i="2"/>
  <c r="DH655" i="2"/>
  <c r="CZ655" i="2"/>
  <c r="CY655" i="2"/>
  <c r="CW655" i="2"/>
  <c r="H681" i="13" s="1"/>
  <c r="CT655" i="2" a="1"/>
  <c r="CT655" i="2" s="1"/>
  <c r="CS655" i="2" a="1"/>
  <c r="CS655" i="2" s="1"/>
  <c r="CR655" i="2" a="1"/>
  <c r="CR655" i="2" s="1"/>
  <c r="CQ655" i="2"/>
  <c r="G681" i="13" s="1"/>
  <c r="CP655" i="2"/>
  <c r="CO655" i="2"/>
  <c r="CM655" i="2"/>
  <c r="CK655" i="2"/>
  <c r="E681" i="13" s="1"/>
  <c r="BS655" i="2"/>
  <c r="CB655" i="2" s="1"/>
  <c r="BR655" i="2"/>
  <c r="BG655" i="2"/>
  <c r="BC655" i="2"/>
  <c r="BB655" i="2"/>
  <c r="BA655" i="2"/>
  <c r="AZ655" i="2"/>
  <c r="BQ655" i="2" s="1"/>
  <c r="AY655" i="2"/>
  <c r="BP655" i="2" s="1"/>
  <c r="AX655" i="2"/>
  <c r="BE655" i="2" s="1"/>
  <c r="AV655" i="2"/>
  <c r="L681" i="13" s="1"/>
  <c r="AO655" i="2"/>
  <c r="K681" i="13" s="1"/>
  <c r="AK655" i="2"/>
  <c r="Q655" i="2"/>
  <c r="DH654" i="2"/>
  <c r="CZ654" i="2"/>
  <c r="CY654" i="2"/>
  <c r="CW654" i="2"/>
  <c r="H680" i="13" s="1"/>
  <c r="CT654" i="2" a="1"/>
  <c r="CT654" i="2" s="1"/>
  <c r="CS654" i="2" a="1"/>
  <c r="CS654" i="2" s="1"/>
  <c r="CR654" i="2" a="1"/>
  <c r="CR654" i="2" s="1"/>
  <c r="CQ654" i="2"/>
  <c r="G680" i="13" s="1"/>
  <c r="CP654" i="2"/>
  <c r="CO654" i="2"/>
  <c r="CM654" i="2"/>
  <c r="CK654" i="2"/>
  <c r="E680" i="13" s="1"/>
  <c r="BS654" i="2"/>
  <c r="BR654" i="2"/>
  <c r="BG654" i="2"/>
  <c r="BC654" i="2"/>
  <c r="BB654" i="2"/>
  <c r="BA654" i="2"/>
  <c r="AZ654" i="2"/>
  <c r="BQ654" i="2" s="1"/>
  <c r="AY654" i="2"/>
  <c r="BP654" i="2" s="1"/>
  <c r="AX654" i="2"/>
  <c r="BO654" i="2" s="1"/>
  <c r="AV654" i="2"/>
  <c r="L680" i="13" s="1"/>
  <c r="AO654" i="2"/>
  <c r="K680" i="13" s="1"/>
  <c r="AK654" i="2"/>
  <c r="Q654" i="2"/>
  <c r="DH653" i="2"/>
  <c r="CZ653" i="2"/>
  <c r="CY653" i="2"/>
  <c r="CW653" i="2"/>
  <c r="H679" i="13" s="1"/>
  <c r="CT653" i="2" a="1"/>
  <c r="CT653" i="2" s="1"/>
  <c r="CS653" i="2" a="1"/>
  <c r="CS653" i="2" s="1"/>
  <c r="CR653" i="2" a="1"/>
  <c r="CR653" i="2" s="1"/>
  <c r="CQ653" i="2"/>
  <c r="G679" i="13" s="1"/>
  <c r="CP653" i="2"/>
  <c r="CO653" i="2"/>
  <c r="CM653" i="2"/>
  <c r="CK653" i="2"/>
  <c r="E679" i="13" s="1"/>
  <c r="BS653" i="2"/>
  <c r="CB653" i="2" s="1"/>
  <c r="CF653" i="2" s="1"/>
  <c r="CC653" i="2" s="1"/>
  <c r="BR653" i="2"/>
  <c r="BG653" i="2"/>
  <c r="BC653" i="2"/>
  <c r="BB653" i="2"/>
  <c r="BA653" i="2"/>
  <c r="AZ653" i="2"/>
  <c r="BQ653" i="2" s="1"/>
  <c r="AY653" i="2"/>
  <c r="BP653" i="2" s="1"/>
  <c r="AX653" i="2"/>
  <c r="AV653" i="2"/>
  <c r="L679" i="13" s="1"/>
  <c r="AO653" i="2"/>
  <c r="K679" i="13" s="1"/>
  <c r="AK653" i="2"/>
  <c r="Q653" i="2"/>
  <c r="DH652" i="2"/>
  <c r="CZ652" i="2"/>
  <c r="CY652" i="2"/>
  <c r="CW652" i="2"/>
  <c r="H678" i="13" s="1"/>
  <c r="CT652" i="2" a="1"/>
  <c r="CT652" i="2" s="1"/>
  <c r="CS652" i="2" a="1"/>
  <c r="CS652" i="2" s="1"/>
  <c r="CR652" i="2" a="1"/>
  <c r="CR652" i="2" s="1"/>
  <c r="CQ652" i="2"/>
  <c r="G678" i="13" s="1"/>
  <c r="CP652" i="2"/>
  <c r="CO652" i="2"/>
  <c r="CM652" i="2"/>
  <c r="CK652" i="2"/>
  <c r="E678" i="13" s="1"/>
  <c r="BS652" i="2"/>
  <c r="BW652" i="2" s="1"/>
  <c r="BR652" i="2"/>
  <c r="BG652" i="2"/>
  <c r="BC652" i="2"/>
  <c r="BB652" i="2"/>
  <c r="BA652" i="2"/>
  <c r="AZ652" i="2"/>
  <c r="BQ652" i="2" s="1"/>
  <c r="AY652" i="2"/>
  <c r="AX652" i="2"/>
  <c r="BE652" i="2" s="1"/>
  <c r="AV652" i="2"/>
  <c r="L678" i="13" s="1"/>
  <c r="AO652" i="2"/>
  <c r="K678" i="13" s="1"/>
  <c r="AK652" i="2"/>
  <c r="Q652" i="2"/>
  <c r="DH651" i="2"/>
  <c r="CZ651" i="2"/>
  <c r="CY651" i="2"/>
  <c r="CW651" i="2"/>
  <c r="H677" i="13" s="1"/>
  <c r="CT651" i="2" a="1"/>
  <c r="CT651" i="2" s="1"/>
  <c r="CS651" i="2" a="1"/>
  <c r="CS651" i="2" s="1"/>
  <c r="CR651" i="2" a="1"/>
  <c r="CR651" i="2" s="1"/>
  <c r="CQ651" i="2"/>
  <c r="G677" i="13" s="1"/>
  <c r="CP651" i="2"/>
  <c r="CO651" i="2"/>
  <c r="CM651" i="2"/>
  <c r="CK651" i="2"/>
  <c r="E677" i="13" s="1"/>
  <c r="BS651" i="2"/>
  <c r="BX651" i="2" s="1"/>
  <c r="CA651" i="2" s="1"/>
  <c r="BR651" i="2"/>
  <c r="BG651" i="2"/>
  <c r="BC651" i="2"/>
  <c r="BB651" i="2"/>
  <c r="BA651" i="2"/>
  <c r="AZ651" i="2"/>
  <c r="BQ651" i="2" s="1"/>
  <c r="AY651" i="2"/>
  <c r="BF651" i="2" s="1"/>
  <c r="AX651" i="2"/>
  <c r="BO651" i="2" s="1"/>
  <c r="AV651" i="2"/>
  <c r="L677" i="13" s="1"/>
  <c r="AO651" i="2"/>
  <c r="K677" i="13" s="1"/>
  <c r="AK651" i="2"/>
  <c r="Q651" i="2"/>
  <c r="DH650" i="2"/>
  <c r="CZ650" i="2"/>
  <c r="CY650" i="2"/>
  <c r="CW650" i="2"/>
  <c r="H676" i="13" s="1"/>
  <c r="CT650" i="2" a="1"/>
  <c r="CT650" i="2" s="1"/>
  <c r="CS650" i="2" a="1"/>
  <c r="CS650" i="2" s="1"/>
  <c r="CR650" i="2" a="1"/>
  <c r="CR650" i="2" s="1"/>
  <c r="CQ650" i="2"/>
  <c r="CP650" i="2"/>
  <c r="CO650" i="2"/>
  <c r="CM650" i="2"/>
  <c r="CK650" i="2"/>
  <c r="E676" i="13" s="1"/>
  <c r="BS650" i="2"/>
  <c r="BW650" i="2" s="1"/>
  <c r="BT650" i="2" s="1"/>
  <c r="BR650" i="2"/>
  <c r="BG650" i="2"/>
  <c r="BC650" i="2"/>
  <c r="BB650" i="2"/>
  <c r="BA650" i="2"/>
  <c r="AZ650" i="2"/>
  <c r="BQ650" i="2" s="1"/>
  <c r="AY650" i="2"/>
  <c r="AX650" i="2"/>
  <c r="BO650" i="2" s="1"/>
  <c r="AV650" i="2"/>
  <c r="L676" i="13" s="1"/>
  <c r="AO650" i="2"/>
  <c r="K676" i="13" s="1"/>
  <c r="AK650" i="2"/>
  <c r="Q650" i="2"/>
  <c r="DH649" i="2"/>
  <c r="CZ649" i="2"/>
  <c r="CY649" i="2"/>
  <c r="CW649" i="2"/>
  <c r="H675" i="13" s="1"/>
  <c r="CT649" i="2" a="1"/>
  <c r="CT649" i="2" s="1"/>
  <c r="CS649" i="2" a="1"/>
  <c r="CS649" i="2" s="1"/>
  <c r="CR649" i="2" a="1"/>
  <c r="CR649" i="2" s="1"/>
  <c r="CQ649" i="2"/>
  <c r="G675" i="13" s="1"/>
  <c r="CP649" i="2"/>
  <c r="CO649" i="2"/>
  <c r="CM649" i="2"/>
  <c r="CK649" i="2"/>
  <c r="E675" i="13" s="1"/>
  <c r="BS649" i="2"/>
  <c r="BR649" i="2"/>
  <c r="BG649" i="2"/>
  <c r="BC649" i="2"/>
  <c r="BB649" i="2"/>
  <c r="BA649" i="2"/>
  <c r="AZ649" i="2"/>
  <c r="BQ649" i="2" s="1"/>
  <c r="AY649" i="2"/>
  <c r="BF649" i="2" s="1"/>
  <c r="AX649" i="2"/>
  <c r="BE649" i="2" s="1"/>
  <c r="AV649" i="2"/>
  <c r="L675" i="13" s="1"/>
  <c r="AO649" i="2"/>
  <c r="K675" i="13" s="1"/>
  <c r="AK649" i="2"/>
  <c r="Q649" i="2"/>
  <c r="DH648" i="2"/>
  <c r="CZ648" i="2"/>
  <c r="CY648" i="2"/>
  <c r="CW648" i="2"/>
  <c r="H674" i="13" s="1"/>
  <c r="CT648" i="2" a="1"/>
  <c r="CT648" i="2" s="1"/>
  <c r="CS648" i="2" a="1"/>
  <c r="CS648" i="2" s="1"/>
  <c r="CR648" i="2" a="1"/>
  <c r="CR648" i="2" s="1"/>
  <c r="CQ648" i="2"/>
  <c r="G674" i="13" s="1"/>
  <c r="CP648" i="2"/>
  <c r="CO648" i="2"/>
  <c r="CM648" i="2"/>
  <c r="CK648" i="2"/>
  <c r="E674" i="13" s="1"/>
  <c r="BS648" i="2"/>
  <c r="BR648" i="2"/>
  <c r="BG648" i="2"/>
  <c r="BC648" i="2"/>
  <c r="BB648" i="2"/>
  <c r="BA648" i="2"/>
  <c r="AZ648" i="2"/>
  <c r="BQ648" i="2" s="1"/>
  <c r="AY648" i="2"/>
  <c r="BP648" i="2" s="1"/>
  <c r="AX648" i="2"/>
  <c r="BO648" i="2" s="1"/>
  <c r="AV648" i="2"/>
  <c r="L674" i="13" s="1"/>
  <c r="AO648" i="2"/>
  <c r="K674" i="13" s="1"/>
  <c r="AK648" i="2"/>
  <c r="Q648" i="2"/>
  <c r="DH647" i="2"/>
  <c r="CZ647" i="2"/>
  <c r="CY647" i="2"/>
  <c r="CW647" i="2"/>
  <c r="H673" i="13" s="1"/>
  <c r="CT647" i="2" a="1"/>
  <c r="CT647" i="2" s="1"/>
  <c r="CS647" i="2" a="1"/>
  <c r="CS647" i="2" s="1"/>
  <c r="CR647" i="2" a="1"/>
  <c r="CR647" i="2" s="1"/>
  <c r="CQ647" i="2"/>
  <c r="G673" i="13" s="1"/>
  <c r="CP647" i="2"/>
  <c r="CO647" i="2"/>
  <c r="CM647" i="2"/>
  <c r="CK647" i="2"/>
  <c r="E673" i="13" s="1"/>
  <c r="BS647" i="2"/>
  <c r="CB647" i="2" s="1"/>
  <c r="BR647" i="2"/>
  <c r="BG647" i="2"/>
  <c r="BC647" i="2"/>
  <c r="BB647" i="2"/>
  <c r="BA647" i="2"/>
  <c r="AZ647" i="2"/>
  <c r="BQ647" i="2" s="1"/>
  <c r="AY647" i="2"/>
  <c r="BP647" i="2" s="1"/>
  <c r="AX647" i="2"/>
  <c r="AV647" i="2"/>
  <c r="L673" i="13" s="1"/>
  <c r="AO647" i="2"/>
  <c r="K673" i="13" s="1"/>
  <c r="AK647" i="2"/>
  <c r="Q647" i="2"/>
  <c r="DH646" i="2"/>
  <c r="CZ646" i="2"/>
  <c r="CY646" i="2"/>
  <c r="CW646" i="2"/>
  <c r="H672" i="13" s="1"/>
  <c r="CT646" i="2" a="1"/>
  <c r="CT646" i="2" s="1"/>
  <c r="CS646" i="2" a="1"/>
  <c r="CS646" i="2" s="1"/>
  <c r="CR646" i="2" a="1"/>
  <c r="CR646" i="2" s="1"/>
  <c r="CQ646" i="2"/>
  <c r="G672" i="13" s="1"/>
  <c r="CP646" i="2"/>
  <c r="CO646" i="2"/>
  <c r="CM646" i="2"/>
  <c r="CK646" i="2"/>
  <c r="E672" i="13" s="1"/>
  <c r="BS646" i="2"/>
  <c r="BR646" i="2"/>
  <c r="BG646" i="2"/>
  <c r="BC646" i="2"/>
  <c r="BB646" i="2"/>
  <c r="BA646" i="2"/>
  <c r="AZ646" i="2"/>
  <c r="BQ646" i="2" s="1"/>
  <c r="AY646" i="2"/>
  <c r="BP646" i="2" s="1"/>
  <c r="AX646" i="2"/>
  <c r="BE646" i="2" s="1"/>
  <c r="AV646" i="2"/>
  <c r="L672" i="13" s="1"/>
  <c r="AO646" i="2"/>
  <c r="K672" i="13" s="1"/>
  <c r="AK646" i="2"/>
  <c r="Q646" i="2"/>
  <c r="DH645" i="2"/>
  <c r="CZ645" i="2"/>
  <c r="CY645" i="2"/>
  <c r="CW645" i="2"/>
  <c r="H671" i="13" s="1"/>
  <c r="CT645" i="2" a="1"/>
  <c r="CT645" i="2" s="1"/>
  <c r="CS645" i="2" a="1"/>
  <c r="CS645" i="2" s="1"/>
  <c r="CR645" i="2" a="1"/>
  <c r="CR645" i="2" s="1"/>
  <c r="CQ645" i="2"/>
  <c r="G671" i="13" s="1"/>
  <c r="CP645" i="2"/>
  <c r="CO645" i="2"/>
  <c r="CM645" i="2"/>
  <c r="CK645" i="2"/>
  <c r="E671" i="13" s="1"/>
  <c r="BS645" i="2"/>
  <c r="CB645" i="2" s="1"/>
  <c r="CF645" i="2" s="1"/>
  <c r="CC645" i="2" s="1"/>
  <c r="BR645" i="2"/>
  <c r="BG645" i="2"/>
  <c r="BC645" i="2"/>
  <c r="BB645" i="2"/>
  <c r="BA645" i="2"/>
  <c r="AZ645" i="2"/>
  <c r="BQ645" i="2" s="1"/>
  <c r="AY645" i="2"/>
  <c r="BP645" i="2" s="1"/>
  <c r="AX645" i="2"/>
  <c r="AV645" i="2"/>
  <c r="L671" i="13" s="1"/>
  <c r="AO645" i="2"/>
  <c r="K671" i="13" s="1"/>
  <c r="AK645" i="2"/>
  <c r="Q645" i="2"/>
  <c r="DH644" i="2"/>
  <c r="CZ644" i="2"/>
  <c r="CY644" i="2"/>
  <c r="CW644" i="2"/>
  <c r="H670" i="13" s="1"/>
  <c r="CT644" i="2" a="1"/>
  <c r="CT644" i="2" s="1"/>
  <c r="CS644" i="2" a="1"/>
  <c r="CS644" i="2" s="1"/>
  <c r="CR644" i="2" a="1"/>
  <c r="CR644" i="2" s="1"/>
  <c r="CQ644" i="2"/>
  <c r="G670" i="13" s="1"/>
  <c r="CP644" i="2"/>
  <c r="CO644" i="2"/>
  <c r="CM644" i="2"/>
  <c r="CK644" i="2"/>
  <c r="E670" i="13" s="1"/>
  <c r="BS644" i="2"/>
  <c r="BW644" i="2" s="1"/>
  <c r="BR644" i="2"/>
  <c r="BG644" i="2"/>
  <c r="BC644" i="2"/>
  <c r="BB644" i="2"/>
  <c r="BA644" i="2"/>
  <c r="AZ644" i="2"/>
  <c r="BQ644" i="2" s="1"/>
  <c r="AY644" i="2"/>
  <c r="AX644" i="2"/>
  <c r="BE644" i="2" s="1"/>
  <c r="AV644" i="2"/>
  <c r="L670" i="13" s="1"/>
  <c r="AO644" i="2"/>
  <c r="K670" i="13" s="1"/>
  <c r="AK644" i="2"/>
  <c r="Q644" i="2"/>
  <c r="DH643" i="2"/>
  <c r="CZ643" i="2"/>
  <c r="CY643" i="2"/>
  <c r="CW643" i="2"/>
  <c r="H669" i="13" s="1"/>
  <c r="CT643" i="2" a="1"/>
  <c r="CT643" i="2" s="1"/>
  <c r="CS643" i="2" a="1"/>
  <c r="CS643" i="2" s="1"/>
  <c r="CR643" i="2" a="1"/>
  <c r="CR643" i="2" s="1"/>
  <c r="CQ643" i="2"/>
  <c r="G669" i="13" s="1"/>
  <c r="CP643" i="2"/>
  <c r="CO643" i="2"/>
  <c r="CM643" i="2"/>
  <c r="CK643" i="2"/>
  <c r="E669" i="13" s="1"/>
  <c r="BS643" i="2"/>
  <c r="BX643" i="2" s="1"/>
  <c r="CA643" i="2" s="1"/>
  <c r="BR643" i="2"/>
  <c r="BG643" i="2"/>
  <c r="BC643" i="2"/>
  <c r="BB643" i="2"/>
  <c r="BA643" i="2"/>
  <c r="AZ643" i="2"/>
  <c r="BQ643" i="2" s="1"/>
  <c r="AY643" i="2"/>
  <c r="BP643" i="2" s="1"/>
  <c r="AX643" i="2"/>
  <c r="AV643" i="2"/>
  <c r="L669" i="13" s="1"/>
  <c r="AO643" i="2"/>
  <c r="K669" i="13" s="1"/>
  <c r="AK643" i="2"/>
  <c r="Q643" i="2"/>
  <c r="DH642" i="2"/>
  <c r="CZ642" i="2"/>
  <c r="CY642" i="2"/>
  <c r="CW642" i="2"/>
  <c r="H668" i="13" s="1"/>
  <c r="CT642" i="2" a="1"/>
  <c r="CT642" i="2" s="1"/>
  <c r="CS642" i="2" a="1"/>
  <c r="CS642" i="2" s="1"/>
  <c r="CR642" i="2" a="1"/>
  <c r="CR642" i="2" s="1"/>
  <c r="CQ642" i="2"/>
  <c r="G668" i="13" s="1"/>
  <c r="CP642" i="2"/>
  <c r="CO642" i="2"/>
  <c r="CM642" i="2"/>
  <c r="CK642" i="2"/>
  <c r="E668" i="13" s="1"/>
  <c r="BS642" i="2"/>
  <c r="BR642" i="2"/>
  <c r="BG642" i="2"/>
  <c r="BC642" i="2"/>
  <c r="BB642" i="2"/>
  <c r="BA642" i="2"/>
  <c r="AZ642" i="2"/>
  <c r="BQ642" i="2" s="1"/>
  <c r="AY642" i="2"/>
  <c r="BP642" i="2" s="1"/>
  <c r="AX642" i="2"/>
  <c r="AV642" i="2"/>
  <c r="L668" i="13" s="1"/>
  <c r="AO642" i="2"/>
  <c r="K668" i="13" s="1"/>
  <c r="AK642" i="2"/>
  <c r="Q642" i="2"/>
  <c r="DH641" i="2"/>
  <c r="CZ641" i="2"/>
  <c r="CY641" i="2"/>
  <c r="CW641" i="2"/>
  <c r="H667" i="13" s="1"/>
  <c r="CT641" i="2" a="1"/>
  <c r="CT641" i="2" s="1"/>
  <c r="CS641" i="2" a="1"/>
  <c r="CS641" i="2" s="1"/>
  <c r="CR641" i="2" a="1"/>
  <c r="CR641" i="2" s="1"/>
  <c r="CQ641" i="2"/>
  <c r="G667" i="13" s="1"/>
  <c r="CP641" i="2"/>
  <c r="CO641" i="2"/>
  <c r="CM641" i="2"/>
  <c r="CK641" i="2"/>
  <c r="E667" i="13" s="1"/>
  <c r="BS641" i="2"/>
  <c r="BX641" i="2" s="1"/>
  <c r="CA641" i="2" s="1"/>
  <c r="BR641" i="2"/>
  <c r="BG641" i="2"/>
  <c r="BC641" i="2"/>
  <c r="BB641" i="2"/>
  <c r="BA641" i="2"/>
  <c r="AZ641" i="2"/>
  <c r="BQ641" i="2" s="1"/>
  <c r="AY641" i="2"/>
  <c r="BF641" i="2" s="1"/>
  <c r="AX641" i="2"/>
  <c r="AV641" i="2"/>
  <c r="L667" i="13" s="1"/>
  <c r="AO641" i="2"/>
  <c r="K667" i="13" s="1"/>
  <c r="AK641" i="2"/>
  <c r="Q641" i="2"/>
  <c r="DH640" i="2"/>
  <c r="CZ640" i="2"/>
  <c r="CY640" i="2"/>
  <c r="CW640" i="2"/>
  <c r="H666" i="13" s="1"/>
  <c r="CT640" i="2" a="1"/>
  <c r="CT640" i="2" s="1"/>
  <c r="CS640" i="2" a="1"/>
  <c r="CS640" i="2" s="1"/>
  <c r="CR640" i="2" a="1"/>
  <c r="CR640" i="2" s="1"/>
  <c r="CQ640" i="2"/>
  <c r="CP640" i="2"/>
  <c r="CO640" i="2"/>
  <c r="CM640" i="2"/>
  <c r="CK640" i="2"/>
  <c r="E666" i="13" s="1"/>
  <c r="BS640" i="2"/>
  <c r="CB640" i="2" s="1"/>
  <c r="BR640" i="2"/>
  <c r="BG640" i="2"/>
  <c r="BC640" i="2"/>
  <c r="BB640" i="2"/>
  <c r="BA640" i="2"/>
  <c r="AZ640" i="2"/>
  <c r="BQ640" i="2" s="1"/>
  <c r="AY640" i="2"/>
  <c r="AX640" i="2"/>
  <c r="BO640" i="2" s="1"/>
  <c r="AV640" i="2"/>
  <c r="L666" i="13" s="1"/>
  <c r="AO640" i="2"/>
  <c r="K666" i="13" s="1"/>
  <c r="AK640" i="2"/>
  <c r="Q640" i="2"/>
  <c r="DH639" i="2"/>
  <c r="CZ639" i="2"/>
  <c r="CY639" i="2"/>
  <c r="CW639" i="2"/>
  <c r="H665" i="13" s="1"/>
  <c r="CT639" i="2" a="1"/>
  <c r="CT639" i="2" s="1"/>
  <c r="CS639" i="2" a="1"/>
  <c r="CS639" i="2" s="1"/>
  <c r="CR639" i="2" a="1"/>
  <c r="CR639" i="2" s="1"/>
  <c r="CQ639" i="2"/>
  <c r="CP639" i="2"/>
  <c r="CO639" i="2"/>
  <c r="CM639" i="2"/>
  <c r="CK639" i="2"/>
  <c r="E665" i="13" s="1"/>
  <c r="BS639" i="2"/>
  <c r="CB639" i="2" s="1"/>
  <c r="CF639" i="2" s="1"/>
  <c r="CC639" i="2" s="1"/>
  <c r="BR639" i="2"/>
  <c r="BG639" i="2"/>
  <c r="BC639" i="2"/>
  <c r="BB639" i="2"/>
  <c r="BA639" i="2"/>
  <c r="AZ639" i="2"/>
  <c r="BQ639" i="2" s="1"/>
  <c r="AY639" i="2"/>
  <c r="BP639" i="2" s="1"/>
  <c r="AX639" i="2"/>
  <c r="AV639" i="2"/>
  <c r="L665" i="13" s="1"/>
  <c r="AO639" i="2"/>
  <c r="K665" i="13" s="1"/>
  <c r="AK639" i="2"/>
  <c r="Q639" i="2"/>
  <c r="DH638" i="2"/>
  <c r="CZ638" i="2"/>
  <c r="CY638" i="2"/>
  <c r="CW638" i="2"/>
  <c r="H664" i="13" s="1"/>
  <c r="CT638" i="2" a="1"/>
  <c r="CT638" i="2" s="1"/>
  <c r="CS638" i="2" a="1"/>
  <c r="CS638" i="2" s="1"/>
  <c r="CR638" i="2" a="1"/>
  <c r="CR638" i="2" s="1"/>
  <c r="CQ638" i="2"/>
  <c r="G664" i="13" s="1"/>
  <c r="CP638" i="2"/>
  <c r="CO638" i="2"/>
  <c r="CM638" i="2"/>
  <c r="CK638" i="2"/>
  <c r="E664" i="13" s="1"/>
  <c r="BS638" i="2"/>
  <c r="CB638" i="2" s="1"/>
  <c r="BR638" i="2"/>
  <c r="BG638" i="2"/>
  <c r="BC638" i="2"/>
  <c r="BB638" i="2"/>
  <c r="BA638" i="2"/>
  <c r="AZ638" i="2"/>
  <c r="BQ638" i="2" s="1"/>
  <c r="AY638" i="2"/>
  <c r="BF638" i="2" s="1"/>
  <c r="AX638" i="2"/>
  <c r="BE638" i="2" s="1"/>
  <c r="AV638" i="2"/>
  <c r="L664" i="13" s="1"/>
  <c r="AO638" i="2"/>
  <c r="K664" i="13" s="1"/>
  <c r="AK638" i="2"/>
  <c r="Q638" i="2"/>
  <c r="DH637" i="2"/>
  <c r="CZ637" i="2"/>
  <c r="CY637" i="2"/>
  <c r="CW637" i="2"/>
  <c r="H663" i="13" s="1"/>
  <c r="CT637" i="2" a="1"/>
  <c r="CT637" i="2" s="1"/>
  <c r="CS637" i="2" a="1"/>
  <c r="CS637" i="2" s="1"/>
  <c r="CR637" i="2" a="1"/>
  <c r="CR637" i="2" s="1"/>
  <c r="CQ637" i="2"/>
  <c r="CP637" i="2"/>
  <c r="CO637" i="2"/>
  <c r="CM637" i="2"/>
  <c r="CK637" i="2"/>
  <c r="E663" i="13" s="1"/>
  <c r="CJ637" i="2"/>
  <c r="CI637" i="2"/>
  <c r="CH637" i="2" s="1"/>
  <c r="CG637" i="2"/>
  <c r="CF637" i="2"/>
  <c r="CC637" i="2" s="1"/>
  <c r="BS637" i="2"/>
  <c r="BX637" i="2" s="1"/>
  <c r="BR637" i="2"/>
  <c r="BG637" i="2"/>
  <c r="BC637" i="2"/>
  <c r="BB637" i="2"/>
  <c r="BA637" i="2"/>
  <c r="AZ637" i="2"/>
  <c r="BQ637" i="2" s="1"/>
  <c r="AY637" i="2"/>
  <c r="BP637" i="2" s="1"/>
  <c r="AX637" i="2"/>
  <c r="BO637" i="2" s="1"/>
  <c r="AV637" i="2"/>
  <c r="L663" i="13" s="1"/>
  <c r="AO637" i="2"/>
  <c r="K663" i="13" s="1"/>
  <c r="AK637" i="2"/>
  <c r="Q637" i="2"/>
  <c r="DH636" i="2"/>
  <c r="CZ636" i="2"/>
  <c r="CY636" i="2"/>
  <c r="CW636" i="2"/>
  <c r="H662" i="13" s="1"/>
  <c r="CT636" i="2" a="1"/>
  <c r="CT636" i="2" s="1"/>
  <c r="CS636" i="2" a="1"/>
  <c r="CS636" i="2" s="1"/>
  <c r="CR636" i="2" a="1"/>
  <c r="CR636" i="2" s="1"/>
  <c r="CQ636" i="2"/>
  <c r="CP636" i="2"/>
  <c r="CO636" i="2"/>
  <c r="CM636" i="2"/>
  <c r="CK636" i="2"/>
  <c r="E662" i="13" s="1"/>
  <c r="CJ636" i="2"/>
  <c r="CI636" i="2"/>
  <c r="CH636" i="2" s="1"/>
  <c r="CG636" i="2"/>
  <c r="CF636" i="2"/>
  <c r="CC636" i="2" s="1"/>
  <c r="BS636" i="2"/>
  <c r="BR636" i="2"/>
  <c r="BG636" i="2"/>
  <c r="BC636" i="2"/>
  <c r="BB636" i="2"/>
  <c r="BA636" i="2"/>
  <c r="AZ636" i="2"/>
  <c r="BQ636" i="2" s="1"/>
  <c r="AY636" i="2"/>
  <c r="BP636" i="2" s="1"/>
  <c r="AX636" i="2"/>
  <c r="AV636" i="2"/>
  <c r="L662" i="13" s="1"/>
  <c r="AO636" i="2"/>
  <c r="K662" i="13" s="1"/>
  <c r="AK636" i="2"/>
  <c r="Q636" i="2"/>
  <c r="DH635" i="2"/>
  <c r="CZ635" i="2"/>
  <c r="CY635" i="2"/>
  <c r="CW635" i="2"/>
  <c r="H661" i="13" s="1"/>
  <c r="CT635" i="2" a="1"/>
  <c r="CT635" i="2" s="1"/>
  <c r="CS635" i="2" a="1"/>
  <c r="CS635" i="2" s="1"/>
  <c r="CR635" i="2" a="1"/>
  <c r="CR635" i="2" s="1"/>
  <c r="CQ635" i="2"/>
  <c r="G661" i="13" s="1"/>
  <c r="CP635" i="2"/>
  <c r="CO635" i="2"/>
  <c r="CM635" i="2"/>
  <c r="CK635" i="2"/>
  <c r="E661" i="13" s="1"/>
  <c r="CJ635" i="2"/>
  <c r="CI635" i="2"/>
  <c r="CH635" i="2" s="1"/>
  <c r="CG635" i="2"/>
  <c r="CF635" i="2"/>
  <c r="CC635" i="2" s="1"/>
  <c r="BS635" i="2"/>
  <c r="BR635" i="2"/>
  <c r="BG635" i="2"/>
  <c r="BC635" i="2"/>
  <c r="BB635" i="2"/>
  <c r="BA635" i="2"/>
  <c r="AZ635" i="2"/>
  <c r="BQ635" i="2" s="1"/>
  <c r="AY635" i="2"/>
  <c r="AX635" i="2"/>
  <c r="BE635" i="2" s="1"/>
  <c r="AV635" i="2"/>
  <c r="L661" i="13" s="1"/>
  <c r="AO635" i="2"/>
  <c r="K661" i="13" s="1"/>
  <c r="AK635" i="2"/>
  <c r="Q635" i="2"/>
  <c r="DH634" i="2"/>
  <c r="CZ634" i="2"/>
  <c r="CY634" i="2"/>
  <c r="CW634" i="2"/>
  <c r="H660" i="13" s="1"/>
  <c r="CT634" i="2" a="1"/>
  <c r="CT634" i="2" s="1"/>
  <c r="CS634" i="2" a="1"/>
  <c r="CS634" i="2" s="1"/>
  <c r="CR634" i="2" a="1"/>
  <c r="CR634" i="2" s="1"/>
  <c r="CQ634" i="2"/>
  <c r="G660" i="13" s="1"/>
  <c r="CP634" i="2"/>
  <c r="CO634" i="2"/>
  <c r="CM634" i="2"/>
  <c r="CK634" i="2"/>
  <c r="E660" i="13" s="1"/>
  <c r="CJ634" i="2"/>
  <c r="CI634" i="2"/>
  <c r="CH634" i="2" s="1"/>
  <c r="CG634" i="2"/>
  <c r="CF634" i="2"/>
  <c r="CC634" i="2" s="1"/>
  <c r="BS634" i="2"/>
  <c r="BX634" i="2" s="1"/>
  <c r="CA634" i="2" s="1"/>
  <c r="BR634" i="2"/>
  <c r="BG634" i="2"/>
  <c r="BC634" i="2"/>
  <c r="BB634" i="2"/>
  <c r="BA634" i="2"/>
  <c r="AZ634" i="2"/>
  <c r="BQ634" i="2" s="1"/>
  <c r="AY634" i="2"/>
  <c r="BF634" i="2" s="1"/>
  <c r="AX634" i="2"/>
  <c r="BE634" i="2" s="1"/>
  <c r="AV634" i="2"/>
  <c r="L660" i="13" s="1"/>
  <c r="AO634" i="2"/>
  <c r="K660" i="13" s="1"/>
  <c r="AK634" i="2"/>
  <c r="Q634" i="2"/>
  <c r="DH633" i="2"/>
  <c r="CZ633" i="2"/>
  <c r="CY633" i="2"/>
  <c r="CW633" i="2"/>
  <c r="H659" i="13" s="1"/>
  <c r="CT633" i="2" a="1"/>
  <c r="CT633" i="2" s="1"/>
  <c r="CS633" i="2" a="1"/>
  <c r="CS633" i="2" s="1"/>
  <c r="CR633" i="2" a="1"/>
  <c r="CR633" i="2" s="1"/>
  <c r="CQ633" i="2"/>
  <c r="G659" i="13" s="1"/>
  <c r="CP633" i="2"/>
  <c r="CO633" i="2"/>
  <c r="CM633" i="2"/>
  <c r="CK633" i="2"/>
  <c r="E659" i="13" s="1"/>
  <c r="CJ633" i="2"/>
  <c r="CI633" i="2"/>
  <c r="CH633" i="2" s="1"/>
  <c r="CG633" i="2"/>
  <c r="CF633" i="2"/>
  <c r="CC633" i="2" s="1"/>
  <c r="BS633" i="2"/>
  <c r="BX633" i="2" s="1"/>
  <c r="BR633" i="2"/>
  <c r="BG633" i="2"/>
  <c r="BC633" i="2"/>
  <c r="BB633" i="2"/>
  <c r="BA633" i="2"/>
  <c r="AZ633" i="2"/>
  <c r="BQ633" i="2" s="1"/>
  <c r="AY633" i="2"/>
  <c r="BP633" i="2" s="1"/>
  <c r="AX633" i="2"/>
  <c r="BO633" i="2" s="1"/>
  <c r="AV633" i="2"/>
  <c r="L659" i="13" s="1"/>
  <c r="AO633" i="2"/>
  <c r="K659" i="13" s="1"/>
  <c r="AK633" i="2"/>
  <c r="Q633" i="2"/>
  <c r="DH632" i="2"/>
  <c r="CZ632" i="2"/>
  <c r="CY632" i="2"/>
  <c r="CW632" i="2"/>
  <c r="H658" i="13" s="1"/>
  <c r="CT632" i="2" a="1"/>
  <c r="CT632" i="2" s="1"/>
  <c r="CS632" i="2" a="1"/>
  <c r="CS632" i="2" s="1"/>
  <c r="CR632" i="2" a="1"/>
  <c r="CR632" i="2" s="1"/>
  <c r="CQ632" i="2"/>
  <c r="CP632" i="2"/>
  <c r="CO632" i="2"/>
  <c r="CM632" i="2"/>
  <c r="CK632" i="2"/>
  <c r="E658" i="13" s="1"/>
  <c r="CJ632" i="2"/>
  <c r="CI632" i="2"/>
  <c r="CH632" i="2" s="1"/>
  <c r="CG632" i="2"/>
  <c r="CF632" i="2"/>
  <c r="CC632" i="2" s="1"/>
  <c r="BS632" i="2"/>
  <c r="BR632" i="2"/>
  <c r="BG632" i="2"/>
  <c r="BC632" i="2"/>
  <c r="BB632" i="2"/>
  <c r="BA632" i="2"/>
  <c r="AZ632" i="2"/>
  <c r="BQ632" i="2" s="1"/>
  <c r="AY632" i="2"/>
  <c r="BP632" i="2" s="1"/>
  <c r="AX632" i="2"/>
  <c r="AV632" i="2"/>
  <c r="L658" i="13" s="1"/>
  <c r="AO632" i="2"/>
  <c r="K658" i="13" s="1"/>
  <c r="AK632" i="2"/>
  <c r="Q632" i="2"/>
  <c r="DH631" i="2"/>
  <c r="CZ631" i="2"/>
  <c r="CY631" i="2"/>
  <c r="CW631" i="2"/>
  <c r="H657" i="13" s="1"/>
  <c r="CT631" i="2" a="1"/>
  <c r="CT631" i="2" s="1"/>
  <c r="CS631" i="2" a="1"/>
  <c r="CS631" i="2" s="1"/>
  <c r="CR631" i="2" a="1"/>
  <c r="CR631" i="2" s="1"/>
  <c r="CQ631" i="2"/>
  <c r="G657" i="13" s="1"/>
  <c r="CP631" i="2"/>
  <c r="CO631" i="2"/>
  <c r="CM631" i="2"/>
  <c r="CK631" i="2"/>
  <c r="E657" i="13" s="1"/>
  <c r="CJ631" i="2"/>
  <c r="CI631" i="2"/>
  <c r="CH631" i="2" s="1"/>
  <c r="CG631" i="2"/>
  <c r="CF631" i="2"/>
  <c r="CC631" i="2" s="1"/>
  <c r="BS631" i="2"/>
  <c r="BR631" i="2"/>
  <c r="BG631" i="2"/>
  <c r="BC631" i="2"/>
  <c r="BB631" i="2"/>
  <c r="BA631" i="2"/>
  <c r="AZ631" i="2"/>
  <c r="BQ631" i="2" s="1"/>
  <c r="AY631" i="2"/>
  <c r="BP631" i="2" s="1"/>
  <c r="AX631" i="2"/>
  <c r="BO631" i="2" s="1"/>
  <c r="AV631" i="2"/>
  <c r="L657" i="13" s="1"/>
  <c r="AO631" i="2"/>
  <c r="K657" i="13" s="1"/>
  <c r="AK631" i="2"/>
  <c r="Q631" i="2"/>
  <c r="DH630" i="2"/>
  <c r="CZ630" i="2"/>
  <c r="CY630" i="2"/>
  <c r="CW630" i="2"/>
  <c r="H656" i="13" s="1"/>
  <c r="CT630" i="2" a="1"/>
  <c r="CT630" i="2" s="1"/>
  <c r="CS630" i="2" a="1"/>
  <c r="CS630" i="2" s="1"/>
  <c r="CR630" i="2" a="1"/>
  <c r="CR630" i="2" s="1"/>
  <c r="CQ630" i="2"/>
  <c r="G656" i="13" s="1"/>
  <c r="CP630" i="2"/>
  <c r="CO630" i="2"/>
  <c r="CM630" i="2"/>
  <c r="CK630" i="2"/>
  <c r="E656" i="13" s="1"/>
  <c r="CJ630" i="2"/>
  <c r="CI630" i="2"/>
  <c r="CH630" i="2" s="1"/>
  <c r="CG630" i="2"/>
  <c r="CF630" i="2"/>
  <c r="CC630" i="2" s="1"/>
  <c r="BS630" i="2"/>
  <c r="BW630" i="2" s="1"/>
  <c r="BT630" i="2" s="1"/>
  <c r="BR630" i="2"/>
  <c r="BG630" i="2"/>
  <c r="BC630" i="2"/>
  <c r="BB630" i="2"/>
  <c r="BA630" i="2"/>
  <c r="AZ630" i="2"/>
  <c r="BQ630" i="2" s="1"/>
  <c r="AY630" i="2"/>
  <c r="BF630" i="2" s="1"/>
  <c r="AX630" i="2"/>
  <c r="BE630" i="2" s="1"/>
  <c r="AV630" i="2"/>
  <c r="L656" i="13" s="1"/>
  <c r="AO630" i="2"/>
  <c r="K656" i="13" s="1"/>
  <c r="AK630" i="2"/>
  <c r="Q630" i="2"/>
  <c r="DH629" i="2"/>
  <c r="CZ629" i="2"/>
  <c r="CY629" i="2"/>
  <c r="CW629" i="2"/>
  <c r="H655" i="13" s="1"/>
  <c r="CT629" i="2" a="1"/>
  <c r="CT629" i="2" s="1"/>
  <c r="CS629" i="2" a="1"/>
  <c r="CS629" i="2" s="1"/>
  <c r="CR629" i="2" a="1"/>
  <c r="CR629" i="2" s="1"/>
  <c r="CQ629" i="2"/>
  <c r="G655" i="13" s="1"/>
  <c r="CP629" i="2"/>
  <c r="CO629" i="2"/>
  <c r="CM629" i="2"/>
  <c r="CK629" i="2"/>
  <c r="E655" i="13" s="1"/>
  <c r="CJ629" i="2"/>
  <c r="CI629" i="2"/>
  <c r="CH629" i="2" s="1"/>
  <c r="CG629" i="2"/>
  <c r="CF629" i="2"/>
  <c r="CC629" i="2" s="1"/>
  <c r="BS629" i="2"/>
  <c r="BX629" i="2" s="1"/>
  <c r="BR629" i="2"/>
  <c r="BG629" i="2"/>
  <c r="BC629" i="2"/>
  <c r="BB629" i="2"/>
  <c r="BA629" i="2"/>
  <c r="AZ629" i="2"/>
  <c r="BQ629" i="2" s="1"/>
  <c r="AY629" i="2"/>
  <c r="BP629" i="2" s="1"/>
  <c r="AX629" i="2"/>
  <c r="BE629" i="2" s="1"/>
  <c r="AV629" i="2"/>
  <c r="L655" i="13" s="1"/>
  <c r="AO629" i="2"/>
  <c r="K655" i="13" s="1"/>
  <c r="AK629" i="2"/>
  <c r="Q629" i="2"/>
  <c r="DH628" i="2"/>
  <c r="CZ628" i="2"/>
  <c r="CY628" i="2"/>
  <c r="CW628" i="2"/>
  <c r="H654" i="13" s="1"/>
  <c r="CT628" i="2" a="1"/>
  <c r="CT628" i="2" s="1"/>
  <c r="CS628" i="2" a="1"/>
  <c r="CS628" i="2" s="1"/>
  <c r="CR628" i="2" a="1"/>
  <c r="CR628" i="2" s="1"/>
  <c r="CQ628" i="2"/>
  <c r="CP628" i="2"/>
  <c r="CO628" i="2"/>
  <c r="CM628" i="2"/>
  <c r="CK628" i="2"/>
  <c r="E654" i="13" s="1"/>
  <c r="BS628" i="2"/>
  <c r="BW628" i="2" s="1"/>
  <c r="BT628" i="2" s="1"/>
  <c r="BR628" i="2"/>
  <c r="BG628" i="2"/>
  <c r="BC628" i="2"/>
  <c r="BB628" i="2"/>
  <c r="BA628" i="2"/>
  <c r="AZ628" i="2"/>
  <c r="BQ628" i="2" s="1"/>
  <c r="AY628" i="2"/>
  <c r="AX628" i="2"/>
  <c r="BO628" i="2" s="1"/>
  <c r="AV628" i="2"/>
  <c r="L654" i="13" s="1"/>
  <c r="AO628" i="2"/>
  <c r="K654" i="13" s="1"/>
  <c r="AK628" i="2"/>
  <c r="Q628" i="2"/>
  <c r="DH627" i="2"/>
  <c r="CZ627" i="2"/>
  <c r="CY627" i="2"/>
  <c r="CW627" i="2"/>
  <c r="H653" i="13" s="1"/>
  <c r="CT627" i="2" a="1"/>
  <c r="CT627" i="2" s="1"/>
  <c r="CS627" i="2" a="1"/>
  <c r="CS627" i="2" s="1"/>
  <c r="CR627" i="2" a="1"/>
  <c r="CR627" i="2" s="1"/>
  <c r="CQ627" i="2"/>
  <c r="CP627" i="2"/>
  <c r="CO627" i="2"/>
  <c r="CM627" i="2"/>
  <c r="CK627" i="2"/>
  <c r="E653" i="13" s="1"/>
  <c r="BS627" i="2"/>
  <c r="BR627" i="2"/>
  <c r="BG627" i="2"/>
  <c r="BC627" i="2"/>
  <c r="BB627" i="2"/>
  <c r="BA627" i="2"/>
  <c r="AZ627" i="2"/>
  <c r="BQ627" i="2" s="1"/>
  <c r="AY627" i="2"/>
  <c r="AX627" i="2"/>
  <c r="BE627" i="2" s="1"/>
  <c r="AV627" i="2"/>
  <c r="L653" i="13" s="1"/>
  <c r="AO627" i="2"/>
  <c r="K653" i="13" s="1"/>
  <c r="AK627" i="2"/>
  <c r="Q627" i="2"/>
  <c r="DH626" i="2"/>
  <c r="CZ626" i="2"/>
  <c r="CY626" i="2"/>
  <c r="CW626" i="2"/>
  <c r="H652" i="13" s="1"/>
  <c r="CT626" i="2" a="1"/>
  <c r="CT626" i="2" s="1"/>
  <c r="CS626" i="2" a="1"/>
  <c r="CS626" i="2" s="1"/>
  <c r="CR626" i="2" a="1"/>
  <c r="CR626" i="2" s="1"/>
  <c r="CQ626" i="2"/>
  <c r="CP626" i="2"/>
  <c r="CO626" i="2"/>
  <c r="CM626" i="2"/>
  <c r="CK626" i="2"/>
  <c r="E652" i="13" s="1"/>
  <c r="BS626" i="2"/>
  <c r="BR626" i="2"/>
  <c r="BG626" i="2"/>
  <c r="BC626" i="2"/>
  <c r="BB626" i="2"/>
  <c r="BA626" i="2"/>
  <c r="AZ626" i="2"/>
  <c r="BQ626" i="2" s="1"/>
  <c r="AY626" i="2"/>
  <c r="BP626" i="2" s="1"/>
  <c r="AX626" i="2"/>
  <c r="BO626" i="2" s="1"/>
  <c r="AV626" i="2"/>
  <c r="L652" i="13" s="1"/>
  <c r="AO626" i="2"/>
  <c r="K652" i="13" s="1"/>
  <c r="AK626" i="2"/>
  <c r="Q626" i="2"/>
  <c r="DH625" i="2"/>
  <c r="CZ625" i="2"/>
  <c r="CY625" i="2"/>
  <c r="CW625" i="2"/>
  <c r="H651" i="13" s="1"/>
  <c r="CT625" i="2" a="1"/>
  <c r="CT625" i="2" s="1"/>
  <c r="CS625" i="2" a="1"/>
  <c r="CS625" i="2" s="1"/>
  <c r="CR625" i="2" a="1"/>
  <c r="CR625" i="2" s="1"/>
  <c r="CQ625" i="2"/>
  <c r="G651" i="13" s="1"/>
  <c r="CP625" i="2"/>
  <c r="CO625" i="2"/>
  <c r="CM625" i="2"/>
  <c r="CK625" i="2"/>
  <c r="E651" i="13" s="1"/>
  <c r="BS625" i="2"/>
  <c r="BR625" i="2"/>
  <c r="BG625" i="2"/>
  <c r="BC625" i="2"/>
  <c r="BB625" i="2"/>
  <c r="BA625" i="2"/>
  <c r="AZ625" i="2"/>
  <c r="BQ625" i="2" s="1"/>
  <c r="AY625" i="2"/>
  <c r="BF625" i="2" s="1"/>
  <c r="AX625" i="2"/>
  <c r="BO625" i="2" s="1"/>
  <c r="AV625" i="2"/>
  <c r="L651" i="13" s="1"/>
  <c r="AO625" i="2"/>
  <c r="K651" i="13" s="1"/>
  <c r="AK625" i="2"/>
  <c r="Q625" i="2"/>
  <c r="DH624" i="2"/>
  <c r="CZ624" i="2"/>
  <c r="CY624" i="2"/>
  <c r="CW624" i="2"/>
  <c r="H650" i="13" s="1"/>
  <c r="CT624" i="2" a="1"/>
  <c r="CT624" i="2" s="1"/>
  <c r="CS624" i="2" a="1"/>
  <c r="CS624" i="2" s="1"/>
  <c r="CR624" i="2" a="1"/>
  <c r="CR624" i="2" s="1"/>
  <c r="CQ624" i="2"/>
  <c r="G650" i="13" s="1"/>
  <c r="CP624" i="2"/>
  <c r="CO624" i="2"/>
  <c r="CM624" i="2"/>
  <c r="CK624" i="2"/>
  <c r="E650" i="13" s="1"/>
  <c r="BS624" i="2"/>
  <c r="BW624" i="2" s="1"/>
  <c r="BT624" i="2" s="1"/>
  <c r="BR624" i="2"/>
  <c r="BG624" i="2"/>
  <c r="BC624" i="2"/>
  <c r="BB624" i="2"/>
  <c r="BA624" i="2"/>
  <c r="AZ624" i="2"/>
  <c r="BQ624" i="2" s="1"/>
  <c r="AY624" i="2"/>
  <c r="BF624" i="2" s="1"/>
  <c r="AX624" i="2"/>
  <c r="AV624" i="2"/>
  <c r="L650" i="13" s="1"/>
  <c r="AO624" i="2"/>
  <c r="K650" i="13" s="1"/>
  <c r="AK624" i="2"/>
  <c r="Q624" i="2"/>
  <c r="DH623" i="2"/>
  <c r="CZ623" i="2"/>
  <c r="CY623" i="2"/>
  <c r="CW623" i="2"/>
  <c r="H649" i="13" s="1"/>
  <c r="CT623" i="2" a="1"/>
  <c r="CT623" i="2" s="1"/>
  <c r="CS623" i="2" a="1"/>
  <c r="CS623" i="2" s="1"/>
  <c r="CR623" i="2" a="1"/>
  <c r="CR623" i="2" s="1"/>
  <c r="CQ623" i="2"/>
  <c r="G649" i="13" s="1"/>
  <c r="CP623" i="2"/>
  <c r="CO623" i="2"/>
  <c r="CM623" i="2"/>
  <c r="CK623" i="2"/>
  <c r="E649" i="13" s="1"/>
  <c r="BS623" i="2"/>
  <c r="BX623" i="2" s="1"/>
  <c r="CA623" i="2" s="1"/>
  <c r="BR623" i="2"/>
  <c r="BG623" i="2"/>
  <c r="BC623" i="2"/>
  <c r="BB623" i="2"/>
  <c r="BA623" i="2"/>
  <c r="AZ623" i="2"/>
  <c r="BQ623" i="2" s="1"/>
  <c r="AY623" i="2"/>
  <c r="BP623" i="2" s="1"/>
  <c r="AX623" i="2"/>
  <c r="AV623" i="2"/>
  <c r="L649" i="13" s="1"/>
  <c r="AO623" i="2"/>
  <c r="K649" i="13" s="1"/>
  <c r="AK623" i="2"/>
  <c r="Q623" i="2"/>
  <c r="DH622" i="2"/>
  <c r="CZ622" i="2"/>
  <c r="CY622" i="2"/>
  <c r="CW622" i="2"/>
  <c r="H648" i="13" s="1"/>
  <c r="CT622" i="2" a="1"/>
  <c r="CT622" i="2" s="1"/>
  <c r="CS622" i="2" a="1"/>
  <c r="CS622" i="2" s="1"/>
  <c r="CR622" i="2" a="1"/>
  <c r="CR622" i="2" s="1"/>
  <c r="CQ622" i="2"/>
  <c r="G648" i="13" s="1"/>
  <c r="CP622" i="2"/>
  <c r="CO622" i="2"/>
  <c r="CM622" i="2"/>
  <c r="CK622" i="2"/>
  <c r="E648" i="13" s="1"/>
  <c r="BS622" i="2"/>
  <c r="CB622" i="2" s="1"/>
  <c r="CF622" i="2" s="1"/>
  <c r="BR622" i="2"/>
  <c r="BG622" i="2"/>
  <c r="BC622" i="2"/>
  <c r="BB622" i="2"/>
  <c r="BA622" i="2"/>
  <c r="AZ622" i="2"/>
  <c r="BQ622" i="2" s="1"/>
  <c r="AY622" i="2"/>
  <c r="BP622" i="2" s="1"/>
  <c r="AX622" i="2"/>
  <c r="BE622" i="2" s="1"/>
  <c r="AV622" i="2"/>
  <c r="L648" i="13" s="1"/>
  <c r="AO622" i="2"/>
  <c r="K648" i="13" s="1"/>
  <c r="AK622" i="2"/>
  <c r="Q622" i="2"/>
  <c r="DH621" i="2"/>
  <c r="CZ621" i="2"/>
  <c r="CY621" i="2"/>
  <c r="CW621" i="2"/>
  <c r="H647" i="13" s="1"/>
  <c r="CT621" i="2" a="1"/>
  <c r="CT621" i="2" s="1"/>
  <c r="CS621" i="2" a="1"/>
  <c r="CS621" i="2" s="1"/>
  <c r="CR621" i="2" a="1"/>
  <c r="CR621" i="2" s="1"/>
  <c r="CQ621" i="2"/>
  <c r="G647" i="13" s="1"/>
  <c r="CP621" i="2"/>
  <c r="CO621" i="2"/>
  <c r="CM621" i="2"/>
  <c r="CK621" i="2"/>
  <c r="E647" i="13" s="1"/>
  <c r="BS621" i="2"/>
  <c r="BX621" i="2" s="1"/>
  <c r="BR621" i="2"/>
  <c r="BG621" i="2"/>
  <c r="BC621" i="2"/>
  <c r="BB621" i="2"/>
  <c r="BA621" i="2"/>
  <c r="AZ621" i="2"/>
  <c r="BQ621" i="2" s="1"/>
  <c r="AY621" i="2"/>
  <c r="BF621" i="2" s="1"/>
  <c r="AX621" i="2"/>
  <c r="BO621" i="2" s="1"/>
  <c r="AV621" i="2"/>
  <c r="L647" i="13" s="1"/>
  <c r="AO621" i="2"/>
  <c r="K647" i="13" s="1"/>
  <c r="AK621" i="2"/>
  <c r="Q621" i="2"/>
  <c r="DH620" i="2"/>
  <c r="CZ620" i="2"/>
  <c r="CY620" i="2"/>
  <c r="CW620" i="2"/>
  <c r="H646" i="13" s="1"/>
  <c r="CT620" i="2" a="1"/>
  <c r="CT620" i="2" s="1"/>
  <c r="CS620" i="2" a="1"/>
  <c r="CS620" i="2" s="1"/>
  <c r="CR620" i="2" a="1"/>
  <c r="CR620" i="2" s="1"/>
  <c r="CQ620" i="2"/>
  <c r="CP620" i="2"/>
  <c r="CO620" i="2"/>
  <c r="CM620" i="2"/>
  <c r="CK620" i="2"/>
  <c r="E646" i="13" s="1"/>
  <c r="BS620" i="2"/>
  <c r="CB620" i="2" s="1"/>
  <c r="BR620" i="2"/>
  <c r="BG620" i="2"/>
  <c r="BC620" i="2"/>
  <c r="BB620" i="2"/>
  <c r="BA620" i="2"/>
  <c r="AZ620" i="2"/>
  <c r="BQ620" i="2" s="1"/>
  <c r="AY620" i="2"/>
  <c r="AX620" i="2"/>
  <c r="BE620" i="2" s="1"/>
  <c r="AV620" i="2"/>
  <c r="L646" i="13" s="1"/>
  <c r="AO620" i="2"/>
  <c r="K646" i="13" s="1"/>
  <c r="AK620" i="2"/>
  <c r="Q620" i="2"/>
  <c r="DH619" i="2"/>
  <c r="CZ619" i="2"/>
  <c r="CY619" i="2"/>
  <c r="CW619" i="2"/>
  <c r="H645" i="13" s="1"/>
  <c r="CT619" i="2" a="1"/>
  <c r="CT619" i="2" s="1"/>
  <c r="CS619" i="2" a="1"/>
  <c r="CS619" i="2" s="1"/>
  <c r="CR619" i="2" a="1"/>
  <c r="CR619" i="2" s="1"/>
  <c r="CQ619" i="2"/>
  <c r="CP619" i="2"/>
  <c r="CO619" i="2"/>
  <c r="CM619" i="2"/>
  <c r="CK619" i="2"/>
  <c r="E645" i="13" s="1"/>
  <c r="BS619" i="2"/>
  <c r="CB619" i="2" s="1"/>
  <c r="BR619" i="2"/>
  <c r="BG619" i="2"/>
  <c r="BC619" i="2"/>
  <c r="BB619" i="2"/>
  <c r="BA619" i="2"/>
  <c r="AZ619" i="2"/>
  <c r="BQ619" i="2" s="1"/>
  <c r="AY619" i="2"/>
  <c r="BF619" i="2" s="1"/>
  <c r="AX619" i="2"/>
  <c r="BE619" i="2" s="1"/>
  <c r="AV619" i="2"/>
  <c r="L645" i="13" s="1"/>
  <c r="AO619" i="2"/>
  <c r="K645" i="13" s="1"/>
  <c r="AK619" i="2"/>
  <c r="Q619" i="2"/>
  <c r="DH618" i="2"/>
  <c r="CZ618" i="2"/>
  <c r="CY618" i="2"/>
  <c r="CW618" i="2"/>
  <c r="H644" i="13" s="1"/>
  <c r="CT618" i="2" a="1"/>
  <c r="CT618" i="2" s="1"/>
  <c r="CS618" i="2" a="1"/>
  <c r="CS618" i="2" s="1"/>
  <c r="CR618" i="2" a="1"/>
  <c r="CR618" i="2" s="1"/>
  <c r="CQ618" i="2"/>
  <c r="G644" i="13" s="1"/>
  <c r="CP618" i="2"/>
  <c r="CO618" i="2"/>
  <c r="CM618" i="2"/>
  <c r="CK618" i="2"/>
  <c r="E644" i="13" s="1"/>
  <c r="BS618" i="2"/>
  <c r="BR618" i="2"/>
  <c r="BG618" i="2"/>
  <c r="BC618" i="2"/>
  <c r="BB618" i="2"/>
  <c r="BA618" i="2"/>
  <c r="AZ618" i="2"/>
  <c r="BQ618" i="2" s="1"/>
  <c r="AY618" i="2"/>
  <c r="BP618" i="2" s="1"/>
  <c r="AX618" i="2"/>
  <c r="BO618" i="2" s="1"/>
  <c r="AV618" i="2"/>
  <c r="L644" i="13" s="1"/>
  <c r="AO618" i="2"/>
  <c r="K644" i="13" s="1"/>
  <c r="AK618" i="2"/>
  <c r="Q618" i="2"/>
  <c r="DH617" i="2"/>
  <c r="CZ617" i="2"/>
  <c r="CY617" i="2"/>
  <c r="CW617" i="2"/>
  <c r="H643" i="13" s="1"/>
  <c r="CT617" i="2" a="1"/>
  <c r="CT617" i="2" s="1"/>
  <c r="CS617" i="2" a="1"/>
  <c r="CS617" i="2" s="1"/>
  <c r="CR617" i="2" a="1"/>
  <c r="CR617" i="2" s="1"/>
  <c r="CQ617" i="2"/>
  <c r="G643" i="13" s="1"/>
  <c r="CP617" i="2"/>
  <c r="CO617" i="2"/>
  <c r="CM617" i="2"/>
  <c r="CK617" i="2"/>
  <c r="E643" i="13" s="1"/>
  <c r="BS617" i="2"/>
  <c r="BX617" i="2" s="1"/>
  <c r="BR617" i="2"/>
  <c r="BG617" i="2"/>
  <c r="BC617" i="2"/>
  <c r="BB617" i="2"/>
  <c r="BA617" i="2"/>
  <c r="AZ617" i="2"/>
  <c r="BQ617" i="2" s="1"/>
  <c r="AY617" i="2"/>
  <c r="BP617" i="2" s="1"/>
  <c r="AX617" i="2"/>
  <c r="BO617" i="2" s="1"/>
  <c r="AV617" i="2"/>
  <c r="L643" i="13" s="1"/>
  <c r="AO617" i="2"/>
  <c r="K643" i="13" s="1"/>
  <c r="AK617" i="2"/>
  <c r="Q617" i="2"/>
  <c r="DH616" i="2"/>
  <c r="CZ616" i="2"/>
  <c r="CY616" i="2"/>
  <c r="CW616" i="2"/>
  <c r="H642" i="13" s="1"/>
  <c r="CT616" i="2" a="1"/>
  <c r="CT616" i="2" s="1"/>
  <c r="CS616" i="2" a="1"/>
  <c r="CS616" i="2" s="1"/>
  <c r="CR616" i="2" a="1"/>
  <c r="CR616" i="2" s="1"/>
  <c r="CQ616" i="2"/>
  <c r="G642" i="13" s="1"/>
  <c r="CP616" i="2"/>
  <c r="CO616" i="2"/>
  <c r="CM616" i="2"/>
  <c r="CK616" i="2"/>
  <c r="E642" i="13" s="1"/>
  <c r="BS616" i="2"/>
  <c r="CB616" i="2" s="1"/>
  <c r="CG616" i="2" s="1"/>
  <c r="BR616" i="2"/>
  <c r="BG616" i="2"/>
  <c r="BC616" i="2"/>
  <c r="BB616" i="2"/>
  <c r="BA616" i="2"/>
  <c r="AZ616" i="2"/>
  <c r="BQ616" i="2" s="1"/>
  <c r="AY616" i="2"/>
  <c r="BF616" i="2" s="1"/>
  <c r="AX616" i="2"/>
  <c r="BO616" i="2" s="1"/>
  <c r="AV616" i="2"/>
  <c r="L642" i="13" s="1"/>
  <c r="AO616" i="2"/>
  <c r="K642" i="13" s="1"/>
  <c r="AK616" i="2"/>
  <c r="Q616" i="2"/>
  <c r="DH615" i="2"/>
  <c r="CZ615" i="2"/>
  <c r="CY615" i="2"/>
  <c r="CW615" i="2"/>
  <c r="H641" i="13" s="1"/>
  <c r="CT615" i="2" a="1"/>
  <c r="CT615" i="2" s="1"/>
  <c r="CS615" i="2" a="1"/>
  <c r="CS615" i="2" s="1"/>
  <c r="CR615" i="2" a="1"/>
  <c r="CR615" i="2" s="1"/>
  <c r="CQ615" i="2"/>
  <c r="G641" i="13" s="1"/>
  <c r="CP615" i="2"/>
  <c r="CO615" i="2"/>
  <c r="CM615" i="2"/>
  <c r="CK615" i="2"/>
  <c r="E641" i="13" s="1"/>
  <c r="BS615" i="2"/>
  <c r="CB615" i="2" s="1"/>
  <c r="CF615" i="2" s="1"/>
  <c r="CC615" i="2" s="1"/>
  <c r="BR615" i="2"/>
  <c r="BG615" i="2"/>
  <c r="BC615" i="2"/>
  <c r="BB615" i="2"/>
  <c r="BA615" i="2"/>
  <c r="AZ615" i="2"/>
  <c r="BQ615" i="2" s="1"/>
  <c r="AY615" i="2"/>
  <c r="BP615" i="2" s="1"/>
  <c r="AX615" i="2"/>
  <c r="AV615" i="2"/>
  <c r="L641" i="13" s="1"/>
  <c r="AO615" i="2"/>
  <c r="K641" i="13" s="1"/>
  <c r="AK615" i="2"/>
  <c r="Q615" i="2"/>
  <c r="DH614" i="2"/>
  <c r="CZ614" i="2"/>
  <c r="CY614" i="2"/>
  <c r="CW614" i="2"/>
  <c r="H640" i="13" s="1"/>
  <c r="CT614" i="2" a="1"/>
  <c r="CT614" i="2" s="1"/>
  <c r="CS614" i="2" a="1"/>
  <c r="CS614" i="2" s="1"/>
  <c r="CR614" i="2" a="1"/>
  <c r="CR614" i="2" s="1"/>
  <c r="CQ614" i="2"/>
  <c r="G640" i="13" s="1"/>
  <c r="CP614" i="2"/>
  <c r="CO614" i="2"/>
  <c r="CM614" i="2"/>
  <c r="CK614" i="2"/>
  <c r="E640" i="13" s="1"/>
  <c r="BS614" i="2"/>
  <c r="CB614" i="2" s="1"/>
  <c r="CF614" i="2" s="1"/>
  <c r="CC614" i="2" s="1"/>
  <c r="BR614" i="2"/>
  <c r="BG614" i="2"/>
  <c r="BC614" i="2"/>
  <c r="BB614" i="2"/>
  <c r="BA614" i="2"/>
  <c r="AZ614" i="2"/>
  <c r="BQ614" i="2" s="1"/>
  <c r="AY614" i="2"/>
  <c r="BP614" i="2" s="1"/>
  <c r="AX614" i="2"/>
  <c r="BE614" i="2" s="1"/>
  <c r="AV614" i="2"/>
  <c r="L640" i="13" s="1"/>
  <c r="AO614" i="2"/>
  <c r="K640" i="13" s="1"/>
  <c r="AK614" i="2"/>
  <c r="Q614" i="2"/>
  <c r="DH613" i="2"/>
  <c r="CZ613" i="2"/>
  <c r="CY613" i="2"/>
  <c r="CW613" i="2"/>
  <c r="H639" i="13" s="1"/>
  <c r="CT613" i="2" a="1"/>
  <c r="CT613" i="2" s="1"/>
  <c r="CS613" i="2" a="1"/>
  <c r="CS613" i="2" s="1"/>
  <c r="CR613" i="2" a="1"/>
  <c r="CR613" i="2" s="1"/>
  <c r="CQ613" i="2"/>
  <c r="G639" i="13" s="1"/>
  <c r="CP613" i="2"/>
  <c r="CO613" i="2"/>
  <c r="CM613" i="2"/>
  <c r="CK613" i="2"/>
  <c r="E639" i="13" s="1"/>
  <c r="BS613" i="2"/>
  <c r="BX613" i="2" s="1"/>
  <c r="BR613" i="2"/>
  <c r="BG613" i="2"/>
  <c r="BC613" i="2"/>
  <c r="BB613" i="2"/>
  <c r="BA613" i="2"/>
  <c r="AZ613" i="2"/>
  <c r="BQ613" i="2" s="1"/>
  <c r="AY613" i="2"/>
  <c r="BP613" i="2" s="1"/>
  <c r="AX613" i="2"/>
  <c r="BE613" i="2" s="1"/>
  <c r="AV613" i="2"/>
  <c r="L639" i="13" s="1"/>
  <c r="AO613" i="2"/>
  <c r="K639" i="13" s="1"/>
  <c r="AK613" i="2"/>
  <c r="Q613" i="2"/>
  <c r="G613" i="2"/>
  <c r="A639" i="13" s="1"/>
  <c r="DH612" i="2"/>
  <c r="CZ612" i="2"/>
  <c r="CY612" i="2"/>
  <c r="CW612" i="2"/>
  <c r="H638" i="13" s="1"/>
  <c r="CT612" i="2" a="1"/>
  <c r="CT612" i="2" s="1"/>
  <c r="CS612" i="2" a="1"/>
  <c r="CS612" i="2" s="1"/>
  <c r="CR612" i="2" a="1"/>
  <c r="CR612" i="2" s="1"/>
  <c r="CQ612" i="2"/>
  <c r="G638" i="13" s="1"/>
  <c r="CP612" i="2"/>
  <c r="CO612" i="2"/>
  <c r="CM612" i="2"/>
  <c r="CK612" i="2"/>
  <c r="E638" i="13" s="1"/>
  <c r="BS612" i="2"/>
  <c r="BX612" i="2" s="1"/>
  <c r="BR612" i="2"/>
  <c r="BG612" i="2"/>
  <c r="BC612" i="2"/>
  <c r="BB612" i="2"/>
  <c r="BA612" i="2"/>
  <c r="AZ612" i="2"/>
  <c r="BQ612" i="2" s="1"/>
  <c r="AY612" i="2"/>
  <c r="BP612" i="2" s="1"/>
  <c r="AX612" i="2"/>
  <c r="BO612" i="2" s="1"/>
  <c r="AV612" i="2"/>
  <c r="L638" i="13" s="1"/>
  <c r="AO612" i="2"/>
  <c r="K638" i="13" s="1"/>
  <c r="AK612" i="2"/>
  <c r="Q612" i="2"/>
  <c r="G612" i="2"/>
  <c r="A638" i="13" s="1"/>
  <c r="DH611" i="2"/>
  <c r="CZ611" i="2"/>
  <c r="CY611" i="2"/>
  <c r="CW611" i="2"/>
  <c r="H637" i="13" s="1"/>
  <c r="CT611" i="2" a="1"/>
  <c r="CT611" i="2" s="1"/>
  <c r="CS611" i="2" a="1"/>
  <c r="CS611" i="2" s="1"/>
  <c r="CR611" i="2" a="1"/>
  <c r="CR611" i="2" s="1"/>
  <c r="CQ611" i="2"/>
  <c r="G637" i="13" s="1"/>
  <c r="CP611" i="2"/>
  <c r="CO611" i="2"/>
  <c r="CM611" i="2"/>
  <c r="CK611" i="2"/>
  <c r="E637" i="13" s="1"/>
  <c r="BS611" i="2"/>
  <c r="BX611" i="2" s="1"/>
  <c r="BR611" i="2"/>
  <c r="BG611" i="2"/>
  <c r="BC611" i="2"/>
  <c r="BB611" i="2"/>
  <c r="BA611" i="2"/>
  <c r="AZ611" i="2"/>
  <c r="BQ611" i="2" s="1"/>
  <c r="AY611" i="2"/>
  <c r="BP611" i="2" s="1"/>
  <c r="AX611" i="2"/>
  <c r="BE611" i="2" s="1"/>
  <c r="AV611" i="2"/>
  <c r="L637" i="13" s="1"/>
  <c r="AO611" i="2"/>
  <c r="K637" i="13" s="1"/>
  <c r="AK611" i="2"/>
  <c r="Q611" i="2"/>
  <c r="G611" i="2"/>
  <c r="A637" i="13" s="1"/>
  <c r="DH610" i="2"/>
  <c r="CZ610" i="2"/>
  <c r="CY610" i="2"/>
  <c r="CW610" i="2"/>
  <c r="H636" i="13" s="1"/>
  <c r="CT610" i="2" a="1"/>
  <c r="CT610" i="2" s="1"/>
  <c r="CS610" i="2" a="1"/>
  <c r="CS610" i="2" s="1"/>
  <c r="CR610" i="2" a="1"/>
  <c r="CR610" i="2" s="1"/>
  <c r="CQ610" i="2"/>
  <c r="G636" i="13" s="1"/>
  <c r="CP610" i="2"/>
  <c r="CO610" i="2"/>
  <c r="CM610" i="2"/>
  <c r="CK610" i="2"/>
  <c r="E636" i="13" s="1"/>
  <c r="BS610" i="2"/>
  <c r="BX610" i="2" s="1"/>
  <c r="BR610" i="2"/>
  <c r="BG610" i="2"/>
  <c r="BC610" i="2"/>
  <c r="BB610" i="2"/>
  <c r="BA610" i="2"/>
  <c r="AZ610" i="2"/>
  <c r="BQ610" i="2" s="1"/>
  <c r="AY610" i="2"/>
  <c r="BP610" i="2" s="1"/>
  <c r="AX610" i="2"/>
  <c r="BO610" i="2" s="1"/>
  <c r="AV610" i="2"/>
  <c r="L636" i="13" s="1"/>
  <c r="AO610" i="2"/>
  <c r="K636" i="13" s="1"/>
  <c r="AK610" i="2"/>
  <c r="Q610" i="2"/>
  <c r="DH609" i="2"/>
  <c r="CZ609" i="2"/>
  <c r="CY609" i="2"/>
  <c r="CW609" i="2"/>
  <c r="H635" i="13" s="1"/>
  <c r="CT609" i="2" a="1"/>
  <c r="CT609" i="2" s="1"/>
  <c r="CS609" i="2" a="1"/>
  <c r="CS609" i="2" s="1"/>
  <c r="CR609" i="2" a="1"/>
  <c r="CR609" i="2" s="1"/>
  <c r="CQ609" i="2"/>
  <c r="G635" i="13" s="1"/>
  <c r="CP609" i="2"/>
  <c r="CO609" i="2"/>
  <c r="CM609" i="2"/>
  <c r="CK609" i="2"/>
  <c r="E635" i="13" s="1"/>
  <c r="BS609" i="2"/>
  <c r="CB609" i="2" s="1"/>
  <c r="CG609" i="2" s="1"/>
  <c r="BR609" i="2"/>
  <c r="BG609" i="2"/>
  <c r="BC609" i="2"/>
  <c r="BB609" i="2"/>
  <c r="BA609" i="2"/>
  <c r="AZ609" i="2"/>
  <c r="BQ609" i="2" s="1"/>
  <c r="AY609" i="2"/>
  <c r="BF609" i="2" s="1"/>
  <c r="AX609" i="2"/>
  <c r="BE609" i="2" s="1"/>
  <c r="AV609" i="2"/>
  <c r="L635" i="13" s="1"/>
  <c r="AO609" i="2"/>
  <c r="K635" i="13" s="1"/>
  <c r="AK609" i="2"/>
  <c r="Q609" i="2"/>
  <c r="DH608" i="2"/>
  <c r="CZ608" i="2"/>
  <c r="CY608" i="2"/>
  <c r="CW608" i="2"/>
  <c r="H634" i="13" s="1"/>
  <c r="CT608" i="2" a="1"/>
  <c r="CT608" i="2" s="1"/>
  <c r="CS608" i="2" a="1"/>
  <c r="CS608" i="2" s="1"/>
  <c r="CR608" i="2" a="1"/>
  <c r="CR608" i="2" s="1"/>
  <c r="CQ608" i="2"/>
  <c r="G634" i="13" s="1"/>
  <c r="CP608" i="2"/>
  <c r="CO608" i="2"/>
  <c r="CM608" i="2"/>
  <c r="CK608" i="2"/>
  <c r="E634" i="13" s="1"/>
  <c r="BS608" i="2"/>
  <c r="BX608" i="2" s="1"/>
  <c r="CA608" i="2" s="1"/>
  <c r="BR608" i="2"/>
  <c r="BG608" i="2"/>
  <c r="BC608" i="2"/>
  <c r="BB608" i="2"/>
  <c r="BA608" i="2"/>
  <c r="AZ608" i="2"/>
  <c r="BQ608" i="2" s="1"/>
  <c r="AY608" i="2"/>
  <c r="BP608" i="2" s="1"/>
  <c r="AX608" i="2"/>
  <c r="AV608" i="2"/>
  <c r="L634" i="13" s="1"/>
  <c r="AO608" i="2"/>
  <c r="K634" i="13" s="1"/>
  <c r="AK608" i="2"/>
  <c r="Q608" i="2"/>
  <c r="DH607" i="2"/>
  <c r="CZ607" i="2"/>
  <c r="CY607" i="2"/>
  <c r="CW607" i="2"/>
  <c r="H633" i="13" s="1"/>
  <c r="CT607" i="2" a="1"/>
  <c r="CT607" i="2" s="1"/>
  <c r="CS607" i="2" a="1"/>
  <c r="CS607" i="2" s="1"/>
  <c r="CR607" i="2" a="1"/>
  <c r="CR607" i="2" s="1"/>
  <c r="CQ607" i="2"/>
  <c r="G633" i="13" s="1"/>
  <c r="CP607" i="2"/>
  <c r="CO607" i="2"/>
  <c r="CM607" i="2"/>
  <c r="CK607" i="2"/>
  <c r="E633" i="13" s="1"/>
  <c r="BS607" i="2"/>
  <c r="CB607" i="2" s="1"/>
  <c r="CF607" i="2" s="1"/>
  <c r="CC607" i="2" s="1"/>
  <c r="BR607" i="2"/>
  <c r="BG607" i="2"/>
  <c r="BC607" i="2"/>
  <c r="BB607" i="2"/>
  <c r="BA607" i="2"/>
  <c r="AZ607" i="2"/>
  <c r="BQ607" i="2" s="1"/>
  <c r="AY607" i="2"/>
  <c r="BP607" i="2" s="1"/>
  <c r="AX607" i="2"/>
  <c r="BE607" i="2" s="1"/>
  <c r="AV607" i="2"/>
  <c r="L633" i="13" s="1"/>
  <c r="AO607" i="2"/>
  <c r="K633" i="13" s="1"/>
  <c r="AK607" i="2"/>
  <c r="Q607" i="2"/>
  <c r="DH606" i="2"/>
  <c r="CZ606" i="2"/>
  <c r="CY606" i="2"/>
  <c r="CW606" i="2"/>
  <c r="H632" i="13" s="1"/>
  <c r="CT606" i="2" a="1"/>
  <c r="CT606" i="2" s="1"/>
  <c r="CS606" i="2" a="1"/>
  <c r="CS606" i="2" s="1"/>
  <c r="CR606" i="2" a="1"/>
  <c r="CR606" i="2" s="1"/>
  <c r="CQ606" i="2"/>
  <c r="G632" i="13" s="1"/>
  <c r="CP606" i="2"/>
  <c r="CO606" i="2"/>
  <c r="CM606" i="2"/>
  <c r="CK606" i="2"/>
  <c r="E632" i="13" s="1"/>
  <c r="BS606" i="2"/>
  <c r="BX606" i="2" s="1"/>
  <c r="BR606" i="2"/>
  <c r="BG606" i="2"/>
  <c r="BC606" i="2"/>
  <c r="BB606" i="2"/>
  <c r="BA606" i="2"/>
  <c r="AZ606" i="2"/>
  <c r="BQ606" i="2" s="1"/>
  <c r="AY606" i="2"/>
  <c r="AX606" i="2"/>
  <c r="BO606" i="2" s="1"/>
  <c r="AV606" i="2"/>
  <c r="L632" i="13" s="1"/>
  <c r="AO606" i="2"/>
  <c r="K632" i="13" s="1"/>
  <c r="AK606" i="2"/>
  <c r="Q606" i="2"/>
  <c r="DH605" i="2"/>
  <c r="CZ605" i="2"/>
  <c r="CY605" i="2"/>
  <c r="CW605" i="2"/>
  <c r="H631" i="13" s="1"/>
  <c r="CT605" i="2" a="1"/>
  <c r="CT605" i="2" s="1"/>
  <c r="CS605" i="2" a="1"/>
  <c r="CS605" i="2" s="1"/>
  <c r="CR605" i="2" a="1"/>
  <c r="CR605" i="2" s="1"/>
  <c r="CQ605" i="2"/>
  <c r="CP605" i="2"/>
  <c r="CO605" i="2"/>
  <c r="CM605" i="2"/>
  <c r="CK605" i="2"/>
  <c r="E631" i="13" s="1"/>
  <c r="BS605" i="2"/>
  <c r="CB605" i="2" s="1"/>
  <c r="CG605" i="2" s="1"/>
  <c r="BR605" i="2"/>
  <c r="BG605" i="2"/>
  <c r="BC605" i="2"/>
  <c r="BB605" i="2"/>
  <c r="BA605" i="2"/>
  <c r="AZ605" i="2"/>
  <c r="BQ605" i="2" s="1"/>
  <c r="AY605" i="2"/>
  <c r="AX605" i="2"/>
  <c r="BO605" i="2" s="1"/>
  <c r="AV605" i="2"/>
  <c r="L631" i="13" s="1"/>
  <c r="AO605" i="2"/>
  <c r="K631" i="13" s="1"/>
  <c r="AK605" i="2"/>
  <c r="Q605" i="2"/>
  <c r="DH604" i="2"/>
  <c r="CZ604" i="2"/>
  <c r="CY604" i="2"/>
  <c r="CW604" i="2"/>
  <c r="H630" i="13" s="1"/>
  <c r="CT604" i="2" a="1"/>
  <c r="CT604" i="2" s="1"/>
  <c r="CS604" i="2" a="1"/>
  <c r="CS604" i="2" s="1"/>
  <c r="CR604" i="2" a="1"/>
  <c r="CR604" i="2" s="1"/>
  <c r="CQ604" i="2"/>
  <c r="CP604" i="2"/>
  <c r="CO604" i="2"/>
  <c r="CM604" i="2"/>
  <c r="CK604" i="2"/>
  <c r="E630" i="13" s="1"/>
  <c r="BS604" i="2"/>
  <c r="CB604" i="2" s="1"/>
  <c r="CG604" i="2" s="1"/>
  <c r="CJ604" i="2" s="1"/>
  <c r="BR604" i="2"/>
  <c r="BG604" i="2"/>
  <c r="BC604" i="2"/>
  <c r="BB604" i="2"/>
  <c r="BA604" i="2"/>
  <c r="AZ604" i="2"/>
  <c r="BQ604" i="2" s="1"/>
  <c r="AY604" i="2"/>
  <c r="AX604" i="2"/>
  <c r="BE604" i="2" s="1"/>
  <c r="AV604" i="2"/>
  <c r="L630" i="13" s="1"/>
  <c r="AO604" i="2"/>
  <c r="K630" i="13" s="1"/>
  <c r="AK604" i="2"/>
  <c r="Q604" i="2"/>
  <c r="DH603" i="2"/>
  <c r="CZ603" i="2"/>
  <c r="CY603" i="2"/>
  <c r="CW603" i="2"/>
  <c r="H629" i="13" s="1"/>
  <c r="CT603" i="2" a="1"/>
  <c r="CT603" i="2" s="1"/>
  <c r="CS603" i="2" a="1"/>
  <c r="CS603" i="2" s="1"/>
  <c r="CR603" i="2" a="1"/>
  <c r="CR603" i="2" s="1"/>
  <c r="CQ603" i="2"/>
  <c r="G629" i="13" s="1"/>
  <c r="CP603" i="2"/>
  <c r="CO603" i="2"/>
  <c r="CM603" i="2"/>
  <c r="CK603" i="2"/>
  <c r="E629" i="13" s="1"/>
  <c r="BS603" i="2"/>
  <c r="BR603" i="2"/>
  <c r="BG603" i="2"/>
  <c r="BC603" i="2"/>
  <c r="BB603" i="2"/>
  <c r="BA603" i="2"/>
  <c r="AZ603" i="2"/>
  <c r="BQ603" i="2" s="1"/>
  <c r="AY603" i="2"/>
  <c r="AX603" i="2"/>
  <c r="AV603" i="2"/>
  <c r="L629" i="13" s="1"/>
  <c r="AO603" i="2"/>
  <c r="K629" i="13" s="1"/>
  <c r="AK603" i="2"/>
  <c r="Q603" i="2"/>
  <c r="DH602" i="2"/>
  <c r="CZ602" i="2"/>
  <c r="CY602" i="2"/>
  <c r="CW602" i="2"/>
  <c r="H628" i="13" s="1"/>
  <c r="CT602" i="2" a="1"/>
  <c r="CT602" i="2" s="1"/>
  <c r="CS602" i="2" a="1"/>
  <c r="CS602" i="2" s="1"/>
  <c r="CR602" i="2" a="1"/>
  <c r="CR602" i="2" s="1"/>
  <c r="CQ602" i="2"/>
  <c r="G628" i="13" s="1"/>
  <c r="CP602" i="2"/>
  <c r="CO602" i="2"/>
  <c r="CM602" i="2"/>
  <c r="CK602" i="2"/>
  <c r="E628" i="13" s="1"/>
  <c r="BS602" i="2"/>
  <c r="BX602" i="2" s="1"/>
  <c r="BR602" i="2"/>
  <c r="BG602" i="2"/>
  <c r="BC602" i="2"/>
  <c r="BB602" i="2"/>
  <c r="BA602" i="2"/>
  <c r="AZ602" i="2"/>
  <c r="BQ602" i="2" s="1"/>
  <c r="AY602" i="2"/>
  <c r="BP602" i="2" s="1"/>
  <c r="AX602" i="2"/>
  <c r="BO602" i="2" s="1"/>
  <c r="AV602" i="2"/>
  <c r="L628" i="13" s="1"/>
  <c r="AO602" i="2"/>
  <c r="K628" i="13" s="1"/>
  <c r="AK602" i="2"/>
  <c r="Q602" i="2"/>
  <c r="DH601" i="2"/>
  <c r="CZ601" i="2"/>
  <c r="CY601" i="2"/>
  <c r="CW601" i="2"/>
  <c r="H627" i="13" s="1"/>
  <c r="CT601" i="2" a="1"/>
  <c r="CT601" i="2" s="1"/>
  <c r="CS601" i="2" a="1"/>
  <c r="CS601" i="2" s="1"/>
  <c r="CR601" i="2" a="1"/>
  <c r="CR601" i="2" s="1"/>
  <c r="CQ601" i="2"/>
  <c r="CP601" i="2"/>
  <c r="CO601" i="2"/>
  <c r="CM601" i="2"/>
  <c r="CK601" i="2"/>
  <c r="E627" i="13" s="1"/>
  <c r="BS601" i="2"/>
  <c r="CB601" i="2" s="1"/>
  <c r="CG601" i="2" s="1"/>
  <c r="BR601" i="2"/>
  <c r="BG601" i="2"/>
  <c r="BC601" i="2"/>
  <c r="BB601" i="2"/>
  <c r="BA601" i="2"/>
  <c r="AZ601" i="2"/>
  <c r="BQ601" i="2" s="1"/>
  <c r="AY601" i="2"/>
  <c r="BF601" i="2" s="1"/>
  <c r="AX601" i="2"/>
  <c r="BE601" i="2" s="1"/>
  <c r="AV601" i="2"/>
  <c r="L627" i="13" s="1"/>
  <c r="AO601" i="2"/>
  <c r="K627" i="13" s="1"/>
  <c r="AK601" i="2"/>
  <c r="Q601" i="2"/>
  <c r="DH600" i="2"/>
  <c r="CZ600" i="2"/>
  <c r="CY600" i="2"/>
  <c r="CW600" i="2"/>
  <c r="H626" i="13" s="1"/>
  <c r="CT600" i="2" a="1"/>
  <c r="CT600" i="2" s="1"/>
  <c r="CS600" i="2" a="1"/>
  <c r="CS600" i="2" s="1"/>
  <c r="CR600" i="2" a="1"/>
  <c r="CR600" i="2" s="1"/>
  <c r="CQ600" i="2"/>
  <c r="G626" i="13" s="1"/>
  <c r="CP600" i="2"/>
  <c r="CO600" i="2"/>
  <c r="CM600" i="2"/>
  <c r="CK600" i="2"/>
  <c r="E626" i="13" s="1"/>
  <c r="BS600" i="2"/>
  <c r="BX600" i="2" s="1"/>
  <c r="BR600" i="2"/>
  <c r="BG600" i="2"/>
  <c r="BC600" i="2"/>
  <c r="BB600" i="2"/>
  <c r="BA600" i="2"/>
  <c r="AZ600" i="2"/>
  <c r="BQ600" i="2" s="1"/>
  <c r="AY600" i="2"/>
  <c r="BP600" i="2" s="1"/>
  <c r="AX600" i="2"/>
  <c r="AV600" i="2"/>
  <c r="L626" i="13" s="1"/>
  <c r="AO600" i="2"/>
  <c r="K626" i="13" s="1"/>
  <c r="AK600" i="2"/>
  <c r="Q600" i="2"/>
  <c r="DH599" i="2"/>
  <c r="CZ599" i="2"/>
  <c r="CY599" i="2"/>
  <c r="CW599" i="2"/>
  <c r="H625" i="13" s="1"/>
  <c r="CT599" i="2" a="1"/>
  <c r="CT599" i="2" s="1"/>
  <c r="CS599" i="2" a="1"/>
  <c r="CS599" i="2" s="1"/>
  <c r="CR599" i="2" a="1"/>
  <c r="CR599" i="2" s="1"/>
  <c r="CQ599" i="2"/>
  <c r="G625" i="13" s="1"/>
  <c r="CP599" i="2"/>
  <c r="CO599" i="2"/>
  <c r="CM599" i="2"/>
  <c r="CK599" i="2"/>
  <c r="E625" i="13" s="1"/>
  <c r="BS599" i="2"/>
  <c r="CB599" i="2" s="1"/>
  <c r="BR599" i="2"/>
  <c r="BG599" i="2"/>
  <c r="BC599" i="2"/>
  <c r="BB599" i="2"/>
  <c r="BA599" i="2"/>
  <c r="AZ599" i="2"/>
  <c r="BQ599" i="2" s="1"/>
  <c r="AY599" i="2"/>
  <c r="BP599" i="2" s="1"/>
  <c r="AX599" i="2"/>
  <c r="BE599" i="2" s="1"/>
  <c r="AV599" i="2"/>
  <c r="L625" i="13" s="1"/>
  <c r="AO599" i="2"/>
  <c r="K625" i="13" s="1"/>
  <c r="AK599" i="2"/>
  <c r="Q599" i="2"/>
  <c r="DH598" i="2"/>
  <c r="CZ598" i="2"/>
  <c r="CY598" i="2"/>
  <c r="CW598" i="2"/>
  <c r="H624" i="13" s="1"/>
  <c r="CT598" i="2" a="1"/>
  <c r="CT598" i="2" s="1"/>
  <c r="CS598" i="2" a="1"/>
  <c r="CS598" i="2" s="1"/>
  <c r="CR598" i="2" a="1"/>
  <c r="CR598" i="2" s="1"/>
  <c r="CQ598" i="2"/>
  <c r="G624" i="13" s="1"/>
  <c r="CP598" i="2"/>
  <c r="CO598" i="2"/>
  <c r="CM598" i="2"/>
  <c r="CK598" i="2"/>
  <c r="E624" i="13" s="1"/>
  <c r="BS598" i="2"/>
  <c r="BX598" i="2" s="1"/>
  <c r="BR598" i="2"/>
  <c r="BG598" i="2"/>
  <c r="BC598" i="2"/>
  <c r="BB598" i="2"/>
  <c r="BA598" i="2"/>
  <c r="AZ598" i="2"/>
  <c r="BQ598" i="2" s="1"/>
  <c r="AY598" i="2"/>
  <c r="AX598" i="2"/>
  <c r="BO598" i="2" s="1"/>
  <c r="AV598" i="2"/>
  <c r="L624" i="13" s="1"/>
  <c r="AO598" i="2"/>
  <c r="K624" i="13" s="1"/>
  <c r="AK598" i="2"/>
  <c r="Q598" i="2"/>
  <c r="DH597" i="2"/>
  <c r="CZ597" i="2"/>
  <c r="CY597" i="2"/>
  <c r="CW597" i="2"/>
  <c r="H623" i="13" s="1"/>
  <c r="CT597" i="2" a="1"/>
  <c r="CT597" i="2" s="1"/>
  <c r="CS597" i="2" a="1"/>
  <c r="CS597" i="2" s="1"/>
  <c r="CR597" i="2" a="1"/>
  <c r="CR597" i="2" s="1"/>
  <c r="CQ597" i="2"/>
  <c r="CP597" i="2"/>
  <c r="CO597" i="2"/>
  <c r="CM597" i="2"/>
  <c r="CK597" i="2"/>
  <c r="E623" i="13" s="1"/>
  <c r="BS597" i="2"/>
  <c r="CB597" i="2" s="1"/>
  <c r="CG597" i="2" s="1"/>
  <c r="BR597" i="2"/>
  <c r="BG597" i="2"/>
  <c r="BC597" i="2"/>
  <c r="BB597" i="2"/>
  <c r="BA597" i="2"/>
  <c r="AZ597" i="2"/>
  <c r="BQ597" i="2" s="1"/>
  <c r="AY597" i="2"/>
  <c r="AX597" i="2"/>
  <c r="BO597" i="2" s="1"/>
  <c r="AV597" i="2"/>
  <c r="L623" i="13" s="1"/>
  <c r="AO597" i="2"/>
  <c r="K623" i="13" s="1"/>
  <c r="AK597" i="2"/>
  <c r="Q597" i="2"/>
  <c r="DH596" i="2"/>
  <c r="CZ596" i="2"/>
  <c r="CY596" i="2"/>
  <c r="CW596" i="2"/>
  <c r="H622" i="13" s="1"/>
  <c r="CT596" i="2" a="1"/>
  <c r="CT596" i="2" s="1"/>
  <c r="CS596" i="2" a="1"/>
  <c r="CS596" i="2" s="1"/>
  <c r="CR596" i="2" a="1"/>
  <c r="CR596" i="2" s="1"/>
  <c r="CQ596" i="2"/>
  <c r="CP596" i="2"/>
  <c r="CO596" i="2"/>
  <c r="CM596" i="2"/>
  <c r="CK596" i="2"/>
  <c r="E622" i="13" s="1"/>
  <c r="BS596" i="2"/>
  <c r="CB596" i="2" s="1"/>
  <c r="BR596" i="2"/>
  <c r="BG596" i="2"/>
  <c r="BC596" i="2"/>
  <c r="BB596" i="2"/>
  <c r="BA596" i="2"/>
  <c r="AZ596" i="2"/>
  <c r="BQ596" i="2" s="1"/>
  <c r="AY596" i="2"/>
  <c r="BF596" i="2" s="1"/>
  <c r="AX596" i="2"/>
  <c r="BE596" i="2" s="1"/>
  <c r="AV596" i="2"/>
  <c r="L622" i="13" s="1"/>
  <c r="AO596" i="2"/>
  <c r="K622" i="13" s="1"/>
  <c r="AK596" i="2"/>
  <c r="Q596" i="2"/>
  <c r="DH595" i="2"/>
  <c r="CZ595" i="2"/>
  <c r="CY595" i="2"/>
  <c r="CW595" i="2"/>
  <c r="H621" i="13" s="1"/>
  <c r="CT595" i="2" a="1"/>
  <c r="CT595" i="2" s="1"/>
  <c r="CS595" i="2" a="1"/>
  <c r="CS595" i="2" s="1"/>
  <c r="CR595" i="2" a="1"/>
  <c r="CR595" i="2" s="1"/>
  <c r="CQ595" i="2"/>
  <c r="G621" i="13" s="1"/>
  <c r="CP595" i="2"/>
  <c r="CO595" i="2"/>
  <c r="CM595" i="2"/>
  <c r="CK595" i="2"/>
  <c r="E621" i="13" s="1"/>
  <c r="BS595" i="2"/>
  <c r="BR595" i="2"/>
  <c r="BG595" i="2"/>
  <c r="BC595" i="2"/>
  <c r="BB595" i="2"/>
  <c r="BA595" i="2"/>
  <c r="AZ595" i="2"/>
  <c r="BQ595" i="2" s="1"/>
  <c r="AY595" i="2"/>
  <c r="BP595" i="2" s="1"/>
  <c r="AX595" i="2"/>
  <c r="BO595" i="2" s="1"/>
  <c r="AV595" i="2"/>
  <c r="L621" i="13" s="1"/>
  <c r="AO595" i="2"/>
  <c r="K621" i="13" s="1"/>
  <c r="AK595" i="2"/>
  <c r="Q595" i="2"/>
  <c r="DH594" i="2"/>
  <c r="CZ594" i="2"/>
  <c r="CY594" i="2"/>
  <c r="CW594" i="2"/>
  <c r="H620" i="13" s="1"/>
  <c r="CT594" i="2" a="1"/>
  <c r="CT594" i="2" s="1"/>
  <c r="CS594" i="2" a="1"/>
  <c r="CS594" i="2" s="1"/>
  <c r="CR594" i="2" a="1"/>
  <c r="CR594" i="2" s="1"/>
  <c r="CQ594" i="2"/>
  <c r="G620" i="13" s="1"/>
  <c r="CP594" i="2"/>
  <c r="CO594" i="2"/>
  <c r="CM594" i="2"/>
  <c r="CK594" i="2"/>
  <c r="E620" i="13" s="1"/>
  <c r="BS594" i="2"/>
  <c r="BX594" i="2" s="1"/>
  <c r="BR594" i="2"/>
  <c r="BG594" i="2"/>
  <c r="BC594" i="2"/>
  <c r="BB594" i="2"/>
  <c r="BA594" i="2"/>
  <c r="AZ594" i="2"/>
  <c r="BQ594" i="2" s="1"/>
  <c r="AY594" i="2"/>
  <c r="BP594" i="2" s="1"/>
  <c r="AX594" i="2"/>
  <c r="BO594" i="2" s="1"/>
  <c r="AV594" i="2"/>
  <c r="L620" i="13" s="1"/>
  <c r="AO594" i="2"/>
  <c r="K620" i="13" s="1"/>
  <c r="AK594" i="2"/>
  <c r="Q594" i="2"/>
  <c r="DH593" i="2"/>
  <c r="CZ593" i="2"/>
  <c r="CY593" i="2"/>
  <c r="CW593" i="2"/>
  <c r="H619" i="13" s="1"/>
  <c r="CT593" i="2" a="1"/>
  <c r="CT593" i="2" s="1"/>
  <c r="CS593" i="2" a="1"/>
  <c r="CS593" i="2" s="1"/>
  <c r="CR593" i="2" a="1"/>
  <c r="CR593" i="2" s="1"/>
  <c r="CQ593" i="2"/>
  <c r="G619" i="13" s="1"/>
  <c r="CP593" i="2"/>
  <c r="CO593" i="2"/>
  <c r="CM593" i="2"/>
  <c r="CK593" i="2"/>
  <c r="E619" i="13" s="1"/>
  <c r="BS593" i="2"/>
  <c r="CB593" i="2" s="1"/>
  <c r="CG593" i="2" s="1"/>
  <c r="BR593" i="2"/>
  <c r="BG593" i="2"/>
  <c r="BC593" i="2"/>
  <c r="BB593" i="2"/>
  <c r="BA593" i="2"/>
  <c r="AZ593" i="2"/>
  <c r="BQ593" i="2" s="1"/>
  <c r="AY593" i="2"/>
  <c r="BF593" i="2" s="1"/>
  <c r="AX593" i="2"/>
  <c r="BE593" i="2" s="1"/>
  <c r="AV593" i="2"/>
  <c r="L619" i="13" s="1"/>
  <c r="AO593" i="2"/>
  <c r="K619" i="13" s="1"/>
  <c r="AK593" i="2"/>
  <c r="Q593" i="2"/>
  <c r="DH592" i="2"/>
  <c r="CZ592" i="2"/>
  <c r="CY592" i="2"/>
  <c r="CW592" i="2"/>
  <c r="H618" i="13" s="1"/>
  <c r="CT592" i="2" a="1"/>
  <c r="CT592" i="2" s="1"/>
  <c r="CS592" i="2" a="1"/>
  <c r="CS592" i="2" s="1"/>
  <c r="CR592" i="2" a="1"/>
  <c r="CR592" i="2" s="1"/>
  <c r="CQ592" i="2"/>
  <c r="G618" i="13" s="1"/>
  <c r="CP592" i="2"/>
  <c r="CO592" i="2"/>
  <c r="CM592" i="2"/>
  <c r="CK592" i="2"/>
  <c r="E618" i="13" s="1"/>
  <c r="BS592" i="2"/>
  <c r="BX592" i="2" s="1"/>
  <c r="BR592" i="2"/>
  <c r="BG592" i="2"/>
  <c r="BC592" i="2"/>
  <c r="BB592" i="2"/>
  <c r="BA592" i="2"/>
  <c r="AZ592" i="2"/>
  <c r="BQ592" i="2" s="1"/>
  <c r="AY592" i="2"/>
  <c r="AX592" i="2"/>
  <c r="AV592" i="2"/>
  <c r="L618" i="13" s="1"/>
  <c r="AO592" i="2"/>
  <c r="K618" i="13" s="1"/>
  <c r="AK592" i="2"/>
  <c r="Q592" i="2"/>
  <c r="DH591" i="2"/>
  <c r="CZ591" i="2"/>
  <c r="CY591" i="2"/>
  <c r="CW591" i="2"/>
  <c r="H617" i="13" s="1"/>
  <c r="CT591" i="2" a="1"/>
  <c r="CT591" i="2" s="1"/>
  <c r="CS591" i="2" a="1"/>
  <c r="CS591" i="2" s="1"/>
  <c r="CR591" i="2" a="1"/>
  <c r="CR591" i="2" s="1"/>
  <c r="CQ591" i="2"/>
  <c r="G617" i="13" s="1"/>
  <c r="CP591" i="2"/>
  <c r="CO591" i="2"/>
  <c r="CM591" i="2"/>
  <c r="CK591" i="2"/>
  <c r="E617" i="13" s="1"/>
  <c r="BS591" i="2"/>
  <c r="CB591" i="2" s="1"/>
  <c r="CF591" i="2" s="1"/>
  <c r="BR591" i="2"/>
  <c r="BG591" i="2"/>
  <c r="BC591" i="2"/>
  <c r="BB591" i="2"/>
  <c r="BA591" i="2"/>
  <c r="AZ591" i="2"/>
  <c r="BQ591" i="2" s="1"/>
  <c r="AY591" i="2"/>
  <c r="BP591" i="2" s="1"/>
  <c r="AX591" i="2"/>
  <c r="BE591" i="2" s="1"/>
  <c r="AV591" i="2"/>
  <c r="L617" i="13" s="1"/>
  <c r="AO591" i="2"/>
  <c r="K617" i="13" s="1"/>
  <c r="AK591" i="2"/>
  <c r="Q591" i="2"/>
  <c r="DH590" i="2"/>
  <c r="CZ590" i="2"/>
  <c r="CY590" i="2"/>
  <c r="CW590" i="2"/>
  <c r="H616" i="13" s="1"/>
  <c r="CT590" i="2" a="1"/>
  <c r="CT590" i="2" s="1"/>
  <c r="CS590" i="2" a="1"/>
  <c r="CS590" i="2" s="1"/>
  <c r="CR590" i="2" a="1"/>
  <c r="CR590" i="2" s="1"/>
  <c r="CQ590" i="2"/>
  <c r="G616" i="13" s="1"/>
  <c r="CP590" i="2"/>
  <c r="CO590" i="2"/>
  <c r="CM590" i="2"/>
  <c r="CK590" i="2"/>
  <c r="E616" i="13" s="1"/>
  <c r="BS590" i="2"/>
  <c r="BR590" i="2"/>
  <c r="BG590" i="2"/>
  <c r="BC590" i="2"/>
  <c r="BB590" i="2"/>
  <c r="BA590" i="2"/>
  <c r="AZ590" i="2"/>
  <c r="BQ590" i="2" s="1"/>
  <c r="AY590" i="2"/>
  <c r="BF590" i="2" s="1"/>
  <c r="AX590" i="2"/>
  <c r="BE590" i="2" s="1"/>
  <c r="AV590" i="2"/>
  <c r="L616" i="13" s="1"/>
  <c r="AO590" i="2"/>
  <c r="K616" i="13" s="1"/>
  <c r="AK590" i="2"/>
  <c r="Q590" i="2"/>
  <c r="DH589" i="2"/>
  <c r="CZ589" i="2"/>
  <c r="CY589" i="2"/>
  <c r="CW589" i="2"/>
  <c r="H615" i="13" s="1"/>
  <c r="CT589" i="2" a="1"/>
  <c r="CT589" i="2" s="1"/>
  <c r="CS589" i="2" a="1"/>
  <c r="CS589" i="2" s="1"/>
  <c r="CR589" i="2" a="1"/>
  <c r="CR589" i="2" s="1"/>
  <c r="CQ589" i="2"/>
  <c r="CP589" i="2"/>
  <c r="CO589" i="2"/>
  <c r="CM589" i="2"/>
  <c r="CK589" i="2"/>
  <c r="E615" i="13" s="1"/>
  <c r="BS589" i="2"/>
  <c r="BR589" i="2"/>
  <c r="BG589" i="2"/>
  <c r="BC589" i="2"/>
  <c r="BB589" i="2"/>
  <c r="BA589" i="2"/>
  <c r="AZ589" i="2"/>
  <c r="BQ589" i="2" s="1"/>
  <c r="AY589" i="2"/>
  <c r="AX589" i="2"/>
  <c r="BO589" i="2" s="1"/>
  <c r="AV589" i="2"/>
  <c r="L615" i="13" s="1"/>
  <c r="AO589" i="2"/>
  <c r="K615" i="13" s="1"/>
  <c r="AK589" i="2"/>
  <c r="Q589" i="2"/>
  <c r="DH588" i="2"/>
  <c r="CZ588" i="2"/>
  <c r="CY588" i="2"/>
  <c r="CW588" i="2"/>
  <c r="H614" i="13" s="1"/>
  <c r="CT588" i="2" a="1"/>
  <c r="CT588" i="2" s="1"/>
  <c r="CS588" i="2" a="1"/>
  <c r="CS588" i="2" s="1"/>
  <c r="CR588" i="2" a="1"/>
  <c r="CR588" i="2" s="1"/>
  <c r="CQ588" i="2"/>
  <c r="CP588" i="2"/>
  <c r="CO588" i="2"/>
  <c r="CM588" i="2"/>
  <c r="CK588" i="2"/>
  <c r="E614" i="13" s="1"/>
  <c r="BS588" i="2"/>
  <c r="CB588" i="2" s="1"/>
  <c r="BR588" i="2"/>
  <c r="BG588" i="2"/>
  <c r="BC588" i="2"/>
  <c r="BB588" i="2"/>
  <c r="BA588" i="2"/>
  <c r="AZ588" i="2"/>
  <c r="BQ588" i="2" s="1"/>
  <c r="AY588" i="2"/>
  <c r="BF588" i="2" s="1"/>
  <c r="AX588" i="2"/>
  <c r="BE588" i="2" s="1"/>
  <c r="AV588" i="2"/>
  <c r="L614" i="13" s="1"/>
  <c r="AO588" i="2"/>
  <c r="K614" i="13" s="1"/>
  <c r="AK588" i="2"/>
  <c r="Q588" i="2"/>
  <c r="DH587" i="2"/>
  <c r="CZ587" i="2"/>
  <c r="CY587" i="2"/>
  <c r="CW587" i="2"/>
  <c r="H613" i="13" s="1"/>
  <c r="CT587" i="2" a="1"/>
  <c r="CT587" i="2" s="1"/>
  <c r="CS587" i="2" a="1"/>
  <c r="CS587" i="2" s="1"/>
  <c r="CR587" i="2" a="1"/>
  <c r="CR587" i="2" s="1"/>
  <c r="CQ587" i="2"/>
  <c r="G613" i="13" s="1"/>
  <c r="CP587" i="2"/>
  <c r="CO587" i="2"/>
  <c r="CM587" i="2"/>
  <c r="CK587" i="2"/>
  <c r="E613" i="13" s="1"/>
  <c r="BS587" i="2"/>
  <c r="BR587" i="2"/>
  <c r="BG587" i="2"/>
  <c r="BC587" i="2"/>
  <c r="BB587" i="2"/>
  <c r="BA587" i="2"/>
  <c r="AZ587" i="2"/>
  <c r="BQ587" i="2" s="1"/>
  <c r="AY587" i="2"/>
  <c r="BP587" i="2" s="1"/>
  <c r="AX587" i="2"/>
  <c r="BO587" i="2" s="1"/>
  <c r="AV587" i="2"/>
  <c r="L613" i="13" s="1"/>
  <c r="AO587" i="2"/>
  <c r="K613" i="13" s="1"/>
  <c r="AK587" i="2"/>
  <c r="Q587" i="2"/>
  <c r="DH586" i="2"/>
  <c r="CZ586" i="2"/>
  <c r="CY586" i="2"/>
  <c r="CW586" i="2"/>
  <c r="H612" i="13" s="1"/>
  <c r="CT586" i="2" a="1"/>
  <c r="CT586" i="2" s="1"/>
  <c r="CS586" i="2" a="1"/>
  <c r="CS586" i="2" s="1"/>
  <c r="CR586" i="2" a="1"/>
  <c r="CR586" i="2" s="1"/>
  <c r="CQ586" i="2"/>
  <c r="G612" i="13" s="1"/>
  <c r="CP586" i="2"/>
  <c r="CO586" i="2"/>
  <c r="CM586" i="2"/>
  <c r="CK586" i="2"/>
  <c r="E612" i="13" s="1"/>
  <c r="BS586" i="2"/>
  <c r="BR586" i="2"/>
  <c r="BG586" i="2"/>
  <c r="BC586" i="2"/>
  <c r="BB586" i="2"/>
  <c r="BA586" i="2"/>
  <c r="AZ586" i="2"/>
  <c r="BQ586" i="2" s="1"/>
  <c r="AY586" i="2"/>
  <c r="BP586" i="2" s="1"/>
  <c r="AX586" i="2"/>
  <c r="BO586" i="2" s="1"/>
  <c r="AV586" i="2"/>
  <c r="L612" i="13" s="1"/>
  <c r="AO586" i="2"/>
  <c r="K612" i="13" s="1"/>
  <c r="AK586" i="2"/>
  <c r="Q586" i="2"/>
  <c r="DH585" i="2"/>
  <c r="CZ585" i="2"/>
  <c r="CY585" i="2"/>
  <c r="CW585" i="2"/>
  <c r="H611" i="13" s="1"/>
  <c r="CT585" i="2" a="1"/>
  <c r="CT585" i="2" s="1"/>
  <c r="CS585" i="2" a="1"/>
  <c r="CS585" i="2" s="1"/>
  <c r="CR585" i="2" a="1"/>
  <c r="CR585" i="2" s="1"/>
  <c r="CQ585" i="2"/>
  <c r="G611" i="13" s="1"/>
  <c r="CP585" i="2"/>
  <c r="CO585" i="2"/>
  <c r="CM585" i="2"/>
  <c r="CK585" i="2"/>
  <c r="E611" i="13" s="1"/>
  <c r="BS585" i="2"/>
  <c r="CB585" i="2" s="1"/>
  <c r="CG585" i="2" s="1"/>
  <c r="BR585" i="2"/>
  <c r="BG585" i="2"/>
  <c r="BC585" i="2"/>
  <c r="BB585" i="2"/>
  <c r="BA585" i="2"/>
  <c r="AZ585" i="2"/>
  <c r="BQ585" i="2" s="1"/>
  <c r="AY585" i="2"/>
  <c r="BF585" i="2" s="1"/>
  <c r="AX585" i="2"/>
  <c r="BE585" i="2" s="1"/>
  <c r="AV585" i="2"/>
  <c r="L611" i="13" s="1"/>
  <c r="AO585" i="2"/>
  <c r="K611" i="13" s="1"/>
  <c r="AK585" i="2"/>
  <c r="Q585" i="2"/>
  <c r="DH584" i="2"/>
  <c r="CZ584" i="2"/>
  <c r="CY584" i="2"/>
  <c r="CW584" i="2"/>
  <c r="H610" i="13" s="1"/>
  <c r="CT584" i="2" a="1"/>
  <c r="CT584" i="2" s="1"/>
  <c r="CS584" i="2" a="1"/>
  <c r="CS584" i="2" s="1"/>
  <c r="CR584" i="2" a="1"/>
  <c r="CR584" i="2" s="1"/>
  <c r="CQ584" i="2"/>
  <c r="G610" i="13" s="1"/>
  <c r="CP584" i="2"/>
  <c r="CO584" i="2"/>
  <c r="CM584" i="2"/>
  <c r="CK584" i="2"/>
  <c r="E610" i="13" s="1"/>
  <c r="BS584" i="2"/>
  <c r="BX584" i="2" s="1"/>
  <c r="CA584" i="2" s="1"/>
  <c r="BR584" i="2"/>
  <c r="BG584" i="2"/>
  <c r="BC584" i="2"/>
  <c r="BB584" i="2"/>
  <c r="BA584" i="2"/>
  <c r="AZ584" i="2"/>
  <c r="BQ584" i="2" s="1"/>
  <c r="AY584" i="2"/>
  <c r="BP584" i="2" s="1"/>
  <c r="AX584" i="2"/>
  <c r="AV584" i="2"/>
  <c r="L610" i="13" s="1"/>
  <c r="AO584" i="2"/>
  <c r="K610" i="13" s="1"/>
  <c r="AK584" i="2"/>
  <c r="Q584" i="2"/>
  <c r="DH583" i="2"/>
  <c r="CZ583" i="2"/>
  <c r="CY583" i="2"/>
  <c r="CW583" i="2"/>
  <c r="H609" i="13" s="1"/>
  <c r="CT583" i="2" a="1"/>
  <c r="CT583" i="2" s="1"/>
  <c r="CS583" i="2" a="1"/>
  <c r="CS583" i="2" s="1"/>
  <c r="CR583" i="2" a="1"/>
  <c r="CR583" i="2" s="1"/>
  <c r="CQ583" i="2"/>
  <c r="G609" i="13" s="1"/>
  <c r="CP583" i="2"/>
  <c r="CO583" i="2"/>
  <c r="CM583" i="2"/>
  <c r="CK583" i="2"/>
  <c r="E609" i="13" s="1"/>
  <c r="BS583" i="2"/>
  <c r="CB583" i="2" s="1"/>
  <c r="CF583" i="2" s="1"/>
  <c r="CC583" i="2" s="1"/>
  <c r="BR583" i="2"/>
  <c r="BG583" i="2"/>
  <c r="BC583" i="2"/>
  <c r="BB583" i="2"/>
  <c r="BA583" i="2"/>
  <c r="AZ583" i="2"/>
  <c r="BQ583" i="2" s="1"/>
  <c r="AY583" i="2"/>
  <c r="BP583" i="2" s="1"/>
  <c r="AX583" i="2"/>
  <c r="BE583" i="2" s="1"/>
  <c r="AV583" i="2"/>
  <c r="L609" i="13" s="1"/>
  <c r="AO583" i="2"/>
  <c r="K609" i="13" s="1"/>
  <c r="AK583" i="2"/>
  <c r="Q583" i="2"/>
  <c r="DH582" i="2"/>
  <c r="CZ582" i="2"/>
  <c r="CY582" i="2"/>
  <c r="CW582" i="2"/>
  <c r="H608" i="13" s="1"/>
  <c r="CT582" i="2" a="1"/>
  <c r="CT582" i="2" s="1"/>
  <c r="CS582" i="2" a="1"/>
  <c r="CS582" i="2" s="1"/>
  <c r="CR582" i="2" a="1"/>
  <c r="CR582" i="2" s="1"/>
  <c r="CQ582" i="2"/>
  <c r="G608" i="13" s="1"/>
  <c r="CP582" i="2"/>
  <c r="CO582" i="2"/>
  <c r="CM582" i="2"/>
  <c r="CK582" i="2"/>
  <c r="E608" i="13" s="1"/>
  <c r="BS582" i="2"/>
  <c r="BR582" i="2"/>
  <c r="BG582" i="2"/>
  <c r="BC582" i="2"/>
  <c r="BB582" i="2"/>
  <c r="BA582" i="2"/>
  <c r="AZ582" i="2"/>
  <c r="BQ582" i="2" s="1"/>
  <c r="AY582" i="2"/>
  <c r="BF582" i="2" s="1"/>
  <c r="AX582" i="2"/>
  <c r="BE582" i="2" s="1"/>
  <c r="AV582" i="2"/>
  <c r="L608" i="13" s="1"/>
  <c r="AO582" i="2"/>
  <c r="K608" i="13" s="1"/>
  <c r="AK582" i="2"/>
  <c r="Q582" i="2"/>
  <c r="DH581" i="2"/>
  <c r="CZ581" i="2"/>
  <c r="CY581" i="2"/>
  <c r="CW581" i="2"/>
  <c r="H607" i="13" s="1"/>
  <c r="CT581" i="2" a="1"/>
  <c r="CT581" i="2" s="1"/>
  <c r="CS581" i="2" a="1"/>
  <c r="CS581" i="2" s="1"/>
  <c r="CR581" i="2" a="1"/>
  <c r="CR581" i="2" s="1"/>
  <c r="CQ581" i="2"/>
  <c r="CP581" i="2"/>
  <c r="CO581" i="2"/>
  <c r="CM581" i="2"/>
  <c r="CK581" i="2"/>
  <c r="E607" i="13" s="1"/>
  <c r="BS581" i="2"/>
  <c r="BR581" i="2"/>
  <c r="BG581" i="2"/>
  <c r="BC581" i="2"/>
  <c r="BB581" i="2"/>
  <c r="BA581" i="2"/>
  <c r="AZ581" i="2"/>
  <c r="BQ581" i="2" s="1"/>
  <c r="AY581" i="2"/>
  <c r="AX581" i="2"/>
  <c r="AV581" i="2"/>
  <c r="L607" i="13" s="1"/>
  <c r="AO581" i="2"/>
  <c r="K607" i="13" s="1"/>
  <c r="AK581" i="2"/>
  <c r="Q581" i="2"/>
  <c r="DH580" i="2"/>
  <c r="CZ580" i="2"/>
  <c r="CY580" i="2"/>
  <c r="CW580" i="2"/>
  <c r="H606" i="13" s="1"/>
  <c r="CT580" i="2" a="1"/>
  <c r="CT580" i="2" s="1"/>
  <c r="CS580" i="2" a="1"/>
  <c r="CS580" i="2" s="1"/>
  <c r="CR580" i="2" a="1"/>
  <c r="CR580" i="2" s="1"/>
  <c r="CQ580" i="2"/>
  <c r="CP580" i="2"/>
  <c r="CO580" i="2"/>
  <c r="CM580" i="2"/>
  <c r="CK580" i="2"/>
  <c r="E606" i="13" s="1"/>
  <c r="BS580" i="2"/>
  <c r="CB580" i="2" s="1"/>
  <c r="BR580" i="2"/>
  <c r="BG580" i="2"/>
  <c r="BC580" i="2"/>
  <c r="BB580" i="2"/>
  <c r="BA580" i="2"/>
  <c r="AZ580" i="2"/>
  <c r="BQ580" i="2" s="1"/>
  <c r="AY580" i="2"/>
  <c r="BF580" i="2" s="1"/>
  <c r="AX580" i="2"/>
  <c r="BE580" i="2" s="1"/>
  <c r="AV580" i="2"/>
  <c r="L606" i="13" s="1"/>
  <c r="AO580" i="2"/>
  <c r="K606" i="13" s="1"/>
  <c r="AK580" i="2"/>
  <c r="Q580" i="2"/>
  <c r="DH579" i="2"/>
  <c r="CZ579" i="2"/>
  <c r="CY579" i="2"/>
  <c r="CW579" i="2"/>
  <c r="H605" i="13" s="1"/>
  <c r="CT579" i="2" a="1"/>
  <c r="CT579" i="2" s="1"/>
  <c r="CS579" i="2" a="1"/>
  <c r="CS579" i="2" s="1"/>
  <c r="CR579" i="2" a="1"/>
  <c r="CR579" i="2" s="1"/>
  <c r="CQ579" i="2"/>
  <c r="G605" i="13" s="1"/>
  <c r="CP579" i="2"/>
  <c r="CO579" i="2"/>
  <c r="CM579" i="2"/>
  <c r="CK579" i="2"/>
  <c r="E605" i="13" s="1"/>
  <c r="BS579" i="2"/>
  <c r="BR579" i="2"/>
  <c r="BG579" i="2"/>
  <c r="BC579" i="2"/>
  <c r="BB579" i="2"/>
  <c r="BA579" i="2"/>
  <c r="AZ579" i="2"/>
  <c r="BQ579" i="2" s="1"/>
  <c r="AY579" i="2"/>
  <c r="BF579" i="2" s="1"/>
  <c r="AX579" i="2"/>
  <c r="AV579" i="2"/>
  <c r="L605" i="13" s="1"/>
  <c r="AO579" i="2"/>
  <c r="K605" i="13" s="1"/>
  <c r="AK579" i="2"/>
  <c r="Q579" i="2"/>
  <c r="DH578" i="2"/>
  <c r="CZ578" i="2"/>
  <c r="CY578" i="2"/>
  <c r="CW578" i="2"/>
  <c r="H604" i="13" s="1"/>
  <c r="CT578" i="2" a="1"/>
  <c r="CT578" i="2" s="1"/>
  <c r="CS578" i="2" a="1"/>
  <c r="CS578" i="2" s="1"/>
  <c r="CR578" i="2" a="1"/>
  <c r="CR578" i="2" s="1"/>
  <c r="CQ578" i="2"/>
  <c r="CP578" i="2"/>
  <c r="CO578" i="2"/>
  <c r="CM578" i="2"/>
  <c r="CK578" i="2"/>
  <c r="E604" i="13" s="1"/>
  <c r="BS578" i="2"/>
  <c r="BX578" i="2" s="1"/>
  <c r="BR578" i="2"/>
  <c r="BG578" i="2"/>
  <c r="BC578" i="2"/>
  <c r="BB578" i="2"/>
  <c r="BA578" i="2"/>
  <c r="AZ578" i="2"/>
  <c r="BQ578" i="2" s="1"/>
  <c r="AY578" i="2"/>
  <c r="BP578" i="2" s="1"/>
  <c r="AX578" i="2"/>
  <c r="AV578" i="2"/>
  <c r="L604" i="13" s="1"/>
  <c r="AO578" i="2"/>
  <c r="K604" i="13" s="1"/>
  <c r="AK578" i="2"/>
  <c r="Q578" i="2"/>
  <c r="DH577" i="2"/>
  <c r="CZ577" i="2"/>
  <c r="CY577" i="2"/>
  <c r="CW577" i="2"/>
  <c r="H603" i="13" s="1"/>
  <c r="CT577" i="2" a="1"/>
  <c r="CT577" i="2" s="1"/>
  <c r="CS577" i="2" a="1"/>
  <c r="CS577" i="2" s="1"/>
  <c r="CR577" i="2" a="1"/>
  <c r="CR577" i="2" s="1"/>
  <c r="CQ577" i="2"/>
  <c r="G603" i="13" s="1"/>
  <c r="CP577" i="2"/>
  <c r="CO577" i="2"/>
  <c r="CM577" i="2"/>
  <c r="CK577" i="2"/>
  <c r="E603" i="13" s="1"/>
  <c r="BS577" i="2"/>
  <c r="BR577" i="2"/>
  <c r="BG577" i="2"/>
  <c r="BC577" i="2"/>
  <c r="BB577" i="2"/>
  <c r="BA577" i="2"/>
  <c r="AZ577" i="2"/>
  <c r="BQ577" i="2" s="1"/>
  <c r="AY577" i="2"/>
  <c r="BF577" i="2" s="1"/>
  <c r="AX577" i="2"/>
  <c r="AV577" i="2"/>
  <c r="L603" i="13" s="1"/>
  <c r="AO577" i="2"/>
  <c r="K603" i="13" s="1"/>
  <c r="AK577" i="2"/>
  <c r="Q577" i="2"/>
  <c r="DH576" i="2"/>
  <c r="CZ576" i="2"/>
  <c r="CY576" i="2"/>
  <c r="CW576" i="2"/>
  <c r="H602" i="13" s="1"/>
  <c r="CT576" i="2" a="1"/>
  <c r="CT576" i="2" s="1"/>
  <c r="CS576" i="2" a="1"/>
  <c r="CS576" i="2" s="1"/>
  <c r="CR576" i="2" a="1"/>
  <c r="CR576" i="2" s="1"/>
  <c r="CQ576" i="2"/>
  <c r="G602" i="13" s="1"/>
  <c r="CP576" i="2"/>
  <c r="CO576" i="2"/>
  <c r="CM576" i="2"/>
  <c r="CK576" i="2"/>
  <c r="E602" i="13" s="1"/>
  <c r="BS576" i="2"/>
  <c r="BX576" i="2" s="1"/>
  <c r="CA576" i="2" s="1"/>
  <c r="BR576" i="2"/>
  <c r="BG576" i="2"/>
  <c r="BC576" i="2"/>
  <c r="BB576" i="2"/>
  <c r="BA576" i="2"/>
  <c r="AZ576" i="2"/>
  <c r="BQ576" i="2" s="1"/>
  <c r="AY576" i="2"/>
  <c r="AX576" i="2"/>
  <c r="AV576" i="2"/>
  <c r="L602" i="13" s="1"/>
  <c r="AO576" i="2"/>
  <c r="K602" i="13" s="1"/>
  <c r="AK576" i="2"/>
  <c r="Q576" i="2"/>
  <c r="DH575" i="2"/>
  <c r="CZ575" i="2"/>
  <c r="CY575" i="2"/>
  <c r="CW575" i="2"/>
  <c r="H601" i="13" s="1"/>
  <c r="CT575" i="2" a="1"/>
  <c r="CT575" i="2" s="1"/>
  <c r="CS575" i="2" a="1"/>
  <c r="CS575" i="2" s="1"/>
  <c r="CR575" i="2" a="1"/>
  <c r="CR575" i="2" s="1"/>
  <c r="CQ575" i="2"/>
  <c r="G601" i="13" s="1"/>
  <c r="CP575" i="2"/>
  <c r="CO575" i="2"/>
  <c r="CM575" i="2"/>
  <c r="CK575" i="2"/>
  <c r="E601" i="13" s="1"/>
  <c r="BS575" i="2"/>
  <c r="CB575" i="2" s="1"/>
  <c r="BR575" i="2"/>
  <c r="BG575" i="2"/>
  <c r="BC575" i="2"/>
  <c r="BB575" i="2"/>
  <c r="BA575" i="2"/>
  <c r="AZ575" i="2"/>
  <c r="BQ575" i="2" s="1"/>
  <c r="AY575" i="2"/>
  <c r="BP575" i="2" s="1"/>
  <c r="AX575" i="2"/>
  <c r="BE575" i="2" s="1"/>
  <c r="AV575" i="2"/>
  <c r="L601" i="13" s="1"/>
  <c r="AO575" i="2"/>
  <c r="K601" i="13" s="1"/>
  <c r="AK575" i="2"/>
  <c r="Q575" i="2"/>
  <c r="DH574" i="2"/>
  <c r="CZ574" i="2"/>
  <c r="CY574" i="2"/>
  <c r="CW574" i="2"/>
  <c r="H600" i="13" s="1"/>
  <c r="CT574" i="2" a="1"/>
  <c r="CT574" i="2" s="1"/>
  <c r="CS574" i="2" a="1"/>
  <c r="CS574" i="2" s="1"/>
  <c r="CR574" i="2" a="1"/>
  <c r="CR574" i="2" s="1"/>
  <c r="CQ574" i="2"/>
  <c r="G600" i="13" s="1"/>
  <c r="CP574" i="2"/>
  <c r="CO574" i="2"/>
  <c r="CM574" i="2"/>
  <c r="CK574" i="2"/>
  <c r="E600" i="13" s="1"/>
  <c r="BS574" i="2"/>
  <c r="BW574" i="2" s="1"/>
  <c r="BR574" i="2"/>
  <c r="BG574" i="2"/>
  <c r="BC574" i="2"/>
  <c r="BB574" i="2"/>
  <c r="BA574" i="2"/>
  <c r="AZ574" i="2"/>
  <c r="BQ574" i="2" s="1"/>
  <c r="AY574" i="2"/>
  <c r="BF574" i="2" s="1"/>
  <c r="AX574" i="2"/>
  <c r="BO574" i="2" s="1"/>
  <c r="AV574" i="2"/>
  <c r="L600" i="13" s="1"/>
  <c r="AO574" i="2"/>
  <c r="K600" i="13" s="1"/>
  <c r="AK574" i="2"/>
  <c r="Q574" i="2"/>
  <c r="DH573" i="2"/>
  <c r="CZ573" i="2"/>
  <c r="CY573" i="2"/>
  <c r="CW573" i="2"/>
  <c r="H599" i="13" s="1"/>
  <c r="CT573" i="2" a="1"/>
  <c r="CT573" i="2" s="1"/>
  <c r="CS573" i="2" a="1"/>
  <c r="CS573" i="2" s="1"/>
  <c r="CR573" i="2" a="1"/>
  <c r="CR573" i="2" s="1"/>
  <c r="CQ573" i="2"/>
  <c r="CP573" i="2"/>
  <c r="CO573" i="2"/>
  <c r="CM573" i="2"/>
  <c r="CK573" i="2"/>
  <c r="E599" i="13" s="1"/>
  <c r="BS573" i="2"/>
  <c r="CB573" i="2" s="1"/>
  <c r="BR573" i="2"/>
  <c r="BG573" i="2"/>
  <c r="BC573" i="2"/>
  <c r="BB573" i="2"/>
  <c r="BA573" i="2"/>
  <c r="AZ573" i="2"/>
  <c r="BQ573" i="2" s="1"/>
  <c r="AY573" i="2"/>
  <c r="AX573" i="2"/>
  <c r="AV573" i="2"/>
  <c r="L599" i="13" s="1"/>
  <c r="AO573" i="2"/>
  <c r="K599" i="13" s="1"/>
  <c r="AK573" i="2"/>
  <c r="Q573" i="2"/>
  <c r="DH572" i="2"/>
  <c r="CZ572" i="2"/>
  <c r="CY572" i="2"/>
  <c r="CW572" i="2"/>
  <c r="H598" i="13" s="1"/>
  <c r="CT572" i="2" a="1"/>
  <c r="CT572" i="2" s="1"/>
  <c r="CS572" i="2" a="1"/>
  <c r="CS572" i="2" s="1"/>
  <c r="CR572" i="2" a="1"/>
  <c r="CR572" i="2" s="1"/>
  <c r="CQ572" i="2"/>
  <c r="CP572" i="2"/>
  <c r="CO572" i="2"/>
  <c r="CM572" i="2"/>
  <c r="CK572" i="2"/>
  <c r="E598" i="13" s="1"/>
  <c r="BS572" i="2"/>
  <c r="BR572" i="2"/>
  <c r="BG572" i="2"/>
  <c r="BC572" i="2"/>
  <c r="BB572" i="2"/>
  <c r="BA572" i="2"/>
  <c r="AZ572" i="2"/>
  <c r="BQ572" i="2" s="1"/>
  <c r="AY572" i="2"/>
  <c r="BF572" i="2" s="1"/>
  <c r="AX572" i="2"/>
  <c r="BE572" i="2" s="1"/>
  <c r="AV572" i="2"/>
  <c r="L598" i="13" s="1"/>
  <c r="AO572" i="2"/>
  <c r="K598" i="13" s="1"/>
  <c r="AK572" i="2"/>
  <c r="Q572" i="2"/>
  <c r="DH571" i="2"/>
  <c r="CZ571" i="2"/>
  <c r="CY571" i="2"/>
  <c r="CW571" i="2"/>
  <c r="H597" i="13" s="1"/>
  <c r="CT571" i="2" a="1"/>
  <c r="CT571" i="2" s="1"/>
  <c r="CS571" i="2" a="1"/>
  <c r="CS571" i="2" s="1"/>
  <c r="CR571" i="2" a="1"/>
  <c r="CR571" i="2" s="1"/>
  <c r="CQ571" i="2"/>
  <c r="G597" i="13" s="1"/>
  <c r="CP571" i="2"/>
  <c r="CO571" i="2"/>
  <c r="CM571" i="2"/>
  <c r="CK571" i="2"/>
  <c r="E597" i="13" s="1"/>
  <c r="BS571" i="2"/>
  <c r="BR571" i="2"/>
  <c r="BG571" i="2"/>
  <c r="BC571" i="2"/>
  <c r="BB571" i="2"/>
  <c r="BA571" i="2"/>
  <c r="AZ571" i="2"/>
  <c r="BQ571" i="2" s="1"/>
  <c r="AY571" i="2"/>
  <c r="AX571" i="2"/>
  <c r="BO571" i="2" s="1"/>
  <c r="AV571" i="2"/>
  <c r="L597" i="13" s="1"/>
  <c r="AO571" i="2"/>
  <c r="K597" i="13" s="1"/>
  <c r="AK571" i="2"/>
  <c r="Q571" i="2"/>
  <c r="DH570" i="2"/>
  <c r="CZ570" i="2"/>
  <c r="CY570" i="2"/>
  <c r="CW570" i="2"/>
  <c r="H596" i="13" s="1"/>
  <c r="CT570" i="2" a="1"/>
  <c r="CT570" i="2" s="1"/>
  <c r="CS570" i="2" a="1"/>
  <c r="CS570" i="2" s="1"/>
  <c r="CR570" i="2" a="1"/>
  <c r="CR570" i="2" s="1"/>
  <c r="CQ570" i="2"/>
  <c r="G596" i="13" s="1"/>
  <c r="CP570" i="2"/>
  <c r="CO570" i="2"/>
  <c r="CM570" i="2"/>
  <c r="CK570" i="2"/>
  <c r="E596" i="13" s="1"/>
  <c r="BS570" i="2"/>
  <c r="BX570" i="2" s="1"/>
  <c r="BR570" i="2"/>
  <c r="BG570" i="2"/>
  <c r="BC570" i="2"/>
  <c r="BB570" i="2"/>
  <c r="BA570" i="2"/>
  <c r="AZ570" i="2"/>
  <c r="BQ570" i="2" s="1"/>
  <c r="AY570" i="2"/>
  <c r="BP570" i="2" s="1"/>
  <c r="AX570" i="2"/>
  <c r="BO570" i="2" s="1"/>
  <c r="AV570" i="2"/>
  <c r="L596" i="13" s="1"/>
  <c r="AO570" i="2"/>
  <c r="K596" i="13" s="1"/>
  <c r="AK570" i="2"/>
  <c r="Q570" i="2"/>
  <c r="DH569" i="2"/>
  <c r="CZ569" i="2"/>
  <c r="CY569" i="2"/>
  <c r="CW569" i="2"/>
  <c r="H595" i="13" s="1"/>
  <c r="CT569" i="2" a="1"/>
  <c r="CT569" i="2" s="1"/>
  <c r="CS569" i="2" a="1"/>
  <c r="CS569" i="2" s="1"/>
  <c r="CR569" i="2" a="1"/>
  <c r="CR569" i="2" s="1"/>
  <c r="CQ569" i="2"/>
  <c r="CP569" i="2"/>
  <c r="CO569" i="2"/>
  <c r="CM569" i="2"/>
  <c r="CK569" i="2"/>
  <c r="E595" i="13" s="1"/>
  <c r="BS569" i="2"/>
  <c r="CB569" i="2" s="1"/>
  <c r="CF569" i="2" s="1"/>
  <c r="BR569" i="2"/>
  <c r="BG569" i="2"/>
  <c r="BC569" i="2"/>
  <c r="BB569" i="2"/>
  <c r="BA569" i="2"/>
  <c r="AZ569" i="2"/>
  <c r="BQ569" i="2" s="1"/>
  <c r="AY569" i="2"/>
  <c r="BF569" i="2" s="1"/>
  <c r="AX569" i="2"/>
  <c r="BE569" i="2" s="1"/>
  <c r="AV569" i="2"/>
  <c r="L595" i="13" s="1"/>
  <c r="AO569" i="2"/>
  <c r="K595" i="13" s="1"/>
  <c r="AK569" i="2"/>
  <c r="Q569" i="2"/>
  <c r="DH568" i="2"/>
  <c r="CZ568" i="2"/>
  <c r="CY568" i="2"/>
  <c r="CW568" i="2"/>
  <c r="H594" i="13" s="1"/>
  <c r="CT568" i="2" a="1"/>
  <c r="CT568" i="2" s="1"/>
  <c r="CS568" i="2" a="1"/>
  <c r="CS568" i="2" s="1"/>
  <c r="CR568" i="2" a="1"/>
  <c r="CR568" i="2" s="1"/>
  <c r="CQ568" i="2"/>
  <c r="G594" i="13" s="1"/>
  <c r="CP568" i="2"/>
  <c r="CO568" i="2"/>
  <c r="CM568" i="2"/>
  <c r="CK568" i="2"/>
  <c r="E594" i="13" s="1"/>
  <c r="CG568" i="2"/>
  <c r="CJ568" i="2" s="1"/>
  <c r="CF568" i="2"/>
  <c r="BS568" i="2"/>
  <c r="BR568" i="2"/>
  <c r="BG568" i="2"/>
  <c r="BC568" i="2"/>
  <c r="BB568" i="2"/>
  <c r="BA568" i="2"/>
  <c r="AZ568" i="2"/>
  <c r="BQ568" i="2" s="1"/>
  <c r="AY568" i="2"/>
  <c r="BF568" i="2" s="1"/>
  <c r="AX568" i="2"/>
  <c r="BO568" i="2" s="1"/>
  <c r="AV568" i="2"/>
  <c r="L594" i="13" s="1"/>
  <c r="AO568" i="2"/>
  <c r="K594" i="13" s="1"/>
  <c r="AK568" i="2"/>
  <c r="Q568" i="2"/>
  <c r="DH567" i="2"/>
  <c r="CZ567" i="2"/>
  <c r="CY567" i="2"/>
  <c r="CW567" i="2"/>
  <c r="H593" i="13" s="1"/>
  <c r="CT567" i="2" a="1"/>
  <c r="CT567" i="2" s="1"/>
  <c r="CS567" i="2" a="1"/>
  <c r="CS567" i="2" s="1"/>
  <c r="CR567" i="2" a="1"/>
  <c r="CR567" i="2" s="1"/>
  <c r="CQ567" i="2"/>
  <c r="G593" i="13" s="1"/>
  <c r="CP567" i="2"/>
  <c r="CO567" i="2"/>
  <c r="CM567" i="2"/>
  <c r="CK567" i="2"/>
  <c r="E593" i="13" s="1"/>
  <c r="CG567" i="2"/>
  <c r="CJ567" i="2" s="1"/>
  <c r="CF567" i="2"/>
  <c r="CI567" i="2" s="1"/>
  <c r="CH567" i="2" s="1"/>
  <c r="BS567" i="2"/>
  <c r="BW567" i="2" s="1"/>
  <c r="BT567" i="2" s="1"/>
  <c r="BR567" i="2"/>
  <c r="BG567" i="2"/>
  <c r="BC567" i="2"/>
  <c r="BB567" i="2"/>
  <c r="BA567" i="2"/>
  <c r="AZ567" i="2"/>
  <c r="BQ567" i="2" s="1"/>
  <c r="AY567" i="2"/>
  <c r="AX567" i="2"/>
  <c r="BO567" i="2" s="1"/>
  <c r="AV567" i="2"/>
  <c r="L593" i="13" s="1"/>
  <c r="AO567" i="2"/>
  <c r="K593" i="13" s="1"/>
  <c r="AK567" i="2"/>
  <c r="Q567" i="2"/>
  <c r="DH566" i="2"/>
  <c r="CZ566" i="2"/>
  <c r="CY566" i="2"/>
  <c r="CW566" i="2"/>
  <c r="H592" i="13" s="1"/>
  <c r="CT566" i="2" a="1"/>
  <c r="CT566" i="2" s="1"/>
  <c r="CS566" i="2" a="1"/>
  <c r="CS566" i="2" s="1"/>
  <c r="CR566" i="2" a="1"/>
  <c r="CR566" i="2" s="1"/>
  <c r="CQ566" i="2"/>
  <c r="CP566" i="2"/>
  <c r="CO566" i="2"/>
  <c r="CM566" i="2"/>
  <c r="CK566" i="2"/>
  <c r="E592" i="13" s="1"/>
  <c r="CG566" i="2"/>
  <c r="CJ566" i="2" s="1"/>
  <c r="CF566" i="2"/>
  <c r="CC566" i="2" s="1"/>
  <c r="BS566" i="2"/>
  <c r="BW566" i="2" s="1"/>
  <c r="BT566" i="2" s="1"/>
  <c r="BR566" i="2"/>
  <c r="BG566" i="2"/>
  <c r="BC566" i="2"/>
  <c r="BB566" i="2"/>
  <c r="BA566" i="2"/>
  <c r="AZ566" i="2"/>
  <c r="BQ566" i="2" s="1"/>
  <c r="AY566" i="2"/>
  <c r="BP566" i="2" s="1"/>
  <c r="AX566" i="2"/>
  <c r="BE566" i="2" s="1"/>
  <c r="AV566" i="2"/>
  <c r="L592" i="13" s="1"/>
  <c r="AO566" i="2"/>
  <c r="K592" i="13" s="1"/>
  <c r="AK566" i="2"/>
  <c r="Q566" i="2"/>
  <c r="H591" i="13"/>
  <c r="E591" i="13"/>
  <c r="L591" i="13"/>
  <c r="K591" i="13"/>
  <c r="H590" i="13"/>
  <c r="G590" i="13"/>
  <c r="E590" i="13"/>
  <c r="L590" i="13"/>
  <c r="K590" i="13"/>
  <c r="H589" i="13"/>
  <c r="G589" i="13"/>
  <c r="E589" i="13"/>
  <c r="L589" i="13"/>
  <c r="K589" i="13"/>
  <c r="DH565" i="2"/>
  <c r="CZ565" i="2"/>
  <c r="CY565" i="2"/>
  <c r="CW565" i="2"/>
  <c r="H588" i="13" s="1"/>
  <c r="CT565" i="2" a="1"/>
  <c r="CT565" i="2" s="1"/>
  <c r="CS565" i="2" a="1"/>
  <c r="CS565" i="2" s="1"/>
  <c r="CR565" i="2" a="1"/>
  <c r="CR565" i="2" s="1"/>
  <c r="CQ565" i="2"/>
  <c r="CP565" i="2"/>
  <c r="CO565" i="2"/>
  <c r="CM565" i="2"/>
  <c r="CK565" i="2"/>
  <c r="E588" i="13" s="1"/>
  <c r="CG565" i="2"/>
  <c r="CJ565" i="2" s="1"/>
  <c r="CF565" i="2"/>
  <c r="CC565" i="2" s="1"/>
  <c r="BS565" i="2"/>
  <c r="BW565" i="2" s="1"/>
  <c r="BT565" i="2" s="1"/>
  <c r="BR565" i="2"/>
  <c r="BG565" i="2"/>
  <c r="BC565" i="2"/>
  <c r="BB565" i="2"/>
  <c r="BA565" i="2"/>
  <c r="AZ565" i="2"/>
  <c r="BQ565" i="2" s="1"/>
  <c r="AY565" i="2"/>
  <c r="BP565" i="2" s="1"/>
  <c r="AX565" i="2"/>
  <c r="BE565" i="2" s="1"/>
  <c r="AV565" i="2"/>
  <c r="L588" i="13" s="1"/>
  <c r="AO565" i="2"/>
  <c r="K588" i="13" s="1"/>
  <c r="AK565" i="2"/>
  <c r="Q565" i="2"/>
  <c r="DH564" i="2"/>
  <c r="CZ564" i="2"/>
  <c r="CY564" i="2"/>
  <c r="CW564" i="2"/>
  <c r="H587" i="13" s="1"/>
  <c r="CT564" i="2" a="1"/>
  <c r="CT564" i="2" s="1"/>
  <c r="CS564" i="2" a="1"/>
  <c r="CS564" i="2" s="1"/>
  <c r="CR564" i="2" a="1"/>
  <c r="CR564" i="2" s="1"/>
  <c r="CQ564" i="2"/>
  <c r="G587" i="13" s="1"/>
  <c r="CP564" i="2"/>
  <c r="CO564" i="2"/>
  <c r="CM564" i="2"/>
  <c r="CK564" i="2"/>
  <c r="E587" i="13" s="1"/>
  <c r="CG564" i="2"/>
  <c r="CJ564" i="2" s="1"/>
  <c r="CF564" i="2"/>
  <c r="CC564" i="2" s="1"/>
  <c r="BS564" i="2"/>
  <c r="BX564" i="2" s="1"/>
  <c r="CA564" i="2" s="1"/>
  <c r="BR564" i="2"/>
  <c r="BG564" i="2"/>
  <c r="BC564" i="2"/>
  <c r="BB564" i="2"/>
  <c r="BA564" i="2"/>
  <c r="AZ564" i="2"/>
  <c r="BQ564" i="2" s="1"/>
  <c r="AY564" i="2"/>
  <c r="BF564" i="2" s="1"/>
  <c r="AX564" i="2"/>
  <c r="BE564" i="2" s="1"/>
  <c r="AV564" i="2"/>
  <c r="L587" i="13" s="1"/>
  <c r="AO564" i="2"/>
  <c r="K587" i="13" s="1"/>
  <c r="AK564" i="2"/>
  <c r="Q564" i="2"/>
  <c r="DH563" i="2"/>
  <c r="CZ563" i="2"/>
  <c r="CY563" i="2"/>
  <c r="CW563" i="2"/>
  <c r="H586" i="13" s="1"/>
  <c r="CT563" i="2" a="1"/>
  <c r="CT563" i="2" s="1"/>
  <c r="CS563" i="2" a="1"/>
  <c r="CS563" i="2" s="1"/>
  <c r="CR563" i="2" a="1"/>
  <c r="CR563" i="2" s="1"/>
  <c r="CQ563" i="2"/>
  <c r="G586" i="13" s="1"/>
  <c r="CP563" i="2"/>
  <c r="CO563" i="2"/>
  <c r="CM563" i="2"/>
  <c r="CK563" i="2"/>
  <c r="E586" i="13" s="1"/>
  <c r="CG563" i="2"/>
  <c r="CJ563" i="2" s="1"/>
  <c r="CF563" i="2"/>
  <c r="BS563" i="2"/>
  <c r="BR563" i="2"/>
  <c r="BG563" i="2"/>
  <c r="BC563" i="2"/>
  <c r="BB563" i="2"/>
  <c r="BA563" i="2"/>
  <c r="AZ563" i="2"/>
  <c r="BQ563" i="2" s="1"/>
  <c r="AY563" i="2"/>
  <c r="BP563" i="2" s="1"/>
  <c r="AX563" i="2"/>
  <c r="BE563" i="2" s="1"/>
  <c r="AV563" i="2"/>
  <c r="L586" i="13" s="1"/>
  <c r="AO563" i="2"/>
  <c r="K586" i="13" s="1"/>
  <c r="AK563" i="2"/>
  <c r="Q563" i="2"/>
  <c r="DH562" i="2"/>
  <c r="CZ562" i="2"/>
  <c r="CY562" i="2"/>
  <c r="CW562" i="2"/>
  <c r="H585" i="13" s="1"/>
  <c r="CT562" i="2" a="1"/>
  <c r="CT562" i="2" s="1"/>
  <c r="CS562" i="2" a="1"/>
  <c r="CS562" i="2" s="1"/>
  <c r="CR562" i="2" a="1"/>
  <c r="CR562" i="2" s="1"/>
  <c r="CQ562" i="2"/>
  <c r="CP562" i="2"/>
  <c r="CO562" i="2"/>
  <c r="CM562" i="2"/>
  <c r="CK562" i="2"/>
  <c r="E585" i="13" s="1"/>
  <c r="BS562" i="2"/>
  <c r="BR562" i="2"/>
  <c r="BG562" i="2"/>
  <c r="BC562" i="2"/>
  <c r="BB562" i="2"/>
  <c r="BA562" i="2"/>
  <c r="AZ562" i="2"/>
  <c r="BQ562" i="2" s="1"/>
  <c r="AY562" i="2"/>
  <c r="BP562" i="2" s="1"/>
  <c r="AX562" i="2"/>
  <c r="BO562" i="2" s="1"/>
  <c r="AV562" i="2"/>
  <c r="L585" i="13" s="1"/>
  <c r="AO562" i="2"/>
  <c r="K585" i="13" s="1"/>
  <c r="AK562" i="2"/>
  <c r="Q562" i="2"/>
  <c r="DH561" i="2"/>
  <c r="CZ561" i="2"/>
  <c r="CY561" i="2"/>
  <c r="CW561" i="2"/>
  <c r="H584" i="13" s="1"/>
  <c r="CT561" i="2" a="1"/>
  <c r="CT561" i="2" s="1"/>
  <c r="CS561" i="2" a="1"/>
  <c r="CS561" i="2" s="1"/>
  <c r="CR561" i="2" a="1"/>
  <c r="CR561" i="2" s="1"/>
  <c r="CQ561" i="2"/>
  <c r="CP561" i="2"/>
  <c r="CO561" i="2"/>
  <c r="CM561" i="2"/>
  <c r="CK561" i="2"/>
  <c r="E584" i="13" s="1"/>
  <c r="BS561" i="2"/>
  <c r="CB561" i="2" s="1"/>
  <c r="BR561" i="2"/>
  <c r="BG561" i="2"/>
  <c r="BC561" i="2"/>
  <c r="BB561" i="2"/>
  <c r="BA561" i="2"/>
  <c r="AZ561" i="2"/>
  <c r="BQ561" i="2" s="1"/>
  <c r="AY561" i="2"/>
  <c r="BF561" i="2" s="1"/>
  <c r="AX561" i="2"/>
  <c r="AV561" i="2"/>
  <c r="L584" i="13" s="1"/>
  <c r="AO561" i="2"/>
  <c r="K584" i="13" s="1"/>
  <c r="AK561" i="2"/>
  <c r="Q561" i="2"/>
  <c r="DH560" i="2"/>
  <c r="CZ560" i="2"/>
  <c r="CY560" i="2"/>
  <c r="CW560" i="2"/>
  <c r="H583" i="13" s="1"/>
  <c r="CT560" i="2" a="1"/>
  <c r="CT560" i="2" s="1"/>
  <c r="CS560" i="2" a="1"/>
  <c r="CS560" i="2" s="1"/>
  <c r="CR560" i="2" a="1"/>
  <c r="CR560" i="2" s="1"/>
  <c r="CQ560" i="2"/>
  <c r="G583" i="13" s="1"/>
  <c r="CP560" i="2"/>
  <c r="CO560" i="2"/>
  <c r="CM560" i="2"/>
  <c r="CK560" i="2"/>
  <c r="E583" i="13" s="1"/>
  <c r="BS560" i="2"/>
  <c r="BR560" i="2"/>
  <c r="BG560" i="2"/>
  <c r="BC560" i="2"/>
  <c r="BB560" i="2"/>
  <c r="BA560" i="2"/>
  <c r="AZ560" i="2"/>
  <c r="BQ560" i="2" s="1"/>
  <c r="AY560" i="2"/>
  <c r="BF560" i="2" s="1"/>
  <c r="AX560" i="2"/>
  <c r="AV560" i="2"/>
  <c r="L583" i="13" s="1"/>
  <c r="AO560" i="2"/>
  <c r="K583" i="13" s="1"/>
  <c r="AK560" i="2"/>
  <c r="Q560" i="2"/>
  <c r="DH559" i="2"/>
  <c r="CZ559" i="2"/>
  <c r="CY559" i="2"/>
  <c r="CW559" i="2"/>
  <c r="H582" i="13" s="1"/>
  <c r="CT559" i="2" a="1"/>
  <c r="CT559" i="2" s="1"/>
  <c r="CS559" i="2" a="1"/>
  <c r="CS559" i="2" s="1"/>
  <c r="CR559" i="2" a="1"/>
  <c r="CR559" i="2" s="1"/>
  <c r="CQ559" i="2"/>
  <c r="G582" i="13" s="1"/>
  <c r="CP559" i="2"/>
  <c r="CO559" i="2"/>
  <c r="CM559" i="2"/>
  <c r="CK559" i="2"/>
  <c r="E582" i="13" s="1"/>
  <c r="BS559" i="2"/>
  <c r="CB559" i="2" s="1"/>
  <c r="CF559" i="2" s="1"/>
  <c r="BR559" i="2"/>
  <c r="BG559" i="2"/>
  <c r="BC559" i="2"/>
  <c r="BB559" i="2"/>
  <c r="BA559" i="2"/>
  <c r="AZ559" i="2"/>
  <c r="BQ559" i="2" s="1"/>
  <c r="AY559" i="2"/>
  <c r="AX559" i="2"/>
  <c r="BE559" i="2" s="1"/>
  <c r="AV559" i="2"/>
  <c r="L582" i="13" s="1"/>
  <c r="AO559" i="2"/>
  <c r="K582" i="13" s="1"/>
  <c r="AK559" i="2"/>
  <c r="Q559" i="2"/>
  <c r="DH558" i="2"/>
  <c r="CZ558" i="2"/>
  <c r="CY558" i="2"/>
  <c r="CW558" i="2"/>
  <c r="H581" i="13" s="1"/>
  <c r="CT558" i="2" a="1"/>
  <c r="CT558" i="2" s="1"/>
  <c r="CS558" i="2" a="1"/>
  <c r="CS558" i="2" s="1"/>
  <c r="CR558" i="2" a="1"/>
  <c r="CR558" i="2" s="1"/>
  <c r="CQ558" i="2"/>
  <c r="G581" i="13" s="1"/>
  <c r="CP558" i="2"/>
  <c r="CO558" i="2"/>
  <c r="CM558" i="2"/>
  <c r="CK558" i="2"/>
  <c r="E581" i="13" s="1"/>
  <c r="BS558" i="2"/>
  <c r="BR558" i="2"/>
  <c r="BG558" i="2"/>
  <c r="BC558" i="2"/>
  <c r="BB558" i="2"/>
  <c r="BA558" i="2"/>
  <c r="AZ558" i="2"/>
  <c r="BQ558" i="2" s="1"/>
  <c r="AY558" i="2"/>
  <c r="BF558" i="2" s="1"/>
  <c r="AX558" i="2"/>
  <c r="BO558" i="2" s="1"/>
  <c r="AV558" i="2"/>
  <c r="L581" i="13" s="1"/>
  <c r="AO558" i="2"/>
  <c r="K581" i="13" s="1"/>
  <c r="AK558" i="2"/>
  <c r="Q558" i="2"/>
  <c r="DH557" i="2"/>
  <c r="CZ557" i="2"/>
  <c r="CY557" i="2"/>
  <c r="CW557" i="2"/>
  <c r="H580" i="13" s="1"/>
  <c r="CT557" i="2" a="1"/>
  <c r="CT557" i="2" s="1"/>
  <c r="CS557" i="2" a="1"/>
  <c r="CS557" i="2" s="1"/>
  <c r="CR557" i="2" a="1"/>
  <c r="CR557" i="2" s="1"/>
  <c r="CQ557" i="2"/>
  <c r="CP557" i="2"/>
  <c r="CO557" i="2"/>
  <c r="CM557" i="2"/>
  <c r="CK557" i="2"/>
  <c r="E580" i="13" s="1"/>
  <c r="BS557" i="2"/>
  <c r="BR557" i="2"/>
  <c r="BG557" i="2"/>
  <c r="BC557" i="2"/>
  <c r="BB557" i="2"/>
  <c r="BA557" i="2"/>
  <c r="AZ557" i="2"/>
  <c r="BQ557" i="2" s="1"/>
  <c r="AY557" i="2"/>
  <c r="AX557" i="2"/>
  <c r="BO557" i="2" s="1"/>
  <c r="AV557" i="2"/>
  <c r="L580" i="13" s="1"/>
  <c r="AO557" i="2"/>
  <c r="K580" i="13" s="1"/>
  <c r="AK557" i="2"/>
  <c r="Q557" i="2"/>
  <c r="DH556" i="2"/>
  <c r="CZ556" i="2"/>
  <c r="CY556" i="2"/>
  <c r="CW556" i="2"/>
  <c r="H579" i="13" s="1"/>
  <c r="CT556" i="2" a="1"/>
  <c r="CT556" i="2" s="1"/>
  <c r="CS556" i="2" a="1"/>
  <c r="CS556" i="2" s="1"/>
  <c r="CR556" i="2" a="1"/>
  <c r="CR556" i="2" s="1"/>
  <c r="CQ556" i="2"/>
  <c r="CP556" i="2"/>
  <c r="CO556" i="2"/>
  <c r="CM556" i="2"/>
  <c r="CK556" i="2"/>
  <c r="E579" i="13" s="1"/>
  <c r="BS556" i="2"/>
  <c r="CB556" i="2" s="1"/>
  <c r="BR556" i="2"/>
  <c r="BG556" i="2"/>
  <c r="BC556" i="2"/>
  <c r="BB556" i="2"/>
  <c r="BA556" i="2"/>
  <c r="AZ556" i="2"/>
  <c r="BQ556" i="2" s="1"/>
  <c r="AY556" i="2"/>
  <c r="BF556" i="2" s="1"/>
  <c r="AX556" i="2"/>
  <c r="BE556" i="2" s="1"/>
  <c r="AV556" i="2"/>
  <c r="L579" i="13" s="1"/>
  <c r="AO556" i="2"/>
  <c r="K579" i="13" s="1"/>
  <c r="AK556" i="2"/>
  <c r="Q556" i="2"/>
  <c r="DH555" i="2"/>
  <c r="CZ555" i="2"/>
  <c r="CY555" i="2"/>
  <c r="CW555" i="2"/>
  <c r="H578" i="13" s="1"/>
  <c r="CT555" i="2" a="1"/>
  <c r="CT555" i="2" s="1"/>
  <c r="CS555" i="2" a="1"/>
  <c r="CS555" i="2" s="1"/>
  <c r="CR555" i="2" a="1"/>
  <c r="CR555" i="2" s="1"/>
  <c r="CQ555" i="2"/>
  <c r="G578" i="13" s="1"/>
  <c r="CP555" i="2"/>
  <c r="CO555" i="2"/>
  <c r="CM555" i="2"/>
  <c r="CK555" i="2"/>
  <c r="E578" i="13" s="1"/>
  <c r="BS555" i="2"/>
  <c r="BR555" i="2"/>
  <c r="BG555" i="2"/>
  <c r="BC555" i="2"/>
  <c r="BB555" i="2"/>
  <c r="BA555" i="2"/>
  <c r="AZ555" i="2"/>
  <c r="BQ555" i="2" s="1"/>
  <c r="AY555" i="2"/>
  <c r="BP555" i="2" s="1"/>
  <c r="AX555" i="2"/>
  <c r="AV555" i="2"/>
  <c r="L578" i="13" s="1"/>
  <c r="AO555" i="2"/>
  <c r="K578" i="13" s="1"/>
  <c r="AK555" i="2"/>
  <c r="Q555" i="2"/>
  <c r="DH554" i="2"/>
  <c r="CZ554" i="2"/>
  <c r="CY554" i="2"/>
  <c r="CW554" i="2"/>
  <c r="H577" i="13" s="1"/>
  <c r="CT554" i="2" a="1"/>
  <c r="CT554" i="2" s="1"/>
  <c r="CS554" i="2" a="1"/>
  <c r="CS554" i="2" s="1"/>
  <c r="CR554" i="2" a="1"/>
  <c r="CR554" i="2" s="1"/>
  <c r="CQ554" i="2"/>
  <c r="G577" i="13" s="1"/>
  <c r="CP554" i="2"/>
  <c r="CO554" i="2"/>
  <c r="CM554" i="2"/>
  <c r="CK554" i="2"/>
  <c r="E577" i="13" s="1"/>
  <c r="BS554" i="2"/>
  <c r="BX554" i="2" s="1"/>
  <c r="BR554" i="2"/>
  <c r="BG554" i="2"/>
  <c r="BC554" i="2"/>
  <c r="BB554" i="2"/>
  <c r="BA554" i="2"/>
  <c r="AZ554" i="2"/>
  <c r="BQ554" i="2" s="1"/>
  <c r="AY554" i="2"/>
  <c r="BP554" i="2" s="1"/>
  <c r="AX554" i="2"/>
  <c r="BO554" i="2" s="1"/>
  <c r="AV554" i="2"/>
  <c r="L577" i="13" s="1"/>
  <c r="AO554" i="2"/>
  <c r="K577" i="13" s="1"/>
  <c r="AK554" i="2"/>
  <c r="Q554" i="2"/>
  <c r="DH553" i="2"/>
  <c r="CZ553" i="2"/>
  <c r="CY553" i="2"/>
  <c r="CW553" i="2"/>
  <c r="H576" i="13" s="1"/>
  <c r="CT553" i="2" a="1"/>
  <c r="CT553" i="2" s="1"/>
  <c r="CS553" i="2" a="1"/>
  <c r="CS553" i="2" s="1"/>
  <c r="CR553" i="2" a="1"/>
  <c r="CR553" i="2" s="1"/>
  <c r="CQ553" i="2"/>
  <c r="CP553" i="2"/>
  <c r="CO553" i="2"/>
  <c r="CM553" i="2"/>
  <c r="CK553" i="2"/>
  <c r="E576" i="13" s="1"/>
  <c r="BS553" i="2"/>
  <c r="CB553" i="2" s="1"/>
  <c r="CF553" i="2" s="1"/>
  <c r="BR553" i="2"/>
  <c r="BG553" i="2"/>
  <c r="BC553" i="2"/>
  <c r="BB553" i="2"/>
  <c r="BA553" i="2"/>
  <c r="AZ553" i="2"/>
  <c r="BQ553" i="2" s="1"/>
  <c r="AY553" i="2"/>
  <c r="BF553" i="2" s="1"/>
  <c r="AX553" i="2"/>
  <c r="AV553" i="2"/>
  <c r="L576" i="13" s="1"/>
  <c r="AO553" i="2"/>
  <c r="K576" i="13" s="1"/>
  <c r="AK553" i="2"/>
  <c r="Q553" i="2"/>
  <c r="DH552" i="2"/>
  <c r="CZ552" i="2"/>
  <c r="CY552" i="2"/>
  <c r="CW552" i="2"/>
  <c r="H575" i="13" s="1"/>
  <c r="CT552" i="2" a="1"/>
  <c r="CT552" i="2" s="1"/>
  <c r="CS552" i="2" a="1"/>
  <c r="CS552" i="2" s="1"/>
  <c r="CR552" i="2" a="1"/>
  <c r="CR552" i="2" s="1"/>
  <c r="CQ552" i="2"/>
  <c r="G575" i="13" s="1"/>
  <c r="CP552" i="2"/>
  <c r="CO552" i="2"/>
  <c r="CM552" i="2"/>
  <c r="CK552" i="2"/>
  <c r="E575" i="13" s="1"/>
  <c r="BS552" i="2"/>
  <c r="BR552" i="2"/>
  <c r="BG552" i="2"/>
  <c r="BC552" i="2"/>
  <c r="BB552" i="2"/>
  <c r="BA552" i="2"/>
  <c r="AZ552" i="2"/>
  <c r="BQ552" i="2" s="1"/>
  <c r="AY552" i="2"/>
  <c r="BF552" i="2" s="1"/>
  <c r="AX552" i="2"/>
  <c r="AV552" i="2"/>
  <c r="L575" i="13" s="1"/>
  <c r="AO552" i="2"/>
  <c r="K575" i="13" s="1"/>
  <c r="AK552" i="2"/>
  <c r="Q552" i="2"/>
  <c r="DH551" i="2"/>
  <c r="CZ551" i="2"/>
  <c r="CY551" i="2"/>
  <c r="CW551" i="2"/>
  <c r="H574" i="13" s="1"/>
  <c r="CT551" i="2" a="1"/>
  <c r="CT551" i="2" s="1"/>
  <c r="CS551" i="2" a="1"/>
  <c r="CS551" i="2" s="1"/>
  <c r="CR551" i="2" a="1"/>
  <c r="CR551" i="2" s="1"/>
  <c r="CQ551" i="2"/>
  <c r="G574" i="13" s="1"/>
  <c r="CP551" i="2"/>
  <c r="CO551" i="2"/>
  <c r="CM551" i="2"/>
  <c r="CK551" i="2"/>
  <c r="E574" i="13" s="1"/>
  <c r="BS551" i="2"/>
  <c r="CB551" i="2" s="1"/>
  <c r="BR551" i="2"/>
  <c r="BG551" i="2"/>
  <c r="BC551" i="2"/>
  <c r="BB551" i="2"/>
  <c r="BA551" i="2"/>
  <c r="AZ551" i="2"/>
  <c r="BQ551" i="2" s="1"/>
  <c r="AY551" i="2"/>
  <c r="BP551" i="2" s="1"/>
  <c r="AX551" i="2"/>
  <c r="BE551" i="2" s="1"/>
  <c r="AV551" i="2"/>
  <c r="L574" i="13" s="1"/>
  <c r="AO551" i="2"/>
  <c r="K574" i="13" s="1"/>
  <c r="AK551" i="2"/>
  <c r="Q551" i="2"/>
  <c r="DH550" i="2"/>
  <c r="CZ550" i="2"/>
  <c r="CY550" i="2"/>
  <c r="CW550" i="2"/>
  <c r="H573" i="13" s="1"/>
  <c r="CT550" i="2" a="1"/>
  <c r="CT550" i="2" s="1"/>
  <c r="CS550" i="2" a="1"/>
  <c r="CS550" i="2" s="1"/>
  <c r="CR550" i="2" a="1"/>
  <c r="CR550" i="2" s="1"/>
  <c r="CQ550" i="2"/>
  <c r="G573" i="13" s="1"/>
  <c r="CP550" i="2"/>
  <c r="CO550" i="2"/>
  <c r="CM550" i="2"/>
  <c r="CK550" i="2"/>
  <c r="E573" i="13" s="1"/>
  <c r="BS550" i="2"/>
  <c r="BW550" i="2" s="1"/>
  <c r="BT550" i="2" s="1"/>
  <c r="BR550" i="2"/>
  <c r="BG550" i="2"/>
  <c r="BC550" i="2"/>
  <c r="BB550" i="2"/>
  <c r="BA550" i="2"/>
  <c r="AZ550" i="2"/>
  <c r="BQ550" i="2" s="1"/>
  <c r="AY550" i="2"/>
  <c r="BF550" i="2" s="1"/>
  <c r="AX550" i="2"/>
  <c r="AV550" i="2"/>
  <c r="L573" i="13" s="1"/>
  <c r="AO550" i="2"/>
  <c r="K573" i="13" s="1"/>
  <c r="AK550" i="2"/>
  <c r="Q550" i="2"/>
  <c r="DH549" i="2"/>
  <c r="CZ549" i="2"/>
  <c r="CY549" i="2"/>
  <c r="CW549" i="2"/>
  <c r="H572" i="13" s="1"/>
  <c r="CT549" i="2" a="1"/>
  <c r="CT549" i="2" s="1"/>
  <c r="CS549" i="2" a="1"/>
  <c r="CS549" i="2" s="1"/>
  <c r="CR549" i="2" a="1"/>
  <c r="CR549" i="2" s="1"/>
  <c r="CQ549" i="2"/>
  <c r="CP549" i="2"/>
  <c r="CO549" i="2"/>
  <c r="CM549" i="2"/>
  <c r="CK549" i="2"/>
  <c r="E572" i="13" s="1"/>
  <c r="BS549" i="2"/>
  <c r="BR549" i="2"/>
  <c r="BG549" i="2"/>
  <c r="BC549" i="2"/>
  <c r="BB549" i="2"/>
  <c r="BA549" i="2"/>
  <c r="AZ549" i="2"/>
  <c r="BQ549" i="2" s="1"/>
  <c r="AY549" i="2"/>
  <c r="AX549" i="2"/>
  <c r="AV549" i="2"/>
  <c r="L572" i="13" s="1"/>
  <c r="AO549" i="2"/>
  <c r="K572" i="13" s="1"/>
  <c r="AK549" i="2"/>
  <c r="Q549" i="2"/>
  <c r="DH548" i="2"/>
  <c r="CZ548" i="2"/>
  <c r="CY548" i="2"/>
  <c r="CW548" i="2"/>
  <c r="H571" i="13" s="1"/>
  <c r="CT548" i="2" a="1"/>
  <c r="CT548" i="2" s="1"/>
  <c r="CS548" i="2" a="1"/>
  <c r="CS548" i="2" s="1"/>
  <c r="CR548" i="2" a="1"/>
  <c r="CR548" i="2" s="1"/>
  <c r="CQ548" i="2"/>
  <c r="CP548" i="2"/>
  <c r="CO548" i="2"/>
  <c r="CM548" i="2"/>
  <c r="CK548" i="2"/>
  <c r="E571" i="13" s="1"/>
  <c r="BS548" i="2"/>
  <c r="CB548" i="2" s="1"/>
  <c r="CF548" i="2" s="1"/>
  <c r="CC548" i="2" s="1"/>
  <c r="BR548" i="2"/>
  <c r="BG548" i="2"/>
  <c r="BC548" i="2"/>
  <c r="BB548" i="2"/>
  <c r="BA548" i="2"/>
  <c r="AZ548" i="2"/>
  <c r="BQ548" i="2" s="1"/>
  <c r="AY548" i="2"/>
  <c r="BF548" i="2" s="1"/>
  <c r="AX548" i="2"/>
  <c r="AV548" i="2"/>
  <c r="L571" i="13" s="1"/>
  <c r="AO548" i="2"/>
  <c r="K571" i="13" s="1"/>
  <c r="AK548" i="2"/>
  <c r="Q548" i="2"/>
  <c r="DH547" i="2"/>
  <c r="CZ547" i="2"/>
  <c r="CY547" i="2"/>
  <c r="CW547" i="2"/>
  <c r="H570" i="13" s="1"/>
  <c r="CT547" i="2" a="1"/>
  <c r="CT547" i="2" s="1"/>
  <c r="CS547" i="2" a="1"/>
  <c r="CS547" i="2" s="1"/>
  <c r="CR547" i="2" a="1"/>
  <c r="CR547" i="2" s="1"/>
  <c r="CQ547" i="2"/>
  <c r="G570" i="13" s="1"/>
  <c r="CP547" i="2"/>
  <c r="CO547" i="2"/>
  <c r="CM547" i="2"/>
  <c r="CK547" i="2"/>
  <c r="E570" i="13" s="1"/>
  <c r="BS547" i="2"/>
  <c r="BR547" i="2"/>
  <c r="BG547" i="2"/>
  <c r="BC547" i="2"/>
  <c r="BB547" i="2"/>
  <c r="BA547" i="2"/>
  <c r="AZ547" i="2"/>
  <c r="BQ547" i="2" s="1"/>
  <c r="AY547" i="2"/>
  <c r="AX547" i="2"/>
  <c r="BO547" i="2" s="1"/>
  <c r="AV547" i="2"/>
  <c r="L570" i="13" s="1"/>
  <c r="AO547" i="2"/>
  <c r="K570" i="13" s="1"/>
  <c r="AK547" i="2"/>
  <c r="Q547" i="2"/>
  <c r="DH546" i="2"/>
  <c r="CZ546" i="2"/>
  <c r="CY546" i="2"/>
  <c r="CW546" i="2"/>
  <c r="H569" i="13" s="1"/>
  <c r="CT546" i="2" a="1"/>
  <c r="CT546" i="2" s="1"/>
  <c r="CS546" i="2" a="1"/>
  <c r="CS546" i="2" s="1"/>
  <c r="CR546" i="2" a="1"/>
  <c r="CR546" i="2" s="1"/>
  <c r="CQ546" i="2"/>
  <c r="CP546" i="2"/>
  <c r="CO546" i="2"/>
  <c r="CM546" i="2"/>
  <c r="CK546" i="2"/>
  <c r="E569" i="13" s="1"/>
  <c r="BS546" i="2"/>
  <c r="CB546" i="2" s="1"/>
  <c r="BR546" i="2"/>
  <c r="BG546" i="2"/>
  <c r="BC546" i="2"/>
  <c r="BB546" i="2"/>
  <c r="BA546" i="2"/>
  <c r="AZ546" i="2"/>
  <c r="BQ546" i="2" s="1"/>
  <c r="AY546" i="2"/>
  <c r="AX546" i="2"/>
  <c r="BO546" i="2" s="1"/>
  <c r="AV546" i="2"/>
  <c r="L569" i="13" s="1"/>
  <c r="AO546" i="2"/>
  <c r="K569" i="13" s="1"/>
  <c r="AK546" i="2"/>
  <c r="Q546" i="2"/>
  <c r="DH545" i="2"/>
  <c r="CZ545" i="2"/>
  <c r="CY545" i="2"/>
  <c r="CW545" i="2"/>
  <c r="H568" i="13" s="1"/>
  <c r="CT545" i="2" a="1"/>
  <c r="CT545" i="2" s="1"/>
  <c r="CS545" i="2" a="1"/>
  <c r="CS545" i="2" s="1"/>
  <c r="CR545" i="2" a="1"/>
  <c r="CR545" i="2" s="1"/>
  <c r="CQ545" i="2"/>
  <c r="G568" i="13" s="1"/>
  <c r="CP545" i="2"/>
  <c r="CO545" i="2"/>
  <c r="CM545" i="2"/>
  <c r="CK545" i="2"/>
  <c r="E568" i="13" s="1"/>
  <c r="BS545" i="2"/>
  <c r="CB545" i="2" s="1"/>
  <c r="CG545" i="2" s="1"/>
  <c r="BR545" i="2"/>
  <c r="BG545" i="2"/>
  <c r="BC545" i="2"/>
  <c r="BB545" i="2"/>
  <c r="BA545" i="2"/>
  <c r="AZ545" i="2"/>
  <c r="BQ545" i="2" s="1"/>
  <c r="AY545" i="2"/>
  <c r="AX545" i="2"/>
  <c r="BE545" i="2" s="1"/>
  <c r="AV545" i="2"/>
  <c r="L568" i="13" s="1"/>
  <c r="AO545" i="2"/>
  <c r="K568" i="13" s="1"/>
  <c r="AK545" i="2"/>
  <c r="Q545" i="2"/>
  <c r="DH544" i="2"/>
  <c r="CZ544" i="2"/>
  <c r="CY544" i="2"/>
  <c r="CW544" i="2"/>
  <c r="H567" i="13" s="1"/>
  <c r="CT544" i="2" a="1"/>
  <c r="CT544" i="2" s="1"/>
  <c r="CS544" i="2" a="1"/>
  <c r="CS544" i="2" s="1"/>
  <c r="CR544" i="2" a="1"/>
  <c r="CR544" i="2" s="1"/>
  <c r="CQ544" i="2"/>
  <c r="G567" i="13" s="1"/>
  <c r="CP544" i="2"/>
  <c r="CO544" i="2"/>
  <c r="CM544" i="2"/>
  <c r="CK544" i="2"/>
  <c r="E567" i="13" s="1"/>
  <c r="BS544" i="2"/>
  <c r="BX544" i="2" s="1"/>
  <c r="CA544" i="2" s="1"/>
  <c r="BR544" i="2"/>
  <c r="BG544" i="2"/>
  <c r="BC544" i="2"/>
  <c r="BB544" i="2"/>
  <c r="BA544" i="2"/>
  <c r="AZ544" i="2"/>
  <c r="BQ544" i="2" s="1"/>
  <c r="AY544" i="2"/>
  <c r="BP544" i="2" s="1"/>
  <c r="AX544" i="2"/>
  <c r="AV544" i="2"/>
  <c r="L567" i="13" s="1"/>
  <c r="AO544" i="2"/>
  <c r="K567" i="13" s="1"/>
  <c r="AK544" i="2"/>
  <c r="Q544" i="2"/>
  <c r="DH543" i="2"/>
  <c r="CZ543" i="2"/>
  <c r="CY543" i="2"/>
  <c r="CW543" i="2"/>
  <c r="H566" i="13" s="1"/>
  <c r="CT543" i="2" a="1"/>
  <c r="CT543" i="2" s="1"/>
  <c r="CS543" i="2" a="1"/>
  <c r="CS543" i="2" s="1"/>
  <c r="CR543" i="2" a="1"/>
  <c r="CR543" i="2" s="1"/>
  <c r="CQ543" i="2"/>
  <c r="G566" i="13" s="1"/>
  <c r="CP543" i="2"/>
  <c r="CO543" i="2"/>
  <c r="CM543" i="2"/>
  <c r="CK543" i="2"/>
  <c r="E566" i="13" s="1"/>
  <c r="BS543" i="2"/>
  <c r="BR543" i="2"/>
  <c r="BG543" i="2"/>
  <c r="BC543" i="2"/>
  <c r="BB543" i="2"/>
  <c r="BA543" i="2"/>
  <c r="AZ543" i="2"/>
  <c r="BQ543" i="2" s="1"/>
  <c r="AY543" i="2"/>
  <c r="AX543" i="2"/>
  <c r="BO543" i="2" s="1"/>
  <c r="AV543" i="2"/>
  <c r="L566" i="13" s="1"/>
  <c r="AO543" i="2"/>
  <c r="K566" i="13" s="1"/>
  <c r="AK543" i="2"/>
  <c r="Q543" i="2"/>
  <c r="DH542" i="2"/>
  <c r="CZ542" i="2"/>
  <c r="CY542" i="2"/>
  <c r="CW542" i="2"/>
  <c r="H565" i="13" s="1"/>
  <c r="CT542" i="2" a="1"/>
  <c r="CT542" i="2" s="1"/>
  <c r="CS542" i="2" a="1"/>
  <c r="CS542" i="2" s="1"/>
  <c r="CR542" i="2" a="1"/>
  <c r="CR542" i="2" s="1"/>
  <c r="CQ542" i="2"/>
  <c r="CP542" i="2"/>
  <c r="CO542" i="2"/>
  <c r="CM542" i="2"/>
  <c r="CK542" i="2"/>
  <c r="E565" i="13" s="1"/>
  <c r="BS542" i="2"/>
  <c r="CB542" i="2" s="1"/>
  <c r="BR542" i="2"/>
  <c r="BG542" i="2"/>
  <c r="BC542" i="2"/>
  <c r="BB542" i="2"/>
  <c r="BA542" i="2"/>
  <c r="AZ542" i="2"/>
  <c r="BQ542" i="2" s="1"/>
  <c r="AY542" i="2"/>
  <c r="AX542" i="2"/>
  <c r="BO542" i="2" s="1"/>
  <c r="AV542" i="2"/>
  <c r="L565" i="13" s="1"/>
  <c r="AO542" i="2"/>
  <c r="K565" i="13" s="1"/>
  <c r="AK542" i="2"/>
  <c r="Q542" i="2"/>
  <c r="DH541" i="2"/>
  <c r="CZ541" i="2"/>
  <c r="CY541" i="2"/>
  <c r="CW541" i="2"/>
  <c r="H564" i="13" s="1"/>
  <c r="CT541" i="2" a="1"/>
  <c r="CT541" i="2" s="1"/>
  <c r="CS541" i="2" a="1"/>
  <c r="CS541" i="2" s="1"/>
  <c r="CR541" i="2" a="1"/>
  <c r="CR541" i="2" s="1"/>
  <c r="CQ541" i="2"/>
  <c r="CP541" i="2"/>
  <c r="CO541" i="2"/>
  <c r="CM541" i="2"/>
  <c r="CK541" i="2"/>
  <c r="E564" i="13" s="1"/>
  <c r="BS541" i="2"/>
  <c r="CB541" i="2" s="1"/>
  <c r="BR541" i="2"/>
  <c r="BG541" i="2"/>
  <c r="BC541" i="2"/>
  <c r="BB541" i="2"/>
  <c r="BA541" i="2"/>
  <c r="AZ541" i="2"/>
  <c r="BQ541" i="2" s="1"/>
  <c r="AY541" i="2"/>
  <c r="AX541" i="2"/>
  <c r="AV541" i="2"/>
  <c r="L564" i="13" s="1"/>
  <c r="AO541" i="2"/>
  <c r="K564" i="13" s="1"/>
  <c r="AK541" i="2"/>
  <c r="Q541" i="2"/>
  <c r="DH540" i="2"/>
  <c r="CZ540" i="2"/>
  <c r="CY540" i="2"/>
  <c r="CW540" i="2"/>
  <c r="H563" i="13" s="1"/>
  <c r="CT540" i="2" a="1"/>
  <c r="CT540" i="2" s="1"/>
  <c r="CS540" i="2" a="1"/>
  <c r="CS540" i="2" s="1"/>
  <c r="CR540" i="2" a="1"/>
  <c r="CR540" i="2" s="1"/>
  <c r="CQ540" i="2"/>
  <c r="CP540" i="2"/>
  <c r="CO540" i="2"/>
  <c r="CM540" i="2"/>
  <c r="CK540" i="2"/>
  <c r="E563" i="13" s="1"/>
  <c r="BS540" i="2"/>
  <c r="BR540" i="2"/>
  <c r="BG540" i="2"/>
  <c r="BC540" i="2"/>
  <c r="BB540" i="2"/>
  <c r="BA540" i="2"/>
  <c r="AZ540" i="2"/>
  <c r="BQ540" i="2" s="1"/>
  <c r="AY540" i="2"/>
  <c r="AX540" i="2"/>
  <c r="AV540" i="2"/>
  <c r="L563" i="13" s="1"/>
  <c r="AO540" i="2"/>
  <c r="K563" i="13" s="1"/>
  <c r="AK540" i="2"/>
  <c r="Q540" i="2"/>
  <c r="DH539" i="2"/>
  <c r="CZ539" i="2"/>
  <c r="CY539" i="2"/>
  <c r="CW539" i="2"/>
  <c r="H562" i="13" s="1"/>
  <c r="CT539" i="2" a="1"/>
  <c r="CT539" i="2" s="1"/>
  <c r="CS539" i="2" a="1"/>
  <c r="CS539" i="2" s="1"/>
  <c r="CR539" i="2" a="1"/>
  <c r="CR539" i="2" s="1"/>
  <c r="CQ539" i="2"/>
  <c r="G562" i="13" s="1"/>
  <c r="CP539" i="2"/>
  <c r="CO539" i="2"/>
  <c r="CM539" i="2"/>
  <c r="CK539" i="2"/>
  <c r="E562" i="13" s="1"/>
  <c r="BS539" i="2"/>
  <c r="BR539" i="2"/>
  <c r="BG539" i="2"/>
  <c r="BC539" i="2"/>
  <c r="BB539" i="2"/>
  <c r="BA539" i="2"/>
  <c r="AZ539" i="2"/>
  <c r="BQ539" i="2" s="1"/>
  <c r="AY539" i="2"/>
  <c r="BP539" i="2" s="1"/>
  <c r="AX539" i="2"/>
  <c r="AV539" i="2"/>
  <c r="L562" i="13" s="1"/>
  <c r="AO539" i="2"/>
  <c r="K562" i="13" s="1"/>
  <c r="AK539" i="2"/>
  <c r="Q539" i="2"/>
  <c r="DH538" i="2"/>
  <c r="CZ538" i="2"/>
  <c r="CY538" i="2"/>
  <c r="CW538" i="2"/>
  <c r="H561" i="13" s="1"/>
  <c r="CT538" i="2" a="1"/>
  <c r="CT538" i="2" s="1"/>
  <c r="CS538" i="2" a="1"/>
  <c r="CS538" i="2" s="1"/>
  <c r="CR538" i="2" a="1"/>
  <c r="CR538" i="2" s="1"/>
  <c r="CQ538" i="2"/>
  <c r="CP538" i="2"/>
  <c r="CO538" i="2"/>
  <c r="CM538" i="2"/>
  <c r="CK538" i="2"/>
  <c r="E561" i="13" s="1"/>
  <c r="BS538" i="2"/>
  <c r="BR538" i="2"/>
  <c r="BG538" i="2"/>
  <c r="BC538" i="2"/>
  <c r="BB538" i="2"/>
  <c r="BA538" i="2"/>
  <c r="AZ538" i="2"/>
  <c r="BQ538" i="2" s="1"/>
  <c r="AY538" i="2"/>
  <c r="AX538" i="2"/>
  <c r="BO538" i="2" s="1"/>
  <c r="AV538" i="2"/>
  <c r="L561" i="13" s="1"/>
  <c r="AO538" i="2"/>
  <c r="K561" i="13" s="1"/>
  <c r="AK538" i="2"/>
  <c r="Q538" i="2"/>
  <c r="DH537" i="2"/>
  <c r="CZ537" i="2"/>
  <c r="CY537" i="2"/>
  <c r="CW537" i="2"/>
  <c r="H560" i="13" s="1"/>
  <c r="CT537" i="2" a="1"/>
  <c r="CT537" i="2" s="1"/>
  <c r="CS537" i="2" a="1"/>
  <c r="CS537" i="2" s="1"/>
  <c r="CR537" i="2" a="1"/>
  <c r="CR537" i="2" s="1"/>
  <c r="CQ537" i="2"/>
  <c r="G560" i="13" s="1"/>
  <c r="CP537" i="2"/>
  <c r="CO537" i="2"/>
  <c r="CM537" i="2"/>
  <c r="CK537" i="2"/>
  <c r="E560" i="13" s="1"/>
  <c r="BS537" i="2"/>
  <c r="BX537" i="2" s="1"/>
  <c r="CA537" i="2" s="1"/>
  <c r="BR537" i="2"/>
  <c r="BG537" i="2"/>
  <c r="BC537" i="2"/>
  <c r="BB537" i="2"/>
  <c r="BA537" i="2"/>
  <c r="AZ537" i="2"/>
  <c r="BQ537" i="2" s="1"/>
  <c r="AY537" i="2"/>
  <c r="BP537" i="2" s="1"/>
  <c r="AX537" i="2"/>
  <c r="BE537" i="2" s="1"/>
  <c r="AV537" i="2"/>
  <c r="L560" i="13" s="1"/>
  <c r="AO537" i="2"/>
  <c r="K560" i="13" s="1"/>
  <c r="AK537" i="2"/>
  <c r="Q537" i="2"/>
  <c r="DH536" i="2"/>
  <c r="CZ536" i="2"/>
  <c r="CY536" i="2"/>
  <c r="CW536" i="2"/>
  <c r="H559" i="13" s="1"/>
  <c r="CT536" i="2" a="1"/>
  <c r="CT536" i="2" s="1"/>
  <c r="CS536" i="2" a="1"/>
  <c r="CS536" i="2" s="1"/>
  <c r="CR536" i="2" a="1"/>
  <c r="CR536" i="2" s="1"/>
  <c r="CQ536" i="2"/>
  <c r="G559" i="13" s="1"/>
  <c r="CP536" i="2"/>
  <c r="CO536" i="2"/>
  <c r="CM536" i="2"/>
  <c r="CK536" i="2"/>
  <c r="E559" i="13" s="1"/>
  <c r="BS536" i="2"/>
  <c r="CB536" i="2" s="1"/>
  <c r="BR536" i="2"/>
  <c r="BG536" i="2"/>
  <c r="BC536" i="2"/>
  <c r="BB536" i="2"/>
  <c r="BA536" i="2"/>
  <c r="AZ536" i="2"/>
  <c r="BQ536" i="2" s="1"/>
  <c r="AY536" i="2"/>
  <c r="BP536" i="2" s="1"/>
  <c r="AX536" i="2"/>
  <c r="AV536" i="2"/>
  <c r="L559" i="13" s="1"/>
  <c r="AO536" i="2"/>
  <c r="K559" i="13" s="1"/>
  <c r="AK536" i="2"/>
  <c r="Q536" i="2"/>
  <c r="DH535" i="2"/>
  <c r="CZ535" i="2"/>
  <c r="CY535" i="2"/>
  <c r="CW535" i="2"/>
  <c r="H558" i="13" s="1"/>
  <c r="CT535" i="2" a="1"/>
  <c r="CT535" i="2" s="1"/>
  <c r="CS535" i="2" a="1"/>
  <c r="CS535" i="2" s="1"/>
  <c r="CR535" i="2" a="1"/>
  <c r="CR535" i="2" s="1"/>
  <c r="CQ535" i="2"/>
  <c r="G558" i="13" s="1"/>
  <c r="CP535" i="2"/>
  <c r="CO535" i="2"/>
  <c r="CM535" i="2"/>
  <c r="CK535" i="2"/>
  <c r="E558" i="13" s="1"/>
  <c r="CJ535" i="2"/>
  <c r="CI535" i="2"/>
  <c r="CH535" i="2" s="1"/>
  <c r="CG535" i="2"/>
  <c r="CF535" i="2"/>
  <c r="CC535" i="2" s="1"/>
  <c r="BS535" i="2"/>
  <c r="BR535" i="2"/>
  <c r="BG535" i="2"/>
  <c r="BC535" i="2"/>
  <c r="BB535" i="2"/>
  <c r="BA535" i="2"/>
  <c r="AZ535" i="2"/>
  <c r="BQ535" i="2" s="1"/>
  <c r="AY535" i="2"/>
  <c r="BP535" i="2" s="1"/>
  <c r="AX535" i="2"/>
  <c r="BE535" i="2" s="1"/>
  <c r="AV535" i="2"/>
  <c r="L558" i="13" s="1"/>
  <c r="AO535" i="2"/>
  <c r="K558" i="13" s="1"/>
  <c r="AK535" i="2"/>
  <c r="Q535" i="2"/>
  <c r="DH534" i="2"/>
  <c r="CZ534" i="2"/>
  <c r="CY534" i="2"/>
  <c r="CW534" i="2"/>
  <c r="H557" i="13" s="1"/>
  <c r="CT534" i="2" a="1"/>
  <c r="CT534" i="2" s="1"/>
  <c r="CS534" i="2" a="1"/>
  <c r="CS534" i="2" s="1"/>
  <c r="CR534" i="2" a="1"/>
  <c r="CR534" i="2" s="1"/>
  <c r="CQ534" i="2"/>
  <c r="G557" i="13" s="1"/>
  <c r="CP534" i="2"/>
  <c r="CO534" i="2"/>
  <c r="CM534" i="2"/>
  <c r="CK534" i="2"/>
  <c r="E557" i="13" s="1"/>
  <c r="CJ534" i="2"/>
  <c r="CI534" i="2"/>
  <c r="CH534" i="2" s="1"/>
  <c r="CG534" i="2"/>
  <c r="CF534" i="2"/>
  <c r="CC534" i="2" s="1"/>
  <c r="BS534" i="2"/>
  <c r="BR534" i="2"/>
  <c r="BG534" i="2"/>
  <c r="BC534" i="2"/>
  <c r="BB534" i="2"/>
  <c r="BA534" i="2"/>
  <c r="AZ534" i="2"/>
  <c r="BQ534" i="2" s="1"/>
  <c r="AY534" i="2"/>
  <c r="BP534" i="2" s="1"/>
  <c r="AX534" i="2"/>
  <c r="BO534" i="2" s="1"/>
  <c r="AV534" i="2"/>
  <c r="L557" i="13" s="1"/>
  <c r="AO534" i="2"/>
  <c r="K557" i="13" s="1"/>
  <c r="AK534" i="2"/>
  <c r="Q534" i="2"/>
  <c r="DH533" i="2"/>
  <c r="CZ533" i="2"/>
  <c r="CY533" i="2"/>
  <c r="CW533" i="2"/>
  <c r="H556" i="13" s="1"/>
  <c r="CT533" i="2" a="1"/>
  <c r="CT533" i="2" s="1"/>
  <c r="CS533" i="2" a="1"/>
  <c r="CS533" i="2" s="1"/>
  <c r="CR533" i="2" a="1"/>
  <c r="CR533" i="2" s="1"/>
  <c r="CQ533" i="2"/>
  <c r="G556" i="13" s="1"/>
  <c r="CP533" i="2"/>
  <c r="CO533" i="2"/>
  <c r="CM533" i="2"/>
  <c r="CK533" i="2"/>
  <c r="E556" i="13" s="1"/>
  <c r="CJ533" i="2"/>
  <c r="CI533" i="2"/>
  <c r="CH533" i="2" s="1"/>
  <c r="CG533" i="2"/>
  <c r="CF533" i="2"/>
  <c r="CC533" i="2" s="1"/>
  <c r="BS533" i="2"/>
  <c r="BR533" i="2"/>
  <c r="BG533" i="2"/>
  <c r="BC533" i="2"/>
  <c r="BB533" i="2"/>
  <c r="BA533" i="2"/>
  <c r="AZ533" i="2"/>
  <c r="BQ533" i="2" s="1"/>
  <c r="AY533" i="2"/>
  <c r="BF533" i="2" s="1"/>
  <c r="AX533" i="2"/>
  <c r="BO533" i="2" s="1"/>
  <c r="AV533" i="2"/>
  <c r="L556" i="13" s="1"/>
  <c r="AO533" i="2"/>
  <c r="K556" i="13" s="1"/>
  <c r="AK533" i="2"/>
  <c r="Q533" i="2"/>
  <c r="DH532" i="2"/>
  <c r="CZ532" i="2"/>
  <c r="CY532" i="2"/>
  <c r="CW532" i="2"/>
  <c r="H555" i="13" s="1"/>
  <c r="CT532" i="2" a="1"/>
  <c r="CT532" i="2" s="1"/>
  <c r="CS532" i="2" a="1"/>
  <c r="CS532" i="2" s="1"/>
  <c r="CR532" i="2" a="1"/>
  <c r="CR532" i="2" s="1"/>
  <c r="CQ532" i="2"/>
  <c r="CP532" i="2"/>
  <c r="CO532" i="2"/>
  <c r="CM532" i="2"/>
  <c r="CK532" i="2"/>
  <c r="E555" i="13" s="1"/>
  <c r="CJ532" i="2"/>
  <c r="CI532" i="2"/>
  <c r="CH532" i="2" s="1"/>
  <c r="CG532" i="2"/>
  <c r="CF532" i="2"/>
  <c r="CC532" i="2" s="1"/>
  <c r="BS532" i="2"/>
  <c r="BX532" i="2" s="1"/>
  <c r="CA532" i="2" s="1"/>
  <c r="BR532" i="2"/>
  <c r="BG532" i="2"/>
  <c r="BC532" i="2"/>
  <c r="BB532" i="2"/>
  <c r="BA532" i="2"/>
  <c r="AZ532" i="2"/>
  <c r="BQ532" i="2" s="1"/>
  <c r="AY532" i="2"/>
  <c r="BP532" i="2" s="1"/>
  <c r="AX532" i="2"/>
  <c r="AV532" i="2"/>
  <c r="L555" i="13" s="1"/>
  <c r="AO532" i="2"/>
  <c r="K555" i="13" s="1"/>
  <c r="AK532" i="2"/>
  <c r="Q532" i="2"/>
  <c r="DH531" i="2"/>
  <c r="CZ531" i="2"/>
  <c r="CY531" i="2"/>
  <c r="CW531" i="2"/>
  <c r="H554" i="13" s="1"/>
  <c r="CT531" i="2" a="1"/>
  <c r="CT531" i="2" s="1"/>
  <c r="CS531" i="2" a="1"/>
  <c r="CS531" i="2" s="1"/>
  <c r="CR531" i="2" a="1"/>
  <c r="CR531" i="2" s="1"/>
  <c r="CQ531" i="2"/>
  <c r="CP531" i="2"/>
  <c r="CO531" i="2"/>
  <c r="CM531" i="2"/>
  <c r="CK531" i="2"/>
  <c r="E554" i="13" s="1"/>
  <c r="CJ531" i="2"/>
  <c r="CI531" i="2"/>
  <c r="CH531" i="2" s="1"/>
  <c r="CG531" i="2"/>
  <c r="CF531" i="2"/>
  <c r="CC531" i="2" s="1"/>
  <c r="BS531" i="2"/>
  <c r="BR531" i="2"/>
  <c r="BG531" i="2"/>
  <c r="BC531" i="2"/>
  <c r="BB531" i="2"/>
  <c r="BA531" i="2"/>
  <c r="AZ531" i="2"/>
  <c r="BQ531" i="2" s="1"/>
  <c r="AY531" i="2"/>
  <c r="AX531" i="2"/>
  <c r="BE531" i="2" s="1"/>
  <c r="AV531" i="2"/>
  <c r="L554" i="13" s="1"/>
  <c r="AO531" i="2"/>
  <c r="K554" i="13" s="1"/>
  <c r="AK531" i="2"/>
  <c r="Q531" i="2"/>
  <c r="DH530" i="2"/>
  <c r="CZ530" i="2"/>
  <c r="CY530" i="2"/>
  <c r="CW530" i="2"/>
  <c r="H553" i="13" s="1"/>
  <c r="CT530" i="2" a="1"/>
  <c r="CT530" i="2" s="1"/>
  <c r="CS530" i="2" a="1"/>
  <c r="CS530" i="2" s="1"/>
  <c r="CR530" i="2" a="1"/>
  <c r="CR530" i="2" s="1"/>
  <c r="CQ530" i="2"/>
  <c r="G553" i="13" s="1"/>
  <c r="CP530" i="2"/>
  <c r="CO530" i="2"/>
  <c r="CM530" i="2"/>
  <c r="CK530" i="2"/>
  <c r="E553" i="13" s="1"/>
  <c r="CJ530" i="2"/>
  <c r="CI530" i="2"/>
  <c r="CH530" i="2" s="1"/>
  <c r="CG530" i="2"/>
  <c r="CF530" i="2"/>
  <c r="CC530" i="2" s="1"/>
  <c r="BS530" i="2"/>
  <c r="BW530" i="2" s="1"/>
  <c r="BT530" i="2" s="1"/>
  <c r="BR530" i="2"/>
  <c r="BG530" i="2"/>
  <c r="BC530" i="2"/>
  <c r="BB530" i="2"/>
  <c r="BA530" i="2"/>
  <c r="AZ530" i="2"/>
  <c r="BQ530" i="2" s="1"/>
  <c r="AY530" i="2"/>
  <c r="BP530" i="2" s="1"/>
  <c r="AX530" i="2"/>
  <c r="BO530" i="2" s="1"/>
  <c r="AV530" i="2"/>
  <c r="L553" i="13" s="1"/>
  <c r="AO530" i="2"/>
  <c r="K553" i="13" s="1"/>
  <c r="AK530" i="2"/>
  <c r="Q530" i="2"/>
  <c r="DH529" i="2"/>
  <c r="CZ529" i="2"/>
  <c r="CY529" i="2"/>
  <c r="CW529" i="2"/>
  <c r="H552" i="13" s="1"/>
  <c r="CT529" i="2" a="1"/>
  <c r="CT529" i="2" s="1"/>
  <c r="CS529" i="2" a="1"/>
  <c r="CS529" i="2" s="1"/>
  <c r="CR529" i="2" a="1"/>
  <c r="CR529" i="2" s="1"/>
  <c r="CQ529" i="2"/>
  <c r="CP529" i="2"/>
  <c r="CO529" i="2"/>
  <c r="CM529" i="2"/>
  <c r="CK529" i="2"/>
  <c r="E552" i="13" s="1"/>
  <c r="CJ529" i="2"/>
  <c r="CI529" i="2"/>
  <c r="CH529" i="2" s="1"/>
  <c r="CG529" i="2"/>
  <c r="CF529" i="2"/>
  <c r="CC529" i="2" s="1"/>
  <c r="BS529" i="2"/>
  <c r="BR529" i="2"/>
  <c r="BG529" i="2"/>
  <c r="BC529" i="2"/>
  <c r="BB529" i="2"/>
  <c r="BA529" i="2"/>
  <c r="AZ529" i="2"/>
  <c r="BQ529" i="2" s="1"/>
  <c r="AY529" i="2"/>
  <c r="BF529" i="2" s="1"/>
  <c r="AX529" i="2"/>
  <c r="BO529" i="2" s="1"/>
  <c r="AV529" i="2"/>
  <c r="L552" i="13" s="1"/>
  <c r="AO529" i="2"/>
  <c r="K552" i="13" s="1"/>
  <c r="AK529" i="2"/>
  <c r="Q529" i="2"/>
  <c r="A552" i="13"/>
  <c r="DH528" i="2"/>
  <c r="CZ528" i="2"/>
  <c r="CY528" i="2"/>
  <c r="CW528" i="2"/>
  <c r="H551" i="13" s="1"/>
  <c r="CT528" i="2" a="1"/>
  <c r="CT528" i="2" s="1"/>
  <c r="CS528" i="2" a="1"/>
  <c r="CS528" i="2" s="1"/>
  <c r="CR528" i="2" a="1"/>
  <c r="CR528" i="2" s="1"/>
  <c r="CQ528" i="2"/>
  <c r="G551" i="13" s="1"/>
  <c r="CP528" i="2"/>
  <c r="CO528" i="2"/>
  <c r="CM528" i="2"/>
  <c r="CK528" i="2"/>
  <c r="E551" i="13" s="1"/>
  <c r="CJ528" i="2"/>
  <c r="CI528" i="2"/>
  <c r="CH528" i="2" s="1"/>
  <c r="CG528" i="2"/>
  <c r="CF528" i="2"/>
  <c r="CC528" i="2" s="1"/>
  <c r="BS528" i="2"/>
  <c r="BR528" i="2"/>
  <c r="BG528" i="2"/>
  <c r="BC528" i="2"/>
  <c r="BB528" i="2"/>
  <c r="BA528" i="2"/>
  <c r="AZ528" i="2"/>
  <c r="BQ528" i="2" s="1"/>
  <c r="AY528" i="2"/>
  <c r="AX528" i="2"/>
  <c r="BO528" i="2" s="1"/>
  <c r="AV528" i="2"/>
  <c r="L551" i="13" s="1"/>
  <c r="AO528" i="2"/>
  <c r="K551" i="13" s="1"/>
  <c r="AK528" i="2"/>
  <c r="Q528" i="2"/>
  <c r="A551" i="13"/>
  <c r="DH527" i="2"/>
  <c r="CZ527" i="2"/>
  <c r="CY527" i="2"/>
  <c r="CW527" i="2"/>
  <c r="H550" i="13" s="1"/>
  <c r="CT527" i="2" a="1"/>
  <c r="CT527" i="2" s="1"/>
  <c r="CS527" i="2" a="1"/>
  <c r="CS527" i="2" s="1"/>
  <c r="CR527" i="2" a="1"/>
  <c r="CR527" i="2" s="1"/>
  <c r="CQ527" i="2"/>
  <c r="CP527" i="2"/>
  <c r="CO527" i="2"/>
  <c r="CM527" i="2"/>
  <c r="CK527" i="2"/>
  <c r="E550" i="13" s="1"/>
  <c r="CJ527" i="2"/>
  <c r="CI527" i="2"/>
  <c r="CH527" i="2" s="1"/>
  <c r="CG527" i="2"/>
  <c r="CF527" i="2"/>
  <c r="CC527" i="2" s="1"/>
  <c r="BS527" i="2"/>
  <c r="BR527" i="2"/>
  <c r="BG527" i="2"/>
  <c r="BC527" i="2"/>
  <c r="BB527" i="2"/>
  <c r="BA527" i="2"/>
  <c r="AZ527" i="2"/>
  <c r="BQ527" i="2" s="1"/>
  <c r="AY527" i="2"/>
  <c r="BF527" i="2" s="1"/>
  <c r="AX527" i="2"/>
  <c r="BO527" i="2" s="1"/>
  <c r="AV527" i="2"/>
  <c r="L550" i="13" s="1"/>
  <c r="AO527" i="2"/>
  <c r="K550" i="13" s="1"/>
  <c r="AK527" i="2"/>
  <c r="Q527" i="2"/>
  <c r="A550" i="13"/>
  <c r="DH526" i="2"/>
  <c r="CZ526" i="2"/>
  <c r="CY526" i="2"/>
  <c r="CW526" i="2"/>
  <c r="H549" i="13" s="1"/>
  <c r="CT526" i="2" a="1"/>
  <c r="CT526" i="2" s="1"/>
  <c r="CS526" i="2" a="1"/>
  <c r="CS526" i="2" s="1"/>
  <c r="CR526" i="2" a="1"/>
  <c r="CR526" i="2" s="1"/>
  <c r="CQ526" i="2"/>
  <c r="G549" i="13" s="1"/>
  <c r="CP526" i="2"/>
  <c r="CN526" i="2"/>
  <c r="CO526" i="2" s="1"/>
  <c r="CM526" i="2"/>
  <c r="CK526" i="2"/>
  <c r="E549" i="13" s="1"/>
  <c r="BS526" i="2"/>
  <c r="CB526" i="2" s="1"/>
  <c r="CG526" i="2" s="1"/>
  <c r="BR526" i="2"/>
  <c r="BG526" i="2"/>
  <c r="BC526" i="2"/>
  <c r="BB526" i="2"/>
  <c r="BA526" i="2"/>
  <c r="AZ526" i="2"/>
  <c r="BQ526" i="2" s="1"/>
  <c r="AY526" i="2"/>
  <c r="AX526" i="2"/>
  <c r="BO526" i="2" s="1"/>
  <c r="AV526" i="2"/>
  <c r="L549" i="13" s="1"/>
  <c r="AO526" i="2"/>
  <c r="K549" i="13" s="1"/>
  <c r="AK526" i="2"/>
  <c r="Q526" i="2"/>
  <c r="DH525" i="2"/>
  <c r="CZ525" i="2"/>
  <c r="CY525" i="2"/>
  <c r="CW525" i="2"/>
  <c r="H548" i="13" s="1"/>
  <c r="CT525" i="2" a="1"/>
  <c r="CT525" i="2" s="1"/>
  <c r="CS525" i="2" a="1"/>
  <c r="CS525" i="2" s="1"/>
  <c r="CR525" i="2" a="1"/>
  <c r="CR525" i="2" s="1"/>
  <c r="CQ525" i="2"/>
  <c r="G548" i="13" s="1"/>
  <c r="CP525" i="2"/>
  <c r="CN525" i="2"/>
  <c r="CO525" i="2" s="1"/>
  <c r="CM525" i="2"/>
  <c r="CK525" i="2"/>
  <c r="E548" i="13" s="1"/>
  <c r="BS525" i="2"/>
  <c r="BW525" i="2" s="1"/>
  <c r="BZ525" i="2" s="1"/>
  <c r="BY525" i="2" s="1"/>
  <c r="BR525" i="2"/>
  <c r="BG525" i="2"/>
  <c r="BC525" i="2"/>
  <c r="BB525" i="2"/>
  <c r="BA525" i="2"/>
  <c r="AZ525" i="2"/>
  <c r="BQ525" i="2" s="1"/>
  <c r="AY525" i="2"/>
  <c r="BP525" i="2" s="1"/>
  <c r="AX525" i="2"/>
  <c r="BE525" i="2" s="1"/>
  <c r="AV525" i="2"/>
  <c r="L548" i="13" s="1"/>
  <c r="AO525" i="2"/>
  <c r="K548" i="13" s="1"/>
  <c r="AK525" i="2"/>
  <c r="Q525" i="2"/>
  <c r="DH524" i="2"/>
  <c r="CZ524" i="2"/>
  <c r="CY524" i="2"/>
  <c r="CW524" i="2"/>
  <c r="H547" i="13" s="1"/>
  <c r="CT524" i="2" a="1"/>
  <c r="CT524" i="2" s="1"/>
  <c r="CS524" i="2" a="1"/>
  <c r="CS524" i="2" s="1"/>
  <c r="CR524" i="2" a="1"/>
  <c r="CR524" i="2" s="1"/>
  <c r="CQ524" i="2"/>
  <c r="G547" i="13" s="1"/>
  <c r="CP524" i="2"/>
  <c r="CN524" i="2"/>
  <c r="CO524" i="2" s="1"/>
  <c r="CM524" i="2"/>
  <c r="CK524" i="2"/>
  <c r="E547" i="13" s="1"/>
  <c r="BS524" i="2"/>
  <c r="CB524" i="2" s="1"/>
  <c r="BR524" i="2"/>
  <c r="BG524" i="2"/>
  <c r="BC524" i="2"/>
  <c r="BB524" i="2"/>
  <c r="BA524" i="2"/>
  <c r="AZ524" i="2"/>
  <c r="BQ524" i="2" s="1"/>
  <c r="AY524" i="2"/>
  <c r="AX524" i="2"/>
  <c r="BO524" i="2" s="1"/>
  <c r="AV524" i="2"/>
  <c r="L547" i="13" s="1"/>
  <c r="AO524" i="2"/>
  <c r="K547" i="13" s="1"/>
  <c r="AK524" i="2"/>
  <c r="Q524" i="2"/>
  <c r="DH523" i="2"/>
  <c r="CZ523" i="2"/>
  <c r="CY523" i="2"/>
  <c r="CW523" i="2"/>
  <c r="H546" i="13" s="1"/>
  <c r="CT523" i="2" a="1"/>
  <c r="CT523" i="2" s="1"/>
  <c r="CS523" i="2" a="1"/>
  <c r="CS523" i="2" s="1"/>
  <c r="CR523" i="2" a="1"/>
  <c r="CR523" i="2" s="1"/>
  <c r="CQ523" i="2"/>
  <c r="G546" i="13" s="1"/>
  <c r="CP523" i="2"/>
  <c r="CO523" i="2"/>
  <c r="CM523" i="2"/>
  <c r="CK523" i="2"/>
  <c r="E546" i="13" s="1"/>
  <c r="BS523" i="2"/>
  <c r="CB523" i="2" s="1"/>
  <c r="BR523" i="2"/>
  <c r="BG523" i="2"/>
  <c r="BC523" i="2"/>
  <c r="BB523" i="2"/>
  <c r="BA523" i="2"/>
  <c r="AZ523" i="2"/>
  <c r="BQ523" i="2" s="1"/>
  <c r="AY523" i="2"/>
  <c r="BF523" i="2" s="1"/>
  <c r="AX523" i="2"/>
  <c r="BO523" i="2" s="1"/>
  <c r="AV523" i="2"/>
  <c r="L546" i="13" s="1"/>
  <c r="AO523" i="2"/>
  <c r="K546" i="13" s="1"/>
  <c r="AK523" i="2"/>
  <c r="Q523" i="2"/>
  <c r="DH522" i="2"/>
  <c r="CZ522" i="2"/>
  <c r="CY522" i="2"/>
  <c r="CW522" i="2"/>
  <c r="H545" i="13" s="1"/>
  <c r="CT522" i="2" a="1"/>
  <c r="CT522" i="2" s="1"/>
  <c r="CS522" i="2" a="1"/>
  <c r="CS522" i="2" s="1"/>
  <c r="CR522" i="2" a="1"/>
  <c r="CR522" i="2" s="1"/>
  <c r="CQ522" i="2"/>
  <c r="G545" i="13" s="1"/>
  <c r="CP522" i="2"/>
  <c r="CO522" i="2"/>
  <c r="CM522" i="2"/>
  <c r="CK522" i="2"/>
  <c r="E545" i="13" s="1"/>
  <c r="BS522" i="2"/>
  <c r="BR522" i="2"/>
  <c r="BG522" i="2"/>
  <c r="BC522" i="2"/>
  <c r="BB522" i="2"/>
  <c r="BA522" i="2"/>
  <c r="AZ522" i="2"/>
  <c r="BQ522" i="2" s="1"/>
  <c r="AY522" i="2"/>
  <c r="BP522" i="2" s="1"/>
  <c r="AX522" i="2"/>
  <c r="BO522" i="2" s="1"/>
  <c r="AV522" i="2"/>
  <c r="L545" i="13" s="1"/>
  <c r="AO522" i="2"/>
  <c r="K545" i="13" s="1"/>
  <c r="AK522" i="2"/>
  <c r="Q522" i="2"/>
  <c r="DH521" i="2"/>
  <c r="CZ521" i="2"/>
  <c r="CY521" i="2"/>
  <c r="CW521" i="2"/>
  <c r="H544" i="13" s="1"/>
  <c r="CT521" i="2" a="1"/>
  <c r="CT521" i="2" s="1"/>
  <c r="CS521" i="2" a="1"/>
  <c r="CS521" i="2" s="1"/>
  <c r="CR521" i="2" a="1"/>
  <c r="CR521" i="2" s="1"/>
  <c r="CQ521" i="2"/>
  <c r="G544" i="13" s="1"/>
  <c r="CP521" i="2"/>
  <c r="CO521" i="2"/>
  <c r="CM521" i="2"/>
  <c r="CK521" i="2"/>
  <c r="E544" i="13" s="1"/>
  <c r="BS521" i="2"/>
  <c r="BW521" i="2" s="1"/>
  <c r="BT521" i="2" s="1"/>
  <c r="BR521" i="2"/>
  <c r="BG521" i="2"/>
  <c r="BC521" i="2"/>
  <c r="BB521" i="2"/>
  <c r="BA521" i="2"/>
  <c r="AZ521" i="2"/>
  <c r="BQ521" i="2" s="1"/>
  <c r="AY521" i="2"/>
  <c r="BP521" i="2" s="1"/>
  <c r="AX521" i="2"/>
  <c r="BE521" i="2" s="1"/>
  <c r="AV521" i="2"/>
  <c r="L544" i="13" s="1"/>
  <c r="AO521" i="2"/>
  <c r="K544" i="13" s="1"/>
  <c r="AK521" i="2"/>
  <c r="Q521" i="2"/>
  <c r="DH520" i="2"/>
  <c r="CZ520" i="2"/>
  <c r="CY520" i="2"/>
  <c r="CW520" i="2"/>
  <c r="H543" i="13" s="1"/>
  <c r="CT520" i="2" a="1"/>
  <c r="CT520" i="2" s="1"/>
  <c r="CS520" i="2" a="1"/>
  <c r="CS520" i="2" s="1"/>
  <c r="CR520" i="2" a="1"/>
  <c r="CR520" i="2" s="1"/>
  <c r="CQ520" i="2"/>
  <c r="G543" i="13" s="1"/>
  <c r="CP520" i="2"/>
  <c r="CO520" i="2"/>
  <c r="CM520" i="2"/>
  <c r="CK520" i="2"/>
  <c r="E543" i="13" s="1"/>
  <c r="BS520" i="2"/>
  <c r="CB520" i="2" s="1"/>
  <c r="BR520" i="2"/>
  <c r="BG520" i="2"/>
  <c r="BC520" i="2"/>
  <c r="BB520" i="2"/>
  <c r="BA520" i="2"/>
  <c r="AZ520" i="2"/>
  <c r="BQ520" i="2" s="1"/>
  <c r="AY520" i="2"/>
  <c r="BP520" i="2" s="1"/>
  <c r="AX520" i="2"/>
  <c r="AV520" i="2"/>
  <c r="L543" i="13" s="1"/>
  <c r="AO520" i="2"/>
  <c r="K543" i="13" s="1"/>
  <c r="AK520" i="2"/>
  <c r="Q520" i="2"/>
  <c r="DH519" i="2"/>
  <c r="CZ519" i="2"/>
  <c r="CY519" i="2"/>
  <c r="CW519" i="2"/>
  <c r="H542" i="13" s="1"/>
  <c r="CT519" i="2" a="1"/>
  <c r="CT519" i="2" s="1"/>
  <c r="CS519" i="2" a="1"/>
  <c r="CS519" i="2" s="1"/>
  <c r="CR519" i="2" a="1"/>
  <c r="CR519" i="2" s="1"/>
  <c r="CQ519" i="2"/>
  <c r="G542" i="13" s="1"/>
  <c r="CP519" i="2"/>
  <c r="CO519" i="2"/>
  <c r="CM519" i="2"/>
  <c r="CK519" i="2"/>
  <c r="E542" i="13" s="1"/>
  <c r="BS519" i="2"/>
  <c r="BX519" i="2" s="1"/>
  <c r="CA519" i="2" s="1"/>
  <c r="BR519" i="2"/>
  <c r="BG519" i="2"/>
  <c r="BC519" i="2"/>
  <c r="BB519" i="2"/>
  <c r="BA519" i="2"/>
  <c r="AZ519" i="2"/>
  <c r="BQ519" i="2" s="1"/>
  <c r="AY519" i="2"/>
  <c r="BP519" i="2" s="1"/>
  <c r="AX519" i="2"/>
  <c r="AV519" i="2"/>
  <c r="L542" i="13" s="1"/>
  <c r="AO519" i="2"/>
  <c r="K542" i="13" s="1"/>
  <c r="AK519" i="2"/>
  <c r="Q519" i="2"/>
  <c r="DH518" i="2"/>
  <c r="CZ518" i="2"/>
  <c r="CY518" i="2"/>
  <c r="CW518" i="2"/>
  <c r="H541" i="13" s="1"/>
  <c r="CT518" i="2" a="1"/>
  <c r="CT518" i="2" s="1"/>
  <c r="CS518" i="2" a="1"/>
  <c r="CS518" i="2" s="1"/>
  <c r="CR518" i="2" a="1"/>
  <c r="CR518" i="2" s="1"/>
  <c r="CQ518" i="2"/>
  <c r="G541" i="13" s="1"/>
  <c r="CP518" i="2"/>
  <c r="CO518" i="2"/>
  <c r="CM518" i="2"/>
  <c r="CK518" i="2"/>
  <c r="E541" i="13" s="1"/>
  <c r="BS518" i="2"/>
  <c r="BX518" i="2" s="1"/>
  <c r="BR518" i="2"/>
  <c r="BG518" i="2"/>
  <c r="BC518" i="2"/>
  <c r="BB518" i="2"/>
  <c r="BA518" i="2"/>
  <c r="AZ518" i="2"/>
  <c r="BQ518" i="2" s="1"/>
  <c r="AY518" i="2"/>
  <c r="BP518" i="2" s="1"/>
  <c r="AX518" i="2"/>
  <c r="BE518" i="2" s="1"/>
  <c r="AV518" i="2"/>
  <c r="L541" i="13" s="1"/>
  <c r="AO518" i="2"/>
  <c r="K541" i="13" s="1"/>
  <c r="AK518" i="2"/>
  <c r="Q518" i="2"/>
  <c r="DH517" i="2"/>
  <c r="CZ517" i="2"/>
  <c r="CY517" i="2"/>
  <c r="CW517" i="2"/>
  <c r="H540" i="13" s="1"/>
  <c r="CT517" i="2" a="1"/>
  <c r="CT517" i="2" s="1"/>
  <c r="CS517" i="2" a="1"/>
  <c r="CS517" i="2" s="1"/>
  <c r="CR517" i="2" a="1"/>
  <c r="CR517" i="2" s="1"/>
  <c r="CQ517" i="2"/>
  <c r="G540" i="13" s="1"/>
  <c r="CP517" i="2"/>
  <c r="CO517" i="2"/>
  <c r="CM517" i="2"/>
  <c r="CK517" i="2"/>
  <c r="E540" i="13" s="1"/>
  <c r="BS517" i="2"/>
  <c r="CB517" i="2" s="1"/>
  <c r="BR517" i="2"/>
  <c r="BG517" i="2"/>
  <c r="BC517" i="2"/>
  <c r="BB517" i="2"/>
  <c r="BA517" i="2"/>
  <c r="AZ517" i="2"/>
  <c r="BQ517" i="2" s="1"/>
  <c r="AY517" i="2"/>
  <c r="BP517" i="2" s="1"/>
  <c r="AX517" i="2"/>
  <c r="BO517" i="2" s="1"/>
  <c r="AV517" i="2"/>
  <c r="L540" i="13" s="1"/>
  <c r="AO517" i="2"/>
  <c r="K540" i="13" s="1"/>
  <c r="AK517" i="2"/>
  <c r="Q517" i="2"/>
  <c r="DH516" i="2"/>
  <c r="CZ516" i="2"/>
  <c r="CY516" i="2"/>
  <c r="CW516" i="2"/>
  <c r="H539" i="13" s="1"/>
  <c r="CT516" i="2" a="1"/>
  <c r="CT516" i="2" s="1"/>
  <c r="CS516" i="2" a="1"/>
  <c r="CS516" i="2" s="1"/>
  <c r="CR516" i="2" a="1"/>
  <c r="CR516" i="2" s="1"/>
  <c r="CQ516" i="2"/>
  <c r="CP516" i="2"/>
  <c r="CO516" i="2"/>
  <c r="CM516" i="2"/>
  <c r="CK516" i="2"/>
  <c r="E539" i="13" s="1"/>
  <c r="BS516" i="2"/>
  <c r="BX516" i="2" s="1"/>
  <c r="CA516" i="2" s="1"/>
  <c r="BR516" i="2"/>
  <c r="BG516" i="2"/>
  <c r="BC516" i="2"/>
  <c r="BB516" i="2"/>
  <c r="BA516" i="2"/>
  <c r="AZ516" i="2"/>
  <c r="BQ516" i="2" s="1"/>
  <c r="AY516" i="2"/>
  <c r="AX516" i="2"/>
  <c r="BO516" i="2" s="1"/>
  <c r="AV516" i="2"/>
  <c r="L539" i="13" s="1"/>
  <c r="AO516" i="2"/>
  <c r="K539" i="13" s="1"/>
  <c r="AK516" i="2"/>
  <c r="Q516" i="2"/>
  <c r="DH515" i="2"/>
  <c r="CZ515" i="2"/>
  <c r="CY515" i="2"/>
  <c r="CW515" i="2"/>
  <c r="H538" i="13" s="1"/>
  <c r="CT515" i="2" a="1"/>
  <c r="CT515" i="2" s="1"/>
  <c r="CS515" i="2" a="1"/>
  <c r="CS515" i="2" s="1"/>
  <c r="CR515" i="2" a="1"/>
  <c r="CR515" i="2" s="1"/>
  <c r="CQ515" i="2"/>
  <c r="G538" i="13" s="1"/>
  <c r="CP515" i="2"/>
  <c r="CO515" i="2"/>
  <c r="CM515" i="2"/>
  <c r="CK515" i="2"/>
  <c r="E538" i="13" s="1"/>
  <c r="BS515" i="2"/>
  <c r="CB515" i="2" s="1"/>
  <c r="BR515" i="2"/>
  <c r="BG515" i="2"/>
  <c r="BC515" i="2"/>
  <c r="BB515" i="2"/>
  <c r="BA515" i="2"/>
  <c r="AZ515" i="2"/>
  <c r="BQ515" i="2" s="1"/>
  <c r="AY515" i="2"/>
  <c r="BP515" i="2" s="1"/>
  <c r="AX515" i="2"/>
  <c r="BO515" i="2" s="1"/>
  <c r="AV515" i="2"/>
  <c r="L538" i="13" s="1"/>
  <c r="AO515" i="2"/>
  <c r="K538" i="13" s="1"/>
  <c r="AK515" i="2"/>
  <c r="Q515" i="2"/>
  <c r="DH514" i="2"/>
  <c r="CZ514" i="2"/>
  <c r="CY514" i="2"/>
  <c r="CW514" i="2"/>
  <c r="H537" i="13" s="1"/>
  <c r="CT514" i="2" a="1"/>
  <c r="CT514" i="2" s="1"/>
  <c r="CS514" i="2" a="1"/>
  <c r="CS514" i="2" s="1"/>
  <c r="CR514" i="2" a="1"/>
  <c r="CR514" i="2" s="1"/>
  <c r="CQ514" i="2"/>
  <c r="G537" i="13" s="1"/>
  <c r="CP514" i="2"/>
  <c r="CO514" i="2"/>
  <c r="CM514" i="2"/>
  <c r="CK514" i="2"/>
  <c r="E537" i="13" s="1"/>
  <c r="BS514" i="2"/>
  <c r="BR514" i="2"/>
  <c r="BG514" i="2"/>
  <c r="BC514" i="2"/>
  <c r="BB514" i="2"/>
  <c r="BA514" i="2"/>
  <c r="AZ514" i="2"/>
  <c r="BQ514" i="2" s="1"/>
  <c r="AY514" i="2"/>
  <c r="BP514" i="2" s="1"/>
  <c r="AX514" i="2"/>
  <c r="BO514" i="2" s="1"/>
  <c r="AV514" i="2"/>
  <c r="L537" i="13" s="1"/>
  <c r="AO514" i="2"/>
  <c r="K537" i="13" s="1"/>
  <c r="AK514" i="2"/>
  <c r="Q514" i="2"/>
  <c r="DH513" i="2"/>
  <c r="CZ513" i="2"/>
  <c r="CY513" i="2"/>
  <c r="CW513" i="2"/>
  <c r="H536" i="13" s="1"/>
  <c r="CT513" i="2" a="1"/>
  <c r="CT513" i="2" s="1"/>
  <c r="CS513" i="2" a="1"/>
  <c r="CS513" i="2" s="1"/>
  <c r="CR513" i="2" a="1"/>
  <c r="CR513" i="2" s="1"/>
  <c r="CQ513" i="2"/>
  <c r="G536" i="13" s="1"/>
  <c r="CP513" i="2"/>
  <c r="CO513" i="2"/>
  <c r="CM513" i="2"/>
  <c r="CK513" i="2"/>
  <c r="E536" i="13" s="1"/>
  <c r="BS513" i="2"/>
  <c r="BW513" i="2" s="1"/>
  <c r="BT513" i="2" s="1"/>
  <c r="BR513" i="2"/>
  <c r="BG513" i="2"/>
  <c r="BC513" i="2"/>
  <c r="BB513" i="2"/>
  <c r="BA513" i="2"/>
  <c r="AZ513" i="2"/>
  <c r="BQ513" i="2" s="1"/>
  <c r="AY513" i="2"/>
  <c r="AX513" i="2"/>
  <c r="BO513" i="2" s="1"/>
  <c r="AV513" i="2"/>
  <c r="L536" i="13" s="1"/>
  <c r="AO513" i="2"/>
  <c r="K536" i="13" s="1"/>
  <c r="AK513" i="2"/>
  <c r="Q513" i="2"/>
  <c r="DH512" i="2"/>
  <c r="CZ512" i="2"/>
  <c r="CY512" i="2"/>
  <c r="CW512" i="2"/>
  <c r="H535" i="13" s="1"/>
  <c r="CT512" i="2" a="1"/>
  <c r="CT512" i="2" s="1"/>
  <c r="CS512" i="2" a="1"/>
  <c r="CS512" i="2" s="1"/>
  <c r="CR512" i="2" a="1"/>
  <c r="CR512" i="2" s="1"/>
  <c r="CQ512" i="2"/>
  <c r="G535" i="13" s="1"/>
  <c r="CP512" i="2"/>
  <c r="CO512" i="2"/>
  <c r="CM512" i="2"/>
  <c r="CK512" i="2"/>
  <c r="E535" i="13" s="1"/>
  <c r="BS512" i="2"/>
  <c r="CB512" i="2" s="1"/>
  <c r="BR512" i="2"/>
  <c r="BG512" i="2"/>
  <c r="BC512" i="2"/>
  <c r="BB512" i="2"/>
  <c r="BA512" i="2"/>
  <c r="AZ512" i="2"/>
  <c r="BQ512" i="2" s="1"/>
  <c r="AY512" i="2"/>
  <c r="BP512" i="2" s="1"/>
  <c r="AX512" i="2"/>
  <c r="BE512" i="2" s="1"/>
  <c r="AV512" i="2"/>
  <c r="L535" i="13" s="1"/>
  <c r="AO512" i="2"/>
  <c r="K535" i="13" s="1"/>
  <c r="AK512" i="2"/>
  <c r="Q512" i="2"/>
  <c r="DH511" i="2"/>
  <c r="CZ511" i="2"/>
  <c r="CY511" i="2"/>
  <c r="CW511" i="2"/>
  <c r="H534" i="13" s="1"/>
  <c r="CT511" i="2" a="1"/>
  <c r="CT511" i="2" s="1"/>
  <c r="CS511" i="2" a="1"/>
  <c r="CS511" i="2" s="1"/>
  <c r="CR511" i="2" a="1"/>
  <c r="CR511" i="2" s="1"/>
  <c r="CQ511" i="2"/>
  <c r="G534" i="13" s="1"/>
  <c r="CP511" i="2"/>
  <c r="CO511" i="2"/>
  <c r="CM511" i="2"/>
  <c r="CK511" i="2"/>
  <c r="E534" i="13" s="1"/>
  <c r="BS511" i="2"/>
  <c r="BX511" i="2" s="1"/>
  <c r="CA511" i="2" s="1"/>
  <c r="BR511" i="2"/>
  <c r="BG511" i="2"/>
  <c r="BC511" i="2"/>
  <c r="BB511" i="2"/>
  <c r="BA511" i="2"/>
  <c r="AZ511" i="2"/>
  <c r="BQ511" i="2" s="1"/>
  <c r="AY511" i="2"/>
  <c r="BP511" i="2" s="1"/>
  <c r="AX511" i="2"/>
  <c r="AV511" i="2"/>
  <c r="L534" i="13" s="1"/>
  <c r="AO511" i="2"/>
  <c r="K534" i="13" s="1"/>
  <c r="AK511" i="2"/>
  <c r="Q511" i="2"/>
  <c r="DH510" i="2"/>
  <c r="CZ510" i="2"/>
  <c r="CY510" i="2"/>
  <c r="CW510" i="2"/>
  <c r="H533" i="13" s="1"/>
  <c r="CT510" i="2" a="1"/>
  <c r="CT510" i="2" s="1"/>
  <c r="CS510" i="2" a="1"/>
  <c r="CS510" i="2" s="1"/>
  <c r="CR510" i="2" a="1"/>
  <c r="CR510" i="2" s="1"/>
  <c r="CQ510" i="2"/>
  <c r="CP510" i="2"/>
  <c r="CO510" i="2"/>
  <c r="CM510" i="2"/>
  <c r="CK510" i="2"/>
  <c r="E533" i="13" s="1"/>
  <c r="BS510" i="2"/>
  <c r="BX510" i="2" s="1"/>
  <c r="BR510" i="2"/>
  <c r="BG510" i="2"/>
  <c r="BC510" i="2"/>
  <c r="BB510" i="2"/>
  <c r="BA510" i="2"/>
  <c r="AZ510" i="2"/>
  <c r="BQ510" i="2" s="1"/>
  <c r="AY510" i="2"/>
  <c r="AX510" i="2"/>
  <c r="BO510" i="2" s="1"/>
  <c r="AV510" i="2"/>
  <c r="L533" i="13" s="1"/>
  <c r="AO510" i="2"/>
  <c r="K533" i="13" s="1"/>
  <c r="AK510" i="2"/>
  <c r="Q510" i="2"/>
  <c r="DH509" i="2"/>
  <c r="CZ509" i="2"/>
  <c r="CY509" i="2"/>
  <c r="CW509" i="2"/>
  <c r="H532" i="13" s="1"/>
  <c r="CT509" i="2" a="1"/>
  <c r="CT509" i="2" s="1"/>
  <c r="CS509" i="2" a="1"/>
  <c r="CS509" i="2" s="1"/>
  <c r="CR509" i="2" a="1"/>
  <c r="CR509" i="2" s="1"/>
  <c r="CQ509" i="2"/>
  <c r="G532" i="13" s="1"/>
  <c r="CP509" i="2"/>
  <c r="CO509" i="2"/>
  <c r="CM509" i="2"/>
  <c r="CK509" i="2"/>
  <c r="E532" i="13" s="1"/>
  <c r="BS509" i="2"/>
  <c r="CB509" i="2" s="1"/>
  <c r="BR509" i="2"/>
  <c r="BG509" i="2"/>
  <c r="BC509" i="2"/>
  <c r="BB509" i="2"/>
  <c r="BA509" i="2"/>
  <c r="AZ509" i="2"/>
  <c r="BQ509" i="2" s="1"/>
  <c r="AY509" i="2"/>
  <c r="BP509" i="2" s="1"/>
  <c r="AX509" i="2"/>
  <c r="BO509" i="2" s="1"/>
  <c r="AV509" i="2"/>
  <c r="L532" i="13" s="1"/>
  <c r="AO509" i="2"/>
  <c r="K532" i="13" s="1"/>
  <c r="AK509" i="2"/>
  <c r="Q509" i="2"/>
  <c r="DH508" i="2"/>
  <c r="CZ508" i="2"/>
  <c r="CY508" i="2"/>
  <c r="CW508" i="2"/>
  <c r="H531" i="13" s="1"/>
  <c r="CT508" i="2" a="1"/>
  <c r="CT508" i="2" s="1"/>
  <c r="CS508" i="2" a="1"/>
  <c r="CS508" i="2" s="1"/>
  <c r="CR508" i="2" a="1"/>
  <c r="CR508" i="2" s="1"/>
  <c r="CQ508" i="2"/>
  <c r="CP508" i="2"/>
  <c r="CO508" i="2"/>
  <c r="CM508" i="2"/>
  <c r="CK508" i="2"/>
  <c r="E531" i="13" s="1"/>
  <c r="CJ508" i="2"/>
  <c r="CI508" i="2"/>
  <c r="CH508" i="2" s="1"/>
  <c r="CG508" i="2"/>
  <c r="CF508" i="2"/>
  <c r="CC508" i="2" s="1"/>
  <c r="BS508" i="2"/>
  <c r="BX508" i="2" s="1"/>
  <c r="CA508" i="2" s="1"/>
  <c r="BR508" i="2"/>
  <c r="BG508" i="2"/>
  <c r="BC508" i="2"/>
  <c r="BB508" i="2"/>
  <c r="BA508" i="2"/>
  <c r="AZ508" i="2"/>
  <c r="BQ508" i="2" s="1"/>
  <c r="AY508" i="2"/>
  <c r="BP508" i="2" s="1"/>
  <c r="AX508" i="2"/>
  <c r="AV508" i="2"/>
  <c r="L531" i="13" s="1"/>
  <c r="AO508" i="2"/>
  <c r="K531" i="13" s="1"/>
  <c r="AK508" i="2"/>
  <c r="Q508" i="2"/>
  <c r="DH507" i="2"/>
  <c r="CZ507" i="2"/>
  <c r="CY507" i="2"/>
  <c r="CW507" i="2"/>
  <c r="H530" i="13" s="1"/>
  <c r="CT507" i="2" a="1"/>
  <c r="CT507" i="2" s="1"/>
  <c r="CS507" i="2" a="1"/>
  <c r="CS507" i="2" s="1"/>
  <c r="CR507" i="2" a="1"/>
  <c r="CR507" i="2" s="1"/>
  <c r="CQ507" i="2"/>
  <c r="CP507" i="2"/>
  <c r="CO507" i="2"/>
  <c r="CM507" i="2"/>
  <c r="CK507" i="2"/>
  <c r="E530" i="13" s="1"/>
  <c r="CJ507" i="2"/>
  <c r="CI507" i="2"/>
  <c r="CH507" i="2" s="1"/>
  <c r="CG507" i="2"/>
  <c r="CF507" i="2"/>
  <c r="CC507" i="2" s="1"/>
  <c r="BS507" i="2"/>
  <c r="BW507" i="2" s="1"/>
  <c r="BT507" i="2" s="1"/>
  <c r="BR507" i="2"/>
  <c r="BG507" i="2"/>
  <c r="BC507" i="2"/>
  <c r="BB507" i="2"/>
  <c r="BA507" i="2"/>
  <c r="AZ507" i="2"/>
  <c r="BQ507" i="2" s="1"/>
  <c r="AY507" i="2"/>
  <c r="AX507" i="2"/>
  <c r="BO507" i="2" s="1"/>
  <c r="AV507" i="2"/>
  <c r="L530" i="13" s="1"/>
  <c r="AO507" i="2"/>
  <c r="K530" i="13" s="1"/>
  <c r="AK507" i="2"/>
  <c r="Q507" i="2"/>
  <c r="DH506" i="2"/>
  <c r="CZ506" i="2"/>
  <c r="CY506" i="2"/>
  <c r="CW506" i="2"/>
  <c r="H529" i="13" s="1"/>
  <c r="CT506" i="2" a="1"/>
  <c r="CT506" i="2" s="1"/>
  <c r="CS506" i="2" a="1"/>
  <c r="CS506" i="2" s="1"/>
  <c r="CR506" i="2" a="1"/>
  <c r="CR506" i="2" s="1"/>
  <c r="CQ506" i="2"/>
  <c r="G529" i="13" s="1"/>
  <c r="CP506" i="2"/>
  <c r="CO506" i="2"/>
  <c r="CM506" i="2"/>
  <c r="CK506" i="2"/>
  <c r="E529" i="13" s="1"/>
  <c r="CJ506" i="2"/>
  <c r="CI506" i="2"/>
  <c r="CH506" i="2" s="1"/>
  <c r="CG506" i="2"/>
  <c r="CF506" i="2"/>
  <c r="CC506" i="2" s="1"/>
  <c r="BS506" i="2"/>
  <c r="BW506" i="2" s="1"/>
  <c r="BZ506" i="2" s="1"/>
  <c r="BY506" i="2" s="1"/>
  <c r="BR506" i="2"/>
  <c r="BG506" i="2"/>
  <c r="BC506" i="2"/>
  <c r="BB506" i="2"/>
  <c r="BA506" i="2"/>
  <c r="AZ506" i="2"/>
  <c r="BQ506" i="2" s="1"/>
  <c r="AY506" i="2"/>
  <c r="BF506" i="2" s="1"/>
  <c r="AX506" i="2"/>
  <c r="BO506" i="2" s="1"/>
  <c r="AV506" i="2"/>
  <c r="L529" i="13" s="1"/>
  <c r="AO506" i="2"/>
  <c r="K529" i="13" s="1"/>
  <c r="AK506" i="2"/>
  <c r="Q506" i="2"/>
  <c r="DH505" i="2"/>
  <c r="CZ505" i="2"/>
  <c r="CY505" i="2"/>
  <c r="CW505" i="2"/>
  <c r="H528" i="13" s="1"/>
  <c r="CT505" i="2" a="1"/>
  <c r="CT505" i="2" s="1"/>
  <c r="CS505" i="2" a="1"/>
  <c r="CS505" i="2" s="1"/>
  <c r="CR505" i="2" a="1"/>
  <c r="CR505" i="2" s="1"/>
  <c r="CQ505" i="2"/>
  <c r="CP505" i="2"/>
  <c r="CO505" i="2"/>
  <c r="CM505" i="2"/>
  <c r="CK505" i="2"/>
  <c r="E528" i="13" s="1"/>
  <c r="CJ505" i="2"/>
  <c r="CI505" i="2"/>
  <c r="CH505" i="2" s="1"/>
  <c r="CG505" i="2"/>
  <c r="CF505" i="2"/>
  <c r="CC505" i="2" s="1"/>
  <c r="BS505" i="2"/>
  <c r="BR505" i="2"/>
  <c r="BG505" i="2"/>
  <c r="BC505" i="2"/>
  <c r="BB505" i="2"/>
  <c r="BA505" i="2"/>
  <c r="AZ505" i="2"/>
  <c r="BQ505" i="2" s="1"/>
  <c r="AY505" i="2"/>
  <c r="AX505" i="2"/>
  <c r="BO505" i="2" s="1"/>
  <c r="AV505" i="2"/>
  <c r="L528" i="13" s="1"/>
  <c r="AO505" i="2"/>
  <c r="K528" i="13" s="1"/>
  <c r="AK505" i="2"/>
  <c r="Q505" i="2"/>
  <c r="DH504" i="2"/>
  <c r="CZ504" i="2"/>
  <c r="CY504" i="2"/>
  <c r="CW504" i="2"/>
  <c r="H527" i="13" s="1"/>
  <c r="CT504" i="2" a="1"/>
  <c r="CT504" i="2" s="1"/>
  <c r="CS504" i="2" a="1"/>
  <c r="CS504" i="2" s="1"/>
  <c r="CR504" i="2" a="1"/>
  <c r="CR504" i="2" s="1"/>
  <c r="CQ504" i="2"/>
  <c r="CP504" i="2"/>
  <c r="CO504" i="2"/>
  <c r="CM504" i="2"/>
  <c r="CK504" i="2"/>
  <c r="E527" i="13" s="1"/>
  <c r="CJ504" i="2"/>
  <c r="CI504" i="2"/>
  <c r="CH504" i="2" s="1"/>
  <c r="CG504" i="2"/>
  <c r="CF504" i="2"/>
  <c r="CC504" i="2" s="1"/>
  <c r="BS504" i="2"/>
  <c r="BR504" i="2"/>
  <c r="BG504" i="2"/>
  <c r="BC504" i="2"/>
  <c r="BB504" i="2"/>
  <c r="BA504" i="2"/>
  <c r="AZ504" i="2"/>
  <c r="BQ504" i="2" s="1"/>
  <c r="AY504" i="2"/>
  <c r="BP504" i="2" s="1"/>
  <c r="AX504" i="2"/>
  <c r="AV504" i="2"/>
  <c r="L527" i="13" s="1"/>
  <c r="AO504" i="2"/>
  <c r="K527" i="13" s="1"/>
  <c r="AK504" i="2"/>
  <c r="Q504" i="2"/>
  <c r="DH503" i="2"/>
  <c r="CZ503" i="2"/>
  <c r="CY503" i="2"/>
  <c r="CW503" i="2"/>
  <c r="H526" i="13" s="1"/>
  <c r="CT503" i="2" a="1"/>
  <c r="CT503" i="2" s="1"/>
  <c r="CS503" i="2" a="1"/>
  <c r="CS503" i="2" s="1"/>
  <c r="CR503" i="2" a="1"/>
  <c r="CR503" i="2" s="1"/>
  <c r="CQ503" i="2"/>
  <c r="G526" i="13" s="1"/>
  <c r="CP503" i="2"/>
  <c r="CO503" i="2"/>
  <c r="CM503" i="2"/>
  <c r="CK503" i="2"/>
  <c r="E526" i="13" s="1"/>
  <c r="CJ503" i="2"/>
  <c r="CI503" i="2"/>
  <c r="CH503" i="2" s="1"/>
  <c r="CG503" i="2"/>
  <c r="CF503" i="2"/>
  <c r="CC503" i="2" s="1"/>
  <c r="BS503" i="2"/>
  <c r="BW503" i="2" s="1"/>
  <c r="BR503" i="2"/>
  <c r="BG503" i="2"/>
  <c r="BC503" i="2"/>
  <c r="BB503" i="2"/>
  <c r="BA503" i="2"/>
  <c r="AZ503" i="2"/>
  <c r="BQ503" i="2" s="1"/>
  <c r="AY503" i="2"/>
  <c r="BP503" i="2" s="1"/>
  <c r="AX503" i="2"/>
  <c r="BE503" i="2" s="1"/>
  <c r="AV503" i="2"/>
  <c r="L526" i="13" s="1"/>
  <c r="AO503" i="2"/>
  <c r="K526" i="13" s="1"/>
  <c r="AK503" i="2"/>
  <c r="Q503" i="2"/>
  <c r="DH502" i="2"/>
  <c r="CZ502" i="2"/>
  <c r="CY502" i="2"/>
  <c r="CW502" i="2"/>
  <c r="H525" i="13" s="1"/>
  <c r="CT502" i="2" a="1"/>
  <c r="CT502" i="2" s="1"/>
  <c r="CS502" i="2" a="1"/>
  <c r="CS502" i="2" s="1"/>
  <c r="CR502" i="2" a="1"/>
  <c r="CR502" i="2" s="1"/>
  <c r="CQ502" i="2"/>
  <c r="G525" i="13" s="1"/>
  <c r="CP502" i="2"/>
  <c r="CO502" i="2"/>
  <c r="CM502" i="2"/>
  <c r="CK502" i="2"/>
  <c r="E525" i="13" s="1"/>
  <c r="CJ502" i="2"/>
  <c r="CI502" i="2"/>
  <c r="CH502" i="2" s="1"/>
  <c r="CG502" i="2"/>
  <c r="CF502" i="2"/>
  <c r="CC502" i="2" s="1"/>
  <c r="BS502" i="2"/>
  <c r="BX502" i="2" s="1"/>
  <c r="CA502" i="2" s="1"/>
  <c r="BR502" i="2"/>
  <c r="BG502" i="2"/>
  <c r="BC502" i="2"/>
  <c r="BB502" i="2"/>
  <c r="BA502" i="2"/>
  <c r="AZ502" i="2"/>
  <c r="BQ502" i="2" s="1"/>
  <c r="AY502" i="2"/>
  <c r="BF502" i="2" s="1"/>
  <c r="AX502" i="2"/>
  <c r="BO502" i="2" s="1"/>
  <c r="AV502" i="2"/>
  <c r="L525" i="13" s="1"/>
  <c r="AO502" i="2"/>
  <c r="K525" i="13" s="1"/>
  <c r="AK502" i="2"/>
  <c r="Q502" i="2"/>
  <c r="DH501" i="2"/>
  <c r="CZ501" i="2"/>
  <c r="CY501" i="2"/>
  <c r="CW501" i="2"/>
  <c r="H524" i="13" s="1"/>
  <c r="CT501" i="2" a="1"/>
  <c r="CT501" i="2" s="1"/>
  <c r="CS501" i="2" a="1"/>
  <c r="CS501" i="2" s="1"/>
  <c r="CR501" i="2" a="1"/>
  <c r="CR501" i="2" s="1"/>
  <c r="CQ501" i="2"/>
  <c r="CP501" i="2"/>
  <c r="CO501" i="2"/>
  <c r="CM501" i="2"/>
  <c r="CK501" i="2"/>
  <c r="E524" i="13" s="1"/>
  <c r="CJ501" i="2"/>
  <c r="CI501" i="2"/>
  <c r="CH501" i="2" s="1"/>
  <c r="CG501" i="2"/>
  <c r="CF501" i="2"/>
  <c r="CC501" i="2" s="1"/>
  <c r="BS501" i="2"/>
  <c r="BR501" i="2"/>
  <c r="BG501" i="2"/>
  <c r="BC501" i="2"/>
  <c r="BB501" i="2"/>
  <c r="BA501" i="2"/>
  <c r="AZ501" i="2"/>
  <c r="BQ501" i="2" s="1"/>
  <c r="AY501" i="2"/>
  <c r="BF501" i="2" s="1"/>
  <c r="AX501" i="2"/>
  <c r="BO501" i="2" s="1"/>
  <c r="AV501" i="2"/>
  <c r="L524" i="13" s="1"/>
  <c r="AO501" i="2"/>
  <c r="K524" i="13" s="1"/>
  <c r="AK501" i="2"/>
  <c r="Q501" i="2"/>
  <c r="DH500" i="2"/>
  <c r="CZ500" i="2"/>
  <c r="CY500" i="2"/>
  <c r="CW500" i="2"/>
  <c r="H523" i="13" s="1"/>
  <c r="CT500" i="2" a="1"/>
  <c r="CT500" i="2" s="1"/>
  <c r="CS500" i="2" a="1"/>
  <c r="CS500" i="2" s="1"/>
  <c r="CR500" i="2" a="1"/>
  <c r="CR500" i="2" s="1"/>
  <c r="CQ500" i="2"/>
  <c r="CP500" i="2"/>
  <c r="CO500" i="2"/>
  <c r="CM500" i="2"/>
  <c r="CK500" i="2"/>
  <c r="E523" i="13" s="1"/>
  <c r="CJ500" i="2"/>
  <c r="CI500" i="2"/>
  <c r="CH500" i="2" s="1"/>
  <c r="CG500" i="2"/>
  <c r="CF500" i="2"/>
  <c r="CC500" i="2" s="1"/>
  <c r="BS500" i="2"/>
  <c r="BX500" i="2" s="1"/>
  <c r="CA500" i="2" s="1"/>
  <c r="BR500" i="2"/>
  <c r="BG500" i="2"/>
  <c r="BC500" i="2"/>
  <c r="BB500" i="2"/>
  <c r="BA500" i="2"/>
  <c r="AZ500" i="2"/>
  <c r="BQ500" i="2" s="1"/>
  <c r="AY500" i="2"/>
  <c r="BP500" i="2" s="1"/>
  <c r="AX500" i="2"/>
  <c r="AV500" i="2"/>
  <c r="L523" i="13" s="1"/>
  <c r="AO500" i="2"/>
  <c r="K523" i="13" s="1"/>
  <c r="AK500" i="2"/>
  <c r="Q500" i="2"/>
  <c r="DH499" i="2"/>
  <c r="CZ499" i="2"/>
  <c r="CY499" i="2"/>
  <c r="CW499" i="2"/>
  <c r="H522" i="13" s="1"/>
  <c r="CT499" i="2" a="1"/>
  <c r="CT499" i="2" s="1"/>
  <c r="CS499" i="2" a="1"/>
  <c r="CS499" i="2" s="1"/>
  <c r="CR499" i="2" a="1"/>
  <c r="CR499" i="2" s="1"/>
  <c r="CQ499" i="2"/>
  <c r="G522" i="13" s="1"/>
  <c r="CP499" i="2"/>
  <c r="CO499" i="2"/>
  <c r="CM499" i="2"/>
  <c r="CK499" i="2"/>
  <c r="E522" i="13" s="1"/>
  <c r="CJ499" i="2"/>
  <c r="CI499" i="2"/>
  <c r="CH499" i="2" s="1"/>
  <c r="CG499" i="2"/>
  <c r="CF499" i="2"/>
  <c r="CC499" i="2" s="1"/>
  <c r="BS499" i="2"/>
  <c r="BW499" i="2" s="1"/>
  <c r="BR499" i="2"/>
  <c r="BG499" i="2"/>
  <c r="BC499" i="2"/>
  <c r="BB499" i="2"/>
  <c r="BA499" i="2"/>
  <c r="AZ499" i="2"/>
  <c r="BQ499" i="2" s="1"/>
  <c r="AY499" i="2"/>
  <c r="BF499" i="2" s="1"/>
  <c r="AX499" i="2"/>
  <c r="BE499" i="2" s="1"/>
  <c r="AV499" i="2"/>
  <c r="L522" i="13" s="1"/>
  <c r="AO499" i="2"/>
  <c r="K522" i="13" s="1"/>
  <c r="AK499" i="2"/>
  <c r="Q499" i="2"/>
  <c r="DH498" i="2"/>
  <c r="CZ498" i="2"/>
  <c r="CY498" i="2"/>
  <c r="CW498" i="2"/>
  <c r="H521" i="13" s="1"/>
  <c r="CT498" i="2" a="1"/>
  <c r="CT498" i="2" s="1"/>
  <c r="CS498" i="2" a="1"/>
  <c r="CS498" i="2" s="1"/>
  <c r="CR498" i="2" a="1"/>
  <c r="CR498" i="2" s="1"/>
  <c r="CQ498" i="2"/>
  <c r="G521" i="13" s="1"/>
  <c r="CP498" i="2"/>
  <c r="CO498" i="2"/>
  <c r="CM498" i="2"/>
  <c r="CK498" i="2"/>
  <c r="E521" i="13" s="1"/>
  <c r="CJ498" i="2"/>
  <c r="CI498" i="2"/>
  <c r="CH498" i="2" s="1"/>
  <c r="CG498" i="2"/>
  <c r="CF498" i="2"/>
  <c r="CC498" i="2" s="1"/>
  <c r="BS498" i="2"/>
  <c r="BR498" i="2"/>
  <c r="BG498" i="2"/>
  <c r="BC498" i="2"/>
  <c r="BB498" i="2"/>
  <c r="BA498" i="2"/>
  <c r="AZ498" i="2"/>
  <c r="BQ498" i="2" s="1"/>
  <c r="AY498" i="2"/>
  <c r="BP498" i="2" s="1"/>
  <c r="AX498" i="2"/>
  <c r="BO498" i="2" s="1"/>
  <c r="AV498" i="2"/>
  <c r="L521" i="13" s="1"/>
  <c r="AO498" i="2"/>
  <c r="K521" i="13" s="1"/>
  <c r="AK498" i="2"/>
  <c r="Q498" i="2"/>
  <c r="DH497" i="2"/>
  <c r="CZ497" i="2"/>
  <c r="CY497" i="2"/>
  <c r="CW497" i="2"/>
  <c r="H520" i="13" s="1"/>
  <c r="CT497" i="2" a="1"/>
  <c r="CT497" i="2" s="1"/>
  <c r="CS497" i="2" a="1"/>
  <c r="CS497" i="2" s="1"/>
  <c r="CR497" i="2" a="1"/>
  <c r="CR497" i="2" s="1"/>
  <c r="CQ497" i="2"/>
  <c r="G520" i="13" s="1"/>
  <c r="CP497" i="2"/>
  <c r="CO497" i="2"/>
  <c r="CM497" i="2"/>
  <c r="CK497" i="2"/>
  <c r="E520" i="13" s="1"/>
  <c r="CJ497" i="2"/>
  <c r="CI497" i="2"/>
  <c r="CH497" i="2" s="1"/>
  <c r="CG497" i="2"/>
  <c r="CF497" i="2"/>
  <c r="CC497" i="2" s="1"/>
  <c r="BS497" i="2"/>
  <c r="BR497" i="2"/>
  <c r="BG497" i="2"/>
  <c r="BC497" i="2"/>
  <c r="BB497" i="2"/>
  <c r="BA497" i="2"/>
  <c r="AZ497" i="2"/>
  <c r="BQ497" i="2" s="1"/>
  <c r="AY497" i="2"/>
  <c r="AX497" i="2"/>
  <c r="BO497" i="2" s="1"/>
  <c r="AV497" i="2"/>
  <c r="L520" i="13" s="1"/>
  <c r="AO497" i="2"/>
  <c r="K520" i="13" s="1"/>
  <c r="AK497" i="2"/>
  <c r="Q497" i="2"/>
  <c r="DH496" i="2"/>
  <c r="CZ496" i="2"/>
  <c r="CY496" i="2"/>
  <c r="CW496" i="2"/>
  <c r="H519" i="13" s="1"/>
  <c r="CT496" i="2" a="1"/>
  <c r="CT496" i="2" s="1"/>
  <c r="CS496" i="2" a="1"/>
  <c r="CS496" i="2" s="1"/>
  <c r="CR496" i="2" a="1"/>
  <c r="CR496" i="2" s="1"/>
  <c r="CQ496" i="2"/>
  <c r="CP496" i="2"/>
  <c r="CO496" i="2"/>
  <c r="CM496" i="2"/>
  <c r="CK496" i="2"/>
  <c r="E519" i="13" s="1"/>
  <c r="CJ496" i="2"/>
  <c r="CI496" i="2"/>
  <c r="CH496" i="2" s="1"/>
  <c r="CG496" i="2"/>
  <c r="CF496" i="2"/>
  <c r="CC496" i="2" s="1"/>
  <c r="BS496" i="2"/>
  <c r="BX496" i="2" s="1"/>
  <c r="CA496" i="2" s="1"/>
  <c r="BR496" i="2"/>
  <c r="BG496" i="2"/>
  <c r="BC496" i="2"/>
  <c r="BB496" i="2"/>
  <c r="BA496" i="2"/>
  <c r="AZ496" i="2"/>
  <c r="BQ496" i="2" s="1"/>
  <c r="AY496" i="2"/>
  <c r="BP496" i="2" s="1"/>
  <c r="AX496" i="2"/>
  <c r="AV496" i="2"/>
  <c r="L519" i="13" s="1"/>
  <c r="AO496" i="2"/>
  <c r="K519" i="13" s="1"/>
  <c r="AK496" i="2"/>
  <c r="Q496" i="2"/>
  <c r="DH495" i="2"/>
  <c r="CZ495" i="2"/>
  <c r="CY495" i="2"/>
  <c r="CW495" i="2"/>
  <c r="H518" i="13" s="1"/>
  <c r="CT495" i="2" a="1"/>
  <c r="CT495" i="2" s="1"/>
  <c r="CS495" i="2" a="1"/>
  <c r="CS495" i="2" s="1"/>
  <c r="CR495" i="2" a="1"/>
  <c r="CR495" i="2" s="1"/>
  <c r="CQ495" i="2"/>
  <c r="CP495" i="2"/>
  <c r="CO495" i="2"/>
  <c r="CM495" i="2"/>
  <c r="CK495" i="2"/>
  <c r="E518" i="13" s="1"/>
  <c r="CJ495" i="2"/>
  <c r="CI495" i="2"/>
  <c r="CH495" i="2" s="1"/>
  <c r="CG495" i="2"/>
  <c r="CF495" i="2"/>
  <c r="CC495" i="2" s="1"/>
  <c r="BS495" i="2"/>
  <c r="BW495" i="2" s="1"/>
  <c r="BR495" i="2"/>
  <c r="BG495" i="2"/>
  <c r="BC495" i="2"/>
  <c r="BB495" i="2"/>
  <c r="BA495" i="2"/>
  <c r="AZ495" i="2"/>
  <c r="BQ495" i="2" s="1"/>
  <c r="AY495" i="2"/>
  <c r="BF495" i="2" s="1"/>
  <c r="AX495" i="2"/>
  <c r="BE495" i="2" s="1"/>
  <c r="AV495" i="2"/>
  <c r="L518" i="13" s="1"/>
  <c r="AO495" i="2"/>
  <c r="K518" i="13" s="1"/>
  <c r="AK495" i="2"/>
  <c r="Q495" i="2"/>
  <c r="DH494" i="2"/>
  <c r="CZ494" i="2"/>
  <c r="CY494" i="2"/>
  <c r="CW494" i="2"/>
  <c r="H517" i="13" s="1"/>
  <c r="CT494" i="2" a="1"/>
  <c r="CT494" i="2" s="1"/>
  <c r="CS494" i="2" a="1"/>
  <c r="CS494" i="2" s="1"/>
  <c r="CR494" i="2" a="1"/>
  <c r="CR494" i="2" s="1"/>
  <c r="CQ494" i="2"/>
  <c r="G517" i="13" s="1"/>
  <c r="CP494" i="2"/>
  <c r="CO494" i="2"/>
  <c r="CM494" i="2"/>
  <c r="CK494" i="2"/>
  <c r="E517" i="13" s="1"/>
  <c r="CJ494" i="2"/>
  <c r="CI494" i="2"/>
  <c r="CH494" i="2" s="1"/>
  <c r="CG494" i="2"/>
  <c r="CF494" i="2"/>
  <c r="CC494" i="2" s="1"/>
  <c r="BS494" i="2"/>
  <c r="BW494" i="2" s="1"/>
  <c r="BT494" i="2" s="1"/>
  <c r="BR494" i="2"/>
  <c r="BG494" i="2"/>
  <c r="BC494" i="2"/>
  <c r="BB494" i="2"/>
  <c r="BA494" i="2"/>
  <c r="AZ494" i="2"/>
  <c r="BQ494" i="2" s="1"/>
  <c r="AY494" i="2"/>
  <c r="AX494" i="2"/>
  <c r="BO494" i="2" s="1"/>
  <c r="AV494" i="2"/>
  <c r="L517" i="13" s="1"/>
  <c r="AO494" i="2"/>
  <c r="K517" i="13" s="1"/>
  <c r="AK494" i="2"/>
  <c r="Q494" i="2"/>
  <c r="DH493" i="2"/>
  <c r="CZ493" i="2"/>
  <c r="CY493" i="2"/>
  <c r="CW493" i="2"/>
  <c r="H516" i="13" s="1"/>
  <c r="CT493" i="2" a="1"/>
  <c r="CT493" i="2" s="1"/>
  <c r="CS493" i="2" a="1"/>
  <c r="CS493" i="2" s="1"/>
  <c r="CR493" i="2" a="1"/>
  <c r="CR493" i="2" s="1"/>
  <c r="CQ493" i="2"/>
  <c r="G516" i="13" s="1"/>
  <c r="CP493" i="2"/>
  <c r="CO493" i="2"/>
  <c r="CM493" i="2"/>
  <c r="CK493" i="2"/>
  <c r="E516" i="13" s="1"/>
  <c r="CJ493" i="2"/>
  <c r="CI493" i="2"/>
  <c r="CH493" i="2" s="1"/>
  <c r="CG493" i="2"/>
  <c r="CF493" i="2"/>
  <c r="CC493" i="2" s="1"/>
  <c r="BS493" i="2"/>
  <c r="BR493" i="2"/>
  <c r="BG493" i="2"/>
  <c r="BC493" i="2"/>
  <c r="BB493" i="2"/>
  <c r="BA493" i="2"/>
  <c r="AZ493" i="2"/>
  <c r="BQ493" i="2" s="1"/>
  <c r="AY493" i="2"/>
  <c r="BP493" i="2" s="1"/>
  <c r="AX493" i="2"/>
  <c r="AV493" i="2"/>
  <c r="L516" i="13" s="1"/>
  <c r="AO493" i="2"/>
  <c r="K516" i="13" s="1"/>
  <c r="AK493" i="2"/>
  <c r="Q493" i="2"/>
  <c r="DH492" i="2"/>
  <c r="CZ492" i="2"/>
  <c r="CY492" i="2"/>
  <c r="CW492" i="2"/>
  <c r="H515" i="13" s="1"/>
  <c r="CT492" i="2" a="1"/>
  <c r="CT492" i="2" s="1"/>
  <c r="CS492" i="2" a="1"/>
  <c r="CS492" i="2" s="1"/>
  <c r="CR492" i="2" a="1"/>
  <c r="CR492" i="2" s="1"/>
  <c r="CQ492" i="2"/>
  <c r="CP492" i="2"/>
  <c r="CO492" i="2"/>
  <c r="CM492" i="2"/>
  <c r="CK492" i="2"/>
  <c r="E515" i="13" s="1"/>
  <c r="CJ492" i="2"/>
  <c r="CI492" i="2"/>
  <c r="CH492" i="2" s="1"/>
  <c r="CG492" i="2"/>
  <c r="CF492" i="2"/>
  <c r="CC492" i="2" s="1"/>
  <c r="BS492" i="2"/>
  <c r="BR492" i="2"/>
  <c r="BG492" i="2"/>
  <c r="BC492" i="2"/>
  <c r="BB492" i="2"/>
  <c r="BA492" i="2"/>
  <c r="AZ492" i="2"/>
  <c r="BQ492" i="2" s="1"/>
  <c r="AY492" i="2"/>
  <c r="BP492" i="2" s="1"/>
  <c r="AX492" i="2"/>
  <c r="AV492" i="2"/>
  <c r="L515" i="13" s="1"/>
  <c r="AO492" i="2"/>
  <c r="K515" i="13" s="1"/>
  <c r="AK492" i="2"/>
  <c r="Q492" i="2"/>
  <c r="DH491" i="2"/>
  <c r="CZ491" i="2"/>
  <c r="CY491" i="2"/>
  <c r="CW491" i="2"/>
  <c r="H514" i="13" s="1"/>
  <c r="CT491" i="2" a="1"/>
  <c r="CT491" i="2" s="1"/>
  <c r="CS491" i="2" a="1"/>
  <c r="CS491" i="2" s="1"/>
  <c r="CR491" i="2" a="1"/>
  <c r="CR491" i="2" s="1"/>
  <c r="CQ491" i="2"/>
  <c r="G514" i="13" s="1"/>
  <c r="CP491" i="2"/>
  <c r="CO491" i="2"/>
  <c r="CM491" i="2"/>
  <c r="CK491" i="2"/>
  <c r="E514" i="13" s="1"/>
  <c r="CJ491" i="2"/>
  <c r="CI491" i="2"/>
  <c r="CH491" i="2" s="1"/>
  <c r="CG491" i="2"/>
  <c r="CF491" i="2"/>
  <c r="CC491" i="2" s="1"/>
  <c r="BS491" i="2"/>
  <c r="BW491" i="2" s="1"/>
  <c r="BR491" i="2"/>
  <c r="BG491" i="2"/>
  <c r="BC491" i="2"/>
  <c r="BB491" i="2"/>
  <c r="BA491" i="2"/>
  <c r="AZ491" i="2"/>
  <c r="BQ491" i="2" s="1"/>
  <c r="AY491" i="2"/>
  <c r="BP491" i="2" s="1"/>
  <c r="AX491" i="2"/>
  <c r="BE491" i="2" s="1"/>
  <c r="AV491" i="2"/>
  <c r="L514" i="13" s="1"/>
  <c r="AO491" i="2"/>
  <c r="K514" i="13" s="1"/>
  <c r="AK491" i="2"/>
  <c r="Q491" i="2"/>
  <c r="DH490" i="2"/>
  <c r="CZ490" i="2"/>
  <c r="CY490" i="2"/>
  <c r="CW490" i="2"/>
  <c r="H513" i="13" s="1"/>
  <c r="CT490" i="2" a="1"/>
  <c r="CT490" i="2" s="1"/>
  <c r="CS490" i="2" a="1"/>
  <c r="CS490" i="2" s="1"/>
  <c r="CR490" i="2" a="1"/>
  <c r="CR490" i="2" s="1"/>
  <c r="CQ490" i="2"/>
  <c r="G513" i="13" s="1"/>
  <c r="CP490" i="2"/>
  <c r="CO490" i="2"/>
  <c r="CM490" i="2"/>
  <c r="CK490" i="2"/>
  <c r="E513" i="13" s="1"/>
  <c r="BS490" i="2"/>
  <c r="CB490" i="2" s="1"/>
  <c r="BR490" i="2"/>
  <c r="BG490" i="2"/>
  <c r="BC490" i="2"/>
  <c r="BB490" i="2"/>
  <c r="BA490" i="2"/>
  <c r="AZ490" i="2"/>
  <c r="BQ490" i="2" s="1"/>
  <c r="AY490" i="2"/>
  <c r="BP490" i="2" s="1"/>
  <c r="AX490" i="2"/>
  <c r="BO490" i="2" s="1"/>
  <c r="AV490" i="2"/>
  <c r="L513" i="13" s="1"/>
  <c r="AO490" i="2"/>
  <c r="K513" i="13" s="1"/>
  <c r="AK490" i="2"/>
  <c r="Q490" i="2"/>
  <c r="DH489" i="2"/>
  <c r="CZ489" i="2"/>
  <c r="CY489" i="2"/>
  <c r="CW489" i="2"/>
  <c r="H512" i="13" s="1"/>
  <c r="CT489" i="2" a="1"/>
  <c r="CT489" i="2" s="1"/>
  <c r="CS489" i="2" a="1"/>
  <c r="CS489" i="2" s="1"/>
  <c r="CR489" i="2" a="1"/>
  <c r="CR489" i="2" s="1"/>
  <c r="CQ489" i="2"/>
  <c r="G512" i="13" s="1"/>
  <c r="CP489" i="2"/>
  <c r="CO489" i="2"/>
  <c r="CM489" i="2"/>
  <c r="CK489" i="2"/>
  <c r="E512" i="13" s="1"/>
  <c r="BS489" i="2"/>
  <c r="CB489" i="2" s="1"/>
  <c r="BR489" i="2"/>
  <c r="BG489" i="2"/>
  <c r="BC489" i="2"/>
  <c r="BB489" i="2"/>
  <c r="BA489" i="2"/>
  <c r="AZ489" i="2"/>
  <c r="BQ489" i="2" s="1"/>
  <c r="AY489" i="2"/>
  <c r="BP489" i="2" s="1"/>
  <c r="AX489" i="2"/>
  <c r="AV489" i="2"/>
  <c r="L512" i="13" s="1"/>
  <c r="AO489" i="2"/>
  <c r="K512" i="13" s="1"/>
  <c r="AK489" i="2"/>
  <c r="Q489" i="2"/>
  <c r="DH488" i="2"/>
  <c r="CZ488" i="2"/>
  <c r="CY488" i="2"/>
  <c r="CW488" i="2"/>
  <c r="H511" i="13" s="1"/>
  <c r="CT488" i="2" a="1"/>
  <c r="CT488" i="2" s="1"/>
  <c r="CS488" i="2" a="1"/>
  <c r="CS488" i="2" s="1"/>
  <c r="CR488" i="2" a="1"/>
  <c r="CR488" i="2" s="1"/>
  <c r="CQ488" i="2"/>
  <c r="G511" i="13" s="1"/>
  <c r="CP488" i="2"/>
  <c r="CO488" i="2"/>
  <c r="CM488" i="2"/>
  <c r="CK488" i="2"/>
  <c r="E511" i="13" s="1"/>
  <c r="BS488" i="2"/>
  <c r="BX488" i="2" s="1"/>
  <c r="BR488" i="2"/>
  <c r="BG488" i="2"/>
  <c r="BC488" i="2"/>
  <c r="BB488" i="2"/>
  <c r="BA488" i="2"/>
  <c r="AZ488" i="2"/>
  <c r="BQ488" i="2" s="1"/>
  <c r="AY488" i="2"/>
  <c r="BF488" i="2" s="1"/>
  <c r="AX488" i="2"/>
  <c r="BO488" i="2" s="1"/>
  <c r="AV488" i="2"/>
  <c r="L511" i="13" s="1"/>
  <c r="AO488" i="2"/>
  <c r="K511" i="13" s="1"/>
  <c r="AK488" i="2"/>
  <c r="Q488" i="2"/>
  <c r="DH487" i="2"/>
  <c r="CZ487" i="2"/>
  <c r="CY487" i="2"/>
  <c r="CW487" i="2"/>
  <c r="H510" i="13" s="1"/>
  <c r="CT487" i="2" a="1"/>
  <c r="CT487" i="2" s="1"/>
  <c r="CS487" i="2" a="1"/>
  <c r="CS487" i="2" s="1"/>
  <c r="CR487" i="2" a="1"/>
  <c r="CR487" i="2" s="1"/>
  <c r="CQ487" i="2"/>
  <c r="CP487" i="2"/>
  <c r="CO487" i="2"/>
  <c r="CM487" i="2"/>
  <c r="CK487" i="2"/>
  <c r="E510" i="13" s="1"/>
  <c r="BS487" i="2"/>
  <c r="CB487" i="2" s="1"/>
  <c r="BR487" i="2"/>
  <c r="BG487" i="2"/>
  <c r="BC487" i="2"/>
  <c r="BB487" i="2"/>
  <c r="BA487" i="2"/>
  <c r="AZ487" i="2"/>
  <c r="BQ487" i="2" s="1"/>
  <c r="AY487" i="2"/>
  <c r="AX487" i="2"/>
  <c r="AV487" i="2"/>
  <c r="L510" i="13" s="1"/>
  <c r="AO487" i="2"/>
  <c r="K510" i="13" s="1"/>
  <c r="AK487" i="2"/>
  <c r="Q487" i="2"/>
  <c r="DH486" i="2"/>
  <c r="CZ486" i="2"/>
  <c r="CY486" i="2"/>
  <c r="CW486" i="2"/>
  <c r="H509" i="13" s="1"/>
  <c r="CT486" i="2" a="1"/>
  <c r="CT486" i="2" s="1"/>
  <c r="CS486" i="2" a="1"/>
  <c r="CS486" i="2" s="1"/>
  <c r="CR486" i="2" a="1"/>
  <c r="CR486" i="2" s="1"/>
  <c r="CQ486" i="2"/>
  <c r="CP486" i="2"/>
  <c r="CO486" i="2"/>
  <c r="CM486" i="2"/>
  <c r="CK486" i="2"/>
  <c r="E509" i="13" s="1"/>
  <c r="BS486" i="2"/>
  <c r="CB486" i="2" s="1"/>
  <c r="CG486" i="2" s="1"/>
  <c r="BR486" i="2"/>
  <c r="BG486" i="2"/>
  <c r="BC486" i="2"/>
  <c r="BB486" i="2"/>
  <c r="BA486" i="2"/>
  <c r="AZ486" i="2"/>
  <c r="BQ486" i="2" s="1"/>
  <c r="AY486" i="2"/>
  <c r="AX486" i="2"/>
  <c r="BO486" i="2" s="1"/>
  <c r="AV486" i="2"/>
  <c r="L509" i="13" s="1"/>
  <c r="AO486" i="2"/>
  <c r="K509" i="13" s="1"/>
  <c r="AK486" i="2"/>
  <c r="Q486" i="2"/>
  <c r="DH485" i="2"/>
  <c r="CZ485" i="2"/>
  <c r="CY485" i="2"/>
  <c r="CW485" i="2"/>
  <c r="H508" i="13" s="1"/>
  <c r="CT485" i="2" a="1"/>
  <c r="CT485" i="2" s="1"/>
  <c r="CS485" i="2" a="1"/>
  <c r="CS485" i="2" s="1"/>
  <c r="CR485" i="2" a="1"/>
  <c r="CR485" i="2" s="1"/>
  <c r="CQ485" i="2"/>
  <c r="G508" i="13" s="1"/>
  <c r="CP485" i="2"/>
  <c r="CO485" i="2"/>
  <c r="CM485" i="2"/>
  <c r="CK485" i="2"/>
  <c r="E508" i="13" s="1"/>
  <c r="BS485" i="2"/>
  <c r="BW485" i="2" s="1"/>
  <c r="BR485" i="2"/>
  <c r="BG485" i="2"/>
  <c r="BC485" i="2"/>
  <c r="BB485" i="2"/>
  <c r="BA485" i="2"/>
  <c r="AZ485" i="2"/>
  <c r="BQ485" i="2" s="1"/>
  <c r="AY485" i="2"/>
  <c r="BF485" i="2" s="1"/>
  <c r="AX485" i="2"/>
  <c r="BO485" i="2" s="1"/>
  <c r="AV485" i="2"/>
  <c r="L508" i="13" s="1"/>
  <c r="AO485" i="2"/>
  <c r="K508" i="13" s="1"/>
  <c r="AK485" i="2"/>
  <c r="Q485" i="2"/>
  <c r="DH484" i="2"/>
  <c r="CZ484" i="2"/>
  <c r="CY484" i="2"/>
  <c r="CW484" i="2"/>
  <c r="H507" i="13" s="1"/>
  <c r="CT484" i="2" a="1"/>
  <c r="CT484" i="2" s="1"/>
  <c r="CS484" i="2" a="1"/>
  <c r="CS484" i="2" s="1"/>
  <c r="CR484" i="2" a="1"/>
  <c r="CR484" i="2" s="1"/>
  <c r="CQ484" i="2"/>
  <c r="G507" i="13" s="1"/>
  <c r="CP484" i="2"/>
  <c r="CO484" i="2"/>
  <c r="CM484" i="2"/>
  <c r="CK484" i="2"/>
  <c r="E507" i="13" s="1"/>
  <c r="BS484" i="2"/>
  <c r="BR484" i="2"/>
  <c r="BG484" i="2"/>
  <c r="BC484" i="2"/>
  <c r="BB484" i="2"/>
  <c r="BA484" i="2"/>
  <c r="AZ484" i="2"/>
  <c r="BQ484" i="2" s="1"/>
  <c r="AY484" i="2"/>
  <c r="BP484" i="2" s="1"/>
  <c r="AX484" i="2"/>
  <c r="BO484" i="2" s="1"/>
  <c r="AV484" i="2"/>
  <c r="L507" i="13" s="1"/>
  <c r="AO484" i="2"/>
  <c r="K507" i="13" s="1"/>
  <c r="AK484" i="2"/>
  <c r="Q484" i="2"/>
  <c r="DH483" i="2"/>
  <c r="CZ483" i="2"/>
  <c r="CY483" i="2"/>
  <c r="CW483" i="2"/>
  <c r="H506" i="13" s="1"/>
  <c r="CT483" i="2" a="1"/>
  <c r="CT483" i="2" s="1"/>
  <c r="CS483" i="2" a="1"/>
  <c r="CS483" i="2" s="1"/>
  <c r="CR483" i="2" a="1"/>
  <c r="CR483" i="2" s="1"/>
  <c r="CQ483" i="2"/>
  <c r="G506" i="13" s="1"/>
  <c r="CP483" i="2"/>
  <c r="CO483" i="2"/>
  <c r="CM483" i="2"/>
  <c r="CK483" i="2"/>
  <c r="E506" i="13" s="1"/>
  <c r="BS483" i="2"/>
  <c r="BW483" i="2" s="1"/>
  <c r="BR483" i="2"/>
  <c r="BG483" i="2"/>
  <c r="BC483" i="2"/>
  <c r="BB483" i="2"/>
  <c r="BA483" i="2"/>
  <c r="AZ483" i="2"/>
  <c r="BQ483" i="2" s="1"/>
  <c r="AY483" i="2"/>
  <c r="BP483" i="2" s="1"/>
  <c r="AX483" i="2"/>
  <c r="BE483" i="2" s="1"/>
  <c r="AV483" i="2"/>
  <c r="L506" i="13" s="1"/>
  <c r="AO483" i="2"/>
  <c r="K506" i="13" s="1"/>
  <c r="AK483" i="2"/>
  <c r="Q483" i="2"/>
  <c r="DH482" i="2"/>
  <c r="CZ482" i="2"/>
  <c r="CY482" i="2"/>
  <c r="CW482" i="2"/>
  <c r="H505" i="13" s="1"/>
  <c r="CT482" i="2" a="1"/>
  <c r="CT482" i="2" s="1"/>
  <c r="CS482" i="2" a="1"/>
  <c r="CS482" i="2" s="1"/>
  <c r="CR482" i="2" a="1"/>
  <c r="CR482" i="2" s="1"/>
  <c r="CQ482" i="2"/>
  <c r="G505" i="13" s="1"/>
  <c r="CP482" i="2"/>
  <c r="CO482" i="2"/>
  <c r="CM482" i="2"/>
  <c r="CK482" i="2"/>
  <c r="E505" i="13" s="1"/>
  <c r="BS482" i="2"/>
  <c r="BW482" i="2" s="1"/>
  <c r="BT482" i="2" s="1"/>
  <c r="BR482" i="2"/>
  <c r="BG482" i="2"/>
  <c r="BC482" i="2"/>
  <c r="BB482" i="2"/>
  <c r="BA482" i="2"/>
  <c r="AZ482" i="2"/>
  <c r="BQ482" i="2" s="1"/>
  <c r="AY482" i="2"/>
  <c r="BP482" i="2" s="1"/>
  <c r="AX482" i="2"/>
  <c r="BO482" i="2" s="1"/>
  <c r="AV482" i="2"/>
  <c r="L505" i="13" s="1"/>
  <c r="AO482" i="2"/>
  <c r="K505" i="13" s="1"/>
  <c r="AK482" i="2"/>
  <c r="Q482" i="2"/>
  <c r="DH481" i="2"/>
  <c r="CZ481" i="2"/>
  <c r="CY481" i="2"/>
  <c r="CW481" i="2"/>
  <c r="H504" i="13" s="1"/>
  <c r="CT481" i="2" a="1"/>
  <c r="CT481" i="2" s="1"/>
  <c r="CS481" i="2" a="1"/>
  <c r="CS481" i="2" s="1"/>
  <c r="CR481" i="2" a="1"/>
  <c r="CR481" i="2" s="1"/>
  <c r="CQ481" i="2"/>
  <c r="G504" i="13" s="1"/>
  <c r="CP481" i="2"/>
  <c r="CO481" i="2"/>
  <c r="CM481" i="2"/>
  <c r="CK481" i="2"/>
  <c r="E504" i="13" s="1"/>
  <c r="CJ481" i="2"/>
  <c r="CI481" i="2"/>
  <c r="CH481" i="2" s="1"/>
  <c r="CG481" i="2"/>
  <c r="CF481" i="2"/>
  <c r="CC481" i="2" s="1"/>
  <c r="BS481" i="2"/>
  <c r="BR481" i="2"/>
  <c r="BG481" i="2"/>
  <c r="BC481" i="2"/>
  <c r="BB481" i="2"/>
  <c r="BA481" i="2"/>
  <c r="AZ481" i="2"/>
  <c r="BQ481" i="2" s="1"/>
  <c r="AY481" i="2"/>
  <c r="BP481" i="2" s="1"/>
  <c r="AX481" i="2"/>
  <c r="BO481" i="2" s="1"/>
  <c r="AV481" i="2"/>
  <c r="L504" i="13" s="1"/>
  <c r="AO481" i="2"/>
  <c r="K504" i="13" s="1"/>
  <c r="AK481" i="2"/>
  <c r="Q481" i="2"/>
  <c r="DH480" i="2"/>
  <c r="CZ480" i="2"/>
  <c r="CY480" i="2"/>
  <c r="CW480" i="2"/>
  <c r="H503" i="13" s="1"/>
  <c r="CT480" i="2" a="1"/>
  <c r="CT480" i="2" s="1"/>
  <c r="CS480" i="2" a="1"/>
  <c r="CS480" i="2" s="1"/>
  <c r="CR480" i="2" a="1"/>
  <c r="CR480" i="2" s="1"/>
  <c r="CQ480" i="2"/>
  <c r="G503" i="13" s="1"/>
  <c r="CP480" i="2"/>
  <c r="CO480" i="2"/>
  <c r="CM480" i="2"/>
  <c r="CK480" i="2"/>
  <c r="E503" i="13" s="1"/>
  <c r="CJ480" i="2"/>
  <c r="CI480" i="2"/>
  <c r="CH480" i="2" s="1"/>
  <c r="CG480" i="2"/>
  <c r="CF480" i="2"/>
  <c r="CC480" i="2" s="1"/>
  <c r="BS480" i="2"/>
  <c r="BR480" i="2"/>
  <c r="BG480" i="2"/>
  <c r="BC480" i="2"/>
  <c r="BB480" i="2"/>
  <c r="BA480" i="2"/>
  <c r="AZ480" i="2"/>
  <c r="BQ480" i="2" s="1"/>
  <c r="AY480" i="2"/>
  <c r="AX480" i="2"/>
  <c r="BO480" i="2" s="1"/>
  <c r="AV480" i="2"/>
  <c r="L503" i="13" s="1"/>
  <c r="AO480" i="2"/>
  <c r="K503" i="13" s="1"/>
  <c r="AK480" i="2"/>
  <c r="Q480" i="2"/>
  <c r="DH479" i="2"/>
  <c r="CZ479" i="2"/>
  <c r="CY479" i="2"/>
  <c r="CW479" i="2"/>
  <c r="H502" i="13" s="1"/>
  <c r="CT479" i="2" a="1"/>
  <c r="CT479" i="2" s="1"/>
  <c r="CS479" i="2" a="1"/>
  <c r="CS479" i="2" s="1"/>
  <c r="CR479" i="2" a="1"/>
  <c r="CR479" i="2" s="1"/>
  <c r="CQ479" i="2"/>
  <c r="G502" i="13" s="1"/>
  <c r="CP479" i="2"/>
  <c r="CO479" i="2"/>
  <c r="CM479" i="2"/>
  <c r="CK479" i="2"/>
  <c r="E502" i="13" s="1"/>
  <c r="CJ479" i="2"/>
  <c r="CI479" i="2"/>
  <c r="CH479" i="2" s="1"/>
  <c r="CG479" i="2"/>
  <c r="CF479" i="2"/>
  <c r="CC479" i="2" s="1"/>
  <c r="BS479" i="2"/>
  <c r="BX479" i="2" s="1"/>
  <c r="BR479" i="2"/>
  <c r="BG479" i="2"/>
  <c r="BC479" i="2"/>
  <c r="BB479" i="2"/>
  <c r="BA479" i="2"/>
  <c r="AZ479" i="2"/>
  <c r="BQ479" i="2" s="1"/>
  <c r="AY479" i="2"/>
  <c r="BF479" i="2" s="1"/>
  <c r="AX479" i="2"/>
  <c r="BO479" i="2" s="1"/>
  <c r="AV479" i="2"/>
  <c r="L502" i="13" s="1"/>
  <c r="AO479" i="2"/>
  <c r="K502" i="13" s="1"/>
  <c r="AK479" i="2"/>
  <c r="Q479" i="2"/>
  <c r="DH478" i="2"/>
  <c r="CZ478" i="2"/>
  <c r="CY478" i="2"/>
  <c r="CW478" i="2"/>
  <c r="H501" i="13" s="1"/>
  <c r="CT478" i="2" a="1"/>
  <c r="CT478" i="2" s="1"/>
  <c r="CS478" i="2" a="1"/>
  <c r="CS478" i="2" s="1"/>
  <c r="CR478" i="2" a="1"/>
  <c r="CR478" i="2" s="1"/>
  <c r="CQ478" i="2"/>
  <c r="G501" i="13" s="1"/>
  <c r="CP478" i="2"/>
  <c r="CO478" i="2"/>
  <c r="CM478" i="2"/>
  <c r="CK478" i="2"/>
  <c r="E501" i="13" s="1"/>
  <c r="CJ478" i="2"/>
  <c r="CI478" i="2"/>
  <c r="CH478" i="2" s="1"/>
  <c r="CG478" i="2"/>
  <c r="CF478" i="2"/>
  <c r="CC478" i="2" s="1"/>
  <c r="BS478" i="2"/>
  <c r="BW478" i="2" s="1"/>
  <c r="BT478" i="2" s="1"/>
  <c r="BR478" i="2"/>
  <c r="BG478" i="2"/>
  <c r="BC478" i="2"/>
  <c r="BB478" i="2"/>
  <c r="BA478" i="2"/>
  <c r="AZ478" i="2"/>
  <c r="BQ478" i="2" s="1"/>
  <c r="AY478" i="2"/>
  <c r="BP478" i="2" s="1"/>
  <c r="AX478" i="2"/>
  <c r="BO478" i="2" s="1"/>
  <c r="AV478" i="2"/>
  <c r="L501" i="13" s="1"/>
  <c r="AO478" i="2"/>
  <c r="K501" i="13" s="1"/>
  <c r="AK478" i="2"/>
  <c r="Q478" i="2"/>
  <c r="DH477" i="2"/>
  <c r="CZ477" i="2"/>
  <c r="CY477" i="2"/>
  <c r="CW477" i="2"/>
  <c r="H500" i="13" s="1"/>
  <c r="CT477" i="2" a="1"/>
  <c r="CT477" i="2" s="1"/>
  <c r="CS477" i="2" a="1"/>
  <c r="CS477" i="2" s="1"/>
  <c r="CR477" i="2" a="1"/>
  <c r="CR477" i="2" s="1"/>
  <c r="CQ477" i="2"/>
  <c r="G500" i="13" s="1"/>
  <c r="CP477" i="2"/>
  <c r="CO477" i="2"/>
  <c r="CM477" i="2"/>
  <c r="CK477" i="2"/>
  <c r="E500" i="13" s="1"/>
  <c r="CJ477" i="2"/>
  <c r="CI477" i="2"/>
  <c r="CH477" i="2" s="1"/>
  <c r="CG477" i="2"/>
  <c r="CF477" i="2"/>
  <c r="CC477" i="2" s="1"/>
  <c r="BS477" i="2"/>
  <c r="BR477" i="2"/>
  <c r="BG477" i="2"/>
  <c r="BC477" i="2"/>
  <c r="BB477" i="2"/>
  <c r="BA477" i="2"/>
  <c r="AZ477" i="2"/>
  <c r="BQ477" i="2" s="1"/>
  <c r="AY477" i="2"/>
  <c r="BP477" i="2" s="1"/>
  <c r="AX477" i="2"/>
  <c r="BO477" i="2" s="1"/>
  <c r="AV477" i="2"/>
  <c r="L500" i="13" s="1"/>
  <c r="AO477" i="2"/>
  <c r="K500" i="13" s="1"/>
  <c r="AK477" i="2"/>
  <c r="Q477" i="2"/>
  <c r="DH476" i="2"/>
  <c r="CZ476" i="2"/>
  <c r="CY476" i="2"/>
  <c r="CW476" i="2"/>
  <c r="H499" i="13" s="1"/>
  <c r="CT476" i="2" a="1"/>
  <c r="CT476" i="2" s="1"/>
  <c r="CS476" i="2" a="1"/>
  <c r="CS476" i="2" s="1"/>
  <c r="CR476" i="2" a="1"/>
  <c r="CR476" i="2" s="1"/>
  <c r="CQ476" i="2"/>
  <c r="G499" i="13" s="1"/>
  <c r="CP476" i="2"/>
  <c r="CO476" i="2"/>
  <c r="CM476" i="2"/>
  <c r="CK476" i="2"/>
  <c r="E499" i="13" s="1"/>
  <c r="CJ476" i="2"/>
  <c r="CI476" i="2"/>
  <c r="CH476" i="2" s="1"/>
  <c r="CG476" i="2"/>
  <c r="CF476" i="2"/>
  <c r="CC476" i="2" s="1"/>
  <c r="BS476" i="2"/>
  <c r="BX476" i="2" s="1"/>
  <c r="CA476" i="2" s="1"/>
  <c r="BR476" i="2"/>
  <c r="BG476" i="2"/>
  <c r="BC476" i="2"/>
  <c r="BB476" i="2"/>
  <c r="BA476" i="2"/>
  <c r="AZ476" i="2"/>
  <c r="BQ476" i="2" s="1"/>
  <c r="AY476" i="2"/>
  <c r="AX476" i="2"/>
  <c r="BO476" i="2" s="1"/>
  <c r="AV476" i="2"/>
  <c r="L499" i="13" s="1"/>
  <c r="AO476" i="2"/>
  <c r="K499" i="13" s="1"/>
  <c r="AK476" i="2"/>
  <c r="Q476" i="2"/>
  <c r="DH475" i="2"/>
  <c r="CZ475" i="2"/>
  <c r="CY475" i="2"/>
  <c r="CW475" i="2"/>
  <c r="H498" i="13" s="1"/>
  <c r="CT475" i="2" a="1"/>
  <c r="CT475" i="2" s="1"/>
  <c r="CS475" i="2" a="1"/>
  <c r="CS475" i="2" s="1"/>
  <c r="CR475" i="2" a="1"/>
  <c r="CR475" i="2" s="1"/>
  <c r="CQ475" i="2"/>
  <c r="G498" i="13" s="1"/>
  <c r="CP475" i="2"/>
  <c r="CO475" i="2"/>
  <c r="CM475" i="2"/>
  <c r="CK475" i="2"/>
  <c r="E498" i="13" s="1"/>
  <c r="CJ475" i="2"/>
  <c r="CI475" i="2"/>
  <c r="CH475" i="2" s="1"/>
  <c r="CG475" i="2"/>
  <c r="CF475" i="2"/>
  <c r="CC475" i="2" s="1"/>
  <c r="BS475" i="2"/>
  <c r="BX475" i="2" s="1"/>
  <c r="BR475" i="2"/>
  <c r="BG475" i="2"/>
  <c r="BC475" i="2"/>
  <c r="BB475" i="2"/>
  <c r="BA475" i="2"/>
  <c r="AZ475" i="2"/>
  <c r="BQ475" i="2" s="1"/>
  <c r="AY475" i="2"/>
  <c r="BF475" i="2" s="1"/>
  <c r="AX475" i="2"/>
  <c r="BO475" i="2" s="1"/>
  <c r="AV475" i="2"/>
  <c r="L498" i="13" s="1"/>
  <c r="AO475" i="2"/>
  <c r="K498" i="13" s="1"/>
  <c r="AK475" i="2"/>
  <c r="Q475" i="2"/>
  <c r="DH474" i="2"/>
  <c r="CZ474" i="2"/>
  <c r="CY474" i="2"/>
  <c r="CW474" i="2"/>
  <c r="H497" i="13" s="1"/>
  <c r="CT474" i="2" a="1"/>
  <c r="CT474" i="2" s="1"/>
  <c r="CS474" i="2" a="1"/>
  <c r="CS474" i="2" s="1"/>
  <c r="CR474" i="2" a="1"/>
  <c r="CR474" i="2" s="1"/>
  <c r="CQ474" i="2"/>
  <c r="G497" i="13" s="1"/>
  <c r="CP474" i="2"/>
  <c r="CO474" i="2"/>
  <c r="CM474" i="2"/>
  <c r="CK474" i="2"/>
  <c r="E497" i="13" s="1"/>
  <c r="CJ474" i="2"/>
  <c r="CI474" i="2"/>
  <c r="CH474" i="2" s="1"/>
  <c r="CG474" i="2"/>
  <c r="CF474" i="2"/>
  <c r="CC474" i="2" s="1"/>
  <c r="BS474" i="2"/>
  <c r="BR474" i="2"/>
  <c r="BG474" i="2"/>
  <c r="BC474" i="2"/>
  <c r="BB474" i="2"/>
  <c r="BA474" i="2"/>
  <c r="AZ474" i="2"/>
  <c r="BQ474" i="2" s="1"/>
  <c r="AY474" i="2"/>
  <c r="BP474" i="2" s="1"/>
  <c r="AX474" i="2"/>
  <c r="BO474" i="2" s="1"/>
  <c r="AV474" i="2"/>
  <c r="L497" i="13" s="1"/>
  <c r="AO474" i="2"/>
  <c r="K497" i="13" s="1"/>
  <c r="AK474" i="2"/>
  <c r="Q474" i="2"/>
  <c r="DH473" i="2"/>
  <c r="CZ473" i="2"/>
  <c r="CY473" i="2"/>
  <c r="CW473" i="2"/>
  <c r="H496" i="13" s="1"/>
  <c r="CT473" i="2" a="1"/>
  <c r="CT473" i="2" s="1"/>
  <c r="CS473" i="2" a="1"/>
  <c r="CS473" i="2" s="1"/>
  <c r="CR473" i="2" a="1"/>
  <c r="CR473" i="2" s="1"/>
  <c r="CQ473" i="2"/>
  <c r="G496" i="13" s="1"/>
  <c r="CP473" i="2"/>
  <c r="CO473" i="2"/>
  <c r="CM473" i="2"/>
  <c r="CK473" i="2"/>
  <c r="E496" i="13" s="1"/>
  <c r="CJ473" i="2"/>
  <c r="CI473" i="2"/>
  <c r="CH473" i="2" s="1"/>
  <c r="CG473" i="2"/>
  <c r="CF473" i="2"/>
  <c r="CC473" i="2" s="1"/>
  <c r="BS473" i="2"/>
  <c r="BR473" i="2"/>
  <c r="BG473" i="2"/>
  <c r="BC473" i="2"/>
  <c r="BB473" i="2"/>
  <c r="BA473" i="2"/>
  <c r="AZ473" i="2"/>
  <c r="BQ473" i="2" s="1"/>
  <c r="AY473" i="2"/>
  <c r="BP473" i="2" s="1"/>
  <c r="AX473" i="2"/>
  <c r="BO473" i="2" s="1"/>
  <c r="AV473" i="2"/>
  <c r="L496" i="13" s="1"/>
  <c r="AO473" i="2"/>
  <c r="K496" i="13" s="1"/>
  <c r="AK473" i="2"/>
  <c r="Q473" i="2"/>
  <c r="DH472" i="2"/>
  <c r="CZ472" i="2"/>
  <c r="CY472" i="2"/>
  <c r="CW472" i="2"/>
  <c r="H495" i="13" s="1"/>
  <c r="CT472" i="2" a="1"/>
  <c r="CT472" i="2" s="1"/>
  <c r="CS472" i="2" a="1"/>
  <c r="CS472" i="2" s="1"/>
  <c r="CR472" i="2" a="1"/>
  <c r="CR472" i="2" s="1"/>
  <c r="CQ472" i="2"/>
  <c r="G495" i="13" s="1"/>
  <c r="CP472" i="2"/>
  <c r="CO472" i="2"/>
  <c r="CM472" i="2"/>
  <c r="CK472" i="2"/>
  <c r="E495" i="13" s="1"/>
  <c r="BS472" i="2"/>
  <c r="BW472" i="2" s="1"/>
  <c r="BT472" i="2" s="1"/>
  <c r="BR472" i="2"/>
  <c r="BG472" i="2"/>
  <c r="BC472" i="2"/>
  <c r="BB472" i="2"/>
  <c r="BA472" i="2"/>
  <c r="AZ472" i="2"/>
  <c r="BQ472" i="2" s="1"/>
  <c r="AY472" i="2"/>
  <c r="BP472" i="2" s="1"/>
  <c r="AX472" i="2"/>
  <c r="BE472" i="2" s="1"/>
  <c r="AV472" i="2"/>
  <c r="L495" i="13" s="1"/>
  <c r="AO472" i="2"/>
  <c r="K495" i="13" s="1"/>
  <c r="AK472" i="2"/>
  <c r="Q472" i="2"/>
  <c r="DH471" i="2"/>
  <c r="CZ471" i="2"/>
  <c r="CY471" i="2"/>
  <c r="CW471" i="2"/>
  <c r="H494" i="13" s="1"/>
  <c r="CT471" i="2" a="1"/>
  <c r="CT471" i="2" s="1"/>
  <c r="CS471" i="2" a="1"/>
  <c r="CS471" i="2" s="1"/>
  <c r="CR471" i="2" a="1"/>
  <c r="CR471" i="2" s="1"/>
  <c r="CQ471" i="2"/>
  <c r="G494" i="13" s="1"/>
  <c r="CP471" i="2"/>
  <c r="CO471" i="2"/>
  <c r="CM471" i="2"/>
  <c r="CK471" i="2"/>
  <c r="E494" i="13" s="1"/>
  <c r="BS471" i="2"/>
  <c r="BX471" i="2" s="1"/>
  <c r="BR471" i="2"/>
  <c r="BG471" i="2"/>
  <c r="BC471" i="2"/>
  <c r="BB471" i="2"/>
  <c r="BA471" i="2"/>
  <c r="AZ471" i="2"/>
  <c r="BQ471" i="2" s="1"/>
  <c r="AY471" i="2"/>
  <c r="BP471" i="2" s="1"/>
  <c r="AX471" i="2"/>
  <c r="BO471" i="2" s="1"/>
  <c r="AV471" i="2"/>
  <c r="L494" i="13" s="1"/>
  <c r="AO471" i="2"/>
  <c r="K494" i="13" s="1"/>
  <c r="AK471" i="2"/>
  <c r="Q471" i="2"/>
  <c r="DH470" i="2"/>
  <c r="CZ470" i="2"/>
  <c r="CY470" i="2"/>
  <c r="CW470" i="2"/>
  <c r="H493" i="13" s="1"/>
  <c r="CT470" i="2" a="1"/>
  <c r="CT470" i="2" s="1"/>
  <c r="CS470" i="2" a="1"/>
  <c r="CS470" i="2" s="1"/>
  <c r="CR470" i="2" a="1"/>
  <c r="CR470" i="2" s="1"/>
  <c r="CQ470" i="2"/>
  <c r="G493" i="13" s="1"/>
  <c r="CP470" i="2"/>
  <c r="CO470" i="2"/>
  <c r="CM470" i="2"/>
  <c r="CK470" i="2"/>
  <c r="E493" i="13" s="1"/>
  <c r="BS470" i="2"/>
  <c r="CB470" i="2" s="1"/>
  <c r="BR470" i="2"/>
  <c r="BG470" i="2"/>
  <c r="BC470" i="2"/>
  <c r="BB470" i="2"/>
  <c r="BA470" i="2"/>
  <c r="AZ470" i="2"/>
  <c r="BQ470" i="2" s="1"/>
  <c r="AY470" i="2"/>
  <c r="BP470" i="2" s="1"/>
  <c r="AX470" i="2"/>
  <c r="AV470" i="2"/>
  <c r="L493" i="13" s="1"/>
  <c r="AO470" i="2"/>
  <c r="K493" i="13" s="1"/>
  <c r="AK470" i="2"/>
  <c r="Q470" i="2"/>
  <c r="DH469" i="2"/>
  <c r="CZ469" i="2"/>
  <c r="CY469" i="2"/>
  <c r="CW469" i="2"/>
  <c r="H492" i="13" s="1"/>
  <c r="CT469" i="2" a="1"/>
  <c r="CT469" i="2" s="1"/>
  <c r="CS469" i="2" a="1"/>
  <c r="CS469" i="2" s="1"/>
  <c r="CR469" i="2" a="1"/>
  <c r="CR469" i="2" s="1"/>
  <c r="CQ469" i="2"/>
  <c r="G492" i="13" s="1"/>
  <c r="CP469" i="2"/>
  <c r="CO469" i="2"/>
  <c r="CM469" i="2"/>
  <c r="CK469" i="2"/>
  <c r="E492" i="13" s="1"/>
  <c r="BS469" i="2"/>
  <c r="BX469" i="2" s="1"/>
  <c r="BR469" i="2"/>
  <c r="BG469" i="2"/>
  <c r="BC469" i="2"/>
  <c r="BB469" i="2"/>
  <c r="BA469" i="2"/>
  <c r="AZ469" i="2"/>
  <c r="BQ469" i="2" s="1"/>
  <c r="AY469" i="2"/>
  <c r="BP469" i="2" s="1"/>
  <c r="AX469" i="2"/>
  <c r="BE469" i="2" s="1"/>
  <c r="AV469" i="2"/>
  <c r="L492" i="13" s="1"/>
  <c r="AO469" i="2"/>
  <c r="K492" i="13" s="1"/>
  <c r="AK469" i="2"/>
  <c r="Q469" i="2"/>
  <c r="DH468" i="2"/>
  <c r="CZ468" i="2"/>
  <c r="CY468" i="2"/>
  <c r="CW468" i="2"/>
  <c r="H491" i="13" s="1"/>
  <c r="CT468" i="2" a="1"/>
  <c r="CT468" i="2" s="1"/>
  <c r="CS468" i="2" a="1"/>
  <c r="CS468" i="2" s="1"/>
  <c r="CR468" i="2" a="1"/>
  <c r="CR468" i="2" s="1"/>
  <c r="CQ468" i="2"/>
  <c r="G491" i="13" s="1"/>
  <c r="CP468" i="2"/>
  <c r="CO468" i="2"/>
  <c r="CM468" i="2"/>
  <c r="CK468" i="2"/>
  <c r="E491" i="13" s="1"/>
  <c r="BS468" i="2"/>
  <c r="CB468" i="2" s="1"/>
  <c r="BR468" i="2"/>
  <c r="BG468" i="2"/>
  <c r="BC468" i="2"/>
  <c r="BB468" i="2"/>
  <c r="BA468" i="2"/>
  <c r="AZ468" i="2"/>
  <c r="BQ468" i="2" s="1"/>
  <c r="AY468" i="2"/>
  <c r="BF468" i="2" s="1"/>
  <c r="AX468" i="2"/>
  <c r="BO468" i="2" s="1"/>
  <c r="AV468" i="2"/>
  <c r="L491" i="13" s="1"/>
  <c r="AO468" i="2"/>
  <c r="K491" i="13" s="1"/>
  <c r="AK468" i="2"/>
  <c r="Q468" i="2"/>
  <c r="DH467" i="2"/>
  <c r="CZ467" i="2"/>
  <c r="CY467" i="2"/>
  <c r="CW467" i="2"/>
  <c r="H490" i="13" s="1"/>
  <c r="CT467" i="2" a="1"/>
  <c r="CT467" i="2" s="1"/>
  <c r="CS467" i="2" a="1"/>
  <c r="CS467" i="2" s="1"/>
  <c r="CR467" i="2" a="1"/>
  <c r="CR467" i="2" s="1"/>
  <c r="CQ467" i="2"/>
  <c r="CP467" i="2"/>
  <c r="CO467" i="2"/>
  <c r="CM467" i="2"/>
  <c r="CK467" i="2"/>
  <c r="E490" i="13" s="1"/>
  <c r="BS467" i="2"/>
  <c r="BW467" i="2" s="1"/>
  <c r="BT467" i="2" s="1"/>
  <c r="BR467" i="2"/>
  <c r="BG467" i="2"/>
  <c r="BC467" i="2"/>
  <c r="BB467" i="2"/>
  <c r="BA467" i="2"/>
  <c r="AZ467" i="2"/>
  <c r="BQ467" i="2" s="1"/>
  <c r="AY467" i="2"/>
  <c r="AX467" i="2"/>
  <c r="BO467" i="2" s="1"/>
  <c r="AV467" i="2"/>
  <c r="L490" i="13" s="1"/>
  <c r="AO467" i="2"/>
  <c r="K490" i="13" s="1"/>
  <c r="AK467" i="2"/>
  <c r="Q467" i="2"/>
  <c r="DH466" i="2"/>
  <c r="CZ466" i="2"/>
  <c r="CY466" i="2"/>
  <c r="CW466" i="2"/>
  <c r="H489" i="13" s="1"/>
  <c r="CT466" i="2" a="1"/>
  <c r="CT466" i="2" s="1"/>
  <c r="CS466" i="2" a="1"/>
  <c r="CS466" i="2" s="1"/>
  <c r="CR466" i="2" a="1"/>
  <c r="CR466" i="2" s="1"/>
  <c r="CQ466" i="2"/>
  <c r="G489" i="13" s="1"/>
  <c r="CP466" i="2"/>
  <c r="CO466" i="2"/>
  <c r="CM466" i="2"/>
  <c r="CK466" i="2"/>
  <c r="E489" i="13" s="1"/>
  <c r="BS466" i="2"/>
  <c r="CB466" i="2" s="1"/>
  <c r="BR466" i="2"/>
  <c r="BG466" i="2"/>
  <c r="BC466" i="2"/>
  <c r="BB466" i="2"/>
  <c r="BA466" i="2"/>
  <c r="AZ466" i="2"/>
  <c r="BQ466" i="2" s="1"/>
  <c r="AY466" i="2"/>
  <c r="AX466" i="2"/>
  <c r="BO466" i="2" s="1"/>
  <c r="AV466" i="2"/>
  <c r="L489" i="13" s="1"/>
  <c r="AO466" i="2"/>
  <c r="K489" i="13" s="1"/>
  <c r="AK466" i="2"/>
  <c r="Q466" i="2"/>
  <c r="DH465" i="2"/>
  <c r="CZ465" i="2"/>
  <c r="CY465" i="2"/>
  <c r="CW465" i="2"/>
  <c r="H488" i="13" s="1"/>
  <c r="CT465" i="2" a="1"/>
  <c r="CT465" i="2" s="1"/>
  <c r="CS465" i="2" a="1"/>
  <c r="CS465" i="2" s="1"/>
  <c r="CR465" i="2" a="1"/>
  <c r="CR465" i="2" s="1"/>
  <c r="CQ465" i="2"/>
  <c r="G488" i="13" s="1"/>
  <c r="CP465" i="2"/>
  <c r="CO465" i="2"/>
  <c r="CM465" i="2"/>
  <c r="CK465" i="2"/>
  <c r="E488" i="13" s="1"/>
  <c r="BS465" i="2"/>
  <c r="BR465" i="2"/>
  <c r="BG465" i="2"/>
  <c r="BC465" i="2"/>
  <c r="BB465" i="2"/>
  <c r="BA465" i="2"/>
  <c r="AZ465" i="2"/>
  <c r="BQ465" i="2" s="1"/>
  <c r="AY465" i="2"/>
  <c r="BP465" i="2" s="1"/>
  <c r="AX465" i="2"/>
  <c r="BO465" i="2" s="1"/>
  <c r="AV465" i="2"/>
  <c r="L488" i="13" s="1"/>
  <c r="AO465" i="2"/>
  <c r="K488" i="13" s="1"/>
  <c r="AK465" i="2"/>
  <c r="Q465" i="2"/>
  <c r="DH464" i="2"/>
  <c r="CZ464" i="2"/>
  <c r="CY464" i="2"/>
  <c r="CW464" i="2"/>
  <c r="H487" i="13" s="1"/>
  <c r="CT464" i="2" a="1"/>
  <c r="CT464" i="2" s="1"/>
  <c r="CS464" i="2" a="1"/>
  <c r="CS464" i="2" s="1"/>
  <c r="CR464" i="2" a="1"/>
  <c r="CR464" i="2" s="1"/>
  <c r="CQ464" i="2"/>
  <c r="G487" i="13" s="1"/>
  <c r="CP464" i="2"/>
  <c r="CO464" i="2"/>
  <c r="CM464" i="2"/>
  <c r="CK464" i="2"/>
  <c r="E487" i="13" s="1"/>
  <c r="BS464" i="2"/>
  <c r="BW464" i="2" s="1"/>
  <c r="BT464" i="2" s="1"/>
  <c r="BR464" i="2"/>
  <c r="BG464" i="2"/>
  <c r="BC464" i="2"/>
  <c r="BB464" i="2"/>
  <c r="BA464" i="2"/>
  <c r="AZ464" i="2"/>
  <c r="BQ464" i="2" s="1"/>
  <c r="AY464" i="2"/>
  <c r="BF464" i="2" s="1"/>
  <c r="AX464" i="2"/>
  <c r="BO464" i="2" s="1"/>
  <c r="AV464" i="2"/>
  <c r="L487" i="13" s="1"/>
  <c r="AO464" i="2"/>
  <c r="K487" i="13" s="1"/>
  <c r="AK464" i="2"/>
  <c r="Q464" i="2"/>
  <c r="DH463" i="2"/>
  <c r="CZ463" i="2"/>
  <c r="CY463" i="2"/>
  <c r="CW463" i="2"/>
  <c r="H486" i="13" s="1"/>
  <c r="CT463" i="2" a="1"/>
  <c r="CT463" i="2" s="1"/>
  <c r="CS463" i="2" a="1"/>
  <c r="CS463" i="2" s="1"/>
  <c r="CR463" i="2" a="1"/>
  <c r="CR463" i="2" s="1"/>
  <c r="CQ463" i="2"/>
  <c r="G486" i="13" s="1"/>
  <c r="CP463" i="2"/>
  <c r="CO463" i="2"/>
  <c r="CM463" i="2"/>
  <c r="CK463" i="2"/>
  <c r="E486" i="13" s="1"/>
  <c r="BS463" i="2"/>
  <c r="CB463" i="2" s="1"/>
  <c r="BR463" i="2"/>
  <c r="BG463" i="2"/>
  <c r="BC463" i="2"/>
  <c r="BB463" i="2"/>
  <c r="BA463" i="2"/>
  <c r="AZ463" i="2"/>
  <c r="BQ463" i="2" s="1"/>
  <c r="AY463" i="2"/>
  <c r="BP463" i="2" s="1"/>
  <c r="AX463" i="2"/>
  <c r="BE463" i="2" s="1"/>
  <c r="AV463" i="2"/>
  <c r="L486" i="13" s="1"/>
  <c r="AO463" i="2"/>
  <c r="K486" i="13" s="1"/>
  <c r="AK463" i="2"/>
  <c r="Q463" i="2"/>
  <c r="DH462" i="2"/>
  <c r="CZ462" i="2"/>
  <c r="CY462" i="2"/>
  <c r="CW462" i="2"/>
  <c r="H485" i="13" s="1"/>
  <c r="CT462" i="2" a="1"/>
  <c r="CT462" i="2" s="1"/>
  <c r="CS462" i="2" a="1"/>
  <c r="CS462" i="2" s="1"/>
  <c r="CR462" i="2" a="1"/>
  <c r="CR462" i="2" s="1"/>
  <c r="CQ462" i="2"/>
  <c r="CP462" i="2"/>
  <c r="CO462" i="2"/>
  <c r="CM462" i="2"/>
  <c r="CK462" i="2"/>
  <c r="E485" i="13" s="1"/>
  <c r="BS462" i="2"/>
  <c r="CB462" i="2" s="1"/>
  <c r="CG462" i="2" s="1"/>
  <c r="BR462" i="2"/>
  <c r="BG462" i="2"/>
  <c r="BC462" i="2"/>
  <c r="BB462" i="2"/>
  <c r="BA462" i="2"/>
  <c r="AZ462" i="2"/>
  <c r="BQ462" i="2" s="1"/>
  <c r="AY462" i="2"/>
  <c r="BP462" i="2" s="1"/>
  <c r="AX462" i="2"/>
  <c r="AV462" i="2"/>
  <c r="L485" i="13" s="1"/>
  <c r="AO462" i="2"/>
  <c r="K485" i="13" s="1"/>
  <c r="AK462" i="2"/>
  <c r="Q462" i="2"/>
  <c r="DH461" i="2"/>
  <c r="CZ461" i="2"/>
  <c r="CY461" i="2"/>
  <c r="CW461" i="2"/>
  <c r="H484" i="13" s="1"/>
  <c r="CT461" i="2" a="1"/>
  <c r="CT461" i="2" s="1"/>
  <c r="CS461" i="2" a="1"/>
  <c r="CS461" i="2" s="1"/>
  <c r="CR461" i="2" a="1"/>
  <c r="CR461" i="2" s="1"/>
  <c r="CQ461" i="2"/>
  <c r="G484" i="13" s="1"/>
  <c r="CP461" i="2"/>
  <c r="CO461" i="2"/>
  <c r="CM461" i="2"/>
  <c r="CK461" i="2"/>
  <c r="E484" i="13" s="1"/>
  <c r="BS461" i="2"/>
  <c r="BX461" i="2" s="1"/>
  <c r="BR461" i="2"/>
  <c r="BG461" i="2"/>
  <c r="BC461" i="2"/>
  <c r="BB461" i="2"/>
  <c r="BA461" i="2"/>
  <c r="AZ461" i="2"/>
  <c r="BQ461" i="2" s="1"/>
  <c r="AY461" i="2"/>
  <c r="BP461" i="2" s="1"/>
  <c r="AX461" i="2"/>
  <c r="BE461" i="2" s="1"/>
  <c r="AV461" i="2"/>
  <c r="L484" i="13" s="1"/>
  <c r="AO461" i="2"/>
  <c r="K484" i="13" s="1"/>
  <c r="AK461" i="2"/>
  <c r="Q461" i="2"/>
  <c r="H483" i="13"/>
  <c r="G483" i="13"/>
  <c r="E483" i="13"/>
  <c r="L483" i="13"/>
  <c r="K483" i="13"/>
  <c r="H482" i="13"/>
  <c r="E482" i="13"/>
  <c r="L482" i="13"/>
  <c r="K482" i="13"/>
  <c r="H481" i="13"/>
  <c r="G481" i="13"/>
  <c r="E481" i="13"/>
  <c r="L481" i="13"/>
  <c r="K481" i="13"/>
  <c r="DH460" i="2"/>
  <c r="CZ460" i="2"/>
  <c r="CY460" i="2"/>
  <c r="CW460" i="2"/>
  <c r="H480" i="13" s="1"/>
  <c r="CT460" i="2" a="1"/>
  <c r="CT460" i="2" s="1"/>
  <c r="CS460" i="2" a="1"/>
  <c r="CS460" i="2" s="1"/>
  <c r="CR460" i="2" a="1"/>
  <c r="CR460" i="2" s="1"/>
  <c r="CQ460" i="2"/>
  <c r="G480" i="13" s="1"/>
  <c r="CP460" i="2"/>
  <c r="CO460" i="2"/>
  <c r="CM460" i="2"/>
  <c r="CK460" i="2"/>
  <c r="E480" i="13" s="1"/>
  <c r="BS460" i="2"/>
  <c r="CB460" i="2" s="1"/>
  <c r="CG460" i="2" s="1"/>
  <c r="BR460" i="2"/>
  <c r="BG460" i="2"/>
  <c r="BC460" i="2"/>
  <c r="BB460" i="2"/>
  <c r="BA460" i="2"/>
  <c r="AZ460" i="2"/>
  <c r="BQ460" i="2" s="1"/>
  <c r="AY460" i="2"/>
  <c r="AX460" i="2"/>
  <c r="BE460" i="2" s="1"/>
  <c r="AV460" i="2"/>
  <c r="L480" i="13" s="1"/>
  <c r="AO460" i="2"/>
  <c r="K480" i="13" s="1"/>
  <c r="AK460" i="2"/>
  <c r="Q460" i="2"/>
  <c r="DH459" i="2"/>
  <c r="CZ459" i="2"/>
  <c r="CY459" i="2"/>
  <c r="CW459" i="2"/>
  <c r="H479" i="13" s="1"/>
  <c r="CT459" i="2" a="1"/>
  <c r="CT459" i="2" s="1"/>
  <c r="CS459" i="2" a="1"/>
  <c r="CS459" i="2" s="1"/>
  <c r="CR459" i="2" a="1"/>
  <c r="CR459" i="2" s="1"/>
  <c r="CQ459" i="2"/>
  <c r="G479" i="13" s="1"/>
  <c r="CP459" i="2"/>
  <c r="CO459" i="2"/>
  <c r="CM459" i="2"/>
  <c r="CK459" i="2"/>
  <c r="E479" i="13" s="1"/>
  <c r="BS459" i="2"/>
  <c r="BW459" i="2" s="1"/>
  <c r="BT459" i="2" s="1"/>
  <c r="BR459" i="2"/>
  <c r="BG459" i="2"/>
  <c r="BC459" i="2"/>
  <c r="BB459" i="2"/>
  <c r="BA459" i="2"/>
  <c r="AZ459" i="2"/>
  <c r="BQ459" i="2" s="1"/>
  <c r="AY459" i="2"/>
  <c r="AX459" i="2"/>
  <c r="BO459" i="2" s="1"/>
  <c r="AV459" i="2"/>
  <c r="L479" i="13" s="1"/>
  <c r="AO459" i="2"/>
  <c r="K479" i="13" s="1"/>
  <c r="AK459" i="2"/>
  <c r="Q459" i="2"/>
  <c r="DH458" i="2"/>
  <c r="CZ458" i="2"/>
  <c r="CY458" i="2"/>
  <c r="CW458" i="2"/>
  <c r="H478" i="13" s="1"/>
  <c r="CT458" i="2" a="1"/>
  <c r="CT458" i="2" s="1"/>
  <c r="CS458" i="2" a="1"/>
  <c r="CS458" i="2" s="1"/>
  <c r="CR458" i="2" a="1"/>
  <c r="CR458" i="2" s="1"/>
  <c r="CQ458" i="2"/>
  <c r="CP458" i="2"/>
  <c r="CO458" i="2"/>
  <c r="CM458" i="2"/>
  <c r="CK458" i="2"/>
  <c r="E478" i="13" s="1"/>
  <c r="BS458" i="2"/>
  <c r="CB458" i="2" s="1"/>
  <c r="BR458" i="2"/>
  <c r="BG458" i="2"/>
  <c r="BC458" i="2"/>
  <c r="BB458" i="2"/>
  <c r="BA458" i="2"/>
  <c r="AZ458" i="2"/>
  <c r="BQ458" i="2" s="1"/>
  <c r="AY458" i="2"/>
  <c r="BF458" i="2" s="1"/>
  <c r="AX458" i="2"/>
  <c r="BO458" i="2" s="1"/>
  <c r="AV458" i="2"/>
  <c r="L478" i="13" s="1"/>
  <c r="AO458" i="2"/>
  <c r="K478" i="13" s="1"/>
  <c r="AK458" i="2"/>
  <c r="Q458" i="2"/>
  <c r="DH457" i="2"/>
  <c r="CZ457" i="2"/>
  <c r="CY457" i="2"/>
  <c r="CW457" i="2"/>
  <c r="H477" i="13" s="1"/>
  <c r="CT457" i="2" a="1"/>
  <c r="CT457" i="2" s="1"/>
  <c r="CS457" i="2" a="1"/>
  <c r="CS457" i="2" s="1"/>
  <c r="CR457" i="2" a="1"/>
  <c r="CR457" i="2" s="1"/>
  <c r="CQ457" i="2"/>
  <c r="CP457" i="2"/>
  <c r="CO457" i="2"/>
  <c r="CM457" i="2"/>
  <c r="CK457" i="2"/>
  <c r="E477" i="13" s="1"/>
  <c r="BS457" i="2"/>
  <c r="BW457" i="2" s="1"/>
  <c r="BT457" i="2" s="1"/>
  <c r="BR457" i="2"/>
  <c r="BG457" i="2"/>
  <c r="BC457" i="2"/>
  <c r="BB457" i="2"/>
  <c r="BA457" i="2"/>
  <c r="AZ457" i="2"/>
  <c r="BQ457" i="2" s="1"/>
  <c r="AY457" i="2"/>
  <c r="BP457" i="2" s="1"/>
  <c r="AX457" i="2"/>
  <c r="BO457" i="2" s="1"/>
  <c r="AV457" i="2"/>
  <c r="L477" i="13" s="1"/>
  <c r="AO457" i="2"/>
  <c r="K477" i="13" s="1"/>
  <c r="AK457" i="2"/>
  <c r="Q457" i="2"/>
  <c r="DH456" i="2"/>
  <c r="CZ456" i="2"/>
  <c r="CY456" i="2"/>
  <c r="CW456" i="2"/>
  <c r="H476" i="13" s="1"/>
  <c r="CT456" i="2" a="1"/>
  <c r="CT456" i="2" s="1"/>
  <c r="CS456" i="2" a="1"/>
  <c r="CS456" i="2" s="1"/>
  <c r="CR456" i="2" a="1"/>
  <c r="CR456" i="2" s="1"/>
  <c r="CQ456" i="2"/>
  <c r="G476" i="13" s="1"/>
  <c r="CP456" i="2"/>
  <c r="CO456" i="2"/>
  <c r="CM456" i="2"/>
  <c r="CK456" i="2"/>
  <c r="E476" i="13" s="1"/>
  <c r="BS456" i="2"/>
  <c r="BX456" i="2" s="1"/>
  <c r="CA456" i="2" s="1"/>
  <c r="BR456" i="2"/>
  <c r="BG456" i="2"/>
  <c r="BC456" i="2"/>
  <c r="BB456" i="2"/>
  <c r="BA456" i="2"/>
  <c r="AZ456" i="2"/>
  <c r="BQ456" i="2" s="1"/>
  <c r="AY456" i="2"/>
  <c r="BP456" i="2" s="1"/>
  <c r="AX456" i="2"/>
  <c r="BE456" i="2" s="1"/>
  <c r="AV456" i="2"/>
  <c r="L476" i="13" s="1"/>
  <c r="AO456" i="2"/>
  <c r="K476" i="13" s="1"/>
  <c r="AK456" i="2"/>
  <c r="Q456" i="2"/>
  <c r="DH455" i="2"/>
  <c r="CZ455" i="2"/>
  <c r="CY455" i="2"/>
  <c r="CW455" i="2"/>
  <c r="H475" i="13" s="1"/>
  <c r="CT455" i="2" a="1"/>
  <c r="CT455" i="2" s="1"/>
  <c r="CS455" i="2" a="1"/>
  <c r="CS455" i="2" s="1"/>
  <c r="CR455" i="2" a="1"/>
  <c r="CR455" i="2" s="1"/>
  <c r="CQ455" i="2"/>
  <c r="CP455" i="2"/>
  <c r="CO455" i="2"/>
  <c r="CM455" i="2"/>
  <c r="CK455" i="2"/>
  <c r="E475" i="13" s="1"/>
  <c r="BS455" i="2"/>
  <c r="BW455" i="2" s="1"/>
  <c r="BT455" i="2" s="1"/>
  <c r="BR455" i="2"/>
  <c r="BG455" i="2"/>
  <c r="BC455" i="2"/>
  <c r="BB455" i="2"/>
  <c r="BA455" i="2"/>
  <c r="AZ455" i="2"/>
  <c r="BQ455" i="2" s="1"/>
  <c r="AY455" i="2"/>
  <c r="AX455" i="2"/>
  <c r="BO455" i="2" s="1"/>
  <c r="AV455" i="2"/>
  <c r="L475" i="13" s="1"/>
  <c r="AO455" i="2"/>
  <c r="K475" i="13" s="1"/>
  <c r="AK455" i="2"/>
  <c r="Q455" i="2"/>
  <c r="DH454" i="2"/>
  <c r="CZ454" i="2"/>
  <c r="CY454" i="2"/>
  <c r="CW454" i="2"/>
  <c r="H474" i="13" s="1"/>
  <c r="CT454" i="2" a="1"/>
  <c r="CT454" i="2" s="1"/>
  <c r="CS454" i="2" a="1"/>
  <c r="CS454" i="2" s="1"/>
  <c r="CR454" i="2" a="1"/>
  <c r="CR454" i="2" s="1"/>
  <c r="CQ454" i="2"/>
  <c r="G474" i="13" s="1"/>
  <c r="CP454" i="2"/>
  <c r="CO454" i="2"/>
  <c r="CM454" i="2"/>
  <c r="CK454" i="2"/>
  <c r="E474" i="13" s="1"/>
  <c r="BS454" i="2"/>
  <c r="BX454" i="2" s="1"/>
  <c r="CA454" i="2" s="1"/>
  <c r="BR454" i="2"/>
  <c r="BG454" i="2"/>
  <c r="BC454" i="2"/>
  <c r="BB454" i="2"/>
  <c r="BA454" i="2"/>
  <c r="AZ454" i="2"/>
  <c r="BQ454" i="2" s="1"/>
  <c r="AY454" i="2"/>
  <c r="BF454" i="2" s="1"/>
  <c r="AX454" i="2"/>
  <c r="BE454" i="2" s="1"/>
  <c r="AV454" i="2"/>
  <c r="L474" i="13" s="1"/>
  <c r="AO454" i="2"/>
  <c r="K474" i="13" s="1"/>
  <c r="AK454" i="2"/>
  <c r="Q454" i="2"/>
  <c r="DH453" i="2"/>
  <c r="CZ453" i="2"/>
  <c r="CY453" i="2"/>
  <c r="CW453" i="2"/>
  <c r="H473" i="13" s="1"/>
  <c r="CT453" i="2" a="1"/>
  <c r="CT453" i="2" s="1"/>
  <c r="CS453" i="2" a="1"/>
  <c r="CS453" i="2" s="1"/>
  <c r="CR453" i="2" a="1"/>
  <c r="CR453" i="2" s="1"/>
  <c r="CQ453" i="2"/>
  <c r="G473" i="13" s="1"/>
  <c r="CP453" i="2"/>
  <c r="CO453" i="2"/>
  <c r="CM453" i="2"/>
  <c r="CK453" i="2"/>
  <c r="E473" i="13" s="1"/>
  <c r="BS453" i="2"/>
  <c r="BR453" i="2"/>
  <c r="BG453" i="2"/>
  <c r="BC453" i="2"/>
  <c r="BB453" i="2"/>
  <c r="BA453" i="2"/>
  <c r="AZ453" i="2"/>
  <c r="BQ453" i="2" s="1"/>
  <c r="AY453" i="2"/>
  <c r="BF453" i="2" s="1"/>
  <c r="AX453" i="2"/>
  <c r="BO453" i="2" s="1"/>
  <c r="AV453" i="2"/>
  <c r="L473" i="13" s="1"/>
  <c r="AO453" i="2"/>
  <c r="K473" i="13" s="1"/>
  <c r="AK453" i="2"/>
  <c r="Q453" i="2"/>
  <c r="DH452" i="2"/>
  <c r="CZ452" i="2"/>
  <c r="CY452" i="2"/>
  <c r="CW452" i="2"/>
  <c r="H472" i="13" s="1"/>
  <c r="CT452" i="2" a="1"/>
  <c r="CT452" i="2" s="1"/>
  <c r="CS452" i="2" a="1"/>
  <c r="CS452" i="2" s="1"/>
  <c r="CR452" i="2" a="1"/>
  <c r="CR452" i="2" s="1"/>
  <c r="CQ452" i="2"/>
  <c r="G472" i="13" s="1"/>
  <c r="CP452" i="2"/>
  <c r="CO452" i="2"/>
  <c r="CM452" i="2"/>
  <c r="CK452" i="2"/>
  <c r="E472" i="13" s="1"/>
  <c r="BS452" i="2"/>
  <c r="CB452" i="2" s="1"/>
  <c r="BR452" i="2"/>
  <c r="BG452" i="2"/>
  <c r="BC452" i="2"/>
  <c r="BB452" i="2"/>
  <c r="BA452" i="2"/>
  <c r="AZ452" i="2"/>
  <c r="BQ452" i="2" s="1"/>
  <c r="AY452" i="2"/>
  <c r="BP452" i="2" s="1"/>
  <c r="AX452" i="2"/>
  <c r="BO452" i="2" s="1"/>
  <c r="AV452" i="2"/>
  <c r="L472" i="13" s="1"/>
  <c r="AO452" i="2"/>
  <c r="K472" i="13" s="1"/>
  <c r="AK452" i="2"/>
  <c r="Q452" i="2"/>
  <c r="DH451" i="2"/>
  <c r="CZ451" i="2"/>
  <c r="CY451" i="2"/>
  <c r="CW451" i="2"/>
  <c r="H471" i="13" s="1"/>
  <c r="CT451" i="2" a="1"/>
  <c r="CT451" i="2" s="1"/>
  <c r="CS451" i="2" a="1"/>
  <c r="CS451" i="2" s="1"/>
  <c r="CR451" i="2" a="1"/>
  <c r="CR451" i="2" s="1"/>
  <c r="CQ451" i="2"/>
  <c r="G471" i="13" s="1"/>
  <c r="CP451" i="2"/>
  <c r="CO451" i="2"/>
  <c r="CM451" i="2"/>
  <c r="CK451" i="2"/>
  <c r="E471" i="13" s="1"/>
  <c r="BS451" i="2"/>
  <c r="BW451" i="2" s="1"/>
  <c r="BR451" i="2"/>
  <c r="BG451" i="2"/>
  <c r="BC451" i="2"/>
  <c r="BB451" i="2"/>
  <c r="BA451" i="2"/>
  <c r="AZ451" i="2"/>
  <c r="BQ451" i="2" s="1"/>
  <c r="AY451" i="2"/>
  <c r="BF451" i="2" s="1"/>
  <c r="AX451" i="2"/>
  <c r="BO451" i="2" s="1"/>
  <c r="AV451" i="2"/>
  <c r="L471" i="13" s="1"/>
  <c r="AO451" i="2"/>
  <c r="K471" i="13" s="1"/>
  <c r="AK451" i="2"/>
  <c r="Q451" i="2"/>
  <c r="DH450" i="2"/>
  <c r="CZ450" i="2"/>
  <c r="CY450" i="2"/>
  <c r="CW450" i="2"/>
  <c r="H470" i="13" s="1"/>
  <c r="CT450" i="2" a="1"/>
  <c r="CT450" i="2" s="1"/>
  <c r="CS450" i="2" a="1"/>
  <c r="CS450" i="2" s="1"/>
  <c r="CR450" i="2" a="1"/>
  <c r="CR450" i="2" s="1"/>
  <c r="CQ450" i="2"/>
  <c r="G470" i="13" s="1"/>
  <c r="CP450" i="2"/>
  <c r="CO450" i="2"/>
  <c r="CM450" i="2"/>
  <c r="CK450" i="2"/>
  <c r="E470" i="13" s="1"/>
  <c r="BS450" i="2"/>
  <c r="BR450" i="2"/>
  <c r="BG450" i="2"/>
  <c r="BC450" i="2"/>
  <c r="BB450" i="2"/>
  <c r="BA450" i="2"/>
  <c r="AZ450" i="2"/>
  <c r="BQ450" i="2" s="1"/>
  <c r="AY450" i="2"/>
  <c r="BP450" i="2" s="1"/>
  <c r="AX450" i="2"/>
  <c r="AV450" i="2"/>
  <c r="L470" i="13" s="1"/>
  <c r="AO450" i="2"/>
  <c r="K470" i="13" s="1"/>
  <c r="AK450" i="2"/>
  <c r="Q450" i="2"/>
  <c r="DH449" i="2"/>
  <c r="CZ449" i="2"/>
  <c r="CY449" i="2"/>
  <c r="CW449" i="2"/>
  <c r="H469" i="13" s="1"/>
  <c r="CT449" i="2" a="1"/>
  <c r="CT449" i="2" s="1"/>
  <c r="CS449" i="2" a="1"/>
  <c r="CS449" i="2" s="1"/>
  <c r="CR449" i="2" a="1"/>
  <c r="CR449" i="2" s="1"/>
  <c r="CQ449" i="2"/>
  <c r="G469" i="13" s="1"/>
  <c r="CP449" i="2"/>
  <c r="CO449" i="2"/>
  <c r="CM449" i="2"/>
  <c r="CK449" i="2"/>
  <c r="E469" i="13" s="1"/>
  <c r="BS449" i="2"/>
  <c r="CB449" i="2" s="1"/>
  <c r="BR449" i="2"/>
  <c r="BG449" i="2"/>
  <c r="BC449" i="2"/>
  <c r="BB449" i="2"/>
  <c r="BA449" i="2"/>
  <c r="AZ449" i="2"/>
  <c r="BQ449" i="2" s="1"/>
  <c r="AY449" i="2"/>
  <c r="BP449" i="2" s="1"/>
  <c r="AX449" i="2"/>
  <c r="BE449" i="2" s="1"/>
  <c r="AV449" i="2"/>
  <c r="L469" i="13" s="1"/>
  <c r="AO449" i="2"/>
  <c r="K469" i="13" s="1"/>
  <c r="AK449" i="2"/>
  <c r="Q449" i="2"/>
  <c r="DH448" i="2"/>
  <c r="CZ448" i="2"/>
  <c r="CY448" i="2"/>
  <c r="CW448" i="2"/>
  <c r="H468" i="13" s="1"/>
  <c r="CT448" i="2" a="1"/>
  <c r="CT448" i="2" s="1"/>
  <c r="CS448" i="2" a="1"/>
  <c r="CS448" i="2" s="1"/>
  <c r="CR448" i="2" a="1"/>
  <c r="CR448" i="2" s="1"/>
  <c r="CQ448" i="2"/>
  <c r="G468" i="13" s="1"/>
  <c r="CP448" i="2"/>
  <c r="CO448" i="2"/>
  <c r="CM448" i="2"/>
  <c r="CK448" i="2"/>
  <c r="E468" i="13" s="1"/>
  <c r="BS448" i="2"/>
  <c r="BX448" i="2" s="1"/>
  <c r="CA448" i="2" s="1"/>
  <c r="BR448" i="2"/>
  <c r="BG448" i="2"/>
  <c r="BC448" i="2"/>
  <c r="BB448" i="2"/>
  <c r="BA448" i="2"/>
  <c r="AZ448" i="2"/>
  <c r="BQ448" i="2" s="1"/>
  <c r="AY448" i="2"/>
  <c r="BP448" i="2" s="1"/>
  <c r="AX448" i="2"/>
  <c r="BE448" i="2" s="1"/>
  <c r="AV448" i="2"/>
  <c r="L468" i="13" s="1"/>
  <c r="AO448" i="2"/>
  <c r="K468" i="13" s="1"/>
  <c r="AK448" i="2"/>
  <c r="Q448" i="2"/>
  <c r="DH447" i="2"/>
  <c r="CZ447" i="2"/>
  <c r="CY447" i="2"/>
  <c r="CW447" i="2"/>
  <c r="H467" i="13" s="1"/>
  <c r="CT447" i="2" a="1"/>
  <c r="CT447" i="2" s="1"/>
  <c r="CS447" i="2" a="1"/>
  <c r="CS447" i="2" s="1"/>
  <c r="CR447" i="2" a="1"/>
  <c r="CR447" i="2" s="1"/>
  <c r="CQ447" i="2"/>
  <c r="CP447" i="2"/>
  <c r="CO447" i="2"/>
  <c r="CM447" i="2"/>
  <c r="CK447" i="2"/>
  <c r="E467" i="13" s="1"/>
  <c r="BS447" i="2"/>
  <c r="BW447" i="2" s="1"/>
  <c r="BT447" i="2" s="1"/>
  <c r="BR447" i="2"/>
  <c r="BG447" i="2"/>
  <c r="BC447" i="2"/>
  <c r="BB447" i="2"/>
  <c r="BA447" i="2"/>
  <c r="AZ447" i="2"/>
  <c r="BQ447" i="2" s="1"/>
  <c r="AY447" i="2"/>
  <c r="AX447" i="2"/>
  <c r="BO447" i="2" s="1"/>
  <c r="AV447" i="2"/>
  <c r="L467" i="13" s="1"/>
  <c r="AO447" i="2"/>
  <c r="K467" i="13" s="1"/>
  <c r="AK447" i="2"/>
  <c r="Q447" i="2"/>
  <c r="DH446" i="2"/>
  <c r="CZ446" i="2"/>
  <c r="CY446" i="2"/>
  <c r="CW446" i="2"/>
  <c r="H466" i="13" s="1"/>
  <c r="CT446" i="2" a="1"/>
  <c r="CT446" i="2" s="1"/>
  <c r="CS446" i="2" a="1"/>
  <c r="CS446" i="2" s="1"/>
  <c r="CR446" i="2" a="1"/>
  <c r="CR446" i="2" s="1"/>
  <c r="CQ446" i="2"/>
  <c r="G466" i="13" s="1"/>
  <c r="CP446" i="2"/>
  <c r="CO446" i="2"/>
  <c r="CM446" i="2"/>
  <c r="CK446" i="2"/>
  <c r="E466" i="13" s="1"/>
  <c r="BS446" i="2"/>
  <c r="CB446" i="2" s="1"/>
  <c r="CF446" i="2" s="1"/>
  <c r="BR446" i="2"/>
  <c r="BG446" i="2"/>
  <c r="BC446" i="2"/>
  <c r="BB446" i="2"/>
  <c r="BA446" i="2"/>
  <c r="AZ446" i="2"/>
  <c r="BQ446" i="2" s="1"/>
  <c r="AY446" i="2"/>
  <c r="AX446" i="2"/>
  <c r="BE446" i="2" s="1"/>
  <c r="AV446" i="2"/>
  <c r="L466" i="13" s="1"/>
  <c r="AO446" i="2"/>
  <c r="K466" i="13" s="1"/>
  <c r="AK446" i="2"/>
  <c r="Q446" i="2"/>
  <c r="DH445" i="2"/>
  <c r="CZ445" i="2"/>
  <c r="CY445" i="2"/>
  <c r="CW445" i="2"/>
  <c r="H465" i="13" s="1"/>
  <c r="CT445" i="2" a="1"/>
  <c r="CT445" i="2" s="1"/>
  <c r="CS445" i="2" a="1"/>
  <c r="CS445" i="2" s="1"/>
  <c r="CR445" i="2" a="1"/>
  <c r="CR445" i="2" s="1"/>
  <c r="CQ445" i="2"/>
  <c r="G465" i="13" s="1"/>
  <c r="CP445" i="2"/>
  <c r="CO445" i="2"/>
  <c r="CM445" i="2"/>
  <c r="CK445" i="2"/>
  <c r="E465" i="13" s="1"/>
  <c r="BS445" i="2"/>
  <c r="BR445" i="2"/>
  <c r="BG445" i="2"/>
  <c r="BC445" i="2"/>
  <c r="BB445" i="2"/>
  <c r="BA445" i="2"/>
  <c r="AZ445" i="2"/>
  <c r="BQ445" i="2" s="1"/>
  <c r="AY445" i="2"/>
  <c r="BF445" i="2" s="1"/>
  <c r="AX445" i="2"/>
  <c r="BO445" i="2" s="1"/>
  <c r="AV445" i="2"/>
  <c r="L465" i="13" s="1"/>
  <c r="AO445" i="2"/>
  <c r="K465" i="13" s="1"/>
  <c r="AK445" i="2"/>
  <c r="Q445" i="2"/>
  <c r="DH444" i="2"/>
  <c r="CZ444" i="2"/>
  <c r="CY444" i="2"/>
  <c r="CW444" i="2"/>
  <c r="H464" i="13" s="1"/>
  <c r="CT444" i="2" a="1"/>
  <c r="CT444" i="2" s="1"/>
  <c r="CS444" i="2" a="1"/>
  <c r="CS444" i="2" s="1"/>
  <c r="CR444" i="2" a="1"/>
  <c r="CR444" i="2" s="1"/>
  <c r="CQ444" i="2"/>
  <c r="G464" i="13" s="1"/>
  <c r="CP444" i="2"/>
  <c r="CO444" i="2"/>
  <c r="CM444" i="2"/>
  <c r="CK444" i="2"/>
  <c r="E464" i="13" s="1"/>
  <c r="BS444" i="2"/>
  <c r="CB444" i="2" s="1"/>
  <c r="BR444" i="2"/>
  <c r="BG444" i="2"/>
  <c r="BC444" i="2"/>
  <c r="BB444" i="2"/>
  <c r="BA444" i="2"/>
  <c r="AZ444" i="2"/>
  <c r="BQ444" i="2" s="1"/>
  <c r="AY444" i="2"/>
  <c r="BP444" i="2" s="1"/>
  <c r="AX444" i="2"/>
  <c r="BO444" i="2" s="1"/>
  <c r="AV444" i="2"/>
  <c r="L464" i="13" s="1"/>
  <c r="AO444" i="2"/>
  <c r="K464" i="13" s="1"/>
  <c r="AK444" i="2"/>
  <c r="Q444" i="2"/>
  <c r="DH443" i="2"/>
  <c r="CZ443" i="2"/>
  <c r="CY443" i="2"/>
  <c r="CW443" i="2"/>
  <c r="H463" i="13" s="1"/>
  <c r="CT443" i="2" a="1"/>
  <c r="CT443" i="2" s="1"/>
  <c r="CS443" i="2" a="1"/>
  <c r="CS443" i="2" s="1"/>
  <c r="CR443" i="2" a="1"/>
  <c r="CR443" i="2" s="1"/>
  <c r="CQ443" i="2"/>
  <c r="G463" i="13" s="1"/>
  <c r="CP443" i="2"/>
  <c r="CO443" i="2"/>
  <c r="CM443" i="2"/>
  <c r="CK443" i="2"/>
  <c r="E463" i="13" s="1"/>
  <c r="BS443" i="2"/>
  <c r="BW443" i="2" s="1"/>
  <c r="BR443" i="2"/>
  <c r="BG443" i="2"/>
  <c r="BC443" i="2"/>
  <c r="BB443" i="2"/>
  <c r="BA443" i="2"/>
  <c r="AZ443" i="2"/>
  <c r="BQ443" i="2" s="1"/>
  <c r="AY443" i="2"/>
  <c r="BF443" i="2" s="1"/>
  <c r="AX443" i="2"/>
  <c r="BO443" i="2" s="1"/>
  <c r="AV443" i="2"/>
  <c r="L463" i="13" s="1"/>
  <c r="AO443" i="2"/>
  <c r="K463" i="13" s="1"/>
  <c r="AK443" i="2"/>
  <c r="Q443" i="2"/>
  <c r="DH442" i="2"/>
  <c r="CZ442" i="2"/>
  <c r="CY442" i="2"/>
  <c r="CW442" i="2"/>
  <c r="H462" i="13" s="1"/>
  <c r="CT442" i="2" a="1"/>
  <c r="CT442" i="2" s="1"/>
  <c r="CS442" i="2" a="1"/>
  <c r="CS442" i="2" s="1"/>
  <c r="CR442" i="2" a="1"/>
  <c r="CR442" i="2" s="1"/>
  <c r="CQ442" i="2"/>
  <c r="G462" i="13" s="1"/>
  <c r="CP442" i="2"/>
  <c r="CO442" i="2"/>
  <c r="CM442" i="2"/>
  <c r="CK442" i="2"/>
  <c r="E462" i="13" s="1"/>
  <c r="BS442" i="2"/>
  <c r="BR442" i="2"/>
  <c r="BG442" i="2"/>
  <c r="BC442" i="2"/>
  <c r="BB442" i="2"/>
  <c r="BA442" i="2"/>
  <c r="AZ442" i="2"/>
  <c r="BQ442" i="2" s="1"/>
  <c r="AY442" i="2"/>
  <c r="BP442" i="2" s="1"/>
  <c r="AX442" i="2"/>
  <c r="AV442" i="2"/>
  <c r="L462" i="13" s="1"/>
  <c r="AO442" i="2"/>
  <c r="K462" i="13" s="1"/>
  <c r="AK442" i="2"/>
  <c r="Q442" i="2"/>
  <c r="DH441" i="2"/>
  <c r="CZ441" i="2"/>
  <c r="CY441" i="2"/>
  <c r="CW441" i="2"/>
  <c r="H461" i="13" s="1"/>
  <c r="CT441" i="2" a="1"/>
  <c r="CT441" i="2" s="1"/>
  <c r="CS441" i="2" a="1"/>
  <c r="CS441" i="2" s="1"/>
  <c r="CR441" i="2" a="1"/>
  <c r="CR441" i="2" s="1"/>
  <c r="CQ441" i="2"/>
  <c r="G461" i="13" s="1"/>
  <c r="CP441" i="2"/>
  <c r="CO441" i="2"/>
  <c r="CM441" i="2"/>
  <c r="CK441" i="2"/>
  <c r="E461" i="13" s="1"/>
  <c r="BS441" i="2"/>
  <c r="CB441" i="2" s="1"/>
  <c r="BR441" i="2"/>
  <c r="BG441" i="2"/>
  <c r="BC441" i="2"/>
  <c r="BB441" i="2"/>
  <c r="BA441" i="2"/>
  <c r="AZ441" i="2"/>
  <c r="BQ441" i="2" s="1"/>
  <c r="AY441" i="2"/>
  <c r="BP441" i="2" s="1"/>
  <c r="AX441" i="2"/>
  <c r="BE441" i="2" s="1"/>
  <c r="AV441" i="2"/>
  <c r="L461" i="13" s="1"/>
  <c r="AO441" i="2"/>
  <c r="K461" i="13" s="1"/>
  <c r="AK441" i="2"/>
  <c r="Q441" i="2"/>
  <c r="DH440" i="2"/>
  <c r="CZ440" i="2"/>
  <c r="CY440" i="2"/>
  <c r="CW440" i="2"/>
  <c r="H460" i="13" s="1"/>
  <c r="CT440" i="2" a="1"/>
  <c r="CT440" i="2" s="1"/>
  <c r="CS440" i="2" a="1"/>
  <c r="CS440" i="2" s="1"/>
  <c r="CR440" i="2" a="1"/>
  <c r="CR440" i="2" s="1"/>
  <c r="CQ440" i="2"/>
  <c r="G460" i="13" s="1"/>
  <c r="CP440" i="2"/>
  <c r="CO440" i="2"/>
  <c r="CM440" i="2"/>
  <c r="CK440" i="2"/>
  <c r="E460" i="13" s="1"/>
  <c r="BS440" i="2"/>
  <c r="BX440" i="2" s="1"/>
  <c r="CA440" i="2" s="1"/>
  <c r="BR440" i="2"/>
  <c r="BG440" i="2"/>
  <c r="BC440" i="2"/>
  <c r="BB440" i="2"/>
  <c r="BA440" i="2"/>
  <c r="AZ440" i="2"/>
  <c r="BQ440" i="2" s="1"/>
  <c r="AY440" i="2"/>
  <c r="BP440" i="2" s="1"/>
  <c r="AX440" i="2"/>
  <c r="BE440" i="2" s="1"/>
  <c r="AV440" i="2"/>
  <c r="L460" i="13" s="1"/>
  <c r="AO440" i="2"/>
  <c r="K460" i="13" s="1"/>
  <c r="AK440" i="2"/>
  <c r="Q440" i="2"/>
  <c r="DH439" i="2"/>
  <c r="CZ439" i="2"/>
  <c r="CY439" i="2"/>
  <c r="CW439" i="2"/>
  <c r="H459" i="13" s="1"/>
  <c r="CT439" i="2" a="1"/>
  <c r="CT439" i="2" s="1"/>
  <c r="CS439" i="2" a="1"/>
  <c r="CS439" i="2" s="1"/>
  <c r="CR439" i="2" a="1"/>
  <c r="CR439" i="2" s="1"/>
  <c r="CQ439" i="2"/>
  <c r="CP439" i="2"/>
  <c r="CO439" i="2"/>
  <c r="CM439" i="2"/>
  <c r="CK439" i="2"/>
  <c r="E459" i="13" s="1"/>
  <c r="BS439" i="2"/>
  <c r="BW439" i="2" s="1"/>
  <c r="BT439" i="2" s="1"/>
  <c r="BR439" i="2"/>
  <c r="BG439" i="2"/>
  <c r="BC439" i="2"/>
  <c r="BB439" i="2"/>
  <c r="BA439" i="2"/>
  <c r="AZ439" i="2"/>
  <c r="BQ439" i="2" s="1"/>
  <c r="AY439" i="2"/>
  <c r="AX439" i="2"/>
  <c r="BO439" i="2" s="1"/>
  <c r="AV439" i="2"/>
  <c r="L459" i="13" s="1"/>
  <c r="AO439" i="2"/>
  <c r="K459" i="13" s="1"/>
  <c r="AK439" i="2"/>
  <c r="Q439" i="2"/>
  <c r="DH438" i="2"/>
  <c r="CZ438" i="2"/>
  <c r="CY438" i="2"/>
  <c r="CW438" i="2"/>
  <c r="H458" i="13" s="1"/>
  <c r="CT438" i="2" a="1"/>
  <c r="CT438" i="2" s="1"/>
  <c r="CS438" i="2" a="1"/>
  <c r="CS438" i="2" s="1"/>
  <c r="CR438" i="2" a="1"/>
  <c r="CR438" i="2" s="1"/>
  <c r="CQ438" i="2"/>
  <c r="G458" i="13" s="1"/>
  <c r="CP438" i="2"/>
  <c r="CO438" i="2"/>
  <c r="CM438" i="2"/>
  <c r="CK438" i="2"/>
  <c r="E458" i="13" s="1"/>
  <c r="BS438" i="2"/>
  <c r="BX438" i="2" s="1"/>
  <c r="CA438" i="2" s="1"/>
  <c r="BR438" i="2"/>
  <c r="BG438" i="2"/>
  <c r="BC438" i="2"/>
  <c r="BB438" i="2"/>
  <c r="BA438" i="2"/>
  <c r="AZ438" i="2"/>
  <c r="BQ438" i="2" s="1"/>
  <c r="AY438" i="2"/>
  <c r="AX438" i="2"/>
  <c r="BE438" i="2" s="1"/>
  <c r="AV438" i="2"/>
  <c r="L458" i="13" s="1"/>
  <c r="AO438" i="2"/>
  <c r="K458" i="13" s="1"/>
  <c r="AK438" i="2"/>
  <c r="Q438" i="2"/>
  <c r="DH437" i="2"/>
  <c r="CZ437" i="2"/>
  <c r="CY437" i="2"/>
  <c r="CW437" i="2"/>
  <c r="H457" i="13" s="1"/>
  <c r="CT437" i="2" a="1"/>
  <c r="CT437" i="2" s="1"/>
  <c r="CS437" i="2" a="1"/>
  <c r="CS437" i="2" s="1"/>
  <c r="CR437" i="2" a="1"/>
  <c r="CR437" i="2" s="1"/>
  <c r="CQ437" i="2"/>
  <c r="G457" i="13" s="1"/>
  <c r="CP437" i="2"/>
  <c r="CO437" i="2"/>
  <c r="CM437" i="2"/>
  <c r="CK437" i="2"/>
  <c r="E457" i="13" s="1"/>
  <c r="BS437" i="2"/>
  <c r="BR437" i="2"/>
  <c r="BG437" i="2"/>
  <c r="BC437" i="2"/>
  <c r="BB437" i="2"/>
  <c r="BA437" i="2"/>
  <c r="AZ437" i="2"/>
  <c r="BQ437" i="2" s="1"/>
  <c r="AY437" i="2"/>
  <c r="BF437" i="2" s="1"/>
  <c r="AX437" i="2"/>
  <c r="BO437" i="2" s="1"/>
  <c r="AV437" i="2"/>
  <c r="L457" i="13" s="1"/>
  <c r="AO437" i="2"/>
  <c r="K457" i="13" s="1"/>
  <c r="AK437" i="2"/>
  <c r="Q437" i="2"/>
  <c r="DH436" i="2"/>
  <c r="CZ436" i="2"/>
  <c r="CY436" i="2"/>
  <c r="CW436" i="2"/>
  <c r="H456" i="13" s="1"/>
  <c r="CT436" i="2" a="1"/>
  <c r="CT436" i="2" s="1"/>
  <c r="CS436" i="2" a="1"/>
  <c r="CS436" i="2" s="1"/>
  <c r="CR436" i="2" a="1"/>
  <c r="CR436" i="2" s="1"/>
  <c r="CQ436" i="2"/>
  <c r="G456" i="13" s="1"/>
  <c r="CP436" i="2"/>
  <c r="CO436" i="2"/>
  <c r="CM436" i="2"/>
  <c r="CK436" i="2"/>
  <c r="E456" i="13" s="1"/>
  <c r="BS436" i="2"/>
  <c r="CB436" i="2" s="1"/>
  <c r="BR436" i="2"/>
  <c r="BG436" i="2"/>
  <c r="BC436" i="2"/>
  <c r="BB436" i="2"/>
  <c r="BA436" i="2"/>
  <c r="AZ436" i="2"/>
  <c r="BQ436" i="2" s="1"/>
  <c r="AY436" i="2"/>
  <c r="BP436" i="2" s="1"/>
  <c r="AX436" i="2"/>
  <c r="BO436" i="2" s="1"/>
  <c r="AV436" i="2"/>
  <c r="L456" i="13" s="1"/>
  <c r="AO436" i="2"/>
  <c r="K456" i="13" s="1"/>
  <c r="AK436" i="2"/>
  <c r="Q436" i="2"/>
  <c r="DH435" i="2"/>
  <c r="CZ435" i="2"/>
  <c r="CY435" i="2"/>
  <c r="CW435" i="2"/>
  <c r="H455" i="13" s="1"/>
  <c r="CT435" i="2" a="1"/>
  <c r="CT435" i="2" s="1"/>
  <c r="CS435" i="2" a="1"/>
  <c r="CS435" i="2" s="1"/>
  <c r="CR435" i="2" a="1"/>
  <c r="CR435" i="2" s="1"/>
  <c r="CQ435" i="2"/>
  <c r="G455" i="13" s="1"/>
  <c r="CP435" i="2"/>
  <c r="CO435" i="2"/>
  <c r="CM435" i="2"/>
  <c r="CK435" i="2"/>
  <c r="E455" i="13" s="1"/>
  <c r="BS435" i="2"/>
  <c r="BW435" i="2" s="1"/>
  <c r="BR435" i="2"/>
  <c r="BG435" i="2"/>
  <c r="BC435" i="2"/>
  <c r="BB435" i="2"/>
  <c r="BA435" i="2"/>
  <c r="AZ435" i="2"/>
  <c r="BQ435" i="2" s="1"/>
  <c r="AY435" i="2"/>
  <c r="BF435" i="2" s="1"/>
  <c r="AX435" i="2"/>
  <c r="BO435" i="2" s="1"/>
  <c r="AV435" i="2"/>
  <c r="L455" i="13" s="1"/>
  <c r="AO435" i="2"/>
  <c r="K455" i="13" s="1"/>
  <c r="AK435" i="2"/>
  <c r="Q435" i="2"/>
  <c r="DH434" i="2"/>
  <c r="CZ434" i="2"/>
  <c r="CY434" i="2"/>
  <c r="CW434" i="2"/>
  <c r="H454" i="13" s="1"/>
  <c r="CT434" i="2" a="1"/>
  <c r="CT434" i="2" s="1"/>
  <c r="CS434" i="2" a="1"/>
  <c r="CS434" i="2" s="1"/>
  <c r="CR434" i="2" a="1"/>
  <c r="CR434" i="2" s="1"/>
  <c r="CQ434" i="2"/>
  <c r="G454" i="13" s="1"/>
  <c r="CP434" i="2"/>
  <c r="CO434" i="2"/>
  <c r="CM434" i="2"/>
  <c r="CK434" i="2"/>
  <c r="E454" i="13" s="1"/>
  <c r="BS434" i="2"/>
  <c r="BR434" i="2"/>
  <c r="BG434" i="2"/>
  <c r="BC434" i="2"/>
  <c r="BB434" i="2"/>
  <c r="BA434" i="2"/>
  <c r="AZ434" i="2"/>
  <c r="BQ434" i="2" s="1"/>
  <c r="AY434" i="2"/>
  <c r="AX434" i="2"/>
  <c r="AV434" i="2"/>
  <c r="L454" i="13" s="1"/>
  <c r="AO434" i="2"/>
  <c r="K454" i="13" s="1"/>
  <c r="AK434" i="2"/>
  <c r="Q434" i="2"/>
  <c r="DH433" i="2"/>
  <c r="CZ433" i="2"/>
  <c r="CY433" i="2"/>
  <c r="CW433" i="2"/>
  <c r="H453" i="13" s="1"/>
  <c r="CT433" i="2" a="1"/>
  <c r="CT433" i="2" s="1"/>
  <c r="CS433" i="2" a="1"/>
  <c r="CS433" i="2" s="1"/>
  <c r="CR433" i="2" a="1"/>
  <c r="CR433" i="2" s="1"/>
  <c r="CQ433" i="2"/>
  <c r="CP433" i="2"/>
  <c r="CO433" i="2"/>
  <c r="CM433" i="2"/>
  <c r="CK433" i="2"/>
  <c r="E453" i="13" s="1"/>
  <c r="BS433" i="2"/>
  <c r="BW433" i="2" s="1"/>
  <c r="BT433" i="2" s="1"/>
  <c r="BR433" i="2"/>
  <c r="BG433" i="2"/>
  <c r="BC433" i="2"/>
  <c r="BB433" i="2"/>
  <c r="BA433" i="2"/>
  <c r="AZ433" i="2"/>
  <c r="BQ433" i="2" s="1"/>
  <c r="AY433" i="2"/>
  <c r="BP433" i="2" s="1"/>
  <c r="AX433" i="2"/>
  <c r="BE433" i="2" s="1"/>
  <c r="AV433" i="2"/>
  <c r="L453" i="13" s="1"/>
  <c r="AO433" i="2"/>
  <c r="K453" i="13" s="1"/>
  <c r="AK433" i="2"/>
  <c r="Q433" i="2"/>
  <c r="DH432" i="2"/>
  <c r="CZ432" i="2"/>
  <c r="CY432" i="2"/>
  <c r="CW432" i="2"/>
  <c r="H452" i="13" s="1"/>
  <c r="CT432" i="2" a="1"/>
  <c r="CT432" i="2" s="1"/>
  <c r="CS432" i="2" a="1"/>
  <c r="CS432" i="2" s="1"/>
  <c r="CR432" i="2" a="1"/>
  <c r="CR432" i="2" s="1"/>
  <c r="CQ432" i="2"/>
  <c r="G452" i="13" s="1"/>
  <c r="CP432" i="2"/>
  <c r="CO432" i="2"/>
  <c r="CM432" i="2"/>
  <c r="CK432" i="2"/>
  <c r="E452" i="13" s="1"/>
  <c r="BS432" i="2"/>
  <c r="CB432" i="2" s="1"/>
  <c r="BR432" i="2"/>
  <c r="BG432" i="2"/>
  <c r="BC432" i="2"/>
  <c r="BB432" i="2"/>
  <c r="BA432" i="2"/>
  <c r="AZ432" i="2"/>
  <c r="BQ432" i="2" s="1"/>
  <c r="AY432" i="2"/>
  <c r="BP432" i="2" s="1"/>
  <c r="AX432" i="2"/>
  <c r="BE432" i="2" s="1"/>
  <c r="AV432" i="2"/>
  <c r="L452" i="13" s="1"/>
  <c r="AO432" i="2"/>
  <c r="K452" i="13" s="1"/>
  <c r="AK432" i="2"/>
  <c r="Q432" i="2"/>
  <c r="DH431" i="2"/>
  <c r="CZ431" i="2"/>
  <c r="CY431" i="2"/>
  <c r="CW431" i="2"/>
  <c r="H451" i="13" s="1"/>
  <c r="CT431" i="2" a="1"/>
  <c r="CT431" i="2" s="1"/>
  <c r="CS431" i="2" a="1"/>
  <c r="CS431" i="2" s="1"/>
  <c r="CR431" i="2" a="1"/>
  <c r="CR431" i="2" s="1"/>
  <c r="CQ431" i="2"/>
  <c r="CP431" i="2"/>
  <c r="CO431" i="2"/>
  <c r="CM431" i="2"/>
  <c r="CK431" i="2"/>
  <c r="E451" i="13" s="1"/>
  <c r="BS431" i="2"/>
  <c r="CB431" i="2" s="1"/>
  <c r="BR431" i="2"/>
  <c r="BG431" i="2"/>
  <c r="BC431" i="2"/>
  <c r="BB431" i="2"/>
  <c r="BA431" i="2"/>
  <c r="AZ431" i="2"/>
  <c r="BQ431" i="2" s="1"/>
  <c r="AY431" i="2"/>
  <c r="AX431" i="2"/>
  <c r="BO431" i="2" s="1"/>
  <c r="AV431" i="2"/>
  <c r="L451" i="13" s="1"/>
  <c r="AO431" i="2"/>
  <c r="K451" i="13" s="1"/>
  <c r="AK431" i="2"/>
  <c r="Q431" i="2"/>
  <c r="DH430" i="2"/>
  <c r="CZ430" i="2"/>
  <c r="CY430" i="2"/>
  <c r="CW430" i="2"/>
  <c r="H450" i="13" s="1"/>
  <c r="CT430" i="2" a="1"/>
  <c r="CT430" i="2" s="1"/>
  <c r="CS430" i="2" a="1"/>
  <c r="CS430" i="2" s="1"/>
  <c r="CR430" i="2" a="1"/>
  <c r="CR430" i="2" s="1"/>
  <c r="CQ430" i="2"/>
  <c r="G450" i="13" s="1"/>
  <c r="CP430" i="2"/>
  <c r="CO430" i="2"/>
  <c r="CM430" i="2"/>
  <c r="CK430" i="2"/>
  <c r="E450" i="13" s="1"/>
  <c r="BS430" i="2"/>
  <c r="CB430" i="2" s="1"/>
  <c r="BR430" i="2"/>
  <c r="BG430" i="2"/>
  <c r="BC430" i="2"/>
  <c r="BB430" i="2"/>
  <c r="BA430" i="2"/>
  <c r="AZ430" i="2"/>
  <c r="BQ430" i="2" s="1"/>
  <c r="AY430" i="2"/>
  <c r="BF430" i="2" s="1"/>
  <c r="AX430" i="2"/>
  <c r="BE430" i="2" s="1"/>
  <c r="AV430" i="2"/>
  <c r="L450" i="13" s="1"/>
  <c r="AO430" i="2"/>
  <c r="K450" i="13" s="1"/>
  <c r="AK430" i="2"/>
  <c r="Q430" i="2"/>
  <c r="DH429" i="2"/>
  <c r="CZ429" i="2"/>
  <c r="CY429" i="2"/>
  <c r="CW429" i="2"/>
  <c r="H449" i="13" s="1"/>
  <c r="CT429" i="2" a="1"/>
  <c r="CT429" i="2" s="1"/>
  <c r="CS429" i="2" a="1"/>
  <c r="CS429" i="2" s="1"/>
  <c r="CR429" i="2" a="1"/>
  <c r="CR429" i="2" s="1"/>
  <c r="CQ429" i="2"/>
  <c r="G449" i="13" s="1"/>
  <c r="CP429" i="2"/>
  <c r="CO429" i="2"/>
  <c r="CM429" i="2"/>
  <c r="CK429" i="2"/>
  <c r="E449" i="13" s="1"/>
  <c r="BS429" i="2"/>
  <c r="BR429" i="2"/>
  <c r="BG429" i="2"/>
  <c r="BC429" i="2"/>
  <c r="BB429" i="2"/>
  <c r="BA429" i="2"/>
  <c r="AZ429" i="2"/>
  <c r="BQ429" i="2" s="1"/>
  <c r="AY429" i="2"/>
  <c r="BF429" i="2" s="1"/>
  <c r="AX429" i="2"/>
  <c r="BO429" i="2" s="1"/>
  <c r="AV429" i="2"/>
  <c r="L449" i="13" s="1"/>
  <c r="AO429" i="2"/>
  <c r="K449" i="13" s="1"/>
  <c r="AK429" i="2"/>
  <c r="Q429" i="2"/>
  <c r="DH428" i="2"/>
  <c r="CZ428" i="2"/>
  <c r="CY428" i="2"/>
  <c r="CW428" i="2"/>
  <c r="H448" i="13" s="1"/>
  <c r="CT428" i="2" a="1"/>
  <c r="CT428" i="2" s="1"/>
  <c r="CS428" i="2" a="1"/>
  <c r="CS428" i="2" s="1"/>
  <c r="CR428" i="2" a="1"/>
  <c r="CR428" i="2" s="1"/>
  <c r="CQ428" i="2"/>
  <c r="G448" i="13" s="1"/>
  <c r="CP428" i="2"/>
  <c r="CO428" i="2"/>
  <c r="CM428" i="2"/>
  <c r="CK428" i="2"/>
  <c r="E448" i="13" s="1"/>
  <c r="BS428" i="2"/>
  <c r="CB428" i="2" s="1"/>
  <c r="BR428" i="2"/>
  <c r="BG428" i="2"/>
  <c r="BC428" i="2"/>
  <c r="BB428" i="2"/>
  <c r="BA428" i="2"/>
  <c r="AZ428" i="2"/>
  <c r="BQ428" i="2" s="1"/>
  <c r="AY428" i="2"/>
  <c r="BP428" i="2" s="1"/>
  <c r="AX428" i="2"/>
  <c r="BO428" i="2" s="1"/>
  <c r="AV428" i="2"/>
  <c r="L448" i="13" s="1"/>
  <c r="AO428" i="2"/>
  <c r="K448" i="13" s="1"/>
  <c r="AK428" i="2"/>
  <c r="Q428" i="2"/>
  <c r="DH427" i="2"/>
  <c r="CZ427" i="2"/>
  <c r="CY427" i="2"/>
  <c r="CW427" i="2"/>
  <c r="H447" i="13" s="1"/>
  <c r="CT427" i="2" a="1"/>
  <c r="CT427" i="2" s="1"/>
  <c r="CS427" i="2" a="1"/>
  <c r="CS427" i="2" s="1"/>
  <c r="CR427" i="2" a="1"/>
  <c r="CR427" i="2" s="1"/>
  <c r="CQ427" i="2"/>
  <c r="G447" i="13" s="1"/>
  <c r="CP427" i="2"/>
  <c r="CO427" i="2"/>
  <c r="CM427" i="2"/>
  <c r="CK427" i="2"/>
  <c r="E447" i="13" s="1"/>
  <c r="BS427" i="2"/>
  <c r="BW427" i="2" s="1"/>
  <c r="BR427" i="2"/>
  <c r="BG427" i="2"/>
  <c r="BC427" i="2"/>
  <c r="BB427" i="2"/>
  <c r="BA427" i="2"/>
  <c r="AZ427" i="2"/>
  <c r="BQ427" i="2" s="1"/>
  <c r="AY427" i="2"/>
  <c r="BF427" i="2" s="1"/>
  <c r="AX427" i="2"/>
  <c r="BE427" i="2" s="1"/>
  <c r="AV427" i="2"/>
  <c r="L447" i="13" s="1"/>
  <c r="AO427" i="2"/>
  <c r="K447" i="13" s="1"/>
  <c r="AK427" i="2"/>
  <c r="Q427" i="2"/>
  <c r="DH426" i="2"/>
  <c r="CZ426" i="2"/>
  <c r="CY426" i="2"/>
  <c r="CW426" i="2"/>
  <c r="H446" i="13" s="1"/>
  <c r="CT426" i="2" a="1"/>
  <c r="CT426" i="2" s="1"/>
  <c r="CS426" i="2" a="1"/>
  <c r="CS426" i="2" s="1"/>
  <c r="CR426" i="2" a="1"/>
  <c r="CR426" i="2" s="1"/>
  <c r="CQ426" i="2"/>
  <c r="G446" i="13" s="1"/>
  <c r="CP426" i="2"/>
  <c r="CO426" i="2"/>
  <c r="CM426" i="2"/>
  <c r="CK426" i="2"/>
  <c r="E446" i="13" s="1"/>
  <c r="BS426" i="2"/>
  <c r="BR426" i="2"/>
  <c r="BG426" i="2"/>
  <c r="BC426" i="2"/>
  <c r="BB426" i="2"/>
  <c r="BA426" i="2"/>
  <c r="AZ426" i="2"/>
  <c r="BQ426" i="2" s="1"/>
  <c r="AY426" i="2"/>
  <c r="AX426" i="2"/>
  <c r="AV426" i="2"/>
  <c r="L446" i="13" s="1"/>
  <c r="AO426" i="2"/>
  <c r="K446" i="13" s="1"/>
  <c r="AK426" i="2"/>
  <c r="Q426" i="2"/>
  <c r="DH425" i="2"/>
  <c r="CZ425" i="2"/>
  <c r="CY425" i="2"/>
  <c r="CW425" i="2"/>
  <c r="H445" i="13" s="1"/>
  <c r="CT425" i="2" a="1"/>
  <c r="CT425" i="2" s="1"/>
  <c r="CS425" i="2" a="1"/>
  <c r="CS425" i="2" s="1"/>
  <c r="CR425" i="2" a="1"/>
  <c r="CR425" i="2" s="1"/>
  <c r="CQ425" i="2"/>
  <c r="G445" i="13" s="1"/>
  <c r="CP425" i="2"/>
  <c r="CO425" i="2"/>
  <c r="CM425" i="2"/>
  <c r="CK425" i="2"/>
  <c r="E445" i="13" s="1"/>
  <c r="BS425" i="2"/>
  <c r="CB425" i="2" s="1"/>
  <c r="BR425" i="2"/>
  <c r="BG425" i="2"/>
  <c r="BC425" i="2"/>
  <c r="BB425" i="2"/>
  <c r="BA425" i="2"/>
  <c r="AZ425" i="2"/>
  <c r="BQ425" i="2" s="1"/>
  <c r="AY425" i="2"/>
  <c r="BP425" i="2" s="1"/>
  <c r="AX425" i="2"/>
  <c r="BE425" i="2" s="1"/>
  <c r="AV425" i="2"/>
  <c r="L445" i="13" s="1"/>
  <c r="AO425" i="2"/>
  <c r="K445" i="13" s="1"/>
  <c r="AK425" i="2"/>
  <c r="Q425" i="2"/>
  <c r="DH424" i="2"/>
  <c r="CZ424" i="2"/>
  <c r="CY424" i="2"/>
  <c r="CW424" i="2"/>
  <c r="H444" i="13" s="1"/>
  <c r="CT424" i="2" a="1"/>
  <c r="CT424" i="2" s="1"/>
  <c r="CS424" i="2" a="1"/>
  <c r="CS424" i="2" s="1"/>
  <c r="CR424" i="2" a="1"/>
  <c r="CR424" i="2" s="1"/>
  <c r="CQ424" i="2"/>
  <c r="G444" i="13" s="1"/>
  <c r="CP424" i="2"/>
  <c r="CO424" i="2"/>
  <c r="CM424" i="2"/>
  <c r="CK424" i="2"/>
  <c r="E444" i="13" s="1"/>
  <c r="BS424" i="2"/>
  <c r="BX424" i="2" s="1"/>
  <c r="CA424" i="2" s="1"/>
  <c r="BR424" i="2"/>
  <c r="BG424" i="2"/>
  <c r="BC424" i="2"/>
  <c r="BB424" i="2"/>
  <c r="BA424" i="2"/>
  <c r="AZ424" i="2"/>
  <c r="BQ424" i="2" s="1"/>
  <c r="AY424" i="2"/>
  <c r="BF424" i="2" s="1"/>
  <c r="AX424" i="2"/>
  <c r="BE424" i="2" s="1"/>
  <c r="AV424" i="2"/>
  <c r="L444" i="13" s="1"/>
  <c r="AO424" i="2"/>
  <c r="K444" i="13" s="1"/>
  <c r="AK424" i="2"/>
  <c r="Q424" i="2"/>
  <c r="DH423" i="2"/>
  <c r="CZ423" i="2"/>
  <c r="CY423" i="2"/>
  <c r="CW423" i="2"/>
  <c r="H443" i="13" s="1"/>
  <c r="CT423" i="2" a="1"/>
  <c r="CT423" i="2" s="1"/>
  <c r="CS423" i="2" a="1"/>
  <c r="CS423" i="2" s="1"/>
  <c r="CR423" i="2" a="1"/>
  <c r="CR423" i="2" s="1"/>
  <c r="CQ423" i="2"/>
  <c r="CP423" i="2"/>
  <c r="CO423" i="2"/>
  <c r="CM423" i="2"/>
  <c r="CK423" i="2"/>
  <c r="E443" i="13" s="1"/>
  <c r="BS423" i="2"/>
  <c r="CB423" i="2" s="1"/>
  <c r="BR423" i="2"/>
  <c r="BG423" i="2"/>
  <c r="BC423" i="2"/>
  <c r="BB423" i="2"/>
  <c r="BA423" i="2"/>
  <c r="AZ423" i="2"/>
  <c r="BQ423" i="2" s="1"/>
  <c r="AY423" i="2"/>
  <c r="AX423" i="2"/>
  <c r="BO423" i="2" s="1"/>
  <c r="AV423" i="2"/>
  <c r="L443" i="13" s="1"/>
  <c r="AO423" i="2"/>
  <c r="K443" i="13" s="1"/>
  <c r="AK423" i="2"/>
  <c r="Q423" i="2"/>
  <c r="DH422" i="2"/>
  <c r="CZ422" i="2"/>
  <c r="CY422" i="2"/>
  <c r="CW422" i="2"/>
  <c r="H442" i="13" s="1"/>
  <c r="CT422" i="2" a="1"/>
  <c r="CT422" i="2" s="1"/>
  <c r="CS422" i="2" a="1"/>
  <c r="CS422" i="2" s="1"/>
  <c r="CR422" i="2" a="1"/>
  <c r="CR422" i="2" s="1"/>
  <c r="CQ422" i="2"/>
  <c r="G442" i="13" s="1"/>
  <c r="CP422" i="2"/>
  <c r="CO422" i="2"/>
  <c r="CM422" i="2"/>
  <c r="CK422" i="2"/>
  <c r="E442" i="13" s="1"/>
  <c r="BS422" i="2"/>
  <c r="CB422" i="2" s="1"/>
  <c r="BR422" i="2"/>
  <c r="BG422" i="2"/>
  <c r="BC422" i="2"/>
  <c r="BB422" i="2"/>
  <c r="BA422" i="2"/>
  <c r="AZ422" i="2"/>
  <c r="BQ422" i="2" s="1"/>
  <c r="AY422" i="2"/>
  <c r="AX422" i="2"/>
  <c r="BE422" i="2" s="1"/>
  <c r="AV422" i="2"/>
  <c r="L442" i="13" s="1"/>
  <c r="AO422" i="2"/>
  <c r="K442" i="13" s="1"/>
  <c r="AK422" i="2"/>
  <c r="Q422" i="2"/>
  <c r="DH421" i="2"/>
  <c r="CZ421" i="2"/>
  <c r="CY421" i="2"/>
  <c r="CW421" i="2"/>
  <c r="H441" i="13" s="1"/>
  <c r="CT421" i="2" a="1"/>
  <c r="CT421" i="2" s="1"/>
  <c r="CS421" i="2" a="1"/>
  <c r="CS421" i="2" s="1"/>
  <c r="CR421" i="2" a="1"/>
  <c r="CR421" i="2" s="1"/>
  <c r="CQ421" i="2"/>
  <c r="G441" i="13" s="1"/>
  <c r="CP421" i="2"/>
  <c r="CO421" i="2"/>
  <c r="CM421" i="2"/>
  <c r="CK421" i="2"/>
  <c r="E441" i="13" s="1"/>
  <c r="CJ421" i="2"/>
  <c r="CI421" i="2"/>
  <c r="CH421" i="2" s="1"/>
  <c r="CG421" i="2"/>
  <c r="CF421" i="2"/>
  <c r="CC421" i="2" s="1"/>
  <c r="BS421" i="2"/>
  <c r="BX421" i="2" s="1"/>
  <c r="CA421" i="2" s="1"/>
  <c r="BR421" i="2"/>
  <c r="BG421" i="2"/>
  <c r="BC421" i="2"/>
  <c r="BB421" i="2"/>
  <c r="BA421" i="2"/>
  <c r="AZ421" i="2"/>
  <c r="BQ421" i="2" s="1"/>
  <c r="AY421" i="2"/>
  <c r="BF421" i="2" s="1"/>
  <c r="AX421" i="2"/>
  <c r="BE421" i="2" s="1"/>
  <c r="AV421" i="2"/>
  <c r="L441" i="13" s="1"/>
  <c r="AO421" i="2"/>
  <c r="K441" i="13" s="1"/>
  <c r="AK421" i="2"/>
  <c r="Q421" i="2"/>
  <c r="DH420" i="2"/>
  <c r="CZ420" i="2"/>
  <c r="CY420" i="2"/>
  <c r="CW420" i="2"/>
  <c r="H440" i="13" s="1"/>
  <c r="CT420" i="2" a="1"/>
  <c r="CT420" i="2" s="1"/>
  <c r="CS420" i="2" a="1"/>
  <c r="CS420" i="2" s="1"/>
  <c r="CR420" i="2" a="1"/>
  <c r="CR420" i="2" s="1"/>
  <c r="CQ420" i="2"/>
  <c r="CP420" i="2"/>
  <c r="CO420" i="2"/>
  <c r="CM420" i="2"/>
  <c r="CK420" i="2"/>
  <c r="E440" i="13" s="1"/>
  <c r="CJ420" i="2"/>
  <c r="CI420" i="2"/>
  <c r="CH420" i="2" s="1"/>
  <c r="CG420" i="2"/>
  <c r="CF420" i="2"/>
  <c r="CC420" i="2" s="1"/>
  <c r="BS420" i="2"/>
  <c r="BR420" i="2"/>
  <c r="BG420" i="2"/>
  <c r="BC420" i="2"/>
  <c r="BB420" i="2"/>
  <c r="BA420" i="2"/>
  <c r="AZ420" i="2"/>
  <c r="BQ420" i="2" s="1"/>
  <c r="AY420" i="2"/>
  <c r="BP420" i="2" s="1"/>
  <c r="AX420" i="2"/>
  <c r="AV420" i="2"/>
  <c r="L440" i="13" s="1"/>
  <c r="AO420" i="2"/>
  <c r="K440" i="13" s="1"/>
  <c r="AK420" i="2"/>
  <c r="Q420" i="2"/>
  <c r="DH419" i="2"/>
  <c r="CZ419" i="2"/>
  <c r="CY419" i="2"/>
  <c r="CW419" i="2"/>
  <c r="H439" i="13" s="1"/>
  <c r="CT419" i="2" a="1"/>
  <c r="CT419" i="2" s="1"/>
  <c r="CS419" i="2" a="1"/>
  <c r="CS419" i="2" s="1"/>
  <c r="CR419" i="2" a="1"/>
  <c r="CR419" i="2" s="1"/>
  <c r="CQ419" i="2"/>
  <c r="G439" i="13" s="1"/>
  <c r="CP419" i="2"/>
  <c r="CO419" i="2"/>
  <c r="CM419" i="2"/>
  <c r="CK419" i="2"/>
  <c r="E439" i="13" s="1"/>
  <c r="CJ419" i="2"/>
  <c r="CI419" i="2"/>
  <c r="CH419" i="2" s="1"/>
  <c r="CG419" i="2"/>
  <c r="CF419" i="2"/>
  <c r="CC419" i="2" s="1"/>
  <c r="BS419" i="2"/>
  <c r="BW419" i="2" s="1"/>
  <c r="BT419" i="2" s="1"/>
  <c r="BR419" i="2"/>
  <c r="BG419" i="2"/>
  <c r="BC419" i="2"/>
  <c r="BB419" i="2"/>
  <c r="BA419" i="2"/>
  <c r="AZ419" i="2"/>
  <c r="BQ419" i="2" s="1"/>
  <c r="AY419" i="2"/>
  <c r="BP419" i="2" s="1"/>
  <c r="AX419" i="2"/>
  <c r="BO419" i="2" s="1"/>
  <c r="AV419" i="2"/>
  <c r="L439" i="13" s="1"/>
  <c r="AO419" i="2"/>
  <c r="K439" i="13" s="1"/>
  <c r="AK419" i="2"/>
  <c r="Q419" i="2"/>
  <c r="DH418" i="2"/>
  <c r="CZ418" i="2"/>
  <c r="CY418" i="2"/>
  <c r="CW418" i="2"/>
  <c r="H438" i="13" s="1"/>
  <c r="CT418" i="2" a="1"/>
  <c r="CT418" i="2" s="1"/>
  <c r="CS418" i="2" a="1"/>
  <c r="CS418" i="2" s="1"/>
  <c r="CR418" i="2" a="1"/>
  <c r="CR418" i="2" s="1"/>
  <c r="CQ418" i="2"/>
  <c r="G438" i="13" s="1"/>
  <c r="CP418" i="2"/>
  <c r="CO418" i="2"/>
  <c r="CM418" i="2"/>
  <c r="CK418" i="2"/>
  <c r="E438" i="13" s="1"/>
  <c r="CJ418" i="2"/>
  <c r="CI418" i="2"/>
  <c r="CH418" i="2" s="1"/>
  <c r="CG418" i="2"/>
  <c r="CF418" i="2"/>
  <c r="CC418" i="2" s="1"/>
  <c r="BS418" i="2"/>
  <c r="BR418" i="2"/>
  <c r="BG418" i="2"/>
  <c r="BC418" i="2"/>
  <c r="BB418" i="2"/>
  <c r="BA418" i="2"/>
  <c r="AZ418" i="2"/>
  <c r="BQ418" i="2" s="1"/>
  <c r="AY418" i="2"/>
  <c r="BF418" i="2" s="1"/>
  <c r="AX418" i="2"/>
  <c r="BE418" i="2" s="1"/>
  <c r="AV418" i="2"/>
  <c r="L438" i="13" s="1"/>
  <c r="AO418" i="2"/>
  <c r="K438" i="13" s="1"/>
  <c r="AK418" i="2"/>
  <c r="Q418" i="2"/>
  <c r="DH417" i="2"/>
  <c r="CZ417" i="2"/>
  <c r="CY417" i="2"/>
  <c r="CW417" i="2"/>
  <c r="H437" i="13" s="1"/>
  <c r="CT417" i="2" a="1"/>
  <c r="CT417" i="2" s="1"/>
  <c r="CS417" i="2" a="1"/>
  <c r="CS417" i="2" s="1"/>
  <c r="CR417" i="2" a="1"/>
  <c r="CR417" i="2" s="1"/>
  <c r="CQ417" i="2"/>
  <c r="G437" i="13" s="1"/>
  <c r="CP417" i="2"/>
  <c r="CO417" i="2"/>
  <c r="CM417" i="2"/>
  <c r="CK417" i="2"/>
  <c r="E437" i="13" s="1"/>
  <c r="CJ417" i="2"/>
  <c r="CI417" i="2"/>
  <c r="CH417" i="2" s="1"/>
  <c r="CG417" i="2"/>
  <c r="CF417" i="2"/>
  <c r="CC417" i="2" s="1"/>
  <c r="BS417" i="2"/>
  <c r="BR417" i="2"/>
  <c r="BG417" i="2"/>
  <c r="BC417" i="2"/>
  <c r="BB417" i="2"/>
  <c r="BA417" i="2"/>
  <c r="AZ417" i="2"/>
  <c r="BQ417" i="2" s="1"/>
  <c r="AY417" i="2"/>
  <c r="AX417" i="2"/>
  <c r="BE417" i="2" s="1"/>
  <c r="AV417" i="2"/>
  <c r="L437" i="13" s="1"/>
  <c r="AO417" i="2"/>
  <c r="K437" i="13" s="1"/>
  <c r="AK417" i="2"/>
  <c r="Q417" i="2"/>
  <c r="DH416" i="2"/>
  <c r="CZ416" i="2"/>
  <c r="CY416" i="2"/>
  <c r="CW416" i="2"/>
  <c r="H436" i="13" s="1"/>
  <c r="CT416" i="2" a="1"/>
  <c r="CT416" i="2" s="1"/>
  <c r="CS416" i="2" a="1"/>
  <c r="CS416" i="2" s="1"/>
  <c r="CR416" i="2" a="1"/>
  <c r="CR416" i="2" s="1"/>
  <c r="CQ416" i="2"/>
  <c r="CP416" i="2"/>
  <c r="CO416" i="2"/>
  <c r="CM416" i="2"/>
  <c r="CK416" i="2"/>
  <c r="E436" i="13" s="1"/>
  <c r="CJ416" i="2"/>
  <c r="CI416" i="2"/>
  <c r="CH416" i="2" s="1"/>
  <c r="CG416" i="2"/>
  <c r="CF416" i="2"/>
  <c r="CC416" i="2" s="1"/>
  <c r="BS416" i="2"/>
  <c r="BR416" i="2"/>
  <c r="BG416" i="2"/>
  <c r="BC416" i="2"/>
  <c r="BB416" i="2"/>
  <c r="BA416" i="2"/>
  <c r="AZ416" i="2"/>
  <c r="BQ416" i="2" s="1"/>
  <c r="AY416" i="2"/>
  <c r="BP416" i="2" s="1"/>
  <c r="AX416" i="2"/>
  <c r="AV416" i="2"/>
  <c r="L436" i="13" s="1"/>
  <c r="AO416" i="2"/>
  <c r="K436" i="13" s="1"/>
  <c r="AK416" i="2"/>
  <c r="Q416" i="2"/>
  <c r="DH415" i="2"/>
  <c r="CZ415" i="2"/>
  <c r="CY415" i="2"/>
  <c r="CW415" i="2"/>
  <c r="H435" i="13" s="1"/>
  <c r="CT415" i="2" a="1"/>
  <c r="CT415" i="2" s="1"/>
  <c r="CS415" i="2" a="1"/>
  <c r="CS415" i="2" s="1"/>
  <c r="CR415" i="2" a="1"/>
  <c r="CR415" i="2" s="1"/>
  <c r="CQ415" i="2"/>
  <c r="G435" i="13" s="1"/>
  <c r="CP415" i="2"/>
  <c r="CO415" i="2"/>
  <c r="CM415" i="2"/>
  <c r="CK415" i="2"/>
  <c r="E435" i="13" s="1"/>
  <c r="CJ415" i="2"/>
  <c r="CI415" i="2"/>
  <c r="CH415" i="2" s="1"/>
  <c r="CG415" i="2"/>
  <c r="CF415" i="2"/>
  <c r="CC415" i="2" s="1"/>
  <c r="BS415" i="2"/>
  <c r="BW415" i="2" s="1"/>
  <c r="BT415" i="2" s="1"/>
  <c r="BR415" i="2"/>
  <c r="BG415" i="2"/>
  <c r="BC415" i="2"/>
  <c r="BB415" i="2"/>
  <c r="BA415" i="2"/>
  <c r="AZ415" i="2"/>
  <c r="BQ415" i="2" s="1"/>
  <c r="AY415" i="2"/>
  <c r="BP415" i="2" s="1"/>
  <c r="AX415" i="2"/>
  <c r="BO415" i="2" s="1"/>
  <c r="AV415" i="2"/>
  <c r="L435" i="13" s="1"/>
  <c r="AO415" i="2"/>
  <c r="K435" i="13" s="1"/>
  <c r="AK415" i="2"/>
  <c r="Q415" i="2"/>
  <c r="DH414" i="2"/>
  <c r="CZ414" i="2"/>
  <c r="CY414" i="2"/>
  <c r="CW414" i="2"/>
  <c r="H434" i="13" s="1"/>
  <c r="CT414" i="2" a="1"/>
  <c r="CT414" i="2" s="1"/>
  <c r="CS414" i="2" a="1"/>
  <c r="CS414" i="2" s="1"/>
  <c r="CR414" i="2" a="1"/>
  <c r="CR414" i="2" s="1"/>
  <c r="CQ414" i="2"/>
  <c r="G434" i="13" s="1"/>
  <c r="CP414" i="2"/>
  <c r="CO414" i="2"/>
  <c r="CM414" i="2"/>
  <c r="CK414" i="2"/>
  <c r="E434" i="13" s="1"/>
  <c r="CJ414" i="2"/>
  <c r="CI414" i="2"/>
  <c r="CH414" i="2" s="1"/>
  <c r="CG414" i="2"/>
  <c r="CF414" i="2"/>
  <c r="CC414" i="2" s="1"/>
  <c r="BS414" i="2"/>
  <c r="BW414" i="2" s="1"/>
  <c r="BT414" i="2" s="1"/>
  <c r="BR414" i="2"/>
  <c r="BG414" i="2"/>
  <c r="BC414" i="2"/>
  <c r="BB414" i="2"/>
  <c r="BA414" i="2"/>
  <c r="AZ414" i="2"/>
  <c r="BQ414" i="2" s="1"/>
  <c r="AY414" i="2"/>
  <c r="BF414" i="2" s="1"/>
  <c r="AX414" i="2"/>
  <c r="BE414" i="2" s="1"/>
  <c r="AV414" i="2"/>
  <c r="L434" i="13" s="1"/>
  <c r="AO414" i="2"/>
  <c r="K434" i="13" s="1"/>
  <c r="AK414" i="2"/>
  <c r="Q414" i="2"/>
  <c r="DH413" i="2"/>
  <c r="CZ413" i="2"/>
  <c r="CY413" i="2"/>
  <c r="CW413" i="2"/>
  <c r="H433" i="13" s="1"/>
  <c r="CT413" i="2" a="1"/>
  <c r="CT413" i="2" s="1"/>
  <c r="CS413" i="2" a="1"/>
  <c r="CS413" i="2" s="1"/>
  <c r="CR413" i="2" a="1"/>
  <c r="CR413" i="2" s="1"/>
  <c r="CQ413" i="2"/>
  <c r="G433" i="13" s="1"/>
  <c r="CP413" i="2"/>
  <c r="CO413" i="2"/>
  <c r="CM413" i="2"/>
  <c r="CK413" i="2"/>
  <c r="E433" i="13" s="1"/>
  <c r="CJ413" i="2"/>
  <c r="CI413" i="2"/>
  <c r="CH413" i="2" s="1"/>
  <c r="CG413" i="2"/>
  <c r="CF413" i="2"/>
  <c r="CC413" i="2" s="1"/>
  <c r="BS413" i="2"/>
  <c r="BW413" i="2" s="1"/>
  <c r="BR413" i="2"/>
  <c r="BG413" i="2"/>
  <c r="BC413" i="2"/>
  <c r="BB413" i="2"/>
  <c r="BA413" i="2"/>
  <c r="AZ413" i="2"/>
  <c r="BQ413" i="2" s="1"/>
  <c r="AY413" i="2"/>
  <c r="BF413" i="2" s="1"/>
  <c r="AX413" i="2"/>
  <c r="BE413" i="2" s="1"/>
  <c r="AV413" i="2"/>
  <c r="L433" i="13" s="1"/>
  <c r="AO413" i="2"/>
  <c r="K433" i="13" s="1"/>
  <c r="AK413" i="2"/>
  <c r="Q413" i="2"/>
  <c r="DH412" i="2"/>
  <c r="CZ412" i="2"/>
  <c r="CY412" i="2"/>
  <c r="CW412" i="2"/>
  <c r="H432" i="13" s="1"/>
  <c r="CT412" i="2" a="1"/>
  <c r="CT412" i="2" s="1"/>
  <c r="CS412" i="2" a="1"/>
  <c r="CS412" i="2" s="1"/>
  <c r="CR412" i="2" a="1"/>
  <c r="CR412" i="2" s="1"/>
  <c r="CQ412" i="2"/>
  <c r="CP412" i="2"/>
  <c r="CO412" i="2"/>
  <c r="CM412" i="2"/>
  <c r="CK412" i="2"/>
  <c r="E432" i="13" s="1"/>
  <c r="CJ412" i="2"/>
  <c r="CI412" i="2"/>
  <c r="CH412" i="2" s="1"/>
  <c r="CG412" i="2"/>
  <c r="CF412" i="2"/>
  <c r="CC412" i="2" s="1"/>
  <c r="BS412" i="2"/>
  <c r="BR412" i="2"/>
  <c r="BG412" i="2"/>
  <c r="BC412" i="2"/>
  <c r="BB412" i="2"/>
  <c r="BA412" i="2"/>
  <c r="AZ412" i="2"/>
  <c r="BQ412" i="2" s="1"/>
  <c r="AY412" i="2"/>
  <c r="BF412" i="2" s="1"/>
  <c r="AX412" i="2"/>
  <c r="AV412" i="2"/>
  <c r="L432" i="13" s="1"/>
  <c r="AO412" i="2"/>
  <c r="K432" i="13" s="1"/>
  <c r="AK412" i="2"/>
  <c r="Q412" i="2"/>
  <c r="DH411" i="2"/>
  <c r="CZ411" i="2"/>
  <c r="CY411" i="2"/>
  <c r="CW411" i="2"/>
  <c r="H431" i="13" s="1"/>
  <c r="CT411" i="2" a="1"/>
  <c r="CT411" i="2" s="1"/>
  <c r="CS411" i="2" a="1"/>
  <c r="CS411" i="2" s="1"/>
  <c r="CR411" i="2" a="1"/>
  <c r="CR411" i="2" s="1"/>
  <c r="CQ411" i="2"/>
  <c r="G431" i="13" s="1"/>
  <c r="CP411" i="2"/>
  <c r="CO411" i="2"/>
  <c r="CM411" i="2"/>
  <c r="CK411" i="2"/>
  <c r="E431" i="13" s="1"/>
  <c r="CJ411" i="2"/>
  <c r="CI411" i="2"/>
  <c r="CH411" i="2" s="1"/>
  <c r="CG411" i="2"/>
  <c r="CF411" i="2"/>
  <c r="CC411" i="2" s="1"/>
  <c r="BS411" i="2"/>
  <c r="BR411" i="2"/>
  <c r="BG411" i="2"/>
  <c r="BC411" i="2"/>
  <c r="BB411" i="2"/>
  <c r="BA411" i="2"/>
  <c r="AZ411" i="2"/>
  <c r="BQ411" i="2" s="1"/>
  <c r="AY411" i="2"/>
  <c r="BP411" i="2" s="1"/>
  <c r="AX411" i="2"/>
  <c r="BO411" i="2" s="1"/>
  <c r="AV411" i="2"/>
  <c r="L431" i="13" s="1"/>
  <c r="AO411" i="2"/>
  <c r="K431" i="13" s="1"/>
  <c r="AK411" i="2"/>
  <c r="Q411" i="2"/>
  <c r="DH410" i="2"/>
  <c r="CZ410" i="2"/>
  <c r="CY410" i="2"/>
  <c r="CW410" i="2"/>
  <c r="H430" i="13" s="1"/>
  <c r="CT410" i="2" a="1"/>
  <c r="CT410" i="2" s="1"/>
  <c r="CS410" i="2" a="1"/>
  <c r="CS410" i="2" s="1"/>
  <c r="CR410" i="2" a="1"/>
  <c r="CR410" i="2" s="1"/>
  <c r="CQ410" i="2"/>
  <c r="G430" i="13" s="1"/>
  <c r="CP410" i="2"/>
  <c r="CO410" i="2"/>
  <c r="CM410" i="2"/>
  <c r="CK410" i="2"/>
  <c r="E430" i="13" s="1"/>
  <c r="CJ410" i="2"/>
  <c r="CI410" i="2"/>
  <c r="CH410" i="2" s="1"/>
  <c r="CG410" i="2"/>
  <c r="CF410" i="2"/>
  <c r="CC410" i="2" s="1"/>
  <c r="BS410" i="2"/>
  <c r="BR410" i="2"/>
  <c r="BG410" i="2"/>
  <c r="BC410" i="2"/>
  <c r="BB410" i="2"/>
  <c r="BA410" i="2"/>
  <c r="AZ410" i="2"/>
  <c r="BQ410" i="2" s="1"/>
  <c r="AY410" i="2"/>
  <c r="BF410" i="2" s="1"/>
  <c r="AX410" i="2"/>
  <c r="BE410" i="2" s="1"/>
  <c r="AV410" i="2"/>
  <c r="L430" i="13" s="1"/>
  <c r="AO410" i="2"/>
  <c r="K430" i="13" s="1"/>
  <c r="AK410" i="2"/>
  <c r="Q410" i="2"/>
  <c r="DH409" i="2"/>
  <c r="CZ409" i="2"/>
  <c r="CY409" i="2"/>
  <c r="CW409" i="2"/>
  <c r="H429" i="13" s="1"/>
  <c r="CT409" i="2" a="1"/>
  <c r="CT409" i="2" s="1"/>
  <c r="CS409" i="2" a="1"/>
  <c r="CS409" i="2" s="1"/>
  <c r="CR409" i="2" a="1"/>
  <c r="CR409" i="2" s="1"/>
  <c r="CQ409" i="2"/>
  <c r="G429" i="13" s="1"/>
  <c r="CP409" i="2"/>
  <c r="CO409" i="2"/>
  <c r="CM409" i="2"/>
  <c r="CK409" i="2"/>
  <c r="E429" i="13" s="1"/>
  <c r="CJ409" i="2"/>
  <c r="CI409" i="2"/>
  <c r="CH409" i="2" s="1"/>
  <c r="CG409" i="2"/>
  <c r="CF409" i="2"/>
  <c r="CC409" i="2" s="1"/>
  <c r="BS409" i="2"/>
  <c r="BW409" i="2" s="1"/>
  <c r="BR409" i="2"/>
  <c r="BG409" i="2"/>
  <c r="BC409" i="2"/>
  <c r="BB409" i="2"/>
  <c r="BA409" i="2"/>
  <c r="AZ409" i="2"/>
  <c r="BQ409" i="2" s="1"/>
  <c r="AY409" i="2"/>
  <c r="BF409" i="2" s="1"/>
  <c r="AX409" i="2"/>
  <c r="BE409" i="2" s="1"/>
  <c r="AV409" i="2"/>
  <c r="L429" i="13" s="1"/>
  <c r="AO409" i="2"/>
  <c r="K429" i="13" s="1"/>
  <c r="AK409" i="2"/>
  <c r="Q409" i="2"/>
  <c r="DH408" i="2"/>
  <c r="CZ408" i="2"/>
  <c r="CY408" i="2"/>
  <c r="CW408" i="2"/>
  <c r="H428" i="13" s="1"/>
  <c r="CT408" i="2" a="1"/>
  <c r="CT408" i="2" s="1"/>
  <c r="CS408" i="2" a="1"/>
  <c r="CS408" i="2" s="1"/>
  <c r="CR408" i="2" a="1"/>
  <c r="CR408" i="2" s="1"/>
  <c r="CQ408" i="2"/>
  <c r="CP408" i="2"/>
  <c r="CO408" i="2"/>
  <c r="CM408" i="2"/>
  <c r="CK408" i="2"/>
  <c r="E428" i="13" s="1"/>
  <c r="CJ408" i="2"/>
  <c r="CI408" i="2"/>
  <c r="CH408" i="2" s="1"/>
  <c r="CG408" i="2"/>
  <c r="CF408" i="2"/>
  <c r="CC408" i="2" s="1"/>
  <c r="BS408" i="2"/>
  <c r="BR408" i="2"/>
  <c r="BG408" i="2"/>
  <c r="BC408" i="2"/>
  <c r="BB408" i="2"/>
  <c r="BA408" i="2"/>
  <c r="AZ408" i="2"/>
  <c r="BQ408" i="2" s="1"/>
  <c r="AY408" i="2"/>
  <c r="BF408" i="2" s="1"/>
  <c r="AX408" i="2"/>
  <c r="AV408" i="2"/>
  <c r="L428" i="13" s="1"/>
  <c r="AO408" i="2"/>
  <c r="K428" i="13" s="1"/>
  <c r="AK408" i="2"/>
  <c r="Q408" i="2"/>
  <c r="DH407" i="2"/>
  <c r="CZ407" i="2"/>
  <c r="CY407" i="2"/>
  <c r="CW407" i="2"/>
  <c r="H427" i="13" s="1"/>
  <c r="CT407" i="2" a="1"/>
  <c r="CT407" i="2" s="1"/>
  <c r="CS407" i="2" a="1"/>
  <c r="CS407" i="2" s="1"/>
  <c r="CR407" i="2" a="1"/>
  <c r="CR407" i="2" s="1"/>
  <c r="CQ407" i="2"/>
  <c r="G427" i="13" s="1"/>
  <c r="CP407" i="2"/>
  <c r="CO407" i="2"/>
  <c r="CM407" i="2"/>
  <c r="CK407" i="2"/>
  <c r="E427" i="13" s="1"/>
  <c r="CJ407" i="2"/>
  <c r="CI407" i="2"/>
  <c r="CH407" i="2" s="1"/>
  <c r="CG407" i="2"/>
  <c r="CF407" i="2"/>
  <c r="CC407" i="2" s="1"/>
  <c r="BS407" i="2"/>
  <c r="BX407" i="2" s="1"/>
  <c r="BR407" i="2"/>
  <c r="BG407" i="2"/>
  <c r="BC407" i="2"/>
  <c r="BB407" i="2"/>
  <c r="BA407" i="2"/>
  <c r="AZ407" i="2"/>
  <c r="BQ407" i="2" s="1"/>
  <c r="AY407" i="2"/>
  <c r="BP407" i="2" s="1"/>
  <c r="AX407" i="2"/>
  <c r="BO407" i="2" s="1"/>
  <c r="AV407" i="2"/>
  <c r="L427" i="13" s="1"/>
  <c r="AO407" i="2"/>
  <c r="K427" i="13" s="1"/>
  <c r="AK407" i="2"/>
  <c r="Q407" i="2"/>
  <c r="DH406" i="2"/>
  <c r="CZ406" i="2"/>
  <c r="CY406" i="2"/>
  <c r="CW406" i="2"/>
  <c r="H426" i="13" s="1"/>
  <c r="CT406" i="2" a="1"/>
  <c r="CT406" i="2" s="1"/>
  <c r="CS406" i="2" a="1"/>
  <c r="CS406" i="2" s="1"/>
  <c r="CR406" i="2" a="1"/>
  <c r="CR406" i="2" s="1"/>
  <c r="CQ406" i="2"/>
  <c r="G426" i="13" s="1"/>
  <c r="CP406" i="2"/>
  <c r="CO406" i="2"/>
  <c r="CM406" i="2"/>
  <c r="CK406" i="2"/>
  <c r="E426" i="13" s="1"/>
  <c r="CJ406" i="2"/>
  <c r="CI406" i="2"/>
  <c r="CH406" i="2" s="1"/>
  <c r="CG406" i="2"/>
  <c r="CF406" i="2"/>
  <c r="CC406" i="2" s="1"/>
  <c r="BS406" i="2"/>
  <c r="BR406" i="2"/>
  <c r="BG406" i="2"/>
  <c r="BC406" i="2"/>
  <c r="BB406" i="2"/>
  <c r="BA406" i="2"/>
  <c r="AZ406" i="2"/>
  <c r="BQ406" i="2" s="1"/>
  <c r="AY406" i="2"/>
  <c r="AX406" i="2"/>
  <c r="AV406" i="2"/>
  <c r="L426" i="13" s="1"/>
  <c r="AO406" i="2"/>
  <c r="K426" i="13" s="1"/>
  <c r="AK406" i="2"/>
  <c r="Q406" i="2"/>
  <c r="DH405" i="2"/>
  <c r="CZ405" i="2"/>
  <c r="CY405" i="2"/>
  <c r="CW405" i="2"/>
  <c r="H425" i="13" s="1"/>
  <c r="CT405" i="2" a="1"/>
  <c r="CT405" i="2" s="1"/>
  <c r="CS405" i="2" a="1"/>
  <c r="CS405" i="2" s="1"/>
  <c r="CR405" i="2" a="1"/>
  <c r="CR405" i="2" s="1"/>
  <c r="CQ405" i="2"/>
  <c r="CP405" i="2"/>
  <c r="CO405" i="2"/>
  <c r="CM405" i="2"/>
  <c r="CK405" i="2"/>
  <c r="E425" i="13" s="1"/>
  <c r="CJ405" i="2"/>
  <c r="CI405" i="2"/>
  <c r="CH405" i="2" s="1"/>
  <c r="CG405" i="2"/>
  <c r="CF405" i="2"/>
  <c r="CC405" i="2" s="1"/>
  <c r="BS405" i="2"/>
  <c r="BW405" i="2" s="1"/>
  <c r="BR405" i="2"/>
  <c r="BG405" i="2"/>
  <c r="BC405" i="2"/>
  <c r="BB405" i="2"/>
  <c r="BA405" i="2"/>
  <c r="AZ405" i="2"/>
  <c r="BQ405" i="2" s="1"/>
  <c r="AY405" i="2"/>
  <c r="BP405" i="2" s="1"/>
  <c r="AX405" i="2"/>
  <c r="BE405" i="2" s="1"/>
  <c r="AV405" i="2"/>
  <c r="L425" i="13" s="1"/>
  <c r="AO405" i="2"/>
  <c r="K425" i="13" s="1"/>
  <c r="AK405" i="2"/>
  <c r="Q405" i="2"/>
  <c r="DH404" i="2"/>
  <c r="CZ404" i="2"/>
  <c r="CY404" i="2"/>
  <c r="CW404" i="2"/>
  <c r="H424" i="13" s="1"/>
  <c r="CT404" i="2" a="1"/>
  <c r="CT404" i="2" s="1"/>
  <c r="CS404" i="2" a="1"/>
  <c r="CS404" i="2" s="1"/>
  <c r="CR404" i="2" a="1"/>
  <c r="CR404" i="2" s="1"/>
  <c r="CQ404" i="2"/>
  <c r="CP404" i="2"/>
  <c r="CO404" i="2"/>
  <c r="CM404" i="2"/>
  <c r="CK404" i="2"/>
  <c r="E424" i="13" s="1"/>
  <c r="CJ404" i="2"/>
  <c r="CI404" i="2"/>
  <c r="CH404" i="2" s="1"/>
  <c r="CG404" i="2"/>
  <c r="CF404" i="2"/>
  <c r="CC404" i="2" s="1"/>
  <c r="BS404" i="2"/>
  <c r="BR404" i="2"/>
  <c r="BG404" i="2"/>
  <c r="BC404" i="2"/>
  <c r="BB404" i="2"/>
  <c r="BA404" i="2"/>
  <c r="AZ404" i="2"/>
  <c r="BQ404" i="2" s="1"/>
  <c r="AY404" i="2"/>
  <c r="AX404" i="2"/>
  <c r="AV404" i="2"/>
  <c r="L424" i="13" s="1"/>
  <c r="AO404" i="2"/>
  <c r="K424" i="13" s="1"/>
  <c r="AK404" i="2"/>
  <c r="Q404" i="2"/>
  <c r="DH403" i="2"/>
  <c r="CZ403" i="2"/>
  <c r="CY403" i="2"/>
  <c r="CW403" i="2"/>
  <c r="H423" i="13" s="1"/>
  <c r="CT403" i="2" a="1"/>
  <c r="CT403" i="2" s="1"/>
  <c r="CS403" i="2" a="1"/>
  <c r="CS403" i="2" s="1"/>
  <c r="CR403" i="2" a="1"/>
  <c r="CR403" i="2" s="1"/>
  <c r="CQ403" i="2"/>
  <c r="G423" i="13" s="1"/>
  <c r="CP403" i="2"/>
  <c r="CO403" i="2"/>
  <c r="CM403" i="2"/>
  <c r="CK403" i="2"/>
  <c r="E423" i="13" s="1"/>
  <c r="BS403" i="2"/>
  <c r="CB403" i="2" s="1"/>
  <c r="CF403" i="2" s="1"/>
  <c r="BR403" i="2"/>
  <c r="BG403" i="2"/>
  <c r="BC403" i="2"/>
  <c r="BB403" i="2"/>
  <c r="BA403" i="2"/>
  <c r="AZ403" i="2"/>
  <c r="BQ403" i="2" s="1"/>
  <c r="AY403" i="2"/>
  <c r="BP403" i="2" s="1"/>
  <c r="AX403" i="2"/>
  <c r="BE403" i="2" s="1"/>
  <c r="AV403" i="2"/>
  <c r="L423" i="13" s="1"/>
  <c r="AO403" i="2"/>
  <c r="K423" i="13" s="1"/>
  <c r="AK403" i="2"/>
  <c r="Q403" i="2"/>
  <c r="DH402" i="2"/>
  <c r="CZ402" i="2"/>
  <c r="CY402" i="2"/>
  <c r="CW402" i="2"/>
  <c r="H422" i="13" s="1"/>
  <c r="CT402" i="2" a="1"/>
  <c r="CT402" i="2" s="1"/>
  <c r="CS402" i="2" a="1"/>
  <c r="CS402" i="2" s="1"/>
  <c r="CR402" i="2" a="1"/>
  <c r="CR402" i="2" s="1"/>
  <c r="CQ402" i="2"/>
  <c r="G422" i="13" s="1"/>
  <c r="CP402" i="2"/>
  <c r="CO402" i="2"/>
  <c r="CM402" i="2"/>
  <c r="CK402" i="2"/>
  <c r="E422" i="13" s="1"/>
  <c r="BS402" i="2"/>
  <c r="BW402" i="2" s="1"/>
  <c r="BR402" i="2"/>
  <c r="BG402" i="2"/>
  <c r="BC402" i="2"/>
  <c r="BB402" i="2"/>
  <c r="BA402" i="2"/>
  <c r="AZ402" i="2"/>
  <c r="BQ402" i="2" s="1"/>
  <c r="AY402" i="2"/>
  <c r="BP402" i="2" s="1"/>
  <c r="AX402" i="2"/>
  <c r="BE402" i="2" s="1"/>
  <c r="AV402" i="2"/>
  <c r="L422" i="13" s="1"/>
  <c r="AO402" i="2"/>
  <c r="K422" i="13" s="1"/>
  <c r="AK402" i="2"/>
  <c r="Q402" i="2"/>
  <c r="DH401" i="2"/>
  <c r="CZ401" i="2"/>
  <c r="CY401" i="2"/>
  <c r="CW401" i="2"/>
  <c r="H421" i="13" s="1"/>
  <c r="CT401" i="2" a="1"/>
  <c r="CT401" i="2" s="1"/>
  <c r="CS401" i="2" a="1"/>
  <c r="CS401" i="2" s="1"/>
  <c r="CR401" i="2" a="1"/>
  <c r="CR401" i="2" s="1"/>
  <c r="CQ401" i="2"/>
  <c r="CP401" i="2"/>
  <c r="CO401" i="2"/>
  <c r="CM401" i="2"/>
  <c r="CK401" i="2"/>
  <c r="E421" i="13" s="1"/>
  <c r="BS401" i="2"/>
  <c r="CB401" i="2" s="1"/>
  <c r="BR401" i="2"/>
  <c r="BG401" i="2"/>
  <c r="BC401" i="2"/>
  <c r="BB401" i="2"/>
  <c r="BA401" i="2"/>
  <c r="AZ401" i="2"/>
  <c r="BQ401" i="2" s="1"/>
  <c r="AY401" i="2"/>
  <c r="AX401" i="2"/>
  <c r="BO401" i="2" s="1"/>
  <c r="AV401" i="2"/>
  <c r="L421" i="13" s="1"/>
  <c r="AO401" i="2"/>
  <c r="K421" i="13" s="1"/>
  <c r="AK401" i="2"/>
  <c r="Q401" i="2"/>
  <c r="DH400" i="2"/>
  <c r="CZ400" i="2"/>
  <c r="CY400" i="2"/>
  <c r="CW400" i="2"/>
  <c r="H420" i="13" s="1"/>
  <c r="CT400" i="2" a="1"/>
  <c r="CT400" i="2" s="1"/>
  <c r="CS400" i="2" a="1"/>
  <c r="CS400" i="2" s="1"/>
  <c r="CR400" i="2" a="1"/>
  <c r="CR400" i="2" s="1"/>
  <c r="CQ400" i="2"/>
  <c r="CP400" i="2"/>
  <c r="CO400" i="2"/>
  <c r="CM400" i="2"/>
  <c r="CK400" i="2"/>
  <c r="E420" i="13" s="1"/>
  <c r="BS400" i="2"/>
  <c r="CB400" i="2" s="1"/>
  <c r="BR400" i="2"/>
  <c r="BG400" i="2"/>
  <c r="BC400" i="2"/>
  <c r="BB400" i="2"/>
  <c r="BA400" i="2"/>
  <c r="AZ400" i="2"/>
  <c r="BQ400" i="2" s="1"/>
  <c r="AY400" i="2"/>
  <c r="AX400" i="2"/>
  <c r="BE400" i="2" s="1"/>
  <c r="AV400" i="2"/>
  <c r="L420" i="13" s="1"/>
  <c r="AO400" i="2"/>
  <c r="K420" i="13" s="1"/>
  <c r="AK400" i="2"/>
  <c r="Q400" i="2"/>
  <c r="DH399" i="2"/>
  <c r="CZ399" i="2"/>
  <c r="CY399" i="2"/>
  <c r="CW399" i="2"/>
  <c r="H419" i="13" s="1"/>
  <c r="CT399" i="2" a="1"/>
  <c r="CT399" i="2" s="1"/>
  <c r="CS399" i="2" a="1"/>
  <c r="CS399" i="2" s="1"/>
  <c r="CR399" i="2" a="1"/>
  <c r="CR399" i="2" s="1"/>
  <c r="CQ399" i="2"/>
  <c r="G419" i="13" s="1"/>
  <c r="CP399" i="2"/>
  <c r="CO399" i="2"/>
  <c r="CM399" i="2"/>
  <c r="CK399" i="2"/>
  <c r="E419" i="13" s="1"/>
  <c r="BS399" i="2"/>
  <c r="BR399" i="2"/>
  <c r="BG399" i="2"/>
  <c r="BC399" i="2"/>
  <c r="BB399" i="2"/>
  <c r="BA399" i="2"/>
  <c r="AZ399" i="2"/>
  <c r="BQ399" i="2" s="1"/>
  <c r="AY399" i="2"/>
  <c r="AX399" i="2"/>
  <c r="BO399" i="2" s="1"/>
  <c r="AV399" i="2"/>
  <c r="L419" i="13" s="1"/>
  <c r="AO399" i="2"/>
  <c r="K419" i="13" s="1"/>
  <c r="AK399" i="2"/>
  <c r="Q399" i="2"/>
  <c r="DH398" i="2"/>
  <c r="CZ398" i="2"/>
  <c r="CY398" i="2"/>
  <c r="CW398" i="2"/>
  <c r="H418" i="13" s="1"/>
  <c r="CT398" i="2" a="1"/>
  <c r="CT398" i="2" s="1"/>
  <c r="CS398" i="2" a="1"/>
  <c r="CS398" i="2" s="1"/>
  <c r="CR398" i="2" a="1"/>
  <c r="CR398" i="2" s="1"/>
  <c r="CQ398" i="2"/>
  <c r="G418" i="13" s="1"/>
  <c r="CP398" i="2"/>
  <c r="CO398" i="2"/>
  <c r="CM398" i="2"/>
  <c r="CK398" i="2"/>
  <c r="E418" i="13" s="1"/>
  <c r="BS398" i="2"/>
  <c r="BX398" i="2" s="1"/>
  <c r="BR398" i="2"/>
  <c r="BG398" i="2"/>
  <c r="BC398" i="2"/>
  <c r="BB398" i="2"/>
  <c r="BA398" i="2"/>
  <c r="AZ398" i="2"/>
  <c r="BQ398" i="2" s="1"/>
  <c r="AY398" i="2"/>
  <c r="BP398" i="2" s="1"/>
  <c r="AX398" i="2"/>
  <c r="BO398" i="2" s="1"/>
  <c r="AV398" i="2"/>
  <c r="L418" i="13" s="1"/>
  <c r="AO398" i="2"/>
  <c r="K418" i="13" s="1"/>
  <c r="AK398" i="2"/>
  <c r="Q398" i="2"/>
  <c r="H417" i="13"/>
  <c r="G417" i="13"/>
  <c r="E417" i="13"/>
  <c r="L417" i="13"/>
  <c r="K417" i="13"/>
  <c r="H416" i="13"/>
  <c r="G416" i="13"/>
  <c r="E416" i="13"/>
  <c r="L416" i="13"/>
  <c r="K416" i="13"/>
  <c r="H415" i="13"/>
  <c r="G415" i="13"/>
  <c r="E415" i="13"/>
  <c r="L415" i="13"/>
  <c r="K415" i="13"/>
  <c r="DH397" i="2"/>
  <c r="CZ397" i="2"/>
  <c r="CY397" i="2"/>
  <c r="CW397" i="2"/>
  <c r="H414" i="13" s="1"/>
  <c r="CT397" i="2" a="1"/>
  <c r="CT397" i="2" s="1"/>
  <c r="CS397" i="2" a="1"/>
  <c r="CS397" i="2" s="1"/>
  <c r="CR397" i="2" a="1"/>
  <c r="CR397" i="2" s="1"/>
  <c r="CQ397" i="2"/>
  <c r="G414" i="13" s="1"/>
  <c r="CP397" i="2"/>
  <c r="CO397" i="2"/>
  <c r="CM397" i="2"/>
  <c r="CK397" i="2"/>
  <c r="E414" i="13" s="1"/>
  <c r="CJ397" i="2"/>
  <c r="CI397" i="2"/>
  <c r="CH397" i="2" s="1"/>
  <c r="CG397" i="2"/>
  <c r="CF397" i="2"/>
  <c r="CC397" i="2" s="1"/>
  <c r="BS397" i="2"/>
  <c r="BX397" i="2" s="1"/>
  <c r="CA397" i="2" s="1"/>
  <c r="BR397" i="2"/>
  <c r="BG397" i="2"/>
  <c r="BC397" i="2"/>
  <c r="BB397" i="2"/>
  <c r="BA397" i="2"/>
  <c r="AZ397" i="2"/>
  <c r="BQ397" i="2" s="1"/>
  <c r="AY397" i="2"/>
  <c r="AX397" i="2"/>
  <c r="BE397" i="2" s="1"/>
  <c r="AV397" i="2"/>
  <c r="L414" i="13" s="1"/>
  <c r="AO397" i="2"/>
  <c r="K414" i="13" s="1"/>
  <c r="AK397" i="2"/>
  <c r="Q397" i="2"/>
  <c r="DH396" i="2"/>
  <c r="CZ396" i="2"/>
  <c r="CY396" i="2"/>
  <c r="CW396" i="2"/>
  <c r="H413" i="13" s="1"/>
  <c r="CT396" i="2" a="1"/>
  <c r="CT396" i="2" s="1"/>
  <c r="CS396" i="2" a="1"/>
  <c r="CS396" i="2" s="1"/>
  <c r="CR396" i="2" a="1"/>
  <c r="CR396" i="2" s="1"/>
  <c r="CQ396" i="2"/>
  <c r="G413" i="13" s="1"/>
  <c r="CP396" i="2"/>
  <c r="CO396" i="2"/>
  <c r="CM396" i="2"/>
  <c r="CK396" i="2"/>
  <c r="E413" i="13" s="1"/>
  <c r="CJ396" i="2"/>
  <c r="CI396" i="2"/>
  <c r="CH396" i="2" s="1"/>
  <c r="CG396" i="2"/>
  <c r="CF396" i="2"/>
  <c r="CC396" i="2" s="1"/>
  <c r="BS396" i="2"/>
  <c r="BR396" i="2"/>
  <c r="BG396" i="2"/>
  <c r="BC396" i="2"/>
  <c r="BB396" i="2"/>
  <c r="BA396" i="2"/>
  <c r="AZ396" i="2"/>
  <c r="BQ396" i="2" s="1"/>
  <c r="AY396" i="2"/>
  <c r="BF396" i="2" s="1"/>
  <c r="AX396" i="2"/>
  <c r="BO396" i="2" s="1"/>
  <c r="AV396" i="2"/>
  <c r="L413" i="13" s="1"/>
  <c r="AO396" i="2"/>
  <c r="K413" i="13" s="1"/>
  <c r="AK396" i="2"/>
  <c r="Q396" i="2"/>
  <c r="DH395" i="2"/>
  <c r="CZ395" i="2"/>
  <c r="CY395" i="2"/>
  <c r="CW395" i="2"/>
  <c r="H412" i="13" s="1"/>
  <c r="CT395" i="2" a="1"/>
  <c r="CT395" i="2" s="1"/>
  <c r="CS395" i="2" a="1"/>
  <c r="CS395" i="2" s="1"/>
  <c r="CR395" i="2" a="1"/>
  <c r="CR395" i="2" s="1"/>
  <c r="CQ395" i="2"/>
  <c r="G412" i="13" s="1"/>
  <c r="CP395" i="2"/>
  <c r="CO395" i="2"/>
  <c r="CM395" i="2"/>
  <c r="CK395" i="2"/>
  <c r="E412" i="13" s="1"/>
  <c r="CJ395" i="2"/>
  <c r="CI395" i="2"/>
  <c r="CH395" i="2" s="1"/>
  <c r="CG395" i="2"/>
  <c r="CF395" i="2"/>
  <c r="CC395" i="2" s="1"/>
  <c r="BS395" i="2"/>
  <c r="BW395" i="2" s="1"/>
  <c r="BT395" i="2" s="1"/>
  <c r="BR395" i="2"/>
  <c r="BG395" i="2"/>
  <c r="BC395" i="2"/>
  <c r="BB395" i="2"/>
  <c r="BA395" i="2"/>
  <c r="AZ395" i="2"/>
  <c r="BQ395" i="2" s="1"/>
  <c r="AY395" i="2"/>
  <c r="AX395" i="2"/>
  <c r="BO395" i="2" s="1"/>
  <c r="AV395" i="2"/>
  <c r="L412" i="13" s="1"/>
  <c r="AO395" i="2"/>
  <c r="K412" i="13" s="1"/>
  <c r="AK395" i="2"/>
  <c r="Q395" i="2"/>
  <c r="DH394" i="2"/>
  <c r="CZ394" i="2"/>
  <c r="CY394" i="2"/>
  <c r="CW394" i="2"/>
  <c r="H411" i="13" s="1"/>
  <c r="CT394" i="2" a="1"/>
  <c r="CT394" i="2" s="1"/>
  <c r="CS394" i="2" a="1"/>
  <c r="CS394" i="2" s="1"/>
  <c r="CR394" i="2" a="1"/>
  <c r="CR394" i="2" s="1"/>
  <c r="CQ394" i="2"/>
  <c r="CP394" i="2"/>
  <c r="CO394" i="2"/>
  <c r="CM394" i="2"/>
  <c r="CK394" i="2"/>
  <c r="E411" i="13" s="1"/>
  <c r="CJ394" i="2"/>
  <c r="CI394" i="2"/>
  <c r="CH394" i="2" s="1"/>
  <c r="CG394" i="2"/>
  <c r="CF394" i="2"/>
  <c r="CC394" i="2" s="1"/>
  <c r="BS394" i="2"/>
  <c r="BX394" i="2" s="1"/>
  <c r="BR394" i="2"/>
  <c r="BG394" i="2"/>
  <c r="BC394" i="2"/>
  <c r="BB394" i="2"/>
  <c r="BA394" i="2"/>
  <c r="AZ394" i="2"/>
  <c r="BQ394" i="2" s="1"/>
  <c r="AY394" i="2"/>
  <c r="BP394" i="2" s="1"/>
  <c r="AX394" i="2"/>
  <c r="BE394" i="2" s="1"/>
  <c r="AV394" i="2"/>
  <c r="L411" i="13" s="1"/>
  <c r="AO394" i="2"/>
  <c r="K411" i="13" s="1"/>
  <c r="AK394" i="2"/>
  <c r="Q394" i="2"/>
  <c r="DH393" i="2"/>
  <c r="CZ393" i="2"/>
  <c r="CY393" i="2"/>
  <c r="CW393" i="2"/>
  <c r="H410" i="13" s="1"/>
  <c r="CT393" i="2" a="1"/>
  <c r="CT393" i="2" s="1"/>
  <c r="CS393" i="2" a="1"/>
  <c r="CS393" i="2" s="1"/>
  <c r="CR393" i="2" a="1"/>
  <c r="CR393" i="2" s="1"/>
  <c r="CQ393" i="2"/>
  <c r="G410" i="13" s="1"/>
  <c r="CP393" i="2"/>
  <c r="CO393" i="2"/>
  <c r="CM393" i="2"/>
  <c r="CK393" i="2"/>
  <c r="E410" i="13" s="1"/>
  <c r="CJ393" i="2"/>
  <c r="CI393" i="2"/>
  <c r="CH393" i="2" s="1"/>
  <c r="CG393" i="2"/>
  <c r="CF393" i="2"/>
  <c r="CC393" i="2" s="1"/>
  <c r="BS393" i="2"/>
  <c r="BW393" i="2" s="1"/>
  <c r="BR393" i="2"/>
  <c r="BG393" i="2"/>
  <c r="BC393" i="2"/>
  <c r="BB393" i="2"/>
  <c r="BA393" i="2"/>
  <c r="AZ393" i="2"/>
  <c r="BQ393" i="2" s="1"/>
  <c r="AY393" i="2"/>
  <c r="BF393" i="2" s="1"/>
  <c r="AX393" i="2"/>
  <c r="BO393" i="2" s="1"/>
  <c r="AV393" i="2"/>
  <c r="L410" i="13" s="1"/>
  <c r="AO393" i="2"/>
  <c r="K410" i="13" s="1"/>
  <c r="AK393" i="2"/>
  <c r="Q393" i="2"/>
  <c r="DH392" i="2"/>
  <c r="CZ392" i="2"/>
  <c r="CY392" i="2"/>
  <c r="CW392" i="2"/>
  <c r="H409" i="13" s="1"/>
  <c r="CT392" i="2" a="1"/>
  <c r="CT392" i="2" s="1"/>
  <c r="CS392" i="2" a="1"/>
  <c r="CS392" i="2" s="1"/>
  <c r="CR392" i="2" a="1"/>
  <c r="CR392" i="2" s="1"/>
  <c r="CQ392" i="2"/>
  <c r="G409" i="13" s="1"/>
  <c r="CP392" i="2"/>
  <c r="CO392" i="2"/>
  <c r="CM392" i="2"/>
  <c r="CK392" i="2"/>
  <c r="E409" i="13" s="1"/>
  <c r="CJ392" i="2"/>
  <c r="CI392" i="2"/>
  <c r="CH392" i="2" s="1"/>
  <c r="CG392" i="2"/>
  <c r="CF392" i="2"/>
  <c r="CC392" i="2" s="1"/>
  <c r="BS392" i="2"/>
  <c r="BR392" i="2"/>
  <c r="BG392" i="2"/>
  <c r="BC392" i="2"/>
  <c r="BB392" i="2"/>
  <c r="BA392" i="2"/>
  <c r="AZ392" i="2"/>
  <c r="BQ392" i="2" s="1"/>
  <c r="AY392" i="2"/>
  <c r="AX392" i="2"/>
  <c r="BO392" i="2" s="1"/>
  <c r="AV392" i="2"/>
  <c r="L409" i="13" s="1"/>
  <c r="AO392" i="2"/>
  <c r="K409" i="13" s="1"/>
  <c r="AK392" i="2"/>
  <c r="Q392" i="2"/>
  <c r="DH391" i="2"/>
  <c r="CZ391" i="2"/>
  <c r="CY391" i="2"/>
  <c r="CW391" i="2"/>
  <c r="H408" i="13" s="1"/>
  <c r="CT391" i="2" a="1"/>
  <c r="CT391" i="2" s="1"/>
  <c r="CS391" i="2" a="1"/>
  <c r="CS391" i="2" s="1"/>
  <c r="CR391" i="2" a="1"/>
  <c r="CR391" i="2" s="1"/>
  <c r="CQ391" i="2"/>
  <c r="G408" i="13" s="1"/>
  <c r="CP391" i="2"/>
  <c r="CO391" i="2"/>
  <c r="CM391" i="2"/>
  <c r="CK391" i="2"/>
  <c r="E408" i="13" s="1"/>
  <c r="CJ391" i="2"/>
  <c r="CI391" i="2"/>
  <c r="CH391" i="2" s="1"/>
  <c r="CG391" i="2"/>
  <c r="CF391" i="2"/>
  <c r="CC391" i="2" s="1"/>
  <c r="BS391" i="2"/>
  <c r="BW391" i="2" s="1"/>
  <c r="BT391" i="2" s="1"/>
  <c r="BR391" i="2"/>
  <c r="BG391" i="2"/>
  <c r="BC391" i="2"/>
  <c r="BB391" i="2"/>
  <c r="BA391" i="2"/>
  <c r="AZ391" i="2"/>
  <c r="BQ391" i="2" s="1"/>
  <c r="AY391" i="2"/>
  <c r="AX391" i="2"/>
  <c r="BO391" i="2" s="1"/>
  <c r="AV391" i="2"/>
  <c r="L408" i="13" s="1"/>
  <c r="AO391" i="2"/>
  <c r="K408" i="13" s="1"/>
  <c r="AK391" i="2"/>
  <c r="Q391" i="2"/>
  <c r="DH390" i="2"/>
  <c r="CZ390" i="2"/>
  <c r="CY390" i="2"/>
  <c r="CW390" i="2"/>
  <c r="H407" i="13" s="1"/>
  <c r="CT390" i="2" a="1"/>
  <c r="CT390" i="2" s="1"/>
  <c r="CS390" i="2" a="1"/>
  <c r="CS390" i="2" s="1"/>
  <c r="CR390" i="2" a="1"/>
  <c r="CR390" i="2" s="1"/>
  <c r="CQ390" i="2"/>
  <c r="CP390" i="2"/>
  <c r="CO390" i="2"/>
  <c r="CM390" i="2"/>
  <c r="CK390" i="2"/>
  <c r="E407" i="13" s="1"/>
  <c r="CJ390" i="2"/>
  <c r="CI390" i="2"/>
  <c r="CH390" i="2" s="1"/>
  <c r="CG390" i="2"/>
  <c r="CF390" i="2"/>
  <c r="CC390" i="2" s="1"/>
  <c r="BS390" i="2"/>
  <c r="BX390" i="2" s="1"/>
  <c r="BR390" i="2"/>
  <c r="BG390" i="2"/>
  <c r="BC390" i="2"/>
  <c r="BB390" i="2"/>
  <c r="BA390" i="2"/>
  <c r="AZ390" i="2"/>
  <c r="BQ390" i="2" s="1"/>
  <c r="AY390" i="2"/>
  <c r="BP390" i="2" s="1"/>
  <c r="AX390" i="2"/>
  <c r="BE390" i="2" s="1"/>
  <c r="AV390" i="2"/>
  <c r="L407" i="13" s="1"/>
  <c r="AO390" i="2"/>
  <c r="K407" i="13" s="1"/>
  <c r="AK390" i="2"/>
  <c r="Q390" i="2"/>
  <c r="DH389" i="2"/>
  <c r="CZ389" i="2"/>
  <c r="CY389" i="2"/>
  <c r="CW389" i="2"/>
  <c r="H406" i="13" s="1"/>
  <c r="CT389" i="2" a="1"/>
  <c r="CT389" i="2" s="1"/>
  <c r="CS389" i="2" a="1"/>
  <c r="CS389" i="2" s="1"/>
  <c r="CR389" i="2" a="1"/>
  <c r="CR389" i="2" s="1"/>
  <c r="CQ389" i="2"/>
  <c r="CP389" i="2"/>
  <c r="CO389" i="2"/>
  <c r="CM389" i="2"/>
  <c r="CK389" i="2"/>
  <c r="E406" i="13" s="1"/>
  <c r="CJ389" i="2"/>
  <c r="CI389" i="2"/>
  <c r="CH389" i="2" s="1"/>
  <c r="CG389" i="2"/>
  <c r="CF389" i="2"/>
  <c r="CC389" i="2" s="1"/>
  <c r="BS389" i="2"/>
  <c r="BX389" i="2" s="1"/>
  <c r="CA389" i="2" s="1"/>
  <c r="BR389" i="2"/>
  <c r="BG389" i="2"/>
  <c r="BC389" i="2"/>
  <c r="BB389" i="2"/>
  <c r="BA389" i="2"/>
  <c r="AZ389" i="2"/>
  <c r="BQ389" i="2" s="1"/>
  <c r="AY389" i="2"/>
  <c r="BF389" i="2" s="1"/>
  <c r="AX389" i="2"/>
  <c r="BE389" i="2" s="1"/>
  <c r="AV389" i="2"/>
  <c r="L406" i="13" s="1"/>
  <c r="AO389" i="2"/>
  <c r="K406" i="13" s="1"/>
  <c r="AK389" i="2"/>
  <c r="Q389" i="2"/>
  <c r="DH388" i="2"/>
  <c r="CZ388" i="2"/>
  <c r="CY388" i="2"/>
  <c r="CW388" i="2"/>
  <c r="H405" i="13" s="1"/>
  <c r="CT388" i="2" a="1"/>
  <c r="CT388" i="2" s="1"/>
  <c r="CS388" i="2" a="1"/>
  <c r="CS388" i="2" s="1"/>
  <c r="CR388" i="2" a="1"/>
  <c r="CR388" i="2" s="1"/>
  <c r="CQ388" i="2"/>
  <c r="G405" i="13" s="1"/>
  <c r="CP388" i="2"/>
  <c r="CO388" i="2"/>
  <c r="CM388" i="2"/>
  <c r="CK388" i="2"/>
  <c r="E405" i="13" s="1"/>
  <c r="BS388" i="2"/>
  <c r="BR388" i="2"/>
  <c r="BG388" i="2"/>
  <c r="BC388" i="2"/>
  <c r="BB388" i="2"/>
  <c r="BA388" i="2"/>
  <c r="AZ388" i="2"/>
  <c r="BQ388" i="2" s="1"/>
  <c r="AY388" i="2"/>
  <c r="BP388" i="2" s="1"/>
  <c r="AX388" i="2"/>
  <c r="AV388" i="2"/>
  <c r="L405" i="13" s="1"/>
  <c r="AO388" i="2"/>
  <c r="K405" i="13" s="1"/>
  <c r="AK388" i="2"/>
  <c r="Q388" i="2"/>
  <c r="DH387" i="2"/>
  <c r="CZ387" i="2"/>
  <c r="CY387" i="2"/>
  <c r="CW387" i="2"/>
  <c r="H404" i="13" s="1"/>
  <c r="CT387" i="2" a="1"/>
  <c r="CT387" i="2" s="1"/>
  <c r="CS387" i="2" a="1"/>
  <c r="CS387" i="2" s="1"/>
  <c r="CR387" i="2" a="1"/>
  <c r="CR387" i="2" s="1"/>
  <c r="CQ387" i="2"/>
  <c r="G404" i="13" s="1"/>
  <c r="CP387" i="2"/>
  <c r="CO387" i="2"/>
  <c r="CM387" i="2"/>
  <c r="CK387" i="2"/>
  <c r="E404" i="13" s="1"/>
  <c r="BS387" i="2"/>
  <c r="CB387" i="2" s="1"/>
  <c r="BR387" i="2"/>
  <c r="BG387" i="2"/>
  <c r="BC387" i="2"/>
  <c r="BB387" i="2"/>
  <c r="BA387" i="2"/>
  <c r="AZ387" i="2"/>
  <c r="BQ387" i="2" s="1"/>
  <c r="AY387" i="2"/>
  <c r="BP387" i="2" s="1"/>
  <c r="AX387" i="2"/>
  <c r="BE387" i="2" s="1"/>
  <c r="AV387" i="2"/>
  <c r="L404" i="13" s="1"/>
  <c r="AO387" i="2"/>
  <c r="K404" i="13" s="1"/>
  <c r="AK387" i="2"/>
  <c r="Q387" i="2"/>
  <c r="DH386" i="2"/>
  <c r="CZ386" i="2"/>
  <c r="CY386" i="2"/>
  <c r="CW386" i="2"/>
  <c r="H403" i="13" s="1"/>
  <c r="CT386" i="2" a="1"/>
  <c r="CT386" i="2" s="1"/>
  <c r="CS386" i="2" a="1"/>
  <c r="CS386" i="2" s="1"/>
  <c r="CR386" i="2" a="1"/>
  <c r="CR386" i="2" s="1"/>
  <c r="CQ386" i="2"/>
  <c r="G403" i="13" s="1"/>
  <c r="CP386" i="2"/>
  <c r="CO386" i="2"/>
  <c r="CM386" i="2"/>
  <c r="CK386" i="2"/>
  <c r="E403" i="13" s="1"/>
  <c r="BS386" i="2"/>
  <c r="BW386" i="2" s="1"/>
  <c r="BR386" i="2"/>
  <c r="BG386" i="2"/>
  <c r="BC386" i="2"/>
  <c r="BB386" i="2"/>
  <c r="BA386" i="2"/>
  <c r="AZ386" i="2"/>
  <c r="BQ386" i="2" s="1"/>
  <c r="AY386" i="2"/>
  <c r="BP386" i="2" s="1"/>
  <c r="AX386" i="2"/>
  <c r="BO386" i="2" s="1"/>
  <c r="AV386" i="2"/>
  <c r="L403" i="13" s="1"/>
  <c r="AO386" i="2"/>
  <c r="K403" i="13" s="1"/>
  <c r="AK386" i="2"/>
  <c r="Q386" i="2"/>
  <c r="DH385" i="2"/>
  <c r="CZ385" i="2"/>
  <c r="CY385" i="2"/>
  <c r="CW385" i="2"/>
  <c r="H402" i="13" s="1"/>
  <c r="CT385" i="2" a="1"/>
  <c r="CT385" i="2" s="1"/>
  <c r="CS385" i="2" a="1"/>
  <c r="CS385" i="2" s="1"/>
  <c r="CR385" i="2" a="1"/>
  <c r="CR385" i="2" s="1"/>
  <c r="CQ385" i="2"/>
  <c r="CP385" i="2"/>
  <c r="CO385" i="2"/>
  <c r="CM385" i="2"/>
  <c r="CK385" i="2"/>
  <c r="E402" i="13" s="1"/>
  <c r="BS385" i="2"/>
  <c r="BW385" i="2" s="1"/>
  <c r="BT385" i="2" s="1"/>
  <c r="BR385" i="2"/>
  <c r="BG385" i="2"/>
  <c r="BC385" i="2"/>
  <c r="BB385" i="2"/>
  <c r="BA385" i="2"/>
  <c r="AZ385" i="2"/>
  <c r="BQ385" i="2" s="1"/>
  <c r="AY385" i="2"/>
  <c r="BP385" i="2" s="1"/>
  <c r="AX385" i="2"/>
  <c r="AV385" i="2"/>
  <c r="L402" i="13" s="1"/>
  <c r="AO385" i="2"/>
  <c r="K402" i="13" s="1"/>
  <c r="AK385" i="2"/>
  <c r="Q385" i="2"/>
  <c r="DH384" i="2"/>
  <c r="CZ384" i="2"/>
  <c r="CY384" i="2"/>
  <c r="CW384" i="2"/>
  <c r="H401" i="13" s="1"/>
  <c r="CT384" i="2" a="1"/>
  <c r="CT384" i="2" s="1"/>
  <c r="CS384" i="2" a="1"/>
  <c r="CS384" i="2" s="1"/>
  <c r="CR384" i="2" a="1"/>
  <c r="CR384" i="2" s="1"/>
  <c r="CQ384" i="2"/>
  <c r="G401" i="13" s="1"/>
  <c r="CP384" i="2"/>
  <c r="CO384" i="2"/>
  <c r="CM384" i="2"/>
  <c r="CK384" i="2"/>
  <c r="E401" i="13" s="1"/>
  <c r="BS384" i="2"/>
  <c r="CB384" i="2" s="1"/>
  <c r="BR384" i="2"/>
  <c r="BG384" i="2"/>
  <c r="BC384" i="2"/>
  <c r="BB384" i="2"/>
  <c r="BA384" i="2"/>
  <c r="AZ384" i="2"/>
  <c r="BQ384" i="2" s="1"/>
  <c r="AY384" i="2"/>
  <c r="BF384" i="2" s="1"/>
  <c r="AX384" i="2"/>
  <c r="BE384" i="2" s="1"/>
  <c r="AV384" i="2"/>
  <c r="L401" i="13" s="1"/>
  <c r="AO384" i="2"/>
  <c r="K401" i="13" s="1"/>
  <c r="AK384" i="2"/>
  <c r="Q384" i="2"/>
  <c r="DH383" i="2"/>
  <c r="CZ383" i="2"/>
  <c r="CY383" i="2"/>
  <c r="CW383" i="2"/>
  <c r="H400" i="13" s="1"/>
  <c r="CT383" i="2" a="1"/>
  <c r="CT383" i="2" s="1"/>
  <c r="CS383" i="2" a="1"/>
  <c r="CS383" i="2" s="1"/>
  <c r="CR383" i="2" a="1"/>
  <c r="CR383" i="2" s="1"/>
  <c r="CQ383" i="2"/>
  <c r="G400" i="13" s="1"/>
  <c r="CP383" i="2"/>
  <c r="CO383" i="2"/>
  <c r="CM383" i="2"/>
  <c r="CK383" i="2"/>
  <c r="E400" i="13" s="1"/>
  <c r="BS383" i="2"/>
  <c r="CB383" i="2" s="1"/>
  <c r="BR383" i="2"/>
  <c r="BG383" i="2"/>
  <c r="BC383" i="2"/>
  <c r="BB383" i="2"/>
  <c r="BA383" i="2"/>
  <c r="AZ383" i="2"/>
  <c r="BQ383" i="2" s="1"/>
  <c r="AY383" i="2"/>
  <c r="BP383" i="2" s="1"/>
  <c r="AX383" i="2"/>
  <c r="BE383" i="2" s="1"/>
  <c r="AV383" i="2"/>
  <c r="L400" i="13" s="1"/>
  <c r="AO383" i="2"/>
  <c r="K400" i="13" s="1"/>
  <c r="Q383" i="2"/>
  <c r="DH382" i="2"/>
  <c r="CZ382" i="2"/>
  <c r="CY382" i="2"/>
  <c r="CW382" i="2"/>
  <c r="H399" i="13" s="1"/>
  <c r="CT382" i="2" a="1"/>
  <c r="CT382" i="2" s="1"/>
  <c r="CS382" i="2" a="1"/>
  <c r="CS382" i="2" s="1"/>
  <c r="CR382" i="2" a="1"/>
  <c r="CR382" i="2" s="1"/>
  <c r="CQ382" i="2"/>
  <c r="CP382" i="2"/>
  <c r="CO382" i="2"/>
  <c r="CM382" i="2"/>
  <c r="CK382" i="2"/>
  <c r="E399" i="13" s="1"/>
  <c r="BS382" i="2"/>
  <c r="BX382" i="2" s="1"/>
  <c r="BR382" i="2"/>
  <c r="BG382" i="2"/>
  <c r="BC382" i="2"/>
  <c r="BB382" i="2"/>
  <c r="BA382" i="2"/>
  <c r="AZ382" i="2"/>
  <c r="BQ382" i="2" s="1"/>
  <c r="AY382" i="2"/>
  <c r="AX382" i="2"/>
  <c r="BO382" i="2" s="1"/>
  <c r="AV382" i="2"/>
  <c r="L399" i="13" s="1"/>
  <c r="AO382" i="2"/>
  <c r="K399" i="13" s="1"/>
  <c r="AK382" i="2"/>
  <c r="Q382" i="2"/>
  <c r="DH381" i="2"/>
  <c r="CZ381" i="2"/>
  <c r="CY381" i="2"/>
  <c r="CW381" i="2"/>
  <c r="H398" i="13" s="1"/>
  <c r="CT381" i="2" a="1"/>
  <c r="CT381" i="2" s="1"/>
  <c r="CS381" i="2" a="1"/>
  <c r="CS381" i="2" s="1"/>
  <c r="CR381" i="2" a="1"/>
  <c r="CR381" i="2" s="1"/>
  <c r="CQ381" i="2"/>
  <c r="G398" i="13" s="1"/>
  <c r="CP381" i="2"/>
  <c r="CO381" i="2"/>
  <c r="CM381" i="2"/>
  <c r="CK381" i="2"/>
  <c r="E398" i="13" s="1"/>
  <c r="BS381" i="2"/>
  <c r="BR381" i="2"/>
  <c r="BG381" i="2"/>
  <c r="BC381" i="2"/>
  <c r="BB381" i="2"/>
  <c r="BA381" i="2"/>
  <c r="AZ381" i="2"/>
  <c r="BQ381" i="2" s="1"/>
  <c r="AY381" i="2"/>
  <c r="BF381" i="2" s="1"/>
  <c r="AX381" i="2"/>
  <c r="BO381" i="2" s="1"/>
  <c r="AV381" i="2"/>
  <c r="L398" i="13" s="1"/>
  <c r="AO381" i="2"/>
  <c r="K398" i="13" s="1"/>
  <c r="AK381" i="2"/>
  <c r="Q381" i="2"/>
  <c r="DH380" i="2"/>
  <c r="CZ380" i="2"/>
  <c r="CY380" i="2"/>
  <c r="CW380" i="2"/>
  <c r="H397" i="13" s="1"/>
  <c r="CT380" i="2" a="1"/>
  <c r="CT380" i="2" s="1"/>
  <c r="CS380" i="2" a="1"/>
  <c r="CS380" i="2" s="1"/>
  <c r="CR380" i="2" a="1"/>
  <c r="CR380" i="2" s="1"/>
  <c r="CQ380" i="2"/>
  <c r="G397" i="13" s="1"/>
  <c r="CP380" i="2"/>
  <c r="CO380" i="2"/>
  <c r="CM380" i="2"/>
  <c r="CK380" i="2"/>
  <c r="E397" i="13" s="1"/>
  <c r="BS380" i="2"/>
  <c r="BR380" i="2"/>
  <c r="BG380" i="2"/>
  <c r="BC380" i="2"/>
  <c r="BB380" i="2"/>
  <c r="BA380" i="2"/>
  <c r="AZ380" i="2"/>
  <c r="BQ380" i="2" s="1"/>
  <c r="AY380" i="2"/>
  <c r="BP380" i="2" s="1"/>
  <c r="AX380" i="2"/>
  <c r="BO380" i="2" s="1"/>
  <c r="AV380" i="2"/>
  <c r="L397" i="13" s="1"/>
  <c r="AO380" i="2"/>
  <c r="K397" i="13" s="1"/>
  <c r="AK380" i="2"/>
  <c r="Q380" i="2"/>
  <c r="H396" i="13"/>
  <c r="G396" i="13"/>
  <c r="E396" i="13"/>
  <c r="L396" i="13"/>
  <c r="K396" i="13"/>
  <c r="H395" i="13"/>
  <c r="G395" i="13"/>
  <c r="E395" i="13"/>
  <c r="L395" i="13"/>
  <c r="K395" i="13"/>
  <c r="H394" i="13"/>
  <c r="G394" i="13"/>
  <c r="E394" i="13"/>
  <c r="L394" i="13"/>
  <c r="K394" i="13"/>
  <c r="DH379" i="2"/>
  <c r="CZ379" i="2"/>
  <c r="CY379" i="2"/>
  <c r="CW379" i="2"/>
  <c r="H393" i="13" s="1"/>
  <c r="CT379" i="2" a="1"/>
  <c r="CT379" i="2" s="1"/>
  <c r="CS379" i="2" a="1"/>
  <c r="CS379" i="2" s="1"/>
  <c r="CR379" i="2" a="1"/>
  <c r="CR379" i="2" s="1"/>
  <c r="CQ379" i="2"/>
  <c r="CP379" i="2"/>
  <c r="CO379" i="2"/>
  <c r="CM379" i="2"/>
  <c r="CK379" i="2"/>
  <c r="E393" i="13" s="1"/>
  <c r="CJ379" i="2"/>
  <c r="CI379" i="2"/>
  <c r="CH379" i="2" s="1"/>
  <c r="CG379" i="2"/>
  <c r="CF379" i="2"/>
  <c r="CC379" i="2" s="1"/>
  <c r="BS379" i="2"/>
  <c r="BR379" i="2"/>
  <c r="BG379" i="2"/>
  <c r="BC379" i="2"/>
  <c r="BB379" i="2"/>
  <c r="BA379" i="2"/>
  <c r="AZ379" i="2"/>
  <c r="BQ379" i="2" s="1"/>
  <c r="AY379" i="2"/>
  <c r="BP379" i="2" s="1"/>
  <c r="AX379" i="2"/>
  <c r="BO379" i="2" s="1"/>
  <c r="AV379" i="2"/>
  <c r="L393" i="13" s="1"/>
  <c r="AO379" i="2"/>
  <c r="K393" i="13" s="1"/>
  <c r="AK379" i="2"/>
  <c r="Q379" i="2"/>
  <c r="DH378" i="2"/>
  <c r="CZ378" i="2"/>
  <c r="CY378" i="2"/>
  <c r="CW378" i="2"/>
  <c r="H392" i="13" s="1"/>
  <c r="CT378" i="2" a="1"/>
  <c r="CT378" i="2" s="1"/>
  <c r="CS378" i="2" a="1"/>
  <c r="CS378" i="2" s="1"/>
  <c r="CR378" i="2" a="1"/>
  <c r="CR378" i="2" s="1"/>
  <c r="CQ378" i="2"/>
  <c r="G392" i="13" s="1"/>
  <c r="CP378" i="2"/>
  <c r="CO378" i="2"/>
  <c r="CM378" i="2"/>
  <c r="CK378" i="2"/>
  <c r="E392" i="13" s="1"/>
  <c r="CJ378" i="2"/>
  <c r="CI378" i="2"/>
  <c r="CH378" i="2" s="1"/>
  <c r="CG378" i="2"/>
  <c r="CF378" i="2"/>
  <c r="CC378" i="2" s="1"/>
  <c r="BS378" i="2"/>
  <c r="BX378" i="2" s="1"/>
  <c r="BR378" i="2"/>
  <c r="BG378" i="2"/>
  <c r="BC378" i="2"/>
  <c r="BB378" i="2"/>
  <c r="BA378" i="2"/>
  <c r="AZ378" i="2"/>
  <c r="BQ378" i="2" s="1"/>
  <c r="AY378" i="2"/>
  <c r="AX378" i="2"/>
  <c r="BO378" i="2" s="1"/>
  <c r="AV378" i="2"/>
  <c r="L392" i="13" s="1"/>
  <c r="AO378" i="2"/>
  <c r="K392" i="13" s="1"/>
  <c r="AK378" i="2"/>
  <c r="Q378" i="2"/>
  <c r="DH377" i="2"/>
  <c r="CZ377" i="2"/>
  <c r="CY377" i="2"/>
  <c r="CW377" i="2"/>
  <c r="H391" i="13" s="1"/>
  <c r="CT377" i="2" a="1"/>
  <c r="CT377" i="2" s="1"/>
  <c r="CS377" i="2" a="1"/>
  <c r="CS377" i="2" s="1"/>
  <c r="CR377" i="2" a="1"/>
  <c r="CR377" i="2" s="1"/>
  <c r="CQ377" i="2"/>
  <c r="G391" i="13" s="1"/>
  <c r="CP377" i="2"/>
  <c r="CO377" i="2"/>
  <c r="CM377" i="2"/>
  <c r="CK377" i="2"/>
  <c r="E391" i="13" s="1"/>
  <c r="CJ377" i="2"/>
  <c r="CI377" i="2"/>
  <c r="CH377" i="2" s="1"/>
  <c r="CG377" i="2"/>
  <c r="CF377" i="2"/>
  <c r="CC377" i="2" s="1"/>
  <c r="BS377" i="2"/>
  <c r="BR377" i="2"/>
  <c r="BG377" i="2"/>
  <c r="BC377" i="2"/>
  <c r="BB377" i="2"/>
  <c r="BA377" i="2"/>
  <c r="AZ377" i="2"/>
  <c r="BQ377" i="2" s="1"/>
  <c r="AY377" i="2"/>
  <c r="BF377" i="2" s="1"/>
  <c r="AX377" i="2"/>
  <c r="BE377" i="2" s="1"/>
  <c r="AV377" i="2"/>
  <c r="L391" i="13" s="1"/>
  <c r="AO377" i="2"/>
  <c r="K391" i="13" s="1"/>
  <c r="AK377" i="2"/>
  <c r="Q377" i="2"/>
  <c r="DH376" i="2"/>
  <c r="CZ376" i="2"/>
  <c r="CY376" i="2"/>
  <c r="CW376" i="2"/>
  <c r="H390" i="13" s="1"/>
  <c r="CT376" i="2" a="1"/>
  <c r="CT376" i="2" s="1"/>
  <c r="CS376" i="2" a="1"/>
  <c r="CS376" i="2" s="1"/>
  <c r="CR376" i="2" a="1"/>
  <c r="CR376" i="2" s="1"/>
  <c r="CQ376" i="2"/>
  <c r="G390" i="13" s="1"/>
  <c r="CP376" i="2"/>
  <c r="CO376" i="2"/>
  <c r="CM376" i="2"/>
  <c r="CK376" i="2"/>
  <c r="E390" i="13" s="1"/>
  <c r="CJ376" i="2"/>
  <c r="CI376" i="2"/>
  <c r="CH376" i="2" s="1"/>
  <c r="CG376" i="2"/>
  <c r="CF376" i="2"/>
  <c r="CC376" i="2" s="1"/>
  <c r="BS376" i="2"/>
  <c r="BW376" i="2" s="1"/>
  <c r="BR376" i="2"/>
  <c r="BG376" i="2"/>
  <c r="BC376" i="2"/>
  <c r="BB376" i="2"/>
  <c r="BA376" i="2"/>
  <c r="AZ376" i="2"/>
  <c r="BQ376" i="2" s="1"/>
  <c r="AY376" i="2"/>
  <c r="BF376" i="2" s="1"/>
  <c r="AX376" i="2"/>
  <c r="BO376" i="2" s="1"/>
  <c r="AV376" i="2"/>
  <c r="L390" i="13" s="1"/>
  <c r="AO376" i="2"/>
  <c r="K390" i="13" s="1"/>
  <c r="AK376" i="2"/>
  <c r="Q376" i="2"/>
  <c r="DH375" i="2"/>
  <c r="CZ375" i="2"/>
  <c r="CY375" i="2"/>
  <c r="CW375" i="2"/>
  <c r="H389" i="13" s="1"/>
  <c r="CT375" i="2" a="1"/>
  <c r="CT375" i="2" s="1"/>
  <c r="CS375" i="2" a="1"/>
  <c r="CS375" i="2" s="1"/>
  <c r="CR375" i="2" a="1"/>
  <c r="CR375" i="2" s="1"/>
  <c r="CQ375" i="2"/>
  <c r="CP375" i="2"/>
  <c r="CO375" i="2"/>
  <c r="CM375" i="2"/>
  <c r="CK375" i="2"/>
  <c r="E389" i="13" s="1"/>
  <c r="CJ375" i="2"/>
  <c r="CI375" i="2"/>
  <c r="CH375" i="2" s="1"/>
  <c r="CG375" i="2"/>
  <c r="CF375" i="2"/>
  <c r="CC375" i="2" s="1"/>
  <c r="BS375" i="2"/>
  <c r="BR375" i="2"/>
  <c r="BG375" i="2"/>
  <c r="BC375" i="2"/>
  <c r="BB375" i="2"/>
  <c r="BA375" i="2"/>
  <c r="AZ375" i="2"/>
  <c r="BQ375" i="2" s="1"/>
  <c r="AY375" i="2"/>
  <c r="BP375" i="2" s="1"/>
  <c r="AX375" i="2"/>
  <c r="BO375" i="2" s="1"/>
  <c r="AV375" i="2"/>
  <c r="L389" i="13" s="1"/>
  <c r="AO375" i="2"/>
  <c r="K389" i="13" s="1"/>
  <c r="AK375" i="2"/>
  <c r="Q375" i="2"/>
  <c r="DH374" i="2"/>
  <c r="CZ374" i="2"/>
  <c r="CY374" i="2"/>
  <c r="CW374" i="2"/>
  <c r="H388" i="13" s="1"/>
  <c r="CT374" i="2" a="1"/>
  <c r="CT374" i="2" s="1"/>
  <c r="CS374" i="2" a="1"/>
  <c r="CS374" i="2" s="1"/>
  <c r="CR374" i="2" a="1"/>
  <c r="CR374" i="2" s="1"/>
  <c r="CQ374" i="2"/>
  <c r="G388" i="13" s="1"/>
  <c r="CP374" i="2"/>
  <c r="CO374" i="2"/>
  <c r="CM374" i="2"/>
  <c r="CK374" i="2"/>
  <c r="E388" i="13" s="1"/>
  <c r="CJ374" i="2"/>
  <c r="CI374" i="2"/>
  <c r="CH374" i="2" s="1"/>
  <c r="CG374" i="2"/>
  <c r="CF374" i="2"/>
  <c r="CC374" i="2" s="1"/>
  <c r="BS374" i="2"/>
  <c r="BW374" i="2" s="1"/>
  <c r="BT374" i="2" s="1"/>
  <c r="BR374" i="2"/>
  <c r="BG374" i="2"/>
  <c r="BC374" i="2"/>
  <c r="BB374" i="2"/>
  <c r="BA374" i="2"/>
  <c r="AZ374" i="2"/>
  <c r="BQ374" i="2" s="1"/>
  <c r="AY374" i="2"/>
  <c r="AX374" i="2"/>
  <c r="BO374" i="2" s="1"/>
  <c r="AV374" i="2"/>
  <c r="L388" i="13" s="1"/>
  <c r="AO374" i="2"/>
  <c r="K388" i="13" s="1"/>
  <c r="AK374" i="2"/>
  <c r="Q374" i="2"/>
  <c r="H387" i="13"/>
  <c r="G387" i="13"/>
  <c r="E387" i="13"/>
  <c r="L387" i="13"/>
  <c r="K387" i="13"/>
  <c r="H386" i="13"/>
  <c r="G386" i="13"/>
  <c r="E386" i="13"/>
  <c r="L386" i="13"/>
  <c r="K386" i="13"/>
  <c r="H385" i="13"/>
  <c r="E385" i="13"/>
  <c r="L385" i="13"/>
  <c r="K385" i="13"/>
  <c r="DH373" i="2"/>
  <c r="CZ373" i="2"/>
  <c r="CY373" i="2"/>
  <c r="CW373" i="2"/>
  <c r="H384" i="13" s="1"/>
  <c r="CT373" i="2" a="1"/>
  <c r="CT373" i="2" s="1"/>
  <c r="CS373" i="2" a="1"/>
  <c r="CS373" i="2" s="1"/>
  <c r="CR373" i="2" a="1"/>
  <c r="CR373" i="2" s="1"/>
  <c r="CQ373" i="2"/>
  <c r="CP373" i="2"/>
  <c r="CO373" i="2"/>
  <c r="CM373" i="2"/>
  <c r="CK373" i="2"/>
  <c r="E384" i="13" s="1"/>
  <c r="CJ373" i="2"/>
  <c r="CI373" i="2"/>
  <c r="CH373" i="2" s="1"/>
  <c r="CG373" i="2"/>
  <c r="CF373" i="2"/>
  <c r="CC373" i="2" s="1"/>
  <c r="BS373" i="2"/>
  <c r="BX373" i="2" s="1"/>
  <c r="BR373" i="2"/>
  <c r="BG373" i="2"/>
  <c r="BC373" i="2"/>
  <c r="BB373" i="2"/>
  <c r="BA373" i="2"/>
  <c r="AZ373" i="2"/>
  <c r="BQ373" i="2" s="1"/>
  <c r="AY373" i="2"/>
  <c r="AX373" i="2"/>
  <c r="BO373" i="2" s="1"/>
  <c r="AV373" i="2"/>
  <c r="L384" i="13" s="1"/>
  <c r="AO373" i="2"/>
  <c r="K384" i="13" s="1"/>
  <c r="AK373" i="2"/>
  <c r="Q373" i="2"/>
  <c r="DH372" i="2"/>
  <c r="CZ372" i="2"/>
  <c r="CY372" i="2"/>
  <c r="CW372" i="2"/>
  <c r="H383" i="13" s="1"/>
  <c r="CT372" i="2" a="1"/>
  <c r="CT372" i="2" s="1"/>
  <c r="CS372" i="2" a="1"/>
  <c r="CS372" i="2" s="1"/>
  <c r="CR372" i="2" a="1"/>
  <c r="CR372" i="2" s="1"/>
  <c r="CQ372" i="2"/>
  <c r="G383" i="13" s="1"/>
  <c r="CP372" i="2"/>
  <c r="CO372" i="2"/>
  <c r="CM372" i="2"/>
  <c r="CK372" i="2"/>
  <c r="E383" i="13" s="1"/>
  <c r="CJ372" i="2"/>
  <c r="CI372" i="2"/>
  <c r="CH372" i="2" s="1"/>
  <c r="CG372" i="2"/>
  <c r="CF372" i="2"/>
  <c r="CC372" i="2" s="1"/>
  <c r="BS372" i="2"/>
  <c r="BX372" i="2" s="1"/>
  <c r="CA372" i="2" s="1"/>
  <c r="BR372" i="2"/>
  <c r="BG372" i="2"/>
  <c r="BC372" i="2"/>
  <c r="BB372" i="2"/>
  <c r="BA372" i="2"/>
  <c r="AZ372" i="2"/>
  <c r="BQ372" i="2" s="1"/>
  <c r="AY372" i="2"/>
  <c r="BF372" i="2" s="1"/>
  <c r="AX372" i="2"/>
  <c r="BE372" i="2" s="1"/>
  <c r="AV372" i="2"/>
  <c r="L383" i="13" s="1"/>
  <c r="AO372" i="2"/>
  <c r="K383" i="13" s="1"/>
  <c r="AK372" i="2"/>
  <c r="Q372" i="2"/>
  <c r="DH371" i="2"/>
  <c r="CZ371" i="2"/>
  <c r="CY371" i="2"/>
  <c r="CW371" i="2"/>
  <c r="H382" i="13" s="1"/>
  <c r="CT371" i="2" a="1"/>
  <c r="CT371" i="2" s="1"/>
  <c r="CS371" i="2" a="1"/>
  <c r="CS371" i="2" s="1"/>
  <c r="CR371" i="2" a="1"/>
  <c r="CR371" i="2" s="1"/>
  <c r="CQ371" i="2"/>
  <c r="G382" i="13" s="1"/>
  <c r="CP371" i="2"/>
  <c r="CO371" i="2"/>
  <c r="CM371" i="2"/>
  <c r="CK371" i="2"/>
  <c r="E382" i="13" s="1"/>
  <c r="CJ371" i="2"/>
  <c r="CI371" i="2"/>
  <c r="CH371" i="2" s="1"/>
  <c r="CG371" i="2"/>
  <c r="CF371" i="2"/>
  <c r="CC371" i="2" s="1"/>
  <c r="BS371" i="2"/>
  <c r="BW371" i="2" s="1"/>
  <c r="BR371" i="2"/>
  <c r="BG371" i="2"/>
  <c r="BC371" i="2"/>
  <c r="BB371" i="2"/>
  <c r="BA371" i="2"/>
  <c r="AZ371" i="2"/>
  <c r="BQ371" i="2" s="1"/>
  <c r="AY371" i="2"/>
  <c r="BF371" i="2" s="1"/>
  <c r="AX371" i="2"/>
  <c r="BE371" i="2" s="1"/>
  <c r="AV371" i="2"/>
  <c r="L382" i="13" s="1"/>
  <c r="AO371" i="2"/>
  <c r="K382" i="13" s="1"/>
  <c r="AK371" i="2"/>
  <c r="Q371" i="2"/>
  <c r="DH370" i="2"/>
  <c r="CZ370" i="2"/>
  <c r="CY370" i="2"/>
  <c r="CW370" i="2"/>
  <c r="H381" i="13" s="1"/>
  <c r="CT370" i="2" a="1"/>
  <c r="CT370" i="2" s="1"/>
  <c r="CS370" i="2" a="1"/>
  <c r="CS370" i="2" s="1"/>
  <c r="CR370" i="2" a="1"/>
  <c r="CR370" i="2" s="1"/>
  <c r="CQ370" i="2"/>
  <c r="CP370" i="2"/>
  <c r="CO370" i="2"/>
  <c r="CM370" i="2"/>
  <c r="CK370" i="2"/>
  <c r="E381" i="13" s="1"/>
  <c r="CJ370" i="2"/>
  <c r="CI370" i="2"/>
  <c r="CH370" i="2" s="1"/>
  <c r="CG370" i="2"/>
  <c r="CF370" i="2"/>
  <c r="CC370" i="2" s="1"/>
  <c r="BS370" i="2"/>
  <c r="BR370" i="2"/>
  <c r="BG370" i="2"/>
  <c r="BC370" i="2"/>
  <c r="BB370" i="2"/>
  <c r="BA370" i="2"/>
  <c r="AZ370" i="2"/>
  <c r="BQ370" i="2" s="1"/>
  <c r="AY370" i="2"/>
  <c r="BF370" i="2" s="1"/>
  <c r="AX370" i="2"/>
  <c r="BO370" i="2" s="1"/>
  <c r="AV370" i="2"/>
  <c r="L381" i="13" s="1"/>
  <c r="AO370" i="2"/>
  <c r="K381" i="13" s="1"/>
  <c r="AK370" i="2"/>
  <c r="Q370" i="2"/>
  <c r="DH369" i="2"/>
  <c r="CZ369" i="2"/>
  <c r="CY369" i="2"/>
  <c r="CW369" i="2"/>
  <c r="H380" i="13" s="1"/>
  <c r="CT369" i="2" a="1"/>
  <c r="CT369" i="2" s="1"/>
  <c r="CS369" i="2" a="1"/>
  <c r="CS369" i="2" s="1"/>
  <c r="CR369" i="2" a="1"/>
  <c r="CR369" i="2" s="1"/>
  <c r="CQ369" i="2"/>
  <c r="G380" i="13" s="1"/>
  <c r="CP369" i="2"/>
  <c r="CO369" i="2"/>
  <c r="CM369" i="2"/>
  <c r="CK369" i="2"/>
  <c r="E380" i="13" s="1"/>
  <c r="CJ369" i="2"/>
  <c r="CI369" i="2"/>
  <c r="CH369" i="2" s="1"/>
  <c r="CG369" i="2"/>
  <c r="CF369" i="2"/>
  <c r="CC369" i="2" s="1"/>
  <c r="BS369" i="2"/>
  <c r="BX369" i="2" s="1"/>
  <c r="BR369" i="2"/>
  <c r="BG369" i="2"/>
  <c r="BC369" i="2"/>
  <c r="BB369" i="2"/>
  <c r="BA369" i="2"/>
  <c r="AZ369" i="2"/>
  <c r="BQ369" i="2" s="1"/>
  <c r="AY369" i="2"/>
  <c r="AX369" i="2"/>
  <c r="BO369" i="2" s="1"/>
  <c r="AV369" i="2"/>
  <c r="L380" i="13" s="1"/>
  <c r="AO369" i="2"/>
  <c r="K380" i="13" s="1"/>
  <c r="AK369" i="2"/>
  <c r="Q369" i="2"/>
  <c r="DH368" i="2"/>
  <c r="CZ368" i="2"/>
  <c r="CY368" i="2"/>
  <c r="CW368" i="2"/>
  <c r="H379" i="13" s="1"/>
  <c r="CT368" i="2" a="1"/>
  <c r="CT368" i="2" s="1"/>
  <c r="CS368" i="2" a="1"/>
  <c r="CS368" i="2" s="1"/>
  <c r="CR368" i="2" a="1"/>
  <c r="CR368" i="2" s="1"/>
  <c r="CQ368" i="2"/>
  <c r="CP368" i="2"/>
  <c r="CO368" i="2"/>
  <c r="CM368" i="2"/>
  <c r="CK368" i="2"/>
  <c r="E379" i="13" s="1"/>
  <c r="CJ368" i="2"/>
  <c r="CI368" i="2"/>
  <c r="CH368" i="2" s="1"/>
  <c r="CG368" i="2"/>
  <c r="CF368" i="2"/>
  <c r="CC368" i="2" s="1"/>
  <c r="BS368" i="2"/>
  <c r="BX368" i="2" s="1"/>
  <c r="CA368" i="2" s="1"/>
  <c r="BR368" i="2"/>
  <c r="BG368" i="2"/>
  <c r="BC368" i="2"/>
  <c r="BB368" i="2"/>
  <c r="BA368" i="2"/>
  <c r="AZ368" i="2"/>
  <c r="BQ368" i="2" s="1"/>
  <c r="AY368" i="2"/>
  <c r="AX368" i="2"/>
  <c r="BE368" i="2" s="1"/>
  <c r="AV368" i="2"/>
  <c r="L379" i="13" s="1"/>
  <c r="AO368" i="2"/>
  <c r="K379" i="13" s="1"/>
  <c r="AK368" i="2"/>
  <c r="Q368" i="2"/>
  <c r="DH367" i="2"/>
  <c r="CZ367" i="2"/>
  <c r="CY367" i="2"/>
  <c r="CW367" i="2"/>
  <c r="H378" i="13" s="1"/>
  <c r="CT367" i="2" a="1"/>
  <c r="CT367" i="2" s="1"/>
  <c r="CS367" i="2" a="1"/>
  <c r="CS367" i="2" s="1"/>
  <c r="CR367" i="2" a="1"/>
  <c r="CR367" i="2" s="1"/>
  <c r="CQ367" i="2"/>
  <c r="G378" i="13" s="1"/>
  <c r="CP367" i="2"/>
  <c r="CO367" i="2"/>
  <c r="CM367" i="2"/>
  <c r="CK367" i="2"/>
  <c r="E378" i="13" s="1"/>
  <c r="CJ367" i="2"/>
  <c r="CI367" i="2"/>
  <c r="CH367" i="2" s="1"/>
  <c r="CG367" i="2"/>
  <c r="CF367" i="2"/>
  <c r="CC367" i="2" s="1"/>
  <c r="BS367" i="2"/>
  <c r="BW367" i="2" s="1"/>
  <c r="BR367" i="2"/>
  <c r="BG367" i="2"/>
  <c r="BC367" i="2"/>
  <c r="BB367" i="2"/>
  <c r="BA367" i="2"/>
  <c r="AZ367" i="2"/>
  <c r="BQ367" i="2" s="1"/>
  <c r="AY367" i="2"/>
  <c r="BP367" i="2" s="1"/>
  <c r="AX367" i="2"/>
  <c r="BE367" i="2" s="1"/>
  <c r="AV367" i="2"/>
  <c r="L378" i="13" s="1"/>
  <c r="AO367" i="2"/>
  <c r="K378" i="13" s="1"/>
  <c r="AK367" i="2"/>
  <c r="Q367" i="2"/>
  <c r="DH366" i="2"/>
  <c r="CZ366" i="2"/>
  <c r="CY366" i="2"/>
  <c r="CW366" i="2"/>
  <c r="H377" i="13" s="1"/>
  <c r="CT366" i="2" a="1"/>
  <c r="CT366" i="2" s="1"/>
  <c r="CS366" i="2" a="1"/>
  <c r="CS366" i="2" s="1"/>
  <c r="CR366" i="2" a="1"/>
  <c r="CR366" i="2" s="1"/>
  <c r="CQ366" i="2"/>
  <c r="CP366" i="2"/>
  <c r="CO366" i="2"/>
  <c r="CM366" i="2"/>
  <c r="CK366" i="2"/>
  <c r="E377" i="13" s="1"/>
  <c r="CJ366" i="2"/>
  <c r="CI366" i="2"/>
  <c r="CH366" i="2" s="1"/>
  <c r="CG366" i="2"/>
  <c r="CF366" i="2"/>
  <c r="CC366" i="2" s="1"/>
  <c r="BS366" i="2"/>
  <c r="BR366" i="2"/>
  <c r="BG366" i="2"/>
  <c r="BC366" i="2"/>
  <c r="BB366" i="2"/>
  <c r="BA366" i="2"/>
  <c r="AZ366" i="2"/>
  <c r="BQ366" i="2" s="1"/>
  <c r="AY366" i="2"/>
  <c r="BP366" i="2" s="1"/>
  <c r="AX366" i="2"/>
  <c r="BO366" i="2" s="1"/>
  <c r="AV366" i="2"/>
  <c r="L377" i="13" s="1"/>
  <c r="AO366" i="2"/>
  <c r="K377" i="13" s="1"/>
  <c r="AK366" i="2"/>
  <c r="Q366" i="2"/>
  <c r="DH365" i="2"/>
  <c r="CZ365" i="2"/>
  <c r="CY365" i="2"/>
  <c r="CW365" i="2"/>
  <c r="H376" i="13" s="1"/>
  <c r="CT365" i="2" a="1"/>
  <c r="CT365" i="2" s="1"/>
  <c r="CS365" i="2" a="1"/>
  <c r="CS365" i="2" s="1"/>
  <c r="CR365" i="2" a="1"/>
  <c r="CR365" i="2" s="1"/>
  <c r="CQ365" i="2"/>
  <c r="G376" i="13" s="1"/>
  <c r="CP365" i="2"/>
  <c r="CO365" i="2"/>
  <c r="CM365" i="2"/>
  <c r="CK365" i="2"/>
  <c r="E376" i="13" s="1"/>
  <c r="CJ365" i="2"/>
  <c r="CI365" i="2"/>
  <c r="CH365" i="2" s="1"/>
  <c r="CG365" i="2"/>
  <c r="CF365" i="2"/>
  <c r="CC365" i="2" s="1"/>
  <c r="BS365" i="2"/>
  <c r="BR365" i="2"/>
  <c r="BG365" i="2"/>
  <c r="BC365" i="2"/>
  <c r="BB365" i="2"/>
  <c r="BA365" i="2"/>
  <c r="AZ365" i="2"/>
  <c r="BQ365" i="2" s="1"/>
  <c r="AY365" i="2"/>
  <c r="AX365" i="2"/>
  <c r="AV365" i="2"/>
  <c r="L376" i="13" s="1"/>
  <c r="AO365" i="2"/>
  <c r="K376" i="13" s="1"/>
  <c r="AK365" i="2"/>
  <c r="Q365" i="2"/>
  <c r="DH364" i="2"/>
  <c r="CZ364" i="2"/>
  <c r="CY364" i="2"/>
  <c r="CW364" i="2"/>
  <c r="H375" i="13" s="1"/>
  <c r="CT364" i="2" a="1"/>
  <c r="CT364" i="2" s="1"/>
  <c r="CS364" i="2" a="1"/>
  <c r="CS364" i="2" s="1"/>
  <c r="CR364" i="2" a="1"/>
  <c r="CR364" i="2" s="1"/>
  <c r="CQ364" i="2"/>
  <c r="G375" i="13" s="1"/>
  <c r="CP364" i="2"/>
  <c r="CO364" i="2"/>
  <c r="CM364" i="2"/>
  <c r="CK364" i="2"/>
  <c r="E375" i="13" s="1"/>
  <c r="CJ364" i="2"/>
  <c r="CI364" i="2"/>
  <c r="CH364" i="2" s="1"/>
  <c r="CG364" i="2"/>
  <c r="CF364" i="2"/>
  <c r="CC364" i="2" s="1"/>
  <c r="BS364" i="2"/>
  <c r="BW364" i="2" s="1"/>
  <c r="BR364" i="2"/>
  <c r="BG364" i="2"/>
  <c r="BC364" i="2"/>
  <c r="BB364" i="2"/>
  <c r="BA364" i="2"/>
  <c r="AZ364" i="2"/>
  <c r="BQ364" i="2" s="1"/>
  <c r="AY364" i="2"/>
  <c r="BP364" i="2" s="1"/>
  <c r="AX364" i="2"/>
  <c r="BE364" i="2" s="1"/>
  <c r="AV364" i="2"/>
  <c r="L375" i="13" s="1"/>
  <c r="AO364" i="2"/>
  <c r="K375" i="13" s="1"/>
  <c r="AK364" i="2"/>
  <c r="Q364" i="2"/>
  <c r="DH363" i="2"/>
  <c r="CZ363" i="2"/>
  <c r="CY363" i="2"/>
  <c r="CW363" i="2"/>
  <c r="H374" i="13" s="1"/>
  <c r="CT363" i="2" a="1"/>
  <c r="CT363" i="2" s="1"/>
  <c r="CS363" i="2" a="1"/>
  <c r="CS363" i="2" s="1"/>
  <c r="CR363" i="2" a="1"/>
  <c r="CR363" i="2" s="1"/>
  <c r="CQ363" i="2"/>
  <c r="G374" i="13" s="1"/>
  <c r="CP363" i="2"/>
  <c r="CO363" i="2"/>
  <c r="CM363" i="2"/>
  <c r="CK363" i="2"/>
  <c r="E374" i="13" s="1"/>
  <c r="CJ363" i="2"/>
  <c r="CI363" i="2"/>
  <c r="CH363" i="2" s="1"/>
  <c r="CG363" i="2"/>
  <c r="CF363" i="2"/>
  <c r="CC363" i="2" s="1"/>
  <c r="BS363" i="2"/>
  <c r="BW363" i="2" s="1"/>
  <c r="BR363" i="2"/>
  <c r="BG363" i="2"/>
  <c r="BC363" i="2"/>
  <c r="BB363" i="2"/>
  <c r="BA363" i="2"/>
  <c r="AZ363" i="2"/>
  <c r="BQ363" i="2" s="1"/>
  <c r="AY363" i="2"/>
  <c r="BP363" i="2" s="1"/>
  <c r="AX363" i="2"/>
  <c r="BE363" i="2" s="1"/>
  <c r="AV363" i="2"/>
  <c r="L374" i="13" s="1"/>
  <c r="AO363" i="2"/>
  <c r="K374" i="13" s="1"/>
  <c r="AK363" i="2"/>
  <c r="Q363" i="2"/>
  <c r="DH362" i="2"/>
  <c r="CZ362" i="2"/>
  <c r="CY362" i="2"/>
  <c r="CW362" i="2"/>
  <c r="H373" i="13" s="1"/>
  <c r="CT362" i="2" a="1"/>
  <c r="CT362" i="2" s="1"/>
  <c r="CS362" i="2" a="1"/>
  <c r="CS362" i="2" s="1"/>
  <c r="CR362" i="2" a="1"/>
  <c r="CR362" i="2" s="1"/>
  <c r="CQ362" i="2"/>
  <c r="CP362" i="2"/>
  <c r="CO362" i="2"/>
  <c r="CM362" i="2"/>
  <c r="CK362" i="2"/>
  <c r="E373" i="13" s="1"/>
  <c r="CJ362" i="2"/>
  <c r="CI362" i="2"/>
  <c r="CH362" i="2" s="1"/>
  <c r="CG362" i="2"/>
  <c r="CF362" i="2"/>
  <c r="CC362" i="2" s="1"/>
  <c r="BS362" i="2"/>
  <c r="BR362" i="2"/>
  <c r="BG362" i="2"/>
  <c r="BC362" i="2"/>
  <c r="BB362" i="2"/>
  <c r="BA362" i="2"/>
  <c r="AZ362" i="2"/>
  <c r="BQ362" i="2" s="1"/>
  <c r="AY362" i="2"/>
  <c r="BP362" i="2" s="1"/>
  <c r="AX362" i="2"/>
  <c r="BO362" i="2" s="1"/>
  <c r="AV362" i="2"/>
  <c r="L373" i="13" s="1"/>
  <c r="AO362" i="2"/>
  <c r="K373" i="13" s="1"/>
  <c r="AK362" i="2"/>
  <c r="Q362" i="2"/>
  <c r="DH361" i="2"/>
  <c r="CZ361" i="2"/>
  <c r="CY361" i="2"/>
  <c r="CW361" i="2"/>
  <c r="H372" i="13" s="1"/>
  <c r="CT361" i="2" a="1"/>
  <c r="CT361" i="2" s="1"/>
  <c r="CS361" i="2" a="1"/>
  <c r="CS361" i="2" s="1"/>
  <c r="CR361" i="2" a="1"/>
  <c r="CR361" i="2" s="1"/>
  <c r="CQ361" i="2"/>
  <c r="G372" i="13" s="1"/>
  <c r="CP361" i="2"/>
  <c r="CO361" i="2"/>
  <c r="CM361" i="2"/>
  <c r="CK361" i="2"/>
  <c r="E372" i="13" s="1"/>
  <c r="CJ361" i="2"/>
  <c r="CI361" i="2"/>
  <c r="CH361" i="2" s="1"/>
  <c r="CG361" i="2"/>
  <c r="CF361" i="2"/>
  <c r="CC361" i="2" s="1"/>
  <c r="BS361" i="2"/>
  <c r="BR361" i="2"/>
  <c r="BG361" i="2"/>
  <c r="BC361" i="2"/>
  <c r="BB361" i="2"/>
  <c r="BA361" i="2"/>
  <c r="AZ361" i="2"/>
  <c r="BQ361" i="2" s="1"/>
  <c r="AY361" i="2"/>
  <c r="BP361" i="2" s="1"/>
  <c r="AX361" i="2"/>
  <c r="BO361" i="2" s="1"/>
  <c r="AV361" i="2"/>
  <c r="L372" i="13" s="1"/>
  <c r="AO361" i="2"/>
  <c r="K372" i="13" s="1"/>
  <c r="AK361" i="2"/>
  <c r="Q361" i="2"/>
  <c r="DH360" i="2"/>
  <c r="CZ360" i="2"/>
  <c r="CY360" i="2"/>
  <c r="CW360" i="2"/>
  <c r="H371" i="13" s="1"/>
  <c r="CT360" i="2" a="1"/>
  <c r="CT360" i="2" s="1"/>
  <c r="CS360" i="2" a="1"/>
  <c r="CS360" i="2" s="1"/>
  <c r="CR360" i="2" a="1"/>
  <c r="CR360" i="2" s="1"/>
  <c r="CQ360" i="2"/>
  <c r="G371" i="13" s="1"/>
  <c r="CP360" i="2"/>
  <c r="CO360" i="2"/>
  <c r="CM360" i="2"/>
  <c r="CK360" i="2"/>
  <c r="E371" i="13" s="1"/>
  <c r="CJ360" i="2"/>
  <c r="CI360" i="2"/>
  <c r="CH360" i="2" s="1"/>
  <c r="CG360" i="2"/>
  <c r="CF360" i="2"/>
  <c r="CC360" i="2" s="1"/>
  <c r="BS360" i="2"/>
  <c r="BR360" i="2"/>
  <c r="BG360" i="2"/>
  <c r="BC360" i="2"/>
  <c r="BB360" i="2"/>
  <c r="BA360" i="2"/>
  <c r="AZ360" i="2"/>
  <c r="BQ360" i="2" s="1"/>
  <c r="AY360" i="2"/>
  <c r="BF360" i="2" s="1"/>
  <c r="AX360" i="2"/>
  <c r="BE360" i="2" s="1"/>
  <c r="AV360" i="2"/>
  <c r="L371" i="13" s="1"/>
  <c r="AO360" i="2"/>
  <c r="K371" i="13" s="1"/>
  <c r="AK360" i="2"/>
  <c r="Q360" i="2"/>
  <c r="DH359" i="2"/>
  <c r="CZ359" i="2"/>
  <c r="CY359" i="2"/>
  <c r="CW359" i="2"/>
  <c r="H370" i="13" s="1"/>
  <c r="CT359" i="2" a="1"/>
  <c r="CT359" i="2" s="1"/>
  <c r="CS359" i="2" a="1"/>
  <c r="CS359" i="2" s="1"/>
  <c r="CR359" i="2" a="1"/>
  <c r="CR359" i="2" s="1"/>
  <c r="CQ359" i="2"/>
  <c r="G370" i="13" s="1"/>
  <c r="CP359" i="2"/>
  <c r="CO359" i="2"/>
  <c r="CM359" i="2"/>
  <c r="CK359" i="2"/>
  <c r="E370" i="13" s="1"/>
  <c r="CJ359" i="2"/>
  <c r="CI359" i="2"/>
  <c r="CH359" i="2" s="1"/>
  <c r="CG359" i="2"/>
  <c r="CF359" i="2"/>
  <c r="CC359" i="2" s="1"/>
  <c r="BS359" i="2"/>
  <c r="BR359" i="2"/>
  <c r="BG359" i="2"/>
  <c r="BC359" i="2"/>
  <c r="BB359" i="2"/>
  <c r="BA359" i="2"/>
  <c r="AZ359" i="2"/>
  <c r="BQ359" i="2" s="1"/>
  <c r="AY359" i="2"/>
  <c r="BP359" i="2" s="1"/>
  <c r="AX359" i="2"/>
  <c r="BE359" i="2" s="1"/>
  <c r="AV359" i="2"/>
  <c r="L370" i="13" s="1"/>
  <c r="AO359" i="2"/>
  <c r="K370" i="13" s="1"/>
  <c r="AK359" i="2"/>
  <c r="Q359" i="2"/>
  <c r="DH358" i="2"/>
  <c r="CZ358" i="2"/>
  <c r="CY358" i="2"/>
  <c r="CW358" i="2"/>
  <c r="H369" i="13" s="1"/>
  <c r="CT358" i="2" a="1"/>
  <c r="CT358" i="2" s="1"/>
  <c r="CS358" i="2" a="1"/>
  <c r="CS358" i="2" s="1"/>
  <c r="CR358" i="2" a="1"/>
  <c r="CR358" i="2" s="1"/>
  <c r="CQ358" i="2"/>
  <c r="G369" i="13" s="1"/>
  <c r="CP358" i="2"/>
  <c r="CO358" i="2"/>
  <c r="CM358" i="2"/>
  <c r="CK358" i="2"/>
  <c r="E369" i="13" s="1"/>
  <c r="CJ358" i="2"/>
  <c r="CI358" i="2"/>
  <c r="CH358" i="2" s="1"/>
  <c r="CG358" i="2"/>
  <c r="CF358" i="2"/>
  <c r="CC358" i="2" s="1"/>
  <c r="BS358" i="2"/>
  <c r="BX358" i="2" s="1"/>
  <c r="CA358" i="2" s="1"/>
  <c r="BR358" i="2"/>
  <c r="BG358" i="2"/>
  <c r="BC358" i="2"/>
  <c r="BB358" i="2"/>
  <c r="BA358" i="2"/>
  <c r="AZ358" i="2"/>
  <c r="BQ358" i="2" s="1"/>
  <c r="AY358" i="2"/>
  <c r="AX358" i="2"/>
  <c r="BE358" i="2" s="1"/>
  <c r="AV358" i="2"/>
  <c r="L369" i="13" s="1"/>
  <c r="AO358" i="2"/>
  <c r="K369" i="13" s="1"/>
  <c r="AK358" i="2"/>
  <c r="Q358" i="2"/>
  <c r="DH357" i="2"/>
  <c r="CZ357" i="2"/>
  <c r="CY357" i="2"/>
  <c r="CW357" i="2"/>
  <c r="H368" i="13" s="1"/>
  <c r="CT357" i="2" a="1"/>
  <c r="CT357" i="2" s="1"/>
  <c r="CS357" i="2" a="1"/>
  <c r="CS357" i="2" s="1"/>
  <c r="CR357" i="2" a="1"/>
  <c r="CR357" i="2" s="1"/>
  <c r="CQ357" i="2"/>
  <c r="G368" i="13" s="1"/>
  <c r="CP357" i="2"/>
  <c r="CO357" i="2"/>
  <c r="CM357" i="2"/>
  <c r="CK357" i="2"/>
  <c r="E368" i="13" s="1"/>
  <c r="CJ357" i="2"/>
  <c r="CI357" i="2"/>
  <c r="CH357" i="2" s="1"/>
  <c r="CG357" i="2"/>
  <c r="CF357" i="2"/>
  <c r="CC357" i="2" s="1"/>
  <c r="BS357" i="2"/>
  <c r="BX357" i="2" s="1"/>
  <c r="BR357" i="2"/>
  <c r="BG357" i="2"/>
  <c r="BC357" i="2"/>
  <c r="BB357" i="2"/>
  <c r="BA357" i="2"/>
  <c r="AZ357" i="2"/>
  <c r="BQ357" i="2" s="1"/>
  <c r="AY357" i="2"/>
  <c r="BP357" i="2" s="1"/>
  <c r="AX357" i="2"/>
  <c r="BE357" i="2" s="1"/>
  <c r="AV357" i="2"/>
  <c r="L368" i="13" s="1"/>
  <c r="AO357" i="2"/>
  <c r="K368" i="13" s="1"/>
  <c r="AK357" i="2"/>
  <c r="Q357" i="2"/>
  <c r="DH356" i="2"/>
  <c r="CZ356" i="2"/>
  <c r="CY356" i="2"/>
  <c r="CW356" i="2"/>
  <c r="H367" i="13" s="1"/>
  <c r="CT356" i="2" a="1"/>
  <c r="CT356" i="2" s="1"/>
  <c r="CS356" i="2" a="1"/>
  <c r="CS356" i="2" s="1"/>
  <c r="CR356" i="2" a="1"/>
  <c r="CR356" i="2" s="1"/>
  <c r="CQ356" i="2"/>
  <c r="G367" i="13" s="1"/>
  <c r="CP356" i="2"/>
  <c r="CO356" i="2"/>
  <c r="CM356" i="2"/>
  <c r="CK356" i="2"/>
  <c r="E367" i="13" s="1"/>
  <c r="CJ356" i="2"/>
  <c r="CI356" i="2"/>
  <c r="CH356" i="2" s="1"/>
  <c r="CG356" i="2"/>
  <c r="CF356" i="2"/>
  <c r="CC356" i="2" s="1"/>
  <c r="BS356" i="2"/>
  <c r="BW356" i="2" s="1"/>
  <c r="BZ356" i="2" s="1"/>
  <c r="BY356" i="2" s="1"/>
  <c r="BR356" i="2"/>
  <c r="BG356" i="2"/>
  <c r="BC356" i="2"/>
  <c r="BB356" i="2"/>
  <c r="BA356" i="2"/>
  <c r="AZ356" i="2"/>
  <c r="BQ356" i="2" s="1"/>
  <c r="AY356" i="2"/>
  <c r="BP356" i="2" s="1"/>
  <c r="AX356" i="2"/>
  <c r="BO356" i="2" s="1"/>
  <c r="AV356" i="2"/>
  <c r="L367" i="13" s="1"/>
  <c r="AO356" i="2"/>
  <c r="K367" i="13" s="1"/>
  <c r="AK356" i="2"/>
  <c r="Q356" i="2"/>
  <c r="DH355" i="2"/>
  <c r="CZ355" i="2"/>
  <c r="CY355" i="2"/>
  <c r="CW355" i="2"/>
  <c r="H366" i="13" s="1"/>
  <c r="CT355" i="2" a="1"/>
  <c r="CT355" i="2" s="1"/>
  <c r="CS355" i="2" a="1"/>
  <c r="CS355" i="2" s="1"/>
  <c r="CR355" i="2" a="1"/>
  <c r="CR355" i="2" s="1"/>
  <c r="CQ355" i="2"/>
  <c r="G366" i="13" s="1"/>
  <c r="CP355" i="2"/>
  <c r="CO355" i="2"/>
  <c r="CM355" i="2"/>
  <c r="CK355" i="2"/>
  <c r="E366" i="13" s="1"/>
  <c r="CJ355" i="2"/>
  <c r="CI355" i="2"/>
  <c r="CH355" i="2" s="1"/>
  <c r="CG355" i="2"/>
  <c r="CF355" i="2"/>
  <c r="CC355" i="2" s="1"/>
  <c r="BS355" i="2"/>
  <c r="BR355" i="2"/>
  <c r="BG355" i="2"/>
  <c r="BC355" i="2"/>
  <c r="BB355" i="2"/>
  <c r="BA355" i="2"/>
  <c r="AZ355" i="2"/>
  <c r="BQ355" i="2" s="1"/>
  <c r="AY355" i="2"/>
  <c r="AX355" i="2"/>
  <c r="BE355" i="2" s="1"/>
  <c r="AV355" i="2"/>
  <c r="L366" i="13" s="1"/>
  <c r="AO355" i="2"/>
  <c r="K366" i="13" s="1"/>
  <c r="AK355" i="2"/>
  <c r="Q355" i="2"/>
  <c r="DH354" i="2"/>
  <c r="CZ354" i="2"/>
  <c r="CY354" i="2"/>
  <c r="CW354" i="2"/>
  <c r="H365" i="13" s="1"/>
  <c r="CT354" i="2" a="1"/>
  <c r="CT354" i="2" s="1"/>
  <c r="CS354" i="2" a="1"/>
  <c r="CS354" i="2" s="1"/>
  <c r="CR354" i="2" a="1"/>
  <c r="CR354" i="2" s="1"/>
  <c r="CQ354" i="2"/>
  <c r="CP354" i="2"/>
  <c r="CO354" i="2"/>
  <c r="CM354" i="2"/>
  <c r="CK354" i="2"/>
  <c r="E365" i="13" s="1"/>
  <c r="CJ354" i="2"/>
  <c r="CI354" i="2"/>
  <c r="CH354" i="2" s="1"/>
  <c r="CG354" i="2"/>
  <c r="CF354" i="2"/>
  <c r="CC354" i="2" s="1"/>
  <c r="BS354" i="2"/>
  <c r="BR354" i="2"/>
  <c r="BG354" i="2"/>
  <c r="BC354" i="2"/>
  <c r="BB354" i="2"/>
  <c r="BA354" i="2"/>
  <c r="AZ354" i="2"/>
  <c r="BQ354" i="2" s="1"/>
  <c r="AY354" i="2"/>
  <c r="AX354" i="2"/>
  <c r="BE354" i="2" s="1"/>
  <c r="AV354" i="2"/>
  <c r="L365" i="13" s="1"/>
  <c r="AO354" i="2"/>
  <c r="K365" i="13" s="1"/>
  <c r="AK354" i="2"/>
  <c r="Q354" i="2"/>
  <c r="DH353" i="2"/>
  <c r="CZ353" i="2"/>
  <c r="CY353" i="2"/>
  <c r="CW353" i="2"/>
  <c r="H364" i="13" s="1"/>
  <c r="CT353" i="2" a="1"/>
  <c r="CT353" i="2" s="1"/>
  <c r="CS353" i="2" a="1"/>
  <c r="CS353" i="2" s="1"/>
  <c r="CR353" i="2" a="1"/>
  <c r="CR353" i="2" s="1"/>
  <c r="CQ353" i="2"/>
  <c r="G364" i="13" s="1"/>
  <c r="CP353" i="2"/>
  <c r="CO353" i="2"/>
  <c r="CM353" i="2"/>
  <c r="CK353" i="2"/>
  <c r="E364" i="13" s="1"/>
  <c r="CJ353" i="2"/>
  <c r="CI353" i="2"/>
  <c r="CH353" i="2" s="1"/>
  <c r="CG353" i="2"/>
  <c r="CF353" i="2"/>
  <c r="CC353" i="2" s="1"/>
  <c r="BS353" i="2"/>
  <c r="BX353" i="2" s="1"/>
  <c r="BR353" i="2"/>
  <c r="BG353" i="2"/>
  <c r="BC353" i="2"/>
  <c r="BB353" i="2"/>
  <c r="BA353" i="2"/>
  <c r="AZ353" i="2"/>
  <c r="BQ353" i="2" s="1"/>
  <c r="AY353" i="2"/>
  <c r="AX353" i="2"/>
  <c r="AV353" i="2"/>
  <c r="L364" i="13" s="1"/>
  <c r="AO353" i="2"/>
  <c r="K364" i="13" s="1"/>
  <c r="AK353" i="2"/>
  <c r="Q353" i="2"/>
  <c r="DH352" i="2"/>
  <c r="CZ352" i="2"/>
  <c r="CY352" i="2"/>
  <c r="CW352" i="2"/>
  <c r="H363" i="13" s="1"/>
  <c r="CT352" i="2" a="1"/>
  <c r="CT352" i="2" s="1"/>
  <c r="CS352" i="2" a="1"/>
  <c r="CS352" i="2" s="1"/>
  <c r="CR352" i="2" a="1"/>
  <c r="CR352" i="2" s="1"/>
  <c r="CQ352" i="2"/>
  <c r="CP352" i="2"/>
  <c r="CO352" i="2"/>
  <c r="CM352" i="2"/>
  <c r="CK352" i="2"/>
  <c r="E363" i="13" s="1"/>
  <c r="BS352" i="2"/>
  <c r="BR352" i="2"/>
  <c r="BG352" i="2"/>
  <c r="BC352" i="2"/>
  <c r="BB352" i="2"/>
  <c r="BA352" i="2"/>
  <c r="AZ352" i="2"/>
  <c r="BQ352" i="2" s="1"/>
  <c r="AY352" i="2"/>
  <c r="BP352" i="2" s="1"/>
  <c r="AX352" i="2"/>
  <c r="BO352" i="2" s="1"/>
  <c r="AV352" i="2"/>
  <c r="L363" i="13" s="1"/>
  <c r="AO352" i="2"/>
  <c r="K363" i="13" s="1"/>
  <c r="AK352" i="2"/>
  <c r="Q352" i="2"/>
  <c r="DH351" i="2"/>
  <c r="CZ351" i="2"/>
  <c r="CY351" i="2"/>
  <c r="CW351" i="2"/>
  <c r="H362" i="13" s="1"/>
  <c r="CT351" i="2" a="1"/>
  <c r="CT351" i="2" s="1"/>
  <c r="CS351" i="2" a="1"/>
  <c r="CS351" i="2" s="1"/>
  <c r="CR351" i="2" a="1"/>
  <c r="CR351" i="2" s="1"/>
  <c r="CQ351" i="2"/>
  <c r="G362" i="13" s="1"/>
  <c r="CP351" i="2"/>
  <c r="CO351" i="2"/>
  <c r="CM351" i="2"/>
  <c r="CK351" i="2"/>
  <c r="E362" i="13" s="1"/>
  <c r="BS351" i="2"/>
  <c r="CB351" i="2" s="1"/>
  <c r="CG351" i="2" s="1"/>
  <c r="BR351" i="2"/>
  <c r="BG351" i="2"/>
  <c r="BC351" i="2"/>
  <c r="BB351" i="2"/>
  <c r="BA351" i="2"/>
  <c r="AZ351" i="2"/>
  <c r="BQ351" i="2" s="1"/>
  <c r="AY351" i="2"/>
  <c r="BP351" i="2" s="1"/>
  <c r="AX351" i="2"/>
  <c r="BO351" i="2" s="1"/>
  <c r="AV351" i="2"/>
  <c r="L362" i="13" s="1"/>
  <c r="AO351" i="2"/>
  <c r="K362" i="13" s="1"/>
  <c r="AK351" i="2"/>
  <c r="Q351" i="2"/>
  <c r="DH350" i="2"/>
  <c r="CZ350" i="2"/>
  <c r="CY350" i="2"/>
  <c r="CW350" i="2"/>
  <c r="H361" i="13" s="1"/>
  <c r="CT350" i="2" a="1"/>
  <c r="CT350" i="2" s="1"/>
  <c r="CS350" i="2" a="1"/>
  <c r="CS350" i="2" s="1"/>
  <c r="CR350" i="2" a="1"/>
  <c r="CR350" i="2" s="1"/>
  <c r="CQ350" i="2"/>
  <c r="CP350" i="2"/>
  <c r="CO350" i="2"/>
  <c r="CM350" i="2"/>
  <c r="CK350" i="2"/>
  <c r="E361" i="13" s="1"/>
  <c r="BS350" i="2"/>
  <c r="BR350" i="2"/>
  <c r="BG350" i="2"/>
  <c r="BC350" i="2"/>
  <c r="BB350" i="2"/>
  <c r="BA350" i="2"/>
  <c r="AZ350" i="2"/>
  <c r="BQ350" i="2" s="1"/>
  <c r="AY350" i="2"/>
  <c r="AX350" i="2"/>
  <c r="BE350" i="2" s="1"/>
  <c r="AV350" i="2"/>
  <c r="L361" i="13" s="1"/>
  <c r="AO350" i="2"/>
  <c r="K361" i="13" s="1"/>
  <c r="AK350" i="2"/>
  <c r="Q350" i="2"/>
  <c r="DH349" i="2"/>
  <c r="CZ349" i="2"/>
  <c r="CY349" i="2"/>
  <c r="CW349" i="2"/>
  <c r="H360" i="13" s="1"/>
  <c r="CT349" i="2" a="1"/>
  <c r="CT349" i="2" s="1"/>
  <c r="CS349" i="2" a="1"/>
  <c r="CS349" i="2" s="1"/>
  <c r="CR349" i="2" a="1"/>
  <c r="CR349" i="2" s="1"/>
  <c r="CQ349" i="2"/>
  <c r="G360" i="13" s="1"/>
  <c r="CP349" i="2"/>
  <c r="CO349" i="2"/>
  <c r="CM349" i="2"/>
  <c r="CK349" i="2"/>
  <c r="E360" i="13" s="1"/>
  <c r="CJ349" i="2"/>
  <c r="CI349" i="2"/>
  <c r="CH349" i="2" s="1"/>
  <c r="CG349" i="2"/>
  <c r="CF349" i="2"/>
  <c r="CC349" i="2" s="1"/>
  <c r="BS349" i="2"/>
  <c r="BX349" i="2" s="1"/>
  <c r="BR349" i="2"/>
  <c r="BG349" i="2"/>
  <c r="BC349" i="2"/>
  <c r="BB349" i="2"/>
  <c r="BA349" i="2"/>
  <c r="AZ349" i="2"/>
  <c r="BQ349" i="2" s="1"/>
  <c r="AY349" i="2"/>
  <c r="BF349" i="2" s="1"/>
  <c r="AX349" i="2"/>
  <c r="BE349" i="2" s="1"/>
  <c r="AV349" i="2"/>
  <c r="L360" i="13" s="1"/>
  <c r="AO349" i="2"/>
  <c r="K360" i="13" s="1"/>
  <c r="AK349" i="2"/>
  <c r="Q349" i="2"/>
  <c r="DH348" i="2"/>
  <c r="CZ348" i="2"/>
  <c r="CY348" i="2"/>
  <c r="CW348" i="2"/>
  <c r="H359" i="13" s="1"/>
  <c r="CT348" i="2" a="1"/>
  <c r="CT348" i="2" s="1"/>
  <c r="CS348" i="2" a="1"/>
  <c r="CS348" i="2" s="1"/>
  <c r="CR348" i="2" a="1"/>
  <c r="CR348" i="2" s="1"/>
  <c r="CQ348" i="2"/>
  <c r="G359" i="13" s="1"/>
  <c r="CP348" i="2"/>
  <c r="CO348" i="2"/>
  <c r="CM348" i="2"/>
  <c r="CK348" i="2"/>
  <c r="E359" i="13" s="1"/>
  <c r="CJ348" i="2"/>
  <c r="CI348" i="2"/>
  <c r="CH348" i="2" s="1"/>
  <c r="CG348" i="2"/>
  <c r="CF348" i="2"/>
  <c r="CC348" i="2" s="1"/>
  <c r="BS348" i="2"/>
  <c r="BX348" i="2" s="1"/>
  <c r="CA348" i="2" s="1"/>
  <c r="BR348" i="2"/>
  <c r="BG348" i="2"/>
  <c r="BC348" i="2"/>
  <c r="BB348" i="2"/>
  <c r="BA348" i="2"/>
  <c r="AZ348" i="2"/>
  <c r="BQ348" i="2" s="1"/>
  <c r="AY348" i="2"/>
  <c r="BP348" i="2" s="1"/>
  <c r="AX348" i="2"/>
  <c r="BO348" i="2" s="1"/>
  <c r="AV348" i="2"/>
  <c r="L359" i="13" s="1"/>
  <c r="AO348" i="2"/>
  <c r="K359" i="13" s="1"/>
  <c r="AK348" i="2"/>
  <c r="Q348" i="2"/>
  <c r="DH347" i="2"/>
  <c r="CZ347" i="2"/>
  <c r="CY347" i="2"/>
  <c r="CW347" i="2"/>
  <c r="H358" i="13" s="1"/>
  <c r="CT347" i="2" a="1"/>
  <c r="CT347" i="2" s="1"/>
  <c r="CS347" i="2" a="1"/>
  <c r="CS347" i="2" s="1"/>
  <c r="CR347" i="2" a="1"/>
  <c r="CR347" i="2" s="1"/>
  <c r="CQ347" i="2"/>
  <c r="G358" i="13" s="1"/>
  <c r="CP347" i="2"/>
  <c r="CO347" i="2"/>
  <c r="CM347" i="2"/>
  <c r="CK347" i="2"/>
  <c r="E358" i="13" s="1"/>
  <c r="CJ347" i="2"/>
  <c r="CI347" i="2"/>
  <c r="CH347" i="2" s="1"/>
  <c r="CG347" i="2"/>
  <c r="CF347" i="2"/>
  <c r="CC347" i="2" s="1"/>
  <c r="BS347" i="2"/>
  <c r="BR347" i="2"/>
  <c r="BG347" i="2"/>
  <c r="BC347" i="2"/>
  <c r="BB347" i="2"/>
  <c r="BA347" i="2"/>
  <c r="AZ347" i="2"/>
  <c r="BQ347" i="2" s="1"/>
  <c r="AY347" i="2"/>
  <c r="BP347" i="2" s="1"/>
  <c r="AX347" i="2"/>
  <c r="BO347" i="2" s="1"/>
  <c r="AV347" i="2"/>
  <c r="L358" i="13" s="1"/>
  <c r="AO347" i="2"/>
  <c r="K358" i="13" s="1"/>
  <c r="AK347" i="2"/>
  <c r="Q347" i="2"/>
  <c r="DH346" i="2"/>
  <c r="CZ346" i="2"/>
  <c r="CY346" i="2"/>
  <c r="CW346" i="2"/>
  <c r="H357" i="13" s="1"/>
  <c r="CT346" i="2" a="1"/>
  <c r="CT346" i="2" s="1"/>
  <c r="CS346" i="2" a="1"/>
  <c r="CS346" i="2" s="1"/>
  <c r="CR346" i="2" a="1"/>
  <c r="CR346" i="2" s="1"/>
  <c r="CQ346" i="2"/>
  <c r="G357" i="13" s="1"/>
  <c r="CP346" i="2"/>
  <c r="CO346" i="2"/>
  <c r="CM346" i="2"/>
  <c r="CK346" i="2"/>
  <c r="E357" i="13" s="1"/>
  <c r="CJ346" i="2"/>
  <c r="CI346" i="2"/>
  <c r="CH346" i="2" s="1"/>
  <c r="CG346" i="2"/>
  <c r="CF346" i="2"/>
  <c r="CC346" i="2" s="1"/>
  <c r="BS346" i="2"/>
  <c r="BX346" i="2" s="1"/>
  <c r="CA346" i="2" s="1"/>
  <c r="BR346" i="2"/>
  <c r="BG346" i="2"/>
  <c r="BC346" i="2"/>
  <c r="BB346" i="2"/>
  <c r="BA346" i="2"/>
  <c r="AZ346" i="2"/>
  <c r="BQ346" i="2" s="1"/>
  <c r="AY346" i="2"/>
  <c r="AX346" i="2"/>
  <c r="BE346" i="2" s="1"/>
  <c r="AV346" i="2"/>
  <c r="L357" i="13" s="1"/>
  <c r="AO346" i="2"/>
  <c r="K357" i="13" s="1"/>
  <c r="AK346" i="2"/>
  <c r="Q346" i="2"/>
  <c r="DH345" i="2"/>
  <c r="CZ345" i="2"/>
  <c r="CY345" i="2"/>
  <c r="CW345" i="2"/>
  <c r="H356" i="13" s="1"/>
  <c r="CT345" i="2" a="1"/>
  <c r="CT345" i="2" s="1"/>
  <c r="CS345" i="2" a="1"/>
  <c r="CS345" i="2" s="1"/>
  <c r="CR345" i="2" a="1"/>
  <c r="CR345" i="2" s="1"/>
  <c r="CQ345" i="2"/>
  <c r="G356" i="13" s="1"/>
  <c r="CP345" i="2"/>
  <c r="CO345" i="2"/>
  <c r="CM345" i="2"/>
  <c r="CK345" i="2"/>
  <c r="E356" i="13" s="1"/>
  <c r="CJ345" i="2"/>
  <c r="CI345" i="2"/>
  <c r="CH345" i="2" s="1"/>
  <c r="CG345" i="2"/>
  <c r="CF345" i="2"/>
  <c r="CC345" i="2" s="1"/>
  <c r="BS345" i="2"/>
  <c r="BX345" i="2" s="1"/>
  <c r="BR345" i="2"/>
  <c r="BG345" i="2"/>
  <c r="BC345" i="2"/>
  <c r="BB345" i="2"/>
  <c r="BA345" i="2"/>
  <c r="AZ345" i="2"/>
  <c r="BQ345" i="2" s="1"/>
  <c r="AY345" i="2"/>
  <c r="BP345" i="2" s="1"/>
  <c r="AX345" i="2"/>
  <c r="BE345" i="2" s="1"/>
  <c r="AV345" i="2"/>
  <c r="L356" i="13" s="1"/>
  <c r="AO345" i="2"/>
  <c r="K356" i="13" s="1"/>
  <c r="AK345" i="2"/>
  <c r="Q345" i="2"/>
  <c r="DH344" i="2"/>
  <c r="CZ344" i="2"/>
  <c r="CY344" i="2"/>
  <c r="CW344" i="2"/>
  <c r="H355" i="13" s="1"/>
  <c r="CT344" i="2" a="1"/>
  <c r="CT344" i="2" s="1"/>
  <c r="CS344" i="2" a="1"/>
  <c r="CS344" i="2" s="1"/>
  <c r="CR344" i="2" a="1"/>
  <c r="CR344" i="2" s="1"/>
  <c r="CQ344" i="2"/>
  <c r="G355" i="13" s="1"/>
  <c r="CP344" i="2"/>
  <c r="CO344" i="2"/>
  <c r="CM344" i="2"/>
  <c r="CK344" i="2"/>
  <c r="E355" i="13" s="1"/>
  <c r="CJ344" i="2"/>
  <c r="CI344" i="2"/>
  <c r="CH344" i="2" s="1"/>
  <c r="CG344" i="2"/>
  <c r="CF344" i="2"/>
  <c r="CC344" i="2" s="1"/>
  <c r="BS344" i="2"/>
  <c r="BX344" i="2" s="1"/>
  <c r="CA344" i="2" s="1"/>
  <c r="BR344" i="2"/>
  <c r="BG344" i="2"/>
  <c r="BC344" i="2"/>
  <c r="BB344" i="2"/>
  <c r="BA344" i="2"/>
  <c r="AZ344" i="2"/>
  <c r="BQ344" i="2" s="1"/>
  <c r="AY344" i="2"/>
  <c r="BP344" i="2" s="1"/>
  <c r="AX344" i="2"/>
  <c r="BO344" i="2" s="1"/>
  <c r="AV344" i="2"/>
  <c r="L355" i="13" s="1"/>
  <c r="AO344" i="2"/>
  <c r="K355" i="13" s="1"/>
  <c r="AK344" i="2"/>
  <c r="Q344" i="2"/>
  <c r="DH343" i="2"/>
  <c r="CZ343" i="2"/>
  <c r="CY343" i="2"/>
  <c r="CW343" i="2"/>
  <c r="H354" i="13" s="1"/>
  <c r="CT343" i="2" a="1"/>
  <c r="CT343" i="2" s="1"/>
  <c r="CS343" i="2" a="1"/>
  <c r="CS343" i="2" s="1"/>
  <c r="CR343" i="2" a="1"/>
  <c r="CR343" i="2" s="1"/>
  <c r="CQ343" i="2"/>
  <c r="G354" i="13" s="1"/>
  <c r="CP343" i="2"/>
  <c r="CO343" i="2"/>
  <c r="CM343" i="2"/>
  <c r="CK343" i="2"/>
  <c r="E354" i="13" s="1"/>
  <c r="CJ343" i="2"/>
  <c r="CI343" i="2"/>
  <c r="CH343" i="2" s="1"/>
  <c r="CG343" i="2"/>
  <c r="CF343" i="2"/>
  <c r="CC343" i="2" s="1"/>
  <c r="BS343" i="2"/>
  <c r="BR343" i="2"/>
  <c r="BG343" i="2"/>
  <c r="BC343" i="2"/>
  <c r="BB343" i="2"/>
  <c r="BA343" i="2"/>
  <c r="AZ343" i="2"/>
  <c r="BQ343" i="2" s="1"/>
  <c r="AY343" i="2"/>
  <c r="BP343" i="2" s="1"/>
  <c r="AX343" i="2"/>
  <c r="AV343" i="2"/>
  <c r="L354" i="13" s="1"/>
  <c r="AO343" i="2"/>
  <c r="K354" i="13" s="1"/>
  <c r="AK343" i="2"/>
  <c r="Q343" i="2"/>
  <c r="DH342" i="2"/>
  <c r="CZ342" i="2"/>
  <c r="CY342" i="2"/>
  <c r="CW342" i="2"/>
  <c r="H353" i="13" s="1"/>
  <c r="CT342" i="2" a="1"/>
  <c r="CT342" i="2" s="1"/>
  <c r="CS342" i="2" a="1"/>
  <c r="CS342" i="2" s="1"/>
  <c r="CR342" i="2" a="1"/>
  <c r="CR342" i="2" s="1"/>
  <c r="CQ342" i="2"/>
  <c r="CP342" i="2"/>
  <c r="CO342" i="2"/>
  <c r="CM342" i="2"/>
  <c r="CK342" i="2"/>
  <c r="E353" i="13" s="1"/>
  <c r="CJ342" i="2"/>
  <c r="CI342" i="2"/>
  <c r="CH342" i="2" s="1"/>
  <c r="CG342" i="2"/>
  <c r="CF342" i="2"/>
  <c r="CC342" i="2" s="1"/>
  <c r="BS342" i="2"/>
  <c r="BR342" i="2"/>
  <c r="BG342" i="2"/>
  <c r="BC342" i="2"/>
  <c r="BB342" i="2"/>
  <c r="BA342" i="2"/>
  <c r="AZ342" i="2"/>
  <c r="BQ342" i="2" s="1"/>
  <c r="AY342" i="2"/>
  <c r="AX342" i="2"/>
  <c r="BE342" i="2" s="1"/>
  <c r="AV342" i="2"/>
  <c r="L353" i="13" s="1"/>
  <c r="AO342" i="2"/>
  <c r="K353" i="13" s="1"/>
  <c r="AK342" i="2"/>
  <c r="Q342" i="2"/>
  <c r="DH341" i="2"/>
  <c r="CZ341" i="2"/>
  <c r="CY341" i="2"/>
  <c r="CW341" i="2"/>
  <c r="H352" i="13" s="1"/>
  <c r="CT341" i="2" a="1"/>
  <c r="CT341" i="2" s="1"/>
  <c r="CS341" i="2" a="1"/>
  <c r="CS341" i="2" s="1"/>
  <c r="CR341" i="2" a="1"/>
  <c r="CR341" i="2" s="1"/>
  <c r="CQ341" i="2"/>
  <c r="G352" i="13" s="1"/>
  <c r="CP341" i="2"/>
  <c r="CO341" i="2"/>
  <c r="CM341" i="2"/>
  <c r="CK341" i="2"/>
  <c r="E352" i="13" s="1"/>
  <c r="CJ341" i="2"/>
  <c r="CI341" i="2"/>
  <c r="CH341" i="2" s="1"/>
  <c r="CG341" i="2"/>
  <c r="CF341" i="2"/>
  <c r="CC341" i="2" s="1"/>
  <c r="BS341" i="2"/>
  <c r="BW341" i="2" s="1"/>
  <c r="BR341" i="2"/>
  <c r="BG341" i="2"/>
  <c r="BC341" i="2"/>
  <c r="BB341" i="2"/>
  <c r="BA341" i="2"/>
  <c r="AZ341" i="2"/>
  <c r="BQ341" i="2" s="1"/>
  <c r="AY341" i="2"/>
  <c r="BP341" i="2" s="1"/>
  <c r="AX341" i="2"/>
  <c r="BE341" i="2" s="1"/>
  <c r="AV341" i="2"/>
  <c r="L352" i="13" s="1"/>
  <c r="AO341" i="2"/>
  <c r="K352" i="13" s="1"/>
  <c r="AK341" i="2"/>
  <c r="Q341" i="2"/>
  <c r="DH340" i="2"/>
  <c r="CZ340" i="2"/>
  <c r="CY340" i="2"/>
  <c r="CW340" i="2"/>
  <c r="H351" i="13" s="1"/>
  <c r="CT340" i="2" a="1"/>
  <c r="CT340" i="2" s="1"/>
  <c r="CS340" i="2" a="1"/>
  <c r="CS340" i="2" s="1"/>
  <c r="CR340" i="2" a="1"/>
  <c r="CR340" i="2" s="1"/>
  <c r="CQ340" i="2"/>
  <c r="G351" i="13" s="1"/>
  <c r="CP340" i="2"/>
  <c r="CO340" i="2"/>
  <c r="CM340" i="2"/>
  <c r="CK340" i="2"/>
  <c r="E351" i="13" s="1"/>
  <c r="BS340" i="2"/>
  <c r="CB340" i="2" s="1"/>
  <c r="BR340" i="2"/>
  <c r="BG340" i="2"/>
  <c r="BC340" i="2"/>
  <c r="BB340" i="2"/>
  <c r="BA340" i="2"/>
  <c r="AZ340" i="2"/>
  <c r="BQ340" i="2" s="1"/>
  <c r="AY340" i="2"/>
  <c r="BP340" i="2" s="1"/>
  <c r="AX340" i="2"/>
  <c r="BE340" i="2" s="1"/>
  <c r="AV340" i="2"/>
  <c r="L351" i="13" s="1"/>
  <c r="AO340" i="2"/>
  <c r="K351" i="13" s="1"/>
  <c r="AK340" i="2"/>
  <c r="Q340" i="2"/>
  <c r="DH339" i="2"/>
  <c r="CZ339" i="2"/>
  <c r="CY339" i="2"/>
  <c r="CW339" i="2"/>
  <c r="H350" i="13" s="1"/>
  <c r="CT339" i="2" a="1"/>
  <c r="CT339" i="2" s="1"/>
  <c r="CS339" i="2" a="1"/>
  <c r="CS339" i="2" s="1"/>
  <c r="CR339" i="2" a="1"/>
  <c r="CR339" i="2" s="1"/>
  <c r="CQ339" i="2"/>
  <c r="CP339" i="2"/>
  <c r="CO339" i="2"/>
  <c r="CM339" i="2"/>
  <c r="CK339" i="2"/>
  <c r="E350" i="13" s="1"/>
  <c r="BS339" i="2"/>
  <c r="BX339" i="2" s="1"/>
  <c r="CA339" i="2" s="1"/>
  <c r="BR339" i="2"/>
  <c r="BG339" i="2"/>
  <c r="BC339" i="2"/>
  <c r="BB339" i="2"/>
  <c r="BA339" i="2"/>
  <c r="AZ339" i="2"/>
  <c r="BQ339" i="2" s="1"/>
  <c r="AY339" i="2"/>
  <c r="AX339" i="2"/>
  <c r="BE339" i="2" s="1"/>
  <c r="AV339" i="2"/>
  <c r="L350" i="13" s="1"/>
  <c r="AO339" i="2"/>
  <c r="K350" i="13" s="1"/>
  <c r="AK339" i="2"/>
  <c r="Q339" i="2"/>
  <c r="DH338" i="2"/>
  <c r="CZ338" i="2"/>
  <c r="CY338" i="2"/>
  <c r="CW338" i="2"/>
  <c r="H349" i="13" s="1"/>
  <c r="CT338" i="2" a="1"/>
  <c r="CT338" i="2" s="1"/>
  <c r="CS338" i="2" a="1"/>
  <c r="CS338" i="2" s="1"/>
  <c r="CR338" i="2" a="1"/>
  <c r="CR338" i="2" s="1"/>
  <c r="CQ338" i="2"/>
  <c r="G349" i="13" s="1"/>
  <c r="CP338" i="2"/>
  <c r="CO338" i="2"/>
  <c r="CM338" i="2"/>
  <c r="CK338" i="2"/>
  <c r="E349" i="13" s="1"/>
  <c r="BS338" i="2"/>
  <c r="BR338" i="2"/>
  <c r="BG338" i="2"/>
  <c r="BC338" i="2"/>
  <c r="BB338" i="2"/>
  <c r="BA338" i="2"/>
  <c r="AZ338" i="2"/>
  <c r="BQ338" i="2" s="1"/>
  <c r="AY338" i="2"/>
  <c r="BF338" i="2" s="1"/>
  <c r="AX338" i="2"/>
  <c r="BO338" i="2" s="1"/>
  <c r="AV338" i="2"/>
  <c r="L349" i="13" s="1"/>
  <c r="AO338" i="2"/>
  <c r="K349" i="13" s="1"/>
  <c r="AK338" i="2"/>
  <c r="Q338" i="2"/>
  <c r="DH337" i="2"/>
  <c r="CZ337" i="2"/>
  <c r="CY337" i="2"/>
  <c r="CW337" i="2"/>
  <c r="H348" i="13" s="1"/>
  <c r="CT337" i="2" a="1"/>
  <c r="CT337" i="2" s="1"/>
  <c r="CS337" i="2" a="1"/>
  <c r="CS337" i="2" s="1"/>
  <c r="CR337" i="2" a="1"/>
  <c r="CR337" i="2" s="1"/>
  <c r="CQ337" i="2"/>
  <c r="G348" i="13" s="1"/>
  <c r="CP337" i="2"/>
  <c r="CO337" i="2"/>
  <c r="CM337" i="2"/>
  <c r="CK337" i="2"/>
  <c r="E348" i="13" s="1"/>
  <c r="BS337" i="2"/>
  <c r="BR337" i="2"/>
  <c r="BG337" i="2"/>
  <c r="BC337" i="2"/>
  <c r="BB337" i="2"/>
  <c r="BA337" i="2"/>
  <c r="AZ337" i="2"/>
  <c r="BQ337" i="2" s="1"/>
  <c r="AY337" i="2"/>
  <c r="BP337" i="2" s="1"/>
  <c r="AX337" i="2"/>
  <c r="BO337" i="2" s="1"/>
  <c r="AV337" i="2"/>
  <c r="L348" i="13" s="1"/>
  <c r="AO337" i="2"/>
  <c r="K348" i="13" s="1"/>
  <c r="AK337" i="2"/>
  <c r="Q337" i="2"/>
  <c r="DH336" i="2"/>
  <c r="CZ336" i="2"/>
  <c r="CY336" i="2"/>
  <c r="CW336" i="2"/>
  <c r="H347" i="13" s="1"/>
  <c r="CT336" i="2" a="1"/>
  <c r="CT336" i="2" s="1"/>
  <c r="CS336" i="2" a="1"/>
  <c r="CS336" i="2" s="1"/>
  <c r="CR336" i="2" a="1"/>
  <c r="CR336" i="2" s="1"/>
  <c r="CQ336" i="2"/>
  <c r="G347" i="13" s="1"/>
  <c r="CP336" i="2"/>
  <c r="CO336" i="2"/>
  <c r="CM336" i="2"/>
  <c r="CK336" i="2"/>
  <c r="E347" i="13" s="1"/>
  <c r="BS336" i="2"/>
  <c r="BW336" i="2" s="1"/>
  <c r="BT336" i="2" s="1"/>
  <c r="BR336" i="2"/>
  <c r="BG336" i="2"/>
  <c r="BC336" i="2"/>
  <c r="BB336" i="2"/>
  <c r="BA336" i="2"/>
  <c r="AZ336" i="2"/>
  <c r="BQ336" i="2" s="1"/>
  <c r="AY336" i="2"/>
  <c r="BF336" i="2" s="1"/>
  <c r="AX336" i="2"/>
  <c r="BO336" i="2" s="1"/>
  <c r="AV336" i="2"/>
  <c r="L347" i="13" s="1"/>
  <c r="AO336" i="2"/>
  <c r="K347" i="13" s="1"/>
  <c r="AK336" i="2"/>
  <c r="Q336" i="2"/>
  <c r="DH335" i="2"/>
  <c r="CZ335" i="2"/>
  <c r="CY335" i="2"/>
  <c r="CW335" i="2"/>
  <c r="H346" i="13" s="1"/>
  <c r="CT335" i="2" a="1"/>
  <c r="CT335" i="2" s="1"/>
  <c r="CS335" i="2" a="1"/>
  <c r="CS335" i="2" s="1"/>
  <c r="CR335" i="2" a="1"/>
  <c r="CR335" i="2" s="1"/>
  <c r="CQ335" i="2"/>
  <c r="G346" i="13" s="1"/>
  <c r="CP335" i="2"/>
  <c r="CO335" i="2"/>
  <c r="CM335" i="2"/>
  <c r="CK335" i="2"/>
  <c r="E346" i="13" s="1"/>
  <c r="BS335" i="2"/>
  <c r="CB335" i="2" s="1"/>
  <c r="BR335" i="2"/>
  <c r="BG335" i="2"/>
  <c r="BC335" i="2"/>
  <c r="BB335" i="2"/>
  <c r="BA335" i="2"/>
  <c r="AZ335" i="2"/>
  <c r="BQ335" i="2" s="1"/>
  <c r="AY335" i="2"/>
  <c r="BP335" i="2" s="1"/>
  <c r="AX335" i="2"/>
  <c r="BO335" i="2" s="1"/>
  <c r="AV335" i="2"/>
  <c r="L346" i="13" s="1"/>
  <c r="AO335" i="2"/>
  <c r="K346" i="13" s="1"/>
  <c r="AK335" i="2"/>
  <c r="Q335" i="2"/>
  <c r="DH334" i="2"/>
  <c r="CZ334" i="2"/>
  <c r="CY334" i="2"/>
  <c r="CW334" i="2"/>
  <c r="H345" i="13" s="1"/>
  <c r="CT334" i="2" a="1"/>
  <c r="CT334" i="2" s="1"/>
  <c r="CS334" i="2" a="1"/>
  <c r="CS334" i="2" s="1"/>
  <c r="CR334" i="2" a="1"/>
  <c r="CR334" i="2" s="1"/>
  <c r="CQ334" i="2"/>
  <c r="G345" i="13" s="1"/>
  <c r="CP334" i="2"/>
  <c r="CO334" i="2"/>
  <c r="CM334" i="2"/>
  <c r="CK334" i="2"/>
  <c r="E345" i="13" s="1"/>
  <c r="BS334" i="2"/>
  <c r="CB334" i="2" s="1"/>
  <c r="CF334" i="2" s="1"/>
  <c r="CC334" i="2" s="1"/>
  <c r="BR334" i="2"/>
  <c r="BG334" i="2"/>
  <c r="BC334" i="2"/>
  <c r="BB334" i="2"/>
  <c r="BA334" i="2"/>
  <c r="AZ334" i="2"/>
  <c r="BQ334" i="2" s="1"/>
  <c r="AY334" i="2"/>
  <c r="BP334" i="2" s="1"/>
  <c r="AX334" i="2"/>
  <c r="AV334" i="2"/>
  <c r="L345" i="13" s="1"/>
  <c r="AO334" i="2"/>
  <c r="K345" i="13" s="1"/>
  <c r="AK334" i="2"/>
  <c r="Q334" i="2"/>
  <c r="DH333" i="2"/>
  <c r="CZ333" i="2"/>
  <c r="CY333" i="2"/>
  <c r="CW333" i="2"/>
  <c r="H344" i="13" s="1"/>
  <c r="CT333" i="2" a="1"/>
  <c r="CT333" i="2" s="1"/>
  <c r="CS333" i="2" a="1"/>
  <c r="CS333" i="2" s="1"/>
  <c r="CR333" i="2" a="1"/>
  <c r="CR333" i="2" s="1"/>
  <c r="CQ333" i="2"/>
  <c r="G344" i="13" s="1"/>
  <c r="CP333" i="2"/>
  <c r="CO333" i="2"/>
  <c r="CM333" i="2"/>
  <c r="CK333" i="2"/>
  <c r="E344" i="13" s="1"/>
  <c r="BS333" i="2"/>
  <c r="BX333" i="2" s="1"/>
  <c r="BR333" i="2"/>
  <c r="BG333" i="2"/>
  <c r="BC333" i="2"/>
  <c r="BB333" i="2"/>
  <c r="BA333" i="2"/>
  <c r="AZ333" i="2"/>
  <c r="BQ333" i="2" s="1"/>
  <c r="AY333" i="2"/>
  <c r="BP333" i="2" s="1"/>
  <c r="AX333" i="2"/>
  <c r="BE333" i="2" s="1"/>
  <c r="AV333" i="2"/>
  <c r="L344" i="13" s="1"/>
  <c r="AO333" i="2"/>
  <c r="K344" i="13" s="1"/>
  <c r="AK333" i="2"/>
  <c r="Q333" i="2"/>
  <c r="DH332" i="2"/>
  <c r="CZ332" i="2"/>
  <c r="CY332" i="2"/>
  <c r="CW332" i="2"/>
  <c r="H343" i="13" s="1"/>
  <c r="CT332" i="2" a="1"/>
  <c r="CT332" i="2" s="1"/>
  <c r="CS332" i="2" a="1"/>
  <c r="CS332" i="2" s="1"/>
  <c r="CR332" i="2" a="1"/>
  <c r="CR332" i="2" s="1"/>
  <c r="CQ332" i="2"/>
  <c r="G343" i="13" s="1"/>
  <c r="CP332" i="2"/>
  <c r="CO332" i="2"/>
  <c r="CM332" i="2"/>
  <c r="CK332" i="2"/>
  <c r="E343" i="13" s="1"/>
  <c r="BS332" i="2"/>
  <c r="CB332" i="2" s="1"/>
  <c r="BR332" i="2"/>
  <c r="BG332" i="2"/>
  <c r="BC332" i="2"/>
  <c r="BB332" i="2"/>
  <c r="BA332" i="2"/>
  <c r="AZ332" i="2"/>
  <c r="BQ332" i="2" s="1"/>
  <c r="AY332" i="2"/>
  <c r="BP332" i="2" s="1"/>
  <c r="AX332" i="2"/>
  <c r="BO332" i="2" s="1"/>
  <c r="AV332" i="2"/>
  <c r="L343" i="13" s="1"/>
  <c r="AO332" i="2"/>
  <c r="K343" i="13" s="1"/>
  <c r="AK332" i="2"/>
  <c r="Q332" i="2"/>
  <c r="DH331" i="2"/>
  <c r="CZ331" i="2"/>
  <c r="CY331" i="2"/>
  <c r="CW331" i="2"/>
  <c r="H342" i="13" s="1"/>
  <c r="CT331" i="2" a="1"/>
  <c r="CT331" i="2" s="1"/>
  <c r="CS331" i="2" a="1"/>
  <c r="CS331" i="2" s="1"/>
  <c r="CR331" i="2" a="1"/>
  <c r="CR331" i="2" s="1"/>
  <c r="CQ331" i="2"/>
  <c r="CP331" i="2"/>
  <c r="CO331" i="2"/>
  <c r="CM331" i="2"/>
  <c r="CK331" i="2"/>
  <c r="E342" i="13" s="1"/>
  <c r="CJ331" i="2"/>
  <c r="CI331" i="2"/>
  <c r="CH331" i="2" s="1"/>
  <c r="CG331" i="2"/>
  <c r="CF331" i="2"/>
  <c r="CC331" i="2" s="1"/>
  <c r="BS331" i="2"/>
  <c r="BX331" i="2" s="1"/>
  <c r="CA331" i="2" s="1"/>
  <c r="BR331" i="2"/>
  <c r="BG331" i="2"/>
  <c r="BC331" i="2"/>
  <c r="BB331" i="2"/>
  <c r="BA331" i="2"/>
  <c r="AZ331" i="2"/>
  <c r="BQ331" i="2" s="1"/>
  <c r="AY331" i="2"/>
  <c r="BP331" i="2" s="1"/>
  <c r="AX331" i="2"/>
  <c r="AV331" i="2"/>
  <c r="L342" i="13" s="1"/>
  <c r="AO331" i="2"/>
  <c r="K342" i="13" s="1"/>
  <c r="AK331" i="2"/>
  <c r="Q331" i="2"/>
  <c r="DH330" i="2"/>
  <c r="CZ330" i="2"/>
  <c r="CY330" i="2"/>
  <c r="CW330" i="2"/>
  <c r="H341" i="13" s="1"/>
  <c r="CT330" i="2" a="1"/>
  <c r="CT330" i="2" s="1"/>
  <c r="CS330" i="2" a="1"/>
  <c r="CS330" i="2" s="1"/>
  <c r="CR330" i="2" a="1"/>
  <c r="CR330" i="2" s="1"/>
  <c r="CQ330" i="2"/>
  <c r="G341" i="13" s="1"/>
  <c r="CP330" i="2"/>
  <c r="CO330" i="2"/>
  <c r="CM330" i="2"/>
  <c r="CK330" i="2"/>
  <c r="E341" i="13" s="1"/>
  <c r="CJ330" i="2"/>
  <c r="CI330" i="2"/>
  <c r="CH330" i="2" s="1"/>
  <c r="CG330" i="2"/>
  <c r="CF330" i="2"/>
  <c r="CC330" i="2" s="1"/>
  <c r="BS330" i="2"/>
  <c r="BW330" i="2" s="1"/>
  <c r="BT330" i="2" s="1"/>
  <c r="BR330" i="2"/>
  <c r="BG330" i="2"/>
  <c r="BC330" i="2"/>
  <c r="BB330" i="2"/>
  <c r="BA330" i="2"/>
  <c r="AZ330" i="2"/>
  <c r="BQ330" i="2" s="1"/>
  <c r="AY330" i="2"/>
  <c r="BF330" i="2" s="1"/>
  <c r="AX330" i="2"/>
  <c r="BO330" i="2" s="1"/>
  <c r="AV330" i="2"/>
  <c r="L341" i="13" s="1"/>
  <c r="AO330" i="2"/>
  <c r="K341" i="13" s="1"/>
  <c r="AK330" i="2"/>
  <c r="Q330" i="2"/>
  <c r="DH329" i="2"/>
  <c r="CZ329" i="2"/>
  <c r="CY329" i="2"/>
  <c r="CW329" i="2"/>
  <c r="H340" i="13" s="1"/>
  <c r="CT329" i="2" a="1"/>
  <c r="CT329" i="2" s="1"/>
  <c r="CS329" i="2" a="1"/>
  <c r="CS329" i="2" s="1"/>
  <c r="CR329" i="2" a="1"/>
  <c r="CR329" i="2" s="1"/>
  <c r="CQ329" i="2"/>
  <c r="G340" i="13" s="1"/>
  <c r="CP329" i="2"/>
  <c r="CO329" i="2"/>
  <c r="CM329" i="2"/>
  <c r="CK329" i="2"/>
  <c r="E340" i="13" s="1"/>
  <c r="CJ329" i="2"/>
  <c r="CI329" i="2"/>
  <c r="CH329" i="2" s="1"/>
  <c r="CG329" i="2"/>
  <c r="CF329" i="2"/>
  <c r="CC329" i="2" s="1"/>
  <c r="BS329" i="2"/>
  <c r="BX329" i="2" s="1"/>
  <c r="CA329" i="2" s="1"/>
  <c r="BR329" i="2"/>
  <c r="BG329" i="2"/>
  <c r="BC329" i="2"/>
  <c r="BB329" i="2"/>
  <c r="BA329" i="2"/>
  <c r="AZ329" i="2"/>
  <c r="BQ329" i="2" s="1"/>
  <c r="AY329" i="2"/>
  <c r="BF329" i="2" s="1"/>
  <c r="AX329" i="2"/>
  <c r="BO329" i="2" s="1"/>
  <c r="AV329" i="2"/>
  <c r="L340" i="13" s="1"/>
  <c r="AO329" i="2"/>
  <c r="K340" i="13" s="1"/>
  <c r="AK329" i="2"/>
  <c r="Q329" i="2"/>
  <c r="DH328" i="2"/>
  <c r="CZ328" i="2"/>
  <c r="CY328" i="2"/>
  <c r="CW328" i="2"/>
  <c r="H339" i="13" s="1"/>
  <c r="CT328" i="2" a="1"/>
  <c r="CT328" i="2" s="1"/>
  <c r="CS328" i="2" a="1"/>
  <c r="CS328" i="2" s="1"/>
  <c r="CR328" i="2" a="1"/>
  <c r="CR328" i="2" s="1"/>
  <c r="CQ328" i="2"/>
  <c r="G339" i="13" s="1"/>
  <c r="CP328" i="2"/>
  <c r="CO328" i="2"/>
  <c r="CM328" i="2"/>
  <c r="CK328" i="2"/>
  <c r="E339" i="13" s="1"/>
  <c r="CJ328" i="2"/>
  <c r="CI328" i="2"/>
  <c r="CH328" i="2" s="1"/>
  <c r="CG328" i="2"/>
  <c r="CF328" i="2"/>
  <c r="CC328" i="2" s="1"/>
  <c r="BS328" i="2"/>
  <c r="BR328" i="2"/>
  <c r="BG328" i="2"/>
  <c r="BC328" i="2"/>
  <c r="BB328" i="2"/>
  <c r="BA328" i="2"/>
  <c r="AZ328" i="2"/>
  <c r="BQ328" i="2" s="1"/>
  <c r="AY328" i="2"/>
  <c r="BP328" i="2" s="1"/>
  <c r="AX328" i="2"/>
  <c r="BO328" i="2" s="1"/>
  <c r="AV328" i="2"/>
  <c r="L339" i="13" s="1"/>
  <c r="AO328" i="2"/>
  <c r="K339" i="13" s="1"/>
  <c r="AK328" i="2"/>
  <c r="Q328" i="2"/>
  <c r="DH327" i="2"/>
  <c r="CZ327" i="2"/>
  <c r="CY327" i="2"/>
  <c r="CW327" i="2"/>
  <c r="H338" i="13" s="1"/>
  <c r="CT327" i="2" a="1"/>
  <c r="CT327" i="2" s="1"/>
  <c r="CS327" i="2" a="1"/>
  <c r="CS327" i="2" s="1"/>
  <c r="CR327" i="2" a="1"/>
  <c r="CR327" i="2" s="1"/>
  <c r="CQ327" i="2"/>
  <c r="CP327" i="2"/>
  <c r="CO327" i="2"/>
  <c r="CM327" i="2"/>
  <c r="CK327" i="2"/>
  <c r="E338" i="13" s="1"/>
  <c r="CJ327" i="2"/>
  <c r="CI327" i="2"/>
  <c r="CH327" i="2" s="1"/>
  <c r="CG327" i="2"/>
  <c r="CF327" i="2"/>
  <c r="CC327" i="2" s="1"/>
  <c r="BS327" i="2"/>
  <c r="BX327" i="2" s="1"/>
  <c r="CA327" i="2" s="1"/>
  <c r="BR327" i="2"/>
  <c r="BG327" i="2"/>
  <c r="BC327" i="2"/>
  <c r="BB327" i="2"/>
  <c r="BA327" i="2"/>
  <c r="AZ327" i="2"/>
  <c r="BQ327" i="2" s="1"/>
  <c r="AY327" i="2"/>
  <c r="BP327" i="2" s="1"/>
  <c r="AX327" i="2"/>
  <c r="AV327" i="2"/>
  <c r="L338" i="13" s="1"/>
  <c r="AO327" i="2"/>
  <c r="K338" i="13" s="1"/>
  <c r="AK327" i="2"/>
  <c r="Q327" i="2"/>
  <c r="DH326" i="2"/>
  <c r="CZ326" i="2"/>
  <c r="CY326" i="2"/>
  <c r="CW326" i="2"/>
  <c r="H337" i="13" s="1"/>
  <c r="CT326" i="2" a="1"/>
  <c r="CT326" i="2" s="1"/>
  <c r="CS326" i="2" a="1"/>
  <c r="CS326" i="2" s="1"/>
  <c r="CR326" i="2" a="1"/>
  <c r="CR326" i="2" s="1"/>
  <c r="CQ326" i="2"/>
  <c r="CP326" i="2"/>
  <c r="CO326" i="2"/>
  <c r="CM326" i="2"/>
  <c r="CK326" i="2"/>
  <c r="E337" i="13" s="1"/>
  <c r="CJ326" i="2"/>
  <c r="CI326" i="2"/>
  <c r="CH326" i="2" s="1"/>
  <c r="CG326" i="2"/>
  <c r="CF326" i="2"/>
  <c r="CC326" i="2" s="1"/>
  <c r="BS326" i="2"/>
  <c r="BR326" i="2"/>
  <c r="BG326" i="2"/>
  <c r="BC326" i="2"/>
  <c r="BB326" i="2"/>
  <c r="BA326" i="2"/>
  <c r="AZ326" i="2"/>
  <c r="BQ326" i="2" s="1"/>
  <c r="AY326" i="2"/>
  <c r="BF326" i="2" s="1"/>
  <c r="AX326" i="2"/>
  <c r="AV326" i="2"/>
  <c r="L337" i="13" s="1"/>
  <c r="AO326" i="2"/>
  <c r="K337" i="13" s="1"/>
  <c r="AK326" i="2"/>
  <c r="Q326" i="2"/>
  <c r="DH325" i="2"/>
  <c r="CZ325" i="2"/>
  <c r="CY325" i="2"/>
  <c r="CW325" i="2"/>
  <c r="H336" i="13" s="1"/>
  <c r="CT325" i="2" a="1"/>
  <c r="CT325" i="2" s="1"/>
  <c r="CS325" i="2" a="1"/>
  <c r="CS325" i="2" s="1"/>
  <c r="CR325" i="2" a="1"/>
  <c r="CR325" i="2" s="1"/>
  <c r="CQ325" i="2"/>
  <c r="G336" i="13" s="1"/>
  <c r="CP325" i="2"/>
  <c r="CO325" i="2"/>
  <c r="CM325" i="2"/>
  <c r="CK325" i="2"/>
  <c r="E336" i="13" s="1"/>
  <c r="CJ325" i="2"/>
  <c r="CI325" i="2"/>
  <c r="CH325" i="2" s="1"/>
  <c r="CG325" i="2"/>
  <c r="CF325" i="2"/>
  <c r="CC325" i="2" s="1"/>
  <c r="BS325" i="2"/>
  <c r="BX325" i="2" s="1"/>
  <c r="CA325" i="2" s="1"/>
  <c r="BR325" i="2"/>
  <c r="BG325" i="2"/>
  <c r="BC325" i="2"/>
  <c r="BB325" i="2"/>
  <c r="BA325" i="2"/>
  <c r="AZ325" i="2"/>
  <c r="BQ325" i="2" s="1"/>
  <c r="AY325" i="2"/>
  <c r="BF325" i="2" s="1"/>
  <c r="AX325" i="2"/>
  <c r="BO325" i="2" s="1"/>
  <c r="AV325" i="2"/>
  <c r="L336" i="13" s="1"/>
  <c r="AO325" i="2"/>
  <c r="K336" i="13" s="1"/>
  <c r="AK325" i="2"/>
  <c r="Q325" i="2"/>
  <c r="DH324" i="2"/>
  <c r="CZ324" i="2"/>
  <c r="CY324" i="2"/>
  <c r="CW324" i="2"/>
  <c r="H335" i="13" s="1"/>
  <c r="CT324" i="2" a="1"/>
  <c r="CT324" i="2" s="1"/>
  <c r="CS324" i="2" a="1"/>
  <c r="CS324" i="2" s="1"/>
  <c r="CR324" i="2" a="1"/>
  <c r="CR324" i="2" s="1"/>
  <c r="CQ324" i="2"/>
  <c r="G335" i="13" s="1"/>
  <c r="CP324" i="2"/>
  <c r="CO324" i="2"/>
  <c r="CM324" i="2"/>
  <c r="CK324" i="2"/>
  <c r="E335" i="13" s="1"/>
  <c r="CJ324" i="2"/>
  <c r="CI324" i="2"/>
  <c r="CH324" i="2" s="1"/>
  <c r="CG324" i="2"/>
  <c r="CF324" i="2"/>
  <c r="CC324" i="2" s="1"/>
  <c r="BS324" i="2"/>
  <c r="BR324" i="2"/>
  <c r="BG324" i="2"/>
  <c r="BC324" i="2"/>
  <c r="BB324" i="2"/>
  <c r="BA324" i="2"/>
  <c r="AZ324" i="2"/>
  <c r="BQ324" i="2" s="1"/>
  <c r="AY324" i="2"/>
  <c r="BP324" i="2" s="1"/>
  <c r="AX324" i="2"/>
  <c r="BO324" i="2" s="1"/>
  <c r="AV324" i="2"/>
  <c r="L335" i="13" s="1"/>
  <c r="AO324" i="2"/>
  <c r="K335" i="13" s="1"/>
  <c r="AK324" i="2"/>
  <c r="Q324" i="2"/>
  <c r="DH323" i="2"/>
  <c r="CZ323" i="2"/>
  <c r="CY323" i="2"/>
  <c r="CW323" i="2"/>
  <c r="H334" i="13" s="1"/>
  <c r="CT323" i="2" a="1"/>
  <c r="CT323" i="2" s="1"/>
  <c r="CS323" i="2" a="1"/>
  <c r="CS323" i="2" s="1"/>
  <c r="CR323" i="2" a="1"/>
  <c r="CR323" i="2" s="1"/>
  <c r="CQ323" i="2"/>
  <c r="CP323" i="2"/>
  <c r="CO323" i="2"/>
  <c r="CM323" i="2"/>
  <c r="CK323" i="2"/>
  <c r="E334" i="13" s="1"/>
  <c r="CJ323" i="2"/>
  <c r="CI323" i="2"/>
  <c r="CH323" i="2" s="1"/>
  <c r="CG323" i="2"/>
  <c r="CF323" i="2"/>
  <c r="CC323" i="2" s="1"/>
  <c r="BS323" i="2"/>
  <c r="BX323" i="2" s="1"/>
  <c r="CA323" i="2" s="1"/>
  <c r="BR323" i="2"/>
  <c r="BG323" i="2"/>
  <c r="BC323" i="2"/>
  <c r="BB323" i="2"/>
  <c r="BA323" i="2"/>
  <c r="AZ323" i="2"/>
  <c r="BQ323" i="2" s="1"/>
  <c r="AY323" i="2"/>
  <c r="BP323" i="2" s="1"/>
  <c r="AX323" i="2"/>
  <c r="AV323" i="2"/>
  <c r="L334" i="13" s="1"/>
  <c r="AO323" i="2"/>
  <c r="K334" i="13" s="1"/>
  <c r="AK323" i="2"/>
  <c r="Q323" i="2"/>
  <c r="DH322" i="2"/>
  <c r="CZ322" i="2"/>
  <c r="CY322" i="2"/>
  <c r="CW322" i="2"/>
  <c r="H333" i="13" s="1"/>
  <c r="CT322" i="2" a="1"/>
  <c r="CT322" i="2" s="1"/>
  <c r="CS322" i="2" a="1"/>
  <c r="CS322" i="2" s="1"/>
  <c r="CR322" i="2" a="1"/>
  <c r="CR322" i="2" s="1"/>
  <c r="CQ322" i="2"/>
  <c r="G333" i="13" s="1"/>
  <c r="CP322" i="2"/>
  <c r="CO322" i="2"/>
  <c r="CM322" i="2"/>
  <c r="CK322" i="2"/>
  <c r="E333" i="13" s="1"/>
  <c r="BS322" i="2"/>
  <c r="BR322" i="2"/>
  <c r="BG322" i="2"/>
  <c r="BC322" i="2"/>
  <c r="BB322" i="2"/>
  <c r="BA322" i="2"/>
  <c r="AZ322" i="2"/>
  <c r="BQ322" i="2" s="1"/>
  <c r="AY322" i="2"/>
  <c r="BF322" i="2" s="1"/>
  <c r="AX322" i="2"/>
  <c r="BO322" i="2" s="1"/>
  <c r="AV322" i="2"/>
  <c r="L333" i="13" s="1"/>
  <c r="AO322" i="2"/>
  <c r="K333" i="13" s="1"/>
  <c r="AK322" i="2"/>
  <c r="Q322" i="2"/>
  <c r="DH321" i="2"/>
  <c r="CZ321" i="2"/>
  <c r="CY321" i="2"/>
  <c r="CW321" i="2"/>
  <c r="H332" i="13" s="1"/>
  <c r="CT321" i="2" a="1"/>
  <c r="CT321" i="2" s="1"/>
  <c r="CS321" i="2" a="1"/>
  <c r="CS321" i="2" s="1"/>
  <c r="CR321" i="2" a="1"/>
  <c r="CR321" i="2" s="1"/>
  <c r="CQ321" i="2"/>
  <c r="G332" i="13" s="1"/>
  <c r="CP321" i="2"/>
  <c r="CO321" i="2"/>
  <c r="CM321" i="2"/>
  <c r="CK321" i="2"/>
  <c r="E332" i="13" s="1"/>
  <c r="BS321" i="2"/>
  <c r="BR321" i="2"/>
  <c r="BG321" i="2"/>
  <c r="BC321" i="2"/>
  <c r="BB321" i="2"/>
  <c r="BA321" i="2"/>
  <c r="AZ321" i="2"/>
  <c r="BQ321" i="2" s="1"/>
  <c r="AY321" i="2"/>
  <c r="BF321" i="2" s="1"/>
  <c r="AX321" i="2"/>
  <c r="BO321" i="2" s="1"/>
  <c r="AV321" i="2"/>
  <c r="L332" i="13" s="1"/>
  <c r="AO321" i="2"/>
  <c r="K332" i="13" s="1"/>
  <c r="AK321" i="2"/>
  <c r="Q321" i="2"/>
  <c r="DH320" i="2"/>
  <c r="CZ320" i="2"/>
  <c r="CY320" i="2"/>
  <c r="CW320" i="2"/>
  <c r="H331" i="13" s="1"/>
  <c r="CT320" i="2" a="1"/>
  <c r="CT320" i="2" s="1"/>
  <c r="CS320" i="2" a="1"/>
  <c r="CS320" i="2" s="1"/>
  <c r="CR320" i="2" a="1"/>
  <c r="CR320" i="2" s="1"/>
  <c r="CQ320" i="2"/>
  <c r="G331" i="13" s="1"/>
  <c r="CP320" i="2"/>
  <c r="CO320" i="2"/>
  <c r="CM320" i="2"/>
  <c r="CK320" i="2"/>
  <c r="E331" i="13" s="1"/>
  <c r="BS320" i="2"/>
  <c r="CB320" i="2" s="1"/>
  <c r="CG320" i="2" s="1"/>
  <c r="CJ320" i="2" s="1"/>
  <c r="BR320" i="2"/>
  <c r="BG320" i="2"/>
  <c r="BC320" i="2"/>
  <c r="BB320" i="2"/>
  <c r="BA320" i="2"/>
  <c r="AZ320" i="2"/>
  <c r="BQ320" i="2" s="1"/>
  <c r="AY320" i="2"/>
  <c r="BP320" i="2" s="1"/>
  <c r="AX320" i="2"/>
  <c r="AV320" i="2"/>
  <c r="L331" i="13" s="1"/>
  <c r="AO320" i="2"/>
  <c r="K331" i="13" s="1"/>
  <c r="AK320" i="2"/>
  <c r="Q320" i="2"/>
  <c r="DH319" i="2"/>
  <c r="CZ319" i="2"/>
  <c r="CY319" i="2"/>
  <c r="CW319" i="2"/>
  <c r="H330" i="13" s="1"/>
  <c r="CT319" i="2" a="1"/>
  <c r="CT319" i="2" s="1"/>
  <c r="CS319" i="2" a="1"/>
  <c r="CS319" i="2" s="1"/>
  <c r="CR319" i="2" a="1"/>
  <c r="CR319" i="2" s="1"/>
  <c r="CQ319" i="2"/>
  <c r="CP319" i="2"/>
  <c r="CO319" i="2"/>
  <c r="CM319" i="2"/>
  <c r="CK319" i="2"/>
  <c r="E330" i="13" s="1"/>
  <c r="CJ319" i="2"/>
  <c r="CI319" i="2"/>
  <c r="CH319" i="2" s="1"/>
  <c r="CG319" i="2"/>
  <c r="CF319" i="2"/>
  <c r="CC319" i="2" s="1"/>
  <c r="BS319" i="2"/>
  <c r="BX319" i="2" s="1"/>
  <c r="CA319" i="2" s="1"/>
  <c r="BR319" i="2"/>
  <c r="BG319" i="2"/>
  <c r="BC319" i="2"/>
  <c r="BB319" i="2"/>
  <c r="BA319" i="2"/>
  <c r="AZ319" i="2"/>
  <c r="BQ319" i="2" s="1"/>
  <c r="AY319" i="2"/>
  <c r="BP319" i="2" s="1"/>
  <c r="AX319" i="2"/>
  <c r="AV319" i="2"/>
  <c r="L330" i="13" s="1"/>
  <c r="AO319" i="2"/>
  <c r="K330" i="13" s="1"/>
  <c r="AK319" i="2"/>
  <c r="Q319" i="2"/>
  <c r="DH318" i="2"/>
  <c r="CZ318" i="2"/>
  <c r="CY318" i="2"/>
  <c r="CW318" i="2"/>
  <c r="H329" i="13" s="1"/>
  <c r="CT318" i="2" a="1"/>
  <c r="CT318" i="2" s="1"/>
  <c r="CS318" i="2" a="1"/>
  <c r="CS318" i="2" s="1"/>
  <c r="CR318" i="2" a="1"/>
  <c r="CR318" i="2" s="1"/>
  <c r="CQ318" i="2"/>
  <c r="G329" i="13" s="1"/>
  <c r="CP318" i="2"/>
  <c r="CO318" i="2"/>
  <c r="CM318" i="2"/>
  <c r="CK318" i="2"/>
  <c r="E329" i="13" s="1"/>
  <c r="CJ318" i="2"/>
  <c r="CI318" i="2"/>
  <c r="CH318" i="2" s="1"/>
  <c r="CG318" i="2"/>
  <c r="CF318" i="2"/>
  <c r="CC318" i="2" s="1"/>
  <c r="BS318" i="2"/>
  <c r="BW318" i="2" s="1"/>
  <c r="BT318" i="2" s="1"/>
  <c r="BR318" i="2"/>
  <c r="BG318" i="2"/>
  <c r="BC318" i="2"/>
  <c r="BB318" i="2"/>
  <c r="BA318" i="2"/>
  <c r="AZ318" i="2"/>
  <c r="BQ318" i="2" s="1"/>
  <c r="AY318" i="2"/>
  <c r="BF318" i="2" s="1"/>
  <c r="AX318" i="2"/>
  <c r="BO318" i="2" s="1"/>
  <c r="AV318" i="2"/>
  <c r="L329" i="13" s="1"/>
  <c r="AO318" i="2"/>
  <c r="K329" i="13" s="1"/>
  <c r="AK318" i="2"/>
  <c r="Q318" i="2"/>
  <c r="DH317" i="2"/>
  <c r="CZ317" i="2"/>
  <c r="CY317" i="2"/>
  <c r="CW317" i="2"/>
  <c r="H328" i="13" s="1"/>
  <c r="CT317" i="2" a="1"/>
  <c r="CT317" i="2" s="1"/>
  <c r="CS317" i="2" a="1"/>
  <c r="CS317" i="2" s="1"/>
  <c r="CR317" i="2" a="1"/>
  <c r="CR317" i="2" s="1"/>
  <c r="CQ317" i="2"/>
  <c r="G328" i="13" s="1"/>
  <c r="CP317" i="2"/>
  <c r="CO317" i="2"/>
  <c r="CM317" i="2"/>
  <c r="CK317" i="2"/>
  <c r="E328" i="13" s="1"/>
  <c r="CJ317" i="2"/>
  <c r="CI317" i="2"/>
  <c r="CH317" i="2" s="1"/>
  <c r="CG317" i="2"/>
  <c r="CF317" i="2"/>
  <c r="CC317" i="2" s="1"/>
  <c r="BS317" i="2"/>
  <c r="BX317" i="2" s="1"/>
  <c r="BR317" i="2"/>
  <c r="BG317" i="2"/>
  <c r="BC317" i="2"/>
  <c r="BB317" i="2"/>
  <c r="BA317" i="2"/>
  <c r="AZ317" i="2"/>
  <c r="BQ317" i="2" s="1"/>
  <c r="AY317" i="2"/>
  <c r="BF317" i="2" s="1"/>
  <c r="AX317" i="2"/>
  <c r="BO317" i="2" s="1"/>
  <c r="AV317" i="2"/>
  <c r="L328" i="13" s="1"/>
  <c r="AO317" i="2"/>
  <c r="K328" i="13" s="1"/>
  <c r="AK317" i="2"/>
  <c r="Q317" i="2"/>
  <c r="DH316" i="2"/>
  <c r="CZ316" i="2"/>
  <c r="CY316" i="2"/>
  <c r="CW316" i="2"/>
  <c r="H327" i="13" s="1"/>
  <c r="CT316" i="2" a="1"/>
  <c r="CT316" i="2" s="1"/>
  <c r="CS316" i="2" a="1"/>
  <c r="CS316" i="2" s="1"/>
  <c r="CR316" i="2" a="1"/>
  <c r="CR316" i="2" s="1"/>
  <c r="CQ316" i="2"/>
  <c r="G327" i="13" s="1"/>
  <c r="CP316" i="2"/>
  <c r="CO316" i="2"/>
  <c r="CM316" i="2"/>
  <c r="CK316" i="2"/>
  <c r="E327" i="13" s="1"/>
  <c r="CJ316" i="2"/>
  <c r="CI316" i="2"/>
  <c r="CH316" i="2" s="1"/>
  <c r="CG316" i="2"/>
  <c r="CF316" i="2"/>
  <c r="CC316" i="2" s="1"/>
  <c r="BS316" i="2"/>
  <c r="BW316" i="2" s="1"/>
  <c r="BT316" i="2" s="1"/>
  <c r="BR316" i="2"/>
  <c r="BG316" i="2"/>
  <c r="BC316" i="2"/>
  <c r="BB316" i="2"/>
  <c r="BA316" i="2"/>
  <c r="AZ316" i="2"/>
  <c r="BQ316" i="2" s="1"/>
  <c r="AY316" i="2"/>
  <c r="BP316" i="2" s="1"/>
  <c r="AX316" i="2"/>
  <c r="BE316" i="2" s="1"/>
  <c r="AV316" i="2"/>
  <c r="L327" i="13" s="1"/>
  <c r="AO316" i="2"/>
  <c r="K327" i="13" s="1"/>
  <c r="AK316" i="2"/>
  <c r="Q316" i="2"/>
  <c r="DH315" i="2"/>
  <c r="CZ315" i="2"/>
  <c r="CY315" i="2"/>
  <c r="CW315" i="2"/>
  <c r="H326" i="13" s="1"/>
  <c r="CT315" i="2" a="1"/>
  <c r="CT315" i="2" s="1"/>
  <c r="CS315" i="2" a="1"/>
  <c r="CS315" i="2" s="1"/>
  <c r="CR315" i="2" a="1"/>
  <c r="CR315" i="2" s="1"/>
  <c r="CQ315" i="2"/>
  <c r="CP315" i="2"/>
  <c r="CO315" i="2"/>
  <c r="CM315" i="2"/>
  <c r="CK315" i="2"/>
  <c r="E326" i="13" s="1"/>
  <c r="CJ315" i="2"/>
  <c r="CI315" i="2"/>
  <c r="CH315" i="2" s="1"/>
  <c r="CG315" i="2"/>
  <c r="CF315" i="2"/>
  <c r="CC315" i="2" s="1"/>
  <c r="BS315" i="2"/>
  <c r="BR315" i="2"/>
  <c r="BG315" i="2"/>
  <c r="BC315" i="2"/>
  <c r="BB315" i="2"/>
  <c r="BA315" i="2"/>
  <c r="AZ315" i="2"/>
  <c r="BQ315" i="2" s="1"/>
  <c r="AY315" i="2"/>
  <c r="BP315" i="2" s="1"/>
  <c r="AX315" i="2"/>
  <c r="AV315" i="2"/>
  <c r="L326" i="13" s="1"/>
  <c r="AO315" i="2"/>
  <c r="K326" i="13" s="1"/>
  <c r="AK315" i="2"/>
  <c r="Q315" i="2"/>
  <c r="DH314" i="2"/>
  <c r="CZ314" i="2"/>
  <c r="CY314" i="2"/>
  <c r="CW314" i="2"/>
  <c r="H325" i="13" s="1"/>
  <c r="CT314" i="2" a="1"/>
  <c r="CT314" i="2" s="1"/>
  <c r="CS314" i="2" a="1"/>
  <c r="CS314" i="2" s="1"/>
  <c r="CR314" i="2" a="1"/>
  <c r="CR314" i="2" s="1"/>
  <c r="CQ314" i="2"/>
  <c r="G325" i="13" s="1"/>
  <c r="CP314" i="2"/>
  <c r="CO314" i="2"/>
  <c r="CM314" i="2"/>
  <c r="CK314" i="2"/>
  <c r="E325" i="13" s="1"/>
  <c r="CJ314" i="2"/>
  <c r="CI314" i="2"/>
  <c r="CH314" i="2" s="1"/>
  <c r="CG314" i="2"/>
  <c r="CF314" i="2"/>
  <c r="CC314" i="2" s="1"/>
  <c r="BS314" i="2"/>
  <c r="BW314" i="2" s="1"/>
  <c r="BT314" i="2" s="1"/>
  <c r="BR314" i="2"/>
  <c r="BG314" i="2"/>
  <c r="BC314" i="2"/>
  <c r="BB314" i="2"/>
  <c r="BA314" i="2"/>
  <c r="AZ314" i="2"/>
  <c r="BQ314" i="2" s="1"/>
  <c r="AY314" i="2"/>
  <c r="BF314" i="2" s="1"/>
  <c r="AX314" i="2"/>
  <c r="BO314" i="2" s="1"/>
  <c r="AV314" i="2"/>
  <c r="L325" i="13" s="1"/>
  <c r="AO314" i="2"/>
  <c r="K325" i="13" s="1"/>
  <c r="AK314" i="2"/>
  <c r="Q314" i="2"/>
  <c r="DH313" i="2"/>
  <c r="CZ313" i="2"/>
  <c r="CY313" i="2"/>
  <c r="CW313" i="2"/>
  <c r="H324" i="13" s="1"/>
  <c r="CT313" i="2" a="1"/>
  <c r="CT313" i="2" s="1"/>
  <c r="CS313" i="2" a="1"/>
  <c r="CS313" i="2" s="1"/>
  <c r="CR313" i="2" a="1"/>
  <c r="CR313" i="2" s="1"/>
  <c r="CQ313" i="2"/>
  <c r="G324" i="13" s="1"/>
  <c r="CP313" i="2"/>
  <c r="CO313" i="2"/>
  <c r="CM313" i="2"/>
  <c r="CK313" i="2"/>
  <c r="E324" i="13" s="1"/>
  <c r="BS313" i="2"/>
  <c r="BW313" i="2" s="1"/>
  <c r="BR313" i="2"/>
  <c r="BG313" i="2"/>
  <c r="BC313" i="2"/>
  <c r="BB313" i="2"/>
  <c r="BA313" i="2"/>
  <c r="AZ313" i="2"/>
  <c r="BQ313" i="2" s="1"/>
  <c r="AY313" i="2"/>
  <c r="BP313" i="2" s="1"/>
  <c r="AX313" i="2"/>
  <c r="BO313" i="2" s="1"/>
  <c r="AV313" i="2"/>
  <c r="L324" i="13" s="1"/>
  <c r="AO313" i="2"/>
  <c r="K324" i="13" s="1"/>
  <c r="AK313" i="2"/>
  <c r="Q313" i="2"/>
  <c r="DH312" i="2"/>
  <c r="CZ312" i="2"/>
  <c r="CY312" i="2"/>
  <c r="CW312" i="2"/>
  <c r="H323" i="13" s="1"/>
  <c r="CT312" i="2" a="1"/>
  <c r="CT312" i="2" s="1"/>
  <c r="CS312" i="2" a="1"/>
  <c r="CS312" i="2" s="1"/>
  <c r="CR312" i="2" a="1"/>
  <c r="CR312" i="2" s="1"/>
  <c r="CQ312" i="2"/>
  <c r="G323" i="13" s="1"/>
  <c r="CP312" i="2"/>
  <c r="CO312" i="2"/>
  <c r="CM312" i="2"/>
  <c r="CK312" i="2"/>
  <c r="E323" i="13" s="1"/>
  <c r="BS312" i="2"/>
  <c r="CB312" i="2" s="1"/>
  <c r="BR312" i="2"/>
  <c r="BG312" i="2"/>
  <c r="BC312" i="2"/>
  <c r="BB312" i="2"/>
  <c r="BA312" i="2"/>
  <c r="AZ312" i="2"/>
  <c r="BQ312" i="2" s="1"/>
  <c r="AY312" i="2"/>
  <c r="BP312" i="2" s="1"/>
  <c r="AX312" i="2"/>
  <c r="AV312" i="2"/>
  <c r="L323" i="13" s="1"/>
  <c r="AO312" i="2"/>
  <c r="K323" i="13" s="1"/>
  <c r="AK312" i="2"/>
  <c r="Q312" i="2"/>
  <c r="DH311" i="2"/>
  <c r="CZ311" i="2"/>
  <c r="CY311" i="2"/>
  <c r="CW311" i="2"/>
  <c r="H322" i="13" s="1"/>
  <c r="CT311" i="2" a="1"/>
  <c r="CT311" i="2" s="1"/>
  <c r="CS311" i="2" a="1"/>
  <c r="CS311" i="2" s="1"/>
  <c r="CR311" i="2" a="1"/>
  <c r="CR311" i="2" s="1"/>
  <c r="CQ311" i="2"/>
  <c r="G322" i="13" s="1"/>
  <c r="CP311" i="2"/>
  <c r="CO311" i="2"/>
  <c r="CM311" i="2"/>
  <c r="CK311" i="2"/>
  <c r="E322" i="13" s="1"/>
  <c r="BS311" i="2"/>
  <c r="BX311" i="2" s="1"/>
  <c r="BR311" i="2"/>
  <c r="BG311" i="2"/>
  <c r="BC311" i="2"/>
  <c r="BB311" i="2"/>
  <c r="BA311" i="2"/>
  <c r="AZ311" i="2"/>
  <c r="BQ311" i="2" s="1"/>
  <c r="AY311" i="2"/>
  <c r="BF311" i="2" s="1"/>
  <c r="AX311" i="2"/>
  <c r="BE311" i="2" s="1"/>
  <c r="AV311" i="2"/>
  <c r="L322" i="13" s="1"/>
  <c r="AO311" i="2"/>
  <c r="K322" i="13" s="1"/>
  <c r="AK311" i="2"/>
  <c r="Q311" i="2"/>
  <c r="DH310" i="2"/>
  <c r="CZ310" i="2"/>
  <c r="CY310" i="2"/>
  <c r="CW310" i="2"/>
  <c r="H321" i="13" s="1"/>
  <c r="CT310" i="2" a="1"/>
  <c r="CT310" i="2" s="1"/>
  <c r="CS310" i="2" a="1"/>
  <c r="CS310" i="2" s="1"/>
  <c r="CR310" i="2" a="1"/>
  <c r="CR310" i="2" s="1"/>
  <c r="CQ310" i="2"/>
  <c r="G321" i="13" s="1"/>
  <c r="CP310" i="2"/>
  <c r="CO310" i="2"/>
  <c r="CM310" i="2"/>
  <c r="CK310" i="2"/>
  <c r="E321" i="13" s="1"/>
  <c r="BS310" i="2"/>
  <c r="BW310" i="2" s="1"/>
  <c r="BT310" i="2" s="1"/>
  <c r="BR310" i="2"/>
  <c r="BG310" i="2"/>
  <c r="BC310" i="2"/>
  <c r="BB310" i="2"/>
  <c r="BA310" i="2"/>
  <c r="AZ310" i="2"/>
  <c r="BQ310" i="2" s="1"/>
  <c r="AY310" i="2"/>
  <c r="BP310" i="2" s="1"/>
  <c r="AX310" i="2"/>
  <c r="BO310" i="2" s="1"/>
  <c r="AV310" i="2"/>
  <c r="L321" i="13" s="1"/>
  <c r="AO310" i="2"/>
  <c r="K321" i="13" s="1"/>
  <c r="AK310" i="2"/>
  <c r="Q310" i="2"/>
  <c r="DH309" i="2"/>
  <c r="CZ309" i="2"/>
  <c r="CY309" i="2"/>
  <c r="CW309" i="2"/>
  <c r="H320" i="13" s="1"/>
  <c r="CT309" i="2" a="1"/>
  <c r="CT309" i="2" s="1"/>
  <c r="CS309" i="2" a="1"/>
  <c r="CS309" i="2" s="1"/>
  <c r="CR309" i="2" a="1"/>
  <c r="CR309" i="2" s="1"/>
  <c r="CQ309" i="2"/>
  <c r="CP309" i="2"/>
  <c r="CO309" i="2"/>
  <c r="CM309" i="2"/>
  <c r="CK309" i="2"/>
  <c r="E320" i="13" s="1"/>
  <c r="BS309" i="2"/>
  <c r="CB309" i="2" s="1"/>
  <c r="BR309" i="2"/>
  <c r="BG309" i="2"/>
  <c r="BC309" i="2"/>
  <c r="BB309" i="2"/>
  <c r="BA309" i="2"/>
  <c r="AZ309" i="2"/>
  <c r="BQ309" i="2" s="1"/>
  <c r="AY309" i="2"/>
  <c r="AX309" i="2"/>
  <c r="BE309" i="2" s="1"/>
  <c r="AV309" i="2"/>
  <c r="L320" i="13" s="1"/>
  <c r="AO309" i="2"/>
  <c r="K320" i="13" s="1"/>
  <c r="AK309" i="2"/>
  <c r="Q309" i="2"/>
  <c r="DH308" i="2"/>
  <c r="CZ308" i="2"/>
  <c r="CY308" i="2"/>
  <c r="CW308" i="2"/>
  <c r="H319" i="13" s="1"/>
  <c r="CT308" i="2" a="1"/>
  <c r="CT308" i="2" s="1"/>
  <c r="CS308" i="2" a="1"/>
  <c r="CS308" i="2" s="1"/>
  <c r="CR308" i="2" a="1"/>
  <c r="CR308" i="2" s="1"/>
  <c r="CQ308" i="2"/>
  <c r="G319" i="13" s="1"/>
  <c r="CP308" i="2"/>
  <c r="CO308" i="2"/>
  <c r="CM308" i="2"/>
  <c r="CK308" i="2"/>
  <c r="E319" i="13" s="1"/>
  <c r="BS308" i="2"/>
  <c r="BX308" i="2" s="1"/>
  <c r="BR308" i="2"/>
  <c r="BG308" i="2"/>
  <c r="BC308" i="2"/>
  <c r="BB308" i="2"/>
  <c r="BA308" i="2"/>
  <c r="AZ308" i="2"/>
  <c r="BQ308" i="2" s="1"/>
  <c r="AY308" i="2"/>
  <c r="BF308" i="2" s="1"/>
  <c r="AX308" i="2"/>
  <c r="BO308" i="2" s="1"/>
  <c r="AV308" i="2"/>
  <c r="L319" i="13" s="1"/>
  <c r="AO308" i="2"/>
  <c r="K319" i="13" s="1"/>
  <c r="AK308" i="2"/>
  <c r="Q308" i="2"/>
  <c r="DH307" i="2"/>
  <c r="CZ307" i="2"/>
  <c r="CY307" i="2"/>
  <c r="CW307" i="2"/>
  <c r="H318" i="13" s="1"/>
  <c r="CT307" i="2" a="1"/>
  <c r="CT307" i="2" s="1"/>
  <c r="CS307" i="2" a="1"/>
  <c r="CS307" i="2" s="1"/>
  <c r="CR307" i="2" a="1"/>
  <c r="CR307" i="2" s="1"/>
  <c r="CQ307" i="2"/>
  <c r="G318" i="13" s="1"/>
  <c r="CP307" i="2"/>
  <c r="CO307" i="2"/>
  <c r="CM307" i="2"/>
  <c r="CK307" i="2"/>
  <c r="E318" i="13" s="1"/>
  <c r="BS307" i="2"/>
  <c r="BR307" i="2"/>
  <c r="BG307" i="2"/>
  <c r="BC307" i="2"/>
  <c r="BB307" i="2"/>
  <c r="BA307" i="2"/>
  <c r="AZ307" i="2"/>
  <c r="BQ307" i="2" s="1"/>
  <c r="AY307" i="2"/>
  <c r="BP307" i="2" s="1"/>
  <c r="AX307" i="2"/>
  <c r="BO307" i="2" s="1"/>
  <c r="AV307" i="2"/>
  <c r="L318" i="13" s="1"/>
  <c r="AO307" i="2"/>
  <c r="K318" i="13" s="1"/>
  <c r="AK307" i="2"/>
  <c r="Q307" i="2"/>
  <c r="DH306" i="2"/>
  <c r="CZ306" i="2"/>
  <c r="CY306" i="2"/>
  <c r="CW306" i="2"/>
  <c r="H317" i="13" s="1"/>
  <c r="CT306" i="2" a="1"/>
  <c r="CT306" i="2" s="1"/>
  <c r="CS306" i="2" a="1"/>
  <c r="CS306" i="2" s="1"/>
  <c r="CR306" i="2" a="1"/>
  <c r="CR306" i="2" s="1"/>
  <c r="CQ306" i="2"/>
  <c r="G317" i="13" s="1"/>
  <c r="CP306" i="2"/>
  <c r="CO306" i="2"/>
  <c r="CM306" i="2"/>
  <c r="CK306" i="2"/>
  <c r="E317" i="13" s="1"/>
  <c r="BS306" i="2"/>
  <c r="BW306" i="2" s="1"/>
  <c r="BT306" i="2" s="1"/>
  <c r="BR306" i="2"/>
  <c r="BG306" i="2"/>
  <c r="BC306" i="2"/>
  <c r="BB306" i="2"/>
  <c r="BA306" i="2"/>
  <c r="AZ306" i="2"/>
  <c r="BQ306" i="2" s="1"/>
  <c r="AY306" i="2"/>
  <c r="BF306" i="2" s="1"/>
  <c r="AX306" i="2"/>
  <c r="BO306" i="2" s="1"/>
  <c r="AV306" i="2"/>
  <c r="L317" i="13" s="1"/>
  <c r="AO306" i="2"/>
  <c r="K317" i="13" s="1"/>
  <c r="AK306" i="2"/>
  <c r="Q306" i="2"/>
  <c r="DH305" i="2"/>
  <c r="CZ305" i="2"/>
  <c r="CY305" i="2"/>
  <c r="CW305" i="2"/>
  <c r="H316" i="13" s="1"/>
  <c r="CT305" i="2" a="1"/>
  <c r="CT305" i="2" s="1"/>
  <c r="CS305" i="2" a="1"/>
  <c r="CS305" i="2" s="1"/>
  <c r="CR305" i="2" a="1"/>
  <c r="CR305" i="2" s="1"/>
  <c r="CQ305" i="2"/>
  <c r="G316" i="13" s="1"/>
  <c r="CP305" i="2"/>
  <c r="CO305" i="2"/>
  <c r="CM305" i="2"/>
  <c r="CK305" i="2"/>
  <c r="E316" i="13" s="1"/>
  <c r="BS305" i="2"/>
  <c r="CB305" i="2" s="1"/>
  <c r="BR305" i="2"/>
  <c r="BG305" i="2"/>
  <c r="BC305" i="2"/>
  <c r="BB305" i="2"/>
  <c r="BA305" i="2"/>
  <c r="AZ305" i="2"/>
  <c r="BQ305" i="2" s="1"/>
  <c r="AY305" i="2"/>
  <c r="BP305" i="2" s="1"/>
  <c r="AX305" i="2"/>
  <c r="BO305" i="2" s="1"/>
  <c r="AV305" i="2"/>
  <c r="L316" i="13" s="1"/>
  <c r="AO305" i="2"/>
  <c r="K316" i="13" s="1"/>
  <c r="AK305" i="2"/>
  <c r="Q305" i="2"/>
  <c r="DH304" i="2"/>
  <c r="CZ304" i="2"/>
  <c r="CY304" i="2"/>
  <c r="CW304" i="2"/>
  <c r="H315" i="13" s="1"/>
  <c r="CT304" i="2" a="1"/>
  <c r="CT304" i="2" s="1"/>
  <c r="CS304" i="2" a="1"/>
  <c r="CS304" i="2" s="1"/>
  <c r="CR304" i="2" a="1"/>
  <c r="CR304" i="2" s="1"/>
  <c r="CQ304" i="2"/>
  <c r="G315" i="13" s="1"/>
  <c r="CP304" i="2"/>
  <c r="CO304" i="2"/>
  <c r="CM304" i="2"/>
  <c r="CK304" i="2"/>
  <c r="E315" i="13" s="1"/>
  <c r="CJ304" i="2"/>
  <c r="CI304" i="2"/>
  <c r="CH304" i="2" s="1"/>
  <c r="CG304" i="2"/>
  <c r="CF304" i="2"/>
  <c r="CC304" i="2" s="1"/>
  <c r="BS304" i="2"/>
  <c r="BR304" i="2"/>
  <c r="BG304" i="2"/>
  <c r="BC304" i="2"/>
  <c r="BB304" i="2"/>
  <c r="BA304" i="2"/>
  <c r="AZ304" i="2"/>
  <c r="BQ304" i="2" s="1"/>
  <c r="AY304" i="2"/>
  <c r="BP304" i="2" s="1"/>
  <c r="AX304" i="2"/>
  <c r="BO304" i="2" s="1"/>
  <c r="AV304" i="2"/>
  <c r="L315" i="13" s="1"/>
  <c r="AO304" i="2"/>
  <c r="K315" i="13" s="1"/>
  <c r="AK304" i="2"/>
  <c r="Q304" i="2"/>
  <c r="DH303" i="2"/>
  <c r="CZ303" i="2"/>
  <c r="CY303" i="2"/>
  <c r="CW303" i="2"/>
  <c r="H314" i="13" s="1"/>
  <c r="CT303" i="2" a="1"/>
  <c r="CT303" i="2" s="1"/>
  <c r="CS303" i="2" a="1"/>
  <c r="CS303" i="2" s="1"/>
  <c r="CR303" i="2" a="1"/>
  <c r="CR303" i="2" s="1"/>
  <c r="CQ303" i="2"/>
  <c r="G314" i="13" s="1"/>
  <c r="CP303" i="2"/>
  <c r="CO303" i="2"/>
  <c r="CM303" i="2"/>
  <c r="CK303" i="2"/>
  <c r="E314" i="13" s="1"/>
  <c r="CJ303" i="2"/>
  <c r="CI303" i="2"/>
  <c r="CH303" i="2" s="1"/>
  <c r="CG303" i="2"/>
  <c r="CF303" i="2"/>
  <c r="CC303" i="2" s="1"/>
  <c r="BS303" i="2"/>
  <c r="BX303" i="2" s="1"/>
  <c r="CA303" i="2" s="1"/>
  <c r="BR303" i="2"/>
  <c r="BG303" i="2"/>
  <c r="BC303" i="2"/>
  <c r="BB303" i="2"/>
  <c r="BA303" i="2"/>
  <c r="AZ303" i="2"/>
  <c r="BQ303" i="2" s="1"/>
  <c r="AY303" i="2"/>
  <c r="AX303" i="2"/>
  <c r="BE303" i="2" s="1"/>
  <c r="AV303" i="2"/>
  <c r="L314" i="13" s="1"/>
  <c r="AO303" i="2"/>
  <c r="K314" i="13" s="1"/>
  <c r="AK303" i="2"/>
  <c r="Q303" i="2"/>
  <c r="DH302" i="2"/>
  <c r="CZ302" i="2"/>
  <c r="CY302" i="2"/>
  <c r="CW302" i="2"/>
  <c r="H313" i="13" s="1"/>
  <c r="CT302" i="2" a="1"/>
  <c r="CT302" i="2" s="1"/>
  <c r="CS302" i="2" a="1"/>
  <c r="CS302" i="2" s="1"/>
  <c r="CR302" i="2" a="1"/>
  <c r="CR302" i="2" s="1"/>
  <c r="CQ302" i="2"/>
  <c r="G313" i="13" s="1"/>
  <c r="CP302" i="2"/>
  <c r="CO302" i="2"/>
  <c r="CM302" i="2"/>
  <c r="CK302" i="2"/>
  <c r="E313" i="13" s="1"/>
  <c r="CJ302" i="2"/>
  <c r="CI302" i="2"/>
  <c r="CH302" i="2" s="1"/>
  <c r="CG302" i="2"/>
  <c r="CF302" i="2"/>
  <c r="CC302" i="2" s="1"/>
  <c r="BS302" i="2"/>
  <c r="BX302" i="2" s="1"/>
  <c r="BR302" i="2"/>
  <c r="BG302" i="2"/>
  <c r="BC302" i="2"/>
  <c r="BB302" i="2"/>
  <c r="BA302" i="2"/>
  <c r="AZ302" i="2"/>
  <c r="BQ302" i="2" s="1"/>
  <c r="AY302" i="2"/>
  <c r="BP302" i="2" s="1"/>
  <c r="AX302" i="2"/>
  <c r="BE302" i="2" s="1"/>
  <c r="AV302" i="2"/>
  <c r="L313" i="13" s="1"/>
  <c r="AO302" i="2"/>
  <c r="K313" i="13" s="1"/>
  <c r="AK302" i="2"/>
  <c r="Q302" i="2"/>
  <c r="DH301" i="2"/>
  <c r="CZ301" i="2"/>
  <c r="CY301" i="2"/>
  <c r="CW301" i="2"/>
  <c r="H312" i="13" s="1"/>
  <c r="CT301" i="2" a="1"/>
  <c r="CT301" i="2" s="1"/>
  <c r="CS301" i="2" a="1"/>
  <c r="CS301" i="2" s="1"/>
  <c r="CR301" i="2" a="1"/>
  <c r="CR301" i="2" s="1"/>
  <c r="CQ301" i="2"/>
  <c r="G312" i="13" s="1"/>
  <c r="CP301" i="2"/>
  <c r="CO301" i="2"/>
  <c r="CM301" i="2"/>
  <c r="CK301" i="2"/>
  <c r="E312" i="13" s="1"/>
  <c r="CJ301" i="2"/>
  <c r="CI301" i="2"/>
  <c r="CH301" i="2" s="1"/>
  <c r="CG301" i="2"/>
  <c r="CF301" i="2"/>
  <c r="CC301" i="2" s="1"/>
  <c r="BS301" i="2"/>
  <c r="BR301" i="2"/>
  <c r="BG301" i="2"/>
  <c r="BC301" i="2"/>
  <c r="BB301" i="2"/>
  <c r="BA301" i="2"/>
  <c r="AZ301" i="2"/>
  <c r="BQ301" i="2" s="1"/>
  <c r="AY301" i="2"/>
  <c r="BF301" i="2" s="1"/>
  <c r="AX301" i="2"/>
  <c r="BO301" i="2" s="1"/>
  <c r="AV301" i="2"/>
  <c r="L312" i="13" s="1"/>
  <c r="AO301" i="2"/>
  <c r="K312" i="13" s="1"/>
  <c r="AK301" i="2"/>
  <c r="Q301" i="2"/>
  <c r="DH300" i="2"/>
  <c r="CZ300" i="2"/>
  <c r="CY300" i="2"/>
  <c r="CW300" i="2"/>
  <c r="H311" i="13" s="1"/>
  <c r="CT300" i="2" a="1"/>
  <c r="CT300" i="2" s="1"/>
  <c r="CS300" i="2" a="1"/>
  <c r="CS300" i="2" s="1"/>
  <c r="CR300" i="2" a="1"/>
  <c r="CR300" i="2" s="1"/>
  <c r="CQ300" i="2"/>
  <c r="G311" i="13" s="1"/>
  <c r="CP300" i="2"/>
  <c r="CO300" i="2"/>
  <c r="CM300" i="2"/>
  <c r="CK300" i="2"/>
  <c r="E311" i="13" s="1"/>
  <c r="CJ300" i="2"/>
  <c r="CI300" i="2"/>
  <c r="CH300" i="2" s="1"/>
  <c r="CG300" i="2"/>
  <c r="CF300" i="2"/>
  <c r="CC300" i="2" s="1"/>
  <c r="BS300" i="2"/>
  <c r="BR300" i="2"/>
  <c r="BG300" i="2"/>
  <c r="BC300" i="2"/>
  <c r="BB300" i="2"/>
  <c r="BA300" i="2"/>
  <c r="AZ300" i="2"/>
  <c r="BQ300" i="2" s="1"/>
  <c r="AY300" i="2"/>
  <c r="BP300" i="2" s="1"/>
  <c r="AX300" i="2"/>
  <c r="BO300" i="2" s="1"/>
  <c r="AV300" i="2"/>
  <c r="L311" i="13" s="1"/>
  <c r="AO300" i="2"/>
  <c r="K311" i="13" s="1"/>
  <c r="AK300" i="2"/>
  <c r="Q300" i="2"/>
  <c r="DH299" i="2"/>
  <c r="CZ299" i="2"/>
  <c r="CY299" i="2"/>
  <c r="CW299" i="2"/>
  <c r="H310" i="13" s="1"/>
  <c r="CT299" i="2" a="1"/>
  <c r="CT299" i="2" s="1"/>
  <c r="CS299" i="2" a="1"/>
  <c r="CS299" i="2" s="1"/>
  <c r="CR299" i="2" a="1"/>
  <c r="CR299" i="2" s="1"/>
  <c r="CQ299" i="2"/>
  <c r="G310" i="13" s="1"/>
  <c r="CP299" i="2"/>
  <c r="CO299" i="2"/>
  <c r="CM299" i="2"/>
  <c r="CK299" i="2"/>
  <c r="E310" i="13" s="1"/>
  <c r="CJ299" i="2"/>
  <c r="CI299" i="2"/>
  <c r="CH299" i="2" s="1"/>
  <c r="CG299" i="2"/>
  <c r="CF299" i="2"/>
  <c r="CC299" i="2" s="1"/>
  <c r="BS299" i="2"/>
  <c r="BX299" i="2" s="1"/>
  <c r="CA299" i="2" s="1"/>
  <c r="BR299" i="2"/>
  <c r="BG299" i="2"/>
  <c r="BC299" i="2"/>
  <c r="BB299" i="2"/>
  <c r="BA299" i="2"/>
  <c r="AZ299" i="2"/>
  <c r="BQ299" i="2" s="1"/>
  <c r="AY299" i="2"/>
  <c r="AX299" i="2"/>
  <c r="BE299" i="2" s="1"/>
  <c r="AV299" i="2"/>
  <c r="L310" i="13" s="1"/>
  <c r="AO299" i="2"/>
  <c r="K310" i="13" s="1"/>
  <c r="AK299" i="2"/>
  <c r="Q299" i="2"/>
  <c r="DH298" i="2"/>
  <c r="CZ298" i="2"/>
  <c r="CY298" i="2"/>
  <c r="CW298" i="2"/>
  <c r="H309" i="13" s="1"/>
  <c r="CT298" i="2" a="1"/>
  <c r="CT298" i="2" s="1"/>
  <c r="CS298" i="2" a="1"/>
  <c r="CS298" i="2" s="1"/>
  <c r="CR298" i="2" a="1"/>
  <c r="CR298" i="2" s="1"/>
  <c r="CQ298" i="2"/>
  <c r="G309" i="13" s="1"/>
  <c r="CP298" i="2"/>
  <c r="CO298" i="2"/>
  <c r="CM298" i="2"/>
  <c r="CK298" i="2"/>
  <c r="E309" i="13" s="1"/>
  <c r="CJ298" i="2"/>
  <c r="CI298" i="2"/>
  <c r="CH298" i="2" s="1"/>
  <c r="CG298" i="2"/>
  <c r="CF298" i="2"/>
  <c r="CC298" i="2" s="1"/>
  <c r="BS298" i="2"/>
  <c r="BW298" i="2" s="1"/>
  <c r="BR298" i="2"/>
  <c r="BG298" i="2"/>
  <c r="BC298" i="2"/>
  <c r="BB298" i="2"/>
  <c r="BA298" i="2"/>
  <c r="AZ298" i="2"/>
  <c r="BQ298" i="2" s="1"/>
  <c r="AY298" i="2"/>
  <c r="BF298" i="2" s="1"/>
  <c r="AX298" i="2"/>
  <c r="BE298" i="2" s="1"/>
  <c r="AV298" i="2"/>
  <c r="L309" i="13" s="1"/>
  <c r="AO298" i="2"/>
  <c r="K309" i="13" s="1"/>
  <c r="AK298" i="2"/>
  <c r="Q298" i="2"/>
  <c r="DH297" i="2"/>
  <c r="CZ297" i="2"/>
  <c r="CY297" i="2"/>
  <c r="CW297" i="2"/>
  <c r="H308" i="13" s="1"/>
  <c r="CT297" i="2" a="1"/>
  <c r="CT297" i="2" s="1"/>
  <c r="CS297" i="2" a="1"/>
  <c r="CS297" i="2" s="1"/>
  <c r="CR297" i="2" a="1"/>
  <c r="CR297" i="2" s="1"/>
  <c r="CQ297" i="2"/>
  <c r="G308" i="13" s="1"/>
  <c r="CP297" i="2"/>
  <c r="CO297" i="2"/>
  <c r="CM297" i="2"/>
  <c r="CK297" i="2"/>
  <c r="E308" i="13" s="1"/>
  <c r="CJ297" i="2"/>
  <c r="CI297" i="2"/>
  <c r="CH297" i="2" s="1"/>
  <c r="CG297" i="2"/>
  <c r="CF297" i="2"/>
  <c r="CC297" i="2" s="1"/>
  <c r="BS297" i="2"/>
  <c r="BW297" i="2" s="1"/>
  <c r="BT297" i="2" s="1"/>
  <c r="BR297" i="2"/>
  <c r="BG297" i="2"/>
  <c r="BC297" i="2"/>
  <c r="BB297" i="2"/>
  <c r="BA297" i="2"/>
  <c r="AZ297" i="2"/>
  <c r="BQ297" i="2" s="1"/>
  <c r="AY297" i="2"/>
  <c r="BF297" i="2" s="1"/>
  <c r="AX297" i="2"/>
  <c r="BO297" i="2" s="1"/>
  <c r="AV297" i="2"/>
  <c r="L308" i="13" s="1"/>
  <c r="AO297" i="2"/>
  <c r="K308" i="13" s="1"/>
  <c r="AK297" i="2"/>
  <c r="Q297" i="2"/>
  <c r="DH296" i="2"/>
  <c r="CZ296" i="2"/>
  <c r="CY296" i="2"/>
  <c r="CW296" i="2"/>
  <c r="H307" i="13" s="1"/>
  <c r="CT296" i="2" a="1"/>
  <c r="CT296" i="2" s="1"/>
  <c r="CS296" i="2" a="1"/>
  <c r="CS296" i="2" s="1"/>
  <c r="CR296" i="2" a="1"/>
  <c r="CR296" i="2" s="1"/>
  <c r="CQ296" i="2"/>
  <c r="G307" i="13" s="1"/>
  <c r="CP296" i="2"/>
  <c r="CO296" i="2"/>
  <c r="CM296" i="2"/>
  <c r="CK296" i="2"/>
  <c r="E307" i="13" s="1"/>
  <c r="CJ296" i="2"/>
  <c r="CI296" i="2"/>
  <c r="CH296" i="2" s="1"/>
  <c r="CG296" i="2"/>
  <c r="CF296" i="2"/>
  <c r="CC296" i="2" s="1"/>
  <c r="BS296" i="2"/>
  <c r="BR296" i="2"/>
  <c r="BG296" i="2"/>
  <c r="BC296" i="2"/>
  <c r="BB296" i="2"/>
  <c r="BA296" i="2"/>
  <c r="AZ296" i="2"/>
  <c r="BQ296" i="2" s="1"/>
  <c r="AY296" i="2"/>
  <c r="BP296" i="2" s="1"/>
  <c r="AX296" i="2"/>
  <c r="BO296" i="2" s="1"/>
  <c r="AV296" i="2"/>
  <c r="L307" i="13" s="1"/>
  <c r="AO296" i="2"/>
  <c r="K307" i="13" s="1"/>
  <c r="AK296" i="2"/>
  <c r="Q296" i="2"/>
  <c r="DH295" i="2"/>
  <c r="CZ295" i="2"/>
  <c r="CY295" i="2"/>
  <c r="CW295" i="2"/>
  <c r="H306" i="13" s="1"/>
  <c r="CT295" i="2" a="1"/>
  <c r="CT295" i="2" s="1"/>
  <c r="CS295" i="2" a="1"/>
  <c r="CS295" i="2" s="1"/>
  <c r="CR295" i="2" a="1"/>
  <c r="CR295" i="2" s="1"/>
  <c r="CQ295" i="2"/>
  <c r="G306" i="13" s="1"/>
  <c r="CP295" i="2"/>
  <c r="CO295" i="2"/>
  <c r="CM295" i="2"/>
  <c r="CK295" i="2"/>
  <c r="E306" i="13" s="1"/>
  <c r="BS295" i="2"/>
  <c r="CB295" i="2" s="1"/>
  <c r="BR295" i="2"/>
  <c r="BG295" i="2"/>
  <c r="BC295" i="2"/>
  <c r="BB295" i="2"/>
  <c r="BA295" i="2"/>
  <c r="AZ295" i="2"/>
  <c r="BQ295" i="2" s="1"/>
  <c r="AY295" i="2"/>
  <c r="BF295" i="2" s="1"/>
  <c r="AX295" i="2"/>
  <c r="BO295" i="2" s="1"/>
  <c r="AV295" i="2"/>
  <c r="L306" i="13" s="1"/>
  <c r="AO295" i="2"/>
  <c r="K306" i="13" s="1"/>
  <c r="AK295" i="2"/>
  <c r="Q295" i="2"/>
  <c r="DH294" i="2"/>
  <c r="CZ294" i="2"/>
  <c r="CY294" i="2"/>
  <c r="CW294" i="2"/>
  <c r="H305" i="13" s="1"/>
  <c r="CT294" i="2" a="1"/>
  <c r="CT294" i="2" s="1"/>
  <c r="CS294" i="2" a="1"/>
  <c r="CS294" i="2" s="1"/>
  <c r="CR294" i="2" a="1"/>
  <c r="CR294" i="2" s="1"/>
  <c r="CQ294" i="2"/>
  <c r="G305" i="13" s="1"/>
  <c r="CP294" i="2"/>
  <c r="CO294" i="2"/>
  <c r="CM294" i="2"/>
  <c r="CK294" i="2"/>
  <c r="E305" i="13" s="1"/>
  <c r="BS294" i="2"/>
  <c r="BW294" i="2" s="1"/>
  <c r="BR294" i="2"/>
  <c r="BG294" i="2"/>
  <c r="BC294" i="2"/>
  <c r="BB294" i="2"/>
  <c r="BA294" i="2"/>
  <c r="AZ294" i="2"/>
  <c r="BQ294" i="2" s="1"/>
  <c r="AY294" i="2"/>
  <c r="BF294" i="2" s="1"/>
  <c r="AX294" i="2"/>
  <c r="BO294" i="2" s="1"/>
  <c r="AV294" i="2"/>
  <c r="L305" i="13" s="1"/>
  <c r="AO294" i="2"/>
  <c r="K305" i="13" s="1"/>
  <c r="AK294" i="2"/>
  <c r="Q294" i="2"/>
  <c r="DH293" i="2"/>
  <c r="CZ293" i="2"/>
  <c r="CY293" i="2"/>
  <c r="CW293" i="2"/>
  <c r="H304" i="13" s="1"/>
  <c r="CT293" i="2" a="1"/>
  <c r="CT293" i="2" s="1"/>
  <c r="CS293" i="2" a="1"/>
  <c r="CS293" i="2" s="1"/>
  <c r="CR293" i="2" a="1"/>
  <c r="CR293" i="2" s="1"/>
  <c r="CQ293" i="2"/>
  <c r="G304" i="13" s="1"/>
  <c r="CP293" i="2"/>
  <c r="CO293" i="2"/>
  <c r="CM293" i="2"/>
  <c r="CK293" i="2"/>
  <c r="E304" i="13" s="1"/>
  <c r="BS293" i="2"/>
  <c r="CB293" i="2" s="1"/>
  <c r="BR293" i="2"/>
  <c r="BG293" i="2"/>
  <c r="BC293" i="2"/>
  <c r="BB293" i="2"/>
  <c r="BA293" i="2"/>
  <c r="AZ293" i="2"/>
  <c r="BQ293" i="2" s="1"/>
  <c r="AY293" i="2"/>
  <c r="BP293" i="2" s="1"/>
  <c r="AX293" i="2"/>
  <c r="AV293" i="2"/>
  <c r="L304" i="13" s="1"/>
  <c r="AO293" i="2"/>
  <c r="K304" i="13" s="1"/>
  <c r="AK293" i="2"/>
  <c r="Q293" i="2"/>
  <c r="DH292" i="2"/>
  <c r="CZ292" i="2"/>
  <c r="CY292" i="2"/>
  <c r="CW292" i="2"/>
  <c r="H303" i="13" s="1"/>
  <c r="CT292" i="2" a="1"/>
  <c r="CT292" i="2" s="1"/>
  <c r="CS292" i="2" a="1"/>
  <c r="CS292" i="2" s="1"/>
  <c r="CR292" i="2" a="1"/>
  <c r="CR292" i="2" s="1"/>
  <c r="CQ292" i="2"/>
  <c r="G303" i="13" s="1"/>
  <c r="CP292" i="2"/>
  <c r="CO292" i="2"/>
  <c r="CM292" i="2"/>
  <c r="CK292" i="2"/>
  <c r="E303" i="13" s="1"/>
  <c r="BS292" i="2"/>
  <c r="BW292" i="2" s="1"/>
  <c r="BR292" i="2"/>
  <c r="BG292" i="2"/>
  <c r="BC292" i="2"/>
  <c r="BB292" i="2"/>
  <c r="BA292" i="2"/>
  <c r="AZ292" i="2"/>
  <c r="BQ292" i="2" s="1"/>
  <c r="AY292" i="2"/>
  <c r="BP292" i="2" s="1"/>
  <c r="AX292" i="2"/>
  <c r="BE292" i="2" s="1"/>
  <c r="AV292" i="2"/>
  <c r="L303" i="13" s="1"/>
  <c r="AO292" i="2"/>
  <c r="K303" i="13" s="1"/>
  <c r="AK292" i="2"/>
  <c r="Q292" i="2"/>
  <c r="DH291" i="2"/>
  <c r="CZ291" i="2"/>
  <c r="CY291" i="2"/>
  <c r="CW291" i="2"/>
  <c r="H302" i="13" s="1"/>
  <c r="CT291" i="2" a="1"/>
  <c r="CT291" i="2" s="1"/>
  <c r="CS291" i="2" a="1"/>
  <c r="CS291" i="2" s="1"/>
  <c r="CR291" i="2" a="1"/>
  <c r="CR291" i="2" s="1"/>
  <c r="CQ291" i="2"/>
  <c r="G302" i="13" s="1"/>
  <c r="CP291" i="2"/>
  <c r="CO291" i="2"/>
  <c r="CM291" i="2"/>
  <c r="CK291" i="2"/>
  <c r="E302" i="13" s="1"/>
  <c r="BS291" i="2"/>
  <c r="CB291" i="2" s="1"/>
  <c r="BR291" i="2"/>
  <c r="BG291" i="2"/>
  <c r="BC291" i="2"/>
  <c r="BB291" i="2"/>
  <c r="BA291" i="2"/>
  <c r="AZ291" i="2"/>
  <c r="BQ291" i="2" s="1"/>
  <c r="AY291" i="2"/>
  <c r="BP291" i="2" s="1"/>
  <c r="AX291" i="2"/>
  <c r="BE291" i="2" s="1"/>
  <c r="AV291" i="2"/>
  <c r="L302" i="13" s="1"/>
  <c r="AO291" i="2"/>
  <c r="K302" i="13" s="1"/>
  <c r="AK291" i="2"/>
  <c r="Q291" i="2"/>
  <c r="DH290" i="2"/>
  <c r="CZ290" i="2"/>
  <c r="CY290" i="2"/>
  <c r="CW290" i="2"/>
  <c r="H301" i="13" s="1"/>
  <c r="CT290" i="2" a="1"/>
  <c r="CT290" i="2" s="1"/>
  <c r="CS290" i="2" a="1"/>
  <c r="CS290" i="2" s="1"/>
  <c r="CR290" i="2" a="1"/>
  <c r="CR290" i="2" s="1"/>
  <c r="CQ290" i="2"/>
  <c r="CP290" i="2"/>
  <c r="CO290" i="2"/>
  <c r="CM290" i="2"/>
  <c r="CK290" i="2"/>
  <c r="E301" i="13" s="1"/>
  <c r="BS290" i="2"/>
  <c r="CB290" i="2" s="1"/>
  <c r="BR290" i="2"/>
  <c r="BG290" i="2"/>
  <c r="BC290" i="2"/>
  <c r="BB290" i="2"/>
  <c r="BA290" i="2"/>
  <c r="AZ290" i="2"/>
  <c r="BQ290" i="2" s="1"/>
  <c r="AY290" i="2"/>
  <c r="AX290" i="2"/>
  <c r="BE290" i="2" s="1"/>
  <c r="AV290" i="2"/>
  <c r="L301" i="13" s="1"/>
  <c r="AO290" i="2"/>
  <c r="K301" i="13" s="1"/>
  <c r="AK290" i="2"/>
  <c r="Q290" i="2"/>
  <c r="DH289" i="2"/>
  <c r="CZ289" i="2"/>
  <c r="CY289" i="2"/>
  <c r="CW289" i="2"/>
  <c r="H300" i="13" s="1"/>
  <c r="CT289" i="2" a="1"/>
  <c r="CT289" i="2" s="1"/>
  <c r="CS289" i="2" a="1"/>
  <c r="CS289" i="2" s="1"/>
  <c r="CR289" i="2" a="1"/>
  <c r="CR289" i="2" s="1"/>
  <c r="CQ289" i="2"/>
  <c r="G300" i="13" s="1"/>
  <c r="CP289" i="2"/>
  <c r="CO289" i="2"/>
  <c r="CM289" i="2"/>
  <c r="CK289" i="2"/>
  <c r="E300" i="13" s="1"/>
  <c r="BS289" i="2"/>
  <c r="BX289" i="2" s="1"/>
  <c r="BR289" i="2"/>
  <c r="BG289" i="2"/>
  <c r="BC289" i="2"/>
  <c r="BB289" i="2"/>
  <c r="BA289" i="2"/>
  <c r="AZ289" i="2"/>
  <c r="BQ289" i="2" s="1"/>
  <c r="AY289" i="2"/>
  <c r="BF289" i="2" s="1"/>
  <c r="AX289" i="2"/>
  <c r="BO289" i="2" s="1"/>
  <c r="AV289" i="2"/>
  <c r="L300" i="13" s="1"/>
  <c r="AO289" i="2"/>
  <c r="K300" i="13" s="1"/>
  <c r="AK289" i="2"/>
  <c r="Q289" i="2"/>
  <c r="DH288" i="2"/>
  <c r="CZ288" i="2"/>
  <c r="CY288" i="2"/>
  <c r="CW288" i="2"/>
  <c r="H299" i="13" s="1"/>
  <c r="CT288" i="2" a="1"/>
  <c r="CT288" i="2" s="1"/>
  <c r="CS288" i="2" a="1"/>
  <c r="CS288" i="2" s="1"/>
  <c r="CR288" i="2" a="1"/>
  <c r="CR288" i="2" s="1"/>
  <c r="CQ288" i="2"/>
  <c r="G299" i="13" s="1"/>
  <c r="CP288" i="2"/>
  <c r="CO288" i="2"/>
  <c r="CM288" i="2"/>
  <c r="CK288" i="2"/>
  <c r="E299" i="13" s="1"/>
  <c r="BS288" i="2"/>
  <c r="BR288" i="2"/>
  <c r="BG288" i="2"/>
  <c r="BC288" i="2"/>
  <c r="BB288" i="2"/>
  <c r="BA288" i="2"/>
  <c r="AZ288" i="2"/>
  <c r="BQ288" i="2" s="1"/>
  <c r="AY288" i="2"/>
  <c r="BP288" i="2" s="1"/>
  <c r="AX288" i="2"/>
  <c r="BO288" i="2" s="1"/>
  <c r="AV288" i="2"/>
  <c r="L299" i="13" s="1"/>
  <c r="AO288" i="2"/>
  <c r="K299" i="13" s="1"/>
  <c r="AK288" i="2"/>
  <c r="Q288" i="2"/>
  <c r="DH287" i="2"/>
  <c r="CZ287" i="2"/>
  <c r="CY287" i="2"/>
  <c r="CW287" i="2"/>
  <c r="H298" i="13" s="1"/>
  <c r="CT287" i="2" a="1"/>
  <c r="CT287" i="2" s="1"/>
  <c r="CS287" i="2" a="1"/>
  <c r="CS287" i="2" s="1"/>
  <c r="CR287" i="2" a="1"/>
  <c r="CR287" i="2" s="1"/>
  <c r="CQ287" i="2"/>
  <c r="G298" i="13" s="1"/>
  <c r="CP287" i="2"/>
  <c r="CO287" i="2"/>
  <c r="CM287" i="2"/>
  <c r="CK287" i="2"/>
  <c r="E298" i="13" s="1"/>
  <c r="BS287" i="2"/>
  <c r="CB287" i="2" s="1"/>
  <c r="BR287" i="2"/>
  <c r="BG287" i="2"/>
  <c r="BC287" i="2"/>
  <c r="BB287" i="2"/>
  <c r="BA287" i="2"/>
  <c r="AZ287" i="2"/>
  <c r="BQ287" i="2" s="1"/>
  <c r="AY287" i="2"/>
  <c r="BF287" i="2" s="1"/>
  <c r="AX287" i="2"/>
  <c r="BO287" i="2" s="1"/>
  <c r="AV287" i="2"/>
  <c r="L298" i="13" s="1"/>
  <c r="AO287" i="2"/>
  <c r="K298" i="13" s="1"/>
  <c r="AK287" i="2"/>
  <c r="Q287" i="2"/>
  <c r="DH286" i="2"/>
  <c r="CZ286" i="2"/>
  <c r="CY286" i="2"/>
  <c r="CW286" i="2"/>
  <c r="H297" i="13" s="1"/>
  <c r="CT286" i="2" a="1"/>
  <c r="CT286" i="2" s="1"/>
  <c r="CS286" i="2" a="1"/>
  <c r="CS286" i="2" s="1"/>
  <c r="CR286" i="2" a="1"/>
  <c r="CR286" i="2" s="1"/>
  <c r="CQ286" i="2"/>
  <c r="G297" i="13" s="1"/>
  <c r="CP286" i="2"/>
  <c r="CO286" i="2"/>
  <c r="CM286" i="2"/>
  <c r="CK286" i="2"/>
  <c r="E297" i="13" s="1"/>
  <c r="BS286" i="2"/>
  <c r="BR286" i="2"/>
  <c r="BG286" i="2"/>
  <c r="BC286" i="2"/>
  <c r="BB286" i="2"/>
  <c r="BA286" i="2"/>
  <c r="AZ286" i="2"/>
  <c r="BQ286" i="2" s="1"/>
  <c r="AY286" i="2"/>
  <c r="BP286" i="2" s="1"/>
  <c r="AX286" i="2"/>
  <c r="BO286" i="2" s="1"/>
  <c r="AV286" i="2"/>
  <c r="L297" i="13" s="1"/>
  <c r="AO286" i="2"/>
  <c r="K297" i="13" s="1"/>
  <c r="AK286" i="2"/>
  <c r="Q286" i="2"/>
  <c r="DH285" i="2"/>
  <c r="CZ285" i="2"/>
  <c r="CY285" i="2"/>
  <c r="CW285" i="2"/>
  <c r="H296" i="13" s="1"/>
  <c r="CT285" i="2" a="1"/>
  <c r="CT285" i="2" s="1"/>
  <c r="CS285" i="2" a="1"/>
  <c r="CS285" i="2" s="1"/>
  <c r="CR285" i="2" a="1"/>
  <c r="CR285" i="2" s="1"/>
  <c r="CQ285" i="2"/>
  <c r="G296" i="13" s="1"/>
  <c r="CP285" i="2"/>
  <c r="CO285" i="2"/>
  <c r="CM285" i="2"/>
  <c r="CK285" i="2"/>
  <c r="E296" i="13" s="1"/>
  <c r="BS285" i="2"/>
  <c r="CB285" i="2" s="1"/>
  <c r="CF285" i="2" s="1"/>
  <c r="CC285" i="2" s="1"/>
  <c r="BR285" i="2"/>
  <c r="BG285" i="2"/>
  <c r="BC285" i="2"/>
  <c r="BB285" i="2"/>
  <c r="BA285" i="2"/>
  <c r="AZ285" i="2"/>
  <c r="BQ285" i="2" s="1"/>
  <c r="AY285" i="2"/>
  <c r="BP285" i="2" s="1"/>
  <c r="AX285" i="2"/>
  <c r="AV285" i="2"/>
  <c r="L296" i="13" s="1"/>
  <c r="AO285" i="2"/>
  <c r="K296" i="13" s="1"/>
  <c r="AK285" i="2"/>
  <c r="Q285" i="2"/>
  <c r="DH284" i="2"/>
  <c r="CZ284" i="2"/>
  <c r="CY284" i="2"/>
  <c r="CW284" i="2"/>
  <c r="H295" i="13" s="1"/>
  <c r="CT284" i="2" a="1"/>
  <c r="CT284" i="2" s="1"/>
  <c r="CS284" i="2" a="1"/>
  <c r="CS284" i="2" s="1"/>
  <c r="CR284" i="2" a="1"/>
  <c r="CR284" i="2" s="1"/>
  <c r="CQ284" i="2"/>
  <c r="G295" i="13" s="1"/>
  <c r="CP284" i="2"/>
  <c r="CO284" i="2"/>
  <c r="CM284" i="2"/>
  <c r="CK284" i="2"/>
  <c r="E295" i="13" s="1"/>
  <c r="BS284" i="2"/>
  <c r="BW284" i="2" s="1"/>
  <c r="BR284" i="2"/>
  <c r="BG284" i="2"/>
  <c r="BC284" i="2"/>
  <c r="BB284" i="2"/>
  <c r="BA284" i="2"/>
  <c r="AZ284" i="2"/>
  <c r="BQ284" i="2" s="1"/>
  <c r="AY284" i="2"/>
  <c r="BP284" i="2" s="1"/>
  <c r="AX284" i="2"/>
  <c r="BE284" i="2" s="1"/>
  <c r="AV284" i="2"/>
  <c r="L295" i="13" s="1"/>
  <c r="AO284" i="2"/>
  <c r="K295" i="13" s="1"/>
  <c r="AK284" i="2"/>
  <c r="Q284" i="2"/>
  <c r="DH283" i="2"/>
  <c r="CZ283" i="2"/>
  <c r="CY283" i="2"/>
  <c r="CW283" i="2"/>
  <c r="H294" i="13" s="1"/>
  <c r="CT283" i="2" a="1"/>
  <c r="CT283" i="2" s="1"/>
  <c r="CS283" i="2" a="1"/>
  <c r="CS283" i="2" s="1"/>
  <c r="CR283" i="2" a="1"/>
  <c r="CR283" i="2" s="1"/>
  <c r="CQ283" i="2"/>
  <c r="G294" i="13" s="1"/>
  <c r="CP283" i="2"/>
  <c r="CO283" i="2"/>
  <c r="CM283" i="2"/>
  <c r="CK283" i="2"/>
  <c r="E294" i="13" s="1"/>
  <c r="BS283" i="2"/>
  <c r="CB283" i="2" s="1"/>
  <c r="BR283" i="2"/>
  <c r="BG283" i="2"/>
  <c r="BC283" i="2"/>
  <c r="BB283" i="2"/>
  <c r="BA283" i="2"/>
  <c r="AZ283" i="2"/>
  <c r="BQ283" i="2" s="1"/>
  <c r="AY283" i="2"/>
  <c r="BP283" i="2" s="1"/>
  <c r="AX283" i="2"/>
  <c r="BO283" i="2" s="1"/>
  <c r="AV283" i="2"/>
  <c r="L294" i="13" s="1"/>
  <c r="AO283" i="2"/>
  <c r="K294" i="13" s="1"/>
  <c r="AK283" i="2"/>
  <c r="Q283" i="2"/>
  <c r="DH282" i="2"/>
  <c r="CZ282" i="2"/>
  <c r="CY282" i="2"/>
  <c r="CW282" i="2"/>
  <c r="H293" i="13" s="1"/>
  <c r="CT282" i="2" a="1"/>
  <c r="CT282" i="2" s="1"/>
  <c r="CS282" i="2" a="1"/>
  <c r="CS282" i="2" s="1"/>
  <c r="CR282" i="2" a="1"/>
  <c r="CR282" i="2" s="1"/>
  <c r="CQ282" i="2"/>
  <c r="CP282" i="2"/>
  <c r="CO282" i="2"/>
  <c r="CM282" i="2"/>
  <c r="CK282" i="2"/>
  <c r="E293" i="13" s="1"/>
  <c r="BS282" i="2"/>
  <c r="BW282" i="2" s="1"/>
  <c r="BZ282" i="2" s="1"/>
  <c r="BR282" i="2"/>
  <c r="BG282" i="2"/>
  <c r="BC282" i="2"/>
  <c r="BB282" i="2"/>
  <c r="BA282" i="2"/>
  <c r="AZ282" i="2"/>
  <c r="BQ282" i="2" s="1"/>
  <c r="AY282" i="2"/>
  <c r="BP282" i="2" s="1"/>
  <c r="AX282" i="2"/>
  <c r="AV282" i="2"/>
  <c r="L293" i="13" s="1"/>
  <c r="AO282" i="2"/>
  <c r="K293" i="13" s="1"/>
  <c r="AK282" i="2"/>
  <c r="Q282" i="2"/>
  <c r="DH281" i="2"/>
  <c r="CZ281" i="2"/>
  <c r="CY281" i="2"/>
  <c r="CW281" i="2"/>
  <c r="H292" i="13" s="1"/>
  <c r="CT281" i="2" a="1"/>
  <c r="CT281" i="2" s="1"/>
  <c r="CS281" i="2" a="1"/>
  <c r="CS281" i="2" s="1"/>
  <c r="CR281" i="2" a="1"/>
  <c r="CR281" i="2" s="1"/>
  <c r="CQ281" i="2"/>
  <c r="G292" i="13" s="1"/>
  <c r="CP281" i="2"/>
  <c r="CO281" i="2"/>
  <c r="CM281" i="2"/>
  <c r="CK281" i="2"/>
  <c r="E292" i="13" s="1"/>
  <c r="BS281" i="2"/>
  <c r="BX281" i="2" s="1"/>
  <c r="BR281" i="2"/>
  <c r="BG281" i="2"/>
  <c r="BC281" i="2"/>
  <c r="BB281" i="2"/>
  <c r="BA281" i="2"/>
  <c r="AZ281" i="2"/>
  <c r="BQ281" i="2" s="1"/>
  <c r="AY281" i="2"/>
  <c r="BF281" i="2" s="1"/>
  <c r="AX281" i="2"/>
  <c r="BE281" i="2" s="1"/>
  <c r="AV281" i="2"/>
  <c r="L292" i="13" s="1"/>
  <c r="AO281" i="2"/>
  <c r="K292" i="13" s="1"/>
  <c r="AK281" i="2"/>
  <c r="Q281" i="2"/>
  <c r="DH280" i="2"/>
  <c r="CZ280" i="2"/>
  <c r="CY280" i="2"/>
  <c r="CW280" i="2"/>
  <c r="H291" i="13" s="1"/>
  <c r="CT280" i="2" a="1"/>
  <c r="CT280" i="2" s="1"/>
  <c r="CS280" i="2" a="1"/>
  <c r="CS280" i="2" s="1"/>
  <c r="CR280" i="2" a="1"/>
  <c r="CR280" i="2" s="1"/>
  <c r="CQ280" i="2"/>
  <c r="G291" i="13" s="1"/>
  <c r="CP280" i="2"/>
  <c r="CO280" i="2"/>
  <c r="CM280" i="2"/>
  <c r="CK280" i="2"/>
  <c r="E291" i="13" s="1"/>
  <c r="BS280" i="2"/>
  <c r="CB280" i="2" s="1"/>
  <c r="BR280" i="2"/>
  <c r="BG280" i="2"/>
  <c r="BC280" i="2"/>
  <c r="BB280" i="2"/>
  <c r="BA280" i="2"/>
  <c r="AZ280" i="2"/>
  <c r="BQ280" i="2" s="1"/>
  <c r="AY280" i="2"/>
  <c r="BP280" i="2" s="1"/>
  <c r="AX280" i="2"/>
  <c r="BO280" i="2" s="1"/>
  <c r="AV280" i="2"/>
  <c r="L291" i="13" s="1"/>
  <c r="AO280" i="2"/>
  <c r="K291" i="13" s="1"/>
  <c r="AK280" i="2"/>
  <c r="Q280" i="2"/>
  <c r="DH279" i="2"/>
  <c r="CZ279" i="2"/>
  <c r="CY279" i="2"/>
  <c r="CW279" i="2"/>
  <c r="H290" i="13" s="1"/>
  <c r="CT279" i="2" a="1"/>
  <c r="CT279" i="2" s="1"/>
  <c r="CS279" i="2" a="1"/>
  <c r="CS279" i="2" s="1"/>
  <c r="CR279" i="2" a="1"/>
  <c r="CR279" i="2" s="1"/>
  <c r="CQ279" i="2"/>
  <c r="CP279" i="2"/>
  <c r="CO279" i="2"/>
  <c r="CM279" i="2"/>
  <c r="CK279" i="2"/>
  <c r="E290" i="13" s="1"/>
  <c r="BS279" i="2"/>
  <c r="CB279" i="2" s="1"/>
  <c r="CG279" i="2" s="1"/>
  <c r="BR279" i="2"/>
  <c r="BG279" i="2"/>
  <c r="BC279" i="2"/>
  <c r="BB279" i="2"/>
  <c r="BA279" i="2"/>
  <c r="AZ279" i="2"/>
  <c r="BQ279" i="2" s="1"/>
  <c r="AY279" i="2"/>
  <c r="AX279" i="2"/>
  <c r="BO279" i="2" s="1"/>
  <c r="AV279" i="2"/>
  <c r="L290" i="13" s="1"/>
  <c r="AO279" i="2"/>
  <c r="K290" i="13" s="1"/>
  <c r="AK279" i="2"/>
  <c r="Q279" i="2"/>
  <c r="DH278" i="2"/>
  <c r="CZ278" i="2"/>
  <c r="CY278" i="2"/>
  <c r="CW278" i="2"/>
  <c r="H289" i="13" s="1"/>
  <c r="CT278" i="2" a="1"/>
  <c r="CT278" i="2" s="1"/>
  <c r="CS278" i="2" a="1"/>
  <c r="CS278" i="2" s="1"/>
  <c r="CR278" i="2" a="1"/>
  <c r="CR278" i="2" s="1"/>
  <c r="CQ278" i="2"/>
  <c r="G289" i="13" s="1"/>
  <c r="CP278" i="2"/>
  <c r="CO278" i="2"/>
  <c r="CM278" i="2"/>
  <c r="CK278" i="2"/>
  <c r="E289" i="13" s="1"/>
  <c r="BS278" i="2"/>
  <c r="BW278" i="2" s="1"/>
  <c r="BT278" i="2" s="1"/>
  <c r="BR278" i="2"/>
  <c r="BG278" i="2"/>
  <c r="BC278" i="2"/>
  <c r="BB278" i="2"/>
  <c r="BA278" i="2"/>
  <c r="AZ278" i="2"/>
  <c r="BQ278" i="2" s="1"/>
  <c r="AY278" i="2"/>
  <c r="BP278" i="2" s="1"/>
  <c r="AX278" i="2"/>
  <c r="AV278" i="2"/>
  <c r="L289" i="13" s="1"/>
  <c r="AO278" i="2"/>
  <c r="K289" i="13" s="1"/>
  <c r="AK278" i="2"/>
  <c r="Q278" i="2"/>
  <c r="DH277" i="2"/>
  <c r="CZ277" i="2"/>
  <c r="CY277" i="2"/>
  <c r="CW277" i="2"/>
  <c r="H288" i="13" s="1"/>
  <c r="CT277" i="2" a="1"/>
  <c r="CT277" i="2" s="1"/>
  <c r="CS277" i="2" a="1"/>
  <c r="CS277" i="2" s="1"/>
  <c r="CR277" i="2" a="1"/>
  <c r="CR277" i="2" s="1"/>
  <c r="CQ277" i="2"/>
  <c r="G288" i="13" s="1"/>
  <c r="CP277" i="2"/>
  <c r="CO277" i="2"/>
  <c r="CM277" i="2"/>
  <c r="CK277" i="2"/>
  <c r="E288" i="13" s="1"/>
  <c r="BS277" i="2"/>
  <c r="BR277" i="2"/>
  <c r="BG277" i="2"/>
  <c r="BC277" i="2"/>
  <c r="BB277" i="2"/>
  <c r="BA277" i="2"/>
  <c r="AZ277" i="2"/>
  <c r="BQ277" i="2" s="1"/>
  <c r="AY277" i="2"/>
  <c r="BP277" i="2" s="1"/>
  <c r="AX277" i="2"/>
  <c r="BO277" i="2" s="1"/>
  <c r="AV277" i="2"/>
  <c r="L288" i="13" s="1"/>
  <c r="AO277" i="2"/>
  <c r="K288" i="13" s="1"/>
  <c r="AK277" i="2"/>
  <c r="Q277" i="2"/>
  <c r="DH276" i="2"/>
  <c r="CZ276" i="2"/>
  <c r="CY276" i="2"/>
  <c r="CW276" i="2"/>
  <c r="H287" i="13" s="1"/>
  <c r="CT276" i="2" a="1"/>
  <c r="CT276" i="2" s="1"/>
  <c r="CS276" i="2" a="1"/>
  <c r="CS276" i="2" s="1"/>
  <c r="CR276" i="2" a="1"/>
  <c r="CR276" i="2" s="1"/>
  <c r="CQ276" i="2"/>
  <c r="G287" i="13" s="1"/>
  <c r="CP276" i="2"/>
  <c r="CO276" i="2"/>
  <c r="CM276" i="2"/>
  <c r="CK276" i="2"/>
  <c r="E287" i="13" s="1"/>
  <c r="BS276" i="2"/>
  <c r="BW276" i="2" s="1"/>
  <c r="BR276" i="2"/>
  <c r="BG276" i="2"/>
  <c r="BC276" i="2"/>
  <c r="BB276" i="2"/>
  <c r="BA276" i="2"/>
  <c r="AZ276" i="2"/>
  <c r="BQ276" i="2" s="1"/>
  <c r="AY276" i="2"/>
  <c r="BF276" i="2" s="1"/>
  <c r="AX276" i="2"/>
  <c r="BE276" i="2" s="1"/>
  <c r="AV276" i="2"/>
  <c r="L287" i="13" s="1"/>
  <c r="AO276" i="2"/>
  <c r="K287" i="13" s="1"/>
  <c r="AK276" i="2"/>
  <c r="Q276" i="2"/>
  <c r="DH275" i="2"/>
  <c r="CZ275" i="2"/>
  <c r="CY275" i="2"/>
  <c r="CW275" i="2"/>
  <c r="H286" i="13" s="1"/>
  <c r="CT275" i="2" a="1"/>
  <c r="CT275" i="2" s="1"/>
  <c r="CS275" i="2" a="1"/>
  <c r="CS275" i="2" s="1"/>
  <c r="CR275" i="2" a="1"/>
  <c r="CR275" i="2" s="1"/>
  <c r="CQ275" i="2"/>
  <c r="CP275" i="2"/>
  <c r="CO275" i="2"/>
  <c r="CM275" i="2"/>
  <c r="CK275" i="2"/>
  <c r="E286" i="13" s="1"/>
  <c r="BS275" i="2"/>
  <c r="CB275" i="2" s="1"/>
  <c r="BR275" i="2"/>
  <c r="BG275" i="2"/>
  <c r="BC275" i="2"/>
  <c r="BB275" i="2"/>
  <c r="BA275" i="2"/>
  <c r="AZ275" i="2"/>
  <c r="BQ275" i="2" s="1"/>
  <c r="AY275" i="2"/>
  <c r="AX275" i="2"/>
  <c r="BO275" i="2" s="1"/>
  <c r="AV275" i="2"/>
  <c r="L286" i="13" s="1"/>
  <c r="AO275" i="2"/>
  <c r="K286" i="13" s="1"/>
  <c r="AK275" i="2"/>
  <c r="Q275" i="2"/>
  <c r="DH274" i="2"/>
  <c r="CZ274" i="2"/>
  <c r="CY274" i="2"/>
  <c r="CW274" i="2"/>
  <c r="H285" i="13" s="1"/>
  <c r="CT274" i="2" a="1"/>
  <c r="CT274" i="2" s="1"/>
  <c r="CS274" i="2" a="1"/>
  <c r="CS274" i="2" s="1"/>
  <c r="CR274" i="2" a="1"/>
  <c r="CR274" i="2" s="1"/>
  <c r="CQ274" i="2"/>
  <c r="CP274" i="2"/>
  <c r="CO274" i="2"/>
  <c r="CM274" i="2"/>
  <c r="CK274" i="2"/>
  <c r="E285" i="13" s="1"/>
  <c r="BS274" i="2"/>
  <c r="CB274" i="2" s="1"/>
  <c r="BR274" i="2"/>
  <c r="BG274" i="2"/>
  <c r="BC274" i="2"/>
  <c r="BB274" i="2"/>
  <c r="BA274" i="2"/>
  <c r="AZ274" i="2"/>
  <c r="BQ274" i="2" s="1"/>
  <c r="AY274" i="2"/>
  <c r="BP274" i="2" s="1"/>
  <c r="AX274" i="2"/>
  <c r="AV274" i="2"/>
  <c r="L285" i="13" s="1"/>
  <c r="AO274" i="2"/>
  <c r="K285" i="13" s="1"/>
  <c r="AK274" i="2"/>
  <c r="Q274" i="2"/>
  <c r="DH273" i="2"/>
  <c r="CZ273" i="2"/>
  <c r="CY273" i="2"/>
  <c r="CW273" i="2"/>
  <c r="H284" i="13" s="1"/>
  <c r="CT273" i="2" a="1"/>
  <c r="CT273" i="2" s="1"/>
  <c r="CS273" i="2" a="1"/>
  <c r="CS273" i="2" s="1"/>
  <c r="CR273" i="2" a="1"/>
  <c r="CR273" i="2" s="1"/>
  <c r="CQ273" i="2"/>
  <c r="G284" i="13" s="1"/>
  <c r="CP273" i="2"/>
  <c r="CO273" i="2"/>
  <c r="CM273" i="2"/>
  <c r="CK273" i="2"/>
  <c r="E284" i="13" s="1"/>
  <c r="BS273" i="2"/>
  <c r="BR273" i="2"/>
  <c r="BG273" i="2"/>
  <c r="BC273" i="2"/>
  <c r="BB273" i="2"/>
  <c r="BA273" i="2"/>
  <c r="AZ273" i="2"/>
  <c r="BQ273" i="2" s="1"/>
  <c r="AY273" i="2"/>
  <c r="BF273" i="2" s="1"/>
  <c r="AX273" i="2"/>
  <c r="BO273" i="2" s="1"/>
  <c r="AV273" i="2"/>
  <c r="L284" i="13" s="1"/>
  <c r="AO273" i="2"/>
  <c r="K284" i="13" s="1"/>
  <c r="AK273" i="2"/>
  <c r="Q273" i="2"/>
  <c r="DH272" i="2"/>
  <c r="CZ272" i="2"/>
  <c r="CY272" i="2"/>
  <c r="CW272" i="2"/>
  <c r="H283" i="13" s="1"/>
  <c r="CT272" i="2" a="1"/>
  <c r="CT272" i="2" s="1"/>
  <c r="CS272" i="2" a="1"/>
  <c r="CS272" i="2" s="1"/>
  <c r="CR272" i="2" a="1"/>
  <c r="CR272" i="2" s="1"/>
  <c r="CQ272" i="2"/>
  <c r="G283" i="13" s="1"/>
  <c r="CP272" i="2"/>
  <c r="CO272" i="2"/>
  <c r="CM272" i="2"/>
  <c r="CK272" i="2"/>
  <c r="E283" i="13" s="1"/>
  <c r="BS272" i="2"/>
  <c r="CB272" i="2" s="1"/>
  <c r="BR272" i="2"/>
  <c r="BG272" i="2"/>
  <c r="BC272" i="2"/>
  <c r="BB272" i="2"/>
  <c r="BA272" i="2"/>
  <c r="AZ272" i="2"/>
  <c r="BQ272" i="2" s="1"/>
  <c r="AY272" i="2"/>
  <c r="BP272" i="2" s="1"/>
  <c r="AX272" i="2"/>
  <c r="BO272" i="2" s="1"/>
  <c r="AV272" i="2"/>
  <c r="L283" i="13" s="1"/>
  <c r="AO272" i="2"/>
  <c r="K283" i="13" s="1"/>
  <c r="AK272" i="2"/>
  <c r="Q272" i="2"/>
  <c r="DH271" i="2"/>
  <c r="CZ271" i="2"/>
  <c r="CY271" i="2"/>
  <c r="CW271" i="2"/>
  <c r="H282" i="13" s="1"/>
  <c r="CT271" i="2" a="1"/>
  <c r="CT271" i="2" s="1"/>
  <c r="CS271" i="2" a="1"/>
  <c r="CS271" i="2" s="1"/>
  <c r="CR271" i="2" a="1"/>
  <c r="CR271" i="2" s="1"/>
  <c r="CQ271" i="2"/>
  <c r="CP271" i="2"/>
  <c r="CO271" i="2"/>
  <c r="CM271" i="2"/>
  <c r="CK271" i="2"/>
  <c r="E282" i="13" s="1"/>
  <c r="BS271" i="2"/>
  <c r="CB271" i="2" s="1"/>
  <c r="CG271" i="2" s="1"/>
  <c r="BR271" i="2"/>
  <c r="BG271" i="2"/>
  <c r="BC271" i="2"/>
  <c r="BB271" i="2"/>
  <c r="BA271" i="2"/>
  <c r="AZ271" i="2"/>
  <c r="BQ271" i="2" s="1"/>
  <c r="AY271" i="2"/>
  <c r="AX271" i="2"/>
  <c r="BO271" i="2" s="1"/>
  <c r="AV271" i="2"/>
  <c r="L282" i="13" s="1"/>
  <c r="AO271" i="2"/>
  <c r="K282" i="13" s="1"/>
  <c r="AK271" i="2"/>
  <c r="Q271" i="2"/>
  <c r="DH270" i="2"/>
  <c r="CZ270" i="2"/>
  <c r="CY270" i="2"/>
  <c r="CW270" i="2"/>
  <c r="H281" i="13" s="1"/>
  <c r="CT270" i="2" a="1"/>
  <c r="CT270" i="2" s="1"/>
  <c r="CS270" i="2" a="1"/>
  <c r="CS270" i="2" s="1"/>
  <c r="CR270" i="2" a="1"/>
  <c r="CR270" i="2" s="1"/>
  <c r="CQ270" i="2"/>
  <c r="G281" i="13" s="1"/>
  <c r="CP270" i="2"/>
  <c r="CO270" i="2"/>
  <c r="CM270" i="2"/>
  <c r="CK270" i="2"/>
  <c r="E281" i="13" s="1"/>
  <c r="BS270" i="2"/>
  <c r="BW270" i="2" s="1"/>
  <c r="BZ270" i="2" s="1"/>
  <c r="BY270" i="2" s="1"/>
  <c r="BR270" i="2"/>
  <c r="BG270" i="2"/>
  <c r="BC270" i="2"/>
  <c r="BB270" i="2"/>
  <c r="BA270" i="2"/>
  <c r="AZ270" i="2"/>
  <c r="BQ270" i="2" s="1"/>
  <c r="AY270" i="2"/>
  <c r="BP270" i="2" s="1"/>
  <c r="AX270" i="2"/>
  <c r="AV270" i="2"/>
  <c r="L281" i="13" s="1"/>
  <c r="AO270" i="2"/>
  <c r="K281" i="13" s="1"/>
  <c r="AK270" i="2"/>
  <c r="Q270" i="2"/>
  <c r="DH269" i="2"/>
  <c r="CZ269" i="2"/>
  <c r="CY269" i="2"/>
  <c r="CW269" i="2"/>
  <c r="H280" i="13" s="1"/>
  <c r="CT269" i="2" a="1"/>
  <c r="CT269" i="2" s="1"/>
  <c r="CS269" i="2" a="1"/>
  <c r="CS269" i="2" s="1"/>
  <c r="CR269" i="2" a="1"/>
  <c r="CR269" i="2" s="1"/>
  <c r="CQ269" i="2"/>
  <c r="G280" i="13" s="1"/>
  <c r="CP269" i="2"/>
  <c r="CO269" i="2"/>
  <c r="CM269" i="2"/>
  <c r="CK269" i="2"/>
  <c r="E280" i="13" s="1"/>
  <c r="BS269" i="2"/>
  <c r="BR269" i="2"/>
  <c r="BG269" i="2"/>
  <c r="BC269" i="2"/>
  <c r="BB269" i="2"/>
  <c r="BA269" i="2"/>
  <c r="AZ269" i="2"/>
  <c r="BQ269" i="2" s="1"/>
  <c r="AY269" i="2"/>
  <c r="BP269" i="2" s="1"/>
  <c r="AX269" i="2"/>
  <c r="BE269" i="2" s="1"/>
  <c r="AV269" i="2"/>
  <c r="L280" i="13" s="1"/>
  <c r="AO269" i="2"/>
  <c r="K280" i="13" s="1"/>
  <c r="AK269" i="2"/>
  <c r="Q269" i="2"/>
  <c r="DH268" i="2"/>
  <c r="CZ268" i="2"/>
  <c r="CY268" i="2"/>
  <c r="CW268" i="2"/>
  <c r="H279" i="13" s="1"/>
  <c r="CT268" i="2" a="1"/>
  <c r="CT268" i="2" s="1"/>
  <c r="CS268" i="2" a="1"/>
  <c r="CS268" i="2" s="1"/>
  <c r="CR268" i="2" a="1"/>
  <c r="CR268" i="2" s="1"/>
  <c r="CQ268" i="2"/>
  <c r="G279" i="13" s="1"/>
  <c r="CP268" i="2"/>
  <c r="CO268" i="2"/>
  <c r="CM268" i="2"/>
  <c r="CK268" i="2"/>
  <c r="E279" i="13" s="1"/>
  <c r="BS268" i="2"/>
  <c r="CB268" i="2" s="1"/>
  <c r="BR268" i="2"/>
  <c r="BG268" i="2"/>
  <c r="BC268" i="2"/>
  <c r="BB268" i="2"/>
  <c r="BA268" i="2"/>
  <c r="AZ268" i="2"/>
  <c r="BQ268" i="2" s="1"/>
  <c r="AY268" i="2"/>
  <c r="BP268" i="2" s="1"/>
  <c r="AX268" i="2"/>
  <c r="BE268" i="2" s="1"/>
  <c r="AV268" i="2"/>
  <c r="L279" i="13" s="1"/>
  <c r="AO268" i="2"/>
  <c r="K279" i="13" s="1"/>
  <c r="AK268" i="2"/>
  <c r="Q268" i="2"/>
  <c r="DH267" i="2"/>
  <c r="CZ267" i="2"/>
  <c r="CY267" i="2"/>
  <c r="CW267" i="2"/>
  <c r="H278" i="13" s="1"/>
  <c r="CT267" i="2" a="1"/>
  <c r="CT267" i="2" s="1"/>
  <c r="CS267" i="2" a="1"/>
  <c r="CS267" i="2" s="1"/>
  <c r="CR267" i="2" a="1"/>
  <c r="CR267" i="2" s="1"/>
  <c r="CQ267" i="2"/>
  <c r="G278" i="13" s="1"/>
  <c r="CP267" i="2"/>
  <c r="CO267" i="2"/>
  <c r="CM267" i="2"/>
  <c r="CK267" i="2"/>
  <c r="E278" i="13" s="1"/>
  <c r="BS267" i="2"/>
  <c r="CB267" i="2" s="1"/>
  <c r="BR267" i="2"/>
  <c r="BG267" i="2"/>
  <c r="BC267" i="2"/>
  <c r="BB267" i="2"/>
  <c r="BA267" i="2"/>
  <c r="AZ267" i="2"/>
  <c r="BQ267" i="2" s="1"/>
  <c r="AY267" i="2"/>
  <c r="BP267" i="2" s="1"/>
  <c r="AX267" i="2"/>
  <c r="BO267" i="2" s="1"/>
  <c r="AV267" i="2"/>
  <c r="L278" i="13" s="1"/>
  <c r="AO267" i="2"/>
  <c r="K278" i="13" s="1"/>
  <c r="AK267" i="2"/>
  <c r="Q267" i="2"/>
  <c r="DH266" i="2"/>
  <c r="CZ266" i="2"/>
  <c r="CY266" i="2"/>
  <c r="CW266" i="2"/>
  <c r="H277" i="13" s="1"/>
  <c r="CT266" i="2" a="1"/>
  <c r="CT266" i="2" s="1"/>
  <c r="CS266" i="2" a="1"/>
  <c r="CS266" i="2" s="1"/>
  <c r="CR266" i="2" a="1"/>
  <c r="CR266" i="2" s="1"/>
  <c r="CQ266" i="2"/>
  <c r="G277" i="13" s="1"/>
  <c r="CP266" i="2"/>
  <c r="CO266" i="2"/>
  <c r="CM266" i="2"/>
  <c r="CK266" i="2"/>
  <c r="E277" i="13" s="1"/>
  <c r="BS266" i="2"/>
  <c r="CB266" i="2" s="1"/>
  <c r="CG266" i="2" s="1"/>
  <c r="CJ266" i="2" s="1"/>
  <c r="BR266" i="2"/>
  <c r="BG266" i="2"/>
  <c r="BC266" i="2"/>
  <c r="BB266" i="2"/>
  <c r="BA266" i="2"/>
  <c r="AZ266" i="2"/>
  <c r="BQ266" i="2" s="1"/>
  <c r="AY266" i="2"/>
  <c r="BF266" i="2" s="1"/>
  <c r="AX266" i="2"/>
  <c r="BE266" i="2" s="1"/>
  <c r="AV266" i="2"/>
  <c r="L277" i="13" s="1"/>
  <c r="AO266" i="2"/>
  <c r="K277" i="13" s="1"/>
  <c r="AK266" i="2"/>
  <c r="Q266" i="2"/>
  <c r="DH265" i="2"/>
  <c r="CZ265" i="2"/>
  <c r="CY265" i="2"/>
  <c r="CW265" i="2"/>
  <c r="H276" i="13" s="1"/>
  <c r="CT265" i="2" a="1"/>
  <c r="CT265" i="2" s="1"/>
  <c r="CS265" i="2" a="1"/>
  <c r="CS265" i="2" s="1"/>
  <c r="CR265" i="2" a="1"/>
  <c r="CR265" i="2" s="1"/>
  <c r="CQ265" i="2"/>
  <c r="G276" i="13" s="1"/>
  <c r="CP265" i="2"/>
  <c r="CO265" i="2"/>
  <c r="CM265" i="2"/>
  <c r="CK265" i="2"/>
  <c r="E276" i="13" s="1"/>
  <c r="BS265" i="2"/>
  <c r="BX265" i="2" s="1"/>
  <c r="BR265" i="2"/>
  <c r="BG265" i="2"/>
  <c r="BC265" i="2"/>
  <c r="BB265" i="2"/>
  <c r="BA265" i="2"/>
  <c r="AZ265" i="2"/>
  <c r="BQ265" i="2" s="1"/>
  <c r="AY265" i="2"/>
  <c r="BF265" i="2" s="1"/>
  <c r="AX265" i="2"/>
  <c r="BO265" i="2" s="1"/>
  <c r="AV265" i="2"/>
  <c r="L276" i="13" s="1"/>
  <c r="AO265" i="2"/>
  <c r="K276" i="13" s="1"/>
  <c r="AK265" i="2"/>
  <c r="Q265" i="2"/>
  <c r="DH264" i="2"/>
  <c r="CZ264" i="2"/>
  <c r="CY264" i="2"/>
  <c r="CW264" i="2"/>
  <c r="H275" i="13" s="1"/>
  <c r="CT264" i="2" a="1"/>
  <c r="CT264" i="2" s="1"/>
  <c r="CS264" i="2" a="1"/>
  <c r="CS264" i="2" s="1"/>
  <c r="CR264" i="2" a="1"/>
  <c r="CR264" i="2" s="1"/>
  <c r="CQ264" i="2"/>
  <c r="CP264" i="2"/>
  <c r="CO264" i="2"/>
  <c r="CM264" i="2"/>
  <c r="CK264" i="2"/>
  <c r="E275" i="13" s="1"/>
  <c r="BS264" i="2"/>
  <c r="BR264" i="2"/>
  <c r="BG264" i="2"/>
  <c r="BC264" i="2"/>
  <c r="BB264" i="2"/>
  <c r="BA264" i="2"/>
  <c r="AZ264" i="2"/>
  <c r="BQ264" i="2" s="1"/>
  <c r="AY264" i="2"/>
  <c r="BP264" i="2" s="1"/>
  <c r="AX264" i="2"/>
  <c r="BO264" i="2" s="1"/>
  <c r="AV264" i="2"/>
  <c r="L275" i="13" s="1"/>
  <c r="AO264" i="2"/>
  <c r="K275" i="13" s="1"/>
  <c r="AK264" i="2"/>
  <c r="Q264" i="2"/>
  <c r="DH263" i="2"/>
  <c r="CZ263" i="2"/>
  <c r="CY263" i="2"/>
  <c r="CW263" i="2"/>
  <c r="H274" i="13" s="1"/>
  <c r="CT263" i="2" a="1"/>
  <c r="CT263" i="2" s="1"/>
  <c r="CS263" i="2" a="1"/>
  <c r="CS263" i="2" s="1"/>
  <c r="CR263" i="2" a="1"/>
  <c r="CR263" i="2" s="1"/>
  <c r="CQ263" i="2"/>
  <c r="G274" i="13" s="1"/>
  <c r="CP263" i="2"/>
  <c r="CO263" i="2"/>
  <c r="CM263" i="2"/>
  <c r="CK263" i="2"/>
  <c r="E274" i="13" s="1"/>
  <c r="BS263" i="2"/>
  <c r="CB263" i="2" s="1"/>
  <c r="BR263" i="2"/>
  <c r="BG263" i="2"/>
  <c r="BC263" i="2"/>
  <c r="BB263" i="2"/>
  <c r="BA263" i="2"/>
  <c r="AZ263" i="2"/>
  <c r="BQ263" i="2" s="1"/>
  <c r="AY263" i="2"/>
  <c r="BF263" i="2" s="1"/>
  <c r="AX263" i="2"/>
  <c r="BE263" i="2" s="1"/>
  <c r="AV263" i="2"/>
  <c r="L274" i="13" s="1"/>
  <c r="AO263" i="2"/>
  <c r="K274" i="13" s="1"/>
  <c r="AK263" i="2"/>
  <c r="Q263" i="2"/>
  <c r="DH262" i="2"/>
  <c r="CZ262" i="2"/>
  <c r="CY262" i="2"/>
  <c r="CW262" i="2"/>
  <c r="H273" i="13" s="1"/>
  <c r="CT262" i="2" a="1"/>
  <c r="CT262" i="2" s="1"/>
  <c r="CS262" i="2" a="1"/>
  <c r="CS262" i="2" s="1"/>
  <c r="CR262" i="2" a="1"/>
  <c r="CR262" i="2" s="1"/>
  <c r="CQ262" i="2"/>
  <c r="G273" i="13" s="1"/>
  <c r="CP262" i="2"/>
  <c r="CO262" i="2"/>
  <c r="CM262" i="2"/>
  <c r="CK262" i="2"/>
  <c r="E273" i="13" s="1"/>
  <c r="BS262" i="2"/>
  <c r="CB262" i="2" s="1"/>
  <c r="CF262" i="2" s="1"/>
  <c r="CC262" i="2" s="1"/>
  <c r="BR262" i="2"/>
  <c r="BG262" i="2"/>
  <c r="BC262" i="2"/>
  <c r="BB262" i="2"/>
  <c r="BA262" i="2"/>
  <c r="AZ262" i="2"/>
  <c r="BQ262" i="2" s="1"/>
  <c r="AY262" i="2"/>
  <c r="BF262" i="2" s="1"/>
  <c r="AX262" i="2"/>
  <c r="AV262" i="2"/>
  <c r="L273" i="13" s="1"/>
  <c r="AO262" i="2"/>
  <c r="K273" i="13" s="1"/>
  <c r="AK262" i="2"/>
  <c r="Q262" i="2"/>
  <c r="DH261" i="2"/>
  <c r="CZ261" i="2"/>
  <c r="CY261" i="2"/>
  <c r="CW261" i="2"/>
  <c r="H272" i="13" s="1"/>
  <c r="CT261" i="2" a="1"/>
  <c r="CT261" i="2" s="1"/>
  <c r="CS261" i="2" a="1"/>
  <c r="CS261" i="2" s="1"/>
  <c r="CR261" i="2" a="1"/>
  <c r="CR261" i="2" s="1"/>
  <c r="CQ261" i="2"/>
  <c r="G272" i="13" s="1"/>
  <c r="CP261" i="2"/>
  <c r="CO261" i="2"/>
  <c r="CM261" i="2"/>
  <c r="CK261" i="2"/>
  <c r="E272" i="13" s="1"/>
  <c r="BS261" i="2"/>
  <c r="CB261" i="2" s="1"/>
  <c r="BR261" i="2"/>
  <c r="BG261" i="2"/>
  <c r="BC261" i="2"/>
  <c r="BB261" i="2"/>
  <c r="BA261" i="2"/>
  <c r="AZ261" i="2"/>
  <c r="BQ261" i="2" s="1"/>
  <c r="AY261" i="2"/>
  <c r="BP261" i="2" s="1"/>
  <c r="AX261" i="2"/>
  <c r="BE261" i="2" s="1"/>
  <c r="AV261" i="2"/>
  <c r="L272" i="13" s="1"/>
  <c r="AO261" i="2"/>
  <c r="K272" i="13" s="1"/>
  <c r="AK261" i="2"/>
  <c r="Q261" i="2"/>
  <c r="DH260" i="2"/>
  <c r="CZ260" i="2"/>
  <c r="CY260" i="2"/>
  <c r="CW260" i="2"/>
  <c r="H271" i="13" s="1"/>
  <c r="CT260" i="2" a="1"/>
  <c r="CT260" i="2" s="1"/>
  <c r="CS260" i="2" a="1"/>
  <c r="CS260" i="2" s="1"/>
  <c r="CR260" i="2" a="1"/>
  <c r="CR260" i="2" s="1"/>
  <c r="CQ260" i="2"/>
  <c r="G271" i="13" s="1"/>
  <c r="CP260" i="2"/>
  <c r="CO260" i="2"/>
  <c r="CM260" i="2"/>
  <c r="CK260" i="2"/>
  <c r="E271" i="13" s="1"/>
  <c r="BS260" i="2"/>
  <c r="BX260" i="2" s="1"/>
  <c r="BR260" i="2"/>
  <c r="BG260" i="2"/>
  <c r="BC260" i="2"/>
  <c r="BB260" i="2"/>
  <c r="BA260" i="2"/>
  <c r="AZ260" i="2"/>
  <c r="BQ260" i="2" s="1"/>
  <c r="AY260" i="2"/>
  <c r="BF260" i="2" s="1"/>
  <c r="AX260" i="2"/>
  <c r="BE260" i="2" s="1"/>
  <c r="AV260" i="2"/>
  <c r="L271" i="13" s="1"/>
  <c r="AO260" i="2"/>
  <c r="K271" i="13" s="1"/>
  <c r="AK260" i="2"/>
  <c r="Q260" i="2"/>
  <c r="DH259" i="2"/>
  <c r="CZ259" i="2"/>
  <c r="CY259" i="2"/>
  <c r="CW259" i="2"/>
  <c r="H270" i="13" s="1"/>
  <c r="CT259" i="2" a="1"/>
  <c r="CT259" i="2" s="1"/>
  <c r="CS259" i="2" a="1"/>
  <c r="CS259" i="2" s="1"/>
  <c r="CR259" i="2" a="1"/>
  <c r="CR259" i="2" s="1"/>
  <c r="CQ259" i="2"/>
  <c r="CP259" i="2"/>
  <c r="CO259" i="2"/>
  <c r="CM259" i="2"/>
  <c r="CK259" i="2"/>
  <c r="E270" i="13" s="1"/>
  <c r="BS259" i="2"/>
  <c r="BW259" i="2" s="1"/>
  <c r="BR259" i="2"/>
  <c r="BG259" i="2"/>
  <c r="BC259" i="2"/>
  <c r="BB259" i="2"/>
  <c r="BA259" i="2"/>
  <c r="AZ259" i="2"/>
  <c r="BQ259" i="2" s="1"/>
  <c r="AY259" i="2"/>
  <c r="AX259" i="2"/>
  <c r="BO259" i="2" s="1"/>
  <c r="AV259" i="2"/>
  <c r="L270" i="13" s="1"/>
  <c r="AO259" i="2"/>
  <c r="K270" i="13" s="1"/>
  <c r="AK259" i="2"/>
  <c r="Q259" i="2"/>
  <c r="DH258" i="2"/>
  <c r="CZ258" i="2"/>
  <c r="CY258" i="2"/>
  <c r="CW258" i="2"/>
  <c r="H269" i="13" s="1"/>
  <c r="CT258" i="2" a="1"/>
  <c r="CT258" i="2" s="1"/>
  <c r="CS258" i="2" a="1"/>
  <c r="CS258" i="2" s="1"/>
  <c r="CR258" i="2" a="1"/>
  <c r="CR258" i="2" s="1"/>
  <c r="CQ258" i="2"/>
  <c r="CP258" i="2"/>
  <c r="CO258" i="2"/>
  <c r="CM258" i="2"/>
  <c r="CK258" i="2"/>
  <c r="E269" i="13" s="1"/>
  <c r="BS258" i="2"/>
  <c r="CB258" i="2" s="1"/>
  <c r="BR258" i="2"/>
  <c r="BG258" i="2"/>
  <c r="BC258" i="2"/>
  <c r="BB258" i="2"/>
  <c r="BA258" i="2"/>
  <c r="AZ258" i="2"/>
  <c r="BQ258" i="2" s="1"/>
  <c r="AY258" i="2"/>
  <c r="BF258" i="2" s="1"/>
  <c r="AX258" i="2"/>
  <c r="BE258" i="2" s="1"/>
  <c r="AV258" i="2"/>
  <c r="L269" i="13" s="1"/>
  <c r="AO258" i="2"/>
  <c r="K269" i="13" s="1"/>
  <c r="AK258" i="2"/>
  <c r="Q258" i="2"/>
  <c r="DH257" i="2"/>
  <c r="CZ257" i="2"/>
  <c r="CY257" i="2"/>
  <c r="CW257" i="2"/>
  <c r="H268" i="13" s="1"/>
  <c r="CT257" i="2" a="1"/>
  <c r="CT257" i="2" s="1"/>
  <c r="CS257" i="2" a="1"/>
  <c r="CS257" i="2" s="1"/>
  <c r="CR257" i="2" a="1"/>
  <c r="CR257" i="2" s="1"/>
  <c r="CQ257" i="2"/>
  <c r="G268" i="13" s="1"/>
  <c r="CP257" i="2"/>
  <c r="CO257" i="2"/>
  <c r="CM257" i="2"/>
  <c r="CK257" i="2"/>
  <c r="E268" i="13" s="1"/>
  <c r="BS257" i="2"/>
  <c r="BR257" i="2"/>
  <c r="BG257" i="2"/>
  <c r="BC257" i="2"/>
  <c r="BB257" i="2"/>
  <c r="BA257" i="2"/>
  <c r="AZ257" i="2"/>
  <c r="BQ257" i="2" s="1"/>
  <c r="AY257" i="2"/>
  <c r="BF257" i="2" s="1"/>
  <c r="AX257" i="2"/>
  <c r="BO257" i="2" s="1"/>
  <c r="AV257" i="2"/>
  <c r="L268" i="13" s="1"/>
  <c r="AO257" i="2"/>
  <c r="K268" i="13" s="1"/>
  <c r="AK257" i="2"/>
  <c r="Q257" i="2"/>
  <c r="DH256" i="2"/>
  <c r="CZ256" i="2"/>
  <c r="CY256" i="2"/>
  <c r="CW256" i="2"/>
  <c r="H267" i="13" s="1"/>
  <c r="CT256" i="2" a="1"/>
  <c r="CT256" i="2" s="1"/>
  <c r="CS256" i="2" a="1"/>
  <c r="CS256" i="2" s="1"/>
  <c r="CR256" i="2" a="1"/>
  <c r="CR256" i="2" s="1"/>
  <c r="CQ256" i="2"/>
  <c r="G267" i="13" s="1"/>
  <c r="CP256" i="2"/>
  <c r="CO256" i="2"/>
  <c r="CM256" i="2"/>
  <c r="CK256" i="2"/>
  <c r="E267" i="13" s="1"/>
  <c r="BS256" i="2"/>
  <c r="BR256" i="2"/>
  <c r="BG256" i="2"/>
  <c r="BC256" i="2"/>
  <c r="BB256" i="2"/>
  <c r="BA256" i="2"/>
  <c r="AZ256" i="2"/>
  <c r="BQ256" i="2" s="1"/>
  <c r="AY256" i="2"/>
  <c r="BP256" i="2" s="1"/>
  <c r="AX256" i="2"/>
  <c r="BO256" i="2" s="1"/>
  <c r="AV256" i="2"/>
  <c r="L267" i="13" s="1"/>
  <c r="AO256" i="2"/>
  <c r="K267" i="13" s="1"/>
  <c r="AK256" i="2"/>
  <c r="Q256" i="2"/>
  <c r="DH255" i="2"/>
  <c r="CZ255" i="2"/>
  <c r="CY255" i="2"/>
  <c r="CW255" i="2"/>
  <c r="H266" i="13" s="1"/>
  <c r="CT255" i="2" a="1"/>
  <c r="CT255" i="2" s="1"/>
  <c r="CS255" i="2" a="1"/>
  <c r="CS255" i="2" s="1"/>
  <c r="CR255" i="2" a="1"/>
  <c r="CR255" i="2" s="1"/>
  <c r="CQ255" i="2"/>
  <c r="G266" i="13" s="1"/>
  <c r="CP255" i="2"/>
  <c r="CO255" i="2"/>
  <c r="CM255" i="2"/>
  <c r="CK255" i="2"/>
  <c r="E266" i="13" s="1"/>
  <c r="BS255" i="2"/>
  <c r="CB255" i="2" s="1"/>
  <c r="CG255" i="2" s="1"/>
  <c r="BR255" i="2"/>
  <c r="BG255" i="2"/>
  <c r="BC255" i="2"/>
  <c r="BB255" i="2"/>
  <c r="BA255" i="2"/>
  <c r="AZ255" i="2"/>
  <c r="BQ255" i="2" s="1"/>
  <c r="AY255" i="2"/>
  <c r="BF255" i="2" s="1"/>
  <c r="AX255" i="2"/>
  <c r="BE255" i="2" s="1"/>
  <c r="AV255" i="2"/>
  <c r="L266" i="13" s="1"/>
  <c r="AO255" i="2"/>
  <c r="K266" i="13" s="1"/>
  <c r="AK255" i="2"/>
  <c r="Q255" i="2"/>
  <c r="DH254" i="2"/>
  <c r="CZ254" i="2"/>
  <c r="CY254" i="2"/>
  <c r="CW254" i="2"/>
  <c r="H265" i="13" s="1"/>
  <c r="CT254" i="2" a="1"/>
  <c r="CT254" i="2" s="1"/>
  <c r="CS254" i="2" a="1"/>
  <c r="CS254" i="2" s="1"/>
  <c r="CR254" i="2" a="1"/>
  <c r="CR254" i="2" s="1"/>
  <c r="CQ254" i="2"/>
  <c r="G265" i="13" s="1"/>
  <c r="CP254" i="2"/>
  <c r="CO254" i="2"/>
  <c r="CM254" i="2"/>
  <c r="CK254" i="2"/>
  <c r="E265" i="13" s="1"/>
  <c r="BS254" i="2"/>
  <c r="BX254" i="2" s="1"/>
  <c r="BR254" i="2"/>
  <c r="BG254" i="2"/>
  <c r="BC254" i="2"/>
  <c r="BB254" i="2"/>
  <c r="BA254" i="2"/>
  <c r="AZ254" i="2"/>
  <c r="BQ254" i="2" s="1"/>
  <c r="AY254" i="2"/>
  <c r="BP254" i="2" s="1"/>
  <c r="AX254" i="2"/>
  <c r="AV254" i="2"/>
  <c r="L265" i="13" s="1"/>
  <c r="AO254" i="2"/>
  <c r="K265" i="13" s="1"/>
  <c r="AK254" i="2"/>
  <c r="Q254" i="2"/>
  <c r="DH253" i="2"/>
  <c r="CZ253" i="2"/>
  <c r="CY253" i="2"/>
  <c r="CW253" i="2"/>
  <c r="H264" i="13" s="1"/>
  <c r="CT253" i="2" a="1"/>
  <c r="CT253" i="2" s="1"/>
  <c r="CS253" i="2" a="1"/>
  <c r="CS253" i="2" s="1"/>
  <c r="CR253" i="2" a="1"/>
  <c r="CR253" i="2" s="1"/>
  <c r="CQ253" i="2"/>
  <c r="G264" i="13" s="1"/>
  <c r="CP253" i="2"/>
  <c r="CO253" i="2"/>
  <c r="CM253" i="2"/>
  <c r="CK253" i="2"/>
  <c r="E264" i="13" s="1"/>
  <c r="BS253" i="2"/>
  <c r="CB253" i="2" s="1"/>
  <c r="BR253" i="2"/>
  <c r="BG253" i="2"/>
  <c r="BC253" i="2"/>
  <c r="BB253" i="2"/>
  <c r="BA253" i="2"/>
  <c r="AZ253" i="2"/>
  <c r="BQ253" i="2" s="1"/>
  <c r="AY253" i="2"/>
  <c r="BP253" i="2" s="1"/>
  <c r="AX253" i="2"/>
  <c r="BE253" i="2" s="1"/>
  <c r="AV253" i="2"/>
  <c r="L264" i="13" s="1"/>
  <c r="AO253" i="2"/>
  <c r="K264" i="13" s="1"/>
  <c r="AK253" i="2"/>
  <c r="Q253" i="2"/>
  <c r="DH252" i="2"/>
  <c r="CZ252" i="2"/>
  <c r="CY252" i="2"/>
  <c r="CW252" i="2"/>
  <c r="H263" i="13" s="1"/>
  <c r="CT252" i="2" a="1"/>
  <c r="CT252" i="2" s="1"/>
  <c r="CS252" i="2" a="1"/>
  <c r="CS252" i="2" s="1"/>
  <c r="CR252" i="2" a="1"/>
  <c r="CR252" i="2" s="1"/>
  <c r="CQ252" i="2"/>
  <c r="G263" i="13" s="1"/>
  <c r="CP252" i="2"/>
  <c r="CO252" i="2"/>
  <c r="CM252" i="2"/>
  <c r="CK252" i="2"/>
  <c r="E263" i="13" s="1"/>
  <c r="BS252" i="2"/>
  <c r="BR252" i="2"/>
  <c r="BG252" i="2"/>
  <c r="BC252" i="2"/>
  <c r="BB252" i="2"/>
  <c r="BA252" i="2"/>
  <c r="AZ252" i="2"/>
  <c r="BQ252" i="2" s="1"/>
  <c r="AY252" i="2"/>
  <c r="BF252" i="2" s="1"/>
  <c r="AX252" i="2"/>
  <c r="BE252" i="2" s="1"/>
  <c r="AV252" i="2"/>
  <c r="L263" i="13" s="1"/>
  <c r="AO252" i="2"/>
  <c r="K263" i="13" s="1"/>
  <c r="AK252" i="2"/>
  <c r="Q252" i="2"/>
  <c r="DH251" i="2"/>
  <c r="CZ251" i="2"/>
  <c r="CY251" i="2"/>
  <c r="CW251" i="2"/>
  <c r="H262" i="13" s="1"/>
  <c r="CT251" i="2" a="1"/>
  <c r="CT251" i="2" s="1"/>
  <c r="CS251" i="2" a="1"/>
  <c r="CS251" i="2" s="1"/>
  <c r="CR251" i="2" a="1"/>
  <c r="CR251" i="2" s="1"/>
  <c r="CQ251" i="2"/>
  <c r="CP251" i="2"/>
  <c r="CO251" i="2"/>
  <c r="CM251" i="2"/>
  <c r="CK251" i="2"/>
  <c r="E262" i="13" s="1"/>
  <c r="BS251" i="2"/>
  <c r="CB251" i="2" s="1"/>
  <c r="BR251" i="2"/>
  <c r="BG251" i="2"/>
  <c r="BC251" i="2"/>
  <c r="BB251" i="2"/>
  <c r="BA251" i="2"/>
  <c r="AZ251" i="2"/>
  <c r="BQ251" i="2" s="1"/>
  <c r="AY251" i="2"/>
  <c r="AX251" i="2"/>
  <c r="BE251" i="2" s="1"/>
  <c r="AV251" i="2"/>
  <c r="L262" i="13" s="1"/>
  <c r="AO251" i="2"/>
  <c r="K262" i="13" s="1"/>
  <c r="AK251" i="2"/>
  <c r="Q251" i="2"/>
  <c r="DH250" i="2"/>
  <c r="CZ250" i="2"/>
  <c r="CY250" i="2"/>
  <c r="CW250" i="2"/>
  <c r="H261" i="13" s="1"/>
  <c r="CT250" i="2" a="1"/>
  <c r="CT250" i="2" s="1"/>
  <c r="CS250" i="2" a="1"/>
  <c r="CS250" i="2" s="1"/>
  <c r="CR250" i="2" a="1"/>
  <c r="CR250" i="2" s="1"/>
  <c r="CQ250" i="2"/>
  <c r="CP250" i="2"/>
  <c r="CO250" i="2"/>
  <c r="CM250" i="2"/>
  <c r="CK250" i="2"/>
  <c r="E261" i="13" s="1"/>
  <c r="BS250" i="2"/>
  <c r="CB250" i="2" s="1"/>
  <c r="BR250" i="2"/>
  <c r="BG250" i="2"/>
  <c r="BC250" i="2"/>
  <c r="BB250" i="2"/>
  <c r="BA250" i="2"/>
  <c r="AZ250" i="2"/>
  <c r="BQ250" i="2" s="1"/>
  <c r="AY250" i="2"/>
  <c r="AX250" i="2"/>
  <c r="BE250" i="2" s="1"/>
  <c r="AV250" i="2"/>
  <c r="L261" i="13" s="1"/>
  <c r="AO250" i="2"/>
  <c r="K261" i="13" s="1"/>
  <c r="AK250" i="2"/>
  <c r="Q250" i="2"/>
  <c r="DH249" i="2"/>
  <c r="CZ249" i="2"/>
  <c r="CY249" i="2"/>
  <c r="CW249" i="2"/>
  <c r="H260" i="13" s="1"/>
  <c r="CT249" i="2" a="1"/>
  <c r="CT249" i="2" s="1"/>
  <c r="CS249" i="2" a="1"/>
  <c r="CS249" i="2" s="1"/>
  <c r="CR249" i="2" a="1"/>
  <c r="CR249" i="2" s="1"/>
  <c r="CQ249" i="2"/>
  <c r="G260" i="13" s="1"/>
  <c r="CP249" i="2"/>
  <c r="CO249" i="2"/>
  <c r="CM249" i="2"/>
  <c r="CK249" i="2"/>
  <c r="E260" i="13" s="1"/>
  <c r="BS249" i="2"/>
  <c r="BR249" i="2"/>
  <c r="BG249" i="2"/>
  <c r="BC249" i="2"/>
  <c r="BB249" i="2"/>
  <c r="BA249" i="2"/>
  <c r="AZ249" i="2"/>
  <c r="BQ249" i="2" s="1"/>
  <c r="AY249" i="2"/>
  <c r="BF249" i="2" s="1"/>
  <c r="AX249" i="2"/>
  <c r="BO249" i="2" s="1"/>
  <c r="AV249" i="2"/>
  <c r="L260" i="13" s="1"/>
  <c r="AO249" i="2"/>
  <c r="K260" i="13" s="1"/>
  <c r="AK249" i="2"/>
  <c r="Q249" i="2"/>
  <c r="DH248" i="2"/>
  <c r="CZ248" i="2"/>
  <c r="CY248" i="2"/>
  <c r="CW248" i="2"/>
  <c r="H259" i="13" s="1"/>
  <c r="CT248" i="2" a="1"/>
  <c r="CT248" i="2" s="1"/>
  <c r="CS248" i="2" a="1"/>
  <c r="CS248" i="2" s="1"/>
  <c r="CR248" i="2" a="1"/>
  <c r="CR248" i="2" s="1"/>
  <c r="CQ248" i="2"/>
  <c r="G259" i="13" s="1"/>
  <c r="CP248" i="2"/>
  <c r="CO248" i="2"/>
  <c r="CM248" i="2"/>
  <c r="CK248" i="2"/>
  <c r="E259" i="13" s="1"/>
  <c r="BS248" i="2"/>
  <c r="BX248" i="2" s="1"/>
  <c r="BR248" i="2"/>
  <c r="BG248" i="2"/>
  <c r="BC248" i="2"/>
  <c r="BB248" i="2"/>
  <c r="BA248" i="2"/>
  <c r="AZ248" i="2"/>
  <c r="BQ248" i="2" s="1"/>
  <c r="AY248" i="2"/>
  <c r="BF248" i="2" s="1"/>
  <c r="AX248" i="2"/>
  <c r="BO248" i="2" s="1"/>
  <c r="AV248" i="2"/>
  <c r="L259" i="13" s="1"/>
  <c r="AO248" i="2"/>
  <c r="K259" i="13" s="1"/>
  <c r="AK248" i="2"/>
  <c r="Q248" i="2"/>
  <c r="DH247" i="2"/>
  <c r="CZ247" i="2"/>
  <c r="CY247" i="2"/>
  <c r="CW247" i="2"/>
  <c r="H258" i="13" s="1"/>
  <c r="CT247" i="2" a="1"/>
  <c r="CT247" i="2" s="1"/>
  <c r="CS247" i="2" a="1"/>
  <c r="CS247" i="2" s="1"/>
  <c r="CR247" i="2" a="1"/>
  <c r="CR247" i="2" s="1"/>
  <c r="CQ247" i="2"/>
  <c r="G258" i="13" s="1"/>
  <c r="CP247" i="2"/>
  <c r="CO247" i="2"/>
  <c r="CM247" i="2"/>
  <c r="CK247" i="2"/>
  <c r="E258" i="13" s="1"/>
  <c r="BS247" i="2"/>
  <c r="BX247" i="2" s="1"/>
  <c r="CA247" i="2" s="1"/>
  <c r="BR247" i="2"/>
  <c r="BG247" i="2"/>
  <c r="BC247" i="2"/>
  <c r="BB247" i="2"/>
  <c r="BA247" i="2"/>
  <c r="AZ247" i="2"/>
  <c r="BQ247" i="2" s="1"/>
  <c r="AY247" i="2"/>
  <c r="BF247" i="2" s="1"/>
  <c r="AX247" i="2"/>
  <c r="BE247" i="2" s="1"/>
  <c r="AV247" i="2"/>
  <c r="L258" i="13" s="1"/>
  <c r="AO247" i="2"/>
  <c r="K258" i="13" s="1"/>
  <c r="AK247" i="2"/>
  <c r="Q247" i="2"/>
  <c r="DH246" i="2"/>
  <c r="CZ246" i="2"/>
  <c r="CY246" i="2"/>
  <c r="CW246" i="2"/>
  <c r="H257" i="13" s="1"/>
  <c r="CT246" i="2" a="1"/>
  <c r="CT246" i="2" s="1"/>
  <c r="CS246" i="2" a="1"/>
  <c r="CS246" i="2" s="1"/>
  <c r="CR246" i="2" a="1"/>
  <c r="CR246" i="2" s="1"/>
  <c r="CQ246" i="2"/>
  <c r="G257" i="13" s="1"/>
  <c r="CP246" i="2"/>
  <c r="CO246" i="2"/>
  <c r="CM246" i="2"/>
  <c r="CK246" i="2"/>
  <c r="E257" i="13" s="1"/>
  <c r="BS246" i="2"/>
  <c r="CB246" i="2" s="1"/>
  <c r="BR246" i="2"/>
  <c r="BG246" i="2"/>
  <c r="BC246" i="2"/>
  <c r="BB246" i="2"/>
  <c r="BA246" i="2"/>
  <c r="AZ246" i="2"/>
  <c r="BQ246" i="2" s="1"/>
  <c r="AY246" i="2"/>
  <c r="BF246" i="2" s="1"/>
  <c r="AX246" i="2"/>
  <c r="AV246" i="2"/>
  <c r="L257" i="13" s="1"/>
  <c r="AO246" i="2"/>
  <c r="K257" i="13" s="1"/>
  <c r="AK246" i="2"/>
  <c r="Q246" i="2"/>
  <c r="DH245" i="2"/>
  <c r="CZ245" i="2"/>
  <c r="CY245" i="2"/>
  <c r="CW245" i="2"/>
  <c r="H256" i="13" s="1"/>
  <c r="CT245" i="2" a="1"/>
  <c r="CT245" i="2" s="1"/>
  <c r="CS245" i="2" a="1"/>
  <c r="CS245" i="2" s="1"/>
  <c r="CR245" i="2" a="1"/>
  <c r="CR245" i="2" s="1"/>
  <c r="CQ245" i="2"/>
  <c r="G256" i="13" s="1"/>
  <c r="CP245" i="2"/>
  <c r="CO245" i="2"/>
  <c r="CM245" i="2"/>
  <c r="CK245" i="2"/>
  <c r="E256" i="13" s="1"/>
  <c r="BS245" i="2"/>
  <c r="CB245" i="2" s="1"/>
  <c r="BR245" i="2"/>
  <c r="BG245" i="2"/>
  <c r="BC245" i="2"/>
  <c r="BB245" i="2"/>
  <c r="BA245" i="2"/>
  <c r="AZ245" i="2"/>
  <c r="BQ245" i="2" s="1"/>
  <c r="AY245" i="2"/>
  <c r="BF245" i="2" s="1"/>
  <c r="AX245" i="2"/>
  <c r="BE245" i="2" s="1"/>
  <c r="AV245" i="2"/>
  <c r="L256" i="13" s="1"/>
  <c r="AO245" i="2"/>
  <c r="K256" i="13" s="1"/>
  <c r="AK245" i="2"/>
  <c r="Q245" i="2"/>
  <c r="DH244" i="2"/>
  <c r="CZ244" i="2"/>
  <c r="CY244" i="2"/>
  <c r="CW244" i="2"/>
  <c r="H255" i="13" s="1"/>
  <c r="CT244" i="2" a="1"/>
  <c r="CT244" i="2" s="1"/>
  <c r="CS244" i="2" a="1"/>
  <c r="CS244" i="2" s="1"/>
  <c r="CR244" i="2" a="1"/>
  <c r="CR244" i="2" s="1"/>
  <c r="CQ244" i="2"/>
  <c r="G255" i="13" s="1"/>
  <c r="CP244" i="2"/>
  <c r="CO244" i="2"/>
  <c r="CM244" i="2"/>
  <c r="CK244" i="2"/>
  <c r="E255" i="13" s="1"/>
  <c r="BS244" i="2"/>
  <c r="BX244" i="2" s="1"/>
  <c r="BR244" i="2"/>
  <c r="BG244" i="2"/>
  <c r="BC244" i="2"/>
  <c r="BB244" i="2"/>
  <c r="BA244" i="2"/>
  <c r="AZ244" i="2"/>
  <c r="BQ244" i="2" s="1"/>
  <c r="AY244" i="2"/>
  <c r="BF244" i="2" s="1"/>
  <c r="AX244" i="2"/>
  <c r="BO244" i="2" s="1"/>
  <c r="AV244" i="2"/>
  <c r="L255" i="13" s="1"/>
  <c r="AO244" i="2"/>
  <c r="K255" i="13" s="1"/>
  <c r="AK244" i="2"/>
  <c r="Q244" i="2"/>
  <c r="DH243" i="2"/>
  <c r="CZ243" i="2"/>
  <c r="CY243" i="2"/>
  <c r="CW243" i="2"/>
  <c r="H254" i="13" s="1"/>
  <c r="CT243" i="2" a="1"/>
  <c r="CT243" i="2" s="1"/>
  <c r="CS243" i="2" a="1"/>
  <c r="CS243" i="2" s="1"/>
  <c r="CR243" i="2" a="1"/>
  <c r="CR243" i="2" s="1"/>
  <c r="CQ243" i="2"/>
  <c r="CP243" i="2"/>
  <c r="CO243" i="2"/>
  <c r="CM243" i="2"/>
  <c r="CK243" i="2"/>
  <c r="E254" i="13" s="1"/>
  <c r="BS243" i="2"/>
  <c r="CB243" i="2" s="1"/>
  <c r="BR243" i="2"/>
  <c r="BG243" i="2"/>
  <c r="BC243" i="2"/>
  <c r="BB243" i="2"/>
  <c r="BA243" i="2"/>
  <c r="AZ243" i="2"/>
  <c r="BQ243" i="2" s="1"/>
  <c r="AY243" i="2"/>
  <c r="AX243" i="2"/>
  <c r="BO243" i="2" s="1"/>
  <c r="AV243" i="2"/>
  <c r="L254" i="13" s="1"/>
  <c r="AO243" i="2"/>
  <c r="K254" i="13" s="1"/>
  <c r="AK243" i="2"/>
  <c r="Q243" i="2"/>
  <c r="DH242" i="2"/>
  <c r="CZ242" i="2"/>
  <c r="CY242" i="2"/>
  <c r="CW242" i="2"/>
  <c r="H253" i="13" s="1"/>
  <c r="CT242" i="2" a="1"/>
  <c r="CT242" i="2" s="1"/>
  <c r="CS242" i="2" a="1"/>
  <c r="CS242" i="2" s="1"/>
  <c r="CR242" i="2" a="1"/>
  <c r="CR242" i="2" s="1"/>
  <c r="CQ242" i="2"/>
  <c r="CP242" i="2"/>
  <c r="CO242" i="2"/>
  <c r="CM242" i="2"/>
  <c r="CK242" i="2"/>
  <c r="E253" i="13" s="1"/>
  <c r="BS242" i="2"/>
  <c r="CB242" i="2" s="1"/>
  <c r="CG242" i="2" s="1"/>
  <c r="CJ242" i="2" s="1"/>
  <c r="BR242" i="2"/>
  <c r="BG242" i="2"/>
  <c r="BC242" i="2"/>
  <c r="BB242" i="2"/>
  <c r="BA242" i="2"/>
  <c r="AZ242" i="2"/>
  <c r="BQ242" i="2" s="1"/>
  <c r="AY242" i="2"/>
  <c r="BF242" i="2" s="1"/>
  <c r="AX242" i="2"/>
  <c r="BE242" i="2" s="1"/>
  <c r="AV242" i="2"/>
  <c r="L253" i="13" s="1"/>
  <c r="AO242" i="2"/>
  <c r="K253" i="13" s="1"/>
  <c r="AK242" i="2"/>
  <c r="Q242" i="2"/>
  <c r="H252" i="13"/>
  <c r="G252" i="13"/>
  <c r="E252" i="13"/>
  <c r="L252" i="13"/>
  <c r="K252" i="13"/>
  <c r="H251" i="13"/>
  <c r="G251" i="13"/>
  <c r="E251" i="13"/>
  <c r="L251" i="13"/>
  <c r="K251" i="13"/>
  <c r="H250" i="13"/>
  <c r="G250" i="13"/>
  <c r="E250" i="13"/>
  <c r="L250" i="13"/>
  <c r="K250" i="13"/>
  <c r="H249" i="13"/>
  <c r="G249" i="13"/>
  <c r="E249" i="13"/>
  <c r="L249" i="13"/>
  <c r="K249" i="13"/>
  <c r="H248" i="13"/>
  <c r="G248" i="13"/>
  <c r="E248" i="13"/>
  <c r="L248" i="13"/>
  <c r="K248" i="13"/>
  <c r="H247" i="13"/>
  <c r="G247" i="13"/>
  <c r="E247" i="13"/>
  <c r="L247" i="13"/>
  <c r="K247" i="13"/>
  <c r="DH241" i="2"/>
  <c r="CZ241" i="2"/>
  <c r="CY241" i="2"/>
  <c r="CW241" i="2"/>
  <c r="H246" i="13" s="1"/>
  <c r="CT241" i="2" a="1"/>
  <c r="CT241" i="2" s="1"/>
  <c r="CS241" i="2" a="1"/>
  <c r="CS241" i="2" s="1"/>
  <c r="CR241" i="2" a="1"/>
  <c r="CR241" i="2" s="1"/>
  <c r="CQ241" i="2"/>
  <c r="CP241" i="2"/>
  <c r="CO241" i="2"/>
  <c r="CM241" i="2"/>
  <c r="CK241" i="2"/>
  <c r="E246" i="13" s="1"/>
  <c r="BS241" i="2"/>
  <c r="BX241" i="2" s="1"/>
  <c r="CA241" i="2" s="1"/>
  <c r="BR241" i="2"/>
  <c r="BG241" i="2"/>
  <c r="BC241" i="2"/>
  <c r="BB241" i="2"/>
  <c r="BA241" i="2"/>
  <c r="AZ241" i="2"/>
  <c r="BQ241" i="2" s="1"/>
  <c r="AY241" i="2"/>
  <c r="AX241" i="2"/>
  <c r="BE241" i="2" s="1"/>
  <c r="AV241" i="2"/>
  <c r="L246" i="13" s="1"/>
  <c r="AO241" i="2"/>
  <c r="K246" i="13" s="1"/>
  <c r="AK241" i="2"/>
  <c r="Q241" i="2"/>
  <c r="DH240" i="2"/>
  <c r="CZ240" i="2"/>
  <c r="CY240" i="2"/>
  <c r="CW240" i="2"/>
  <c r="H245" i="13" s="1"/>
  <c r="CT240" i="2" a="1"/>
  <c r="CT240" i="2" s="1"/>
  <c r="CS240" i="2" a="1"/>
  <c r="CS240" i="2" s="1"/>
  <c r="CR240" i="2" a="1"/>
  <c r="CR240" i="2" s="1"/>
  <c r="CQ240" i="2"/>
  <c r="CP240" i="2"/>
  <c r="CO240" i="2"/>
  <c r="CM240" i="2"/>
  <c r="CK240" i="2"/>
  <c r="E245" i="13" s="1"/>
  <c r="BS240" i="2"/>
  <c r="BX240" i="2" s="1"/>
  <c r="CA240" i="2" s="1"/>
  <c r="BR240" i="2"/>
  <c r="BG240" i="2"/>
  <c r="BC240" i="2"/>
  <c r="BB240" i="2"/>
  <c r="BA240" i="2"/>
  <c r="AZ240" i="2"/>
  <c r="BQ240" i="2" s="1"/>
  <c r="AY240" i="2"/>
  <c r="BF240" i="2" s="1"/>
  <c r="AX240" i="2"/>
  <c r="BE240" i="2" s="1"/>
  <c r="AV240" i="2"/>
  <c r="L245" i="13" s="1"/>
  <c r="AO240" i="2"/>
  <c r="K245" i="13" s="1"/>
  <c r="AK240" i="2"/>
  <c r="Q240" i="2"/>
  <c r="DH239" i="2"/>
  <c r="CZ239" i="2"/>
  <c r="CY239" i="2"/>
  <c r="CW239" i="2"/>
  <c r="H244" i="13" s="1"/>
  <c r="CT239" i="2" a="1"/>
  <c r="CT239" i="2" s="1"/>
  <c r="CS239" i="2" a="1"/>
  <c r="CS239" i="2" s="1"/>
  <c r="CR239" i="2" a="1"/>
  <c r="CR239" i="2" s="1"/>
  <c r="CQ239" i="2"/>
  <c r="G244" i="13" s="1"/>
  <c r="CP239" i="2"/>
  <c r="CO239" i="2"/>
  <c r="CM239" i="2"/>
  <c r="CK239" i="2"/>
  <c r="E244" i="13" s="1"/>
  <c r="BS239" i="2"/>
  <c r="BR239" i="2"/>
  <c r="BG239" i="2"/>
  <c r="BC239" i="2"/>
  <c r="BB239" i="2"/>
  <c r="BA239" i="2"/>
  <c r="AZ239" i="2"/>
  <c r="BQ239" i="2" s="1"/>
  <c r="AY239" i="2"/>
  <c r="BP239" i="2" s="1"/>
  <c r="AX239" i="2"/>
  <c r="BO239" i="2" s="1"/>
  <c r="AV239" i="2"/>
  <c r="L244" i="13" s="1"/>
  <c r="AO239" i="2"/>
  <c r="K244" i="13" s="1"/>
  <c r="AK239" i="2"/>
  <c r="Q239" i="2"/>
  <c r="DH238" i="2"/>
  <c r="CZ238" i="2"/>
  <c r="CY238" i="2"/>
  <c r="CW238" i="2"/>
  <c r="H243" i="13" s="1"/>
  <c r="CT238" i="2" a="1"/>
  <c r="CT238" i="2" s="1"/>
  <c r="CS238" i="2" a="1"/>
  <c r="CS238" i="2" s="1"/>
  <c r="CR238" i="2" a="1"/>
  <c r="CR238" i="2" s="1"/>
  <c r="CQ238" i="2"/>
  <c r="G243" i="13" s="1"/>
  <c r="CP238" i="2"/>
  <c r="CO238" i="2"/>
  <c r="CM238" i="2"/>
  <c r="CK238" i="2"/>
  <c r="E243" i="13" s="1"/>
  <c r="BS238" i="2"/>
  <c r="BX238" i="2" s="1"/>
  <c r="BR238" i="2"/>
  <c r="BG238" i="2"/>
  <c r="BC238" i="2"/>
  <c r="BB238" i="2"/>
  <c r="BA238" i="2"/>
  <c r="AZ238" i="2"/>
  <c r="BQ238" i="2" s="1"/>
  <c r="AY238" i="2"/>
  <c r="BF238" i="2" s="1"/>
  <c r="AX238" i="2"/>
  <c r="BO238" i="2" s="1"/>
  <c r="AV238" i="2"/>
  <c r="L243" i="13" s="1"/>
  <c r="AO238" i="2"/>
  <c r="K243" i="13" s="1"/>
  <c r="AK238" i="2"/>
  <c r="Q238" i="2"/>
  <c r="DH237" i="2"/>
  <c r="CZ237" i="2"/>
  <c r="CY237" i="2"/>
  <c r="CW237" i="2"/>
  <c r="H242" i="13" s="1"/>
  <c r="CT237" i="2" a="1"/>
  <c r="CT237" i="2" s="1"/>
  <c r="CS237" i="2" a="1"/>
  <c r="CS237" i="2" s="1"/>
  <c r="CR237" i="2" a="1"/>
  <c r="CR237" i="2" s="1"/>
  <c r="CQ237" i="2"/>
  <c r="G242" i="13" s="1"/>
  <c r="CP237" i="2"/>
  <c r="CO237" i="2"/>
  <c r="CM237" i="2"/>
  <c r="CK237" i="2"/>
  <c r="E242" i="13" s="1"/>
  <c r="BS237" i="2"/>
  <c r="BW237" i="2" s="1"/>
  <c r="BT237" i="2" s="1"/>
  <c r="BR237" i="2"/>
  <c r="BG237" i="2"/>
  <c r="BC237" i="2"/>
  <c r="BB237" i="2"/>
  <c r="BA237" i="2"/>
  <c r="AZ237" i="2"/>
  <c r="BQ237" i="2" s="1"/>
  <c r="AY237" i="2"/>
  <c r="BF237" i="2" s="1"/>
  <c r="AX237" i="2"/>
  <c r="BE237" i="2" s="1"/>
  <c r="AV237" i="2"/>
  <c r="L242" i="13" s="1"/>
  <c r="AO237" i="2"/>
  <c r="K242" i="13" s="1"/>
  <c r="AK237" i="2"/>
  <c r="Q237" i="2"/>
  <c r="DH236" i="2"/>
  <c r="CZ236" i="2"/>
  <c r="CY236" i="2"/>
  <c r="CW236" i="2"/>
  <c r="H241" i="13" s="1"/>
  <c r="CT236" i="2" a="1"/>
  <c r="CT236" i="2" s="1"/>
  <c r="CS236" i="2" a="1"/>
  <c r="CS236" i="2" s="1"/>
  <c r="CR236" i="2" a="1"/>
  <c r="CR236" i="2" s="1"/>
  <c r="CQ236" i="2"/>
  <c r="G241" i="13" s="1"/>
  <c r="CP236" i="2"/>
  <c r="CO236" i="2"/>
  <c r="CM236" i="2"/>
  <c r="CK236" i="2"/>
  <c r="E241" i="13" s="1"/>
  <c r="BS236" i="2"/>
  <c r="CB236" i="2" s="1"/>
  <c r="CF236" i="2" s="1"/>
  <c r="CC236" i="2" s="1"/>
  <c r="BR236" i="2"/>
  <c r="BG236" i="2"/>
  <c r="BC236" i="2"/>
  <c r="BB236" i="2"/>
  <c r="BA236" i="2"/>
  <c r="AZ236" i="2"/>
  <c r="BQ236" i="2" s="1"/>
  <c r="AY236" i="2"/>
  <c r="BF236" i="2" s="1"/>
  <c r="AX236" i="2"/>
  <c r="AV236" i="2"/>
  <c r="L241" i="13" s="1"/>
  <c r="AO236" i="2"/>
  <c r="K241" i="13" s="1"/>
  <c r="AK236" i="2"/>
  <c r="Q236" i="2"/>
  <c r="DH235" i="2"/>
  <c r="CZ235" i="2"/>
  <c r="CY235" i="2"/>
  <c r="CW235" i="2"/>
  <c r="H240" i="13" s="1"/>
  <c r="CT235" i="2" a="1"/>
  <c r="CT235" i="2" s="1"/>
  <c r="CS235" i="2" a="1"/>
  <c r="CS235" i="2" s="1"/>
  <c r="CR235" i="2" a="1"/>
  <c r="CR235" i="2" s="1"/>
  <c r="CQ235" i="2"/>
  <c r="G240" i="13" s="1"/>
  <c r="CP235" i="2"/>
  <c r="CO235" i="2"/>
  <c r="CM235" i="2"/>
  <c r="CK235" i="2"/>
  <c r="E240" i="13" s="1"/>
  <c r="BS235" i="2"/>
  <c r="CB235" i="2" s="1"/>
  <c r="CF235" i="2" s="1"/>
  <c r="BR235" i="2"/>
  <c r="BG235" i="2"/>
  <c r="BC235" i="2"/>
  <c r="BB235" i="2"/>
  <c r="BA235" i="2"/>
  <c r="AZ235" i="2"/>
  <c r="BQ235" i="2" s="1"/>
  <c r="AY235" i="2"/>
  <c r="BF235" i="2" s="1"/>
  <c r="AX235" i="2"/>
  <c r="BE235" i="2" s="1"/>
  <c r="AV235" i="2"/>
  <c r="L240" i="13" s="1"/>
  <c r="AO235" i="2"/>
  <c r="K240" i="13" s="1"/>
  <c r="AK235" i="2"/>
  <c r="Q235" i="2"/>
  <c r="DH234" i="2"/>
  <c r="CZ234" i="2"/>
  <c r="CY234" i="2"/>
  <c r="CW234" i="2"/>
  <c r="H239" i="13" s="1"/>
  <c r="CT234" i="2" a="1"/>
  <c r="CT234" i="2" s="1"/>
  <c r="CS234" i="2" a="1"/>
  <c r="CS234" i="2" s="1"/>
  <c r="CR234" i="2" a="1"/>
  <c r="CR234" i="2" s="1"/>
  <c r="CQ234" i="2"/>
  <c r="G239" i="13" s="1"/>
  <c r="CP234" i="2"/>
  <c r="CO234" i="2"/>
  <c r="CM234" i="2"/>
  <c r="CK234" i="2"/>
  <c r="E239" i="13" s="1"/>
  <c r="BS234" i="2"/>
  <c r="BW234" i="2" s="1"/>
  <c r="BT234" i="2" s="1"/>
  <c r="BR234" i="2"/>
  <c r="BG234" i="2"/>
  <c r="BC234" i="2"/>
  <c r="BB234" i="2"/>
  <c r="BA234" i="2"/>
  <c r="AZ234" i="2"/>
  <c r="BQ234" i="2" s="1"/>
  <c r="AY234" i="2"/>
  <c r="BP234" i="2" s="1"/>
  <c r="AX234" i="2"/>
  <c r="BE234" i="2" s="1"/>
  <c r="AV234" i="2"/>
  <c r="L239" i="13" s="1"/>
  <c r="AO234" i="2"/>
  <c r="K239" i="13" s="1"/>
  <c r="AK234" i="2"/>
  <c r="Q234" i="2"/>
  <c r="DH233" i="2"/>
  <c r="CZ233" i="2"/>
  <c r="CY233" i="2"/>
  <c r="CW233" i="2"/>
  <c r="H238" i="13" s="1"/>
  <c r="CT233" i="2" a="1"/>
  <c r="CT233" i="2" s="1"/>
  <c r="CS233" i="2" a="1"/>
  <c r="CS233" i="2" s="1"/>
  <c r="CR233" i="2" a="1"/>
  <c r="CR233" i="2" s="1"/>
  <c r="CQ233" i="2"/>
  <c r="CP233" i="2"/>
  <c r="CO233" i="2"/>
  <c r="CM233" i="2"/>
  <c r="CK233" i="2"/>
  <c r="E238" i="13" s="1"/>
  <c r="BS233" i="2"/>
  <c r="CB233" i="2" s="1"/>
  <c r="BR233" i="2"/>
  <c r="BG233" i="2"/>
  <c r="BC233" i="2"/>
  <c r="BB233" i="2"/>
  <c r="BA233" i="2"/>
  <c r="AZ233" i="2"/>
  <c r="BQ233" i="2" s="1"/>
  <c r="AY233" i="2"/>
  <c r="AX233" i="2"/>
  <c r="BE233" i="2" s="1"/>
  <c r="AV233" i="2"/>
  <c r="L238" i="13" s="1"/>
  <c r="AO233" i="2"/>
  <c r="K238" i="13" s="1"/>
  <c r="AK233" i="2"/>
  <c r="Q233" i="2"/>
  <c r="DH232" i="2"/>
  <c r="CZ232" i="2"/>
  <c r="CY232" i="2"/>
  <c r="CW232" i="2"/>
  <c r="H237" i="13" s="1"/>
  <c r="CT232" i="2" a="1"/>
  <c r="CT232" i="2" s="1"/>
  <c r="CS232" i="2" a="1"/>
  <c r="CS232" i="2" s="1"/>
  <c r="CR232" i="2" a="1"/>
  <c r="CR232" i="2" s="1"/>
  <c r="CQ232" i="2"/>
  <c r="CP232" i="2"/>
  <c r="CO232" i="2"/>
  <c r="CM232" i="2"/>
  <c r="CK232" i="2"/>
  <c r="E237" i="13" s="1"/>
  <c r="BS232" i="2"/>
  <c r="BX232" i="2" s="1"/>
  <c r="CA232" i="2" s="1"/>
  <c r="BR232" i="2"/>
  <c r="BG232" i="2"/>
  <c r="BC232" i="2"/>
  <c r="BB232" i="2"/>
  <c r="BA232" i="2"/>
  <c r="AZ232" i="2"/>
  <c r="BQ232" i="2" s="1"/>
  <c r="AY232" i="2"/>
  <c r="AX232" i="2"/>
  <c r="BE232" i="2" s="1"/>
  <c r="AV232" i="2"/>
  <c r="L237" i="13" s="1"/>
  <c r="AO232" i="2"/>
  <c r="K237" i="13" s="1"/>
  <c r="AK232" i="2"/>
  <c r="Q232" i="2"/>
  <c r="DH231" i="2"/>
  <c r="CZ231" i="2"/>
  <c r="CY231" i="2"/>
  <c r="CW231" i="2"/>
  <c r="H236" i="13" s="1"/>
  <c r="CT231" i="2" a="1"/>
  <c r="CT231" i="2" s="1"/>
  <c r="CS231" i="2" a="1"/>
  <c r="CS231" i="2" s="1"/>
  <c r="CR231" i="2" a="1"/>
  <c r="CR231" i="2" s="1"/>
  <c r="CQ231" i="2"/>
  <c r="G236" i="13" s="1"/>
  <c r="CP231" i="2"/>
  <c r="CO231" i="2"/>
  <c r="CM231" i="2"/>
  <c r="CK231" i="2"/>
  <c r="E236" i="13" s="1"/>
  <c r="BS231" i="2"/>
  <c r="BR231" i="2"/>
  <c r="BG231" i="2"/>
  <c r="BC231" i="2"/>
  <c r="BB231" i="2"/>
  <c r="BA231" i="2"/>
  <c r="AZ231" i="2"/>
  <c r="BQ231" i="2" s="1"/>
  <c r="AY231" i="2"/>
  <c r="BP231" i="2" s="1"/>
  <c r="AX231" i="2"/>
  <c r="BO231" i="2" s="1"/>
  <c r="AV231" i="2"/>
  <c r="L236" i="13" s="1"/>
  <c r="AO231" i="2"/>
  <c r="K236" i="13" s="1"/>
  <c r="AK231" i="2"/>
  <c r="Q231" i="2"/>
  <c r="DH230" i="2"/>
  <c r="CZ230" i="2"/>
  <c r="CY230" i="2"/>
  <c r="CW230" i="2"/>
  <c r="H235" i="13" s="1"/>
  <c r="CT230" i="2" a="1"/>
  <c r="CT230" i="2" s="1"/>
  <c r="CS230" i="2" a="1"/>
  <c r="CS230" i="2" s="1"/>
  <c r="CR230" i="2" a="1"/>
  <c r="CR230" i="2" s="1"/>
  <c r="CQ230" i="2"/>
  <c r="G235" i="13" s="1"/>
  <c r="CP230" i="2"/>
  <c r="CO230" i="2"/>
  <c r="CM230" i="2"/>
  <c r="CK230" i="2"/>
  <c r="E235" i="13" s="1"/>
  <c r="BS230" i="2"/>
  <c r="BR230" i="2"/>
  <c r="BG230" i="2"/>
  <c r="BC230" i="2"/>
  <c r="BB230" i="2"/>
  <c r="BA230" i="2"/>
  <c r="AZ230" i="2"/>
  <c r="BQ230" i="2" s="1"/>
  <c r="AY230" i="2"/>
  <c r="BP230" i="2" s="1"/>
  <c r="AX230" i="2"/>
  <c r="BE230" i="2" s="1"/>
  <c r="AV230" i="2"/>
  <c r="L235" i="13" s="1"/>
  <c r="AO230" i="2"/>
  <c r="K235" i="13" s="1"/>
  <c r="AK230" i="2"/>
  <c r="Q230" i="2"/>
  <c r="DH229" i="2"/>
  <c r="CZ229" i="2"/>
  <c r="CY229" i="2"/>
  <c r="CW229" i="2"/>
  <c r="H234" i="13" s="1"/>
  <c r="CT229" i="2" a="1"/>
  <c r="CT229" i="2" s="1"/>
  <c r="CS229" i="2" a="1"/>
  <c r="CS229" i="2" s="1"/>
  <c r="CR229" i="2" a="1"/>
  <c r="CR229" i="2" s="1"/>
  <c r="CQ229" i="2"/>
  <c r="G234" i="13" s="1"/>
  <c r="CP229" i="2"/>
  <c r="CO229" i="2"/>
  <c r="CM229" i="2"/>
  <c r="CK229" i="2"/>
  <c r="E234" i="13" s="1"/>
  <c r="BS229" i="2"/>
  <c r="BW229" i="2" s="1"/>
  <c r="BT229" i="2" s="1"/>
  <c r="BR229" i="2"/>
  <c r="BG229" i="2"/>
  <c r="BC229" i="2"/>
  <c r="BB229" i="2"/>
  <c r="BA229" i="2"/>
  <c r="AZ229" i="2"/>
  <c r="BQ229" i="2" s="1"/>
  <c r="AY229" i="2"/>
  <c r="BF229" i="2" s="1"/>
  <c r="AX229" i="2"/>
  <c r="BE229" i="2" s="1"/>
  <c r="AV229" i="2"/>
  <c r="L234" i="13" s="1"/>
  <c r="AO229" i="2"/>
  <c r="K234" i="13" s="1"/>
  <c r="AK229" i="2"/>
  <c r="Q229" i="2"/>
  <c r="DH228" i="2"/>
  <c r="CZ228" i="2"/>
  <c r="CY228" i="2"/>
  <c r="CW228" i="2"/>
  <c r="H233" i="13" s="1"/>
  <c r="CT228" i="2" a="1"/>
  <c r="CT228" i="2" s="1"/>
  <c r="CS228" i="2" a="1"/>
  <c r="CS228" i="2" s="1"/>
  <c r="CR228" i="2" a="1"/>
  <c r="CR228" i="2" s="1"/>
  <c r="CQ228" i="2"/>
  <c r="G233" i="13" s="1"/>
  <c r="CP228" i="2"/>
  <c r="CO228" i="2"/>
  <c r="CM228" i="2"/>
  <c r="CK228" i="2"/>
  <c r="E233" i="13" s="1"/>
  <c r="BS228" i="2"/>
  <c r="CB228" i="2" s="1"/>
  <c r="CF228" i="2" s="1"/>
  <c r="CC228" i="2" s="1"/>
  <c r="BR228" i="2"/>
  <c r="BG228" i="2"/>
  <c r="BC228" i="2"/>
  <c r="BB228" i="2"/>
  <c r="BA228" i="2"/>
  <c r="AZ228" i="2"/>
  <c r="BQ228" i="2" s="1"/>
  <c r="AY228" i="2"/>
  <c r="BP228" i="2" s="1"/>
  <c r="AX228" i="2"/>
  <c r="AV228" i="2"/>
  <c r="L233" i="13" s="1"/>
  <c r="AO228" i="2"/>
  <c r="K233" i="13" s="1"/>
  <c r="AK228" i="2"/>
  <c r="Q228" i="2"/>
  <c r="DH227" i="2"/>
  <c r="CZ227" i="2"/>
  <c r="CY227" i="2"/>
  <c r="CW227" i="2"/>
  <c r="H232" i="13" s="1"/>
  <c r="CT227" i="2" a="1"/>
  <c r="CT227" i="2" s="1"/>
  <c r="CS227" i="2" a="1"/>
  <c r="CS227" i="2" s="1"/>
  <c r="CR227" i="2" a="1"/>
  <c r="CR227" i="2" s="1"/>
  <c r="CQ227" i="2"/>
  <c r="G232" i="13" s="1"/>
  <c r="CP227" i="2"/>
  <c r="CO227" i="2"/>
  <c r="CM227" i="2"/>
  <c r="CK227" i="2"/>
  <c r="E232" i="13" s="1"/>
  <c r="BS227" i="2"/>
  <c r="CB227" i="2" s="1"/>
  <c r="BR227" i="2"/>
  <c r="BG227" i="2"/>
  <c r="BC227" i="2"/>
  <c r="BB227" i="2"/>
  <c r="BA227" i="2"/>
  <c r="AZ227" i="2"/>
  <c r="BQ227" i="2" s="1"/>
  <c r="AY227" i="2"/>
  <c r="BF227" i="2" s="1"/>
  <c r="AX227" i="2"/>
  <c r="BE227" i="2" s="1"/>
  <c r="AV227" i="2"/>
  <c r="L232" i="13" s="1"/>
  <c r="AO227" i="2"/>
  <c r="K232" i="13" s="1"/>
  <c r="AK227" i="2"/>
  <c r="Q227" i="2"/>
  <c r="DH226" i="2"/>
  <c r="CZ226" i="2"/>
  <c r="CY226" i="2"/>
  <c r="CW226" i="2"/>
  <c r="H231" i="13" s="1"/>
  <c r="CT226" i="2" a="1"/>
  <c r="CT226" i="2" s="1"/>
  <c r="CS226" i="2" a="1"/>
  <c r="CS226" i="2" s="1"/>
  <c r="CR226" i="2" a="1"/>
  <c r="CR226" i="2" s="1"/>
  <c r="CQ226" i="2"/>
  <c r="G231" i="13" s="1"/>
  <c r="CP226" i="2"/>
  <c r="CO226" i="2"/>
  <c r="CM226" i="2"/>
  <c r="CK226" i="2"/>
  <c r="E231" i="13" s="1"/>
  <c r="BS226" i="2"/>
  <c r="BW226" i="2" s="1"/>
  <c r="BT226" i="2" s="1"/>
  <c r="BR226" i="2"/>
  <c r="BG226" i="2"/>
  <c r="BC226" i="2"/>
  <c r="BB226" i="2"/>
  <c r="BA226" i="2"/>
  <c r="AZ226" i="2"/>
  <c r="BQ226" i="2" s="1"/>
  <c r="AY226" i="2"/>
  <c r="BF226" i="2" s="1"/>
  <c r="AX226" i="2"/>
  <c r="BE226" i="2" s="1"/>
  <c r="AV226" i="2"/>
  <c r="L231" i="13" s="1"/>
  <c r="AO226" i="2"/>
  <c r="K231" i="13" s="1"/>
  <c r="AK226" i="2"/>
  <c r="Q226" i="2"/>
  <c r="DH225" i="2"/>
  <c r="CZ225" i="2"/>
  <c r="CY225" i="2"/>
  <c r="CW225" i="2"/>
  <c r="H230" i="13" s="1"/>
  <c r="CT225" i="2" a="1"/>
  <c r="CT225" i="2" s="1"/>
  <c r="CS225" i="2" a="1"/>
  <c r="CS225" i="2" s="1"/>
  <c r="CR225" i="2" a="1"/>
  <c r="CR225" i="2" s="1"/>
  <c r="CQ225" i="2"/>
  <c r="CP225" i="2"/>
  <c r="CO225" i="2"/>
  <c r="CM225" i="2"/>
  <c r="CK225" i="2"/>
  <c r="E230" i="13" s="1"/>
  <c r="BS225" i="2"/>
  <c r="CB225" i="2" s="1"/>
  <c r="BR225" i="2"/>
  <c r="BG225" i="2"/>
  <c r="BC225" i="2"/>
  <c r="BB225" i="2"/>
  <c r="BA225" i="2"/>
  <c r="AZ225" i="2"/>
  <c r="BQ225" i="2" s="1"/>
  <c r="AY225" i="2"/>
  <c r="AX225" i="2"/>
  <c r="BE225" i="2" s="1"/>
  <c r="AV225" i="2"/>
  <c r="L230" i="13" s="1"/>
  <c r="AO225" i="2"/>
  <c r="K230" i="13" s="1"/>
  <c r="AK225" i="2"/>
  <c r="Q225" i="2"/>
  <c r="DH224" i="2"/>
  <c r="CZ224" i="2"/>
  <c r="CY224" i="2"/>
  <c r="CW224" i="2"/>
  <c r="H229" i="13" s="1"/>
  <c r="CT224" i="2" a="1"/>
  <c r="CT224" i="2" s="1"/>
  <c r="CS224" i="2" a="1"/>
  <c r="CS224" i="2" s="1"/>
  <c r="CR224" i="2" a="1"/>
  <c r="CR224" i="2" s="1"/>
  <c r="CQ224" i="2"/>
  <c r="CP224" i="2"/>
  <c r="CO224" i="2"/>
  <c r="CM224" i="2"/>
  <c r="CK224" i="2"/>
  <c r="E229" i="13" s="1"/>
  <c r="BS224" i="2"/>
  <c r="CB224" i="2" s="1"/>
  <c r="BR224" i="2"/>
  <c r="BG224" i="2"/>
  <c r="BC224" i="2"/>
  <c r="BB224" i="2"/>
  <c r="BA224" i="2"/>
  <c r="AZ224" i="2"/>
  <c r="BQ224" i="2" s="1"/>
  <c r="AY224" i="2"/>
  <c r="BF224" i="2" s="1"/>
  <c r="AX224" i="2"/>
  <c r="BE224" i="2" s="1"/>
  <c r="AV224" i="2"/>
  <c r="L229" i="13" s="1"/>
  <c r="AO224" i="2"/>
  <c r="K229" i="13" s="1"/>
  <c r="AK224" i="2"/>
  <c r="Q224" i="2"/>
  <c r="DH223" i="2"/>
  <c r="CZ223" i="2"/>
  <c r="CY223" i="2"/>
  <c r="CW223" i="2"/>
  <c r="H228" i="13" s="1"/>
  <c r="CT223" i="2" a="1"/>
  <c r="CT223" i="2" s="1"/>
  <c r="CS223" i="2" a="1"/>
  <c r="CS223" i="2" s="1"/>
  <c r="CR223" i="2" a="1"/>
  <c r="CR223" i="2" s="1"/>
  <c r="CQ223" i="2"/>
  <c r="G228" i="13" s="1"/>
  <c r="CP223" i="2"/>
  <c r="CO223" i="2"/>
  <c r="CM223" i="2"/>
  <c r="CK223" i="2"/>
  <c r="E228" i="13" s="1"/>
  <c r="BS223" i="2"/>
  <c r="BR223" i="2"/>
  <c r="BG223" i="2"/>
  <c r="BC223" i="2"/>
  <c r="BB223" i="2"/>
  <c r="BA223" i="2"/>
  <c r="AZ223" i="2"/>
  <c r="BQ223" i="2" s="1"/>
  <c r="AY223" i="2"/>
  <c r="BF223" i="2" s="1"/>
  <c r="AX223" i="2"/>
  <c r="BE223" i="2" s="1"/>
  <c r="AV223" i="2"/>
  <c r="L228" i="13" s="1"/>
  <c r="AO223" i="2"/>
  <c r="K228" i="13" s="1"/>
  <c r="AK223" i="2"/>
  <c r="Q223" i="2"/>
  <c r="DH222" i="2"/>
  <c r="CZ222" i="2"/>
  <c r="CY222" i="2"/>
  <c r="CW222" i="2"/>
  <c r="H227" i="13" s="1"/>
  <c r="CT222" i="2" a="1"/>
  <c r="CT222" i="2" s="1"/>
  <c r="CS222" i="2" a="1"/>
  <c r="CS222" i="2" s="1"/>
  <c r="CR222" i="2" a="1"/>
  <c r="CR222" i="2" s="1"/>
  <c r="CQ222" i="2"/>
  <c r="G227" i="13" s="1"/>
  <c r="CP222" i="2"/>
  <c r="CO222" i="2"/>
  <c r="CM222" i="2"/>
  <c r="CK222" i="2"/>
  <c r="E227" i="13" s="1"/>
  <c r="BS222" i="2"/>
  <c r="BR222" i="2"/>
  <c r="BG222" i="2"/>
  <c r="BC222" i="2"/>
  <c r="BB222" i="2"/>
  <c r="BA222" i="2"/>
  <c r="AZ222" i="2"/>
  <c r="BQ222" i="2" s="1"/>
  <c r="AY222" i="2"/>
  <c r="BP222" i="2" s="1"/>
  <c r="AX222" i="2"/>
  <c r="BE222" i="2" s="1"/>
  <c r="AV222" i="2"/>
  <c r="L227" i="13" s="1"/>
  <c r="AO222" i="2"/>
  <c r="K227" i="13" s="1"/>
  <c r="AK222" i="2"/>
  <c r="Q222" i="2"/>
  <c r="DH221" i="2"/>
  <c r="CZ221" i="2"/>
  <c r="CY221" i="2"/>
  <c r="CW221" i="2"/>
  <c r="H226" i="13" s="1"/>
  <c r="CT221" i="2" a="1"/>
  <c r="CT221" i="2" s="1"/>
  <c r="CS221" i="2" a="1"/>
  <c r="CS221" i="2" s="1"/>
  <c r="CR221" i="2" a="1"/>
  <c r="CR221" i="2" s="1"/>
  <c r="CQ221" i="2"/>
  <c r="G226" i="13" s="1"/>
  <c r="CP221" i="2"/>
  <c r="CO221" i="2"/>
  <c r="CM221" i="2"/>
  <c r="CK221" i="2"/>
  <c r="E226" i="13" s="1"/>
  <c r="BS221" i="2"/>
  <c r="BW221" i="2" s="1"/>
  <c r="BT221" i="2" s="1"/>
  <c r="BR221" i="2"/>
  <c r="BG221" i="2"/>
  <c r="BC221" i="2"/>
  <c r="BB221" i="2"/>
  <c r="BA221" i="2"/>
  <c r="AZ221" i="2"/>
  <c r="BQ221" i="2" s="1"/>
  <c r="AY221" i="2"/>
  <c r="BF221" i="2" s="1"/>
  <c r="AX221" i="2"/>
  <c r="BE221" i="2" s="1"/>
  <c r="AV221" i="2"/>
  <c r="L226" i="13" s="1"/>
  <c r="AO221" i="2"/>
  <c r="K226" i="13" s="1"/>
  <c r="AK221" i="2"/>
  <c r="Q221" i="2"/>
  <c r="DH220" i="2"/>
  <c r="CZ220" i="2"/>
  <c r="CY220" i="2"/>
  <c r="CW220" i="2"/>
  <c r="H225" i="13" s="1"/>
  <c r="CT220" i="2" a="1"/>
  <c r="CT220" i="2" s="1"/>
  <c r="CS220" i="2" a="1"/>
  <c r="CS220" i="2" s="1"/>
  <c r="CR220" i="2" a="1"/>
  <c r="CR220" i="2" s="1"/>
  <c r="CQ220" i="2"/>
  <c r="CP220" i="2"/>
  <c r="CO220" i="2"/>
  <c r="CM220" i="2"/>
  <c r="CK220" i="2"/>
  <c r="E225" i="13" s="1"/>
  <c r="BS220" i="2"/>
  <c r="CB220" i="2" s="1"/>
  <c r="CG220" i="2" s="1"/>
  <c r="BR220" i="2"/>
  <c r="BG220" i="2"/>
  <c r="BC220" i="2"/>
  <c r="BB220" i="2"/>
  <c r="BA220" i="2"/>
  <c r="AZ220" i="2"/>
  <c r="BQ220" i="2" s="1"/>
  <c r="AY220" i="2"/>
  <c r="AX220" i="2"/>
  <c r="BE220" i="2" s="1"/>
  <c r="AV220" i="2"/>
  <c r="L225" i="13" s="1"/>
  <c r="AO220" i="2"/>
  <c r="K225" i="13" s="1"/>
  <c r="AK220" i="2"/>
  <c r="Q220" i="2"/>
  <c r="DH219" i="2"/>
  <c r="CZ219" i="2"/>
  <c r="CY219" i="2"/>
  <c r="CW219" i="2"/>
  <c r="H224" i="13" s="1"/>
  <c r="CT219" i="2" a="1"/>
  <c r="CT219" i="2" s="1"/>
  <c r="CS219" i="2" a="1"/>
  <c r="CS219" i="2" s="1"/>
  <c r="CR219" i="2" a="1"/>
  <c r="CR219" i="2" s="1"/>
  <c r="CQ219" i="2"/>
  <c r="G224" i="13" s="1"/>
  <c r="CP219" i="2"/>
  <c r="CO219" i="2"/>
  <c r="CM219" i="2"/>
  <c r="CK219" i="2"/>
  <c r="E224" i="13" s="1"/>
  <c r="BS219" i="2"/>
  <c r="BR219" i="2"/>
  <c r="BG219" i="2"/>
  <c r="BC219" i="2"/>
  <c r="BB219" i="2"/>
  <c r="BA219" i="2"/>
  <c r="AZ219" i="2"/>
  <c r="BQ219" i="2" s="1"/>
  <c r="AY219" i="2"/>
  <c r="BF219" i="2" s="1"/>
  <c r="AX219" i="2"/>
  <c r="BE219" i="2" s="1"/>
  <c r="AV219" i="2"/>
  <c r="L224" i="13" s="1"/>
  <c r="AO219" i="2"/>
  <c r="K224" i="13" s="1"/>
  <c r="AK219" i="2"/>
  <c r="Q219" i="2"/>
  <c r="DH218" i="2"/>
  <c r="CZ218" i="2"/>
  <c r="CY218" i="2"/>
  <c r="CW218" i="2"/>
  <c r="H223" i="13" s="1"/>
  <c r="CT218" i="2" a="1"/>
  <c r="CT218" i="2" s="1"/>
  <c r="CS218" i="2" a="1"/>
  <c r="CS218" i="2" s="1"/>
  <c r="CR218" i="2" a="1"/>
  <c r="CR218" i="2" s="1"/>
  <c r="CQ218" i="2"/>
  <c r="CP218" i="2"/>
  <c r="CO218" i="2"/>
  <c r="CM218" i="2"/>
  <c r="CK218" i="2"/>
  <c r="E223" i="13" s="1"/>
  <c r="BS218" i="2"/>
  <c r="BX218" i="2" s="1"/>
  <c r="CA218" i="2" s="1"/>
  <c r="BR218" i="2"/>
  <c r="BG218" i="2"/>
  <c r="BC218" i="2"/>
  <c r="BB218" i="2"/>
  <c r="BA218" i="2"/>
  <c r="AZ218" i="2"/>
  <c r="BQ218" i="2" s="1"/>
  <c r="AY218" i="2"/>
  <c r="AX218" i="2"/>
  <c r="BE218" i="2" s="1"/>
  <c r="AV218" i="2"/>
  <c r="L223" i="13" s="1"/>
  <c r="AO218" i="2"/>
  <c r="K223" i="13" s="1"/>
  <c r="AK218" i="2"/>
  <c r="Q218" i="2"/>
  <c r="DH217" i="2"/>
  <c r="CZ217" i="2"/>
  <c r="CY217" i="2"/>
  <c r="CW217" i="2"/>
  <c r="H222" i="13" s="1"/>
  <c r="CT217" i="2" a="1"/>
  <c r="CT217" i="2" s="1"/>
  <c r="CS217" i="2" a="1"/>
  <c r="CS217" i="2" s="1"/>
  <c r="CR217" i="2" a="1"/>
  <c r="CR217" i="2" s="1"/>
  <c r="CQ217" i="2"/>
  <c r="G222" i="13" s="1"/>
  <c r="CP217" i="2"/>
  <c r="CO217" i="2"/>
  <c r="CM217" i="2"/>
  <c r="CK217" i="2"/>
  <c r="E222" i="13" s="1"/>
  <c r="BS217" i="2"/>
  <c r="BR217" i="2"/>
  <c r="BG217" i="2"/>
  <c r="BC217" i="2"/>
  <c r="BB217" i="2"/>
  <c r="BA217" i="2"/>
  <c r="AZ217" i="2"/>
  <c r="BQ217" i="2" s="1"/>
  <c r="AY217" i="2"/>
  <c r="BF217" i="2" s="1"/>
  <c r="AX217" i="2"/>
  <c r="BE217" i="2" s="1"/>
  <c r="AV217" i="2"/>
  <c r="L222" i="13" s="1"/>
  <c r="AO217" i="2"/>
  <c r="K222" i="13" s="1"/>
  <c r="AK217" i="2"/>
  <c r="Q217" i="2"/>
  <c r="DH216" i="2"/>
  <c r="CZ216" i="2"/>
  <c r="CY216" i="2"/>
  <c r="CW216" i="2"/>
  <c r="H221" i="13" s="1"/>
  <c r="CT216" i="2" a="1"/>
  <c r="CT216" i="2" s="1"/>
  <c r="CS216" i="2" a="1"/>
  <c r="CS216" i="2" s="1"/>
  <c r="CR216" i="2" a="1"/>
  <c r="CR216" i="2" s="1"/>
  <c r="CQ216" i="2"/>
  <c r="CP216" i="2"/>
  <c r="CO216" i="2"/>
  <c r="CM216" i="2"/>
  <c r="CK216" i="2"/>
  <c r="E221" i="13" s="1"/>
  <c r="BS216" i="2"/>
  <c r="BW216" i="2" s="1"/>
  <c r="BR216" i="2"/>
  <c r="BG216" i="2"/>
  <c r="BC216" i="2"/>
  <c r="BB216" i="2"/>
  <c r="BA216" i="2"/>
  <c r="AZ216" i="2"/>
  <c r="BQ216" i="2" s="1"/>
  <c r="AY216" i="2"/>
  <c r="AX216" i="2"/>
  <c r="BE216" i="2" s="1"/>
  <c r="AV216" i="2"/>
  <c r="L221" i="13" s="1"/>
  <c r="AO216" i="2"/>
  <c r="K221" i="13" s="1"/>
  <c r="AK216" i="2"/>
  <c r="Q216" i="2"/>
  <c r="DH215" i="2"/>
  <c r="CZ215" i="2"/>
  <c r="CY215" i="2"/>
  <c r="CW215" i="2"/>
  <c r="H220" i="13" s="1"/>
  <c r="CT215" i="2" a="1"/>
  <c r="CT215" i="2" s="1"/>
  <c r="CS215" i="2" a="1"/>
  <c r="CS215" i="2" s="1"/>
  <c r="CR215" i="2" a="1"/>
  <c r="CR215" i="2" s="1"/>
  <c r="CQ215" i="2"/>
  <c r="G220" i="13" s="1"/>
  <c r="CP215" i="2"/>
  <c r="CO215" i="2"/>
  <c r="CM215" i="2"/>
  <c r="CK215" i="2"/>
  <c r="E220" i="13" s="1"/>
  <c r="BS215" i="2"/>
  <c r="BR215" i="2"/>
  <c r="BG215" i="2"/>
  <c r="BC215" i="2"/>
  <c r="BB215" i="2"/>
  <c r="BA215" i="2"/>
  <c r="AZ215" i="2"/>
  <c r="BQ215" i="2" s="1"/>
  <c r="AY215" i="2"/>
  <c r="BF215" i="2" s="1"/>
  <c r="AX215" i="2"/>
  <c r="BE215" i="2" s="1"/>
  <c r="AV215" i="2"/>
  <c r="L220" i="13" s="1"/>
  <c r="AO215" i="2"/>
  <c r="K220" i="13" s="1"/>
  <c r="AK215" i="2"/>
  <c r="Q215" i="2"/>
  <c r="DH214" i="2"/>
  <c r="CZ214" i="2"/>
  <c r="CY214" i="2"/>
  <c r="CW214" i="2"/>
  <c r="H219" i="13" s="1"/>
  <c r="CT214" i="2" a="1"/>
  <c r="CT214" i="2" s="1"/>
  <c r="CS214" i="2" a="1"/>
  <c r="CS214" i="2" s="1"/>
  <c r="CR214" i="2" a="1"/>
  <c r="CR214" i="2" s="1"/>
  <c r="CQ214" i="2"/>
  <c r="CP214" i="2"/>
  <c r="CO214" i="2"/>
  <c r="CM214" i="2"/>
  <c r="CK214" i="2"/>
  <c r="E219" i="13" s="1"/>
  <c r="BS214" i="2"/>
  <c r="CB214" i="2" s="1"/>
  <c r="BR214" i="2"/>
  <c r="BG214" i="2"/>
  <c r="BC214" i="2"/>
  <c r="BB214" i="2"/>
  <c r="BA214" i="2"/>
  <c r="AZ214" i="2"/>
  <c r="BQ214" i="2" s="1"/>
  <c r="AY214" i="2"/>
  <c r="AX214" i="2"/>
  <c r="BE214" i="2" s="1"/>
  <c r="AV214" i="2"/>
  <c r="L219" i="13" s="1"/>
  <c r="AO214" i="2"/>
  <c r="K219" i="13" s="1"/>
  <c r="AK214" i="2"/>
  <c r="Q214" i="2"/>
  <c r="DH213" i="2"/>
  <c r="CZ213" i="2"/>
  <c r="CY213" i="2"/>
  <c r="CW213" i="2"/>
  <c r="H218" i="13" s="1"/>
  <c r="CT213" i="2" a="1"/>
  <c r="CT213" i="2" s="1"/>
  <c r="CS213" i="2" a="1"/>
  <c r="CS213" i="2" s="1"/>
  <c r="CR213" i="2" a="1"/>
  <c r="CR213" i="2" s="1"/>
  <c r="CQ213" i="2"/>
  <c r="G218" i="13" s="1"/>
  <c r="CP213" i="2"/>
  <c r="CO213" i="2"/>
  <c r="CM213" i="2"/>
  <c r="CK213" i="2"/>
  <c r="E218" i="13" s="1"/>
  <c r="BS213" i="2"/>
  <c r="BW213" i="2" s="1"/>
  <c r="BT213" i="2" s="1"/>
  <c r="BR213" i="2"/>
  <c r="BG213" i="2"/>
  <c r="BC213" i="2"/>
  <c r="BB213" i="2"/>
  <c r="BA213" i="2"/>
  <c r="AZ213" i="2"/>
  <c r="BQ213" i="2" s="1"/>
  <c r="AY213" i="2"/>
  <c r="BF213" i="2" s="1"/>
  <c r="AX213" i="2"/>
  <c r="BE213" i="2" s="1"/>
  <c r="AV213" i="2"/>
  <c r="L218" i="13" s="1"/>
  <c r="AO213" i="2"/>
  <c r="K218" i="13" s="1"/>
  <c r="AK213" i="2"/>
  <c r="Q213" i="2"/>
  <c r="DH212" i="2"/>
  <c r="CZ212" i="2"/>
  <c r="CY212" i="2"/>
  <c r="CW212" i="2"/>
  <c r="H217" i="13" s="1"/>
  <c r="CT212" i="2" a="1"/>
  <c r="CT212" i="2" s="1"/>
  <c r="CS212" i="2" a="1"/>
  <c r="CS212" i="2" s="1"/>
  <c r="CR212" i="2" a="1"/>
  <c r="CR212" i="2" s="1"/>
  <c r="CQ212" i="2"/>
  <c r="CP212" i="2"/>
  <c r="CO212" i="2"/>
  <c r="CM212" i="2"/>
  <c r="CK212" i="2"/>
  <c r="E217" i="13" s="1"/>
  <c r="BS212" i="2"/>
  <c r="CB212" i="2" s="1"/>
  <c r="BR212" i="2"/>
  <c r="BG212" i="2"/>
  <c r="BC212" i="2"/>
  <c r="BB212" i="2"/>
  <c r="BA212" i="2"/>
  <c r="AZ212" i="2"/>
  <c r="BQ212" i="2" s="1"/>
  <c r="AY212" i="2"/>
  <c r="AX212" i="2"/>
  <c r="BE212" i="2" s="1"/>
  <c r="AV212" i="2"/>
  <c r="L217" i="13" s="1"/>
  <c r="AO212" i="2"/>
  <c r="K217" i="13" s="1"/>
  <c r="AK212" i="2"/>
  <c r="Q212" i="2"/>
  <c r="DH211" i="2"/>
  <c r="CZ211" i="2"/>
  <c r="CY211" i="2"/>
  <c r="CW211" i="2"/>
  <c r="H216" i="13" s="1"/>
  <c r="CT211" i="2" a="1"/>
  <c r="CT211" i="2" s="1"/>
  <c r="CS211" i="2" a="1"/>
  <c r="CS211" i="2" s="1"/>
  <c r="CR211" i="2" a="1"/>
  <c r="CR211" i="2" s="1"/>
  <c r="CQ211" i="2"/>
  <c r="G216" i="13" s="1"/>
  <c r="CP211" i="2"/>
  <c r="CO211" i="2"/>
  <c r="CM211" i="2"/>
  <c r="CK211" i="2"/>
  <c r="E216" i="13" s="1"/>
  <c r="BS211" i="2"/>
  <c r="BX211" i="2" s="1"/>
  <c r="CA211" i="2" s="1"/>
  <c r="BR211" i="2"/>
  <c r="BG211" i="2"/>
  <c r="BC211" i="2"/>
  <c r="BB211" i="2"/>
  <c r="BA211" i="2"/>
  <c r="AZ211" i="2"/>
  <c r="BQ211" i="2" s="1"/>
  <c r="AY211" i="2"/>
  <c r="BF211" i="2" s="1"/>
  <c r="AX211" i="2"/>
  <c r="BE211" i="2" s="1"/>
  <c r="AV211" i="2"/>
  <c r="L216" i="13" s="1"/>
  <c r="AO211" i="2"/>
  <c r="K216" i="13" s="1"/>
  <c r="AK211" i="2"/>
  <c r="Q211" i="2"/>
  <c r="DH210" i="2"/>
  <c r="CZ210" i="2"/>
  <c r="CY210" i="2"/>
  <c r="CW210" i="2"/>
  <c r="H215" i="13" s="1"/>
  <c r="CT210" i="2" a="1"/>
  <c r="CT210" i="2" s="1"/>
  <c r="CS210" i="2" a="1"/>
  <c r="CS210" i="2" s="1"/>
  <c r="CR210" i="2" a="1"/>
  <c r="CR210" i="2" s="1"/>
  <c r="CQ210" i="2"/>
  <c r="CP210" i="2"/>
  <c r="CO210" i="2"/>
  <c r="CM210" i="2"/>
  <c r="CK210" i="2"/>
  <c r="E215" i="13" s="1"/>
  <c r="BS210" i="2"/>
  <c r="BX210" i="2" s="1"/>
  <c r="CA210" i="2" s="1"/>
  <c r="BR210" i="2"/>
  <c r="BG210" i="2"/>
  <c r="BC210" i="2"/>
  <c r="BB210" i="2"/>
  <c r="BA210" i="2"/>
  <c r="AZ210" i="2"/>
  <c r="BQ210" i="2" s="1"/>
  <c r="AY210" i="2"/>
  <c r="AX210" i="2"/>
  <c r="BO210" i="2" s="1"/>
  <c r="AV210" i="2"/>
  <c r="L215" i="13" s="1"/>
  <c r="AO210" i="2"/>
  <c r="K215" i="13" s="1"/>
  <c r="AK210" i="2"/>
  <c r="Q210" i="2"/>
  <c r="DH209" i="2"/>
  <c r="CZ209" i="2"/>
  <c r="CY209" i="2"/>
  <c r="CW209" i="2"/>
  <c r="H214" i="13" s="1"/>
  <c r="CT209" i="2" a="1"/>
  <c r="CT209" i="2" s="1"/>
  <c r="CS209" i="2" a="1"/>
  <c r="CS209" i="2" s="1"/>
  <c r="CR209" i="2" a="1"/>
  <c r="CR209" i="2" s="1"/>
  <c r="CQ209" i="2"/>
  <c r="G214" i="13" s="1"/>
  <c r="CP209" i="2"/>
  <c r="CO209" i="2"/>
  <c r="CM209" i="2"/>
  <c r="CK209" i="2"/>
  <c r="E214" i="13" s="1"/>
  <c r="BS209" i="2"/>
  <c r="CB209" i="2" s="1"/>
  <c r="BR209" i="2"/>
  <c r="BG209" i="2"/>
  <c r="BC209" i="2"/>
  <c r="BB209" i="2"/>
  <c r="BA209" i="2"/>
  <c r="AZ209" i="2"/>
  <c r="BQ209" i="2" s="1"/>
  <c r="AY209" i="2"/>
  <c r="BF209" i="2" s="1"/>
  <c r="AX209" i="2"/>
  <c r="BE209" i="2" s="1"/>
  <c r="AV209" i="2"/>
  <c r="L214" i="13" s="1"/>
  <c r="AO209" i="2"/>
  <c r="K214" i="13" s="1"/>
  <c r="AK209" i="2"/>
  <c r="Q209" i="2"/>
  <c r="DH208" i="2"/>
  <c r="CZ208" i="2"/>
  <c r="CY208" i="2"/>
  <c r="CW208" i="2"/>
  <c r="H213" i="13" s="1"/>
  <c r="CT208" i="2" a="1"/>
  <c r="CT208" i="2" s="1"/>
  <c r="CS208" i="2" a="1"/>
  <c r="CS208" i="2" s="1"/>
  <c r="CR208" i="2" a="1"/>
  <c r="CR208" i="2" s="1"/>
  <c r="CQ208" i="2"/>
  <c r="CP208" i="2"/>
  <c r="CO208" i="2"/>
  <c r="CM208" i="2"/>
  <c r="CK208" i="2"/>
  <c r="E213" i="13" s="1"/>
  <c r="BS208" i="2"/>
  <c r="BW208" i="2" s="1"/>
  <c r="BR208" i="2"/>
  <c r="BG208" i="2"/>
  <c r="BC208" i="2"/>
  <c r="BB208" i="2"/>
  <c r="BA208" i="2"/>
  <c r="AZ208" i="2"/>
  <c r="BQ208" i="2" s="1"/>
  <c r="AY208" i="2"/>
  <c r="AX208" i="2"/>
  <c r="BE208" i="2" s="1"/>
  <c r="AV208" i="2"/>
  <c r="L213" i="13" s="1"/>
  <c r="AO208" i="2"/>
  <c r="K213" i="13" s="1"/>
  <c r="AK208" i="2"/>
  <c r="Q208" i="2"/>
  <c r="DH207" i="2"/>
  <c r="CZ207" i="2"/>
  <c r="CY207" i="2"/>
  <c r="CW207" i="2"/>
  <c r="H212" i="13" s="1"/>
  <c r="CT207" i="2" a="1"/>
  <c r="CT207" i="2" s="1"/>
  <c r="CS207" i="2" a="1"/>
  <c r="CS207" i="2" s="1"/>
  <c r="CR207" i="2" a="1"/>
  <c r="CR207" i="2" s="1"/>
  <c r="CQ207" i="2"/>
  <c r="G212" i="13" s="1"/>
  <c r="CP207" i="2"/>
  <c r="CO207" i="2"/>
  <c r="CM207" i="2"/>
  <c r="CK207" i="2"/>
  <c r="E212" i="13" s="1"/>
  <c r="BS207" i="2"/>
  <c r="BX207" i="2" s="1"/>
  <c r="CA207" i="2" s="1"/>
  <c r="BR207" i="2"/>
  <c r="BG207" i="2"/>
  <c r="BC207" i="2"/>
  <c r="BB207" i="2"/>
  <c r="BA207" i="2"/>
  <c r="AZ207" i="2"/>
  <c r="BQ207" i="2" s="1"/>
  <c r="AY207" i="2"/>
  <c r="BF207" i="2" s="1"/>
  <c r="AX207" i="2"/>
  <c r="BE207" i="2" s="1"/>
  <c r="AV207" i="2"/>
  <c r="L212" i="13" s="1"/>
  <c r="AO207" i="2"/>
  <c r="K212" i="13" s="1"/>
  <c r="AK207" i="2"/>
  <c r="Q207" i="2"/>
  <c r="DH206" i="2"/>
  <c r="CZ206" i="2"/>
  <c r="CY206" i="2"/>
  <c r="CW206" i="2"/>
  <c r="H211" i="13" s="1"/>
  <c r="CT206" i="2" a="1"/>
  <c r="CT206" i="2" s="1"/>
  <c r="CS206" i="2" a="1"/>
  <c r="CS206" i="2" s="1"/>
  <c r="CR206" i="2" a="1"/>
  <c r="CR206" i="2" s="1"/>
  <c r="CQ206" i="2"/>
  <c r="CP206" i="2"/>
  <c r="CO206" i="2"/>
  <c r="CM206" i="2"/>
  <c r="CK206" i="2"/>
  <c r="E211" i="13" s="1"/>
  <c r="BS206" i="2"/>
  <c r="CB206" i="2" s="1"/>
  <c r="CG206" i="2" s="1"/>
  <c r="BR206" i="2"/>
  <c r="BG206" i="2"/>
  <c r="BC206" i="2"/>
  <c r="BB206" i="2"/>
  <c r="BA206" i="2"/>
  <c r="AZ206" i="2"/>
  <c r="BQ206" i="2" s="1"/>
  <c r="AY206" i="2"/>
  <c r="AX206" i="2"/>
  <c r="BE206" i="2" s="1"/>
  <c r="AV206" i="2"/>
  <c r="L211" i="13" s="1"/>
  <c r="AO206" i="2"/>
  <c r="K211" i="13" s="1"/>
  <c r="AK206" i="2"/>
  <c r="Q206" i="2"/>
  <c r="DH205" i="2"/>
  <c r="CZ205" i="2"/>
  <c r="CY205" i="2"/>
  <c r="CW205" i="2"/>
  <c r="H210" i="13" s="1"/>
  <c r="CT205" i="2" a="1"/>
  <c r="CT205" i="2" s="1"/>
  <c r="CS205" i="2" a="1"/>
  <c r="CS205" i="2" s="1"/>
  <c r="CR205" i="2" a="1"/>
  <c r="CR205" i="2" s="1"/>
  <c r="CQ205" i="2"/>
  <c r="G210" i="13" s="1"/>
  <c r="CP205" i="2"/>
  <c r="CO205" i="2"/>
  <c r="CM205" i="2"/>
  <c r="CK205" i="2"/>
  <c r="E210" i="13" s="1"/>
  <c r="BS205" i="2"/>
  <c r="BW205" i="2" s="1"/>
  <c r="BT205" i="2" s="1"/>
  <c r="BR205" i="2"/>
  <c r="BG205" i="2"/>
  <c r="BC205" i="2"/>
  <c r="BB205" i="2"/>
  <c r="BA205" i="2"/>
  <c r="AZ205" i="2"/>
  <c r="BQ205" i="2" s="1"/>
  <c r="AY205" i="2"/>
  <c r="BF205" i="2" s="1"/>
  <c r="AX205" i="2"/>
  <c r="BE205" i="2" s="1"/>
  <c r="AV205" i="2"/>
  <c r="L210" i="13" s="1"/>
  <c r="AO205" i="2"/>
  <c r="K210" i="13" s="1"/>
  <c r="AK205" i="2"/>
  <c r="Q205" i="2"/>
  <c r="DH204" i="2"/>
  <c r="CZ204" i="2"/>
  <c r="CY204" i="2"/>
  <c r="CW204" i="2"/>
  <c r="H209" i="13" s="1"/>
  <c r="CT204" i="2" a="1"/>
  <c r="CT204" i="2" s="1"/>
  <c r="CS204" i="2" a="1"/>
  <c r="CS204" i="2" s="1"/>
  <c r="CR204" i="2" a="1"/>
  <c r="CR204" i="2" s="1"/>
  <c r="CQ204" i="2"/>
  <c r="CP204" i="2"/>
  <c r="CO204" i="2"/>
  <c r="CM204" i="2"/>
  <c r="CK204" i="2"/>
  <c r="E209" i="13" s="1"/>
  <c r="BS204" i="2"/>
  <c r="BR204" i="2"/>
  <c r="BG204" i="2"/>
  <c r="BC204" i="2"/>
  <c r="BB204" i="2"/>
  <c r="BA204" i="2"/>
  <c r="AZ204" i="2"/>
  <c r="BQ204" i="2" s="1"/>
  <c r="AY204" i="2"/>
  <c r="AX204" i="2"/>
  <c r="AV204" i="2"/>
  <c r="L209" i="13" s="1"/>
  <c r="AO204" i="2"/>
  <c r="K209" i="13" s="1"/>
  <c r="AK204" i="2"/>
  <c r="Q204" i="2"/>
  <c r="DH203" i="2"/>
  <c r="CZ203" i="2"/>
  <c r="CY203" i="2"/>
  <c r="CW203" i="2"/>
  <c r="H208" i="13" s="1"/>
  <c r="CT203" i="2" a="1"/>
  <c r="CT203" i="2" s="1"/>
  <c r="CS203" i="2" a="1"/>
  <c r="CS203" i="2" s="1"/>
  <c r="CR203" i="2" a="1"/>
  <c r="CR203" i="2" s="1"/>
  <c r="CQ203" i="2"/>
  <c r="G208" i="13" s="1"/>
  <c r="CP203" i="2"/>
  <c r="CO203" i="2"/>
  <c r="CM203" i="2"/>
  <c r="CK203" i="2"/>
  <c r="E208" i="13" s="1"/>
  <c r="BS203" i="2"/>
  <c r="CB203" i="2" s="1"/>
  <c r="BR203" i="2"/>
  <c r="BG203" i="2"/>
  <c r="BC203" i="2"/>
  <c r="BB203" i="2"/>
  <c r="BA203" i="2"/>
  <c r="AZ203" i="2"/>
  <c r="BQ203" i="2" s="1"/>
  <c r="AY203" i="2"/>
  <c r="BF203" i="2" s="1"/>
  <c r="AX203" i="2"/>
  <c r="BE203" i="2" s="1"/>
  <c r="AV203" i="2"/>
  <c r="L208" i="13" s="1"/>
  <c r="AO203" i="2"/>
  <c r="K208" i="13" s="1"/>
  <c r="AK203" i="2"/>
  <c r="Q203" i="2"/>
  <c r="DH202" i="2"/>
  <c r="CZ202" i="2"/>
  <c r="CY202" i="2"/>
  <c r="CW202" i="2"/>
  <c r="H207" i="13" s="1"/>
  <c r="CT202" i="2" a="1"/>
  <c r="CT202" i="2" s="1"/>
  <c r="CS202" i="2" a="1"/>
  <c r="CS202" i="2" s="1"/>
  <c r="CR202" i="2" a="1"/>
  <c r="CR202" i="2" s="1"/>
  <c r="CQ202" i="2"/>
  <c r="CP202" i="2"/>
  <c r="CO202" i="2"/>
  <c r="CM202" i="2"/>
  <c r="CK202" i="2"/>
  <c r="E207" i="13" s="1"/>
  <c r="BS202" i="2"/>
  <c r="CB202" i="2" s="1"/>
  <c r="CG202" i="2" s="1"/>
  <c r="BR202" i="2"/>
  <c r="BG202" i="2"/>
  <c r="BC202" i="2"/>
  <c r="BB202" i="2"/>
  <c r="BA202" i="2"/>
  <c r="AZ202" i="2"/>
  <c r="BQ202" i="2" s="1"/>
  <c r="AY202" i="2"/>
  <c r="AX202" i="2"/>
  <c r="BE202" i="2" s="1"/>
  <c r="AV202" i="2"/>
  <c r="L207" i="13" s="1"/>
  <c r="AO202" i="2"/>
  <c r="K207" i="13" s="1"/>
  <c r="AK202" i="2"/>
  <c r="Q202" i="2"/>
  <c r="DH201" i="2"/>
  <c r="CZ201" i="2"/>
  <c r="CY201" i="2"/>
  <c r="CW201" i="2"/>
  <c r="H205" i="13" s="1"/>
  <c r="CT201" i="2" a="1"/>
  <c r="CT201" i="2" s="1"/>
  <c r="CS201" i="2" a="1"/>
  <c r="CS201" i="2" s="1"/>
  <c r="CR201" i="2" a="1"/>
  <c r="CR201" i="2" s="1"/>
  <c r="CQ201" i="2"/>
  <c r="G205" i="13" s="1"/>
  <c r="CP201" i="2"/>
  <c r="CO201" i="2"/>
  <c r="CM201" i="2"/>
  <c r="CK201" i="2"/>
  <c r="E205" i="13" s="1"/>
  <c r="BS201" i="2"/>
  <c r="CB201" i="2" s="1"/>
  <c r="BR201" i="2"/>
  <c r="BG201" i="2"/>
  <c r="BC201" i="2"/>
  <c r="BB201" i="2"/>
  <c r="BA201" i="2"/>
  <c r="AZ201" i="2"/>
  <c r="BQ201" i="2" s="1"/>
  <c r="AY201" i="2"/>
  <c r="BF201" i="2" s="1"/>
  <c r="AX201" i="2"/>
  <c r="BE201" i="2" s="1"/>
  <c r="AV201" i="2"/>
  <c r="L205" i="13" s="1"/>
  <c r="AO201" i="2"/>
  <c r="K205" i="13" s="1"/>
  <c r="AK201" i="2"/>
  <c r="Q201" i="2"/>
  <c r="DH200" i="2"/>
  <c r="CZ200" i="2"/>
  <c r="CY200" i="2"/>
  <c r="CW200" i="2"/>
  <c r="H204" i="13" s="1"/>
  <c r="CT200" i="2" a="1"/>
  <c r="CT200" i="2" s="1"/>
  <c r="CS200" i="2" a="1"/>
  <c r="CS200" i="2" s="1"/>
  <c r="CR200" i="2" a="1"/>
  <c r="CR200" i="2" s="1"/>
  <c r="CQ200" i="2"/>
  <c r="CP200" i="2"/>
  <c r="CO200" i="2"/>
  <c r="CM200" i="2"/>
  <c r="CK200" i="2"/>
  <c r="E204" i="13" s="1"/>
  <c r="BS200" i="2"/>
  <c r="BW200" i="2" s="1"/>
  <c r="BR200" i="2"/>
  <c r="BG200" i="2"/>
  <c r="BC200" i="2"/>
  <c r="BB200" i="2"/>
  <c r="BA200" i="2"/>
  <c r="AZ200" i="2"/>
  <c r="BQ200" i="2" s="1"/>
  <c r="AY200" i="2"/>
  <c r="AX200" i="2"/>
  <c r="BE200" i="2" s="1"/>
  <c r="AV200" i="2"/>
  <c r="L204" i="13" s="1"/>
  <c r="AO200" i="2"/>
  <c r="K204" i="13" s="1"/>
  <c r="AK200" i="2"/>
  <c r="Q200" i="2"/>
  <c r="DH199" i="2"/>
  <c r="CZ199" i="2"/>
  <c r="CY199" i="2"/>
  <c r="CW199" i="2"/>
  <c r="H203" i="13" s="1"/>
  <c r="CT199" i="2" a="1"/>
  <c r="CT199" i="2" s="1"/>
  <c r="CS199" i="2" a="1"/>
  <c r="CS199" i="2" s="1"/>
  <c r="CR199" i="2" a="1"/>
  <c r="CR199" i="2" s="1"/>
  <c r="CQ199" i="2"/>
  <c r="G203" i="13" s="1"/>
  <c r="CP199" i="2"/>
  <c r="CO199" i="2"/>
  <c r="CM199" i="2"/>
  <c r="CK199" i="2"/>
  <c r="E203" i="13" s="1"/>
  <c r="BS199" i="2"/>
  <c r="CB199" i="2" s="1"/>
  <c r="BR199" i="2"/>
  <c r="BG199" i="2"/>
  <c r="BC199" i="2"/>
  <c r="BB199" i="2"/>
  <c r="BA199" i="2"/>
  <c r="AZ199" i="2"/>
  <c r="BQ199" i="2" s="1"/>
  <c r="AY199" i="2"/>
  <c r="BF199" i="2" s="1"/>
  <c r="AX199" i="2"/>
  <c r="BE199" i="2" s="1"/>
  <c r="AV199" i="2"/>
  <c r="L203" i="13" s="1"/>
  <c r="AO199" i="2"/>
  <c r="K203" i="13" s="1"/>
  <c r="AK199" i="2"/>
  <c r="Q199" i="2"/>
  <c r="DH198" i="2"/>
  <c r="CZ198" i="2"/>
  <c r="CY198" i="2"/>
  <c r="CW198" i="2"/>
  <c r="H202" i="13" s="1"/>
  <c r="CT198" i="2" a="1"/>
  <c r="CT198" i="2" s="1"/>
  <c r="CS198" i="2" a="1"/>
  <c r="CS198" i="2" s="1"/>
  <c r="CR198" i="2" a="1"/>
  <c r="CR198" i="2" s="1"/>
  <c r="CQ198" i="2"/>
  <c r="CP198" i="2"/>
  <c r="CO198" i="2"/>
  <c r="CM198" i="2"/>
  <c r="CK198" i="2"/>
  <c r="E202" i="13" s="1"/>
  <c r="BS198" i="2"/>
  <c r="BR198" i="2"/>
  <c r="BG198" i="2"/>
  <c r="BC198" i="2"/>
  <c r="BB198" i="2"/>
  <c r="BA198" i="2"/>
  <c r="AZ198" i="2"/>
  <c r="BQ198" i="2" s="1"/>
  <c r="AY198" i="2"/>
  <c r="AX198" i="2"/>
  <c r="BE198" i="2" s="1"/>
  <c r="AV198" i="2"/>
  <c r="L202" i="13" s="1"/>
  <c r="AO198" i="2"/>
  <c r="K202" i="13" s="1"/>
  <c r="AK198" i="2"/>
  <c r="Q198" i="2"/>
  <c r="DH197" i="2"/>
  <c r="CZ197" i="2"/>
  <c r="CY197" i="2"/>
  <c r="CW197" i="2"/>
  <c r="H201" i="13" s="1"/>
  <c r="CT197" i="2" a="1"/>
  <c r="CT197" i="2" s="1"/>
  <c r="CS197" i="2" a="1"/>
  <c r="CS197" i="2" s="1"/>
  <c r="CR197" i="2" a="1"/>
  <c r="CR197" i="2" s="1"/>
  <c r="CQ197" i="2"/>
  <c r="CP197" i="2"/>
  <c r="CO197" i="2"/>
  <c r="CM197" i="2"/>
  <c r="CK197" i="2"/>
  <c r="E201" i="13" s="1"/>
  <c r="BS197" i="2"/>
  <c r="CB197" i="2" s="1"/>
  <c r="CG197" i="2" s="1"/>
  <c r="BR197" i="2"/>
  <c r="BG197" i="2"/>
  <c r="BC197" i="2"/>
  <c r="BB197" i="2"/>
  <c r="BA197" i="2"/>
  <c r="AZ197" i="2"/>
  <c r="BQ197" i="2" s="1"/>
  <c r="AY197" i="2"/>
  <c r="AX197" i="2"/>
  <c r="BE197" i="2" s="1"/>
  <c r="AV197" i="2"/>
  <c r="L201" i="13" s="1"/>
  <c r="AO197" i="2"/>
  <c r="K201" i="13" s="1"/>
  <c r="AK197" i="2"/>
  <c r="Q197" i="2"/>
  <c r="DH196" i="2"/>
  <c r="CZ196" i="2"/>
  <c r="CY196" i="2"/>
  <c r="CW196" i="2"/>
  <c r="H200" i="13" s="1"/>
  <c r="CT196" i="2" a="1"/>
  <c r="CT196" i="2" s="1"/>
  <c r="CS196" i="2" a="1"/>
  <c r="CS196" i="2" s="1"/>
  <c r="CR196" i="2" a="1"/>
  <c r="CR196" i="2" s="1"/>
  <c r="CQ196" i="2"/>
  <c r="CP196" i="2"/>
  <c r="CO196" i="2"/>
  <c r="CM196" i="2"/>
  <c r="CK196" i="2"/>
  <c r="E200" i="13" s="1"/>
  <c r="BS196" i="2"/>
  <c r="CB196" i="2" s="1"/>
  <c r="BR196" i="2"/>
  <c r="BG196" i="2"/>
  <c r="BC196" i="2"/>
  <c r="BB196" i="2"/>
  <c r="BA196" i="2"/>
  <c r="AZ196" i="2"/>
  <c r="BQ196" i="2" s="1"/>
  <c r="AY196" i="2"/>
  <c r="AX196" i="2"/>
  <c r="AV196" i="2"/>
  <c r="L200" i="13" s="1"/>
  <c r="AO196" i="2"/>
  <c r="K200" i="13" s="1"/>
  <c r="AK196" i="2"/>
  <c r="Q196" i="2"/>
  <c r="DH195" i="2"/>
  <c r="CZ195" i="2"/>
  <c r="CY195" i="2"/>
  <c r="CW195" i="2"/>
  <c r="H199" i="13" s="1"/>
  <c r="CT195" i="2" a="1"/>
  <c r="CT195" i="2" s="1"/>
  <c r="CS195" i="2" a="1"/>
  <c r="CS195" i="2" s="1"/>
  <c r="CR195" i="2" a="1"/>
  <c r="CR195" i="2" s="1"/>
  <c r="CQ195" i="2"/>
  <c r="CP195" i="2"/>
  <c r="CO195" i="2"/>
  <c r="CM195" i="2"/>
  <c r="CK195" i="2"/>
  <c r="E199" i="13" s="1"/>
  <c r="BS195" i="2"/>
  <c r="CB195" i="2" s="1"/>
  <c r="CG195" i="2" s="1"/>
  <c r="BR195" i="2"/>
  <c r="BG195" i="2"/>
  <c r="BC195" i="2"/>
  <c r="BB195" i="2"/>
  <c r="BA195" i="2"/>
  <c r="AZ195" i="2"/>
  <c r="BQ195" i="2" s="1"/>
  <c r="AY195" i="2"/>
  <c r="AX195" i="2"/>
  <c r="BE195" i="2" s="1"/>
  <c r="AV195" i="2"/>
  <c r="L199" i="13" s="1"/>
  <c r="AO195" i="2"/>
  <c r="K199" i="13" s="1"/>
  <c r="AK195" i="2"/>
  <c r="Q195" i="2"/>
  <c r="DH194" i="2"/>
  <c r="CZ194" i="2"/>
  <c r="CY194" i="2"/>
  <c r="CW194" i="2"/>
  <c r="H198" i="13" s="1"/>
  <c r="CT194" i="2" a="1"/>
  <c r="CT194" i="2" s="1"/>
  <c r="CS194" i="2" a="1"/>
  <c r="CS194" i="2" s="1"/>
  <c r="CR194" i="2" a="1"/>
  <c r="CR194" i="2" s="1"/>
  <c r="CQ194" i="2"/>
  <c r="CP194" i="2"/>
  <c r="CO194" i="2"/>
  <c r="CM194" i="2"/>
  <c r="CK194" i="2"/>
  <c r="E198" i="13" s="1"/>
  <c r="BS194" i="2"/>
  <c r="CB194" i="2" s="1"/>
  <c r="CG194" i="2" s="1"/>
  <c r="BR194" i="2"/>
  <c r="BG194" i="2"/>
  <c r="BC194" i="2"/>
  <c r="BB194" i="2"/>
  <c r="BA194" i="2"/>
  <c r="AZ194" i="2"/>
  <c r="BQ194" i="2" s="1"/>
  <c r="AY194" i="2"/>
  <c r="AX194" i="2"/>
  <c r="AV194" i="2"/>
  <c r="L198" i="13" s="1"/>
  <c r="AO194" i="2"/>
  <c r="K198" i="13" s="1"/>
  <c r="AK194" i="2"/>
  <c r="Q194" i="2"/>
  <c r="DH193" i="2"/>
  <c r="CZ193" i="2"/>
  <c r="CY193" i="2"/>
  <c r="CW193" i="2"/>
  <c r="H197" i="13" s="1"/>
  <c r="CT193" i="2" a="1"/>
  <c r="CT193" i="2" s="1"/>
  <c r="CS193" i="2" a="1"/>
  <c r="CS193" i="2" s="1"/>
  <c r="CR193" i="2" a="1"/>
  <c r="CR193" i="2" s="1"/>
  <c r="CQ193" i="2"/>
  <c r="CP193" i="2"/>
  <c r="CO193" i="2"/>
  <c r="CM193" i="2"/>
  <c r="CK193" i="2"/>
  <c r="E197" i="13" s="1"/>
  <c r="BS193" i="2"/>
  <c r="CB193" i="2" s="1"/>
  <c r="BR193" i="2"/>
  <c r="BG193" i="2"/>
  <c r="BC193" i="2"/>
  <c r="BB193" i="2"/>
  <c r="BA193" i="2"/>
  <c r="AZ193" i="2"/>
  <c r="BQ193" i="2" s="1"/>
  <c r="AY193" i="2"/>
  <c r="AX193" i="2"/>
  <c r="BE193" i="2" s="1"/>
  <c r="AV193" i="2"/>
  <c r="L197" i="13" s="1"/>
  <c r="AO193" i="2"/>
  <c r="K197" i="13" s="1"/>
  <c r="AK193" i="2"/>
  <c r="Q193" i="2"/>
  <c r="DH192" i="2"/>
  <c r="CZ192" i="2"/>
  <c r="CY192" i="2"/>
  <c r="CW192" i="2"/>
  <c r="H196" i="13" s="1"/>
  <c r="CT192" i="2" a="1"/>
  <c r="CT192" i="2" s="1"/>
  <c r="CS192" i="2" a="1"/>
  <c r="CS192" i="2" s="1"/>
  <c r="CR192" i="2" a="1"/>
  <c r="CR192" i="2" s="1"/>
  <c r="CQ192" i="2"/>
  <c r="CP192" i="2"/>
  <c r="CO192" i="2"/>
  <c r="CM192" i="2"/>
  <c r="CK192" i="2"/>
  <c r="E196" i="13" s="1"/>
  <c r="BS192" i="2"/>
  <c r="CB192" i="2" s="1"/>
  <c r="BR192" i="2"/>
  <c r="BG192" i="2"/>
  <c r="BC192" i="2"/>
  <c r="BB192" i="2"/>
  <c r="BA192" i="2"/>
  <c r="AZ192" i="2"/>
  <c r="BQ192" i="2" s="1"/>
  <c r="AY192" i="2"/>
  <c r="AX192" i="2"/>
  <c r="BE192" i="2" s="1"/>
  <c r="AV192" i="2"/>
  <c r="L196" i="13" s="1"/>
  <c r="AO192" i="2"/>
  <c r="K196" i="13" s="1"/>
  <c r="AK192" i="2"/>
  <c r="Q192" i="2"/>
  <c r="DH191" i="2"/>
  <c r="CZ191" i="2"/>
  <c r="CY191" i="2"/>
  <c r="CW191" i="2"/>
  <c r="H195" i="13" s="1"/>
  <c r="CT191" i="2" a="1"/>
  <c r="CT191" i="2" s="1"/>
  <c r="CS191" i="2" a="1"/>
  <c r="CS191" i="2" s="1"/>
  <c r="CR191" i="2" a="1"/>
  <c r="CR191" i="2" s="1"/>
  <c r="CQ191" i="2"/>
  <c r="CP191" i="2"/>
  <c r="CO191" i="2"/>
  <c r="CM191" i="2"/>
  <c r="CK191" i="2"/>
  <c r="E195" i="13" s="1"/>
  <c r="BS191" i="2"/>
  <c r="CB191" i="2" s="1"/>
  <c r="BR191" i="2"/>
  <c r="BG191" i="2"/>
  <c r="BC191" i="2"/>
  <c r="BB191" i="2"/>
  <c r="BA191" i="2"/>
  <c r="AZ191" i="2"/>
  <c r="BQ191" i="2" s="1"/>
  <c r="AY191" i="2"/>
  <c r="AX191" i="2"/>
  <c r="BE191" i="2" s="1"/>
  <c r="AV191" i="2"/>
  <c r="L195" i="13" s="1"/>
  <c r="AO191" i="2"/>
  <c r="K195" i="13" s="1"/>
  <c r="AK191" i="2"/>
  <c r="Q191" i="2"/>
  <c r="DH190" i="2"/>
  <c r="CZ190" i="2"/>
  <c r="CY190" i="2"/>
  <c r="CW190" i="2"/>
  <c r="H194" i="13" s="1"/>
  <c r="CT190" i="2" a="1"/>
  <c r="CT190" i="2" s="1"/>
  <c r="CS190" i="2" a="1"/>
  <c r="CS190" i="2" s="1"/>
  <c r="CR190" i="2" a="1"/>
  <c r="CR190" i="2" s="1"/>
  <c r="CQ190" i="2"/>
  <c r="CP190" i="2"/>
  <c r="CO190" i="2"/>
  <c r="CM190" i="2"/>
  <c r="CK190" i="2"/>
  <c r="E194" i="13" s="1"/>
  <c r="BS190" i="2"/>
  <c r="BX190" i="2" s="1"/>
  <c r="BR190" i="2"/>
  <c r="BG190" i="2"/>
  <c r="BC190" i="2"/>
  <c r="BB190" i="2"/>
  <c r="BA190" i="2"/>
  <c r="AZ190" i="2"/>
  <c r="BQ190" i="2" s="1"/>
  <c r="AY190" i="2"/>
  <c r="AX190" i="2"/>
  <c r="BE190" i="2" s="1"/>
  <c r="AV190" i="2"/>
  <c r="L194" i="13" s="1"/>
  <c r="AO190" i="2"/>
  <c r="K194" i="13" s="1"/>
  <c r="AK190" i="2"/>
  <c r="Q190" i="2"/>
  <c r="DH189" i="2"/>
  <c r="CZ189" i="2"/>
  <c r="CY189" i="2"/>
  <c r="CW189" i="2"/>
  <c r="H193" i="13" s="1"/>
  <c r="CT189" i="2" a="1"/>
  <c r="CT189" i="2" s="1"/>
  <c r="CS189" i="2" a="1"/>
  <c r="CS189" i="2" s="1"/>
  <c r="CR189" i="2" a="1"/>
  <c r="CR189" i="2" s="1"/>
  <c r="CQ189" i="2"/>
  <c r="CP189" i="2"/>
  <c r="CO189" i="2"/>
  <c r="CM189" i="2"/>
  <c r="CK189" i="2"/>
  <c r="E193" i="13" s="1"/>
  <c r="BS189" i="2"/>
  <c r="CB189" i="2" s="1"/>
  <c r="CG189" i="2" s="1"/>
  <c r="BR189" i="2"/>
  <c r="BG189" i="2"/>
  <c r="BC189" i="2"/>
  <c r="BB189" i="2"/>
  <c r="BA189" i="2"/>
  <c r="AZ189" i="2"/>
  <c r="BQ189" i="2" s="1"/>
  <c r="AY189" i="2"/>
  <c r="AX189" i="2"/>
  <c r="BE189" i="2" s="1"/>
  <c r="AV189" i="2"/>
  <c r="L193" i="13" s="1"/>
  <c r="AO189" i="2"/>
  <c r="K193" i="13" s="1"/>
  <c r="AK189" i="2"/>
  <c r="Q189" i="2"/>
  <c r="DH188" i="2"/>
  <c r="CZ188" i="2"/>
  <c r="CY188" i="2"/>
  <c r="CW188" i="2"/>
  <c r="H192" i="13" s="1"/>
  <c r="CT188" i="2" a="1"/>
  <c r="CT188" i="2" s="1"/>
  <c r="CS188" i="2" a="1"/>
  <c r="CS188" i="2" s="1"/>
  <c r="CR188" i="2" a="1"/>
  <c r="CR188" i="2" s="1"/>
  <c r="CQ188" i="2"/>
  <c r="CP188" i="2"/>
  <c r="CO188" i="2"/>
  <c r="CM188" i="2"/>
  <c r="CK188" i="2"/>
  <c r="E192" i="13" s="1"/>
  <c r="BS188" i="2"/>
  <c r="BR188" i="2"/>
  <c r="BG188" i="2"/>
  <c r="BC188" i="2"/>
  <c r="BB188" i="2"/>
  <c r="BA188" i="2"/>
  <c r="AZ188" i="2"/>
  <c r="BQ188" i="2" s="1"/>
  <c r="AY188" i="2"/>
  <c r="AX188" i="2"/>
  <c r="BE188" i="2" s="1"/>
  <c r="AV188" i="2"/>
  <c r="L192" i="13" s="1"/>
  <c r="AO188" i="2"/>
  <c r="K192" i="13" s="1"/>
  <c r="AK188" i="2"/>
  <c r="Q188" i="2"/>
  <c r="DH187" i="2"/>
  <c r="CZ187" i="2"/>
  <c r="CY187" i="2"/>
  <c r="CW187" i="2"/>
  <c r="H191" i="13" s="1"/>
  <c r="CT187" i="2" a="1"/>
  <c r="CT187" i="2" s="1"/>
  <c r="CS187" i="2" a="1"/>
  <c r="CS187" i="2" s="1"/>
  <c r="CR187" i="2" a="1"/>
  <c r="CR187" i="2" s="1"/>
  <c r="CQ187" i="2"/>
  <c r="CP187" i="2"/>
  <c r="CO187" i="2"/>
  <c r="CM187" i="2"/>
  <c r="CK187" i="2"/>
  <c r="E191" i="13" s="1"/>
  <c r="BS187" i="2"/>
  <c r="BR187" i="2"/>
  <c r="BG187" i="2"/>
  <c r="BC187" i="2"/>
  <c r="BB187" i="2"/>
  <c r="BA187" i="2"/>
  <c r="AZ187" i="2"/>
  <c r="BQ187" i="2" s="1"/>
  <c r="AY187" i="2"/>
  <c r="AX187" i="2"/>
  <c r="BE187" i="2" s="1"/>
  <c r="AV187" i="2"/>
  <c r="L191" i="13" s="1"/>
  <c r="AO187" i="2"/>
  <c r="K191" i="13" s="1"/>
  <c r="AK187" i="2"/>
  <c r="Q187" i="2"/>
  <c r="DH186" i="2"/>
  <c r="CZ186" i="2"/>
  <c r="CY186" i="2"/>
  <c r="CW186" i="2"/>
  <c r="H190" i="13" s="1"/>
  <c r="CT186" i="2" a="1"/>
  <c r="CT186" i="2" s="1"/>
  <c r="CS186" i="2" a="1"/>
  <c r="CS186" i="2" s="1"/>
  <c r="CR186" i="2" a="1"/>
  <c r="CR186" i="2" s="1"/>
  <c r="CQ186" i="2"/>
  <c r="CP186" i="2"/>
  <c r="CO186" i="2"/>
  <c r="CM186" i="2"/>
  <c r="CK186" i="2"/>
  <c r="E190" i="13" s="1"/>
  <c r="BS186" i="2"/>
  <c r="CB186" i="2" s="1"/>
  <c r="CG186" i="2" s="1"/>
  <c r="BR186" i="2"/>
  <c r="BG186" i="2"/>
  <c r="BC186" i="2"/>
  <c r="BB186" i="2"/>
  <c r="BA186" i="2"/>
  <c r="AZ186" i="2"/>
  <c r="BQ186" i="2" s="1"/>
  <c r="AY186" i="2"/>
  <c r="AX186" i="2"/>
  <c r="BE186" i="2" s="1"/>
  <c r="AV186" i="2"/>
  <c r="L190" i="13" s="1"/>
  <c r="AO186" i="2"/>
  <c r="K190" i="13" s="1"/>
  <c r="AK186" i="2"/>
  <c r="Q186" i="2"/>
  <c r="DH185" i="2"/>
  <c r="CZ185" i="2"/>
  <c r="CY185" i="2"/>
  <c r="CW185" i="2"/>
  <c r="H189" i="13" s="1"/>
  <c r="CT185" i="2" a="1"/>
  <c r="CT185" i="2" s="1"/>
  <c r="CS185" i="2" a="1"/>
  <c r="CS185" i="2" s="1"/>
  <c r="CR185" i="2" a="1"/>
  <c r="CR185" i="2" s="1"/>
  <c r="CQ185" i="2"/>
  <c r="CP185" i="2"/>
  <c r="CO185" i="2"/>
  <c r="CM185" i="2"/>
  <c r="CK185" i="2"/>
  <c r="E189" i="13" s="1"/>
  <c r="BS185" i="2"/>
  <c r="CB185" i="2" s="1"/>
  <c r="BR185" i="2"/>
  <c r="BG185" i="2"/>
  <c r="BC185" i="2"/>
  <c r="BB185" i="2"/>
  <c r="BA185" i="2"/>
  <c r="AZ185" i="2"/>
  <c r="BQ185" i="2" s="1"/>
  <c r="AY185" i="2"/>
  <c r="BP185" i="2" s="1"/>
  <c r="AX185" i="2"/>
  <c r="AV185" i="2"/>
  <c r="L189" i="13" s="1"/>
  <c r="AO185" i="2"/>
  <c r="K189" i="13" s="1"/>
  <c r="AK185" i="2"/>
  <c r="Q185" i="2"/>
  <c r="DH184" i="2"/>
  <c r="CZ184" i="2"/>
  <c r="CY184" i="2"/>
  <c r="CW184" i="2"/>
  <c r="H188" i="13" s="1"/>
  <c r="CT184" i="2" a="1"/>
  <c r="CT184" i="2" s="1"/>
  <c r="CS184" i="2" a="1"/>
  <c r="CS184" i="2" s="1"/>
  <c r="CR184" i="2" a="1"/>
  <c r="CR184" i="2" s="1"/>
  <c r="CQ184" i="2"/>
  <c r="CP184" i="2"/>
  <c r="CO184" i="2"/>
  <c r="CM184" i="2"/>
  <c r="CK184" i="2"/>
  <c r="E188" i="13" s="1"/>
  <c r="CJ184" i="2"/>
  <c r="CI184" i="2"/>
  <c r="CH184" i="2" s="1"/>
  <c r="CG184" i="2"/>
  <c r="CF184" i="2"/>
  <c r="CC184" i="2" s="1"/>
  <c r="BS184" i="2"/>
  <c r="BR184" i="2"/>
  <c r="BG184" i="2"/>
  <c r="BC184" i="2"/>
  <c r="BB184" i="2"/>
  <c r="BA184" i="2"/>
  <c r="AZ184" i="2"/>
  <c r="BQ184" i="2" s="1"/>
  <c r="AY184" i="2"/>
  <c r="BF184" i="2" s="1"/>
  <c r="AX184" i="2"/>
  <c r="BE184" i="2" s="1"/>
  <c r="AV184" i="2"/>
  <c r="L188" i="13" s="1"/>
  <c r="AO184" i="2"/>
  <c r="K188" i="13" s="1"/>
  <c r="AK184" i="2"/>
  <c r="Q184" i="2"/>
  <c r="DH183" i="2"/>
  <c r="CZ183" i="2"/>
  <c r="CY183" i="2"/>
  <c r="CW183" i="2"/>
  <c r="H187" i="13" s="1"/>
  <c r="CT183" i="2" a="1"/>
  <c r="CT183" i="2" s="1"/>
  <c r="CS183" i="2" a="1"/>
  <c r="CS183" i="2" s="1"/>
  <c r="CR183" i="2" a="1"/>
  <c r="CR183" i="2" s="1"/>
  <c r="CQ183" i="2"/>
  <c r="DQ183" i="2" s="1"/>
  <c r="CP183" i="2"/>
  <c r="CO183" i="2"/>
  <c r="CM183" i="2"/>
  <c r="CK183" i="2"/>
  <c r="E187" i="13" s="1"/>
  <c r="CJ183" i="2"/>
  <c r="CI183" i="2"/>
  <c r="CH183" i="2" s="1"/>
  <c r="CG183" i="2"/>
  <c r="CF183" i="2"/>
  <c r="CC183" i="2" s="1"/>
  <c r="BS183" i="2"/>
  <c r="BR183" i="2"/>
  <c r="BG183" i="2"/>
  <c r="BC183" i="2"/>
  <c r="BB183" i="2"/>
  <c r="BA183" i="2"/>
  <c r="AZ183" i="2"/>
  <c r="BQ183" i="2" s="1"/>
  <c r="AY183" i="2"/>
  <c r="BF183" i="2" s="1"/>
  <c r="AX183" i="2"/>
  <c r="BO183" i="2" s="1"/>
  <c r="AV183" i="2"/>
  <c r="L187" i="13" s="1"/>
  <c r="AO183" i="2"/>
  <c r="K187" i="13" s="1"/>
  <c r="AK183" i="2"/>
  <c r="Q183" i="2"/>
  <c r="DH182" i="2"/>
  <c r="CZ182" i="2"/>
  <c r="CY182" i="2"/>
  <c r="CW182" i="2"/>
  <c r="H186" i="13" s="1"/>
  <c r="CT182" i="2" a="1"/>
  <c r="CT182" i="2" s="1"/>
  <c r="CS182" i="2" a="1"/>
  <c r="CS182" i="2" s="1"/>
  <c r="CR182" i="2" a="1"/>
  <c r="CR182" i="2" s="1"/>
  <c r="CQ182" i="2"/>
  <c r="G186" i="13" s="1"/>
  <c r="CP182" i="2"/>
  <c r="CO182" i="2"/>
  <c r="CM182" i="2"/>
  <c r="CK182" i="2"/>
  <c r="E186" i="13" s="1"/>
  <c r="CJ182" i="2"/>
  <c r="CI182" i="2"/>
  <c r="CH182" i="2" s="1"/>
  <c r="CG182" i="2"/>
  <c r="CF182" i="2"/>
  <c r="CC182" i="2" s="1"/>
  <c r="BS182" i="2"/>
  <c r="BW182" i="2" s="1"/>
  <c r="BT182" i="2" s="1"/>
  <c r="BR182" i="2"/>
  <c r="BG182" i="2"/>
  <c r="BC182" i="2"/>
  <c r="BB182" i="2"/>
  <c r="BA182" i="2"/>
  <c r="AZ182" i="2"/>
  <c r="BQ182" i="2" s="1"/>
  <c r="AY182" i="2"/>
  <c r="AX182" i="2"/>
  <c r="BE182" i="2" s="1"/>
  <c r="AV182" i="2"/>
  <c r="L186" i="13" s="1"/>
  <c r="AO182" i="2"/>
  <c r="K186" i="13" s="1"/>
  <c r="AK182" i="2"/>
  <c r="Q182" i="2"/>
  <c r="DH181" i="2"/>
  <c r="CZ181" i="2"/>
  <c r="CY181" i="2"/>
  <c r="CW181" i="2"/>
  <c r="H185" i="13" s="1"/>
  <c r="CT181" i="2" a="1"/>
  <c r="CT181" i="2" s="1"/>
  <c r="CS181" i="2" a="1"/>
  <c r="CS181" i="2" s="1"/>
  <c r="CR181" i="2" a="1"/>
  <c r="CR181" i="2" s="1"/>
  <c r="CQ181" i="2"/>
  <c r="G185" i="13" s="1"/>
  <c r="CP181" i="2"/>
  <c r="CO181" i="2"/>
  <c r="CM181" i="2"/>
  <c r="CK181" i="2"/>
  <c r="E185" i="13" s="1"/>
  <c r="CJ181" i="2"/>
  <c r="CI181" i="2"/>
  <c r="CH181" i="2" s="1"/>
  <c r="CG181" i="2"/>
  <c r="CF181" i="2"/>
  <c r="CC181" i="2" s="1"/>
  <c r="BS181" i="2"/>
  <c r="BX181" i="2" s="1"/>
  <c r="CA181" i="2" s="1"/>
  <c r="BR181" i="2"/>
  <c r="BG181" i="2"/>
  <c r="BC181" i="2"/>
  <c r="BB181" i="2"/>
  <c r="BA181" i="2"/>
  <c r="AZ181" i="2"/>
  <c r="BQ181" i="2" s="1"/>
  <c r="AY181" i="2"/>
  <c r="BF181" i="2" s="1"/>
  <c r="AX181" i="2"/>
  <c r="BE181" i="2" s="1"/>
  <c r="AV181" i="2"/>
  <c r="L185" i="13" s="1"/>
  <c r="AO181" i="2"/>
  <c r="K185" i="13" s="1"/>
  <c r="AK181" i="2"/>
  <c r="Q181" i="2"/>
  <c r="DH180" i="2"/>
  <c r="CZ180" i="2"/>
  <c r="CY180" i="2"/>
  <c r="CW180" i="2"/>
  <c r="H184" i="13" s="1"/>
  <c r="CT180" i="2" a="1"/>
  <c r="CT180" i="2" s="1"/>
  <c r="CS180" i="2" a="1"/>
  <c r="CS180" i="2" s="1"/>
  <c r="CR180" i="2" a="1"/>
  <c r="CR180" i="2" s="1"/>
  <c r="CQ180" i="2"/>
  <c r="G184" i="13" s="1"/>
  <c r="CP180" i="2"/>
  <c r="CO180" i="2"/>
  <c r="CM180" i="2"/>
  <c r="CK180" i="2"/>
  <c r="E184" i="13" s="1"/>
  <c r="CJ180" i="2"/>
  <c r="CI180" i="2"/>
  <c r="CH180" i="2" s="1"/>
  <c r="CG180" i="2"/>
  <c r="CF180" i="2"/>
  <c r="CC180" i="2" s="1"/>
  <c r="BS180" i="2"/>
  <c r="BX180" i="2" s="1"/>
  <c r="BR180" i="2"/>
  <c r="BG180" i="2"/>
  <c r="BC180" i="2"/>
  <c r="BB180" i="2"/>
  <c r="BA180" i="2"/>
  <c r="AZ180" i="2"/>
  <c r="BQ180" i="2" s="1"/>
  <c r="AY180" i="2"/>
  <c r="BF180" i="2" s="1"/>
  <c r="AX180" i="2"/>
  <c r="BO180" i="2" s="1"/>
  <c r="AV180" i="2"/>
  <c r="L184" i="13" s="1"/>
  <c r="AO180" i="2"/>
  <c r="K184" i="13" s="1"/>
  <c r="AK180" i="2"/>
  <c r="Q180" i="2"/>
  <c r="DH179" i="2"/>
  <c r="CZ179" i="2"/>
  <c r="CY179" i="2"/>
  <c r="CW179" i="2"/>
  <c r="H183" i="13" s="1"/>
  <c r="CT179" i="2" a="1"/>
  <c r="CT179" i="2" s="1"/>
  <c r="CS179" i="2" a="1"/>
  <c r="CS179" i="2" s="1"/>
  <c r="CR179" i="2" a="1"/>
  <c r="CR179" i="2" s="1"/>
  <c r="CQ179" i="2"/>
  <c r="G183" i="13" s="1"/>
  <c r="CP179" i="2"/>
  <c r="CO179" i="2"/>
  <c r="CM179" i="2"/>
  <c r="CK179" i="2"/>
  <c r="E183" i="13" s="1"/>
  <c r="CJ179" i="2"/>
  <c r="CI179" i="2"/>
  <c r="CH179" i="2" s="1"/>
  <c r="CG179" i="2"/>
  <c r="CF179" i="2"/>
  <c r="CC179" i="2" s="1"/>
  <c r="BS179" i="2"/>
  <c r="BR179" i="2"/>
  <c r="BG179" i="2"/>
  <c r="BC179" i="2"/>
  <c r="BB179" i="2"/>
  <c r="BA179" i="2"/>
  <c r="AZ179" i="2"/>
  <c r="BQ179" i="2" s="1"/>
  <c r="AY179" i="2"/>
  <c r="AX179" i="2"/>
  <c r="BO179" i="2" s="1"/>
  <c r="AV179" i="2"/>
  <c r="L183" i="13" s="1"/>
  <c r="AO179" i="2"/>
  <c r="K183" i="13" s="1"/>
  <c r="AK179" i="2"/>
  <c r="Q179" i="2"/>
  <c r="DH178" i="2"/>
  <c r="CZ178" i="2"/>
  <c r="CY178" i="2"/>
  <c r="CW178" i="2"/>
  <c r="H182" i="13" s="1"/>
  <c r="CT178" i="2" a="1"/>
  <c r="CT178" i="2" s="1"/>
  <c r="CS178" i="2" a="1"/>
  <c r="CS178" i="2" s="1"/>
  <c r="CR178" i="2" a="1"/>
  <c r="CR178" i="2" s="1"/>
  <c r="CQ178" i="2"/>
  <c r="G182" i="13" s="1"/>
  <c r="CP178" i="2"/>
  <c r="CO178" i="2"/>
  <c r="CM178" i="2"/>
  <c r="CK178" i="2"/>
  <c r="E182" i="13" s="1"/>
  <c r="CJ178" i="2"/>
  <c r="CI178" i="2"/>
  <c r="CH178" i="2" s="1"/>
  <c r="CG178" i="2"/>
  <c r="CF178" i="2"/>
  <c r="CC178" i="2" s="1"/>
  <c r="BS178" i="2"/>
  <c r="BR178" i="2"/>
  <c r="BG178" i="2"/>
  <c r="BC178" i="2"/>
  <c r="BB178" i="2"/>
  <c r="BA178" i="2"/>
  <c r="AZ178" i="2"/>
  <c r="BQ178" i="2" s="1"/>
  <c r="AY178" i="2"/>
  <c r="BF178" i="2" s="1"/>
  <c r="AX178" i="2"/>
  <c r="BO178" i="2" s="1"/>
  <c r="AV178" i="2"/>
  <c r="L182" i="13" s="1"/>
  <c r="AO178" i="2"/>
  <c r="K182" i="13" s="1"/>
  <c r="AK178" i="2"/>
  <c r="Q178" i="2"/>
  <c r="G178" i="2"/>
  <c r="A182" i="13" s="1"/>
  <c r="DH177" i="2"/>
  <c r="CZ177" i="2"/>
  <c r="CY177" i="2"/>
  <c r="CW177" i="2"/>
  <c r="H181" i="13" s="1"/>
  <c r="CT177" i="2" a="1"/>
  <c r="CT177" i="2" s="1"/>
  <c r="CS177" i="2" a="1"/>
  <c r="CS177" i="2" s="1"/>
  <c r="CR177" i="2" a="1"/>
  <c r="CR177" i="2" s="1"/>
  <c r="CQ177" i="2"/>
  <c r="G181" i="13" s="1"/>
  <c r="CP177" i="2"/>
  <c r="CO177" i="2"/>
  <c r="CM177" i="2"/>
  <c r="CK177" i="2"/>
  <c r="E181" i="13" s="1"/>
  <c r="CJ177" i="2"/>
  <c r="CI177" i="2"/>
  <c r="CH177" i="2" s="1"/>
  <c r="CG177" i="2"/>
  <c r="CF177" i="2"/>
  <c r="CC177" i="2" s="1"/>
  <c r="BS177" i="2"/>
  <c r="BR177" i="2"/>
  <c r="BG177" i="2"/>
  <c r="BC177" i="2"/>
  <c r="BB177" i="2"/>
  <c r="BA177" i="2"/>
  <c r="AZ177" i="2"/>
  <c r="BQ177" i="2" s="1"/>
  <c r="AY177" i="2"/>
  <c r="AX177" i="2"/>
  <c r="BO177" i="2" s="1"/>
  <c r="AV177" i="2"/>
  <c r="L181" i="13" s="1"/>
  <c r="AO177" i="2"/>
  <c r="K181" i="13" s="1"/>
  <c r="AK177" i="2"/>
  <c r="Q177" i="2"/>
  <c r="G177" i="2"/>
  <c r="A181" i="13" s="1"/>
  <c r="DH176" i="2"/>
  <c r="CZ176" i="2"/>
  <c r="CY176" i="2"/>
  <c r="CW176" i="2"/>
  <c r="H180" i="13" s="1"/>
  <c r="CT176" i="2" a="1"/>
  <c r="CT176" i="2" s="1"/>
  <c r="CS176" i="2" a="1"/>
  <c r="CS176" i="2" s="1"/>
  <c r="CR176" i="2" a="1"/>
  <c r="CR176" i="2" s="1"/>
  <c r="CQ176" i="2"/>
  <c r="G180" i="13" s="1"/>
  <c r="CP176" i="2"/>
  <c r="CO176" i="2"/>
  <c r="CM176" i="2"/>
  <c r="CK176" i="2"/>
  <c r="E180" i="13" s="1"/>
  <c r="CJ176" i="2"/>
  <c r="CI176" i="2"/>
  <c r="CH176" i="2" s="1"/>
  <c r="CG176" i="2"/>
  <c r="CF176" i="2"/>
  <c r="CC176" i="2" s="1"/>
  <c r="BS176" i="2"/>
  <c r="BW176" i="2" s="1"/>
  <c r="BR176" i="2"/>
  <c r="BG176" i="2"/>
  <c r="BC176" i="2"/>
  <c r="BB176" i="2"/>
  <c r="BA176" i="2"/>
  <c r="AZ176" i="2"/>
  <c r="BQ176" i="2" s="1"/>
  <c r="AY176" i="2"/>
  <c r="AX176" i="2"/>
  <c r="BO176" i="2" s="1"/>
  <c r="AV176" i="2"/>
  <c r="L180" i="13" s="1"/>
  <c r="AO176" i="2"/>
  <c r="K180" i="13" s="1"/>
  <c r="AK176" i="2"/>
  <c r="Q176" i="2"/>
  <c r="G176" i="2"/>
  <c r="A180" i="13" s="1"/>
  <c r="DH175" i="2"/>
  <c r="CZ175" i="2"/>
  <c r="CY175" i="2"/>
  <c r="CW175" i="2"/>
  <c r="H179" i="13" s="1"/>
  <c r="CT175" i="2" a="1"/>
  <c r="CT175" i="2" s="1"/>
  <c r="CS175" i="2" a="1"/>
  <c r="CS175" i="2" s="1"/>
  <c r="CR175" i="2" a="1"/>
  <c r="CR175" i="2" s="1"/>
  <c r="CQ175" i="2"/>
  <c r="G179" i="13" s="1"/>
  <c r="CP175" i="2"/>
  <c r="CO175" i="2"/>
  <c r="CM175" i="2"/>
  <c r="CK175" i="2"/>
  <c r="E179" i="13" s="1"/>
  <c r="BS175" i="2"/>
  <c r="BR175" i="2"/>
  <c r="BG175" i="2"/>
  <c r="BC175" i="2"/>
  <c r="BB175" i="2"/>
  <c r="BA175" i="2"/>
  <c r="AZ175" i="2"/>
  <c r="BQ175" i="2" s="1"/>
  <c r="AY175" i="2"/>
  <c r="BP175" i="2" s="1"/>
  <c r="AX175" i="2"/>
  <c r="BO175" i="2" s="1"/>
  <c r="AV175" i="2"/>
  <c r="L179" i="13" s="1"/>
  <c r="AO175" i="2"/>
  <c r="K179" i="13" s="1"/>
  <c r="AK175" i="2"/>
  <c r="Q175" i="2"/>
  <c r="DH174" i="2"/>
  <c r="CZ174" i="2"/>
  <c r="CY174" i="2"/>
  <c r="CW174" i="2"/>
  <c r="H178" i="13" s="1"/>
  <c r="CT174" i="2" a="1"/>
  <c r="CT174" i="2" s="1"/>
  <c r="CS174" i="2" a="1"/>
  <c r="CS174" i="2" s="1"/>
  <c r="CR174" i="2" a="1"/>
  <c r="CR174" i="2" s="1"/>
  <c r="CQ174" i="2"/>
  <c r="CP174" i="2"/>
  <c r="CO174" i="2"/>
  <c r="CM174" i="2"/>
  <c r="CK174" i="2"/>
  <c r="E178" i="13" s="1"/>
  <c r="BS174" i="2"/>
  <c r="BX174" i="2" s="1"/>
  <c r="CA174" i="2" s="1"/>
  <c r="BR174" i="2"/>
  <c r="BG174" i="2"/>
  <c r="BC174" i="2"/>
  <c r="BB174" i="2"/>
  <c r="BA174" i="2"/>
  <c r="AZ174" i="2"/>
  <c r="BQ174" i="2" s="1"/>
  <c r="AY174" i="2"/>
  <c r="BF174" i="2" s="1"/>
  <c r="AX174" i="2"/>
  <c r="BE174" i="2" s="1"/>
  <c r="AV174" i="2"/>
  <c r="L178" i="13" s="1"/>
  <c r="AO174" i="2"/>
  <c r="K178" i="13" s="1"/>
  <c r="AK174" i="2"/>
  <c r="Q174" i="2"/>
  <c r="DH173" i="2"/>
  <c r="CZ173" i="2"/>
  <c r="CY173" i="2"/>
  <c r="CW173" i="2"/>
  <c r="H177" i="13" s="1"/>
  <c r="CT173" i="2" a="1"/>
  <c r="CT173" i="2" s="1"/>
  <c r="CS173" i="2" a="1"/>
  <c r="CS173" i="2" s="1"/>
  <c r="CR173" i="2" a="1"/>
  <c r="CR173" i="2" s="1"/>
  <c r="CQ173" i="2"/>
  <c r="G177" i="13" s="1"/>
  <c r="CP173" i="2"/>
  <c r="CO173" i="2"/>
  <c r="CM173" i="2"/>
  <c r="CK173" i="2"/>
  <c r="E177" i="13" s="1"/>
  <c r="BS173" i="2"/>
  <c r="BR173" i="2"/>
  <c r="BG173" i="2"/>
  <c r="BC173" i="2"/>
  <c r="BB173" i="2"/>
  <c r="BA173" i="2"/>
  <c r="AZ173" i="2"/>
  <c r="BQ173" i="2" s="1"/>
  <c r="AY173" i="2"/>
  <c r="BP173" i="2" s="1"/>
  <c r="AX173" i="2"/>
  <c r="BO173" i="2" s="1"/>
  <c r="AV173" i="2"/>
  <c r="L177" i="13" s="1"/>
  <c r="AO173" i="2"/>
  <c r="K177" i="13" s="1"/>
  <c r="AK173" i="2"/>
  <c r="Q173" i="2"/>
  <c r="DH172" i="2"/>
  <c r="CZ172" i="2"/>
  <c r="CY172" i="2"/>
  <c r="CW172" i="2"/>
  <c r="H176" i="13" s="1"/>
  <c r="CT172" i="2" a="1"/>
  <c r="CT172" i="2" s="1"/>
  <c r="CS172" i="2" a="1"/>
  <c r="CS172" i="2" s="1"/>
  <c r="CR172" i="2" a="1"/>
  <c r="CR172" i="2" s="1"/>
  <c r="CQ172" i="2"/>
  <c r="G176" i="13" s="1"/>
  <c r="CP172" i="2"/>
  <c r="CO172" i="2"/>
  <c r="CM172" i="2"/>
  <c r="CK172" i="2"/>
  <c r="E176" i="13" s="1"/>
  <c r="BS172" i="2"/>
  <c r="BX172" i="2" s="1"/>
  <c r="CA172" i="2" s="1"/>
  <c r="BR172" i="2"/>
  <c r="BG172" i="2"/>
  <c r="BC172" i="2"/>
  <c r="BB172" i="2"/>
  <c r="BA172" i="2"/>
  <c r="AZ172" i="2"/>
  <c r="BQ172" i="2" s="1"/>
  <c r="AY172" i="2"/>
  <c r="BF172" i="2" s="1"/>
  <c r="AX172" i="2"/>
  <c r="BE172" i="2" s="1"/>
  <c r="AV172" i="2"/>
  <c r="L176" i="13" s="1"/>
  <c r="AO172" i="2"/>
  <c r="K176" i="13" s="1"/>
  <c r="AK172" i="2"/>
  <c r="Q172" i="2"/>
  <c r="DH171" i="2"/>
  <c r="CZ171" i="2"/>
  <c r="CY171" i="2"/>
  <c r="CW171" i="2"/>
  <c r="H175" i="13" s="1"/>
  <c r="CT171" i="2" a="1"/>
  <c r="CT171" i="2" s="1"/>
  <c r="CS171" i="2" a="1"/>
  <c r="CS171" i="2" s="1"/>
  <c r="CR171" i="2" a="1"/>
  <c r="CR171" i="2" s="1"/>
  <c r="CQ171" i="2"/>
  <c r="G175" i="13" s="1"/>
  <c r="CP171" i="2"/>
  <c r="CO171" i="2"/>
  <c r="CM171" i="2"/>
  <c r="CK171" i="2"/>
  <c r="E175" i="13" s="1"/>
  <c r="BS171" i="2"/>
  <c r="BR171" i="2"/>
  <c r="BG171" i="2"/>
  <c r="BC171" i="2"/>
  <c r="BB171" i="2"/>
  <c r="BA171" i="2"/>
  <c r="AZ171" i="2"/>
  <c r="BQ171" i="2" s="1"/>
  <c r="AY171" i="2"/>
  <c r="BP171" i="2" s="1"/>
  <c r="AX171" i="2"/>
  <c r="BO171" i="2" s="1"/>
  <c r="AV171" i="2"/>
  <c r="L175" i="13" s="1"/>
  <c r="AO171" i="2"/>
  <c r="K175" i="13" s="1"/>
  <c r="AK171" i="2"/>
  <c r="Q171" i="2"/>
  <c r="DH170" i="2"/>
  <c r="CZ170" i="2"/>
  <c r="CY170" i="2"/>
  <c r="CW170" i="2"/>
  <c r="H174" i="13" s="1"/>
  <c r="CT170" i="2" a="1"/>
  <c r="CT170" i="2" s="1"/>
  <c r="CS170" i="2" a="1"/>
  <c r="CS170" i="2" s="1"/>
  <c r="CR170" i="2" a="1"/>
  <c r="CR170" i="2" s="1"/>
  <c r="CQ170" i="2"/>
  <c r="CP170" i="2"/>
  <c r="CO170" i="2"/>
  <c r="CM170" i="2"/>
  <c r="CK170" i="2"/>
  <c r="E174" i="13" s="1"/>
  <c r="BS170" i="2"/>
  <c r="BR170" i="2"/>
  <c r="BG170" i="2"/>
  <c r="BC170" i="2"/>
  <c r="BB170" i="2"/>
  <c r="BA170" i="2"/>
  <c r="AZ170" i="2"/>
  <c r="BQ170" i="2" s="1"/>
  <c r="AY170" i="2"/>
  <c r="BF170" i="2" s="1"/>
  <c r="AX170" i="2"/>
  <c r="BE170" i="2" s="1"/>
  <c r="AV170" i="2"/>
  <c r="L174" i="13" s="1"/>
  <c r="AO170" i="2"/>
  <c r="K174" i="13" s="1"/>
  <c r="AK170" i="2"/>
  <c r="Q170" i="2"/>
  <c r="DH169" i="2"/>
  <c r="CZ169" i="2"/>
  <c r="CY169" i="2"/>
  <c r="CW169" i="2"/>
  <c r="H173" i="13" s="1"/>
  <c r="CT169" i="2" a="1"/>
  <c r="CT169" i="2" s="1"/>
  <c r="CS169" i="2" a="1"/>
  <c r="CS169" i="2" s="1"/>
  <c r="CR169" i="2" a="1"/>
  <c r="CR169" i="2" s="1"/>
  <c r="CQ169" i="2"/>
  <c r="G173" i="13" s="1"/>
  <c r="CP169" i="2"/>
  <c r="CO169" i="2"/>
  <c r="CM169" i="2"/>
  <c r="CK169" i="2"/>
  <c r="E173" i="13" s="1"/>
  <c r="BS169" i="2"/>
  <c r="BR169" i="2"/>
  <c r="BG169" i="2"/>
  <c r="BC169" i="2"/>
  <c r="BB169" i="2"/>
  <c r="BA169" i="2"/>
  <c r="AZ169" i="2"/>
  <c r="BQ169" i="2" s="1"/>
  <c r="AY169" i="2"/>
  <c r="BP169" i="2" s="1"/>
  <c r="AX169" i="2"/>
  <c r="AV169" i="2"/>
  <c r="L173" i="13" s="1"/>
  <c r="AO169" i="2"/>
  <c r="K173" i="13" s="1"/>
  <c r="AK169" i="2"/>
  <c r="Q169" i="2"/>
  <c r="DH168" i="2"/>
  <c r="CZ168" i="2"/>
  <c r="CY168" i="2"/>
  <c r="CW168" i="2"/>
  <c r="H172" i="13" s="1"/>
  <c r="CT168" i="2" a="1"/>
  <c r="CT168" i="2" s="1"/>
  <c r="CS168" i="2" a="1"/>
  <c r="CS168" i="2" s="1"/>
  <c r="CR168" i="2" a="1"/>
  <c r="CR168" i="2" s="1"/>
  <c r="CQ168" i="2"/>
  <c r="CP168" i="2"/>
  <c r="CO168" i="2"/>
  <c r="CM168" i="2"/>
  <c r="CK168" i="2"/>
  <c r="E172" i="13" s="1"/>
  <c r="BS168" i="2"/>
  <c r="BX168" i="2" s="1"/>
  <c r="CA168" i="2" s="1"/>
  <c r="BR168" i="2"/>
  <c r="BG168" i="2"/>
  <c r="BC168" i="2"/>
  <c r="BB168" i="2"/>
  <c r="BA168" i="2"/>
  <c r="AZ168" i="2"/>
  <c r="BQ168" i="2" s="1"/>
  <c r="AY168" i="2"/>
  <c r="AX168" i="2"/>
  <c r="BE168" i="2" s="1"/>
  <c r="AV168" i="2"/>
  <c r="L172" i="13" s="1"/>
  <c r="AO168" i="2"/>
  <c r="K172" i="13" s="1"/>
  <c r="AK168" i="2"/>
  <c r="Q168" i="2"/>
  <c r="DH167" i="2"/>
  <c r="CZ167" i="2"/>
  <c r="CY167" i="2"/>
  <c r="CW167" i="2"/>
  <c r="H171" i="13" s="1"/>
  <c r="CT167" i="2" a="1"/>
  <c r="CT167" i="2" s="1"/>
  <c r="CS167" i="2" a="1"/>
  <c r="CS167" i="2" s="1"/>
  <c r="CR167" i="2" a="1"/>
  <c r="CR167" i="2" s="1"/>
  <c r="CQ167" i="2"/>
  <c r="G171" i="13" s="1"/>
  <c r="CP167" i="2"/>
  <c r="CO167" i="2"/>
  <c r="CM167" i="2"/>
  <c r="CK167" i="2"/>
  <c r="E171" i="13" s="1"/>
  <c r="BS167" i="2"/>
  <c r="BR167" i="2"/>
  <c r="BG167" i="2"/>
  <c r="BC167" i="2"/>
  <c r="BB167" i="2"/>
  <c r="BA167" i="2"/>
  <c r="AZ167" i="2"/>
  <c r="BQ167" i="2" s="1"/>
  <c r="AY167" i="2"/>
  <c r="BP167" i="2" s="1"/>
  <c r="AX167" i="2"/>
  <c r="BO167" i="2" s="1"/>
  <c r="AV167" i="2"/>
  <c r="L171" i="13" s="1"/>
  <c r="AO167" i="2"/>
  <c r="K171" i="13" s="1"/>
  <c r="AK167" i="2"/>
  <c r="Q167" i="2"/>
  <c r="H170" i="13"/>
  <c r="G170" i="13"/>
  <c r="E170" i="13"/>
  <c r="L170" i="13"/>
  <c r="K170" i="13"/>
  <c r="H169" i="13"/>
  <c r="E169" i="13"/>
  <c r="L169" i="13"/>
  <c r="K169" i="13"/>
  <c r="H168" i="13"/>
  <c r="L168" i="13"/>
  <c r="K168" i="13"/>
  <c r="DH166" i="2"/>
  <c r="CZ166" i="2"/>
  <c r="CY166" i="2"/>
  <c r="CW166" i="2"/>
  <c r="H167" i="13" s="1"/>
  <c r="CT166" i="2" a="1"/>
  <c r="CT166" i="2" s="1"/>
  <c r="CS166" i="2" a="1"/>
  <c r="CS166" i="2" s="1"/>
  <c r="CR166" i="2" a="1"/>
  <c r="CR166" i="2" s="1"/>
  <c r="CQ166" i="2"/>
  <c r="G167" i="13" s="1"/>
  <c r="CP166" i="2"/>
  <c r="CO166" i="2"/>
  <c r="CM166" i="2"/>
  <c r="CK166" i="2"/>
  <c r="E167" i="13" s="1"/>
  <c r="CJ166" i="2"/>
  <c r="CI166" i="2"/>
  <c r="CH166" i="2" s="1"/>
  <c r="CG166" i="2"/>
  <c r="CF166" i="2"/>
  <c r="CC166" i="2" s="1"/>
  <c r="BS166" i="2"/>
  <c r="BW166" i="2" s="1"/>
  <c r="BT166" i="2" s="1"/>
  <c r="BR166" i="2"/>
  <c r="BG166" i="2"/>
  <c r="BC166" i="2"/>
  <c r="BB166" i="2"/>
  <c r="BA166" i="2"/>
  <c r="AZ166" i="2"/>
  <c r="BQ166" i="2" s="1"/>
  <c r="AY166" i="2"/>
  <c r="AX166" i="2"/>
  <c r="BE166" i="2" s="1"/>
  <c r="AV166" i="2"/>
  <c r="L167" i="13" s="1"/>
  <c r="AO166" i="2"/>
  <c r="K167" i="13" s="1"/>
  <c r="AK166" i="2"/>
  <c r="Q166" i="2"/>
  <c r="DH165" i="2"/>
  <c r="CZ165" i="2"/>
  <c r="CY165" i="2"/>
  <c r="CW165" i="2"/>
  <c r="H166" i="13" s="1"/>
  <c r="CT165" i="2" a="1"/>
  <c r="CT165" i="2" s="1"/>
  <c r="CS165" i="2" a="1"/>
  <c r="CS165" i="2" s="1"/>
  <c r="CR165" i="2" a="1"/>
  <c r="CR165" i="2" s="1"/>
  <c r="CQ165" i="2"/>
  <c r="G166" i="13" s="1"/>
  <c r="CP165" i="2"/>
  <c r="CO165" i="2"/>
  <c r="CM165" i="2"/>
  <c r="CK165" i="2"/>
  <c r="E166" i="13" s="1"/>
  <c r="CJ165" i="2"/>
  <c r="CI165" i="2"/>
  <c r="CH165" i="2" s="1"/>
  <c r="CG165" i="2"/>
  <c r="CF165" i="2"/>
  <c r="CC165" i="2" s="1"/>
  <c r="BS165" i="2"/>
  <c r="BR165" i="2"/>
  <c r="BG165" i="2"/>
  <c r="BC165" i="2"/>
  <c r="BB165" i="2"/>
  <c r="BA165" i="2"/>
  <c r="AZ165" i="2"/>
  <c r="BQ165" i="2" s="1"/>
  <c r="AY165" i="2"/>
  <c r="BP165" i="2" s="1"/>
  <c r="AX165" i="2"/>
  <c r="BE165" i="2" s="1"/>
  <c r="AV165" i="2"/>
  <c r="L166" i="13" s="1"/>
  <c r="AO165" i="2"/>
  <c r="K166" i="13" s="1"/>
  <c r="AK165" i="2"/>
  <c r="Q165" i="2"/>
  <c r="DH164" i="2"/>
  <c r="CZ164" i="2"/>
  <c r="CY164" i="2"/>
  <c r="CW164" i="2"/>
  <c r="H165" i="13" s="1"/>
  <c r="CT164" i="2" a="1"/>
  <c r="CT164" i="2" s="1"/>
  <c r="CS164" i="2" a="1"/>
  <c r="CS164" i="2" s="1"/>
  <c r="CR164" i="2" a="1"/>
  <c r="CR164" i="2" s="1"/>
  <c r="CQ164" i="2"/>
  <c r="DG164" i="2" s="1"/>
  <c r="CP164" i="2"/>
  <c r="CO164" i="2"/>
  <c r="CM164" i="2"/>
  <c r="CK164" i="2"/>
  <c r="E165" i="13" s="1"/>
  <c r="CJ164" i="2"/>
  <c r="CI164" i="2"/>
  <c r="CH164" i="2" s="1"/>
  <c r="CG164" i="2"/>
  <c r="CF164" i="2"/>
  <c r="CC164" i="2" s="1"/>
  <c r="BS164" i="2"/>
  <c r="BW164" i="2" s="1"/>
  <c r="BT164" i="2" s="1"/>
  <c r="BR164" i="2"/>
  <c r="BG164" i="2"/>
  <c r="BC164" i="2"/>
  <c r="BB164" i="2"/>
  <c r="BA164" i="2"/>
  <c r="AZ164" i="2"/>
  <c r="BQ164" i="2" s="1"/>
  <c r="AY164" i="2"/>
  <c r="AX164" i="2"/>
  <c r="BE164" i="2" s="1"/>
  <c r="AV164" i="2"/>
  <c r="L165" i="13" s="1"/>
  <c r="AO164" i="2"/>
  <c r="K165" i="13" s="1"/>
  <c r="AK164" i="2"/>
  <c r="Q164" i="2"/>
  <c r="DH163" i="2"/>
  <c r="CZ163" i="2"/>
  <c r="CY163" i="2"/>
  <c r="CW163" i="2"/>
  <c r="H164" i="13" s="1"/>
  <c r="CT163" i="2" a="1"/>
  <c r="CT163" i="2" s="1"/>
  <c r="CS163" i="2" a="1"/>
  <c r="CS163" i="2" s="1"/>
  <c r="CR163" i="2" a="1"/>
  <c r="CR163" i="2" s="1"/>
  <c r="CQ163" i="2"/>
  <c r="DG163" i="2" s="1"/>
  <c r="CP163" i="2"/>
  <c r="CO163" i="2"/>
  <c r="CM163" i="2"/>
  <c r="CK163" i="2"/>
  <c r="E164" i="13" s="1"/>
  <c r="CJ163" i="2"/>
  <c r="CI163" i="2"/>
  <c r="CH163" i="2" s="1"/>
  <c r="CG163" i="2"/>
  <c r="CF163" i="2"/>
  <c r="CC163" i="2" s="1"/>
  <c r="BS163" i="2"/>
  <c r="BW163" i="2" s="1"/>
  <c r="BT163" i="2" s="1"/>
  <c r="BR163" i="2"/>
  <c r="BG163" i="2"/>
  <c r="BC163" i="2"/>
  <c r="BB163" i="2"/>
  <c r="BA163" i="2"/>
  <c r="AZ163" i="2"/>
  <c r="BQ163" i="2" s="1"/>
  <c r="AY163" i="2"/>
  <c r="BF163" i="2" s="1"/>
  <c r="AX163" i="2"/>
  <c r="BE163" i="2" s="1"/>
  <c r="AV163" i="2"/>
  <c r="L164" i="13" s="1"/>
  <c r="AO163" i="2"/>
  <c r="K164" i="13" s="1"/>
  <c r="AK163" i="2"/>
  <c r="Q163" i="2"/>
  <c r="G163" i="2"/>
  <c r="A164" i="13" s="1"/>
  <c r="DH162" i="2"/>
  <c r="CZ162" i="2"/>
  <c r="CY162" i="2"/>
  <c r="CW162" i="2"/>
  <c r="H163" i="13" s="1"/>
  <c r="CT162" i="2" a="1"/>
  <c r="CT162" i="2" s="1"/>
  <c r="CS162" i="2" a="1"/>
  <c r="CS162" i="2" s="1"/>
  <c r="CR162" i="2" a="1"/>
  <c r="CR162" i="2" s="1"/>
  <c r="CQ162" i="2"/>
  <c r="CP162" i="2"/>
  <c r="CO162" i="2"/>
  <c r="CM162" i="2"/>
  <c r="CK162" i="2"/>
  <c r="E163" i="13" s="1"/>
  <c r="CJ162" i="2"/>
  <c r="CI162" i="2"/>
  <c r="CH162" i="2" s="1"/>
  <c r="CG162" i="2"/>
  <c r="CF162" i="2"/>
  <c r="CC162" i="2" s="1"/>
  <c r="BS162" i="2"/>
  <c r="BX162" i="2" s="1"/>
  <c r="CA162" i="2" s="1"/>
  <c r="BR162" i="2"/>
  <c r="BG162" i="2"/>
  <c r="BC162" i="2"/>
  <c r="BB162" i="2"/>
  <c r="BA162" i="2"/>
  <c r="AZ162" i="2"/>
  <c r="BQ162" i="2" s="1"/>
  <c r="AY162" i="2"/>
  <c r="AX162" i="2"/>
  <c r="BE162" i="2" s="1"/>
  <c r="AV162" i="2"/>
  <c r="L163" i="13" s="1"/>
  <c r="AO162" i="2"/>
  <c r="K163" i="13" s="1"/>
  <c r="AK162" i="2"/>
  <c r="Q162" i="2"/>
  <c r="G162" i="2"/>
  <c r="A163" i="13" s="1"/>
  <c r="DH161" i="2"/>
  <c r="CZ161" i="2"/>
  <c r="CY161" i="2"/>
  <c r="CW161" i="2"/>
  <c r="H162" i="13" s="1"/>
  <c r="CT161" i="2" a="1"/>
  <c r="CT161" i="2" s="1"/>
  <c r="CS161" i="2" a="1"/>
  <c r="CS161" i="2" s="1"/>
  <c r="CR161" i="2" a="1"/>
  <c r="CR161" i="2" s="1"/>
  <c r="CQ161" i="2"/>
  <c r="G162" i="13" s="1"/>
  <c r="CP161" i="2"/>
  <c r="CO161" i="2"/>
  <c r="CM161" i="2"/>
  <c r="CK161" i="2"/>
  <c r="E162" i="13" s="1"/>
  <c r="CJ161" i="2"/>
  <c r="CI161" i="2"/>
  <c r="CH161" i="2" s="1"/>
  <c r="CG161" i="2"/>
  <c r="CF161" i="2"/>
  <c r="CC161" i="2" s="1"/>
  <c r="BS161" i="2"/>
  <c r="BR161" i="2"/>
  <c r="BG161" i="2"/>
  <c r="BC161" i="2"/>
  <c r="BB161" i="2"/>
  <c r="BA161" i="2"/>
  <c r="AZ161" i="2"/>
  <c r="BQ161" i="2" s="1"/>
  <c r="AY161" i="2"/>
  <c r="BF161" i="2" s="1"/>
  <c r="AX161" i="2"/>
  <c r="BE161" i="2" s="1"/>
  <c r="AV161" i="2"/>
  <c r="L162" i="13" s="1"/>
  <c r="AO161" i="2"/>
  <c r="K162" i="13" s="1"/>
  <c r="AK161" i="2"/>
  <c r="Q161" i="2"/>
  <c r="G161" i="2"/>
  <c r="A162" i="13" s="1"/>
  <c r="DH160" i="2"/>
  <c r="CZ160" i="2"/>
  <c r="CY160" i="2"/>
  <c r="CW160" i="2"/>
  <c r="H161" i="13" s="1"/>
  <c r="CT160" i="2" a="1"/>
  <c r="CT160" i="2" s="1"/>
  <c r="CS160" i="2" a="1"/>
  <c r="CS160" i="2" s="1"/>
  <c r="CR160" i="2" a="1"/>
  <c r="CR160" i="2" s="1"/>
  <c r="CQ160" i="2"/>
  <c r="CP160" i="2"/>
  <c r="CO160" i="2"/>
  <c r="CM160" i="2"/>
  <c r="CK160" i="2"/>
  <c r="E161" i="13" s="1"/>
  <c r="BS160" i="2"/>
  <c r="CB160" i="2" s="1"/>
  <c r="BR160" i="2"/>
  <c r="BG160" i="2"/>
  <c r="BC160" i="2"/>
  <c r="BB160" i="2"/>
  <c r="BA160" i="2"/>
  <c r="AZ160" i="2"/>
  <c r="BQ160" i="2" s="1"/>
  <c r="AY160" i="2"/>
  <c r="AX160" i="2"/>
  <c r="BO160" i="2" s="1"/>
  <c r="AV160" i="2"/>
  <c r="L161" i="13" s="1"/>
  <c r="AO160" i="2"/>
  <c r="K161" i="13" s="1"/>
  <c r="AK160" i="2"/>
  <c r="Q160" i="2"/>
  <c r="DH159" i="2"/>
  <c r="CZ159" i="2"/>
  <c r="CY159" i="2"/>
  <c r="CW159" i="2"/>
  <c r="H160" i="13" s="1"/>
  <c r="CT159" i="2" a="1"/>
  <c r="CT159" i="2" s="1"/>
  <c r="CS159" i="2" a="1"/>
  <c r="CS159" i="2" s="1"/>
  <c r="CR159" i="2" a="1"/>
  <c r="CR159" i="2" s="1"/>
  <c r="CQ159" i="2"/>
  <c r="G160" i="13" s="1"/>
  <c r="CP159" i="2"/>
  <c r="CO159" i="2"/>
  <c r="CM159" i="2"/>
  <c r="CK159" i="2"/>
  <c r="E160" i="13" s="1"/>
  <c r="BS159" i="2"/>
  <c r="BR159" i="2"/>
  <c r="BG159" i="2"/>
  <c r="BC159" i="2"/>
  <c r="BB159" i="2"/>
  <c r="BA159" i="2"/>
  <c r="AZ159" i="2"/>
  <c r="BQ159" i="2" s="1"/>
  <c r="AY159" i="2"/>
  <c r="BP159" i="2" s="1"/>
  <c r="AX159" i="2"/>
  <c r="BO159" i="2" s="1"/>
  <c r="AV159" i="2"/>
  <c r="L160" i="13" s="1"/>
  <c r="AO159" i="2"/>
  <c r="K160" i="13" s="1"/>
  <c r="AK159" i="2"/>
  <c r="Q159" i="2"/>
  <c r="DH158" i="2"/>
  <c r="CZ158" i="2"/>
  <c r="CY158" i="2"/>
  <c r="CW158" i="2"/>
  <c r="H159" i="13" s="1"/>
  <c r="CT158" i="2" a="1"/>
  <c r="CT158" i="2" s="1"/>
  <c r="CS158" i="2" a="1"/>
  <c r="CS158" i="2" s="1"/>
  <c r="CR158" i="2" a="1"/>
  <c r="CR158" i="2" s="1"/>
  <c r="CQ158" i="2"/>
  <c r="CP158" i="2"/>
  <c r="CO158" i="2"/>
  <c r="CM158" i="2"/>
  <c r="CK158" i="2"/>
  <c r="BS158" i="2"/>
  <c r="BX158" i="2" s="1"/>
  <c r="BR158" i="2"/>
  <c r="BG158" i="2"/>
  <c r="BC158" i="2"/>
  <c r="BB158" i="2"/>
  <c r="BA158" i="2"/>
  <c r="AZ158" i="2"/>
  <c r="BQ158" i="2" s="1"/>
  <c r="AY158" i="2"/>
  <c r="AX158" i="2"/>
  <c r="BO158" i="2" s="1"/>
  <c r="AV158" i="2"/>
  <c r="L159" i="13" s="1"/>
  <c r="AO158" i="2"/>
  <c r="K159" i="13" s="1"/>
  <c r="AK158" i="2"/>
  <c r="Q158" i="2"/>
  <c r="DH157" i="2"/>
  <c r="CZ157" i="2"/>
  <c r="CY157" i="2"/>
  <c r="CW157" i="2"/>
  <c r="H158" i="13" s="1"/>
  <c r="CT157" i="2" a="1"/>
  <c r="CT157" i="2" s="1"/>
  <c r="CS157" i="2" a="1"/>
  <c r="CS157" i="2" s="1"/>
  <c r="CR157" i="2" a="1"/>
  <c r="CR157" i="2" s="1"/>
  <c r="CQ157" i="2"/>
  <c r="CP157" i="2"/>
  <c r="CO157" i="2"/>
  <c r="CM157" i="2"/>
  <c r="CK157" i="2"/>
  <c r="E158" i="13" s="1"/>
  <c r="BS157" i="2"/>
  <c r="BR157" i="2"/>
  <c r="BG157" i="2"/>
  <c r="BC157" i="2"/>
  <c r="BB157" i="2"/>
  <c r="BA157" i="2"/>
  <c r="AZ157" i="2"/>
  <c r="BQ157" i="2" s="1"/>
  <c r="AY157" i="2"/>
  <c r="BP157" i="2" s="1"/>
  <c r="AX157" i="2"/>
  <c r="BE157" i="2" s="1"/>
  <c r="AV157" i="2"/>
  <c r="L158" i="13" s="1"/>
  <c r="AO157" i="2"/>
  <c r="K158" i="13" s="1"/>
  <c r="AK157" i="2"/>
  <c r="Q157" i="2"/>
  <c r="DH156" i="2"/>
  <c r="CZ156" i="2"/>
  <c r="CY156" i="2"/>
  <c r="CW156" i="2"/>
  <c r="H157" i="13" s="1"/>
  <c r="CT156" i="2" a="1"/>
  <c r="CT156" i="2" s="1"/>
  <c r="CS156" i="2" a="1"/>
  <c r="CS156" i="2" s="1"/>
  <c r="CR156" i="2" a="1"/>
  <c r="CR156" i="2" s="1"/>
  <c r="CQ156" i="2"/>
  <c r="CP156" i="2"/>
  <c r="CO156" i="2"/>
  <c r="CM156" i="2"/>
  <c r="CK156" i="2"/>
  <c r="E157" i="13" s="1"/>
  <c r="BS156" i="2"/>
  <c r="BR156" i="2"/>
  <c r="BG156" i="2"/>
  <c r="BC156" i="2"/>
  <c r="BB156" i="2"/>
  <c r="BA156" i="2"/>
  <c r="AZ156" i="2"/>
  <c r="BQ156" i="2" s="1"/>
  <c r="AY156" i="2"/>
  <c r="AX156" i="2"/>
  <c r="BO156" i="2" s="1"/>
  <c r="AV156" i="2"/>
  <c r="L157" i="13" s="1"/>
  <c r="AO156" i="2"/>
  <c r="K157" i="13" s="1"/>
  <c r="AK156" i="2"/>
  <c r="Q156" i="2"/>
  <c r="DH155" i="2"/>
  <c r="CZ155" i="2"/>
  <c r="CY155" i="2"/>
  <c r="CW155" i="2"/>
  <c r="H156" i="13" s="1"/>
  <c r="CT155" i="2" a="1"/>
  <c r="CT155" i="2" s="1"/>
  <c r="CS155" i="2" a="1"/>
  <c r="CS155" i="2" s="1"/>
  <c r="CR155" i="2" a="1"/>
  <c r="CR155" i="2" s="1"/>
  <c r="CQ155" i="2"/>
  <c r="DQ155" i="2" s="1"/>
  <c r="CP155" i="2"/>
  <c r="CO155" i="2"/>
  <c r="CM155" i="2"/>
  <c r="CK155" i="2"/>
  <c r="E156" i="13" s="1"/>
  <c r="BS155" i="2"/>
  <c r="BR155" i="2"/>
  <c r="BG155" i="2"/>
  <c r="BC155" i="2"/>
  <c r="BB155" i="2"/>
  <c r="BA155" i="2"/>
  <c r="AZ155" i="2"/>
  <c r="BQ155" i="2" s="1"/>
  <c r="AY155" i="2"/>
  <c r="BP155" i="2" s="1"/>
  <c r="AX155" i="2"/>
  <c r="BO155" i="2" s="1"/>
  <c r="AV155" i="2"/>
  <c r="L156" i="13" s="1"/>
  <c r="AO155" i="2"/>
  <c r="K156" i="13" s="1"/>
  <c r="AK155" i="2"/>
  <c r="Q155" i="2"/>
  <c r="DH154" i="2"/>
  <c r="CZ154" i="2"/>
  <c r="CY154" i="2"/>
  <c r="CW154" i="2"/>
  <c r="H155" i="13" s="1"/>
  <c r="CT154" i="2" a="1"/>
  <c r="CT154" i="2" s="1"/>
  <c r="CS154" i="2" a="1"/>
  <c r="CS154" i="2" s="1"/>
  <c r="CR154" i="2" a="1"/>
  <c r="CR154" i="2" s="1"/>
  <c r="CQ154" i="2"/>
  <c r="CP154" i="2"/>
  <c r="CO154" i="2"/>
  <c r="CM154" i="2"/>
  <c r="CK154" i="2"/>
  <c r="E155" i="13" s="1"/>
  <c r="BS154" i="2"/>
  <c r="CB154" i="2" s="1"/>
  <c r="CG154" i="2" s="1"/>
  <c r="BR154" i="2"/>
  <c r="BG154" i="2"/>
  <c r="BC154" i="2"/>
  <c r="BB154" i="2"/>
  <c r="BA154" i="2"/>
  <c r="AZ154" i="2"/>
  <c r="BQ154" i="2" s="1"/>
  <c r="AY154" i="2"/>
  <c r="AX154" i="2"/>
  <c r="BO154" i="2" s="1"/>
  <c r="AV154" i="2"/>
  <c r="L155" i="13" s="1"/>
  <c r="AO154" i="2"/>
  <c r="K155" i="13" s="1"/>
  <c r="AK154" i="2"/>
  <c r="Q154" i="2"/>
  <c r="DH153" i="2"/>
  <c r="CZ153" i="2"/>
  <c r="CY153" i="2"/>
  <c r="CW153" i="2"/>
  <c r="H154" i="13" s="1"/>
  <c r="CT153" i="2" a="1"/>
  <c r="CT153" i="2" s="1"/>
  <c r="CS153" i="2" a="1"/>
  <c r="CS153" i="2" s="1"/>
  <c r="CR153" i="2" a="1"/>
  <c r="CR153" i="2" s="1"/>
  <c r="CQ153" i="2"/>
  <c r="DQ153" i="2" s="1"/>
  <c r="CP153" i="2"/>
  <c r="CO153" i="2"/>
  <c r="CM153" i="2"/>
  <c r="CK153" i="2"/>
  <c r="E154" i="13" s="1"/>
  <c r="BS153" i="2"/>
  <c r="BR153" i="2"/>
  <c r="BG153" i="2"/>
  <c r="BC153" i="2"/>
  <c r="BB153" i="2"/>
  <c r="BA153" i="2"/>
  <c r="AZ153" i="2"/>
  <c r="BQ153" i="2" s="1"/>
  <c r="AY153" i="2"/>
  <c r="BP153" i="2" s="1"/>
  <c r="AX153" i="2"/>
  <c r="BO153" i="2" s="1"/>
  <c r="AV153" i="2"/>
  <c r="L154" i="13" s="1"/>
  <c r="AO153" i="2"/>
  <c r="K154" i="13" s="1"/>
  <c r="AK153" i="2"/>
  <c r="Q153" i="2"/>
  <c r="DH152" i="2"/>
  <c r="CZ152" i="2"/>
  <c r="CY152" i="2"/>
  <c r="CW152" i="2"/>
  <c r="H153" i="13" s="1"/>
  <c r="CT152" i="2" a="1"/>
  <c r="CT152" i="2" s="1"/>
  <c r="CS152" i="2" a="1"/>
  <c r="CS152" i="2" s="1"/>
  <c r="CR152" i="2" a="1"/>
  <c r="CR152" i="2" s="1"/>
  <c r="CQ152" i="2"/>
  <c r="CP152" i="2"/>
  <c r="CO152" i="2"/>
  <c r="CM152" i="2"/>
  <c r="CK152" i="2"/>
  <c r="E153" i="13" s="1"/>
  <c r="BS152" i="2"/>
  <c r="BR152" i="2"/>
  <c r="BG152" i="2"/>
  <c r="BC152" i="2"/>
  <c r="BB152" i="2"/>
  <c r="BA152" i="2"/>
  <c r="AZ152" i="2"/>
  <c r="BQ152" i="2" s="1"/>
  <c r="AY152" i="2"/>
  <c r="AX152" i="2"/>
  <c r="BO152" i="2" s="1"/>
  <c r="AV152" i="2"/>
  <c r="L153" i="13" s="1"/>
  <c r="AO152" i="2"/>
  <c r="K153" i="13" s="1"/>
  <c r="AK152" i="2"/>
  <c r="Q152" i="2"/>
  <c r="DH151" i="2"/>
  <c r="CZ151" i="2"/>
  <c r="CY151" i="2"/>
  <c r="CW151" i="2"/>
  <c r="H152" i="13" s="1"/>
  <c r="CT151" i="2" a="1"/>
  <c r="CT151" i="2" s="1"/>
  <c r="CS151" i="2" a="1"/>
  <c r="CS151" i="2" s="1"/>
  <c r="CR151" i="2" a="1"/>
  <c r="CR151" i="2" s="1"/>
  <c r="CQ151" i="2"/>
  <c r="DG151" i="2" s="1"/>
  <c r="CP151" i="2"/>
  <c r="CO151" i="2"/>
  <c r="CM151" i="2"/>
  <c r="CK151" i="2"/>
  <c r="E152" i="13" s="1"/>
  <c r="BS151" i="2"/>
  <c r="BR151" i="2"/>
  <c r="BG151" i="2"/>
  <c r="BC151" i="2"/>
  <c r="BB151" i="2"/>
  <c r="BA151" i="2"/>
  <c r="AZ151" i="2"/>
  <c r="BQ151" i="2" s="1"/>
  <c r="AY151" i="2"/>
  <c r="BP151" i="2" s="1"/>
  <c r="AX151" i="2"/>
  <c r="BO151" i="2" s="1"/>
  <c r="AV151" i="2"/>
  <c r="L152" i="13" s="1"/>
  <c r="AO151" i="2"/>
  <c r="K152" i="13" s="1"/>
  <c r="AK151" i="2"/>
  <c r="Q151" i="2"/>
  <c r="DH150" i="2"/>
  <c r="CZ150" i="2"/>
  <c r="CY150" i="2"/>
  <c r="CW150" i="2"/>
  <c r="H151" i="13" s="1"/>
  <c r="CT150" i="2" a="1"/>
  <c r="CT150" i="2" s="1"/>
  <c r="CS150" i="2" a="1"/>
  <c r="CS150" i="2" s="1"/>
  <c r="CR150" i="2" a="1"/>
  <c r="CR150" i="2" s="1"/>
  <c r="CQ150" i="2"/>
  <c r="CP150" i="2"/>
  <c r="CO150" i="2"/>
  <c r="CM150" i="2"/>
  <c r="CK150" i="2"/>
  <c r="E151" i="13" s="1"/>
  <c r="BS150" i="2"/>
  <c r="CB150" i="2" s="1"/>
  <c r="CG150" i="2" s="1"/>
  <c r="BR150" i="2"/>
  <c r="BG150" i="2"/>
  <c r="BC150" i="2"/>
  <c r="BB150" i="2"/>
  <c r="BA150" i="2"/>
  <c r="AZ150" i="2"/>
  <c r="BQ150" i="2" s="1"/>
  <c r="AY150" i="2"/>
  <c r="AX150" i="2"/>
  <c r="BE150" i="2" s="1"/>
  <c r="AV150" i="2"/>
  <c r="L151" i="13" s="1"/>
  <c r="AO150" i="2"/>
  <c r="K151" i="13" s="1"/>
  <c r="AK150" i="2"/>
  <c r="Q150" i="2"/>
  <c r="DH149" i="2"/>
  <c r="CZ149" i="2"/>
  <c r="CY149" i="2"/>
  <c r="CW149" i="2"/>
  <c r="H150" i="13" s="1"/>
  <c r="CT149" i="2" a="1"/>
  <c r="CT149" i="2" s="1"/>
  <c r="CS149" i="2" a="1"/>
  <c r="CS149" i="2" s="1"/>
  <c r="CR149" i="2" a="1"/>
  <c r="CR149" i="2" s="1"/>
  <c r="CQ149" i="2"/>
  <c r="G150" i="13" s="1"/>
  <c r="CP149" i="2"/>
  <c r="CO149" i="2"/>
  <c r="CM149" i="2"/>
  <c r="CK149" i="2"/>
  <c r="E150" i="13" s="1"/>
  <c r="BS149" i="2"/>
  <c r="BR149" i="2"/>
  <c r="BG149" i="2"/>
  <c r="BC149" i="2"/>
  <c r="BB149" i="2"/>
  <c r="BA149" i="2"/>
  <c r="AZ149" i="2"/>
  <c r="BQ149" i="2" s="1"/>
  <c r="AY149" i="2"/>
  <c r="BP149" i="2" s="1"/>
  <c r="AX149" i="2"/>
  <c r="BE149" i="2" s="1"/>
  <c r="AV149" i="2"/>
  <c r="L150" i="13" s="1"/>
  <c r="AO149" i="2"/>
  <c r="K150" i="13" s="1"/>
  <c r="AK149" i="2"/>
  <c r="Q149" i="2"/>
  <c r="DH148" i="2"/>
  <c r="CZ148" i="2"/>
  <c r="CY148" i="2"/>
  <c r="CW148" i="2"/>
  <c r="H149" i="13" s="1"/>
  <c r="CT148" i="2" a="1"/>
  <c r="CT148" i="2" s="1"/>
  <c r="CS148" i="2" a="1"/>
  <c r="CS148" i="2" s="1"/>
  <c r="CR148" i="2" a="1"/>
  <c r="CR148" i="2" s="1"/>
  <c r="CQ148" i="2"/>
  <c r="CP148" i="2"/>
  <c r="CO148" i="2"/>
  <c r="CM148" i="2"/>
  <c r="CK148" i="2"/>
  <c r="E149" i="13" s="1"/>
  <c r="BS148" i="2"/>
  <c r="BR148" i="2"/>
  <c r="BG148" i="2"/>
  <c r="BC148" i="2"/>
  <c r="BB148" i="2"/>
  <c r="BA148" i="2"/>
  <c r="AZ148" i="2"/>
  <c r="BQ148" i="2" s="1"/>
  <c r="AY148" i="2"/>
  <c r="AX148" i="2"/>
  <c r="BO148" i="2" s="1"/>
  <c r="AV148" i="2"/>
  <c r="L149" i="13" s="1"/>
  <c r="AO148" i="2"/>
  <c r="K149" i="13" s="1"/>
  <c r="AK148" i="2"/>
  <c r="Q148" i="2"/>
  <c r="DH147" i="2"/>
  <c r="CZ147" i="2"/>
  <c r="CY147" i="2"/>
  <c r="CW147" i="2"/>
  <c r="H148" i="13" s="1"/>
  <c r="CT147" i="2" a="1"/>
  <c r="CT147" i="2" s="1"/>
  <c r="CS147" i="2" a="1"/>
  <c r="CS147" i="2" s="1"/>
  <c r="CR147" i="2" a="1"/>
  <c r="CR147" i="2" s="1"/>
  <c r="CQ147" i="2"/>
  <c r="DG147" i="2" s="1"/>
  <c r="CP147" i="2"/>
  <c r="CO147" i="2"/>
  <c r="CM147" i="2"/>
  <c r="CK147" i="2"/>
  <c r="E148" i="13" s="1"/>
  <c r="BS147" i="2"/>
  <c r="BR147" i="2"/>
  <c r="BG147" i="2"/>
  <c r="BC147" i="2"/>
  <c r="BB147" i="2"/>
  <c r="BA147" i="2"/>
  <c r="AZ147" i="2"/>
  <c r="BQ147" i="2" s="1"/>
  <c r="AY147" i="2"/>
  <c r="BP147" i="2" s="1"/>
  <c r="AX147" i="2"/>
  <c r="BO147" i="2" s="1"/>
  <c r="AV147" i="2"/>
  <c r="L148" i="13" s="1"/>
  <c r="AO147" i="2"/>
  <c r="K148" i="13" s="1"/>
  <c r="AK147" i="2"/>
  <c r="Q147" i="2"/>
  <c r="DH146" i="2"/>
  <c r="CZ146" i="2"/>
  <c r="CY146" i="2"/>
  <c r="CW146" i="2"/>
  <c r="H147" i="13" s="1"/>
  <c r="CT146" i="2" a="1"/>
  <c r="CT146" i="2" s="1"/>
  <c r="CS146" i="2" a="1"/>
  <c r="CS146" i="2" s="1"/>
  <c r="CR146" i="2" a="1"/>
  <c r="CR146" i="2" s="1"/>
  <c r="CQ146" i="2"/>
  <c r="CP146" i="2"/>
  <c r="CO146" i="2"/>
  <c r="CM146" i="2"/>
  <c r="CK146" i="2"/>
  <c r="E147" i="13" s="1"/>
  <c r="BS146" i="2"/>
  <c r="CB146" i="2" s="1"/>
  <c r="BR146" i="2"/>
  <c r="BG146" i="2"/>
  <c r="BC146" i="2"/>
  <c r="BB146" i="2"/>
  <c r="BA146" i="2"/>
  <c r="AZ146" i="2"/>
  <c r="BQ146" i="2" s="1"/>
  <c r="AY146" i="2"/>
  <c r="AX146" i="2"/>
  <c r="BO146" i="2" s="1"/>
  <c r="AV146" i="2"/>
  <c r="L147" i="13" s="1"/>
  <c r="AO146" i="2"/>
  <c r="K147" i="13" s="1"/>
  <c r="AK146" i="2"/>
  <c r="Q146" i="2"/>
  <c r="DH145" i="2"/>
  <c r="CZ145" i="2"/>
  <c r="CY145" i="2"/>
  <c r="CW145" i="2"/>
  <c r="H146" i="13" s="1"/>
  <c r="CT145" i="2" a="1"/>
  <c r="CT145" i="2" s="1"/>
  <c r="CS145" i="2" a="1"/>
  <c r="CS145" i="2" s="1"/>
  <c r="CR145" i="2" a="1"/>
  <c r="CR145" i="2" s="1"/>
  <c r="CQ145" i="2"/>
  <c r="G146" i="13" s="1"/>
  <c r="CP145" i="2"/>
  <c r="CO145" i="2"/>
  <c r="CM145" i="2"/>
  <c r="CK145" i="2"/>
  <c r="E146" i="13" s="1"/>
  <c r="BS145" i="2"/>
  <c r="BR145" i="2"/>
  <c r="BG145" i="2"/>
  <c r="BC145" i="2"/>
  <c r="BB145" i="2"/>
  <c r="BA145" i="2"/>
  <c r="AZ145" i="2"/>
  <c r="BQ145" i="2" s="1"/>
  <c r="AY145" i="2"/>
  <c r="BP145" i="2" s="1"/>
  <c r="AX145" i="2"/>
  <c r="BO145" i="2" s="1"/>
  <c r="AV145" i="2"/>
  <c r="L146" i="13" s="1"/>
  <c r="AO145" i="2"/>
  <c r="K146" i="13" s="1"/>
  <c r="AK145" i="2"/>
  <c r="Q145" i="2"/>
  <c r="DH144" i="2"/>
  <c r="CZ144" i="2"/>
  <c r="CY144" i="2"/>
  <c r="CW144" i="2"/>
  <c r="H145" i="13" s="1"/>
  <c r="CT144" i="2" a="1"/>
  <c r="CT144" i="2" s="1"/>
  <c r="CS144" i="2" a="1"/>
  <c r="CS144" i="2" s="1"/>
  <c r="CR144" i="2" a="1"/>
  <c r="CR144" i="2" s="1"/>
  <c r="CQ144" i="2"/>
  <c r="CP144" i="2"/>
  <c r="CO144" i="2"/>
  <c r="CM144" i="2"/>
  <c r="CK144" i="2"/>
  <c r="E145" i="13" s="1"/>
  <c r="BS144" i="2"/>
  <c r="CB144" i="2" s="1"/>
  <c r="BR144" i="2"/>
  <c r="BG144" i="2"/>
  <c r="BC144" i="2"/>
  <c r="BB144" i="2"/>
  <c r="BA144" i="2"/>
  <c r="AZ144" i="2"/>
  <c r="BQ144" i="2" s="1"/>
  <c r="AY144" i="2"/>
  <c r="AX144" i="2"/>
  <c r="BO144" i="2" s="1"/>
  <c r="AV144" i="2"/>
  <c r="L145" i="13" s="1"/>
  <c r="AO144" i="2"/>
  <c r="K145" i="13" s="1"/>
  <c r="AK144" i="2"/>
  <c r="Q144" i="2"/>
  <c r="DH143" i="2"/>
  <c r="CZ143" i="2"/>
  <c r="CY143" i="2"/>
  <c r="CW143" i="2"/>
  <c r="H144" i="13" s="1"/>
  <c r="CT143" i="2" a="1"/>
  <c r="CT143" i="2" s="1"/>
  <c r="CS143" i="2" a="1"/>
  <c r="CS143" i="2" s="1"/>
  <c r="CR143" i="2" a="1"/>
  <c r="CR143" i="2" s="1"/>
  <c r="CQ143" i="2"/>
  <c r="G144" i="13" s="1"/>
  <c r="CP143" i="2"/>
  <c r="CO143" i="2"/>
  <c r="CM143" i="2"/>
  <c r="CK143" i="2"/>
  <c r="E144" i="13" s="1"/>
  <c r="BS143" i="2"/>
  <c r="BR143" i="2"/>
  <c r="BG143" i="2"/>
  <c r="BC143" i="2"/>
  <c r="BB143" i="2"/>
  <c r="BA143" i="2"/>
  <c r="AZ143" i="2"/>
  <c r="BQ143" i="2" s="1"/>
  <c r="AY143" i="2"/>
  <c r="BP143" i="2" s="1"/>
  <c r="AX143" i="2"/>
  <c r="BO143" i="2" s="1"/>
  <c r="AV143" i="2"/>
  <c r="L144" i="13" s="1"/>
  <c r="AO143" i="2"/>
  <c r="K144" i="13" s="1"/>
  <c r="AK143" i="2"/>
  <c r="Q143" i="2"/>
  <c r="DH142" i="2"/>
  <c r="CZ142" i="2"/>
  <c r="CY142" i="2"/>
  <c r="CT142" i="2" a="1"/>
  <c r="CT142" i="2" s="1"/>
  <c r="CS142" i="2" a="1"/>
  <c r="CS142" i="2" s="1"/>
  <c r="CR142" i="2" a="1"/>
  <c r="CR142" i="2" s="1"/>
  <c r="CQ142" i="2"/>
  <c r="G143" i="13" s="1"/>
  <c r="CP142" i="2"/>
  <c r="CO142" i="2"/>
  <c r="CM142" i="2"/>
  <c r="CK142" i="2"/>
  <c r="E143" i="13" s="1"/>
  <c r="CB142" i="2"/>
  <c r="BS142" i="2"/>
  <c r="BW142" i="2" s="1"/>
  <c r="BZ142" i="2" s="1"/>
  <c r="BY142" i="2" s="1"/>
  <c r="BR142" i="2"/>
  <c r="BG142" i="2"/>
  <c r="BC142" i="2"/>
  <c r="BB142" i="2"/>
  <c r="BA142" i="2"/>
  <c r="AZ142" i="2"/>
  <c r="BQ142" i="2" s="1"/>
  <c r="AY142" i="2"/>
  <c r="BP142" i="2" s="1"/>
  <c r="AX142" i="2"/>
  <c r="AV142" i="2"/>
  <c r="L143" i="13" s="1"/>
  <c r="AO142" i="2"/>
  <c r="K143" i="13" s="1"/>
  <c r="AK142" i="2"/>
  <c r="Q142" i="2"/>
  <c r="DH141" i="2"/>
  <c r="CZ141" i="2"/>
  <c r="CY141" i="2"/>
  <c r="CT141" i="2" a="1"/>
  <c r="CT141" i="2" s="1"/>
  <c r="CS141" i="2" a="1"/>
  <c r="CS141" i="2" s="1"/>
  <c r="CR141" i="2" a="1"/>
  <c r="CR141" i="2" s="1"/>
  <c r="CQ141" i="2"/>
  <c r="G142" i="13" s="1"/>
  <c r="CP141" i="2"/>
  <c r="CO141" i="2"/>
  <c r="CM141" i="2"/>
  <c r="CK141" i="2"/>
  <c r="E142" i="13" s="1"/>
  <c r="CB141" i="2"/>
  <c r="CF141" i="2" s="1"/>
  <c r="CC141" i="2" s="1"/>
  <c r="BS141" i="2"/>
  <c r="BX141" i="2" s="1"/>
  <c r="CA141" i="2" s="1"/>
  <c r="BR141" i="2"/>
  <c r="BG141" i="2"/>
  <c r="BC141" i="2"/>
  <c r="BB141" i="2"/>
  <c r="BA141" i="2"/>
  <c r="AZ141" i="2"/>
  <c r="BQ141" i="2" s="1"/>
  <c r="AY141" i="2"/>
  <c r="BF141" i="2" s="1"/>
  <c r="AX141" i="2"/>
  <c r="BO141" i="2" s="1"/>
  <c r="AV141" i="2"/>
  <c r="L142" i="13" s="1"/>
  <c r="AO141" i="2"/>
  <c r="K142" i="13" s="1"/>
  <c r="AK141" i="2"/>
  <c r="Q141" i="2"/>
  <c r="DH140" i="2"/>
  <c r="CZ140" i="2"/>
  <c r="CY140" i="2"/>
  <c r="CT140" i="2" a="1"/>
  <c r="CT140" i="2" s="1"/>
  <c r="CS140" i="2" a="1"/>
  <c r="CS140" i="2" s="1"/>
  <c r="CR140" i="2" a="1"/>
  <c r="CR140" i="2" s="1"/>
  <c r="CQ140" i="2"/>
  <c r="G141" i="13" s="1"/>
  <c r="CP140" i="2"/>
  <c r="CO140" i="2"/>
  <c r="CM140" i="2"/>
  <c r="CK140" i="2"/>
  <c r="E141" i="13" s="1"/>
  <c r="CB140" i="2"/>
  <c r="BS140" i="2"/>
  <c r="BR140" i="2"/>
  <c r="BG140" i="2"/>
  <c r="BC140" i="2"/>
  <c r="BB140" i="2"/>
  <c r="BA140" i="2"/>
  <c r="AZ140" i="2"/>
  <c r="BQ140" i="2" s="1"/>
  <c r="AY140" i="2"/>
  <c r="BP140" i="2" s="1"/>
  <c r="AX140" i="2"/>
  <c r="BO140" i="2" s="1"/>
  <c r="AV140" i="2"/>
  <c r="L141" i="13" s="1"/>
  <c r="AO140" i="2"/>
  <c r="K141" i="13" s="1"/>
  <c r="AK140" i="2"/>
  <c r="Q140" i="2"/>
  <c r="DH139" i="2"/>
  <c r="CZ139" i="2"/>
  <c r="CY139" i="2"/>
  <c r="CT139" i="2" a="1"/>
  <c r="CT139" i="2" s="1"/>
  <c r="CS139" i="2" a="1"/>
  <c r="CS139" i="2" s="1"/>
  <c r="CR139" i="2" a="1"/>
  <c r="CR139" i="2" s="1"/>
  <c r="CQ139" i="2"/>
  <c r="CP139" i="2"/>
  <c r="CO139" i="2"/>
  <c r="CM139" i="2"/>
  <c r="CK139" i="2"/>
  <c r="E140" i="13" s="1"/>
  <c r="CB139" i="2"/>
  <c r="BS139" i="2"/>
  <c r="BX139" i="2" s="1"/>
  <c r="BR139" i="2"/>
  <c r="BG139" i="2"/>
  <c r="BC139" i="2"/>
  <c r="BB139" i="2"/>
  <c r="BA139" i="2"/>
  <c r="AZ139" i="2"/>
  <c r="BQ139" i="2" s="1"/>
  <c r="AY139" i="2"/>
  <c r="AX139" i="2"/>
  <c r="BO139" i="2" s="1"/>
  <c r="AV139" i="2"/>
  <c r="L140" i="13" s="1"/>
  <c r="AO139" i="2"/>
  <c r="K140" i="13" s="1"/>
  <c r="AK139" i="2"/>
  <c r="Q139" i="2"/>
  <c r="DH138" i="2"/>
  <c r="CZ138" i="2"/>
  <c r="CY138" i="2"/>
  <c r="CT138" i="2" a="1"/>
  <c r="CT138" i="2" s="1"/>
  <c r="CS138" i="2" a="1"/>
  <c r="CS138" i="2" s="1"/>
  <c r="CR138" i="2" a="1"/>
  <c r="CR138" i="2" s="1"/>
  <c r="CQ138" i="2"/>
  <c r="G139" i="13" s="1"/>
  <c r="CP138" i="2"/>
  <c r="CO138" i="2"/>
  <c r="CM138" i="2"/>
  <c r="CK138" i="2"/>
  <c r="E139" i="13" s="1"/>
  <c r="CB138" i="2"/>
  <c r="BS138" i="2"/>
  <c r="BW138" i="2" s="1"/>
  <c r="BT138" i="2" s="1"/>
  <c r="BR138" i="2"/>
  <c r="BG138" i="2"/>
  <c r="BC138" i="2"/>
  <c r="BB138" i="2"/>
  <c r="BA138" i="2"/>
  <c r="AZ138" i="2"/>
  <c r="BQ138" i="2" s="1"/>
  <c r="AY138" i="2"/>
  <c r="BP138" i="2" s="1"/>
  <c r="AX138" i="2"/>
  <c r="BO138" i="2" s="1"/>
  <c r="AV138" i="2"/>
  <c r="L139" i="13" s="1"/>
  <c r="AO138" i="2"/>
  <c r="K139" i="13" s="1"/>
  <c r="AK138" i="2"/>
  <c r="Q138" i="2"/>
  <c r="DH137" i="2"/>
  <c r="CZ137" i="2"/>
  <c r="CY137" i="2"/>
  <c r="CT137" i="2" a="1"/>
  <c r="CT137" i="2" s="1"/>
  <c r="CS137" i="2" a="1"/>
  <c r="CS137" i="2" s="1"/>
  <c r="CR137" i="2" a="1"/>
  <c r="CR137" i="2" s="1"/>
  <c r="CQ137" i="2"/>
  <c r="G138" i="13" s="1"/>
  <c r="CP137" i="2"/>
  <c r="CO137" i="2"/>
  <c r="CM137" i="2"/>
  <c r="CK137" i="2"/>
  <c r="E138" i="13" s="1"/>
  <c r="CB137" i="2"/>
  <c r="CG137" i="2" s="1"/>
  <c r="BS137" i="2"/>
  <c r="BR137" i="2"/>
  <c r="BG137" i="2"/>
  <c r="BC137" i="2"/>
  <c r="BB137" i="2"/>
  <c r="BA137" i="2"/>
  <c r="AZ137" i="2"/>
  <c r="BQ137" i="2" s="1"/>
  <c r="AY137" i="2"/>
  <c r="BP137" i="2" s="1"/>
  <c r="AX137" i="2"/>
  <c r="BO137" i="2" s="1"/>
  <c r="AV137" i="2"/>
  <c r="L138" i="13" s="1"/>
  <c r="AO137" i="2"/>
  <c r="K138" i="13" s="1"/>
  <c r="AK137" i="2"/>
  <c r="Q137" i="2"/>
  <c r="DH136" i="2"/>
  <c r="CZ136" i="2"/>
  <c r="CY136" i="2"/>
  <c r="CT136" i="2" a="1"/>
  <c r="CT136" i="2" s="1"/>
  <c r="CS136" i="2" a="1"/>
  <c r="CS136" i="2" s="1"/>
  <c r="CR136" i="2" a="1"/>
  <c r="CR136" i="2" s="1"/>
  <c r="CQ136" i="2"/>
  <c r="G137" i="13" s="1"/>
  <c r="CP136" i="2"/>
  <c r="CO136" i="2"/>
  <c r="CM136" i="2"/>
  <c r="CK136" i="2"/>
  <c r="E137" i="13" s="1"/>
  <c r="CB136" i="2"/>
  <c r="CG136" i="2" s="1"/>
  <c r="CJ136" i="2" s="1"/>
  <c r="BS136" i="2"/>
  <c r="BX136" i="2" s="1"/>
  <c r="CA136" i="2" s="1"/>
  <c r="BR136" i="2"/>
  <c r="BG136" i="2"/>
  <c r="BC136" i="2"/>
  <c r="BB136" i="2"/>
  <c r="BA136" i="2"/>
  <c r="AZ136" i="2"/>
  <c r="BQ136" i="2" s="1"/>
  <c r="AY136" i="2"/>
  <c r="BF136" i="2" s="1"/>
  <c r="AX136" i="2"/>
  <c r="BE136" i="2" s="1"/>
  <c r="AV136" i="2"/>
  <c r="L137" i="13" s="1"/>
  <c r="AO136" i="2"/>
  <c r="K137" i="13" s="1"/>
  <c r="AK136" i="2"/>
  <c r="Q136" i="2"/>
  <c r="DH135" i="2"/>
  <c r="CZ135" i="2"/>
  <c r="CY135" i="2"/>
  <c r="CT135" i="2" a="1"/>
  <c r="CT135" i="2" s="1"/>
  <c r="CS135" i="2" a="1"/>
  <c r="CS135" i="2" s="1"/>
  <c r="CR135" i="2" a="1"/>
  <c r="CR135" i="2" s="1"/>
  <c r="CQ135" i="2"/>
  <c r="G136" i="13" s="1"/>
  <c r="CP135" i="2"/>
  <c r="CO135" i="2"/>
  <c r="CM135" i="2"/>
  <c r="CK135" i="2"/>
  <c r="E136" i="13" s="1"/>
  <c r="CB135" i="2"/>
  <c r="BS135" i="2"/>
  <c r="BR135" i="2"/>
  <c r="BG135" i="2"/>
  <c r="BC135" i="2"/>
  <c r="BB135" i="2"/>
  <c r="BA135" i="2"/>
  <c r="AZ135" i="2"/>
  <c r="BQ135" i="2" s="1"/>
  <c r="AY135" i="2"/>
  <c r="BP135" i="2" s="1"/>
  <c r="AX135" i="2"/>
  <c r="BO135" i="2" s="1"/>
  <c r="AV135" i="2"/>
  <c r="L136" i="13" s="1"/>
  <c r="AO135" i="2"/>
  <c r="K136" i="13" s="1"/>
  <c r="AK135" i="2"/>
  <c r="Q135" i="2"/>
  <c r="DH134" i="2"/>
  <c r="CZ134" i="2"/>
  <c r="CY134" i="2"/>
  <c r="CT134" i="2" a="1"/>
  <c r="CT134" i="2" s="1"/>
  <c r="CS134" i="2" a="1"/>
  <c r="CS134" i="2" s="1"/>
  <c r="CR134" i="2" a="1"/>
  <c r="CR134" i="2" s="1"/>
  <c r="CQ134" i="2"/>
  <c r="G135" i="13" s="1"/>
  <c r="CP134" i="2"/>
  <c r="CO134" i="2"/>
  <c r="CM134" i="2"/>
  <c r="CK134" i="2"/>
  <c r="E135" i="13" s="1"/>
  <c r="CB134" i="2"/>
  <c r="CF134" i="2" s="1"/>
  <c r="CC134" i="2" s="1"/>
  <c r="BS134" i="2"/>
  <c r="BW134" i="2" s="1"/>
  <c r="BR134" i="2"/>
  <c r="BG134" i="2"/>
  <c r="BC134" i="2"/>
  <c r="BB134" i="2"/>
  <c r="BA134" i="2"/>
  <c r="AZ134" i="2"/>
  <c r="BQ134" i="2" s="1"/>
  <c r="AY134" i="2"/>
  <c r="BP134" i="2" s="1"/>
  <c r="AX134" i="2"/>
  <c r="AV134" i="2"/>
  <c r="L135" i="13" s="1"/>
  <c r="AO134" i="2"/>
  <c r="K135" i="13" s="1"/>
  <c r="AK134" i="2"/>
  <c r="Q134" i="2"/>
  <c r="DH133" i="2"/>
  <c r="CZ133" i="2"/>
  <c r="CY133" i="2"/>
  <c r="CW133" i="2"/>
  <c r="H134" i="13" s="1"/>
  <c r="CT133" i="2" a="1"/>
  <c r="CT133" i="2" s="1"/>
  <c r="CS133" i="2" a="1"/>
  <c r="CS133" i="2" s="1"/>
  <c r="CR133" i="2" a="1"/>
  <c r="CR133" i="2" s="1"/>
  <c r="CQ133" i="2"/>
  <c r="G134" i="13" s="1"/>
  <c r="CP133" i="2"/>
  <c r="CO133" i="2"/>
  <c r="CM133" i="2"/>
  <c r="CK133" i="2"/>
  <c r="E134" i="13" s="1"/>
  <c r="BS133" i="2"/>
  <c r="BW133" i="2" s="1"/>
  <c r="BT133" i="2" s="1"/>
  <c r="BR133" i="2"/>
  <c r="BG133" i="2"/>
  <c r="BC133" i="2"/>
  <c r="BB133" i="2"/>
  <c r="BA133" i="2"/>
  <c r="AZ133" i="2"/>
  <c r="BQ133" i="2" s="1"/>
  <c r="AY133" i="2"/>
  <c r="BF133" i="2" s="1"/>
  <c r="AX133" i="2"/>
  <c r="BO133" i="2" s="1"/>
  <c r="AV133" i="2"/>
  <c r="L134" i="13" s="1"/>
  <c r="AO133" i="2"/>
  <c r="K134" i="13" s="1"/>
  <c r="AK133" i="2"/>
  <c r="Q133" i="2"/>
  <c r="DH132" i="2"/>
  <c r="CZ132" i="2"/>
  <c r="CY132" i="2"/>
  <c r="CW132" i="2"/>
  <c r="H133" i="13" s="1"/>
  <c r="CT132" i="2" a="1"/>
  <c r="CT132" i="2" s="1"/>
  <c r="CS132" i="2" a="1"/>
  <c r="CS132" i="2" s="1"/>
  <c r="CR132" i="2" a="1"/>
  <c r="CR132" i="2" s="1"/>
  <c r="CQ132" i="2"/>
  <c r="G133" i="13" s="1"/>
  <c r="CP132" i="2"/>
  <c r="CO132" i="2"/>
  <c r="CM132" i="2"/>
  <c r="CK132" i="2"/>
  <c r="E133" i="13" s="1"/>
  <c r="BS132" i="2"/>
  <c r="CB132" i="2" s="1"/>
  <c r="BR132" i="2"/>
  <c r="BG132" i="2"/>
  <c r="BC132" i="2"/>
  <c r="BB132" i="2"/>
  <c r="BA132" i="2"/>
  <c r="AZ132" i="2"/>
  <c r="BQ132" i="2" s="1"/>
  <c r="AY132" i="2"/>
  <c r="BP132" i="2" s="1"/>
  <c r="AX132" i="2"/>
  <c r="AV132" i="2"/>
  <c r="L133" i="13" s="1"/>
  <c r="AO132" i="2"/>
  <c r="K133" i="13" s="1"/>
  <c r="AK132" i="2"/>
  <c r="Q132" i="2"/>
  <c r="DH131" i="2"/>
  <c r="CZ131" i="2"/>
  <c r="CY131" i="2"/>
  <c r="CW131" i="2"/>
  <c r="H132" i="13" s="1"/>
  <c r="CT131" i="2" a="1"/>
  <c r="CT131" i="2" s="1"/>
  <c r="CS131" i="2" a="1"/>
  <c r="CS131" i="2" s="1"/>
  <c r="CR131" i="2" a="1"/>
  <c r="CR131" i="2" s="1"/>
  <c r="CQ131" i="2"/>
  <c r="G132" i="13" s="1"/>
  <c r="CP131" i="2"/>
  <c r="CO131" i="2"/>
  <c r="CM131" i="2"/>
  <c r="CK131" i="2"/>
  <c r="E132" i="13" s="1"/>
  <c r="BS131" i="2"/>
  <c r="BW131" i="2" s="1"/>
  <c r="BT131" i="2" s="1"/>
  <c r="BR131" i="2"/>
  <c r="BG131" i="2"/>
  <c r="BC131" i="2"/>
  <c r="BB131" i="2"/>
  <c r="BA131" i="2"/>
  <c r="AZ131" i="2"/>
  <c r="BQ131" i="2" s="1"/>
  <c r="AY131" i="2"/>
  <c r="BF131" i="2" s="1"/>
  <c r="AX131" i="2"/>
  <c r="BO131" i="2" s="1"/>
  <c r="AV131" i="2"/>
  <c r="L132" i="13" s="1"/>
  <c r="AO131" i="2"/>
  <c r="K132" i="13" s="1"/>
  <c r="AK131" i="2"/>
  <c r="Q131" i="2"/>
  <c r="DH130" i="2"/>
  <c r="CZ130" i="2"/>
  <c r="CY130" i="2"/>
  <c r="CW130" i="2"/>
  <c r="H131" i="13" s="1"/>
  <c r="CT130" i="2" a="1"/>
  <c r="CT130" i="2" s="1"/>
  <c r="CS130" i="2" a="1"/>
  <c r="CS130" i="2" s="1"/>
  <c r="CR130" i="2" a="1"/>
  <c r="CR130" i="2" s="1"/>
  <c r="CQ130" i="2"/>
  <c r="G131" i="13" s="1"/>
  <c r="CP130" i="2"/>
  <c r="CO130" i="2"/>
  <c r="CM130" i="2"/>
  <c r="CK130" i="2"/>
  <c r="E131" i="13" s="1"/>
  <c r="BS130" i="2"/>
  <c r="CB130" i="2" s="1"/>
  <c r="BR130" i="2"/>
  <c r="BG130" i="2"/>
  <c r="BC130" i="2"/>
  <c r="BB130" i="2"/>
  <c r="BA130" i="2"/>
  <c r="AZ130" i="2"/>
  <c r="BQ130" i="2" s="1"/>
  <c r="AY130" i="2"/>
  <c r="BP130" i="2" s="1"/>
  <c r="AX130" i="2"/>
  <c r="AV130" i="2"/>
  <c r="L131" i="13" s="1"/>
  <c r="AO130" i="2"/>
  <c r="K131" i="13" s="1"/>
  <c r="AK130" i="2"/>
  <c r="Q130" i="2"/>
  <c r="DH129" i="2"/>
  <c r="CZ129" i="2"/>
  <c r="CY129" i="2"/>
  <c r="CW129" i="2"/>
  <c r="H130" i="13" s="1"/>
  <c r="CT129" i="2" a="1"/>
  <c r="CT129" i="2" s="1"/>
  <c r="CS129" i="2" a="1"/>
  <c r="CS129" i="2" s="1"/>
  <c r="CR129" i="2" a="1"/>
  <c r="CR129" i="2" s="1"/>
  <c r="CQ129" i="2"/>
  <c r="G130" i="13" s="1"/>
  <c r="CP129" i="2"/>
  <c r="CO129" i="2"/>
  <c r="CM129" i="2"/>
  <c r="CK129" i="2"/>
  <c r="E130" i="13" s="1"/>
  <c r="BS129" i="2"/>
  <c r="BR129" i="2"/>
  <c r="BG129" i="2"/>
  <c r="BC129" i="2"/>
  <c r="BB129" i="2"/>
  <c r="BA129" i="2"/>
  <c r="AZ129" i="2"/>
  <c r="BQ129" i="2" s="1"/>
  <c r="AY129" i="2"/>
  <c r="BP129" i="2" s="1"/>
  <c r="AX129" i="2"/>
  <c r="BO129" i="2" s="1"/>
  <c r="AV129" i="2"/>
  <c r="L130" i="13" s="1"/>
  <c r="AO129" i="2"/>
  <c r="K130" i="13" s="1"/>
  <c r="AK129" i="2"/>
  <c r="Q129" i="2"/>
  <c r="DH128" i="2"/>
  <c r="CZ128" i="2"/>
  <c r="CY128" i="2"/>
  <c r="CW128" i="2"/>
  <c r="H129" i="13" s="1"/>
  <c r="CT128" i="2" a="1"/>
  <c r="CT128" i="2" s="1"/>
  <c r="CS128" i="2" a="1"/>
  <c r="CS128" i="2" s="1"/>
  <c r="CR128" i="2" a="1"/>
  <c r="CR128" i="2" s="1"/>
  <c r="CQ128" i="2"/>
  <c r="G129" i="13" s="1"/>
  <c r="CP128" i="2"/>
  <c r="CO128" i="2"/>
  <c r="CM128" i="2"/>
  <c r="CK128" i="2"/>
  <c r="E129" i="13" s="1"/>
  <c r="BS128" i="2"/>
  <c r="BX128" i="2" s="1"/>
  <c r="CA128" i="2" s="1"/>
  <c r="BR128" i="2"/>
  <c r="BG128" i="2"/>
  <c r="BC128" i="2"/>
  <c r="BB128" i="2"/>
  <c r="BA128" i="2"/>
  <c r="AZ128" i="2"/>
  <c r="BQ128" i="2" s="1"/>
  <c r="AY128" i="2"/>
  <c r="BP128" i="2" s="1"/>
  <c r="AX128" i="2"/>
  <c r="AV128" i="2"/>
  <c r="L129" i="13" s="1"/>
  <c r="AO128" i="2"/>
  <c r="K129" i="13" s="1"/>
  <c r="AK128" i="2"/>
  <c r="Q128" i="2"/>
  <c r="DH127" i="2"/>
  <c r="CZ127" i="2"/>
  <c r="CY127" i="2"/>
  <c r="CW127" i="2"/>
  <c r="H128" i="13" s="1"/>
  <c r="CT127" i="2" a="1"/>
  <c r="CT127" i="2" s="1"/>
  <c r="CS127" i="2" a="1"/>
  <c r="CS127" i="2" s="1"/>
  <c r="CR127" i="2" a="1"/>
  <c r="CR127" i="2" s="1"/>
  <c r="CQ127" i="2"/>
  <c r="G128" i="13" s="1"/>
  <c r="CP127" i="2"/>
  <c r="CO127" i="2"/>
  <c r="CM127" i="2"/>
  <c r="CK127" i="2"/>
  <c r="E128" i="13" s="1"/>
  <c r="BS127" i="2"/>
  <c r="CB127" i="2" s="1"/>
  <c r="BR127" i="2"/>
  <c r="BG127" i="2"/>
  <c r="BC127" i="2"/>
  <c r="BB127" i="2"/>
  <c r="BA127" i="2"/>
  <c r="AZ127" i="2"/>
  <c r="BQ127" i="2" s="1"/>
  <c r="AY127" i="2"/>
  <c r="BP127" i="2" s="1"/>
  <c r="AX127" i="2"/>
  <c r="BO127" i="2" s="1"/>
  <c r="AV127" i="2"/>
  <c r="L128" i="13" s="1"/>
  <c r="AO127" i="2"/>
  <c r="K128" i="13" s="1"/>
  <c r="AK127" i="2"/>
  <c r="Q127" i="2"/>
  <c r="DH126" i="2"/>
  <c r="CZ126" i="2"/>
  <c r="CY126" i="2"/>
  <c r="CW126" i="2"/>
  <c r="H127" i="13" s="1"/>
  <c r="CT126" i="2" a="1"/>
  <c r="CT126" i="2" s="1"/>
  <c r="CS126" i="2" a="1"/>
  <c r="CS126" i="2" s="1"/>
  <c r="CR126" i="2" a="1"/>
  <c r="CR126" i="2" s="1"/>
  <c r="CQ126" i="2"/>
  <c r="G127" i="13" s="1"/>
  <c r="CP126" i="2"/>
  <c r="CO126" i="2"/>
  <c r="CM126" i="2"/>
  <c r="CK126" i="2"/>
  <c r="E127" i="13" s="1"/>
  <c r="BS126" i="2"/>
  <c r="CB126" i="2" s="1"/>
  <c r="BR126" i="2"/>
  <c r="BG126" i="2"/>
  <c r="BC126" i="2"/>
  <c r="BB126" i="2"/>
  <c r="BA126" i="2"/>
  <c r="AZ126" i="2"/>
  <c r="BQ126" i="2" s="1"/>
  <c r="AY126" i="2"/>
  <c r="BP126" i="2" s="1"/>
  <c r="AX126" i="2"/>
  <c r="AV126" i="2"/>
  <c r="L127" i="13" s="1"/>
  <c r="AO126" i="2"/>
  <c r="K127" i="13" s="1"/>
  <c r="AK126" i="2"/>
  <c r="Q126" i="2"/>
  <c r="DH125" i="2"/>
  <c r="CZ125" i="2"/>
  <c r="CY125" i="2"/>
  <c r="CW125" i="2"/>
  <c r="H126" i="13" s="1"/>
  <c r="CT125" i="2" a="1"/>
  <c r="CT125" i="2" s="1"/>
  <c r="CS125" i="2" a="1"/>
  <c r="CS125" i="2" s="1"/>
  <c r="CR125" i="2" a="1"/>
  <c r="CR125" i="2" s="1"/>
  <c r="CQ125" i="2"/>
  <c r="G126" i="13" s="1"/>
  <c r="CP125" i="2"/>
  <c r="CO125" i="2"/>
  <c r="CM125" i="2"/>
  <c r="CK125" i="2"/>
  <c r="E126" i="13" s="1"/>
  <c r="BS125" i="2"/>
  <c r="BR125" i="2"/>
  <c r="BG125" i="2"/>
  <c r="BC125" i="2"/>
  <c r="BB125" i="2"/>
  <c r="BA125" i="2"/>
  <c r="AZ125" i="2"/>
  <c r="BQ125" i="2" s="1"/>
  <c r="AY125" i="2"/>
  <c r="BP125" i="2" s="1"/>
  <c r="AX125" i="2"/>
  <c r="BO125" i="2" s="1"/>
  <c r="AV125" i="2"/>
  <c r="L126" i="13" s="1"/>
  <c r="AO125" i="2"/>
  <c r="K126" i="13" s="1"/>
  <c r="AK125" i="2"/>
  <c r="Q125" i="2"/>
  <c r="DH124" i="2"/>
  <c r="CZ124" i="2"/>
  <c r="CY124" i="2"/>
  <c r="CT124" i="2" a="1"/>
  <c r="CT124" i="2" s="1"/>
  <c r="CS124" i="2" a="1"/>
  <c r="CS124" i="2" s="1"/>
  <c r="CR124" i="2" a="1"/>
  <c r="CR124" i="2" s="1"/>
  <c r="CQ124" i="2"/>
  <c r="G125" i="13" s="1"/>
  <c r="CP124" i="2"/>
  <c r="CO124" i="2"/>
  <c r="CM124" i="2"/>
  <c r="CK124" i="2"/>
  <c r="E125" i="13" s="1"/>
  <c r="BS124" i="2"/>
  <c r="BR124" i="2"/>
  <c r="BG124" i="2"/>
  <c r="BC124" i="2"/>
  <c r="BB124" i="2"/>
  <c r="BA124" i="2"/>
  <c r="AZ124" i="2"/>
  <c r="BQ124" i="2" s="1"/>
  <c r="AY124" i="2"/>
  <c r="BP124" i="2" s="1"/>
  <c r="AX124" i="2"/>
  <c r="BO124" i="2" s="1"/>
  <c r="AV124" i="2"/>
  <c r="L125" i="13" s="1"/>
  <c r="AO124" i="2"/>
  <c r="K125" i="13" s="1"/>
  <c r="AK124" i="2"/>
  <c r="Q124" i="2"/>
  <c r="DH123" i="2"/>
  <c r="CZ123" i="2"/>
  <c r="CY123" i="2"/>
  <c r="CT123" i="2" a="1"/>
  <c r="CT123" i="2" s="1"/>
  <c r="CS123" i="2" a="1"/>
  <c r="CS123" i="2" s="1"/>
  <c r="CR123" i="2" a="1"/>
  <c r="CR123" i="2" s="1"/>
  <c r="CQ123" i="2"/>
  <c r="G124" i="13" s="1"/>
  <c r="CP123" i="2"/>
  <c r="CO123" i="2"/>
  <c r="CM123" i="2"/>
  <c r="CK123" i="2"/>
  <c r="E124" i="13" s="1"/>
  <c r="BS123" i="2"/>
  <c r="BW123" i="2" s="1"/>
  <c r="BR123" i="2"/>
  <c r="BG123" i="2"/>
  <c r="BC123" i="2"/>
  <c r="BB123" i="2"/>
  <c r="BA123" i="2"/>
  <c r="AZ123" i="2"/>
  <c r="BQ123" i="2" s="1"/>
  <c r="AY123" i="2"/>
  <c r="BP123" i="2" s="1"/>
  <c r="AX123" i="2"/>
  <c r="BE123" i="2" s="1"/>
  <c r="AV123" i="2"/>
  <c r="L124" i="13" s="1"/>
  <c r="AO123" i="2"/>
  <c r="K124" i="13" s="1"/>
  <c r="AK123" i="2"/>
  <c r="Q123" i="2"/>
  <c r="DH122" i="2"/>
  <c r="CZ122" i="2"/>
  <c r="CY122" i="2"/>
  <c r="CT122" i="2" a="1"/>
  <c r="CT122" i="2" s="1"/>
  <c r="CS122" i="2" a="1"/>
  <c r="CS122" i="2" s="1"/>
  <c r="CR122" i="2" a="1"/>
  <c r="CR122" i="2" s="1"/>
  <c r="CQ122" i="2"/>
  <c r="G123" i="13" s="1"/>
  <c r="CP122" i="2"/>
  <c r="CO122" i="2"/>
  <c r="CM122" i="2"/>
  <c r="CK122" i="2"/>
  <c r="E123" i="13" s="1"/>
  <c r="BS122" i="2"/>
  <c r="CB122" i="2" s="1"/>
  <c r="BR122" i="2"/>
  <c r="BG122" i="2"/>
  <c r="BC122" i="2"/>
  <c r="BB122" i="2"/>
  <c r="BA122" i="2"/>
  <c r="AZ122" i="2"/>
  <c r="BQ122" i="2" s="1"/>
  <c r="AY122" i="2"/>
  <c r="BP122" i="2" s="1"/>
  <c r="AX122" i="2"/>
  <c r="BE122" i="2" s="1"/>
  <c r="AV122" i="2"/>
  <c r="L123" i="13" s="1"/>
  <c r="AO122" i="2"/>
  <c r="K123" i="13" s="1"/>
  <c r="AK122" i="2"/>
  <c r="Q122" i="2"/>
  <c r="DH121" i="2"/>
  <c r="CZ121" i="2"/>
  <c r="CY121" i="2"/>
  <c r="CT121" i="2" a="1"/>
  <c r="CT121" i="2" s="1"/>
  <c r="CS121" i="2" a="1"/>
  <c r="CS121" i="2" s="1"/>
  <c r="CR121" i="2" a="1"/>
  <c r="CR121" i="2" s="1"/>
  <c r="CQ121" i="2"/>
  <c r="G122" i="13" s="1"/>
  <c r="CP121" i="2"/>
  <c r="CO121" i="2"/>
  <c r="CM121" i="2"/>
  <c r="CK121" i="2"/>
  <c r="E122" i="13" s="1"/>
  <c r="BS121" i="2"/>
  <c r="CB121" i="2" s="1"/>
  <c r="BR121" i="2"/>
  <c r="BG121" i="2"/>
  <c r="BC121" i="2"/>
  <c r="BB121" i="2"/>
  <c r="BA121" i="2"/>
  <c r="AZ121" i="2"/>
  <c r="BQ121" i="2" s="1"/>
  <c r="AY121" i="2"/>
  <c r="BP121" i="2" s="1"/>
  <c r="AX121" i="2"/>
  <c r="AV121" i="2"/>
  <c r="L122" i="13" s="1"/>
  <c r="AO121" i="2"/>
  <c r="K122" i="13" s="1"/>
  <c r="AK121" i="2"/>
  <c r="Q121" i="2"/>
  <c r="DH120" i="2"/>
  <c r="CZ120" i="2"/>
  <c r="CY120" i="2"/>
  <c r="CT120" i="2" a="1"/>
  <c r="CT120" i="2" s="1"/>
  <c r="CS120" i="2" a="1"/>
  <c r="CS120" i="2" s="1"/>
  <c r="CR120" i="2" a="1"/>
  <c r="CR120" i="2" s="1"/>
  <c r="CQ120" i="2"/>
  <c r="G121" i="13" s="1"/>
  <c r="CP120" i="2"/>
  <c r="CO120" i="2"/>
  <c r="CM120" i="2"/>
  <c r="CK120" i="2"/>
  <c r="E121" i="13" s="1"/>
  <c r="BS120" i="2"/>
  <c r="BX120" i="2" s="1"/>
  <c r="CA120" i="2" s="1"/>
  <c r="BR120" i="2"/>
  <c r="BG120" i="2"/>
  <c r="BC120" i="2"/>
  <c r="BB120" i="2"/>
  <c r="BA120" i="2"/>
  <c r="AZ120" i="2"/>
  <c r="BQ120" i="2" s="1"/>
  <c r="AY120" i="2"/>
  <c r="BF120" i="2" s="1"/>
  <c r="AX120" i="2"/>
  <c r="BO120" i="2" s="1"/>
  <c r="AV120" i="2"/>
  <c r="L121" i="13" s="1"/>
  <c r="AO120" i="2"/>
  <c r="K121" i="13" s="1"/>
  <c r="AK120" i="2"/>
  <c r="Q120" i="2"/>
  <c r="DH119" i="2"/>
  <c r="CZ119" i="2"/>
  <c r="CY119" i="2"/>
  <c r="CT119" i="2" a="1"/>
  <c r="CT119" i="2" s="1"/>
  <c r="CS119" i="2" a="1"/>
  <c r="CS119" i="2" s="1"/>
  <c r="CR119" i="2" a="1"/>
  <c r="CR119" i="2" s="1"/>
  <c r="CQ119" i="2"/>
  <c r="G120" i="13" s="1"/>
  <c r="CP119" i="2"/>
  <c r="CO119" i="2"/>
  <c r="CM119" i="2"/>
  <c r="CK119" i="2"/>
  <c r="E120" i="13" s="1"/>
  <c r="BS119" i="2"/>
  <c r="CB119" i="2" s="1"/>
  <c r="BR119" i="2"/>
  <c r="BG119" i="2"/>
  <c r="BC119" i="2"/>
  <c r="BB119" i="2"/>
  <c r="BA119" i="2"/>
  <c r="AZ119" i="2"/>
  <c r="BQ119" i="2" s="1"/>
  <c r="AY119" i="2"/>
  <c r="BP119" i="2" s="1"/>
  <c r="AX119" i="2"/>
  <c r="BO119" i="2" s="1"/>
  <c r="AV119" i="2"/>
  <c r="L120" i="13" s="1"/>
  <c r="AO119" i="2"/>
  <c r="K120" i="13" s="1"/>
  <c r="AK119" i="2"/>
  <c r="Q119" i="2"/>
  <c r="DH118" i="2"/>
  <c r="CZ118" i="2"/>
  <c r="CY118" i="2"/>
  <c r="CT118" i="2" a="1"/>
  <c r="CT118" i="2" s="1"/>
  <c r="CS118" i="2" a="1"/>
  <c r="CS118" i="2" s="1"/>
  <c r="CR118" i="2" a="1"/>
  <c r="CR118" i="2" s="1"/>
  <c r="CQ118" i="2"/>
  <c r="CP118" i="2"/>
  <c r="CO118" i="2"/>
  <c r="CM118" i="2"/>
  <c r="CK118" i="2"/>
  <c r="E119" i="13" s="1"/>
  <c r="BS118" i="2"/>
  <c r="CB118" i="2" s="1"/>
  <c r="CG118" i="2" s="1"/>
  <c r="BR118" i="2"/>
  <c r="BG118" i="2"/>
  <c r="BC118" i="2"/>
  <c r="BB118" i="2"/>
  <c r="BA118" i="2"/>
  <c r="AZ118" i="2"/>
  <c r="BQ118" i="2" s="1"/>
  <c r="AY118" i="2"/>
  <c r="AX118" i="2"/>
  <c r="BE118" i="2" s="1"/>
  <c r="AV118" i="2"/>
  <c r="L119" i="13" s="1"/>
  <c r="AO118" i="2"/>
  <c r="K119" i="13" s="1"/>
  <c r="AK118" i="2"/>
  <c r="Q118" i="2"/>
  <c r="DH117" i="2"/>
  <c r="CZ117" i="2"/>
  <c r="CY117" i="2"/>
  <c r="CT117" i="2" a="1"/>
  <c r="CT117" i="2" s="1"/>
  <c r="CS117" i="2" a="1"/>
  <c r="CS117" i="2" s="1"/>
  <c r="CR117" i="2" a="1"/>
  <c r="CR117" i="2" s="1"/>
  <c r="CQ117" i="2"/>
  <c r="G118" i="13" s="1"/>
  <c r="CP117" i="2"/>
  <c r="CO117" i="2"/>
  <c r="CM117" i="2"/>
  <c r="CK117" i="2"/>
  <c r="E118" i="13" s="1"/>
  <c r="BS117" i="2"/>
  <c r="CB117" i="2" s="1"/>
  <c r="BR117" i="2"/>
  <c r="BG117" i="2"/>
  <c r="BC117" i="2"/>
  <c r="BB117" i="2"/>
  <c r="BA117" i="2"/>
  <c r="AZ117" i="2"/>
  <c r="BQ117" i="2" s="1"/>
  <c r="AY117" i="2"/>
  <c r="BP117" i="2" s="1"/>
  <c r="AX117" i="2"/>
  <c r="BO117" i="2" s="1"/>
  <c r="AV117" i="2"/>
  <c r="L118" i="13" s="1"/>
  <c r="AO117" i="2"/>
  <c r="K118" i="13" s="1"/>
  <c r="AK117" i="2"/>
  <c r="Q117" i="2"/>
  <c r="DH116" i="2"/>
  <c r="CZ116" i="2"/>
  <c r="CY116" i="2"/>
  <c r="CT116" i="2" a="1"/>
  <c r="CT116" i="2" s="1"/>
  <c r="CS116" i="2" a="1"/>
  <c r="CS116" i="2" s="1"/>
  <c r="CR116" i="2" a="1"/>
  <c r="CR116" i="2" s="1"/>
  <c r="CQ116" i="2"/>
  <c r="G117" i="13" s="1"/>
  <c r="CP116" i="2"/>
  <c r="CO116" i="2"/>
  <c r="CM116" i="2"/>
  <c r="CK116" i="2"/>
  <c r="E117" i="13" s="1"/>
  <c r="BS116" i="2"/>
  <c r="BR116" i="2"/>
  <c r="BG116" i="2"/>
  <c r="BC116" i="2"/>
  <c r="BB116" i="2"/>
  <c r="BA116" i="2"/>
  <c r="AZ116" i="2"/>
  <c r="BQ116" i="2" s="1"/>
  <c r="AY116" i="2"/>
  <c r="BP116" i="2" s="1"/>
  <c r="AX116" i="2"/>
  <c r="BO116" i="2" s="1"/>
  <c r="AV116" i="2"/>
  <c r="L117" i="13" s="1"/>
  <c r="AO116" i="2"/>
  <c r="K117" i="13" s="1"/>
  <c r="AK116" i="2"/>
  <c r="Q116" i="2"/>
  <c r="DH115" i="2"/>
  <c r="CZ115" i="2"/>
  <c r="CY115" i="2"/>
  <c r="CW115" i="2"/>
  <c r="H116" i="13" s="1"/>
  <c r="CT115" i="2" a="1"/>
  <c r="CT115" i="2" s="1"/>
  <c r="CS115" i="2" a="1"/>
  <c r="CS115" i="2" s="1"/>
  <c r="CR115" i="2" a="1"/>
  <c r="CR115" i="2" s="1"/>
  <c r="CQ115" i="2"/>
  <c r="G116" i="13" s="1"/>
  <c r="CP115" i="2"/>
  <c r="CO115" i="2"/>
  <c r="CM115" i="2"/>
  <c r="CK115" i="2"/>
  <c r="E116" i="13" s="1"/>
  <c r="BS115" i="2"/>
  <c r="BX115" i="2" s="1"/>
  <c r="CA115" i="2" s="1"/>
  <c r="BR115" i="2"/>
  <c r="BG115" i="2"/>
  <c r="BC115" i="2"/>
  <c r="BB115" i="2"/>
  <c r="BA115" i="2"/>
  <c r="AZ115" i="2"/>
  <c r="BQ115" i="2" s="1"/>
  <c r="AY115" i="2"/>
  <c r="BF115" i="2" s="1"/>
  <c r="AX115" i="2"/>
  <c r="BO115" i="2" s="1"/>
  <c r="AV115" i="2"/>
  <c r="L116" i="13" s="1"/>
  <c r="AO115" i="2"/>
  <c r="K116" i="13" s="1"/>
  <c r="AK115" i="2"/>
  <c r="Q115" i="2"/>
  <c r="DH114" i="2"/>
  <c r="CZ114" i="2"/>
  <c r="CY114" i="2"/>
  <c r="CW114" i="2"/>
  <c r="H115" i="13" s="1"/>
  <c r="CT114" i="2" a="1"/>
  <c r="CT114" i="2" s="1"/>
  <c r="CS114" i="2" a="1"/>
  <c r="CS114" i="2" s="1"/>
  <c r="CR114" i="2" a="1"/>
  <c r="CR114" i="2" s="1"/>
  <c r="CQ114" i="2"/>
  <c r="G115" i="13" s="1"/>
  <c r="CP114" i="2"/>
  <c r="CO114" i="2"/>
  <c r="CM114" i="2"/>
  <c r="CK114" i="2"/>
  <c r="E115" i="13" s="1"/>
  <c r="BS114" i="2"/>
  <c r="BR114" i="2"/>
  <c r="BG114" i="2"/>
  <c r="BC114" i="2"/>
  <c r="BB114" i="2"/>
  <c r="BA114" i="2"/>
  <c r="AZ114" i="2"/>
  <c r="BQ114" i="2" s="1"/>
  <c r="AY114" i="2"/>
  <c r="BP114" i="2" s="1"/>
  <c r="AX114" i="2"/>
  <c r="BO114" i="2" s="1"/>
  <c r="AV114" i="2"/>
  <c r="L115" i="13" s="1"/>
  <c r="AO114" i="2"/>
  <c r="K115" i="13" s="1"/>
  <c r="AK114" i="2"/>
  <c r="Q114" i="2"/>
  <c r="DH113" i="2"/>
  <c r="CZ113" i="2"/>
  <c r="CY113" i="2"/>
  <c r="CW113" i="2"/>
  <c r="H114" i="13" s="1"/>
  <c r="CT113" i="2" a="1"/>
  <c r="CT113" i="2" s="1"/>
  <c r="CS113" i="2" a="1"/>
  <c r="CS113" i="2" s="1"/>
  <c r="CR113" i="2" a="1"/>
  <c r="CR113" i="2" s="1"/>
  <c r="CQ113" i="2"/>
  <c r="G114" i="13" s="1"/>
  <c r="CP113" i="2"/>
  <c r="CO113" i="2"/>
  <c r="CM113" i="2"/>
  <c r="CK113" i="2"/>
  <c r="E114" i="13" s="1"/>
  <c r="BS113" i="2"/>
  <c r="BX113" i="2" s="1"/>
  <c r="CA113" i="2" s="1"/>
  <c r="BR113" i="2"/>
  <c r="BG113" i="2"/>
  <c r="BC113" i="2"/>
  <c r="BB113" i="2"/>
  <c r="BA113" i="2"/>
  <c r="AZ113" i="2"/>
  <c r="BQ113" i="2" s="1"/>
  <c r="AY113" i="2"/>
  <c r="BF113" i="2" s="1"/>
  <c r="AX113" i="2"/>
  <c r="BE113" i="2" s="1"/>
  <c r="AV113" i="2"/>
  <c r="L114" i="13" s="1"/>
  <c r="AO113" i="2"/>
  <c r="K114" i="13" s="1"/>
  <c r="AK113" i="2"/>
  <c r="Q113" i="2"/>
  <c r="DH112" i="2"/>
  <c r="CZ112" i="2"/>
  <c r="CY112" i="2"/>
  <c r="CW112" i="2"/>
  <c r="H113" i="13" s="1"/>
  <c r="CT112" i="2" a="1"/>
  <c r="CT112" i="2" s="1"/>
  <c r="CS112" i="2" a="1"/>
  <c r="CS112" i="2" s="1"/>
  <c r="CR112" i="2" a="1"/>
  <c r="CR112" i="2" s="1"/>
  <c r="CQ112" i="2"/>
  <c r="G113" i="13" s="1"/>
  <c r="CP112" i="2"/>
  <c r="CO112" i="2"/>
  <c r="CM112" i="2"/>
  <c r="CK112" i="2"/>
  <c r="E113" i="13" s="1"/>
  <c r="BS112" i="2"/>
  <c r="BR112" i="2"/>
  <c r="BG112" i="2"/>
  <c r="BC112" i="2"/>
  <c r="BB112" i="2"/>
  <c r="BA112" i="2"/>
  <c r="AZ112" i="2"/>
  <c r="BQ112" i="2" s="1"/>
  <c r="AY112" i="2"/>
  <c r="BP112" i="2" s="1"/>
  <c r="AX112" i="2"/>
  <c r="BO112" i="2" s="1"/>
  <c r="AV112" i="2"/>
  <c r="L113" i="13" s="1"/>
  <c r="AO112" i="2"/>
  <c r="K113" i="13" s="1"/>
  <c r="AK112" i="2"/>
  <c r="Q112" i="2"/>
  <c r="DH111" i="2"/>
  <c r="CZ111" i="2"/>
  <c r="CY111" i="2"/>
  <c r="CW111" i="2"/>
  <c r="H112" i="13" s="1"/>
  <c r="CT111" i="2" a="1"/>
  <c r="CT111" i="2" s="1"/>
  <c r="CS111" i="2" a="1"/>
  <c r="CS111" i="2" s="1"/>
  <c r="CR111" i="2" a="1"/>
  <c r="CR111" i="2" s="1"/>
  <c r="CQ111" i="2"/>
  <c r="G112" i="13" s="1"/>
  <c r="CP111" i="2"/>
  <c r="CO111" i="2"/>
  <c r="CM111" i="2"/>
  <c r="CK111" i="2"/>
  <c r="E112" i="13" s="1"/>
  <c r="BS111" i="2"/>
  <c r="BX111" i="2" s="1"/>
  <c r="CA111" i="2" s="1"/>
  <c r="BR111" i="2"/>
  <c r="BG111" i="2"/>
  <c r="BC111" i="2"/>
  <c r="BB111" i="2"/>
  <c r="BA111" i="2"/>
  <c r="AZ111" i="2"/>
  <c r="BQ111" i="2" s="1"/>
  <c r="AY111" i="2"/>
  <c r="BF111" i="2" s="1"/>
  <c r="AX111" i="2"/>
  <c r="BO111" i="2" s="1"/>
  <c r="AV111" i="2"/>
  <c r="L112" i="13" s="1"/>
  <c r="AO111" i="2"/>
  <c r="K112" i="13" s="1"/>
  <c r="AK111" i="2"/>
  <c r="Q111" i="2"/>
  <c r="DH110" i="2"/>
  <c r="CZ110" i="2"/>
  <c r="CY110" i="2"/>
  <c r="CW110" i="2"/>
  <c r="H111" i="13" s="1"/>
  <c r="CT110" i="2" a="1"/>
  <c r="CT110" i="2" s="1"/>
  <c r="CS110" i="2" a="1"/>
  <c r="CS110" i="2" s="1"/>
  <c r="CR110" i="2" a="1"/>
  <c r="CR110" i="2" s="1"/>
  <c r="CQ110" i="2"/>
  <c r="G111" i="13" s="1"/>
  <c r="CP110" i="2"/>
  <c r="CO110" i="2"/>
  <c r="CM110" i="2"/>
  <c r="CK110" i="2"/>
  <c r="E111" i="13" s="1"/>
  <c r="BS110" i="2"/>
  <c r="BR110" i="2"/>
  <c r="BG110" i="2"/>
  <c r="BC110" i="2"/>
  <c r="BB110" i="2"/>
  <c r="BA110" i="2"/>
  <c r="AZ110" i="2"/>
  <c r="BQ110" i="2" s="1"/>
  <c r="AY110" i="2"/>
  <c r="BP110" i="2" s="1"/>
  <c r="AX110" i="2"/>
  <c r="BO110" i="2" s="1"/>
  <c r="AV110" i="2"/>
  <c r="L111" i="13" s="1"/>
  <c r="AO110" i="2"/>
  <c r="K111" i="13" s="1"/>
  <c r="AK110" i="2"/>
  <c r="Q110" i="2"/>
  <c r="DH109" i="2"/>
  <c r="CZ109" i="2"/>
  <c r="CY109" i="2"/>
  <c r="CW109" i="2"/>
  <c r="H110" i="13" s="1"/>
  <c r="CT109" i="2" a="1"/>
  <c r="CT109" i="2" s="1"/>
  <c r="CS109" i="2" a="1"/>
  <c r="CS109" i="2" s="1"/>
  <c r="CR109" i="2" a="1"/>
  <c r="CR109" i="2" s="1"/>
  <c r="CQ109" i="2"/>
  <c r="G110" i="13" s="1"/>
  <c r="CP109" i="2"/>
  <c r="CO109" i="2"/>
  <c r="CM109" i="2"/>
  <c r="CK109" i="2"/>
  <c r="E110" i="13" s="1"/>
  <c r="BS109" i="2"/>
  <c r="BX109" i="2" s="1"/>
  <c r="CA109" i="2" s="1"/>
  <c r="BR109" i="2"/>
  <c r="BG109" i="2"/>
  <c r="BC109" i="2"/>
  <c r="BB109" i="2"/>
  <c r="BA109" i="2"/>
  <c r="AZ109" i="2"/>
  <c r="BQ109" i="2" s="1"/>
  <c r="AY109" i="2"/>
  <c r="BF109" i="2" s="1"/>
  <c r="AX109" i="2"/>
  <c r="BO109" i="2" s="1"/>
  <c r="AV109" i="2"/>
  <c r="L110" i="13" s="1"/>
  <c r="AO109" i="2"/>
  <c r="K110" i="13" s="1"/>
  <c r="AK109" i="2"/>
  <c r="Q109" i="2"/>
  <c r="DH108" i="2"/>
  <c r="CZ108" i="2"/>
  <c r="CY108" i="2"/>
  <c r="CW108" i="2"/>
  <c r="H109" i="13" s="1"/>
  <c r="CT108" i="2" a="1"/>
  <c r="CT108" i="2" s="1"/>
  <c r="CS108" i="2" a="1"/>
  <c r="CS108" i="2" s="1"/>
  <c r="CR108" i="2" a="1"/>
  <c r="CR108" i="2" s="1"/>
  <c r="CQ108" i="2"/>
  <c r="G109" i="13" s="1"/>
  <c r="CP108" i="2"/>
  <c r="CO108" i="2"/>
  <c r="CM108" i="2"/>
  <c r="CK108" i="2"/>
  <c r="E109" i="13" s="1"/>
  <c r="BS108" i="2"/>
  <c r="BR108" i="2"/>
  <c r="BG108" i="2"/>
  <c r="BC108" i="2"/>
  <c r="BB108" i="2"/>
  <c r="BA108" i="2"/>
  <c r="AZ108" i="2"/>
  <c r="BQ108" i="2" s="1"/>
  <c r="AY108" i="2"/>
  <c r="BP108" i="2" s="1"/>
  <c r="AX108" i="2"/>
  <c r="BO108" i="2" s="1"/>
  <c r="AV108" i="2"/>
  <c r="L109" i="13" s="1"/>
  <c r="AO108" i="2"/>
  <c r="K109" i="13" s="1"/>
  <c r="AK108" i="2"/>
  <c r="Q108" i="2"/>
  <c r="DH107" i="2"/>
  <c r="CZ107" i="2"/>
  <c r="CY107" i="2"/>
  <c r="CW107" i="2"/>
  <c r="H108" i="13" s="1"/>
  <c r="CT107" i="2" a="1"/>
  <c r="CT107" i="2" s="1"/>
  <c r="CS107" i="2" a="1"/>
  <c r="CS107" i="2" s="1"/>
  <c r="CR107" i="2" a="1"/>
  <c r="CR107" i="2" s="1"/>
  <c r="CQ107" i="2"/>
  <c r="G108" i="13" s="1"/>
  <c r="CP107" i="2"/>
  <c r="CO107" i="2"/>
  <c r="CM107" i="2"/>
  <c r="CK107" i="2"/>
  <c r="E108" i="13" s="1"/>
  <c r="BS107" i="2"/>
  <c r="BX107" i="2" s="1"/>
  <c r="CA107" i="2" s="1"/>
  <c r="BR107" i="2"/>
  <c r="BG107" i="2"/>
  <c r="BC107" i="2"/>
  <c r="BB107" i="2"/>
  <c r="BA107" i="2"/>
  <c r="AZ107" i="2"/>
  <c r="BQ107" i="2" s="1"/>
  <c r="AY107" i="2"/>
  <c r="BF107" i="2" s="1"/>
  <c r="AX107" i="2"/>
  <c r="BO107" i="2" s="1"/>
  <c r="AV107" i="2"/>
  <c r="L108" i="13" s="1"/>
  <c r="AO107" i="2"/>
  <c r="K108" i="13" s="1"/>
  <c r="AK107" i="2"/>
  <c r="Q107" i="2"/>
  <c r="DH106" i="2"/>
  <c r="CZ106" i="2"/>
  <c r="CY106" i="2"/>
  <c r="CW106" i="2"/>
  <c r="H107" i="13" s="1"/>
  <c r="CT106" i="2" a="1"/>
  <c r="CT106" i="2" s="1"/>
  <c r="CS106" i="2" a="1"/>
  <c r="CS106" i="2" s="1"/>
  <c r="CR106" i="2" a="1"/>
  <c r="CR106" i="2" s="1"/>
  <c r="CQ106" i="2"/>
  <c r="G107" i="13" s="1"/>
  <c r="CP106" i="2"/>
  <c r="CO106" i="2"/>
  <c r="CM106" i="2"/>
  <c r="CK106" i="2"/>
  <c r="E107" i="13" s="1"/>
  <c r="BS106" i="2"/>
  <c r="BR106" i="2"/>
  <c r="BG106" i="2"/>
  <c r="BC106" i="2"/>
  <c r="BB106" i="2"/>
  <c r="BA106" i="2"/>
  <c r="AZ106" i="2"/>
  <c r="BQ106" i="2" s="1"/>
  <c r="AY106" i="2"/>
  <c r="BP106" i="2" s="1"/>
  <c r="AX106" i="2"/>
  <c r="BO106" i="2" s="1"/>
  <c r="AV106" i="2"/>
  <c r="L107" i="13" s="1"/>
  <c r="AO106" i="2"/>
  <c r="K107" i="13" s="1"/>
  <c r="AK106" i="2"/>
  <c r="Q106" i="2"/>
  <c r="DH105" i="2"/>
  <c r="CZ105" i="2"/>
  <c r="CY105" i="2"/>
  <c r="CW105" i="2"/>
  <c r="H106" i="13" s="1"/>
  <c r="CT105" i="2" a="1"/>
  <c r="CT105" i="2" s="1"/>
  <c r="CS105" i="2" a="1"/>
  <c r="CS105" i="2" s="1"/>
  <c r="CR105" i="2" a="1"/>
  <c r="CR105" i="2" s="1"/>
  <c r="CQ105" i="2"/>
  <c r="G106" i="13" s="1"/>
  <c r="CP105" i="2"/>
  <c r="CO105" i="2"/>
  <c r="CM105" i="2"/>
  <c r="CK105" i="2"/>
  <c r="E106" i="13" s="1"/>
  <c r="BS105" i="2"/>
  <c r="BX105" i="2" s="1"/>
  <c r="CA105" i="2" s="1"/>
  <c r="BR105" i="2"/>
  <c r="BG105" i="2"/>
  <c r="BC105" i="2"/>
  <c r="BB105" i="2"/>
  <c r="BA105" i="2"/>
  <c r="AZ105" i="2"/>
  <c r="BQ105" i="2" s="1"/>
  <c r="AY105" i="2"/>
  <c r="BF105" i="2" s="1"/>
  <c r="AX105" i="2"/>
  <c r="BE105" i="2" s="1"/>
  <c r="AV105" i="2"/>
  <c r="L106" i="13" s="1"/>
  <c r="AO105" i="2"/>
  <c r="K106" i="13" s="1"/>
  <c r="AK105" i="2"/>
  <c r="Q105" i="2"/>
  <c r="DH104" i="2"/>
  <c r="CZ104" i="2"/>
  <c r="CY104" i="2"/>
  <c r="CW104" i="2"/>
  <c r="H105" i="13" s="1"/>
  <c r="CT104" i="2" a="1"/>
  <c r="CT104" i="2" s="1"/>
  <c r="CS104" i="2" a="1"/>
  <c r="CS104" i="2" s="1"/>
  <c r="CR104" i="2" a="1"/>
  <c r="CR104" i="2" s="1"/>
  <c r="CQ104" i="2"/>
  <c r="G105" i="13" s="1"/>
  <c r="CP104" i="2"/>
  <c r="CO104" i="2"/>
  <c r="CM104" i="2"/>
  <c r="CK104" i="2"/>
  <c r="E105" i="13" s="1"/>
  <c r="BS104" i="2"/>
  <c r="BR104" i="2"/>
  <c r="BG104" i="2"/>
  <c r="BC104" i="2"/>
  <c r="BB104" i="2"/>
  <c r="BA104" i="2"/>
  <c r="AZ104" i="2"/>
  <c r="BQ104" i="2" s="1"/>
  <c r="AY104" i="2"/>
  <c r="BP104" i="2" s="1"/>
  <c r="AX104" i="2"/>
  <c r="BO104" i="2" s="1"/>
  <c r="AV104" i="2"/>
  <c r="L105" i="13" s="1"/>
  <c r="AO104" i="2"/>
  <c r="K105" i="13" s="1"/>
  <c r="AK104" i="2"/>
  <c r="Q104" i="2"/>
  <c r="DH103" i="2"/>
  <c r="CZ103" i="2"/>
  <c r="CY103" i="2"/>
  <c r="CW103" i="2"/>
  <c r="H104" i="13" s="1"/>
  <c r="CT103" i="2" a="1"/>
  <c r="CT103" i="2" s="1"/>
  <c r="CS103" i="2" a="1"/>
  <c r="CS103" i="2" s="1"/>
  <c r="CR103" i="2" a="1"/>
  <c r="CR103" i="2" s="1"/>
  <c r="CQ103" i="2"/>
  <c r="G104" i="13" s="1"/>
  <c r="CP103" i="2"/>
  <c r="CO103" i="2"/>
  <c r="CM103" i="2"/>
  <c r="CK103" i="2"/>
  <c r="E104" i="13" s="1"/>
  <c r="BS103" i="2"/>
  <c r="BX103" i="2" s="1"/>
  <c r="CA103" i="2" s="1"/>
  <c r="BR103" i="2"/>
  <c r="BG103" i="2"/>
  <c r="BC103" i="2"/>
  <c r="BB103" i="2"/>
  <c r="BA103" i="2"/>
  <c r="AZ103" i="2"/>
  <c r="BQ103" i="2" s="1"/>
  <c r="AY103" i="2"/>
  <c r="BF103" i="2" s="1"/>
  <c r="AX103" i="2"/>
  <c r="BO103" i="2" s="1"/>
  <c r="AV103" i="2"/>
  <c r="L104" i="13" s="1"/>
  <c r="AO103" i="2"/>
  <c r="K104" i="13" s="1"/>
  <c r="AK103" i="2"/>
  <c r="Q103" i="2"/>
  <c r="DH102" i="2"/>
  <c r="CZ102" i="2"/>
  <c r="CY102" i="2"/>
  <c r="CW102" i="2"/>
  <c r="H103" i="13" s="1"/>
  <c r="CT102" i="2" a="1"/>
  <c r="CT102" i="2" s="1"/>
  <c r="CS102" i="2" a="1"/>
  <c r="CS102" i="2" s="1"/>
  <c r="CR102" i="2" a="1"/>
  <c r="CR102" i="2" s="1"/>
  <c r="CQ102" i="2"/>
  <c r="G103" i="13" s="1"/>
  <c r="CP102" i="2"/>
  <c r="CO102" i="2"/>
  <c r="CM102" i="2"/>
  <c r="CK102" i="2"/>
  <c r="E103" i="13" s="1"/>
  <c r="BS102" i="2"/>
  <c r="BR102" i="2"/>
  <c r="BG102" i="2"/>
  <c r="BC102" i="2"/>
  <c r="BB102" i="2"/>
  <c r="BA102" i="2"/>
  <c r="AZ102" i="2"/>
  <c r="BQ102" i="2" s="1"/>
  <c r="AY102" i="2"/>
  <c r="BP102" i="2" s="1"/>
  <c r="AX102" i="2"/>
  <c r="BO102" i="2" s="1"/>
  <c r="AV102" i="2"/>
  <c r="L103" i="13" s="1"/>
  <c r="AO102" i="2"/>
  <c r="K103" i="13" s="1"/>
  <c r="AK102" i="2"/>
  <c r="Q102" i="2"/>
  <c r="DH101" i="2"/>
  <c r="CZ101" i="2"/>
  <c r="CY101" i="2"/>
  <c r="CW101" i="2"/>
  <c r="H102" i="13" s="1"/>
  <c r="CT101" i="2" a="1"/>
  <c r="CT101" i="2" s="1"/>
  <c r="CS101" i="2" a="1"/>
  <c r="CS101" i="2" s="1"/>
  <c r="CR101" i="2" a="1"/>
  <c r="CR101" i="2" s="1"/>
  <c r="CQ101" i="2"/>
  <c r="G102" i="13" s="1"/>
  <c r="CP101" i="2"/>
  <c r="CO101" i="2"/>
  <c r="CM101" i="2"/>
  <c r="CK101" i="2"/>
  <c r="E102" i="13" s="1"/>
  <c r="BS101" i="2"/>
  <c r="BX101" i="2" s="1"/>
  <c r="CA101" i="2" s="1"/>
  <c r="BR101" i="2"/>
  <c r="BG101" i="2"/>
  <c r="BC101" i="2"/>
  <c r="BB101" i="2"/>
  <c r="BA101" i="2"/>
  <c r="AZ101" i="2"/>
  <c r="BQ101" i="2" s="1"/>
  <c r="AY101" i="2"/>
  <c r="BF101" i="2" s="1"/>
  <c r="AX101" i="2"/>
  <c r="BE101" i="2" s="1"/>
  <c r="AV101" i="2"/>
  <c r="L102" i="13" s="1"/>
  <c r="AO101" i="2"/>
  <c r="K102" i="13" s="1"/>
  <c r="AK101" i="2"/>
  <c r="Q101" i="2"/>
  <c r="DH100" i="2"/>
  <c r="CZ100" i="2"/>
  <c r="CY100" i="2"/>
  <c r="CW100" i="2"/>
  <c r="H101" i="13" s="1"/>
  <c r="CT100" i="2" a="1"/>
  <c r="CT100" i="2" s="1"/>
  <c r="CS100" i="2" a="1"/>
  <c r="CS100" i="2" s="1"/>
  <c r="CR100" i="2" a="1"/>
  <c r="CR100" i="2" s="1"/>
  <c r="CQ100" i="2"/>
  <c r="G101" i="13" s="1"/>
  <c r="CP100" i="2"/>
  <c r="CO100" i="2"/>
  <c r="CM100" i="2"/>
  <c r="CK100" i="2"/>
  <c r="E101" i="13" s="1"/>
  <c r="BS100" i="2"/>
  <c r="BR100" i="2"/>
  <c r="BG100" i="2"/>
  <c r="BC100" i="2"/>
  <c r="BB100" i="2"/>
  <c r="BA100" i="2"/>
  <c r="AZ100" i="2"/>
  <c r="BQ100" i="2" s="1"/>
  <c r="AY100" i="2"/>
  <c r="BF100" i="2" s="1"/>
  <c r="AX100" i="2"/>
  <c r="BO100" i="2" s="1"/>
  <c r="AV100" i="2"/>
  <c r="L101" i="13" s="1"/>
  <c r="AO100" i="2"/>
  <c r="K101" i="13" s="1"/>
  <c r="AK100" i="2"/>
  <c r="Q100" i="2"/>
  <c r="DH99" i="2"/>
  <c r="CZ99" i="2"/>
  <c r="CY99" i="2"/>
  <c r="CW99" i="2"/>
  <c r="H100" i="13" s="1"/>
  <c r="CT99" i="2" a="1"/>
  <c r="CT99" i="2" s="1"/>
  <c r="CS99" i="2" a="1"/>
  <c r="CS99" i="2" s="1"/>
  <c r="CR99" i="2" a="1"/>
  <c r="CR99" i="2" s="1"/>
  <c r="CQ99" i="2"/>
  <c r="G100" i="13" s="1"/>
  <c r="CP99" i="2"/>
  <c r="CO99" i="2"/>
  <c r="CM99" i="2"/>
  <c r="CK99" i="2"/>
  <c r="E100" i="13" s="1"/>
  <c r="BS99" i="2"/>
  <c r="BX99" i="2" s="1"/>
  <c r="CA99" i="2" s="1"/>
  <c r="BR99" i="2"/>
  <c r="BG99" i="2"/>
  <c r="BC99" i="2"/>
  <c r="BB99" i="2"/>
  <c r="BA99" i="2"/>
  <c r="AZ99" i="2"/>
  <c r="BQ99" i="2" s="1"/>
  <c r="AY99" i="2"/>
  <c r="BP99" i="2" s="1"/>
  <c r="AX99" i="2"/>
  <c r="BE99" i="2" s="1"/>
  <c r="AV99" i="2"/>
  <c r="L100" i="13" s="1"/>
  <c r="AO99" i="2"/>
  <c r="K100" i="13" s="1"/>
  <c r="AK99" i="2"/>
  <c r="Q99" i="2"/>
  <c r="DH98" i="2"/>
  <c r="CZ98" i="2"/>
  <c r="CY98" i="2"/>
  <c r="CW98" i="2"/>
  <c r="H99" i="13" s="1"/>
  <c r="CT98" i="2" a="1"/>
  <c r="CT98" i="2" s="1"/>
  <c r="CS98" i="2" a="1"/>
  <c r="CS98" i="2" s="1"/>
  <c r="CR98" i="2" a="1"/>
  <c r="CR98" i="2" s="1"/>
  <c r="CQ98" i="2"/>
  <c r="G99" i="13" s="1"/>
  <c r="CP98" i="2"/>
  <c r="CO98" i="2"/>
  <c r="CM98" i="2"/>
  <c r="CK98" i="2"/>
  <c r="E99" i="13" s="1"/>
  <c r="BS98" i="2"/>
  <c r="BR98" i="2"/>
  <c r="BG98" i="2"/>
  <c r="BC98" i="2"/>
  <c r="BB98" i="2"/>
  <c r="BA98" i="2"/>
  <c r="AZ98" i="2"/>
  <c r="BQ98" i="2" s="1"/>
  <c r="AY98" i="2"/>
  <c r="BF98" i="2" s="1"/>
  <c r="AX98" i="2"/>
  <c r="BO98" i="2" s="1"/>
  <c r="AV98" i="2"/>
  <c r="L99" i="13" s="1"/>
  <c r="AO98" i="2"/>
  <c r="K99" i="13" s="1"/>
  <c r="AK98" i="2"/>
  <c r="Q98" i="2"/>
  <c r="DH97" i="2"/>
  <c r="CZ97" i="2"/>
  <c r="CY97" i="2"/>
  <c r="CW97" i="2"/>
  <c r="H98" i="13" s="1"/>
  <c r="CT97" i="2" a="1"/>
  <c r="CT97" i="2" s="1"/>
  <c r="CS97" i="2" a="1"/>
  <c r="CS97" i="2" s="1"/>
  <c r="CR97" i="2" a="1"/>
  <c r="CR97" i="2" s="1"/>
  <c r="CQ97" i="2"/>
  <c r="G98" i="13" s="1"/>
  <c r="CP97" i="2"/>
  <c r="CO97" i="2"/>
  <c r="CM97" i="2"/>
  <c r="CK97" i="2"/>
  <c r="E98" i="13" s="1"/>
  <c r="CF97" i="2"/>
  <c r="CC97" i="2" s="1"/>
  <c r="BR97" i="2"/>
  <c r="BG97" i="2"/>
  <c r="BC97" i="2"/>
  <c r="BB97" i="2"/>
  <c r="BA97" i="2"/>
  <c r="AZ97" i="2"/>
  <c r="BQ97" i="2" s="1"/>
  <c r="AY97" i="2"/>
  <c r="BP97" i="2" s="1"/>
  <c r="AX97" i="2"/>
  <c r="BE97" i="2" s="1"/>
  <c r="AV97" i="2"/>
  <c r="L98" i="13" s="1"/>
  <c r="AO97" i="2"/>
  <c r="K98" i="13" s="1"/>
  <c r="AK97" i="2"/>
  <c r="Q97" i="2"/>
  <c r="DH96" i="2"/>
  <c r="CZ96" i="2"/>
  <c r="CY96" i="2"/>
  <c r="CW96" i="2"/>
  <c r="H97" i="13" s="1"/>
  <c r="CT96" i="2" a="1"/>
  <c r="CT96" i="2" s="1"/>
  <c r="CS96" i="2" a="1"/>
  <c r="CS96" i="2" s="1"/>
  <c r="CR96" i="2" a="1"/>
  <c r="CR96" i="2" s="1"/>
  <c r="CQ96" i="2"/>
  <c r="G97" i="13" s="1"/>
  <c r="CP96" i="2"/>
  <c r="CO96" i="2"/>
  <c r="CM96" i="2"/>
  <c r="CK96" i="2"/>
  <c r="E97" i="13" s="1"/>
  <c r="BR96" i="2"/>
  <c r="BG96" i="2"/>
  <c r="BC96" i="2"/>
  <c r="BB96" i="2"/>
  <c r="BA96" i="2"/>
  <c r="AZ96" i="2"/>
  <c r="BQ96" i="2" s="1"/>
  <c r="AY96" i="2"/>
  <c r="BF96" i="2" s="1"/>
  <c r="AX96" i="2"/>
  <c r="BO96" i="2" s="1"/>
  <c r="AV96" i="2"/>
  <c r="L97" i="13" s="1"/>
  <c r="AO96" i="2"/>
  <c r="K97" i="13" s="1"/>
  <c r="AK96" i="2"/>
  <c r="Q96" i="2"/>
  <c r="DH95" i="2"/>
  <c r="CZ95" i="2"/>
  <c r="CY95" i="2"/>
  <c r="CW95" i="2"/>
  <c r="H96" i="13" s="1"/>
  <c r="CT95" i="2" a="1"/>
  <c r="CT95" i="2" s="1"/>
  <c r="CS95" i="2" a="1"/>
  <c r="CS95" i="2" s="1"/>
  <c r="CR95" i="2" a="1"/>
  <c r="CR95" i="2" s="1"/>
  <c r="CQ95" i="2"/>
  <c r="G96" i="13" s="1"/>
  <c r="CP95" i="2"/>
  <c r="CO95" i="2"/>
  <c r="CM95" i="2"/>
  <c r="CK95" i="2"/>
  <c r="CF95" i="2"/>
  <c r="CC95" i="2" s="1"/>
  <c r="BR95" i="2"/>
  <c r="BG95" i="2"/>
  <c r="BC95" i="2"/>
  <c r="BB95" i="2"/>
  <c r="BA95" i="2"/>
  <c r="AZ95" i="2"/>
  <c r="BQ95" i="2" s="1"/>
  <c r="AY95" i="2"/>
  <c r="BP95" i="2" s="1"/>
  <c r="AX95" i="2"/>
  <c r="BE95" i="2" s="1"/>
  <c r="AV95" i="2"/>
  <c r="L96" i="13" s="1"/>
  <c r="AO95" i="2"/>
  <c r="K96" i="13" s="1"/>
  <c r="AK95" i="2"/>
  <c r="Q95" i="2"/>
  <c r="DH94" i="2"/>
  <c r="CZ94" i="2"/>
  <c r="CY94" i="2"/>
  <c r="CW94" i="2"/>
  <c r="H95" i="13" s="1"/>
  <c r="CT94" i="2" a="1"/>
  <c r="CT94" i="2" s="1"/>
  <c r="CS94" i="2" a="1"/>
  <c r="CS94" i="2" s="1"/>
  <c r="CR94" i="2" a="1"/>
  <c r="CR94" i="2" s="1"/>
  <c r="CQ94" i="2"/>
  <c r="G95" i="13" s="1"/>
  <c r="CP94" i="2"/>
  <c r="CO94" i="2"/>
  <c r="CM94" i="2"/>
  <c r="CK94" i="2"/>
  <c r="E95" i="13" s="1"/>
  <c r="BS94" i="2"/>
  <c r="BR94" i="2"/>
  <c r="BG94" i="2"/>
  <c r="BC94" i="2"/>
  <c r="BB94" i="2"/>
  <c r="BA94" i="2"/>
  <c r="AZ94" i="2"/>
  <c r="BQ94" i="2" s="1"/>
  <c r="AY94" i="2"/>
  <c r="BP94" i="2" s="1"/>
  <c r="AX94" i="2"/>
  <c r="BO94" i="2" s="1"/>
  <c r="AV94" i="2"/>
  <c r="L95" i="13" s="1"/>
  <c r="AO94" i="2"/>
  <c r="K95" i="13" s="1"/>
  <c r="AK94" i="2"/>
  <c r="Q94" i="2"/>
  <c r="DH93" i="2"/>
  <c r="CZ93" i="2"/>
  <c r="CY93" i="2"/>
  <c r="CW93" i="2"/>
  <c r="H94" i="13" s="1"/>
  <c r="CT93" i="2" a="1"/>
  <c r="CT93" i="2" s="1"/>
  <c r="CS93" i="2" a="1"/>
  <c r="CS93" i="2" s="1"/>
  <c r="CR93" i="2" a="1"/>
  <c r="CR93" i="2" s="1"/>
  <c r="CQ93" i="2"/>
  <c r="G94" i="13" s="1"/>
  <c r="CP93" i="2"/>
  <c r="CO93" i="2"/>
  <c r="CM93" i="2"/>
  <c r="CK93" i="2"/>
  <c r="E94" i="13" s="1"/>
  <c r="BS93" i="2"/>
  <c r="CB93" i="2" s="1"/>
  <c r="CF93" i="2" s="1"/>
  <c r="CC93" i="2" s="1"/>
  <c r="BR93" i="2"/>
  <c r="BG93" i="2"/>
  <c r="BC93" i="2"/>
  <c r="BB93" i="2"/>
  <c r="BA93" i="2"/>
  <c r="AZ93" i="2"/>
  <c r="BQ93" i="2" s="1"/>
  <c r="AY93" i="2"/>
  <c r="BF93" i="2" s="1"/>
  <c r="AX93" i="2"/>
  <c r="BE93" i="2" s="1"/>
  <c r="AV93" i="2"/>
  <c r="L94" i="13" s="1"/>
  <c r="AO93" i="2"/>
  <c r="K94" i="13" s="1"/>
  <c r="AK93" i="2"/>
  <c r="Q93" i="2"/>
  <c r="DH92" i="2"/>
  <c r="CZ92" i="2"/>
  <c r="CY92" i="2"/>
  <c r="CW92" i="2"/>
  <c r="H93" i="13" s="1"/>
  <c r="CT92" i="2" a="1"/>
  <c r="CT92" i="2" s="1"/>
  <c r="CS92" i="2" a="1"/>
  <c r="CS92" i="2" s="1"/>
  <c r="CR92" i="2" a="1"/>
  <c r="CR92" i="2" s="1"/>
  <c r="CQ92" i="2"/>
  <c r="G93" i="13" s="1"/>
  <c r="CP92" i="2"/>
  <c r="CO92" i="2"/>
  <c r="CM92" i="2"/>
  <c r="CK92" i="2"/>
  <c r="E93" i="13" s="1"/>
  <c r="BS92" i="2"/>
  <c r="BR92" i="2"/>
  <c r="BG92" i="2"/>
  <c r="BC92" i="2"/>
  <c r="BB92" i="2"/>
  <c r="BA92" i="2"/>
  <c r="AZ92" i="2"/>
  <c r="BQ92" i="2" s="1"/>
  <c r="AY92" i="2"/>
  <c r="BP92" i="2" s="1"/>
  <c r="AX92" i="2"/>
  <c r="BO92" i="2" s="1"/>
  <c r="AV92" i="2"/>
  <c r="L93" i="13" s="1"/>
  <c r="AO92" i="2"/>
  <c r="K93" i="13" s="1"/>
  <c r="AK92" i="2"/>
  <c r="Q92" i="2"/>
  <c r="DH91" i="2"/>
  <c r="CZ91" i="2"/>
  <c r="CY91" i="2"/>
  <c r="CW91" i="2"/>
  <c r="H92" i="13" s="1"/>
  <c r="CT91" i="2" a="1"/>
  <c r="CT91" i="2" s="1"/>
  <c r="CS91" i="2" a="1"/>
  <c r="CS91" i="2" s="1"/>
  <c r="CR91" i="2" a="1"/>
  <c r="CR91" i="2" s="1"/>
  <c r="CQ91" i="2"/>
  <c r="G92" i="13" s="1"/>
  <c r="CP91" i="2"/>
  <c r="CO91" i="2"/>
  <c r="CM91" i="2"/>
  <c r="CK91" i="2"/>
  <c r="E92" i="13" s="1"/>
  <c r="BS91" i="2"/>
  <c r="CB91" i="2" s="1"/>
  <c r="CF91" i="2" s="1"/>
  <c r="CC91" i="2" s="1"/>
  <c r="BR91" i="2"/>
  <c r="BG91" i="2"/>
  <c r="BC91" i="2"/>
  <c r="BB91" i="2"/>
  <c r="BA91" i="2"/>
  <c r="AZ91" i="2"/>
  <c r="BQ91" i="2" s="1"/>
  <c r="AY91" i="2"/>
  <c r="BF91" i="2" s="1"/>
  <c r="AX91" i="2"/>
  <c r="BE91" i="2" s="1"/>
  <c r="AV91" i="2"/>
  <c r="L92" i="13" s="1"/>
  <c r="AO91" i="2"/>
  <c r="K92" i="13" s="1"/>
  <c r="AK91" i="2"/>
  <c r="Q91" i="2"/>
  <c r="DH90" i="2"/>
  <c r="CZ90" i="2"/>
  <c r="CY90" i="2"/>
  <c r="CW90" i="2"/>
  <c r="H91" i="13" s="1"/>
  <c r="CT90" i="2" a="1"/>
  <c r="CT90" i="2" s="1"/>
  <c r="CS90" i="2" a="1"/>
  <c r="CS90" i="2" s="1"/>
  <c r="CR90" i="2" a="1"/>
  <c r="CR90" i="2" s="1"/>
  <c r="CQ90" i="2"/>
  <c r="G91" i="13" s="1"/>
  <c r="CP90" i="2"/>
  <c r="CO90" i="2"/>
  <c r="CM90" i="2"/>
  <c r="CK90" i="2"/>
  <c r="E91" i="13" s="1"/>
  <c r="BS90" i="2"/>
  <c r="BR90" i="2"/>
  <c r="BG90" i="2"/>
  <c r="BC90" i="2"/>
  <c r="BB90" i="2"/>
  <c r="BA90" i="2"/>
  <c r="AZ90" i="2"/>
  <c r="BQ90" i="2" s="1"/>
  <c r="AY90" i="2"/>
  <c r="BP90" i="2" s="1"/>
  <c r="AX90" i="2"/>
  <c r="BO90" i="2" s="1"/>
  <c r="AV90" i="2"/>
  <c r="L91" i="13" s="1"/>
  <c r="AO90" i="2"/>
  <c r="K91" i="13" s="1"/>
  <c r="AK90" i="2"/>
  <c r="Q90" i="2"/>
  <c r="DH89" i="2"/>
  <c r="CZ89" i="2"/>
  <c r="CY89" i="2"/>
  <c r="CW89" i="2"/>
  <c r="H90" i="13" s="1"/>
  <c r="CT89" i="2" a="1"/>
  <c r="CT89" i="2" s="1"/>
  <c r="CS89" i="2" a="1"/>
  <c r="CS89" i="2" s="1"/>
  <c r="CR89" i="2" a="1"/>
  <c r="CR89" i="2" s="1"/>
  <c r="CQ89" i="2"/>
  <c r="G90" i="13" s="1"/>
  <c r="CP89" i="2"/>
  <c r="CO89" i="2"/>
  <c r="CM89" i="2"/>
  <c r="CK89" i="2"/>
  <c r="E90" i="13" s="1"/>
  <c r="BS89" i="2"/>
  <c r="CB89" i="2" s="1"/>
  <c r="CF89" i="2" s="1"/>
  <c r="CC89" i="2" s="1"/>
  <c r="BR89" i="2"/>
  <c r="BG89" i="2"/>
  <c r="BC89" i="2"/>
  <c r="BB89" i="2"/>
  <c r="BA89" i="2"/>
  <c r="AZ89" i="2"/>
  <c r="BQ89" i="2" s="1"/>
  <c r="AY89" i="2"/>
  <c r="BP89" i="2" s="1"/>
  <c r="AX89" i="2"/>
  <c r="BE89" i="2" s="1"/>
  <c r="AV89" i="2"/>
  <c r="L90" i="13" s="1"/>
  <c r="AO89" i="2"/>
  <c r="K90" i="13" s="1"/>
  <c r="AK89" i="2"/>
  <c r="Q89" i="2"/>
  <c r="DH88" i="2"/>
  <c r="CZ88" i="2"/>
  <c r="CY88" i="2"/>
  <c r="CW88" i="2"/>
  <c r="H89" i="13" s="1"/>
  <c r="CT88" i="2" a="1"/>
  <c r="CT88" i="2" s="1"/>
  <c r="CS88" i="2" a="1"/>
  <c r="CS88" i="2" s="1"/>
  <c r="CR88" i="2" a="1"/>
  <c r="CR88" i="2" s="1"/>
  <c r="CQ88" i="2"/>
  <c r="G89" i="13" s="1"/>
  <c r="CP88" i="2"/>
  <c r="CO88" i="2"/>
  <c r="CM88" i="2"/>
  <c r="CK88" i="2"/>
  <c r="E89" i="13" s="1"/>
  <c r="BS88" i="2"/>
  <c r="BR88" i="2"/>
  <c r="BG88" i="2"/>
  <c r="BC88" i="2"/>
  <c r="BB88" i="2"/>
  <c r="BA88" i="2"/>
  <c r="AZ88" i="2"/>
  <c r="BQ88" i="2" s="1"/>
  <c r="AY88" i="2"/>
  <c r="BF88" i="2" s="1"/>
  <c r="AX88" i="2"/>
  <c r="BO88" i="2" s="1"/>
  <c r="AV88" i="2"/>
  <c r="L89" i="13" s="1"/>
  <c r="AO88" i="2"/>
  <c r="K89" i="13" s="1"/>
  <c r="AK88" i="2"/>
  <c r="Q88" i="2"/>
  <c r="DH87" i="2"/>
  <c r="CZ87" i="2"/>
  <c r="CY87" i="2"/>
  <c r="CW87" i="2"/>
  <c r="H88" i="13" s="1"/>
  <c r="CT87" i="2" a="1"/>
  <c r="CT87" i="2" s="1"/>
  <c r="CS87" i="2" a="1"/>
  <c r="CS87" i="2" s="1"/>
  <c r="CR87" i="2" a="1"/>
  <c r="CR87" i="2" s="1"/>
  <c r="CQ87" i="2"/>
  <c r="G88" i="13" s="1"/>
  <c r="CP87" i="2"/>
  <c r="CO87" i="2"/>
  <c r="CM87" i="2"/>
  <c r="CK87" i="2"/>
  <c r="E88" i="13" s="1"/>
  <c r="BS87" i="2"/>
  <c r="CB87" i="2" s="1"/>
  <c r="BR87" i="2"/>
  <c r="BG87" i="2"/>
  <c r="BC87" i="2"/>
  <c r="BB87" i="2"/>
  <c r="BA87" i="2"/>
  <c r="AZ87" i="2"/>
  <c r="BQ87" i="2" s="1"/>
  <c r="AY87" i="2"/>
  <c r="BP87" i="2" s="1"/>
  <c r="AX87" i="2"/>
  <c r="BE87" i="2" s="1"/>
  <c r="AV87" i="2"/>
  <c r="L88" i="13" s="1"/>
  <c r="AO87" i="2"/>
  <c r="K88" i="13" s="1"/>
  <c r="AK87" i="2"/>
  <c r="Q87" i="2"/>
  <c r="DH86" i="2"/>
  <c r="CZ86" i="2"/>
  <c r="CY86" i="2"/>
  <c r="CW86" i="2"/>
  <c r="H87" i="13" s="1"/>
  <c r="CT86" i="2" a="1"/>
  <c r="CT86" i="2" s="1"/>
  <c r="CS86" i="2" a="1"/>
  <c r="CS86" i="2" s="1"/>
  <c r="CR86" i="2" a="1"/>
  <c r="CR86" i="2" s="1"/>
  <c r="CQ86" i="2"/>
  <c r="G87" i="13" s="1"/>
  <c r="CP86" i="2"/>
  <c r="CO86" i="2"/>
  <c r="CM86" i="2"/>
  <c r="CK86" i="2"/>
  <c r="E87" i="13" s="1"/>
  <c r="BS86" i="2"/>
  <c r="BR86" i="2"/>
  <c r="BG86" i="2"/>
  <c r="BC86" i="2"/>
  <c r="BB86" i="2"/>
  <c r="BA86" i="2"/>
  <c r="AZ86" i="2"/>
  <c r="BQ86" i="2" s="1"/>
  <c r="AY86" i="2"/>
  <c r="BF86" i="2" s="1"/>
  <c r="AX86" i="2"/>
  <c r="BO86" i="2" s="1"/>
  <c r="AV86" i="2"/>
  <c r="L87" i="13" s="1"/>
  <c r="AO86" i="2"/>
  <c r="K87" i="13" s="1"/>
  <c r="AK86" i="2"/>
  <c r="Q86" i="2"/>
  <c r="DH85" i="2"/>
  <c r="CZ85" i="2"/>
  <c r="CY85" i="2"/>
  <c r="CW85" i="2"/>
  <c r="H86" i="13" s="1"/>
  <c r="CT85" i="2" a="1"/>
  <c r="CT85" i="2" s="1"/>
  <c r="CS85" i="2" a="1"/>
  <c r="CS85" i="2" s="1"/>
  <c r="CR85" i="2" a="1"/>
  <c r="CR85" i="2" s="1"/>
  <c r="CQ85" i="2"/>
  <c r="G86" i="13" s="1"/>
  <c r="CP85" i="2"/>
  <c r="CO85" i="2"/>
  <c r="CM85" i="2"/>
  <c r="CK85" i="2"/>
  <c r="E86" i="13" s="1"/>
  <c r="BS85" i="2"/>
  <c r="CB85" i="2" s="1"/>
  <c r="CF85" i="2" s="1"/>
  <c r="CC85" i="2" s="1"/>
  <c r="BR85" i="2"/>
  <c r="BG85" i="2"/>
  <c r="BC85" i="2"/>
  <c r="BB85" i="2"/>
  <c r="BA85" i="2"/>
  <c r="AZ85" i="2"/>
  <c r="BQ85" i="2" s="1"/>
  <c r="AY85" i="2"/>
  <c r="BP85" i="2" s="1"/>
  <c r="AX85" i="2"/>
  <c r="BE85" i="2" s="1"/>
  <c r="AV85" i="2"/>
  <c r="L86" i="13" s="1"/>
  <c r="AO85" i="2"/>
  <c r="K86" i="13" s="1"/>
  <c r="AK85" i="2"/>
  <c r="Q85" i="2"/>
  <c r="DH84" i="2"/>
  <c r="CZ84" i="2"/>
  <c r="CY84" i="2"/>
  <c r="CW84" i="2"/>
  <c r="H85" i="13" s="1"/>
  <c r="CT84" i="2" a="1"/>
  <c r="CT84" i="2" s="1"/>
  <c r="CS84" i="2" a="1"/>
  <c r="CS84" i="2" s="1"/>
  <c r="CR84" i="2" a="1"/>
  <c r="CR84" i="2" s="1"/>
  <c r="CQ84" i="2"/>
  <c r="G85" i="13" s="1"/>
  <c r="CP84" i="2"/>
  <c r="CO84" i="2"/>
  <c r="CM84" i="2"/>
  <c r="CK84" i="2"/>
  <c r="E85" i="13" s="1"/>
  <c r="BS84" i="2"/>
  <c r="BR84" i="2"/>
  <c r="BG84" i="2"/>
  <c r="BC84" i="2"/>
  <c r="BB84" i="2"/>
  <c r="BA84" i="2"/>
  <c r="AZ84" i="2"/>
  <c r="BQ84" i="2" s="1"/>
  <c r="AY84" i="2"/>
  <c r="BP84" i="2" s="1"/>
  <c r="AX84" i="2"/>
  <c r="BO84" i="2" s="1"/>
  <c r="AV84" i="2"/>
  <c r="L85" i="13" s="1"/>
  <c r="AO84" i="2"/>
  <c r="K85" i="13" s="1"/>
  <c r="AK84" i="2"/>
  <c r="Q84" i="2"/>
  <c r="DH83" i="2"/>
  <c r="CZ83" i="2"/>
  <c r="CY83" i="2"/>
  <c r="CW83" i="2"/>
  <c r="H84" i="13" s="1"/>
  <c r="CT83" i="2" a="1"/>
  <c r="CT83" i="2" s="1"/>
  <c r="CS83" i="2" a="1"/>
  <c r="CS83" i="2" s="1"/>
  <c r="CR83" i="2" a="1"/>
  <c r="CR83" i="2" s="1"/>
  <c r="CQ83" i="2"/>
  <c r="G84" i="13" s="1"/>
  <c r="CP83" i="2"/>
  <c r="CO83" i="2"/>
  <c r="CM83" i="2"/>
  <c r="CK83" i="2"/>
  <c r="E84" i="13" s="1"/>
  <c r="BS83" i="2"/>
  <c r="CB83" i="2" s="1"/>
  <c r="CF83" i="2" s="1"/>
  <c r="CC83" i="2" s="1"/>
  <c r="BR83" i="2"/>
  <c r="BG83" i="2"/>
  <c r="BC83" i="2"/>
  <c r="BB83" i="2"/>
  <c r="BA83" i="2"/>
  <c r="AZ83" i="2"/>
  <c r="BQ83" i="2" s="1"/>
  <c r="AY83" i="2"/>
  <c r="BP83" i="2" s="1"/>
  <c r="AX83" i="2"/>
  <c r="BE83" i="2" s="1"/>
  <c r="AV83" i="2"/>
  <c r="L84" i="13" s="1"/>
  <c r="AO83" i="2"/>
  <c r="K84" i="13" s="1"/>
  <c r="AK83" i="2"/>
  <c r="Q83" i="2"/>
  <c r="DH82" i="2"/>
  <c r="CZ82" i="2"/>
  <c r="CY82" i="2"/>
  <c r="CW82" i="2"/>
  <c r="H83" i="13" s="1"/>
  <c r="CT82" i="2" a="1"/>
  <c r="CT82" i="2" s="1"/>
  <c r="CS82" i="2" a="1"/>
  <c r="CS82" i="2" s="1"/>
  <c r="CR82" i="2" a="1"/>
  <c r="CR82" i="2" s="1"/>
  <c r="CQ82" i="2"/>
  <c r="G83" i="13" s="1"/>
  <c r="CP82" i="2"/>
  <c r="CO82" i="2"/>
  <c r="CM82" i="2"/>
  <c r="CK82" i="2"/>
  <c r="E83" i="13" s="1"/>
  <c r="BS82" i="2"/>
  <c r="BR82" i="2"/>
  <c r="BG82" i="2"/>
  <c r="BC82" i="2"/>
  <c r="BB82" i="2"/>
  <c r="BA82" i="2"/>
  <c r="AZ82" i="2"/>
  <c r="BQ82" i="2" s="1"/>
  <c r="AY82" i="2"/>
  <c r="BP82" i="2" s="1"/>
  <c r="AX82" i="2"/>
  <c r="BO82" i="2" s="1"/>
  <c r="AV82" i="2"/>
  <c r="L83" i="13" s="1"/>
  <c r="AO82" i="2"/>
  <c r="K83" i="13" s="1"/>
  <c r="AK82" i="2"/>
  <c r="Q82" i="2"/>
  <c r="DH81" i="2"/>
  <c r="CZ81" i="2"/>
  <c r="CY81" i="2"/>
  <c r="CW81" i="2"/>
  <c r="H82" i="13" s="1"/>
  <c r="CT81" i="2" a="1"/>
  <c r="CT81" i="2" s="1"/>
  <c r="CS81" i="2" a="1"/>
  <c r="CS81" i="2" s="1"/>
  <c r="CR81" i="2" a="1"/>
  <c r="CR81" i="2" s="1"/>
  <c r="CQ81" i="2"/>
  <c r="G82" i="13" s="1"/>
  <c r="CP81" i="2"/>
  <c r="CO81" i="2"/>
  <c r="CM81" i="2"/>
  <c r="CK81" i="2"/>
  <c r="E82" i="13" s="1"/>
  <c r="BS81" i="2"/>
  <c r="CB81" i="2" s="1"/>
  <c r="CF81" i="2" s="1"/>
  <c r="CC81" i="2" s="1"/>
  <c r="BR81" i="2"/>
  <c r="BG81" i="2"/>
  <c r="BC81" i="2"/>
  <c r="BB81" i="2"/>
  <c r="BA81" i="2"/>
  <c r="AZ81" i="2"/>
  <c r="BQ81" i="2" s="1"/>
  <c r="AY81" i="2"/>
  <c r="BF81" i="2" s="1"/>
  <c r="AX81" i="2"/>
  <c r="BE81" i="2" s="1"/>
  <c r="AV81" i="2"/>
  <c r="L82" i="13" s="1"/>
  <c r="AO81" i="2"/>
  <c r="K82" i="13" s="1"/>
  <c r="AK81" i="2"/>
  <c r="Q81" i="2"/>
  <c r="DH80" i="2"/>
  <c r="CZ80" i="2"/>
  <c r="CY80" i="2"/>
  <c r="CW80" i="2"/>
  <c r="H81" i="13" s="1"/>
  <c r="CT80" i="2" a="1"/>
  <c r="CT80" i="2" s="1"/>
  <c r="CS80" i="2" a="1"/>
  <c r="CS80" i="2" s="1"/>
  <c r="CR80" i="2" a="1"/>
  <c r="CR80" i="2" s="1"/>
  <c r="CQ80" i="2"/>
  <c r="G81" i="13" s="1"/>
  <c r="CP80" i="2"/>
  <c r="CO80" i="2"/>
  <c r="CM80" i="2"/>
  <c r="CK80" i="2"/>
  <c r="E81" i="13" s="1"/>
  <c r="BS80" i="2"/>
  <c r="BR80" i="2"/>
  <c r="BG80" i="2"/>
  <c r="BC80" i="2"/>
  <c r="BB80" i="2"/>
  <c r="BA80" i="2"/>
  <c r="AZ80" i="2"/>
  <c r="BQ80" i="2" s="1"/>
  <c r="AY80" i="2"/>
  <c r="BP80" i="2" s="1"/>
  <c r="AX80" i="2"/>
  <c r="BO80" i="2" s="1"/>
  <c r="AV80" i="2"/>
  <c r="L81" i="13" s="1"/>
  <c r="AO80" i="2"/>
  <c r="K81" i="13" s="1"/>
  <c r="AK80" i="2"/>
  <c r="Q80" i="2"/>
  <c r="DH79" i="2"/>
  <c r="CZ79" i="2"/>
  <c r="CY79" i="2"/>
  <c r="CT79" i="2" a="1"/>
  <c r="CT79" i="2" s="1"/>
  <c r="CS79" i="2" a="1"/>
  <c r="CS79" i="2" s="1"/>
  <c r="CR79" i="2" a="1"/>
  <c r="CR79" i="2" s="1"/>
  <c r="CQ79" i="2"/>
  <c r="G80" i="13" s="1"/>
  <c r="CP79" i="2"/>
  <c r="CO79" i="2"/>
  <c r="CM79" i="2"/>
  <c r="CK79" i="2"/>
  <c r="E80" i="13" s="1"/>
  <c r="BS79" i="2"/>
  <c r="BR79" i="2"/>
  <c r="BG79" i="2"/>
  <c r="BC79" i="2"/>
  <c r="BB79" i="2"/>
  <c r="BA79" i="2"/>
  <c r="AZ79" i="2"/>
  <c r="BQ79" i="2" s="1"/>
  <c r="AY79" i="2"/>
  <c r="BF79" i="2" s="1"/>
  <c r="AX79" i="2"/>
  <c r="BO79" i="2" s="1"/>
  <c r="AV79" i="2"/>
  <c r="L80" i="13" s="1"/>
  <c r="AO79" i="2"/>
  <c r="K80" i="13" s="1"/>
  <c r="AK79" i="2"/>
  <c r="Q79" i="2"/>
  <c r="DH78" i="2"/>
  <c r="CZ78" i="2"/>
  <c r="CY78" i="2"/>
  <c r="CT78" i="2" a="1"/>
  <c r="CT78" i="2" s="1"/>
  <c r="CS78" i="2" a="1"/>
  <c r="CS78" i="2" s="1"/>
  <c r="CR78" i="2" a="1"/>
  <c r="CR78" i="2" s="1"/>
  <c r="CQ78" i="2"/>
  <c r="G79" i="13" s="1"/>
  <c r="CP78" i="2"/>
  <c r="CO78" i="2"/>
  <c r="CM78" i="2"/>
  <c r="CK78" i="2"/>
  <c r="E79" i="13" s="1"/>
  <c r="BS78" i="2"/>
  <c r="CB78" i="2" s="1"/>
  <c r="BR78" i="2"/>
  <c r="BG78" i="2"/>
  <c r="BC78" i="2"/>
  <c r="BB78" i="2"/>
  <c r="BA78" i="2"/>
  <c r="AZ78" i="2"/>
  <c r="BQ78" i="2" s="1"/>
  <c r="AY78" i="2"/>
  <c r="BF78" i="2" s="1"/>
  <c r="AX78" i="2"/>
  <c r="BO78" i="2" s="1"/>
  <c r="AV78" i="2"/>
  <c r="L79" i="13" s="1"/>
  <c r="AO78" i="2"/>
  <c r="K79" i="13" s="1"/>
  <c r="AK78" i="2"/>
  <c r="Q78" i="2"/>
  <c r="DH77" i="2"/>
  <c r="CZ77" i="2"/>
  <c r="CY77" i="2"/>
  <c r="CT77" i="2" a="1"/>
  <c r="CT77" i="2" s="1"/>
  <c r="CS77" i="2" a="1"/>
  <c r="CS77" i="2" s="1"/>
  <c r="CR77" i="2" a="1"/>
  <c r="CR77" i="2" s="1"/>
  <c r="CQ77" i="2"/>
  <c r="G78" i="13" s="1"/>
  <c r="CP77" i="2"/>
  <c r="CO77" i="2"/>
  <c r="CM77" i="2"/>
  <c r="CK77" i="2"/>
  <c r="E78" i="13" s="1"/>
  <c r="BS77" i="2"/>
  <c r="CB77" i="2" s="1"/>
  <c r="BR77" i="2"/>
  <c r="BG77" i="2"/>
  <c r="BC77" i="2"/>
  <c r="BB77" i="2"/>
  <c r="BA77" i="2"/>
  <c r="AZ77" i="2"/>
  <c r="BQ77" i="2" s="1"/>
  <c r="AY77" i="2"/>
  <c r="BP77" i="2" s="1"/>
  <c r="AX77" i="2"/>
  <c r="AV77" i="2"/>
  <c r="L78" i="13" s="1"/>
  <c r="AO77" i="2"/>
  <c r="K78" i="13" s="1"/>
  <c r="AK77" i="2"/>
  <c r="Q77" i="2"/>
  <c r="DH76" i="2"/>
  <c r="CZ76" i="2"/>
  <c r="CY76" i="2"/>
  <c r="CT76" i="2" a="1"/>
  <c r="CT76" i="2" s="1"/>
  <c r="CS76" i="2" a="1"/>
  <c r="CS76" i="2" s="1"/>
  <c r="CR76" i="2" a="1"/>
  <c r="CR76" i="2" s="1"/>
  <c r="CQ76" i="2"/>
  <c r="G77" i="13" s="1"/>
  <c r="CP76" i="2"/>
  <c r="CO76" i="2"/>
  <c r="CM76" i="2"/>
  <c r="CK76" i="2"/>
  <c r="E77" i="13" s="1"/>
  <c r="BS76" i="2"/>
  <c r="CB76" i="2" s="1"/>
  <c r="CF76" i="2" s="1"/>
  <c r="CC76" i="2" s="1"/>
  <c r="BR76" i="2"/>
  <c r="BG76" i="2"/>
  <c r="BC76" i="2"/>
  <c r="BB76" i="2"/>
  <c r="BA76" i="2"/>
  <c r="AZ76" i="2"/>
  <c r="BQ76" i="2" s="1"/>
  <c r="AY76" i="2"/>
  <c r="BF76" i="2" s="1"/>
  <c r="AX76" i="2"/>
  <c r="BE76" i="2" s="1"/>
  <c r="AV76" i="2"/>
  <c r="L77" i="13" s="1"/>
  <c r="AO76" i="2"/>
  <c r="K77" i="13" s="1"/>
  <c r="AK76" i="2"/>
  <c r="Q76" i="2"/>
  <c r="DH75" i="2"/>
  <c r="CZ75" i="2"/>
  <c r="CY75" i="2"/>
  <c r="CT75" i="2" a="1"/>
  <c r="CT75" i="2" s="1"/>
  <c r="CS75" i="2" a="1"/>
  <c r="CS75" i="2" s="1"/>
  <c r="CR75" i="2" a="1"/>
  <c r="CR75" i="2" s="1"/>
  <c r="CQ75" i="2"/>
  <c r="G76" i="13" s="1"/>
  <c r="CP75" i="2"/>
  <c r="CO75" i="2"/>
  <c r="CM75" i="2"/>
  <c r="CK75" i="2"/>
  <c r="E76" i="13" s="1"/>
  <c r="BS75" i="2"/>
  <c r="CB75" i="2" s="1"/>
  <c r="BR75" i="2"/>
  <c r="BG75" i="2"/>
  <c r="BC75" i="2"/>
  <c r="BB75" i="2"/>
  <c r="BA75" i="2"/>
  <c r="AZ75" i="2"/>
  <c r="BQ75" i="2" s="1"/>
  <c r="AY75" i="2"/>
  <c r="BP75" i="2" s="1"/>
  <c r="AX75" i="2"/>
  <c r="BE75" i="2" s="1"/>
  <c r="AV75" i="2"/>
  <c r="L76" i="13" s="1"/>
  <c r="AO75" i="2"/>
  <c r="K76" i="13" s="1"/>
  <c r="AK75" i="2"/>
  <c r="Q75" i="2"/>
  <c r="DH74" i="2"/>
  <c r="CZ74" i="2"/>
  <c r="CY74" i="2"/>
  <c r="CT74" i="2" a="1"/>
  <c r="CT74" i="2" s="1"/>
  <c r="CS74" i="2" a="1"/>
  <c r="CS74" i="2" s="1"/>
  <c r="CR74" i="2" a="1"/>
  <c r="CR74" i="2" s="1"/>
  <c r="CQ74" i="2"/>
  <c r="CP74" i="2"/>
  <c r="CO74" i="2"/>
  <c r="CM74" i="2"/>
  <c r="CK74" i="2"/>
  <c r="E75" i="13" s="1"/>
  <c r="BS74" i="2"/>
  <c r="BX74" i="2" s="1"/>
  <c r="BR74" i="2"/>
  <c r="BG74" i="2"/>
  <c r="BC74" i="2"/>
  <c r="BB74" i="2"/>
  <c r="BA74" i="2"/>
  <c r="AZ74" i="2"/>
  <c r="BQ74" i="2" s="1"/>
  <c r="AY74" i="2"/>
  <c r="AX74" i="2"/>
  <c r="BO74" i="2" s="1"/>
  <c r="AV74" i="2"/>
  <c r="L75" i="13" s="1"/>
  <c r="AO74" i="2"/>
  <c r="K75" i="13" s="1"/>
  <c r="AK74" i="2"/>
  <c r="Q74" i="2"/>
  <c r="DH73" i="2"/>
  <c r="CZ73" i="2"/>
  <c r="CY73" i="2"/>
  <c r="CT73" i="2" a="1"/>
  <c r="CT73" i="2" s="1"/>
  <c r="CS73" i="2" a="1"/>
  <c r="CS73" i="2" s="1"/>
  <c r="CR73" i="2" a="1"/>
  <c r="CR73" i="2" s="1"/>
  <c r="CQ73" i="2"/>
  <c r="CP73" i="2"/>
  <c r="CO73" i="2"/>
  <c r="CM73" i="2"/>
  <c r="CK73" i="2"/>
  <c r="E74" i="13" s="1"/>
  <c r="BS73" i="2"/>
  <c r="BW73" i="2" s="1"/>
  <c r="BT73" i="2" s="1"/>
  <c r="BR73" i="2"/>
  <c r="BG73" i="2"/>
  <c r="BC73" i="2"/>
  <c r="BB73" i="2"/>
  <c r="BA73" i="2"/>
  <c r="AZ73" i="2"/>
  <c r="BQ73" i="2" s="1"/>
  <c r="AY73" i="2"/>
  <c r="BF73" i="2" s="1"/>
  <c r="AX73" i="2"/>
  <c r="BE73" i="2" s="1"/>
  <c r="AV73" i="2"/>
  <c r="L74" i="13" s="1"/>
  <c r="AO73" i="2"/>
  <c r="K74" i="13" s="1"/>
  <c r="AK73" i="2"/>
  <c r="Q73" i="2"/>
  <c r="DH72" i="2"/>
  <c r="CZ72" i="2"/>
  <c r="CY72" i="2"/>
  <c r="CT72" i="2" a="1"/>
  <c r="CT72" i="2" s="1"/>
  <c r="CS72" i="2" a="1"/>
  <c r="CS72" i="2" s="1"/>
  <c r="CR72" i="2" a="1"/>
  <c r="CR72" i="2" s="1"/>
  <c r="CQ72" i="2"/>
  <c r="G73" i="13" s="1"/>
  <c r="CP72" i="2"/>
  <c r="CO72" i="2"/>
  <c r="CM72" i="2"/>
  <c r="CK72" i="2"/>
  <c r="E73" i="13" s="1"/>
  <c r="BS72" i="2"/>
  <c r="BR72" i="2"/>
  <c r="BG72" i="2"/>
  <c r="BC72" i="2"/>
  <c r="BB72" i="2"/>
  <c r="BA72" i="2"/>
  <c r="AZ72" i="2"/>
  <c r="BQ72" i="2" s="1"/>
  <c r="AY72" i="2"/>
  <c r="BP72" i="2" s="1"/>
  <c r="AX72" i="2"/>
  <c r="BO72" i="2" s="1"/>
  <c r="AV72" i="2"/>
  <c r="L73" i="13" s="1"/>
  <c r="AO72" i="2"/>
  <c r="K73" i="13" s="1"/>
  <c r="AK72" i="2"/>
  <c r="Q72" i="2"/>
  <c r="DH71" i="2"/>
  <c r="CZ71" i="2"/>
  <c r="CY71" i="2"/>
  <c r="CT71" i="2" a="1"/>
  <c r="CT71" i="2" s="1"/>
  <c r="CS71" i="2" a="1"/>
  <c r="CS71" i="2" s="1"/>
  <c r="CR71" i="2" a="1"/>
  <c r="CR71" i="2" s="1"/>
  <c r="CQ71" i="2"/>
  <c r="G72" i="13" s="1"/>
  <c r="CP71" i="2"/>
  <c r="CO71" i="2"/>
  <c r="CM71" i="2"/>
  <c r="CK71" i="2"/>
  <c r="E72" i="13" s="1"/>
  <c r="BS71" i="2"/>
  <c r="BR71" i="2"/>
  <c r="BG71" i="2"/>
  <c r="BC71" i="2"/>
  <c r="BB71" i="2"/>
  <c r="BA71" i="2"/>
  <c r="AZ71" i="2"/>
  <c r="BQ71" i="2" s="1"/>
  <c r="AY71" i="2"/>
  <c r="AX71" i="2"/>
  <c r="BE71" i="2" s="1"/>
  <c r="AV71" i="2"/>
  <c r="L72" i="13" s="1"/>
  <c r="AO71" i="2"/>
  <c r="K72" i="13" s="1"/>
  <c r="AK71" i="2"/>
  <c r="Q71" i="2"/>
  <c r="DU70" i="2"/>
  <c r="DT70" i="2"/>
  <c r="DH70" i="2"/>
  <c r="CZ70" i="2"/>
  <c r="CY70" i="2"/>
  <c r="CW70" i="2"/>
  <c r="H71" i="13" s="1"/>
  <c r="CT70" i="2" a="1"/>
  <c r="CT70" i="2" s="1"/>
  <c r="CS70" i="2" a="1"/>
  <c r="CS70" i="2" s="1"/>
  <c r="CR70" i="2" a="1"/>
  <c r="CR70" i="2" s="1"/>
  <c r="CQ70" i="2"/>
  <c r="G71" i="13" s="1"/>
  <c r="CP70" i="2"/>
  <c r="CO70" i="2"/>
  <c r="CM70" i="2"/>
  <c r="CK70" i="2"/>
  <c r="E71" i="13" s="1"/>
  <c r="BS70" i="2"/>
  <c r="BW70" i="2" s="1"/>
  <c r="BT70" i="2" s="1"/>
  <c r="BR70" i="2"/>
  <c r="BG70" i="2"/>
  <c r="BC70" i="2"/>
  <c r="BB70" i="2"/>
  <c r="BA70" i="2"/>
  <c r="AZ70" i="2"/>
  <c r="BQ70" i="2" s="1"/>
  <c r="AY70" i="2"/>
  <c r="BP70" i="2" s="1"/>
  <c r="AX70" i="2"/>
  <c r="AV70" i="2"/>
  <c r="L71" i="13" s="1"/>
  <c r="AO70" i="2"/>
  <c r="K71" i="13" s="1"/>
  <c r="AK70" i="2"/>
  <c r="Q70" i="2"/>
  <c r="DU69" i="2"/>
  <c r="DT69" i="2"/>
  <c r="DH69" i="2"/>
  <c r="CZ69" i="2"/>
  <c r="CY69" i="2"/>
  <c r="CW69" i="2"/>
  <c r="H70" i="13" s="1"/>
  <c r="CT69" i="2" a="1"/>
  <c r="CT69" i="2" s="1"/>
  <c r="CS69" i="2" a="1"/>
  <c r="CS69" i="2" s="1"/>
  <c r="CR69" i="2" a="1"/>
  <c r="CR69" i="2" s="1"/>
  <c r="CQ69" i="2"/>
  <c r="G70" i="13" s="1"/>
  <c r="CP69" i="2"/>
  <c r="CO69" i="2"/>
  <c r="CM69" i="2"/>
  <c r="CK69" i="2"/>
  <c r="E70" i="13" s="1"/>
  <c r="BS69" i="2"/>
  <c r="CB69" i="2" s="1"/>
  <c r="BR69" i="2"/>
  <c r="BG69" i="2"/>
  <c r="BC69" i="2"/>
  <c r="BB69" i="2"/>
  <c r="BA69" i="2"/>
  <c r="AZ69" i="2"/>
  <c r="BQ69" i="2" s="1"/>
  <c r="AY69" i="2"/>
  <c r="BP69" i="2" s="1"/>
  <c r="AX69" i="2"/>
  <c r="BE69" i="2" s="1"/>
  <c r="AV69" i="2"/>
  <c r="L70" i="13" s="1"/>
  <c r="AO69" i="2"/>
  <c r="K70" i="13" s="1"/>
  <c r="AK69" i="2"/>
  <c r="Q69" i="2"/>
  <c r="DU68" i="2"/>
  <c r="DT68" i="2"/>
  <c r="DH68" i="2"/>
  <c r="CZ68" i="2"/>
  <c r="CY68" i="2"/>
  <c r="CW68" i="2"/>
  <c r="H69" i="13" s="1"/>
  <c r="CT68" i="2" a="1"/>
  <c r="CT68" i="2" s="1"/>
  <c r="CS68" i="2" a="1"/>
  <c r="CS68" i="2" s="1"/>
  <c r="CR68" i="2" a="1"/>
  <c r="CR68" i="2" s="1"/>
  <c r="CQ68" i="2"/>
  <c r="CP68" i="2"/>
  <c r="CO68" i="2"/>
  <c r="CM68" i="2"/>
  <c r="CK68" i="2"/>
  <c r="E69" i="13" s="1"/>
  <c r="BS68" i="2"/>
  <c r="CB68" i="2" s="1"/>
  <c r="CG68" i="2" s="1"/>
  <c r="CJ68" i="2" s="1"/>
  <c r="BR68" i="2"/>
  <c r="BG68" i="2"/>
  <c r="BC68" i="2"/>
  <c r="BB68" i="2"/>
  <c r="BA68" i="2"/>
  <c r="AZ68" i="2"/>
  <c r="BQ68" i="2" s="1"/>
  <c r="AY68" i="2"/>
  <c r="BF68" i="2" s="1"/>
  <c r="AX68" i="2"/>
  <c r="BE68" i="2" s="1"/>
  <c r="AV68" i="2"/>
  <c r="L69" i="13" s="1"/>
  <c r="AO68" i="2"/>
  <c r="K69" i="13" s="1"/>
  <c r="AK68" i="2"/>
  <c r="Q68" i="2"/>
  <c r="DU67" i="2"/>
  <c r="DT67" i="2"/>
  <c r="DH67" i="2"/>
  <c r="CZ67" i="2"/>
  <c r="CW67" i="2"/>
  <c r="H68" i="13" s="1"/>
  <c r="CT67" i="2" a="1"/>
  <c r="CT67" i="2" s="1"/>
  <c r="CS67" i="2" a="1"/>
  <c r="CS67" i="2" s="1"/>
  <c r="CR67" i="2" a="1"/>
  <c r="CR67" i="2" s="1"/>
  <c r="CQ67" i="2"/>
  <c r="DQ67" i="2" s="1"/>
  <c r="CP67" i="2"/>
  <c r="CO67" i="2"/>
  <c r="CM67" i="2"/>
  <c r="CK67" i="2"/>
  <c r="E68" i="13" s="1"/>
  <c r="BS67" i="2"/>
  <c r="CB67" i="2" s="1"/>
  <c r="CG67" i="2" s="1"/>
  <c r="BR67" i="2"/>
  <c r="BG67" i="2"/>
  <c r="BC67" i="2"/>
  <c r="BB67" i="2"/>
  <c r="BA67" i="2"/>
  <c r="AZ67" i="2"/>
  <c r="BQ67" i="2" s="1"/>
  <c r="AY67" i="2"/>
  <c r="AX67" i="2"/>
  <c r="BO67" i="2" s="1"/>
  <c r="AV67" i="2"/>
  <c r="L68" i="13" s="1"/>
  <c r="AO67" i="2"/>
  <c r="K68" i="13" s="1"/>
  <c r="AK67" i="2"/>
  <c r="Q67" i="2"/>
  <c r="DU66" i="2"/>
  <c r="DT66" i="2"/>
  <c r="DH66" i="2"/>
  <c r="CZ66" i="2"/>
  <c r="CW66" i="2"/>
  <c r="H67" i="13" s="1"/>
  <c r="CT66" i="2" a="1"/>
  <c r="CT66" i="2" s="1"/>
  <c r="CS66" i="2" a="1"/>
  <c r="CS66" i="2" s="1"/>
  <c r="CR66" i="2" a="1"/>
  <c r="CR66" i="2" s="1"/>
  <c r="CQ66" i="2"/>
  <c r="G67" i="13" s="1"/>
  <c r="CP66" i="2"/>
  <c r="CO66" i="2"/>
  <c r="CM66" i="2"/>
  <c r="CK66" i="2"/>
  <c r="E67" i="13" s="1"/>
  <c r="BS66" i="2"/>
  <c r="CB66" i="2" s="1"/>
  <c r="BR66" i="2"/>
  <c r="BG66" i="2"/>
  <c r="BC66" i="2"/>
  <c r="BB66" i="2"/>
  <c r="BA66" i="2"/>
  <c r="AZ66" i="2"/>
  <c r="BQ66" i="2" s="1"/>
  <c r="AY66" i="2"/>
  <c r="BP66" i="2" s="1"/>
  <c r="AX66" i="2"/>
  <c r="AV66" i="2"/>
  <c r="L67" i="13" s="1"/>
  <c r="AO66" i="2"/>
  <c r="K67" i="13" s="1"/>
  <c r="AK66" i="2"/>
  <c r="Q66" i="2"/>
  <c r="DU65" i="2"/>
  <c r="DT65" i="2"/>
  <c r="DH65" i="2"/>
  <c r="CZ65" i="2"/>
  <c r="CW65" i="2"/>
  <c r="H66" i="13" s="1"/>
  <c r="CT65" i="2" a="1"/>
  <c r="CT65" i="2" s="1"/>
  <c r="CS65" i="2" a="1"/>
  <c r="CS65" i="2" s="1"/>
  <c r="CR65" i="2" a="1"/>
  <c r="CR65" i="2" s="1"/>
  <c r="CQ65" i="2"/>
  <c r="G66" i="13" s="1"/>
  <c r="CP65" i="2"/>
  <c r="CO65" i="2"/>
  <c r="CM65" i="2"/>
  <c r="CK65" i="2"/>
  <c r="E66" i="13" s="1"/>
  <c r="BS65" i="2"/>
  <c r="CB65" i="2" s="1"/>
  <c r="CF65" i="2" s="1"/>
  <c r="CC65" i="2" s="1"/>
  <c r="BR65" i="2"/>
  <c r="BG65" i="2"/>
  <c r="BC65" i="2"/>
  <c r="BB65" i="2"/>
  <c r="BA65" i="2"/>
  <c r="AZ65" i="2"/>
  <c r="BQ65" i="2" s="1"/>
  <c r="AY65" i="2"/>
  <c r="BP65" i="2" s="1"/>
  <c r="AX65" i="2"/>
  <c r="BE65" i="2" s="1"/>
  <c r="AV65" i="2"/>
  <c r="L66" i="13" s="1"/>
  <c r="AO65" i="2"/>
  <c r="K66" i="13" s="1"/>
  <c r="AK65" i="2"/>
  <c r="Q65" i="2"/>
  <c r="DU64" i="2"/>
  <c r="DT64" i="2"/>
  <c r="DH64" i="2"/>
  <c r="CZ64" i="2"/>
  <c r="CY64" i="2"/>
  <c r="CW64" i="2"/>
  <c r="H65" i="13" s="1"/>
  <c r="CT64" i="2" a="1"/>
  <c r="CT64" i="2" s="1"/>
  <c r="CS64" i="2" a="1"/>
  <c r="CS64" i="2" s="1"/>
  <c r="CR64" i="2" a="1"/>
  <c r="CR64" i="2" s="1"/>
  <c r="CQ64" i="2"/>
  <c r="CP64" i="2"/>
  <c r="CO64" i="2"/>
  <c r="CM64" i="2"/>
  <c r="CK64" i="2"/>
  <c r="E65" i="13" s="1"/>
  <c r="BS64" i="2"/>
  <c r="BW64" i="2" s="1"/>
  <c r="BT64" i="2" s="1"/>
  <c r="BR64" i="2"/>
  <c r="BG64" i="2"/>
  <c r="BC64" i="2"/>
  <c r="BB64" i="2"/>
  <c r="BA64" i="2"/>
  <c r="AZ64" i="2"/>
  <c r="BQ64" i="2" s="1"/>
  <c r="AY64" i="2"/>
  <c r="AX64" i="2"/>
  <c r="BO64" i="2" s="1"/>
  <c r="AV64" i="2"/>
  <c r="L65" i="13" s="1"/>
  <c r="AO64" i="2"/>
  <c r="K65" i="13" s="1"/>
  <c r="AK64" i="2"/>
  <c r="Q64" i="2"/>
  <c r="DU63" i="2"/>
  <c r="DT63" i="2"/>
  <c r="DH63" i="2"/>
  <c r="CZ63" i="2"/>
  <c r="CY63" i="2"/>
  <c r="CW63" i="2"/>
  <c r="H64" i="13" s="1"/>
  <c r="CT63" i="2" a="1"/>
  <c r="CT63" i="2" s="1"/>
  <c r="CS63" i="2" a="1"/>
  <c r="CS63" i="2" s="1"/>
  <c r="CR63" i="2" a="1"/>
  <c r="CR63" i="2" s="1"/>
  <c r="CQ63" i="2"/>
  <c r="G64" i="13" s="1"/>
  <c r="CP63" i="2"/>
  <c r="CO63" i="2"/>
  <c r="CM63" i="2"/>
  <c r="CK63" i="2"/>
  <c r="E64" i="13" s="1"/>
  <c r="BS63" i="2"/>
  <c r="BR63" i="2"/>
  <c r="BG63" i="2"/>
  <c r="BC63" i="2"/>
  <c r="BB63" i="2"/>
  <c r="BA63" i="2"/>
  <c r="AZ63" i="2"/>
  <c r="BQ63" i="2" s="1"/>
  <c r="AY63" i="2"/>
  <c r="BP63" i="2" s="1"/>
  <c r="AX63" i="2"/>
  <c r="BO63" i="2" s="1"/>
  <c r="AV63" i="2"/>
  <c r="L64" i="13" s="1"/>
  <c r="AO63" i="2"/>
  <c r="K64" i="13" s="1"/>
  <c r="AK63" i="2"/>
  <c r="Q63" i="2"/>
  <c r="DU62" i="2"/>
  <c r="DT62" i="2"/>
  <c r="DH62" i="2"/>
  <c r="CZ62" i="2"/>
  <c r="CY62" i="2"/>
  <c r="CW62" i="2"/>
  <c r="H63" i="13" s="1"/>
  <c r="CT62" i="2" a="1"/>
  <c r="CT62" i="2" s="1"/>
  <c r="CS62" i="2" a="1"/>
  <c r="CS62" i="2" s="1"/>
  <c r="CR62" i="2" a="1"/>
  <c r="CR62" i="2" s="1"/>
  <c r="CQ62" i="2"/>
  <c r="G63" i="13" s="1"/>
  <c r="CP62" i="2"/>
  <c r="CO62" i="2"/>
  <c r="CM62" i="2"/>
  <c r="CK62" i="2"/>
  <c r="E63" i="13" s="1"/>
  <c r="BS62" i="2"/>
  <c r="CB62" i="2" s="1"/>
  <c r="BR62" i="2"/>
  <c r="BG62" i="2"/>
  <c r="BC62" i="2"/>
  <c r="BB62" i="2"/>
  <c r="BA62" i="2"/>
  <c r="AZ62" i="2"/>
  <c r="BQ62" i="2" s="1"/>
  <c r="AY62" i="2"/>
  <c r="BF62" i="2" s="1"/>
  <c r="AX62" i="2"/>
  <c r="BE62" i="2" s="1"/>
  <c r="AV62" i="2"/>
  <c r="L63" i="13" s="1"/>
  <c r="AO62" i="2"/>
  <c r="K63" i="13" s="1"/>
  <c r="AK62" i="2"/>
  <c r="Q62" i="2"/>
  <c r="DT61" i="2"/>
  <c r="DV61" i="2" s="1"/>
  <c r="DH61" i="2"/>
  <c r="CZ61" i="2"/>
  <c r="CY61" i="2"/>
  <c r="CW61" i="2"/>
  <c r="H62" i="13" s="1"/>
  <c r="CT61" i="2" a="1"/>
  <c r="CT61" i="2" s="1"/>
  <c r="CS61" i="2" a="1"/>
  <c r="CS61" i="2" s="1"/>
  <c r="CR61" i="2" a="1"/>
  <c r="CR61" i="2" s="1"/>
  <c r="CQ61" i="2"/>
  <c r="CP61" i="2"/>
  <c r="CO61" i="2"/>
  <c r="CM61" i="2"/>
  <c r="CK61" i="2"/>
  <c r="E62" i="13" s="1"/>
  <c r="BS61" i="2"/>
  <c r="BW61" i="2" s="1"/>
  <c r="BT61" i="2" s="1"/>
  <c r="BR61" i="2"/>
  <c r="BG61" i="2"/>
  <c r="BC61" i="2"/>
  <c r="BB61" i="2"/>
  <c r="BA61" i="2"/>
  <c r="AZ61" i="2"/>
  <c r="BQ61" i="2" s="1"/>
  <c r="AY61" i="2"/>
  <c r="BF61" i="2" s="1"/>
  <c r="AX61" i="2"/>
  <c r="BO61" i="2" s="1"/>
  <c r="AV61" i="2"/>
  <c r="L62" i="13" s="1"/>
  <c r="AO61" i="2"/>
  <c r="K62" i="13" s="1"/>
  <c r="AK61" i="2"/>
  <c r="Q61" i="2"/>
  <c r="DT60" i="2"/>
  <c r="DH60" i="2"/>
  <c r="CZ60" i="2"/>
  <c r="CY60" i="2"/>
  <c r="CW60" i="2"/>
  <c r="H61" i="13" s="1"/>
  <c r="CT60" i="2" a="1"/>
  <c r="CT60" i="2" s="1"/>
  <c r="CS60" i="2" a="1"/>
  <c r="CS60" i="2" s="1"/>
  <c r="CR60" i="2" a="1"/>
  <c r="CR60" i="2" s="1"/>
  <c r="CQ60" i="2"/>
  <c r="G61" i="13" s="1"/>
  <c r="CP60" i="2"/>
  <c r="CO60" i="2"/>
  <c r="CM60" i="2"/>
  <c r="CK60" i="2"/>
  <c r="E61" i="13" s="1"/>
  <c r="BS60" i="2"/>
  <c r="BX60" i="2" s="1"/>
  <c r="CA60" i="2" s="1"/>
  <c r="BR60" i="2"/>
  <c r="BG60" i="2"/>
  <c r="BC60" i="2"/>
  <c r="BB60" i="2"/>
  <c r="BA60" i="2"/>
  <c r="AZ60" i="2"/>
  <c r="BQ60" i="2" s="1"/>
  <c r="AY60" i="2"/>
  <c r="BP60" i="2" s="1"/>
  <c r="AX60" i="2"/>
  <c r="BE60" i="2" s="1"/>
  <c r="AV60" i="2"/>
  <c r="L61" i="13" s="1"/>
  <c r="AO60" i="2"/>
  <c r="K61" i="13" s="1"/>
  <c r="AK60" i="2"/>
  <c r="Q60" i="2"/>
  <c r="DT59" i="2"/>
  <c r="DU59" i="2" s="1"/>
  <c r="DH59" i="2"/>
  <c r="CZ59" i="2"/>
  <c r="CY59" i="2"/>
  <c r="CW59" i="2"/>
  <c r="H60" i="13" s="1"/>
  <c r="CT59" i="2" a="1"/>
  <c r="CT59" i="2" s="1"/>
  <c r="CS59" i="2" a="1"/>
  <c r="CS59" i="2" s="1"/>
  <c r="CR59" i="2" a="1"/>
  <c r="CR59" i="2" s="1"/>
  <c r="CQ59" i="2"/>
  <c r="G60" i="13" s="1"/>
  <c r="CP59" i="2"/>
  <c r="CO59" i="2"/>
  <c r="CM59" i="2"/>
  <c r="CK59" i="2"/>
  <c r="E60" i="13" s="1"/>
  <c r="BS59" i="2"/>
  <c r="BX59" i="2" s="1"/>
  <c r="BR59" i="2"/>
  <c r="BG59" i="2"/>
  <c r="BC59" i="2"/>
  <c r="BB59" i="2"/>
  <c r="BA59" i="2"/>
  <c r="AZ59" i="2"/>
  <c r="BQ59" i="2" s="1"/>
  <c r="AY59" i="2"/>
  <c r="AX59" i="2"/>
  <c r="BO59" i="2" s="1"/>
  <c r="AV59" i="2"/>
  <c r="L60" i="13" s="1"/>
  <c r="AO59" i="2"/>
  <c r="K60" i="13" s="1"/>
  <c r="AK59" i="2"/>
  <c r="Q59" i="2"/>
  <c r="DT58" i="2"/>
  <c r="DV58" i="2" s="1"/>
  <c r="DH58" i="2"/>
  <c r="CZ58" i="2"/>
  <c r="CY58" i="2"/>
  <c r="CW58" i="2"/>
  <c r="H59" i="13" s="1"/>
  <c r="CT58" i="2" a="1"/>
  <c r="CT58" i="2" s="1"/>
  <c r="CS58" i="2" a="1"/>
  <c r="CS58" i="2" s="1"/>
  <c r="CR58" i="2" a="1"/>
  <c r="CR58" i="2" s="1"/>
  <c r="CQ58" i="2"/>
  <c r="CP58" i="2"/>
  <c r="CO58" i="2"/>
  <c r="CM58" i="2"/>
  <c r="CK58" i="2"/>
  <c r="E59" i="13" s="1"/>
  <c r="BS58" i="2"/>
  <c r="BW58" i="2" s="1"/>
  <c r="BT58" i="2" s="1"/>
  <c r="BR58" i="2"/>
  <c r="BG58" i="2"/>
  <c r="BC58" i="2"/>
  <c r="BB58" i="2"/>
  <c r="BA58" i="2"/>
  <c r="AZ58" i="2"/>
  <c r="BQ58" i="2" s="1"/>
  <c r="AY58" i="2"/>
  <c r="AX58" i="2"/>
  <c r="BO58" i="2" s="1"/>
  <c r="AV58" i="2"/>
  <c r="L59" i="13" s="1"/>
  <c r="AO58" i="2"/>
  <c r="K59" i="13" s="1"/>
  <c r="AK58" i="2"/>
  <c r="Q58" i="2"/>
  <c r="DT57" i="2"/>
  <c r="DH57" i="2"/>
  <c r="CZ57" i="2"/>
  <c r="CY57" i="2"/>
  <c r="CW57" i="2"/>
  <c r="H58" i="13" s="1"/>
  <c r="CT57" i="2" a="1"/>
  <c r="CT57" i="2" s="1"/>
  <c r="CS57" i="2" a="1"/>
  <c r="CS57" i="2" s="1"/>
  <c r="CR57" i="2" a="1"/>
  <c r="CR57" i="2" s="1"/>
  <c r="CQ57" i="2"/>
  <c r="G58" i="13" s="1"/>
  <c r="CP57" i="2"/>
  <c r="CO57" i="2"/>
  <c r="CM57" i="2"/>
  <c r="CK57" i="2"/>
  <c r="E58" i="13" s="1"/>
  <c r="BS57" i="2"/>
  <c r="BR57" i="2"/>
  <c r="BG57" i="2"/>
  <c r="BC57" i="2"/>
  <c r="BB57" i="2"/>
  <c r="BA57" i="2"/>
  <c r="AZ57" i="2"/>
  <c r="BQ57" i="2" s="1"/>
  <c r="AY57" i="2"/>
  <c r="BP57" i="2" s="1"/>
  <c r="AX57" i="2"/>
  <c r="AV57" i="2"/>
  <c r="L58" i="13" s="1"/>
  <c r="AO57" i="2"/>
  <c r="K58" i="13" s="1"/>
  <c r="AK57" i="2"/>
  <c r="Q57" i="2"/>
  <c r="DT56" i="2"/>
  <c r="DV56" i="2" s="1"/>
  <c r="DH56" i="2"/>
  <c r="CZ56" i="2"/>
  <c r="CY56" i="2"/>
  <c r="CW56" i="2"/>
  <c r="H57" i="13" s="1"/>
  <c r="CT56" i="2" a="1"/>
  <c r="CT56" i="2" s="1"/>
  <c r="CS56" i="2" a="1"/>
  <c r="CS56" i="2" s="1"/>
  <c r="CR56" i="2" a="1"/>
  <c r="CR56" i="2" s="1"/>
  <c r="CQ56" i="2"/>
  <c r="G57" i="13" s="1"/>
  <c r="CP56" i="2"/>
  <c r="CO56" i="2"/>
  <c r="CM56" i="2"/>
  <c r="CK56" i="2"/>
  <c r="E57" i="13" s="1"/>
  <c r="BS56" i="2"/>
  <c r="BR56" i="2"/>
  <c r="BG56" i="2"/>
  <c r="BC56" i="2"/>
  <c r="BB56" i="2"/>
  <c r="BA56" i="2"/>
  <c r="AZ56" i="2"/>
  <c r="BQ56" i="2" s="1"/>
  <c r="AY56" i="2"/>
  <c r="BF56" i="2" s="1"/>
  <c r="AX56" i="2"/>
  <c r="BO56" i="2" s="1"/>
  <c r="AV56" i="2"/>
  <c r="L57" i="13" s="1"/>
  <c r="AO56" i="2"/>
  <c r="K57" i="13" s="1"/>
  <c r="AK56" i="2"/>
  <c r="Q56" i="2"/>
  <c r="DT55" i="2"/>
  <c r="DV55" i="2" s="1"/>
  <c r="DH55" i="2"/>
  <c r="CZ55" i="2"/>
  <c r="CY55" i="2"/>
  <c r="CW55" i="2"/>
  <c r="H56" i="13" s="1"/>
  <c r="CT55" i="2" a="1"/>
  <c r="CT55" i="2" s="1"/>
  <c r="CS55" i="2" a="1"/>
  <c r="CS55" i="2" s="1"/>
  <c r="CR55" i="2" a="1"/>
  <c r="CR55" i="2" s="1"/>
  <c r="CQ55" i="2"/>
  <c r="CP55" i="2"/>
  <c r="CO55" i="2"/>
  <c r="CM55" i="2"/>
  <c r="CK55" i="2"/>
  <c r="E56" i="13" s="1"/>
  <c r="BS55" i="2"/>
  <c r="CB55" i="2" s="1"/>
  <c r="BR55" i="2"/>
  <c r="BG55" i="2"/>
  <c r="BC55" i="2"/>
  <c r="BB55" i="2"/>
  <c r="BA55" i="2"/>
  <c r="AZ55" i="2"/>
  <c r="BQ55" i="2" s="1"/>
  <c r="AY55" i="2"/>
  <c r="BP55" i="2" s="1"/>
  <c r="AX55" i="2"/>
  <c r="BO55" i="2" s="1"/>
  <c r="AV55" i="2"/>
  <c r="L56" i="13" s="1"/>
  <c r="AO55" i="2"/>
  <c r="K56" i="13" s="1"/>
  <c r="AK55" i="2"/>
  <c r="Q55" i="2"/>
  <c r="DT54" i="2"/>
  <c r="DU54" i="2" s="1"/>
  <c r="DH54" i="2"/>
  <c r="CZ54" i="2"/>
  <c r="CY54" i="2"/>
  <c r="CW54" i="2"/>
  <c r="H55" i="13" s="1"/>
  <c r="CT54" i="2" a="1"/>
  <c r="CT54" i="2" s="1"/>
  <c r="CS54" i="2" a="1"/>
  <c r="CS54" i="2" s="1"/>
  <c r="CR54" i="2" a="1"/>
  <c r="CR54" i="2" s="1"/>
  <c r="CQ54" i="2"/>
  <c r="G55" i="13" s="1"/>
  <c r="CP54" i="2"/>
  <c r="CO54" i="2"/>
  <c r="CM54" i="2"/>
  <c r="CK54" i="2"/>
  <c r="E55" i="13" s="1"/>
  <c r="BS54" i="2"/>
  <c r="BX54" i="2" s="1"/>
  <c r="CA54" i="2" s="1"/>
  <c r="BR54" i="2"/>
  <c r="BG54" i="2"/>
  <c r="BC54" i="2"/>
  <c r="BB54" i="2"/>
  <c r="BA54" i="2"/>
  <c r="AZ54" i="2"/>
  <c r="BQ54" i="2" s="1"/>
  <c r="AY54" i="2"/>
  <c r="BF54" i="2" s="1"/>
  <c r="AX54" i="2"/>
  <c r="BO54" i="2" s="1"/>
  <c r="AV54" i="2"/>
  <c r="L55" i="13" s="1"/>
  <c r="AO54" i="2"/>
  <c r="K55" i="13" s="1"/>
  <c r="AK54" i="2"/>
  <c r="Q54" i="2"/>
  <c r="DT53" i="2"/>
  <c r="DV53" i="2" s="1"/>
  <c r="DH53" i="2"/>
  <c r="CZ53" i="2"/>
  <c r="CY53" i="2"/>
  <c r="CW53" i="2"/>
  <c r="H54" i="13" s="1"/>
  <c r="CT53" i="2" a="1"/>
  <c r="CT53" i="2" s="1"/>
  <c r="CS53" i="2" a="1"/>
  <c r="CS53" i="2" s="1"/>
  <c r="CR53" i="2" a="1"/>
  <c r="CR53" i="2" s="1"/>
  <c r="CQ53" i="2"/>
  <c r="CP53" i="2"/>
  <c r="CO53" i="2"/>
  <c r="CM53" i="2"/>
  <c r="CK53" i="2"/>
  <c r="E54" i="13" s="1"/>
  <c r="BS53" i="2"/>
  <c r="BX53" i="2" s="1"/>
  <c r="BR53" i="2"/>
  <c r="BG53" i="2"/>
  <c r="BC53" i="2"/>
  <c r="BB53" i="2"/>
  <c r="BA53" i="2"/>
  <c r="AZ53" i="2"/>
  <c r="BQ53" i="2" s="1"/>
  <c r="AY53" i="2"/>
  <c r="BF53" i="2" s="1"/>
  <c r="AX53" i="2"/>
  <c r="BE53" i="2" s="1"/>
  <c r="AV53" i="2"/>
  <c r="L54" i="13" s="1"/>
  <c r="AO53" i="2"/>
  <c r="K54" i="13" s="1"/>
  <c r="AK53" i="2"/>
  <c r="Q53" i="2"/>
  <c r="DT52" i="2"/>
  <c r="DH52" i="2"/>
  <c r="CZ52" i="2"/>
  <c r="CY52" i="2"/>
  <c r="CW52" i="2"/>
  <c r="H53" i="13" s="1"/>
  <c r="CT52" i="2" a="1"/>
  <c r="CT52" i="2" s="1"/>
  <c r="CS52" i="2" a="1"/>
  <c r="CS52" i="2" s="1"/>
  <c r="CR52" i="2" a="1"/>
  <c r="CR52" i="2" s="1"/>
  <c r="CQ52" i="2"/>
  <c r="G53" i="13" s="1"/>
  <c r="CP52" i="2"/>
  <c r="CO52" i="2"/>
  <c r="CM52" i="2"/>
  <c r="CK52" i="2"/>
  <c r="E53" i="13" s="1"/>
  <c r="BS52" i="2"/>
  <c r="BR52" i="2"/>
  <c r="BG52" i="2"/>
  <c r="BC52" i="2"/>
  <c r="BB52" i="2"/>
  <c r="BA52" i="2"/>
  <c r="AZ52" i="2"/>
  <c r="BQ52" i="2" s="1"/>
  <c r="AY52" i="2"/>
  <c r="BF52" i="2" s="1"/>
  <c r="AX52" i="2"/>
  <c r="BE52" i="2" s="1"/>
  <c r="AV52" i="2"/>
  <c r="L53" i="13" s="1"/>
  <c r="AO52" i="2"/>
  <c r="K53" i="13" s="1"/>
  <c r="AK52" i="2"/>
  <c r="Q52" i="2"/>
  <c r="DT51" i="2"/>
  <c r="DU51" i="2" s="1"/>
  <c r="DH51" i="2"/>
  <c r="CZ51" i="2"/>
  <c r="CY51" i="2"/>
  <c r="CW51" i="2"/>
  <c r="H52" i="13" s="1"/>
  <c r="CT51" i="2" a="1"/>
  <c r="CT51" i="2" s="1"/>
  <c r="CS51" i="2" a="1"/>
  <c r="CS51" i="2" s="1"/>
  <c r="CR51" i="2" a="1"/>
  <c r="CR51" i="2" s="1"/>
  <c r="CQ51" i="2"/>
  <c r="G52" i="13" s="1"/>
  <c r="CP51" i="2"/>
  <c r="CO51" i="2"/>
  <c r="CM51" i="2"/>
  <c r="CK51" i="2"/>
  <c r="E52" i="13" s="1"/>
  <c r="BS51" i="2"/>
  <c r="BR51" i="2"/>
  <c r="BG51" i="2"/>
  <c r="BC51" i="2"/>
  <c r="BB51" i="2"/>
  <c r="BA51" i="2"/>
  <c r="AZ51" i="2"/>
  <c r="BQ51" i="2" s="1"/>
  <c r="AY51" i="2"/>
  <c r="BP51" i="2" s="1"/>
  <c r="AX51" i="2"/>
  <c r="BE51" i="2" s="1"/>
  <c r="AV51" i="2"/>
  <c r="L52" i="13" s="1"/>
  <c r="AO51" i="2"/>
  <c r="K52" i="13" s="1"/>
  <c r="AK51" i="2"/>
  <c r="Q51" i="2"/>
  <c r="DT50" i="2"/>
  <c r="DV50" i="2" s="1"/>
  <c r="DH50" i="2"/>
  <c r="CZ50" i="2"/>
  <c r="CY50" i="2"/>
  <c r="CW50" i="2"/>
  <c r="H51" i="13" s="1"/>
  <c r="CT50" i="2" a="1"/>
  <c r="CT50" i="2" s="1"/>
  <c r="CS50" i="2" a="1"/>
  <c r="CS50" i="2" s="1"/>
  <c r="CR50" i="2" a="1"/>
  <c r="CR50" i="2" s="1"/>
  <c r="CQ50" i="2"/>
  <c r="CP50" i="2"/>
  <c r="CO50" i="2"/>
  <c r="CM50" i="2"/>
  <c r="CK50" i="2"/>
  <c r="E51" i="13" s="1"/>
  <c r="BS50" i="2"/>
  <c r="BW50" i="2" s="1"/>
  <c r="BT50" i="2" s="1"/>
  <c r="BR50" i="2"/>
  <c r="BG50" i="2"/>
  <c r="BC50" i="2"/>
  <c r="BB50" i="2"/>
  <c r="BA50" i="2"/>
  <c r="AZ50" i="2"/>
  <c r="BQ50" i="2" s="1"/>
  <c r="AY50" i="2"/>
  <c r="AX50" i="2"/>
  <c r="BO50" i="2" s="1"/>
  <c r="AV50" i="2"/>
  <c r="L51" i="13" s="1"/>
  <c r="AO50" i="2"/>
  <c r="K51" i="13" s="1"/>
  <c r="AK50" i="2"/>
  <c r="Q50" i="2"/>
  <c r="DT49" i="2"/>
  <c r="DH49" i="2"/>
  <c r="CZ49" i="2"/>
  <c r="CY49" i="2"/>
  <c r="CW49" i="2"/>
  <c r="H50" i="13" s="1"/>
  <c r="CT49" i="2" a="1"/>
  <c r="CT49" i="2" s="1"/>
  <c r="CS49" i="2" a="1"/>
  <c r="CS49" i="2" s="1"/>
  <c r="CR49" i="2" a="1"/>
  <c r="CR49" i="2" s="1"/>
  <c r="CQ49" i="2"/>
  <c r="G50" i="13" s="1"/>
  <c r="CP49" i="2"/>
  <c r="CO49" i="2"/>
  <c r="CM49" i="2"/>
  <c r="CK49" i="2"/>
  <c r="E50" i="13" s="1"/>
  <c r="BS49" i="2"/>
  <c r="BR49" i="2"/>
  <c r="BG49" i="2"/>
  <c r="BC49" i="2"/>
  <c r="BB49" i="2"/>
  <c r="BA49" i="2"/>
  <c r="AZ49" i="2"/>
  <c r="BQ49" i="2" s="1"/>
  <c r="AY49" i="2"/>
  <c r="BP49" i="2" s="1"/>
  <c r="AX49" i="2"/>
  <c r="AV49" i="2"/>
  <c r="L50" i="13" s="1"/>
  <c r="AO49" i="2"/>
  <c r="K50" i="13" s="1"/>
  <c r="AK49" i="2"/>
  <c r="Q49" i="2"/>
  <c r="DT48" i="2"/>
  <c r="DV48" i="2" s="1"/>
  <c r="DH48" i="2"/>
  <c r="CZ48" i="2"/>
  <c r="CY48" i="2"/>
  <c r="CW48" i="2"/>
  <c r="H49" i="13" s="1"/>
  <c r="CT48" i="2" a="1"/>
  <c r="CT48" i="2" s="1"/>
  <c r="CS48" i="2" a="1"/>
  <c r="CS48" i="2" s="1"/>
  <c r="CR48" i="2" a="1"/>
  <c r="CR48" i="2" s="1"/>
  <c r="CQ48" i="2"/>
  <c r="G49" i="13" s="1"/>
  <c r="CP48" i="2"/>
  <c r="CO48" i="2"/>
  <c r="CM48" i="2"/>
  <c r="CK48" i="2"/>
  <c r="E49" i="13" s="1"/>
  <c r="BS48" i="2"/>
  <c r="BR48" i="2"/>
  <c r="BG48" i="2"/>
  <c r="BC48" i="2"/>
  <c r="BB48" i="2"/>
  <c r="BA48" i="2"/>
  <c r="AZ48" i="2"/>
  <c r="BQ48" i="2" s="1"/>
  <c r="AY48" i="2"/>
  <c r="BF48" i="2" s="1"/>
  <c r="AX48" i="2"/>
  <c r="BO48" i="2" s="1"/>
  <c r="AV48" i="2"/>
  <c r="L49" i="13" s="1"/>
  <c r="AO48" i="2"/>
  <c r="K49" i="13" s="1"/>
  <c r="AK48" i="2"/>
  <c r="Q48" i="2"/>
  <c r="DT47" i="2"/>
  <c r="DV47" i="2" s="1"/>
  <c r="DH47" i="2"/>
  <c r="CZ47" i="2"/>
  <c r="CY47" i="2"/>
  <c r="CW47" i="2"/>
  <c r="H48" i="13" s="1"/>
  <c r="CT47" i="2" a="1"/>
  <c r="CT47" i="2" s="1"/>
  <c r="CS47" i="2" a="1"/>
  <c r="CS47" i="2" s="1"/>
  <c r="CR47" i="2" a="1"/>
  <c r="CR47" i="2" s="1"/>
  <c r="CQ47" i="2"/>
  <c r="G48" i="13" s="1"/>
  <c r="CP47" i="2"/>
  <c r="CO47" i="2"/>
  <c r="CM47" i="2"/>
  <c r="CK47" i="2"/>
  <c r="E48" i="13" s="1"/>
  <c r="BS47" i="2"/>
  <c r="CB47" i="2" s="1"/>
  <c r="BR47" i="2"/>
  <c r="BG47" i="2"/>
  <c r="BC47" i="2"/>
  <c r="BB47" i="2"/>
  <c r="BA47" i="2"/>
  <c r="AZ47" i="2"/>
  <c r="BQ47" i="2" s="1"/>
  <c r="AY47" i="2"/>
  <c r="BP47" i="2" s="1"/>
  <c r="AX47" i="2"/>
  <c r="BO47" i="2" s="1"/>
  <c r="AV47" i="2"/>
  <c r="L48" i="13" s="1"/>
  <c r="AO47" i="2"/>
  <c r="K48" i="13" s="1"/>
  <c r="AK47" i="2"/>
  <c r="Q47" i="2"/>
  <c r="DT46" i="2"/>
  <c r="DU46" i="2" s="1"/>
  <c r="DH46" i="2"/>
  <c r="CZ46" i="2"/>
  <c r="CY46" i="2"/>
  <c r="CW46" i="2"/>
  <c r="H47" i="13" s="1"/>
  <c r="CT46" i="2" a="1"/>
  <c r="CT46" i="2" s="1"/>
  <c r="CS46" i="2" a="1"/>
  <c r="CS46" i="2" s="1"/>
  <c r="CR46" i="2" a="1"/>
  <c r="CR46" i="2" s="1"/>
  <c r="CQ46" i="2"/>
  <c r="G47" i="13" s="1"/>
  <c r="CP46" i="2"/>
  <c r="CO46" i="2"/>
  <c r="CM46" i="2"/>
  <c r="CK46" i="2"/>
  <c r="E47" i="13" s="1"/>
  <c r="BS46" i="2"/>
  <c r="CB46" i="2" s="1"/>
  <c r="BR46" i="2"/>
  <c r="BG46" i="2"/>
  <c r="BC46" i="2"/>
  <c r="BB46" i="2"/>
  <c r="BA46" i="2"/>
  <c r="AZ46" i="2"/>
  <c r="BQ46" i="2" s="1"/>
  <c r="AY46" i="2"/>
  <c r="BF46" i="2" s="1"/>
  <c r="AX46" i="2"/>
  <c r="BO46" i="2" s="1"/>
  <c r="AV46" i="2"/>
  <c r="L47" i="13" s="1"/>
  <c r="AO46" i="2"/>
  <c r="K47" i="13" s="1"/>
  <c r="AK46" i="2"/>
  <c r="Q46" i="2"/>
  <c r="DT45" i="2"/>
  <c r="DV45" i="2" s="1"/>
  <c r="DH45" i="2"/>
  <c r="CZ45" i="2"/>
  <c r="CY45" i="2"/>
  <c r="CW45" i="2"/>
  <c r="H46" i="13" s="1"/>
  <c r="CT45" i="2" a="1"/>
  <c r="CT45" i="2" s="1"/>
  <c r="CS45" i="2" a="1"/>
  <c r="CS45" i="2" s="1"/>
  <c r="CR45" i="2" a="1"/>
  <c r="CR45" i="2" s="1"/>
  <c r="CQ45" i="2"/>
  <c r="CP45" i="2"/>
  <c r="CO45" i="2"/>
  <c r="CM45" i="2"/>
  <c r="CK45" i="2"/>
  <c r="E46" i="13" s="1"/>
  <c r="BS45" i="2"/>
  <c r="BX45" i="2" s="1"/>
  <c r="BR45" i="2"/>
  <c r="BG45" i="2"/>
  <c r="BC45" i="2"/>
  <c r="BB45" i="2"/>
  <c r="BA45" i="2"/>
  <c r="AZ45" i="2"/>
  <c r="BQ45" i="2" s="1"/>
  <c r="AY45" i="2"/>
  <c r="BF45" i="2" s="1"/>
  <c r="AX45" i="2"/>
  <c r="BE45" i="2" s="1"/>
  <c r="AV45" i="2"/>
  <c r="L46" i="13" s="1"/>
  <c r="AO45" i="2"/>
  <c r="K46" i="13" s="1"/>
  <c r="AK45" i="2"/>
  <c r="Q45" i="2"/>
  <c r="DT44" i="2"/>
  <c r="DH44" i="2"/>
  <c r="CZ44" i="2"/>
  <c r="CY44" i="2"/>
  <c r="CW44" i="2"/>
  <c r="H45" i="13" s="1"/>
  <c r="CT44" i="2" a="1"/>
  <c r="CT44" i="2" s="1"/>
  <c r="CS44" i="2" a="1"/>
  <c r="CS44" i="2" s="1"/>
  <c r="CR44" i="2" a="1"/>
  <c r="CR44" i="2" s="1"/>
  <c r="CQ44" i="2"/>
  <c r="G45" i="13" s="1"/>
  <c r="CP44" i="2"/>
  <c r="CO44" i="2"/>
  <c r="CM44" i="2"/>
  <c r="CK44" i="2"/>
  <c r="E45" i="13" s="1"/>
  <c r="BS44" i="2"/>
  <c r="CB44" i="2" s="1"/>
  <c r="CF44" i="2" s="1"/>
  <c r="CC44" i="2" s="1"/>
  <c r="BR44" i="2"/>
  <c r="BG44" i="2"/>
  <c r="BC44" i="2"/>
  <c r="BB44" i="2"/>
  <c r="BA44" i="2"/>
  <c r="AZ44" i="2"/>
  <c r="BQ44" i="2" s="1"/>
  <c r="AY44" i="2"/>
  <c r="BP44" i="2" s="1"/>
  <c r="AX44" i="2"/>
  <c r="BE44" i="2" s="1"/>
  <c r="AV44" i="2"/>
  <c r="L45" i="13" s="1"/>
  <c r="AO44" i="2"/>
  <c r="K45" i="13" s="1"/>
  <c r="AK44" i="2"/>
  <c r="Q44" i="2"/>
  <c r="DT43" i="2"/>
  <c r="DU43" i="2" s="1"/>
  <c r="DH43" i="2"/>
  <c r="CZ43" i="2"/>
  <c r="CY43" i="2"/>
  <c r="CW43" i="2"/>
  <c r="H44" i="13" s="1"/>
  <c r="CT43" i="2" a="1"/>
  <c r="CT43" i="2" s="1"/>
  <c r="CS43" i="2" a="1"/>
  <c r="CS43" i="2" s="1"/>
  <c r="CR43" i="2" a="1"/>
  <c r="CR43" i="2" s="1"/>
  <c r="CQ43" i="2"/>
  <c r="G44" i="13" s="1"/>
  <c r="CP43" i="2"/>
  <c r="CO43" i="2"/>
  <c r="CM43" i="2"/>
  <c r="CK43" i="2"/>
  <c r="E44" i="13" s="1"/>
  <c r="BS43" i="2"/>
  <c r="BR43" i="2"/>
  <c r="BG43" i="2"/>
  <c r="BC43" i="2"/>
  <c r="BB43" i="2"/>
  <c r="BA43" i="2"/>
  <c r="AZ43" i="2"/>
  <c r="BQ43" i="2" s="1"/>
  <c r="AY43" i="2"/>
  <c r="BP43" i="2" s="1"/>
  <c r="AX43" i="2"/>
  <c r="BE43" i="2" s="1"/>
  <c r="AV43" i="2"/>
  <c r="L44" i="13" s="1"/>
  <c r="AO43" i="2"/>
  <c r="K44" i="13" s="1"/>
  <c r="AK43" i="2"/>
  <c r="Q43" i="2"/>
  <c r="DT42" i="2"/>
  <c r="DV42" i="2" s="1"/>
  <c r="DH42" i="2"/>
  <c r="CZ42" i="2"/>
  <c r="CY42" i="2"/>
  <c r="CW42" i="2"/>
  <c r="H43" i="13" s="1"/>
  <c r="CT42" i="2" a="1"/>
  <c r="CT42" i="2" s="1"/>
  <c r="CS42" i="2" a="1"/>
  <c r="CS42" i="2" s="1"/>
  <c r="CR42" i="2" a="1"/>
  <c r="CR42" i="2" s="1"/>
  <c r="CQ42" i="2"/>
  <c r="CP42" i="2"/>
  <c r="CO42" i="2"/>
  <c r="CM42" i="2"/>
  <c r="CK42" i="2"/>
  <c r="E43" i="13" s="1"/>
  <c r="BS42" i="2"/>
  <c r="CB42" i="2" s="1"/>
  <c r="CG42" i="2" s="1"/>
  <c r="BR42" i="2"/>
  <c r="BG42" i="2"/>
  <c r="BC42" i="2"/>
  <c r="BB42" i="2"/>
  <c r="BA42" i="2"/>
  <c r="AZ42" i="2"/>
  <c r="BQ42" i="2" s="1"/>
  <c r="AY42" i="2"/>
  <c r="AX42" i="2"/>
  <c r="BO42" i="2" s="1"/>
  <c r="AV42" i="2"/>
  <c r="L43" i="13" s="1"/>
  <c r="AO42" i="2"/>
  <c r="K43" i="13" s="1"/>
  <c r="AK42" i="2"/>
  <c r="Q42" i="2"/>
  <c r="DT41" i="2"/>
  <c r="DH41" i="2"/>
  <c r="CZ41" i="2"/>
  <c r="CY41" i="2"/>
  <c r="CW41" i="2"/>
  <c r="H42" i="13" s="1"/>
  <c r="CT41" i="2" a="1"/>
  <c r="CT41" i="2" s="1"/>
  <c r="CS41" i="2" a="1"/>
  <c r="CS41" i="2" s="1"/>
  <c r="CR41" i="2" a="1"/>
  <c r="CR41" i="2" s="1"/>
  <c r="CQ41" i="2"/>
  <c r="G42" i="13" s="1"/>
  <c r="CP41" i="2"/>
  <c r="CO41" i="2"/>
  <c r="CM41" i="2"/>
  <c r="CK41" i="2"/>
  <c r="E42" i="13" s="1"/>
  <c r="BS41" i="2"/>
  <c r="CB41" i="2" s="1"/>
  <c r="BR41" i="2"/>
  <c r="BG41" i="2"/>
  <c r="BC41" i="2"/>
  <c r="BB41" i="2"/>
  <c r="BA41" i="2"/>
  <c r="AZ41" i="2"/>
  <c r="BQ41" i="2" s="1"/>
  <c r="AY41" i="2"/>
  <c r="BP41" i="2" s="1"/>
  <c r="AX41" i="2"/>
  <c r="AV41" i="2"/>
  <c r="L42" i="13" s="1"/>
  <c r="AO41" i="2"/>
  <c r="K42" i="13" s="1"/>
  <c r="AK41" i="2"/>
  <c r="Q41" i="2"/>
  <c r="DT40" i="2"/>
  <c r="DV40" i="2" s="1"/>
  <c r="DH40" i="2"/>
  <c r="CZ40" i="2"/>
  <c r="CY40" i="2"/>
  <c r="CW40" i="2"/>
  <c r="H41" i="13" s="1"/>
  <c r="CT40" i="2" a="1"/>
  <c r="CT40" i="2" s="1"/>
  <c r="CS40" i="2" a="1"/>
  <c r="CS40" i="2" s="1"/>
  <c r="CR40" i="2" a="1"/>
  <c r="CR40" i="2" s="1"/>
  <c r="CQ40" i="2"/>
  <c r="G41" i="13" s="1"/>
  <c r="CP40" i="2"/>
  <c r="CO40" i="2"/>
  <c r="CM40" i="2"/>
  <c r="CK40" i="2"/>
  <c r="E41" i="13" s="1"/>
  <c r="BS40" i="2"/>
  <c r="BR40" i="2"/>
  <c r="BG40" i="2"/>
  <c r="BC40" i="2"/>
  <c r="BB40" i="2"/>
  <c r="BA40" i="2"/>
  <c r="AZ40" i="2"/>
  <c r="BQ40" i="2" s="1"/>
  <c r="AY40" i="2"/>
  <c r="BF40" i="2" s="1"/>
  <c r="AX40" i="2"/>
  <c r="BO40" i="2" s="1"/>
  <c r="AV40" i="2"/>
  <c r="L41" i="13" s="1"/>
  <c r="AO40" i="2"/>
  <c r="K41" i="13" s="1"/>
  <c r="AK40" i="2"/>
  <c r="Q40" i="2"/>
  <c r="DT39" i="2"/>
  <c r="DV39" i="2" s="1"/>
  <c r="DH39" i="2"/>
  <c r="CZ39" i="2"/>
  <c r="CY39" i="2"/>
  <c r="CW39" i="2"/>
  <c r="H40" i="13" s="1"/>
  <c r="CT39" i="2" a="1"/>
  <c r="CT39" i="2" s="1"/>
  <c r="CS39" i="2" a="1"/>
  <c r="CS39" i="2" s="1"/>
  <c r="CR39" i="2" a="1"/>
  <c r="CR39" i="2" s="1"/>
  <c r="CQ39" i="2"/>
  <c r="G40" i="13" s="1"/>
  <c r="CP39" i="2"/>
  <c r="CO39" i="2"/>
  <c r="CM39" i="2"/>
  <c r="CK39" i="2"/>
  <c r="E40" i="13" s="1"/>
  <c r="BS39" i="2"/>
  <c r="CB39" i="2" s="1"/>
  <c r="BR39" i="2"/>
  <c r="BG39" i="2"/>
  <c r="BC39" i="2"/>
  <c r="BB39" i="2"/>
  <c r="BA39" i="2"/>
  <c r="AZ39" i="2"/>
  <c r="BQ39" i="2" s="1"/>
  <c r="AY39" i="2"/>
  <c r="BP39" i="2" s="1"/>
  <c r="AX39" i="2"/>
  <c r="BE39" i="2" s="1"/>
  <c r="AV39" i="2"/>
  <c r="L40" i="13" s="1"/>
  <c r="AO39" i="2"/>
  <c r="K40" i="13" s="1"/>
  <c r="AK39" i="2"/>
  <c r="Q39" i="2"/>
  <c r="DT38" i="2"/>
  <c r="DV38" i="2" s="1"/>
  <c r="DH38" i="2"/>
  <c r="CZ38" i="2"/>
  <c r="CY38" i="2"/>
  <c r="CW38" i="2"/>
  <c r="H39" i="13" s="1"/>
  <c r="CT38" i="2" a="1"/>
  <c r="CT38" i="2" s="1"/>
  <c r="CS38" i="2" a="1"/>
  <c r="CS38" i="2" s="1"/>
  <c r="CR38" i="2" a="1"/>
  <c r="CR38" i="2" s="1"/>
  <c r="CQ38" i="2"/>
  <c r="G39" i="13" s="1"/>
  <c r="CP38" i="2"/>
  <c r="CO38" i="2"/>
  <c r="CM38" i="2"/>
  <c r="CK38" i="2"/>
  <c r="E39" i="13" s="1"/>
  <c r="BS38" i="2"/>
  <c r="CB38" i="2" s="1"/>
  <c r="BR38" i="2"/>
  <c r="BG38" i="2"/>
  <c r="BC38" i="2"/>
  <c r="BB38" i="2"/>
  <c r="BA38" i="2"/>
  <c r="AZ38" i="2"/>
  <c r="BQ38" i="2" s="1"/>
  <c r="AY38" i="2"/>
  <c r="BF38" i="2" s="1"/>
  <c r="AX38" i="2"/>
  <c r="BO38" i="2" s="1"/>
  <c r="AV38" i="2"/>
  <c r="L39" i="13" s="1"/>
  <c r="AO38" i="2"/>
  <c r="K39" i="13" s="1"/>
  <c r="AK38" i="2"/>
  <c r="Q38" i="2"/>
  <c r="DT37" i="2"/>
  <c r="DU37" i="2" s="1"/>
  <c r="DH37" i="2"/>
  <c r="CZ37" i="2"/>
  <c r="CY37" i="2"/>
  <c r="CW37" i="2"/>
  <c r="H38" i="13" s="1"/>
  <c r="CT37" i="2" a="1"/>
  <c r="CT37" i="2" s="1"/>
  <c r="CS37" i="2" a="1"/>
  <c r="CS37" i="2" s="1"/>
  <c r="CR37" i="2" a="1"/>
  <c r="CR37" i="2" s="1"/>
  <c r="CQ37" i="2"/>
  <c r="CP37" i="2"/>
  <c r="CO37" i="2"/>
  <c r="CM37" i="2"/>
  <c r="CK37" i="2"/>
  <c r="E38" i="13" s="1"/>
  <c r="BS37" i="2"/>
  <c r="CB37" i="2" s="1"/>
  <c r="BR37" i="2"/>
  <c r="BG37" i="2"/>
  <c r="BC37" i="2"/>
  <c r="BB37" i="2"/>
  <c r="BA37" i="2"/>
  <c r="AZ37" i="2"/>
  <c r="BQ37" i="2" s="1"/>
  <c r="AY37" i="2"/>
  <c r="BF37" i="2" s="1"/>
  <c r="AX37" i="2"/>
  <c r="BE37" i="2" s="1"/>
  <c r="AV37" i="2"/>
  <c r="L38" i="13" s="1"/>
  <c r="AO37" i="2"/>
  <c r="K38" i="13" s="1"/>
  <c r="AK37" i="2"/>
  <c r="Q37" i="2"/>
  <c r="DT36" i="2"/>
  <c r="DH36" i="2"/>
  <c r="CZ36" i="2"/>
  <c r="CY36" i="2"/>
  <c r="CW36" i="2"/>
  <c r="H37" i="13" s="1"/>
  <c r="CT36" i="2" a="1"/>
  <c r="CT36" i="2" s="1"/>
  <c r="CS36" i="2" a="1"/>
  <c r="CS36" i="2" s="1"/>
  <c r="CR36" i="2" a="1"/>
  <c r="CR36" i="2" s="1"/>
  <c r="CQ36" i="2"/>
  <c r="G37" i="13" s="1"/>
  <c r="CP36" i="2"/>
  <c r="CO36" i="2"/>
  <c r="CM36" i="2"/>
  <c r="CK36" i="2"/>
  <c r="E37" i="13" s="1"/>
  <c r="BS36" i="2"/>
  <c r="CB36" i="2" s="1"/>
  <c r="CG36" i="2" s="1"/>
  <c r="BR36" i="2"/>
  <c r="BG36" i="2"/>
  <c r="BC36" i="2"/>
  <c r="BB36" i="2"/>
  <c r="BA36" i="2"/>
  <c r="AZ36" i="2"/>
  <c r="BQ36" i="2" s="1"/>
  <c r="AY36" i="2"/>
  <c r="BP36" i="2" s="1"/>
  <c r="AX36" i="2"/>
  <c r="BE36" i="2" s="1"/>
  <c r="AV36" i="2"/>
  <c r="L37" i="13" s="1"/>
  <c r="AO36" i="2"/>
  <c r="K37" i="13" s="1"/>
  <c r="AK36" i="2"/>
  <c r="Q36" i="2"/>
  <c r="DT35" i="2"/>
  <c r="DU35" i="2" s="1"/>
  <c r="DH35" i="2"/>
  <c r="CZ35" i="2"/>
  <c r="CY35" i="2"/>
  <c r="CW35" i="2"/>
  <c r="H36" i="13" s="1"/>
  <c r="CT35" i="2" a="1"/>
  <c r="CT35" i="2" s="1"/>
  <c r="CS35" i="2" a="1"/>
  <c r="CS35" i="2" s="1"/>
  <c r="CR35" i="2" a="1"/>
  <c r="CR35" i="2" s="1"/>
  <c r="CQ35" i="2"/>
  <c r="G36" i="13" s="1"/>
  <c r="CP35" i="2"/>
  <c r="CO35" i="2"/>
  <c r="CM35" i="2"/>
  <c r="CK35" i="2"/>
  <c r="E36" i="13" s="1"/>
  <c r="BS35" i="2"/>
  <c r="BX35" i="2" s="1"/>
  <c r="BR35" i="2"/>
  <c r="BG35" i="2"/>
  <c r="BC35" i="2"/>
  <c r="BB35" i="2"/>
  <c r="BA35" i="2"/>
  <c r="AZ35" i="2"/>
  <c r="BQ35" i="2" s="1"/>
  <c r="AY35" i="2"/>
  <c r="BF35" i="2" s="1"/>
  <c r="AX35" i="2"/>
  <c r="BO35" i="2" s="1"/>
  <c r="AV35" i="2"/>
  <c r="L36" i="13" s="1"/>
  <c r="AO35" i="2"/>
  <c r="K36" i="13" s="1"/>
  <c r="AK35" i="2"/>
  <c r="Q35" i="2"/>
  <c r="DT34" i="2"/>
  <c r="DV34" i="2" s="1"/>
  <c r="DH34" i="2"/>
  <c r="CZ34" i="2"/>
  <c r="CY34" i="2"/>
  <c r="CW34" i="2"/>
  <c r="H35" i="13" s="1"/>
  <c r="CT34" i="2" a="1"/>
  <c r="CT34" i="2" s="1"/>
  <c r="CS34" i="2" a="1"/>
  <c r="CS34" i="2" s="1"/>
  <c r="CR34" i="2" a="1"/>
  <c r="CR34" i="2" s="1"/>
  <c r="CQ34" i="2"/>
  <c r="CP34" i="2"/>
  <c r="CO34" i="2"/>
  <c r="CM34" i="2"/>
  <c r="CK34" i="2"/>
  <c r="E35" i="13" s="1"/>
  <c r="BS34" i="2"/>
  <c r="BR34" i="2"/>
  <c r="BG34" i="2"/>
  <c r="BC34" i="2"/>
  <c r="BB34" i="2"/>
  <c r="BA34" i="2"/>
  <c r="AZ34" i="2"/>
  <c r="BQ34" i="2" s="1"/>
  <c r="AY34" i="2"/>
  <c r="AX34" i="2"/>
  <c r="BO34" i="2" s="1"/>
  <c r="AV34" i="2"/>
  <c r="L35" i="13" s="1"/>
  <c r="AO34" i="2"/>
  <c r="K35" i="13" s="1"/>
  <c r="AK34" i="2"/>
  <c r="Q34" i="2"/>
  <c r="DT33" i="2"/>
  <c r="DV33" i="2" s="1"/>
  <c r="DH33" i="2"/>
  <c r="CZ33" i="2"/>
  <c r="CY33" i="2"/>
  <c r="CW33" i="2"/>
  <c r="H34" i="13" s="1"/>
  <c r="CT33" i="2" a="1"/>
  <c r="CT33" i="2" s="1"/>
  <c r="CS33" i="2" a="1"/>
  <c r="CS33" i="2" s="1"/>
  <c r="CR33" i="2" a="1"/>
  <c r="CR33" i="2" s="1"/>
  <c r="CQ33" i="2"/>
  <c r="CP33" i="2"/>
  <c r="CO33" i="2"/>
  <c r="CM33" i="2"/>
  <c r="CK33" i="2"/>
  <c r="E34" i="13" s="1"/>
  <c r="BS33" i="2"/>
  <c r="BW33" i="2" s="1"/>
  <c r="BT33" i="2" s="1"/>
  <c r="BR33" i="2"/>
  <c r="BG33" i="2"/>
  <c r="BC33" i="2"/>
  <c r="BB33" i="2"/>
  <c r="BA33" i="2"/>
  <c r="AZ33" i="2"/>
  <c r="BQ33" i="2" s="1"/>
  <c r="AY33" i="2"/>
  <c r="BP33" i="2" s="1"/>
  <c r="AX33" i="2"/>
  <c r="AV33" i="2"/>
  <c r="L34" i="13" s="1"/>
  <c r="AO33" i="2"/>
  <c r="K34" i="13" s="1"/>
  <c r="AK33" i="2"/>
  <c r="Q33" i="2"/>
  <c r="DT32" i="2"/>
  <c r="DH32" i="2"/>
  <c r="CZ32" i="2"/>
  <c r="CY32" i="2"/>
  <c r="CW32" i="2"/>
  <c r="H33" i="13" s="1"/>
  <c r="CT32" i="2" a="1"/>
  <c r="CT32" i="2" s="1"/>
  <c r="CS32" i="2" a="1"/>
  <c r="CS32" i="2" s="1"/>
  <c r="CR32" i="2" a="1"/>
  <c r="CR32" i="2" s="1"/>
  <c r="CQ32" i="2"/>
  <c r="G33" i="13" s="1"/>
  <c r="CP32" i="2"/>
  <c r="CO32" i="2"/>
  <c r="CM32" i="2"/>
  <c r="CK32" i="2"/>
  <c r="E33" i="13" s="1"/>
  <c r="BS32" i="2"/>
  <c r="BR32" i="2"/>
  <c r="BG32" i="2"/>
  <c r="BC32" i="2"/>
  <c r="BB32" i="2"/>
  <c r="BA32" i="2"/>
  <c r="AZ32" i="2"/>
  <c r="BQ32" i="2" s="1"/>
  <c r="AY32" i="2"/>
  <c r="BF32" i="2" s="1"/>
  <c r="AX32" i="2"/>
  <c r="BO32" i="2" s="1"/>
  <c r="AV32" i="2"/>
  <c r="L33" i="13" s="1"/>
  <c r="AO32" i="2"/>
  <c r="K33" i="13" s="1"/>
  <c r="AK32" i="2"/>
  <c r="Q32" i="2"/>
  <c r="DT31" i="2"/>
  <c r="DV31" i="2" s="1"/>
  <c r="DH31" i="2"/>
  <c r="CZ31" i="2"/>
  <c r="CY31" i="2"/>
  <c r="CW31" i="2"/>
  <c r="H32" i="13" s="1"/>
  <c r="CT31" i="2" a="1"/>
  <c r="CT31" i="2" s="1"/>
  <c r="CS31" i="2" a="1"/>
  <c r="CS31" i="2" s="1"/>
  <c r="CR31" i="2" a="1"/>
  <c r="CR31" i="2" s="1"/>
  <c r="CQ31" i="2"/>
  <c r="G32" i="13" s="1"/>
  <c r="CP31" i="2"/>
  <c r="CO31" i="2"/>
  <c r="CM31" i="2"/>
  <c r="CK31" i="2"/>
  <c r="E32" i="13" s="1"/>
  <c r="BS31" i="2"/>
  <c r="BR31" i="2"/>
  <c r="BG31" i="2"/>
  <c r="BC31" i="2"/>
  <c r="BB31" i="2"/>
  <c r="BA31" i="2"/>
  <c r="AZ31" i="2"/>
  <c r="BQ31" i="2" s="1"/>
  <c r="AY31" i="2"/>
  <c r="BF31" i="2" s="1"/>
  <c r="AX31" i="2"/>
  <c r="BO31" i="2" s="1"/>
  <c r="AV31" i="2"/>
  <c r="L32" i="13" s="1"/>
  <c r="AO31" i="2"/>
  <c r="K32" i="13" s="1"/>
  <c r="AK31" i="2"/>
  <c r="Q31" i="2"/>
  <c r="DT30" i="2"/>
  <c r="DV30" i="2" s="1"/>
  <c r="DH30" i="2"/>
  <c r="CZ30" i="2"/>
  <c r="CY30" i="2"/>
  <c r="CW30" i="2"/>
  <c r="H31" i="13" s="1"/>
  <c r="CT30" i="2" a="1"/>
  <c r="CT30" i="2" s="1"/>
  <c r="CS30" i="2" a="1"/>
  <c r="CS30" i="2" s="1"/>
  <c r="CR30" i="2" a="1"/>
  <c r="CR30" i="2" s="1"/>
  <c r="CQ30" i="2"/>
  <c r="G31" i="13" s="1"/>
  <c r="CP30" i="2"/>
  <c r="CO30" i="2"/>
  <c r="CM30" i="2"/>
  <c r="CK30" i="2"/>
  <c r="E31" i="13" s="1"/>
  <c r="BS30" i="2"/>
  <c r="CB30" i="2" s="1"/>
  <c r="BR30" i="2"/>
  <c r="BG30" i="2"/>
  <c r="BC30" i="2"/>
  <c r="BB30" i="2"/>
  <c r="BA30" i="2"/>
  <c r="AZ30" i="2"/>
  <c r="BQ30" i="2" s="1"/>
  <c r="AY30" i="2"/>
  <c r="BF30" i="2" s="1"/>
  <c r="AX30" i="2"/>
  <c r="BO30" i="2" s="1"/>
  <c r="AV30" i="2"/>
  <c r="L31" i="13" s="1"/>
  <c r="AO30" i="2"/>
  <c r="K31" i="13" s="1"/>
  <c r="AK30" i="2"/>
  <c r="Q30" i="2"/>
  <c r="DT29" i="2"/>
  <c r="DV29" i="2" s="1"/>
  <c r="DH29" i="2"/>
  <c r="CZ29" i="2"/>
  <c r="CY29" i="2"/>
  <c r="CW29" i="2"/>
  <c r="H30" i="13" s="1"/>
  <c r="CT29" i="2" a="1"/>
  <c r="CT29" i="2" s="1"/>
  <c r="CS29" i="2" a="1"/>
  <c r="CS29" i="2" s="1"/>
  <c r="CR29" i="2" a="1"/>
  <c r="CR29" i="2" s="1"/>
  <c r="CQ29" i="2"/>
  <c r="CP29" i="2"/>
  <c r="CO29" i="2"/>
  <c r="CM29" i="2"/>
  <c r="CK29" i="2"/>
  <c r="E30" i="13" s="1"/>
  <c r="BS29" i="2"/>
  <c r="CB29" i="2" s="1"/>
  <c r="CG29" i="2" s="1"/>
  <c r="CJ29" i="2" s="1"/>
  <c r="BR29" i="2"/>
  <c r="BG29" i="2"/>
  <c r="BC29" i="2"/>
  <c r="BB29" i="2"/>
  <c r="BA29" i="2"/>
  <c r="AZ29" i="2"/>
  <c r="BQ29" i="2" s="1"/>
  <c r="AY29" i="2"/>
  <c r="BF29" i="2" s="1"/>
  <c r="AX29" i="2"/>
  <c r="BE29" i="2" s="1"/>
  <c r="AV29" i="2"/>
  <c r="L30" i="13" s="1"/>
  <c r="AO29" i="2"/>
  <c r="K30" i="13" s="1"/>
  <c r="AK29" i="2"/>
  <c r="Q29" i="2"/>
  <c r="DT28" i="2"/>
  <c r="DH28" i="2"/>
  <c r="CZ28" i="2"/>
  <c r="CY28" i="2"/>
  <c r="CW28" i="2"/>
  <c r="H29" i="13" s="1"/>
  <c r="CT28" i="2" a="1"/>
  <c r="CT28" i="2" s="1"/>
  <c r="CS28" i="2" a="1"/>
  <c r="CS28" i="2" s="1"/>
  <c r="CR28" i="2" a="1"/>
  <c r="CR28" i="2" s="1"/>
  <c r="CQ28" i="2"/>
  <c r="G29" i="13" s="1"/>
  <c r="CP28" i="2"/>
  <c r="CO28" i="2"/>
  <c r="CM28" i="2"/>
  <c r="CK28" i="2"/>
  <c r="E29" i="13" s="1"/>
  <c r="BS28" i="2"/>
  <c r="CB28" i="2" s="1"/>
  <c r="CG28" i="2" s="1"/>
  <c r="BR28" i="2"/>
  <c r="BG28" i="2"/>
  <c r="BC28" i="2"/>
  <c r="BB28" i="2"/>
  <c r="BA28" i="2"/>
  <c r="AZ28" i="2"/>
  <c r="BQ28" i="2" s="1"/>
  <c r="AY28" i="2"/>
  <c r="BP28" i="2" s="1"/>
  <c r="AX28" i="2"/>
  <c r="BE28" i="2" s="1"/>
  <c r="AV28" i="2"/>
  <c r="L29" i="13" s="1"/>
  <c r="AO28" i="2"/>
  <c r="K29" i="13" s="1"/>
  <c r="AK28" i="2"/>
  <c r="Q28" i="2"/>
  <c r="DT27" i="2"/>
  <c r="DU27" i="2" s="1"/>
  <c r="DH27" i="2"/>
  <c r="CZ27" i="2"/>
  <c r="CY27" i="2"/>
  <c r="CW27" i="2"/>
  <c r="H28" i="13" s="1"/>
  <c r="CT27" i="2" a="1"/>
  <c r="CT27" i="2" s="1"/>
  <c r="CS27" i="2" a="1"/>
  <c r="CS27" i="2" s="1"/>
  <c r="CR27" i="2" a="1"/>
  <c r="CR27" i="2" s="1"/>
  <c r="CQ27" i="2"/>
  <c r="G28" i="13" s="1"/>
  <c r="CP27" i="2"/>
  <c r="CO27" i="2"/>
  <c r="CM27" i="2"/>
  <c r="CK27" i="2"/>
  <c r="E28" i="13" s="1"/>
  <c r="BS27" i="2"/>
  <c r="BX27" i="2" s="1"/>
  <c r="BR27" i="2"/>
  <c r="BG27" i="2"/>
  <c r="BC27" i="2"/>
  <c r="BB27" i="2"/>
  <c r="BA27" i="2"/>
  <c r="AZ27" i="2"/>
  <c r="BQ27" i="2" s="1"/>
  <c r="AY27" i="2"/>
  <c r="BF27" i="2" s="1"/>
  <c r="AX27" i="2"/>
  <c r="BE27" i="2" s="1"/>
  <c r="AV27" i="2"/>
  <c r="L28" i="13" s="1"/>
  <c r="AO27" i="2"/>
  <c r="K28" i="13" s="1"/>
  <c r="AK27" i="2"/>
  <c r="Q27" i="2"/>
  <c r="DT26" i="2"/>
  <c r="DV26" i="2" s="1"/>
  <c r="DH26" i="2"/>
  <c r="CZ26" i="2"/>
  <c r="CY26" i="2"/>
  <c r="CW26" i="2"/>
  <c r="H27" i="13" s="1"/>
  <c r="CT26" i="2" a="1"/>
  <c r="CT26" i="2" s="1"/>
  <c r="CS26" i="2" a="1"/>
  <c r="CS26" i="2" s="1"/>
  <c r="CR26" i="2" a="1"/>
  <c r="CR26" i="2" s="1"/>
  <c r="CQ26" i="2"/>
  <c r="CP26" i="2"/>
  <c r="CO26" i="2"/>
  <c r="CM26" i="2"/>
  <c r="CK26" i="2"/>
  <c r="E27" i="13" s="1"/>
  <c r="BS26" i="2"/>
  <c r="BR26" i="2"/>
  <c r="BG26" i="2"/>
  <c r="BC26" i="2"/>
  <c r="BB26" i="2"/>
  <c r="BA26" i="2"/>
  <c r="AZ26" i="2"/>
  <c r="BQ26" i="2" s="1"/>
  <c r="AY26" i="2"/>
  <c r="AX26" i="2"/>
  <c r="BO26" i="2" s="1"/>
  <c r="AV26" i="2"/>
  <c r="L27" i="13" s="1"/>
  <c r="AO26" i="2"/>
  <c r="K27" i="13" s="1"/>
  <c r="AK26" i="2"/>
  <c r="Q26" i="2"/>
  <c r="DT25" i="2"/>
  <c r="DV25" i="2" s="1"/>
  <c r="DH25" i="2"/>
  <c r="CZ25" i="2"/>
  <c r="CY25" i="2"/>
  <c r="CW25" i="2"/>
  <c r="H26" i="13" s="1"/>
  <c r="CT25" i="2" a="1"/>
  <c r="CT25" i="2" s="1"/>
  <c r="CS25" i="2" a="1"/>
  <c r="CS25" i="2" s="1"/>
  <c r="CR25" i="2" a="1"/>
  <c r="CR25" i="2" s="1"/>
  <c r="CQ25" i="2"/>
  <c r="CP25" i="2"/>
  <c r="CO25" i="2"/>
  <c r="CM25" i="2"/>
  <c r="CK25" i="2"/>
  <c r="E26" i="13" s="1"/>
  <c r="BS25" i="2"/>
  <c r="BX25" i="2" s="1"/>
  <c r="CA25" i="2" s="1"/>
  <c r="BR25" i="2"/>
  <c r="BG25" i="2"/>
  <c r="BC25" i="2"/>
  <c r="BB25" i="2"/>
  <c r="BA25" i="2"/>
  <c r="AZ25" i="2"/>
  <c r="BQ25" i="2" s="1"/>
  <c r="AY25" i="2"/>
  <c r="BP25" i="2" s="1"/>
  <c r="AX25" i="2"/>
  <c r="AV25" i="2"/>
  <c r="L26" i="13" s="1"/>
  <c r="AO25" i="2"/>
  <c r="K26" i="13" s="1"/>
  <c r="AK25" i="2"/>
  <c r="Q25" i="2"/>
  <c r="DT24" i="2"/>
  <c r="DH24" i="2"/>
  <c r="CZ24" i="2"/>
  <c r="CY24" i="2"/>
  <c r="CW24" i="2"/>
  <c r="H25" i="13" s="1"/>
  <c r="CT24" i="2" a="1"/>
  <c r="CT24" i="2" s="1"/>
  <c r="CS24" i="2" a="1"/>
  <c r="CS24" i="2" s="1"/>
  <c r="CR24" i="2" a="1"/>
  <c r="CR24" i="2" s="1"/>
  <c r="CQ24" i="2"/>
  <c r="G25" i="13" s="1"/>
  <c r="CP24" i="2"/>
  <c r="CO24" i="2"/>
  <c r="CM24" i="2"/>
  <c r="CK24" i="2"/>
  <c r="E25" i="13" s="1"/>
  <c r="BS24" i="2"/>
  <c r="BR24" i="2"/>
  <c r="BG24" i="2"/>
  <c r="BC24" i="2"/>
  <c r="BB24" i="2"/>
  <c r="BA24" i="2"/>
  <c r="AZ24" i="2"/>
  <c r="BQ24" i="2" s="1"/>
  <c r="AY24" i="2"/>
  <c r="BP24" i="2" s="1"/>
  <c r="AX24" i="2"/>
  <c r="BO24" i="2" s="1"/>
  <c r="AV24" i="2"/>
  <c r="L25" i="13" s="1"/>
  <c r="AO24" i="2"/>
  <c r="K25" i="13" s="1"/>
  <c r="AK24" i="2"/>
  <c r="Q24" i="2"/>
  <c r="DT23" i="2"/>
  <c r="DV23" i="2" s="1"/>
  <c r="DH23" i="2"/>
  <c r="CZ23" i="2"/>
  <c r="CY23" i="2"/>
  <c r="CW23" i="2"/>
  <c r="H24" i="13" s="1"/>
  <c r="CT23" i="2" a="1"/>
  <c r="CT23" i="2" s="1"/>
  <c r="CS23" i="2" a="1"/>
  <c r="CS23" i="2" s="1"/>
  <c r="CR23" i="2" a="1"/>
  <c r="CR23" i="2" s="1"/>
  <c r="CQ23" i="2"/>
  <c r="G24" i="13" s="1"/>
  <c r="CP23" i="2"/>
  <c r="CO23" i="2"/>
  <c r="CM23" i="2"/>
  <c r="CK23" i="2"/>
  <c r="E24" i="13" s="1"/>
  <c r="BS23" i="2"/>
  <c r="BR23" i="2"/>
  <c r="BG23" i="2"/>
  <c r="BC23" i="2"/>
  <c r="BB23" i="2"/>
  <c r="BA23" i="2"/>
  <c r="AZ23" i="2"/>
  <c r="BQ23" i="2" s="1"/>
  <c r="AY23" i="2"/>
  <c r="BP23" i="2" s="1"/>
  <c r="AX23" i="2"/>
  <c r="BE23" i="2" s="1"/>
  <c r="AV23" i="2"/>
  <c r="L24" i="13" s="1"/>
  <c r="AO23" i="2"/>
  <c r="K24" i="13" s="1"/>
  <c r="AK23" i="2"/>
  <c r="Q23" i="2"/>
  <c r="DT22" i="2"/>
  <c r="DV22" i="2" s="1"/>
  <c r="DH22" i="2"/>
  <c r="CZ22" i="2"/>
  <c r="CY22" i="2"/>
  <c r="CW22" i="2"/>
  <c r="H23" i="13" s="1"/>
  <c r="CT22" i="2" a="1"/>
  <c r="CT22" i="2" s="1"/>
  <c r="CS22" i="2" a="1"/>
  <c r="CS22" i="2" s="1"/>
  <c r="CR22" i="2" a="1"/>
  <c r="CR22" i="2" s="1"/>
  <c r="CQ22" i="2"/>
  <c r="G23" i="13" s="1"/>
  <c r="CP22" i="2"/>
  <c r="CO22" i="2"/>
  <c r="CM22" i="2"/>
  <c r="CK22" i="2"/>
  <c r="E23" i="13" s="1"/>
  <c r="BS22" i="2"/>
  <c r="BX22" i="2" s="1"/>
  <c r="BR22" i="2"/>
  <c r="BG22" i="2"/>
  <c r="BC22" i="2"/>
  <c r="BB22" i="2"/>
  <c r="BA22" i="2"/>
  <c r="AZ22" i="2"/>
  <c r="BQ22" i="2" s="1"/>
  <c r="AY22" i="2"/>
  <c r="BF22" i="2" s="1"/>
  <c r="AX22" i="2"/>
  <c r="BO22" i="2" s="1"/>
  <c r="AV22" i="2"/>
  <c r="L23" i="13" s="1"/>
  <c r="AO22" i="2"/>
  <c r="K23" i="13" s="1"/>
  <c r="AK22" i="2"/>
  <c r="Q22" i="2"/>
  <c r="DT21" i="2"/>
  <c r="DV21" i="2" s="1"/>
  <c r="DH21" i="2"/>
  <c r="CZ21" i="2"/>
  <c r="CY21" i="2"/>
  <c r="CW21" i="2"/>
  <c r="H22" i="13" s="1"/>
  <c r="CT21" i="2" a="1"/>
  <c r="CT21" i="2" s="1"/>
  <c r="CS21" i="2" a="1"/>
  <c r="CS21" i="2" s="1"/>
  <c r="CR21" i="2" a="1"/>
  <c r="CR21" i="2" s="1"/>
  <c r="CQ21" i="2"/>
  <c r="CP21" i="2"/>
  <c r="CO21" i="2"/>
  <c r="CM21" i="2"/>
  <c r="CK21" i="2"/>
  <c r="E22" i="13" s="1"/>
  <c r="BS21" i="2"/>
  <c r="BX21" i="2" s="1"/>
  <c r="BR21" i="2"/>
  <c r="BG21" i="2"/>
  <c r="BC21" i="2"/>
  <c r="BB21" i="2"/>
  <c r="BA21" i="2"/>
  <c r="AZ21" i="2"/>
  <c r="BQ21" i="2" s="1"/>
  <c r="AY21" i="2"/>
  <c r="BF21" i="2" s="1"/>
  <c r="AX21" i="2"/>
  <c r="BE21" i="2" s="1"/>
  <c r="AV21" i="2"/>
  <c r="L22" i="13" s="1"/>
  <c r="AO21" i="2"/>
  <c r="K22" i="13" s="1"/>
  <c r="AK21" i="2"/>
  <c r="Q21" i="2"/>
  <c r="DT20" i="2"/>
  <c r="DV20" i="2" s="1"/>
  <c r="DH20" i="2"/>
  <c r="CZ20" i="2"/>
  <c r="CY20" i="2"/>
  <c r="CW20" i="2"/>
  <c r="H20" i="13" s="1"/>
  <c r="CT20" i="2" a="1"/>
  <c r="CT20" i="2" s="1"/>
  <c r="CS20" i="2" a="1"/>
  <c r="CS20" i="2" s="1"/>
  <c r="CR20" i="2" a="1"/>
  <c r="CR20" i="2" s="1"/>
  <c r="CQ20" i="2"/>
  <c r="CP20" i="2"/>
  <c r="CO20" i="2"/>
  <c r="CM20" i="2"/>
  <c r="CK20" i="2"/>
  <c r="E20" i="13" s="1"/>
  <c r="BS20" i="2"/>
  <c r="CB20" i="2" s="1"/>
  <c r="BR20" i="2"/>
  <c r="BG20" i="2"/>
  <c r="BC20" i="2"/>
  <c r="BB20" i="2"/>
  <c r="BA20" i="2"/>
  <c r="AZ20" i="2"/>
  <c r="BQ20" i="2" s="1"/>
  <c r="AY20" i="2"/>
  <c r="BF20" i="2" s="1"/>
  <c r="AX20" i="2"/>
  <c r="BE20" i="2" s="1"/>
  <c r="AV20" i="2"/>
  <c r="L20" i="13" s="1"/>
  <c r="AO20" i="2"/>
  <c r="K20" i="13" s="1"/>
  <c r="AK20" i="2"/>
  <c r="Q20" i="2"/>
  <c r="DT19" i="2"/>
  <c r="DU19" i="2" s="1"/>
  <c r="DH19" i="2"/>
  <c r="CZ19" i="2"/>
  <c r="CY19" i="2"/>
  <c r="CW19" i="2"/>
  <c r="H19" i="13" s="1"/>
  <c r="CT19" i="2" a="1"/>
  <c r="CT19" i="2" s="1"/>
  <c r="CS19" i="2" a="1"/>
  <c r="CS19" i="2" s="1"/>
  <c r="CR19" i="2" a="1"/>
  <c r="CR19" i="2" s="1"/>
  <c r="CQ19" i="2"/>
  <c r="G19" i="13" s="1"/>
  <c r="CP19" i="2"/>
  <c r="CO19" i="2"/>
  <c r="CM19" i="2"/>
  <c r="CK19" i="2"/>
  <c r="E19" i="13" s="1"/>
  <c r="BS19" i="2"/>
  <c r="BX19" i="2" s="1"/>
  <c r="BR19" i="2"/>
  <c r="BG19" i="2"/>
  <c r="BC19" i="2"/>
  <c r="BB19" i="2"/>
  <c r="BA19" i="2"/>
  <c r="AZ19" i="2"/>
  <c r="BQ19" i="2" s="1"/>
  <c r="AY19" i="2"/>
  <c r="BP19" i="2" s="1"/>
  <c r="AX19" i="2"/>
  <c r="BO19" i="2" s="1"/>
  <c r="AV19" i="2"/>
  <c r="L19" i="13" s="1"/>
  <c r="AO19" i="2"/>
  <c r="K19" i="13" s="1"/>
  <c r="AK19" i="2"/>
  <c r="Q19" i="2"/>
  <c r="DT18" i="2"/>
  <c r="DU18" i="2" s="1"/>
  <c r="DH18" i="2"/>
  <c r="CZ18" i="2"/>
  <c r="CY18" i="2"/>
  <c r="CW18" i="2"/>
  <c r="H18" i="13" s="1"/>
  <c r="CT18" i="2" a="1"/>
  <c r="CT18" i="2" s="1"/>
  <c r="CS18" i="2" a="1"/>
  <c r="CS18" i="2" s="1"/>
  <c r="CR18" i="2" a="1"/>
  <c r="CR18" i="2" s="1"/>
  <c r="CQ18" i="2"/>
  <c r="G18" i="13" s="1"/>
  <c r="CP18" i="2"/>
  <c r="CO18" i="2"/>
  <c r="CM18" i="2"/>
  <c r="CK18" i="2"/>
  <c r="E18" i="13" s="1"/>
  <c r="BS18" i="2"/>
  <c r="CB18" i="2" s="1"/>
  <c r="BR18" i="2"/>
  <c r="BG18" i="2"/>
  <c r="BC18" i="2"/>
  <c r="BB18" i="2"/>
  <c r="BA18" i="2"/>
  <c r="AZ18" i="2"/>
  <c r="BQ18" i="2" s="1"/>
  <c r="AY18" i="2"/>
  <c r="BP18" i="2" s="1"/>
  <c r="AX18" i="2"/>
  <c r="BO18" i="2" s="1"/>
  <c r="AV18" i="2"/>
  <c r="L18" i="13" s="1"/>
  <c r="AO18" i="2"/>
  <c r="K18" i="13" s="1"/>
  <c r="AK18" i="2"/>
  <c r="Q18" i="2"/>
  <c r="DT17" i="2"/>
  <c r="DV17" i="2" s="1"/>
  <c r="DH17" i="2"/>
  <c r="CZ17" i="2"/>
  <c r="CY17" i="2"/>
  <c r="CW17" i="2"/>
  <c r="H17" i="13" s="1"/>
  <c r="CT17" i="2" a="1"/>
  <c r="CT17" i="2" s="1"/>
  <c r="CS17" i="2" a="1"/>
  <c r="CS17" i="2" s="1"/>
  <c r="CR17" i="2" a="1"/>
  <c r="CR17" i="2" s="1"/>
  <c r="CQ17" i="2"/>
  <c r="DQ17" i="2" s="1"/>
  <c r="CP17" i="2"/>
  <c r="CO17" i="2"/>
  <c r="CM17" i="2"/>
  <c r="CK17" i="2"/>
  <c r="E17" i="13" s="1"/>
  <c r="BS17" i="2"/>
  <c r="BR17" i="2"/>
  <c r="BG17" i="2"/>
  <c r="BC17" i="2"/>
  <c r="BB17" i="2"/>
  <c r="BA17" i="2"/>
  <c r="AZ17" i="2"/>
  <c r="BQ17" i="2" s="1"/>
  <c r="AY17" i="2"/>
  <c r="BP17" i="2" s="1"/>
  <c r="AX17" i="2"/>
  <c r="BO17" i="2" s="1"/>
  <c r="AV17" i="2"/>
  <c r="L17" i="13" s="1"/>
  <c r="AO17" i="2"/>
  <c r="K17" i="13" s="1"/>
  <c r="AK17" i="2"/>
  <c r="Q17" i="2"/>
  <c r="DT16" i="2"/>
  <c r="DV16" i="2" s="1"/>
  <c r="DH16" i="2"/>
  <c r="CZ16" i="2"/>
  <c r="CY16" i="2"/>
  <c r="CW16" i="2"/>
  <c r="H16" i="13" s="1"/>
  <c r="CT16" i="2" a="1"/>
  <c r="CT16" i="2" s="1"/>
  <c r="CS16" i="2" a="1"/>
  <c r="CS16" i="2" s="1"/>
  <c r="CR16" i="2" a="1"/>
  <c r="CR16" i="2" s="1"/>
  <c r="CQ16" i="2"/>
  <c r="CP16" i="2"/>
  <c r="CO16" i="2"/>
  <c r="CM16" i="2"/>
  <c r="CK16" i="2"/>
  <c r="E16" i="13" s="1"/>
  <c r="BS16" i="2"/>
  <c r="BX16" i="2" s="1"/>
  <c r="BR16" i="2"/>
  <c r="BG16" i="2"/>
  <c r="BC16" i="2"/>
  <c r="BB16" i="2"/>
  <c r="BA16" i="2"/>
  <c r="AZ16" i="2"/>
  <c r="BQ16" i="2" s="1"/>
  <c r="AY16" i="2"/>
  <c r="BF16" i="2" s="1"/>
  <c r="AX16" i="2"/>
  <c r="BO16" i="2" s="1"/>
  <c r="AV16" i="2"/>
  <c r="L16" i="13" s="1"/>
  <c r="AO16" i="2"/>
  <c r="K16" i="13" s="1"/>
  <c r="AK16" i="2"/>
  <c r="Q16" i="2"/>
  <c r="DT15" i="2"/>
  <c r="DU15" i="2" s="1"/>
  <c r="DH15" i="2"/>
  <c r="CZ15" i="2"/>
  <c r="CY15" i="2"/>
  <c r="CW15" i="2"/>
  <c r="H15" i="13" s="1"/>
  <c r="CT15" i="2" a="1"/>
  <c r="CT15" i="2" s="1"/>
  <c r="CS15" i="2" a="1"/>
  <c r="CS15" i="2" s="1"/>
  <c r="CR15" i="2" a="1"/>
  <c r="CR15" i="2" s="1"/>
  <c r="CQ15" i="2"/>
  <c r="G15" i="13" s="1"/>
  <c r="CP15" i="2"/>
  <c r="CO15" i="2"/>
  <c r="CM15" i="2"/>
  <c r="CK15" i="2"/>
  <c r="E15" i="13" s="1"/>
  <c r="BS15" i="2"/>
  <c r="BW15" i="2" s="1"/>
  <c r="BT15" i="2" s="1"/>
  <c r="BR15" i="2"/>
  <c r="BG15" i="2"/>
  <c r="BC15" i="2"/>
  <c r="BB15" i="2"/>
  <c r="BA15" i="2"/>
  <c r="AZ15" i="2"/>
  <c r="BQ15" i="2" s="1"/>
  <c r="AY15" i="2"/>
  <c r="BF15" i="2" s="1"/>
  <c r="AX15" i="2"/>
  <c r="BE15" i="2" s="1"/>
  <c r="AV15" i="2"/>
  <c r="L15" i="13" s="1"/>
  <c r="AO15" i="2"/>
  <c r="K15" i="13" s="1"/>
  <c r="AK15" i="2"/>
  <c r="Q15" i="2"/>
  <c r="DT14" i="2"/>
  <c r="DV14" i="2" s="1"/>
  <c r="DH14" i="2"/>
  <c r="CZ14" i="2"/>
  <c r="CY14" i="2"/>
  <c r="CW14" i="2"/>
  <c r="H14" i="13" s="1"/>
  <c r="CT14" i="2" a="1"/>
  <c r="CT14" i="2" s="1"/>
  <c r="CS14" i="2" a="1"/>
  <c r="CS14" i="2" s="1"/>
  <c r="CR14" i="2" a="1"/>
  <c r="CR14" i="2" s="1"/>
  <c r="CQ14" i="2"/>
  <c r="G14" i="13" s="1"/>
  <c r="CP14" i="2"/>
  <c r="CO14" i="2"/>
  <c r="CM14" i="2"/>
  <c r="CK14" i="2"/>
  <c r="E14" i="13" s="1"/>
  <c r="BS14" i="2"/>
  <c r="CB14" i="2" s="1"/>
  <c r="BR14" i="2"/>
  <c r="BG14" i="2"/>
  <c r="BC14" i="2"/>
  <c r="BB14" i="2"/>
  <c r="BA14" i="2"/>
  <c r="AZ14" i="2"/>
  <c r="BQ14" i="2" s="1"/>
  <c r="AY14" i="2"/>
  <c r="BF14" i="2" s="1"/>
  <c r="AX14" i="2"/>
  <c r="BE14" i="2" s="1"/>
  <c r="AV14" i="2"/>
  <c r="L14" i="13" s="1"/>
  <c r="AO14" i="2"/>
  <c r="K14" i="13" s="1"/>
  <c r="AK14" i="2"/>
  <c r="Q14" i="2"/>
  <c r="DT13" i="2"/>
  <c r="DV13" i="2" s="1"/>
  <c r="DH13" i="2"/>
  <c r="CZ13" i="2"/>
  <c r="CY13" i="2"/>
  <c r="CW13" i="2"/>
  <c r="H13" i="13" s="1"/>
  <c r="CT13" i="2" a="1"/>
  <c r="CT13" i="2" s="1"/>
  <c r="CS13" i="2" a="1"/>
  <c r="CS13" i="2" s="1"/>
  <c r="CR13" i="2" a="1"/>
  <c r="CR13" i="2" s="1"/>
  <c r="CQ13" i="2"/>
  <c r="CP13" i="2"/>
  <c r="CO13" i="2"/>
  <c r="CM13" i="2"/>
  <c r="CK13" i="2"/>
  <c r="E13" i="13" s="1"/>
  <c r="BS13" i="2"/>
  <c r="CB13" i="2" s="1"/>
  <c r="BR13" i="2"/>
  <c r="BG13" i="2"/>
  <c r="BC13" i="2"/>
  <c r="BB13" i="2"/>
  <c r="BA13" i="2"/>
  <c r="AZ13" i="2"/>
  <c r="BQ13" i="2" s="1"/>
  <c r="AY13" i="2"/>
  <c r="BP13" i="2" s="1"/>
  <c r="AX13" i="2"/>
  <c r="BE13" i="2" s="1"/>
  <c r="AV13" i="2"/>
  <c r="L13" i="13" s="1"/>
  <c r="AO13" i="2"/>
  <c r="K13" i="13" s="1"/>
  <c r="AK13" i="2"/>
  <c r="Q13" i="2"/>
  <c r="DT12" i="2"/>
  <c r="DV12" i="2" s="1"/>
  <c r="DH12" i="2"/>
  <c r="CZ12" i="2"/>
  <c r="CY12" i="2"/>
  <c r="CW12" i="2"/>
  <c r="H12" i="13" s="1"/>
  <c r="CT12" i="2" a="1"/>
  <c r="CT12" i="2" s="1"/>
  <c r="CS12" i="2" a="1"/>
  <c r="CS12" i="2" s="1"/>
  <c r="CR12" i="2" a="1"/>
  <c r="CR12" i="2" s="1"/>
  <c r="CQ12" i="2"/>
  <c r="G12" i="13" s="1"/>
  <c r="CP12" i="2"/>
  <c r="CO12" i="2"/>
  <c r="CM12" i="2"/>
  <c r="CK12" i="2"/>
  <c r="E12" i="13" s="1"/>
  <c r="BS12" i="2"/>
  <c r="CB12" i="2" s="1"/>
  <c r="CG12" i="2" s="1"/>
  <c r="CJ12" i="2" s="1"/>
  <c r="BR12" i="2"/>
  <c r="BG12" i="2"/>
  <c r="BC12" i="2"/>
  <c r="BB12" i="2"/>
  <c r="BA12" i="2"/>
  <c r="AZ12" i="2"/>
  <c r="BQ12" i="2" s="1"/>
  <c r="AY12" i="2"/>
  <c r="BP12" i="2" s="1"/>
  <c r="AX12" i="2"/>
  <c r="BO12" i="2" s="1"/>
  <c r="AV12" i="2"/>
  <c r="L12" i="13" s="1"/>
  <c r="AO12" i="2"/>
  <c r="K12" i="13" s="1"/>
  <c r="AK12" i="2"/>
  <c r="Q12" i="2"/>
  <c r="DT11" i="2"/>
  <c r="DV11" i="2" s="1"/>
  <c r="DH11" i="2"/>
  <c r="CZ11" i="2"/>
  <c r="CY11" i="2"/>
  <c r="CW11" i="2"/>
  <c r="H11" i="13" s="1"/>
  <c r="CT11" i="2" a="1"/>
  <c r="CT11" i="2" s="1"/>
  <c r="CS11" i="2" a="1"/>
  <c r="CS11" i="2" s="1"/>
  <c r="CR11" i="2" a="1"/>
  <c r="CR11" i="2" s="1"/>
  <c r="CQ11" i="2"/>
  <c r="G11" i="13" s="1"/>
  <c r="CP11" i="2"/>
  <c r="CO11" i="2"/>
  <c r="CM11" i="2"/>
  <c r="CK11" i="2"/>
  <c r="BS11" i="2"/>
  <c r="CB11" i="2" s="1"/>
  <c r="BR11" i="2"/>
  <c r="BG11" i="2"/>
  <c r="BC11" i="2"/>
  <c r="BB11" i="2"/>
  <c r="BA11" i="2"/>
  <c r="AZ11" i="2"/>
  <c r="BQ11" i="2" s="1"/>
  <c r="AY11" i="2"/>
  <c r="BF11" i="2" s="1"/>
  <c r="AX11" i="2"/>
  <c r="BO11" i="2" s="1"/>
  <c r="AV11" i="2"/>
  <c r="L11" i="13" s="1"/>
  <c r="AO11" i="2"/>
  <c r="K11" i="13" s="1"/>
  <c r="AK11" i="2"/>
  <c r="Q11" i="2"/>
  <c r="DT10" i="2"/>
  <c r="DV10" i="2" s="1"/>
  <c r="DH10" i="2"/>
  <c r="CZ10" i="2"/>
  <c r="CY10" i="2"/>
  <c r="CW10" i="2"/>
  <c r="H10" i="13" s="1"/>
  <c r="CT10" i="2" a="1"/>
  <c r="CT10" i="2" s="1"/>
  <c r="CS10" i="2" a="1"/>
  <c r="CS10" i="2" s="1"/>
  <c r="CR10" i="2" a="1"/>
  <c r="CR10" i="2" s="1"/>
  <c r="CQ10" i="2"/>
  <c r="G10" i="13" s="1"/>
  <c r="CP10" i="2"/>
  <c r="CO10" i="2"/>
  <c r="CM10" i="2"/>
  <c r="CK10" i="2"/>
  <c r="E10" i="13" s="1"/>
  <c r="BS10" i="2"/>
  <c r="BX10" i="2" s="1"/>
  <c r="CA10" i="2" s="1"/>
  <c r="BR10" i="2"/>
  <c r="BG10" i="2"/>
  <c r="BC10" i="2"/>
  <c r="BB10" i="2"/>
  <c r="BA10" i="2"/>
  <c r="AZ10" i="2"/>
  <c r="BQ10" i="2" s="1"/>
  <c r="AY10" i="2"/>
  <c r="BF10" i="2" s="1"/>
  <c r="AX10" i="2"/>
  <c r="BE10" i="2" s="1"/>
  <c r="AV10" i="2"/>
  <c r="L10" i="13" s="1"/>
  <c r="AO10" i="2"/>
  <c r="K10" i="13" s="1"/>
  <c r="AK10" i="2"/>
  <c r="Q10" i="2"/>
  <c r="DT9" i="2"/>
  <c r="DV9" i="2" s="1"/>
  <c r="DH9" i="2"/>
  <c r="CZ9" i="2"/>
  <c r="CY9" i="2"/>
  <c r="CW9" i="2"/>
  <c r="H9" i="13" s="1"/>
  <c r="CT9" i="2" a="1"/>
  <c r="CT9" i="2" s="1"/>
  <c r="CS9" i="2" a="1"/>
  <c r="CS9" i="2" s="1"/>
  <c r="CR9" i="2" a="1"/>
  <c r="CR9" i="2" s="1"/>
  <c r="CQ9" i="2"/>
  <c r="G9" i="13" s="1"/>
  <c r="CP9" i="2"/>
  <c r="CO9" i="2"/>
  <c r="CM9" i="2"/>
  <c r="CK9" i="2"/>
  <c r="E9" i="13" s="1"/>
  <c r="BS9" i="2"/>
  <c r="CB9" i="2" s="1"/>
  <c r="BR9" i="2"/>
  <c r="BG9" i="2"/>
  <c r="BC9" i="2"/>
  <c r="BB9" i="2"/>
  <c r="BA9" i="2"/>
  <c r="AZ9" i="2"/>
  <c r="BQ9" i="2" s="1"/>
  <c r="AY9" i="2"/>
  <c r="BP9" i="2" s="1"/>
  <c r="AX9" i="2"/>
  <c r="BE9" i="2" s="1"/>
  <c r="AV9" i="2"/>
  <c r="L9" i="13" s="1"/>
  <c r="AO9" i="2"/>
  <c r="K9" i="13" s="1"/>
  <c r="AK9" i="2"/>
  <c r="Q9" i="2"/>
  <c r="DT8" i="2"/>
  <c r="DV8" i="2" s="1"/>
  <c r="DH8" i="2"/>
  <c r="CZ8" i="2"/>
  <c r="CY8" i="2"/>
  <c r="CW8" i="2"/>
  <c r="H8" i="13" s="1"/>
  <c r="CT8" i="2" a="1"/>
  <c r="CT8" i="2" s="1"/>
  <c r="CS8" i="2" a="1"/>
  <c r="CS8" i="2" s="1"/>
  <c r="CR8" i="2" a="1"/>
  <c r="CR8" i="2" s="1"/>
  <c r="CQ8" i="2"/>
  <c r="G8" i="13" s="1"/>
  <c r="CP8" i="2"/>
  <c r="CO8" i="2"/>
  <c r="CM8" i="2"/>
  <c r="CK8" i="2"/>
  <c r="BS8" i="2"/>
  <c r="CB8" i="2" s="1"/>
  <c r="BR8" i="2"/>
  <c r="BG8" i="2"/>
  <c r="BC8" i="2"/>
  <c r="BB8" i="2"/>
  <c r="BA8" i="2"/>
  <c r="AZ8" i="2"/>
  <c r="BQ8" i="2" s="1"/>
  <c r="AY8" i="2"/>
  <c r="BP8" i="2" s="1"/>
  <c r="AX8" i="2"/>
  <c r="BO8" i="2" s="1"/>
  <c r="AV8" i="2"/>
  <c r="L8" i="13" s="1"/>
  <c r="AO8" i="2"/>
  <c r="K8" i="13" s="1"/>
  <c r="AK8" i="2"/>
  <c r="Q8" i="2"/>
  <c r="DT7" i="2"/>
  <c r="DV7" i="2" s="1"/>
  <c r="DH7" i="2"/>
  <c r="CZ7" i="2"/>
  <c r="CY7" i="2"/>
  <c r="CW7" i="2"/>
  <c r="H7" i="13" s="1"/>
  <c r="CT7" i="2" a="1"/>
  <c r="CT7" i="2" s="1"/>
  <c r="CS7" i="2" a="1"/>
  <c r="CS7" i="2" s="1"/>
  <c r="CR7" i="2" a="1"/>
  <c r="CR7" i="2" s="1"/>
  <c r="CQ7" i="2"/>
  <c r="G7" i="13" s="1"/>
  <c r="CP7" i="2"/>
  <c r="CO7" i="2"/>
  <c r="CM7" i="2"/>
  <c r="CK7" i="2"/>
  <c r="E7" i="13" s="1"/>
  <c r="BS7" i="2"/>
  <c r="CB7" i="2" s="1"/>
  <c r="BR7" i="2"/>
  <c r="BG7" i="2"/>
  <c r="BC7" i="2"/>
  <c r="BB7" i="2"/>
  <c r="BA7" i="2"/>
  <c r="AZ7" i="2"/>
  <c r="BQ7" i="2" s="1"/>
  <c r="AY7" i="2"/>
  <c r="BP7" i="2" s="1"/>
  <c r="AX7" i="2"/>
  <c r="BO7" i="2" s="1"/>
  <c r="AV7" i="2"/>
  <c r="L7" i="13" s="1"/>
  <c r="AO7" i="2"/>
  <c r="K7" i="13" s="1"/>
  <c r="AK7" i="2"/>
  <c r="Q7" i="2"/>
  <c r="DT6" i="2"/>
  <c r="DV6" i="2" s="1"/>
  <c r="DH6" i="2"/>
  <c r="CZ6" i="2"/>
  <c r="CY6" i="2"/>
  <c r="CW6" i="2"/>
  <c r="H6" i="13" s="1"/>
  <c r="CT6" i="2" a="1"/>
  <c r="CT6" i="2" s="1"/>
  <c r="CS6" i="2" a="1"/>
  <c r="CS6" i="2" s="1"/>
  <c r="CR6" i="2" a="1"/>
  <c r="CR6" i="2" s="1"/>
  <c r="CQ6" i="2"/>
  <c r="G6" i="13" s="1"/>
  <c r="CP6" i="2"/>
  <c r="CO6" i="2"/>
  <c r="CM6" i="2"/>
  <c r="CK6" i="2"/>
  <c r="E6" i="13" s="1"/>
  <c r="BS6" i="2"/>
  <c r="BR6" i="2"/>
  <c r="BG6" i="2"/>
  <c r="BC6" i="2"/>
  <c r="BB6" i="2"/>
  <c r="BA6" i="2"/>
  <c r="AZ6" i="2"/>
  <c r="BQ6" i="2" s="1"/>
  <c r="AY6" i="2"/>
  <c r="BP6" i="2" s="1"/>
  <c r="AX6" i="2"/>
  <c r="BO6" i="2" s="1"/>
  <c r="AV6" i="2"/>
  <c r="L6" i="13" s="1"/>
  <c r="AO6" i="2"/>
  <c r="K6" i="13" s="1"/>
  <c r="AK6" i="2"/>
  <c r="Q6" i="2"/>
  <c r="DT5" i="2"/>
  <c r="DV5" i="2" s="1"/>
  <c r="DH5" i="2"/>
  <c r="CZ5" i="2"/>
  <c r="CY5" i="2"/>
  <c r="CW5" i="2"/>
  <c r="H5" i="13" s="1"/>
  <c r="CT5" i="2" a="1"/>
  <c r="CT5" i="2" s="1"/>
  <c r="CS5" i="2" a="1"/>
  <c r="CS5" i="2" s="1"/>
  <c r="CR5" i="2" a="1"/>
  <c r="CR5" i="2" s="1"/>
  <c r="CQ5" i="2"/>
  <c r="G5" i="13" s="1"/>
  <c r="CP5" i="2"/>
  <c r="CO5" i="2"/>
  <c r="CM5" i="2"/>
  <c r="CK5" i="2"/>
  <c r="E5" i="13" s="1"/>
  <c r="BS5" i="2"/>
  <c r="BX5" i="2" s="1"/>
  <c r="BR5" i="2"/>
  <c r="BG5" i="2"/>
  <c r="BC5" i="2"/>
  <c r="BB5" i="2"/>
  <c r="BA5" i="2"/>
  <c r="AZ5" i="2"/>
  <c r="BQ5" i="2" s="1"/>
  <c r="AY5" i="2"/>
  <c r="BF5" i="2" s="1"/>
  <c r="AX5" i="2"/>
  <c r="BE5" i="2" s="1"/>
  <c r="AV5" i="2"/>
  <c r="L5" i="13" s="1"/>
  <c r="AO5" i="2"/>
  <c r="K5" i="13" s="1"/>
  <c r="AK5" i="2"/>
  <c r="Q5" i="2"/>
  <c r="DT4" i="2"/>
  <c r="DV4" i="2" s="1"/>
  <c r="DH4" i="2"/>
  <c r="CZ4" i="2"/>
  <c r="CY4" i="2"/>
  <c r="CW4" i="2"/>
  <c r="H4" i="13" s="1"/>
  <c r="CT4" i="2" a="1"/>
  <c r="CT4" i="2" s="1"/>
  <c r="CS4" i="2" a="1"/>
  <c r="CS4" i="2" s="1"/>
  <c r="CR4" i="2" a="1"/>
  <c r="CR4" i="2" s="1"/>
  <c r="CQ4" i="2"/>
  <c r="G4" i="13" s="1"/>
  <c r="CP4" i="2"/>
  <c r="CO4" i="2"/>
  <c r="CM4" i="2"/>
  <c r="CK4" i="2"/>
  <c r="E4" i="13" s="1"/>
  <c r="BS4" i="2"/>
  <c r="BW4" i="2" s="1"/>
  <c r="BR4" i="2"/>
  <c r="BG4" i="2"/>
  <c r="BC4" i="2"/>
  <c r="BB4" i="2"/>
  <c r="BA4" i="2"/>
  <c r="AZ4" i="2"/>
  <c r="BQ4" i="2" s="1"/>
  <c r="AY4" i="2"/>
  <c r="BP4" i="2" s="1"/>
  <c r="AX4" i="2"/>
  <c r="BE4" i="2" s="1"/>
  <c r="AV4" i="2"/>
  <c r="L4" i="13" s="1"/>
  <c r="AO4" i="2"/>
  <c r="K4" i="13" s="1"/>
  <c r="AK4" i="2"/>
  <c r="Q4" i="2"/>
  <c r="DT3" i="2"/>
  <c r="DV3" i="2" s="1"/>
  <c r="DH3" i="2"/>
  <c r="CZ3" i="2"/>
  <c r="CY3" i="2"/>
  <c r="CW3" i="2"/>
  <c r="H3" i="13" s="1"/>
  <c r="CT3" i="2" a="1"/>
  <c r="CT3" i="2" s="1"/>
  <c r="CS3" i="2" a="1"/>
  <c r="CS3" i="2" s="1"/>
  <c r="CR3" i="2" a="1"/>
  <c r="CR3" i="2" s="1"/>
  <c r="CQ3" i="2"/>
  <c r="G3" i="13" s="1"/>
  <c r="CP3" i="2"/>
  <c r="CO3" i="2"/>
  <c r="CM3" i="2"/>
  <c r="CK3" i="2"/>
  <c r="E3" i="13" s="1"/>
  <c r="BS3" i="2"/>
  <c r="BW3" i="2" s="1"/>
  <c r="BT3" i="2" s="1"/>
  <c r="BR3" i="2"/>
  <c r="BG3" i="2"/>
  <c r="BC3" i="2"/>
  <c r="BB3" i="2"/>
  <c r="BA3" i="2"/>
  <c r="AZ3" i="2"/>
  <c r="BQ3" i="2" s="1"/>
  <c r="AY3" i="2"/>
  <c r="BF3" i="2" s="1"/>
  <c r="AX3" i="2"/>
  <c r="BE3" i="2" s="1"/>
  <c r="AV3" i="2"/>
  <c r="L3" i="13" s="1"/>
  <c r="AO3" i="2"/>
  <c r="K3" i="13" s="1"/>
  <c r="AK3" i="2"/>
  <c r="Q3" i="2"/>
  <c r="DT2" i="2"/>
  <c r="DV2" i="2" s="1"/>
  <c r="DH2" i="2"/>
  <c r="CZ2" i="2"/>
  <c r="CY2" i="2"/>
  <c r="CW2" i="2"/>
  <c r="H2" i="13" s="1"/>
  <c r="CT2" i="2" a="1"/>
  <c r="CT2" i="2" s="1"/>
  <c r="CS2" i="2" a="1"/>
  <c r="CS2" i="2" s="1"/>
  <c r="CR2" i="2" a="1"/>
  <c r="CR2" i="2" s="1"/>
  <c r="CQ2" i="2"/>
  <c r="G2" i="13" s="1"/>
  <c r="CP2" i="2"/>
  <c r="CO2" i="2"/>
  <c r="CM2" i="2"/>
  <c r="CK2" i="2"/>
  <c r="BS2" i="2"/>
  <c r="BX2" i="2" s="1"/>
  <c r="CA2" i="2" s="1"/>
  <c r="BR2" i="2"/>
  <c r="BG2" i="2"/>
  <c r="BC2" i="2"/>
  <c r="BB2" i="2"/>
  <c r="BA2" i="2"/>
  <c r="AZ2" i="2"/>
  <c r="BQ2" i="2" s="1"/>
  <c r="AY2" i="2"/>
  <c r="BF2" i="2" s="1"/>
  <c r="AX2" i="2"/>
  <c r="BE2" i="2" s="1"/>
  <c r="AV2" i="2"/>
  <c r="L2" i="13" s="1"/>
  <c r="AO2" i="2"/>
  <c r="K2" i="13" s="1"/>
  <c r="AK2" i="2"/>
  <c r="Q2" i="2"/>
  <c r="R24" i="14"/>
  <c r="R25" i="14"/>
  <c r="R23" i="14"/>
  <c r="CF351" i="2" l="1"/>
  <c r="CC351" i="2" s="1"/>
  <c r="CJ351" i="2"/>
  <c r="BX352" i="2"/>
  <c r="CB352" i="2"/>
  <c r="BX350" i="2"/>
  <c r="CA350" i="2" s="1"/>
  <c r="CB350" i="2"/>
  <c r="CF320" i="2"/>
  <c r="CC320" i="2" s="1"/>
  <c r="BW322" i="2"/>
  <c r="BT322" i="2" s="1"/>
  <c r="CB322" i="2"/>
  <c r="BX321" i="2"/>
  <c r="CA321" i="2" s="1"/>
  <c r="CB321" i="2"/>
  <c r="CH884" i="2"/>
  <c r="CH885" i="2"/>
  <c r="BO166" i="2"/>
  <c r="BO162" i="2"/>
  <c r="BO164" i="2"/>
  <c r="BE936" i="2"/>
  <c r="BP937" i="2"/>
  <c r="BE701" i="2"/>
  <c r="BF366" i="2"/>
  <c r="CB440" i="2"/>
  <c r="CF440" i="2" s="1"/>
  <c r="CC440" i="2" s="1"/>
  <c r="DG717" i="2"/>
  <c r="DJ717" i="2" s="1"/>
  <c r="DG371" i="2"/>
  <c r="DJ371" i="2" s="1"/>
  <c r="CB241" i="2"/>
  <c r="CG241" i="2" s="1"/>
  <c r="BE464" i="2"/>
  <c r="DG665" i="2"/>
  <c r="DG944" i="2"/>
  <c r="DJ944" i="2" s="1"/>
  <c r="DG448" i="2"/>
  <c r="DJ448" i="2" s="1"/>
  <c r="DG47" i="2"/>
  <c r="DJ47" i="2" s="1"/>
  <c r="BE173" i="2"/>
  <c r="DG613" i="2"/>
  <c r="DJ613" i="2" s="1"/>
  <c r="BF618" i="2"/>
  <c r="DG22" i="2"/>
  <c r="DJ22" i="2" s="1"/>
  <c r="BE336" i="2"/>
  <c r="BP349" i="2"/>
  <c r="CB471" i="2"/>
  <c r="CG471" i="2" s="1"/>
  <c r="CJ471" i="2" s="1"/>
  <c r="BE557" i="2"/>
  <c r="BP183" i="2"/>
  <c r="BN183" i="2" s="1"/>
  <c r="BD183" i="2" s="1"/>
  <c r="BE664" i="2"/>
  <c r="BE670" i="2"/>
  <c r="BW682" i="2"/>
  <c r="BZ682" i="2" s="1"/>
  <c r="BY682" i="2" s="1"/>
  <c r="CB848" i="2"/>
  <c r="CG134" i="2"/>
  <c r="CJ134" i="2" s="1"/>
  <c r="BE231" i="2"/>
  <c r="DG288" i="2"/>
  <c r="DJ288" i="2" s="1"/>
  <c r="BX506" i="2"/>
  <c r="CA506" i="2" s="1"/>
  <c r="BW623" i="2"/>
  <c r="BZ623" i="2" s="1"/>
  <c r="BY623" i="2" s="1"/>
  <c r="DG469" i="2"/>
  <c r="DJ469" i="2" s="1"/>
  <c r="BO472" i="2"/>
  <c r="BN472" i="2" s="1"/>
  <c r="BD472" i="2" s="1"/>
  <c r="BP502" i="2"/>
  <c r="BE513" i="2"/>
  <c r="BF586" i="2"/>
  <c r="BE714" i="2"/>
  <c r="BW926" i="2"/>
  <c r="BT926" i="2" s="1"/>
  <c r="BE307" i="2"/>
  <c r="BE314" i="2"/>
  <c r="BF357" i="2"/>
  <c r="CB659" i="2"/>
  <c r="BX37" i="2"/>
  <c r="CA37" i="2" s="1"/>
  <c r="DU38" i="2"/>
  <c r="BE398" i="2"/>
  <c r="BF623" i="2"/>
  <c r="BP788" i="2"/>
  <c r="CB979" i="2"/>
  <c r="CF979" i="2" s="1"/>
  <c r="CC979" i="2" s="1"/>
  <c r="DG363" i="2"/>
  <c r="DJ363" i="2" s="1"/>
  <c r="DG651" i="2"/>
  <c r="DI651" i="2" s="1"/>
  <c r="BP969" i="2"/>
  <c r="BN969" i="2" s="1"/>
  <c r="BF862" i="2"/>
  <c r="BW350" i="2"/>
  <c r="BT350" i="2" s="1"/>
  <c r="BX402" i="2"/>
  <c r="CA402" i="2" s="1"/>
  <c r="BF500" i="2"/>
  <c r="CB519" i="2"/>
  <c r="CG519" i="2" s="1"/>
  <c r="CJ519" i="2" s="1"/>
  <c r="BW663" i="2"/>
  <c r="BT663" i="2" s="1"/>
  <c r="BF678" i="2"/>
  <c r="BX202" i="2"/>
  <c r="CA202" i="2" s="1"/>
  <c r="BW335" i="2"/>
  <c r="BZ335" i="2" s="1"/>
  <c r="BY335" i="2" s="1"/>
  <c r="BE481" i="2"/>
  <c r="BE484" i="2"/>
  <c r="BO564" i="2"/>
  <c r="BW848" i="2"/>
  <c r="BZ848" i="2" s="1"/>
  <c r="BY848" i="2" s="1"/>
  <c r="BF879" i="2"/>
  <c r="DG4" i="2"/>
  <c r="DJ4" i="2" s="1"/>
  <c r="DG23" i="2"/>
  <c r="DI23" i="2" s="1"/>
  <c r="BO161" i="2"/>
  <c r="BW210" i="2"/>
  <c r="BZ210" i="2" s="1"/>
  <c r="BY210" i="2" s="1"/>
  <c r="BF228" i="2"/>
  <c r="BE459" i="2"/>
  <c r="DG579" i="2"/>
  <c r="DJ579" i="2" s="1"/>
  <c r="BF584" i="2"/>
  <c r="BF965" i="2"/>
  <c r="BF44" i="2"/>
  <c r="BF142" i="2"/>
  <c r="DG269" i="2"/>
  <c r="DJ269" i="2" s="1"/>
  <c r="BX279" i="2"/>
  <c r="CA279" i="2" s="1"/>
  <c r="BE386" i="2"/>
  <c r="DG513" i="2"/>
  <c r="DJ513" i="2" s="1"/>
  <c r="CG553" i="2"/>
  <c r="BF565" i="2"/>
  <c r="CG639" i="2"/>
  <c r="CJ639" i="2" s="1"/>
  <c r="BW712" i="2"/>
  <c r="BT712" i="2" s="1"/>
  <c r="BW770" i="2"/>
  <c r="BT770" i="2" s="1"/>
  <c r="BO822" i="2"/>
  <c r="DG964" i="2"/>
  <c r="BP294" i="2"/>
  <c r="BN294" i="2" s="1"/>
  <c r="BD294" i="2" s="1"/>
  <c r="CB712" i="2"/>
  <c r="BE59" i="2"/>
  <c r="BF97" i="2"/>
  <c r="CB200" i="2"/>
  <c r="CG200" i="2" s="1"/>
  <c r="BX259" i="2"/>
  <c r="CA259" i="2" s="1"/>
  <c r="BW287" i="2"/>
  <c r="BT287" i="2" s="1"/>
  <c r="BP371" i="2"/>
  <c r="BO377" i="2"/>
  <c r="BW378" i="2"/>
  <c r="BT378" i="2" s="1"/>
  <c r="CB485" i="2"/>
  <c r="CF485" i="2" s="1"/>
  <c r="CC485" i="2" s="1"/>
  <c r="BW508" i="2"/>
  <c r="BZ508" i="2" s="1"/>
  <c r="BY508" i="2" s="1"/>
  <c r="BX741" i="2"/>
  <c r="CA741" i="2" s="1"/>
  <c r="CB781" i="2"/>
  <c r="CF781" i="2" s="1"/>
  <c r="CC781" i="2" s="1"/>
  <c r="CB859" i="2"/>
  <c r="CG859" i="2" s="1"/>
  <c r="CJ859" i="2" s="1"/>
  <c r="CF898" i="2"/>
  <c r="CC898" i="2" s="1"/>
  <c r="BF935" i="2"/>
  <c r="DQ964" i="2"/>
  <c r="CB980" i="2"/>
  <c r="CF980" i="2" s="1"/>
  <c r="CC980" i="2" s="1"/>
  <c r="DQ122" i="2"/>
  <c r="DQ143" i="2"/>
  <c r="BF280" i="2"/>
  <c r="DG281" i="2"/>
  <c r="DJ281" i="2" s="1"/>
  <c r="BW502" i="2"/>
  <c r="BT502" i="2" s="1"/>
  <c r="BF643" i="2"/>
  <c r="BX645" i="2"/>
  <c r="BW675" i="2"/>
  <c r="BT675" i="2" s="1"/>
  <c r="BP329" i="2"/>
  <c r="BN329" i="2" s="1"/>
  <c r="BD329" i="2" s="1"/>
  <c r="BE370" i="2"/>
  <c r="BE468" i="2"/>
  <c r="BP523" i="2"/>
  <c r="BN523" i="2" s="1"/>
  <c r="BD523" i="2" s="1"/>
  <c r="BE833" i="2"/>
  <c r="BF863" i="2"/>
  <c r="BX904" i="2"/>
  <c r="CA904" i="2" s="1"/>
  <c r="BW951" i="2"/>
  <c r="BT951" i="2" s="1"/>
  <c r="BF972" i="2"/>
  <c r="BW42" i="2"/>
  <c r="BT42" i="2" s="1"/>
  <c r="BX64" i="2"/>
  <c r="CA64" i="2" s="1"/>
  <c r="DG140" i="2"/>
  <c r="DJ140" i="2" s="1"/>
  <c r="BX191" i="2"/>
  <c r="CA191" i="2" s="1"/>
  <c r="BO192" i="2"/>
  <c r="BX313" i="2"/>
  <c r="CA313" i="2" s="1"/>
  <c r="CB402" i="2"/>
  <c r="BO410" i="2"/>
  <c r="BX419" i="2"/>
  <c r="CA419" i="2" s="1"/>
  <c r="BW438" i="2"/>
  <c r="BT438" i="2" s="1"/>
  <c r="BW462" i="2"/>
  <c r="BZ462" i="2" s="1"/>
  <c r="BY462" i="2" s="1"/>
  <c r="DG465" i="2"/>
  <c r="DJ465" i="2" s="1"/>
  <c r="BX467" i="2"/>
  <c r="CA467" i="2" s="1"/>
  <c r="CC567" i="2"/>
  <c r="BF602" i="2"/>
  <c r="BF637" i="2"/>
  <c r="BF683" i="2"/>
  <c r="CB717" i="2"/>
  <c r="CG717" i="2" s="1"/>
  <c r="CJ717" i="2" s="1"/>
  <c r="CB756" i="2"/>
  <c r="CG756" i="2" s="1"/>
  <c r="CJ756" i="2" s="1"/>
  <c r="BF808" i="2"/>
  <c r="BW826" i="2"/>
  <c r="BT826" i="2" s="1"/>
  <c r="BO896" i="2"/>
  <c r="CB951" i="2"/>
  <c r="CG951" i="2" s="1"/>
  <c r="CJ951" i="2" s="1"/>
  <c r="DG953" i="2"/>
  <c r="DI953" i="2" s="1"/>
  <c r="BF532" i="2"/>
  <c r="BF674" i="2"/>
  <c r="DQ931" i="2"/>
  <c r="BE72" i="2"/>
  <c r="BF106" i="2"/>
  <c r="DG107" i="2"/>
  <c r="DJ107" i="2" s="1"/>
  <c r="BX117" i="2"/>
  <c r="CA117" i="2" s="1"/>
  <c r="BX138" i="2"/>
  <c r="CA138" i="2" s="1"/>
  <c r="BE179" i="2"/>
  <c r="BP325" i="2"/>
  <c r="BN325" i="2" s="1"/>
  <c r="BD325" i="2" s="1"/>
  <c r="BW348" i="2"/>
  <c r="BZ348" i="2" s="1"/>
  <c r="BY348" i="2" s="1"/>
  <c r="BO360" i="2"/>
  <c r="CB385" i="2"/>
  <c r="CF385" i="2" s="1"/>
  <c r="CC385" i="2" s="1"/>
  <c r="BE478" i="2"/>
  <c r="DG493" i="2"/>
  <c r="DJ493" i="2" s="1"/>
  <c r="BF610" i="2"/>
  <c r="BN631" i="2"/>
  <c r="BD631" i="2" s="1"/>
  <c r="BW639" i="2"/>
  <c r="BZ639" i="2" s="1"/>
  <c r="BY639" i="2" s="1"/>
  <c r="BF645" i="2"/>
  <c r="BF741" i="2"/>
  <c r="BE767" i="2"/>
  <c r="BF777" i="2"/>
  <c r="BW955" i="2"/>
  <c r="BZ955" i="2" s="1"/>
  <c r="DG957" i="2"/>
  <c r="DI957" i="2" s="1"/>
  <c r="BF69" i="2"/>
  <c r="BE159" i="2"/>
  <c r="BX205" i="2"/>
  <c r="CA205" i="2" s="1"/>
  <c r="DG499" i="2"/>
  <c r="DG517" i="2"/>
  <c r="DJ517" i="2" s="1"/>
  <c r="BX639" i="2"/>
  <c r="DG749" i="2"/>
  <c r="DJ749" i="2" s="1"/>
  <c r="CA840" i="2"/>
  <c r="BF866" i="2"/>
  <c r="CB907" i="2"/>
  <c r="CG907" i="2" s="1"/>
  <c r="DG929" i="2"/>
  <c r="DJ929" i="2" s="1"/>
  <c r="BX983" i="2"/>
  <c r="CA983" i="2" s="1"/>
  <c r="BP76" i="2"/>
  <c r="BF749" i="2"/>
  <c r="BE22" i="2"/>
  <c r="BP52" i="2"/>
  <c r="CB54" i="2"/>
  <c r="CG54" i="2" s="1"/>
  <c r="CJ54" i="2" s="1"/>
  <c r="BF55" i="2"/>
  <c r="BF89" i="2"/>
  <c r="BP101" i="2"/>
  <c r="BE148" i="2"/>
  <c r="BE154" i="2"/>
  <c r="BW189" i="2"/>
  <c r="BT189" i="2" s="1"/>
  <c r="CB213" i="2"/>
  <c r="CG213" i="2" s="1"/>
  <c r="CJ213" i="2" s="1"/>
  <c r="BP235" i="2"/>
  <c r="DG253" i="2"/>
  <c r="DJ253" i="2" s="1"/>
  <c r="CB282" i="2"/>
  <c r="CG282" i="2" s="1"/>
  <c r="CJ282" i="2" s="1"/>
  <c r="BX335" i="2"/>
  <c r="CA335" i="2" s="1"/>
  <c r="BW515" i="2"/>
  <c r="BT515" i="2" s="1"/>
  <c r="CG548" i="2"/>
  <c r="BX663" i="2"/>
  <c r="BX680" i="2"/>
  <c r="CA680" i="2" s="1"/>
  <c r="DJ876" i="2"/>
  <c r="BX894" i="2"/>
  <c r="CA894" i="2" s="1"/>
  <c r="DG949" i="2"/>
  <c r="DI949" i="2" s="1"/>
  <c r="DG36" i="2"/>
  <c r="DI36" i="2" s="1"/>
  <c r="BO206" i="2"/>
  <c r="BO214" i="2"/>
  <c r="BP414" i="2"/>
  <c r="BF470" i="2"/>
  <c r="DG488" i="2"/>
  <c r="DJ488" i="2" s="1"/>
  <c r="BX525" i="2"/>
  <c r="CA525" i="2" s="1"/>
  <c r="BF566" i="2"/>
  <c r="DG574" i="2"/>
  <c r="BP596" i="2"/>
  <c r="DG618" i="2"/>
  <c r="DI618" i="2" s="1"/>
  <c r="BE628" i="2"/>
  <c r="BO657" i="2"/>
  <c r="DG746" i="2"/>
  <c r="DJ746" i="2" s="1"/>
  <c r="BX794" i="2"/>
  <c r="CA794" i="2" s="1"/>
  <c r="BF803" i="2"/>
  <c r="BP890" i="2"/>
  <c r="DG956" i="2"/>
  <c r="DJ956" i="2" s="1"/>
  <c r="BF970" i="2"/>
  <c r="BW979" i="2"/>
  <c r="BZ979" i="2" s="1"/>
  <c r="BY979" i="2" s="1"/>
  <c r="CB525" i="2"/>
  <c r="CF525" i="2" s="1"/>
  <c r="CC525" i="2" s="1"/>
  <c r="BP853" i="2"/>
  <c r="BN853" i="2" s="1"/>
  <c r="BD853" i="2" s="1"/>
  <c r="BO230" i="2"/>
  <c r="BN230" i="2" s="1"/>
  <c r="BD230" i="2" s="1"/>
  <c r="DG11" i="2"/>
  <c r="DJ11" i="2" s="1"/>
  <c r="DG28" i="2"/>
  <c r="DJ28" i="2" s="1"/>
  <c r="DU30" i="2"/>
  <c r="CB50" i="2"/>
  <c r="CG50" i="2" s="1"/>
  <c r="DG105" i="2"/>
  <c r="DJ105" i="2" s="1"/>
  <c r="DG149" i="2"/>
  <c r="DJ149" i="2" s="1"/>
  <c r="BO165" i="2"/>
  <c r="BN165" i="2" s="1"/>
  <c r="BD165" i="2" s="1"/>
  <c r="BO188" i="2"/>
  <c r="BX196" i="2"/>
  <c r="CA196" i="2" s="1"/>
  <c r="DG223" i="2"/>
  <c r="DJ223" i="2" s="1"/>
  <c r="BX233" i="2"/>
  <c r="CA233" i="2" s="1"/>
  <c r="BE239" i="2"/>
  <c r="DG245" i="2"/>
  <c r="DJ245" i="2" s="1"/>
  <c r="CB260" i="2"/>
  <c r="CF260" i="2" s="1"/>
  <c r="CC260" i="2" s="1"/>
  <c r="BW303" i="2"/>
  <c r="BT303" i="2" s="1"/>
  <c r="BE322" i="2"/>
  <c r="BF333" i="2"/>
  <c r="BW358" i="2"/>
  <c r="DG399" i="2"/>
  <c r="DJ399" i="2" s="1"/>
  <c r="DG402" i="2"/>
  <c r="DI402" i="2" s="1"/>
  <c r="DG533" i="2"/>
  <c r="DJ533" i="2" s="1"/>
  <c r="DG611" i="2"/>
  <c r="DJ611" i="2" s="1"/>
  <c r="DG646" i="2"/>
  <c r="DJ646" i="2" s="1"/>
  <c r="BO649" i="2"/>
  <c r="BX652" i="2"/>
  <c r="CA652" i="2" s="1"/>
  <c r="BF659" i="2"/>
  <c r="DG701" i="2"/>
  <c r="DI701" i="2" s="1"/>
  <c r="BF705" i="2"/>
  <c r="BZ717" i="2"/>
  <c r="BY717" i="2" s="1"/>
  <c r="BW744" i="2"/>
  <c r="BT744" i="2" s="1"/>
  <c r="DG766" i="2"/>
  <c r="DJ766" i="2" s="1"/>
  <c r="BX767" i="2"/>
  <c r="CA767" i="2" s="1"/>
  <c r="BO810" i="2"/>
  <c r="BP833" i="2"/>
  <c r="BN833" i="2" s="1"/>
  <c r="BD833" i="2" s="1"/>
  <c r="BF869" i="2"/>
  <c r="DJ883" i="2"/>
  <c r="CB967" i="2"/>
  <c r="CG967" i="2" s="1"/>
  <c r="BF70" i="2"/>
  <c r="BF140" i="2"/>
  <c r="BF331" i="2"/>
  <c r="BF511" i="2"/>
  <c r="BF599" i="2"/>
  <c r="BF655" i="2"/>
  <c r="BF832" i="2"/>
  <c r="BW868" i="2"/>
  <c r="BT868" i="2" s="1"/>
  <c r="DQ929" i="2"/>
  <c r="DG935" i="2"/>
  <c r="DJ935" i="2" s="1"/>
  <c r="CB938" i="2"/>
  <c r="CF938" i="2" s="1"/>
  <c r="CC938" i="2" s="1"/>
  <c r="BW947" i="2"/>
  <c r="BT947" i="2" s="1"/>
  <c r="BF39" i="2"/>
  <c r="BF63" i="2"/>
  <c r="CB64" i="2"/>
  <c r="CF64" i="2" s="1"/>
  <c r="CC64" i="2" s="1"/>
  <c r="CB74" i="2"/>
  <c r="CG74" i="2" s="1"/>
  <c r="BF77" i="2"/>
  <c r="BW91" i="2"/>
  <c r="BT91" i="2" s="1"/>
  <c r="BF119" i="2"/>
  <c r="BX127" i="2"/>
  <c r="CA127" i="2" s="1"/>
  <c r="BX192" i="2"/>
  <c r="CA192" i="2" s="1"/>
  <c r="BW207" i="2"/>
  <c r="BT207" i="2" s="1"/>
  <c r="CB210" i="2"/>
  <c r="CG210" i="2" s="1"/>
  <c r="CJ210" i="2" s="1"/>
  <c r="BP223" i="2"/>
  <c r="BW243" i="2"/>
  <c r="BZ243" i="2" s="1"/>
  <c r="BY243" i="2" s="1"/>
  <c r="BX266" i="2"/>
  <c r="CA266" i="2" s="1"/>
  <c r="BE275" i="2"/>
  <c r="BF343" i="2"/>
  <c r="BW382" i="2"/>
  <c r="BT382" i="2" s="1"/>
  <c r="BF386" i="2"/>
  <c r="BE396" i="2"/>
  <c r="BO430" i="2"/>
  <c r="BE443" i="2"/>
  <c r="CB467" i="2"/>
  <c r="CF467" i="2" s="1"/>
  <c r="CC467" i="2" s="1"/>
  <c r="BE477" i="2"/>
  <c r="BX526" i="2"/>
  <c r="CA526" i="2" s="1"/>
  <c r="BF539" i="2"/>
  <c r="CB550" i="2"/>
  <c r="CG550" i="2" s="1"/>
  <c r="CJ550" i="2" s="1"/>
  <c r="BO569" i="2"/>
  <c r="BX574" i="2"/>
  <c r="CA574" i="2" s="1"/>
  <c r="DG590" i="2"/>
  <c r="DI590" i="2" s="1"/>
  <c r="CA592" i="2"/>
  <c r="DG616" i="2"/>
  <c r="DJ616" i="2" s="1"/>
  <c r="CB628" i="2"/>
  <c r="CF628" i="2" s="1"/>
  <c r="CC628" i="2" s="1"/>
  <c r="BW698" i="2"/>
  <c r="BT698" i="2" s="1"/>
  <c r="DG702" i="2"/>
  <c r="DJ702" i="2" s="1"/>
  <c r="BE736" i="2"/>
  <c r="BP794" i="2"/>
  <c r="BP908" i="2"/>
  <c r="BF939" i="2"/>
  <c r="BP966" i="2"/>
  <c r="BN966" i="2" s="1"/>
  <c r="BW983" i="2"/>
  <c r="BZ983" i="2" s="1"/>
  <c r="BF8" i="2"/>
  <c r="BX91" i="2"/>
  <c r="CA91" i="2" s="1"/>
  <c r="BE120" i="2"/>
  <c r="BO163" i="2"/>
  <c r="BW203" i="2"/>
  <c r="BT203" i="2" s="1"/>
  <c r="BX216" i="2"/>
  <c r="CA216" i="2" s="1"/>
  <c r="BF253" i="2"/>
  <c r="BW279" i="2"/>
  <c r="BT279" i="2" s="1"/>
  <c r="BE280" i="2"/>
  <c r="BX282" i="2"/>
  <c r="CA282" i="2" s="1"/>
  <c r="BY282" i="2" s="1"/>
  <c r="BE283" i="2"/>
  <c r="BW299" i="2"/>
  <c r="BZ299" i="2" s="1"/>
  <c r="BY299" i="2" s="1"/>
  <c r="BX363" i="2"/>
  <c r="CA363" i="2" s="1"/>
  <c r="BO383" i="2"/>
  <c r="BN383" i="2" s="1"/>
  <c r="BP408" i="2"/>
  <c r="BO438" i="2"/>
  <c r="CB454" i="2"/>
  <c r="CF454" i="2" s="1"/>
  <c r="BW519" i="2"/>
  <c r="BZ519" i="2" s="1"/>
  <c r="BY519" i="2" s="1"/>
  <c r="BP527" i="2"/>
  <c r="BN527" i="2" s="1"/>
  <c r="BD527" i="2" s="1"/>
  <c r="BE595" i="2"/>
  <c r="BE712" i="2"/>
  <c r="BO733" i="2"/>
  <c r="BW735" i="2"/>
  <c r="BZ735" i="2" s="1"/>
  <c r="BY735" i="2" s="1"/>
  <c r="BO826" i="2"/>
  <c r="DG843" i="2"/>
  <c r="BF848" i="2"/>
  <c r="BN869" i="2"/>
  <c r="BD869" i="2" s="1"/>
  <c r="BO979" i="2"/>
  <c r="DG979" i="2"/>
  <c r="DJ979" i="2" s="1"/>
  <c r="CA882" i="2"/>
  <c r="DV35" i="2"/>
  <c r="BX70" i="2"/>
  <c r="CA70" i="2" s="1"/>
  <c r="DG143" i="2"/>
  <c r="DJ143" i="2" s="1"/>
  <c r="BP161" i="2"/>
  <c r="DJ164" i="2"/>
  <c r="BW181" i="2"/>
  <c r="BT181" i="2" s="1"/>
  <c r="BW185" i="2"/>
  <c r="BT185" i="2" s="1"/>
  <c r="CB208" i="2"/>
  <c r="CG208" i="2" s="1"/>
  <c r="BE210" i="2"/>
  <c r="DG230" i="2"/>
  <c r="DI230" i="2" s="1"/>
  <c r="BW236" i="2"/>
  <c r="BT236" i="2" s="1"/>
  <c r="DG261" i="2"/>
  <c r="DJ261" i="2" s="1"/>
  <c r="BE265" i="2"/>
  <c r="BE295" i="2"/>
  <c r="BP297" i="2"/>
  <c r="BN297" i="2" s="1"/>
  <c r="BD297" i="2" s="1"/>
  <c r="DG330" i="2"/>
  <c r="DJ330" i="2" s="1"/>
  <c r="BO400" i="2"/>
  <c r="BO414" i="2"/>
  <c r="DG415" i="2"/>
  <c r="DJ415" i="2" s="1"/>
  <c r="CB424" i="2"/>
  <c r="CF424" i="2" s="1"/>
  <c r="CC424" i="2" s="1"/>
  <c r="BP621" i="2"/>
  <c r="BX655" i="2"/>
  <c r="BE673" i="2"/>
  <c r="BF772" i="2"/>
  <c r="BW794" i="2"/>
  <c r="BT794" i="2" s="1"/>
  <c r="BX855" i="2"/>
  <c r="CA855" i="2" s="1"/>
  <c r="BW882" i="2"/>
  <c r="BT882" i="2" s="1"/>
  <c r="BE910" i="2"/>
  <c r="DG931" i="2"/>
  <c r="DI931" i="2" s="1"/>
  <c r="CB966" i="2"/>
  <c r="CF966" i="2" s="1"/>
  <c r="CC966" i="2" s="1"/>
  <c r="DJ967" i="2"/>
  <c r="DG54" i="2"/>
  <c r="DJ54" i="2" s="1"/>
  <c r="DG81" i="2"/>
  <c r="DJ81" i="2" s="1"/>
  <c r="DG238" i="2"/>
  <c r="DI238" i="2" s="1"/>
  <c r="BX255" i="2"/>
  <c r="CA255" i="2" s="1"/>
  <c r="BX263" i="2"/>
  <c r="CA263" i="2" s="1"/>
  <c r="BN277" i="2"/>
  <c r="BD277" i="2" s="1"/>
  <c r="G337" i="13"/>
  <c r="DG326" i="2"/>
  <c r="DJ326" i="2" s="1"/>
  <c r="DG383" i="2"/>
  <c r="DJ383" i="2" s="1"/>
  <c r="G406" i="13"/>
  <c r="DG389" i="2"/>
  <c r="DI389" i="2" s="1"/>
  <c r="BE406" i="2"/>
  <c r="BO406" i="2"/>
  <c r="BF417" i="2"/>
  <c r="BP417" i="2"/>
  <c r="BF446" i="2"/>
  <c r="BP446" i="2"/>
  <c r="BO487" i="2"/>
  <c r="BE487" i="2"/>
  <c r="G700" i="13"/>
  <c r="DG674" i="2"/>
  <c r="DJ674" i="2" s="1"/>
  <c r="BX687" i="2"/>
  <c r="BW687" i="2"/>
  <c r="BT687" i="2" s="1"/>
  <c r="CB737" i="2"/>
  <c r="CG737" i="2" s="1"/>
  <c r="CJ737" i="2" s="1"/>
  <c r="BW737" i="2"/>
  <c r="BT737" i="2" s="1"/>
  <c r="BN112" i="2"/>
  <c r="BD112" i="2" s="1"/>
  <c r="BW126" i="2"/>
  <c r="BZ126" i="2" s="1"/>
  <c r="BY126" i="2" s="1"/>
  <c r="BF127" i="2"/>
  <c r="BN147" i="2"/>
  <c r="BD147" i="2" s="1"/>
  <c r="BP163" i="2"/>
  <c r="BF165" i="2"/>
  <c r="BW199" i="2"/>
  <c r="BT199" i="2" s="1"/>
  <c r="BW220" i="2"/>
  <c r="BZ220" i="2" s="1"/>
  <c r="BY220" i="2" s="1"/>
  <c r="BX342" i="2"/>
  <c r="CA342" i="2" s="1"/>
  <c r="BW342" i="2"/>
  <c r="BT342" i="2" s="1"/>
  <c r="BE353" i="2"/>
  <c r="BO353" i="2"/>
  <c r="BP487" i="2"/>
  <c r="BF487" i="2"/>
  <c r="BE555" i="2"/>
  <c r="BO555" i="2"/>
  <c r="BN555" i="2" s="1"/>
  <c r="BD555" i="2" s="1"/>
  <c r="G595" i="13"/>
  <c r="DG569" i="2"/>
  <c r="DJ569" i="2" s="1"/>
  <c r="BO603" i="2"/>
  <c r="BE603" i="2"/>
  <c r="BX755" i="2"/>
  <c r="CA755" i="2" s="1"/>
  <c r="CB755" i="2"/>
  <c r="BW755" i="2"/>
  <c r="BT755" i="2" s="1"/>
  <c r="DG7" i="2"/>
  <c r="DJ7" i="2" s="1"/>
  <c r="BF9" i="2"/>
  <c r="BO21" i="2"/>
  <c r="BO23" i="2"/>
  <c r="BN23" i="2" s="1"/>
  <c r="BD23" i="2" s="1"/>
  <c r="BX30" i="2"/>
  <c r="CA30" i="2" s="1"/>
  <c r="BP32" i="2"/>
  <c r="BP37" i="2"/>
  <c r="BX46" i="2"/>
  <c r="CA46" i="2" s="1"/>
  <c r="DV46" i="2"/>
  <c r="BE56" i="2"/>
  <c r="BP81" i="2"/>
  <c r="BX83" i="2"/>
  <c r="CA83" i="2" s="1"/>
  <c r="BX95" i="2"/>
  <c r="CA95" i="2" s="1"/>
  <c r="DG97" i="2"/>
  <c r="DJ97" i="2" s="1"/>
  <c r="BE110" i="2"/>
  <c r="BX126" i="2"/>
  <c r="CA126" i="2" s="1"/>
  <c r="BE137" i="2"/>
  <c r="BE153" i="2"/>
  <c r="BE158" i="2"/>
  <c r="BX220" i="2"/>
  <c r="CA220" i="2" s="1"/>
  <c r="BF230" i="2"/>
  <c r="BF254" i="2"/>
  <c r="BF270" i="2"/>
  <c r="BF286" i="2"/>
  <c r="BW305" i="2"/>
  <c r="BZ305" i="2" s="1"/>
  <c r="BY305" i="2" s="1"/>
  <c r="CB313" i="2"/>
  <c r="CF313" i="2" s="1"/>
  <c r="CC313" i="2" s="1"/>
  <c r="BX315" i="2"/>
  <c r="CA315" i="2" s="1"/>
  <c r="BW315" i="2"/>
  <c r="BZ315" i="2" s="1"/>
  <c r="BY315" i="2" s="1"/>
  <c r="BF397" i="2"/>
  <c r="BP397" i="2"/>
  <c r="BF422" i="2"/>
  <c r="BP422" i="2"/>
  <c r="BW492" i="2"/>
  <c r="BT492" i="2" s="1"/>
  <c r="BX492" i="2"/>
  <c r="CA492" i="2" s="1"/>
  <c r="BX692" i="2"/>
  <c r="CA692" i="2" s="1"/>
  <c r="CB692" i="2"/>
  <c r="CG692" i="2" s="1"/>
  <c r="BW20" i="2"/>
  <c r="BT20" i="2" s="1"/>
  <c r="DG5" i="2"/>
  <c r="DI5" i="2" s="1"/>
  <c r="BF12" i="2"/>
  <c r="DQ54" i="2"/>
  <c r="BO71" i="2"/>
  <c r="DG87" i="2"/>
  <c r="DJ87" i="2" s="1"/>
  <c r="BF94" i="2"/>
  <c r="BF125" i="2"/>
  <c r="BF134" i="2"/>
  <c r="BE144" i="2"/>
  <c r="BE176" i="2"/>
  <c r="BW192" i="2"/>
  <c r="BZ192" i="2" s="1"/>
  <c r="BY192" i="2" s="1"/>
  <c r="BW196" i="2"/>
  <c r="BZ196" i="2" s="1"/>
  <c r="BY196" i="2" s="1"/>
  <c r="CB207" i="2"/>
  <c r="CF207" i="2" s="1"/>
  <c r="CC207" i="2" s="1"/>
  <c r="BX213" i="2"/>
  <c r="CA213" i="2" s="1"/>
  <c r="CB216" i="2"/>
  <c r="CG216" i="2" s="1"/>
  <c r="BW240" i="2"/>
  <c r="BT240" i="2" s="1"/>
  <c r="BO241" i="2"/>
  <c r="BO266" i="2"/>
  <c r="BX305" i="2"/>
  <c r="CA305" i="2" s="1"/>
  <c r="DG307" i="2"/>
  <c r="DJ307" i="2" s="1"/>
  <c r="BP317" i="2"/>
  <c r="BN317" i="2" s="1"/>
  <c r="BD317" i="2" s="1"/>
  <c r="DG324" i="2"/>
  <c r="DJ324" i="2" s="1"/>
  <c r="BE337" i="2"/>
  <c r="G453" i="13"/>
  <c r="DG433" i="2"/>
  <c r="DJ433" i="2" s="1"/>
  <c r="BP460" i="2"/>
  <c r="BF460" i="2"/>
  <c r="BW535" i="2"/>
  <c r="BT535" i="2" s="1"/>
  <c r="BX535" i="2"/>
  <c r="CA535" i="2" s="1"/>
  <c r="G652" i="13"/>
  <c r="DG626" i="2"/>
  <c r="DJ626" i="2" s="1"/>
  <c r="BE641" i="2"/>
  <c r="BO641" i="2"/>
  <c r="BO646" i="2"/>
  <c r="BN646" i="2" s="1"/>
  <c r="BD646" i="2" s="1"/>
  <c r="BW649" i="2"/>
  <c r="BT649" i="2" s="1"/>
  <c r="BX649" i="2"/>
  <c r="CA649" i="2" s="1"/>
  <c r="BX699" i="2"/>
  <c r="CA699" i="2" s="1"/>
  <c r="BW699" i="2"/>
  <c r="BT699" i="2" s="1"/>
  <c r="DQ30" i="2"/>
  <c r="DQ35" i="2"/>
  <c r="BO320" i="2"/>
  <c r="BN320" i="2" s="1"/>
  <c r="BE320" i="2"/>
  <c r="BP355" i="2"/>
  <c r="BF355" i="2"/>
  <c r="BO365" i="2"/>
  <c r="BE365" i="2"/>
  <c r="BW372" i="2"/>
  <c r="BT372" i="2" s="1"/>
  <c r="BP399" i="2"/>
  <c r="BN399" i="2" s="1"/>
  <c r="BD399" i="2" s="1"/>
  <c r="BF399" i="2"/>
  <c r="G425" i="13"/>
  <c r="DG405" i="2"/>
  <c r="DJ405" i="2" s="1"/>
  <c r="BO624" i="2"/>
  <c r="BE624" i="2"/>
  <c r="BE750" i="2"/>
  <c r="BO750" i="2"/>
  <c r="DU2" i="2"/>
  <c r="DQ5" i="2"/>
  <c r="DU10" i="2"/>
  <c r="BF47" i="2"/>
  <c r="BO62" i="2"/>
  <c r="BO68" i="2"/>
  <c r="BP73" i="2"/>
  <c r="BE74" i="2"/>
  <c r="BW77" i="2"/>
  <c r="BT77" i="2" s="1"/>
  <c r="BE78" i="2"/>
  <c r="BF83" i="2"/>
  <c r="BF95" i="2"/>
  <c r="DG99" i="2"/>
  <c r="DJ99" i="2" s="1"/>
  <c r="BF126" i="2"/>
  <c r="DI164" i="2"/>
  <c r="BX186" i="2"/>
  <c r="CA186" i="2" s="1"/>
  <c r="CB190" i="2"/>
  <c r="CF190" i="2" s="1"/>
  <c r="CC190" i="2" s="1"/>
  <c r="CB232" i="2"/>
  <c r="CF232" i="2" s="1"/>
  <c r="CC232" i="2" s="1"/>
  <c r="BW250" i="2"/>
  <c r="BT250" i="2" s="1"/>
  <c r="BF272" i="2"/>
  <c r="BW295" i="2"/>
  <c r="BT295" i="2" s="1"/>
  <c r="BF296" i="2"/>
  <c r="DG303" i="2"/>
  <c r="DJ303" i="2" s="1"/>
  <c r="BX330" i="2"/>
  <c r="BW331" i="2"/>
  <c r="BZ331" i="2" s="1"/>
  <c r="BY331" i="2" s="1"/>
  <c r="BP368" i="2"/>
  <c r="BF368" i="2"/>
  <c r="G384" i="13"/>
  <c r="DG373" i="2"/>
  <c r="DJ373" i="2" s="1"/>
  <c r="CB381" i="2"/>
  <c r="CF381" i="2" s="1"/>
  <c r="CC381" i="2" s="1"/>
  <c r="BX381" i="2"/>
  <c r="CA381" i="2" s="1"/>
  <c r="G510" i="13"/>
  <c r="DG487" i="2"/>
  <c r="DJ487" i="2" s="1"/>
  <c r="G518" i="13"/>
  <c r="DG495" i="2"/>
  <c r="DJ495" i="2" s="1"/>
  <c r="BP606" i="2"/>
  <c r="BN606" i="2" s="1"/>
  <c r="BD606" i="2" s="1"/>
  <c r="BF606" i="2"/>
  <c r="BF635" i="2"/>
  <c r="BP635" i="2"/>
  <c r="BP731" i="2"/>
  <c r="BF731" i="2"/>
  <c r="BE17" i="2"/>
  <c r="BF28" i="2"/>
  <c r="BE34" i="2"/>
  <c r="BE46" i="2"/>
  <c r="BF57" i="2"/>
  <c r="BW65" i="2"/>
  <c r="BT65" i="2" s="1"/>
  <c r="BF66" i="2"/>
  <c r="BX77" i="2"/>
  <c r="CA77" i="2" s="1"/>
  <c r="BE80" i="2"/>
  <c r="DG123" i="2"/>
  <c r="DJ123" i="2" s="1"/>
  <c r="BX276" i="2"/>
  <c r="CA276" i="2" s="1"/>
  <c r="BE288" i="2"/>
  <c r="BX295" i="2"/>
  <c r="CA295" i="2" s="1"/>
  <c r="BX298" i="2"/>
  <c r="CA298" i="2" s="1"/>
  <c r="BP301" i="2"/>
  <c r="BN301" i="2" s="1"/>
  <c r="BD301" i="2" s="1"/>
  <c r="BF305" i="2"/>
  <c r="BX354" i="2"/>
  <c r="CA354" i="2" s="1"/>
  <c r="BW354" i="2"/>
  <c r="BT354" i="2" s="1"/>
  <c r="BW381" i="2"/>
  <c r="BT381" i="2" s="1"/>
  <c r="BP547" i="2"/>
  <c r="BN547" i="2" s="1"/>
  <c r="BD547" i="2" s="1"/>
  <c r="BF547" i="2"/>
  <c r="BE577" i="2"/>
  <c r="BO577" i="2"/>
  <c r="BX714" i="2"/>
  <c r="CA714" i="2" s="1"/>
  <c r="BO758" i="2"/>
  <c r="BE758" i="2"/>
  <c r="CB2" i="2"/>
  <c r="CF2" i="2" s="1"/>
  <c r="CC2" i="2" s="1"/>
  <c r="BF17" i="2"/>
  <c r="BX29" i="2"/>
  <c r="CA29" i="2" s="1"/>
  <c r="DG30" i="2"/>
  <c r="DJ30" i="2" s="1"/>
  <c r="BF80" i="2"/>
  <c r="DG89" i="2"/>
  <c r="DJ89" i="2" s="1"/>
  <c r="BW101" i="2"/>
  <c r="BT101" i="2" s="1"/>
  <c r="BW111" i="2"/>
  <c r="DG113" i="2"/>
  <c r="DJ113" i="2" s="1"/>
  <c r="BE139" i="2"/>
  <c r="BO150" i="2"/>
  <c r="DJ151" i="2"/>
  <c r="BP174" i="2"/>
  <c r="BX176" i="2"/>
  <c r="CA176" i="2" s="1"/>
  <c r="DG176" i="2"/>
  <c r="DJ176" i="2" s="1"/>
  <c r="BW194" i="2"/>
  <c r="BZ194" i="2" s="1"/>
  <c r="BY194" i="2" s="1"/>
  <c r="BX208" i="2"/>
  <c r="CA208" i="2" s="1"/>
  <c r="DG226" i="2"/>
  <c r="DJ226" i="2" s="1"/>
  <c r="BF231" i="2"/>
  <c r="BX236" i="2"/>
  <c r="CA236" i="2" s="1"/>
  <c r="BP240" i="2"/>
  <c r="BW255" i="2"/>
  <c r="BT255" i="2" s="1"/>
  <c r="CB259" i="2"/>
  <c r="CG259" i="2" s="1"/>
  <c r="BW263" i="2"/>
  <c r="BT263" i="2" s="1"/>
  <c r="CB276" i="2"/>
  <c r="CG276" i="2" s="1"/>
  <c r="CJ276" i="2" s="1"/>
  <c r="BZ297" i="2"/>
  <c r="BY297" i="2" s="1"/>
  <c r="BE300" i="2"/>
  <c r="DG322" i="2"/>
  <c r="DJ322" i="2" s="1"/>
  <c r="BO326" i="2"/>
  <c r="BE326" i="2"/>
  <c r="BW326" i="2"/>
  <c r="BT326" i="2" s="1"/>
  <c r="BX326" i="2"/>
  <c r="CA326" i="2" s="1"/>
  <c r="DG336" i="2"/>
  <c r="DJ336" i="2" s="1"/>
  <c r="BO343" i="2"/>
  <c r="BN343" i="2" s="1"/>
  <c r="BD343" i="2" s="1"/>
  <c r="BE343" i="2"/>
  <c r="G365" i="13"/>
  <c r="DG354" i="2"/>
  <c r="DJ354" i="2" s="1"/>
  <c r="BP392" i="2"/>
  <c r="BN392" i="2" s="1"/>
  <c r="BD392" i="2" s="1"/>
  <c r="BF392" i="2"/>
  <c r="BF404" i="2"/>
  <c r="BP404" i="2"/>
  <c r="BW417" i="2"/>
  <c r="BZ417" i="2" s="1"/>
  <c r="BY417" i="2" s="1"/>
  <c r="BX417" i="2"/>
  <c r="CA417" i="2" s="1"/>
  <c r="BP426" i="2"/>
  <c r="BF426" i="2"/>
  <c r="BF466" i="2"/>
  <c r="BP466" i="2"/>
  <c r="BN466" i="2" s="1"/>
  <c r="BO493" i="2"/>
  <c r="BN493" i="2" s="1"/>
  <c r="BD493" i="2" s="1"/>
  <c r="BE493" i="2"/>
  <c r="BP494" i="2"/>
  <c r="BN494" i="2" s="1"/>
  <c r="BD494" i="2" s="1"/>
  <c r="BF494" i="2"/>
  <c r="BP513" i="2"/>
  <c r="BN513" i="2" s="1"/>
  <c r="BD513" i="2" s="1"/>
  <c r="BF513" i="2"/>
  <c r="BP571" i="2"/>
  <c r="BN571" i="2" s="1"/>
  <c r="BD571" i="2" s="1"/>
  <c r="BF571" i="2"/>
  <c r="DQ972" i="2"/>
  <c r="CA828" i="2"/>
  <c r="BW860" i="2"/>
  <c r="BT860" i="2" s="1"/>
  <c r="BW864" i="2"/>
  <c r="BZ864" i="2" s="1"/>
  <c r="BY864" i="2" s="1"/>
  <c r="BX885" i="2"/>
  <c r="CA885" i="2" s="1"/>
  <c r="CA922" i="2"/>
  <c r="DQ937" i="2"/>
  <c r="BW952" i="2"/>
  <c r="BZ952" i="2" s="1"/>
  <c r="BY952" i="2" s="1"/>
  <c r="CB969" i="2"/>
  <c r="CB974" i="2"/>
  <c r="CG974" i="2" s="1"/>
  <c r="CJ974" i="2" s="1"/>
  <c r="BF975" i="2"/>
  <c r="BE411" i="2"/>
  <c r="BE473" i="2"/>
  <c r="BF477" i="2"/>
  <c r="BF481" i="2"/>
  <c r="BF483" i="2"/>
  <c r="BF514" i="2"/>
  <c r="BE524" i="2"/>
  <c r="BE546" i="2"/>
  <c r="BW593" i="2"/>
  <c r="BT593" i="2" s="1"/>
  <c r="BE598" i="2"/>
  <c r="BW600" i="2"/>
  <c r="BZ600" i="2" s="1"/>
  <c r="BX644" i="2"/>
  <c r="CA644" i="2" s="1"/>
  <c r="BX653" i="2"/>
  <c r="CA653" i="2" s="1"/>
  <c r="BW660" i="2"/>
  <c r="BT660" i="2" s="1"/>
  <c r="BW669" i="2"/>
  <c r="BT669" i="2" s="1"/>
  <c r="BE684" i="2"/>
  <c r="BP694" i="2"/>
  <c r="CA807" i="2"/>
  <c r="BE812" i="2"/>
  <c r="CB825" i="2"/>
  <c r="CG825" i="2" s="1"/>
  <c r="CJ825" i="2" s="1"/>
  <c r="CJ849" i="2"/>
  <c r="BW857" i="2"/>
  <c r="BT857" i="2" s="1"/>
  <c r="CB860" i="2"/>
  <c r="CG860" i="2" s="1"/>
  <c r="CJ860" i="2" s="1"/>
  <c r="CB864" i="2"/>
  <c r="CG864" i="2" s="1"/>
  <c r="CJ864" i="2" s="1"/>
  <c r="DG884" i="2"/>
  <c r="DI884" i="2" s="1"/>
  <c r="BW930" i="2"/>
  <c r="BT930" i="2" s="1"/>
  <c r="BW940" i="2"/>
  <c r="BT940" i="2" s="1"/>
  <c r="BP944" i="2"/>
  <c r="BN944" i="2" s="1"/>
  <c r="BD944" i="2" s="1"/>
  <c r="BX947" i="2"/>
  <c r="CA947" i="2" s="1"/>
  <c r="BX952" i="2"/>
  <c r="CB954" i="2"/>
  <c r="CF954" i="2" s="1"/>
  <c r="CC954" i="2" s="1"/>
  <c r="CB958" i="2"/>
  <c r="CF958" i="2" s="1"/>
  <c r="CC958" i="2" s="1"/>
  <c r="BF387" i="2"/>
  <c r="BW389" i="2"/>
  <c r="BT389" i="2" s="1"/>
  <c r="DG417" i="2"/>
  <c r="DJ417" i="2" s="1"/>
  <c r="DG435" i="2"/>
  <c r="DJ435" i="2" s="1"/>
  <c r="BP454" i="2"/>
  <c r="BX472" i="2"/>
  <c r="BN474" i="2"/>
  <c r="BD474" i="2" s="1"/>
  <c r="DG491" i="2"/>
  <c r="DJ491" i="2" s="1"/>
  <c r="BX520" i="2"/>
  <c r="CA520" i="2" s="1"/>
  <c r="BE558" i="2"/>
  <c r="BF563" i="2"/>
  <c r="BE568" i="2"/>
  <c r="CG569" i="2"/>
  <c r="BX593" i="2"/>
  <c r="CA593" i="2" s="1"/>
  <c r="DG595" i="2"/>
  <c r="DJ595" i="2" s="1"/>
  <c r="DG599" i="2"/>
  <c r="DJ599" i="2" s="1"/>
  <c r="BW604" i="2"/>
  <c r="BT604" i="2" s="1"/>
  <c r="DG610" i="2"/>
  <c r="DJ610" i="2" s="1"/>
  <c r="BF612" i="2"/>
  <c r="CB644" i="2"/>
  <c r="CF644" i="2" s="1"/>
  <c r="CC644" i="2" s="1"/>
  <c r="BF663" i="2"/>
  <c r="BE689" i="2"/>
  <c r="BW723" i="2"/>
  <c r="BT723" i="2" s="1"/>
  <c r="DG725" i="2"/>
  <c r="DI725" i="2" s="1"/>
  <c r="BE757" i="2"/>
  <c r="BP760" i="2"/>
  <c r="DG774" i="2"/>
  <c r="DJ774" i="2" s="1"/>
  <c r="BX816" i="2"/>
  <c r="CA816" i="2" s="1"/>
  <c r="DG830" i="2"/>
  <c r="BX847" i="2"/>
  <c r="CA847" i="2" s="1"/>
  <c r="DG882" i="2"/>
  <c r="DJ882" i="2" s="1"/>
  <c r="BO920" i="2"/>
  <c r="DQ957" i="2"/>
  <c r="DG963" i="2"/>
  <c r="DJ963" i="2" s="1"/>
  <c r="CB972" i="2"/>
  <c r="CF972" i="2" s="1"/>
  <c r="CC972" i="2" s="1"/>
  <c r="BE985" i="2"/>
  <c r="DG484" i="2"/>
  <c r="DJ484" i="2" s="1"/>
  <c r="BT506" i="2"/>
  <c r="DG537" i="2"/>
  <c r="DJ537" i="2" s="1"/>
  <c r="DG547" i="2"/>
  <c r="DJ547" i="2" s="1"/>
  <c r="DG587" i="2"/>
  <c r="DJ587" i="2" s="1"/>
  <c r="BX601" i="2"/>
  <c r="CA601" i="2" s="1"/>
  <c r="BW605" i="2"/>
  <c r="BT605" i="2" s="1"/>
  <c r="BW615" i="2"/>
  <c r="BZ615" i="2" s="1"/>
  <c r="DG617" i="2"/>
  <c r="DJ617" i="2" s="1"/>
  <c r="DG631" i="2"/>
  <c r="DJ631" i="2" s="1"/>
  <c r="DG638" i="2"/>
  <c r="DJ638" i="2" s="1"/>
  <c r="DG641" i="2"/>
  <c r="DJ641" i="2" s="1"/>
  <c r="BO652" i="2"/>
  <c r="DG684" i="2"/>
  <c r="DI684" i="2" s="1"/>
  <c r="BE692" i="2"/>
  <c r="BW695" i="2"/>
  <c r="BT695" i="2" s="1"/>
  <c r="BE699" i="2"/>
  <c r="BP734" i="2"/>
  <c r="BN734" i="2" s="1"/>
  <c r="BD734" i="2" s="1"/>
  <c r="CB735" i="2"/>
  <c r="CG735" i="2" s="1"/>
  <c r="DG737" i="2"/>
  <c r="DI737" i="2" s="1"/>
  <c r="BF786" i="2"/>
  <c r="BW808" i="2"/>
  <c r="BZ808" i="2" s="1"/>
  <c r="BY808" i="2" s="1"/>
  <c r="BE809" i="2"/>
  <c r="BE814" i="2"/>
  <c r="BE823" i="2"/>
  <c r="BW850" i="2"/>
  <c r="BZ850" i="2" s="1"/>
  <c r="BY850" i="2" s="1"/>
  <c r="BX869" i="2"/>
  <c r="CA869" i="2" s="1"/>
  <c r="BW876" i="2"/>
  <c r="BT876" i="2" s="1"/>
  <c r="CF890" i="2"/>
  <c r="CC890" i="2" s="1"/>
  <c r="BF891" i="2"/>
  <c r="CF894" i="2"/>
  <c r="CI894" i="2" s="1"/>
  <c r="CH894" i="2" s="1"/>
  <c r="BW911" i="2"/>
  <c r="BT911" i="2" s="1"/>
  <c r="BF940" i="2"/>
  <c r="DG945" i="2"/>
  <c r="DI945" i="2" s="1"/>
  <c r="BP947" i="2"/>
  <c r="BW959" i="2"/>
  <c r="BZ959" i="2" s="1"/>
  <c r="BY959" i="2" s="1"/>
  <c r="BX970" i="2"/>
  <c r="CA970" i="2" s="1"/>
  <c r="BX975" i="2"/>
  <c r="CA975" i="2" s="1"/>
  <c r="CB982" i="2"/>
  <c r="CG982" i="2" s="1"/>
  <c r="BW425" i="2"/>
  <c r="BT425" i="2" s="1"/>
  <c r="BW454" i="2"/>
  <c r="BT454" i="2" s="1"/>
  <c r="BX483" i="2"/>
  <c r="BW486" i="2"/>
  <c r="BT486" i="2" s="1"/>
  <c r="BW496" i="2"/>
  <c r="BT496" i="2" s="1"/>
  <c r="BX521" i="2"/>
  <c r="CA521" i="2" s="1"/>
  <c r="BW524" i="2"/>
  <c r="BT524" i="2" s="1"/>
  <c r="BX546" i="2"/>
  <c r="BN602" i="2"/>
  <c r="BD602" i="2" s="1"/>
  <c r="BF617" i="2"/>
  <c r="BF633" i="2"/>
  <c r="BX695" i="2"/>
  <c r="CA695" i="2" s="1"/>
  <c r="DG709" i="2"/>
  <c r="DJ709" i="2" s="1"/>
  <c r="DG712" i="2"/>
  <c r="DG715" i="2"/>
  <c r="DJ715" i="2" s="1"/>
  <c r="BX717" i="2"/>
  <c r="CA717" i="2" s="1"/>
  <c r="CB724" i="2"/>
  <c r="CF724" i="2" s="1"/>
  <c r="DG748" i="2"/>
  <c r="DI748" i="2" s="1"/>
  <c r="DG768" i="2"/>
  <c r="DJ768" i="2" s="1"/>
  <c r="DG783" i="2"/>
  <c r="DI783" i="2" s="1"/>
  <c r="BF807" i="2"/>
  <c r="BX808" i="2"/>
  <c r="CA808" i="2" s="1"/>
  <c r="BF825" i="2"/>
  <c r="BX829" i="2"/>
  <c r="CA829" i="2" s="1"/>
  <c r="BE834" i="2"/>
  <c r="DG842" i="2"/>
  <c r="BX850" i="2"/>
  <c r="CA850" i="2" s="1"/>
  <c r="BN863" i="2"/>
  <c r="BX876" i="2"/>
  <c r="CA876" i="2" s="1"/>
  <c r="BE877" i="2"/>
  <c r="BE913" i="2"/>
  <c r="BE945" i="2"/>
  <c r="BX959" i="2"/>
  <c r="CA959" i="2" s="1"/>
  <c r="BX980" i="2"/>
  <c r="CA980" i="2" s="1"/>
  <c r="BX387" i="2"/>
  <c r="BX486" i="2"/>
  <c r="CA486" i="2" s="1"/>
  <c r="BF491" i="2"/>
  <c r="BF508" i="2"/>
  <c r="CB521" i="2"/>
  <c r="CG521" i="2" s="1"/>
  <c r="BX550" i="2"/>
  <c r="BP560" i="2"/>
  <c r="CB623" i="2"/>
  <c r="CF623" i="2" s="1"/>
  <c r="CC623" i="2" s="1"/>
  <c r="BX630" i="2"/>
  <c r="CA630" i="2" s="1"/>
  <c r="CB643" i="2"/>
  <c r="CF643" i="2" s="1"/>
  <c r="CC643" i="2" s="1"/>
  <c r="BE656" i="2"/>
  <c r="BF693" i="2"/>
  <c r="BE735" i="2"/>
  <c r="BF764" i="2"/>
  <c r="BE768" i="2"/>
  <c r="BO771" i="2"/>
  <c r="DG788" i="2"/>
  <c r="DI788" i="2" s="1"/>
  <c r="DG937" i="2"/>
  <c r="DI937" i="2" s="1"/>
  <c r="BP943" i="2"/>
  <c r="BX955" i="2"/>
  <c r="CA955" i="2" s="1"/>
  <c r="BX967" i="2"/>
  <c r="CA967" i="2" s="1"/>
  <c r="BY967" i="2" s="1"/>
  <c r="DG968" i="2"/>
  <c r="DJ968" i="2" s="1"/>
  <c r="DJ147" i="2"/>
  <c r="DI147" i="2"/>
  <c r="BP16" i="2"/>
  <c r="BN16" i="2" s="1"/>
  <c r="BD16" i="2" s="1"/>
  <c r="BE40" i="2"/>
  <c r="DQ3" i="2"/>
  <c r="DG12" i="2"/>
  <c r="DJ12" i="2" s="1"/>
  <c r="DG15" i="2"/>
  <c r="DI15" i="2" s="1"/>
  <c r="BE19" i="2"/>
  <c r="DQ19" i="2"/>
  <c r="DG27" i="2"/>
  <c r="DJ27" i="2" s="1"/>
  <c r="BW29" i="2"/>
  <c r="BT29" i="2" s="1"/>
  <c r="BP31" i="2"/>
  <c r="BN31" i="2" s="1"/>
  <c r="BD31" i="2" s="1"/>
  <c r="DG44" i="2"/>
  <c r="DJ44" i="2" s="1"/>
  <c r="BF60" i="2"/>
  <c r="BE63" i="2"/>
  <c r="BX68" i="2"/>
  <c r="CA68" i="2" s="1"/>
  <c r="CB70" i="2"/>
  <c r="BP79" i="2"/>
  <c r="BN79" i="2" s="1"/>
  <c r="BD79" i="2" s="1"/>
  <c r="BF85" i="2"/>
  <c r="BF90" i="2"/>
  <c r="BW107" i="2"/>
  <c r="BT107" i="2" s="1"/>
  <c r="DG115" i="2"/>
  <c r="DI115" i="2" s="1"/>
  <c r="CB125" i="2"/>
  <c r="CG125" i="2" s="1"/>
  <c r="CJ125" i="2" s="1"/>
  <c r="CB128" i="2"/>
  <c r="CG128" i="2" s="1"/>
  <c r="CJ128" i="2" s="1"/>
  <c r="BX142" i="2"/>
  <c r="CA142" i="2" s="1"/>
  <c r="BX144" i="2"/>
  <c r="CA144" i="2" s="1"/>
  <c r="CB156" i="2"/>
  <c r="CG156" i="2" s="1"/>
  <c r="BW156" i="2"/>
  <c r="BT156" i="2" s="1"/>
  <c r="G164" i="13"/>
  <c r="DQ163" i="2"/>
  <c r="G165" i="13"/>
  <c r="DQ164" i="2"/>
  <c r="CG268" i="2"/>
  <c r="CJ268" i="2" s="1"/>
  <c r="BE92" i="2"/>
  <c r="BE103" i="2"/>
  <c r="CF136" i="2"/>
  <c r="CC136" i="2" s="1"/>
  <c r="DQ138" i="2"/>
  <c r="BP176" i="2"/>
  <c r="BN176" i="2" s="1"/>
  <c r="BD176" i="2" s="1"/>
  <c r="BF176" i="2"/>
  <c r="BX184" i="2"/>
  <c r="CA184" i="2" s="1"/>
  <c r="BW184" i="2"/>
  <c r="BT184" i="2" s="1"/>
  <c r="CF309" i="2"/>
  <c r="CC309" i="2" s="1"/>
  <c r="CG309" i="2"/>
  <c r="CJ309" i="2" s="1"/>
  <c r="DQ27" i="2"/>
  <c r="DG46" i="2"/>
  <c r="DJ46" i="2" s="1"/>
  <c r="BO51" i="2"/>
  <c r="BN51" i="2" s="1"/>
  <c r="BD51" i="2" s="1"/>
  <c r="DV51" i="2"/>
  <c r="BO53" i="2"/>
  <c r="DV54" i="2"/>
  <c r="DG60" i="2"/>
  <c r="DJ60" i="2" s="1"/>
  <c r="BX61" i="2"/>
  <c r="CA61" i="2" s="1"/>
  <c r="DG62" i="2"/>
  <c r="DJ62" i="2" s="1"/>
  <c r="BW67" i="2"/>
  <c r="BT67" i="2" s="1"/>
  <c r="DG69" i="2"/>
  <c r="DJ69" i="2" s="1"/>
  <c r="BX73" i="2"/>
  <c r="CA73" i="2" s="1"/>
  <c r="DQ78" i="2"/>
  <c r="DG85" i="2"/>
  <c r="DJ85" i="2" s="1"/>
  <c r="BF92" i="2"/>
  <c r="DG95" i="2"/>
  <c r="DJ95" i="2" s="1"/>
  <c r="BE112" i="2"/>
  <c r="BW117" i="2"/>
  <c r="BT117" i="2" s="1"/>
  <c r="DG119" i="2"/>
  <c r="DJ119" i="2" s="1"/>
  <c r="BW120" i="2"/>
  <c r="BT120" i="2" s="1"/>
  <c r="BW127" i="2"/>
  <c r="DQ135" i="2"/>
  <c r="BE147" i="2"/>
  <c r="BE155" i="2"/>
  <c r="DG159" i="2"/>
  <c r="DJ159" i="2" s="1"/>
  <c r="BE204" i="2"/>
  <c r="BO204" i="2"/>
  <c r="CB204" i="2"/>
  <c r="CF204" i="2" s="1"/>
  <c r="CC204" i="2" s="1"/>
  <c r="BW204" i="2"/>
  <c r="BZ204" i="2" s="1"/>
  <c r="BY204" i="2" s="1"/>
  <c r="DQ39" i="2"/>
  <c r="CB61" i="2"/>
  <c r="CF61" i="2" s="1"/>
  <c r="CC61" i="2" s="1"/>
  <c r="BX67" i="2"/>
  <c r="CA67" i="2" s="1"/>
  <c r="BO69" i="2"/>
  <c r="BN69" i="2" s="1"/>
  <c r="BD69" i="2" s="1"/>
  <c r="BW87" i="2"/>
  <c r="BT87" i="2" s="1"/>
  <c r="CB187" i="2"/>
  <c r="CG187" i="2" s="1"/>
  <c r="BW187" i="2"/>
  <c r="BT187" i="2" s="1"/>
  <c r="BX217" i="2"/>
  <c r="CA217" i="2" s="1"/>
  <c r="BW217" i="2"/>
  <c r="BT217" i="2" s="1"/>
  <c r="CB217" i="2"/>
  <c r="CF217" i="2" s="1"/>
  <c r="CC217" i="2" s="1"/>
  <c r="BO27" i="2"/>
  <c r="DG9" i="2"/>
  <c r="DJ9" i="2" s="1"/>
  <c r="DQ18" i="2"/>
  <c r="BF24" i="2"/>
  <c r="CB25" i="2"/>
  <c r="CG25" i="2" s="1"/>
  <c r="BE26" i="2"/>
  <c r="DV27" i="2"/>
  <c r="BN32" i="2"/>
  <c r="BD32" i="2" s="1"/>
  <c r="BE35" i="2"/>
  <c r="BF36" i="2"/>
  <c r="DV37" i="2"/>
  <c r="BO39" i="2"/>
  <c r="BN39" i="2" s="1"/>
  <c r="BD39" i="2" s="1"/>
  <c r="BO43" i="2"/>
  <c r="BN43" i="2" s="1"/>
  <c r="BD43" i="2" s="1"/>
  <c r="DV43" i="2"/>
  <c r="DQ46" i="2"/>
  <c r="BN47" i="2"/>
  <c r="BD47" i="2" s="1"/>
  <c r="BE50" i="2"/>
  <c r="BF65" i="2"/>
  <c r="DQ69" i="2"/>
  <c r="CB73" i="2"/>
  <c r="CG73" i="2" s="1"/>
  <c r="BX78" i="2"/>
  <c r="CA78" i="2" s="1"/>
  <c r="BW115" i="2"/>
  <c r="BT115" i="2" s="1"/>
  <c r="BF168" i="2"/>
  <c r="BP168" i="2"/>
  <c r="BO169" i="2"/>
  <c r="BN169" i="2" s="1"/>
  <c r="BD169" i="2" s="1"/>
  <c r="BE169" i="2"/>
  <c r="BE194" i="2"/>
  <c r="BO194" i="2"/>
  <c r="DU12" i="2"/>
  <c r="DU20" i="2"/>
  <c r="BE31" i="2"/>
  <c r="DG35" i="2"/>
  <c r="DJ35" i="2" s="1"/>
  <c r="BW37" i="2"/>
  <c r="BT37" i="2" s="1"/>
  <c r="BE42" i="2"/>
  <c r="BE54" i="2"/>
  <c r="BE64" i="2"/>
  <c r="DG75" i="2"/>
  <c r="DI75" i="2" s="1"/>
  <c r="BE79" i="2"/>
  <c r="BW85" i="2"/>
  <c r="BZ85" i="2" s="1"/>
  <c r="BP93" i="2"/>
  <c r="BW97" i="2"/>
  <c r="BT97" i="2" s="1"/>
  <c r="BW103" i="2"/>
  <c r="BT103" i="2" s="1"/>
  <c r="BE111" i="2"/>
  <c r="BF117" i="2"/>
  <c r="BW125" i="2"/>
  <c r="BT125" i="2" s="1"/>
  <c r="BP133" i="2"/>
  <c r="BN133" i="2" s="1"/>
  <c r="BD133" i="2" s="1"/>
  <c r="BF138" i="2"/>
  <c r="BE156" i="2"/>
  <c r="BN159" i="2"/>
  <c r="BW161" i="2"/>
  <c r="BT161" i="2" s="1"/>
  <c r="BP162" i="2"/>
  <c r="BN162" i="2" s="1"/>
  <c r="BD162" i="2" s="1"/>
  <c r="BF162" i="2"/>
  <c r="BX170" i="2"/>
  <c r="CA170" i="2" s="1"/>
  <c r="BW170" i="2"/>
  <c r="CB188" i="2"/>
  <c r="CF188" i="2" s="1"/>
  <c r="CC188" i="2" s="1"/>
  <c r="BX188" i="2"/>
  <c r="CA188" i="2" s="1"/>
  <c r="BW188" i="2"/>
  <c r="BZ188" i="2" s="1"/>
  <c r="BY188" i="2" s="1"/>
  <c r="BX198" i="2"/>
  <c r="CA198" i="2" s="1"/>
  <c r="CB198" i="2"/>
  <c r="CF198" i="2" s="1"/>
  <c r="CC198" i="2" s="1"/>
  <c r="BW12" i="2"/>
  <c r="BT12" i="2" s="1"/>
  <c r="DV15" i="2"/>
  <c r="DG3" i="2"/>
  <c r="DJ3" i="2" s="1"/>
  <c r="BF33" i="2"/>
  <c r="BO45" i="2"/>
  <c r="BW60" i="2"/>
  <c r="BZ60" i="2" s="1"/>
  <c r="BY60" i="2" s="1"/>
  <c r="BE67" i="2"/>
  <c r="BO73" i="2"/>
  <c r="BE84" i="2"/>
  <c r="BX85" i="2"/>
  <c r="CA85" i="2" s="1"/>
  <c r="BF99" i="2"/>
  <c r="BE104" i="2"/>
  <c r="BW121" i="2"/>
  <c r="BF123" i="2"/>
  <c r="BX125" i="2"/>
  <c r="CA125" i="2" s="1"/>
  <c r="BW128" i="2"/>
  <c r="CF137" i="2"/>
  <c r="BX161" i="2"/>
  <c r="CA161" i="2" s="1"/>
  <c r="BX215" i="2"/>
  <c r="CA215" i="2" s="1"/>
  <c r="BW215" i="2"/>
  <c r="BT215" i="2" s="1"/>
  <c r="CB215" i="2"/>
  <c r="CF215" i="2" s="1"/>
  <c r="CC215" i="2" s="1"/>
  <c r="BN55" i="2"/>
  <c r="BD55" i="2" s="1"/>
  <c r="BE82" i="2"/>
  <c r="BE102" i="2"/>
  <c r="BF114" i="2"/>
  <c r="BN138" i="2"/>
  <c r="BD138" i="2" s="1"/>
  <c r="DG138" i="2"/>
  <c r="DJ138" i="2" s="1"/>
  <c r="BE143" i="2"/>
  <c r="BW144" i="2"/>
  <c r="BT144" i="2" s="1"/>
  <c r="BE151" i="2"/>
  <c r="DI151" i="2"/>
  <c r="DJ163" i="2"/>
  <c r="DI163" i="2"/>
  <c r="BE196" i="2"/>
  <c r="BO196" i="2"/>
  <c r="DQ161" i="2"/>
  <c r="BW206" i="2"/>
  <c r="BZ206" i="2" s="1"/>
  <c r="BY206" i="2" s="1"/>
  <c r="BO218" i="2"/>
  <c r="BX225" i="2"/>
  <c r="CA225" i="2" s="1"/>
  <c r="BX229" i="2"/>
  <c r="CA229" i="2" s="1"/>
  <c r="CB237" i="2"/>
  <c r="CF237" i="2" s="1"/>
  <c r="CC237" i="2" s="1"/>
  <c r="BW241" i="2"/>
  <c r="BZ241" i="2" s="1"/>
  <c r="BY241" i="2" s="1"/>
  <c r="BX246" i="2"/>
  <c r="CA246" i="2" s="1"/>
  <c r="BF261" i="2"/>
  <c r="BX262" i="2"/>
  <c r="CA262" i="2" s="1"/>
  <c r="CF266" i="2"/>
  <c r="CC266" i="2" s="1"/>
  <c r="BE267" i="2"/>
  <c r="BW268" i="2"/>
  <c r="BE271" i="2"/>
  <c r="BX287" i="2"/>
  <c r="CA287" i="2" s="1"/>
  <c r="BF288" i="2"/>
  <c r="BX290" i="2"/>
  <c r="CA290" i="2" s="1"/>
  <c r="CB310" i="2"/>
  <c r="CG310" i="2" s="1"/>
  <c r="CJ310" i="2" s="1"/>
  <c r="BF312" i="2"/>
  <c r="BF315" i="2"/>
  <c r="DG340" i="2"/>
  <c r="DI340" i="2" s="1"/>
  <c r="BX341" i="2"/>
  <c r="CA341" i="2" s="1"/>
  <c r="BW346" i="2"/>
  <c r="BT346" i="2" s="1"/>
  <c r="BE362" i="2"/>
  <c r="BE369" i="2"/>
  <c r="BP377" i="2"/>
  <c r="DG393" i="2"/>
  <c r="DI393" i="2" s="1"/>
  <c r="DG403" i="2"/>
  <c r="DJ403" i="2" s="1"/>
  <c r="BP409" i="2"/>
  <c r="BP410" i="2"/>
  <c r="BX414" i="2"/>
  <c r="CA414" i="2" s="1"/>
  <c r="DG424" i="2"/>
  <c r="BE429" i="2"/>
  <c r="DG446" i="2"/>
  <c r="DI446" i="2" s="1"/>
  <c r="BW452" i="2"/>
  <c r="BZ452" i="2" s="1"/>
  <c r="BY452" i="2" s="1"/>
  <c r="BE453" i="2"/>
  <c r="BW458" i="2"/>
  <c r="BT458" i="2" s="1"/>
  <c r="BE474" i="2"/>
  <c r="BE480" i="2"/>
  <c r="BP485" i="2"/>
  <c r="BN485" i="2" s="1"/>
  <c r="BD485" i="2" s="1"/>
  <c r="BE488" i="2"/>
  <c r="BF503" i="2"/>
  <c r="BP507" i="2"/>
  <c r="BN507" i="2" s="1"/>
  <c r="BD507" i="2" s="1"/>
  <c r="BF507" i="2"/>
  <c r="BW516" i="2"/>
  <c r="BT516" i="2" s="1"/>
  <c r="BW534" i="2"/>
  <c r="BT534" i="2" s="1"/>
  <c r="BX534" i="2"/>
  <c r="CA534" i="2" s="1"/>
  <c r="BP559" i="2"/>
  <c r="BF559" i="2"/>
  <c r="G584" i="13"/>
  <c r="DG561" i="2"/>
  <c r="DJ561" i="2" s="1"/>
  <c r="BP568" i="2"/>
  <c r="BN568" i="2" s="1"/>
  <c r="BD568" i="2" s="1"/>
  <c r="BX206" i="2"/>
  <c r="CA206" i="2" s="1"/>
  <c r="DG227" i="2"/>
  <c r="DJ227" i="2" s="1"/>
  <c r="CB229" i="2"/>
  <c r="BP245" i="2"/>
  <c r="BX268" i="2"/>
  <c r="CA268" i="2" s="1"/>
  <c r="DG276" i="2"/>
  <c r="DJ276" i="2" s="1"/>
  <c r="DG289" i="2"/>
  <c r="DJ289" i="2" s="1"/>
  <c r="DG296" i="2"/>
  <c r="DJ296" i="2" s="1"/>
  <c r="BO340" i="2"/>
  <c r="DG346" i="2"/>
  <c r="DJ346" i="2" s="1"/>
  <c r="DG348" i="2"/>
  <c r="DI348" i="2" s="1"/>
  <c r="BW359" i="2"/>
  <c r="BT359" i="2" s="1"/>
  <c r="CB386" i="2"/>
  <c r="CG386" i="2" s="1"/>
  <c r="CJ386" i="2" s="1"/>
  <c r="DG387" i="2"/>
  <c r="DJ387" i="2" s="1"/>
  <c r="BP412" i="2"/>
  <c r="BP413" i="2"/>
  <c r="BZ414" i="2"/>
  <c r="BY414" i="2" s="1"/>
  <c r="BN428" i="2"/>
  <c r="BD428" i="2" s="1"/>
  <c r="BX452" i="2"/>
  <c r="CA452" i="2" s="1"/>
  <c r="DG464" i="2"/>
  <c r="DJ464" i="2" s="1"/>
  <c r="BP468" i="2"/>
  <c r="BN468" i="2" s="1"/>
  <c r="BP505" i="2"/>
  <c r="BN505" i="2" s="1"/>
  <c r="BD505" i="2" s="1"/>
  <c r="BF505" i="2"/>
  <c r="G528" i="13"/>
  <c r="DG505" i="2"/>
  <c r="DJ505" i="2" s="1"/>
  <c r="BF510" i="2"/>
  <c r="BP510" i="2"/>
  <c r="BN510" i="2" s="1"/>
  <c r="BD510" i="2" s="1"/>
  <c r="CB516" i="2"/>
  <c r="CF516" i="2" s="1"/>
  <c r="CC516" i="2" s="1"/>
  <c r="G565" i="13"/>
  <c r="DG542" i="2"/>
  <c r="DJ542" i="2" s="1"/>
  <c r="BW545" i="2"/>
  <c r="BT545" i="2" s="1"/>
  <c r="BX545" i="2"/>
  <c r="CA545" i="2" s="1"/>
  <c r="BX560" i="2"/>
  <c r="CA560" i="2" s="1"/>
  <c r="CB560" i="2"/>
  <c r="CF560" i="2" s="1"/>
  <c r="CC560" i="2" s="1"/>
  <c r="G585" i="13"/>
  <c r="DG562" i="2"/>
  <c r="DJ562" i="2" s="1"/>
  <c r="G591" i="13"/>
  <c r="BE579" i="2"/>
  <c r="BO579" i="2"/>
  <c r="BP603" i="2"/>
  <c r="BF603" i="2"/>
  <c r="BX322" i="2"/>
  <c r="CA322" i="2" s="1"/>
  <c r="BO355" i="2"/>
  <c r="BO357" i="2"/>
  <c r="BN357" i="2" s="1"/>
  <c r="BD357" i="2" s="1"/>
  <c r="BX359" i="2"/>
  <c r="CA359" i="2" s="1"/>
  <c r="BO503" i="2"/>
  <c r="BN503" i="2" s="1"/>
  <c r="BD503" i="2" s="1"/>
  <c r="BX504" i="2"/>
  <c r="CA504" i="2" s="1"/>
  <c r="BW504" i="2"/>
  <c r="BZ504" i="2" s="1"/>
  <c r="BY504" i="2" s="1"/>
  <c r="G530" i="13"/>
  <c r="DG507" i="2"/>
  <c r="DJ507" i="2" s="1"/>
  <c r="BE520" i="2"/>
  <c r="BO520" i="2"/>
  <c r="BX540" i="2"/>
  <c r="CA540" i="2" s="1"/>
  <c r="BW540" i="2"/>
  <c r="BT540" i="2" s="1"/>
  <c r="G569" i="13"/>
  <c r="DG546" i="2"/>
  <c r="DJ546" i="2" s="1"/>
  <c r="G576" i="13"/>
  <c r="DG553" i="2"/>
  <c r="BE561" i="2"/>
  <c r="BO561" i="2"/>
  <c r="BW589" i="2"/>
  <c r="BT589" i="2" s="1"/>
  <c r="CB589" i="2"/>
  <c r="CF589" i="2" s="1"/>
  <c r="CC589" i="2" s="1"/>
  <c r="BF594" i="2"/>
  <c r="G627" i="13"/>
  <c r="DG601" i="2"/>
  <c r="DJ601" i="2" s="1"/>
  <c r="DG180" i="2"/>
  <c r="DJ180" i="2" s="1"/>
  <c r="CB205" i="2"/>
  <c r="CG205" i="2" s="1"/>
  <c r="BW214" i="2"/>
  <c r="BZ214" i="2" s="1"/>
  <c r="BY214" i="2" s="1"/>
  <c r="BW218" i="2"/>
  <c r="BZ218" i="2" s="1"/>
  <c r="BY218" i="2" s="1"/>
  <c r="BW224" i="2"/>
  <c r="BT224" i="2" s="1"/>
  <c r="BO225" i="2"/>
  <c r="CB240" i="2"/>
  <c r="BX243" i="2"/>
  <c r="CA243" i="2" s="1"/>
  <c r="BE244" i="2"/>
  <c r="DG244" i="2"/>
  <c r="DJ244" i="2" s="1"/>
  <c r="CB247" i="2"/>
  <c r="CF247" i="2" s="1"/>
  <c r="CC247" i="2" s="1"/>
  <c r="BE249" i="2"/>
  <c r="BO269" i="2"/>
  <c r="BN269" i="2" s="1"/>
  <c r="BD269" i="2" s="1"/>
  <c r="BX278" i="2"/>
  <c r="CA278" i="2" s="1"/>
  <c r="BW283" i="2"/>
  <c r="BT283" i="2" s="1"/>
  <c r="BF284" i="2"/>
  <c r="BW291" i="2"/>
  <c r="BT291" i="2" s="1"/>
  <c r="BF292" i="2"/>
  <c r="CB294" i="2"/>
  <c r="CF294" i="2" s="1"/>
  <c r="CC294" i="2" s="1"/>
  <c r="BX297" i="2"/>
  <c r="CA297" i="2" s="1"/>
  <c r="DG298" i="2"/>
  <c r="DI298" i="2" s="1"/>
  <c r="BF302" i="2"/>
  <c r="BF304" i="2"/>
  <c r="BX306" i="2"/>
  <c r="CA306" i="2" s="1"/>
  <c r="BF307" i="2"/>
  <c r="BW309" i="2"/>
  <c r="BT309" i="2" s="1"/>
  <c r="BF319" i="2"/>
  <c r="BW321" i="2"/>
  <c r="BT321" i="2" s="1"/>
  <c r="BF327" i="2"/>
  <c r="BX336" i="2"/>
  <c r="CA336" i="2" s="1"/>
  <c r="BF351" i="2"/>
  <c r="BX356" i="2"/>
  <c r="CA356" i="2" s="1"/>
  <c r="BW360" i="2"/>
  <c r="BT360" i="2" s="1"/>
  <c r="BX367" i="2"/>
  <c r="CA367" i="2" s="1"/>
  <c r="BW368" i="2"/>
  <c r="BX376" i="2"/>
  <c r="CA376" i="2" s="1"/>
  <c r="BN386" i="2"/>
  <c r="BD386" i="2" s="1"/>
  <c r="BF405" i="2"/>
  <c r="BW410" i="2"/>
  <c r="BT410" i="2" s="1"/>
  <c r="BF416" i="2"/>
  <c r="DG427" i="2"/>
  <c r="DJ427" i="2" s="1"/>
  <c r="BW432" i="2"/>
  <c r="BT432" i="2" s="1"/>
  <c r="BF433" i="2"/>
  <c r="CB438" i="2"/>
  <c r="BW441" i="2"/>
  <c r="BT441" i="2" s="1"/>
  <c r="BW449" i="2"/>
  <c r="BT449" i="2" s="1"/>
  <c r="CB456" i="2"/>
  <c r="CF456" i="2" s="1"/>
  <c r="CC456" i="2" s="1"/>
  <c r="BF469" i="2"/>
  <c r="BN471" i="2"/>
  <c r="BD471" i="2" s="1"/>
  <c r="BF496" i="2"/>
  <c r="BX527" i="2"/>
  <c r="CA527" i="2" s="1"/>
  <c r="BW527" i="2"/>
  <c r="BT527" i="2" s="1"/>
  <c r="BO541" i="2"/>
  <c r="BE541" i="2"/>
  <c r="BX552" i="2"/>
  <c r="CA552" i="2" s="1"/>
  <c r="CB552" i="2"/>
  <c r="CF552" i="2" s="1"/>
  <c r="CC552" i="2" s="1"/>
  <c r="CF561" i="2"/>
  <c r="CC561" i="2" s="1"/>
  <c r="CG561" i="2"/>
  <c r="CJ561" i="2" s="1"/>
  <c r="BX590" i="2"/>
  <c r="CB590" i="2"/>
  <c r="CG590" i="2" s="1"/>
  <c r="CJ590" i="2" s="1"/>
  <c r="CC622" i="2"/>
  <c r="CI622" i="2"/>
  <c r="CH622" i="2" s="1"/>
  <c r="BX214" i="2"/>
  <c r="CA214" i="2" s="1"/>
  <c r="CB218" i="2"/>
  <c r="CG218" i="2" s="1"/>
  <c r="CJ218" i="2" s="1"/>
  <c r="BW228" i="2"/>
  <c r="BT228" i="2" s="1"/>
  <c r="BE257" i="2"/>
  <c r="BE264" i="2"/>
  <c r="BE273" i="2"/>
  <c r="BZ278" i="2"/>
  <c r="BY278" i="2" s="1"/>
  <c r="BX309" i="2"/>
  <c r="CA309" i="2" s="1"/>
  <c r="BF313" i="2"/>
  <c r="DG328" i="2"/>
  <c r="DJ328" i="2" s="1"/>
  <c r="BF341" i="2"/>
  <c r="CA352" i="2"/>
  <c r="BX360" i="2"/>
  <c r="CA360" i="2" s="1"/>
  <c r="BF380" i="2"/>
  <c r="BP384" i="2"/>
  <c r="BF394" i="2"/>
  <c r="BX410" i="2"/>
  <c r="CA410" i="2" s="1"/>
  <c r="DG422" i="2"/>
  <c r="DI422" i="2" s="1"/>
  <c r="BP427" i="2"/>
  <c r="BE437" i="2"/>
  <c r="BX449" i="2"/>
  <c r="CA449" i="2" s="1"/>
  <c r="CA471" i="2"/>
  <c r="BE476" i="2"/>
  <c r="BN478" i="2"/>
  <c r="BD478" i="2" s="1"/>
  <c r="BX485" i="2"/>
  <c r="CA485" i="2" s="1"/>
  <c r="BW498" i="2"/>
  <c r="BT498" i="2" s="1"/>
  <c r="BW500" i="2"/>
  <c r="BT500" i="2" s="1"/>
  <c r="G524" i="13"/>
  <c r="DG501" i="2"/>
  <c r="DJ501" i="2" s="1"/>
  <c r="BP506" i="2"/>
  <c r="BN506" i="2" s="1"/>
  <c r="BD506" i="2" s="1"/>
  <c r="BE509" i="2"/>
  <c r="G550" i="13"/>
  <c r="DG527" i="2"/>
  <c r="BW531" i="2"/>
  <c r="BT531" i="2" s="1"/>
  <c r="BX531" i="2"/>
  <c r="CA531" i="2" s="1"/>
  <c r="BF544" i="2"/>
  <c r="BP546" i="2"/>
  <c r="BN546" i="2" s="1"/>
  <c r="BD546" i="2" s="1"/>
  <c r="BF546" i="2"/>
  <c r="BE553" i="2"/>
  <c r="BO553" i="2"/>
  <c r="BF576" i="2"/>
  <c r="BP576" i="2"/>
  <c r="BW174" i="2"/>
  <c r="BW197" i="2"/>
  <c r="BT197" i="2" s="1"/>
  <c r="BX200" i="2"/>
  <c r="CA200" i="2" s="1"/>
  <c r="BO220" i="2"/>
  <c r="BX228" i="2"/>
  <c r="CA228" i="2" s="1"/>
  <c r="BP236" i="2"/>
  <c r="BE243" i="2"/>
  <c r="BX251" i="2"/>
  <c r="CA251" i="2" s="1"/>
  <c r="BO252" i="2"/>
  <c r="BF264" i="2"/>
  <c r="BW266" i="2"/>
  <c r="BT266" i="2" s="1"/>
  <c r="DG285" i="2"/>
  <c r="DJ285" i="2" s="1"/>
  <c r="BW312" i="2"/>
  <c r="BZ312" i="2" s="1"/>
  <c r="BY312" i="2" s="1"/>
  <c r="BE317" i="2"/>
  <c r="BE318" i="2"/>
  <c r="BE324" i="2"/>
  <c r="BE332" i="2"/>
  <c r="BF347" i="2"/>
  <c r="BE376" i="2"/>
  <c r="BE378" i="2"/>
  <c r="DG386" i="2"/>
  <c r="DI386" i="2" s="1"/>
  <c r="BE392" i="2"/>
  <c r="BE399" i="2"/>
  <c r="DG407" i="2"/>
  <c r="DJ407" i="2" s="1"/>
  <c r="DG410" i="2"/>
  <c r="DJ410" i="2" s="1"/>
  <c r="DG413" i="2"/>
  <c r="DJ413" i="2" s="1"/>
  <c r="BP418" i="2"/>
  <c r="BN419" i="2"/>
  <c r="BD419" i="2" s="1"/>
  <c r="BF425" i="2"/>
  <c r="BW436" i="2"/>
  <c r="BT436" i="2" s="1"/>
  <c r="BF440" i="2"/>
  <c r="BX464" i="2"/>
  <c r="CA464" i="2" s="1"/>
  <c r="BE465" i="2"/>
  <c r="BW471" i="2"/>
  <c r="BT471" i="2" s="1"/>
  <c r="BE482" i="2"/>
  <c r="BE486" i="2"/>
  <c r="BX498" i="2"/>
  <c r="CA498" i="2" s="1"/>
  <c r="BX503" i="2"/>
  <c r="BE507" i="2"/>
  <c r="G533" i="13"/>
  <c r="DG510" i="2"/>
  <c r="DJ510" i="2" s="1"/>
  <c r="BE529" i="2"/>
  <c r="BP531" i="2"/>
  <c r="BF531" i="2"/>
  <c r="G554" i="13"/>
  <c r="DG531" i="2"/>
  <c r="DJ531" i="2" s="1"/>
  <c r="BE533" i="2"/>
  <c r="CB572" i="2"/>
  <c r="CF572" i="2" s="1"/>
  <c r="CC572" i="2" s="1"/>
  <c r="BX572" i="2"/>
  <c r="CA572" i="2" s="1"/>
  <c r="G604" i="13"/>
  <c r="DG578" i="2"/>
  <c r="DJ578" i="2" s="1"/>
  <c r="BO581" i="2"/>
  <c r="BE581" i="2"/>
  <c r="BP598" i="2"/>
  <c r="BF598" i="2"/>
  <c r="DG304" i="2"/>
  <c r="DJ304" i="2" s="1"/>
  <c r="BF323" i="2"/>
  <c r="DG360" i="2"/>
  <c r="DJ360" i="2" s="1"/>
  <c r="BP497" i="2"/>
  <c r="BN497" i="2" s="1"/>
  <c r="BD497" i="2" s="1"/>
  <c r="BF497" i="2"/>
  <c r="BO550" i="2"/>
  <c r="BE550" i="2"/>
  <c r="BW558" i="2"/>
  <c r="BZ558" i="2" s="1"/>
  <c r="BY558" i="2" s="1"/>
  <c r="BX558" i="2"/>
  <c r="CA558" i="2" s="1"/>
  <c r="CB558" i="2"/>
  <c r="CG558" i="2" s="1"/>
  <c r="CJ558" i="2" s="1"/>
  <c r="BO573" i="2"/>
  <c r="BE573" i="2"/>
  <c r="CB577" i="2"/>
  <c r="CF577" i="2" s="1"/>
  <c r="CC577" i="2" s="1"/>
  <c r="BX577" i="2"/>
  <c r="CA577" i="2" s="1"/>
  <c r="BW577" i="2"/>
  <c r="BT577" i="2" s="1"/>
  <c r="CB581" i="2"/>
  <c r="CG581" i="2" s="1"/>
  <c r="CJ581" i="2" s="1"/>
  <c r="BW581" i="2"/>
  <c r="BT581" i="2" s="1"/>
  <c r="BW225" i="2"/>
  <c r="BZ225" i="2" s="1"/>
  <c r="BY225" i="2" s="1"/>
  <c r="BX237" i="2"/>
  <c r="CA237" i="2" s="1"/>
  <c r="CB244" i="2"/>
  <c r="CG244" i="2" s="1"/>
  <c r="CJ244" i="2" s="1"/>
  <c r="BW246" i="2"/>
  <c r="BT246" i="2" s="1"/>
  <c r="BW254" i="2"/>
  <c r="BZ254" i="2" s="1"/>
  <c r="BP257" i="2"/>
  <c r="BW262" i="2"/>
  <c r="BT262" i="2" s="1"/>
  <c r="BF367" i="2"/>
  <c r="BF375" i="2"/>
  <c r="BW384" i="2"/>
  <c r="BT384" i="2" s="1"/>
  <c r="BX386" i="2"/>
  <c r="CA386" i="2" s="1"/>
  <c r="BF390" i="2"/>
  <c r="BX415" i="2"/>
  <c r="CA415" i="2" s="1"/>
  <c r="BX427" i="2"/>
  <c r="CA427" i="2" s="1"/>
  <c r="BO578" i="2"/>
  <c r="BN578" i="2" s="1"/>
  <c r="BD578" i="2" s="1"/>
  <c r="BE578" i="2"/>
  <c r="BW582" i="2"/>
  <c r="BT582" i="2" s="1"/>
  <c r="BX582" i="2"/>
  <c r="CA582" i="2" s="1"/>
  <c r="BP592" i="2"/>
  <c r="BF592" i="2"/>
  <c r="BE517" i="2"/>
  <c r="BW520" i="2"/>
  <c r="BT520" i="2" s="1"/>
  <c r="BX541" i="2"/>
  <c r="CA541" i="2" s="1"/>
  <c r="BW544" i="2"/>
  <c r="BW551" i="2"/>
  <c r="BT551" i="2" s="1"/>
  <c r="BP552" i="2"/>
  <c r="CB576" i="2"/>
  <c r="CF576" i="2" s="1"/>
  <c r="CC576" i="2" s="1"/>
  <c r="BW580" i="2"/>
  <c r="BT580" i="2" s="1"/>
  <c r="BF587" i="2"/>
  <c r="BW592" i="2"/>
  <c r="BZ592" i="2" s="1"/>
  <c r="BY592" i="2" s="1"/>
  <c r="BN594" i="2"/>
  <c r="BD594" i="2" s="1"/>
  <c r="CB598" i="2"/>
  <c r="BF608" i="2"/>
  <c r="BE612" i="2"/>
  <c r="DG612" i="2"/>
  <c r="DJ612" i="2" s="1"/>
  <c r="BN617" i="2"/>
  <c r="BD617" i="2" s="1"/>
  <c r="BW622" i="2"/>
  <c r="BZ622" i="2" s="1"/>
  <c r="BY622" i="2" s="1"/>
  <c r="BF631" i="2"/>
  <c r="BE640" i="2"/>
  <c r="CB641" i="2"/>
  <c r="CB649" i="2"/>
  <c r="DG657" i="2"/>
  <c r="DI657" i="2" s="1"/>
  <c r="CB667" i="2"/>
  <c r="CG667" i="2" s="1"/>
  <c r="CJ667" i="2" s="1"/>
  <c r="BF676" i="2"/>
  <c r="BW693" i="2"/>
  <c r="CB693" i="2"/>
  <c r="CF693" i="2" s="1"/>
  <c r="CC693" i="2" s="1"/>
  <c r="BF697" i="2"/>
  <c r="BF714" i="2"/>
  <c r="CB718" i="2"/>
  <c r="CG718" i="2" s="1"/>
  <c r="CJ718" i="2" s="1"/>
  <c r="BW718" i="2"/>
  <c r="BZ718" i="2" s="1"/>
  <c r="BY718" i="2" s="1"/>
  <c r="BF740" i="2"/>
  <c r="BE744" i="2"/>
  <c r="G773" i="13"/>
  <c r="DG747" i="2"/>
  <c r="DJ747" i="2" s="1"/>
  <c r="BP759" i="2"/>
  <c r="BP769" i="2"/>
  <c r="BF769" i="2"/>
  <c r="BE774" i="2"/>
  <c r="BF799" i="2"/>
  <c r="BO813" i="2"/>
  <c r="BN813" i="2" s="1"/>
  <c r="BD813" i="2" s="1"/>
  <c r="BE813" i="2"/>
  <c r="BX821" i="2"/>
  <c r="CA821" i="2" s="1"/>
  <c r="CB821" i="2"/>
  <c r="BP858" i="2"/>
  <c r="BF858" i="2"/>
  <c r="BO884" i="2"/>
  <c r="DG692" i="2"/>
  <c r="DJ692" i="2" s="1"/>
  <c r="G760" i="13"/>
  <c r="DG734" i="2"/>
  <c r="DJ734" i="2" s="1"/>
  <c r="CB751" i="2"/>
  <c r="CG751" i="2" s="1"/>
  <c r="CJ751" i="2" s="1"/>
  <c r="BX751" i="2"/>
  <c r="CA751" i="2" s="1"/>
  <c r="BW751" i="2"/>
  <c r="BP773" i="2"/>
  <c r="BF773" i="2"/>
  <c r="G817" i="13"/>
  <c r="DG791" i="2"/>
  <c r="DI791" i="2" s="1"/>
  <c r="BP820" i="2"/>
  <c r="BN820" i="2" s="1"/>
  <c r="BD820" i="2" s="1"/>
  <c r="BF820" i="2"/>
  <c r="BW822" i="2"/>
  <c r="BT822" i="2" s="1"/>
  <c r="BX822" i="2"/>
  <c r="CA822" i="2" s="1"/>
  <c r="BX832" i="2"/>
  <c r="CA832" i="2" s="1"/>
  <c r="BW832" i="2"/>
  <c r="BZ859" i="2"/>
  <c r="BY859" i="2" s="1"/>
  <c r="BX890" i="2"/>
  <c r="CA890" i="2" s="1"/>
  <c r="BW890" i="2"/>
  <c r="BT890" i="2" s="1"/>
  <c r="BP913" i="2"/>
  <c r="BN913" i="2" s="1"/>
  <c r="BD913" i="2" s="1"/>
  <c r="BF913" i="2"/>
  <c r="BF521" i="2"/>
  <c r="CB544" i="2"/>
  <c r="CF544" i="2" s="1"/>
  <c r="CC544" i="2" s="1"/>
  <c r="CB574" i="2"/>
  <c r="CF574" i="2" s="1"/>
  <c r="CC574" i="2" s="1"/>
  <c r="CB592" i="2"/>
  <c r="CF592" i="2" s="1"/>
  <c r="CC592" i="2" s="1"/>
  <c r="BF595" i="2"/>
  <c r="BW597" i="2"/>
  <c r="BT597" i="2" s="1"/>
  <c r="BX604" i="2"/>
  <c r="CA604" i="2" s="1"/>
  <c r="BF626" i="2"/>
  <c r="BW634" i="2"/>
  <c r="BT634" i="2" s="1"/>
  <c r="BO635" i="2"/>
  <c r="BP649" i="2"/>
  <c r="BP651" i="2"/>
  <c r="BN651" i="2" s="1"/>
  <c r="DG660" i="2"/>
  <c r="DI660" i="2" s="1"/>
  <c r="BE666" i="2"/>
  <c r="CA687" i="2"/>
  <c r="DG714" i="2"/>
  <c r="DJ714" i="2" s="1"/>
  <c r="BP730" i="2"/>
  <c r="BF730" i="2"/>
  <c r="BW747" i="2"/>
  <c r="BT747" i="2" s="1"/>
  <c r="BX747" i="2"/>
  <c r="CA747" i="2" s="1"/>
  <c r="BW759" i="2"/>
  <c r="BZ759" i="2" s="1"/>
  <c r="BY759" i="2" s="1"/>
  <c r="BX759" i="2"/>
  <c r="CA759" i="2" s="1"/>
  <c r="G791" i="13"/>
  <c r="DG765" i="2"/>
  <c r="DJ765" i="2" s="1"/>
  <c r="BW780" i="2"/>
  <c r="BX780" i="2"/>
  <c r="CA780" i="2" s="1"/>
  <c r="BO783" i="2"/>
  <c r="BE783" i="2"/>
  <c r="CB814" i="2"/>
  <c r="BW814" i="2"/>
  <c r="BT814" i="2" s="1"/>
  <c r="BX896" i="2"/>
  <c r="CA896" i="2" s="1"/>
  <c r="BW896" i="2"/>
  <c r="BT896" i="2" s="1"/>
  <c r="BP899" i="2"/>
  <c r="BF899" i="2"/>
  <c r="BF622" i="2"/>
  <c r="BF647" i="2"/>
  <c r="CB740" i="2"/>
  <c r="CG740" i="2" s="1"/>
  <c r="CJ740" i="2" s="1"/>
  <c r="BW740" i="2"/>
  <c r="BT740" i="2" s="1"/>
  <c r="BF747" i="2"/>
  <c r="BP747" i="2"/>
  <c r="BE753" i="2"/>
  <c r="BO753" i="2"/>
  <c r="BP763" i="2"/>
  <c r="BF763" i="2"/>
  <c r="BP791" i="2"/>
  <c r="BF791" i="2"/>
  <c r="BF792" i="2"/>
  <c r="BX804" i="2"/>
  <c r="CA804" i="2" s="1"/>
  <c r="CB804" i="2"/>
  <c r="BW804" i="2"/>
  <c r="BT804" i="2" s="1"/>
  <c r="CB810" i="2"/>
  <c r="CF810" i="2" s="1"/>
  <c r="BX810" i="2"/>
  <c r="CA810" i="2" s="1"/>
  <c r="BW810" i="2"/>
  <c r="BZ810" i="2" s="1"/>
  <c r="BY810" i="2" s="1"/>
  <c r="BX814" i="2"/>
  <c r="CA814" i="2" s="1"/>
  <c r="BF910" i="2"/>
  <c r="BP910" i="2"/>
  <c r="BN910" i="2" s="1"/>
  <c r="BD910" i="2" s="1"/>
  <c r="BF518" i="2"/>
  <c r="BP529" i="2"/>
  <c r="BN529" i="2" s="1"/>
  <c r="BD529" i="2" s="1"/>
  <c r="BP533" i="2"/>
  <c r="BN533" i="2" s="1"/>
  <c r="BD533" i="2" s="1"/>
  <c r="BZ550" i="2"/>
  <c r="BF551" i="2"/>
  <c r="BN554" i="2"/>
  <c r="BD554" i="2" s="1"/>
  <c r="DG555" i="2"/>
  <c r="DI555" i="2" s="1"/>
  <c r="DG558" i="2"/>
  <c r="DI558" i="2" s="1"/>
  <c r="BW585" i="2"/>
  <c r="BT585" i="2" s="1"/>
  <c r="BF607" i="2"/>
  <c r="BF611" i="2"/>
  <c r="CB621" i="2"/>
  <c r="CF621" i="2" s="1"/>
  <c r="BE654" i="2"/>
  <c r="BX657" i="2"/>
  <c r="CA657" i="2" s="1"/>
  <c r="BF667" i="2"/>
  <c r="BE679" i="2"/>
  <c r="BW681" i="2"/>
  <c r="BT681" i="2" s="1"/>
  <c r="BW683" i="2"/>
  <c r="BT683" i="2" s="1"/>
  <c r="BF687" i="2"/>
  <c r="BE711" i="2"/>
  <c r="BW716" i="2"/>
  <c r="BT716" i="2" s="1"/>
  <c r="BW719" i="2"/>
  <c r="BZ719" i="2" s="1"/>
  <c r="BY719" i="2" s="1"/>
  <c r="BO726" i="2"/>
  <c r="BE726" i="2"/>
  <c r="BO741" i="2"/>
  <c r="BE746" i="2"/>
  <c r="BX748" i="2"/>
  <c r="CA748" i="2" s="1"/>
  <c r="BW748" i="2"/>
  <c r="BT748" i="2" s="1"/>
  <c r="BO760" i="2"/>
  <c r="BE760" i="2"/>
  <c r="BF775" i="2"/>
  <c r="BX799" i="2"/>
  <c r="CA799" i="2" s="1"/>
  <c r="BP804" i="2"/>
  <c r="BF804" i="2"/>
  <c r="BF806" i="2"/>
  <c r="BP824" i="2"/>
  <c r="BN824" i="2" s="1"/>
  <c r="BD824" i="2" s="1"/>
  <c r="BF824" i="2"/>
  <c r="BX846" i="2"/>
  <c r="CA846" i="2" s="1"/>
  <c r="CB846" i="2"/>
  <c r="CF846" i="2" s="1"/>
  <c r="CC846" i="2" s="1"/>
  <c r="BO881" i="2"/>
  <c r="BN881" i="2" s="1"/>
  <c r="BD881" i="2" s="1"/>
  <c r="BE881" i="2"/>
  <c r="BP919" i="2"/>
  <c r="BF919" i="2"/>
  <c r="BE547" i="2"/>
  <c r="BN570" i="2"/>
  <c r="BD570" i="2" s="1"/>
  <c r="BE571" i="2"/>
  <c r="BF578" i="2"/>
  <c r="BX585" i="2"/>
  <c r="CA585" i="2" s="1"/>
  <c r="CB606" i="2"/>
  <c r="CF606" i="2" s="1"/>
  <c r="CB608" i="2"/>
  <c r="CF608" i="2" s="1"/>
  <c r="CC608" i="2" s="1"/>
  <c r="BO609" i="2"/>
  <c r="BF613" i="2"/>
  <c r="BW614" i="2"/>
  <c r="BE617" i="2"/>
  <c r="DG635" i="2"/>
  <c r="DJ635" i="2" s="1"/>
  <c r="BW637" i="2"/>
  <c r="BP641" i="2"/>
  <c r="DG654" i="2"/>
  <c r="DJ654" i="2" s="1"/>
  <c r="BW655" i="2"/>
  <c r="DG659" i="2"/>
  <c r="DJ659" i="2" s="1"/>
  <c r="BE677" i="2"/>
  <c r="DG677" i="2"/>
  <c r="CA683" i="2"/>
  <c r="CB694" i="2"/>
  <c r="CF694" i="2" s="1"/>
  <c r="CC694" i="2" s="1"/>
  <c r="BP701" i="2"/>
  <c r="BN701" i="2" s="1"/>
  <c r="BD701" i="2" s="1"/>
  <c r="BF709" i="2"/>
  <c r="BW710" i="2"/>
  <c r="BT710" i="2" s="1"/>
  <c r="BE713" i="2"/>
  <c r="BW714" i="2"/>
  <c r="BT714" i="2" s="1"/>
  <c r="BF717" i="2"/>
  <c r="BF718" i="2"/>
  <c r="BX719" i="2"/>
  <c r="CA719" i="2" s="1"/>
  <c r="BF738" i="2"/>
  <c r="BO745" i="2"/>
  <c r="BE745" i="2"/>
  <c r="CB748" i="2"/>
  <c r="CG748" i="2" s="1"/>
  <c r="CB750" i="2"/>
  <c r="BX750" i="2"/>
  <c r="CA750" i="2" s="1"/>
  <c r="BP761" i="2"/>
  <c r="CB805" i="2"/>
  <c r="CF805" i="2" s="1"/>
  <c r="BW805" i="2"/>
  <c r="BT805" i="2" s="1"/>
  <c r="BP852" i="2"/>
  <c r="BF852" i="2"/>
  <c r="BF877" i="2"/>
  <c r="BP877" i="2"/>
  <c r="BN877" i="2" s="1"/>
  <c r="BD877" i="2" s="1"/>
  <c r="CI886" i="2"/>
  <c r="CH886" i="2" s="1"/>
  <c r="CC886" i="2"/>
  <c r="BP695" i="2"/>
  <c r="BF695" i="2"/>
  <c r="G759" i="13"/>
  <c r="DG733" i="2"/>
  <c r="DI733" i="2" s="1"/>
  <c r="BP745" i="2"/>
  <c r="BF745" i="2"/>
  <c r="CB785" i="2"/>
  <c r="BW785" i="2"/>
  <c r="BT785" i="2" s="1"/>
  <c r="CB812" i="2"/>
  <c r="BW812" i="2"/>
  <c r="BT812" i="2" s="1"/>
  <c r="CB874" i="2"/>
  <c r="CG874" i="2" s="1"/>
  <c r="CJ874" i="2" s="1"/>
  <c r="BW874" i="2"/>
  <c r="BZ885" i="2"/>
  <c r="BT885" i="2"/>
  <c r="BE606" i="2"/>
  <c r="BE610" i="2"/>
  <c r="BE631" i="2"/>
  <c r="BF646" i="2"/>
  <c r="BX647" i="2"/>
  <c r="BE662" i="2"/>
  <c r="BN677" i="2"/>
  <c r="BD677" i="2" s="1"/>
  <c r="BE685" i="2"/>
  <c r="BW691" i="2"/>
  <c r="BT691" i="2" s="1"/>
  <c r="BX698" i="2"/>
  <c r="CA698" i="2" s="1"/>
  <c r="BZ704" i="2"/>
  <c r="BY704" i="2" s="1"/>
  <c r="BN709" i="2"/>
  <c r="BD709" i="2" s="1"/>
  <c r="BO728" i="2"/>
  <c r="BE728" i="2"/>
  <c r="BP751" i="2"/>
  <c r="BP766" i="2"/>
  <c r="BN766" i="2" s="1"/>
  <c r="BD766" i="2" s="1"/>
  <c r="BF766" i="2"/>
  <c r="G802" i="13"/>
  <c r="DG776" i="2"/>
  <c r="DJ776" i="2" s="1"/>
  <c r="G812" i="13"/>
  <c r="DG786" i="2"/>
  <c r="DJ786" i="2" s="1"/>
  <c r="BE802" i="2"/>
  <c r="BO802" i="2"/>
  <c r="BX812" i="2"/>
  <c r="CA812" i="2" s="1"/>
  <c r="CB858" i="2"/>
  <c r="CF858" i="2" s="1"/>
  <c r="CC858" i="2" s="1"/>
  <c r="BW858" i="2"/>
  <c r="BW865" i="2"/>
  <c r="BT865" i="2" s="1"/>
  <c r="CB865" i="2"/>
  <c r="CG865" i="2" s="1"/>
  <c r="CJ865" i="2" s="1"/>
  <c r="BX865" i="2"/>
  <c r="CA865" i="2" s="1"/>
  <c r="G905" i="13"/>
  <c r="DQ879" i="2"/>
  <c r="DG879" i="2"/>
  <c r="DI879" i="2" s="1"/>
  <c r="BP885" i="2"/>
  <c r="BF885" i="2"/>
  <c r="BO904" i="2"/>
  <c r="BE904" i="2"/>
  <c r="BE765" i="2"/>
  <c r="BZ781" i="2"/>
  <c r="BY781" i="2" s="1"/>
  <c r="BW835" i="2"/>
  <c r="BZ835" i="2" s="1"/>
  <c r="BY835" i="2" s="1"/>
  <c r="BW837" i="2"/>
  <c r="BZ837" i="2" s="1"/>
  <c r="BY837" i="2" s="1"/>
  <c r="CJ890" i="2"/>
  <c r="BE892" i="2"/>
  <c r="BE898" i="2"/>
  <c r="BF914" i="2"/>
  <c r="BE918" i="2"/>
  <c r="BE927" i="2"/>
  <c r="BF957" i="2"/>
  <c r="CG959" i="2"/>
  <c r="CJ959" i="2" s="1"/>
  <c r="CB964" i="2"/>
  <c r="CG964" i="2" s="1"/>
  <c r="CJ964" i="2" s="1"/>
  <c r="DI967" i="2"/>
  <c r="DG972" i="2"/>
  <c r="DJ972" i="2" s="1"/>
  <c r="DG975" i="2"/>
  <c r="DJ975" i="2" s="1"/>
  <c r="CB976" i="2"/>
  <c r="CF976" i="2" s="1"/>
  <c r="CC976" i="2" s="1"/>
  <c r="BW982" i="2"/>
  <c r="BZ982" i="2" s="1"/>
  <c r="BY982" i="2" s="1"/>
  <c r="BE986" i="2"/>
  <c r="BX837" i="2"/>
  <c r="CA837" i="2" s="1"/>
  <c r="BE924" i="2"/>
  <c r="BE937" i="2"/>
  <c r="DQ976" i="2"/>
  <c r="DQ984" i="2"/>
  <c r="BX826" i="2"/>
  <c r="CA826" i="2" s="1"/>
  <c r="DG828" i="2"/>
  <c r="DJ828" i="2" s="1"/>
  <c r="BZ829" i="2"/>
  <c r="BY829" i="2" s="1"/>
  <c r="BP845" i="2"/>
  <c r="BN845" i="2" s="1"/>
  <c r="BD845" i="2" s="1"/>
  <c r="BW847" i="2"/>
  <c r="BT847" i="2" s="1"/>
  <c r="BW855" i="2"/>
  <c r="BT855" i="2" s="1"/>
  <c r="BN861" i="2"/>
  <c r="BD861" i="2" s="1"/>
  <c r="BW878" i="2"/>
  <c r="BF881" i="2"/>
  <c r="BE890" i="2"/>
  <c r="BP894" i="2"/>
  <c r="BN894" i="2" s="1"/>
  <c r="BD894" i="2" s="1"/>
  <c r="BZ908" i="2"/>
  <c r="BY908" i="2" s="1"/>
  <c r="BO912" i="2"/>
  <c r="BW920" i="2"/>
  <c r="BT920" i="2" s="1"/>
  <c r="BW923" i="2"/>
  <c r="BT923" i="2" s="1"/>
  <c r="BW975" i="2"/>
  <c r="BZ975" i="2" s="1"/>
  <c r="BY975" i="2" s="1"/>
  <c r="CB978" i="2"/>
  <c r="CG978" i="2" s="1"/>
  <c r="BX984" i="2"/>
  <c r="CA984" i="2" s="1"/>
  <c r="BF952" i="2"/>
  <c r="BF964" i="2"/>
  <c r="BF980" i="2"/>
  <c r="BF987" i="2"/>
  <c r="BX744" i="2"/>
  <c r="CA744" i="2" s="1"/>
  <c r="CB767" i="2"/>
  <c r="BW796" i="2"/>
  <c r="BT796" i="2" s="1"/>
  <c r="BF843" i="2"/>
  <c r="BX859" i="2"/>
  <c r="CA859" i="2" s="1"/>
  <c r="DJ868" i="2"/>
  <c r="BE930" i="2"/>
  <c r="DG943" i="2"/>
  <c r="DJ943" i="2" s="1"/>
  <c r="BF953" i="2"/>
  <c r="BF955" i="2"/>
  <c r="BF956" i="2"/>
  <c r="DG959" i="2"/>
  <c r="DJ959" i="2" s="1"/>
  <c r="BP961" i="2"/>
  <c r="BN961" i="2" s="1"/>
  <c r="BD961" i="2" s="1"/>
  <c r="CB970" i="2"/>
  <c r="CG970" i="2" s="1"/>
  <c r="CJ970" i="2" s="1"/>
  <c r="CB984" i="2"/>
  <c r="CF984" i="2" s="1"/>
  <c r="CC984" i="2" s="1"/>
  <c r="BE990" i="2"/>
  <c r="BW991" i="2"/>
  <c r="BT991" i="2" s="1"/>
  <c r="BF725" i="2"/>
  <c r="BW772" i="2"/>
  <c r="BT772" i="2" s="1"/>
  <c r="BX791" i="2"/>
  <c r="CA791" i="2" s="1"/>
  <c r="BE817" i="2"/>
  <c r="CA825" i="2"/>
  <c r="BE828" i="2"/>
  <c r="BF840" i="2"/>
  <c r="BP857" i="2"/>
  <c r="BN857" i="2" s="1"/>
  <c r="BD857" i="2" s="1"/>
  <c r="BX868" i="2"/>
  <c r="DQ884" i="2"/>
  <c r="CB903" i="2"/>
  <c r="CG903" i="2" s="1"/>
  <c r="BW921" i="2"/>
  <c r="BT921" i="2" s="1"/>
  <c r="BX933" i="2"/>
  <c r="CA933" i="2" s="1"/>
  <c r="DQ935" i="2"/>
  <c r="BF948" i="2"/>
  <c r="BF951" i="2"/>
  <c r="BO967" i="2"/>
  <c r="BN967" i="2" s="1"/>
  <c r="DQ968" i="2"/>
  <c r="DG976" i="2"/>
  <c r="CA835" i="2"/>
  <c r="BE844" i="2"/>
  <c r="BP855" i="2"/>
  <c r="BN855" i="2" s="1"/>
  <c r="BD855" i="2" s="1"/>
  <c r="BE868" i="2"/>
  <c r="DI876" i="2"/>
  <c r="DJ880" i="2"/>
  <c r="CC885" i="2"/>
  <c r="BP889" i="2"/>
  <c r="CG892" i="2"/>
  <c r="CJ892" i="2" s="1"/>
  <c r="BE929" i="2"/>
  <c r="BF932" i="2"/>
  <c r="BO934" i="2"/>
  <c r="BX940" i="2"/>
  <c r="CA940" i="2" s="1"/>
  <c r="BF945" i="2"/>
  <c r="DG952" i="2"/>
  <c r="DJ952" i="2" s="1"/>
  <c r="BZ964" i="2"/>
  <c r="BY964" i="2" s="1"/>
  <c r="BE973" i="2"/>
  <c r="DQ980" i="2"/>
  <c r="CB987" i="2"/>
  <c r="CG987" i="2" s="1"/>
  <c r="CJ987" i="2" s="1"/>
  <c r="CG37" i="2"/>
  <c r="CJ37" i="2" s="1"/>
  <c r="CB10" i="2"/>
  <c r="BP22" i="2"/>
  <c r="BN22" i="2" s="1"/>
  <c r="BD22" i="2" s="1"/>
  <c r="BX28" i="2"/>
  <c r="CA28" i="2" s="1"/>
  <c r="BX33" i="2"/>
  <c r="CA33" i="2" s="1"/>
  <c r="BX36" i="2"/>
  <c r="CA36" i="2" s="1"/>
  <c r="BP40" i="2"/>
  <c r="BN40" i="2" s="1"/>
  <c r="BD40" i="2" s="1"/>
  <c r="DQ40" i="2"/>
  <c r="CA45" i="2"/>
  <c r="BP46" i="2"/>
  <c r="BN46" i="2" s="1"/>
  <c r="BD46" i="2" s="1"/>
  <c r="CB52" i="2"/>
  <c r="CF52" i="2" s="1"/>
  <c r="CC52" i="2" s="1"/>
  <c r="BO66" i="2"/>
  <c r="BN66" i="2" s="1"/>
  <c r="BD66" i="2" s="1"/>
  <c r="BE66" i="2"/>
  <c r="BX3" i="2"/>
  <c r="CA3" i="2" s="1"/>
  <c r="BN8" i="2"/>
  <c r="BO14" i="2"/>
  <c r="BO15" i="2"/>
  <c r="CA21" i="2"/>
  <c r="DU21" i="2"/>
  <c r="DU25" i="2"/>
  <c r="BW26" i="2"/>
  <c r="BT26" i="2" s="1"/>
  <c r="DU26" i="2"/>
  <c r="BW34" i="2"/>
  <c r="BT34" i="2" s="1"/>
  <c r="DU34" i="2"/>
  <c r="CB45" i="2"/>
  <c r="CF45" i="2" s="1"/>
  <c r="CC45" i="2" s="1"/>
  <c r="DU45" i="2"/>
  <c r="BP48" i="2"/>
  <c r="BN48" i="2" s="1"/>
  <c r="BD48" i="2" s="1"/>
  <c r="DQ48" i="2"/>
  <c r="G56" i="13"/>
  <c r="DG55" i="2"/>
  <c r="DJ55" i="2" s="1"/>
  <c r="DQ55" i="2"/>
  <c r="DU58" i="2"/>
  <c r="CG121" i="2"/>
  <c r="CJ121" i="2" s="1"/>
  <c r="CF121" i="2"/>
  <c r="CC121" i="2" s="1"/>
  <c r="BO3" i="2"/>
  <c r="DQ8" i="2"/>
  <c r="BX11" i="2"/>
  <c r="DU11" i="2"/>
  <c r="BW2" i="2"/>
  <c r="BT2" i="2" s="1"/>
  <c r="BP3" i="2"/>
  <c r="BF4" i="2"/>
  <c r="BP5" i="2"/>
  <c r="BW13" i="2"/>
  <c r="BP14" i="2"/>
  <c r="DU14" i="2"/>
  <c r="BP15" i="2"/>
  <c r="DQ15" i="2"/>
  <c r="BF18" i="2"/>
  <c r="DG18" i="2"/>
  <c r="DJ18" i="2" s="1"/>
  <c r="BF19" i="2"/>
  <c r="BP21" i="2"/>
  <c r="CB21" i="2"/>
  <c r="CG21" i="2" s="1"/>
  <c r="CJ21" i="2" s="1"/>
  <c r="BX26" i="2"/>
  <c r="CA26" i="2" s="1"/>
  <c r="BP27" i="2"/>
  <c r="BE30" i="2"/>
  <c r="CB33" i="2"/>
  <c r="BX34" i="2"/>
  <c r="CA34" i="2" s="1"/>
  <c r="BP35" i="2"/>
  <c r="BN35" i="2" s="1"/>
  <c r="BD35" i="2" s="1"/>
  <c r="BX38" i="2"/>
  <c r="CA38" i="2" s="1"/>
  <c r="BW41" i="2"/>
  <c r="BT41" i="2" s="1"/>
  <c r="BW44" i="2"/>
  <c r="BP45" i="2"/>
  <c r="DQ47" i="2"/>
  <c r="BW52" i="2"/>
  <c r="BT52" i="2" s="1"/>
  <c r="DG52" i="2"/>
  <c r="DJ52" i="2" s="1"/>
  <c r="CF58" i="2"/>
  <c r="CC58" i="2" s="1"/>
  <c r="BX58" i="2"/>
  <c r="CA58" i="2" s="1"/>
  <c r="BF71" i="2"/>
  <c r="BP71" i="2"/>
  <c r="CG132" i="2"/>
  <c r="CJ132" i="2" s="1"/>
  <c r="CF132" i="2"/>
  <c r="CC132" i="2" s="1"/>
  <c r="BO4" i="2"/>
  <c r="BN4" i="2" s="1"/>
  <c r="BD4" i="2" s="1"/>
  <c r="BX4" i="2"/>
  <c r="CA4" i="2" s="1"/>
  <c r="BO5" i="2"/>
  <c r="BF6" i="2"/>
  <c r="CB4" i="2"/>
  <c r="DQ4" i="2"/>
  <c r="BN6" i="2"/>
  <c r="BD6" i="2" s="1"/>
  <c r="DQ6" i="2"/>
  <c r="DQ7" i="2"/>
  <c r="BE11" i="2"/>
  <c r="BF13" i="2"/>
  <c r="BX13" i="2"/>
  <c r="CA13" i="2" s="1"/>
  <c r="BN19" i="2"/>
  <c r="DG19" i="2"/>
  <c r="DJ19" i="2" s="1"/>
  <c r="BF23" i="2"/>
  <c r="CB26" i="2"/>
  <c r="CG26" i="2" s="1"/>
  <c r="CJ26" i="2" s="1"/>
  <c r="CB34" i="2"/>
  <c r="CG34" i="2" s="1"/>
  <c r="CJ34" i="2" s="1"/>
  <c r="BE38" i="2"/>
  <c r="DQ38" i="2"/>
  <c r="BX41" i="2"/>
  <c r="CA41" i="2" s="1"/>
  <c r="BF43" i="2"/>
  <c r="BX44" i="2"/>
  <c r="CA44" i="2" s="1"/>
  <c r="BW49" i="2"/>
  <c r="BT49" i="2" s="1"/>
  <c r="BF51" i="2"/>
  <c r="BX52" i="2"/>
  <c r="CA52" i="2" s="1"/>
  <c r="BN18" i="2"/>
  <c r="DQ22" i="2"/>
  <c r="CF28" i="2"/>
  <c r="CC28" i="2" s="1"/>
  <c r="DG31" i="2"/>
  <c r="DJ31" i="2" s="1"/>
  <c r="CF36" i="2"/>
  <c r="CC36" i="2" s="1"/>
  <c r="BF41" i="2"/>
  <c r="DG43" i="2"/>
  <c r="DJ43" i="2" s="1"/>
  <c r="BE47" i="2"/>
  <c r="BX49" i="2"/>
  <c r="CA49" i="2" s="1"/>
  <c r="DG51" i="2"/>
  <c r="DJ51" i="2" s="1"/>
  <c r="BW53" i="2"/>
  <c r="BP54" i="2"/>
  <c r="BN54" i="2" s="1"/>
  <c r="BD54" i="2" s="1"/>
  <c r="BO13" i="2"/>
  <c r="BN13" i="2" s="1"/>
  <c r="DQ24" i="2"/>
  <c r="CJ28" i="2"/>
  <c r="BP30" i="2"/>
  <c r="BN30" i="2" s="1"/>
  <c r="BD30" i="2" s="1"/>
  <c r="DQ32" i="2"/>
  <c r="CJ36" i="2"/>
  <c r="BF49" i="2"/>
  <c r="DU3" i="2"/>
  <c r="DU5" i="2"/>
  <c r="BW10" i="2"/>
  <c r="BT10" i="2" s="1"/>
  <c r="BP11" i="2"/>
  <c r="BN11" i="2" s="1"/>
  <c r="BX18" i="2"/>
  <c r="CA18" i="2" s="1"/>
  <c r="DV18" i="2"/>
  <c r="BX20" i="2"/>
  <c r="CA20" i="2" s="1"/>
  <c r="BW21" i="2"/>
  <c r="DU22" i="2"/>
  <c r="BW25" i="2"/>
  <c r="BT25" i="2" s="1"/>
  <c r="DU29" i="2"/>
  <c r="BP38" i="2"/>
  <c r="BN38" i="2" s="1"/>
  <c r="BD38" i="2" s="1"/>
  <c r="DG39" i="2"/>
  <c r="DJ39" i="2" s="1"/>
  <c r="CF41" i="2"/>
  <c r="CC41" i="2" s="1"/>
  <c r="BX42" i="2"/>
  <c r="CA42" i="2" s="1"/>
  <c r="DU42" i="2"/>
  <c r="DQ43" i="2"/>
  <c r="BW45" i="2"/>
  <c r="BT45" i="2" s="1"/>
  <c r="BE48" i="2"/>
  <c r="CB49" i="2"/>
  <c r="BX50" i="2"/>
  <c r="CA50" i="2" s="1"/>
  <c r="DU50" i="2"/>
  <c r="DQ51" i="2"/>
  <c r="CA53" i="2"/>
  <c r="DU53" i="2"/>
  <c r="BE55" i="2"/>
  <c r="BW57" i="2"/>
  <c r="BT57" i="2" s="1"/>
  <c r="BZ134" i="2"/>
  <c r="BY134" i="2" s="1"/>
  <c r="BT134" i="2"/>
  <c r="BF7" i="2"/>
  <c r="BE8" i="2"/>
  <c r="DQ9" i="2"/>
  <c r="DQ11" i="2"/>
  <c r="DQ23" i="2"/>
  <c r="BW28" i="2"/>
  <c r="BT28" i="2" s="1"/>
  <c r="BO29" i="2"/>
  <c r="DQ31" i="2"/>
  <c r="BW36" i="2"/>
  <c r="BT36" i="2" s="1"/>
  <c r="BO37" i="2"/>
  <c r="DG38" i="2"/>
  <c r="CG41" i="2"/>
  <c r="CJ41" i="2" s="1"/>
  <c r="CB53" i="2"/>
  <c r="CG53" i="2" s="1"/>
  <c r="CJ53" i="2" s="1"/>
  <c r="BP56" i="2"/>
  <c r="BN56" i="2" s="1"/>
  <c r="DQ56" i="2"/>
  <c r="BX57" i="2"/>
  <c r="CA57" i="2" s="1"/>
  <c r="BF59" i="2"/>
  <c r="BP59" i="2"/>
  <c r="BN59" i="2" s="1"/>
  <c r="BD59" i="2" s="1"/>
  <c r="CF130" i="2"/>
  <c r="CC130" i="2" s="1"/>
  <c r="CG130" i="2"/>
  <c r="CJ130" i="2" s="1"/>
  <c r="BW68" i="2"/>
  <c r="BT68" i="2" s="1"/>
  <c r="DG71" i="2"/>
  <c r="DJ71" i="2" s="1"/>
  <c r="BF75" i="2"/>
  <c r="DG83" i="2"/>
  <c r="DJ83" i="2" s="1"/>
  <c r="BP86" i="2"/>
  <c r="BN86" i="2" s="1"/>
  <c r="BD86" i="2" s="1"/>
  <c r="DQ86" i="2"/>
  <c r="BE90" i="2"/>
  <c r="BP91" i="2"/>
  <c r="BW95" i="2"/>
  <c r="BT95" i="2" s="1"/>
  <c r="BP96" i="2"/>
  <c r="BN96" i="2" s="1"/>
  <c r="DQ96" i="2"/>
  <c r="BP100" i="2"/>
  <c r="BN100" i="2" s="1"/>
  <c r="BD100" i="2" s="1"/>
  <c r="DQ100" i="2"/>
  <c r="DG101" i="2"/>
  <c r="DJ101" i="2" s="1"/>
  <c r="BE106" i="2"/>
  <c r="BP107" i="2"/>
  <c r="BN107" i="2" s="1"/>
  <c r="BD107" i="2" s="1"/>
  <c r="DQ108" i="2"/>
  <c r="DG109" i="2"/>
  <c r="DJ109" i="2" s="1"/>
  <c r="BE114" i="2"/>
  <c r="BP115" i="2"/>
  <c r="BN115" i="2" s="1"/>
  <c r="BD115" i="2" s="1"/>
  <c r="BN116" i="2"/>
  <c r="BD116" i="2" s="1"/>
  <c r="BO118" i="2"/>
  <c r="BF121" i="2"/>
  <c r="BN124" i="2"/>
  <c r="BD124" i="2" s="1"/>
  <c r="CB129" i="2"/>
  <c r="CF129" i="2" s="1"/>
  <c r="CC129" i="2" s="1"/>
  <c r="CB131" i="2"/>
  <c r="CG131" i="2" s="1"/>
  <c r="CJ131" i="2" s="1"/>
  <c r="BF132" i="2"/>
  <c r="BX134" i="2"/>
  <c r="CA134" i="2" s="1"/>
  <c r="CA139" i="2"/>
  <c r="BX146" i="2"/>
  <c r="CA146" i="2" s="1"/>
  <c r="G156" i="13"/>
  <c r="DG155" i="2"/>
  <c r="BE160" i="2"/>
  <c r="DQ165" i="2"/>
  <c r="BN167" i="2"/>
  <c r="BD167" i="2" s="1"/>
  <c r="BP170" i="2"/>
  <c r="BP172" i="2"/>
  <c r="BP179" i="2"/>
  <c r="BN179" i="2" s="1"/>
  <c r="BD179" i="2" s="1"/>
  <c r="BF179" i="2"/>
  <c r="CG274" i="2"/>
  <c r="CJ274" i="2" s="1"/>
  <c r="CF274" i="2"/>
  <c r="CC274" i="2" s="1"/>
  <c r="CF290" i="2"/>
  <c r="CC290" i="2" s="1"/>
  <c r="CG290" i="2"/>
  <c r="CJ290" i="2" s="1"/>
  <c r="BP88" i="2"/>
  <c r="BN88" i="2" s="1"/>
  <c r="BD88" i="2" s="1"/>
  <c r="DQ88" i="2"/>
  <c r="BP98" i="2"/>
  <c r="BN98" i="2" s="1"/>
  <c r="BD98" i="2" s="1"/>
  <c r="DQ98" i="2"/>
  <c r="BO105" i="2"/>
  <c r="BO113" i="2"/>
  <c r="BO122" i="2"/>
  <c r="BN122" i="2" s="1"/>
  <c r="BD122" i="2" s="1"/>
  <c r="BP131" i="2"/>
  <c r="BN131" i="2" s="1"/>
  <c r="BD131" i="2" s="1"/>
  <c r="CB133" i="2"/>
  <c r="CF133" i="2" s="1"/>
  <c r="CC133" i="2" s="1"/>
  <c r="BO136" i="2"/>
  <c r="DQ136" i="2"/>
  <c r="CJ137" i="2"/>
  <c r="BW139" i="2"/>
  <c r="BT139" i="2" s="1"/>
  <c r="BW141" i="2"/>
  <c r="BT142" i="2"/>
  <c r="DG142" i="2"/>
  <c r="DJ142" i="2" s="1"/>
  <c r="G148" i="13"/>
  <c r="DQ147" i="2"/>
  <c r="BO157" i="2"/>
  <c r="BN157" i="2" s="1"/>
  <c r="BD157" i="2" s="1"/>
  <c r="G158" i="13"/>
  <c r="DG157" i="2"/>
  <c r="DQ157" i="2"/>
  <c r="CB158" i="2"/>
  <c r="CG158" i="2" s="1"/>
  <c r="BW158" i="2"/>
  <c r="BT158" i="2" s="1"/>
  <c r="DQ175" i="2"/>
  <c r="CG209" i="2"/>
  <c r="CJ209" i="2" s="1"/>
  <c r="CF209" i="2"/>
  <c r="CC209" i="2" s="1"/>
  <c r="BZ313" i="2"/>
  <c r="BY313" i="2" s="1"/>
  <c r="BT313" i="2"/>
  <c r="BP62" i="2"/>
  <c r="BO75" i="2"/>
  <c r="BN75" i="2" s="1"/>
  <c r="BD75" i="2" s="1"/>
  <c r="BP105" i="2"/>
  <c r="BN106" i="2"/>
  <c r="BD106" i="2" s="1"/>
  <c r="DQ106" i="2"/>
  <c r="BW109" i="2"/>
  <c r="BT109" i="2" s="1"/>
  <c r="BP113" i="2"/>
  <c r="DQ114" i="2"/>
  <c r="BX123" i="2"/>
  <c r="CA123" i="2" s="1"/>
  <c r="BE135" i="2"/>
  <c r="BP136" i="2"/>
  <c r="BE141" i="2"/>
  <c r="BE145" i="2"/>
  <c r="BE146" i="2"/>
  <c r="CB148" i="2"/>
  <c r="CG148" i="2" s="1"/>
  <c r="BW148" i="2"/>
  <c r="BT148" i="2" s="1"/>
  <c r="BE152" i="2"/>
  <c r="G174" i="13"/>
  <c r="DG170" i="2"/>
  <c r="DJ170" i="2" s="1"/>
  <c r="DQ173" i="2"/>
  <c r="BW178" i="2"/>
  <c r="BT178" i="2" s="1"/>
  <c r="BX178" i="2"/>
  <c r="CA178" i="2" s="1"/>
  <c r="DG59" i="2"/>
  <c r="DJ59" i="2" s="1"/>
  <c r="DU61" i="2"/>
  <c r="BX65" i="2"/>
  <c r="CA65" i="2" s="1"/>
  <c r="DG66" i="2"/>
  <c r="DI66" i="2" s="1"/>
  <c r="CF77" i="2"/>
  <c r="CC77" i="2" s="1"/>
  <c r="BF82" i="2"/>
  <c r="BF87" i="2"/>
  <c r="BX87" i="2"/>
  <c r="CA87" i="2" s="1"/>
  <c r="BW89" i="2"/>
  <c r="BT89" i="2" s="1"/>
  <c r="DQ90" i="2"/>
  <c r="BN92" i="2"/>
  <c r="BD92" i="2" s="1"/>
  <c r="BE94" i="2"/>
  <c r="BX97" i="2"/>
  <c r="CA97" i="2" s="1"/>
  <c r="BW99" i="2"/>
  <c r="BT99" i="2" s="1"/>
  <c r="BF104" i="2"/>
  <c r="BE109" i="2"/>
  <c r="BF112" i="2"/>
  <c r="BN117" i="2"/>
  <c r="BD117" i="2" s="1"/>
  <c r="DQ117" i="2"/>
  <c r="BW118" i="2"/>
  <c r="BT118" i="2" s="1"/>
  <c r="BE119" i="2"/>
  <c r="CB123" i="2"/>
  <c r="DQ123" i="2"/>
  <c r="BN125" i="2"/>
  <c r="BD125" i="2" s="1"/>
  <c r="CF126" i="2"/>
  <c r="CC126" i="2" s="1"/>
  <c r="DG145" i="2"/>
  <c r="BX148" i="2"/>
  <c r="CA148" i="2" s="1"/>
  <c r="BO149" i="2"/>
  <c r="BN149" i="2" s="1"/>
  <c r="BD149" i="2" s="1"/>
  <c r="BX164" i="2"/>
  <c r="CA164" i="2" s="1"/>
  <c r="G169" i="13"/>
  <c r="G172" i="13"/>
  <c r="DG168" i="2"/>
  <c r="DJ168" i="2" s="1"/>
  <c r="BT294" i="2"/>
  <c r="BZ294" i="2"/>
  <c r="BY294" i="2" s="1"/>
  <c r="DQ75" i="2"/>
  <c r="CG77" i="2"/>
  <c r="CJ77" i="2" s="1"/>
  <c r="DQ80" i="2"/>
  <c r="BN82" i="2"/>
  <c r="BX89" i="2"/>
  <c r="CA89" i="2" s="1"/>
  <c r="DQ92" i="2"/>
  <c r="BP103" i="2"/>
  <c r="BN103" i="2" s="1"/>
  <c r="BD103" i="2" s="1"/>
  <c r="DQ104" i="2"/>
  <c r="BP111" i="2"/>
  <c r="BN111" i="2" s="1"/>
  <c r="BD111" i="2" s="1"/>
  <c r="DQ112" i="2"/>
  <c r="BX118" i="2"/>
  <c r="CA118" i="2" s="1"/>
  <c r="BP120" i="2"/>
  <c r="BN120" i="2" s="1"/>
  <c r="CG126" i="2"/>
  <c r="CJ126" i="2" s="1"/>
  <c r="BW129" i="2"/>
  <c r="BT129" i="2" s="1"/>
  <c r="BW130" i="2"/>
  <c r="BW162" i="2"/>
  <c r="DQ171" i="2"/>
  <c r="BP177" i="2"/>
  <c r="BN177" i="2" s="1"/>
  <c r="BD177" i="2" s="1"/>
  <c r="BF177" i="2"/>
  <c r="CF267" i="2"/>
  <c r="CC267" i="2" s="1"/>
  <c r="BE58" i="2"/>
  <c r="DQ59" i="2"/>
  <c r="BX62" i="2"/>
  <c r="CA62" i="2" s="1"/>
  <c r="BN63" i="2"/>
  <c r="BD63" i="2" s="1"/>
  <c r="DQ66" i="2"/>
  <c r="BF72" i="2"/>
  <c r="CA74" i="2"/>
  <c r="BP78" i="2"/>
  <c r="BN78" i="2" s="1"/>
  <c r="BD78" i="2" s="1"/>
  <c r="DG78" i="2"/>
  <c r="DG79" i="2"/>
  <c r="DJ79" i="2" s="1"/>
  <c r="DQ82" i="2"/>
  <c r="BF84" i="2"/>
  <c r="BE86" i="2"/>
  <c r="DG91" i="2"/>
  <c r="DJ91" i="2" s="1"/>
  <c r="BE96" i="2"/>
  <c r="BE100" i="2"/>
  <c r="BF102" i="2"/>
  <c r="BE107" i="2"/>
  <c r="BF110" i="2"/>
  <c r="BE115" i="2"/>
  <c r="BN119" i="2"/>
  <c r="BN127" i="2"/>
  <c r="BD127" i="2" s="1"/>
  <c r="BF128" i="2"/>
  <c r="BF129" i="2"/>
  <c r="BX129" i="2"/>
  <c r="CA129" i="2" s="1"/>
  <c r="BX130" i="2"/>
  <c r="CA130" i="2" s="1"/>
  <c r="BX131" i="2"/>
  <c r="CA131" i="2" s="1"/>
  <c r="DQ131" i="2"/>
  <c r="BW132" i="2"/>
  <c r="CF139" i="2"/>
  <c r="CC139" i="2" s="1"/>
  <c r="BP141" i="2"/>
  <c r="BN141" i="2" s="1"/>
  <c r="BD141" i="2" s="1"/>
  <c r="CG141" i="2"/>
  <c r="CJ141" i="2" s="1"/>
  <c r="CF142" i="2"/>
  <c r="CC142" i="2" s="1"/>
  <c r="BW150" i="2"/>
  <c r="BT150" i="2" s="1"/>
  <c r="DQ159" i="2"/>
  <c r="BW160" i="2"/>
  <c r="BT160" i="2" s="1"/>
  <c r="BX163" i="2"/>
  <c r="CA163" i="2" s="1"/>
  <c r="DQ62" i="2"/>
  <c r="DQ63" i="2"/>
  <c r="BZ70" i="2"/>
  <c r="BY70" i="2" s="1"/>
  <c r="BW74" i="2"/>
  <c r="BT74" i="2" s="1"/>
  <c r="BW76" i="2"/>
  <c r="BW81" i="2"/>
  <c r="BN84" i="2"/>
  <c r="BE88" i="2"/>
  <c r="BW93" i="2"/>
  <c r="DQ94" i="2"/>
  <c r="BE98" i="2"/>
  <c r="DQ102" i="2"/>
  <c r="DG103" i="2"/>
  <c r="DJ103" i="2" s="1"/>
  <c r="BW105" i="2"/>
  <c r="BE108" i="2"/>
  <c r="BP109" i="2"/>
  <c r="BN109" i="2" s="1"/>
  <c r="BD109" i="2" s="1"/>
  <c r="BN110" i="2"/>
  <c r="BD110" i="2" s="1"/>
  <c r="DQ110" i="2"/>
  <c r="DG111" i="2"/>
  <c r="DI111" i="2" s="1"/>
  <c r="BW113" i="2"/>
  <c r="BT113" i="2" s="1"/>
  <c r="BE116" i="2"/>
  <c r="DQ119" i="2"/>
  <c r="BX121" i="2"/>
  <c r="CA121" i="2" s="1"/>
  <c r="BO123" i="2"/>
  <c r="BN123" i="2" s="1"/>
  <c r="BD123" i="2" s="1"/>
  <c r="BE124" i="2"/>
  <c r="BZ131" i="2"/>
  <c r="BY131" i="2" s="1"/>
  <c r="BX132" i="2"/>
  <c r="CA132" i="2" s="1"/>
  <c r="BX133" i="2"/>
  <c r="CA133" i="2" s="1"/>
  <c r="DG134" i="2"/>
  <c r="DJ134" i="2" s="1"/>
  <c r="BW136" i="2"/>
  <c r="BT136" i="2" s="1"/>
  <c r="CG139" i="2"/>
  <c r="CJ139" i="2" s="1"/>
  <c r="CI141" i="2"/>
  <c r="CH141" i="2" s="1"/>
  <c r="CG142" i="2"/>
  <c r="CJ142" i="2" s="1"/>
  <c r="DQ149" i="2"/>
  <c r="G152" i="13"/>
  <c r="DQ151" i="2"/>
  <c r="CB152" i="2"/>
  <c r="CF152" i="2" s="1"/>
  <c r="CC152" i="2" s="1"/>
  <c r="BW152" i="2"/>
  <c r="BT152" i="2" s="1"/>
  <c r="BX160" i="2"/>
  <c r="CA160" i="2" s="1"/>
  <c r="BF166" i="2"/>
  <c r="BP166" i="2"/>
  <c r="BE167" i="2"/>
  <c r="DV59" i="2"/>
  <c r="BX76" i="2"/>
  <c r="CA76" i="2" s="1"/>
  <c r="BX81" i="2"/>
  <c r="CA81" i="2" s="1"/>
  <c r="BW83" i="2"/>
  <c r="DQ84" i="2"/>
  <c r="BX93" i="2"/>
  <c r="CA93" i="2" s="1"/>
  <c r="DG93" i="2"/>
  <c r="DJ93" i="2" s="1"/>
  <c r="BF108" i="2"/>
  <c r="BF116" i="2"/>
  <c r="DG117" i="2"/>
  <c r="BF124" i="2"/>
  <c r="BN129" i="2"/>
  <c r="BF130" i="2"/>
  <c r="BZ133" i="2"/>
  <c r="BY133" i="2" s="1"/>
  <c r="DQ133" i="2"/>
  <c r="DG136" i="2"/>
  <c r="DJ136" i="2" s="1"/>
  <c r="BN140" i="2"/>
  <c r="BD140" i="2" s="1"/>
  <c r="DQ140" i="2"/>
  <c r="DQ145" i="2"/>
  <c r="BW146" i="2"/>
  <c r="BT146" i="2" s="1"/>
  <c r="G154" i="13"/>
  <c r="DG153" i="2"/>
  <c r="BW154" i="2"/>
  <c r="BT154" i="2" s="1"/>
  <c r="DG161" i="2"/>
  <c r="BZ163" i="2"/>
  <c r="BY163" i="2" s="1"/>
  <c r="BX166" i="2"/>
  <c r="CA166" i="2" s="1"/>
  <c r="BZ166" i="2"/>
  <c r="BY166" i="2" s="1"/>
  <c r="G178" i="13"/>
  <c r="DG174" i="2"/>
  <c r="DI174" i="2" s="1"/>
  <c r="CA180" i="2"/>
  <c r="BW172" i="2"/>
  <c r="BO174" i="2"/>
  <c r="BE175" i="2"/>
  <c r="DQ177" i="2"/>
  <c r="BP180" i="2"/>
  <c r="BN180" i="2" s="1"/>
  <c r="BD180" i="2" s="1"/>
  <c r="DQ182" i="2"/>
  <c r="BP184" i="2"/>
  <c r="BX185" i="2"/>
  <c r="CA185" i="2" s="1"/>
  <c r="BO186" i="2"/>
  <c r="BX189" i="2"/>
  <c r="CA189" i="2" s="1"/>
  <c r="CA190" i="2"/>
  <c r="BX197" i="2"/>
  <c r="CA197" i="2" s="1"/>
  <c r="BO202" i="2"/>
  <c r="BO212" i="2"/>
  <c r="BZ213" i="2"/>
  <c r="BY213" i="2" s="1"/>
  <c r="BF222" i="2"/>
  <c r="BO226" i="2"/>
  <c r="BP227" i="2"/>
  <c r="BO233" i="2"/>
  <c r="BO234" i="2"/>
  <c r="BN234" i="2" s="1"/>
  <c r="BD234" i="2" s="1"/>
  <c r="DG234" i="2"/>
  <c r="DJ234" i="2" s="1"/>
  <c r="BP246" i="2"/>
  <c r="DG246" i="2"/>
  <c r="DJ246" i="2" s="1"/>
  <c r="BP248" i="2"/>
  <c r="BN248" i="2" s="1"/>
  <c r="BD248" i="2" s="1"/>
  <c r="DG248" i="2"/>
  <c r="DG249" i="2"/>
  <c r="DJ249" i="2" s="1"/>
  <c r="BO251" i="2"/>
  <c r="DG252" i="2"/>
  <c r="DJ252" i="2" s="1"/>
  <c r="DG254" i="2"/>
  <c r="BP262" i="2"/>
  <c r="CA265" i="2"/>
  <c r="BF274" i="2"/>
  <c r="CB284" i="2"/>
  <c r="CG284" i="2" s="1"/>
  <c r="BF285" i="2"/>
  <c r="CB286" i="2"/>
  <c r="CG286" i="2" s="1"/>
  <c r="CJ286" i="2" s="1"/>
  <c r="BE287" i="2"/>
  <c r="DG292" i="2"/>
  <c r="DJ292" i="2" s="1"/>
  <c r="BX294" i="2"/>
  <c r="CA294" i="2" s="1"/>
  <c r="BE296" i="2"/>
  <c r="DG300" i="2"/>
  <c r="DJ300" i="2" s="1"/>
  <c r="BE304" i="2"/>
  <c r="BE310" i="2"/>
  <c r="BP311" i="2"/>
  <c r="BO316" i="2"/>
  <c r="BN316" i="2" s="1"/>
  <c r="BD316" i="2" s="1"/>
  <c r="DG332" i="2"/>
  <c r="BW334" i="2"/>
  <c r="BT334" i="2" s="1"/>
  <c r="G353" i="13"/>
  <c r="DG342" i="2"/>
  <c r="DJ342" i="2" s="1"/>
  <c r="DG344" i="2"/>
  <c r="G363" i="13"/>
  <c r="DG352" i="2"/>
  <c r="BO181" i="2"/>
  <c r="BO276" i="2"/>
  <c r="BO281" i="2"/>
  <c r="BO291" i="2"/>
  <c r="BN291" i="2" s="1"/>
  <c r="BO298" i="2"/>
  <c r="BP308" i="2"/>
  <c r="BN308" i="2" s="1"/>
  <c r="BD308" i="2" s="1"/>
  <c r="BW319" i="2"/>
  <c r="BW325" i="2"/>
  <c r="BT325" i="2" s="1"/>
  <c r="BE328" i="2"/>
  <c r="BP338" i="2"/>
  <c r="BN338" i="2" s="1"/>
  <c r="BD338" i="2" s="1"/>
  <c r="BZ363" i="2"/>
  <c r="BY363" i="2" s="1"/>
  <c r="BT363" i="2"/>
  <c r="BT364" i="2"/>
  <c r="BZ364" i="2"/>
  <c r="BY364" i="2" s="1"/>
  <c r="BT393" i="2"/>
  <c r="BZ393" i="2"/>
  <c r="BY393" i="2" s="1"/>
  <c r="CF422" i="2"/>
  <c r="CI422" i="2" s="1"/>
  <c r="CG422" i="2"/>
  <c r="CJ422" i="2" s="1"/>
  <c r="CG431" i="2"/>
  <c r="CJ431" i="2" s="1"/>
  <c r="CF431" i="2"/>
  <c r="CC431" i="2" s="1"/>
  <c r="DQ167" i="2"/>
  <c r="BO172" i="2"/>
  <c r="BN175" i="2"/>
  <c r="BD175" i="2" s="1"/>
  <c r="DG178" i="2"/>
  <c r="DJ178" i="2" s="1"/>
  <c r="BP181" i="2"/>
  <c r="DG181" i="2"/>
  <c r="DJ181" i="2" s="1"/>
  <c r="BO182" i="2"/>
  <c r="BO190" i="2"/>
  <c r="BW195" i="2"/>
  <c r="BT195" i="2" s="1"/>
  <c r="BO198" i="2"/>
  <c r="BZ221" i="2"/>
  <c r="BY221" i="2" s="1"/>
  <c r="DG222" i="2"/>
  <c r="BO223" i="2"/>
  <c r="CF246" i="2"/>
  <c r="CI246" i="2" s="1"/>
  <c r="CH246" i="2" s="1"/>
  <c r="BP249" i="2"/>
  <c r="BN249" i="2" s="1"/>
  <c r="BD249" i="2" s="1"/>
  <c r="BW252" i="2"/>
  <c r="BT252" i="2" s="1"/>
  <c r="BW267" i="2"/>
  <c r="BT267" i="2" s="1"/>
  <c r="BX272" i="2"/>
  <c r="CA272" i="2" s="1"/>
  <c r="BP276" i="2"/>
  <c r="BP281" i="2"/>
  <c r="BN296" i="2"/>
  <c r="BD296" i="2" s="1"/>
  <c r="BP298" i="2"/>
  <c r="DG320" i="2"/>
  <c r="DJ320" i="2" s="1"/>
  <c r="BF334" i="2"/>
  <c r="G361" i="13"/>
  <c r="DG350" i="2"/>
  <c r="DJ350" i="2" s="1"/>
  <c r="BX195" i="2"/>
  <c r="CA195" i="2" s="1"/>
  <c r="BO222" i="2"/>
  <c r="BN222" i="2" s="1"/>
  <c r="BD222" i="2" s="1"/>
  <c r="BX234" i="2"/>
  <c r="CA234" i="2" s="1"/>
  <c r="BE238" i="2"/>
  <c r="BF239" i="2"/>
  <c r="BW242" i="2"/>
  <c r="BT242" i="2" s="1"/>
  <c r="CG246" i="2"/>
  <c r="CJ246" i="2" s="1"/>
  <c r="BE248" i="2"/>
  <c r="BX252" i="2"/>
  <c r="CA252" i="2" s="1"/>
  <c r="CJ255" i="2"/>
  <c r="BF268" i="2"/>
  <c r="BT270" i="2"/>
  <c r="BW271" i="2"/>
  <c r="BT271" i="2" s="1"/>
  <c r="BF278" i="2"/>
  <c r="BO284" i="2"/>
  <c r="BN284" i="2" s="1"/>
  <c r="BD284" i="2" s="1"/>
  <c r="BE289" i="2"/>
  <c r="BX292" i="2"/>
  <c r="CA292" i="2" s="1"/>
  <c r="BW301" i="2"/>
  <c r="BT301" i="2" s="1"/>
  <c r="CB311" i="2"/>
  <c r="CG311" i="2" s="1"/>
  <c r="BX338" i="2"/>
  <c r="CA338" i="2" s="1"/>
  <c r="CG423" i="2"/>
  <c r="CJ423" i="2" s="1"/>
  <c r="CF423" i="2"/>
  <c r="CC423" i="2" s="1"/>
  <c r="BW168" i="2"/>
  <c r="BT168" i="2" s="1"/>
  <c r="BO170" i="2"/>
  <c r="BE171" i="2"/>
  <c r="BE178" i="2"/>
  <c r="BW180" i="2"/>
  <c r="BT180" i="2" s="1"/>
  <c r="DQ180" i="2"/>
  <c r="BE183" i="2"/>
  <c r="BW186" i="2"/>
  <c r="BZ186" i="2" s="1"/>
  <c r="BY186" i="2" s="1"/>
  <c r="BX187" i="2"/>
  <c r="CA187" i="2" s="1"/>
  <c r="BW191" i="2"/>
  <c r="BT191" i="2" s="1"/>
  <c r="BX194" i="2"/>
  <c r="CA194" i="2" s="1"/>
  <c r="BX199" i="2"/>
  <c r="CA199" i="2" s="1"/>
  <c r="BO200" i="2"/>
  <c r="BW202" i="2"/>
  <c r="BZ202" i="2" s="1"/>
  <c r="BY202" i="2" s="1"/>
  <c r="BX203" i="2"/>
  <c r="CA203" i="2" s="1"/>
  <c r="BX204" i="2"/>
  <c r="CA204" i="2" s="1"/>
  <c r="BO208" i="2"/>
  <c r="BW211" i="2"/>
  <c r="BT211" i="2" s="1"/>
  <c r="BW212" i="2"/>
  <c r="BZ212" i="2" s="1"/>
  <c r="BY212" i="2" s="1"/>
  <c r="BO216" i="2"/>
  <c r="BW219" i="2"/>
  <c r="BT219" i="2" s="1"/>
  <c r="BX221" i="2"/>
  <c r="CA221" i="2" s="1"/>
  <c r="BX226" i="2"/>
  <c r="CA226" i="2" s="1"/>
  <c r="DG231" i="2"/>
  <c r="DJ231" i="2" s="1"/>
  <c r="BW232" i="2"/>
  <c r="BT232" i="2" s="1"/>
  <c r="BW233" i="2"/>
  <c r="BZ233" i="2" s="1"/>
  <c r="BY233" i="2" s="1"/>
  <c r="CB234" i="2"/>
  <c r="CG234" i="2" s="1"/>
  <c r="CJ234" i="2" s="1"/>
  <c r="DG239" i="2"/>
  <c r="DI239" i="2" s="1"/>
  <c r="BW251" i="2"/>
  <c r="BT251" i="2" s="1"/>
  <c r="CB252" i="2"/>
  <c r="CG252" i="2" s="1"/>
  <c r="CJ252" i="2" s="1"/>
  <c r="CA254" i="2"/>
  <c r="CF255" i="2"/>
  <c r="CC255" i="2" s="1"/>
  <c r="BE256" i="2"/>
  <c r="DG256" i="2"/>
  <c r="DG257" i="2"/>
  <c r="DI257" i="2" s="1"/>
  <c r="BW258" i="2"/>
  <c r="BT258" i="2" s="1"/>
  <c r="BO260" i="2"/>
  <c r="DG265" i="2"/>
  <c r="BF267" i="2"/>
  <c r="BX270" i="2"/>
  <c r="CA270" i="2" s="1"/>
  <c r="BX271" i="2"/>
  <c r="CA271" i="2" s="1"/>
  <c r="BE272" i="2"/>
  <c r="DG273" i="2"/>
  <c r="DJ273" i="2" s="1"/>
  <c r="BW274" i="2"/>
  <c r="BT274" i="2" s="1"/>
  <c r="CB278" i="2"/>
  <c r="CG278" i="2" s="1"/>
  <c r="CJ278" i="2" s="1"/>
  <c r="BE279" i="2"/>
  <c r="DG284" i="2"/>
  <c r="DJ284" i="2" s="1"/>
  <c r="BW286" i="2"/>
  <c r="BT286" i="2" s="1"/>
  <c r="BW290" i="2"/>
  <c r="BT290" i="2" s="1"/>
  <c r="CB292" i="2"/>
  <c r="CG292" i="2" s="1"/>
  <c r="BF293" i="2"/>
  <c r="DG293" i="2"/>
  <c r="DJ293" i="2" s="1"/>
  <c r="BF300" i="2"/>
  <c r="BX301" i="2"/>
  <c r="CA301" i="2" s="1"/>
  <c r="BO302" i="2"/>
  <c r="BN302" i="2" s="1"/>
  <c r="BD302" i="2" s="1"/>
  <c r="BN304" i="2"/>
  <c r="BD304" i="2" s="1"/>
  <c r="BN305" i="2"/>
  <c r="BD305" i="2" s="1"/>
  <c r="CF305" i="2"/>
  <c r="CC305" i="2" s="1"/>
  <c r="BE306" i="2"/>
  <c r="BE330" i="2"/>
  <c r="BF337" i="2"/>
  <c r="DG337" i="2"/>
  <c r="DJ337" i="2" s="1"/>
  <c r="BW338" i="2"/>
  <c r="BT338" i="2" s="1"/>
  <c r="BO341" i="2"/>
  <c r="BN341" i="2" s="1"/>
  <c r="BD341" i="2" s="1"/>
  <c r="BF345" i="2"/>
  <c r="BX212" i="2"/>
  <c r="CA212" i="2" s="1"/>
  <c r="BX219" i="2"/>
  <c r="CA219" i="2" s="1"/>
  <c r="CB226" i="2"/>
  <c r="CG226" i="2" s="1"/>
  <c r="CJ226" i="2" s="1"/>
  <c r="BN239" i="2"/>
  <c r="BD239" i="2" s="1"/>
  <c r="DG260" i="2"/>
  <c r="DJ260" i="2" s="1"/>
  <c r="DG262" i="2"/>
  <c r="DJ262" i="2" s="1"/>
  <c r="DG268" i="2"/>
  <c r="DI268" i="2" s="1"/>
  <c r="BP273" i="2"/>
  <c r="BN273" i="2" s="1"/>
  <c r="BD273" i="2" s="1"/>
  <c r="BX274" i="2"/>
  <c r="CA274" i="2" s="1"/>
  <c r="BX286" i="2"/>
  <c r="CA286" i="2" s="1"/>
  <c r="BN300" i="2"/>
  <c r="BD300" i="2" s="1"/>
  <c r="CG305" i="2"/>
  <c r="CJ305" i="2" s="1"/>
  <c r="DG306" i="2"/>
  <c r="DG312" i="2"/>
  <c r="DJ312" i="2" s="1"/>
  <c r="DG316" i="2"/>
  <c r="DJ316" i="2" s="1"/>
  <c r="BW327" i="2"/>
  <c r="CB339" i="2"/>
  <c r="BW339" i="2"/>
  <c r="BT339" i="2" s="1"/>
  <c r="BW344" i="2"/>
  <c r="BT344" i="2" s="1"/>
  <c r="BE347" i="2"/>
  <c r="BP353" i="2"/>
  <c r="BF353" i="2"/>
  <c r="BO168" i="2"/>
  <c r="BN171" i="2"/>
  <c r="DG172" i="2"/>
  <c r="DJ172" i="2" s="1"/>
  <c r="DQ181" i="2"/>
  <c r="DG182" i="2"/>
  <c r="DI182" i="2" s="1"/>
  <c r="BW190" i="2"/>
  <c r="BZ190" i="2" s="1"/>
  <c r="BY190" i="2" s="1"/>
  <c r="BW193" i="2"/>
  <c r="BT193" i="2" s="1"/>
  <c r="BW198" i="2"/>
  <c r="BZ198" i="2" s="1"/>
  <c r="BY198" i="2" s="1"/>
  <c r="BW201" i="2"/>
  <c r="BT201" i="2" s="1"/>
  <c r="CF203" i="2"/>
  <c r="CC203" i="2" s="1"/>
  <c r="BW209" i="2"/>
  <c r="BT209" i="2" s="1"/>
  <c r="CB211" i="2"/>
  <c r="CB221" i="2"/>
  <c r="BF234" i="2"/>
  <c r="BP238" i="2"/>
  <c r="BN238" i="2" s="1"/>
  <c r="BD238" i="2" s="1"/>
  <c r="CA244" i="2"/>
  <c r="CA260" i="2"/>
  <c r="CB270" i="2"/>
  <c r="CF270" i="2" s="1"/>
  <c r="CC270" i="2" s="1"/>
  <c r="BN272" i="2"/>
  <c r="BD272" i="2" s="1"/>
  <c r="BP289" i="2"/>
  <c r="BN289" i="2" s="1"/>
  <c r="BD289" i="2" s="1"/>
  <c r="DG333" i="2"/>
  <c r="DJ333" i="2" s="1"/>
  <c r="BO345" i="2"/>
  <c r="BN345" i="2" s="1"/>
  <c r="BD345" i="2" s="1"/>
  <c r="CF400" i="2"/>
  <c r="CC400" i="2" s="1"/>
  <c r="CG400" i="2"/>
  <c r="CJ400" i="2" s="1"/>
  <c r="DQ169" i="2"/>
  <c r="BP178" i="2"/>
  <c r="BN178" i="2" s="1"/>
  <c r="BD178" i="2" s="1"/>
  <c r="BX193" i="2"/>
  <c r="CA193" i="2" s="1"/>
  <c r="BX201" i="2"/>
  <c r="CA201" i="2" s="1"/>
  <c r="CG203" i="2"/>
  <c r="CJ203" i="2" s="1"/>
  <c r="BZ205" i="2"/>
  <c r="BY205" i="2" s="1"/>
  <c r="BX209" i="2"/>
  <c r="CA209" i="2" s="1"/>
  <c r="CB219" i="2"/>
  <c r="BZ229" i="2"/>
  <c r="BY229" i="2" s="1"/>
  <c r="DG235" i="2"/>
  <c r="DJ235" i="2" s="1"/>
  <c r="BZ237" i="2"/>
  <c r="BY237" i="2" s="1"/>
  <c r="BP242" i="2"/>
  <c r="BW244" i="2"/>
  <c r="BT244" i="2" s="1"/>
  <c r="BW247" i="2"/>
  <c r="BT247" i="2" s="1"/>
  <c r="BN256" i="2"/>
  <c r="BW260" i="2"/>
  <c r="BT260" i="2" s="1"/>
  <c r="BW265" i="2"/>
  <c r="BT265" i="2" s="1"/>
  <c r="CF268" i="2"/>
  <c r="CC268" i="2" s="1"/>
  <c r="BW275" i="2"/>
  <c r="BT275" i="2" s="1"/>
  <c r="BF277" i="2"/>
  <c r="DG277" i="2"/>
  <c r="DJ277" i="2" s="1"/>
  <c r="BX284" i="2"/>
  <c r="CA284" i="2" s="1"/>
  <c r="BN288" i="2"/>
  <c r="BD288" i="2" s="1"/>
  <c r="BO292" i="2"/>
  <c r="BN292" i="2" s="1"/>
  <c r="BE308" i="2"/>
  <c r="BO311" i="2"/>
  <c r="DG311" i="2"/>
  <c r="DJ311" i="2" s="1"/>
  <c r="BX314" i="2"/>
  <c r="CA314" i="2" s="1"/>
  <c r="DG314" i="2"/>
  <c r="DJ314" i="2" s="1"/>
  <c r="BX318" i="2"/>
  <c r="CA318" i="2" s="1"/>
  <c r="DG318" i="2"/>
  <c r="DJ318" i="2" s="1"/>
  <c r="BP321" i="2"/>
  <c r="BN321" i="2" s="1"/>
  <c r="BW323" i="2"/>
  <c r="BW329" i="2"/>
  <c r="BT329" i="2" s="1"/>
  <c r="BO333" i="2"/>
  <c r="BN333" i="2" s="1"/>
  <c r="BD333" i="2" s="1"/>
  <c r="CG384" i="2"/>
  <c r="CJ384" i="2" s="1"/>
  <c r="CF384" i="2"/>
  <c r="CC384" i="2" s="1"/>
  <c r="CF430" i="2"/>
  <c r="CC430" i="2" s="1"/>
  <c r="CG430" i="2"/>
  <c r="CJ430" i="2" s="1"/>
  <c r="BN344" i="2"/>
  <c r="BD344" i="2" s="1"/>
  <c r="BW352" i="2"/>
  <c r="BZ352" i="2" s="1"/>
  <c r="BF359" i="2"/>
  <c r="BX364" i="2"/>
  <c r="CA364" i="2" s="1"/>
  <c r="DG365" i="2"/>
  <c r="DJ365" i="2" s="1"/>
  <c r="BP372" i="2"/>
  <c r="BX374" i="2"/>
  <c r="CA374" i="2" s="1"/>
  <c r="DG374" i="2"/>
  <c r="DJ374" i="2" s="1"/>
  <c r="DG376" i="2"/>
  <c r="CA390" i="2"/>
  <c r="BE393" i="2"/>
  <c r="BX393" i="2"/>
  <c r="CA393" i="2" s="1"/>
  <c r="CA394" i="2"/>
  <c r="BP396" i="2"/>
  <c r="BN396" i="2" s="1"/>
  <c r="BD396" i="2" s="1"/>
  <c r="DG397" i="2"/>
  <c r="DI397" i="2" s="1"/>
  <c r="BN398" i="2"/>
  <c r="BD398" i="2" s="1"/>
  <c r="DG406" i="2"/>
  <c r="DJ406" i="2" s="1"/>
  <c r="CA407" i="2"/>
  <c r="BO409" i="2"/>
  <c r="BN415" i="2"/>
  <c r="BD415" i="2" s="1"/>
  <c r="BO418" i="2"/>
  <c r="DG418" i="2"/>
  <c r="BP421" i="2"/>
  <c r="BO422" i="2"/>
  <c r="BO424" i="2"/>
  <c r="BF432" i="2"/>
  <c r="BX435" i="2"/>
  <c r="CA435" i="2" s="1"/>
  <c r="BP370" i="2"/>
  <c r="BN370" i="2" s="1"/>
  <c r="BD370" i="2" s="1"/>
  <c r="DI371" i="2"/>
  <c r="BO389" i="2"/>
  <c r="BP424" i="2"/>
  <c r="BF438" i="2"/>
  <c r="BP438" i="2"/>
  <c r="BN482" i="2"/>
  <c r="BD482" i="2" s="1"/>
  <c r="BF362" i="2"/>
  <c r="DG369" i="2"/>
  <c r="DJ369" i="2" s="1"/>
  <c r="BO371" i="2"/>
  <c r="BE373" i="2"/>
  <c r="BP376" i="2"/>
  <c r="BN376" i="2" s="1"/>
  <c r="BD376" i="2" s="1"/>
  <c r="BW377" i="2"/>
  <c r="BT377" i="2" s="1"/>
  <c r="BN380" i="2"/>
  <c r="BD380" i="2" s="1"/>
  <c r="BX384" i="2"/>
  <c r="CA384" i="2" s="1"/>
  <c r="BP389" i="2"/>
  <c r="BO397" i="2"/>
  <c r="BX403" i="2"/>
  <c r="CA403" i="2" s="1"/>
  <c r="BX405" i="2"/>
  <c r="CA405" i="2" s="1"/>
  <c r="BX413" i="2"/>
  <c r="CA413" i="2" s="1"/>
  <c r="BO417" i="2"/>
  <c r="DG419" i="2"/>
  <c r="DJ419" i="2" s="1"/>
  <c r="BX425" i="2"/>
  <c r="CA425" i="2" s="1"/>
  <c r="DG426" i="2"/>
  <c r="DJ426" i="2" s="1"/>
  <c r="BO427" i="2"/>
  <c r="BP430" i="2"/>
  <c r="BO432" i="2"/>
  <c r="BN432" i="2" s="1"/>
  <c r="BD432" i="2" s="1"/>
  <c r="BE435" i="2"/>
  <c r="BF363" i="2"/>
  <c r="BE374" i="2"/>
  <c r="BX377" i="2"/>
  <c r="CA377" i="2" s="1"/>
  <c r="BF379" i="2"/>
  <c r="BF388" i="2"/>
  <c r="BP393" i="2"/>
  <c r="BN393" i="2" s="1"/>
  <c r="BD393" i="2" s="1"/>
  <c r="BP434" i="2"/>
  <c r="BF434" i="2"/>
  <c r="CF470" i="2"/>
  <c r="CC470" i="2" s="1"/>
  <c r="CG470" i="2"/>
  <c r="CJ470" i="2" s="1"/>
  <c r="BO349" i="2"/>
  <c r="BE351" i="2"/>
  <c r="DG358" i="2"/>
  <c r="DJ358" i="2" s="1"/>
  <c r="BO364" i="2"/>
  <c r="BN364" i="2" s="1"/>
  <c r="BD364" i="2" s="1"/>
  <c r="BE366" i="2"/>
  <c r="DG367" i="2"/>
  <c r="BE375" i="2"/>
  <c r="BE381" i="2"/>
  <c r="BF383" i="2"/>
  <c r="BW400" i="2"/>
  <c r="BT400" i="2" s="1"/>
  <c r="BW401" i="2"/>
  <c r="BT401" i="2" s="1"/>
  <c r="BF402" i="2"/>
  <c r="BW406" i="2"/>
  <c r="BT406" i="2" s="1"/>
  <c r="BW411" i="2"/>
  <c r="BT411" i="2" s="1"/>
  <c r="BW418" i="2"/>
  <c r="BT418" i="2" s="1"/>
  <c r="BW422" i="2"/>
  <c r="BT422" i="2" s="1"/>
  <c r="BW423" i="2"/>
  <c r="BT423" i="2" s="1"/>
  <c r="BW428" i="2"/>
  <c r="BT428" i="2" s="1"/>
  <c r="BO363" i="2"/>
  <c r="BN379" i="2"/>
  <c r="BD379" i="2" s="1"/>
  <c r="BO384" i="2"/>
  <c r="BX400" i="2"/>
  <c r="CA400" i="2" s="1"/>
  <c r="BO405" i="2"/>
  <c r="BN405" i="2" s="1"/>
  <c r="BD405" i="2" s="1"/>
  <c r="BX406" i="2"/>
  <c r="CA406" i="2" s="1"/>
  <c r="BE407" i="2"/>
  <c r="BX409" i="2"/>
  <c r="CA409" i="2" s="1"/>
  <c r="BX411" i="2"/>
  <c r="CA411" i="2" s="1"/>
  <c r="DG411" i="2"/>
  <c r="DJ411" i="2" s="1"/>
  <c r="BO413" i="2"/>
  <c r="BX418" i="2"/>
  <c r="CA418" i="2" s="1"/>
  <c r="BE419" i="2"/>
  <c r="BX422" i="2"/>
  <c r="CA422" i="2" s="1"/>
  <c r="BO425" i="2"/>
  <c r="BN425" i="2" s="1"/>
  <c r="BX428" i="2"/>
  <c r="CA428" i="2" s="1"/>
  <c r="BW430" i="2"/>
  <c r="BT430" i="2" s="1"/>
  <c r="BO433" i="2"/>
  <c r="BN433" i="2" s="1"/>
  <c r="BD433" i="2" s="1"/>
  <c r="CF466" i="2"/>
  <c r="CC466" i="2" s="1"/>
  <c r="CG466" i="2"/>
  <c r="CJ466" i="2" s="1"/>
  <c r="BZ485" i="2"/>
  <c r="BY485" i="2" s="1"/>
  <c r="BT485" i="2"/>
  <c r="CF524" i="2"/>
  <c r="CC524" i="2" s="1"/>
  <c r="CG524" i="2"/>
  <c r="CJ524" i="2" s="1"/>
  <c r="BW373" i="2"/>
  <c r="BT373" i="2" s="1"/>
  <c r="BN375" i="2"/>
  <c r="BD375" i="2" s="1"/>
  <c r="BF385" i="2"/>
  <c r="BW397" i="2"/>
  <c r="BT397" i="2" s="1"/>
  <c r="BO402" i="2"/>
  <c r="BN402" i="2" s="1"/>
  <c r="BD402" i="2" s="1"/>
  <c r="BF403" i="2"/>
  <c r="BE415" i="2"/>
  <c r="BF420" i="2"/>
  <c r="BW424" i="2"/>
  <c r="BT424" i="2" s="1"/>
  <c r="DG425" i="2"/>
  <c r="DJ425" i="2" s="1"/>
  <c r="BP429" i="2"/>
  <c r="BN429" i="2" s="1"/>
  <c r="BD429" i="2" s="1"/>
  <c r="BX430" i="2"/>
  <c r="CA430" i="2" s="1"/>
  <c r="DG430" i="2"/>
  <c r="DJ430" i="2" s="1"/>
  <c r="BW431" i="2"/>
  <c r="BT431" i="2" s="1"/>
  <c r="BX432" i="2"/>
  <c r="CA432" i="2" s="1"/>
  <c r="DG432" i="2"/>
  <c r="BO367" i="2"/>
  <c r="BN367" i="2" s="1"/>
  <c r="BD367" i="2" s="1"/>
  <c r="BX371" i="2"/>
  <c r="CA371" i="2" s="1"/>
  <c r="BO372" i="2"/>
  <c r="DG378" i="2"/>
  <c r="DJ378" i="2" s="1"/>
  <c r="BP381" i="2"/>
  <c r="BN381" i="2" s="1"/>
  <c r="BD381" i="2" s="1"/>
  <c r="BE382" i="2"/>
  <c r="BN407" i="2"/>
  <c r="BD407" i="2" s="1"/>
  <c r="BO421" i="2"/>
  <c r="CB433" i="2"/>
  <c r="CG433" i="2" s="1"/>
  <c r="CJ433" i="2" s="1"/>
  <c r="BX433" i="2"/>
  <c r="CA433" i="2" s="1"/>
  <c r="CG489" i="2"/>
  <c r="CJ489" i="2" s="1"/>
  <c r="CF489" i="2"/>
  <c r="CC489" i="2" s="1"/>
  <c r="BX441" i="2"/>
  <c r="CA441" i="2" s="1"/>
  <c r="BF442" i="2"/>
  <c r="BO446" i="2"/>
  <c r="BE457" i="2"/>
  <c r="BX458" i="2"/>
  <c r="CA458" i="2" s="1"/>
  <c r="BW463" i="2"/>
  <c r="BZ463" i="2" s="1"/>
  <c r="BY463" i="2" s="1"/>
  <c r="BF465" i="2"/>
  <c r="BE467" i="2"/>
  <c r="BE471" i="2"/>
  <c r="BF472" i="2"/>
  <c r="CB472" i="2"/>
  <c r="CG472" i="2" s="1"/>
  <c r="BW474" i="2"/>
  <c r="BT474" i="2" s="1"/>
  <c r="BW476" i="2"/>
  <c r="BT476" i="2" s="1"/>
  <c r="DG478" i="2"/>
  <c r="DJ478" i="2" s="1"/>
  <c r="BP479" i="2"/>
  <c r="BN479" i="2" s="1"/>
  <c r="BD479" i="2" s="1"/>
  <c r="BZ482" i="2"/>
  <c r="BY482" i="2" s="1"/>
  <c r="CB483" i="2"/>
  <c r="CG483" i="2" s="1"/>
  <c r="BX491" i="2"/>
  <c r="CA491" i="2" s="1"/>
  <c r="BO495" i="2"/>
  <c r="BF498" i="2"/>
  <c r="BO499" i="2"/>
  <c r="BP501" i="2"/>
  <c r="BN501" i="2" s="1"/>
  <c r="BD501" i="2" s="1"/>
  <c r="BO512" i="2"/>
  <c r="BN512" i="2" s="1"/>
  <c r="BD512" i="2" s="1"/>
  <c r="DG514" i="2"/>
  <c r="DJ514" i="2" s="1"/>
  <c r="BO521" i="2"/>
  <c r="BN521" i="2" s="1"/>
  <c r="BD521" i="2" s="1"/>
  <c r="DG521" i="2"/>
  <c r="DJ521" i="2" s="1"/>
  <c r="BX524" i="2"/>
  <c r="CA524" i="2" s="1"/>
  <c r="BE528" i="2"/>
  <c r="BW532" i="2"/>
  <c r="BF534" i="2"/>
  <c r="CB537" i="2"/>
  <c r="CG537" i="2" s="1"/>
  <c r="CJ537" i="2" s="1"/>
  <c r="BW537" i="2"/>
  <c r="BT537" i="2" s="1"/>
  <c r="CB540" i="2"/>
  <c r="BF542" i="2"/>
  <c r="BP542" i="2"/>
  <c r="BN542" i="2" s="1"/>
  <c r="BD542" i="2" s="1"/>
  <c r="BW448" i="2"/>
  <c r="BT448" i="2" s="1"/>
  <c r="BO460" i="2"/>
  <c r="BX463" i="2"/>
  <c r="CA463" i="2" s="1"/>
  <c r="BN465" i="2"/>
  <c r="BO469" i="2"/>
  <c r="BN469" i="2" s="1"/>
  <c r="BF473" i="2"/>
  <c r="BX474" i="2"/>
  <c r="CA474" i="2" s="1"/>
  <c r="BE475" i="2"/>
  <c r="BF484" i="2"/>
  <c r="BP488" i="2"/>
  <c r="BN488" i="2" s="1"/>
  <c r="BD488" i="2" s="1"/>
  <c r="BW489" i="2"/>
  <c r="BX494" i="2"/>
  <c r="CA494" i="2" s="1"/>
  <c r="BP495" i="2"/>
  <c r="BP499" i="2"/>
  <c r="BN502" i="2"/>
  <c r="BD502" i="2" s="1"/>
  <c r="BE510" i="2"/>
  <c r="BW523" i="2"/>
  <c r="BE526" i="2"/>
  <c r="BP540" i="2"/>
  <c r="BF540" i="2"/>
  <c r="BP435" i="2"/>
  <c r="BN435" i="2" s="1"/>
  <c r="BD435" i="2" s="1"/>
  <c r="BN436" i="2"/>
  <c r="BD436" i="2" s="1"/>
  <c r="BF448" i="2"/>
  <c r="BF450" i="2"/>
  <c r="BO454" i="2"/>
  <c r="DG459" i="2"/>
  <c r="DJ459" i="2" s="1"/>
  <c r="DG460" i="2"/>
  <c r="DI460" i="2" s="1"/>
  <c r="BF461" i="2"/>
  <c r="DG461" i="2"/>
  <c r="DI461" i="2" s="1"/>
  <c r="BW466" i="2"/>
  <c r="BT466" i="2" s="1"/>
  <c r="DG468" i="2"/>
  <c r="DJ468" i="2" s="1"/>
  <c r="BN473" i="2"/>
  <c r="BD473" i="2" s="1"/>
  <c r="DG476" i="2"/>
  <c r="DJ476" i="2" s="1"/>
  <c r="CB482" i="2"/>
  <c r="BN484" i="2"/>
  <c r="BD484" i="2" s="1"/>
  <c r="BX489" i="2"/>
  <c r="CA489" i="2" s="1"/>
  <c r="BW490" i="2"/>
  <c r="BT490" i="2" s="1"/>
  <c r="BF493" i="2"/>
  <c r="BN498" i="2"/>
  <c r="BD498" i="2" s="1"/>
  <c r="BF504" i="2"/>
  <c r="DG518" i="2"/>
  <c r="DJ518" i="2" s="1"/>
  <c r="BX523" i="2"/>
  <c r="CA523" i="2" s="1"/>
  <c r="BO525" i="2"/>
  <c r="BN525" i="2" s="1"/>
  <c r="BD525" i="2" s="1"/>
  <c r="G552" i="13"/>
  <c r="DG529" i="2"/>
  <c r="DJ529" i="2" s="1"/>
  <c r="BN534" i="2"/>
  <c r="BD534" i="2" s="1"/>
  <c r="DG535" i="2"/>
  <c r="DJ535" i="2" s="1"/>
  <c r="DG539" i="2"/>
  <c r="DJ539" i="2" s="1"/>
  <c r="CB448" i="2"/>
  <c r="CG448" i="2" s="1"/>
  <c r="CJ448" i="2" s="1"/>
  <c r="BF456" i="2"/>
  <c r="BX466" i="2"/>
  <c r="CA466" i="2" s="1"/>
  <c r="BW470" i="2"/>
  <c r="BO483" i="2"/>
  <c r="BN483" i="2" s="1"/>
  <c r="BD483" i="2" s="1"/>
  <c r="BO518" i="2"/>
  <c r="BN518" i="2" s="1"/>
  <c r="BD518" i="2" s="1"/>
  <c r="BO531" i="2"/>
  <c r="CG619" i="2"/>
  <c r="CJ619" i="2" s="1"/>
  <c r="CF619" i="2"/>
  <c r="CC619" i="2" s="1"/>
  <c r="BX436" i="2"/>
  <c r="CA436" i="2" s="1"/>
  <c r="DG438" i="2"/>
  <c r="DI438" i="2" s="1"/>
  <c r="BO441" i="2"/>
  <c r="BN441" i="2" s="1"/>
  <c r="BD441" i="2" s="1"/>
  <c r="DG441" i="2"/>
  <c r="DJ441" i="2" s="1"/>
  <c r="DG443" i="2"/>
  <c r="BN444" i="2"/>
  <c r="BD444" i="2" s="1"/>
  <c r="BW444" i="2"/>
  <c r="BZ444" i="2" s="1"/>
  <c r="BY444" i="2" s="1"/>
  <c r="BE445" i="2"/>
  <c r="BW446" i="2"/>
  <c r="BT446" i="2" s="1"/>
  <c r="BE451" i="2"/>
  <c r="BO463" i="2"/>
  <c r="BN463" i="2" s="1"/>
  <c r="BD463" i="2" s="1"/>
  <c r="BZ467" i="2"/>
  <c r="BX470" i="2"/>
  <c r="CA470" i="2" s="1"/>
  <c r="DG472" i="2"/>
  <c r="DJ472" i="2" s="1"/>
  <c r="DG474" i="2"/>
  <c r="DJ474" i="2" s="1"/>
  <c r="BP475" i="2"/>
  <c r="BN475" i="2" s="1"/>
  <c r="BD475" i="2" s="1"/>
  <c r="BW480" i="2"/>
  <c r="BT480" i="2" s="1"/>
  <c r="DG483" i="2"/>
  <c r="DJ483" i="2" s="1"/>
  <c r="BF489" i="2"/>
  <c r="BE490" i="2"/>
  <c r="CG490" i="2"/>
  <c r="CJ490" i="2" s="1"/>
  <c r="BX495" i="2"/>
  <c r="CA495" i="2" s="1"/>
  <c r="DG497" i="2"/>
  <c r="DJ497" i="2" s="1"/>
  <c r="BX499" i="2"/>
  <c r="CA499" i="2" s="1"/>
  <c r="BX507" i="2"/>
  <c r="CA507" i="2" s="1"/>
  <c r="DG509" i="2"/>
  <c r="DJ509" i="2" s="1"/>
  <c r="BW512" i="2"/>
  <c r="BZ512" i="2" s="1"/>
  <c r="BY512" i="2" s="1"/>
  <c r="BX513" i="2"/>
  <c r="CA513" i="2" s="1"/>
  <c r="BF515" i="2"/>
  <c r="BX515" i="2"/>
  <c r="CA515" i="2" s="1"/>
  <c r="BE522" i="2"/>
  <c r="BW528" i="2"/>
  <c r="BT528" i="2" s="1"/>
  <c r="BF530" i="2"/>
  <c r="BX530" i="2"/>
  <c r="CA530" i="2" s="1"/>
  <c r="BF535" i="2"/>
  <c r="BW536" i="2"/>
  <c r="BP538" i="2"/>
  <c r="BN538" i="2" s="1"/>
  <c r="BD538" i="2" s="1"/>
  <c r="BF538" i="2"/>
  <c r="DG440" i="2"/>
  <c r="BP443" i="2"/>
  <c r="BN443" i="2" s="1"/>
  <c r="BD443" i="2" s="1"/>
  <c r="BX444" i="2"/>
  <c r="BX446" i="2"/>
  <c r="CA446" i="2" s="1"/>
  <c r="BN452" i="2"/>
  <c r="BD452" i="2" s="1"/>
  <c r="DG454" i="2"/>
  <c r="DJ454" i="2" s="1"/>
  <c r="BZ478" i="2"/>
  <c r="BY478" i="2" s="1"/>
  <c r="BE479" i="2"/>
  <c r="BX480" i="2"/>
  <c r="CA480" i="2" s="1"/>
  <c r="BF492" i="2"/>
  <c r="BE501" i="2"/>
  <c r="BE505" i="2"/>
  <c r="BW511" i="2"/>
  <c r="BX512" i="2"/>
  <c r="CA512" i="2" s="1"/>
  <c r="CB513" i="2"/>
  <c r="CG513" i="2" s="1"/>
  <c r="BE514" i="2"/>
  <c r="BE516" i="2"/>
  <c r="BF522" i="2"/>
  <c r="BW526" i="2"/>
  <c r="BT526" i="2" s="1"/>
  <c r="BX528" i="2"/>
  <c r="CA528" i="2" s="1"/>
  <c r="BZ530" i="2"/>
  <c r="BY530" i="2" s="1"/>
  <c r="CF536" i="2"/>
  <c r="CC536" i="2" s="1"/>
  <c r="BE542" i="2"/>
  <c r="BP543" i="2"/>
  <c r="BN543" i="2" s="1"/>
  <c r="BD543" i="2" s="1"/>
  <c r="BF543" i="2"/>
  <c r="CB557" i="2"/>
  <c r="CF557" i="2" s="1"/>
  <c r="CC557" i="2" s="1"/>
  <c r="BW557" i="2"/>
  <c r="BT557" i="2" s="1"/>
  <c r="BO449" i="2"/>
  <c r="BN449" i="2" s="1"/>
  <c r="BD449" i="2" s="1"/>
  <c r="DG449" i="2"/>
  <c r="DJ449" i="2" s="1"/>
  <c r="DG451" i="2"/>
  <c r="DJ451" i="2" s="1"/>
  <c r="BF462" i="2"/>
  <c r="DG480" i="2"/>
  <c r="DJ480" i="2" s="1"/>
  <c r="BE497" i="2"/>
  <c r="DG503" i="2"/>
  <c r="DJ503" i="2" s="1"/>
  <c r="CB511" i="2"/>
  <c r="BN515" i="2"/>
  <c r="BD515" i="2" s="1"/>
  <c r="BF519" i="2"/>
  <c r="BN522" i="2"/>
  <c r="BD522" i="2" s="1"/>
  <c r="DG522" i="2"/>
  <c r="DJ522" i="2" s="1"/>
  <c r="DG528" i="2"/>
  <c r="DJ528" i="2" s="1"/>
  <c r="BN530" i="2"/>
  <c r="BD530" i="2" s="1"/>
  <c r="BO535" i="2"/>
  <c r="BN535" i="2" s="1"/>
  <c r="BD535" i="2" s="1"/>
  <c r="BF536" i="2"/>
  <c r="CG536" i="2"/>
  <c r="CJ536" i="2" s="1"/>
  <c r="BO537" i="2"/>
  <c r="BN537" i="2" s="1"/>
  <c r="BD537" i="2" s="1"/>
  <c r="CF545" i="2"/>
  <c r="CC545" i="2" s="1"/>
  <c r="BP451" i="2"/>
  <c r="BN451" i="2" s="1"/>
  <c r="BD451" i="2" s="1"/>
  <c r="BN514" i="2"/>
  <c r="BD514" i="2" s="1"/>
  <c r="BO549" i="2"/>
  <c r="BE549" i="2"/>
  <c r="DG583" i="2"/>
  <c r="DJ583" i="2" s="1"/>
  <c r="BO601" i="2"/>
  <c r="DG602" i="2"/>
  <c r="DJ602" i="2" s="1"/>
  <c r="BE616" i="2"/>
  <c r="BE618" i="2"/>
  <c r="BP619" i="2"/>
  <c r="BO620" i="2"/>
  <c r="DG622" i="2"/>
  <c r="DJ622" i="2" s="1"/>
  <c r="CB627" i="2"/>
  <c r="BF629" i="2"/>
  <c r="BE648" i="2"/>
  <c r="DG652" i="2"/>
  <c r="DJ652" i="2" s="1"/>
  <c r="BO582" i="2"/>
  <c r="BN587" i="2"/>
  <c r="BD587" i="2" s="1"/>
  <c r="BO590" i="2"/>
  <c r="BT623" i="2"/>
  <c r="BZ624" i="2"/>
  <c r="BY624" i="2" s="1"/>
  <c r="DG624" i="2"/>
  <c r="DJ624" i="2" s="1"/>
  <c r="BP625" i="2"/>
  <c r="BN625" i="2" s="1"/>
  <c r="BD625" i="2" s="1"/>
  <c r="BO638" i="2"/>
  <c r="BE554" i="2"/>
  <c r="BF555" i="2"/>
  <c r="BP556" i="2"/>
  <c r="BE562" i="2"/>
  <c r="BO563" i="2"/>
  <c r="BN563" i="2" s="1"/>
  <c r="BD563" i="2" s="1"/>
  <c r="CI564" i="2"/>
  <c r="CH564" i="2" s="1"/>
  <c r="BE570" i="2"/>
  <c r="BW573" i="2"/>
  <c r="BT573" i="2" s="1"/>
  <c r="BE574" i="2"/>
  <c r="BF575" i="2"/>
  <c r="BP579" i="2"/>
  <c r="BX580" i="2"/>
  <c r="CA580" i="2" s="1"/>
  <c r="BP582" i="2"/>
  <c r="DG582" i="2"/>
  <c r="DI582" i="2" s="1"/>
  <c r="BW584" i="2"/>
  <c r="BW588" i="2"/>
  <c r="BT588" i="2" s="1"/>
  <c r="BP590" i="2"/>
  <c r="BW591" i="2"/>
  <c r="BN595" i="2"/>
  <c r="BD595" i="2" s="1"/>
  <c r="BO611" i="2"/>
  <c r="BN611" i="2" s="1"/>
  <c r="BD611" i="2" s="1"/>
  <c r="BN612" i="2"/>
  <c r="BD612" i="2" s="1"/>
  <c r="BO613" i="2"/>
  <c r="BN613" i="2" s="1"/>
  <c r="BD613" i="2" s="1"/>
  <c r="BN618" i="2"/>
  <c r="BD618" i="2" s="1"/>
  <c r="BO629" i="2"/>
  <c r="BN629" i="2" s="1"/>
  <c r="BD629" i="2" s="1"/>
  <c r="BP638" i="2"/>
  <c r="CG739" i="2"/>
  <c r="CJ739" i="2" s="1"/>
  <c r="CF739" i="2"/>
  <c r="CC739" i="2" s="1"/>
  <c r="BO545" i="2"/>
  <c r="DG551" i="2"/>
  <c r="DJ551" i="2" s="1"/>
  <c r="BF554" i="2"/>
  <c r="DG559" i="2"/>
  <c r="DJ559" i="2" s="1"/>
  <c r="BF562" i="2"/>
  <c r="DG567" i="2"/>
  <c r="DJ567" i="2" s="1"/>
  <c r="BF570" i="2"/>
  <c r="DG570" i="2"/>
  <c r="DJ570" i="2" s="1"/>
  <c r="DG571" i="2"/>
  <c r="DI571" i="2" s="1"/>
  <c r="BW572" i="2"/>
  <c r="BT572" i="2" s="1"/>
  <c r="DG575" i="2"/>
  <c r="DJ575" i="2" s="1"/>
  <c r="DG577" i="2"/>
  <c r="BW583" i="2"/>
  <c r="BT583" i="2" s="1"/>
  <c r="CB584" i="2"/>
  <c r="CF584" i="2" s="1"/>
  <c r="CC584" i="2" s="1"/>
  <c r="BE586" i="2"/>
  <c r="DG586" i="2"/>
  <c r="DJ586" i="2" s="1"/>
  <c r="BX588" i="2"/>
  <c r="CA588" i="2" s="1"/>
  <c r="BE589" i="2"/>
  <c r="BE594" i="2"/>
  <c r="BW596" i="2"/>
  <c r="BT596" i="2" s="1"/>
  <c r="BE597" i="2"/>
  <c r="CF604" i="2"/>
  <c r="CC604" i="2" s="1"/>
  <c r="BE605" i="2"/>
  <c r="DG606" i="2"/>
  <c r="DJ606" i="2" s="1"/>
  <c r="BN610" i="2"/>
  <c r="BD610" i="2" s="1"/>
  <c r="DG614" i="2"/>
  <c r="DJ614" i="2" s="1"/>
  <c r="BW619" i="2"/>
  <c r="BT619" i="2" s="1"/>
  <c r="BW620" i="2"/>
  <c r="BT620" i="2" s="1"/>
  <c r="BE621" i="2"/>
  <c r="BX624" i="2"/>
  <c r="CA624" i="2" s="1"/>
  <c r="BE626" i="2"/>
  <c r="BE633" i="2"/>
  <c r="BE637" i="2"/>
  <c r="CA637" i="2"/>
  <c r="BO644" i="2"/>
  <c r="BE650" i="2"/>
  <c r="CB652" i="2"/>
  <c r="CG672" i="2"/>
  <c r="CJ672" i="2" s="1"/>
  <c r="CF672" i="2"/>
  <c r="CC672" i="2" s="1"/>
  <c r="DG554" i="2"/>
  <c r="DJ554" i="2" s="1"/>
  <c r="BO585" i="2"/>
  <c r="BO593" i="2"/>
  <c r="DG594" i="2"/>
  <c r="DJ594" i="2" s="1"/>
  <c r="BX596" i="2"/>
  <c r="CA596" i="2" s="1"/>
  <c r="DG598" i="2"/>
  <c r="DJ598" i="2" s="1"/>
  <c r="BW601" i="2"/>
  <c r="BT601" i="2" s="1"/>
  <c r="DG607" i="2"/>
  <c r="DJ607" i="2" s="1"/>
  <c r="DG609" i="2"/>
  <c r="DJ609" i="2" s="1"/>
  <c r="BX619" i="2"/>
  <c r="CA619" i="2" s="1"/>
  <c r="BW632" i="2"/>
  <c r="BW636" i="2"/>
  <c r="BT636" i="2" s="1"/>
  <c r="CG680" i="2"/>
  <c r="CJ680" i="2" s="1"/>
  <c r="CG707" i="2"/>
  <c r="CJ707" i="2" s="1"/>
  <c r="CF707" i="2"/>
  <c r="CC707" i="2" s="1"/>
  <c r="BW548" i="2"/>
  <c r="BP550" i="2"/>
  <c r="BW553" i="2"/>
  <c r="BT553" i="2" s="1"/>
  <c r="BW556" i="2"/>
  <c r="BT556" i="2" s="1"/>
  <c r="BP558" i="2"/>
  <c r="BN558" i="2" s="1"/>
  <c r="BD558" i="2" s="1"/>
  <c r="BW561" i="2"/>
  <c r="BT561" i="2" s="1"/>
  <c r="BW564" i="2"/>
  <c r="BT564" i="2" s="1"/>
  <c r="BW569" i="2"/>
  <c r="BT569" i="2" s="1"/>
  <c r="BP574" i="2"/>
  <c r="BN574" i="2" s="1"/>
  <c r="BD574" i="2" s="1"/>
  <c r="DI574" i="2"/>
  <c r="BF591" i="2"/>
  <c r="BW616" i="2"/>
  <c r="BT616" i="2" s="1"/>
  <c r="CB624" i="2"/>
  <c r="CG624" i="2" s="1"/>
  <c r="BN626" i="2"/>
  <c r="BD626" i="2" s="1"/>
  <c r="BW627" i="2"/>
  <c r="BT627" i="2" s="1"/>
  <c r="BX632" i="2"/>
  <c r="CA632" i="2" s="1"/>
  <c r="BX636" i="2"/>
  <c r="CA636" i="2" s="1"/>
  <c r="BW641" i="2"/>
  <c r="BT641" i="2" s="1"/>
  <c r="CB651" i="2"/>
  <c r="CG651" i="2" s="1"/>
  <c r="CJ651" i="2" s="1"/>
  <c r="BX542" i="2"/>
  <c r="CA542" i="2" s="1"/>
  <c r="BX548" i="2"/>
  <c r="CA548" i="2" s="1"/>
  <c r="DG550" i="2"/>
  <c r="DI550" i="2" s="1"/>
  <c r="BW552" i="2"/>
  <c r="BT552" i="2" s="1"/>
  <c r="BX553" i="2"/>
  <c r="CA553" i="2" s="1"/>
  <c r="BX556" i="2"/>
  <c r="CA556" i="2" s="1"/>
  <c r="BW559" i="2"/>
  <c r="BT559" i="2" s="1"/>
  <c r="BW560" i="2"/>
  <c r="BT560" i="2" s="1"/>
  <c r="BX561" i="2"/>
  <c r="CA561" i="2" s="1"/>
  <c r="BX569" i="2"/>
  <c r="CA569" i="2" s="1"/>
  <c r="BW576" i="2"/>
  <c r="BT576" i="2" s="1"/>
  <c r="CB582" i="2"/>
  <c r="CG582" i="2" s="1"/>
  <c r="CJ582" i="2" s="1"/>
  <c r="BF583" i="2"/>
  <c r="DG585" i="2"/>
  <c r="BN586" i="2"/>
  <c r="BD586" i="2" s="1"/>
  <c r="DG593" i="2"/>
  <c r="BW599" i="2"/>
  <c r="CA600" i="2"/>
  <c r="BW607" i="2"/>
  <c r="BW608" i="2"/>
  <c r="BW609" i="2"/>
  <c r="BT609" i="2" s="1"/>
  <c r="CB611" i="2"/>
  <c r="CG611" i="2" s="1"/>
  <c r="CJ611" i="2" s="1"/>
  <c r="CB613" i="2"/>
  <c r="CG613" i="2" s="1"/>
  <c r="CJ613" i="2" s="1"/>
  <c r="BX615" i="2"/>
  <c r="CA615" i="2" s="1"/>
  <c r="BX616" i="2"/>
  <c r="CA616" i="2" s="1"/>
  <c r="DG621" i="2"/>
  <c r="DJ621" i="2" s="1"/>
  <c r="BE625" i="2"/>
  <c r="BX627" i="2"/>
  <c r="CA627" i="2" s="1"/>
  <c r="BF632" i="2"/>
  <c r="DG634" i="2"/>
  <c r="BF636" i="2"/>
  <c r="DG643" i="2"/>
  <c r="DJ643" i="2" s="1"/>
  <c r="DG564" i="2"/>
  <c r="BE567" i="2"/>
  <c r="DJ574" i="2"/>
  <c r="BW575" i="2"/>
  <c r="BT575" i="2" s="1"/>
  <c r="BE587" i="2"/>
  <c r="BP588" i="2"/>
  <c r="DG591" i="2"/>
  <c r="DJ591" i="2" s="1"/>
  <c r="BF600" i="2"/>
  <c r="CB600" i="2"/>
  <c r="CF600" i="2" s="1"/>
  <c r="CC600" i="2" s="1"/>
  <c r="BE602" i="2"/>
  <c r="DG603" i="2"/>
  <c r="BX609" i="2"/>
  <c r="CA609" i="2" s="1"/>
  <c r="BF614" i="2"/>
  <c r="BF615" i="2"/>
  <c r="DG625" i="2"/>
  <c r="DJ625" i="2" s="1"/>
  <c r="DG630" i="2"/>
  <c r="BW647" i="2"/>
  <c r="DG649" i="2"/>
  <c r="DI649" i="2" s="1"/>
  <c r="BN659" i="2"/>
  <c r="BD659" i="2" s="1"/>
  <c r="BW665" i="2"/>
  <c r="BT665" i="2" s="1"/>
  <c r="DJ665" i="2"/>
  <c r="BW666" i="2"/>
  <c r="BT666" i="2" s="1"/>
  <c r="BO669" i="2"/>
  <c r="BN678" i="2"/>
  <c r="BD678" i="2" s="1"/>
  <c r="BP692" i="2"/>
  <c r="BN692" i="2" s="1"/>
  <c r="BD692" i="2" s="1"/>
  <c r="BO704" i="2"/>
  <c r="BW707" i="2"/>
  <c r="BT707" i="2" s="1"/>
  <c r="BP727" i="2"/>
  <c r="BN727" i="2" s="1"/>
  <c r="BD727" i="2" s="1"/>
  <c r="BW739" i="2"/>
  <c r="G779" i="13"/>
  <c r="DG753" i="2"/>
  <c r="DJ753" i="2" s="1"/>
  <c r="BW771" i="2"/>
  <c r="BX771" i="2"/>
  <c r="CA771" i="2" s="1"/>
  <c r="G797" i="13"/>
  <c r="DG771" i="2"/>
  <c r="BO773" i="2"/>
  <c r="BE773" i="2"/>
  <c r="BO785" i="2"/>
  <c r="BE785" i="2"/>
  <c r="G822" i="13"/>
  <c r="DG796" i="2"/>
  <c r="G832" i="13"/>
  <c r="DG806" i="2"/>
  <c r="DJ806" i="2" s="1"/>
  <c r="BF654" i="2"/>
  <c r="BZ657" i="2"/>
  <c r="BX661" i="2"/>
  <c r="CA661" i="2" s="1"/>
  <c r="BX665" i="2"/>
  <c r="CA665" i="2" s="1"/>
  <c r="BN667" i="2"/>
  <c r="BX670" i="2"/>
  <c r="CA670" i="2" s="1"/>
  <c r="BE671" i="2"/>
  <c r="BW672" i="2"/>
  <c r="BZ672" i="2" s="1"/>
  <c r="BX674" i="2"/>
  <c r="CA674" i="2" s="1"/>
  <c r="CB676" i="2"/>
  <c r="CG676" i="2" s="1"/>
  <c r="CJ676" i="2" s="1"/>
  <c r="BE686" i="2"/>
  <c r="BE690" i="2"/>
  <c r="CA691" i="2"/>
  <c r="DG694" i="2"/>
  <c r="DJ694" i="2" s="1"/>
  <c r="DG695" i="2"/>
  <c r="DJ695" i="2" s="1"/>
  <c r="BO697" i="2"/>
  <c r="BN697" i="2" s="1"/>
  <c r="DG697" i="2"/>
  <c r="DJ697" i="2" s="1"/>
  <c r="BO698" i="2"/>
  <c r="BP700" i="2"/>
  <c r="CA701" i="2"/>
  <c r="BP704" i="2"/>
  <c r="DG704" i="2"/>
  <c r="BW706" i="2"/>
  <c r="BT706" i="2" s="1"/>
  <c r="BX707" i="2"/>
  <c r="CA707" i="2" s="1"/>
  <c r="DG707" i="2"/>
  <c r="DJ707" i="2" s="1"/>
  <c r="BW708" i="2"/>
  <c r="BT708" i="2" s="1"/>
  <c r="BE709" i="2"/>
  <c r="BX709" i="2"/>
  <c r="CA709" i="2" s="1"/>
  <c r="DG710" i="2"/>
  <c r="DJ710" i="2" s="1"/>
  <c r="BF713" i="2"/>
  <c r="BW715" i="2"/>
  <c r="BT715" i="2" s="1"/>
  <c r="BN716" i="2"/>
  <c r="BD716" i="2" s="1"/>
  <c r="DG716" i="2"/>
  <c r="DJ716" i="2" s="1"/>
  <c r="BP719" i="2"/>
  <c r="BE720" i="2"/>
  <c r="BO722" i="2"/>
  <c r="BE725" i="2"/>
  <c r="DG726" i="2"/>
  <c r="DI726" i="2" s="1"/>
  <c r="BF729" i="2"/>
  <c r="CB731" i="2"/>
  <c r="BF732" i="2"/>
  <c r="BP733" i="2"/>
  <c r="BP737" i="2"/>
  <c r="BW738" i="2"/>
  <c r="BX739" i="2"/>
  <c r="CA739" i="2" s="1"/>
  <c r="DG739" i="2"/>
  <c r="BZ741" i="2"/>
  <c r="BY741" i="2" s="1"/>
  <c r="DG742" i="2"/>
  <c r="BX749" i="2"/>
  <c r="CA749" i="2" s="1"/>
  <c r="BP765" i="2"/>
  <c r="BN765" i="2" s="1"/>
  <c r="BD765" i="2" s="1"/>
  <c r="BZ767" i="2"/>
  <c r="BY767" i="2" s="1"/>
  <c r="BT767" i="2"/>
  <c r="BW773" i="2"/>
  <c r="BT773" i="2" s="1"/>
  <c r="BX773" i="2"/>
  <c r="CA773" i="2" s="1"/>
  <c r="BW777" i="2"/>
  <c r="BX777" i="2"/>
  <c r="CA777" i="2" s="1"/>
  <c r="BW786" i="2"/>
  <c r="BT786" i="2" s="1"/>
  <c r="BX786" i="2"/>
  <c r="CA786" i="2" s="1"/>
  <c r="CF794" i="2"/>
  <c r="CC794" i="2" s="1"/>
  <c r="CB800" i="2"/>
  <c r="CG800" i="2" s="1"/>
  <c r="CJ800" i="2" s="1"/>
  <c r="BW800" i="2"/>
  <c r="BZ800" i="2" s="1"/>
  <c r="BY800" i="2" s="1"/>
  <c r="BX800" i="2"/>
  <c r="CA800" i="2" s="1"/>
  <c r="BO806" i="2"/>
  <c r="BN806" i="2" s="1"/>
  <c r="BD806" i="2" s="1"/>
  <c r="BE806" i="2"/>
  <c r="CF816" i="2"/>
  <c r="CC816" i="2" s="1"/>
  <c r="CG816" i="2"/>
  <c r="CJ816" i="2" s="1"/>
  <c r="BF653" i="2"/>
  <c r="CB657" i="2"/>
  <c r="CF657" i="2" s="1"/>
  <c r="CC657" i="2" s="1"/>
  <c r="BE658" i="2"/>
  <c r="CB661" i="2"/>
  <c r="CF661" i="2" s="1"/>
  <c r="CC661" i="2" s="1"/>
  <c r="BN664" i="2"/>
  <c r="BD664" i="2" s="1"/>
  <c r="BW668" i="2"/>
  <c r="BT668" i="2" s="1"/>
  <c r="BX672" i="2"/>
  <c r="CA672" i="2" s="1"/>
  <c r="CB674" i="2"/>
  <c r="CG674" i="2" s="1"/>
  <c r="BW680" i="2"/>
  <c r="BT680" i="2" s="1"/>
  <c r="BF691" i="2"/>
  <c r="BP698" i="2"/>
  <c r="BZ709" i="2"/>
  <c r="BY709" i="2" s="1"/>
  <c r="BP712" i="2"/>
  <c r="BN712" i="2" s="1"/>
  <c r="BD712" i="2" s="1"/>
  <c r="BN713" i="2"/>
  <c r="BD713" i="2" s="1"/>
  <c r="BX715" i="2"/>
  <c r="CA715" i="2" s="1"/>
  <c r="BO718" i="2"/>
  <c r="BN718" i="2" s="1"/>
  <c r="BD718" i="2" s="1"/>
  <c r="BP746" i="2"/>
  <c r="BN746" i="2" s="1"/>
  <c r="BD746" i="2" s="1"/>
  <c r="BZ749" i="2"/>
  <c r="BY749" i="2" s="1"/>
  <c r="BW763" i="2"/>
  <c r="BT763" i="2" s="1"/>
  <c r="CB763" i="2"/>
  <c r="BW775" i="2"/>
  <c r="BT775" i="2" s="1"/>
  <c r="BO780" i="2"/>
  <c r="BE780" i="2"/>
  <c r="CB788" i="2"/>
  <c r="CG788" i="2" s="1"/>
  <c r="CJ788" i="2" s="1"/>
  <c r="CB792" i="2"/>
  <c r="BW792" i="2"/>
  <c r="BT792" i="2" s="1"/>
  <c r="BX792" i="2"/>
  <c r="CA792" i="2" s="1"/>
  <c r="BP798" i="2"/>
  <c r="BF798" i="2"/>
  <c r="BO801" i="2"/>
  <c r="BN801" i="2" s="1"/>
  <c r="BD801" i="2" s="1"/>
  <c r="BE801" i="2"/>
  <c r="BX668" i="2"/>
  <c r="CA668" i="2" s="1"/>
  <c r="DG693" i="2"/>
  <c r="DJ693" i="2" s="1"/>
  <c r="BN699" i="2"/>
  <c r="BD699" i="2" s="1"/>
  <c r="BP702" i="2"/>
  <c r="BN702" i="2" s="1"/>
  <c r="BD702" i="2" s="1"/>
  <c r="BW705" i="2"/>
  <c r="BT705" i="2" s="1"/>
  <c r="BF706" i="2"/>
  <c r="BO707" i="2"/>
  <c r="CB714" i="2"/>
  <c r="CG714" i="2" s="1"/>
  <c r="CJ714" i="2" s="1"/>
  <c r="BF723" i="2"/>
  <c r="BX723" i="2"/>
  <c r="CA723" i="2" s="1"/>
  <c r="BX727" i="2"/>
  <c r="CA727" i="2" s="1"/>
  <c r="DG736" i="2"/>
  <c r="DJ736" i="2" s="1"/>
  <c r="BO739" i="2"/>
  <c r="BP744" i="2"/>
  <c r="BN744" i="2" s="1"/>
  <c r="BD744" i="2" s="1"/>
  <c r="CB749" i="2"/>
  <c r="CG749" i="2" s="1"/>
  <c r="CJ749" i="2" s="1"/>
  <c r="BO754" i="2"/>
  <c r="DG757" i="2"/>
  <c r="DJ757" i="2" s="1"/>
  <c r="BO759" i="2"/>
  <c r="BE759" i="2"/>
  <c r="BX763" i="2"/>
  <c r="CA763" i="2" s="1"/>
  <c r="CG771" i="2"/>
  <c r="CJ771" i="2" s="1"/>
  <c r="CF771" i="2"/>
  <c r="CC771" i="2" s="1"/>
  <c r="CB784" i="2"/>
  <c r="BX784" i="2"/>
  <c r="CA784" i="2" s="1"/>
  <c r="DJ651" i="2"/>
  <c r="BP657" i="2"/>
  <c r="BX660" i="2"/>
  <c r="CA660" i="2" s="1"/>
  <c r="DG662" i="2"/>
  <c r="BO665" i="2"/>
  <c r="BF670" i="2"/>
  <c r="BF682" i="2"/>
  <c r="BX682" i="2"/>
  <c r="CA682" i="2" s="1"/>
  <c r="DG682" i="2"/>
  <c r="DJ682" i="2" s="1"/>
  <c r="BE688" i="2"/>
  <c r="DG688" i="2"/>
  <c r="DJ688" i="2" s="1"/>
  <c r="BN690" i="2"/>
  <c r="BD690" i="2" s="1"/>
  <c r="BW692" i="2"/>
  <c r="BW694" i="2"/>
  <c r="BT694" i="2" s="1"/>
  <c r="BW703" i="2"/>
  <c r="BX704" i="2"/>
  <c r="CA704" i="2" s="1"/>
  <c r="BP707" i="2"/>
  <c r="CA712" i="2"/>
  <c r="DG721" i="2"/>
  <c r="DJ721" i="2" s="1"/>
  <c r="BP739" i="2"/>
  <c r="BX746" i="2"/>
  <c r="CA746" i="2" s="1"/>
  <c r="BW746" i="2"/>
  <c r="BT746" i="2" s="1"/>
  <c r="BP757" i="2"/>
  <c r="BN757" i="2" s="1"/>
  <c r="BD757" i="2" s="1"/>
  <c r="BF762" i="2"/>
  <c r="BW784" i="2"/>
  <c r="BZ784" i="2" s="1"/>
  <c r="BY784" i="2" s="1"/>
  <c r="CB786" i="2"/>
  <c r="CG786" i="2" s="1"/>
  <c r="CJ786" i="2" s="1"/>
  <c r="BF787" i="2"/>
  <c r="BX789" i="2"/>
  <c r="CA789" i="2" s="1"/>
  <c r="CB789" i="2"/>
  <c r="G815" i="13"/>
  <c r="DG789" i="2"/>
  <c r="DJ789" i="2" s="1"/>
  <c r="CG794" i="2"/>
  <c r="CJ794" i="2" s="1"/>
  <c r="BO799" i="2"/>
  <c r="BN799" i="2" s="1"/>
  <c r="BD799" i="2" s="1"/>
  <c r="BE799" i="2"/>
  <c r="G833" i="13"/>
  <c r="DG807" i="2"/>
  <c r="DJ807" i="2" s="1"/>
  <c r="CF826" i="2"/>
  <c r="CC826" i="2" s="1"/>
  <c r="CG826" i="2"/>
  <c r="CJ826" i="2" s="1"/>
  <c r="BF661" i="2"/>
  <c r="BP662" i="2"/>
  <c r="BN662" i="2" s="1"/>
  <c r="BD662" i="2" s="1"/>
  <c r="BP665" i="2"/>
  <c r="BN670" i="2"/>
  <c r="BD670" i="2" s="1"/>
  <c r="DG670" i="2"/>
  <c r="DJ670" i="2" s="1"/>
  <c r="BO674" i="2"/>
  <c r="BN674" i="2" s="1"/>
  <c r="BW676" i="2"/>
  <c r="BT676" i="2" s="1"/>
  <c r="BE681" i="2"/>
  <c r="BN686" i="2"/>
  <c r="DG686" i="2"/>
  <c r="DJ686" i="2" s="1"/>
  <c r="CJ695" i="2"/>
  <c r="BX703" i="2"/>
  <c r="CA703" i="2" s="1"/>
  <c r="BF708" i="2"/>
  <c r="BP715" i="2"/>
  <c r="BE716" i="2"/>
  <c r="BO723" i="2"/>
  <c r="BN723" i="2" s="1"/>
  <c r="BD723" i="2" s="1"/>
  <c r="BN725" i="2"/>
  <c r="BD725" i="2" s="1"/>
  <c r="BE727" i="2"/>
  <c r="DG741" i="2"/>
  <c r="BW742" i="2"/>
  <c r="BT742" i="2" s="1"/>
  <c r="G770" i="13"/>
  <c r="DG744" i="2"/>
  <c r="BW745" i="2"/>
  <c r="BF748" i="2"/>
  <c r="BO752" i="2"/>
  <c r="BW768" i="2"/>
  <c r="BT768" i="2" s="1"/>
  <c r="BW774" i="2"/>
  <c r="BT774" i="2" s="1"/>
  <c r="BX774" i="2"/>
  <c r="CA774" i="2" s="1"/>
  <c r="BO776" i="2"/>
  <c r="BE776" i="2"/>
  <c r="CB776" i="2"/>
  <c r="CG776" i="2" s="1"/>
  <c r="CJ776" i="2" s="1"/>
  <c r="BX776" i="2"/>
  <c r="CA776" i="2" s="1"/>
  <c r="BO778" i="2"/>
  <c r="BE778" i="2"/>
  <c r="BW778" i="2"/>
  <c r="BT778" i="2" s="1"/>
  <c r="CB778" i="2"/>
  <c r="CF778" i="2" s="1"/>
  <c r="CC778" i="2" s="1"/>
  <c r="BP781" i="2"/>
  <c r="BW789" i="2"/>
  <c r="BT789" i="2" s="1"/>
  <c r="BO793" i="2"/>
  <c r="BN793" i="2" s="1"/>
  <c r="BE793" i="2"/>
  <c r="CB797" i="2"/>
  <c r="BX797" i="2"/>
  <c r="CA797" i="2" s="1"/>
  <c r="G825" i="13"/>
  <c r="DG799" i="2"/>
  <c r="DJ799" i="2" s="1"/>
  <c r="BP668" i="2"/>
  <c r="BP672" i="2"/>
  <c r="BE678" i="2"/>
  <c r="BO682" i="2"/>
  <c r="BN682" i="2" s="1"/>
  <c r="BD682" i="2" s="1"/>
  <c r="DG690" i="2"/>
  <c r="DJ690" i="2" s="1"/>
  <c r="BE703" i="2"/>
  <c r="BF716" i="2"/>
  <c r="BP728" i="2"/>
  <c r="BW731" i="2"/>
  <c r="BE743" i="2"/>
  <c r="BP750" i="2"/>
  <c r="BN750" i="2" s="1"/>
  <c r="BD750" i="2" s="1"/>
  <c r="BF750" i="2"/>
  <c r="BO755" i="2"/>
  <c r="BE764" i="2"/>
  <c r="BO764" i="2"/>
  <c r="BN764" i="2" s="1"/>
  <c r="BD764" i="2" s="1"/>
  <c r="DG773" i="2"/>
  <c r="DJ773" i="2" s="1"/>
  <c r="BE779" i="2"/>
  <c r="BO779" i="2"/>
  <c r="CB779" i="2"/>
  <c r="CF779" i="2" s="1"/>
  <c r="CC779" i="2" s="1"/>
  <c r="BW779" i="2"/>
  <c r="BT779" i="2" s="1"/>
  <c r="G805" i="13"/>
  <c r="DG779" i="2"/>
  <c r="DJ779" i="2" s="1"/>
  <c r="G816" i="13"/>
  <c r="DG790" i="2"/>
  <c r="DJ790" i="2" s="1"/>
  <c r="BO794" i="2"/>
  <c r="BP796" i="2"/>
  <c r="BN796" i="2" s="1"/>
  <c r="BD796" i="2" s="1"/>
  <c r="BW797" i="2"/>
  <c r="BT797" i="2" s="1"/>
  <c r="BF802" i="2"/>
  <c r="BP802" i="2"/>
  <c r="BW802" i="2"/>
  <c r="BT802" i="2" s="1"/>
  <c r="CB802" i="2"/>
  <c r="CG802" i="2" s="1"/>
  <c r="CJ802" i="2" s="1"/>
  <c r="BW658" i="2"/>
  <c r="BT658" i="2" s="1"/>
  <c r="BO660" i="2"/>
  <c r="DI665" i="2"/>
  <c r="DG678" i="2"/>
  <c r="DJ678" i="2" s="1"/>
  <c r="DG705" i="2"/>
  <c r="DJ705" i="2" s="1"/>
  <c r="BW713" i="2"/>
  <c r="BT713" i="2" s="1"/>
  <c r="BX736" i="2"/>
  <c r="CA736" i="2" s="1"/>
  <c r="CB746" i="2"/>
  <c r="CG746" i="2" s="1"/>
  <c r="BO748" i="2"/>
  <c r="BN748" i="2" s="1"/>
  <c r="BD748" i="2" s="1"/>
  <c r="BE748" i="2"/>
  <c r="BZ750" i="2"/>
  <c r="BY750" i="2" s="1"/>
  <c r="BT750" i="2"/>
  <c r="BP755" i="2"/>
  <c r="CF759" i="2"/>
  <c r="CC759" i="2" s="1"/>
  <c r="CG759" i="2"/>
  <c r="CJ759" i="2" s="1"/>
  <c r="G795" i="13"/>
  <c r="DG769" i="2"/>
  <c r="DJ769" i="2" s="1"/>
  <c r="BO786" i="2"/>
  <c r="BN786" i="2" s="1"/>
  <c r="BD786" i="2" s="1"/>
  <c r="BP795" i="2"/>
  <c r="BN795" i="2" s="1"/>
  <c r="BD795" i="2" s="1"/>
  <c r="BF795" i="2"/>
  <c r="DG802" i="2"/>
  <c r="DJ802" i="2" s="1"/>
  <c r="BO816" i="2"/>
  <c r="BE818" i="2"/>
  <c r="BE820" i="2"/>
  <c r="DG820" i="2"/>
  <c r="DJ820" i="2" s="1"/>
  <c r="BP821" i="2"/>
  <c r="BP831" i="2"/>
  <c r="DG834" i="2"/>
  <c r="DJ834" i="2" s="1"/>
  <c r="BF836" i="2"/>
  <c r="BE838" i="2"/>
  <c r="CA848" i="2"/>
  <c r="BW867" i="2"/>
  <c r="BT867" i="2" s="1"/>
  <c r="CB867" i="2"/>
  <c r="CG867" i="2" s="1"/>
  <c r="CJ867" i="2" s="1"/>
  <c r="BX867" i="2"/>
  <c r="CA867" i="2" s="1"/>
  <c r="DI869" i="2"/>
  <c r="CA880" i="2"/>
  <c r="CB880" i="2"/>
  <c r="BW880" i="2"/>
  <c r="BT880" i="2" s="1"/>
  <c r="BO882" i="2"/>
  <c r="CI882" i="2"/>
  <c r="CH882" i="2" s="1"/>
  <c r="BP884" i="2"/>
  <c r="BX887" i="2"/>
  <c r="CA887" i="2" s="1"/>
  <c r="BW887" i="2"/>
  <c r="BN890" i="2"/>
  <c r="BD890" i="2" s="1"/>
  <c r="CF893" i="2"/>
  <c r="CC893" i="2" s="1"/>
  <c r="CJ896" i="2"/>
  <c r="CF896" i="2"/>
  <c r="CC896" i="2" s="1"/>
  <c r="BP904" i="2"/>
  <c r="BX956" i="2"/>
  <c r="CA956" i="2" s="1"/>
  <c r="BW956" i="2"/>
  <c r="BT956" i="2" s="1"/>
  <c r="CB956" i="2"/>
  <c r="CF956" i="2" s="1"/>
  <c r="CC956" i="2" s="1"/>
  <c r="BN811" i="2"/>
  <c r="BD811" i="2" s="1"/>
  <c r="BO829" i="2"/>
  <c r="BZ856" i="2"/>
  <c r="BY856" i="2" s="1"/>
  <c r="BT856" i="2"/>
  <c r="CB861" i="2"/>
  <c r="CF861" i="2" s="1"/>
  <c r="CC861" i="2" s="1"/>
  <c r="BX861" i="2"/>
  <c r="CA861" i="2" s="1"/>
  <c r="G895" i="13"/>
  <c r="DQ869" i="2"/>
  <c r="DJ869" i="2"/>
  <c r="G903" i="13"/>
  <c r="DG877" i="2"/>
  <c r="DJ877" i="2" s="1"/>
  <c r="DQ877" i="2"/>
  <c r="BP880" i="2"/>
  <c r="BF880" i="2"/>
  <c r="BW886" i="2"/>
  <c r="BT886" i="2" s="1"/>
  <c r="CB915" i="2"/>
  <c r="BW915" i="2"/>
  <c r="BT915" i="2" s="1"/>
  <c r="G986" i="13"/>
  <c r="DG960" i="2"/>
  <c r="BO825" i="2"/>
  <c r="BN825" i="2" s="1"/>
  <c r="BD825" i="2" s="1"/>
  <c r="BP829" i="2"/>
  <c r="BW830" i="2"/>
  <c r="BT830" i="2" s="1"/>
  <c r="BX842" i="2"/>
  <c r="CA842" i="2" s="1"/>
  <c r="BP850" i="2"/>
  <c r="BF850" i="2"/>
  <c r="BP854" i="2"/>
  <c r="BF854" i="2"/>
  <c r="BW854" i="2"/>
  <c r="BP856" i="2"/>
  <c r="BF856" i="2"/>
  <c r="BX856" i="2"/>
  <c r="CA856" i="2" s="1"/>
  <c r="BW861" i="2"/>
  <c r="BT861" i="2" s="1"/>
  <c r="BW863" i="2"/>
  <c r="BT863" i="2" s="1"/>
  <c r="G909" i="13"/>
  <c r="DQ883" i="2"/>
  <c r="G913" i="13"/>
  <c r="DQ887" i="2"/>
  <c r="DG887" i="2"/>
  <c r="DJ887" i="2" s="1"/>
  <c r="BO889" i="2"/>
  <c r="BE889" i="2"/>
  <c r="CB901" i="2"/>
  <c r="CG901" i="2" s="1"/>
  <c r="CJ901" i="2" s="1"/>
  <c r="BW901" i="2"/>
  <c r="BT901" i="2" s="1"/>
  <c r="BP915" i="2"/>
  <c r="BF915" i="2"/>
  <c r="BE916" i="2"/>
  <c r="BO916" i="2"/>
  <c r="BE931" i="2"/>
  <c r="BO931" i="2"/>
  <c r="BN931" i="2" s="1"/>
  <c r="BD931" i="2" s="1"/>
  <c r="BO954" i="2"/>
  <c r="BE954" i="2"/>
  <c r="BX971" i="2"/>
  <c r="CA971" i="2" s="1"/>
  <c r="BW971" i="2"/>
  <c r="BT971" i="2" s="1"/>
  <c r="CB971" i="2"/>
  <c r="CG971" i="2" s="1"/>
  <c r="CJ971" i="2" s="1"/>
  <c r="BP771" i="2"/>
  <c r="BP774" i="2"/>
  <c r="BN774" i="2" s="1"/>
  <c r="BD774" i="2" s="1"/>
  <c r="DG777" i="2"/>
  <c r="DJ777" i="2" s="1"/>
  <c r="BX781" i="2"/>
  <c r="CA781" i="2" s="1"/>
  <c r="DG784" i="2"/>
  <c r="DJ784" i="2" s="1"/>
  <c r="BO789" i="2"/>
  <c r="BO791" i="2"/>
  <c r="DG794" i="2"/>
  <c r="DJ794" i="2" s="1"/>
  <c r="BX805" i="2"/>
  <c r="CA805" i="2" s="1"/>
  <c r="BE815" i="2"/>
  <c r="BW816" i="2"/>
  <c r="BT816" i="2" s="1"/>
  <c r="CG822" i="2"/>
  <c r="CJ822" i="2" s="1"/>
  <c r="BE824" i="2"/>
  <c r="DG824" i="2"/>
  <c r="DJ824" i="2" s="1"/>
  <c r="BW831" i="2"/>
  <c r="BZ831" i="2" s="1"/>
  <c r="BY831" i="2" s="1"/>
  <c r="DG835" i="2"/>
  <c r="DJ835" i="2" s="1"/>
  <c r="BP849" i="2"/>
  <c r="BN849" i="2" s="1"/>
  <c r="BD849" i="2" s="1"/>
  <c r="BT850" i="2"/>
  <c r="CB852" i="2"/>
  <c r="CF852" i="2" s="1"/>
  <c r="CC852" i="2" s="1"/>
  <c r="BX852" i="2"/>
  <c r="CA852" i="2" s="1"/>
  <c r="CB854" i="2"/>
  <c r="CG854" i="2" s="1"/>
  <c r="CJ854" i="2" s="1"/>
  <c r="CB856" i="2"/>
  <c r="CF856" i="2" s="1"/>
  <c r="CC856" i="2" s="1"/>
  <c r="BP865" i="2"/>
  <c r="BN865" i="2" s="1"/>
  <c r="BF865" i="2"/>
  <c r="DJ872" i="2"/>
  <c r="BO879" i="2"/>
  <c r="BN879" i="2" s="1"/>
  <c r="BD879" i="2" s="1"/>
  <c r="BE879" i="2"/>
  <c r="BO883" i="2"/>
  <c r="BE883" i="2"/>
  <c r="CI887" i="2"/>
  <c r="CH887" i="2" s="1"/>
  <c r="CC887" i="2"/>
  <c r="BP896" i="2"/>
  <c r="BW897" i="2"/>
  <c r="BT897" i="2" s="1"/>
  <c r="BO900" i="2"/>
  <c r="CB902" i="2"/>
  <c r="CG902" i="2" s="1"/>
  <c r="CJ902" i="2" s="1"/>
  <c r="BW902" i="2"/>
  <c r="BT902" i="2" s="1"/>
  <c r="CB909" i="2"/>
  <c r="CF909" i="2" s="1"/>
  <c r="CC909" i="2" s="1"/>
  <c r="BW909" i="2"/>
  <c r="BT909" i="2" s="1"/>
  <c r="BP989" i="2"/>
  <c r="BF989" i="2"/>
  <c r="BW769" i="2"/>
  <c r="BT769" i="2" s="1"/>
  <c r="BF770" i="2"/>
  <c r="CB780" i="2"/>
  <c r="CF780" i="2" s="1"/>
  <c r="CC780" i="2" s="1"/>
  <c r="BF790" i="2"/>
  <c r="CB796" i="2"/>
  <c r="CF796" i="2" s="1"/>
  <c r="CC796" i="2" s="1"/>
  <c r="BO807" i="2"/>
  <c r="BN807" i="2" s="1"/>
  <c r="BD807" i="2" s="1"/>
  <c r="CI822" i="2"/>
  <c r="BW827" i="2"/>
  <c r="BE830" i="2"/>
  <c r="BX831" i="2"/>
  <c r="CA831" i="2" s="1"/>
  <c r="BF839" i="2"/>
  <c r="DG839" i="2"/>
  <c r="DJ839" i="2" s="1"/>
  <c r="BW841" i="2"/>
  <c r="CB845" i="2"/>
  <c r="CF845" i="2" s="1"/>
  <c r="CC845" i="2" s="1"/>
  <c r="BW845" i="2"/>
  <c r="BT845" i="2" s="1"/>
  <c r="BF846" i="2"/>
  <c r="BW852" i="2"/>
  <c r="BX863" i="2"/>
  <c r="CA863" i="2" s="1"/>
  <c r="BX872" i="2"/>
  <c r="CA872" i="2" s="1"/>
  <c r="CI892" i="2"/>
  <c r="CH892" i="2" s="1"/>
  <c r="BP897" i="2"/>
  <c r="BF897" i="2"/>
  <c r="BE908" i="2"/>
  <c r="BO908" i="2"/>
  <c r="CB919" i="2"/>
  <c r="BW919" i="2"/>
  <c r="BT919" i="2" s="1"/>
  <c r="BE926" i="2"/>
  <c r="BO926" i="2"/>
  <c r="G965" i="13"/>
  <c r="DG939" i="2"/>
  <c r="DJ939" i="2" s="1"/>
  <c r="BX946" i="2"/>
  <c r="CA946" i="2" s="1"/>
  <c r="BW946" i="2"/>
  <c r="BZ946" i="2" s="1"/>
  <c r="BY946" i="2" s="1"/>
  <c r="G1014" i="13"/>
  <c r="DQ988" i="2"/>
  <c r="DG988" i="2"/>
  <c r="BN815" i="2"/>
  <c r="BD815" i="2" s="1"/>
  <c r="BP828" i="2"/>
  <c r="BN828" i="2" s="1"/>
  <c r="BD828" i="2" s="1"/>
  <c r="CB841" i="2"/>
  <c r="CF841" i="2" s="1"/>
  <c r="CC841" i="2" s="1"/>
  <c r="BE842" i="2"/>
  <c r="BX849" i="2"/>
  <c r="CA849" i="2" s="1"/>
  <c r="BW849" i="2"/>
  <c r="BP851" i="2"/>
  <c r="BN851" i="2" s="1"/>
  <c r="BD851" i="2" s="1"/>
  <c r="BZ857" i="2"/>
  <c r="BY857" i="2" s="1"/>
  <c r="BX857" i="2"/>
  <c r="CA857" i="2" s="1"/>
  <c r="CB862" i="2"/>
  <c r="CG862" i="2" s="1"/>
  <c r="CJ862" i="2" s="1"/>
  <c r="BW862" i="2"/>
  <c r="CB863" i="2"/>
  <c r="CG863" i="2" s="1"/>
  <c r="CJ863" i="2" s="1"/>
  <c r="G893" i="13"/>
  <c r="DQ867" i="2"/>
  <c r="DG867" i="2"/>
  <c r="BW872" i="2"/>
  <c r="BT872" i="2" s="1"/>
  <c r="BP887" i="2"/>
  <c r="BO888" i="2"/>
  <c r="BN888" i="2" s="1"/>
  <c r="BD888" i="2" s="1"/>
  <c r="BT894" i="2"/>
  <c r="BZ894" i="2"/>
  <c r="BY894" i="2" s="1"/>
  <c r="CB912" i="2"/>
  <c r="BX912" i="2"/>
  <c r="CA912" i="2" s="1"/>
  <c r="BW912" i="2"/>
  <c r="BT912" i="2" s="1"/>
  <c r="BW917" i="2"/>
  <c r="BT917" i="2" s="1"/>
  <c r="CB928" i="2"/>
  <c r="CG928" i="2" s="1"/>
  <c r="CJ928" i="2" s="1"/>
  <c r="BW928" i="2"/>
  <c r="BT928" i="2" s="1"/>
  <c r="BZ939" i="2"/>
  <c r="BY939" i="2" s="1"/>
  <c r="CB946" i="2"/>
  <c r="BF960" i="2"/>
  <c r="BP960" i="2"/>
  <c r="BX818" i="2"/>
  <c r="CA818" i="2" s="1"/>
  <c r="BE827" i="2"/>
  <c r="BW840" i="2"/>
  <c r="BO843" i="2"/>
  <c r="BN843" i="2" s="1"/>
  <c r="BD843" i="2" s="1"/>
  <c r="BE843" i="2"/>
  <c r="CG847" i="2"/>
  <c r="CJ847" i="2" s="1"/>
  <c r="BP859" i="2"/>
  <c r="BN859" i="2" s="1"/>
  <c r="BD859" i="2" s="1"/>
  <c r="CB866" i="2"/>
  <c r="CF866" i="2" s="1"/>
  <c r="CC866" i="2" s="1"/>
  <c r="BX866" i="2"/>
  <c r="CA866" i="2" s="1"/>
  <c r="BW866" i="2"/>
  <c r="BP867" i="2"/>
  <c r="BN867" i="2" s="1"/>
  <c r="BD867" i="2" s="1"/>
  <c r="CB870" i="2"/>
  <c r="CG870" i="2" s="1"/>
  <c r="CJ870" i="2" s="1"/>
  <c r="BZ870" i="2"/>
  <c r="BY870" i="2" s="1"/>
  <c r="BX870" i="2"/>
  <c r="CA870" i="2" s="1"/>
  <c r="CB872" i="2"/>
  <c r="BP873" i="2"/>
  <c r="BN873" i="2" s="1"/>
  <c r="BD873" i="2" s="1"/>
  <c r="G899" i="13"/>
  <c r="DG873" i="2"/>
  <c r="DJ873" i="2" s="1"/>
  <c r="DQ873" i="2"/>
  <c r="BP875" i="2"/>
  <c r="BN875" i="2" s="1"/>
  <c r="BD875" i="2" s="1"/>
  <c r="G901" i="13"/>
  <c r="DG875" i="2"/>
  <c r="DJ875" i="2" s="1"/>
  <c r="DQ875" i="2"/>
  <c r="CF876" i="2"/>
  <c r="CC876" i="2" s="1"/>
  <c r="CG878" i="2"/>
  <c r="CJ878" i="2" s="1"/>
  <c r="CF878" i="2"/>
  <c r="CC878" i="2" s="1"/>
  <c r="CB905" i="2"/>
  <c r="CF905" i="2" s="1"/>
  <c r="CC905" i="2" s="1"/>
  <c r="BW905" i="2"/>
  <c r="BT905" i="2" s="1"/>
  <c r="CB910" i="2"/>
  <c r="CG910" i="2" s="1"/>
  <c r="CJ910" i="2" s="1"/>
  <c r="BW910" i="2"/>
  <c r="BT910" i="2" s="1"/>
  <c r="DG758" i="2"/>
  <c r="DI758" i="2" s="1"/>
  <c r="BO797" i="2"/>
  <c r="DG798" i="2"/>
  <c r="DJ798" i="2" s="1"/>
  <c r="BO805" i="2"/>
  <c r="BE811" i="2"/>
  <c r="BN817" i="2"/>
  <c r="BD817" i="2" s="1"/>
  <c r="CB818" i="2"/>
  <c r="BE819" i="2"/>
  <c r="BO821" i="2"/>
  <c r="BE836" i="2"/>
  <c r="BF841" i="2"/>
  <c r="BW846" i="2"/>
  <c r="BX851" i="2"/>
  <c r="CA851" i="2" s="1"/>
  <c r="BW851" i="2"/>
  <c r="CB853" i="2"/>
  <c r="CG853" i="2" s="1"/>
  <c r="CJ853" i="2" s="1"/>
  <c r="BW853" i="2"/>
  <c r="BT853" i="2" s="1"/>
  <c r="BP860" i="2"/>
  <c r="BF860" i="2"/>
  <c r="CF868" i="2"/>
  <c r="CC868" i="2" s="1"/>
  <c r="CG868" i="2"/>
  <c r="CJ868" i="2" s="1"/>
  <c r="BF870" i="2"/>
  <c r="BP870" i="2"/>
  <c r="BP871" i="2"/>
  <c r="BN871" i="2" s="1"/>
  <c r="BD871" i="2" s="1"/>
  <c r="G897" i="13"/>
  <c r="DG871" i="2"/>
  <c r="DJ871" i="2" s="1"/>
  <c r="DQ871" i="2"/>
  <c r="CG876" i="2"/>
  <c r="CJ876" i="2" s="1"/>
  <c r="CA892" i="2"/>
  <c r="BW892" i="2"/>
  <c r="BT892" i="2" s="1"/>
  <c r="BE894" i="2"/>
  <c r="BW898" i="2"/>
  <c r="BT898" i="2" s="1"/>
  <c r="CB906" i="2"/>
  <c r="CG906" i="2" s="1"/>
  <c r="CJ906" i="2" s="1"/>
  <c r="BW906" i="2"/>
  <c r="BX906" i="2"/>
  <c r="CA906" i="2" s="1"/>
  <c r="BX910" i="2"/>
  <c r="CA910" i="2" s="1"/>
  <c r="BE869" i="2"/>
  <c r="BZ869" i="2"/>
  <c r="BY869" i="2" s="1"/>
  <c r="BX874" i="2"/>
  <c r="CA874" i="2" s="1"/>
  <c r="BX878" i="2"/>
  <c r="CA878" i="2" s="1"/>
  <c r="BP900" i="2"/>
  <c r="G962" i="13"/>
  <c r="DG936" i="2"/>
  <c r="DQ936" i="2"/>
  <c r="BO947" i="2"/>
  <c r="CG947" i="2"/>
  <c r="CJ947" i="2" s="1"/>
  <c r="CF947" i="2"/>
  <c r="CC947" i="2" s="1"/>
  <c r="BP979" i="2"/>
  <c r="BF979" i="2"/>
  <c r="BP981" i="2"/>
  <c r="BN981" i="2" s="1"/>
  <c r="BD981" i="2" s="1"/>
  <c r="DG983" i="2"/>
  <c r="DJ983" i="2" s="1"/>
  <c r="BP984" i="2"/>
  <c r="BF984" i="2"/>
  <c r="BW943" i="2"/>
  <c r="BT943" i="2" s="1"/>
  <c r="G974" i="13"/>
  <c r="DG948" i="2"/>
  <c r="G981" i="13"/>
  <c r="DG955" i="2"/>
  <c r="DJ955" i="2" s="1"/>
  <c r="CC959" i="2"/>
  <c r="CI959" i="2"/>
  <c r="CH959" i="2" s="1"/>
  <c r="CF962" i="2"/>
  <c r="CC962" i="2" s="1"/>
  <c r="CG962" i="2"/>
  <c r="CJ962" i="2" s="1"/>
  <c r="BO964" i="2"/>
  <c r="BN964" i="2" s="1"/>
  <c r="BD964" i="2" s="1"/>
  <c r="BF861" i="2"/>
  <c r="BF864" i="2"/>
  <c r="CB869" i="2"/>
  <c r="CF869" i="2" s="1"/>
  <c r="CC869" i="2" s="1"/>
  <c r="BF872" i="2"/>
  <c r="BF874" i="2"/>
  <c r="BF878" i="2"/>
  <c r="BF886" i="2"/>
  <c r="BE902" i="2"/>
  <c r="BE906" i="2"/>
  <c r="BZ914" i="2"/>
  <c r="BY914" i="2" s="1"/>
  <c r="BO922" i="2"/>
  <c r="BP930" i="2"/>
  <c r="BN930" i="2" s="1"/>
  <c r="BD930" i="2" s="1"/>
  <c r="CB932" i="2"/>
  <c r="CG932" i="2" s="1"/>
  <c r="CJ932" i="2" s="1"/>
  <c r="BW932" i="2"/>
  <c r="BT932" i="2" s="1"/>
  <c r="BW935" i="2"/>
  <c r="BT935" i="2" s="1"/>
  <c r="BX935" i="2"/>
  <c r="CA935" i="2" s="1"/>
  <c r="BF941" i="2"/>
  <c r="DG941" i="2"/>
  <c r="DJ941" i="2" s="1"/>
  <c r="CB942" i="2"/>
  <c r="BX943" i="2"/>
  <c r="CA943" i="2" s="1"/>
  <c r="BX944" i="2"/>
  <c r="CA944" i="2" s="1"/>
  <c r="CB944" i="2"/>
  <c r="CG944" i="2" s="1"/>
  <c r="CJ944" i="2" s="1"/>
  <c r="CG950" i="2"/>
  <c r="CJ950" i="2" s="1"/>
  <c r="BW962" i="2"/>
  <c r="BT962" i="2" s="1"/>
  <c r="BW965" i="2"/>
  <c r="BT965" i="2" s="1"/>
  <c r="BX965" i="2"/>
  <c r="CA965" i="2" s="1"/>
  <c r="CB965" i="2"/>
  <c r="CF965" i="2" s="1"/>
  <c r="CC965" i="2" s="1"/>
  <c r="BP976" i="2"/>
  <c r="BF976" i="2"/>
  <c r="CF983" i="2"/>
  <c r="CC983" i="2" s="1"/>
  <c r="BX988" i="2"/>
  <c r="CA988" i="2" s="1"/>
  <c r="CB988" i="2"/>
  <c r="CF988" i="2" s="1"/>
  <c r="CC988" i="2" s="1"/>
  <c r="CG991" i="2"/>
  <c r="CJ991" i="2" s="1"/>
  <c r="DQ865" i="2"/>
  <c r="G939" i="13"/>
  <c r="DG913" i="2"/>
  <c r="DJ913" i="2" s="1"/>
  <c r="DQ913" i="2"/>
  <c r="G953" i="13"/>
  <c r="DG927" i="2"/>
  <c r="DQ927" i="2"/>
  <c r="BX934" i="2"/>
  <c r="CA934" i="2" s="1"/>
  <c r="BO939" i="2"/>
  <c r="BN939" i="2" s="1"/>
  <c r="BD939" i="2" s="1"/>
  <c r="CB943" i="2"/>
  <c r="BW948" i="2"/>
  <c r="BT948" i="2" s="1"/>
  <c r="CB948" i="2"/>
  <c r="CG948" i="2" s="1"/>
  <c r="CJ948" i="2" s="1"/>
  <c r="BO953" i="2"/>
  <c r="BN953" i="2" s="1"/>
  <c r="BE953" i="2"/>
  <c r="CG955" i="2"/>
  <c r="CJ955" i="2" s="1"/>
  <c r="G987" i="13"/>
  <c r="DG961" i="2"/>
  <c r="DJ961" i="2" s="1"/>
  <c r="DQ961" i="2"/>
  <c r="BZ970" i="2"/>
  <c r="BY970" i="2" s="1"/>
  <c r="DQ989" i="2"/>
  <c r="BW990" i="2"/>
  <c r="BT990" i="2" s="1"/>
  <c r="BP844" i="2"/>
  <c r="BN844" i="2" s="1"/>
  <c r="BD844" i="2" s="1"/>
  <c r="BO870" i="2"/>
  <c r="BP892" i="2"/>
  <c r="BN892" i="2" s="1"/>
  <c r="BD892" i="2" s="1"/>
  <c r="BZ893" i="2"/>
  <c r="BY893" i="2" s="1"/>
  <c r="BP898" i="2"/>
  <c r="BN898" i="2" s="1"/>
  <c r="BD898" i="2" s="1"/>
  <c r="BW900" i="2"/>
  <c r="CB908" i="2"/>
  <c r="CG908" i="2" s="1"/>
  <c r="CJ908" i="2" s="1"/>
  <c r="BX908" i="2"/>
  <c r="CA908" i="2" s="1"/>
  <c r="BW916" i="2"/>
  <c r="BT916" i="2" s="1"/>
  <c r="BO933" i="2"/>
  <c r="G959" i="13"/>
  <c r="DG933" i="2"/>
  <c r="DJ933" i="2" s="1"/>
  <c r="DQ933" i="2"/>
  <c r="BW934" i="2"/>
  <c r="BT934" i="2" s="1"/>
  <c r="DG940" i="2"/>
  <c r="BO941" i="2"/>
  <c r="BN941" i="2" s="1"/>
  <c r="BE941" i="2"/>
  <c r="DQ941" i="2"/>
  <c r="BX942" i="2"/>
  <c r="CA942" i="2" s="1"/>
  <c r="BW944" i="2"/>
  <c r="BT944" i="2" s="1"/>
  <c r="BX948" i="2"/>
  <c r="CA948" i="2" s="1"/>
  <c r="CA952" i="2"/>
  <c r="BO955" i="2"/>
  <c r="BN955" i="2" s="1"/>
  <c r="CF955" i="2"/>
  <c r="CC955" i="2" s="1"/>
  <c r="BO960" i="2"/>
  <c r="BO887" i="2"/>
  <c r="BF888" i="2"/>
  <c r="CI888" i="2"/>
  <c r="CH888" i="2" s="1"/>
  <c r="BZ891" i="2"/>
  <c r="BY891" i="2" s="1"/>
  <c r="BW899" i="2"/>
  <c r="BT899" i="2" s="1"/>
  <c r="BX900" i="2"/>
  <c r="CA900" i="2" s="1"/>
  <c r="BP902" i="2"/>
  <c r="BN902" i="2" s="1"/>
  <c r="BD902" i="2" s="1"/>
  <c r="BW904" i="2"/>
  <c r="BP906" i="2"/>
  <c r="BN906" i="2" s="1"/>
  <c r="BD906" i="2" s="1"/>
  <c r="DQ912" i="2"/>
  <c r="BX918" i="2"/>
  <c r="CA918" i="2" s="1"/>
  <c r="BW918" i="2"/>
  <c r="BP925" i="2"/>
  <c r="BF925" i="2"/>
  <c r="CB925" i="2"/>
  <c r="CG925" i="2" s="1"/>
  <c r="CJ925" i="2" s="1"/>
  <c r="BW925" i="2"/>
  <c r="BT925" i="2" s="1"/>
  <c r="BX939" i="2"/>
  <c r="CA939" i="2" s="1"/>
  <c r="CB939" i="2"/>
  <c r="G973" i="13"/>
  <c r="DG947" i="2"/>
  <c r="DJ947" i="2" s="1"/>
  <c r="BX963" i="2"/>
  <c r="CA963" i="2" s="1"/>
  <c r="CB963" i="2"/>
  <c r="BW963" i="2"/>
  <c r="BW968" i="2"/>
  <c r="BT968" i="2" s="1"/>
  <c r="BX968" i="2"/>
  <c r="CA968" i="2" s="1"/>
  <c r="CB968" i="2"/>
  <c r="CG968" i="2" s="1"/>
  <c r="CJ968" i="2" s="1"/>
  <c r="G1013" i="13"/>
  <c r="DG987" i="2"/>
  <c r="DJ987" i="2" s="1"/>
  <c r="BO989" i="2"/>
  <c r="BE989" i="2"/>
  <c r="CF921" i="2"/>
  <c r="CC921" i="2" s="1"/>
  <c r="BP934" i="2"/>
  <c r="CA938" i="2"/>
  <c r="BP949" i="2"/>
  <c r="BN949" i="2" s="1"/>
  <c r="BD949" i="2" s="1"/>
  <c r="BW950" i="2"/>
  <c r="BT950" i="2" s="1"/>
  <c r="CF951" i="2"/>
  <c r="CC951" i="2" s="1"/>
  <c r="BN957" i="2"/>
  <c r="BD957" i="2" s="1"/>
  <c r="BE961" i="2"/>
  <c r="BE962" i="2"/>
  <c r="BP968" i="2"/>
  <c r="BT972" i="2"/>
  <c r="BF973" i="2"/>
  <c r="CA974" i="2"/>
  <c r="BP977" i="2"/>
  <c r="BN977" i="2" s="1"/>
  <c r="BD977" i="2" s="1"/>
  <c r="BE981" i="2"/>
  <c r="DQ985" i="2"/>
  <c r="BW986" i="2"/>
  <c r="BT986" i="2" s="1"/>
  <c r="BW924" i="2"/>
  <c r="BZ924" i="2" s="1"/>
  <c r="BY924" i="2" s="1"/>
  <c r="BX929" i="2"/>
  <c r="CA929" i="2" s="1"/>
  <c r="BN937" i="2"/>
  <c r="BD937" i="2" s="1"/>
  <c r="BW938" i="2"/>
  <c r="BT938" i="2" s="1"/>
  <c r="BO943" i="2"/>
  <c r="DQ949" i="2"/>
  <c r="BX950" i="2"/>
  <c r="CA950" i="2" s="1"/>
  <c r="CA951" i="2"/>
  <c r="BW960" i="2"/>
  <c r="BO963" i="2"/>
  <c r="BN963" i="2" s="1"/>
  <c r="BD963" i="2" s="1"/>
  <c r="DJ964" i="2"/>
  <c r="BX969" i="2"/>
  <c r="CA969" i="2" s="1"/>
  <c r="BP971" i="2"/>
  <c r="BX972" i="2"/>
  <c r="CA972" i="2" s="1"/>
  <c r="BN973" i="2"/>
  <c r="BD973" i="2" s="1"/>
  <c r="BW974" i="2"/>
  <c r="BT974" i="2" s="1"/>
  <c r="DG980" i="2"/>
  <c r="CB986" i="2"/>
  <c r="CG986" i="2" s="1"/>
  <c r="BW987" i="2"/>
  <c r="BP988" i="2"/>
  <c r="BX960" i="2"/>
  <c r="CA960" i="2" s="1"/>
  <c r="BN965" i="2"/>
  <c r="DQ973" i="2"/>
  <c r="DQ981" i="2"/>
  <c r="BN945" i="2"/>
  <c r="BD945" i="2" s="1"/>
  <c r="DJ945" i="2"/>
  <c r="BE949" i="2"/>
  <c r="BF959" i="2"/>
  <c r="BE977" i="2"/>
  <c r="BF983" i="2"/>
  <c r="DG984" i="2"/>
  <c r="BF985" i="2"/>
  <c r="BO987" i="2"/>
  <c r="BN987" i="2" s="1"/>
  <c r="BE991" i="2"/>
  <c r="BW922" i="2"/>
  <c r="BT922" i="2" s="1"/>
  <c r="BF923" i="2"/>
  <c r="BF928" i="2"/>
  <c r="DQ945" i="2"/>
  <c r="BO951" i="2"/>
  <c r="BN951" i="2" s="1"/>
  <c r="BD951" i="2" s="1"/>
  <c r="BZ951" i="2"/>
  <c r="BY951" i="2" s="1"/>
  <c r="DG951" i="2"/>
  <c r="DJ951" i="2" s="1"/>
  <c r="DQ953" i="2"/>
  <c r="BE957" i="2"/>
  <c r="BE958" i="2"/>
  <c r="BE965" i="2"/>
  <c r="DQ965" i="2"/>
  <c r="DG971" i="2"/>
  <c r="DJ971" i="2" s="1"/>
  <c r="BX976" i="2"/>
  <c r="CA976" i="2" s="1"/>
  <c r="BW978" i="2"/>
  <c r="BT978" i="2" s="1"/>
  <c r="BE982" i="2"/>
  <c r="BN985" i="2"/>
  <c r="BO959" i="2"/>
  <c r="BN959" i="2" s="1"/>
  <c r="BD959" i="2" s="1"/>
  <c r="BF963" i="2"/>
  <c r="BO968" i="2"/>
  <c r="DQ969" i="2"/>
  <c r="DQ977" i="2"/>
  <c r="BO983" i="2"/>
  <c r="BN983" i="2" s="1"/>
  <c r="BT4" i="2"/>
  <c r="BZ4" i="2"/>
  <c r="BY4" i="2" s="1"/>
  <c r="CF9" i="2"/>
  <c r="CC9" i="2" s="1"/>
  <c r="CG9" i="2"/>
  <c r="CJ9" i="2" s="1"/>
  <c r="CG8" i="2"/>
  <c r="CJ8" i="2" s="1"/>
  <c r="CF8" i="2"/>
  <c r="CC8" i="2" s="1"/>
  <c r="CG11" i="2"/>
  <c r="CJ11" i="2" s="1"/>
  <c r="CF11" i="2"/>
  <c r="CC11" i="2" s="1"/>
  <c r="BN12" i="2"/>
  <c r="BN17" i="2"/>
  <c r="CG18" i="2"/>
  <c r="CJ18" i="2" s="1"/>
  <c r="CF18" i="2"/>
  <c r="CC18" i="2" s="1"/>
  <c r="CF14" i="2"/>
  <c r="CC14" i="2" s="1"/>
  <c r="CG14" i="2"/>
  <c r="CJ14" i="2" s="1"/>
  <c r="BN7" i="2"/>
  <c r="BD7" i="2" s="1"/>
  <c r="G16" i="13"/>
  <c r="DG16" i="2"/>
  <c r="CG87" i="2"/>
  <c r="CJ87" i="2" s="1"/>
  <c r="CB90" i="2"/>
  <c r="BX90" i="2"/>
  <c r="CA90" i="2" s="1"/>
  <c r="BW90" i="2"/>
  <c r="BT90" i="2" s="1"/>
  <c r="CA5" i="2"/>
  <c r="CB6" i="2"/>
  <c r="BE7" i="2"/>
  <c r="BW9" i="2"/>
  <c r="BT9" i="2" s="1"/>
  <c r="DU9" i="2"/>
  <c r="BE12" i="2"/>
  <c r="CF12" i="2"/>
  <c r="CC12" i="2" s="1"/>
  <c r="BW14" i="2"/>
  <c r="BT14" i="2" s="1"/>
  <c r="BZ15" i="2"/>
  <c r="BY15" i="2" s="1"/>
  <c r="BE16" i="2"/>
  <c r="BE18" i="2"/>
  <c r="BW18" i="2"/>
  <c r="BT18" i="2" s="1"/>
  <c r="BW19" i="2"/>
  <c r="BT19" i="2" s="1"/>
  <c r="BO20" i="2"/>
  <c r="BW22" i="2"/>
  <c r="BT22" i="2" s="1"/>
  <c r="CB24" i="2"/>
  <c r="BX24" i="2"/>
  <c r="CA24" i="2" s="1"/>
  <c r="BW24" i="2"/>
  <c r="BT24" i="2" s="1"/>
  <c r="BW27" i="2"/>
  <c r="BT27" i="2" s="1"/>
  <c r="CB27" i="2"/>
  <c r="CA27" i="2"/>
  <c r="DV28" i="2"/>
  <c r="DU28" i="2"/>
  <c r="CG30" i="2"/>
  <c r="CJ30" i="2" s="1"/>
  <c r="CF30" i="2"/>
  <c r="CC30" i="2" s="1"/>
  <c r="CB32" i="2"/>
  <c r="BX32" i="2"/>
  <c r="CA32" i="2" s="1"/>
  <c r="BW32" i="2"/>
  <c r="BF42" i="2"/>
  <c r="BP42" i="2"/>
  <c r="BN42" i="2" s="1"/>
  <c r="BD42" i="2" s="1"/>
  <c r="CG44" i="2"/>
  <c r="CJ44" i="2" s="1"/>
  <c r="CI44" i="2"/>
  <c r="CH44" i="2" s="1"/>
  <c r="CG47" i="2"/>
  <c r="CJ47" i="2" s="1"/>
  <c r="CF47" i="2"/>
  <c r="BO60" i="2"/>
  <c r="BN60" i="2" s="1"/>
  <c r="BD60" i="2" s="1"/>
  <c r="G65" i="13"/>
  <c r="DQ64" i="2"/>
  <c r="DG64" i="2"/>
  <c r="DJ64" i="2" s="1"/>
  <c r="CG66" i="2"/>
  <c r="CJ66" i="2" s="1"/>
  <c r="CF66" i="2"/>
  <c r="CC66" i="2" s="1"/>
  <c r="BF67" i="2"/>
  <c r="BP67" i="2"/>
  <c r="BN67" i="2" s="1"/>
  <c r="BD67" i="2" s="1"/>
  <c r="BW71" i="2"/>
  <c r="BT71" i="2" s="1"/>
  <c r="CB71" i="2"/>
  <c r="CG76" i="2"/>
  <c r="CJ76" i="2" s="1"/>
  <c r="CI76" i="2"/>
  <c r="CH76" i="2" s="1"/>
  <c r="BW79" i="2"/>
  <c r="BT79" i="2" s="1"/>
  <c r="CB79" i="2"/>
  <c r="BO81" i="2"/>
  <c r="CG89" i="2"/>
  <c r="CJ89" i="2" s="1"/>
  <c r="CI89" i="2"/>
  <c r="CH89" i="2" s="1"/>
  <c r="CB92" i="2"/>
  <c r="BX92" i="2"/>
  <c r="CA92" i="2" s="1"/>
  <c r="BW92" i="2"/>
  <c r="BO97" i="2"/>
  <c r="BN97" i="2" s="1"/>
  <c r="BO101" i="2"/>
  <c r="BN101" i="2" s="1"/>
  <c r="BD101" i="2" s="1"/>
  <c r="CB102" i="2"/>
  <c r="BX102" i="2"/>
  <c r="CA102" i="2" s="1"/>
  <c r="BW102" i="2"/>
  <c r="BT102" i="2" s="1"/>
  <c r="BN108" i="2"/>
  <c r="BD108" i="2" s="1"/>
  <c r="BT123" i="2"/>
  <c r="BZ123" i="2"/>
  <c r="BY123" i="2" s="1"/>
  <c r="BF144" i="2"/>
  <c r="BP144" i="2"/>
  <c r="BN144" i="2" s="1"/>
  <c r="BD144" i="2" s="1"/>
  <c r="CF146" i="2"/>
  <c r="CC146" i="2" s="1"/>
  <c r="G147" i="13"/>
  <c r="DQ146" i="2"/>
  <c r="DG146" i="2"/>
  <c r="CF154" i="2"/>
  <c r="CC154" i="2" s="1"/>
  <c r="CJ154" i="2"/>
  <c r="G163" i="13"/>
  <c r="DQ162" i="2"/>
  <c r="DG162" i="2"/>
  <c r="BT176" i="2"/>
  <c r="BZ176" i="2"/>
  <c r="BY176" i="2" s="1"/>
  <c r="BP182" i="2"/>
  <c r="BF182" i="2"/>
  <c r="BO245" i="2"/>
  <c r="BP251" i="2"/>
  <c r="BF251" i="2"/>
  <c r="BX23" i="2"/>
  <c r="CA23" i="2" s="1"/>
  <c r="BW23" i="2"/>
  <c r="BT23" i="2" s="1"/>
  <c r="BO2" i="2"/>
  <c r="DG2" i="2"/>
  <c r="DJ2" i="2" s="1"/>
  <c r="BZ3" i="2"/>
  <c r="BY3" i="2" s="1"/>
  <c r="CB5" i="2"/>
  <c r="BE6" i="2"/>
  <c r="CF7" i="2"/>
  <c r="CC7" i="2" s="1"/>
  <c r="BW8" i="2"/>
  <c r="BT8" i="2" s="1"/>
  <c r="DU8" i="2"/>
  <c r="BX9" i="2"/>
  <c r="CA9" i="2" s="1"/>
  <c r="BO10" i="2"/>
  <c r="DG10" i="2"/>
  <c r="DJ10" i="2" s="1"/>
  <c r="BX14" i="2"/>
  <c r="CA14" i="2" s="1"/>
  <c r="DG14" i="2"/>
  <c r="BW16" i="2"/>
  <c r="BT16" i="2" s="1"/>
  <c r="BW17" i="2"/>
  <c r="BT17" i="2" s="1"/>
  <c r="BP20" i="2"/>
  <c r="G27" i="13"/>
  <c r="DQ26" i="2"/>
  <c r="DG26" i="2"/>
  <c r="DJ26" i="2" s="1"/>
  <c r="BX31" i="2"/>
  <c r="CA31" i="2" s="1"/>
  <c r="BW31" i="2"/>
  <c r="BT31" i="2" s="1"/>
  <c r="BE33" i="2"/>
  <c r="BO33" i="2"/>
  <c r="BN33" i="2" s="1"/>
  <c r="BD33" i="2" s="1"/>
  <c r="BF34" i="2"/>
  <c r="BP34" i="2"/>
  <c r="BN34" i="2" s="1"/>
  <c r="BD34" i="2" s="1"/>
  <c r="BO36" i="2"/>
  <c r="BN36" i="2" s="1"/>
  <c r="BD36" i="2" s="1"/>
  <c r="G38" i="13"/>
  <c r="DG37" i="2"/>
  <c r="DQ37" i="2"/>
  <c r="BE41" i="2"/>
  <c r="BO41" i="2"/>
  <c r="BN41" i="2" s="1"/>
  <c r="BD41" i="2" s="1"/>
  <c r="DV52" i="2"/>
  <c r="DU52" i="2"/>
  <c r="DV60" i="2"/>
  <c r="DU60" i="2"/>
  <c r="BO65" i="2"/>
  <c r="BN65" i="2" s="1"/>
  <c r="BD65" i="2" s="1"/>
  <c r="BX71" i="2"/>
  <c r="CA71" i="2" s="1"/>
  <c r="G75" i="13"/>
  <c r="DG74" i="2"/>
  <c r="DJ74" i="2" s="1"/>
  <c r="BE77" i="2"/>
  <c r="BO77" i="2"/>
  <c r="BN77" i="2" s="1"/>
  <c r="BD77" i="2" s="1"/>
  <c r="BX79" i="2"/>
  <c r="CA79" i="2" s="1"/>
  <c r="BO83" i="2"/>
  <c r="BN83" i="2" s="1"/>
  <c r="CG91" i="2"/>
  <c r="CJ91" i="2" s="1"/>
  <c r="CI91" i="2"/>
  <c r="CH91" i="2" s="1"/>
  <c r="CB94" i="2"/>
  <c r="BX94" i="2"/>
  <c r="CA94" i="2" s="1"/>
  <c r="BW94" i="2"/>
  <c r="BT94" i="2" s="1"/>
  <c r="BO99" i="2"/>
  <c r="BN99" i="2" s="1"/>
  <c r="BD99" i="2" s="1"/>
  <c r="CB104" i="2"/>
  <c r="BX104" i="2"/>
  <c r="CA104" i="2" s="1"/>
  <c r="BW104" i="2"/>
  <c r="BT104" i="2" s="1"/>
  <c r="BN135" i="2"/>
  <c r="BD135" i="2" s="1"/>
  <c r="BN137" i="2"/>
  <c r="BD137" i="2" s="1"/>
  <c r="CF144" i="2"/>
  <c r="CC144" i="2" s="1"/>
  <c r="G145" i="13"/>
  <c r="DQ144" i="2"/>
  <c r="DG144" i="2"/>
  <c r="BN151" i="2"/>
  <c r="BD151" i="2" s="1"/>
  <c r="BF160" i="2"/>
  <c r="BP160" i="2"/>
  <c r="BN160" i="2" s="1"/>
  <c r="CC235" i="2"/>
  <c r="CI235" i="2"/>
  <c r="CH235" i="2" s="1"/>
  <c r="G34" i="13"/>
  <c r="DQ33" i="2"/>
  <c r="DG33" i="2"/>
  <c r="BO95" i="2"/>
  <c r="BN95" i="2" s="1"/>
  <c r="BF139" i="2"/>
  <c r="BP139" i="2"/>
  <c r="BN139" i="2" s="1"/>
  <c r="BD139" i="2" s="1"/>
  <c r="G155" i="13"/>
  <c r="DQ154" i="2"/>
  <c r="DG154" i="2"/>
  <c r="BP2" i="2"/>
  <c r="BW7" i="2"/>
  <c r="BT7" i="2" s="1"/>
  <c r="CG7" i="2"/>
  <c r="CJ7" i="2" s="1"/>
  <c r="DU7" i="2"/>
  <c r="BX8" i="2"/>
  <c r="CA8" i="2" s="1"/>
  <c r="BO9" i="2"/>
  <c r="BN9" i="2" s="1"/>
  <c r="BD9" i="2" s="1"/>
  <c r="BP10" i="2"/>
  <c r="CB15" i="2"/>
  <c r="BX17" i="2"/>
  <c r="CA17" i="2" s="1"/>
  <c r="CB23" i="2"/>
  <c r="BE24" i="2"/>
  <c r="BF25" i="2"/>
  <c r="G26" i="13"/>
  <c r="DQ25" i="2"/>
  <c r="DG25" i="2"/>
  <c r="DJ25" i="2" s="1"/>
  <c r="BE32" i="2"/>
  <c r="CB40" i="2"/>
  <c r="BX40" i="2"/>
  <c r="CA40" i="2" s="1"/>
  <c r="BW40" i="2"/>
  <c r="BT40" i="2" s="1"/>
  <c r="DV41" i="2"/>
  <c r="DU41" i="2"/>
  <c r="BW43" i="2"/>
  <c r="BT43" i="2" s="1"/>
  <c r="CB43" i="2"/>
  <c r="BF50" i="2"/>
  <c r="BP50" i="2"/>
  <c r="BN50" i="2" s="1"/>
  <c r="BD50" i="2" s="1"/>
  <c r="CG55" i="2"/>
  <c r="CJ55" i="2" s="1"/>
  <c r="CF55" i="2"/>
  <c r="CC55" i="2" s="1"/>
  <c r="G69" i="13"/>
  <c r="DG68" i="2"/>
  <c r="DQ68" i="2"/>
  <c r="CB72" i="2"/>
  <c r="BX72" i="2"/>
  <c r="CA72" i="2" s="1"/>
  <c r="BW72" i="2"/>
  <c r="BT72" i="2" s="1"/>
  <c r="DQ74" i="2"/>
  <c r="CB80" i="2"/>
  <c r="BX80" i="2"/>
  <c r="CA80" i="2" s="1"/>
  <c r="BW80" i="2"/>
  <c r="BT80" i="2" s="1"/>
  <c r="BO85" i="2"/>
  <c r="BN85" i="2" s="1"/>
  <c r="CG93" i="2"/>
  <c r="CJ93" i="2" s="1"/>
  <c r="CI93" i="2"/>
  <c r="CH93" i="2" s="1"/>
  <c r="BX96" i="2"/>
  <c r="CA96" i="2" s="1"/>
  <c r="BW96" i="2"/>
  <c r="BT96" i="2" s="1"/>
  <c r="CB100" i="2"/>
  <c r="BX100" i="2"/>
  <c r="CA100" i="2" s="1"/>
  <c r="BW100" i="2"/>
  <c r="BT100" i="2" s="1"/>
  <c r="CB106" i="2"/>
  <c r="BX106" i="2"/>
  <c r="CA106" i="2" s="1"/>
  <c r="BW106" i="2"/>
  <c r="BT106" i="2" s="1"/>
  <c r="BF118" i="2"/>
  <c r="BP118" i="2"/>
  <c r="BE121" i="2"/>
  <c r="BO121" i="2"/>
  <c r="BN121" i="2" s="1"/>
  <c r="BF152" i="2"/>
  <c r="BP152" i="2"/>
  <c r="BN152" i="2" s="1"/>
  <c r="BD152" i="2" s="1"/>
  <c r="G153" i="13"/>
  <c r="DQ152" i="2"/>
  <c r="DG152" i="2"/>
  <c r="BF158" i="2"/>
  <c r="BP158" i="2"/>
  <c r="BN158" i="2" s="1"/>
  <c r="CF160" i="2"/>
  <c r="CC160" i="2" s="1"/>
  <c r="G161" i="13"/>
  <c r="DQ160" i="2"/>
  <c r="DG160" i="2"/>
  <c r="CG261" i="2"/>
  <c r="CJ261" i="2" s="1"/>
  <c r="CF261" i="2"/>
  <c r="CC261" i="2" s="1"/>
  <c r="CB264" i="2"/>
  <c r="BX264" i="2"/>
  <c r="CA264" i="2" s="1"/>
  <c r="BW264" i="2"/>
  <c r="BT264" i="2" s="1"/>
  <c r="DV44" i="2"/>
  <c r="DU44" i="2"/>
  <c r="BF154" i="2"/>
  <c r="BP154" i="2"/>
  <c r="BN154" i="2" s="1"/>
  <c r="BD154" i="2" s="1"/>
  <c r="BP220" i="2"/>
  <c r="BF220" i="2"/>
  <c r="G253" i="13"/>
  <c r="DG242" i="2"/>
  <c r="DJ242" i="2" s="1"/>
  <c r="K45" i="12"/>
  <c r="K37" i="12"/>
  <c r="K29" i="12"/>
  <c r="K21" i="12"/>
  <c r="K16" i="12"/>
  <c r="K7" i="12"/>
  <c r="K44" i="12"/>
  <c r="K36" i="12"/>
  <c r="K28" i="12"/>
  <c r="K20" i="12"/>
  <c r="K15" i="12"/>
  <c r="K12" i="12"/>
  <c r="K6" i="12"/>
  <c r="E2" i="13"/>
  <c r="K43" i="12"/>
  <c r="K35" i="12"/>
  <c r="K27" i="12"/>
  <c r="K14" i="12"/>
  <c r="K5" i="12"/>
  <c r="K42" i="12"/>
  <c r="K34" i="12"/>
  <c r="K26" i="12"/>
  <c r="K19" i="12"/>
  <c r="K13" i="12"/>
  <c r="K4" i="12"/>
  <c r="K41" i="12"/>
  <c r="K33" i="12"/>
  <c r="K25" i="12"/>
  <c r="K3" i="12"/>
  <c r="K40" i="12"/>
  <c r="K32" i="12"/>
  <c r="K24" i="12"/>
  <c r="K18" i="12"/>
  <c r="K10" i="12"/>
  <c r="K2" i="12"/>
  <c r="K39" i="12"/>
  <c r="K31" i="12"/>
  <c r="K23" i="12"/>
  <c r="K9" i="12"/>
  <c r="K46" i="12"/>
  <c r="K38" i="12"/>
  <c r="K30" i="12"/>
  <c r="K22" i="12"/>
  <c r="K17" i="12"/>
  <c r="K11" i="12"/>
  <c r="K8" i="12"/>
  <c r="CB3" i="2"/>
  <c r="BW6" i="2"/>
  <c r="BT6" i="2" s="1"/>
  <c r="DU6" i="2"/>
  <c r="BX7" i="2"/>
  <c r="CA7" i="2" s="1"/>
  <c r="DG8" i="2"/>
  <c r="DJ8" i="2" s="1"/>
  <c r="BX12" i="2"/>
  <c r="CA12" i="2" s="1"/>
  <c r="CF13" i="2"/>
  <c r="CC13" i="2" s="1"/>
  <c r="DU13" i="2"/>
  <c r="DQ16" i="2"/>
  <c r="DU17" i="2"/>
  <c r="DV19" i="2"/>
  <c r="CF20" i="2"/>
  <c r="CC20" i="2" s="1"/>
  <c r="G20" i="13"/>
  <c r="DQ20" i="2"/>
  <c r="DG20" i="2"/>
  <c r="CA22" i="2"/>
  <c r="BE25" i="2"/>
  <c r="BO25" i="2"/>
  <c r="BN25" i="2" s="1"/>
  <c r="BD25" i="2" s="1"/>
  <c r="BZ29" i="2"/>
  <c r="BY29" i="2" s="1"/>
  <c r="CB31" i="2"/>
  <c r="BZ33" i="2"/>
  <c r="BY33" i="2" s="1"/>
  <c r="DU33" i="2"/>
  <c r="DJ36" i="2"/>
  <c r="G43" i="13"/>
  <c r="DQ42" i="2"/>
  <c r="DG42" i="2"/>
  <c r="DJ42" i="2" s="1"/>
  <c r="BX43" i="2"/>
  <c r="CA43" i="2" s="1"/>
  <c r="G46" i="13"/>
  <c r="DG45" i="2"/>
  <c r="DQ45" i="2"/>
  <c r="BE49" i="2"/>
  <c r="BO49" i="2"/>
  <c r="BN49" i="2" s="1"/>
  <c r="BD49" i="2" s="1"/>
  <c r="BZ61" i="2"/>
  <c r="BY61" i="2" s="1"/>
  <c r="G68" i="13"/>
  <c r="DG67" i="2"/>
  <c r="DJ67" i="2" s="1"/>
  <c r="BP68" i="2"/>
  <c r="CG69" i="2"/>
  <c r="CJ69" i="2" s="1"/>
  <c r="CF69" i="2"/>
  <c r="CB82" i="2"/>
  <c r="BX82" i="2"/>
  <c r="CA82" i="2" s="1"/>
  <c r="BW82" i="2"/>
  <c r="BO87" i="2"/>
  <c r="BN87" i="2" s="1"/>
  <c r="BD87" i="2" s="1"/>
  <c r="BN90" i="2"/>
  <c r="BD90" i="2" s="1"/>
  <c r="CG95" i="2"/>
  <c r="CJ95" i="2" s="1"/>
  <c r="CI95" i="2"/>
  <c r="CH95" i="2" s="1"/>
  <c r="CB98" i="2"/>
  <c r="BX98" i="2"/>
  <c r="CA98" i="2" s="1"/>
  <c r="BW98" i="2"/>
  <c r="CB108" i="2"/>
  <c r="BX108" i="2"/>
  <c r="CA108" i="2" s="1"/>
  <c r="BW108" i="2"/>
  <c r="BT108" i="2" s="1"/>
  <c r="BN114" i="2"/>
  <c r="BD114" i="2" s="1"/>
  <c r="CF118" i="2"/>
  <c r="CC118" i="2" s="1"/>
  <c r="CJ118" i="2"/>
  <c r="G119" i="13"/>
  <c r="DQ118" i="2"/>
  <c r="DG118" i="2"/>
  <c r="BX137" i="2"/>
  <c r="CA137" i="2" s="1"/>
  <c r="BW137" i="2"/>
  <c r="BT137" i="2" s="1"/>
  <c r="CG140" i="2"/>
  <c r="CJ140" i="2" s="1"/>
  <c r="CF140" i="2"/>
  <c r="CC140" i="2" s="1"/>
  <c r="BE142" i="2"/>
  <c r="BO142" i="2"/>
  <c r="BN142" i="2" s="1"/>
  <c r="BD142" i="2" s="1"/>
  <c r="CG146" i="2"/>
  <c r="CJ146" i="2" s="1"/>
  <c r="BN155" i="2"/>
  <c r="BD155" i="2" s="1"/>
  <c r="G159" i="13"/>
  <c r="DQ158" i="2"/>
  <c r="DG158" i="2"/>
  <c r="CB169" i="2"/>
  <c r="BX169" i="2"/>
  <c r="CA169" i="2" s="1"/>
  <c r="BW169" i="2"/>
  <c r="BT169" i="2" s="1"/>
  <c r="BN173" i="2"/>
  <c r="BD173" i="2" s="1"/>
  <c r="BX179" i="2"/>
  <c r="CA179" i="2" s="1"/>
  <c r="BW179" i="2"/>
  <c r="BT179" i="2" s="1"/>
  <c r="CF224" i="2"/>
  <c r="CC224" i="2" s="1"/>
  <c r="CG224" i="2"/>
  <c r="CJ224" i="2" s="1"/>
  <c r="BF232" i="2"/>
  <c r="BP232" i="2"/>
  <c r="BF146" i="2"/>
  <c r="BP146" i="2"/>
  <c r="BN146" i="2" s="1"/>
  <c r="BD146" i="2" s="1"/>
  <c r="G149" i="13"/>
  <c r="DQ148" i="2"/>
  <c r="DG148" i="2"/>
  <c r="BX183" i="2"/>
  <c r="CA183" i="2" s="1"/>
  <c r="BW183" i="2"/>
  <c r="BT183" i="2" s="1"/>
  <c r="BW5" i="2"/>
  <c r="BX6" i="2"/>
  <c r="CA6" i="2" s="1"/>
  <c r="CA11" i="2"/>
  <c r="CG13" i="2"/>
  <c r="CJ13" i="2" s="1"/>
  <c r="G13" i="13"/>
  <c r="DQ13" i="2"/>
  <c r="CA16" i="2"/>
  <c r="CB17" i="2"/>
  <c r="CG20" i="2"/>
  <c r="CJ20" i="2" s="1"/>
  <c r="CB22" i="2"/>
  <c r="BN24" i="2"/>
  <c r="BD24" i="2" s="1"/>
  <c r="BF26" i="2"/>
  <c r="BP26" i="2"/>
  <c r="BN26" i="2" s="1"/>
  <c r="BD26" i="2" s="1"/>
  <c r="BO28" i="2"/>
  <c r="BN28" i="2" s="1"/>
  <c r="BD28" i="2" s="1"/>
  <c r="G30" i="13"/>
  <c r="DG29" i="2"/>
  <c r="DQ29" i="2"/>
  <c r="DV32" i="2"/>
  <c r="DU32" i="2"/>
  <c r="BO44" i="2"/>
  <c r="BN44" i="2" s="1"/>
  <c r="BD44" i="2" s="1"/>
  <c r="CB48" i="2"/>
  <c r="BX48" i="2"/>
  <c r="CA48" i="2" s="1"/>
  <c r="BW48" i="2"/>
  <c r="BT48" i="2" s="1"/>
  <c r="DV49" i="2"/>
  <c r="DU49" i="2"/>
  <c r="BW51" i="2"/>
  <c r="BT51" i="2" s="1"/>
  <c r="CB51" i="2"/>
  <c r="BF58" i="2"/>
  <c r="BP58" i="2"/>
  <c r="BN58" i="2" s="1"/>
  <c r="G62" i="13"/>
  <c r="DG61" i="2"/>
  <c r="DQ61" i="2"/>
  <c r="CB63" i="2"/>
  <c r="BX63" i="2"/>
  <c r="CA63" i="2" s="1"/>
  <c r="BW63" i="2"/>
  <c r="BT63" i="2" s="1"/>
  <c r="BE70" i="2"/>
  <c r="BO70" i="2"/>
  <c r="BN70" i="2" s="1"/>
  <c r="BD70" i="2" s="1"/>
  <c r="BO76" i="2"/>
  <c r="CG81" i="2"/>
  <c r="CJ81" i="2" s="1"/>
  <c r="CI81" i="2"/>
  <c r="CB84" i="2"/>
  <c r="BX84" i="2"/>
  <c r="CA84" i="2" s="1"/>
  <c r="BW84" i="2"/>
  <c r="BT84" i="2" s="1"/>
  <c r="BO89" i="2"/>
  <c r="BN89" i="2" s="1"/>
  <c r="BD89" i="2" s="1"/>
  <c r="CG97" i="2"/>
  <c r="CJ97" i="2" s="1"/>
  <c r="CI97" i="2"/>
  <c r="CH97" i="2" s="1"/>
  <c r="CB110" i="2"/>
  <c r="BX110" i="2"/>
  <c r="CA110" i="2" s="1"/>
  <c r="BW110" i="2"/>
  <c r="BT110" i="2" s="1"/>
  <c r="CG119" i="2"/>
  <c r="CJ119" i="2" s="1"/>
  <c r="CF119" i="2"/>
  <c r="CC119" i="2" s="1"/>
  <c r="BE126" i="2"/>
  <c r="BO126" i="2"/>
  <c r="BN126" i="2" s="1"/>
  <c r="BD126" i="2" s="1"/>
  <c r="BZ138" i="2"/>
  <c r="BY138" i="2" s="1"/>
  <c r="G140" i="13"/>
  <c r="DQ139" i="2"/>
  <c r="DG139" i="2"/>
  <c r="CG144" i="2"/>
  <c r="CJ144" i="2" s="1"/>
  <c r="BF156" i="2"/>
  <c r="BP156" i="2"/>
  <c r="BN156" i="2" s="1"/>
  <c r="BD156" i="2" s="1"/>
  <c r="G157" i="13"/>
  <c r="DQ156" i="2"/>
  <c r="DG156" i="2"/>
  <c r="CB167" i="2"/>
  <c r="BX167" i="2"/>
  <c r="CA167" i="2" s="1"/>
  <c r="BW167" i="2"/>
  <c r="BT167" i="2" s="1"/>
  <c r="CB171" i="2"/>
  <c r="BX171" i="2"/>
  <c r="CA171" i="2" s="1"/>
  <c r="BW171" i="2"/>
  <c r="BT171" i="2" s="1"/>
  <c r="G191" i="13"/>
  <c r="DQ187" i="2"/>
  <c r="DG187" i="2"/>
  <c r="BP206" i="2"/>
  <c r="BF206" i="2"/>
  <c r="BF250" i="2"/>
  <c r="BP250" i="2"/>
  <c r="G59" i="13"/>
  <c r="DQ58" i="2"/>
  <c r="DG58" i="2"/>
  <c r="DJ58" i="2" s="1"/>
  <c r="CG75" i="2"/>
  <c r="CJ75" i="2" s="1"/>
  <c r="CF75" i="2"/>
  <c r="CC75" i="2" s="1"/>
  <c r="CB116" i="2"/>
  <c r="BX116" i="2"/>
  <c r="CA116" i="2" s="1"/>
  <c r="BW116" i="2"/>
  <c r="BT116" i="2" s="1"/>
  <c r="BF164" i="2"/>
  <c r="BP164" i="2"/>
  <c r="BN164" i="2" s="1"/>
  <c r="BD164" i="2" s="1"/>
  <c r="CF193" i="2"/>
  <c r="CC193" i="2" s="1"/>
  <c r="CG193" i="2"/>
  <c r="CJ193" i="2" s="1"/>
  <c r="DQ2" i="2"/>
  <c r="DU4" i="2"/>
  <c r="DG6" i="2"/>
  <c r="H40" i="12"/>
  <c r="H32" i="12"/>
  <c r="H24" i="12"/>
  <c r="H18" i="12"/>
  <c r="H10" i="12"/>
  <c r="H2" i="12"/>
  <c r="H39" i="12"/>
  <c r="H31" i="12"/>
  <c r="H23" i="12"/>
  <c r="H9" i="12"/>
  <c r="H46" i="12"/>
  <c r="H38" i="12"/>
  <c r="H30" i="12"/>
  <c r="H22" i="12"/>
  <c r="H17" i="12"/>
  <c r="H11" i="12"/>
  <c r="H8" i="12"/>
  <c r="H45" i="12"/>
  <c r="H37" i="12"/>
  <c r="H29" i="12"/>
  <c r="H21" i="12"/>
  <c r="H16" i="12"/>
  <c r="H7" i="12"/>
  <c r="H44" i="12"/>
  <c r="H36" i="12"/>
  <c r="H28" i="12"/>
  <c r="H20" i="12"/>
  <c r="H15" i="12"/>
  <c r="H12" i="12"/>
  <c r="H6" i="12"/>
  <c r="H43" i="12"/>
  <c r="H35" i="12"/>
  <c r="H27" i="12"/>
  <c r="H14" i="12"/>
  <c r="H5" i="12"/>
  <c r="E8" i="13"/>
  <c r="H42" i="12"/>
  <c r="H34" i="12"/>
  <c r="H26" i="12"/>
  <c r="H19" i="12"/>
  <c r="H13" i="12"/>
  <c r="H4" i="12"/>
  <c r="H41" i="12"/>
  <c r="H33" i="12"/>
  <c r="H25" i="12"/>
  <c r="H3" i="12"/>
  <c r="DQ10" i="2"/>
  <c r="DQ12" i="2"/>
  <c r="DQ14" i="2"/>
  <c r="CB16" i="2"/>
  <c r="DU16" i="2"/>
  <c r="G17" i="13"/>
  <c r="DG17" i="2"/>
  <c r="BP29" i="2"/>
  <c r="BW35" i="2"/>
  <c r="BT35" i="2" s="1"/>
  <c r="CB35" i="2"/>
  <c r="CA35" i="2"/>
  <c r="DV36" i="2"/>
  <c r="DU36" i="2"/>
  <c r="CF42" i="2"/>
  <c r="CC42" i="2" s="1"/>
  <c r="CJ42" i="2"/>
  <c r="G51" i="13"/>
  <c r="DQ50" i="2"/>
  <c r="DG50" i="2"/>
  <c r="DJ50" i="2" s="1"/>
  <c r="BX51" i="2"/>
  <c r="CA51" i="2" s="1"/>
  <c r="G54" i="13"/>
  <c r="DG53" i="2"/>
  <c r="DQ53" i="2"/>
  <c r="BE57" i="2"/>
  <c r="BO57" i="2"/>
  <c r="BN57" i="2" s="1"/>
  <c r="BP61" i="2"/>
  <c r="BN61" i="2" s="1"/>
  <c r="BD61" i="2" s="1"/>
  <c r="BF64" i="2"/>
  <c r="BP64" i="2"/>
  <c r="BN64" i="2" s="1"/>
  <c r="BD64" i="2" s="1"/>
  <c r="CG65" i="2"/>
  <c r="CJ65" i="2" s="1"/>
  <c r="CI65" i="2"/>
  <c r="CH65" i="2" s="1"/>
  <c r="CF67" i="2"/>
  <c r="CC67" i="2" s="1"/>
  <c r="CJ67" i="2"/>
  <c r="BZ73" i="2"/>
  <c r="BY73" i="2" s="1"/>
  <c r="CG83" i="2"/>
  <c r="CJ83" i="2" s="1"/>
  <c r="CI83" i="2"/>
  <c r="CB86" i="2"/>
  <c r="BX86" i="2"/>
  <c r="CA86" i="2" s="1"/>
  <c r="BW86" i="2"/>
  <c r="BO91" i="2"/>
  <c r="BN94" i="2"/>
  <c r="BD94" i="2" s="1"/>
  <c r="BN102" i="2"/>
  <c r="BD102" i="2" s="1"/>
  <c r="CB112" i="2"/>
  <c r="BX112" i="2"/>
  <c r="CA112" i="2" s="1"/>
  <c r="BW112" i="2"/>
  <c r="BT112" i="2" s="1"/>
  <c r="CB124" i="2"/>
  <c r="BX124" i="2"/>
  <c r="CA124" i="2" s="1"/>
  <c r="BW124" i="2"/>
  <c r="BT124" i="2" s="1"/>
  <c r="BE128" i="2"/>
  <c r="BO128" i="2"/>
  <c r="BN128" i="2" s="1"/>
  <c r="BN145" i="2"/>
  <c r="BD145" i="2" s="1"/>
  <c r="BF150" i="2"/>
  <c r="BP150" i="2"/>
  <c r="G151" i="13"/>
  <c r="DQ150" i="2"/>
  <c r="DG150" i="2"/>
  <c r="CF156" i="2"/>
  <c r="CC156" i="2" s="1"/>
  <c r="CJ156" i="2"/>
  <c r="CG160" i="2"/>
  <c r="CJ160" i="2" s="1"/>
  <c r="G168" i="13"/>
  <c r="CB173" i="2"/>
  <c r="BX173" i="2"/>
  <c r="CA173" i="2" s="1"/>
  <c r="BW173" i="2"/>
  <c r="BT173" i="2" s="1"/>
  <c r="G199" i="13"/>
  <c r="DQ195" i="2"/>
  <c r="DG195" i="2"/>
  <c r="G217" i="13"/>
  <c r="DG212" i="2"/>
  <c r="DQ212" i="2"/>
  <c r="BX223" i="2"/>
  <c r="CA223" i="2" s="1"/>
  <c r="BW223" i="2"/>
  <c r="BT223" i="2" s="1"/>
  <c r="CB223" i="2"/>
  <c r="BW11" i="2"/>
  <c r="BT11" i="2" s="1"/>
  <c r="DG13" i="2"/>
  <c r="BX15" i="2"/>
  <c r="CA15" i="2" s="1"/>
  <c r="CB19" i="2"/>
  <c r="CA19" i="2"/>
  <c r="G22" i="13"/>
  <c r="DG21" i="2"/>
  <c r="DQ21" i="2"/>
  <c r="DV24" i="2"/>
  <c r="DU24" i="2"/>
  <c r="G35" i="13"/>
  <c r="DQ34" i="2"/>
  <c r="DG34" i="2"/>
  <c r="DJ34" i="2" s="1"/>
  <c r="CG39" i="2"/>
  <c r="CJ39" i="2" s="1"/>
  <c r="CF39" i="2"/>
  <c r="BO52" i="2"/>
  <c r="BP53" i="2"/>
  <c r="BX56" i="2"/>
  <c r="CA56" i="2" s="1"/>
  <c r="BW56" i="2"/>
  <c r="DV57" i="2"/>
  <c r="DU57" i="2"/>
  <c r="BW59" i="2"/>
  <c r="BT59" i="2" s="1"/>
  <c r="CB59" i="2"/>
  <c r="CA59" i="2"/>
  <c r="BN72" i="2"/>
  <c r="BD72" i="2" s="1"/>
  <c r="G74" i="13"/>
  <c r="DG73" i="2"/>
  <c r="DQ73" i="2"/>
  <c r="BF74" i="2"/>
  <c r="BP74" i="2"/>
  <c r="BN74" i="2" s="1"/>
  <c r="BD74" i="2" s="1"/>
  <c r="BN80" i="2"/>
  <c r="CG85" i="2"/>
  <c r="CJ85" i="2" s="1"/>
  <c r="CI85" i="2"/>
  <c r="CF87" i="2"/>
  <c r="CC87" i="2" s="1"/>
  <c r="CB88" i="2"/>
  <c r="BX88" i="2"/>
  <c r="CA88" i="2" s="1"/>
  <c r="BW88" i="2"/>
  <c r="BO93" i="2"/>
  <c r="BN104" i="2"/>
  <c r="BD104" i="2" s="1"/>
  <c r="CB114" i="2"/>
  <c r="BX114" i="2"/>
  <c r="CA114" i="2" s="1"/>
  <c r="BW114" i="2"/>
  <c r="BT114" i="2" s="1"/>
  <c r="BE130" i="2"/>
  <c r="BO130" i="2"/>
  <c r="BN130" i="2" s="1"/>
  <c r="BE132" i="2"/>
  <c r="BO132" i="2"/>
  <c r="BN132" i="2" s="1"/>
  <c r="BD132" i="2" s="1"/>
  <c r="BE134" i="2"/>
  <c r="BO134" i="2"/>
  <c r="BN134" i="2" s="1"/>
  <c r="BD134" i="2" s="1"/>
  <c r="BN143" i="2"/>
  <c r="BD143" i="2" s="1"/>
  <c r="BF148" i="2"/>
  <c r="BP148" i="2"/>
  <c r="BN148" i="2" s="1"/>
  <c r="BD148" i="2" s="1"/>
  <c r="CF150" i="2"/>
  <c r="CC150" i="2" s="1"/>
  <c r="CJ150" i="2"/>
  <c r="BN153" i="2"/>
  <c r="BD153" i="2" s="1"/>
  <c r="CB175" i="2"/>
  <c r="BX175" i="2"/>
  <c r="CA175" i="2" s="1"/>
  <c r="BW175" i="2"/>
  <c r="BT175" i="2" s="1"/>
  <c r="CF185" i="2"/>
  <c r="CC185" i="2" s="1"/>
  <c r="CG185" i="2"/>
  <c r="CJ185" i="2" s="1"/>
  <c r="BO228" i="2"/>
  <c r="BN228" i="2" s="1"/>
  <c r="BD228" i="2" s="1"/>
  <c r="BE228" i="2"/>
  <c r="BF137" i="2"/>
  <c r="BE140" i="2"/>
  <c r="CB143" i="2"/>
  <c r="CB145" i="2"/>
  <c r="CB147" i="2"/>
  <c r="CB149" i="2"/>
  <c r="BX150" i="2"/>
  <c r="CA150" i="2" s="1"/>
  <c r="CB151" i="2"/>
  <c r="BX152" i="2"/>
  <c r="CA152" i="2" s="1"/>
  <c r="CB153" i="2"/>
  <c r="BX154" i="2"/>
  <c r="CA154" i="2" s="1"/>
  <c r="CB155" i="2"/>
  <c r="BX156" i="2"/>
  <c r="CA156" i="2" s="1"/>
  <c r="CB157" i="2"/>
  <c r="CB159" i="2"/>
  <c r="BF167" i="2"/>
  <c r="BF169" i="2"/>
  <c r="BF171" i="2"/>
  <c r="BF173" i="2"/>
  <c r="BF175" i="2"/>
  <c r="BE177" i="2"/>
  <c r="BP186" i="2"/>
  <c r="BF186" i="2"/>
  <c r="G194" i="13"/>
  <c r="DG190" i="2"/>
  <c r="DQ190" i="2"/>
  <c r="BF191" i="2"/>
  <c r="BP191" i="2"/>
  <c r="CF192" i="2"/>
  <c r="CC192" i="2" s="1"/>
  <c r="BP194" i="2"/>
  <c r="BF194" i="2"/>
  <c r="G202" i="13"/>
  <c r="DG198" i="2"/>
  <c r="DQ198" i="2"/>
  <c r="CG199" i="2"/>
  <c r="CJ199" i="2" s="1"/>
  <c r="CF199" i="2"/>
  <c r="CC199" i="2" s="1"/>
  <c r="BP200" i="2"/>
  <c r="BF200" i="2"/>
  <c r="BP208" i="2"/>
  <c r="BF208" i="2"/>
  <c r="G219" i="13"/>
  <c r="DG214" i="2"/>
  <c r="DQ214" i="2"/>
  <c r="BZ216" i="2"/>
  <c r="BY216" i="2" s="1"/>
  <c r="BT216" i="2"/>
  <c r="G229" i="13"/>
  <c r="DG224" i="2"/>
  <c r="DJ224" i="2" s="1"/>
  <c r="CG227" i="2"/>
  <c r="CJ227" i="2" s="1"/>
  <c r="BX231" i="2"/>
  <c r="CA231" i="2" s="1"/>
  <c r="BW231" i="2"/>
  <c r="BT231" i="2" s="1"/>
  <c r="CB231" i="2"/>
  <c r="CF233" i="2"/>
  <c r="CC233" i="2" s="1"/>
  <c r="BO235" i="2"/>
  <c r="G246" i="13"/>
  <c r="DG241" i="2"/>
  <c r="BX249" i="2"/>
  <c r="CA249" i="2" s="1"/>
  <c r="BW249" i="2"/>
  <c r="BT249" i="2" s="1"/>
  <c r="CB249" i="2"/>
  <c r="CF250" i="2"/>
  <c r="CC250" i="2" s="1"/>
  <c r="BO254" i="2"/>
  <c r="BN254" i="2" s="1"/>
  <c r="BE254" i="2"/>
  <c r="BP259" i="2"/>
  <c r="BN259" i="2" s="1"/>
  <c r="BD259" i="2" s="1"/>
  <c r="BF259" i="2"/>
  <c r="G285" i="13"/>
  <c r="DG274" i="2"/>
  <c r="DJ274" i="2" s="1"/>
  <c r="BP275" i="2"/>
  <c r="BN275" i="2" s="1"/>
  <c r="BD275" i="2" s="1"/>
  <c r="BF275" i="2"/>
  <c r="BF358" i="2"/>
  <c r="BP358" i="2"/>
  <c r="DU40" i="2"/>
  <c r="DU48" i="2"/>
  <c r="DU56" i="2"/>
  <c r="DG77" i="2"/>
  <c r="DJ77" i="2" s="1"/>
  <c r="I39" i="12"/>
  <c r="I31" i="12"/>
  <c r="I23" i="12"/>
  <c r="I9" i="12"/>
  <c r="I46" i="12"/>
  <c r="I38" i="12"/>
  <c r="I30" i="12"/>
  <c r="I22" i="12"/>
  <c r="I17" i="12"/>
  <c r="I11" i="12"/>
  <c r="I8" i="12"/>
  <c r="I45" i="12"/>
  <c r="I37" i="12"/>
  <c r="I29" i="12"/>
  <c r="I21" i="12"/>
  <c r="I16" i="12"/>
  <c r="I7" i="12"/>
  <c r="E96" i="13"/>
  <c r="I44" i="12"/>
  <c r="I36" i="12"/>
  <c r="I28" i="12"/>
  <c r="I20" i="12"/>
  <c r="I15" i="12"/>
  <c r="I12" i="12"/>
  <c r="I6" i="12"/>
  <c r="I43" i="12"/>
  <c r="I35" i="12"/>
  <c r="I27" i="12"/>
  <c r="I14" i="12"/>
  <c r="I5" i="12"/>
  <c r="I42" i="12"/>
  <c r="I34" i="12"/>
  <c r="I26" i="12"/>
  <c r="I19" i="12"/>
  <c r="I13" i="12"/>
  <c r="I4" i="12"/>
  <c r="I41" i="12"/>
  <c r="I33" i="12"/>
  <c r="I25" i="12"/>
  <c r="I3" i="12"/>
  <c r="I40" i="12"/>
  <c r="I32" i="12"/>
  <c r="I24" i="12"/>
  <c r="I18" i="12"/>
  <c r="I10" i="12"/>
  <c r="I2" i="12"/>
  <c r="DG121" i="2"/>
  <c r="DJ121" i="2" s="1"/>
  <c r="BO184" i="2"/>
  <c r="G189" i="13"/>
  <c r="DQ185" i="2"/>
  <c r="DG185" i="2"/>
  <c r="CF191" i="2"/>
  <c r="CC191" i="2" s="1"/>
  <c r="CG192" i="2"/>
  <c r="CJ192" i="2" s="1"/>
  <c r="G197" i="13"/>
  <c r="DQ193" i="2"/>
  <c r="DG193" i="2"/>
  <c r="G207" i="13"/>
  <c r="DG202" i="2"/>
  <c r="DQ202" i="2"/>
  <c r="BP210" i="2"/>
  <c r="BN210" i="2" s="1"/>
  <c r="BD210" i="2" s="1"/>
  <c r="BF210" i="2"/>
  <c r="CF212" i="2"/>
  <c r="CC212" i="2" s="1"/>
  <c r="G221" i="13"/>
  <c r="DG216" i="2"/>
  <c r="DQ216" i="2"/>
  <c r="CG233" i="2"/>
  <c r="CJ233" i="2" s="1"/>
  <c r="G261" i="13"/>
  <c r="DG250" i="2"/>
  <c r="DJ250" i="2" s="1"/>
  <c r="CG253" i="2"/>
  <c r="CJ253" i="2" s="1"/>
  <c r="BX257" i="2"/>
  <c r="CA257" i="2" s="1"/>
  <c r="BW257" i="2"/>
  <c r="CB257" i="2"/>
  <c r="CF258" i="2"/>
  <c r="CC258" i="2" s="1"/>
  <c r="CI262" i="2"/>
  <c r="CH262" i="2" s="1"/>
  <c r="CG262" i="2"/>
  <c r="CJ262" i="2" s="1"/>
  <c r="BT276" i="2"/>
  <c r="BZ276" i="2"/>
  <c r="BY276" i="2" s="1"/>
  <c r="J46" i="12"/>
  <c r="J38" i="12"/>
  <c r="J30" i="12"/>
  <c r="J22" i="12"/>
  <c r="J17" i="12"/>
  <c r="J11" i="12"/>
  <c r="J8" i="12"/>
  <c r="J45" i="12"/>
  <c r="J37" i="12"/>
  <c r="J29" i="12"/>
  <c r="J21" i="12"/>
  <c r="J16" i="12"/>
  <c r="J7" i="12"/>
  <c r="J44" i="12"/>
  <c r="J36" i="12"/>
  <c r="J28" i="12"/>
  <c r="J20" i="12"/>
  <c r="J15" i="12"/>
  <c r="J12" i="12"/>
  <c r="J6" i="12"/>
  <c r="J43" i="12"/>
  <c r="J35" i="12"/>
  <c r="J27" i="12"/>
  <c r="J14" i="12"/>
  <c r="J5" i="12"/>
  <c r="E11" i="13"/>
  <c r="J42" i="12"/>
  <c r="J34" i="12"/>
  <c r="J26" i="12"/>
  <c r="J19" i="12"/>
  <c r="J13" i="12"/>
  <c r="J4" i="12"/>
  <c r="J41" i="12"/>
  <c r="J33" i="12"/>
  <c r="J25" i="12"/>
  <c r="J3" i="12"/>
  <c r="J40" i="12"/>
  <c r="J32" i="12"/>
  <c r="J24" i="12"/>
  <c r="J18" i="12"/>
  <c r="J10" i="12"/>
  <c r="J2" i="12"/>
  <c r="J39" i="12"/>
  <c r="J31" i="12"/>
  <c r="J23" i="12"/>
  <c r="J9" i="12"/>
  <c r="DU23" i="2"/>
  <c r="DU31" i="2"/>
  <c r="CF38" i="2"/>
  <c r="CC38" i="2" s="1"/>
  <c r="BW39" i="2"/>
  <c r="BT39" i="2" s="1"/>
  <c r="DU39" i="2"/>
  <c r="DG41" i="2"/>
  <c r="CF46" i="2"/>
  <c r="CC46" i="2" s="1"/>
  <c r="BW47" i="2"/>
  <c r="BT47" i="2" s="1"/>
  <c r="DU47" i="2"/>
  <c r="DG49" i="2"/>
  <c r="DJ49" i="2" s="1"/>
  <c r="BZ50" i="2"/>
  <c r="BY50" i="2" s="1"/>
  <c r="BW55" i="2"/>
  <c r="BT55" i="2" s="1"/>
  <c r="DU55" i="2"/>
  <c r="DG57" i="2"/>
  <c r="DJ57" i="2" s="1"/>
  <c r="BZ58" i="2"/>
  <c r="CB60" i="2"/>
  <c r="BE61" i="2"/>
  <c r="CF62" i="2"/>
  <c r="CC62" i="2" s="1"/>
  <c r="BZ64" i="2"/>
  <c r="BY64" i="2" s="1"/>
  <c r="DQ65" i="2"/>
  <c r="BW66" i="2"/>
  <c r="BT66" i="2" s="1"/>
  <c r="BW69" i="2"/>
  <c r="BT69" i="2" s="1"/>
  <c r="DG70" i="2"/>
  <c r="DJ70" i="2" s="1"/>
  <c r="DG72" i="2"/>
  <c r="BW75" i="2"/>
  <c r="BT75" i="2" s="1"/>
  <c r="DQ76" i="2"/>
  <c r="CF78" i="2"/>
  <c r="CC78" i="2" s="1"/>
  <c r="CB99" i="2"/>
  <c r="CB101" i="2"/>
  <c r="CB103" i="2"/>
  <c r="CB105" i="2"/>
  <c r="CB107" i="2"/>
  <c r="CB109" i="2"/>
  <c r="CB111" i="2"/>
  <c r="CB113" i="2"/>
  <c r="CB115" i="2"/>
  <c r="DG116" i="2"/>
  <c r="DJ116" i="2" s="1"/>
  <c r="BE117" i="2"/>
  <c r="BW119" i="2"/>
  <c r="BT119" i="2" s="1"/>
  <c r="CB120" i="2"/>
  <c r="DQ120" i="2"/>
  <c r="BF122" i="2"/>
  <c r="CF122" i="2"/>
  <c r="CC122" i="2" s="1"/>
  <c r="DG124" i="2"/>
  <c r="DJ124" i="2" s="1"/>
  <c r="BE125" i="2"/>
  <c r="DQ125" i="2"/>
  <c r="DG126" i="2"/>
  <c r="DJ126" i="2" s="1"/>
  <c r="BE127" i="2"/>
  <c r="DQ127" i="2"/>
  <c r="DG128" i="2"/>
  <c r="DJ128" i="2" s="1"/>
  <c r="BE129" i="2"/>
  <c r="DQ129" i="2"/>
  <c r="DG130" i="2"/>
  <c r="DJ130" i="2" s="1"/>
  <c r="BE131" i="2"/>
  <c r="DG132" i="2"/>
  <c r="DJ132" i="2" s="1"/>
  <c r="BE133" i="2"/>
  <c r="CI134" i="2"/>
  <c r="CH134" i="2" s="1"/>
  <c r="BF135" i="2"/>
  <c r="CF135" i="2"/>
  <c r="CC135" i="2" s="1"/>
  <c r="DG137" i="2"/>
  <c r="DJ137" i="2" s="1"/>
  <c r="BE138" i="2"/>
  <c r="BW140" i="2"/>
  <c r="BT140" i="2" s="1"/>
  <c r="DQ141" i="2"/>
  <c r="BF143" i="2"/>
  <c r="BF145" i="2"/>
  <c r="BF147" i="2"/>
  <c r="BF149" i="2"/>
  <c r="BF151" i="2"/>
  <c r="BF153" i="2"/>
  <c r="BF155" i="2"/>
  <c r="BF157" i="2"/>
  <c r="BF159" i="2"/>
  <c r="BZ164" i="2"/>
  <c r="BY164" i="2" s="1"/>
  <c r="BW165" i="2"/>
  <c r="BT165" i="2" s="1"/>
  <c r="DQ166" i="2"/>
  <c r="CB168" i="2"/>
  <c r="CB170" i="2"/>
  <c r="CB172" i="2"/>
  <c r="CB174" i="2"/>
  <c r="BW177" i="2"/>
  <c r="BT177" i="2" s="1"/>
  <c r="DG179" i="2"/>
  <c r="DJ179" i="2" s="1"/>
  <c r="BE180" i="2"/>
  <c r="BF185" i="2"/>
  <c r="G192" i="13"/>
  <c r="DG188" i="2"/>
  <c r="DQ188" i="2"/>
  <c r="BF189" i="2"/>
  <c r="BP189" i="2"/>
  <c r="BP192" i="2"/>
  <c r="BF192" i="2"/>
  <c r="G200" i="13"/>
  <c r="DG196" i="2"/>
  <c r="DQ196" i="2"/>
  <c r="BF197" i="2"/>
  <c r="BP197" i="2"/>
  <c r="G209" i="13"/>
  <c r="DG204" i="2"/>
  <c r="DQ204" i="2"/>
  <c r="CG212" i="2"/>
  <c r="CJ212" i="2" s="1"/>
  <c r="CF214" i="2"/>
  <c r="CC214" i="2" s="1"/>
  <c r="G223" i="13"/>
  <c r="DG218" i="2"/>
  <c r="DQ218" i="2"/>
  <c r="G230" i="13"/>
  <c r="DG225" i="2"/>
  <c r="CI228" i="2"/>
  <c r="CH228" i="2" s="1"/>
  <c r="CG228" i="2"/>
  <c r="CJ228" i="2" s="1"/>
  <c r="BP233" i="2"/>
  <c r="BF233" i="2"/>
  <c r="BX239" i="2"/>
  <c r="CA239" i="2" s="1"/>
  <c r="BW239" i="2"/>
  <c r="CB239" i="2"/>
  <c r="BO246" i="2"/>
  <c r="BE246" i="2"/>
  <c r="G269" i="13"/>
  <c r="DG258" i="2"/>
  <c r="DJ258" i="2" s="1"/>
  <c r="BZ259" i="2"/>
  <c r="BY259" i="2" s="1"/>
  <c r="BT259" i="2"/>
  <c r="G290" i="13"/>
  <c r="DG279" i="2"/>
  <c r="BX355" i="2"/>
  <c r="CA355" i="2" s="1"/>
  <c r="BW355" i="2"/>
  <c r="BT355" i="2" s="1"/>
  <c r="G399" i="13"/>
  <c r="DG382" i="2"/>
  <c r="DJ382" i="2" s="1"/>
  <c r="DG24" i="2"/>
  <c r="DQ28" i="2"/>
  <c r="CF29" i="2"/>
  <c r="CC29" i="2" s="1"/>
  <c r="BW30" i="2"/>
  <c r="BT30" i="2" s="1"/>
  <c r="DG32" i="2"/>
  <c r="DJ32" i="2" s="1"/>
  <c r="DQ36" i="2"/>
  <c r="CF37" i="2"/>
  <c r="CC37" i="2" s="1"/>
  <c r="BW38" i="2"/>
  <c r="BT38" i="2" s="1"/>
  <c r="CG38" i="2"/>
  <c r="CJ38" i="2" s="1"/>
  <c r="BX39" i="2"/>
  <c r="CA39" i="2" s="1"/>
  <c r="DG40" i="2"/>
  <c r="DJ40" i="2" s="1"/>
  <c r="DQ44" i="2"/>
  <c r="BW46" i="2"/>
  <c r="BT46" i="2" s="1"/>
  <c r="CG46" i="2"/>
  <c r="CJ46" i="2" s="1"/>
  <c r="BX47" i="2"/>
  <c r="CA47" i="2" s="1"/>
  <c r="DG48" i="2"/>
  <c r="DJ48" i="2" s="1"/>
  <c r="DQ52" i="2"/>
  <c r="BW54" i="2"/>
  <c r="BT54" i="2" s="1"/>
  <c r="BX55" i="2"/>
  <c r="CA55" i="2" s="1"/>
  <c r="DG56" i="2"/>
  <c r="DJ56" i="2" s="1"/>
  <c r="DQ60" i="2"/>
  <c r="BW62" i="2"/>
  <c r="BT62" i="2" s="1"/>
  <c r="CG62" i="2"/>
  <c r="CJ62" i="2" s="1"/>
  <c r="DG63" i="2"/>
  <c r="DJ63" i="2" s="1"/>
  <c r="BX66" i="2"/>
  <c r="CA66" i="2" s="1"/>
  <c r="CF68" i="2"/>
  <c r="CC68" i="2" s="1"/>
  <c r="BX69" i="2"/>
  <c r="CA69" i="2" s="1"/>
  <c r="DQ71" i="2"/>
  <c r="BX75" i="2"/>
  <c r="CA75" i="2" s="1"/>
  <c r="BW78" i="2"/>
  <c r="BT78" i="2" s="1"/>
  <c r="CG78" i="2"/>
  <c r="CJ78" i="2" s="1"/>
  <c r="DQ79" i="2"/>
  <c r="DG80" i="2"/>
  <c r="DJ80" i="2" s="1"/>
  <c r="DQ81" i="2"/>
  <c r="DG82" i="2"/>
  <c r="DJ82" i="2" s="1"/>
  <c r="DQ83" i="2"/>
  <c r="DG84" i="2"/>
  <c r="DJ84" i="2" s="1"/>
  <c r="DQ85" i="2"/>
  <c r="DG86" i="2"/>
  <c r="DJ86" i="2" s="1"/>
  <c r="DQ87" i="2"/>
  <c r="DG88" i="2"/>
  <c r="DJ88" i="2" s="1"/>
  <c r="DQ89" i="2"/>
  <c r="DG90" i="2"/>
  <c r="DJ90" i="2" s="1"/>
  <c r="DQ91" i="2"/>
  <c r="DG92" i="2"/>
  <c r="DJ92" i="2" s="1"/>
  <c r="DQ93" i="2"/>
  <c r="DG94" i="2"/>
  <c r="DJ94" i="2" s="1"/>
  <c r="DQ95" i="2"/>
  <c r="DG96" i="2"/>
  <c r="DJ96" i="2" s="1"/>
  <c r="DQ97" i="2"/>
  <c r="DG98" i="2"/>
  <c r="DJ98" i="2" s="1"/>
  <c r="DQ99" i="2"/>
  <c r="DG100" i="2"/>
  <c r="DJ100" i="2" s="1"/>
  <c r="DQ101" i="2"/>
  <c r="DG102" i="2"/>
  <c r="DJ102" i="2" s="1"/>
  <c r="DQ103" i="2"/>
  <c r="DG104" i="2"/>
  <c r="DJ104" i="2" s="1"/>
  <c r="DQ105" i="2"/>
  <c r="DG106" i="2"/>
  <c r="DJ106" i="2" s="1"/>
  <c r="DQ107" i="2"/>
  <c r="DG108" i="2"/>
  <c r="DJ108" i="2" s="1"/>
  <c r="DQ109" i="2"/>
  <c r="DG110" i="2"/>
  <c r="DJ110" i="2" s="1"/>
  <c r="DQ111" i="2"/>
  <c r="DG112" i="2"/>
  <c r="DJ112" i="2" s="1"/>
  <c r="DQ113" i="2"/>
  <c r="DG114" i="2"/>
  <c r="DJ114" i="2" s="1"/>
  <c r="DQ115" i="2"/>
  <c r="CF117" i="2"/>
  <c r="CC117" i="2" s="1"/>
  <c r="BX119" i="2"/>
  <c r="CA119" i="2" s="1"/>
  <c r="BW122" i="2"/>
  <c r="BT122" i="2" s="1"/>
  <c r="CG122" i="2"/>
  <c r="CJ122" i="2" s="1"/>
  <c r="CF127" i="2"/>
  <c r="CC127" i="2" s="1"/>
  <c r="BW135" i="2"/>
  <c r="BT135" i="2" s="1"/>
  <c r="CG135" i="2"/>
  <c r="CJ135" i="2" s="1"/>
  <c r="CF138" i="2"/>
  <c r="CC138" i="2" s="1"/>
  <c r="BX140" i="2"/>
  <c r="CA140" i="2" s="1"/>
  <c r="BW143" i="2"/>
  <c r="BT143" i="2" s="1"/>
  <c r="BW145" i="2"/>
  <c r="BT145" i="2" s="1"/>
  <c r="BW147" i="2"/>
  <c r="BT147" i="2" s="1"/>
  <c r="BW149" i="2"/>
  <c r="BT149" i="2" s="1"/>
  <c r="BW151" i="2"/>
  <c r="BT151" i="2" s="1"/>
  <c r="BW153" i="2"/>
  <c r="BT153" i="2" s="1"/>
  <c r="BW155" i="2"/>
  <c r="BT155" i="2" s="1"/>
  <c r="BW157" i="2"/>
  <c r="BT157" i="2" s="1"/>
  <c r="CA158" i="2"/>
  <c r="E159" i="13"/>
  <c r="G41" i="12"/>
  <c r="G33" i="12"/>
  <c r="G25" i="12"/>
  <c r="G3" i="12"/>
  <c r="G40" i="12"/>
  <c r="G32" i="12"/>
  <c r="G24" i="12"/>
  <c r="G18" i="12"/>
  <c r="G10" i="12"/>
  <c r="G2" i="12"/>
  <c r="G39" i="12"/>
  <c r="G31" i="12"/>
  <c r="G23" i="12"/>
  <c r="G9" i="12"/>
  <c r="G46" i="12"/>
  <c r="G38" i="12"/>
  <c r="G30" i="12"/>
  <c r="G22" i="12"/>
  <c r="G17" i="12"/>
  <c r="G11" i="12"/>
  <c r="G8" i="12"/>
  <c r="G45" i="12"/>
  <c r="G37" i="12"/>
  <c r="G29" i="12"/>
  <c r="G21" i="12"/>
  <c r="G16" i="12"/>
  <c r="G7" i="12"/>
  <c r="G44" i="12"/>
  <c r="G36" i="12"/>
  <c r="G28" i="12"/>
  <c r="G20" i="12"/>
  <c r="G15" i="12"/>
  <c r="G12" i="12"/>
  <c r="G6" i="12"/>
  <c r="G43" i="12"/>
  <c r="G35" i="12"/>
  <c r="G27" i="12"/>
  <c r="G14" i="12"/>
  <c r="G5" i="12"/>
  <c r="G42" i="12"/>
  <c r="G34" i="12"/>
  <c r="G26" i="12"/>
  <c r="G19" i="12"/>
  <c r="G13" i="12"/>
  <c r="G4" i="12"/>
  <c r="BW159" i="2"/>
  <c r="BT159" i="2" s="1"/>
  <c r="BX165" i="2"/>
  <c r="CA165" i="2" s="1"/>
  <c r="DG165" i="2"/>
  <c r="DJ165" i="2" s="1"/>
  <c r="E43" i="12"/>
  <c r="E35" i="12"/>
  <c r="E27" i="12"/>
  <c r="E14" i="12"/>
  <c r="E5" i="12"/>
  <c r="E42" i="12"/>
  <c r="E34" i="12"/>
  <c r="E26" i="12"/>
  <c r="E19" i="12"/>
  <c r="E13" i="12"/>
  <c r="E4" i="12"/>
  <c r="E41" i="12"/>
  <c r="E33" i="12"/>
  <c r="E25" i="12"/>
  <c r="E3" i="12"/>
  <c r="E40" i="12"/>
  <c r="E32" i="12"/>
  <c r="E24" i="12"/>
  <c r="E18" i="12"/>
  <c r="E10" i="12"/>
  <c r="E2" i="12"/>
  <c r="E39" i="12"/>
  <c r="E31" i="12"/>
  <c r="E23" i="12"/>
  <c r="E9" i="12"/>
  <c r="E168" i="13"/>
  <c r="E46" i="12"/>
  <c r="E38" i="12"/>
  <c r="E30" i="12"/>
  <c r="E22" i="12"/>
  <c r="E17" i="12"/>
  <c r="E11" i="12"/>
  <c r="E8" i="12"/>
  <c r="E45" i="12"/>
  <c r="E37" i="12"/>
  <c r="E29" i="12"/>
  <c r="E21" i="12"/>
  <c r="E16" i="12"/>
  <c r="E7" i="12"/>
  <c r="E44" i="12"/>
  <c r="E36" i="12"/>
  <c r="E28" i="12"/>
  <c r="E20" i="12"/>
  <c r="E15" i="12"/>
  <c r="E12" i="12"/>
  <c r="E6" i="12"/>
  <c r="DG167" i="2"/>
  <c r="DJ167" i="2" s="1"/>
  <c r="DQ168" i="2"/>
  <c r="DG169" i="2"/>
  <c r="DJ169" i="2" s="1"/>
  <c r="DQ170" i="2"/>
  <c r="DG171" i="2"/>
  <c r="DJ171" i="2" s="1"/>
  <c r="DQ172" i="2"/>
  <c r="DG173" i="2"/>
  <c r="DJ173" i="2" s="1"/>
  <c r="DQ174" i="2"/>
  <c r="DG175" i="2"/>
  <c r="DJ175" i="2" s="1"/>
  <c r="DQ176" i="2"/>
  <c r="BX177" i="2"/>
  <c r="CA177" i="2" s="1"/>
  <c r="DG177" i="2"/>
  <c r="DJ177" i="2" s="1"/>
  <c r="DQ178" i="2"/>
  <c r="BZ182" i="2"/>
  <c r="BY182" i="2" s="1"/>
  <c r="G187" i="13"/>
  <c r="DG183" i="2"/>
  <c r="DJ183" i="2" s="1"/>
  <c r="CF189" i="2"/>
  <c r="CC189" i="2" s="1"/>
  <c r="CJ189" i="2"/>
  <c r="G195" i="13"/>
  <c r="DQ191" i="2"/>
  <c r="DG191" i="2"/>
  <c r="CF197" i="2"/>
  <c r="CC197" i="2" s="1"/>
  <c r="CJ197" i="2"/>
  <c r="CG198" i="2"/>
  <c r="CJ198" i="2" s="1"/>
  <c r="BZ200" i="2"/>
  <c r="BY200" i="2" s="1"/>
  <c r="BT200" i="2"/>
  <c r="CJ202" i="2"/>
  <c r="CF202" i="2"/>
  <c r="CC202" i="2" s="1"/>
  <c r="G211" i="13"/>
  <c r="DG206" i="2"/>
  <c r="DQ206" i="2"/>
  <c r="BZ208" i="2"/>
  <c r="BY208" i="2" s="1"/>
  <c r="BT208" i="2"/>
  <c r="BP212" i="2"/>
  <c r="BF212" i="2"/>
  <c r="CG214" i="2"/>
  <c r="CJ214" i="2" s="1"/>
  <c r="CJ216" i="2"/>
  <c r="CF216" i="2"/>
  <c r="CC216" i="2" s="1"/>
  <c r="G225" i="13"/>
  <c r="DG220" i="2"/>
  <c r="DQ220" i="2"/>
  <c r="CF227" i="2"/>
  <c r="CC227" i="2" s="1"/>
  <c r="G237" i="13"/>
  <c r="DG232" i="2"/>
  <c r="DJ232" i="2" s="1"/>
  <c r="BO236" i="2"/>
  <c r="BE236" i="2"/>
  <c r="G254" i="13"/>
  <c r="DG243" i="2"/>
  <c r="CG245" i="2"/>
  <c r="CJ245" i="2" s="1"/>
  <c r="DI245" i="2"/>
  <c r="CG250" i="2"/>
  <c r="CJ250" i="2" s="1"/>
  <c r="G262" i="13"/>
  <c r="DG251" i="2"/>
  <c r="G270" i="13"/>
  <c r="DG259" i="2"/>
  <c r="CG293" i="2"/>
  <c r="CJ293" i="2" s="1"/>
  <c r="CF293" i="2"/>
  <c r="CC293" i="2" s="1"/>
  <c r="BE323" i="2"/>
  <c r="BO323" i="2"/>
  <c r="BN323" i="2" s="1"/>
  <c r="BD323" i="2" s="1"/>
  <c r="CG117" i="2"/>
  <c r="CJ117" i="2" s="1"/>
  <c r="BX122" i="2"/>
  <c r="CA122" i="2" s="1"/>
  <c r="DG122" i="2"/>
  <c r="DJ122" i="2" s="1"/>
  <c r="CG127" i="2"/>
  <c r="CJ127" i="2" s="1"/>
  <c r="BX135" i="2"/>
  <c r="CA135" i="2" s="1"/>
  <c r="DG135" i="2"/>
  <c r="DJ135" i="2" s="1"/>
  <c r="CG138" i="2"/>
  <c r="CJ138" i="2" s="1"/>
  <c r="BX143" i="2"/>
  <c r="CA143" i="2" s="1"/>
  <c r="BX145" i="2"/>
  <c r="CA145" i="2" s="1"/>
  <c r="BX147" i="2"/>
  <c r="CA147" i="2" s="1"/>
  <c r="BX149" i="2"/>
  <c r="CA149" i="2" s="1"/>
  <c r="BX151" i="2"/>
  <c r="CA151" i="2" s="1"/>
  <c r="BX153" i="2"/>
  <c r="CA153" i="2" s="1"/>
  <c r="BX155" i="2"/>
  <c r="CA155" i="2" s="1"/>
  <c r="BX157" i="2"/>
  <c r="CA157" i="2" s="1"/>
  <c r="BX159" i="2"/>
  <c r="CA159" i="2" s="1"/>
  <c r="G188" i="13"/>
  <c r="DG184" i="2"/>
  <c r="DQ184" i="2"/>
  <c r="BE185" i="2"/>
  <c r="BO185" i="2"/>
  <c r="BN185" i="2" s="1"/>
  <c r="BD185" i="2" s="1"/>
  <c r="G190" i="13"/>
  <c r="DG186" i="2"/>
  <c r="DQ186" i="2"/>
  <c r="BF187" i="2"/>
  <c r="BP187" i="2"/>
  <c r="BP190" i="2"/>
  <c r="BF190" i="2"/>
  <c r="G198" i="13"/>
  <c r="DG194" i="2"/>
  <c r="DQ194" i="2"/>
  <c r="BF195" i="2"/>
  <c r="BP195" i="2"/>
  <c r="CF196" i="2"/>
  <c r="CC196" i="2" s="1"/>
  <c r="BP198" i="2"/>
  <c r="BF198" i="2"/>
  <c r="G204" i="13"/>
  <c r="DG200" i="2"/>
  <c r="DQ200" i="2"/>
  <c r="CG201" i="2"/>
  <c r="CJ201" i="2" s="1"/>
  <c r="CF201" i="2"/>
  <c r="CC201" i="2" s="1"/>
  <c r="G213" i="13"/>
  <c r="DG208" i="2"/>
  <c r="DQ208" i="2"/>
  <c r="BP214" i="2"/>
  <c r="BF214" i="2"/>
  <c r="CB222" i="2"/>
  <c r="BW222" i="2"/>
  <c r="BT222" i="2" s="1"/>
  <c r="BP224" i="2"/>
  <c r="CF225" i="2"/>
  <c r="CC225" i="2" s="1"/>
  <c r="BO227" i="2"/>
  <c r="CB230" i="2"/>
  <c r="BW230" i="2"/>
  <c r="BT230" i="2" s="1"/>
  <c r="CG235" i="2"/>
  <c r="CJ235" i="2" s="1"/>
  <c r="BP241" i="2"/>
  <c r="BF241" i="2"/>
  <c r="CB248" i="2"/>
  <c r="CA248" i="2"/>
  <c r="BW248" i="2"/>
  <c r="BT248" i="2" s="1"/>
  <c r="CF253" i="2"/>
  <c r="CC253" i="2" s="1"/>
  <c r="CG258" i="2"/>
  <c r="CJ258" i="2" s="1"/>
  <c r="BO261" i="2"/>
  <c r="BN261" i="2" s="1"/>
  <c r="BD261" i="2" s="1"/>
  <c r="BN264" i="2"/>
  <c r="BD264" i="2" s="1"/>
  <c r="DQ77" i="2"/>
  <c r="DQ121" i="2"/>
  <c r="DQ134" i="2"/>
  <c r="DQ142" i="2"/>
  <c r="BX182" i="2"/>
  <c r="CA182" i="2" s="1"/>
  <c r="G193" i="13"/>
  <c r="DQ189" i="2"/>
  <c r="DG189" i="2"/>
  <c r="CG191" i="2"/>
  <c r="CJ191" i="2" s="1"/>
  <c r="CF195" i="2"/>
  <c r="CC195" i="2" s="1"/>
  <c r="CJ195" i="2"/>
  <c r="CG196" i="2"/>
  <c r="CJ196" i="2" s="1"/>
  <c r="G201" i="13"/>
  <c r="DQ197" i="2"/>
  <c r="DG197" i="2"/>
  <c r="BP202" i="2"/>
  <c r="BF202" i="2"/>
  <c r="CJ206" i="2"/>
  <c r="CF206" i="2"/>
  <c r="CC206" i="2" s="1"/>
  <c r="BP216" i="2"/>
  <c r="BF216" i="2"/>
  <c r="CJ220" i="2"/>
  <c r="CF220" i="2"/>
  <c r="CC220" i="2" s="1"/>
  <c r="BX222" i="2"/>
  <c r="CA222" i="2" s="1"/>
  <c r="CG225" i="2"/>
  <c r="CJ225" i="2" s="1"/>
  <c r="BX230" i="2"/>
  <c r="CA230" i="2" s="1"/>
  <c r="BN231" i="2"/>
  <c r="BD231" i="2" s="1"/>
  <c r="G245" i="13"/>
  <c r="DG240" i="2"/>
  <c r="DJ240" i="2" s="1"/>
  <c r="CF243" i="2"/>
  <c r="CC243" i="2" s="1"/>
  <c r="CF251" i="2"/>
  <c r="CC251" i="2" s="1"/>
  <c r="BO253" i="2"/>
  <c r="BN253" i="2" s="1"/>
  <c r="BD253" i="2" s="1"/>
  <c r="CB256" i="2"/>
  <c r="BW256" i="2"/>
  <c r="BT256" i="2" s="1"/>
  <c r="CG263" i="2"/>
  <c r="CJ263" i="2" s="1"/>
  <c r="CF263" i="2"/>
  <c r="CC263" i="2" s="1"/>
  <c r="CG291" i="2"/>
  <c r="CJ291" i="2" s="1"/>
  <c r="CF291" i="2"/>
  <c r="CC291" i="2" s="1"/>
  <c r="DQ41" i="2"/>
  <c r="DQ49" i="2"/>
  <c r="DQ57" i="2"/>
  <c r="DG65" i="2"/>
  <c r="DJ65" i="2" s="1"/>
  <c r="DQ70" i="2"/>
  <c r="DQ72" i="2"/>
  <c r="DG76" i="2"/>
  <c r="DJ76" i="2" s="1"/>
  <c r="DQ116" i="2"/>
  <c r="DG120" i="2"/>
  <c r="DQ124" i="2"/>
  <c r="DG125" i="2"/>
  <c r="DQ126" i="2"/>
  <c r="DG127" i="2"/>
  <c r="DQ128" i="2"/>
  <c r="DG129" i="2"/>
  <c r="DQ130" i="2"/>
  <c r="DG131" i="2"/>
  <c r="DQ132" i="2"/>
  <c r="DG133" i="2"/>
  <c r="DQ137" i="2"/>
  <c r="DG141" i="2"/>
  <c r="DG166" i="2"/>
  <c r="DQ179" i="2"/>
  <c r="CJ186" i="2"/>
  <c r="CF186" i="2"/>
  <c r="CC186" i="2" s="1"/>
  <c r="BP188" i="2"/>
  <c r="BF188" i="2"/>
  <c r="G196" i="13"/>
  <c r="DG192" i="2"/>
  <c r="DQ192" i="2"/>
  <c r="BF193" i="2"/>
  <c r="BP193" i="2"/>
  <c r="CJ194" i="2"/>
  <c r="CF194" i="2"/>
  <c r="CC194" i="2" s="1"/>
  <c r="BP196" i="2"/>
  <c r="BF196" i="2"/>
  <c r="CF200" i="2"/>
  <c r="CC200" i="2" s="1"/>
  <c r="BP204" i="2"/>
  <c r="BF204" i="2"/>
  <c r="G215" i="13"/>
  <c r="DG210" i="2"/>
  <c r="DQ210" i="2"/>
  <c r="BP218" i="2"/>
  <c r="BF218" i="2"/>
  <c r="BP225" i="2"/>
  <c r="BF225" i="2"/>
  <c r="G238" i="13"/>
  <c r="DG233" i="2"/>
  <c r="CI236" i="2"/>
  <c r="CH236" i="2" s="1"/>
  <c r="CG236" i="2"/>
  <c r="CJ236" i="2" s="1"/>
  <c r="CB238" i="2"/>
  <c r="CA238" i="2"/>
  <c r="BW238" i="2"/>
  <c r="BT238" i="2" s="1"/>
  <c r="CF242" i="2"/>
  <c r="CC242" i="2" s="1"/>
  <c r="BP243" i="2"/>
  <c r="BN243" i="2" s="1"/>
  <c r="BD243" i="2" s="1"/>
  <c r="BF243" i="2"/>
  <c r="CG243" i="2"/>
  <c r="CJ243" i="2" s="1"/>
  <c r="CF245" i="2"/>
  <c r="CG251" i="2"/>
  <c r="CJ251" i="2" s="1"/>
  <c r="BX256" i="2"/>
  <c r="CA256" i="2" s="1"/>
  <c r="BN257" i="2"/>
  <c r="BD257" i="2" s="1"/>
  <c r="BP258" i="2"/>
  <c r="BO262" i="2"/>
  <c r="BE262" i="2"/>
  <c r="BO187" i="2"/>
  <c r="BO189" i="2"/>
  <c r="BO191" i="2"/>
  <c r="BO193" i="2"/>
  <c r="BO195" i="2"/>
  <c r="BO197" i="2"/>
  <c r="BO199" i="2"/>
  <c r="DG199" i="2"/>
  <c r="BO201" i="2"/>
  <c r="DG201" i="2"/>
  <c r="BO203" i="2"/>
  <c r="DG203" i="2"/>
  <c r="BO205" i="2"/>
  <c r="DG205" i="2"/>
  <c r="BO207" i="2"/>
  <c r="DG207" i="2"/>
  <c r="BO209" i="2"/>
  <c r="DG209" i="2"/>
  <c r="BO211" i="2"/>
  <c r="DG211" i="2"/>
  <c r="BO213" i="2"/>
  <c r="DG213" i="2"/>
  <c r="BO215" i="2"/>
  <c r="CI215" i="2"/>
  <c r="CH215" i="2" s="1"/>
  <c r="DG215" i="2"/>
  <c r="BO217" i="2"/>
  <c r="DG217" i="2"/>
  <c r="BO219" i="2"/>
  <c r="DG219" i="2"/>
  <c r="BO221" i="2"/>
  <c r="DG221" i="2"/>
  <c r="BX224" i="2"/>
  <c r="CA224" i="2" s="1"/>
  <c r="BP226" i="2"/>
  <c r="BZ226" i="2"/>
  <c r="BY226" i="2" s="1"/>
  <c r="BW227" i="2"/>
  <c r="BT227" i="2" s="1"/>
  <c r="BO229" i="2"/>
  <c r="DG229" i="2"/>
  <c r="BZ234" i="2"/>
  <c r="BY234" i="2" s="1"/>
  <c r="BW235" i="2"/>
  <c r="BT235" i="2" s="1"/>
  <c r="BO237" i="2"/>
  <c r="DG237" i="2"/>
  <c r="BX242" i="2"/>
  <c r="CA242" i="2" s="1"/>
  <c r="BP244" i="2"/>
  <c r="BN244" i="2" s="1"/>
  <c r="BD244" i="2" s="1"/>
  <c r="BW245" i="2"/>
  <c r="BT245" i="2" s="1"/>
  <c r="BO247" i="2"/>
  <c r="DG247" i="2"/>
  <c r="BX250" i="2"/>
  <c r="CA250" i="2" s="1"/>
  <c r="BP252" i="2"/>
  <c r="BW253" i="2"/>
  <c r="BT253" i="2" s="1"/>
  <c r="CB254" i="2"/>
  <c r="BO255" i="2"/>
  <c r="DG255" i="2"/>
  <c r="BF256" i="2"/>
  <c r="BX258" i="2"/>
  <c r="CA258" i="2" s="1"/>
  <c r="BE259" i="2"/>
  <c r="BP260" i="2"/>
  <c r="BW261" i="2"/>
  <c r="BT261" i="2" s="1"/>
  <c r="BO263" i="2"/>
  <c r="DG263" i="2"/>
  <c r="BP266" i="2"/>
  <c r="BN266" i="2" s="1"/>
  <c r="BD266" i="2" s="1"/>
  <c r="BX267" i="2"/>
  <c r="CA267" i="2" s="1"/>
  <c r="CG267" i="2"/>
  <c r="CJ267" i="2" s="1"/>
  <c r="BO268" i="2"/>
  <c r="BN268" i="2" s="1"/>
  <c r="BD268" i="2" s="1"/>
  <c r="G282" i="13"/>
  <c r="DG271" i="2"/>
  <c r="BX273" i="2"/>
  <c r="CA273" i="2" s="1"/>
  <c r="BW273" i="2"/>
  <c r="CB273" i="2"/>
  <c r="BE274" i="2"/>
  <c r="BO274" i="2"/>
  <c r="BN274" i="2" s="1"/>
  <c r="BD274" i="2" s="1"/>
  <c r="BE277" i="2"/>
  <c r="BX280" i="2"/>
  <c r="CA280" i="2" s="1"/>
  <c r="BW280" i="2"/>
  <c r="BT280" i="2" s="1"/>
  <c r="BF282" i="2"/>
  <c r="BN286" i="2"/>
  <c r="BD286" i="2" s="1"/>
  <c r="BF299" i="2"/>
  <c r="BP299" i="2"/>
  <c r="BX304" i="2"/>
  <c r="CA304" i="2" s="1"/>
  <c r="BW304" i="2"/>
  <c r="BT304" i="2" s="1"/>
  <c r="CB307" i="2"/>
  <c r="BX307" i="2"/>
  <c r="CA307" i="2" s="1"/>
  <c r="BW307" i="2"/>
  <c r="BT307" i="2" s="1"/>
  <c r="CG312" i="2"/>
  <c r="CJ312" i="2" s="1"/>
  <c r="BE319" i="2"/>
  <c r="BO319" i="2"/>
  <c r="BN319" i="2" s="1"/>
  <c r="BD319" i="2" s="1"/>
  <c r="BF346" i="2"/>
  <c r="BP346" i="2"/>
  <c r="BN351" i="2"/>
  <c r="BT358" i="2"/>
  <c r="BZ358" i="2"/>
  <c r="BY358" i="2" s="1"/>
  <c r="BN361" i="2"/>
  <c r="BD361" i="2" s="1"/>
  <c r="BX361" i="2"/>
  <c r="CA361" i="2" s="1"/>
  <c r="BW361" i="2"/>
  <c r="BT361" i="2" s="1"/>
  <c r="BN411" i="2"/>
  <c r="BD411" i="2" s="1"/>
  <c r="BZ189" i="2"/>
  <c r="BY189" i="2" s="1"/>
  <c r="BP199" i="2"/>
  <c r="BP201" i="2"/>
  <c r="BP203" i="2"/>
  <c r="BP205" i="2"/>
  <c r="BP207" i="2"/>
  <c r="BP209" i="2"/>
  <c r="BP211" i="2"/>
  <c r="BP213" i="2"/>
  <c r="BP215" i="2"/>
  <c r="BP217" i="2"/>
  <c r="BP219" i="2"/>
  <c r="BP221" i="2"/>
  <c r="BO224" i="2"/>
  <c r="BX227" i="2"/>
  <c r="CA227" i="2" s="1"/>
  <c r="BP229" i="2"/>
  <c r="BO232" i="2"/>
  <c r="BX235" i="2"/>
  <c r="CA235" i="2" s="1"/>
  <c r="BP237" i="2"/>
  <c r="BO240" i="2"/>
  <c r="BN240" i="2" s="1"/>
  <c r="BD240" i="2" s="1"/>
  <c r="BO242" i="2"/>
  <c r="BX245" i="2"/>
  <c r="CA245" i="2" s="1"/>
  <c r="BP247" i="2"/>
  <c r="BO250" i="2"/>
  <c r="BX253" i="2"/>
  <c r="CA253" i="2" s="1"/>
  <c r="BP255" i="2"/>
  <c r="BO258" i="2"/>
  <c r="BX261" i="2"/>
  <c r="CA261" i="2" s="1"/>
  <c r="BP263" i="2"/>
  <c r="G275" i="13"/>
  <c r="DG264" i="2"/>
  <c r="DJ264" i="2" s="1"/>
  <c r="CB269" i="2"/>
  <c r="BX269" i="2"/>
  <c r="CA269" i="2" s="1"/>
  <c r="CG280" i="2"/>
  <c r="CJ280" i="2" s="1"/>
  <c r="CF280" i="2"/>
  <c r="CC280" i="2" s="1"/>
  <c r="CG287" i="2"/>
  <c r="CJ287" i="2" s="1"/>
  <c r="CF287" i="2"/>
  <c r="CC287" i="2" s="1"/>
  <c r="CB288" i="2"/>
  <c r="BX288" i="2"/>
  <c r="CA288" i="2" s="1"/>
  <c r="BW288" i="2"/>
  <c r="BT288" i="2" s="1"/>
  <c r="BF290" i="2"/>
  <c r="BP290" i="2"/>
  <c r="DJ298" i="2"/>
  <c r="BN335" i="2"/>
  <c r="BD335" i="2" s="1"/>
  <c r="BN340" i="2"/>
  <c r="BD340" i="2" s="1"/>
  <c r="BN352" i="2"/>
  <c r="BO412" i="2"/>
  <c r="BN412" i="2" s="1"/>
  <c r="BD412" i="2" s="1"/>
  <c r="BE412" i="2"/>
  <c r="CG425" i="2"/>
  <c r="CJ425" i="2" s="1"/>
  <c r="CF425" i="2"/>
  <c r="CC425" i="2" s="1"/>
  <c r="BE282" i="2"/>
  <c r="BO282" i="2"/>
  <c r="BN282" i="2" s="1"/>
  <c r="BT284" i="2"/>
  <c r="BZ284" i="2"/>
  <c r="BY284" i="2" s="1"/>
  <c r="BE285" i="2"/>
  <c r="BO285" i="2"/>
  <c r="BN285" i="2" s="1"/>
  <c r="BD285" i="2" s="1"/>
  <c r="G301" i="13"/>
  <c r="DG290" i="2"/>
  <c r="DJ290" i="2" s="1"/>
  <c r="BF339" i="2"/>
  <c r="BP339" i="2"/>
  <c r="G350" i="13"/>
  <c r="DG339" i="2"/>
  <c r="DJ339" i="2" s="1"/>
  <c r="BX343" i="2"/>
  <c r="CA343" i="2" s="1"/>
  <c r="BW343" i="2"/>
  <c r="BT343" i="2" s="1"/>
  <c r="BN347" i="2"/>
  <c r="BD347" i="2" s="1"/>
  <c r="CF401" i="2"/>
  <c r="CC401" i="2" s="1"/>
  <c r="CG401" i="2"/>
  <c r="CJ401" i="2" s="1"/>
  <c r="CC403" i="2"/>
  <c r="CI403" i="2"/>
  <c r="CH403" i="2" s="1"/>
  <c r="BP265" i="2"/>
  <c r="BN265" i="2" s="1"/>
  <c r="BD265" i="2" s="1"/>
  <c r="CB265" i="2"/>
  <c r="BW269" i="2"/>
  <c r="BT269" i="2" s="1"/>
  <c r="BO270" i="2"/>
  <c r="BN270" i="2" s="1"/>
  <c r="BD270" i="2" s="1"/>
  <c r="BE270" i="2"/>
  <c r="BF271" i="2"/>
  <c r="BP271" i="2"/>
  <c r="BN271" i="2" s="1"/>
  <c r="BD271" i="2" s="1"/>
  <c r="BW272" i="2"/>
  <c r="BT272" i="2" s="1"/>
  <c r="G286" i="13"/>
  <c r="DG275" i="2"/>
  <c r="CF312" i="2"/>
  <c r="CC312" i="2" s="1"/>
  <c r="G326" i="13"/>
  <c r="DG315" i="2"/>
  <c r="BN328" i="2"/>
  <c r="BD328" i="2" s="1"/>
  <c r="G342" i="13"/>
  <c r="DG331" i="2"/>
  <c r="DJ331" i="2" s="1"/>
  <c r="BN332" i="2"/>
  <c r="BD332" i="2" s="1"/>
  <c r="BE334" i="2"/>
  <c r="BO334" i="2"/>
  <c r="BN334" i="2" s="1"/>
  <c r="BD334" i="2" s="1"/>
  <c r="BN337" i="2"/>
  <c r="BD337" i="2" s="1"/>
  <c r="BN348" i="2"/>
  <c r="BD348" i="2" s="1"/>
  <c r="BX351" i="2"/>
  <c r="CA351" i="2" s="1"/>
  <c r="BW351" i="2"/>
  <c r="BT351" i="2" s="1"/>
  <c r="BN363" i="2"/>
  <c r="BD363" i="2" s="1"/>
  <c r="G381" i="13"/>
  <c r="DG370" i="2"/>
  <c r="DJ370" i="2" s="1"/>
  <c r="DQ199" i="2"/>
  <c r="DQ201" i="2"/>
  <c r="DQ203" i="2"/>
  <c r="DQ205" i="2"/>
  <c r="DQ207" i="2"/>
  <c r="DQ209" i="2"/>
  <c r="DQ211" i="2"/>
  <c r="DQ213" i="2"/>
  <c r="DQ215" i="2"/>
  <c r="DQ217" i="2"/>
  <c r="DQ219" i="2"/>
  <c r="DG266" i="2"/>
  <c r="DJ266" i="2" s="1"/>
  <c r="BF269" i="2"/>
  <c r="BF279" i="2"/>
  <c r="BP279" i="2"/>
  <c r="BN279" i="2" s="1"/>
  <c r="BD279" i="2" s="1"/>
  <c r="BN280" i="2"/>
  <c r="BD280" i="2" s="1"/>
  <c r="BT282" i="2"/>
  <c r="CG283" i="2"/>
  <c r="CJ283" i="2" s="1"/>
  <c r="CF283" i="2"/>
  <c r="CC283" i="2" s="1"/>
  <c r="CI285" i="2"/>
  <c r="CH285" i="2" s="1"/>
  <c r="CG285" i="2"/>
  <c r="CJ285" i="2" s="1"/>
  <c r="CG295" i="2"/>
  <c r="CJ295" i="2" s="1"/>
  <c r="CF295" i="2"/>
  <c r="CC295" i="2" s="1"/>
  <c r="BX296" i="2"/>
  <c r="CA296" i="2" s="1"/>
  <c r="BW296" i="2"/>
  <c r="BT296" i="2" s="1"/>
  <c r="BX300" i="2"/>
  <c r="CA300" i="2" s="1"/>
  <c r="BW300" i="2"/>
  <c r="BT300" i="2" s="1"/>
  <c r="BN324" i="2"/>
  <c r="BD324" i="2" s="1"/>
  <c r="G338" i="13"/>
  <c r="DG327" i="2"/>
  <c r="BT341" i="2"/>
  <c r="BZ341" i="2"/>
  <c r="BY341" i="2" s="1"/>
  <c r="BP395" i="2"/>
  <c r="BN395" i="2" s="1"/>
  <c r="BD395" i="2" s="1"/>
  <c r="BF395" i="2"/>
  <c r="DG228" i="2"/>
  <c r="DG236" i="2"/>
  <c r="DJ236" i="2" s="1"/>
  <c r="BN267" i="2"/>
  <c r="BD267" i="2" s="1"/>
  <c r="CG272" i="2"/>
  <c r="CJ272" i="2" s="1"/>
  <c r="CF272" i="2"/>
  <c r="CC272" i="2" s="1"/>
  <c r="CF275" i="2"/>
  <c r="CC275" i="2" s="1"/>
  <c r="BO278" i="2"/>
  <c r="BN278" i="2" s="1"/>
  <c r="BD278" i="2" s="1"/>
  <c r="BE278" i="2"/>
  <c r="BT292" i="2"/>
  <c r="BZ292" i="2"/>
  <c r="BE293" i="2"/>
  <c r="BO293" i="2"/>
  <c r="BN293" i="2" s="1"/>
  <c r="BD293" i="2" s="1"/>
  <c r="BT298" i="2"/>
  <c r="BZ298" i="2"/>
  <c r="BY298" i="2" s="1"/>
  <c r="BN307" i="2"/>
  <c r="BD307" i="2" s="1"/>
  <c r="BF309" i="2"/>
  <c r="BP309" i="2"/>
  <c r="G320" i="13"/>
  <c r="DG309" i="2"/>
  <c r="DJ309" i="2" s="1"/>
  <c r="BN310" i="2"/>
  <c r="BD310" i="2" s="1"/>
  <c r="BN313" i="2"/>
  <c r="BD313" i="2" s="1"/>
  <c r="BE315" i="2"/>
  <c r="BO315" i="2"/>
  <c r="BN315" i="2" s="1"/>
  <c r="BD315" i="2" s="1"/>
  <c r="G334" i="13"/>
  <c r="DG323" i="2"/>
  <c r="BE331" i="2"/>
  <c r="BO331" i="2"/>
  <c r="BN331" i="2" s="1"/>
  <c r="BD331" i="2" s="1"/>
  <c r="CI334" i="2"/>
  <c r="CH334" i="2" s="1"/>
  <c r="CG334" i="2"/>
  <c r="CJ334" i="2" s="1"/>
  <c r="CG340" i="2"/>
  <c r="CJ340" i="2" s="1"/>
  <c r="CF340" i="2"/>
  <c r="CC340" i="2" s="1"/>
  <c r="BF342" i="2"/>
  <c r="BP342" i="2"/>
  <c r="BX347" i="2"/>
  <c r="CA347" i="2" s="1"/>
  <c r="BW347" i="2"/>
  <c r="BT347" i="2" s="1"/>
  <c r="BF350" i="2"/>
  <c r="BP350" i="2"/>
  <c r="BF354" i="2"/>
  <c r="BP354" i="2"/>
  <c r="BN356" i="2"/>
  <c r="BD356" i="2" s="1"/>
  <c r="BF406" i="2"/>
  <c r="BP406" i="2"/>
  <c r="G436" i="13"/>
  <c r="DG416" i="2"/>
  <c r="DJ416" i="2" s="1"/>
  <c r="BT443" i="2"/>
  <c r="BZ443" i="2"/>
  <c r="BY443" i="2" s="1"/>
  <c r="DG267" i="2"/>
  <c r="DJ267" i="2" s="1"/>
  <c r="CF271" i="2"/>
  <c r="CC271" i="2" s="1"/>
  <c r="CJ271" i="2"/>
  <c r="CG275" i="2"/>
  <c r="CJ275" i="2" s="1"/>
  <c r="CB277" i="2"/>
  <c r="BX277" i="2"/>
  <c r="CA277" i="2" s="1"/>
  <c r="BW277" i="2"/>
  <c r="BT277" i="2" s="1"/>
  <c r="CF279" i="2"/>
  <c r="CC279" i="2" s="1"/>
  <c r="CJ279" i="2"/>
  <c r="G293" i="13"/>
  <c r="DG282" i="2"/>
  <c r="DJ282" i="2" s="1"/>
  <c r="BN283" i="2"/>
  <c r="BF303" i="2"/>
  <c r="BP303" i="2"/>
  <c r="BZ303" i="2"/>
  <c r="BY303" i="2" s="1"/>
  <c r="BE312" i="2"/>
  <c r="BO312" i="2"/>
  <c r="BN312" i="2" s="1"/>
  <c r="BD312" i="2" s="1"/>
  <c r="G330" i="13"/>
  <c r="DG319" i="2"/>
  <c r="BE327" i="2"/>
  <c r="BO327" i="2"/>
  <c r="BN327" i="2" s="1"/>
  <c r="BD327" i="2" s="1"/>
  <c r="CG332" i="2"/>
  <c r="CJ332" i="2" s="1"/>
  <c r="CF332" i="2"/>
  <c r="CC332" i="2" s="1"/>
  <c r="CB337" i="2"/>
  <c r="BX337" i="2"/>
  <c r="CA337" i="2" s="1"/>
  <c r="BW337" i="2"/>
  <c r="BT337" i="2" s="1"/>
  <c r="BF400" i="2"/>
  <c r="BP400" i="2"/>
  <c r="CA281" i="2"/>
  <c r="BW285" i="2"/>
  <c r="BT285" i="2" s="1"/>
  <c r="DG287" i="2"/>
  <c r="CA289" i="2"/>
  <c r="BW293" i="2"/>
  <c r="BT293" i="2" s="1"/>
  <c r="DG295" i="2"/>
  <c r="DG299" i="2"/>
  <c r="CA308" i="2"/>
  <c r="CA317" i="2"/>
  <c r="BO359" i="2"/>
  <c r="BN359" i="2" s="1"/>
  <c r="BD359" i="2" s="1"/>
  <c r="BP360" i="2"/>
  <c r="BN360" i="2" s="1"/>
  <c r="BD360" i="2" s="1"/>
  <c r="BO368" i="2"/>
  <c r="BP373" i="2"/>
  <c r="BN373" i="2" s="1"/>
  <c r="BD373" i="2" s="1"/>
  <c r="BF373" i="2"/>
  <c r="G402" i="13"/>
  <c r="DG385" i="2"/>
  <c r="DJ385" i="2" s="1"/>
  <c r="CG387" i="2"/>
  <c r="CJ387" i="2" s="1"/>
  <c r="BO388" i="2"/>
  <c r="BN388" i="2" s="1"/>
  <c r="BD388" i="2" s="1"/>
  <c r="BE388" i="2"/>
  <c r="BP391" i="2"/>
  <c r="BN391" i="2" s="1"/>
  <c r="BD391" i="2" s="1"/>
  <c r="BF391" i="2"/>
  <c r="BX392" i="2"/>
  <c r="CA392" i="2" s="1"/>
  <c r="BW392" i="2"/>
  <c r="BT392" i="2" s="1"/>
  <c r="G411" i="13"/>
  <c r="DG394" i="2"/>
  <c r="DJ394" i="2" s="1"/>
  <c r="BZ395" i="2"/>
  <c r="BY395" i="2" s="1"/>
  <c r="BX399" i="2"/>
  <c r="CA399" i="2" s="1"/>
  <c r="BW399" i="2"/>
  <c r="CB399" i="2"/>
  <c r="BT402" i="2"/>
  <c r="BZ402" i="2"/>
  <c r="BY402" i="2" s="1"/>
  <c r="G424" i="13"/>
  <c r="DG404" i="2"/>
  <c r="DJ404" i="2" s="1"/>
  <c r="BP423" i="2"/>
  <c r="BN423" i="2" s="1"/>
  <c r="BF423" i="2"/>
  <c r="G443" i="13"/>
  <c r="DG423" i="2"/>
  <c r="DJ423" i="2" s="1"/>
  <c r="CG441" i="2"/>
  <c r="CJ441" i="2" s="1"/>
  <c r="CF441" i="2"/>
  <c r="CG452" i="2"/>
  <c r="CJ452" i="2" s="1"/>
  <c r="CF452" i="2"/>
  <c r="CC452" i="2" s="1"/>
  <c r="BX453" i="2"/>
  <c r="CA453" i="2" s="1"/>
  <c r="BW453" i="2"/>
  <c r="BT453" i="2" s="1"/>
  <c r="CB453" i="2"/>
  <c r="CC454" i="2"/>
  <c r="CI454" i="2"/>
  <c r="CH454" i="2" s="1"/>
  <c r="CB281" i="2"/>
  <c r="BF283" i="2"/>
  <c r="BX285" i="2"/>
  <c r="CA285" i="2" s="1"/>
  <c r="BE286" i="2"/>
  <c r="BP287" i="2"/>
  <c r="BN287" i="2" s="1"/>
  <c r="BD287" i="2" s="1"/>
  <c r="CB289" i="2"/>
  <c r="BO290" i="2"/>
  <c r="BF291" i="2"/>
  <c r="BX293" i="2"/>
  <c r="CA293" i="2" s="1"/>
  <c r="BE294" i="2"/>
  <c r="BP295" i="2"/>
  <c r="BN295" i="2" s="1"/>
  <c r="BD295" i="2" s="1"/>
  <c r="BE297" i="2"/>
  <c r="BO299" i="2"/>
  <c r="BE301" i="2"/>
  <c r="CA302" i="2"/>
  <c r="BO303" i="2"/>
  <c r="BE305" i="2"/>
  <c r="BP306" i="2"/>
  <c r="BN306" i="2" s="1"/>
  <c r="BD306" i="2" s="1"/>
  <c r="BZ306" i="2"/>
  <c r="BY306" i="2" s="1"/>
  <c r="CB308" i="2"/>
  <c r="BO309" i="2"/>
  <c r="BF310" i="2"/>
  <c r="CA311" i="2"/>
  <c r="BX312" i="2"/>
  <c r="CA312" i="2" s="1"/>
  <c r="BE313" i="2"/>
  <c r="BP314" i="2"/>
  <c r="BN314" i="2" s="1"/>
  <c r="BD314" i="2" s="1"/>
  <c r="BZ314" i="2"/>
  <c r="BY314" i="2" s="1"/>
  <c r="BF316" i="2"/>
  <c r="BP318" i="2"/>
  <c r="BN318" i="2" s="1"/>
  <c r="BD318" i="2" s="1"/>
  <c r="BZ318" i="2"/>
  <c r="BY318" i="2" s="1"/>
  <c r="BF320" i="2"/>
  <c r="BP322" i="2"/>
  <c r="BN322" i="2" s="1"/>
  <c r="BZ322" i="2"/>
  <c r="BF324" i="2"/>
  <c r="BP326" i="2"/>
  <c r="BN326" i="2" s="1"/>
  <c r="BD326" i="2" s="1"/>
  <c r="BF328" i="2"/>
  <c r="BP330" i="2"/>
  <c r="BN330" i="2" s="1"/>
  <c r="BD330" i="2" s="1"/>
  <c r="BZ330" i="2"/>
  <c r="BY330" i="2" s="1"/>
  <c r="BF332" i="2"/>
  <c r="CA333" i="2"/>
  <c r="BX334" i="2"/>
  <c r="CA334" i="2" s="1"/>
  <c r="BE335" i="2"/>
  <c r="BP336" i="2"/>
  <c r="BN336" i="2" s="1"/>
  <c r="BD336" i="2" s="1"/>
  <c r="BZ336" i="2"/>
  <c r="BY336" i="2" s="1"/>
  <c r="CB338" i="2"/>
  <c r="BO339" i="2"/>
  <c r="BF340" i="2"/>
  <c r="BO342" i="2"/>
  <c r="BE344" i="2"/>
  <c r="CA345" i="2"/>
  <c r="BO346" i="2"/>
  <c r="BE348" i="2"/>
  <c r="CA349" i="2"/>
  <c r="BO350" i="2"/>
  <c r="BE352" i="2"/>
  <c r="CA353" i="2"/>
  <c r="BO354" i="2"/>
  <c r="BE356" i="2"/>
  <c r="CA357" i="2"/>
  <c r="BO358" i="2"/>
  <c r="BE361" i="2"/>
  <c r="BX362" i="2"/>
  <c r="CA362" i="2" s="1"/>
  <c r="BW362" i="2"/>
  <c r="DG364" i="2"/>
  <c r="BP365" i="2"/>
  <c r="BF365" i="2"/>
  <c r="CA373" i="2"/>
  <c r="G407" i="13"/>
  <c r="DG390" i="2"/>
  <c r="DJ390" i="2" s="1"/>
  <c r="BZ391" i="2"/>
  <c r="BY391" i="2" s="1"/>
  <c r="BO403" i="2"/>
  <c r="BN403" i="2" s="1"/>
  <c r="BD403" i="2" s="1"/>
  <c r="G459" i="13"/>
  <c r="DG439" i="2"/>
  <c r="DJ439" i="2" s="1"/>
  <c r="G467" i="13"/>
  <c r="DG447" i="2"/>
  <c r="DJ447" i="2" s="1"/>
  <c r="BE470" i="2"/>
  <c r="BO470" i="2"/>
  <c r="BN470" i="2" s="1"/>
  <c r="BD470" i="2" s="1"/>
  <c r="BW320" i="2"/>
  <c r="BT320" i="2" s="1"/>
  <c r="BE321" i="2"/>
  <c r="BW324" i="2"/>
  <c r="BT324" i="2" s="1"/>
  <c r="BE325" i="2"/>
  <c r="BW328" i="2"/>
  <c r="BT328" i="2" s="1"/>
  <c r="BE329" i="2"/>
  <c r="CA330" i="2"/>
  <c r="BW332" i="2"/>
  <c r="BT332" i="2" s="1"/>
  <c r="CB333" i="2"/>
  <c r="DG334" i="2"/>
  <c r="DJ334" i="2" s="1"/>
  <c r="BF335" i="2"/>
  <c r="CF335" i="2"/>
  <c r="CC335" i="2" s="1"/>
  <c r="BE338" i="2"/>
  <c r="BW340" i="2"/>
  <c r="BT340" i="2" s="1"/>
  <c r="DG343" i="2"/>
  <c r="DJ343" i="2" s="1"/>
  <c r="BF344" i="2"/>
  <c r="DG347" i="2"/>
  <c r="DJ347" i="2" s="1"/>
  <c r="BF348" i="2"/>
  <c r="DG351" i="2"/>
  <c r="DJ351" i="2" s="1"/>
  <c r="BF352" i="2"/>
  <c r="DG355" i="2"/>
  <c r="DJ355" i="2" s="1"/>
  <c r="BF356" i="2"/>
  <c r="BT356" i="2"/>
  <c r="BF361" i="2"/>
  <c r="BF364" i="2"/>
  <c r="BX366" i="2"/>
  <c r="CA366" i="2" s="1"/>
  <c r="BW366" i="2"/>
  <c r="BT371" i="2"/>
  <c r="BZ371" i="2"/>
  <c r="BY371" i="2" s="1"/>
  <c r="G385" i="13"/>
  <c r="BX375" i="2"/>
  <c r="CA375" i="2" s="1"/>
  <c r="BW375" i="2"/>
  <c r="BT375" i="2" s="1"/>
  <c r="BP378" i="2"/>
  <c r="BN378" i="2" s="1"/>
  <c r="BD378" i="2" s="1"/>
  <c r="BF378" i="2"/>
  <c r="BX379" i="2"/>
  <c r="CA379" i="2" s="1"/>
  <c r="BW379" i="2"/>
  <c r="BT379" i="2" s="1"/>
  <c r="BX380" i="2"/>
  <c r="CA380" i="2" s="1"/>
  <c r="BW380" i="2"/>
  <c r="BT380" i="2" s="1"/>
  <c r="CB380" i="2"/>
  <c r="BO394" i="2"/>
  <c r="BN394" i="2" s="1"/>
  <c r="BD394" i="2" s="1"/>
  <c r="BO404" i="2"/>
  <c r="BE404" i="2"/>
  <c r="BO416" i="2"/>
  <c r="BN416" i="2" s="1"/>
  <c r="BD416" i="2" s="1"/>
  <c r="BE416" i="2"/>
  <c r="G440" i="13"/>
  <c r="DG420" i="2"/>
  <c r="DJ420" i="2" s="1"/>
  <c r="CG428" i="2"/>
  <c r="CJ428" i="2" s="1"/>
  <c r="CF428" i="2"/>
  <c r="CC428" i="2" s="1"/>
  <c r="BO434" i="2"/>
  <c r="BE434" i="2"/>
  <c r="CG436" i="2"/>
  <c r="CJ436" i="2" s="1"/>
  <c r="CF436" i="2"/>
  <c r="CC436" i="2" s="1"/>
  <c r="BX437" i="2"/>
  <c r="CA437" i="2" s="1"/>
  <c r="BW437" i="2"/>
  <c r="BT437" i="2" s="1"/>
  <c r="CB437" i="2"/>
  <c r="BP439" i="2"/>
  <c r="BN439" i="2" s="1"/>
  <c r="BD439" i="2" s="1"/>
  <c r="BF439" i="2"/>
  <c r="CG440" i="2"/>
  <c r="CJ440" i="2" s="1"/>
  <c r="BP447" i="2"/>
  <c r="BN447" i="2" s="1"/>
  <c r="BD447" i="2" s="1"/>
  <c r="BF447" i="2"/>
  <c r="BO450" i="2"/>
  <c r="BN450" i="2" s="1"/>
  <c r="BD450" i="2" s="1"/>
  <c r="BE450" i="2"/>
  <c r="DG272" i="2"/>
  <c r="DJ272" i="2" s="1"/>
  <c r="BX275" i="2"/>
  <c r="CA275" i="2" s="1"/>
  <c r="DG280" i="2"/>
  <c r="DJ280" i="2" s="1"/>
  <c r="BX283" i="2"/>
  <c r="CA283" i="2" s="1"/>
  <c r="BX291" i="2"/>
  <c r="CA291" i="2" s="1"/>
  <c r="CB306" i="2"/>
  <c r="BX310" i="2"/>
  <c r="CA310" i="2" s="1"/>
  <c r="BX316" i="2"/>
  <c r="CA316" i="2" s="1"/>
  <c r="BX320" i="2"/>
  <c r="CA320" i="2" s="1"/>
  <c r="BX324" i="2"/>
  <c r="CA324" i="2" s="1"/>
  <c r="BX328" i="2"/>
  <c r="CA328" i="2" s="1"/>
  <c r="BX332" i="2"/>
  <c r="CA332" i="2" s="1"/>
  <c r="CG335" i="2"/>
  <c r="CJ335" i="2" s="1"/>
  <c r="CB336" i="2"/>
  <c r="BX340" i="2"/>
  <c r="CA340" i="2" s="1"/>
  <c r="BT367" i="2"/>
  <c r="BZ367" i="2"/>
  <c r="BY367" i="2" s="1"/>
  <c r="G379" i="13"/>
  <c r="DG368" i="2"/>
  <c r="BP369" i="2"/>
  <c r="BN369" i="2" s="1"/>
  <c r="BD369" i="2" s="1"/>
  <c r="BF369" i="2"/>
  <c r="BP374" i="2"/>
  <c r="BN374" i="2" s="1"/>
  <c r="BD374" i="2" s="1"/>
  <c r="BF374" i="2"/>
  <c r="BT376" i="2"/>
  <c r="BZ376" i="2"/>
  <c r="BY376" i="2" s="1"/>
  <c r="CA378" i="2"/>
  <c r="BZ378" i="2"/>
  <c r="BY378" i="2" s="1"/>
  <c r="BX383" i="2"/>
  <c r="CA383" i="2" s="1"/>
  <c r="BW383" i="2"/>
  <c r="BO385" i="2"/>
  <c r="BN385" i="2" s="1"/>
  <c r="BE385" i="2"/>
  <c r="BO390" i="2"/>
  <c r="BN390" i="2" s="1"/>
  <c r="BD390" i="2" s="1"/>
  <c r="DJ397" i="2"/>
  <c r="CG403" i="2"/>
  <c r="CJ403" i="2" s="1"/>
  <c r="BT405" i="2"/>
  <c r="BZ405" i="2"/>
  <c r="BY405" i="2" s="1"/>
  <c r="G428" i="13"/>
  <c r="DG408" i="2"/>
  <c r="DJ408" i="2" s="1"/>
  <c r="BT427" i="2"/>
  <c r="BZ427" i="2"/>
  <c r="BY427" i="2" s="1"/>
  <c r="BX429" i="2"/>
  <c r="CA429" i="2" s="1"/>
  <c r="BW429" i="2"/>
  <c r="BT429" i="2" s="1"/>
  <c r="CB429" i="2"/>
  <c r="BP431" i="2"/>
  <c r="BN431" i="2" s="1"/>
  <c r="BD431" i="2" s="1"/>
  <c r="BF431" i="2"/>
  <c r="BT451" i="2"/>
  <c r="BZ451" i="2"/>
  <c r="BY451" i="2" s="1"/>
  <c r="BT483" i="2"/>
  <c r="BZ483" i="2"/>
  <c r="BY483" i="2" s="1"/>
  <c r="BW281" i="2"/>
  <c r="DG283" i="2"/>
  <c r="BW289" i="2"/>
  <c r="DG291" i="2"/>
  <c r="DG297" i="2"/>
  <c r="DG301" i="2"/>
  <c r="BW308" i="2"/>
  <c r="DG310" i="2"/>
  <c r="BW317" i="2"/>
  <c r="DG356" i="2"/>
  <c r="BN362" i="2"/>
  <c r="BD362" i="2" s="1"/>
  <c r="BW365" i="2"/>
  <c r="BT365" i="2" s="1"/>
  <c r="BX370" i="2"/>
  <c r="CA370" i="2" s="1"/>
  <c r="BW370" i="2"/>
  <c r="BT370" i="2" s="1"/>
  <c r="BZ374" i="2"/>
  <c r="BY374" i="2" s="1"/>
  <c r="BE379" i="2"/>
  <c r="BE380" i="2"/>
  <c r="BP382" i="2"/>
  <c r="BN382" i="2" s="1"/>
  <c r="BD382" i="2" s="1"/>
  <c r="BF382" i="2"/>
  <c r="CF387" i="2"/>
  <c r="CC387" i="2" s="1"/>
  <c r="BP401" i="2"/>
  <c r="BN401" i="2" s="1"/>
  <c r="BD401" i="2" s="1"/>
  <c r="BF401" i="2"/>
  <c r="CG402" i="2"/>
  <c r="CJ402" i="2" s="1"/>
  <c r="CF402" i="2"/>
  <c r="CC402" i="2" s="1"/>
  <c r="G432" i="13"/>
  <c r="DG412" i="2"/>
  <c r="DJ412" i="2" s="1"/>
  <c r="G451" i="13"/>
  <c r="DG431" i="2"/>
  <c r="DJ431" i="2" s="1"/>
  <c r="CG432" i="2"/>
  <c r="CJ432" i="2" s="1"/>
  <c r="CF432" i="2"/>
  <c r="CC432" i="2" s="1"/>
  <c r="BT435" i="2"/>
  <c r="BZ435" i="2"/>
  <c r="BY435" i="2" s="1"/>
  <c r="CG444" i="2"/>
  <c r="CJ444" i="2" s="1"/>
  <c r="CF444" i="2"/>
  <c r="CC444" i="2" s="1"/>
  <c r="BX445" i="2"/>
  <c r="CA445" i="2" s="1"/>
  <c r="BW445" i="2"/>
  <c r="BT445" i="2" s="1"/>
  <c r="CB445" i="2"/>
  <c r="CC446" i="2"/>
  <c r="CI446" i="2"/>
  <c r="CH446" i="2" s="1"/>
  <c r="CG449" i="2"/>
  <c r="CJ449" i="2" s="1"/>
  <c r="CF449" i="2"/>
  <c r="CC449" i="2" s="1"/>
  <c r="G475" i="13"/>
  <c r="DG455" i="2"/>
  <c r="DJ455" i="2" s="1"/>
  <c r="DG270" i="2"/>
  <c r="DG278" i="2"/>
  <c r="DG286" i="2"/>
  <c r="DG294" i="2"/>
  <c r="BW302" i="2"/>
  <c r="BT302" i="2" s="1"/>
  <c r="DG305" i="2"/>
  <c r="BZ310" i="2"/>
  <c r="BY310" i="2" s="1"/>
  <c r="BW311" i="2"/>
  <c r="DG313" i="2"/>
  <c r="BZ316" i="2"/>
  <c r="BY316" i="2" s="1"/>
  <c r="DG317" i="2"/>
  <c r="DG321" i="2"/>
  <c r="DG325" i="2"/>
  <c r="DG329" i="2"/>
  <c r="BW333" i="2"/>
  <c r="DG335" i="2"/>
  <c r="BW345" i="2"/>
  <c r="BW349" i="2"/>
  <c r="BW353" i="2"/>
  <c r="BT353" i="2" s="1"/>
  <c r="BW357" i="2"/>
  <c r="BT357" i="2" s="1"/>
  <c r="DG359" i="2"/>
  <c r="BX365" i="2"/>
  <c r="CA365" i="2" s="1"/>
  <c r="CA369" i="2"/>
  <c r="CB382" i="2"/>
  <c r="CA382" i="2"/>
  <c r="BZ382" i="2"/>
  <c r="BY382" i="2" s="1"/>
  <c r="CG383" i="2"/>
  <c r="CJ383" i="2" s="1"/>
  <c r="CF383" i="2"/>
  <c r="CC383" i="2" s="1"/>
  <c r="DG384" i="2"/>
  <c r="DJ384" i="2" s="1"/>
  <c r="BT386" i="2"/>
  <c r="BZ386" i="2"/>
  <c r="BY386" i="2" s="1"/>
  <c r="DJ393" i="2"/>
  <c r="CB398" i="2"/>
  <c r="CA398" i="2"/>
  <c r="BW398" i="2"/>
  <c r="BT398" i="2" s="1"/>
  <c r="G420" i="13"/>
  <c r="DG400" i="2"/>
  <c r="DJ400" i="2" s="1"/>
  <c r="BZ401" i="2"/>
  <c r="BY401" i="2" s="1"/>
  <c r="G421" i="13"/>
  <c r="DG401" i="2"/>
  <c r="DJ401" i="2" s="1"/>
  <c r="BT409" i="2"/>
  <c r="BZ409" i="2"/>
  <c r="BY409" i="2" s="1"/>
  <c r="BT491" i="2"/>
  <c r="BZ491" i="2"/>
  <c r="BY491" i="2" s="1"/>
  <c r="G515" i="13"/>
  <c r="DG492" i="2"/>
  <c r="DG302" i="2"/>
  <c r="DJ302" i="2" s="1"/>
  <c r="DG308" i="2"/>
  <c r="DJ308" i="2" s="1"/>
  <c r="DG338" i="2"/>
  <c r="DG341" i="2"/>
  <c r="DG345" i="2"/>
  <c r="DG349" i="2"/>
  <c r="DJ349" i="2" s="1"/>
  <c r="DG353" i="2"/>
  <c r="DJ353" i="2" s="1"/>
  <c r="DG357" i="2"/>
  <c r="DJ357" i="2" s="1"/>
  <c r="DG361" i="2"/>
  <c r="DJ361" i="2" s="1"/>
  <c r="G373" i="13"/>
  <c r="DG362" i="2"/>
  <c r="BN366" i="2"/>
  <c r="BD366" i="2" s="1"/>
  <c r="G377" i="13"/>
  <c r="DG366" i="2"/>
  <c r="BW369" i="2"/>
  <c r="BT369" i="2" s="1"/>
  <c r="G389" i="13"/>
  <c r="DG375" i="2"/>
  <c r="DJ375" i="2" s="1"/>
  <c r="G393" i="13"/>
  <c r="DG379" i="2"/>
  <c r="DJ379" i="2" s="1"/>
  <c r="BZ385" i="2"/>
  <c r="BO387" i="2"/>
  <c r="BN387" i="2" s="1"/>
  <c r="BD387" i="2" s="1"/>
  <c r="BX396" i="2"/>
  <c r="CA396" i="2" s="1"/>
  <c r="BW396" i="2"/>
  <c r="BO408" i="2"/>
  <c r="BE408" i="2"/>
  <c r="BT413" i="2"/>
  <c r="BZ413" i="2"/>
  <c r="BY413" i="2" s="1"/>
  <c r="BO420" i="2"/>
  <c r="BN420" i="2" s="1"/>
  <c r="BD420" i="2" s="1"/>
  <c r="BE420" i="2"/>
  <c r="BO426" i="2"/>
  <c r="BE426" i="2"/>
  <c r="BO442" i="2"/>
  <c r="BN442" i="2" s="1"/>
  <c r="BD442" i="2" s="1"/>
  <c r="BE442" i="2"/>
  <c r="BP455" i="2"/>
  <c r="BN455" i="2" s="1"/>
  <c r="BF455" i="2"/>
  <c r="BO461" i="2"/>
  <c r="BN461" i="2" s="1"/>
  <c r="BD461" i="2" s="1"/>
  <c r="BE489" i="2"/>
  <c r="BO489" i="2"/>
  <c r="BN489" i="2" s="1"/>
  <c r="BD489" i="2" s="1"/>
  <c r="BE428" i="2"/>
  <c r="BE436" i="2"/>
  <c r="BP437" i="2"/>
  <c r="BN437" i="2" s="1"/>
  <c r="BD437" i="2" s="1"/>
  <c r="CB439" i="2"/>
  <c r="BO440" i="2"/>
  <c r="BN440" i="2" s="1"/>
  <c r="BD440" i="2" s="1"/>
  <c r="BF441" i="2"/>
  <c r="BX443" i="2"/>
  <c r="CA443" i="2" s="1"/>
  <c r="BE444" i="2"/>
  <c r="BP445" i="2"/>
  <c r="BN445" i="2" s="1"/>
  <c r="BD445" i="2" s="1"/>
  <c r="CG446" i="2"/>
  <c r="CJ446" i="2" s="1"/>
  <c r="CB447" i="2"/>
  <c r="BO448" i="2"/>
  <c r="BN448" i="2" s="1"/>
  <c r="BD448" i="2" s="1"/>
  <c r="BF449" i="2"/>
  <c r="BX451" i="2"/>
  <c r="CA451" i="2" s="1"/>
  <c r="BE452" i="2"/>
  <c r="BP453" i="2"/>
  <c r="BN453" i="2" s="1"/>
  <c r="BD453" i="2" s="1"/>
  <c r="CG454" i="2"/>
  <c r="CJ454" i="2" s="1"/>
  <c r="CB455" i="2"/>
  <c r="BO456" i="2"/>
  <c r="BN456" i="2" s="1"/>
  <c r="BZ494" i="2"/>
  <c r="BY494" i="2" s="1"/>
  <c r="BF516" i="2"/>
  <c r="BP516" i="2"/>
  <c r="BN516" i="2" s="1"/>
  <c r="BD516" i="2" s="1"/>
  <c r="BN517" i="2"/>
  <c r="BD517" i="2" s="1"/>
  <c r="BE548" i="2"/>
  <c r="BO548" i="2"/>
  <c r="CC559" i="2"/>
  <c r="CI559" i="2"/>
  <c r="CH559" i="2" s="1"/>
  <c r="BO576" i="2"/>
  <c r="BE576" i="2"/>
  <c r="CC591" i="2"/>
  <c r="CI591" i="2"/>
  <c r="CH591" i="2" s="1"/>
  <c r="BX603" i="2"/>
  <c r="CA603" i="2" s="1"/>
  <c r="BW603" i="2"/>
  <c r="BT603" i="2" s="1"/>
  <c r="CB603" i="2"/>
  <c r="DG372" i="2"/>
  <c r="DG377" i="2"/>
  <c r="DG381" i="2"/>
  <c r="BW387" i="2"/>
  <c r="BT387" i="2" s="1"/>
  <c r="CB388" i="2"/>
  <c r="BW390" i="2"/>
  <c r="BT390" i="2" s="1"/>
  <c r="BE391" i="2"/>
  <c r="BW394" i="2"/>
  <c r="BT394" i="2" s="1"/>
  <c r="BE395" i="2"/>
  <c r="BF398" i="2"/>
  <c r="BE401" i="2"/>
  <c r="BW403" i="2"/>
  <c r="BT403" i="2" s="1"/>
  <c r="BF407" i="2"/>
  <c r="BF411" i="2"/>
  <c r="DG414" i="2"/>
  <c r="BF415" i="2"/>
  <c r="BF419" i="2"/>
  <c r="BE423" i="2"/>
  <c r="CB426" i="2"/>
  <c r="BF428" i="2"/>
  <c r="BE431" i="2"/>
  <c r="CB434" i="2"/>
  <c r="BF436" i="2"/>
  <c r="BE439" i="2"/>
  <c r="CB442" i="2"/>
  <c r="BF444" i="2"/>
  <c r="BE447" i="2"/>
  <c r="CB450" i="2"/>
  <c r="BF452" i="2"/>
  <c r="BT452" i="2"/>
  <c r="BE455" i="2"/>
  <c r="CB457" i="2"/>
  <c r="BX457" i="2"/>
  <c r="CA457" i="2" s="1"/>
  <c r="CJ462" i="2"/>
  <c r="G490" i="13"/>
  <c r="DG467" i="2"/>
  <c r="BN477" i="2"/>
  <c r="BD477" i="2" s="1"/>
  <c r="BF486" i="2"/>
  <c r="BP486" i="2"/>
  <c r="BN486" i="2" s="1"/>
  <c r="BD486" i="2" s="1"/>
  <c r="G539" i="13"/>
  <c r="DG516" i="2"/>
  <c r="BE519" i="2"/>
  <c r="BO519" i="2"/>
  <c r="BN519" i="2" s="1"/>
  <c r="BD519" i="2" s="1"/>
  <c r="BF528" i="2"/>
  <c r="BP528" i="2"/>
  <c r="BN528" i="2" s="1"/>
  <c r="BD528" i="2" s="1"/>
  <c r="BN562" i="2"/>
  <c r="BD562" i="2" s="1"/>
  <c r="G615" i="13"/>
  <c r="DG589" i="2"/>
  <c r="CI607" i="2"/>
  <c r="CH607" i="2" s="1"/>
  <c r="BW407" i="2"/>
  <c r="BT407" i="2" s="1"/>
  <c r="BZ459" i="2"/>
  <c r="G485" i="13"/>
  <c r="DG462" i="2"/>
  <c r="DJ462" i="2" s="1"/>
  <c r="BX473" i="2"/>
  <c r="CA473" i="2" s="1"/>
  <c r="BW473" i="2"/>
  <c r="BT473" i="2" s="1"/>
  <c r="BN481" i="2"/>
  <c r="BD481" i="2" s="1"/>
  <c r="CF486" i="2"/>
  <c r="CC486" i="2" s="1"/>
  <c r="CJ486" i="2"/>
  <c r="G509" i="13"/>
  <c r="DG486" i="2"/>
  <c r="BN509" i="2"/>
  <c r="BD509" i="2" s="1"/>
  <c r="G555" i="13"/>
  <c r="DG532" i="2"/>
  <c r="BP573" i="2"/>
  <c r="BF573" i="2"/>
  <c r="BX626" i="2"/>
  <c r="CA626" i="2" s="1"/>
  <c r="BW626" i="2"/>
  <c r="BT626" i="2" s="1"/>
  <c r="CB626" i="2"/>
  <c r="CF703" i="2"/>
  <c r="CC703" i="2" s="1"/>
  <c r="CG703" i="2"/>
  <c r="CJ703" i="2" s="1"/>
  <c r="BT499" i="2"/>
  <c r="BZ499" i="2"/>
  <c r="BY499" i="2" s="1"/>
  <c r="G531" i="13"/>
  <c r="DG508" i="2"/>
  <c r="CG517" i="2"/>
  <c r="CJ517" i="2" s="1"/>
  <c r="CF517" i="2"/>
  <c r="CC517" i="2" s="1"/>
  <c r="CG523" i="2"/>
  <c r="CJ523" i="2" s="1"/>
  <c r="CF523" i="2"/>
  <c r="CC523" i="2" s="1"/>
  <c r="BE532" i="2"/>
  <c r="BO532" i="2"/>
  <c r="BN532" i="2" s="1"/>
  <c r="BD532" i="2" s="1"/>
  <c r="G571" i="13"/>
  <c r="DG548" i="2"/>
  <c r="DJ548" i="2" s="1"/>
  <c r="CG575" i="2"/>
  <c r="CJ575" i="2" s="1"/>
  <c r="CF575" i="2"/>
  <c r="CC575" i="2" s="1"/>
  <c r="BO583" i="2"/>
  <c r="BN583" i="2" s="1"/>
  <c r="BD583" i="2" s="1"/>
  <c r="G614" i="13"/>
  <c r="DG588" i="2"/>
  <c r="DJ588" i="2" s="1"/>
  <c r="BX385" i="2"/>
  <c r="CA385" i="2" s="1"/>
  <c r="BW388" i="2"/>
  <c r="BT388" i="2" s="1"/>
  <c r="BX391" i="2"/>
  <c r="CA391" i="2" s="1"/>
  <c r="DG391" i="2"/>
  <c r="DJ391" i="2" s="1"/>
  <c r="BX395" i="2"/>
  <c r="CA395" i="2" s="1"/>
  <c r="DG395" i="2"/>
  <c r="DJ395" i="2" s="1"/>
  <c r="DG398" i="2"/>
  <c r="DJ398" i="2" s="1"/>
  <c r="BX401" i="2"/>
  <c r="CA401" i="2" s="1"/>
  <c r="BW404" i="2"/>
  <c r="BT404" i="2" s="1"/>
  <c r="BW408" i="2"/>
  <c r="BT408" i="2" s="1"/>
  <c r="BW412" i="2"/>
  <c r="BT412" i="2" s="1"/>
  <c r="BW416" i="2"/>
  <c r="BT416" i="2" s="1"/>
  <c r="BW420" i="2"/>
  <c r="BT420" i="2" s="1"/>
  <c r="BX423" i="2"/>
  <c r="CA423" i="2" s="1"/>
  <c r="BZ425" i="2"/>
  <c r="BY425" i="2" s="1"/>
  <c r="BW426" i="2"/>
  <c r="BT426" i="2" s="1"/>
  <c r="CB427" i="2"/>
  <c r="DG428" i="2"/>
  <c r="DJ428" i="2" s="1"/>
  <c r="BX431" i="2"/>
  <c r="CA431" i="2" s="1"/>
  <c r="BZ433" i="2"/>
  <c r="BY433" i="2" s="1"/>
  <c r="BW434" i="2"/>
  <c r="BT434" i="2" s="1"/>
  <c r="CB435" i="2"/>
  <c r="DG436" i="2"/>
  <c r="DJ436" i="2" s="1"/>
  <c r="BX439" i="2"/>
  <c r="CA439" i="2" s="1"/>
  <c r="BW442" i="2"/>
  <c r="BT442" i="2" s="1"/>
  <c r="CB443" i="2"/>
  <c r="DG444" i="2"/>
  <c r="DJ444" i="2" s="1"/>
  <c r="BX447" i="2"/>
  <c r="CA447" i="2" s="1"/>
  <c r="BZ449" i="2"/>
  <c r="BY449" i="2" s="1"/>
  <c r="BW450" i="2"/>
  <c r="BT450" i="2" s="1"/>
  <c r="CB451" i="2"/>
  <c r="DG452" i="2"/>
  <c r="DJ452" i="2" s="1"/>
  <c r="BX455" i="2"/>
  <c r="CA455" i="2" s="1"/>
  <c r="BF457" i="2"/>
  <c r="BZ457" i="2"/>
  <c r="BX459" i="2"/>
  <c r="CA459" i="2" s="1"/>
  <c r="CF460" i="2"/>
  <c r="CF462" i="2"/>
  <c r="CC462" i="2" s="1"/>
  <c r="CB465" i="2"/>
  <c r="BX465" i="2"/>
  <c r="CA465" i="2" s="1"/>
  <c r="BW465" i="2"/>
  <c r="BT465" i="2" s="1"/>
  <c r="BF476" i="2"/>
  <c r="BP476" i="2"/>
  <c r="BN476" i="2" s="1"/>
  <c r="BD476" i="2" s="1"/>
  <c r="BX477" i="2"/>
  <c r="CA477" i="2" s="1"/>
  <c r="BW477" i="2"/>
  <c r="BT477" i="2" s="1"/>
  <c r="CG487" i="2"/>
  <c r="CJ487" i="2" s="1"/>
  <c r="CF487" i="2"/>
  <c r="CC487" i="2" s="1"/>
  <c r="BE492" i="2"/>
  <c r="BO492" i="2"/>
  <c r="BN492" i="2" s="1"/>
  <c r="BD492" i="2" s="1"/>
  <c r="BE500" i="2"/>
  <c r="BO500" i="2"/>
  <c r="BN500" i="2" s="1"/>
  <c r="BD500" i="2" s="1"/>
  <c r="G523" i="13"/>
  <c r="DG500" i="2"/>
  <c r="BT503" i="2"/>
  <c r="BZ503" i="2"/>
  <c r="BY503" i="2" s="1"/>
  <c r="G527" i="13"/>
  <c r="DG504" i="2"/>
  <c r="BE511" i="2"/>
  <c r="BO511" i="2"/>
  <c r="BN511" i="2" s="1"/>
  <c r="BD511" i="2" s="1"/>
  <c r="BN520" i="2"/>
  <c r="BD520" i="2" s="1"/>
  <c r="CB522" i="2"/>
  <c r="BX522" i="2"/>
  <c r="CA522" i="2" s="1"/>
  <c r="BW522" i="2"/>
  <c r="BT522" i="2" s="1"/>
  <c r="DI531" i="2"/>
  <c r="CA387" i="2"/>
  <c r="BX388" i="2"/>
  <c r="CA388" i="2" s="1"/>
  <c r="BX404" i="2"/>
  <c r="CA404" i="2" s="1"/>
  <c r="BX408" i="2"/>
  <c r="CA408" i="2" s="1"/>
  <c r="BX412" i="2"/>
  <c r="CA412" i="2" s="1"/>
  <c r="BZ415" i="2"/>
  <c r="BY415" i="2" s="1"/>
  <c r="BX416" i="2"/>
  <c r="CA416" i="2" s="1"/>
  <c r="BZ419" i="2"/>
  <c r="BY419" i="2" s="1"/>
  <c r="BX420" i="2"/>
  <c r="CA420" i="2" s="1"/>
  <c r="BX426" i="2"/>
  <c r="CA426" i="2" s="1"/>
  <c r="BX434" i="2"/>
  <c r="CA434" i="2" s="1"/>
  <c r="BZ436" i="2"/>
  <c r="BY436" i="2" s="1"/>
  <c r="BX442" i="2"/>
  <c r="CA442" i="2" s="1"/>
  <c r="BX450" i="2"/>
  <c r="CA450" i="2" s="1"/>
  <c r="BN457" i="2"/>
  <c r="BP458" i="2"/>
  <c r="BN458" i="2" s="1"/>
  <c r="CF458" i="2"/>
  <c r="CC458" i="2" s="1"/>
  <c r="G478" i="13"/>
  <c r="DG458" i="2"/>
  <c r="CG468" i="2"/>
  <c r="CJ468" i="2" s="1"/>
  <c r="CF468" i="2"/>
  <c r="CC468" i="2" s="1"/>
  <c r="BF480" i="2"/>
  <c r="BP480" i="2"/>
  <c r="BN480" i="2" s="1"/>
  <c r="BD480" i="2" s="1"/>
  <c r="BX481" i="2"/>
  <c r="CA481" i="2" s="1"/>
  <c r="BW481" i="2"/>
  <c r="BT481" i="2" s="1"/>
  <c r="BT495" i="2"/>
  <c r="BZ495" i="2"/>
  <c r="BY495" i="2" s="1"/>
  <c r="BE504" i="2"/>
  <c r="BO504" i="2"/>
  <c r="BN504" i="2" s="1"/>
  <c r="BD504" i="2" s="1"/>
  <c r="BE508" i="2"/>
  <c r="BO508" i="2"/>
  <c r="BN508" i="2" s="1"/>
  <c r="BD508" i="2" s="1"/>
  <c r="CG509" i="2"/>
  <c r="CJ509" i="2" s="1"/>
  <c r="CF509" i="2"/>
  <c r="CC509" i="2" s="1"/>
  <c r="BF524" i="2"/>
  <c r="BP524" i="2"/>
  <c r="BN524" i="2" s="1"/>
  <c r="BD524" i="2" s="1"/>
  <c r="BE539" i="2"/>
  <c r="BO539" i="2"/>
  <c r="BN539" i="2" s="1"/>
  <c r="BD539" i="2" s="1"/>
  <c r="CF541" i="2"/>
  <c r="CC541" i="2" s="1"/>
  <c r="CG541" i="2"/>
  <c r="CJ541" i="2" s="1"/>
  <c r="CG542" i="2"/>
  <c r="CJ542" i="2" s="1"/>
  <c r="CF542" i="2"/>
  <c r="CC542" i="2" s="1"/>
  <c r="CB543" i="2"/>
  <c r="BX543" i="2"/>
  <c r="CA543" i="2" s="1"/>
  <c r="BW543" i="2"/>
  <c r="BT543" i="2" s="1"/>
  <c r="BF604" i="2"/>
  <c r="BP604" i="2"/>
  <c r="BP640" i="2"/>
  <c r="BN640" i="2" s="1"/>
  <c r="BD640" i="2" s="1"/>
  <c r="BF640" i="2"/>
  <c r="DG380" i="2"/>
  <c r="DG388" i="2"/>
  <c r="DJ388" i="2" s="1"/>
  <c r="DG392" i="2"/>
  <c r="DG396" i="2"/>
  <c r="BW421" i="2"/>
  <c r="BZ423" i="2"/>
  <c r="DG434" i="2"/>
  <c r="DJ434" i="2" s="1"/>
  <c r="BZ439" i="2"/>
  <c r="BY439" i="2" s="1"/>
  <c r="BW440" i="2"/>
  <c r="DG442" i="2"/>
  <c r="DJ442" i="2" s="1"/>
  <c r="CA444" i="2"/>
  <c r="BZ447" i="2"/>
  <c r="BY447" i="2" s="1"/>
  <c r="DG450" i="2"/>
  <c r="DJ450" i="2" s="1"/>
  <c r="BZ455" i="2"/>
  <c r="BW456" i="2"/>
  <c r="G477" i="13"/>
  <c r="DG457" i="2"/>
  <c r="DJ457" i="2" s="1"/>
  <c r="CG458" i="2"/>
  <c r="CJ458" i="2" s="1"/>
  <c r="CB459" i="2"/>
  <c r="DI459" i="2"/>
  <c r="BX460" i="2"/>
  <c r="CA460" i="2" s="1"/>
  <c r="BW460" i="2"/>
  <c r="CJ460" i="2"/>
  <c r="CB484" i="2"/>
  <c r="BX484" i="2"/>
  <c r="CA484" i="2" s="1"/>
  <c r="BW484" i="2"/>
  <c r="BT484" i="2" s="1"/>
  <c r="BN490" i="2"/>
  <c r="BD490" i="2" s="1"/>
  <c r="BE496" i="2"/>
  <c r="BO496" i="2"/>
  <c r="BN496" i="2" s="1"/>
  <c r="BD496" i="2" s="1"/>
  <c r="DJ499" i="2"/>
  <c r="DI499" i="2"/>
  <c r="CG515" i="2"/>
  <c r="CJ515" i="2" s="1"/>
  <c r="CF515" i="2"/>
  <c r="CC515" i="2" s="1"/>
  <c r="BE536" i="2"/>
  <c r="BO536" i="2"/>
  <c r="BN536" i="2" s="1"/>
  <c r="BD536" i="2" s="1"/>
  <c r="G646" i="13"/>
  <c r="DG620" i="2"/>
  <c r="DG409" i="2"/>
  <c r="DG421" i="2"/>
  <c r="DG429" i="2"/>
  <c r="DG437" i="2"/>
  <c r="DG445" i="2"/>
  <c r="DG453" i="2"/>
  <c r="DG456" i="2"/>
  <c r="DJ456" i="2" s="1"/>
  <c r="BF459" i="2"/>
  <c r="BP459" i="2"/>
  <c r="BN459" i="2" s="1"/>
  <c r="G482" i="13"/>
  <c r="BE462" i="2"/>
  <c r="BO462" i="2"/>
  <c r="BN462" i="2" s="1"/>
  <c r="BD462" i="2" s="1"/>
  <c r="BF467" i="2"/>
  <c r="BP467" i="2"/>
  <c r="BN467" i="2" s="1"/>
  <c r="G519" i="13"/>
  <c r="DG496" i="2"/>
  <c r="CB514" i="2"/>
  <c r="BX514" i="2"/>
  <c r="CA514" i="2" s="1"/>
  <c r="BW514" i="2"/>
  <c r="BT514" i="2" s="1"/>
  <c r="BF526" i="2"/>
  <c r="BP526" i="2"/>
  <c r="BN526" i="2" s="1"/>
  <c r="BD526" i="2" s="1"/>
  <c r="CF526" i="2"/>
  <c r="CC526" i="2" s="1"/>
  <c r="CJ526" i="2"/>
  <c r="G561" i="13"/>
  <c r="DG538" i="2"/>
  <c r="DJ538" i="2" s="1"/>
  <c r="BO551" i="2"/>
  <c r="BN551" i="2" s="1"/>
  <c r="BD551" i="2" s="1"/>
  <c r="BF627" i="2"/>
  <c r="BP627" i="2"/>
  <c r="BO491" i="2"/>
  <c r="BN491" i="2" s="1"/>
  <c r="BD491" i="2" s="1"/>
  <c r="BE540" i="2"/>
  <c r="BO540" i="2"/>
  <c r="CG546" i="2"/>
  <c r="CJ546" i="2" s="1"/>
  <c r="BP548" i="2"/>
  <c r="BX549" i="2"/>
  <c r="CA549" i="2" s="1"/>
  <c r="CB562" i="2"/>
  <c r="BW562" i="2"/>
  <c r="BT562" i="2" s="1"/>
  <c r="G588" i="13"/>
  <c r="DG565" i="2"/>
  <c r="DJ565" i="2" s="1"/>
  <c r="CC569" i="2"/>
  <c r="CI569" i="2"/>
  <c r="CH569" i="2" s="1"/>
  <c r="G598" i="13"/>
  <c r="DG572" i="2"/>
  <c r="DJ572" i="2" s="1"/>
  <c r="BX579" i="2"/>
  <c r="CA579" i="2" s="1"/>
  <c r="BW579" i="2"/>
  <c r="BT579" i="2" s="1"/>
  <c r="CB579" i="2"/>
  <c r="CF580" i="2"/>
  <c r="CC580" i="2" s="1"/>
  <c r="BO599" i="2"/>
  <c r="BN599" i="2" s="1"/>
  <c r="BO607" i="2"/>
  <c r="BN607" i="2" s="1"/>
  <c r="BD607" i="2" s="1"/>
  <c r="CB612" i="2"/>
  <c r="CA612" i="2"/>
  <c r="BW612" i="2"/>
  <c r="BT612" i="2" s="1"/>
  <c r="CG614" i="2"/>
  <c r="CJ614" i="2" s="1"/>
  <c r="BO615" i="2"/>
  <c r="BN615" i="2" s="1"/>
  <c r="BE615" i="2"/>
  <c r="BN621" i="2"/>
  <c r="BD621" i="2" s="1"/>
  <c r="BP630" i="2"/>
  <c r="CG647" i="2"/>
  <c r="CJ647" i="2" s="1"/>
  <c r="CG663" i="2"/>
  <c r="CJ663" i="2" s="1"/>
  <c r="CF663" i="2"/>
  <c r="CC663" i="2" s="1"/>
  <c r="CB729" i="2"/>
  <c r="BX729" i="2"/>
  <c r="CA729" i="2" s="1"/>
  <c r="BW729" i="2"/>
  <c r="BT729" i="2" s="1"/>
  <c r="BE458" i="2"/>
  <c r="CA461" i="2"/>
  <c r="BX462" i="2"/>
  <c r="CA462" i="2" s="1"/>
  <c r="BP464" i="2"/>
  <c r="BN464" i="2" s="1"/>
  <c r="BZ464" i="2"/>
  <c r="BY464" i="2" s="1"/>
  <c r="CA469" i="2"/>
  <c r="BZ472" i="2"/>
  <c r="BY472" i="2" s="1"/>
  <c r="CA475" i="2"/>
  <c r="CA479" i="2"/>
  <c r="CA488" i="2"/>
  <c r="BZ507" i="2"/>
  <c r="BY507" i="2" s="1"/>
  <c r="BF509" i="2"/>
  <c r="CA510" i="2"/>
  <c r="BZ513" i="2"/>
  <c r="BY513" i="2" s="1"/>
  <c r="BF517" i="2"/>
  <c r="CA518" i="2"/>
  <c r="BZ521" i="2"/>
  <c r="BY521" i="2" s="1"/>
  <c r="CI524" i="2"/>
  <c r="CH524" i="2" s="1"/>
  <c r="BX536" i="2"/>
  <c r="CA536" i="2" s="1"/>
  <c r="BF537" i="2"/>
  <c r="G564" i="13"/>
  <c r="DG541" i="2"/>
  <c r="BO544" i="2"/>
  <c r="BN544" i="2" s="1"/>
  <c r="BD544" i="2" s="1"/>
  <c r="BE544" i="2"/>
  <c r="BW549" i="2"/>
  <c r="BT549" i="2" s="1"/>
  <c r="G572" i="13"/>
  <c r="DG549" i="2"/>
  <c r="CG551" i="2"/>
  <c r="CJ551" i="2" s="1"/>
  <c r="BO552" i="2"/>
  <c r="BE552" i="2"/>
  <c r="BO559" i="2"/>
  <c r="BN559" i="2" s="1"/>
  <c r="BD559" i="2" s="1"/>
  <c r="BX562" i="2"/>
  <c r="CA562" i="2" s="1"/>
  <c r="G599" i="13"/>
  <c r="DG573" i="2"/>
  <c r="BP581" i="2"/>
  <c r="BF581" i="2"/>
  <c r="CG583" i="2"/>
  <c r="CJ583" i="2" s="1"/>
  <c r="BO584" i="2"/>
  <c r="BN584" i="2" s="1"/>
  <c r="BD584" i="2" s="1"/>
  <c r="BE584" i="2"/>
  <c r="CG588" i="2"/>
  <c r="CJ588" i="2" s="1"/>
  <c r="BX595" i="2"/>
  <c r="CA595" i="2" s="1"/>
  <c r="BW595" i="2"/>
  <c r="BT595" i="2" s="1"/>
  <c r="CB595" i="2"/>
  <c r="CF596" i="2"/>
  <c r="CC596" i="2" s="1"/>
  <c r="BX618" i="2"/>
  <c r="CA618" i="2" s="1"/>
  <c r="BW618" i="2"/>
  <c r="CB618" i="2"/>
  <c r="CF620" i="2"/>
  <c r="CC620" i="2" s="1"/>
  <c r="BW635" i="2"/>
  <c r="BT635" i="2" s="1"/>
  <c r="BO636" i="2"/>
  <c r="BN636" i="2" s="1"/>
  <c r="BD636" i="2" s="1"/>
  <c r="BE636" i="2"/>
  <c r="CB461" i="2"/>
  <c r="BF463" i="2"/>
  <c r="CF463" i="2"/>
  <c r="CC463" i="2" s="1"/>
  <c r="BE466" i="2"/>
  <c r="BW468" i="2"/>
  <c r="BT468" i="2" s="1"/>
  <c r="CB469" i="2"/>
  <c r="DG470" i="2"/>
  <c r="DJ470" i="2" s="1"/>
  <c r="BF471" i="2"/>
  <c r="CA472" i="2"/>
  <c r="DG473" i="2"/>
  <c r="DJ473" i="2" s="1"/>
  <c r="BF474" i="2"/>
  <c r="DG477" i="2"/>
  <c r="DJ477" i="2" s="1"/>
  <c r="BF478" i="2"/>
  <c r="DG481" i="2"/>
  <c r="DJ481" i="2" s="1"/>
  <c r="BF482" i="2"/>
  <c r="CF482" i="2"/>
  <c r="CC482" i="2" s="1"/>
  <c r="CA483" i="2"/>
  <c r="BE485" i="2"/>
  <c r="BW487" i="2"/>
  <c r="BT487" i="2" s="1"/>
  <c r="CB488" i="2"/>
  <c r="DG489" i="2"/>
  <c r="DJ489" i="2" s="1"/>
  <c r="BF490" i="2"/>
  <c r="CF490" i="2"/>
  <c r="CC490" i="2" s="1"/>
  <c r="BW493" i="2"/>
  <c r="BT493" i="2" s="1"/>
  <c r="BE494" i="2"/>
  <c r="BW497" i="2"/>
  <c r="BT497" i="2" s="1"/>
  <c r="BE498" i="2"/>
  <c r="BW501" i="2"/>
  <c r="BT501" i="2" s="1"/>
  <c r="BE502" i="2"/>
  <c r="CA503" i="2"/>
  <c r="BW505" i="2"/>
  <c r="BT505" i="2" s="1"/>
  <c r="BE506" i="2"/>
  <c r="BW509" i="2"/>
  <c r="BT509" i="2" s="1"/>
  <c r="CB510" i="2"/>
  <c r="DG511" i="2"/>
  <c r="DJ511" i="2" s="1"/>
  <c r="BF512" i="2"/>
  <c r="CF512" i="2"/>
  <c r="CC512" i="2" s="1"/>
  <c r="BE515" i="2"/>
  <c r="BW517" i="2"/>
  <c r="BT517" i="2" s="1"/>
  <c r="CB518" i="2"/>
  <c r="DG519" i="2"/>
  <c r="DJ519" i="2" s="1"/>
  <c r="BF520" i="2"/>
  <c r="CF520" i="2"/>
  <c r="CC520" i="2" s="1"/>
  <c r="BE523" i="2"/>
  <c r="DG524" i="2"/>
  <c r="DJ524" i="2" s="1"/>
  <c r="BF525" i="2"/>
  <c r="BT525" i="2"/>
  <c r="DG526" i="2"/>
  <c r="DJ526" i="2" s="1"/>
  <c r="BE527" i="2"/>
  <c r="BW529" i="2"/>
  <c r="BT529" i="2" s="1"/>
  <c r="BE530" i="2"/>
  <c r="BW533" i="2"/>
  <c r="BT533" i="2" s="1"/>
  <c r="BE534" i="2"/>
  <c r="DG536" i="2"/>
  <c r="DJ536" i="2" s="1"/>
  <c r="BE538" i="2"/>
  <c r="BW538" i="2"/>
  <c r="BT538" i="2" s="1"/>
  <c r="G563" i="13"/>
  <c r="DG540" i="2"/>
  <c r="BP541" i="2"/>
  <c r="BF541" i="2"/>
  <c r="BE543" i="2"/>
  <c r="BF545" i="2"/>
  <c r="BP545" i="2"/>
  <c r="DG545" i="2"/>
  <c r="CF546" i="2"/>
  <c r="CC546" i="2" s="1"/>
  <c r="CI548" i="2"/>
  <c r="CH548" i="2" s="1"/>
  <c r="CJ548" i="2"/>
  <c r="CB549" i="2"/>
  <c r="BX555" i="2"/>
  <c r="CA555" i="2" s="1"/>
  <c r="BW555" i="2"/>
  <c r="CB555" i="2"/>
  <c r="CF556" i="2"/>
  <c r="CC556" i="2" s="1"/>
  <c r="BP567" i="2"/>
  <c r="BN567" i="2" s="1"/>
  <c r="BD567" i="2" s="1"/>
  <c r="BF567" i="2"/>
  <c r="BX568" i="2"/>
  <c r="CA568" i="2" s="1"/>
  <c r="BW568" i="2"/>
  <c r="CB570" i="2"/>
  <c r="CA570" i="2"/>
  <c r="BW570" i="2"/>
  <c r="BT570" i="2" s="1"/>
  <c r="G606" i="13"/>
  <c r="DG580" i="2"/>
  <c r="DJ580" i="2" s="1"/>
  <c r="BO591" i="2"/>
  <c r="BN591" i="2" s="1"/>
  <c r="BD591" i="2" s="1"/>
  <c r="CG598" i="2"/>
  <c r="CJ598" i="2" s="1"/>
  <c r="CF598" i="2"/>
  <c r="CG599" i="2"/>
  <c r="CJ599" i="2" s="1"/>
  <c r="BO600" i="2"/>
  <c r="BN600" i="2" s="1"/>
  <c r="BE600" i="2"/>
  <c r="CG620" i="2"/>
  <c r="CJ620" i="2" s="1"/>
  <c r="BP634" i="2"/>
  <c r="BX635" i="2"/>
  <c r="CA635" i="2" s="1"/>
  <c r="G662" i="13"/>
  <c r="DG636" i="2"/>
  <c r="DJ636" i="2" s="1"/>
  <c r="CF640" i="2"/>
  <c r="CC640" i="2" s="1"/>
  <c r="CG640" i="2"/>
  <c r="CJ640" i="2" s="1"/>
  <c r="BE642" i="2"/>
  <c r="BO642" i="2"/>
  <c r="BN642" i="2" s="1"/>
  <c r="BD642" i="2" s="1"/>
  <c r="CB642" i="2"/>
  <c r="BX642" i="2"/>
  <c r="CA642" i="2" s="1"/>
  <c r="BW642" i="2"/>
  <c r="BT642" i="2" s="1"/>
  <c r="BE653" i="2"/>
  <c r="BO653" i="2"/>
  <c r="BN653" i="2" s="1"/>
  <c r="BD653" i="2" s="1"/>
  <c r="BE705" i="2"/>
  <c r="BO705" i="2"/>
  <c r="BN705" i="2" s="1"/>
  <c r="BD705" i="2" s="1"/>
  <c r="CG463" i="2"/>
  <c r="CJ463" i="2" s="1"/>
  <c r="CB464" i="2"/>
  <c r="BX468" i="2"/>
  <c r="CA468" i="2" s="1"/>
  <c r="CG482" i="2"/>
  <c r="CJ482" i="2" s="1"/>
  <c r="BX487" i="2"/>
  <c r="CA487" i="2" s="1"/>
  <c r="BX493" i="2"/>
  <c r="CA493" i="2" s="1"/>
  <c r="BX497" i="2"/>
  <c r="CA497" i="2" s="1"/>
  <c r="BX501" i="2"/>
  <c r="CA501" i="2" s="1"/>
  <c r="BX505" i="2"/>
  <c r="CA505" i="2" s="1"/>
  <c r="BX509" i="2"/>
  <c r="CA509" i="2" s="1"/>
  <c r="CG512" i="2"/>
  <c r="CJ512" i="2" s="1"/>
  <c r="BX517" i="2"/>
  <c r="CA517" i="2" s="1"/>
  <c r="CG520" i="2"/>
  <c r="CJ520" i="2" s="1"/>
  <c r="BX529" i="2"/>
  <c r="CA529" i="2" s="1"/>
  <c r="BX533" i="2"/>
  <c r="CA533" i="2" s="1"/>
  <c r="BX538" i="2"/>
  <c r="CA538" i="2" s="1"/>
  <c r="DG543" i="2"/>
  <c r="DJ543" i="2" s="1"/>
  <c r="BP557" i="2"/>
  <c r="BN557" i="2" s="1"/>
  <c r="BD557" i="2" s="1"/>
  <c r="BF557" i="2"/>
  <c r="CG559" i="2"/>
  <c r="CJ559" i="2" s="1"/>
  <c r="BO560" i="2"/>
  <c r="BE560" i="2"/>
  <c r="BO565" i="2"/>
  <c r="BN565" i="2" s="1"/>
  <c r="BD565" i="2" s="1"/>
  <c r="G592" i="13"/>
  <c r="DG566" i="2"/>
  <c r="DJ566" i="2" s="1"/>
  <c r="CF573" i="2"/>
  <c r="CC573" i="2" s="1"/>
  <c r="G607" i="13"/>
  <c r="DG581" i="2"/>
  <c r="CB586" i="2"/>
  <c r="BW586" i="2"/>
  <c r="BT586" i="2" s="1"/>
  <c r="G622" i="13"/>
  <c r="DG596" i="2"/>
  <c r="BP597" i="2"/>
  <c r="BN597" i="2" s="1"/>
  <c r="BD597" i="2" s="1"/>
  <c r="BF597" i="2"/>
  <c r="G630" i="13"/>
  <c r="DG604" i="2"/>
  <c r="BP605" i="2"/>
  <c r="BN605" i="2" s="1"/>
  <c r="BD605" i="2" s="1"/>
  <c r="BF605" i="2"/>
  <c r="CG607" i="2"/>
  <c r="CJ607" i="2" s="1"/>
  <c r="BO608" i="2"/>
  <c r="BN608" i="2" s="1"/>
  <c r="BD608" i="2" s="1"/>
  <c r="BE608" i="2"/>
  <c r="BO622" i="2"/>
  <c r="BN622" i="2" s="1"/>
  <c r="BD622" i="2" s="1"/>
  <c r="G653" i="13"/>
  <c r="DG627" i="2"/>
  <c r="BP628" i="2"/>
  <c r="BN628" i="2" s="1"/>
  <c r="BD628" i="2" s="1"/>
  <c r="BF628" i="2"/>
  <c r="BX478" i="2"/>
  <c r="CA478" i="2" s="1"/>
  <c r="BX482" i="2"/>
  <c r="CA482" i="2" s="1"/>
  <c r="CG485" i="2"/>
  <c r="CJ485" i="2" s="1"/>
  <c r="BX490" i="2"/>
  <c r="CA490" i="2" s="1"/>
  <c r="BX539" i="2"/>
  <c r="CA539" i="2" s="1"/>
  <c r="BW539" i="2"/>
  <c r="CB539" i="2"/>
  <c r="CC553" i="2"/>
  <c r="CI553" i="2"/>
  <c r="CH553" i="2" s="1"/>
  <c r="G579" i="13"/>
  <c r="DG556" i="2"/>
  <c r="DJ556" i="2" s="1"/>
  <c r="BX563" i="2"/>
  <c r="CA563" i="2" s="1"/>
  <c r="BW563" i="2"/>
  <c r="CI568" i="2"/>
  <c r="CH568" i="2" s="1"/>
  <c r="CC568" i="2"/>
  <c r="BP572" i="2"/>
  <c r="CG573" i="2"/>
  <c r="CJ573" i="2" s="1"/>
  <c r="BT574" i="2"/>
  <c r="BZ574" i="2"/>
  <c r="BY574" i="2" s="1"/>
  <c r="CB578" i="2"/>
  <c r="CA578" i="2"/>
  <c r="BW578" i="2"/>
  <c r="BT578" i="2" s="1"/>
  <c r="CG580" i="2"/>
  <c r="CJ580" i="2" s="1"/>
  <c r="BX586" i="2"/>
  <c r="CA586" i="2" s="1"/>
  <c r="CG591" i="2"/>
  <c r="CJ591" i="2" s="1"/>
  <c r="BO592" i="2"/>
  <c r="BN592" i="2" s="1"/>
  <c r="BD592" i="2" s="1"/>
  <c r="BE592" i="2"/>
  <c r="G623" i="13"/>
  <c r="DG597" i="2"/>
  <c r="DJ597" i="2" s="1"/>
  <c r="CB602" i="2"/>
  <c r="CA602" i="2"/>
  <c r="BW602" i="2"/>
  <c r="BT602" i="2" s="1"/>
  <c r="G631" i="13"/>
  <c r="DG605" i="2"/>
  <c r="CB625" i="2"/>
  <c r="BW625" i="2"/>
  <c r="BT625" i="2" s="1"/>
  <c r="BW631" i="2"/>
  <c r="BT631" i="2" s="1"/>
  <c r="BO632" i="2"/>
  <c r="BN632" i="2" s="1"/>
  <c r="BD632" i="2" s="1"/>
  <c r="BE632" i="2"/>
  <c r="BE639" i="2"/>
  <c r="BO639" i="2"/>
  <c r="BN639" i="2" s="1"/>
  <c r="BD639" i="2" s="1"/>
  <c r="BW461" i="2"/>
  <c r="DG463" i="2"/>
  <c r="BW469" i="2"/>
  <c r="DG471" i="2"/>
  <c r="BW475" i="2"/>
  <c r="BW479" i="2"/>
  <c r="DG482" i="2"/>
  <c r="BW488" i="2"/>
  <c r="DG490" i="2"/>
  <c r="DG494" i="2"/>
  <c r="DG498" i="2"/>
  <c r="DG502" i="2"/>
  <c r="DG506" i="2"/>
  <c r="BW510" i="2"/>
  <c r="DG512" i="2"/>
  <c r="BW518" i="2"/>
  <c r="DG520" i="2"/>
  <c r="DG530" i="2"/>
  <c r="DG534" i="2"/>
  <c r="CB538" i="2"/>
  <c r="BZ545" i="2"/>
  <c r="BY545" i="2" s="1"/>
  <c r="CA546" i="2"/>
  <c r="BW546" i="2"/>
  <c r="BT546" i="2" s="1"/>
  <c r="BX547" i="2"/>
  <c r="CA547" i="2" s="1"/>
  <c r="BW547" i="2"/>
  <c r="CB547" i="2"/>
  <c r="CF551" i="2"/>
  <c r="G580" i="13"/>
  <c r="DG557" i="2"/>
  <c r="BO575" i="2"/>
  <c r="BN575" i="2" s="1"/>
  <c r="BD575" i="2" s="1"/>
  <c r="BX587" i="2"/>
  <c r="CA587" i="2" s="1"/>
  <c r="BW587" i="2"/>
  <c r="BT587" i="2" s="1"/>
  <c r="CB587" i="2"/>
  <c r="CF588" i="2"/>
  <c r="CC588" i="2" s="1"/>
  <c r="CG596" i="2"/>
  <c r="CJ596" i="2" s="1"/>
  <c r="BN598" i="2"/>
  <c r="BD598" i="2" s="1"/>
  <c r="BO614" i="2"/>
  <c r="BN614" i="2" s="1"/>
  <c r="CI614" i="2"/>
  <c r="CH614" i="2" s="1"/>
  <c r="G645" i="13"/>
  <c r="DG619" i="2"/>
  <c r="BP620" i="2"/>
  <c r="BF620" i="2"/>
  <c r="CG621" i="2"/>
  <c r="CJ621" i="2" s="1"/>
  <c r="BX625" i="2"/>
  <c r="CA625" i="2" s="1"/>
  <c r="G654" i="13"/>
  <c r="DG628" i="2"/>
  <c r="BZ630" i="2"/>
  <c r="BY630" i="2" s="1"/>
  <c r="BX631" i="2"/>
  <c r="CA631" i="2" s="1"/>
  <c r="DI631" i="2"/>
  <c r="G658" i="13"/>
  <c r="DG632" i="2"/>
  <c r="DJ632" i="2" s="1"/>
  <c r="BE647" i="2"/>
  <c r="BO647" i="2"/>
  <c r="BN647" i="2" s="1"/>
  <c r="BD647" i="2" s="1"/>
  <c r="CF647" i="2"/>
  <c r="CC647" i="2" s="1"/>
  <c r="BW725" i="2"/>
  <c r="BT725" i="2" s="1"/>
  <c r="BX725" i="2"/>
  <c r="CA725" i="2" s="1"/>
  <c r="CB725" i="2"/>
  <c r="DG466" i="2"/>
  <c r="DG475" i="2"/>
  <c r="DG479" i="2"/>
  <c r="DJ479" i="2" s="1"/>
  <c r="DG485" i="2"/>
  <c r="DJ485" i="2" s="1"/>
  <c r="DG515" i="2"/>
  <c r="DG523" i="2"/>
  <c r="DG525" i="2"/>
  <c r="BW541" i="2"/>
  <c r="BT541" i="2" s="1"/>
  <c r="BW542" i="2"/>
  <c r="BT542" i="2" s="1"/>
  <c r="BP549" i="2"/>
  <c r="BF549" i="2"/>
  <c r="CB554" i="2"/>
  <c r="CA554" i="2"/>
  <c r="BW554" i="2"/>
  <c r="BT554" i="2" s="1"/>
  <c r="CG556" i="2"/>
  <c r="CJ556" i="2" s="1"/>
  <c r="CI563" i="2"/>
  <c r="CH563" i="2" s="1"/>
  <c r="CC563" i="2"/>
  <c r="BO566" i="2"/>
  <c r="BN566" i="2" s="1"/>
  <c r="BD566" i="2" s="1"/>
  <c r="BX571" i="2"/>
  <c r="CA571" i="2" s="1"/>
  <c r="BW571" i="2"/>
  <c r="CB571" i="2"/>
  <c r="BP580" i="2"/>
  <c r="BZ582" i="2"/>
  <c r="BY582" i="2" s="1"/>
  <c r="CI583" i="2"/>
  <c r="CH583" i="2" s="1"/>
  <c r="BP589" i="2"/>
  <c r="BN589" i="2" s="1"/>
  <c r="BD589" i="2" s="1"/>
  <c r="BF589" i="2"/>
  <c r="CB594" i="2"/>
  <c r="CA594" i="2"/>
  <c r="BW594" i="2"/>
  <c r="BT594" i="2" s="1"/>
  <c r="CJ597" i="2"/>
  <c r="CF597" i="2"/>
  <c r="CC597" i="2" s="1"/>
  <c r="CF599" i="2"/>
  <c r="CJ605" i="2"/>
  <c r="CF605" i="2"/>
  <c r="CC605" i="2" s="1"/>
  <c r="CB610" i="2"/>
  <c r="CA610" i="2"/>
  <c r="BW610" i="2"/>
  <c r="BT610" i="2" s="1"/>
  <c r="CB617" i="2"/>
  <c r="CA617" i="2"/>
  <c r="BW617" i="2"/>
  <c r="BT617" i="2" s="1"/>
  <c r="CG622" i="2"/>
  <c r="CJ622" i="2" s="1"/>
  <c r="BO623" i="2"/>
  <c r="BN623" i="2" s="1"/>
  <c r="BD623" i="2" s="1"/>
  <c r="BE623" i="2"/>
  <c r="BN633" i="2"/>
  <c r="BD633" i="2" s="1"/>
  <c r="CG638" i="2"/>
  <c r="CJ638" i="2" s="1"/>
  <c r="CF638" i="2"/>
  <c r="CC638" i="2" s="1"/>
  <c r="G663" i="13"/>
  <c r="DG637" i="2"/>
  <c r="DJ637" i="2" s="1"/>
  <c r="BF639" i="2"/>
  <c r="BE645" i="2"/>
  <c r="BO645" i="2"/>
  <c r="BN645" i="2" s="1"/>
  <c r="BD645" i="2" s="1"/>
  <c r="BF650" i="2"/>
  <c r="BP650" i="2"/>
  <c r="BN650" i="2" s="1"/>
  <c r="BN654" i="2"/>
  <c r="BD654" i="2" s="1"/>
  <c r="BF666" i="2"/>
  <c r="BP666" i="2"/>
  <c r="BN666" i="2" s="1"/>
  <c r="G692" i="13"/>
  <c r="DG666" i="2"/>
  <c r="DJ666" i="2" s="1"/>
  <c r="CG670" i="2"/>
  <c r="CJ670" i="2" s="1"/>
  <c r="CF670" i="2"/>
  <c r="CC670" i="2" s="1"/>
  <c r="BO683" i="2"/>
  <c r="BN683" i="2" s="1"/>
  <c r="BD683" i="2" s="1"/>
  <c r="BE708" i="2"/>
  <c r="BO708" i="2"/>
  <c r="BN708" i="2" s="1"/>
  <c r="BD708" i="2" s="1"/>
  <c r="CJ545" i="2"/>
  <c r="CA550" i="2"/>
  <c r="BX551" i="2"/>
  <c r="CA551" i="2" s="1"/>
  <c r="BP553" i="2"/>
  <c r="CJ553" i="2"/>
  <c r="BO556" i="2"/>
  <c r="BX559" i="2"/>
  <c r="CA559" i="2" s="1"/>
  <c r="BP561" i="2"/>
  <c r="BN561" i="2" s="1"/>
  <c r="BD561" i="2" s="1"/>
  <c r="BP564" i="2"/>
  <c r="BN564" i="2" s="1"/>
  <c r="BD564" i="2" s="1"/>
  <c r="BX565" i="2"/>
  <c r="CA565" i="2" s="1"/>
  <c r="CI565" i="2"/>
  <c r="CH565" i="2" s="1"/>
  <c r="BX566" i="2"/>
  <c r="CA566" i="2" s="1"/>
  <c r="CI566" i="2"/>
  <c r="CH566" i="2" s="1"/>
  <c r="BP569" i="2"/>
  <c r="BN569" i="2" s="1"/>
  <c r="BD569" i="2" s="1"/>
  <c r="CJ569" i="2"/>
  <c r="BO572" i="2"/>
  <c r="BX575" i="2"/>
  <c r="CA575" i="2" s="1"/>
  <c r="BP577" i="2"/>
  <c r="BN577" i="2" s="1"/>
  <c r="BD577" i="2" s="1"/>
  <c r="BZ577" i="2"/>
  <c r="BY577" i="2" s="1"/>
  <c r="BO580" i="2"/>
  <c r="BX583" i="2"/>
  <c r="CA583" i="2" s="1"/>
  <c r="BP585" i="2"/>
  <c r="BZ585" i="2"/>
  <c r="BY585" i="2" s="1"/>
  <c r="CJ585" i="2"/>
  <c r="BO588" i="2"/>
  <c r="CA590" i="2"/>
  <c r="BX591" i="2"/>
  <c r="CA591" i="2" s="1"/>
  <c r="BP593" i="2"/>
  <c r="CJ593" i="2"/>
  <c r="BO596" i="2"/>
  <c r="CA598" i="2"/>
  <c r="BX599" i="2"/>
  <c r="CA599" i="2" s="1"/>
  <c r="BP601" i="2"/>
  <c r="CJ601" i="2"/>
  <c r="BO604" i="2"/>
  <c r="CA606" i="2"/>
  <c r="BX607" i="2"/>
  <c r="CA607" i="2" s="1"/>
  <c r="BP609" i="2"/>
  <c r="CJ609" i="2"/>
  <c r="CA611" i="2"/>
  <c r="CA613" i="2"/>
  <c r="BX614" i="2"/>
  <c r="CA614" i="2" s="1"/>
  <c r="BP616" i="2"/>
  <c r="BN616" i="2" s="1"/>
  <c r="CJ616" i="2"/>
  <c r="BO619" i="2"/>
  <c r="CA621" i="2"/>
  <c r="BX622" i="2"/>
  <c r="CA622" i="2" s="1"/>
  <c r="BP624" i="2"/>
  <c r="BO627" i="2"/>
  <c r="CA629" i="2"/>
  <c r="BO630" i="2"/>
  <c r="CA633" i="2"/>
  <c r="BO634" i="2"/>
  <c r="DG644" i="2"/>
  <c r="BX646" i="2"/>
  <c r="CA646" i="2" s="1"/>
  <c r="BW646" i="2"/>
  <c r="BT646" i="2" s="1"/>
  <c r="CB646" i="2"/>
  <c r="CB650" i="2"/>
  <c r="BZ650" i="2"/>
  <c r="BX650" i="2"/>
  <c r="CA650" i="2" s="1"/>
  <c r="G676" i="13"/>
  <c r="DG650" i="2"/>
  <c r="DJ650" i="2" s="1"/>
  <c r="CB664" i="2"/>
  <c r="BX664" i="2"/>
  <c r="CA664" i="2" s="1"/>
  <c r="BW664" i="2"/>
  <c r="BT664" i="2" s="1"/>
  <c r="CF666" i="2"/>
  <c r="CC666" i="2" s="1"/>
  <c r="CB671" i="2"/>
  <c r="BX671" i="2"/>
  <c r="CA671" i="2" s="1"/>
  <c r="BW671" i="2"/>
  <c r="BT671" i="2" s="1"/>
  <c r="G705" i="13"/>
  <c r="DG679" i="2"/>
  <c r="BZ551" i="2"/>
  <c r="BY551" i="2" s="1"/>
  <c r="BX557" i="2"/>
  <c r="CA557" i="2" s="1"/>
  <c r="BZ565" i="2"/>
  <c r="BY565" i="2" s="1"/>
  <c r="BZ566" i="2"/>
  <c r="BY566" i="2" s="1"/>
  <c r="BX567" i="2"/>
  <c r="CA567" i="2" s="1"/>
  <c r="BX573" i="2"/>
  <c r="CA573" i="2" s="1"/>
  <c r="BX581" i="2"/>
  <c r="CA581" i="2" s="1"/>
  <c r="BX589" i="2"/>
  <c r="CA589" i="2" s="1"/>
  <c r="BX597" i="2"/>
  <c r="CA597" i="2" s="1"/>
  <c r="BX605" i="2"/>
  <c r="CA605" i="2" s="1"/>
  <c r="CG615" i="2"/>
  <c r="CJ615" i="2" s="1"/>
  <c r="BX620" i="2"/>
  <c r="CA620" i="2" s="1"/>
  <c r="CG623" i="2"/>
  <c r="CJ623" i="2" s="1"/>
  <c r="BX628" i="2"/>
  <c r="CA628" i="2" s="1"/>
  <c r="G665" i="13"/>
  <c r="DG639" i="2"/>
  <c r="DJ639" i="2" s="1"/>
  <c r="BF644" i="2"/>
  <c r="BP644" i="2"/>
  <c r="CA645" i="2"/>
  <c r="BN648" i="2"/>
  <c r="BD648" i="2" s="1"/>
  <c r="BF652" i="2"/>
  <c r="BP652" i="2"/>
  <c r="CG655" i="2"/>
  <c r="CJ655" i="2" s="1"/>
  <c r="CF655" i="2"/>
  <c r="CC655" i="2" s="1"/>
  <c r="BN656" i="2"/>
  <c r="CG666" i="2"/>
  <c r="CJ666" i="2" s="1"/>
  <c r="G713" i="13"/>
  <c r="DG687" i="2"/>
  <c r="DJ687" i="2" s="1"/>
  <c r="BW696" i="2"/>
  <c r="BT696" i="2" s="1"/>
  <c r="CB696" i="2"/>
  <c r="BX696" i="2"/>
  <c r="CA696" i="2" s="1"/>
  <c r="BN637" i="2"/>
  <c r="BD637" i="2" s="1"/>
  <c r="BX640" i="2"/>
  <c r="CA640" i="2" s="1"/>
  <c r="BO643" i="2"/>
  <c r="BN643" i="2" s="1"/>
  <c r="BD643" i="2" s="1"/>
  <c r="BE643" i="2"/>
  <c r="BE661" i="2"/>
  <c r="BO661" i="2"/>
  <c r="BN661" i="2" s="1"/>
  <c r="BD661" i="2" s="1"/>
  <c r="DG681" i="2"/>
  <c r="BO700" i="2"/>
  <c r="BE700" i="2"/>
  <c r="BF721" i="2"/>
  <c r="BP721" i="2"/>
  <c r="BN721" i="2" s="1"/>
  <c r="BD721" i="2" s="1"/>
  <c r="DG544" i="2"/>
  <c r="DJ544" i="2" s="1"/>
  <c r="DG552" i="2"/>
  <c r="DG560" i="2"/>
  <c r="DJ560" i="2" s="1"/>
  <c r="DG563" i="2"/>
  <c r="BZ567" i="2"/>
  <c r="BY567" i="2" s="1"/>
  <c r="DG568" i="2"/>
  <c r="DJ568" i="2" s="1"/>
  <c r="CI576" i="2"/>
  <c r="CH576" i="2" s="1"/>
  <c r="DG576" i="2"/>
  <c r="DJ576" i="2" s="1"/>
  <c r="DG584" i="2"/>
  <c r="DJ584" i="2" s="1"/>
  <c r="CF585" i="2"/>
  <c r="BW590" i="2"/>
  <c r="DG592" i="2"/>
  <c r="DJ592" i="2" s="1"/>
  <c r="CF593" i="2"/>
  <c r="BW598" i="2"/>
  <c r="DG600" i="2"/>
  <c r="CF601" i="2"/>
  <c r="BW606" i="2"/>
  <c r="DG608" i="2"/>
  <c r="DJ608" i="2" s="1"/>
  <c r="CF609" i="2"/>
  <c r="BW611" i="2"/>
  <c r="BW613" i="2"/>
  <c r="CI615" i="2"/>
  <c r="DG615" i="2"/>
  <c r="CF616" i="2"/>
  <c r="BW621" i="2"/>
  <c r="DG623" i="2"/>
  <c r="DJ623" i="2" s="1"/>
  <c r="BZ628" i="2"/>
  <c r="BY628" i="2" s="1"/>
  <c r="BW629" i="2"/>
  <c r="BW633" i="2"/>
  <c r="BX638" i="2"/>
  <c r="CA638" i="2" s="1"/>
  <c r="BW638" i="2"/>
  <c r="BW640" i="2"/>
  <c r="BT640" i="2" s="1"/>
  <c r="BT644" i="2"/>
  <c r="BZ644" i="2"/>
  <c r="BY644" i="2" s="1"/>
  <c r="CB648" i="2"/>
  <c r="BX648" i="2"/>
  <c r="CA648" i="2" s="1"/>
  <c r="BW648" i="2"/>
  <c r="BT648" i="2" s="1"/>
  <c r="BT652" i="2"/>
  <c r="BZ652" i="2"/>
  <c r="CB656" i="2"/>
  <c r="BX656" i="2"/>
  <c r="CA656" i="2" s="1"/>
  <c r="BW656" i="2"/>
  <c r="BT656" i="2" s="1"/>
  <c r="BF658" i="2"/>
  <c r="BP658" i="2"/>
  <c r="BN658" i="2" s="1"/>
  <c r="G684" i="13"/>
  <c r="DG658" i="2"/>
  <c r="DJ658" i="2" s="1"/>
  <c r="CG660" i="2"/>
  <c r="CJ660" i="2" s="1"/>
  <c r="CF660" i="2"/>
  <c r="DG629" i="2"/>
  <c r="DG633" i="2"/>
  <c r="CI639" i="2"/>
  <c r="CH639" i="2" s="1"/>
  <c r="G666" i="13"/>
  <c r="DG640" i="2"/>
  <c r="CG641" i="2"/>
  <c r="CJ641" i="2" s="1"/>
  <c r="CF641" i="2"/>
  <c r="BF642" i="2"/>
  <c r="DG642" i="2"/>
  <c r="DJ642" i="2" s="1"/>
  <c r="CI645" i="2"/>
  <c r="CH645" i="2" s="1"/>
  <c r="CG645" i="2"/>
  <c r="CJ645" i="2" s="1"/>
  <c r="CF658" i="2"/>
  <c r="CC658" i="2" s="1"/>
  <c r="CJ658" i="2"/>
  <c r="CG659" i="2"/>
  <c r="CJ659" i="2" s="1"/>
  <c r="CF659" i="2"/>
  <c r="CC659" i="2" s="1"/>
  <c r="BE715" i="2"/>
  <c r="BO715" i="2"/>
  <c r="BP726" i="2"/>
  <c r="BF726" i="2"/>
  <c r="BW733" i="2"/>
  <c r="BT733" i="2" s="1"/>
  <c r="CB733" i="2"/>
  <c r="BX733" i="2"/>
  <c r="CA733" i="2" s="1"/>
  <c r="CG753" i="2"/>
  <c r="CJ753" i="2" s="1"/>
  <c r="CF753" i="2"/>
  <c r="CC753" i="2" s="1"/>
  <c r="BW645" i="2"/>
  <c r="BT645" i="2" s="1"/>
  <c r="DG647" i="2"/>
  <c r="DJ647" i="2" s="1"/>
  <c r="BF648" i="2"/>
  <c r="BE651" i="2"/>
  <c r="BW653" i="2"/>
  <c r="BT653" i="2" s="1"/>
  <c r="CG653" i="2"/>
  <c r="CJ653" i="2" s="1"/>
  <c r="CB654" i="2"/>
  <c r="BO655" i="2"/>
  <c r="BN655" i="2" s="1"/>
  <c r="BD655" i="2" s="1"/>
  <c r="DG655" i="2"/>
  <c r="DJ655" i="2" s="1"/>
  <c r="BF656" i="2"/>
  <c r="BX658" i="2"/>
  <c r="CA658" i="2" s="1"/>
  <c r="BE659" i="2"/>
  <c r="BP660" i="2"/>
  <c r="BZ660" i="2"/>
  <c r="BY660" i="2" s="1"/>
  <c r="BW661" i="2"/>
  <c r="BT661" i="2" s="1"/>
  <c r="CB662" i="2"/>
  <c r="BO663" i="2"/>
  <c r="BN663" i="2" s="1"/>
  <c r="BD663" i="2" s="1"/>
  <c r="DG663" i="2"/>
  <c r="DJ663" i="2" s="1"/>
  <c r="BF664" i="2"/>
  <c r="BX666" i="2"/>
  <c r="CA666" i="2" s="1"/>
  <c r="BE667" i="2"/>
  <c r="CG668" i="2"/>
  <c r="CJ668" i="2" s="1"/>
  <c r="BW677" i="2"/>
  <c r="BT677" i="2" s="1"/>
  <c r="CB677" i="2"/>
  <c r="CF681" i="2"/>
  <c r="CC681" i="2" s="1"/>
  <c r="CJ681" i="2"/>
  <c r="CG682" i="2"/>
  <c r="CJ682" i="2" s="1"/>
  <c r="G709" i="13"/>
  <c r="DG683" i="2"/>
  <c r="DJ683" i="2" s="1"/>
  <c r="BF688" i="2"/>
  <c r="BP688" i="2"/>
  <c r="BN688" i="2" s="1"/>
  <c r="BP689" i="2"/>
  <c r="BN689" i="2" s="1"/>
  <c r="BD689" i="2" s="1"/>
  <c r="G722" i="13"/>
  <c r="DG696" i="2"/>
  <c r="G739" i="13"/>
  <c r="DG713" i="2"/>
  <c r="DJ713" i="2" s="1"/>
  <c r="BN714" i="2"/>
  <c r="BD714" i="2" s="1"/>
  <c r="BX720" i="2"/>
  <c r="CA720" i="2" s="1"/>
  <c r="BW720" i="2"/>
  <c r="BT720" i="2" s="1"/>
  <c r="CA721" i="2"/>
  <c r="BW721" i="2"/>
  <c r="BT721" i="2" s="1"/>
  <c r="BO730" i="2"/>
  <c r="BN730" i="2" s="1"/>
  <c r="BE730" i="2"/>
  <c r="CG752" i="2"/>
  <c r="CJ752" i="2" s="1"/>
  <c r="G781" i="13"/>
  <c r="DG755" i="2"/>
  <c r="CA756" i="2"/>
  <c r="BW756" i="2"/>
  <c r="BT756" i="2" s="1"/>
  <c r="CB758" i="2"/>
  <c r="BW758" i="2"/>
  <c r="BT758" i="2" s="1"/>
  <c r="CG767" i="2"/>
  <c r="CJ767" i="2" s="1"/>
  <c r="CG769" i="2"/>
  <c r="CJ769" i="2" s="1"/>
  <c r="CF769" i="2"/>
  <c r="CC769" i="2" s="1"/>
  <c r="G804" i="13"/>
  <c r="DG778" i="2"/>
  <c r="BF780" i="2"/>
  <c r="BP780" i="2"/>
  <c r="G807" i="13"/>
  <c r="DG781" i="2"/>
  <c r="BP669" i="2"/>
  <c r="BF669" i="2"/>
  <c r="DG669" i="2"/>
  <c r="BX673" i="2"/>
  <c r="CA673" i="2" s="1"/>
  <c r="G706" i="13"/>
  <c r="DG680" i="2"/>
  <c r="DJ680" i="2" s="1"/>
  <c r="BF684" i="2"/>
  <c r="BP684" i="2"/>
  <c r="BN684" i="2" s="1"/>
  <c r="BD684" i="2" s="1"/>
  <c r="BP685" i="2"/>
  <c r="BN685" i="2" s="1"/>
  <c r="BD685" i="2" s="1"/>
  <c r="BO695" i="2"/>
  <c r="CB702" i="2"/>
  <c r="BX702" i="2"/>
  <c r="CA702" i="2" s="1"/>
  <c r="BP703" i="2"/>
  <c r="BN703" i="2" s="1"/>
  <c r="BD703" i="2" s="1"/>
  <c r="BF703" i="2"/>
  <c r="CG708" i="2"/>
  <c r="CJ708" i="2" s="1"/>
  <c r="CF708" i="2"/>
  <c r="CC708" i="2" s="1"/>
  <c r="BP711" i="2"/>
  <c r="BN711" i="2" s="1"/>
  <c r="BD711" i="2" s="1"/>
  <c r="CF713" i="2"/>
  <c r="CC713" i="2" s="1"/>
  <c r="BO717" i="2"/>
  <c r="BN717" i="2" s="1"/>
  <c r="BD717" i="2" s="1"/>
  <c r="G746" i="13"/>
  <c r="DG720" i="2"/>
  <c r="BP722" i="2"/>
  <c r="BF722" i="2"/>
  <c r="BP724" i="2"/>
  <c r="BN724" i="2" s="1"/>
  <c r="BD724" i="2" s="1"/>
  <c r="BF724" i="2"/>
  <c r="BN741" i="2"/>
  <c r="BD741" i="2" s="1"/>
  <c r="BW743" i="2"/>
  <c r="BT743" i="2" s="1"/>
  <c r="CB743" i="2"/>
  <c r="BO749" i="2"/>
  <c r="BN749" i="2" s="1"/>
  <c r="BD749" i="2" s="1"/>
  <c r="BF752" i="2"/>
  <c r="BP752" i="2"/>
  <c r="BX754" i="2"/>
  <c r="CA754" i="2" s="1"/>
  <c r="BW754" i="2"/>
  <c r="BT754" i="2" s="1"/>
  <c r="CF755" i="2"/>
  <c r="CC755" i="2" s="1"/>
  <c r="G782" i="13"/>
  <c r="DG756" i="2"/>
  <c r="DG763" i="2"/>
  <c r="DJ763" i="2" s="1"/>
  <c r="BO770" i="2"/>
  <c r="BN770" i="2" s="1"/>
  <c r="CF774" i="2"/>
  <c r="CC774" i="2" s="1"/>
  <c r="BO775" i="2"/>
  <c r="BN775" i="2" s="1"/>
  <c r="BD775" i="2" s="1"/>
  <c r="BO777" i="2"/>
  <c r="BN777" i="2" s="1"/>
  <c r="BD777" i="2" s="1"/>
  <c r="CG777" i="2"/>
  <c r="CJ777" i="2" s="1"/>
  <c r="CF777" i="2"/>
  <c r="CC777" i="2" s="1"/>
  <c r="BO798" i="2"/>
  <c r="BE798" i="2"/>
  <c r="CA639" i="2"/>
  <c r="BW643" i="2"/>
  <c r="DG645" i="2"/>
  <c r="DJ645" i="2" s="1"/>
  <c r="CA647" i="2"/>
  <c r="BW651" i="2"/>
  <c r="CI653" i="2"/>
  <c r="CH653" i="2" s="1"/>
  <c r="DG653" i="2"/>
  <c r="DJ653" i="2" s="1"/>
  <c r="CA655" i="2"/>
  <c r="BW659" i="2"/>
  <c r="DG661" i="2"/>
  <c r="DJ661" i="2" s="1"/>
  <c r="CA663" i="2"/>
  <c r="BW667" i="2"/>
  <c r="BW673" i="2"/>
  <c r="BT673" i="2" s="1"/>
  <c r="BE676" i="2"/>
  <c r="BO676" i="2"/>
  <c r="BN676" i="2" s="1"/>
  <c r="BP679" i="2"/>
  <c r="BN679" i="2" s="1"/>
  <c r="BD679" i="2" s="1"/>
  <c r="CF680" i="2"/>
  <c r="CC680" i="2" s="1"/>
  <c r="BF681" i="2"/>
  <c r="BP681" i="2"/>
  <c r="BN681" i="2" s="1"/>
  <c r="BD681" i="2" s="1"/>
  <c r="CI682" i="2"/>
  <c r="CH682" i="2" s="1"/>
  <c r="BW690" i="2"/>
  <c r="BT690" i="2" s="1"/>
  <c r="BO693" i="2"/>
  <c r="BN693" i="2" s="1"/>
  <c r="BD693" i="2" s="1"/>
  <c r="G725" i="13"/>
  <c r="DG699" i="2"/>
  <c r="BW702" i="2"/>
  <c r="BT702" i="2" s="1"/>
  <c r="CG705" i="2"/>
  <c r="CJ705" i="2" s="1"/>
  <c r="CF705" i="2"/>
  <c r="CC705" i="2" s="1"/>
  <c r="CG713" i="2"/>
  <c r="CJ713" i="2" s="1"/>
  <c r="CB720" i="2"/>
  <c r="CB721" i="2"/>
  <c r="G749" i="13"/>
  <c r="DG723" i="2"/>
  <c r="CA724" i="2"/>
  <c r="BW724" i="2"/>
  <c r="BT724" i="2" s="1"/>
  <c r="CB726" i="2"/>
  <c r="BW726" i="2"/>
  <c r="BT726" i="2" s="1"/>
  <c r="DG731" i="2"/>
  <c r="BO732" i="2"/>
  <c r="BN732" i="2" s="1"/>
  <c r="BD732" i="2" s="1"/>
  <c r="BZ736" i="2"/>
  <c r="BY736" i="2" s="1"/>
  <c r="BO742" i="2"/>
  <c r="BX743" i="2"/>
  <c r="CA743" i="2" s="1"/>
  <c r="G769" i="13"/>
  <c r="DG743" i="2"/>
  <c r="CF744" i="2"/>
  <c r="CC744" i="2" s="1"/>
  <c r="CG744" i="2"/>
  <c r="CJ744" i="2" s="1"/>
  <c r="G780" i="13"/>
  <c r="DG754" i="2"/>
  <c r="CG755" i="2"/>
  <c r="CJ755" i="2" s="1"/>
  <c r="CB760" i="2"/>
  <c r="BW760" i="2"/>
  <c r="BT760" i="2" s="1"/>
  <c r="CB766" i="2"/>
  <c r="BX766" i="2"/>
  <c r="CA766" i="2" s="1"/>
  <c r="BP767" i="2"/>
  <c r="BN767" i="2" s="1"/>
  <c r="BD767" i="2" s="1"/>
  <c r="BF767" i="2"/>
  <c r="CG774" i="2"/>
  <c r="CJ774" i="2" s="1"/>
  <c r="DG648" i="2"/>
  <c r="CF649" i="2"/>
  <c r="CC649" i="2" s="1"/>
  <c r="BW654" i="2"/>
  <c r="BT654" i="2" s="1"/>
  <c r="DG656" i="2"/>
  <c r="BW662" i="2"/>
  <c r="BT662" i="2" s="1"/>
  <c r="DG664" i="2"/>
  <c r="CF665" i="2"/>
  <c r="CC665" i="2" s="1"/>
  <c r="DG667" i="2"/>
  <c r="BE668" i="2"/>
  <c r="BO668" i="2"/>
  <c r="BO672" i="2"/>
  <c r="BE672" i="2"/>
  <c r="BF675" i="2"/>
  <c r="DG675" i="2"/>
  <c r="CA677" i="2"/>
  <c r="BW686" i="2"/>
  <c r="BT686" i="2" s="1"/>
  <c r="BX689" i="2"/>
  <c r="CA689" i="2" s="1"/>
  <c r="CB700" i="2"/>
  <c r="BX700" i="2"/>
  <c r="CA700" i="2" s="1"/>
  <c r="BO706" i="2"/>
  <c r="BN706" i="2" s="1"/>
  <c r="BD706" i="2" s="1"/>
  <c r="BW711" i="2"/>
  <c r="BT711" i="2" s="1"/>
  <c r="CB711" i="2"/>
  <c r="BZ712" i="2"/>
  <c r="BY712" i="2" s="1"/>
  <c r="CJ716" i="2"/>
  <c r="CF716" i="2"/>
  <c r="CC716" i="2" s="1"/>
  <c r="BX722" i="2"/>
  <c r="CA722" i="2" s="1"/>
  <c r="BW722" i="2"/>
  <c r="BT722" i="2" s="1"/>
  <c r="CF723" i="2"/>
  <c r="CC723" i="2" s="1"/>
  <c r="G750" i="13"/>
  <c r="DG724" i="2"/>
  <c r="CB728" i="2"/>
  <c r="BW728" i="2"/>
  <c r="BT728" i="2" s="1"/>
  <c r="CB734" i="2"/>
  <c r="BX734" i="2"/>
  <c r="CA734" i="2" s="1"/>
  <c r="BP735" i="2"/>
  <c r="BN735" i="2" s="1"/>
  <c r="BD735" i="2" s="1"/>
  <c r="BF735" i="2"/>
  <c r="BO738" i="2"/>
  <c r="BN738" i="2" s="1"/>
  <c r="BD738" i="2" s="1"/>
  <c r="CG747" i="2"/>
  <c r="CJ747" i="2" s="1"/>
  <c r="CF747" i="2"/>
  <c r="CC747" i="2" s="1"/>
  <c r="CB754" i="2"/>
  <c r="BX760" i="2"/>
  <c r="CA760" i="2" s="1"/>
  <c r="DG760" i="2"/>
  <c r="BO761" i="2"/>
  <c r="BX762" i="2"/>
  <c r="CA762" i="2" s="1"/>
  <c r="CB762" i="2"/>
  <c r="BW766" i="2"/>
  <c r="BT766" i="2" s="1"/>
  <c r="CG649" i="2"/>
  <c r="CJ649" i="2" s="1"/>
  <c r="BX654" i="2"/>
  <c r="CA654" i="2" s="1"/>
  <c r="BX662" i="2"/>
  <c r="CA662" i="2" s="1"/>
  <c r="CG665" i="2"/>
  <c r="CJ665" i="2" s="1"/>
  <c r="CB669" i="2"/>
  <c r="BP671" i="2"/>
  <c r="BN671" i="2" s="1"/>
  <c r="DG671" i="2"/>
  <c r="BP680" i="2"/>
  <c r="BN680" i="2" s="1"/>
  <c r="BD680" i="2" s="1"/>
  <c r="BX685" i="2"/>
  <c r="CA685" i="2" s="1"/>
  <c r="BX686" i="2"/>
  <c r="CA686" i="2" s="1"/>
  <c r="BW689" i="2"/>
  <c r="BW697" i="2"/>
  <c r="BT697" i="2" s="1"/>
  <c r="BX697" i="2"/>
  <c r="CA697" i="2" s="1"/>
  <c r="G724" i="13"/>
  <c r="DG698" i="2"/>
  <c r="BW700" i="2"/>
  <c r="BT700" i="2" s="1"/>
  <c r="G726" i="13"/>
  <c r="DG700" i="2"/>
  <c r="BE702" i="2"/>
  <c r="BO710" i="2"/>
  <c r="BX711" i="2"/>
  <c r="CA711" i="2" s="1"/>
  <c r="G737" i="13"/>
  <c r="DG711" i="2"/>
  <c r="CF712" i="2"/>
  <c r="CC712" i="2" s="1"/>
  <c r="CG712" i="2"/>
  <c r="CJ712" i="2" s="1"/>
  <c r="BO719" i="2"/>
  <c r="BE719" i="2"/>
  <c r="BF720" i="2"/>
  <c r="BP720" i="2"/>
  <c r="BN720" i="2" s="1"/>
  <c r="BD720" i="2" s="1"/>
  <c r="G748" i="13"/>
  <c r="DG722" i="2"/>
  <c r="CG723" i="2"/>
  <c r="CJ723" i="2" s="1"/>
  <c r="CJ727" i="2"/>
  <c r="CF727" i="2"/>
  <c r="CC727" i="2" s="1"/>
  <c r="DG728" i="2"/>
  <c r="BO729" i="2"/>
  <c r="BN729" i="2" s="1"/>
  <c r="BX730" i="2"/>
  <c r="CA730" i="2" s="1"/>
  <c r="CB730" i="2"/>
  <c r="DJ748" i="2"/>
  <c r="BO751" i="2"/>
  <c r="BE751" i="2"/>
  <c r="BP753" i="2"/>
  <c r="BW762" i="2"/>
  <c r="BT762" i="2" s="1"/>
  <c r="G788" i="13"/>
  <c r="DG762" i="2"/>
  <c r="DJ762" i="2" s="1"/>
  <c r="BZ764" i="2"/>
  <c r="BY764" i="2" s="1"/>
  <c r="CB764" i="2"/>
  <c r="BX764" i="2"/>
  <c r="CA764" i="2" s="1"/>
  <c r="BE766" i="2"/>
  <c r="BE772" i="2"/>
  <c r="BO772" i="2"/>
  <c r="BN772" i="2" s="1"/>
  <c r="BF783" i="2"/>
  <c r="BP783" i="2"/>
  <c r="G813" i="13"/>
  <c r="DG787" i="2"/>
  <c r="DJ787" i="2" s="1"/>
  <c r="BX809" i="2"/>
  <c r="CA809" i="2" s="1"/>
  <c r="BW809" i="2"/>
  <c r="BT809" i="2" s="1"/>
  <c r="CB809" i="2"/>
  <c r="BW670" i="2"/>
  <c r="BT670" i="2" s="1"/>
  <c r="G698" i="13"/>
  <c r="DG672" i="2"/>
  <c r="DJ672" i="2" s="1"/>
  <c r="CF673" i="2"/>
  <c r="CC673" i="2" s="1"/>
  <c r="CJ673" i="2"/>
  <c r="DG673" i="2"/>
  <c r="BO675" i="2"/>
  <c r="BN675" i="2" s="1"/>
  <c r="CB679" i="2"/>
  <c r="BX679" i="2"/>
  <c r="CA679" i="2" s="1"/>
  <c r="BO691" i="2"/>
  <c r="BN691" i="2" s="1"/>
  <c r="BD691" i="2" s="1"/>
  <c r="CF698" i="2"/>
  <c r="CC698" i="2" s="1"/>
  <c r="CG715" i="2"/>
  <c r="CJ715" i="2" s="1"/>
  <c r="CF715" i="2"/>
  <c r="CC715" i="2" s="1"/>
  <c r="G744" i="13"/>
  <c r="DG718" i="2"/>
  <c r="CB722" i="2"/>
  <c r="CA728" i="2"/>
  <c r="BW730" i="2"/>
  <c r="BT730" i="2" s="1"/>
  <c r="G756" i="13"/>
  <c r="DG730" i="2"/>
  <c r="DJ730" i="2" s="1"/>
  <c r="BZ732" i="2"/>
  <c r="BY732" i="2" s="1"/>
  <c r="CB732" i="2"/>
  <c r="BX732" i="2"/>
  <c r="CA732" i="2" s="1"/>
  <c r="BE734" i="2"/>
  <c r="BZ734" i="2"/>
  <c r="BY734" i="2" s="1"/>
  <c r="BE747" i="2"/>
  <c r="BO747" i="2"/>
  <c r="G776" i="13"/>
  <c r="DG750" i="2"/>
  <c r="BX752" i="2"/>
  <c r="CA752" i="2" s="1"/>
  <c r="BW752" i="2"/>
  <c r="BT752" i="2" s="1"/>
  <c r="BW757" i="2"/>
  <c r="BT757" i="2" s="1"/>
  <c r="BX757" i="2"/>
  <c r="CA757" i="2" s="1"/>
  <c r="BP758" i="2"/>
  <c r="BF758" i="2"/>
  <c r="G790" i="13"/>
  <c r="DG764" i="2"/>
  <c r="DJ764" i="2" s="1"/>
  <c r="BP776" i="2"/>
  <c r="BO782" i="2"/>
  <c r="BE782" i="2"/>
  <c r="CI668" i="2"/>
  <c r="CH668" i="2" s="1"/>
  <c r="BF673" i="2"/>
  <c r="BP673" i="2"/>
  <c r="BN673" i="2" s="1"/>
  <c r="BW678" i="2"/>
  <c r="CB678" i="2"/>
  <c r="CA678" i="2"/>
  <c r="BW679" i="2"/>
  <c r="BZ685" i="2"/>
  <c r="BY685" i="2" s="1"/>
  <c r="BO687" i="2"/>
  <c r="BN687" i="2" s="1"/>
  <c r="G717" i="13"/>
  <c r="DG691" i="2"/>
  <c r="DJ691" i="2" s="1"/>
  <c r="CJ692" i="2"/>
  <c r="CF692" i="2"/>
  <c r="CC692" i="2" s="1"/>
  <c r="BE694" i="2"/>
  <c r="BO694" i="2"/>
  <c r="BP696" i="2"/>
  <c r="BN696" i="2" s="1"/>
  <c r="BF696" i="2"/>
  <c r="CG697" i="2"/>
  <c r="CJ697" i="2" s="1"/>
  <c r="CI697" i="2"/>
  <c r="CG698" i="2"/>
  <c r="CJ698" i="2" s="1"/>
  <c r="BW701" i="2"/>
  <c r="BT701" i="2" s="1"/>
  <c r="CB701" i="2"/>
  <c r="G758" i="13"/>
  <c r="DG732" i="2"/>
  <c r="DJ732" i="2" s="1"/>
  <c r="BE740" i="2"/>
  <c r="BO740" i="2"/>
  <c r="BN740" i="2" s="1"/>
  <c r="BD740" i="2" s="1"/>
  <c r="G771" i="13"/>
  <c r="DG745" i="2"/>
  <c r="DJ745" i="2" s="1"/>
  <c r="G778" i="13"/>
  <c r="DG752" i="2"/>
  <c r="BW753" i="2"/>
  <c r="BT753" i="2" s="1"/>
  <c r="CB761" i="2"/>
  <c r="BX761" i="2"/>
  <c r="CA761" i="2" s="1"/>
  <c r="BW765" i="2"/>
  <c r="BT765" i="2" s="1"/>
  <c r="CB765" i="2"/>
  <c r="BE769" i="2"/>
  <c r="BO769" i="2"/>
  <c r="BN769" i="2" s="1"/>
  <c r="BD769" i="2" s="1"/>
  <c r="CG772" i="2"/>
  <c r="CJ772" i="2" s="1"/>
  <c r="CF772" i="2"/>
  <c r="CC772" i="2" s="1"/>
  <c r="G801" i="13"/>
  <c r="DG775" i="2"/>
  <c r="CG790" i="2"/>
  <c r="CJ790" i="2" s="1"/>
  <c r="CF790" i="2"/>
  <c r="CC790" i="2" s="1"/>
  <c r="BX793" i="2"/>
  <c r="CA793" i="2" s="1"/>
  <c r="BW793" i="2"/>
  <c r="BT793" i="2" s="1"/>
  <c r="CB793" i="2"/>
  <c r="G821" i="13"/>
  <c r="DG795" i="2"/>
  <c r="DJ795" i="2" s="1"/>
  <c r="BF818" i="2"/>
  <c r="BP818" i="2"/>
  <c r="BN818" i="2" s="1"/>
  <c r="BD818" i="2" s="1"/>
  <c r="BE737" i="2"/>
  <c r="BO737" i="2"/>
  <c r="BP743" i="2"/>
  <c r="BN743" i="2" s="1"/>
  <c r="BD743" i="2" s="1"/>
  <c r="CF745" i="2"/>
  <c r="CC745" i="2" s="1"/>
  <c r="BZ751" i="2"/>
  <c r="BY751" i="2" s="1"/>
  <c r="BT751" i="2"/>
  <c r="CF752" i="2"/>
  <c r="CC752" i="2" s="1"/>
  <c r="BX753" i="2"/>
  <c r="CA753" i="2" s="1"/>
  <c r="BP754" i="2"/>
  <c r="BF754" i="2"/>
  <c r="BP756" i="2"/>
  <c r="BN756" i="2" s="1"/>
  <c r="BD756" i="2" s="1"/>
  <c r="BF756" i="2"/>
  <c r="CG757" i="2"/>
  <c r="CJ757" i="2" s="1"/>
  <c r="CI757" i="2"/>
  <c r="CH757" i="2" s="1"/>
  <c r="BW761" i="2"/>
  <c r="BT761" i="2" s="1"/>
  <c r="BO762" i="2"/>
  <c r="BN762" i="2" s="1"/>
  <c r="BD762" i="2" s="1"/>
  <c r="BE762" i="2"/>
  <c r="BX765" i="2"/>
  <c r="CA765" i="2" s="1"/>
  <c r="CF767" i="2"/>
  <c r="CC767" i="2" s="1"/>
  <c r="DI774" i="2"/>
  <c r="BW776" i="2"/>
  <c r="BT776" i="2" s="1"/>
  <c r="BF778" i="2"/>
  <c r="BP778" i="2"/>
  <c r="BZ675" i="2"/>
  <c r="BY675" i="2" s="1"/>
  <c r="BX681" i="2"/>
  <c r="CA681" i="2" s="1"/>
  <c r="BX684" i="2"/>
  <c r="CA684" i="2" s="1"/>
  <c r="BZ687" i="2"/>
  <c r="BY687" i="2" s="1"/>
  <c r="BX688" i="2"/>
  <c r="CA688" i="2" s="1"/>
  <c r="CA693" i="2"/>
  <c r="BX705" i="2"/>
  <c r="CA705" i="2" s="1"/>
  <c r="BX708" i="2"/>
  <c r="CA708" i="2" s="1"/>
  <c r="BX710" i="2"/>
  <c r="CA710" i="2" s="1"/>
  <c r="G753" i="13"/>
  <c r="DG727" i="2"/>
  <c r="DJ727" i="2" s="1"/>
  <c r="BX737" i="2"/>
  <c r="CA737" i="2" s="1"/>
  <c r="BX740" i="2"/>
  <c r="CA740" i="2" s="1"/>
  <c r="BX742" i="2"/>
  <c r="CA742" i="2" s="1"/>
  <c r="G785" i="13"/>
  <c r="DG759" i="2"/>
  <c r="DJ759" i="2" s="1"/>
  <c r="BX769" i="2"/>
  <c r="CA769" i="2" s="1"/>
  <c r="BX772" i="2"/>
  <c r="CA772" i="2" s="1"/>
  <c r="BP782" i="2"/>
  <c r="G826" i="13"/>
  <c r="DG800" i="2"/>
  <c r="DJ800" i="2" s="1"/>
  <c r="CB803" i="2"/>
  <c r="BX803" i="2"/>
  <c r="CA803" i="2" s="1"/>
  <c r="BF810" i="2"/>
  <c r="BP810" i="2"/>
  <c r="BX783" i="2"/>
  <c r="CA783" i="2" s="1"/>
  <c r="BW783" i="2"/>
  <c r="BT783" i="2" s="1"/>
  <c r="CB783" i="2"/>
  <c r="BE787" i="2"/>
  <c r="BT791" i="2"/>
  <c r="BZ791" i="2"/>
  <c r="BX801" i="2"/>
  <c r="CA801" i="2" s="1"/>
  <c r="BW801" i="2"/>
  <c r="BT801" i="2" s="1"/>
  <c r="G829" i="13"/>
  <c r="DG803" i="2"/>
  <c r="DJ803" i="2" s="1"/>
  <c r="DG805" i="2"/>
  <c r="BF950" i="2"/>
  <c r="BP950" i="2"/>
  <c r="G976" i="13"/>
  <c r="DQ950" i="2"/>
  <c r="DG950" i="2"/>
  <c r="DJ950" i="2" s="1"/>
  <c r="DG668" i="2"/>
  <c r="DJ668" i="2" s="1"/>
  <c r="BW674" i="2"/>
  <c r="CB675" i="2"/>
  <c r="DG676" i="2"/>
  <c r="BF677" i="2"/>
  <c r="BE680" i="2"/>
  <c r="BZ681" i="2"/>
  <c r="BY681" i="2" s="1"/>
  <c r="BZ684" i="2"/>
  <c r="BY684" i="2" s="1"/>
  <c r="DG685" i="2"/>
  <c r="DJ685" i="2" s="1"/>
  <c r="BF686" i="2"/>
  <c r="BZ688" i="2"/>
  <c r="BY688" i="2" s="1"/>
  <c r="DG689" i="2"/>
  <c r="BF690" i="2"/>
  <c r="CF695" i="2"/>
  <c r="BE696" i="2"/>
  <c r="BF699" i="2"/>
  <c r="CA706" i="2"/>
  <c r="BP710" i="2"/>
  <c r="CF719" i="2"/>
  <c r="CC719" i="2" s="1"/>
  <c r="G745" i="13"/>
  <c r="DG719" i="2"/>
  <c r="DJ719" i="2" s="1"/>
  <c r="BE721" i="2"/>
  <c r="BE724" i="2"/>
  <c r="BW727" i="2"/>
  <c r="DG729" i="2"/>
  <c r="DJ729" i="2" s="1"/>
  <c r="BO731" i="2"/>
  <c r="BN731" i="2" s="1"/>
  <c r="BD731" i="2" s="1"/>
  <c r="BP736" i="2"/>
  <c r="BN736" i="2" s="1"/>
  <c r="BD736" i="2" s="1"/>
  <c r="BZ737" i="2"/>
  <c r="BY737" i="2" s="1"/>
  <c r="CA738" i="2"/>
  <c r="BP742" i="2"/>
  <c r="G777" i="13"/>
  <c r="DG751" i="2"/>
  <c r="DJ751" i="2" s="1"/>
  <c r="BE756" i="2"/>
  <c r="DG761" i="2"/>
  <c r="DJ761" i="2" s="1"/>
  <c r="BO763" i="2"/>
  <c r="BP768" i="2"/>
  <c r="BN768" i="2" s="1"/>
  <c r="BD768" i="2" s="1"/>
  <c r="CA768" i="2"/>
  <c r="CA770" i="2"/>
  <c r="BX775" i="2"/>
  <c r="CA775" i="2" s="1"/>
  <c r="BX778" i="2"/>
  <c r="CA778" i="2" s="1"/>
  <c r="BP779" i="2"/>
  <c r="DG780" i="2"/>
  <c r="CA782" i="2"/>
  <c r="CB782" i="2"/>
  <c r="BF784" i="2"/>
  <c r="BE792" i="2"/>
  <c r="BO792" i="2"/>
  <c r="BN792" i="2" s="1"/>
  <c r="BE795" i="2"/>
  <c r="G823" i="13"/>
  <c r="DG797" i="2"/>
  <c r="DJ797" i="2" s="1"/>
  <c r="BX798" i="2"/>
  <c r="CA798" i="2" s="1"/>
  <c r="BW798" i="2"/>
  <c r="BT798" i="2" s="1"/>
  <c r="CB798" i="2"/>
  <c r="CG801" i="2"/>
  <c r="CJ801" i="2" s="1"/>
  <c r="CF801" i="2"/>
  <c r="CC801" i="2" s="1"/>
  <c r="BW803" i="2"/>
  <c r="BT803" i="2" s="1"/>
  <c r="BX806" i="2"/>
  <c r="CA806" i="2" s="1"/>
  <c r="BW806" i="2"/>
  <c r="BT806" i="2" s="1"/>
  <c r="BX817" i="2"/>
  <c r="CA817" i="2" s="1"/>
  <c r="BW817" i="2"/>
  <c r="BT817" i="2" s="1"/>
  <c r="CB817" i="2"/>
  <c r="CB704" i="2"/>
  <c r="CB706" i="2"/>
  <c r="CB709" i="2"/>
  <c r="CF718" i="2"/>
  <c r="CC718" i="2" s="1"/>
  <c r="CB736" i="2"/>
  <c r="CB738" i="2"/>
  <c r="CB741" i="2"/>
  <c r="BZ748" i="2"/>
  <c r="BY748" i="2" s="1"/>
  <c r="CB768" i="2"/>
  <c r="CB770" i="2"/>
  <c r="CB773" i="2"/>
  <c r="BO781" i="2"/>
  <c r="BW782" i="2"/>
  <c r="BN787" i="2"/>
  <c r="BD787" i="2" s="1"/>
  <c r="BO790" i="2"/>
  <c r="BN790" i="2" s="1"/>
  <c r="BD790" i="2" s="1"/>
  <c r="BE790" i="2"/>
  <c r="BF800" i="2"/>
  <c r="CG806" i="2"/>
  <c r="CJ806" i="2" s="1"/>
  <c r="BE808" i="2"/>
  <c r="BO808" i="2"/>
  <c r="BN808" i="2" s="1"/>
  <c r="BD808" i="2" s="1"/>
  <c r="BE784" i="2"/>
  <c r="BO784" i="2"/>
  <c r="BN784" i="2" s="1"/>
  <c r="BD784" i="2" s="1"/>
  <c r="BO788" i="2"/>
  <c r="BN788" i="2" s="1"/>
  <c r="BD788" i="2" s="1"/>
  <c r="BE788" i="2"/>
  <c r="BF789" i="2"/>
  <c r="BP789" i="2"/>
  <c r="BF797" i="2"/>
  <c r="BP797" i="2"/>
  <c r="BE803" i="2"/>
  <c r="CF710" i="2"/>
  <c r="CC710" i="2" s="1"/>
  <c r="CF742" i="2"/>
  <c r="CC742" i="2" s="1"/>
  <c r="BP785" i="2"/>
  <c r="BF785" i="2"/>
  <c r="CB787" i="2"/>
  <c r="BX787" i="2"/>
  <c r="CA787" i="2" s="1"/>
  <c r="BW787" i="2"/>
  <c r="BT787" i="2" s="1"/>
  <c r="BE800" i="2"/>
  <c r="BO800" i="2"/>
  <c r="BN800" i="2" s="1"/>
  <c r="BD800" i="2" s="1"/>
  <c r="CF806" i="2"/>
  <c r="CC806" i="2" s="1"/>
  <c r="CI808" i="2"/>
  <c r="CH808" i="2" s="1"/>
  <c r="CG808" i="2"/>
  <c r="CJ808" i="2" s="1"/>
  <c r="BX813" i="2"/>
  <c r="CA813" i="2" s="1"/>
  <c r="BW813" i="2"/>
  <c r="BT813" i="2" s="1"/>
  <c r="CB813" i="2"/>
  <c r="BF814" i="2"/>
  <c r="BP814" i="2"/>
  <c r="BN814" i="2" s="1"/>
  <c r="BD814" i="2" s="1"/>
  <c r="G852" i="13"/>
  <c r="DG826" i="2"/>
  <c r="CB699" i="2"/>
  <c r="G729" i="13"/>
  <c r="DG703" i="2"/>
  <c r="DG706" i="2"/>
  <c r="DJ706" i="2" s="1"/>
  <c r="DG708" i="2"/>
  <c r="DJ708" i="2" s="1"/>
  <c r="BX713" i="2"/>
  <c r="CA713" i="2" s="1"/>
  <c r="BX716" i="2"/>
  <c r="CA716" i="2" s="1"/>
  <c r="BX718" i="2"/>
  <c r="CA718" i="2" s="1"/>
  <c r="G761" i="13"/>
  <c r="DG735" i="2"/>
  <c r="DG738" i="2"/>
  <c r="DJ738" i="2" s="1"/>
  <c r="DG740" i="2"/>
  <c r="DJ740" i="2" s="1"/>
  <c r="BX745" i="2"/>
  <c r="CA745" i="2" s="1"/>
  <c r="G793" i="13"/>
  <c r="DG767" i="2"/>
  <c r="DG770" i="2"/>
  <c r="DJ770" i="2" s="1"/>
  <c r="DG772" i="2"/>
  <c r="DJ772" i="2" s="1"/>
  <c r="CB775" i="2"/>
  <c r="G808" i="13"/>
  <c r="DG782" i="2"/>
  <c r="DJ782" i="2" s="1"/>
  <c r="CB795" i="2"/>
  <c r="BZ795" i="2"/>
  <c r="BY795" i="2" s="1"/>
  <c r="BX795" i="2"/>
  <c r="CA795" i="2" s="1"/>
  <c r="BN803" i="2"/>
  <c r="BD803" i="2" s="1"/>
  <c r="CG804" i="2"/>
  <c r="CJ804" i="2" s="1"/>
  <c r="CF804" i="2"/>
  <c r="CC804" i="2" s="1"/>
  <c r="G834" i="13"/>
  <c r="DG808" i="2"/>
  <c r="DJ808" i="2" s="1"/>
  <c r="CI889" i="2"/>
  <c r="CH889" i="2" s="1"/>
  <c r="CC889" i="2"/>
  <c r="G848" i="13"/>
  <c r="DG822" i="2"/>
  <c r="BP827" i="2"/>
  <c r="BN827" i="2" s="1"/>
  <c r="BD827" i="2" s="1"/>
  <c r="BF827" i="2"/>
  <c r="DI830" i="2"/>
  <c r="BE846" i="2"/>
  <c r="BO846" i="2"/>
  <c r="BN846" i="2" s="1"/>
  <c r="BD846" i="2" s="1"/>
  <c r="BO878" i="2"/>
  <c r="BN878" i="2" s="1"/>
  <c r="BD878" i="2" s="1"/>
  <c r="BP893" i="2"/>
  <c r="BF893" i="2"/>
  <c r="G811" i="13"/>
  <c r="DG785" i="2"/>
  <c r="G818" i="13"/>
  <c r="DG792" i="2"/>
  <c r="DJ792" i="2" s="1"/>
  <c r="BN832" i="2"/>
  <c r="BD832" i="2" s="1"/>
  <c r="G871" i="13"/>
  <c r="DG845" i="2"/>
  <c r="DQ845" i="2"/>
  <c r="BF834" i="2"/>
  <c r="BP834" i="2"/>
  <c r="BN834" i="2" s="1"/>
  <c r="BD834" i="2" s="1"/>
  <c r="BO839" i="2"/>
  <c r="BN839" i="2" s="1"/>
  <c r="BD839" i="2" s="1"/>
  <c r="CG855" i="2"/>
  <c r="CJ855" i="2" s="1"/>
  <c r="CF855" i="2"/>
  <c r="CC855" i="2" s="1"/>
  <c r="CG900" i="2"/>
  <c r="CJ900" i="2" s="1"/>
  <c r="CF900" i="2"/>
  <c r="CC900" i="2" s="1"/>
  <c r="BP819" i="2"/>
  <c r="BN819" i="2" s="1"/>
  <c r="BD819" i="2" s="1"/>
  <c r="BF819" i="2"/>
  <c r="CB819" i="2"/>
  <c r="BX819" i="2"/>
  <c r="CA819" i="2" s="1"/>
  <c r="G845" i="13"/>
  <c r="DG819" i="2"/>
  <c r="DJ819" i="2" s="1"/>
  <c r="BX820" i="2"/>
  <c r="CA820" i="2" s="1"/>
  <c r="BW820" i="2"/>
  <c r="BT820" i="2" s="1"/>
  <c r="CB820" i="2"/>
  <c r="BW843" i="2"/>
  <c r="BT843" i="2" s="1"/>
  <c r="CB843" i="2"/>
  <c r="BX843" i="2"/>
  <c r="CA843" i="2" s="1"/>
  <c r="CB844" i="2"/>
  <c r="BX844" i="2"/>
  <c r="CA844" i="2" s="1"/>
  <c r="BW844" i="2"/>
  <c r="BW883" i="2"/>
  <c r="BT883" i="2" s="1"/>
  <c r="BX883" i="2"/>
  <c r="CA883" i="2" s="1"/>
  <c r="BX785" i="2"/>
  <c r="CA785" i="2" s="1"/>
  <c r="DI786" i="2"/>
  <c r="BX790" i="2"/>
  <c r="CA790" i="2" s="1"/>
  <c r="BW790" i="2"/>
  <c r="BT790" i="2" s="1"/>
  <c r="BN804" i="2"/>
  <c r="BD804" i="2" s="1"/>
  <c r="BF805" i="2"/>
  <c r="BP805" i="2"/>
  <c r="BN809" i="2"/>
  <c r="BD809" i="2" s="1"/>
  <c r="BW819" i="2"/>
  <c r="BT819" i="2" s="1"/>
  <c r="BF822" i="2"/>
  <c r="BP822" i="2"/>
  <c r="BF838" i="2"/>
  <c r="BP838" i="2"/>
  <c r="BN838" i="2" s="1"/>
  <c r="BD838" i="2" s="1"/>
  <c r="BO840" i="2"/>
  <c r="BN840" i="2" s="1"/>
  <c r="BD840" i="2" s="1"/>
  <c r="CF899" i="2"/>
  <c r="CC899" i="2" s="1"/>
  <c r="CG899" i="2"/>
  <c r="CJ899" i="2" s="1"/>
  <c r="BP907" i="2"/>
  <c r="BN907" i="2" s="1"/>
  <c r="BD907" i="2" s="1"/>
  <c r="BF907" i="2"/>
  <c r="G935" i="13"/>
  <c r="DG909" i="2"/>
  <c r="DJ909" i="2" s="1"/>
  <c r="DQ909" i="2"/>
  <c r="BX811" i="2"/>
  <c r="CA811" i="2" s="1"/>
  <c r="BW811" i="2"/>
  <c r="BT811" i="2" s="1"/>
  <c r="CB811" i="2"/>
  <c r="BF812" i="2"/>
  <c r="BP812" i="2"/>
  <c r="BN812" i="2" s="1"/>
  <c r="BD812" i="2" s="1"/>
  <c r="BX815" i="2"/>
  <c r="CA815" i="2" s="1"/>
  <c r="BW815" i="2"/>
  <c r="BT815" i="2" s="1"/>
  <c r="CB815" i="2"/>
  <c r="BF816" i="2"/>
  <c r="BP816" i="2"/>
  <c r="G844" i="13"/>
  <c r="DG818" i="2"/>
  <c r="BP823" i="2"/>
  <c r="BN823" i="2" s="1"/>
  <c r="BF823" i="2"/>
  <c r="CB823" i="2"/>
  <c r="BX823" i="2"/>
  <c r="CA823" i="2" s="1"/>
  <c r="G849" i="13"/>
  <c r="DG823" i="2"/>
  <c r="BX824" i="2"/>
  <c r="CA824" i="2" s="1"/>
  <c r="BW824" i="2"/>
  <c r="BT824" i="2" s="1"/>
  <c r="CB824" i="2"/>
  <c r="CG839" i="2"/>
  <c r="CJ839" i="2" s="1"/>
  <c r="CF839" i="2"/>
  <c r="CC839" i="2" s="1"/>
  <c r="CG848" i="2"/>
  <c r="CJ848" i="2" s="1"/>
  <c r="CF848" i="2"/>
  <c r="CC848" i="2" s="1"/>
  <c r="G931" i="13"/>
  <c r="DG905" i="2"/>
  <c r="DJ905" i="2" s="1"/>
  <c r="DQ905" i="2"/>
  <c r="BW823" i="2"/>
  <c r="BT823" i="2" s="1"/>
  <c r="BF826" i="2"/>
  <c r="BP826" i="2"/>
  <c r="BE832" i="2"/>
  <c r="CB836" i="2"/>
  <c r="BX836" i="2"/>
  <c r="CA836" i="2" s="1"/>
  <c r="BW836" i="2"/>
  <c r="BT836" i="2" s="1"/>
  <c r="G864" i="13"/>
  <c r="DG838" i="2"/>
  <c r="BN842" i="2"/>
  <c r="BD842" i="2" s="1"/>
  <c r="G900" i="13"/>
  <c r="DQ874" i="2"/>
  <c r="DG874" i="2"/>
  <c r="DJ874" i="2" s="1"/>
  <c r="BW842" i="2"/>
  <c r="BT842" i="2" s="1"/>
  <c r="BP847" i="2"/>
  <c r="BN847" i="2" s="1"/>
  <c r="BD847" i="2" s="1"/>
  <c r="BE856" i="2"/>
  <c r="BO856" i="2"/>
  <c r="BE862" i="2"/>
  <c r="BO862" i="2"/>
  <c r="BN862" i="2" s="1"/>
  <c r="BD862" i="2" s="1"/>
  <c r="BP876" i="2"/>
  <c r="BF882" i="2"/>
  <c r="BP882" i="2"/>
  <c r="BP883" i="2"/>
  <c r="BF883" i="2"/>
  <c r="BP903" i="2"/>
  <c r="BN903" i="2" s="1"/>
  <c r="BD903" i="2" s="1"/>
  <c r="BF903" i="2"/>
  <c r="CB791" i="2"/>
  <c r="BF793" i="2"/>
  <c r="BE796" i="2"/>
  <c r="CB799" i="2"/>
  <c r="BF801" i="2"/>
  <c r="CA802" i="2"/>
  <c r="BE804" i="2"/>
  <c r="CB807" i="2"/>
  <c r="BF809" i="2"/>
  <c r="DG810" i="2"/>
  <c r="DJ810" i="2" s="1"/>
  <c r="BF811" i="2"/>
  <c r="DG812" i="2"/>
  <c r="DJ812" i="2" s="1"/>
  <c r="BF813" i="2"/>
  <c r="DG814" i="2"/>
  <c r="DJ814" i="2" s="1"/>
  <c r="BF815" i="2"/>
  <c r="DG816" i="2"/>
  <c r="DJ816" i="2" s="1"/>
  <c r="BF817" i="2"/>
  <c r="BZ818" i="2"/>
  <c r="BY818" i="2" s="1"/>
  <c r="G855" i="13"/>
  <c r="DG829" i="2"/>
  <c r="DJ829" i="2" s="1"/>
  <c r="BP830" i="2"/>
  <c r="BN830" i="2" s="1"/>
  <c r="BD830" i="2" s="1"/>
  <c r="BF830" i="2"/>
  <c r="DG831" i="2"/>
  <c r="G859" i="13"/>
  <c r="DG833" i="2"/>
  <c r="DJ833" i="2" s="1"/>
  <c r="CA838" i="2"/>
  <c r="BE841" i="2"/>
  <c r="BO841" i="2"/>
  <c r="BN841" i="2" s="1"/>
  <c r="BD841" i="2" s="1"/>
  <c r="G870" i="13"/>
  <c r="DG844" i="2"/>
  <c r="BE852" i="2"/>
  <c r="BO852" i="2"/>
  <c r="BN852" i="2" s="1"/>
  <c r="BD852" i="2" s="1"/>
  <c r="BE860" i="2"/>
  <c r="BO860" i="2"/>
  <c r="BO874" i="2"/>
  <c r="BN874" i="2" s="1"/>
  <c r="BD874" i="2" s="1"/>
  <c r="BX877" i="2"/>
  <c r="CA877" i="2" s="1"/>
  <c r="BW877" i="2"/>
  <c r="CB877" i="2"/>
  <c r="BX881" i="2"/>
  <c r="CA881" i="2" s="1"/>
  <c r="BW881" i="2"/>
  <c r="G907" i="13"/>
  <c r="DG881" i="2"/>
  <c r="DJ881" i="2" s="1"/>
  <c r="DQ881" i="2"/>
  <c r="G919" i="13"/>
  <c r="DG893" i="2"/>
  <c r="DJ893" i="2" s="1"/>
  <c r="DQ893" i="2"/>
  <c r="BE915" i="2"/>
  <c r="BO915" i="2"/>
  <c r="BF835" i="2"/>
  <c r="BW838" i="2"/>
  <c r="BT838" i="2" s="1"/>
  <c r="DG840" i="2"/>
  <c r="DJ840" i="2" s="1"/>
  <c r="G867" i="13"/>
  <c r="DG841" i="2"/>
  <c r="DJ841" i="2" s="1"/>
  <c r="CG851" i="2"/>
  <c r="CJ851" i="2" s="1"/>
  <c r="CF851" i="2"/>
  <c r="CC851" i="2" s="1"/>
  <c r="BE866" i="2"/>
  <c r="BO866" i="2"/>
  <c r="BN866" i="2" s="1"/>
  <c r="BD866" i="2" s="1"/>
  <c r="G894" i="13"/>
  <c r="DQ868" i="2"/>
  <c r="BO899" i="2"/>
  <c r="BN899" i="2" s="1"/>
  <c r="BD899" i="2" s="1"/>
  <c r="BE899" i="2"/>
  <c r="CG923" i="2"/>
  <c r="CJ923" i="2" s="1"/>
  <c r="CF923" i="2"/>
  <c r="CC923" i="2" s="1"/>
  <c r="BW788" i="2"/>
  <c r="BW833" i="2"/>
  <c r="BT833" i="2" s="1"/>
  <c r="BE835" i="2"/>
  <c r="BO835" i="2"/>
  <c r="BN835" i="2" s="1"/>
  <c r="BD835" i="2" s="1"/>
  <c r="BX839" i="2"/>
  <c r="CA839" i="2" s="1"/>
  <c r="BW839" i="2"/>
  <c r="CG842" i="2"/>
  <c r="CJ842" i="2" s="1"/>
  <c r="CF842" i="2"/>
  <c r="DI843" i="2"/>
  <c r="BE858" i="2"/>
  <c r="BO858" i="2"/>
  <c r="BN858" i="2" s="1"/>
  <c r="BD858" i="2" s="1"/>
  <c r="BO886" i="2"/>
  <c r="BN886" i="2" s="1"/>
  <c r="BE886" i="2"/>
  <c r="BP921" i="2"/>
  <c r="BF921" i="2"/>
  <c r="BE925" i="2"/>
  <c r="BO925" i="2"/>
  <c r="BE928" i="2"/>
  <c r="BO928" i="2"/>
  <c r="BN928" i="2" s="1"/>
  <c r="BD928" i="2" s="1"/>
  <c r="DG793" i="2"/>
  <c r="BW799" i="2"/>
  <c r="DG801" i="2"/>
  <c r="BW807" i="2"/>
  <c r="BW821" i="2"/>
  <c r="BW825" i="2"/>
  <c r="BW828" i="2"/>
  <c r="BO831" i="2"/>
  <c r="BE831" i="2"/>
  <c r="BN836" i="2"/>
  <c r="BD836" i="2" s="1"/>
  <c r="BP837" i="2"/>
  <c r="BN837" i="2" s="1"/>
  <c r="BD837" i="2" s="1"/>
  <c r="CF837" i="2"/>
  <c r="CC837" i="2" s="1"/>
  <c r="G863" i="13"/>
  <c r="DG837" i="2"/>
  <c r="CF849" i="2"/>
  <c r="CC849" i="2" s="1"/>
  <c r="G875" i="13"/>
  <c r="DG849" i="2"/>
  <c r="DQ849" i="2"/>
  <c r="BE850" i="2"/>
  <c r="BO850" i="2"/>
  <c r="BE854" i="2"/>
  <c r="BO854" i="2"/>
  <c r="CG857" i="2"/>
  <c r="CJ857" i="2" s="1"/>
  <c r="CF857" i="2"/>
  <c r="CC857" i="2" s="1"/>
  <c r="BX884" i="2"/>
  <c r="CA884" i="2" s="1"/>
  <c r="BW884" i="2"/>
  <c r="BT884" i="2" s="1"/>
  <c r="BO891" i="2"/>
  <c r="BN891" i="2" s="1"/>
  <c r="BD891" i="2" s="1"/>
  <c r="BE891" i="2"/>
  <c r="G923" i="13"/>
  <c r="DG897" i="2"/>
  <c r="DJ897" i="2" s="1"/>
  <c r="DQ897" i="2"/>
  <c r="BE917" i="2"/>
  <c r="BO917" i="2"/>
  <c r="BN917" i="2" s="1"/>
  <c r="BD917" i="2" s="1"/>
  <c r="BF962" i="2"/>
  <c r="BP962" i="2"/>
  <c r="BN962" i="2" s="1"/>
  <c r="BD962" i="2" s="1"/>
  <c r="G988" i="13"/>
  <c r="DQ962" i="2"/>
  <c r="DG962" i="2"/>
  <c r="DJ962" i="2" s="1"/>
  <c r="DG804" i="2"/>
  <c r="DG809" i="2"/>
  <c r="DG811" i="2"/>
  <c r="DG813" i="2"/>
  <c r="DG815" i="2"/>
  <c r="DG817" i="2"/>
  <c r="DG821" i="2"/>
  <c r="DJ821" i="2" s="1"/>
  <c r="DG825" i="2"/>
  <c r="DJ825" i="2" s="1"/>
  <c r="DG827" i="2"/>
  <c r="DJ827" i="2" s="1"/>
  <c r="DJ830" i="2"/>
  <c r="DG832" i="2"/>
  <c r="DJ832" i="2" s="1"/>
  <c r="BX833" i="2"/>
  <c r="CA833" i="2" s="1"/>
  <c r="BW834" i="2"/>
  <c r="BT834" i="2" s="1"/>
  <c r="G862" i="13"/>
  <c r="DG836" i="2"/>
  <c r="CG837" i="2"/>
  <c r="CJ837" i="2" s="1"/>
  <c r="CB838" i="2"/>
  <c r="DJ843" i="2"/>
  <c r="CF847" i="2"/>
  <c r="CC847" i="2" s="1"/>
  <c r="G873" i="13"/>
  <c r="DG847" i="2"/>
  <c r="DQ847" i="2"/>
  <c r="BE848" i="2"/>
  <c r="BO848" i="2"/>
  <c r="BN848" i="2" s="1"/>
  <c r="BD848" i="2" s="1"/>
  <c r="CI850" i="2"/>
  <c r="CH850" i="2" s="1"/>
  <c r="CG850" i="2"/>
  <c r="CJ850" i="2" s="1"/>
  <c r="BE864" i="2"/>
  <c r="BO864" i="2"/>
  <c r="BN864" i="2" s="1"/>
  <c r="CF864" i="2"/>
  <c r="CC864" i="2" s="1"/>
  <c r="BF868" i="2"/>
  <c r="BP868" i="2"/>
  <c r="BN868" i="2" s="1"/>
  <c r="BD868" i="2" s="1"/>
  <c r="BE872" i="2"/>
  <c r="BO872" i="2"/>
  <c r="BN872" i="2" s="1"/>
  <c r="BD872" i="2" s="1"/>
  <c r="G914" i="13"/>
  <c r="DQ888" i="2"/>
  <c r="DG888" i="2"/>
  <c r="DJ888" i="2" s="1"/>
  <c r="CG895" i="2"/>
  <c r="CJ895" i="2" s="1"/>
  <c r="CF895" i="2"/>
  <c r="CC895" i="2" s="1"/>
  <c r="BX871" i="2"/>
  <c r="CA871" i="2" s="1"/>
  <c r="BW871" i="2"/>
  <c r="BT871" i="2" s="1"/>
  <c r="BX873" i="2"/>
  <c r="CA873" i="2" s="1"/>
  <c r="BW873" i="2"/>
  <c r="BT873" i="2" s="1"/>
  <c r="BO876" i="2"/>
  <c r="G921" i="13"/>
  <c r="DG895" i="2"/>
  <c r="DJ895" i="2" s="1"/>
  <c r="DQ895" i="2"/>
  <c r="CI897" i="2"/>
  <c r="CH897" i="2" s="1"/>
  <c r="BZ903" i="2"/>
  <c r="BY903" i="2" s="1"/>
  <c r="G929" i="13"/>
  <c r="DG903" i="2"/>
  <c r="DJ903" i="2" s="1"/>
  <c r="DQ903" i="2"/>
  <c r="BE914" i="2"/>
  <c r="BO914" i="2"/>
  <c r="BN914" i="2" s="1"/>
  <c r="BD914" i="2" s="1"/>
  <c r="BE837" i="2"/>
  <c r="CB840" i="2"/>
  <c r="BF842" i="2"/>
  <c r="BE845" i="2"/>
  <c r="DG846" i="2"/>
  <c r="BE847" i="2"/>
  <c r="DG848" i="2"/>
  <c r="BE849" i="2"/>
  <c r="DG850" i="2"/>
  <c r="DJ850" i="2" s="1"/>
  <c r="BE851" i="2"/>
  <c r="DQ851" i="2"/>
  <c r="DG852" i="2"/>
  <c r="DJ852" i="2" s="1"/>
  <c r="BE853" i="2"/>
  <c r="DQ853" i="2"/>
  <c r="DG854" i="2"/>
  <c r="DJ854" i="2" s="1"/>
  <c r="BE855" i="2"/>
  <c r="DQ855" i="2"/>
  <c r="DG856" i="2"/>
  <c r="DJ856" i="2" s="1"/>
  <c r="BE857" i="2"/>
  <c r="DQ857" i="2"/>
  <c r="DG858" i="2"/>
  <c r="DJ858" i="2" s="1"/>
  <c r="BE859" i="2"/>
  <c r="DQ859" i="2"/>
  <c r="DG860" i="2"/>
  <c r="DJ860" i="2" s="1"/>
  <c r="BE861" i="2"/>
  <c r="DQ861" i="2"/>
  <c r="DG862" i="2"/>
  <c r="DJ862" i="2" s="1"/>
  <c r="BE863" i="2"/>
  <c r="DQ863" i="2"/>
  <c r="DG864" i="2"/>
  <c r="DJ864" i="2" s="1"/>
  <c r="BE865" i="2"/>
  <c r="DG866" i="2"/>
  <c r="DJ866" i="2" s="1"/>
  <c r="BE867" i="2"/>
  <c r="G896" i="13"/>
  <c r="DQ870" i="2"/>
  <c r="BE871" i="2"/>
  <c r="DI872" i="2"/>
  <c r="BE873" i="2"/>
  <c r="G902" i="13"/>
  <c r="DQ876" i="2"/>
  <c r="BO880" i="2"/>
  <c r="CC883" i="2"/>
  <c r="DI883" i="2"/>
  <c r="CC884" i="2"/>
  <c r="BX889" i="2"/>
  <c r="CA889" i="2" s="1"/>
  <c r="BW889" i="2"/>
  <c r="BT889" i="2" s="1"/>
  <c r="G917" i="13"/>
  <c r="DG891" i="2"/>
  <c r="DJ891" i="2" s="1"/>
  <c r="DQ891" i="2"/>
  <c r="CJ893" i="2"/>
  <c r="BF895" i="2"/>
  <c r="BO897" i="2"/>
  <c r="BE897" i="2"/>
  <c r="CG897" i="2"/>
  <c r="CJ897" i="2" s="1"/>
  <c r="BP901" i="2"/>
  <c r="BN901" i="2" s="1"/>
  <c r="BD901" i="2" s="1"/>
  <c r="BF901" i="2"/>
  <c r="BZ907" i="2"/>
  <c r="BY907" i="2" s="1"/>
  <c r="G933" i="13"/>
  <c r="DG907" i="2"/>
  <c r="DJ907" i="2" s="1"/>
  <c r="DQ907" i="2"/>
  <c r="G950" i="13"/>
  <c r="DG924" i="2"/>
  <c r="DQ924" i="2"/>
  <c r="CB949" i="2"/>
  <c r="BX949" i="2"/>
  <c r="CA949" i="2" s="1"/>
  <c r="BW949" i="2"/>
  <c r="BT949" i="2" s="1"/>
  <c r="G898" i="13"/>
  <c r="DQ872" i="2"/>
  <c r="G904" i="13"/>
  <c r="DQ878" i="2"/>
  <c r="DI880" i="2"/>
  <c r="CI881" i="2"/>
  <c r="CH881" i="2" s="1"/>
  <c r="CC881" i="2"/>
  <c r="BO885" i="2"/>
  <c r="G912" i="13"/>
  <c r="DG886" i="2"/>
  <c r="DJ886" i="2" s="1"/>
  <c r="CA888" i="2"/>
  <c r="G915" i="13"/>
  <c r="DG889" i="2"/>
  <c r="DJ889" i="2" s="1"/>
  <c r="DQ889" i="2"/>
  <c r="CJ891" i="2"/>
  <c r="BO895" i="2"/>
  <c r="BN895" i="2" s="1"/>
  <c r="BD895" i="2" s="1"/>
  <c r="BE895" i="2"/>
  <c r="G927" i="13"/>
  <c r="DG901" i="2"/>
  <c r="DJ901" i="2" s="1"/>
  <c r="DQ901" i="2"/>
  <c r="CG904" i="2"/>
  <c r="CJ904" i="2" s="1"/>
  <c r="CF904" i="2"/>
  <c r="CC904" i="2" s="1"/>
  <c r="BP911" i="2"/>
  <c r="BN911" i="2" s="1"/>
  <c r="BD911" i="2" s="1"/>
  <c r="BF911" i="2"/>
  <c r="BZ913" i="2"/>
  <c r="BY913" i="2" s="1"/>
  <c r="BT913" i="2"/>
  <c r="CG969" i="2"/>
  <c r="CJ969" i="2" s="1"/>
  <c r="CF969" i="2"/>
  <c r="CC969" i="2" s="1"/>
  <c r="CA868" i="2"/>
  <c r="DI868" i="2"/>
  <c r="DG870" i="2"/>
  <c r="DJ870" i="2" s="1"/>
  <c r="CB871" i="2"/>
  <c r="CB873" i="2"/>
  <c r="BX875" i="2"/>
  <c r="CA875" i="2" s="1"/>
  <c r="BW875" i="2"/>
  <c r="CB875" i="2"/>
  <c r="DG878" i="2"/>
  <c r="DJ878" i="2" s="1"/>
  <c r="G906" i="13"/>
  <c r="DQ880" i="2"/>
  <c r="CF891" i="2"/>
  <c r="CC891" i="2" s="1"/>
  <c r="BO893" i="2"/>
  <c r="BE893" i="2"/>
  <c r="BP905" i="2"/>
  <c r="BN905" i="2" s="1"/>
  <c r="BD905" i="2" s="1"/>
  <c r="BF905" i="2"/>
  <c r="G937" i="13"/>
  <c r="DG911" i="2"/>
  <c r="DJ911" i="2" s="1"/>
  <c r="DQ911" i="2"/>
  <c r="CG936" i="2"/>
  <c r="CJ936" i="2" s="1"/>
  <c r="CF936" i="2"/>
  <c r="CC936" i="2" s="1"/>
  <c r="DQ846" i="2"/>
  <c r="DQ848" i="2"/>
  <c r="DQ850" i="2"/>
  <c r="DG851" i="2"/>
  <c r="DQ852" i="2"/>
  <c r="DG853" i="2"/>
  <c r="DQ854" i="2"/>
  <c r="DG855" i="2"/>
  <c r="DQ856" i="2"/>
  <c r="DG857" i="2"/>
  <c r="DQ858" i="2"/>
  <c r="DG859" i="2"/>
  <c r="DQ860" i="2"/>
  <c r="DG861" i="2"/>
  <c r="DQ862" i="2"/>
  <c r="DG863" i="2"/>
  <c r="DQ864" i="2"/>
  <c r="DG865" i="2"/>
  <c r="DQ866" i="2"/>
  <c r="BE875" i="2"/>
  <c r="BX879" i="2"/>
  <c r="CA879" i="2" s="1"/>
  <c r="BW879" i="2"/>
  <c r="CB879" i="2"/>
  <c r="BZ895" i="2"/>
  <c r="BY895" i="2" s="1"/>
  <c r="G925" i="13"/>
  <c r="DG899" i="2"/>
  <c r="DJ899" i="2" s="1"/>
  <c r="DQ899" i="2"/>
  <c r="BP909" i="2"/>
  <c r="BN909" i="2" s="1"/>
  <c r="BD909" i="2" s="1"/>
  <c r="BF909" i="2"/>
  <c r="CJ911" i="2"/>
  <c r="CF911" i="2"/>
  <c r="CC911" i="2" s="1"/>
  <c r="CB961" i="2"/>
  <c r="BX961" i="2"/>
  <c r="CA961" i="2" s="1"/>
  <c r="BW961" i="2"/>
  <c r="BT961" i="2" s="1"/>
  <c r="DG885" i="2"/>
  <c r="BW888" i="2"/>
  <c r="BT888" i="2" s="1"/>
  <c r="DG890" i="2"/>
  <c r="DG892" i="2"/>
  <c r="DG894" i="2"/>
  <c r="DG896" i="2"/>
  <c r="DG898" i="2"/>
  <c r="DG900" i="2"/>
  <c r="BE901" i="2"/>
  <c r="DG902" i="2"/>
  <c r="BE903" i="2"/>
  <c r="DG904" i="2"/>
  <c r="BE905" i="2"/>
  <c r="DG906" i="2"/>
  <c r="BE907" i="2"/>
  <c r="DG908" i="2"/>
  <c r="BE909" i="2"/>
  <c r="DG910" i="2"/>
  <c r="BE911" i="2"/>
  <c r="BP912" i="2"/>
  <c r="CB913" i="2"/>
  <c r="BX913" i="2"/>
  <c r="CA913" i="2" s="1"/>
  <c r="G945" i="13"/>
  <c r="DQ919" i="2"/>
  <c r="DG919" i="2"/>
  <c r="DJ919" i="2" s="1"/>
  <c r="G948" i="13"/>
  <c r="DG922" i="2"/>
  <c r="DQ922" i="2"/>
  <c r="BP926" i="2"/>
  <c r="CG927" i="2"/>
  <c r="CJ927" i="2" s="1"/>
  <c r="CF927" i="2"/>
  <c r="CC927" i="2" s="1"/>
  <c r="BE932" i="2"/>
  <c r="BO932" i="2"/>
  <c r="BN932" i="2" s="1"/>
  <c r="BD932" i="2" s="1"/>
  <c r="CB953" i="2"/>
  <c r="BX953" i="2"/>
  <c r="CA953" i="2" s="1"/>
  <c r="BW953" i="2"/>
  <c r="BT953" i="2" s="1"/>
  <c r="BF954" i="2"/>
  <c r="BP954" i="2"/>
  <c r="G980" i="13"/>
  <c r="DQ954" i="2"/>
  <c r="DG954" i="2"/>
  <c r="DJ954" i="2" s="1"/>
  <c r="BN956" i="2"/>
  <c r="BD956" i="2" s="1"/>
  <c r="G942" i="13"/>
  <c r="DG916" i="2"/>
  <c r="DQ916" i="2"/>
  <c r="BP918" i="2"/>
  <c r="BN918" i="2" s="1"/>
  <c r="BD918" i="2" s="1"/>
  <c r="BE921" i="2"/>
  <c r="BO921" i="2"/>
  <c r="CG931" i="2"/>
  <c r="CJ931" i="2" s="1"/>
  <c r="CF931" i="2"/>
  <c r="CC931" i="2" s="1"/>
  <c r="CB941" i="2"/>
  <c r="BX941" i="2"/>
  <c r="CA941" i="2" s="1"/>
  <c r="BW941" i="2"/>
  <c r="BT941" i="2" s="1"/>
  <c r="BF942" i="2"/>
  <c r="BP942" i="2"/>
  <c r="BT942" i="2"/>
  <c r="BZ942" i="2"/>
  <c r="BY942" i="2" s="1"/>
  <c r="G968" i="13"/>
  <c r="DQ942" i="2"/>
  <c r="DG942" i="2"/>
  <c r="DJ942" i="2" s="1"/>
  <c r="DQ882" i="2"/>
  <c r="BX886" i="2"/>
  <c r="CA886" i="2" s="1"/>
  <c r="BX891" i="2"/>
  <c r="CA891" i="2" s="1"/>
  <c r="BX893" i="2"/>
  <c r="CA893" i="2" s="1"/>
  <c r="BX895" i="2"/>
  <c r="CA895" i="2" s="1"/>
  <c r="BX897" i="2"/>
  <c r="CA897" i="2" s="1"/>
  <c r="BX899" i="2"/>
  <c r="CA899" i="2" s="1"/>
  <c r="BX901" i="2"/>
  <c r="CA901" i="2" s="1"/>
  <c r="BX903" i="2"/>
  <c r="CA903" i="2" s="1"/>
  <c r="BX905" i="2"/>
  <c r="CA905" i="2" s="1"/>
  <c r="BX907" i="2"/>
  <c r="CA907" i="2" s="1"/>
  <c r="BX909" i="2"/>
  <c r="CA909" i="2" s="1"/>
  <c r="BX911" i="2"/>
  <c r="CA911" i="2" s="1"/>
  <c r="DG912" i="2"/>
  <c r="DJ912" i="2" s="1"/>
  <c r="G940" i="13"/>
  <c r="DQ914" i="2"/>
  <c r="DG914" i="2"/>
  <c r="G943" i="13"/>
  <c r="DQ917" i="2"/>
  <c r="DG917" i="2"/>
  <c r="DJ917" i="2" s="1"/>
  <c r="G946" i="13"/>
  <c r="DG920" i="2"/>
  <c r="DQ920" i="2"/>
  <c r="CJ921" i="2"/>
  <c r="BP922" i="2"/>
  <c r="BN952" i="2"/>
  <c r="BD952" i="2" s="1"/>
  <c r="DQ885" i="2"/>
  <c r="DQ890" i="2"/>
  <c r="DQ892" i="2"/>
  <c r="DQ894" i="2"/>
  <c r="DQ896" i="2"/>
  <c r="DQ898" i="2"/>
  <c r="DQ900" i="2"/>
  <c r="DQ902" i="2"/>
  <c r="DQ904" i="2"/>
  <c r="DQ906" i="2"/>
  <c r="DQ908" i="2"/>
  <c r="DQ910" i="2"/>
  <c r="BX914" i="2"/>
  <c r="CA914" i="2" s="1"/>
  <c r="CB914" i="2"/>
  <c r="BP916" i="2"/>
  <c r="BE919" i="2"/>
  <c r="BO919" i="2"/>
  <c r="BN927" i="2"/>
  <c r="BD927" i="2" s="1"/>
  <c r="BE972" i="2"/>
  <c r="BO972" i="2"/>
  <c r="BN972" i="2" s="1"/>
  <c r="BD972" i="2" s="1"/>
  <c r="BF917" i="2"/>
  <c r="CF917" i="2"/>
  <c r="CC917" i="2" s="1"/>
  <c r="G947" i="13"/>
  <c r="DQ921" i="2"/>
  <c r="DG921" i="2"/>
  <c r="DJ921" i="2" s="1"/>
  <c r="BE923" i="2"/>
  <c r="BO923" i="2"/>
  <c r="BN923" i="2" s="1"/>
  <c r="BD923" i="2" s="1"/>
  <c r="CB937" i="2"/>
  <c r="BX937" i="2"/>
  <c r="CA937" i="2" s="1"/>
  <c r="BW937" i="2"/>
  <c r="BT937" i="2" s="1"/>
  <c r="BF938" i="2"/>
  <c r="BP938" i="2"/>
  <c r="G964" i="13"/>
  <c r="DQ938" i="2"/>
  <c r="DG938" i="2"/>
  <c r="DJ938" i="2" s="1"/>
  <c r="CB945" i="2"/>
  <c r="BX945" i="2"/>
  <c r="CA945" i="2" s="1"/>
  <c r="BW945" i="2"/>
  <c r="BT945" i="2" s="1"/>
  <c r="BF946" i="2"/>
  <c r="BP946" i="2"/>
  <c r="G972" i="13"/>
  <c r="DQ946" i="2"/>
  <c r="DG946" i="2"/>
  <c r="DJ946" i="2" s="1"/>
  <c r="CB957" i="2"/>
  <c r="BX957" i="2"/>
  <c r="CA957" i="2" s="1"/>
  <c r="BW957" i="2"/>
  <c r="BT957" i="2" s="1"/>
  <c r="BF958" i="2"/>
  <c r="BP958" i="2"/>
  <c r="BN958" i="2" s="1"/>
  <c r="BD958" i="2" s="1"/>
  <c r="G984" i="13"/>
  <c r="DQ958" i="2"/>
  <c r="DG958" i="2"/>
  <c r="DJ958" i="2" s="1"/>
  <c r="G941" i="13"/>
  <c r="DQ915" i="2"/>
  <c r="DG915" i="2"/>
  <c r="CG917" i="2"/>
  <c r="CJ917" i="2" s="1"/>
  <c r="G944" i="13"/>
  <c r="DG918" i="2"/>
  <c r="DQ918" i="2"/>
  <c r="BP920" i="2"/>
  <c r="BP924" i="2"/>
  <c r="BN924" i="2" s="1"/>
  <c r="BD924" i="2" s="1"/>
  <c r="BN935" i="2"/>
  <c r="BD935" i="2" s="1"/>
  <c r="BN936" i="2"/>
  <c r="BD936" i="2" s="1"/>
  <c r="BN940" i="2"/>
  <c r="BD940" i="2" s="1"/>
  <c r="BN948" i="2"/>
  <c r="BD948" i="2" s="1"/>
  <c r="BF974" i="2"/>
  <c r="BP974" i="2"/>
  <c r="BN974" i="2" s="1"/>
  <c r="BD974" i="2" s="1"/>
  <c r="BX954" i="2"/>
  <c r="CA954" i="2" s="1"/>
  <c r="BX958" i="2"/>
  <c r="CA958" i="2" s="1"/>
  <c r="BX962" i="2"/>
  <c r="CA962" i="2" s="1"/>
  <c r="G992" i="13"/>
  <c r="DG966" i="2"/>
  <c r="DJ966" i="2" s="1"/>
  <c r="G993" i="13"/>
  <c r="DQ967" i="2"/>
  <c r="G1000" i="13"/>
  <c r="DG974" i="2"/>
  <c r="DJ974" i="2" s="1"/>
  <c r="DQ974" i="2"/>
  <c r="BW989" i="2"/>
  <c r="BT989" i="2" s="1"/>
  <c r="CB989" i="2"/>
  <c r="BX989" i="2"/>
  <c r="CA989" i="2" s="1"/>
  <c r="BX915" i="2"/>
  <c r="CA915" i="2" s="1"/>
  <c r="CB916" i="2"/>
  <c r="BX917" i="2"/>
  <c r="CA917" i="2" s="1"/>
  <c r="CB918" i="2"/>
  <c r="BX919" i="2"/>
  <c r="CA919" i="2" s="1"/>
  <c r="CB920" i="2"/>
  <c r="BX921" i="2"/>
  <c r="CA921" i="2" s="1"/>
  <c r="CB922" i="2"/>
  <c r="BX923" i="2"/>
  <c r="CA923" i="2" s="1"/>
  <c r="CB924" i="2"/>
  <c r="BX925" i="2"/>
  <c r="CA925" i="2" s="1"/>
  <c r="CB926" i="2"/>
  <c r="BF927" i="2"/>
  <c r="BX928" i="2"/>
  <c r="CA928" i="2" s="1"/>
  <c r="BP929" i="2"/>
  <c r="BN929" i="2" s="1"/>
  <c r="BD929" i="2" s="1"/>
  <c r="BZ929" i="2"/>
  <c r="BY929" i="2" s="1"/>
  <c r="CB930" i="2"/>
  <c r="BF931" i="2"/>
  <c r="BX932" i="2"/>
  <c r="CA932" i="2" s="1"/>
  <c r="BP933" i="2"/>
  <c r="BZ933" i="2"/>
  <c r="BY933" i="2" s="1"/>
  <c r="CB934" i="2"/>
  <c r="BE935" i="2"/>
  <c r="BF936" i="2"/>
  <c r="BO938" i="2"/>
  <c r="BE940" i="2"/>
  <c r="DQ940" i="2"/>
  <c r="BO942" i="2"/>
  <c r="BE944" i="2"/>
  <c r="DQ944" i="2"/>
  <c r="BO946" i="2"/>
  <c r="BE948" i="2"/>
  <c r="DQ948" i="2"/>
  <c r="BO950" i="2"/>
  <c r="CI950" i="2"/>
  <c r="CH950" i="2" s="1"/>
  <c r="BE952" i="2"/>
  <c r="DQ952" i="2"/>
  <c r="BE956" i="2"/>
  <c r="DQ956" i="2"/>
  <c r="DQ960" i="2"/>
  <c r="CA966" i="2"/>
  <c r="BT967" i="2"/>
  <c r="BF982" i="2"/>
  <c r="BP982" i="2"/>
  <c r="BN982" i="2" s="1"/>
  <c r="BD982" i="2" s="1"/>
  <c r="G1008" i="13"/>
  <c r="DG982" i="2"/>
  <c r="DJ982" i="2" s="1"/>
  <c r="DQ982" i="2"/>
  <c r="BF986" i="2"/>
  <c r="BP986" i="2"/>
  <c r="BN986" i="2" s="1"/>
  <c r="G1012" i="13"/>
  <c r="DG986" i="2"/>
  <c r="DJ986" i="2" s="1"/>
  <c r="DQ986" i="2"/>
  <c r="DG923" i="2"/>
  <c r="DJ923" i="2" s="1"/>
  <c r="DG925" i="2"/>
  <c r="DQ926" i="2"/>
  <c r="BW927" i="2"/>
  <c r="BT927" i="2" s="1"/>
  <c r="DG928" i="2"/>
  <c r="DJ928" i="2" s="1"/>
  <c r="DQ930" i="2"/>
  <c r="BW931" i="2"/>
  <c r="BT931" i="2" s="1"/>
  <c r="DG932" i="2"/>
  <c r="DJ932" i="2" s="1"/>
  <c r="DQ934" i="2"/>
  <c r="CF935" i="2"/>
  <c r="CC935" i="2" s="1"/>
  <c r="BW936" i="2"/>
  <c r="BT936" i="2" s="1"/>
  <c r="CF940" i="2"/>
  <c r="CC940" i="2" s="1"/>
  <c r="CF952" i="2"/>
  <c r="CC952" i="2" s="1"/>
  <c r="BZ954" i="2"/>
  <c r="BZ958" i="2"/>
  <c r="BY958" i="2" s="1"/>
  <c r="CF960" i="2"/>
  <c r="BF967" i="2"/>
  <c r="BO970" i="2"/>
  <c r="BN970" i="2" s="1"/>
  <c r="BE970" i="2"/>
  <c r="BO975" i="2"/>
  <c r="BN975" i="2" s="1"/>
  <c r="BD975" i="2" s="1"/>
  <c r="G1004" i="13"/>
  <c r="DG978" i="2"/>
  <c r="DJ978" i="2" s="1"/>
  <c r="DQ978" i="2"/>
  <c r="BW981" i="2"/>
  <c r="BT981" i="2" s="1"/>
  <c r="CB981" i="2"/>
  <c r="BX981" i="2"/>
  <c r="CA981" i="2" s="1"/>
  <c r="BW985" i="2"/>
  <c r="BT985" i="2" s="1"/>
  <c r="CB985" i="2"/>
  <c r="BX985" i="2"/>
  <c r="CA985" i="2" s="1"/>
  <c r="BZ921" i="2"/>
  <c r="BY921" i="2" s="1"/>
  <c r="BX927" i="2"/>
  <c r="CA927" i="2" s="1"/>
  <c r="CB929" i="2"/>
  <c r="BX931" i="2"/>
  <c r="CA931" i="2" s="1"/>
  <c r="CB933" i="2"/>
  <c r="CG935" i="2"/>
  <c r="CJ935" i="2" s="1"/>
  <c r="BX936" i="2"/>
  <c r="CA936" i="2" s="1"/>
  <c r="DQ939" i="2"/>
  <c r="CG940" i="2"/>
  <c r="CJ940" i="2" s="1"/>
  <c r="DQ943" i="2"/>
  <c r="DQ947" i="2"/>
  <c r="DQ951" i="2"/>
  <c r="CG952" i="2"/>
  <c r="CJ952" i="2" s="1"/>
  <c r="DQ955" i="2"/>
  <c r="DQ959" i="2"/>
  <c r="CG960" i="2"/>
  <c r="CJ960" i="2" s="1"/>
  <c r="DQ963" i="2"/>
  <c r="BX964" i="2"/>
  <c r="CA964" i="2" s="1"/>
  <c r="BE966" i="2"/>
  <c r="BW966" i="2"/>
  <c r="BE969" i="2"/>
  <c r="G996" i="13"/>
  <c r="DG970" i="2"/>
  <c r="DJ970" i="2" s="1"/>
  <c r="DQ970" i="2"/>
  <c r="BF978" i="2"/>
  <c r="BP978" i="2"/>
  <c r="BN978" i="2" s="1"/>
  <c r="BD978" i="2" s="1"/>
  <c r="BZ984" i="2"/>
  <c r="BY984" i="2" s="1"/>
  <c r="BT984" i="2"/>
  <c r="BW977" i="2"/>
  <c r="BT977" i="2" s="1"/>
  <c r="CB977" i="2"/>
  <c r="BX977" i="2"/>
  <c r="CA977" i="2" s="1"/>
  <c r="BZ980" i="2"/>
  <c r="BY980" i="2" s="1"/>
  <c r="BT980" i="2"/>
  <c r="DI964" i="2"/>
  <c r="BZ969" i="2"/>
  <c r="BY969" i="2" s="1"/>
  <c r="BW973" i="2"/>
  <c r="CB973" i="2"/>
  <c r="CA973" i="2"/>
  <c r="CI975" i="2"/>
  <c r="CH975" i="2" s="1"/>
  <c r="BZ976" i="2"/>
  <c r="BY976" i="2" s="1"/>
  <c r="BT976" i="2"/>
  <c r="BN991" i="2"/>
  <c r="BD991" i="2" s="1"/>
  <c r="DQ923" i="2"/>
  <c r="DQ925" i="2"/>
  <c r="DG926" i="2"/>
  <c r="DQ928" i="2"/>
  <c r="DG930" i="2"/>
  <c r="DQ932" i="2"/>
  <c r="DG934" i="2"/>
  <c r="BO971" i="2"/>
  <c r="BF990" i="2"/>
  <c r="BP990" i="2"/>
  <c r="BN990" i="2" s="1"/>
  <c r="BD990" i="2" s="1"/>
  <c r="G1016" i="13"/>
  <c r="DG990" i="2"/>
  <c r="DJ990" i="2" s="1"/>
  <c r="DQ990" i="2"/>
  <c r="CJ982" i="2"/>
  <c r="DG965" i="2"/>
  <c r="DG969" i="2"/>
  <c r="DJ969" i="2" s="1"/>
  <c r="DQ971" i="2"/>
  <c r="CG972" i="2"/>
  <c r="CJ972" i="2" s="1"/>
  <c r="DG973" i="2"/>
  <c r="DJ973" i="2" s="1"/>
  <c r="DQ975" i="2"/>
  <c r="DG977" i="2"/>
  <c r="DJ977" i="2" s="1"/>
  <c r="CA978" i="2"/>
  <c r="DQ979" i="2"/>
  <c r="CG980" i="2"/>
  <c r="CJ980" i="2" s="1"/>
  <c r="DG981" i="2"/>
  <c r="DJ981" i="2" s="1"/>
  <c r="CA982" i="2"/>
  <c r="DQ983" i="2"/>
  <c r="DG985" i="2"/>
  <c r="CA986" i="2"/>
  <c r="DQ987" i="2"/>
  <c r="BW988" i="2"/>
  <c r="DG989" i="2"/>
  <c r="CA990" i="2"/>
  <c r="DQ991" i="2"/>
  <c r="CB990" i="2"/>
  <c r="BF991" i="2"/>
  <c r="CF991" i="2"/>
  <c r="CC991" i="2" s="1"/>
  <c r="CI972" i="2"/>
  <c r="CH972" i="2" s="1"/>
  <c r="BE974" i="2"/>
  <c r="CG975" i="2"/>
  <c r="CJ975" i="2" s="1"/>
  <c r="BO976" i="2"/>
  <c r="BE978" i="2"/>
  <c r="BO980" i="2"/>
  <c r="BN980" i="2" s="1"/>
  <c r="BD980" i="2" s="1"/>
  <c r="CI980" i="2"/>
  <c r="CH980" i="2" s="1"/>
  <c r="CG983" i="2"/>
  <c r="CJ983" i="2" s="1"/>
  <c r="BO984" i="2"/>
  <c r="BO988" i="2"/>
  <c r="BX991" i="2"/>
  <c r="CA991" i="2" s="1"/>
  <c r="DG991" i="2"/>
  <c r="DJ991" i="2" s="1"/>
  <c r="U9" i="14"/>
  <c r="S14" i="14"/>
  <c r="Q15" i="14"/>
  <c r="R14" i="14"/>
  <c r="Q17" i="14"/>
  <c r="R16" i="14"/>
  <c r="S9" i="14"/>
  <c r="Y9" i="14" s="1"/>
  <c r="Q18" i="14"/>
  <c r="R18" i="14"/>
  <c r="Y8" i="14"/>
  <c r="S15" i="14" s="1"/>
  <c r="Y6" i="14"/>
  <c r="Q14" i="14" s="1"/>
  <c r="Q13" i="14"/>
  <c r="R12" i="14"/>
  <c r="R19" i="14" s="1"/>
  <c r="Y7" i="14"/>
  <c r="Q12" i="14"/>
  <c r="Q19" i="14" s="1"/>
  <c r="T9" i="14"/>
  <c r="V9" i="14"/>
  <c r="CH615" i="2" l="1"/>
  <c r="BY615" i="2"/>
  <c r="BY459" i="2"/>
  <c r="BY983" i="2"/>
  <c r="BY657" i="2"/>
  <c r="BY550" i="2"/>
  <c r="BZ911" i="2"/>
  <c r="BY911" i="2" s="1"/>
  <c r="CG724" i="2"/>
  <c r="CJ724" i="2" s="1"/>
  <c r="CH697" i="2"/>
  <c r="BY791" i="2"/>
  <c r="DI710" i="2"/>
  <c r="BY955" i="2"/>
  <c r="BY954" i="2"/>
  <c r="BT759" i="2"/>
  <c r="BZ716" i="2"/>
  <c r="BY716" i="2" s="1"/>
  <c r="BT837" i="2"/>
  <c r="BZ826" i="2"/>
  <c r="BY826" i="2" s="1"/>
  <c r="DJ701" i="2"/>
  <c r="BZ589" i="2"/>
  <c r="BY589" i="2" s="1"/>
  <c r="BN560" i="2"/>
  <c r="BD560" i="2" s="1"/>
  <c r="CG424" i="2"/>
  <c r="CJ424" i="2" s="1"/>
  <c r="CG190" i="2"/>
  <c r="CJ190" i="2" s="1"/>
  <c r="DI674" i="2"/>
  <c r="CG385" i="2"/>
  <c r="CJ385" i="2" s="1"/>
  <c r="CF386" i="2"/>
  <c r="CC386" i="2" s="1"/>
  <c r="CG188" i="2"/>
  <c r="CJ188" i="2" s="1"/>
  <c r="BN206" i="2"/>
  <c r="BD206" i="2" s="1"/>
  <c r="BT218" i="2"/>
  <c r="CI385" i="2"/>
  <c r="CF550" i="2"/>
  <c r="CC550" i="2" s="1"/>
  <c r="DI469" i="2"/>
  <c r="CF241" i="2"/>
  <c r="CC241" i="2" s="1"/>
  <c r="CG979" i="2"/>
  <c r="CJ979" i="2" s="1"/>
  <c r="CF590" i="2"/>
  <c r="CJ241" i="2"/>
  <c r="BN192" i="2"/>
  <c r="BD192" i="2" s="1"/>
  <c r="BT810" i="2"/>
  <c r="BN596" i="2"/>
  <c r="BD596" i="2" s="1"/>
  <c r="BN406" i="2"/>
  <c r="BD406" i="2" s="1"/>
  <c r="BT848" i="2"/>
  <c r="CH81" i="2"/>
  <c r="DI961" i="2"/>
  <c r="BN549" i="2"/>
  <c r="CJ472" i="2"/>
  <c r="CI351" i="2"/>
  <c r="CH351" i="2" s="1"/>
  <c r="CF350" i="2"/>
  <c r="CG350" i="2"/>
  <c r="CJ350" i="2" s="1"/>
  <c r="CG352" i="2"/>
  <c r="CJ352" i="2" s="1"/>
  <c r="CF352" i="2"/>
  <c r="CC352" i="2" s="1"/>
  <c r="BY352" i="2"/>
  <c r="BT600" i="2"/>
  <c r="BY58" i="2"/>
  <c r="BN826" i="2"/>
  <c r="BD826" i="2" s="1"/>
  <c r="CF859" i="2"/>
  <c r="CC859" i="2" s="1"/>
  <c r="BY322" i="2"/>
  <c r="CF756" i="2"/>
  <c r="CC756" i="2" s="1"/>
  <c r="BN822" i="2"/>
  <c r="BN810" i="2"/>
  <c r="BD810" i="2" s="1"/>
  <c r="CG628" i="2"/>
  <c r="CJ628" i="2" s="1"/>
  <c r="BZ926" i="2"/>
  <c r="BY926" i="2" s="1"/>
  <c r="BT808" i="2"/>
  <c r="DI318" i="2"/>
  <c r="DI929" i="2"/>
  <c r="DJ389" i="2"/>
  <c r="BN414" i="2"/>
  <c r="BD414" i="2" s="1"/>
  <c r="DJ788" i="2"/>
  <c r="CI52" i="2"/>
  <c r="CH52" i="2" s="1"/>
  <c r="CF21" i="2"/>
  <c r="CC21" i="2" s="1"/>
  <c r="CI816" i="2"/>
  <c r="CH816" i="2" s="1"/>
  <c r="BN763" i="2"/>
  <c r="BD763" i="2" s="1"/>
  <c r="BZ747" i="2"/>
  <c r="BY747" i="2" s="1"/>
  <c r="CF125" i="2"/>
  <c r="CC125" i="2" s="1"/>
  <c r="BZ26" i="2"/>
  <c r="BY26" i="2" s="1"/>
  <c r="BZ279" i="2"/>
  <c r="BY279" i="2" s="1"/>
  <c r="DI281" i="2"/>
  <c r="BT462" i="2"/>
  <c r="CG204" i="2"/>
  <c r="CJ204" i="2" s="1"/>
  <c r="BZ287" i="2"/>
  <c r="BY287" i="2" s="1"/>
  <c r="BZ197" i="2"/>
  <c r="BY197" i="2" s="1"/>
  <c r="DI11" i="2"/>
  <c r="BN609" i="2"/>
  <c r="BD609" i="2" s="1"/>
  <c r="BT348" i="2"/>
  <c r="BZ342" i="2"/>
  <c r="BY342" i="2" s="1"/>
  <c r="BN783" i="2"/>
  <c r="BD783" i="2" s="1"/>
  <c r="BZ187" i="2"/>
  <c r="BY187" i="2" s="1"/>
  <c r="BZ346" i="2"/>
  <c r="BY346" i="2" s="1"/>
  <c r="CI320" i="2"/>
  <c r="CH320" i="2" s="1"/>
  <c r="BN81" i="2"/>
  <c r="BN438" i="2"/>
  <c r="BD438" i="2" s="1"/>
  <c r="CJ25" i="2"/>
  <c r="DJ949" i="2"/>
  <c r="BY885" i="2"/>
  <c r="BY652" i="2"/>
  <c r="BY650" i="2"/>
  <c r="CF321" i="2"/>
  <c r="CC321" i="2" s="1"/>
  <c r="CG321" i="2"/>
  <c r="CJ321" i="2" s="1"/>
  <c r="CG322" i="2"/>
  <c r="CJ322" i="2" s="1"/>
  <c r="CF322" i="2"/>
  <c r="CC322" i="2" s="1"/>
  <c r="DJ239" i="2"/>
  <c r="CI600" i="2"/>
  <c r="CG600" i="2"/>
  <c r="CJ600" i="2" s="1"/>
  <c r="BN601" i="2"/>
  <c r="BZ950" i="2"/>
  <c r="BY950" i="2" s="1"/>
  <c r="CF128" i="2"/>
  <c r="CC128" i="2" s="1"/>
  <c r="BZ195" i="2"/>
  <c r="BY195" i="2" s="1"/>
  <c r="BZ154" i="2"/>
  <c r="BY154" i="2" s="1"/>
  <c r="BY292" i="2"/>
  <c r="DI794" i="2"/>
  <c r="BN660" i="2"/>
  <c r="BD660" i="2" s="1"/>
  <c r="BZ321" i="2"/>
  <c r="BY321" i="2" s="1"/>
  <c r="CI41" i="2"/>
  <c r="CH41" i="2" s="1"/>
  <c r="BN791" i="2"/>
  <c r="BT331" i="2"/>
  <c r="BZ695" i="2"/>
  <c r="BY695" i="2" s="1"/>
  <c r="BY467" i="2"/>
  <c r="BZ207" i="2"/>
  <c r="BY207" i="2" s="1"/>
  <c r="BN889" i="2"/>
  <c r="BD889" i="2" s="1"/>
  <c r="DJ931" i="2"/>
  <c r="BZ255" i="2"/>
  <c r="BY255" i="2" s="1"/>
  <c r="BZ77" i="2"/>
  <c r="BY77" i="2" s="1"/>
  <c r="BZ569" i="2"/>
  <c r="BY569" i="2" s="1"/>
  <c r="BN854" i="2"/>
  <c r="BD854" i="2" s="1"/>
  <c r="BN619" i="2"/>
  <c r="BD619" i="2" s="1"/>
  <c r="BZ666" i="2"/>
  <c r="BY666" i="2" s="1"/>
  <c r="CF611" i="2"/>
  <c r="CC611" i="2" s="1"/>
  <c r="DJ879" i="2"/>
  <c r="BZ252" i="2"/>
  <c r="BY252" i="2" s="1"/>
  <c r="CG557" i="2"/>
  <c r="CJ557" i="2" s="1"/>
  <c r="CI893" i="2"/>
  <c r="CH893" i="2" s="1"/>
  <c r="DI802" i="2"/>
  <c r="CJ50" i="2"/>
  <c r="CG576" i="2"/>
  <c r="CJ576" i="2" s="1"/>
  <c r="BZ561" i="2"/>
  <c r="BY561" i="2" s="1"/>
  <c r="DJ461" i="2"/>
  <c r="CG64" i="2"/>
  <c r="CJ64" i="2" s="1"/>
  <c r="CF50" i="2"/>
  <c r="CC50" i="2" s="1"/>
  <c r="CJ311" i="2"/>
  <c r="BZ144" i="2"/>
  <c r="BY144" i="2" s="1"/>
  <c r="CF226" i="2"/>
  <c r="CC226" i="2" s="1"/>
  <c r="BN241" i="2"/>
  <c r="BD241" i="2" s="1"/>
  <c r="DJ402" i="2"/>
  <c r="BZ573" i="2"/>
  <c r="BY573" i="2" s="1"/>
  <c r="CF210" i="2"/>
  <c r="CC210" i="2" s="1"/>
  <c r="BN93" i="2"/>
  <c r="BD93" i="2" s="1"/>
  <c r="CG780" i="2"/>
  <c r="CJ780" i="2" s="1"/>
  <c r="BZ588" i="2"/>
  <c r="BY588" i="2" s="1"/>
  <c r="BN214" i="2"/>
  <c r="BD214" i="2" s="1"/>
  <c r="DJ182" i="2"/>
  <c r="BN29" i="2"/>
  <c r="BD29" i="2" s="1"/>
  <c r="DI333" i="2"/>
  <c r="DI260" i="2"/>
  <c r="BN882" i="2"/>
  <c r="BD882" i="2" s="1"/>
  <c r="DI947" i="2"/>
  <c r="CG232" i="2"/>
  <c r="CJ232" i="2" s="1"/>
  <c r="CF867" i="2"/>
  <c r="CC867" i="2" s="1"/>
  <c r="BN454" i="2"/>
  <c r="BD454" i="2" s="1"/>
  <c r="BZ557" i="2"/>
  <c r="BY557" i="2" s="1"/>
  <c r="DJ5" i="2"/>
  <c r="DI799" i="2"/>
  <c r="BZ526" i="2"/>
  <c r="BY526" i="2" s="1"/>
  <c r="CG260" i="2"/>
  <c r="CJ260" i="2" s="1"/>
  <c r="BN397" i="2"/>
  <c r="BD397" i="2" s="1"/>
  <c r="BN641" i="2"/>
  <c r="BD641" i="2" s="1"/>
  <c r="BY672" i="2"/>
  <c r="BN349" i="2"/>
  <c r="BD349" i="2" s="1"/>
  <c r="CF974" i="2"/>
  <c r="CC974" i="2" s="1"/>
  <c r="DJ590" i="2"/>
  <c r="BN404" i="2"/>
  <c r="BD404" i="2" s="1"/>
  <c r="CG525" i="2"/>
  <c r="CJ525" i="2" s="1"/>
  <c r="CF276" i="2"/>
  <c r="CC276" i="2" s="1"/>
  <c r="BZ669" i="2"/>
  <c r="BY669" i="2" s="1"/>
  <c r="BN779" i="2"/>
  <c r="BD779" i="2" s="1"/>
  <c r="CF737" i="2"/>
  <c r="CC737" i="2" s="1"/>
  <c r="BZ185" i="2"/>
  <c r="BY185" i="2" s="1"/>
  <c r="CI954" i="2"/>
  <c r="CF860" i="2"/>
  <c r="CC860" i="2" s="1"/>
  <c r="CF581" i="2"/>
  <c r="CC581" i="2" s="1"/>
  <c r="BT192" i="2"/>
  <c r="CF964" i="2"/>
  <c r="CC964" i="2" s="1"/>
  <c r="DI336" i="2"/>
  <c r="BZ199" i="2"/>
  <c r="BY199" i="2" s="1"/>
  <c r="BN52" i="2"/>
  <c r="BD52" i="2" s="1"/>
  <c r="CF131" i="2"/>
  <c r="CC131" i="2" s="1"/>
  <c r="CH822" i="2"/>
  <c r="DI113" i="2"/>
  <c r="BY254" i="2"/>
  <c r="BT946" i="2"/>
  <c r="BZ938" i="2"/>
  <c r="BY938" i="2" s="1"/>
  <c r="DJ957" i="2"/>
  <c r="CF932" i="2"/>
  <c r="CC932" i="2" s="1"/>
  <c r="BZ334" i="2"/>
  <c r="BY334" i="2" s="1"/>
  <c r="BN262" i="2"/>
  <c r="BD262" i="2" s="1"/>
  <c r="CI2" i="2"/>
  <c r="CH2" i="2" s="1"/>
  <c r="DJ953" i="2"/>
  <c r="BN984" i="2"/>
  <c r="CF948" i="2"/>
  <c r="CC948" i="2" s="1"/>
  <c r="CJ986" i="2"/>
  <c r="CG954" i="2"/>
  <c r="CJ954" i="2" s="1"/>
  <c r="BZ744" i="2"/>
  <c r="BY744" i="2" s="1"/>
  <c r="CF213" i="2"/>
  <c r="CC213" i="2" s="1"/>
  <c r="BZ203" i="2"/>
  <c r="BY203" i="2" s="1"/>
  <c r="BN657" i="2"/>
  <c r="BT508" i="2"/>
  <c r="CH422" i="2"/>
  <c r="BN410" i="2"/>
  <c r="BD410" i="2" s="1"/>
  <c r="DJ684" i="2"/>
  <c r="BN422" i="2"/>
  <c r="BT504" i="2"/>
  <c r="DJ230" i="2"/>
  <c r="DJ23" i="2"/>
  <c r="CG2" i="2"/>
  <c r="CJ2" i="2" s="1"/>
  <c r="DJ75" i="2"/>
  <c r="BY423" i="2"/>
  <c r="BY455" i="2"/>
  <c r="CG845" i="2"/>
  <c r="CJ845" i="2" s="1"/>
  <c r="CF292" i="2"/>
  <c r="CC292" i="2" s="1"/>
  <c r="CJ292" i="2"/>
  <c r="DI18" i="2"/>
  <c r="BZ290" i="2"/>
  <c r="BY290" i="2" s="1"/>
  <c r="BZ215" i="2"/>
  <c r="BY215" i="2" s="1"/>
  <c r="CG657" i="2"/>
  <c r="CJ657" i="2" s="1"/>
  <c r="CF800" i="2"/>
  <c r="CC800" i="2" s="1"/>
  <c r="CI121" i="2"/>
  <c r="CH121" i="2" s="1"/>
  <c r="BZ792" i="2"/>
  <c r="BY792" i="2" s="1"/>
  <c r="BT85" i="2"/>
  <c r="BN722" i="2"/>
  <c r="BD722" i="2" s="1"/>
  <c r="BZ915" i="2"/>
  <c r="BY915" i="2" s="1"/>
  <c r="BZ265" i="2"/>
  <c r="BY265" i="2" s="1"/>
  <c r="BZ714" i="2"/>
  <c r="BY714" i="2" s="1"/>
  <c r="BT955" i="2"/>
  <c r="BY600" i="2"/>
  <c r="CH85" i="2"/>
  <c r="CH83" i="2"/>
  <c r="BY85" i="2"/>
  <c r="BY457" i="2"/>
  <c r="DI168" i="2"/>
  <c r="CG694" i="2"/>
  <c r="CJ694" i="2" s="1"/>
  <c r="BN487" i="2"/>
  <c r="BD487" i="2" s="1"/>
  <c r="DI503" i="2"/>
  <c r="CI921" i="2"/>
  <c r="CH921" i="2" s="1"/>
  <c r="BN191" i="2"/>
  <c r="BD191" i="2" s="1"/>
  <c r="BT225" i="2"/>
  <c r="BN747" i="2"/>
  <c r="BD747" i="2" s="1"/>
  <c r="CG560" i="2"/>
  <c r="CJ560" i="2" s="1"/>
  <c r="DJ111" i="2"/>
  <c r="BZ920" i="2"/>
  <c r="BY920" i="2" s="1"/>
  <c r="BZ865" i="2"/>
  <c r="BY865" i="2" s="1"/>
  <c r="BZ260" i="2"/>
  <c r="BY260" i="2" s="1"/>
  <c r="CF558" i="2"/>
  <c r="CC558" i="2" s="1"/>
  <c r="BZ822" i="2"/>
  <c r="BY822" i="2" s="1"/>
  <c r="DJ758" i="2"/>
  <c r="DJ558" i="2"/>
  <c r="BN759" i="2"/>
  <c r="BD759" i="2" s="1"/>
  <c r="CF749" i="2"/>
  <c r="CC749" i="2" s="1"/>
  <c r="BZ454" i="2"/>
  <c r="BY454" i="2" s="1"/>
  <c r="BZ928" i="2"/>
  <c r="BY928" i="2" s="1"/>
  <c r="CG869" i="2"/>
  <c r="CJ869" i="2" s="1"/>
  <c r="CF776" i="2"/>
  <c r="CC776" i="2" s="1"/>
  <c r="DI939" i="2"/>
  <c r="CG938" i="2"/>
  <c r="CJ938" i="2" s="1"/>
  <c r="CG215" i="2"/>
  <c r="CJ215" i="2" s="1"/>
  <c r="BN780" i="2"/>
  <c r="BD780" i="2" s="1"/>
  <c r="BN168" i="2"/>
  <c r="BD168" i="2" s="1"/>
  <c r="BZ694" i="2"/>
  <c r="BY694" i="2" s="1"/>
  <c r="CF862" i="2"/>
  <c r="CC862" i="2" s="1"/>
  <c r="CF751" i="2"/>
  <c r="CC751" i="2" s="1"/>
  <c r="CI584" i="2"/>
  <c r="CH584" i="2" s="1"/>
  <c r="CG584" i="2"/>
  <c r="CJ584" i="2" s="1"/>
  <c r="DI635" i="2"/>
  <c r="BN194" i="2"/>
  <c r="BD194" i="2" s="1"/>
  <c r="BN118" i="2"/>
  <c r="BD118" i="2" s="1"/>
  <c r="BN726" i="2"/>
  <c r="BD726" i="2" s="1"/>
  <c r="CI381" i="2"/>
  <c r="CH381" i="2" s="1"/>
  <c r="CI132" i="2"/>
  <c r="CH132" i="2" s="1"/>
  <c r="BN150" i="2"/>
  <c r="BD150" i="2" s="1"/>
  <c r="BZ242" i="2"/>
  <c r="BY242" i="2" s="1"/>
  <c r="BT735" i="2"/>
  <c r="DI807" i="2"/>
  <c r="BZ564" i="2"/>
  <c r="BY564" i="2" s="1"/>
  <c r="DI507" i="2"/>
  <c r="BN400" i="2"/>
  <c r="BD400" i="2" s="1"/>
  <c r="BZ794" i="2"/>
  <c r="BY794" i="2" s="1"/>
  <c r="BN761" i="2"/>
  <c r="BD761" i="2" s="1"/>
  <c r="BZ658" i="2"/>
  <c r="BY658" i="2" s="1"/>
  <c r="CF582" i="2"/>
  <c r="CC582" i="2" s="1"/>
  <c r="BN408" i="2"/>
  <c r="BD408" i="2" s="1"/>
  <c r="BN365" i="2"/>
  <c r="BD365" i="2" s="1"/>
  <c r="CG846" i="2"/>
  <c r="CJ846" i="2" s="1"/>
  <c r="CI771" i="2"/>
  <c r="CH771" i="2" s="1"/>
  <c r="BT672" i="2"/>
  <c r="CF187" i="2"/>
  <c r="CC187" i="2" s="1"/>
  <c r="CI130" i="2"/>
  <c r="CH130" i="2" s="1"/>
  <c r="CI846" i="2"/>
  <c r="CH846" i="2" s="1"/>
  <c r="DJ555" i="2"/>
  <c r="CI430" i="2"/>
  <c r="CH430" i="2" s="1"/>
  <c r="BN252" i="2"/>
  <c r="BD252" i="2" s="1"/>
  <c r="BN188" i="2"/>
  <c r="BD188" i="2" s="1"/>
  <c r="DI101" i="2"/>
  <c r="BT864" i="2"/>
  <c r="BZ785" i="2"/>
  <c r="BY785" i="2" s="1"/>
  <c r="BN912" i="2"/>
  <c r="BD912" i="2" s="1"/>
  <c r="BZ847" i="2"/>
  <c r="BY847" i="2" s="1"/>
  <c r="CI604" i="2"/>
  <c r="CH604" i="2" s="1"/>
  <c r="DI346" i="2"/>
  <c r="CF73" i="2"/>
  <c r="CC73" i="2" s="1"/>
  <c r="BN68" i="2"/>
  <c r="BD68" i="2" s="1"/>
  <c r="BD688" i="2"/>
  <c r="BD687" i="2"/>
  <c r="CF471" i="2"/>
  <c r="CC471" i="2" s="1"/>
  <c r="BT558" i="2"/>
  <c r="BT417" i="2"/>
  <c r="BZ890" i="2"/>
  <c r="BY890" i="2" s="1"/>
  <c r="BZ516" i="2"/>
  <c r="BY516" i="2" s="1"/>
  <c r="CI552" i="2"/>
  <c r="CH552" i="2" s="1"/>
  <c r="CG552" i="2"/>
  <c r="CJ552" i="2" s="1"/>
  <c r="DI491" i="2"/>
  <c r="BZ295" i="2"/>
  <c r="BY295" i="2" s="1"/>
  <c r="DI330" i="2"/>
  <c r="DI273" i="2"/>
  <c r="CJ200" i="2"/>
  <c r="BN733" i="2"/>
  <c r="BD733" i="2" s="1"/>
  <c r="CI958" i="2"/>
  <c r="CH958" i="2" s="1"/>
  <c r="DJ737" i="2"/>
  <c r="BN624" i="2"/>
  <c r="BD624" i="2" s="1"/>
  <c r="CI77" i="2"/>
  <c r="CH77" i="2" s="1"/>
  <c r="DJ257" i="2"/>
  <c r="CI467" i="2"/>
  <c r="BN576" i="2"/>
  <c r="BD576" i="2" s="1"/>
  <c r="BN943" i="2"/>
  <c r="BZ876" i="2"/>
  <c r="BY876" i="2" s="1"/>
  <c r="DI734" i="2"/>
  <c r="BZ535" i="2"/>
  <c r="BY535" i="2" s="1"/>
  <c r="CF208" i="2"/>
  <c r="CC208" i="2" s="1"/>
  <c r="CF234" i="2"/>
  <c r="CC234" i="2" s="1"/>
  <c r="CI858" i="2"/>
  <c r="CH858" i="2" s="1"/>
  <c r="CI203" i="2"/>
  <c r="CH203" i="2" s="1"/>
  <c r="CJ208" i="2"/>
  <c r="BN200" i="2"/>
  <c r="BD200" i="2" s="1"/>
  <c r="DI373" i="2"/>
  <c r="BN197" i="2"/>
  <c r="BN789" i="2"/>
  <c r="BD789" i="2" s="1"/>
  <c r="BN371" i="2"/>
  <c r="BD371" i="2" s="1"/>
  <c r="BZ107" i="2"/>
  <c r="BY107" i="2" s="1"/>
  <c r="BN37" i="2"/>
  <c r="BD37" i="2" s="1"/>
  <c r="BN413" i="2"/>
  <c r="BD413" i="2" s="1"/>
  <c r="CG858" i="2"/>
  <c r="CJ858" i="2" s="1"/>
  <c r="BZ691" i="2"/>
  <c r="BY691" i="2" s="1"/>
  <c r="BZ814" i="2"/>
  <c r="BY814" i="2" s="1"/>
  <c r="BZ431" i="2"/>
  <c r="BY431" i="2" s="1"/>
  <c r="CG133" i="2"/>
  <c r="CJ133" i="2" s="1"/>
  <c r="DI354" i="2"/>
  <c r="BZ872" i="2"/>
  <c r="BY872" i="2" s="1"/>
  <c r="DI369" i="2"/>
  <c r="BN883" i="2"/>
  <c r="BD883" i="2" s="1"/>
  <c r="BZ925" i="2"/>
  <c r="BY925" i="2" s="1"/>
  <c r="BN933" i="2"/>
  <c r="BD933" i="2" s="1"/>
  <c r="BN885" i="2"/>
  <c r="BZ158" i="2"/>
  <c r="BY158" i="2" s="1"/>
  <c r="BY385" i="2"/>
  <c r="BN649" i="2"/>
  <c r="BD649" i="2" s="1"/>
  <c r="CI36" i="2"/>
  <c r="CH36" i="2" s="1"/>
  <c r="CG779" i="2"/>
  <c r="CJ779" i="2" s="1"/>
  <c r="CG956" i="2"/>
  <c r="CJ956" i="2" s="1"/>
  <c r="BZ919" i="2"/>
  <c r="BY919" i="2" s="1"/>
  <c r="BZ797" i="2"/>
  <c r="BY797" i="2" s="1"/>
  <c r="DI690" i="2"/>
  <c r="CF902" i="2"/>
  <c r="CC902" i="2" s="1"/>
  <c r="DJ438" i="2"/>
  <c r="BZ262" i="2"/>
  <c r="BY262" i="2" s="1"/>
  <c r="BN915" i="2"/>
  <c r="BD915" i="2" s="1"/>
  <c r="CI470" i="2"/>
  <c r="CH470" i="2" s="1"/>
  <c r="DI19" i="2"/>
  <c r="DI274" i="2"/>
  <c r="BN251" i="2"/>
  <c r="BD251" i="2" s="1"/>
  <c r="DI433" i="2"/>
  <c r="DI178" i="2"/>
  <c r="BN704" i="2"/>
  <c r="BD704" i="2" s="1"/>
  <c r="CF282" i="2"/>
  <c r="CC282" i="2" s="1"/>
  <c r="CG237" i="2"/>
  <c r="CJ237" i="2" s="1"/>
  <c r="BN166" i="2"/>
  <c r="BD166" i="2" s="1"/>
  <c r="BZ534" i="2"/>
  <c r="BY534" i="2" s="1"/>
  <c r="BZ524" i="2"/>
  <c r="BY524" i="2" s="1"/>
  <c r="CG856" i="2"/>
  <c r="CJ856" i="2" s="1"/>
  <c r="BN174" i="2"/>
  <c r="BD174" i="2" s="1"/>
  <c r="BT212" i="2"/>
  <c r="CI142" i="2"/>
  <c r="CH142" i="2" s="1"/>
  <c r="CG129" i="2"/>
  <c r="CJ129" i="2" s="1"/>
  <c r="DI93" i="2"/>
  <c r="BN550" i="2"/>
  <c r="BT315" i="2"/>
  <c r="BT254" i="2"/>
  <c r="BZ698" i="2"/>
  <c r="BY698" i="2" s="1"/>
  <c r="BN242" i="2"/>
  <c r="BD242" i="2" s="1"/>
  <c r="BZ148" i="2"/>
  <c r="BY148" i="2" s="1"/>
  <c r="BN579" i="2"/>
  <c r="BD579" i="2" s="1"/>
  <c r="CI126" i="2"/>
  <c r="CH126" i="2" s="1"/>
  <c r="DI887" i="2"/>
  <c r="CF928" i="2"/>
  <c r="CC928" i="2" s="1"/>
  <c r="BZ620" i="2"/>
  <c r="BY620" i="2" s="1"/>
  <c r="BZ922" i="2"/>
  <c r="BY922" i="2" s="1"/>
  <c r="BN805" i="2"/>
  <c r="BD805" i="2" s="1"/>
  <c r="BZ596" i="2"/>
  <c r="BY596" i="2" s="1"/>
  <c r="CI868" i="2"/>
  <c r="CH868" i="2" s="1"/>
  <c r="BZ830" i="2"/>
  <c r="BY830" i="2" s="1"/>
  <c r="BT831" i="2"/>
  <c r="CI759" i="2"/>
  <c r="CH759" i="2" s="1"/>
  <c r="CG796" i="2"/>
  <c r="CJ796" i="2" s="1"/>
  <c r="DI779" i="2"/>
  <c r="BN916" i="2"/>
  <c r="BD916" i="2" s="1"/>
  <c r="BN897" i="2"/>
  <c r="BD897" i="2" s="1"/>
  <c r="BZ742" i="2"/>
  <c r="BY742" i="2" s="1"/>
  <c r="CG778" i="2"/>
  <c r="CJ778" i="2" s="1"/>
  <c r="CG905" i="2"/>
  <c r="CJ905" i="2" s="1"/>
  <c r="CI778" i="2"/>
  <c r="CH778" i="2" s="1"/>
  <c r="BT463" i="2"/>
  <c r="DI535" i="2"/>
  <c r="BN593" i="2"/>
  <c r="BD593" i="2" s="1"/>
  <c r="BZ572" i="2"/>
  <c r="BY572" i="2" s="1"/>
  <c r="BN27" i="2"/>
  <c r="BD27" i="2" s="1"/>
  <c r="CF651" i="2"/>
  <c r="CC651" i="2" s="1"/>
  <c r="BZ680" i="2"/>
  <c r="BY680" i="2" s="1"/>
  <c r="BZ755" i="2"/>
  <c r="BY755" i="2" s="1"/>
  <c r="DI871" i="2"/>
  <c r="BZ553" i="2"/>
  <c r="BY553" i="2" s="1"/>
  <c r="BZ42" i="2"/>
  <c r="BY42" i="2" s="1"/>
  <c r="BZ75" i="2"/>
  <c r="BY75" i="2" s="1"/>
  <c r="BN773" i="2"/>
  <c r="BD773" i="2" s="1"/>
  <c r="CG965" i="2"/>
  <c r="CJ965" i="2" s="1"/>
  <c r="BN785" i="2"/>
  <c r="BD785" i="2" s="1"/>
  <c r="CJ746" i="2"/>
  <c r="BN700" i="2"/>
  <c r="BD700" i="2" s="1"/>
  <c r="CG589" i="2"/>
  <c r="CJ589" i="2" s="1"/>
  <c r="CI544" i="2"/>
  <c r="CH544" i="2" s="1"/>
  <c r="DJ386" i="2"/>
  <c r="BT206" i="2"/>
  <c r="BZ496" i="2"/>
  <c r="BY496" i="2" s="1"/>
  <c r="CG643" i="2"/>
  <c r="CJ643" i="2" s="1"/>
  <c r="BZ400" i="2"/>
  <c r="BY400" i="2" s="1"/>
  <c r="DI172" i="2"/>
  <c r="DJ657" i="2"/>
  <c r="BZ923" i="2"/>
  <c r="BY923" i="2" s="1"/>
  <c r="CI938" i="2"/>
  <c r="CH938" i="2" s="1"/>
  <c r="CJ674" i="2"/>
  <c r="CI643" i="2"/>
  <c r="CH643" i="2" s="1"/>
  <c r="BN541" i="2"/>
  <c r="BD541" i="2" s="1"/>
  <c r="BN552" i="2"/>
  <c r="BD552" i="2" s="1"/>
  <c r="BZ156" i="2"/>
  <c r="BY156" i="2" s="1"/>
  <c r="BZ224" i="2"/>
  <c r="BY224" i="2" s="1"/>
  <c r="BZ991" i="2"/>
  <c r="BY991" i="2" s="1"/>
  <c r="BN919" i="2"/>
  <c r="BD919" i="2" s="1"/>
  <c r="BZ845" i="2"/>
  <c r="BY845" i="2" s="1"/>
  <c r="CG841" i="2"/>
  <c r="CJ841" i="2" s="1"/>
  <c r="CF788" i="2"/>
  <c r="CC788" i="2" s="1"/>
  <c r="BN208" i="2"/>
  <c r="BD208" i="2" s="1"/>
  <c r="BT718" i="2"/>
  <c r="BN850" i="2"/>
  <c r="BD850" i="2" s="1"/>
  <c r="BN753" i="2"/>
  <c r="BD753" i="2" s="1"/>
  <c r="BZ428" i="2"/>
  <c r="BY428" i="2" s="1"/>
  <c r="DI276" i="2"/>
  <c r="CF252" i="2"/>
  <c r="CC252" i="2" s="1"/>
  <c r="CI965" i="2"/>
  <c r="BN922" i="2"/>
  <c r="BD922" i="2" s="1"/>
  <c r="CI841" i="2"/>
  <c r="CH841" i="2" s="1"/>
  <c r="BZ683" i="2"/>
  <c r="BY683" i="2" s="1"/>
  <c r="CF746" i="2"/>
  <c r="CC746" i="2" s="1"/>
  <c r="CF674" i="2"/>
  <c r="CI674" i="2" s="1"/>
  <c r="BN719" i="2"/>
  <c r="BD719" i="2" s="1"/>
  <c r="CG544" i="2"/>
  <c r="CJ544" i="2" s="1"/>
  <c r="BT512" i="2"/>
  <c r="BZ80" i="2"/>
  <c r="BY80" i="2" s="1"/>
  <c r="BZ150" i="2"/>
  <c r="BY150" i="2" s="1"/>
  <c r="DJ937" i="2"/>
  <c r="BZ860" i="2"/>
  <c r="BY860" i="2" s="1"/>
  <c r="DI641" i="2"/>
  <c r="BN62" i="2"/>
  <c r="BD62" i="2" s="1"/>
  <c r="BZ74" i="2"/>
  <c r="BY74" i="2" s="1"/>
  <c r="BT959" i="2"/>
  <c r="BN446" i="2"/>
  <c r="BD446" i="2" s="1"/>
  <c r="BT335" i="2"/>
  <c r="BZ34" i="2"/>
  <c r="BY34" i="2" s="1"/>
  <c r="CG958" i="2"/>
  <c r="CJ958" i="2" s="1"/>
  <c r="BZ97" i="2"/>
  <c r="BY97" i="2" s="1"/>
  <c r="BD97" i="2" s="1"/>
  <c r="BN161" i="2"/>
  <c r="BD161" i="2" s="1"/>
  <c r="BZ2" i="2"/>
  <c r="BY2" i="2" s="1"/>
  <c r="CG467" i="2"/>
  <c r="CJ467" i="2" s="1"/>
  <c r="BN227" i="2"/>
  <c r="BD227" i="2" s="1"/>
  <c r="BN372" i="2"/>
  <c r="BD372" i="2" s="1"/>
  <c r="BN821" i="2"/>
  <c r="DI4" i="2"/>
  <c r="DI30" i="2"/>
  <c r="BZ917" i="2"/>
  <c r="BY917" i="2" s="1"/>
  <c r="BN920" i="2"/>
  <c r="BD920" i="2" s="1"/>
  <c r="CJ907" i="2"/>
  <c r="CG693" i="2"/>
  <c r="CJ693" i="2" s="1"/>
  <c r="DJ660" i="2"/>
  <c r="BZ581" i="2"/>
  <c r="BY581" i="2" s="1"/>
  <c r="DI547" i="2"/>
  <c r="CJ513" i="2"/>
  <c r="CI270" i="2"/>
  <c r="CH270" i="2" s="1"/>
  <c r="CF802" i="2"/>
  <c r="CC802" i="2" s="1"/>
  <c r="DJ725" i="2"/>
  <c r="CI623" i="2"/>
  <c r="CH623" i="2" s="1"/>
  <c r="CI560" i="2"/>
  <c r="CH560" i="2" s="1"/>
  <c r="BZ593" i="2"/>
  <c r="BY593" i="2" s="1"/>
  <c r="DI638" i="2"/>
  <c r="BZ441" i="2"/>
  <c r="BY441" i="2" s="1"/>
  <c r="CG270" i="2"/>
  <c r="CJ270" i="2" s="1"/>
  <c r="BN434" i="2"/>
  <c r="BD434" i="2" s="1"/>
  <c r="BT241" i="2"/>
  <c r="CJ967" i="2"/>
  <c r="CG217" i="2"/>
  <c r="CJ217" i="2" s="1"/>
  <c r="BZ575" i="2"/>
  <c r="BY575" i="2" s="1"/>
  <c r="BN545" i="2"/>
  <c r="BD545" i="2" s="1"/>
  <c r="BN426" i="2"/>
  <c r="BN196" i="2"/>
  <c r="BD196" i="2" s="1"/>
  <c r="BN233" i="2"/>
  <c r="BD233" i="2" s="1"/>
  <c r="BZ65" i="2"/>
  <c r="BY65" i="2" s="1"/>
  <c r="CG976" i="2"/>
  <c r="CJ976" i="2" s="1"/>
  <c r="DI971" i="2"/>
  <c r="CG966" i="2"/>
  <c r="CJ966" i="2" s="1"/>
  <c r="CF854" i="2"/>
  <c r="CC854" i="2" s="1"/>
  <c r="CG909" i="2"/>
  <c r="CJ909" i="2" s="1"/>
  <c r="BN860" i="2"/>
  <c r="BD860" i="2" s="1"/>
  <c r="BZ772" i="2"/>
  <c r="BY772" i="2" s="1"/>
  <c r="BN694" i="2"/>
  <c r="BD694" i="2" s="1"/>
  <c r="DI746" i="2"/>
  <c r="BN672" i="2"/>
  <c r="CJ735" i="2"/>
  <c r="BZ486" i="2"/>
  <c r="BY486" i="2" s="1"/>
  <c r="DI314" i="2"/>
  <c r="CI217" i="2"/>
  <c r="CH217" i="2" s="1"/>
  <c r="BT186" i="2"/>
  <c r="DI60" i="2"/>
  <c r="BZ20" i="2"/>
  <c r="BY20" i="2" s="1"/>
  <c r="BN979" i="2"/>
  <c r="BD979" i="2" s="1"/>
  <c r="CG814" i="2"/>
  <c r="CJ814" i="2" s="1"/>
  <c r="CG61" i="2"/>
  <c r="CJ61" i="2" s="1"/>
  <c r="BN635" i="2"/>
  <c r="BD635" i="2" s="1"/>
  <c r="BN73" i="2"/>
  <c r="BD73" i="2" s="1"/>
  <c r="DJ733" i="2"/>
  <c r="CF740" i="2"/>
  <c r="CC740" i="2" s="1"/>
  <c r="BT299" i="2"/>
  <c r="BN260" i="2"/>
  <c r="BD260" i="2" s="1"/>
  <c r="BN225" i="2"/>
  <c r="BD225" i="2" s="1"/>
  <c r="CF814" i="2"/>
  <c r="CC814" i="2" s="1"/>
  <c r="DJ783" i="2"/>
  <c r="CF967" i="2"/>
  <c r="CJ978" i="2"/>
  <c r="CI966" i="2"/>
  <c r="CF978" i="2"/>
  <c r="CC978" i="2" s="1"/>
  <c r="CI976" i="2"/>
  <c r="CH976" i="2" s="1"/>
  <c r="BZ710" i="2"/>
  <c r="BY710" i="2" s="1"/>
  <c r="CF513" i="2"/>
  <c r="CI513" i="2" s="1"/>
  <c r="CH513" i="2" s="1"/>
  <c r="DI105" i="2"/>
  <c r="DJ884" i="2"/>
  <c r="CF907" i="2"/>
  <c r="CC907" i="2" s="1"/>
  <c r="BN816" i="2"/>
  <c r="BD816" i="2" s="1"/>
  <c r="BZ778" i="2"/>
  <c r="BY778" i="2" s="1"/>
  <c r="CF735" i="2"/>
  <c r="CC735" i="2" s="1"/>
  <c r="BN220" i="2"/>
  <c r="BD220" i="2" s="1"/>
  <c r="DI242" i="2"/>
  <c r="CJ284" i="2"/>
  <c r="BZ193" i="2"/>
  <c r="BY193" i="2" s="1"/>
  <c r="BN190" i="2"/>
  <c r="BD190" i="2" s="1"/>
  <c r="DI518" i="2"/>
  <c r="BZ251" i="2"/>
  <c r="BY251" i="2" s="1"/>
  <c r="DI583" i="2"/>
  <c r="DI551" i="2"/>
  <c r="CF284" i="2"/>
  <c r="CC284" i="2" s="1"/>
  <c r="BZ271" i="2"/>
  <c r="BY271" i="2" s="1"/>
  <c r="CI28" i="2"/>
  <c r="CH28" i="2" s="1"/>
  <c r="BN802" i="2"/>
  <c r="BD802" i="2" s="1"/>
  <c r="BZ528" i="2"/>
  <c r="BY528" i="2" s="1"/>
  <c r="CF448" i="2"/>
  <c r="CC448" i="2" s="1"/>
  <c r="BN91" i="2"/>
  <c r="BD91" i="2" s="1"/>
  <c r="BN585" i="2"/>
  <c r="BD585" i="2" s="1"/>
  <c r="BZ244" i="2"/>
  <c r="BY244" i="2" s="1"/>
  <c r="BZ68" i="2"/>
  <c r="BY68" i="2" s="1"/>
  <c r="BN311" i="2"/>
  <c r="BD311" i="2" s="1"/>
  <c r="BN418" i="2"/>
  <c r="BD418" i="2" s="1"/>
  <c r="BN887" i="2"/>
  <c r="BD887" i="2" s="1"/>
  <c r="BN751" i="2"/>
  <c r="BD751" i="2" s="1"/>
  <c r="CG456" i="2"/>
  <c r="CJ456" i="2" s="1"/>
  <c r="DJ446" i="2"/>
  <c r="BZ350" i="2"/>
  <c r="BY350" i="2" s="1"/>
  <c r="CJ187" i="2"/>
  <c r="DJ268" i="2"/>
  <c r="BT835" i="2"/>
  <c r="CF903" i="2"/>
  <c r="CC903" i="2" s="1"/>
  <c r="BN737" i="2"/>
  <c r="BD737" i="2" s="1"/>
  <c r="CF748" i="2"/>
  <c r="CC748" i="2" s="1"/>
  <c r="CI707" i="2"/>
  <c r="CH707" i="2" s="1"/>
  <c r="BT719" i="2"/>
  <c r="BZ605" i="2"/>
  <c r="BY605" i="2" s="1"/>
  <c r="CF483" i="2"/>
  <c r="CC483" i="2" s="1"/>
  <c r="CJ483" i="2"/>
  <c r="CI207" i="2"/>
  <c r="CH207" i="2" s="1"/>
  <c r="BN202" i="2"/>
  <c r="BD202" i="2" s="1"/>
  <c r="CF54" i="2"/>
  <c r="CC54" i="2" s="1"/>
  <c r="BZ471" i="2"/>
  <c r="BY471" i="2" s="1"/>
  <c r="BZ974" i="2"/>
  <c r="BY974" i="2" s="1"/>
  <c r="CJ903" i="2"/>
  <c r="BZ816" i="2"/>
  <c r="BY816" i="2" s="1"/>
  <c r="CJ748" i="2"/>
  <c r="BN553" i="2"/>
  <c r="BD553" i="2" s="1"/>
  <c r="CI516" i="2"/>
  <c r="CH516" i="2" s="1"/>
  <c r="CF433" i="2"/>
  <c r="CC433" i="2" s="1"/>
  <c r="BT352" i="2"/>
  <c r="BN218" i="2"/>
  <c r="BD218" i="2" s="1"/>
  <c r="CF982" i="2"/>
  <c r="CC982" i="2" s="1"/>
  <c r="CF944" i="2"/>
  <c r="CC944" i="2" s="1"/>
  <c r="BN925" i="2"/>
  <c r="BD925" i="2" s="1"/>
  <c r="CF908" i="2"/>
  <c r="CC908" i="2" s="1"/>
  <c r="DI789" i="2"/>
  <c r="DJ550" i="2"/>
  <c r="BN573" i="2"/>
  <c r="BD573" i="2" s="1"/>
  <c r="BZ191" i="2"/>
  <c r="BY191" i="2" s="1"/>
  <c r="BN204" i="2"/>
  <c r="BD204" i="2" s="1"/>
  <c r="BN236" i="2"/>
  <c r="BD236" i="2" s="1"/>
  <c r="CF53" i="2"/>
  <c r="CC53" i="2" s="1"/>
  <c r="BZ18" i="2"/>
  <c r="BY18" i="2" s="1"/>
  <c r="CI781" i="2"/>
  <c r="CH781" i="2" s="1"/>
  <c r="CI313" i="2"/>
  <c r="CH313" i="2" s="1"/>
  <c r="CG313" i="2"/>
  <c r="CJ313" i="2" s="1"/>
  <c r="DI828" i="2"/>
  <c r="BZ932" i="2"/>
  <c r="BY932" i="2" s="1"/>
  <c r="BT982" i="2"/>
  <c r="BZ740" i="2"/>
  <c r="BY740" i="2" s="1"/>
  <c r="CF521" i="2"/>
  <c r="CC521" i="2" s="1"/>
  <c r="DI350" i="2"/>
  <c r="BZ354" i="2"/>
  <c r="BY354" i="2" s="1"/>
  <c r="CF310" i="2"/>
  <c r="CC310" i="2" s="1"/>
  <c r="DJ115" i="2"/>
  <c r="DI959" i="2"/>
  <c r="BZ597" i="2"/>
  <c r="BY597" i="2" s="1"/>
  <c r="CJ521" i="2"/>
  <c r="DI360" i="2"/>
  <c r="BZ9" i="2"/>
  <c r="BY9" i="2" s="1"/>
  <c r="DI47" i="2"/>
  <c r="CG644" i="2"/>
  <c r="CJ644" i="2" s="1"/>
  <c r="CG516" i="2"/>
  <c r="CJ516" i="2" s="1"/>
  <c r="DI119" i="2"/>
  <c r="BT615" i="2"/>
  <c r="BZ381" i="2"/>
  <c r="BY381" i="2" s="1"/>
  <c r="BN250" i="2"/>
  <c r="BD250" i="2" s="1"/>
  <c r="BZ146" i="2"/>
  <c r="BY146" i="2" s="1"/>
  <c r="DI123" i="2"/>
  <c r="CF25" i="2"/>
  <c r="DI87" i="2"/>
  <c r="BZ152" i="2"/>
  <c r="BY152" i="2" s="1"/>
  <c r="BZ25" i="2"/>
  <c r="BY25" i="2" s="1"/>
  <c r="BZ10" i="2"/>
  <c r="BY10" i="2" s="1"/>
  <c r="BN245" i="2"/>
  <c r="BD245" i="2" s="1"/>
  <c r="BN384" i="2"/>
  <c r="BZ283" i="2"/>
  <c r="BY283" i="2" s="1"/>
  <c r="BZ301" i="2"/>
  <c r="BY301" i="2" s="1"/>
  <c r="DI405" i="2"/>
  <c r="BT312" i="2"/>
  <c r="CG207" i="2"/>
  <c r="CJ207" i="2" s="1"/>
  <c r="CC894" i="2"/>
  <c r="BZ161" i="2"/>
  <c r="BY161" i="2" s="1"/>
  <c r="DI559" i="2"/>
  <c r="BZ339" i="2"/>
  <c r="BY339" i="2" s="1"/>
  <c r="BZ723" i="2"/>
  <c r="BY723" i="2" s="1"/>
  <c r="BN797" i="2"/>
  <c r="BD797" i="2" s="1"/>
  <c r="BZ201" i="2"/>
  <c r="BY201" i="2" s="1"/>
  <c r="BT800" i="2"/>
  <c r="BN216" i="2"/>
  <c r="BD216" i="2" s="1"/>
  <c r="CJ148" i="2"/>
  <c r="BT975" i="2"/>
  <c r="CG381" i="2"/>
  <c r="CJ381" i="2" s="1"/>
  <c r="DI501" i="2"/>
  <c r="CI423" i="2"/>
  <c r="CH423" i="2" s="1"/>
  <c r="CJ158" i="2"/>
  <c r="CF148" i="2"/>
  <c r="CC148" i="2" s="1"/>
  <c r="BZ240" i="2"/>
  <c r="BY240" i="2" s="1"/>
  <c r="BN45" i="2"/>
  <c r="BD45" i="2" s="1"/>
  <c r="DJ15" i="2"/>
  <c r="CI979" i="2"/>
  <c r="CH979" i="2" s="1"/>
  <c r="CG861" i="2"/>
  <c r="CJ861" i="2" s="1"/>
  <c r="BN644" i="2"/>
  <c r="BD644" i="2" s="1"/>
  <c r="BZ619" i="2"/>
  <c r="BY619" i="2" s="1"/>
  <c r="CI255" i="2"/>
  <c r="CH255" i="2" s="1"/>
  <c r="CF158" i="2"/>
  <c r="CC158" i="2" s="1"/>
  <c r="BN182" i="2"/>
  <c r="BD182" i="2" s="1"/>
  <c r="BN353" i="2"/>
  <c r="BD353" i="2" s="1"/>
  <c r="BZ699" i="2"/>
  <c r="BY699" i="2" s="1"/>
  <c r="BZ178" i="2"/>
  <c r="BY178" i="2" s="1"/>
  <c r="CF901" i="2"/>
  <c r="CC901" i="2" s="1"/>
  <c r="BZ119" i="2"/>
  <c r="BY119" i="2" s="1"/>
  <c r="BN358" i="2"/>
  <c r="BD358" i="2" s="1"/>
  <c r="CI55" i="2"/>
  <c r="CH55" i="2" s="1"/>
  <c r="BN189" i="2"/>
  <c r="BD189" i="2" s="1"/>
  <c r="BN630" i="2"/>
  <c r="BD630" i="2" s="1"/>
  <c r="CI46" i="2"/>
  <c r="CH46" i="2" s="1"/>
  <c r="DI626" i="2"/>
  <c r="BN638" i="2"/>
  <c r="BD638" i="2" s="1"/>
  <c r="BN794" i="2"/>
  <c r="BD794" i="2" s="1"/>
  <c r="BN430" i="2"/>
  <c r="BD430" i="2" s="1"/>
  <c r="DI824" i="2"/>
  <c r="DI546" i="2"/>
  <c r="BN760" i="2"/>
  <c r="BD760" i="2" s="1"/>
  <c r="BN427" i="2"/>
  <c r="CI266" i="2"/>
  <c r="CH266" i="2" s="1"/>
  <c r="BT924" i="2"/>
  <c r="DJ791" i="2"/>
  <c r="CG852" i="2"/>
  <c r="CJ852" i="2" s="1"/>
  <c r="BZ805" i="2"/>
  <c r="BY805" i="2" s="1"/>
  <c r="BN758" i="2"/>
  <c r="BD758" i="2" s="1"/>
  <c r="CF714" i="2"/>
  <c r="CC714" i="2" s="1"/>
  <c r="CF624" i="2"/>
  <c r="CC624" i="2" s="1"/>
  <c r="CG608" i="2"/>
  <c r="CJ608" i="2" s="1"/>
  <c r="CI577" i="2"/>
  <c r="CH577" i="2" s="1"/>
  <c r="CF311" i="2"/>
  <c r="CC311" i="2" s="1"/>
  <c r="DI342" i="2"/>
  <c r="CI309" i="2"/>
  <c r="CH309" i="2" s="1"/>
  <c r="BZ540" i="2"/>
  <c r="BY540" i="2" s="1"/>
  <c r="CF971" i="2"/>
  <c r="CC971" i="2" s="1"/>
  <c r="CF906" i="2"/>
  <c r="CC906" i="2" s="1"/>
  <c r="DI773" i="2"/>
  <c r="BN669" i="2"/>
  <c r="BD669" i="2" s="1"/>
  <c r="BN715" i="2"/>
  <c r="BD715" i="2" s="1"/>
  <c r="BN652" i="2"/>
  <c r="BN556" i="2"/>
  <c r="BD556" i="2" s="1"/>
  <c r="CG294" i="2"/>
  <c r="CJ294" i="2" s="1"/>
  <c r="BZ236" i="2"/>
  <c r="BY236" i="2" s="1"/>
  <c r="BN223" i="2"/>
  <c r="BD223" i="2" s="1"/>
  <c r="BZ115" i="2"/>
  <c r="BY115" i="2" s="1"/>
  <c r="BN856" i="2"/>
  <c r="BD856" i="2" s="1"/>
  <c r="CG781" i="2"/>
  <c r="CJ781" i="2" s="1"/>
  <c r="BN776" i="2"/>
  <c r="BD776" i="2" s="1"/>
  <c r="CJ624" i="2"/>
  <c r="CI561" i="2"/>
  <c r="CH561" i="2" s="1"/>
  <c r="BZ384" i="2"/>
  <c r="BY384" i="2" s="1"/>
  <c r="CI247" i="2"/>
  <c r="CH247" i="2" s="1"/>
  <c r="BZ118" i="2"/>
  <c r="BY118" i="2" s="1"/>
  <c r="CF244" i="2"/>
  <c r="CI244" i="2" s="1"/>
  <c r="CH244" i="2" s="1"/>
  <c r="DI28" i="2"/>
  <c r="BT190" i="2"/>
  <c r="BN971" i="2"/>
  <c r="BD971" i="2" s="1"/>
  <c r="BZ769" i="2"/>
  <c r="BY769" i="2" s="1"/>
  <c r="CF676" i="2"/>
  <c r="CC676" i="2" s="1"/>
  <c r="CI739" i="2"/>
  <c r="CH739" i="2" s="1"/>
  <c r="CI608" i="2"/>
  <c r="CH608" i="2" s="1"/>
  <c r="CG592" i="2"/>
  <c r="CJ592" i="2" s="1"/>
  <c r="CI431" i="2"/>
  <c r="CH431" i="2" s="1"/>
  <c r="CI489" i="2"/>
  <c r="CH489" i="2" s="1"/>
  <c r="BT210" i="2"/>
  <c r="CJ74" i="2"/>
  <c r="BN755" i="2"/>
  <c r="BD755" i="2" s="1"/>
  <c r="BN665" i="2"/>
  <c r="BZ498" i="2"/>
  <c r="BY498" i="2" s="1"/>
  <c r="BZ458" i="2"/>
  <c r="BY458" i="2" s="1"/>
  <c r="CG247" i="2"/>
  <c r="CJ247" i="2" s="1"/>
  <c r="BN181" i="2"/>
  <c r="BD181" i="2" s="1"/>
  <c r="DI505" i="2"/>
  <c r="BZ868" i="2"/>
  <c r="BY868" i="2" s="1"/>
  <c r="BZ770" i="2"/>
  <c r="BY770" i="2" s="1"/>
  <c r="CG984" i="2"/>
  <c r="CJ984" i="2" s="1"/>
  <c r="DI933" i="2"/>
  <c r="CF968" i="2"/>
  <c r="CC968" i="2" s="1"/>
  <c r="CF865" i="2"/>
  <c r="CC865" i="2" s="1"/>
  <c r="CI826" i="2"/>
  <c r="CH826" i="2" s="1"/>
  <c r="BZ708" i="2"/>
  <c r="BY708" i="2" s="1"/>
  <c r="CF717" i="2"/>
  <c r="CC717" i="2" s="1"/>
  <c r="BZ531" i="2"/>
  <c r="BY531" i="2" s="1"/>
  <c r="CI237" i="2"/>
  <c r="CH237" i="2" s="1"/>
  <c r="BN226" i="2"/>
  <c r="BD226" i="2" s="1"/>
  <c r="BN235" i="2"/>
  <c r="BD235" i="2" s="1"/>
  <c r="BT214" i="2"/>
  <c r="CF74" i="2"/>
  <c r="CC74" i="2" s="1"/>
  <c r="BZ855" i="2"/>
  <c r="BY855" i="2" s="1"/>
  <c r="BN989" i="2"/>
  <c r="BD989" i="2" s="1"/>
  <c r="CG577" i="2"/>
  <c r="CJ577" i="2" s="1"/>
  <c r="BZ438" i="2"/>
  <c r="BY438" i="2" s="1"/>
  <c r="BT305" i="2"/>
  <c r="DJ238" i="2"/>
  <c r="BN988" i="2"/>
  <c r="CF910" i="2"/>
  <c r="CC910" i="2" s="1"/>
  <c r="DI913" i="2"/>
  <c r="BZ812" i="2"/>
  <c r="BY812" i="2" s="1"/>
  <c r="CI592" i="2"/>
  <c r="CH592" i="2" s="1"/>
  <c r="DJ618" i="2"/>
  <c r="BN581" i="2"/>
  <c r="BD581" i="2" s="1"/>
  <c r="BT639" i="2"/>
  <c r="BN409" i="2"/>
  <c r="BD409" i="2" s="1"/>
  <c r="DJ340" i="2"/>
  <c r="CI984" i="2"/>
  <c r="BN976" i="2"/>
  <c r="BD976" i="2" s="1"/>
  <c r="CI962" i="2"/>
  <c r="CH962" i="2" s="1"/>
  <c r="DI963" i="2"/>
  <c r="BN781" i="2"/>
  <c r="BD781" i="2" s="1"/>
  <c r="BN754" i="2"/>
  <c r="BD754" i="2" s="1"/>
  <c r="BZ373" i="2"/>
  <c r="BY373" i="2" s="1"/>
  <c r="DI289" i="2"/>
  <c r="BN246" i="2"/>
  <c r="BD246" i="2" s="1"/>
  <c r="BN771" i="2"/>
  <c r="BZ217" i="2"/>
  <c r="BY217" i="2" s="1"/>
  <c r="BZ228" i="2"/>
  <c r="BY228" i="2" s="1"/>
  <c r="CF986" i="2"/>
  <c r="CC986" i="2" s="1"/>
  <c r="BZ990" i="2"/>
  <c r="BY990" i="2" s="1"/>
  <c r="BZ935" i="2"/>
  <c r="BY935" i="2" s="1"/>
  <c r="BZ705" i="2"/>
  <c r="BY705" i="2" s="1"/>
  <c r="CG606" i="2"/>
  <c r="CJ606" i="2" s="1"/>
  <c r="CG574" i="2"/>
  <c r="CJ574" i="2" s="1"/>
  <c r="CC422" i="2"/>
  <c r="BZ139" i="2"/>
  <c r="BY139" i="2" s="1"/>
  <c r="DJ174" i="2"/>
  <c r="CG810" i="2"/>
  <c r="CJ810" i="2" s="1"/>
  <c r="BZ492" i="2"/>
  <c r="BY492" i="2" s="1"/>
  <c r="BZ101" i="2"/>
  <c r="BY101" i="2" s="1"/>
  <c r="BN954" i="2"/>
  <c r="DI777" i="2"/>
  <c r="DI695" i="2"/>
  <c r="BN668" i="2"/>
  <c r="BD668" i="2" s="1"/>
  <c r="DI387" i="2"/>
  <c r="BZ326" i="2"/>
  <c r="BY326" i="2" s="1"/>
  <c r="CI209" i="2"/>
  <c r="CH209" i="2" s="1"/>
  <c r="CF259" i="2"/>
  <c r="CC259" i="2" s="1"/>
  <c r="BT196" i="2"/>
  <c r="BT202" i="2"/>
  <c r="BT979" i="2"/>
  <c r="BZ882" i="2"/>
  <c r="BY882" i="2" s="1"/>
  <c r="BZ986" i="2"/>
  <c r="BY986" i="2" s="1"/>
  <c r="BN926" i="2"/>
  <c r="BD926" i="2" s="1"/>
  <c r="BN831" i="2"/>
  <c r="BD831" i="2" s="1"/>
  <c r="CG866" i="2"/>
  <c r="CJ866" i="2" s="1"/>
  <c r="CF786" i="2"/>
  <c r="CC786" i="2" s="1"/>
  <c r="BN798" i="2"/>
  <c r="BD798" i="2" s="1"/>
  <c r="BZ556" i="2"/>
  <c r="BY556" i="2" s="1"/>
  <c r="CF613" i="2"/>
  <c r="CC613" i="2" s="1"/>
  <c r="CI305" i="2"/>
  <c r="CH305" i="2" s="1"/>
  <c r="CJ259" i="2"/>
  <c r="BT233" i="2"/>
  <c r="BN212" i="2"/>
  <c r="BD212" i="2" s="1"/>
  <c r="BT243" i="2"/>
  <c r="BT220" i="2"/>
  <c r="DI170" i="2"/>
  <c r="BZ45" i="2"/>
  <c r="BY45" i="2" s="1"/>
  <c r="DI140" i="2"/>
  <c r="BN695" i="2"/>
  <c r="BZ583" i="2"/>
  <c r="BY583" i="2" s="1"/>
  <c r="BZ411" i="2"/>
  <c r="BY411" i="2" s="1"/>
  <c r="BZ267" i="2"/>
  <c r="BY267" i="2" s="1"/>
  <c r="BN184" i="2"/>
  <c r="BD184" i="2" s="1"/>
  <c r="DI91" i="2"/>
  <c r="DI176" i="2"/>
  <c r="DI103" i="2"/>
  <c r="CF970" i="2"/>
  <c r="BN880" i="2"/>
  <c r="BD880" i="2" s="1"/>
  <c r="BN588" i="2"/>
  <c r="BD588" i="2" s="1"/>
  <c r="BT204" i="2"/>
  <c r="CI890" i="2"/>
  <c r="CH890" i="2" s="1"/>
  <c r="BN908" i="2"/>
  <c r="BD908" i="2" s="1"/>
  <c r="BN460" i="2"/>
  <c r="BN71" i="2"/>
  <c r="BD71" i="2" s="1"/>
  <c r="DI835" i="2"/>
  <c r="BZ559" i="2"/>
  <c r="BY559" i="2" s="1"/>
  <c r="BN368" i="2"/>
  <c r="BD368" i="2" s="1"/>
  <c r="CF218" i="2"/>
  <c r="CC218" i="2" s="1"/>
  <c r="DI717" i="2"/>
  <c r="BN620" i="2"/>
  <c r="BD620" i="2" s="1"/>
  <c r="DI52" i="2"/>
  <c r="BT952" i="2"/>
  <c r="DI136" i="2"/>
  <c r="CG52" i="2"/>
  <c r="CJ52" i="2" s="1"/>
  <c r="BZ291" i="2"/>
  <c r="BY291" i="2" s="1"/>
  <c r="BN186" i="2"/>
  <c r="BD186" i="2" s="1"/>
  <c r="CG152" i="2"/>
  <c r="CJ152" i="2" s="1"/>
  <c r="DI180" i="2"/>
  <c r="BZ184" i="2"/>
  <c r="BY184" i="2" s="1"/>
  <c r="BZ95" i="2"/>
  <c r="BY95" i="2" s="1"/>
  <c r="BD95" i="2" s="1"/>
  <c r="BN172" i="2"/>
  <c r="DI417" i="2"/>
  <c r="CF26" i="2"/>
  <c r="CC26" i="2" s="1"/>
  <c r="BT126" i="2"/>
  <c r="CI898" i="2"/>
  <c r="CH898" i="2" s="1"/>
  <c r="BN53" i="2"/>
  <c r="BD53" i="2" s="1"/>
  <c r="DI109" i="2"/>
  <c r="BZ12" i="2"/>
  <c r="BY12" i="2" s="1"/>
  <c r="BZ502" i="2"/>
  <c r="BY502" i="2" s="1"/>
  <c r="BZ930" i="2"/>
  <c r="BY930" i="2" s="1"/>
  <c r="BT519" i="2"/>
  <c r="DI326" i="2"/>
  <c r="DI561" i="2"/>
  <c r="BN355" i="2"/>
  <c r="BD355" i="2" s="1"/>
  <c r="BN377" i="2"/>
  <c r="BD377" i="2" s="1"/>
  <c r="CI135" i="2"/>
  <c r="CH135" i="2" s="1"/>
  <c r="DI419" i="2"/>
  <c r="BZ55" i="2"/>
  <c r="BY55" i="2" s="1"/>
  <c r="CC805" i="2"/>
  <c r="CI805" i="2"/>
  <c r="CH805" i="2" s="1"/>
  <c r="CC810" i="2"/>
  <c r="CI810" i="2"/>
  <c r="CH810" i="2" s="1"/>
  <c r="BN14" i="2"/>
  <c r="BD14" i="2" s="1"/>
  <c r="BZ796" i="2"/>
  <c r="BY796" i="2" s="1"/>
  <c r="CG805" i="2"/>
  <c r="CJ805" i="2" s="1"/>
  <c r="BN21" i="2"/>
  <c r="BD21" i="2" s="1"/>
  <c r="DI768" i="2"/>
  <c r="BN904" i="2"/>
  <c r="BD904" i="2" s="1"/>
  <c r="DJ348" i="2"/>
  <c r="CF519" i="2"/>
  <c r="BZ249" i="2"/>
  <c r="BY249" i="2" s="1"/>
  <c r="BZ432" i="2"/>
  <c r="BY432" i="2" s="1"/>
  <c r="BZ389" i="2"/>
  <c r="BY389" i="2" s="1"/>
  <c r="BZ181" i="2"/>
  <c r="BY181" i="2" s="1"/>
  <c r="DI950" i="2"/>
  <c r="BN698" i="2"/>
  <c r="BD698" i="2" s="1"/>
  <c r="BT592" i="2"/>
  <c r="DI569" i="2"/>
  <c r="BT622" i="2"/>
  <c r="BN603" i="2"/>
  <c r="BD603" i="2" s="1"/>
  <c r="BN232" i="2"/>
  <c r="BD232" i="2" s="1"/>
  <c r="BN934" i="2"/>
  <c r="BD934" i="2" s="1"/>
  <c r="BN728" i="2"/>
  <c r="BZ520" i="2"/>
  <c r="BY520" i="2" s="1"/>
  <c r="DI765" i="2"/>
  <c r="BZ91" i="2"/>
  <c r="BY91" i="2" s="1"/>
  <c r="CI988" i="2"/>
  <c r="BZ978" i="2"/>
  <c r="BY978" i="2" s="1"/>
  <c r="CF853" i="2"/>
  <c r="CC853" i="2" s="1"/>
  <c r="BZ880" i="2"/>
  <c r="BY880" i="2" s="1"/>
  <c r="CF863" i="2"/>
  <c r="CC863" i="2" s="1"/>
  <c r="CI122" i="2"/>
  <c r="CH122" i="2" s="1"/>
  <c r="CI38" i="2"/>
  <c r="CH38" i="2" s="1"/>
  <c r="BT194" i="2"/>
  <c r="DI12" i="2"/>
  <c r="DI107" i="2"/>
  <c r="BZ37" i="2"/>
  <c r="BY37" i="2" s="1"/>
  <c r="BT983" i="2"/>
  <c r="BN531" i="2"/>
  <c r="BD531" i="2" s="1"/>
  <c r="CF825" i="2"/>
  <c r="DI962" i="2"/>
  <c r="DJ726" i="2"/>
  <c r="CI661" i="2"/>
  <c r="CH661" i="2" s="1"/>
  <c r="DI652" i="2"/>
  <c r="CF472" i="2"/>
  <c r="CC472" i="2" s="1"/>
  <c r="CF537" i="2"/>
  <c r="CC537" i="2" s="1"/>
  <c r="DJ422" i="2"/>
  <c r="BZ67" i="2"/>
  <c r="BY67" i="2" s="1"/>
  <c r="BT198" i="2"/>
  <c r="CG58" i="2"/>
  <c r="CJ58" i="2" s="1"/>
  <c r="DI79" i="2"/>
  <c r="BT682" i="2"/>
  <c r="DI542" i="2"/>
  <c r="BZ515" i="2"/>
  <c r="BY515" i="2" s="1"/>
  <c r="BZ947" i="2"/>
  <c r="BY947" i="2" s="1"/>
  <c r="BZ649" i="2"/>
  <c r="BY649" i="2" s="1"/>
  <c r="BT784" i="2"/>
  <c r="DI736" i="2"/>
  <c r="CG661" i="2"/>
  <c r="CJ661" i="2" s="1"/>
  <c r="BT444" i="2"/>
  <c r="DI495" i="2"/>
  <c r="DI244" i="2"/>
  <c r="CC246" i="2"/>
  <c r="BZ160" i="2"/>
  <c r="BY160" i="2" s="1"/>
  <c r="BZ896" i="2"/>
  <c r="BY896" i="2" s="1"/>
  <c r="CF987" i="2"/>
  <c r="CC987" i="2" s="1"/>
  <c r="BZ940" i="2"/>
  <c r="BY940" i="2" s="1"/>
  <c r="BN417" i="2"/>
  <c r="BD417" i="2" s="1"/>
  <c r="BZ87" i="2"/>
  <c r="BY87" i="2" s="1"/>
  <c r="BZ962" i="2"/>
  <c r="BY962" i="2" s="1"/>
  <c r="CF925" i="2"/>
  <c r="CC925" i="2" s="1"/>
  <c r="DI784" i="2"/>
  <c r="CI672" i="2"/>
  <c r="CH672" i="2" s="1"/>
  <c r="CF667" i="2"/>
  <c r="CC667" i="2" s="1"/>
  <c r="BZ601" i="2"/>
  <c r="BY601" i="2" s="1"/>
  <c r="BN198" i="2"/>
  <c r="BZ232" i="2"/>
  <c r="BY232" i="2" s="1"/>
  <c r="BN947" i="2"/>
  <c r="BD947" i="2" s="1"/>
  <c r="BZ663" i="2"/>
  <c r="BY663" i="2" s="1"/>
  <c r="BZ580" i="2"/>
  <c r="BY580" i="2" s="1"/>
  <c r="DI399" i="2"/>
  <c r="BT60" i="2"/>
  <c r="CG988" i="2"/>
  <c r="CJ988" i="2" s="1"/>
  <c r="BN778" i="2"/>
  <c r="BD778" i="2" s="1"/>
  <c r="DI686" i="2"/>
  <c r="BN752" i="2"/>
  <c r="BD752" i="2" s="1"/>
  <c r="DJ571" i="2"/>
  <c r="BN540" i="2"/>
  <c r="BD540" i="2" s="1"/>
  <c r="BZ309" i="2"/>
  <c r="BY309" i="2" s="1"/>
  <c r="BZ177" i="2"/>
  <c r="BY177" i="2" s="1"/>
  <c r="BZ250" i="2"/>
  <c r="BY250" i="2" s="1"/>
  <c r="BT188" i="2"/>
  <c r="BN76" i="2"/>
  <c r="BD76" i="2" s="1"/>
  <c r="CF874" i="2"/>
  <c r="BN884" i="2"/>
  <c r="CF205" i="2"/>
  <c r="CC205" i="2" s="1"/>
  <c r="DI55" i="2"/>
  <c r="BZ604" i="2"/>
  <c r="BY604" i="2" s="1"/>
  <c r="DJ582" i="2"/>
  <c r="DI292" i="2"/>
  <c r="BZ263" i="2"/>
  <c r="BY263" i="2" s="1"/>
  <c r="BN896" i="2"/>
  <c r="BD896" i="2" s="1"/>
  <c r="DI363" i="2"/>
  <c r="CJ205" i="2"/>
  <c r="BZ474" i="2"/>
  <c r="BY474" i="2" s="1"/>
  <c r="DI548" i="2"/>
  <c r="BN893" i="2"/>
  <c r="BD893" i="2" s="1"/>
  <c r="DJ460" i="2"/>
  <c r="BN163" i="2"/>
  <c r="BD163" i="2" s="1"/>
  <c r="DI288" i="2"/>
  <c r="DI687" i="2"/>
  <c r="DI889" i="2"/>
  <c r="DI448" i="2"/>
  <c r="DI522" i="2"/>
  <c r="DI588" i="2"/>
  <c r="BZ40" i="2"/>
  <c r="BY40" i="2" s="1"/>
  <c r="DI944" i="2"/>
  <c r="BZ661" i="2"/>
  <c r="BY661" i="2" s="1"/>
  <c r="DI613" i="2"/>
  <c r="BZ953" i="2"/>
  <c r="BY953" i="2" s="1"/>
  <c r="DI713" i="2"/>
  <c r="DI382" i="2"/>
  <c r="CI9" i="2"/>
  <c r="CH9" i="2" s="1"/>
  <c r="BZ466" i="2"/>
  <c r="BY466" i="2" s="1"/>
  <c r="DI688" i="2"/>
  <c r="DI35" i="2"/>
  <c r="DI22" i="2"/>
  <c r="DI538" i="2"/>
  <c r="CI253" i="2"/>
  <c r="CH253" i="2" s="1"/>
  <c r="DI749" i="2"/>
  <c r="DI269" i="2"/>
  <c r="DI987" i="2"/>
  <c r="DI595" i="2"/>
  <c r="DI517" i="2"/>
  <c r="CI243" i="2"/>
  <c r="CH243" i="2" s="1"/>
  <c r="DI692" i="2"/>
  <c r="BZ180" i="2"/>
  <c r="BY180" i="2" s="1"/>
  <c r="BZ804" i="2"/>
  <c r="BY804" i="2" s="1"/>
  <c r="BN15" i="2"/>
  <c r="BD15" i="2" s="1"/>
  <c r="DI493" i="2"/>
  <c r="BZ231" i="2"/>
  <c r="BY231" i="2" s="1"/>
  <c r="BZ707" i="2"/>
  <c r="BY707" i="2" s="1"/>
  <c r="BZ422" i="2"/>
  <c r="BY422" i="2" s="1"/>
  <c r="DI694" i="2"/>
  <c r="DI464" i="2"/>
  <c r="DI465" i="2"/>
  <c r="BZ758" i="2"/>
  <c r="BY758" i="2" s="1"/>
  <c r="DI877" i="2"/>
  <c r="BN876" i="2"/>
  <c r="BD876" i="2" s="1"/>
  <c r="DI54" i="2"/>
  <c r="DI143" i="2"/>
  <c r="DI223" i="2"/>
  <c r="CI490" i="2"/>
  <c r="CH490" i="2" s="1"/>
  <c r="DI659" i="2"/>
  <c r="DI513" i="2"/>
  <c r="CI193" i="2"/>
  <c r="CH193" i="2" s="1"/>
  <c r="DI579" i="2"/>
  <c r="BZ809" i="2"/>
  <c r="BY809" i="2" s="1"/>
  <c r="BZ728" i="2"/>
  <c r="BY728" i="2" s="1"/>
  <c r="CI716" i="2"/>
  <c r="CH716" i="2" s="1"/>
  <c r="DI586" i="2"/>
  <c r="DI39" i="2"/>
  <c r="DI413" i="2"/>
  <c r="BZ916" i="2"/>
  <c r="BY916" i="2" s="1"/>
  <c r="BZ943" i="2"/>
  <c r="BY943" i="2" s="1"/>
  <c r="DI149" i="2"/>
  <c r="CI790" i="2"/>
  <c r="CH790" i="2" s="1"/>
  <c r="CI638" i="2"/>
  <c r="CH638" i="2" s="1"/>
  <c r="BZ248" i="2"/>
  <c r="BY248" i="2" s="1"/>
  <c r="BN276" i="2"/>
  <c r="BD276" i="2" s="1"/>
  <c r="BZ873" i="2"/>
  <c r="BY873" i="2" s="1"/>
  <c r="BZ813" i="2"/>
  <c r="BY813" i="2" s="1"/>
  <c r="BZ562" i="2"/>
  <c r="BY562" i="2" s="1"/>
  <c r="DI806" i="2"/>
  <c r="DI529" i="2"/>
  <c r="BZ89" i="2"/>
  <c r="BY89" i="2" s="1"/>
  <c r="BZ103" i="2"/>
  <c r="BY103" i="2" s="1"/>
  <c r="DI646" i="2"/>
  <c r="BZ668" i="2"/>
  <c r="BY668" i="2" s="1"/>
  <c r="BZ117" i="2"/>
  <c r="BY117" i="2" s="1"/>
  <c r="DI709" i="2"/>
  <c r="BN193" i="2"/>
  <c r="BD193" i="2" s="1"/>
  <c r="BZ497" i="2"/>
  <c r="BY497" i="2" s="1"/>
  <c r="BZ167" i="2"/>
  <c r="BY167" i="2" s="1"/>
  <c r="DI64" i="2"/>
  <c r="BZ774" i="2"/>
  <c r="BY774" i="2" s="1"/>
  <c r="DI707" i="2"/>
  <c r="DI31" i="2"/>
  <c r="BZ500" i="2"/>
  <c r="BY500" i="2" s="1"/>
  <c r="DI415" i="2"/>
  <c r="DI261" i="2"/>
  <c r="DI979" i="2"/>
  <c r="DI253" i="2"/>
  <c r="DI820" i="2"/>
  <c r="DI567" i="2"/>
  <c r="DI51" i="2"/>
  <c r="DI487" i="2"/>
  <c r="DI324" i="2"/>
  <c r="BZ783" i="2"/>
  <c r="BY783" i="2" s="1"/>
  <c r="CI272" i="2"/>
  <c r="CH272" i="2" s="1"/>
  <c r="BZ537" i="2"/>
  <c r="BY537" i="2" s="1"/>
  <c r="DI478" i="2"/>
  <c r="DI578" i="2"/>
  <c r="DI3" i="2"/>
  <c r="CI774" i="2"/>
  <c r="CH774" i="2" s="1"/>
  <c r="DI416" i="2"/>
  <c r="BZ446" i="2"/>
  <c r="BY446" i="2" s="1"/>
  <c r="BZ52" i="2"/>
  <c r="BY52" i="2" s="1"/>
  <c r="DI296" i="2"/>
  <c r="DI227" i="2"/>
  <c r="DI617" i="2"/>
  <c r="DI435" i="2"/>
  <c r="BZ711" i="2"/>
  <c r="BY711" i="2" s="1"/>
  <c r="CI956" i="2"/>
  <c r="CH956" i="2" s="1"/>
  <c r="CI849" i="2"/>
  <c r="CH849" i="2" s="1"/>
  <c r="DI234" i="2"/>
  <c r="BN136" i="2"/>
  <c r="BD136" i="2" s="1"/>
  <c r="DI427" i="2"/>
  <c r="DI95" i="2"/>
  <c r="DI484" i="2"/>
  <c r="DI882" i="2"/>
  <c r="BZ372" i="2"/>
  <c r="BY372" i="2" s="1"/>
  <c r="DI616" i="2"/>
  <c r="DI611" i="2"/>
  <c r="BZ277" i="2"/>
  <c r="BY277" i="2" s="1"/>
  <c r="CI11" i="2"/>
  <c r="CH11" i="2" s="1"/>
  <c r="BN960" i="2"/>
  <c r="BD960" i="2" s="1"/>
  <c r="BZ867" i="2"/>
  <c r="BY867" i="2" s="1"/>
  <c r="DI693" i="2"/>
  <c r="BN499" i="2"/>
  <c r="BD499" i="2" s="1"/>
  <c r="BZ927" i="2"/>
  <c r="BY927" i="2" s="1"/>
  <c r="BN950" i="2"/>
  <c r="BD950" i="2" s="1"/>
  <c r="CI769" i="2"/>
  <c r="CH769" i="2" s="1"/>
  <c r="BZ554" i="2"/>
  <c r="BY554" i="2" s="1"/>
  <c r="BZ560" i="2"/>
  <c r="BY560" i="2" s="1"/>
  <c r="DI99" i="2"/>
  <c r="DI935" i="2"/>
  <c r="DI533" i="2"/>
  <c r="DI955" i="2"/>
  <c r="DI483" i="2"/>
  <c r="DI284" i="2"/>
  <c r="DI952" i="2"/>
  <c r="DI410" i="2"/>
  <c r="DI27" i="2"/>
  <c r="DI488" i="2"/>
  <c r="CI878" i="2"/>
  <c r="CH878" i="2" s="1"/>
  <c r="DI528" i="2"/>
  <c r="DI454" i="2"/>
  <c r="BZ258" i="2"/>
  <c r="BY258" i="2" s="1"/>
  <c r="DI776" i="2"/>
  <c r="DI97" i="2"/>
  <c r="DI702" i="2"/>
  <c r="BZ730" i="2"/>
  <c r="BY730" i="2" s="1"/>
  <c r="DI875" i="2"/>
  <c r="DI983" i="2"/>
  <c r="BZ274" i="2"/>
  <c r="BY274" i="2" s="1"/>
  <c r="BZ129" i="2"/>
  <c r="BY129" i="2" s="1"/>
  <c r="DI81" i="2"/>
  <c r="DI766" i="2"/>
  <c r="DI956" i="2"/>
  <c r="CI744" i="2"/>
  <c r="CH744" i="2" s="1"/>
  <c r="CI713" i="2"/>
  <c r="CH713" i="2" s="1"/>
  <c r="BZ501" i="2"/>
  <c r="BY501" i="2" s="1"/>
  <c r="BZ473" i="2"/>
  <c r="BY473" i="2" s="1"/>
  <c r="BZ453" i="2"/>
  <c r="BY453" i="2" s="1"/>
  <c r="BZ300" i="2"/>
  <c r="BY300" i="2" s="1"/>
  <c r="BZ802" i="2"/>
  <c r="BY802" i="2" s="1"/>
  <c r="BZ706" i="2"/>
  <c r="BY706" i="2" s="1"/>
  <c r="BZ476" i="2"/>
  <c r="BY476" i="2" s="1"/>
  <c r="BZ448" i="2"/>
  <c r="BY448" i="2" s="1"/>
  <c r="BN745" i="2"/>
  <c r="BD745" i="2" s="1"/>
  <c r="DI612" i="2"/>
  <c r="DJ842" i="2"/>
  <c r="DI842" i="2"/>
  <c r="DI537" i="2"/>
  <c r="DI7" i="2"/>
  <c r="BN946" i="2"/>
  <c r="BD946" i="2" s="1"/>
  <c r="CI940" i="2"/>
  <c r="CH940" i="2" s="1"/>
  <c r="BZ945" i="2"/>
  <c r="BY945" i="2" s="1"/>
  <c r="CI855" i="2"/>
  <c r="CH855" i="2" s="1"/>
  <c r="DI795" i="2"/>
  <c r="CI482" i="2"/>
  <c r="CH482" i="2" s="1"/>
  <c r="BZ328" i="2"/>
  <c r="BY328" i="2" s="1"/>
  <c r="BN309" i="2"/>
  <c r="BD309" i="2" s="1"/>
  <c r="BN299" i="2"/>
  <c r="BD299" i="2" s="1"/>
  <c r="BZ280" i="2"/>
  <c r="BY280" i="2" s="1"/>
  <c r="BZ179" i="2"/>
  <c r="BY179" i="2" s="1"/>
  <c r="BZ763" i="2"/>
  <c r="BY763" i="2" s="1"/>
  <c r="BZ665" i="2"/>
  <c r="BY665" i="2" s="1"/>
  <c r="DI610" i="2"/>
  <c r="BT111" i="2"/>
  <c r="BZ111" i="2"/>
  <c r="BY111" i="2" s="1"/>
  <c r="DI303" i="2"/>
  <c r="BZ931" i="2"/>
  <c r="BY931" i="2" s="1"/>
  <c r="DI462" i="2"/>
  <c r="BN255" i="2"/>
  <c r="CI185" i="2"/>
  <c r="CH185" i="2" s="1"/>
  <c r="BZ106" i="2"/>
  <c r="BY106" i="2" s="1"/>
  <c r="DI968" i="2"/>
  <c r="BZ645" i="2"/>
  <c r="BY645" i="2" s="1"/>
  <c r="BN342" i="2"/>
  <c r="BD342" i="2" s="1"/>
  <c r="BZ956" i="2"/>
  <c r="BY956" i="2" s="1"/>
  <c r="DI678" i="2"/>
  <c r="DI757" i="2"/>
  <c r="DI311" i="2"/>
  <c r="DI277" i="2"/>
  <c r="DI975" i="2"/>
  <c r="DI654" i="2"/>
  <c r="DI304" i="2"/>
  <c r="BZ527" i="2"/>
  <c r="BY527" i="2" s="1"/>
  <c r="DI431" i="2"/>
  <c r="DI58" i="2"/>
  <c r="BZ971" i="2"/>
  <c r="BY971" i="2" s="1"/>
  <c r="DI449" i="2"/>
  <c r="DI374" i="2"/>
  <c r="CJ73" i="2"/>
  <c r="DI587" i="2"/>
  <c r="DI599" i="2"/>
  <c r="DI322" i="2"/>
  <c r="DI89" i="2"/>
  <c r="DI307" i="2"/>
  <c r="BZ90" i="2"/>
  <c r="BY90" i="2" s="1"/>
  <c r="BN968" i="2"/>
  <c r="BZ909" i="2"/>
  <c r="BY909" i="2" s="1"/>
  <c r="BN389" i="2"/>
  <c r="BD389" i="2" s="1"/>
  <c r="DI134" i="2"/>
  <c r="CI274" i="2"/>
  <c r="CH274" i="2" s="1"/>
  <c r="DI71" i="2"/>
  <c r="DI328" i="2"/>
  <c r="DI403" i="2"/>
  <c r="DI85" i="2"/>
  <c r="DI715" i="2"/>
  <c r="DI383" i="2"/>
  <c r="BZ884" i="2"/>
  <c r="BY884" i="2" s="1"/>
  <c r="CI291" i="2"/>
  <c r="CH291" i="2" s="1"/>
  <c r="DJ712" i="2"/>
  <c r="DI712" i="2"/>
  <c r="BZ798" i="2"/>
  <c r="BY798" i="2" s="1"/>
  <c r="DI497" i="2"/>
  <c r="DI468" i="2"/>
  <c r="DI226" i="2"/>
  <c r="DI905" i="2"/>
  <c r="BZ824" i="2"/>
  <c r="BY824" i="2" s="1"/>
  <c r="CI670" i="2"/>
  <c r="CH670" i="2" s="1"/>
  <c r="DI637" i="2"/>
  <c r="CI202" i="2"/>
  <c r="CH202" i="2" s="1"/>
  <c r="CI192" i="2"/>
  <c r="CH192" i="2" s="1"/>
  <c r="DI705" i="2"/>
  <c r="DI643" i="2"/>
  <c r="DI621" i="2"/>
  <c r="DI594" i="2"/>
  <c r="DI430" i="2"/>
  <c r="DI358" i="2"/>
  <c r="DI246" i="2"/>
  <c r="BZ832" i="2"/>
  <c r="BY832" i="2" s="1"/>
  <c r="BT832" i="2"/>
  <c r="CF438" i="2"/>
  <c r="CG438" i="2"/>
  <c r="CJ438" i="2" s="1"/>
  <c r="BZ170" i="2"/>
  <c r="BY170" i="2" s="1"/>
  <c r="BT170" i="2"/>
  <c r="BZ961" i="2"/>
  <c r="BY961" i="2" s="1"/>
  <c r="CI866" i="2"/>
  <c r="CH866" i="2" s="1"/>
  <c r="CI779" i="2"/>
  <c r="CH779" i="2" s="1"/>
  <c r="BZ671" i="2"/>
  <c r="BY671" i="2" s="1"/>
  <c r="BZ587" i="2"/>
  <c r="BY587" i="2" s="1"/>
  <c r="BZ484" i="2"/>
  <c r="BY484" i="2" s="1"/>
  <c r="CI487" i="2"/>
  <c r="CH487" i="2" s="1"/>
  <c r="BZ285" i="2"/>
  <c r="BY285" i="2" s="1"/>
  <c r="DI436" i="2"/>
  <c r="BN201" i="2"/>
  <c r="BD201" i="2" s="1"/>
  <c r="BZ238" i="2"/>
  <c r="BY238" i="2" s="1"/>
  <c r="BZ155" i="2"/>
  <c r="BY155" i="2" s="1"/>
  <c r="BZ169" i="2"/>
  <c r="BY169" i="2" s="1"/>
  <c r="CI951" i="2"/>
  <c r="CH951" i="2" s="1"/>
  <c r="CI983" i="2"/>
  <c r="CH983" i="2" s="1"/>
  <c r="BD983" i="2" s="1"/>
  <c r="DI941" i="2"/>
  <c r="BZ902" i="2"/>
  <c r="BY902" i="2" s="1"/>
  <c r="DI570" i="2"/>
  <c r="BN590" i="2"/>
  <c r="BD590" i="2" s="1"/>
  <c r="DI426" i="2"/>
  <c r="DI235" i="2"/>
  <c r="DI262" i="2"/>
  <c r="BN5" i="2"/>
  <c r="BD5" i="2" s="1"/>
  <c r="DI943" i="2"/>
  <c r="BZ874" i="2"/>
  <c r="BY874" i="2" s="1"/>
  <c r="BT874" i="2"/>
  <c r="BZ693" i="2"/>
  <c r="BY693" i="2" s="1"/>
  <c r="BT693" i="2"/>
  <c r="BZ246" i="2"/>
  <c r="BY246" i="2" s="1"/>
  <c r="CG572" i="2"/>
  <c r="CJ572" i="2" s="1"/>
  <c r="CF240" i="2"/>
  <c r="CG240" i="2"/>
  <c r="CJ240" i="2" s="1"/>
  <c r="DJ553" i="2"/>
  <c r="DI553" i="2"/>
  <c r="CI137" i="2"/>
  <c r="CH137" i="2" s="1"/>
  <c r="CC137" i="2"/>
  <c r="BZ359" i="2"/>
  <c r="BY359" i="2" s="1"/>
  <c r="DI69" i="2"/>
  <c r="BZ360" i="2"/>
  <c r="BY360" i="2" s="1"/>
  <c r="DI44" i="2"/>
  <c r="BZ790" i="2"/>
  <c r="BY790" i="2" s="1"/>
  <c r="CI657" i="2"/>
  <c r="BZ696" i="2"/>
  <c r="BY696" i="2" s="1"/>
  <c r="CI620" i="2"/>
  <c r="CH620" i="2" s="1"/>
  <c r="DI479" i="2"/>
  <c r="DI444" i="2"/>
  <c r="CI160" i="2"/>
  <c r="CH160" i="2" s="1"/>
  <c r="CI64" i="2"/>
  <c r="CH64" i="2" s="1"/>
  <c r="CI947" i="2"/>
  <c r="CH947" i="2" s="1"/>
  <c r="BZ853" i="2"/>
  <c r="BY853" i="2" s="1"/>
  <c r="BZ910" i="2"/>
  <c r="BY910" i="2" s="1"/>
  <c r="DI753" i="2"/>
  <c r="DI476" i="2"/>
  <c r="DI300" i="2"/>
  <c r="DI252" i="2"/>
  <c r="CI267" i="2"/>
  <c r="CH267" i="2" s="1"/>
  <c r="BT878" i="2"/>
  <c r="BZ878" i="2"/>
  <c r="BY878" i="2" s="1"/>
  <c r="CF750" i="2"/>
  <c r="CG750" i="2"/>
  <c r="CJ750" i="2" s="1"/>
  <c r="DJ677" i="2"/>
  <c r="DI677" i="2"/>
  <c r="BZ637" i="2"/>
  <c r="BY637" i="2" s="1"/>
  <c r="BT637" i="2"/>
  <c r="DI601" i="2"/>
  <c r="BZ634" i="2"/>
  <c r="BY634" i="2" s="1"/>
  <c r="BT544" i="2"/>
  <c r="BZ544" i="2"/>
  <c r="BY544" i="2" s="1"/>
  <c r="CF229" i="2"/>
  <c r="CG229" i="2"/>
  <c r="CJ229" i="2" s="1"/>
  <c r="BZ128" i="2"/>
  <c r="BY128" i="2" s="1"/>
  <c r="BT128" i="2"/>
  <c r="CI136" i="2"/>
  <c r="CH136" i="2" s="1"/>
  <c r="DI921" i="2"/>
  <c r="DI912" i="2"/>
  <c r="DI819" i="2"/>
  <c r="BZ787" i="2"/>
  <c r="BY787" i="2" s="1"/>
  <c r="BZ653" i="2"/>
  <c r="BY653" i="2" s="1"/>
  <c r="CI649" i="2"/>
  <c r="CH649" i="2" s="1"/>
  <c r="DI666" i="2"/>
  <c r="BZ533" i="2"/>
  <c r="BY533" i="2" s="1"/>
  <c r="BZ509" i="2"/>
  <c r="BY509" i="2" s="1"/>
  <c r="BZ595" i="2"/>
  <c r="BY595" i="2" s="1"/>
  <c r="BZ394" i="2"/>
  <c r="BY394" i="2" s="1"/>
  <c r="BZ626" i="2"/>
  <c r="BY626" i="2" s="1"/>
  <c r="BZ307" i="2"/>
  <c r="BY307" i="2" s="1"/>
  <c r="BN211" i="2"/>
  <c r="BD211" i="2" s="1"/>
  <c r="BN199" i="2"/>
  <c r="BZ116" i="2"/>
  <c r="BY116" i="2" s="1"/>
  <c r="DI951" i="2"/>
  <c r="BN900" i="2"/>
  <c r="BD900" i="2" s="1"/>
  <c r="DI614" i="2"/>
  <c r="DI622" i="2"/>
  <c r="DI514" i="2"/>
  <c r="DI441" i="2"/>
  <c r="DI365" i="2"/>
  <c r="BZ247" i="2"/>
  <c r="BY247" i="2" s="1"/>
  <c r="DI747" i="2"/>
  <c r="BZ174" i="2"/>
  <c r="BY174" i="2" s="1"/>
  <c r="BT174" i="2"/>
  <c r="BZ268" i="2"/>
  <c r="BY268" i="2" s="1"/>
  <c r="BT268" i="2"/>
  <c r="BZ410" i="2"/>
  <c r="BY410" i="2" s="1"/>
  <c r="DI977" i="2"/>
  <c r="DI982" i="2"/>
  <c r="CI917" i="2"/>
  <c r="CH917" i="2" s="1"/>
  <c r="BZ834" i="2"/>
  <c r="BY834" i="2" s="1"/>
  <c r="BZ403" i="2"/>
  <c r="BY403" i="2" s="1"/>
  <c r="DI370" i="2"/>
  <c r="BZ320" i="2"/>
  <c r="BY320" i="2" s="1"/>
  <c r="BZ361" i="2"/>
  <c r="BY361" i="2" s="1"/>
  <c r="CI194" i="2"/>
  <c r="CH194" i="2" s="1"/>
  <c r="DI267" i="2"/>
  <c r="CI233" i="2"/>
  <c r="CH233" i="2" s="1"/>
  <c r="BZ59" i="2"/>
  <c r="BY59" i="2" s="1"/>
  <c r="BZ30" i="2"/>
  <c r="BY30" i="2" s="1"/>
  <c r="BZ934" i="2"/>
  <c r="BY934" i="2" s="1"/>
  <c r="BZ944" i="2"/>
  <c r="BY944" i="2" s="1"/>
  <c r="DI790" i="2"/>
  <c r="BN829" i="2"/>
  <c r="BD829" i="2" s="1"/>
  <c r="DI624" i="2"/>
  <c r="BZ430" i="2"/>
  <c r="BY430" i="2" s="1"/>
  <c r="DI316" i="2"/>
  <c r="CI294" i="2"/>
  <c r="CH294" i="2" s="1"/>
  <c r="BT780" i="2"/>
  <c r="BZ780" i="2"/>
  <c r="BY780" i="2" s="1"/>
  <c r="BZ368" i="2"/>
  <c r="BY368" i="2" s="1"/>
  <c r="BT368" i="2"/>
  <c r="BZ120" i="2"/>
  <c r="BY120" i="2" s="1"/>
  <c r="DI9" i="2"/>
  <c r="BZ127" i="2"/>
  <c r="BY127" i="2" s="1"/>
  <c r="BT127" i="2"/>
  <c r="DI62" i="2"/>
  <c r="DI46" i="2"/>
  <c r="DI138" i="2"/>
  <c r="CF70" i="2"/>
  <c r="CG70" i="2"/>
  <c r="CJ70" i="2" s="1"/>
  <c r="DI974" i="2"/>
  <c r="BZ842" i="2"/>
  <c r="BY842" i="2" s="1"/>
  <c r="BZ766" i="2"/>
  <c r="BY766" i="2" s="1"/>
  <c r="BZ487" i="2"/>
  <c r="BY487" i="2" s="1"/>
  <c r="BZ407" i="2"/>
  <c r="BY407" i="2" s="1"/>
  <c r="CI575" i="2"/>
  <c r="CH575" i="2" s="1"/>
  <c r="BZ369" i="2"/>
  <c r="BY369" i="2" s="1"/>
  <c r="BN339" i="2"/>
  <c r="BD339" i="2" s="1"/>
  <c r="BN303" i="2"/>
  <c r="BD303" i="2" s="1"/>
  <c r="BZ357" i="2"/>
  <c r="BY357" i="2" s="1"/>
  <c r="CI275" i="2"/>
  <c r="CH275" i="2" s="1"/>
  <c r="BZ100" i="2"/>
  <c r="BY100" i="2" s="1"/>
  <c r="CI154" i="2"/>
  <c r="CH154" i="2" s="1"/>
  <c r="BZ19" i="2"/>
  <c r="BY19" i="2" s="1"/>
  <c r="BZ863" i="2"/>
  <c r="BY863" i="2" s="1"/>
  <c r="BZ746" i="2"/>
  <c r="BY746" i="2" s="1"/>
  <c r="DI480" i="2"/>
  <c r="BN495" i="2"/>
  <c r="BD495" i="2" s="1"/>
  <c r="DI378" i="2"/>
  <c r="DI425" i="2"/>
  <c r="BZ406" i="2"/>
  <c r="BY406" i="2" s="1"/>
  <c r="BZ325" i="2"/>
  <c r="BY325" i="2" s="1"/>
  <c r="BN3" i="2"/>
  <c r="BD3" i="2" s="1"/>
  <c r="BZ858" i="2"/>
  <c r="BY858" i="2" s="1"/>
  <c r="BT858" i="2"/>
  <c r="CF812" i="2"/>
  <c r="CG812" i="2"/>
  <c r="CJ812" i="2" s="1"/>
  <c r="BZ614" i="2"/>
  <c r="BY614" i="2" s="1"/>
  <c r="BD614" i="2" s="1"/>
  <c r="BT614" i="2"/>
  <c r="DJ527" i="2"/>
  <c r="DI527" i="2"/>
  <c r="BZ266" i="2"/>
  <c r="BY266" i="2" s="1"/>
  <c r="BZ121" i="2"/>
  <c r="BY121" i="2" s="1"/>
  <c r="BD121" i="2" s="1"/>
  <c r="BT121" i="2"/>
  <c r="BZ662" i="2"/>
  <c r="BY662" i="2" s="1"/>
  <c r="DI398" i="2"/>
  <c r="BZ272" i="2"/>
  <c r="BY272" i="2" s="1"/>
  <c r="CI242" i="2"/>
  <c r="CH242" i="2" s="1"/>
  <c r="BZ140" i="2"/>
  <c r="BY140" i="2" s="1"/>
  <c r="CI62" i="2"/>
  <c r="CH62" i="2" s="1"/>
  <c r="BZ71" i="2"/>
  <c r="BY71" i="2" s="1"/>
  <c r="CI14" i="2"/>
  <c r="CH14" i="2" s="1"/>
  <c r="BZ6" i="2"/>
  <c r="BY6" i="2" s="1"/>
  <c r="BN870" i="2"/>
  <c r="BD870" i="2" s="1"/>
  <c r="BZ948" i="2"/>
  <c r="BY948" i="2" s="1"/>
  <c r="BZ965" i="2"/>
  <c r="BY965" i="2" s="1"/>
  <c r="BZ775" i="2"/>
  <c r="BY775" i="2" s="1"/>
  <c r="BZ552" i="2"/>
  <c r="BY552" i="2" s="1"/>
  <c r="DI606" i="2"/>
  <c r="BZ641" i="2"/>
  <c r="BY641" i="2" s="1"/>
  <c r="DI539" i="2"/>
  <c r="CI466" i="2"/>
  <c r="CH466" i="2" s="1"/>
  <c r="DI312" i="2"/>
  <c r="CI232" i="2"/>
  <c r="CH232" i="2" s="1"/>
  <c r="DI976" i="2"/>
  <c r="DJ976" i="2"/>
  <c r="BT655" i="2"/>
  <c r="BZ655" i="2"/>
  <c r="BY655" i="2" s="1"/>
  <c r="DI562" i="2"/>
  <c r="CG821" i="2"/>
  <c r="CJ821" i="2" s="1"/>
  <c r="CF821" i="2"/>
  <c r="DJ424" i="2"/>
  <c r="DI424" i="2"/>
  <c r="BZ819" i="2"/>
  <c r="BY819" i="2" s="1"/>
  <c r="BZ617" i="2"/>
  <c r="BY617" i="2" s="1"/>
  <c r="DI972" i="2"/>
  <c r="CF785" i="2"/>
  <c r="CG785" i="2"/>
  <c r="CJ785" i="2" s="1"/>
  <c r="DI714" i="2"/>
  <c r="DI407" i="2"/>
  <c r="DI285" i="2"/>
  <c r="DI510" i="2"/>
  <c r="DI159" i="2"/>
  <c r="BZ125" i="2"/>
  <c r="BY125" i="2" s="1"/>
  <c r="CI712" i="2"/>
  <c r="CH712" i="2" s="1"/>
  <c r="CI588" i="2"/>
  <c r="CH588" i="2" s="1"/>
  <c r="DI565" i="2"/>
  <c r="BZ227" i="2"/>
  <c r="BY227" i="2" s="1"/>
  <c r="DI240" i="2"/>
  <c r="DI98" i="2"/>
  <c r="DJ984" i="2"/>
  <c r="DI984" i="2"/>
  <c r="CG939" i="2"/>
  <c r="CJ939" i="2" s="1"/>
  <c r="CF939" i="2"/>
  <c r="CC939" i="2" s="1"/>
  <c r="DJ940" i="2"/>
  <c r="DI940" i="2"/>
  <c r="BT840" i="2"/>
  <c r="BZ840" i="2"/>
  <c r="BY840" i="2" s="1"/>
  <c r="BT849" i="2"/>
  <c r="BZ849" i="2"/>
  <c r="BY849" i="2" s="1"/>
  <c r="DJ988" i="2"/>
  <c r="DI988" i="2"/>
  <c r="BZ852" i="2"/>
  <c r="BY852" i="2" s="1"/>
  <c r="BT852" i="2"/>
  <c r="BZ771" i="2"/>
  <c r="BY771" i="2" s="1"/>
  <c r="BT771" i="2"/>
  <c r="BZ608" i="2"/>
  <c r="BY608" i="2" s="1"/>
  <c r="BT608" i="2"/>
  <c r="CG652" i="2"/>
  <c r="CJ652" i="2" s="1"/>
  <c r="CF652" i="2"/>
  <c r="CC652" i="2" s="1"/>
  <c r="BZ584" i="2"/>
  <c r="BY584" i="2" s="1"/>
  <c r="BT584" i="2"/>
  <c r="DJ443" i="2"/>
  <c r="DI443" i="2"/>
  <c r="CF540" i="2"/>
  <c r="CG540" i="2"/>
  <c r="CJ540" i="2" s="1"/>
  <c r="CI485" i="2"/>
  <c r="CH485" i="2" s="1"/>
  <c r="CF278" i="2"/>
  <c r="CC278" i="2" s="1"/>
  <c r="BZ319" i="2"/>
  <c r="BY319" i="2" s="1"/>
  <c r="BT319" i="2"/>
  <c r="BT172" i="2"/>
  <c r="BZ172" i="2"/>
  <c r="BY172" i="2" s="1"/>
  <c r="BZ162" i="2"/>
  <c r="BY162" i="2" s="1"/>
  <c r="BT162" i="2"/>
  <c r="CG123" i="2"/>
  <c r="CJ123" i="2" s="1"/>
  <c r="CF123" i="2"/>
  <c r="CC123" i="2" s="1"/>
  <c r="CI58" i="2"/>
  <c r="CH58" i="2" s="1"/>
  <c r="BZ79" i="2"/>
  <c r="BY79" i="2" s="1"/>
  <c r="CF34" i="2"/>
  <c r="BT960" i="2"/>
  <c r="BZ960" i="2"/>
  <c r="BY960" i="2" s="1"/>
  <c r="BZ968" i="2"/>
  <c r="BY968" i="2" s="1"/>
  <c r="BT900" i="2"/>
  <c r="BZ900" i="2"/>
  <c r="BY900" i="2" s="1"/>
  <c r="BZ892" i="2"/>
  <c r="BY892" i="2" s="1"/>
  <c r="BZ846" i="2"/>
  <c r="BY846" i="2" s="1"/>
  <c r="BT846" i="2"/>
  <c r="CI876" i="2"/>
  <c r="CH876" i="2" s="1"/>
  <c r="BZ866" i="2"/>
  <c r="BY866" i="2" s="1"/>
  <c r="BT866" i="2"/>
  <c r="BZ912" i="2"/>
  <c r="BY912" i="2" s="1"/>
  <c r="BZ897" i="2"/>
  <c r="BY897" i="2" s="1"/>
  <c r="BZ886" i="2"/>
  <c r="BY886" i="2" s="1"/>
  <c r="BD886" i="2" s="1"/>
  <c r="BZ898" i="2"/>
  <c r="BY898" i="2" s="1"/>
  <c r="DI769" i="2"/>
  <c r="DI670" i="2"/>
  <c r="DJ662" i="2"/>
  <c r="DI662" i="2"/>
  <c r="BN707" i="2"/>
  <c r="BD707" i="2" s="1"/>
  <c r="BT738" i="2"/>
  <c r="BZ738" i="2"/>
  <c r="BY738" i="2" s="1"/>
  <c r="DJ603" i="2"/>
  <c r="DI603" i="2"/>
  <c r="BZ576" i="2"/>
  <c r="BY576" i="2" s="1"/>
  <c r="BZ607" i="2"/>
  <c r="BY607" i="2" s="1"/>
  <c r="BT607" i="2"/>
  <c r="BZ609" i="2"/>
  <c r="BY609" i="2" s="1"/>
  <c r="BZ616" i="2"/>
  <c r="BY616" i="2" s="1"/>
  <c r="DI575" i="2"/>
  <c r="BZ676" i="2"/>
  <c r="BY676" i="2" s="1"/>
  <c r="DJ418" i="2"/>
  <c r="DI418" i="2"/>
  <c r="CF211" i="2"/>
  <c r="CG211" i="2"/>
  <c r="CJ211" i="2" s="1"/>
  <c r="BZ168" i="2"/>
  <c r="BY168" i="2" s="1"/>
  <c r="BZ209" i="2"/>
  <c r="BY209" i="2" s="1"/>
  <c r="DI337" i="2"/>
  <c r="BN170" i="2"/>
  <c r="DI320" i="2"/>
  <c r="DI344" i="2"/>
  <c r="DJ344" i="2"/>
  <c r="CI268" i="2"/>
  <c r="CH268" i="2" s="1"/>
  <c r="DJ161" i="2"/>
  <c r="DI161" i="2"/>
  <c r="BT76" i="2"/>
  <c r="BZ76" i="2"/>
  <c r="BY76" i="2" s="1"/>
  <c r="BZ132" i="2"/>
  <c r="BY132" i="2" s="1"/>
  <c r="BT132" i="2"/>
  <c r="BZ113" i="2"/>
  <c r="BY113" i="2" s="1"/>
  <c r="CG57" i="2"/>
  <c r="CJ57" i="2" s="1"/>
  <c r="CF57" i="2"/>
  <c r="CG45" i="2"/>
  <c r="CJ45" i="2" s="1"/>
  <c r="BZ41" i="2"/>
  <c r="BY41" i="2" s="1"/>
  <c r="DI874" i="2"/>
  <c r="CI848" i="2"/>
  <c r="CH848" i="2" s="1"/>
  <c r="DI816" i="2"/>
  <c r="DI745" i="2"/>
  <c r="CI801" i="2"/>
  <c r="CH801" i="2" s="1"/>
  <c r="CI715" i="2"/>
  <c r="CH715" i="2" s="1"/>
  <c r="BZ724" i="2"/>
  <c r="BY724" i="2" s="1"/>
  <c r="CI680" i="2"/>
  <c r="CH680" i="2" s="1"/>
  <c r="CI512" i="2"/>
  <c r="CH512" i="2" s="1"/>
  <c r="BZ729" i="2"/>
  <c r="BY729" i="2" s="1"/>
  <c r="BZ549" i="2"/>
  <c r="BY549" i="2" s="1"/>
  <c r="CI557" i="2"/>
  <c r="CH557" i="2" s="1"/>
  <c r="DI481" i="2"/>
  <c r="BZ543" i="2"/>
  <c r="BY543" i="2" s="1"/>
  <c r="CI541" i="2"/>
  <c r="CH541" i="2" s="1"/>
  <c r="DI442" i="2"/>
  <c r="BN354" i="2"/>
  <c r="BD354" i="2" s="1"/>
  <c r="CI332" i="2"/>
  <c r="CH332" i="2" s="1"/>
  <c r="BZ343" i="2"/>
  <c r="BY343" i="2" s="1"/>
  <c r="BN219" i="2"/>
  <c r="BD219" i="2" s="1"/>
  <c r="BN203" i="2"/>
  <c r="BD203" i="2" s="1"/>
  <c r="CI214" i="2"/>
  <c r="CH214" i="2" s="1"/>
  <c r="CI87" i="2"/>
  <c r="CH87" i="2" s="1"/>
  <c r="CI61" i="2"/>
  <c r="CH61" i="2" s="1"/>
  <c r="CI152" i="2"/>
  <c r="CH152" i="2" s="1"/>
  <c r="DI67" i="2"/>
  <c r="DI927" i="2"/>
  <c r="DJ927" i="2"/>
  <c r="CF946" i="2"/>
  <c r="CG946" i="2"/>
  <c r="CJ946" i="2" s="1"/>
  <c r="BZ862" i="2"/>
  <c r="BY862" i="2" s="1"/>
  <c r="BT862" i="2"/>
  <c r="BZ827" i="2"/>
  <c r="BY827" i="2" s="1"/>
  <c r="BT827" i="2"/>
  <c r="BT731" i="2"/>
  <c r="BZ731" i="2"/>
  <c r="BY731" i="2" s="1"/>
  <c r="CG789" i="2"/>
  <c r="CJ789" i="2" s="1"/>
  <c r="CF789" i="2"/>
  <c r="CC789" i="2" s="1"/>
  <c r="BN739" i="2"/>
  <c r="BD739" i="2" s="1"/>
  <c r="DJ630" i="2"/>
  <c r="DI630" i="2"/>
  <c r="BN582" i="2"/>
  <c r="BD582" i="2" s="1"/>
  <c r="DJ440" i="2"/>
  <c r="DI440" i="2"/>
  <c r="CI619" i="2"/>
  <c r="CH619" i="2" s="1"/>
  <c r="CI384" i="2"/>
  <c r="CH384" i="2" s="1"/>
  <c r="CG219" i="2"/>
  <c r="CJ219" i="2" s="1"/>
  <c r="CF219" i="2"/>
  <c r="BZ377" i="2"/>
  <c r="BY377" i="2" s="1"/>
  <c r="BZ219" i="2"/>
  <c r="BY219" i="2" s="1"/>
  <c r="DI222" i="2"/>
  <c r="DJ222" i="2"/>
  <c r="BT93" i="2"/>
  <c r="BZ93" i="2"/>
  <c r="BY93" i="2" s="1"/>
  <c r="BZ99" i="2"/>
  <c r="BY99" i="2" s="1"/>
  <c r="BZ130" i="2"/>
  <c r="BY130" i="2" s="1"/>
  <c r="BT130" i="2"/>
  <c r="BZ109" i="2"/>
  <c r="BY109" i="2" s="1"/>
  <c r="BZ57" i="2"/>
  <c r="BY57" i="2" s="1"/>
  <c r="BZ36" i="2"/>
  <c r="BY36" i="2" s="1"/>
  <c r="DI973" i="2"/>
  <c r="CI952" i="2"/>
  <c r="CH952" i="2" s="1"/>
  <c r="DI970" i="2"/>
  <c r="BN938" i="2"/>
  <c r="BD938" i="2" s="1"/>
  <c r="CI911" i="2"/>
  <c r="CH911" i="2" s="1"/>
  <c r="CI936" i="2"/>
  <c r="CH936" i="2" s="1"/>
  <c r="BZ836" i="2"/>
  <c r="BY836" i="2" s="1"/>
  <c r="CI852" i="2"/>
  <c r="CH852" i="2" s="1"/>
  <c r="CI806" i="2"/>
  <c r="CH806" i="2" s="1"/>
  <c r="CI710" i="2"/>
  <c r="CH710" i="2" s="1"/>
  <c r="BZ753" i="2"/>
  <c r="BY753" i="2" s="1"/>
  <c r="BZ752" i="2"/>
  <c r="BY752" i="2" s="1"/>
  <c r="DI645" i="2"/>
  <c r="CI525" i="2"/>
  <c r="CH525" i="2" s="1"/>
  <c r="CI468" i="2"/>
  <c r="CH468" i="2" s="1"/>
  <c r="BZ404" i="2"/>
  <c r="BY404" i="2" s="1"/>
  <c r="CI383" i="2"/>
  <c r="CH383" i="2" s="1"/>
  <c r="DI455" i="2"/>
  <c r="BZ412" i="2"/>
  <c r="BY412" i="2" s="1"/>
  <c r="DI450" i="2"/>
  <c r="BZ392" i="2"/>
  <c r="BY392" i="2" s="1"/>
  <c r="DI353" i="2"/>
  <c r="BN237" i="2"/>
  <c r="BD237" i="2" s="1"/>
  <c r="BZ230" i="2"/>
  <c r="BY230" i="2" s="1"/>
  <c r="CI258" i="2"/>
  <c r="CH258" i="2" s="1"/>
  <c r="CI138" i="2"/>
  <c r="CH138" i="2" s="1"/>
  <c r="BZ173" i="2"/>
  <c r="BY173" i="2" s="1"/>
  <c r="BZ51" i="2"/>
  <c r="BY51" i="2" s="1"/>
  <c r="BZ8" i="2"/>
  <c r="BY8" i="2" s="1"/>
  <c r="CI140" i="2"/>
  <c r="CH140" i="2" s="1"/>
  <c r="BZ963" i="2"/>
  <c r="BY963" i="2" s="1"/>
  <c r="BT963" i="2"/>
  <c r="DI873" i="2"/>
  <c r="CG872" i="2"/>
  <c r="CJ872" i="2" s="1"/>
  <c r="CF872" i="2"/>
  <c r="CC872" i="2" s="1"/>
  <c r="CF912" i="2"/>
  <c r="CG912" i="2"/>
  <c r="CJ912" i="2" s="1"/>
  <c r="CF915" i="2"/>
  <c r="CG915" i="2"/>
  <c r="CJ915" i="2" s="1"/>
  <c r="CI896" i="2"/>
  <c r="CH896" i="2" s="1"/>
  <c r="CF797" i="2"/>
  <c r="CC797" i="2" s="1"/>
  <c r="CG797" i="2"/>
  <c r="CJ797" i="2" s="1"/>
  <c r="BZ745" i="2"/>
  <c r="BY745" i="2" s="1"/>
  <c r="BT745" i="2"/>
  <c r="DI721" i="2"/>
  <c r="DI682" i="2"/>
  <c r="DJ704" i="2"/>
  <c r="DI704" i="2"/>
  <c r="DI598" i="2"/>
  <c r="CG627" i="2"/>
  <c r="CJ627" i="2" s="1"/>
  <c r="CF627" i="2"/>
  <c r="CC627" i="2" s="1"/>
  <c r="CI644" i="2"/>
  <c r="CH644" i="2" s="1"/>
  <c r="DI521" i="2"/>
  <c r="BZ418" i="2"/>
  <c r="BY418" i="2" s="1"/>
  <c r="DI451" i="2"/>
  <c r="BZ344" i="2"/>
  <c r="BY344" i="2" s="1"/>
  <c r="DJ306" i="2"/>
  <c r="DI306" i="2"/>
  <c r="BN298" i="2"/>
  <c r="BD298" i="2" s="1"/>
  <c r="DI249" i="2"/>
  <c r="DJ153" i="2"/>
  <c r="DI153" i="2"/>
  <c r="DJ117" i="2"/>
  <c r="DI117" i="2"/>
  <c r="BT83" i="2"/>
  <c r="BZ83" i="2"/>
  <c r="BY83" i="2" s="1"/>
  <c r="DJ145" i="2"/>
  <c r="DI145" i="2"/>
  <c r="CI139" i="2"/>
  <c r="CH139" i="2" s="1"/>
  <c r="CF49" i="2"/>
  <c r="CG49" i="2"/>
  <c r="CJ49" i="2" s="1"/>
  <c r="CG10" i="2"/>
  <c r="CJ10" i="2" s="1"/>
  <c r="CF10" i="2"/>
  <c r="BN921" i="2"/>
  <c r="BD921" i="2" s="1"/>
  <c r="DI911" i="2"/>
  <c r="BZ889" i="2"/>
  <c r="BY889" i="2" s="1"/>
  <c r="CI857" i="2"/>
  <c r="CH857" i="2" s="1"/>
  <c r="DI827" i="2"/>
  <c r="CI909" i="2"/>
  <c r="CH909" i="2" s="1"/>
  <c r="BZ820" i="2"/>
  <c r="BY820" i="2" s="1"/>
  <c r="CI900" i="2"/>
  <c r="CH900" i="2" s="1"/>
  <c r="CI752" i="2"/>
  <c r="CH752" i="2" s="1"/>
  <c r="CI745" i="2"/>
  <c r="CH745" i="2" s="1"/>
  <c r="DI772" i="2"/>
  <c r="BZ765" i="2"/>
  <c r="BY765" i="2" s="1"/>
  <c r="BN782" i="2"/>
  <c r="BD782" i="2" s="1"/>
  <c r="CI723" i="2"/>
  <c r="CH723" i="2" s="1"/>
  <c r="CI659" i="2"/>
  <c r="CH659" i="2" s="1"/>
  <c r="DI642" i="2"/>
  <c r="BZ594" i="2"/>
  <c r="BY594" i="2" s="1"/>
  <c r="BZ493" i="2"/>
  <c r="BY493" i="2" s="1"/>
  <c r="BZ586" i="2"/>
  <c r="BY586" i="2" s="1"/>
  <c r="DI556" i="2"/>
  <c r="CI556" i="2"/>
  <c r="CH556" i="2" s="1"/>
  <c r="DI584" i="2"/>
  <c r="CI542" i="2"/>
  <c r="CH542" i="2" s="1"/>
  <c r="BZ522" i="2"/>
  <c r="BY522" i="2" s="1"/>
  <c r="CI462" i="2"/>
  <c r="CH462" i="2" s="1"/>
  <c r="DI470" i="2"/>
  <c r="CI402" i="2"/>
  <c r="CH402" i="2" s="1"/>
  <c r="CI444" i="2"/>
  <c r="CH444" i="2" s="1"/>
  <c r="DI401" i="2"/>
  <c r="DI408" i="2"/>
  <c r="BZ375" i="2"/>
  <c r="BY375" i="2" s="1"/>
  <c r="DI308" i="2"/>
  <c r="CI279" i="2"/>
  <c r="CH279" i="2" s="1"/>
  <c r="DI264" i="2"/>
  <c r="BN207" i="2"/>
  <c r="BD207" i="2" s="1"/>
  <c r="BN187" i="2"/>
  <c r="BD187" i="2" s="1"/>
  <c r="Q12" i="12"/>
  <c r="BZ223" i="2"/>
  <c r="BY223" i="2" s="1"/>
  <c r="DI63" i="2"/>
  <c r="BZ94" i="2"/>
  <c r="BY94" i="2" s="1"/>
  <c r="BZ23" i="2"/>
  <c r="BY23" i="2" s="1"/>
  <c r="CI127" i="2"/>
  <c r="CH127" i="2" s="1"/>
  <c r="BZ102" i="2"/>
  <c r="BY102" i="2" s="1"/>
  <c r="BZ27" i="2"/>
  <c r="BY27" i="2" s="1"/>
  <c r="BN20" i="2"/>
  <c r="BD20" i="2" s="1"/>
  <c r="BZ7" i="2"/>
  <c r="BY7" i="2" s="1"/>
  <c r="CF963" i="2"/>
  <c r="CC963" i="2" s="1"/>
  <c r="CG963" i="2"/>
  <c r="CJ963" i="2" s="1"/>
  <c r="BT904" i="2"/>
  <c r="BZ904" i="2"/>
  <c r="BY904" i="2" s="1"/>
  <c r="CG943" i="2"/>
  <c r="CJ943" i="2" s="1"/>
  <c r="CF943" i="2"/>
  <c r="CC943" i="2" s="1"/>
  <c r="CF942" i="2"/>
  <c r="CG942" i="2"/>
  <c r="CJ942" i="2" s="1"/>
  <c r="BT906" i="2"/>
  <c r="BZ906" i="2"/>
  <c r="BY906" i="2" s="1"/>
  <c r="DI798" i="2"/>
  <c r="BZ905" i="2"/>
  <c r="BY905" i="2" s="1"/>
  <c r="BZ841" i="2"/>
  <c r="BY841" i="2" s="1"/>
  <c r="BT841" i="2"/>
  <c r="BZ854" i="2"/>
  <c r="BY854" i="2" s="1"/>
  <c r="BT854" i="2"/>
  <c r="CI794" i="2"/>
  <c r="CH794" i="2" s="1"/>
  <c r="DJ744" i="2"/>
  <c r="DI744" i="2"/>
  <c r="BZ789" i="2"/>
  <c r="BY789" i="2" s="1"/>
  <c r="BZ692" i="2"/>
  <c r="BY692" i="2" s="1"/>
  <c r="BT692" i="2"/>
  <c r="BT777" i="2"/>
  <c r="BZ777" i="2"/>
  <c r="BY777" i="2" s="1"/>
  <c r="DI834" i="2"/>
  <c r="DI625" i="2"/>
  <c r="BZ599" i="2"/>
  <c r="BY599" i="2" s="1"/>
  <c r="BT599" i="2"/>
  <c r="DI607" i="2"/>
  <c r="DI554" i="2"/>
  <c r="DI697" i="2"/>
  <c r="DI602" i="2"/>
  <c r="DI474" i="2"/>
  <c r="BZ480" i="2"/>
  <c r="BY480" i="2" s="1"/>
  <c r="BZ523" i="2"/>
  <c r="BY523" i="2" s="1"/>
  <c r="BT523" i="2"/>
  <c r="DI609" i="2"/>
  <c r="DI411" i="2"/>
  <c r="DI367" i="2"/>
  <c r="DJ367" i="2"/>
  <c r="CI400" i="2"/>
  <c r="CH400" i="2" s="1"/>
  <c r="BZ286" i="2"/>
  <c r="BY286" i="2" s="1"/>
  <c r="CF221" i="2"/>
  <c r="CG221" i="2"/>
  <c r="CJ221" i="2" s="1"/>
  <c r="DJ256" i="2"/>
  <c r="DI256" i="2"/>
  <c r="BZ338" i="2"/>
  <c r="BY338" i="2" s="1"/>
  <c r="CF286" i="2"/>
  <c r="CC286" i="2" s="1"/>
  <c r="DJ248" i="2"/>
  <c r="DI248" i="2"/>
  <c r="BT105" i="2"/>
  <c r="BZ105" i="2"/>
  <c r="BY105" i="2" s="1"/>
  <c r="DI78" i="2"/>
  <c r="DJ78" i="2"/>
  <c r="DJ66" i="2"/>
  <c r="DI181" i="2"/>
  <c r="BT141" i="2"/>
  <c r="BZ141" i="2"/>
  <c r="BY141" i="2" s="1"/>
  <c r="BZ136" i="2"/>
  <c r="BY136" i="2" s="1"/>
  <c r="DI83" i="2"/>
  <c r="DI43" i="2"/>
  <c r="BZ49" i="2"/>
  <c r="BY49" i="2" s="1"/>
  <c r="DI946" i="2"/>
  <c r="DI909" i="2"/>
  <c r="BZ949" i="2"/>
  <c r="BY949" i="2" s="1"/>
  <c r="DI856" i="2"/>
  <c r="CI837" i="2"/>
  <c r="CH837" i="2" s="1"/>
  <c r="CI923" i="2"/>
  <c r="CH923" i="2" s="1"/>
  <c r="DI866" i="2"/>
  <c r="DI858" i="2"/>
  <c r="BZ823" i="2"/>
  <c r="BY823" i="2" s="1"/>
  <c r="DI814" i="2"/>
  <c r="DI860" i="2"/>
  <c r="DI792" i="2"/>
  <c r="BZ801" i="2"/>
  <c r="BY801" i="2" s="1"/>
  <c r="CI772" i="2"/>
  <c r="CH772" i="2" s="1"/>
  <c r="BZ762" i="2"/>
  <c r="BY762" i="2" s="1"/>
  <c r="BZ754" i="2"/>
  <c r="BY754" i="2" s="1"/>
  <c r="DI658" i="2"/>
  <c r="DI650" i="2"/>
  <c r="CI605" i="2"/>
  <c r="CH605" i="2" s="1"/>
  <c r="CI589" i="2"/>
  <c r="CH589" i="2" s="1"/>
  <c r="CI663" i="2"/>
  <c r="CH663" i="2" s="1"/>
  <c r="CI628" i="2"/>
  <c r="CH628" i="2" s="1"/>
  <c r="BZ390" i="2"/>
  <c r="BY390" i="2" s="1"/>
  <c r="DI361" i="2"/>
  <c r="CI335" i="2"/>
  <c r="CH335" i="2" s="1"/>
  <c r="CI424" i="2"/>
  <c r="CH424" i="2" s="1"/>
  <c r="DI394" i="2"/>
  <c r="BZ253" i="2"/>
  <c r="BY253" i="2" s="1"/>
  <c r="CI287" i="2"/>
  <c r="CH287" i="2" s="1"/>
  <c r="BZ269" i="2"/>
  <c r="BY269" i="2" s="1"/>
  <c r="BN258" i="2"/>
  <c r="BD258" i="2" s="1"/>
  <c r="BZ39" i="2"/>
  <c r="BY39" i="2" s="1"/>
  <c r="CI227" i="2"/>
  <c r="CH227" i="2" s="1"/>
  <c r="CI201" i="2"/>
  <c r="CH201" i="2" s="1"/>
  <c r="CI216" i="2"/>
  <c r="CH216" i="2" s="1"/>
  <c r="CI191" i="2"/>
  <c r="CH191" i="2" s="1"/>
  <c r="BZ48" i="2"/>
  <c r="BY48" i="2" s="1"/>
  <c r="BZ24" i="2"/>
  <c r="BY24" i="2" s="1"/>
  <c r="BZ987" i="2"/>
  <c r="BY987" i="2" s="1"/>
  <c r="BT987" i="2"/>
  <c r="CI955" i="2"/>
  <c r="CH955" i="2" s="1"/>
  <c r="CG880" i="2"/>
  <c r="CJ880" i="2" s="1"/>
  <c r="CF880" i="2"/>
  <c r="CC880" i="2" s="1"/>
  <c r="BZ786" i="2"/>
  <c r="BY786" i="2" s="1"/>
  <c r="CF763" i="2"/>
  <c r="CG763" i="2"/>
  <c r="CJ763" i="2" s="1"/>
  <c r="BZ773" i="2"/>
  <c r="BY773" i="2" s="1"/>
  <c r="DJ742" i="2"/>
  <c r="DI742" i="2"/>
  <c r="CF731" i="2"/>
  <c r="CG731" i="2"/>
  <c r="CJ731" i="2" s="1"/>
  <c r="DJ771" i="2"/>
  <c r="DI771" i="2"/>
  <c r="DJ634" i="2"/>
  <c r="DI634" i="2"/>
  <c r="DJ593" i="2"/>
  <c r="DI593" i="2"/>
  <c r="BZ548" i="2"/>
  <c r="BY548" i="2" s="1"/>
  <c r="BT548" i="2"/>
  <c r="BZ636" i="2"/>
  <c r="BY636" i="2" s="1"/>
  <c r="BZ591" i="2"/>
  <c r="BY591" i="2" s="1"/>
  <c r="BT591" i="2"/>
  <c r="BZ470" i="2"/>
  <c r="BY470" i="2" s="1"/>
  <c r="BT470" i="2"/>
  <c r="BZ490" i="2"/>
  <c r="BY490" i="2" s="1"/>
  <c r="DJ432" i="2"/>
  <c r="DI432" i="2"/>
  <c r="BZ424" i="2"/>
  <c r="BY424" i="2" s="1"/>
  <c r="BZ397" i="2"/>
  <c r="BY397" i="2" s="1"/>
  <c r="BZ275" i="2"/>
  <c r="BY275" i="2" s="1"/>
  <c r="CF339" i="2"/>
  <c r="CG339" i="2"/>
  <c r="CJ339" i="2" s="1"/>
  <c r="BZ211" i="2"/>
  <c r="BY211" i="2" s="1"/>
  <c r="BN281" i="2"/>
  <c r="DI406" i="2"/>
  <c r="DI332" i="2"/>
  <c r="DJ332" i="2"/>
  <c r="DJ254" i="2"/>
  <c r="DI254" i="2"/>
  <c r="DJ157" i="2"/>
  <c r="DI157" i="2"/>
  <c r="DJ38" i="2"/>
  <c r="DI38" i="2"/>
  <c r="BT21" i="2"/>
  <c r="BZ21" i="2"/>
  <c r="BY21" i="2" s="1"/>
  <c r="BT53" i="2"/>
  <c r="BZ53" i="2"/>
  <c r="BY53" i="2" s="1"/>
  <c r="CG4" i="2"/>
  <c r="CJ4" i="2" s="1"/>
  <c r="CF4" i="2"/>
  <c r="CC4" i="2" s="1"/>
  <c r="CG33" i="2"/>
  <c r="CJ33" i="2" s="1"/>
  <c r="CF33" i="2"/>
  <c r="BZ13" i="2"/>
  <c r="BY13" i="2" s="1"/>
  <c r="BT13" i="2"/>
  <c r="CI935" i="2"/>
  <c r="CH935" i="2" s="1"/>
  <c r="DI966" i="2"/>
  <c r="DI787" i="2"/>
  <c r="BZ757" i="2"/>
  <c r="BY757" i="2" s="1"/>
  <c r="BZ726" i="2"/>
  <c r="BY726" i="2" s="1"/>
  <c r="CI681" i="2"/>
  <c r="CH681" i="2" s="1"/>
  <c r="CI658" i="2"/>
  <c r="CH658" i="2" s="1"/>
  <c r="DI655" i="2"/>
  <c r="CI666" i="2"/>
  <c r="CH666" i="2" s="1"/>
  <c r="CI520" i="2"/>
  <c r="CH520" i="2" s="1"/>
  <c r="BZ505" i="2"/>
  <c r="BY505" i="2" s="1"/>
  <c r="DI632" i="2"/>
  <c r="BZ603" i="2"/>
  <c r="BY603" i="2" s="1"/>
  <c r="BZ416" i="2"/>
  <c r="BY416" i="2" s="1"/>
  <c r="BZ450" i="2"/>
  <c r="BY450" i="2" s="1"/>
  <c r="BZ245" i="2"/>
  <c r="BY245" i="2" s="1"/>
  <c r="BZ355" i="2"/>
  <c r="BY355" i="2" s="1"/>
  <c r="CI119" i="2"/>
  <c r="CH119" i="2" s="1"/>
  <c r="DI50" i="2"/>
  <c r="BZ16" i="2"/>
  <c r="BY16" i="2" s="1"/>
  <c r="DI74" i="2"/>
  <c r="DI25" i="2"/>
  <c r="DJ948" i="2"/>
  <c r="DI948" i="2"/>
  <c r="DJ867" i="2"/>
  <c r="DI867" i="2"/>
  <c r="CG919" i="2"/>
  <c r="CJ919" i="2" s="1"/>
  <c r="CF919" i="2"/>
  <c r="DI839" i="2"/>
  <c r="BZ901" i="2"/>
  <c r="BY901" i="2" s="1"/>
  <c r="DJ960" i="2"/>
  <c r="DI960" i="2"/>
  <c r="BZ768" i="2"/>
  <c r="BY768" i="2" s="1"/>
  <c r="BZ713" i="2"/>
  <c r="BY713" i="2" s="1"/>
  <c r="DI716" i="2"/>
  <c r="BT739" i="2"/>
  <c r="BZ739" i="2"/>
  <c r="BY739" i="2" s="1"/>
  <c r="DI591" i="2"/>
  <c r="DI564" i="2"/>
  <c r="DJ564" i="2"/>
  <c r="BZ779" i="2"/>
  <c r="BY779" i="2" s="1"/>
  <c r="BZ632" i="2"/>
  <c r="BY632" i="2" s="1"/>
  <c r="BT632" i="2"/>
  <c r="DJ649" i="2"/>
  <c r="DI509" i="2"/>
  <c r="DI472" i="2"/>
  <c r="CI536" i="2"/>
  <c r="CH536" i="2" s="1"/>
  <c r="BZ489" i="2"/>
  <c r="BY489" i="2" s="1"/>
  <c r="BT489" i="2"/>
  <c r="BN424" i="2"/>
  <c r="DI376" i="2"/>
  <c r="DJ376" i="2"/>
  <c r="BZ323" i="2"/>
  <c r="BY323" i="2" s="1"/>
  <c r="BT323" i="2"/>
  <c r="BZ327" i="2"/>
  <c r="BY327" i="2" s="1"/>
  <c r="BT327" i="2"/>
  <c r="DI293" i="2"/>
  <c r="DI231" i="2"/>
  <c r="BZ329" i="2"/>
  <c r="BY329" i="2" s="1"/>
  <c r="BN113" i="2"/>
  <c r="BD113" i="2" s="1"/>
  <c r="CI290" i="2"/>
  <c r="CH290" i="2" s="1"/>
  <c r="DI897" i="2"/>
  <c r="DI864" i="2"/>
  <c r="DI903" i="2"/>
  <c r="BZ701" i="2"/>
  <c r="BY701" i="2" s="1"/>
  <c r="BZ697" i="2"/>
  <c r="BY697" i="2" s="1"/>
  <c r="BZ743" i="2"/>
  <c r="BY743" i="2" s="1"/>
  <c r="BZ654" i="2"/>
  <c r="BY654" i="2" s="1"/>
  <c r="DI560" i="2"/>
  <c r="CI456" i="2"/>
  <c r="DI375" i="2"/>
  <c r="DI400" i="2"/>
  <c r="DI412" i="2"/>
  <c r="BN224" i="2"/>
  <c r="BD224" i="2" s="1"/>
  <c r="BN247" i="2"/>
  <c r="BD247" i="2" s="1"/>
  <c r="BN221" i="2"/>
  <c r="BD221" i="2" s="1"/>
  <c r="BN205" i="2"/>
  <c r="BD205" i="2" s="1"/>
  <c r="DI302" i="2"/>
  <c r="BZ84" i="2"/>
  <c r="BY84" i="2" s="1"/>
  <c r="DI34" i="2"/>
  <c r="DI106" i="2"/>
  <c r="BZ143" i="2"/>
  <c r="BY143" i="2" s="1"/>
  <c r="DJ980" i="2"/>
  <c r="DI980" i="2"/>
  <c r="BT918" i="2"/>
  <c r="BZ918" i="2"/>
  <c r="BY918" i="2" s="1"/>
  <c r="BZ899" i="2"/>
  <c r="BY899" i="2" s="1"/>
  <c r="DI936" i="2"/>
  <c r="DJ936" i="2"/>
  <c r="BT851" i="2"/>
  <c r="BZ851" i="2"/>
  <c r="BY851" i="2" s="1"/>
  <c r="CF818" i="2"/>
  <c r="CC818" i="2" s="1"/>
  <c r="CG818" i="2"/>
  <c r="CJ818" i="2" s="1"/>
  <c r="CF870" i="2"/>
  <c r="CC870" i="2" s="1"/>
  <c r="BZ861" i="2"/>
  <c r="BY861" i="2" s="1"/>
  <c r="BT887" i="2"/>
  <c r="BZ887" i="2"/>
  <c r="BY887" i="2" s="1"/>
  <c r="DJ741" i="2"/>
  <c r="DI741" i="2"/>
  <c r="BZ703" i="2"/>
  <c r="BY703" i="2" s="1"/>
  <c r="BT703" i="2"/>
  <c r="CG784" i="2"/>
  <c r="CJ784" i="2" s="1"/>
  <c r="CF784" i="2"/>
  <c r="BZ715" i="2"/>
  <c r="BY715" i="2" s="1"/>
  <c r="CG792" i="2"/>
  <c r="CJ792" i="2" s="1"/>
  <c r="CF792" i="2"/>
  <c r="DJ739" i="2"/>
  <c r="DI739" i="2"/>
  <c r="DJ796" i="2"/>
  <c r="DI796" i="2"/>
  <c r="BT647" i="2"/>
  <c r="BZ647" i="2"/>
  <c r="BY647" i="2" s="1"/>
  <c r="DJ585" i="2"/>
  <c r="DI585" i="2"/>
  <c r="DJ577" i="2"/>
  <c r="DI577" i="2"/>
  <c r="CI545" i="2"/>
  <c r="CH545" i="2" s="1"/>
  <c r="CF511" i="2"/>
  <c r="CC511" i="2" s="1"/>
  <c r="CG511" i="2"/>
  <c r="CJ511" i="2" s="1"/>
  <c r="BZ511" i="2"/>
  <c r="BY511" i="2" s="1"/>
  <c r="BT511" i="2"/>
  <c r="BZ536" i="2"/>
  <c r="BY536" i="2" s="1"/>
  <c r="BT536" i="2"/>
  <c r="BZ627" i="2"/>
  <c r="BY627" i="2" s="1"/>
  <c r="BZ532" i="2"/>
  <c r="BY532" i="2" s="1"/>
  <c r="BT532" i="2"/>
  <c r="BN421" i="2"/>
  <c r="BD421" i="2" s="1"/>
  <c r="DJ265" i="2"/>
  <c r="DI265" i="2"/>
  <c r="DJ352" i="2"/>
  <c r="DI352" i="2"/>
  <c r="BT81" i="2"/>
  <c r="BZ81" i="2"/>
  <c r="BY81" i="2" s="1"/>
  <c r="DI142" i="2"/>
  <c r="BN105" i="2"/>
  <c r="BD105" i="2" s="1"/>
  <c r="DJ155" i="2"/>
  <c r="DI155" i="2"/>
  <c r="DI59" i="2"/>
  <c r="BZ44" i="2"/>
  <c r="BY44" i="2" s="1"/>
  <c r="BT44" i="2"/>
  <c r="BZ28" i="2"/>
  <c r="BY28" i="2" s="1"/>
  <c r="BZ988" i="2"/>
  <c r="BY988" i="2" s="1"/>
  <c r="BT988" i="2"/>
  <c r="DI991" i="2"/>
  <c r="DJ926" i="2"/>
  <c r="DI926" i="2"/>
  <c r="CG929" i="2"/>
  <c r="CJ929" i="2" s="1"/>
  <c r="CF929" i="2"/>
  <c r="CC929" i="2" s="1"/>
  <c r="DI986" i="2"/>
  <c r="DJ914" i="2"/>
  <c r="DI914" i="2"/>
  <c r="DI942" i="2"/>
  <c r="DJ898" i="2"/>
  <c r="DI898" i="2"/>
  <c r="CG879" i="2"/>
  <c r="CJ879" i="2" s="1"/>
  <c r="CF879" i="2"/>
  <c r="CC879" i="2" s="1"/>
  <c r="CG873" i="2"/>
  <c r="CJ873" i="2" s="1"/>
  <c r="CF873" i="2"/>
  <c r="CC873" i="2" s="1"/>
  <c r="DI919" i="2"/>
  <c r="DI899" i="2"/>
  <c r="DI813" i="2"/>
  <c r="DJ813" i="2"/>
  <c r="BT828" i="2"/>
  <c r="BZ828" i="2"/>
  <c r="BY828" i="2" s="1"/>
  <c r="DJ793" i="2"/>
  <c r="DI793" i="2"/>
  <c r="DI850" i="2"/>
  <c r="CG807" i="2"/>
  <c r="CJ807" i="2" s="1"/>
  <c r="CF807" i="2"/>
  <c r="CC807" i="2" s="1"/>
  <c r="CG791" i="2"/>
  <c r="CJ791" i="2" s="1"/>
  <c r="CF791" i="2"/>
  <c r="CC791" i="2" s="1"/>
  <c r="DI891" i="2"/>
  <c r="DI833" i="2"/>
  <c r="DI852" i="2"/>
  <c r="CG843" i="2"/>
  <c r="CJ843" i="2" s="1"/>
  <c r="CF843" i="2"/>
  <c r="CC843" i="2" s="1"/>
  <c r="DJ822" i="2"/>
  <c r="DI822" i="2"/>
  <c r="CF699" i="2"/>
  <c r="CC699" i="2" s="1"/>
  <c r="CG699" i="2"/>
  <c r="CJ699" i="2" s="1"/>
  <c r="CF736" i="2"/>
  <c r="CC736" i="2" s="1"/>
  <c r="CG736" i="2"/>
  <c r="CJ736" i="2" s="1"/>
  <c r="CG706" i="2"/>
  <c r="CJ706" i="2" s="1"/>
  <c r="CF706" i="2"/>
  <c r="CC706" i="2" s="1"/>
  <c r="CG675" i="2"/>
  <c r="CJ675" i="2" s="1"/>
  <c r="CF675" i="2"/>
  <c r="CC675" i="2" s="1"/>
  <c r="DI803" i="2"/>
  <c r="BZ678" i="2"/>
  <c r="BY678" i="2" s="1"/>
  <c r="BT678" i="2"/>
  <c r="DI759" i="2"/>
  <c r="DI764" i="2"/>
  <c r="BZ700" i="2"/>
  <c r="BY700" i="2" s="1"/>
  <c r="DJ667" i="2"/>
  <c r="DI667" i="2"/>
  <c r="DJ656" i="2"/>
  <c r="DI656" i="2"/>
  <c r="CF760" i="2"/>
  <c r="CC760" i="2" s="1"/>
  <c r="CG760" i="2"/>
  <c r="CJ760" i="2" s="1"/>
  <c r="DJ756" i="2"/>
  <c r="DI756" i="2"/>
  <c r="BT611" i="2"/>
  <c r="BZ611" i="2"/>
  <c r="BY611" i="2" s="1"/>
  <c r="CC585" i="2"/>
  <c r="CI585" i="2"/>
  <c r="CH585" i="2" s="1"/>
  <c r="DJ679" i="2"/>
  <c r="DI679" i="2"/>
  <c r="CI665" i="2"/>
  <c r="CH665" i="2" s="1"/>
  <c r="CG571" i="2"/>
  <c r="CJ571" i="2" s="1"/>
  <c r="CF571" i="2"/>
  <c r="CC571" i="2" s="1"/>
  <c r="DJ523" i="2"/>
  <c r="DI523" i="2"/>
  <c r="BZ725" i="2"/>
  <c r="BY725" i="2" s="1"/>
  <c r="DJ534" i="2"/>
  <c r="DI534" i="2"/>
  <c r="BT518" i="2"/>
  <c r="BZ518" i="2"/>
  <c r="BY518" i="2" s="1"/>
  <c r="CG539" i="2"/>
  <c r="CJ539" i="2" s="1"/>
  <c r="CF539" i="2"/>
  <c r="CC539" i="2" s="1"/>
  <c r="CG570" i="2"/>
  <c r="CJ570" i="2" s="1"/>
  <c r="CF570" i="2"/>
  <c r="CC570" i="2" s="1"/>
  <c r="DJ540" i="2"/>
  <c r="DI540" i="2"/>
  <c r="CG618" i="2"/>
  <c r="CJ618" i="2" s="1"/>
  <c r="CF618" i="2"/>
  <c r="CC618" i="2" s="1"/>
  <c r="DJ541" i="2"/>
  <c r="DI541" i="2"/>
  <c r="CG514" i="2"/>
  <c r="CJ514" i="2" s="1"/>
  <c r="CF514" i="2"/>
  <c r="CC514" i="2" s="1"/>
  <c r="DJ409" i="2"/>
  <c r="DI409" i="2"/>
  <c r="BT460" i="2"/>
  <c r="BZ460" i="2"/>
  <c r="BY460" i="2" s="1"/>
  <c r="BT456" i="2"/>
  <c r="BZ456" i="2"/>
  <c r="BY456" i="2" s="1"/>
  <c r="DJ396" i="2"/>
  <c r="DI396" i="2"/>
  <c r="DI623" i="2"/>
  <c r="DJ500" i="2"/>
  <c r="DI500" i="2"/>
  <c r="DJ508" i="2"/>
  <c r="DI508" i="2"/>
  <c r="CG434" i="2"/>
  <c r="CJ434" i="2" s="1"/>
  <c r="CF434" i="2"/>
  <c r="CC434" i="2" s="1"/>
  <c r="DJ377" i="2"/>
  <c r="DI377" i="2"/>
  <c r="DI485" i="2"/>
  <c r="DJ492" i="2"/>
  <c r="DI492" i="2"/>
  <c r="CF382" i="2"/>
  <c r="CC382" i="2" s="1"/>
  <c r="CG382" i="2"/>
  <c r="CJ382" i="2" s="1"/>
  <c r="DJ335" i="2"/>
  <c r="DI335" i="2"/>
  <c r="DJ321" i="2"/>
  <c r="DI321" i="2"/>
  <c r="DJ305" i="2"/>
  <c r="DI305" i="2"/>
  <c r="CG445" i="2"/>
  <c r="CJ445" i="2" s="1"/>
  <c r="CF445" i="2"/>
  <c r="CC445" i="2" s="1"/>
  <c r="BT317" i="2"/>
  <c r="BZ317" i="2"/>
  <c r="BY317" i="2" s="1"/>
  <c r="DI291" i="2"/>
  <c r="DJ291" i="2"/>
  <c r="CG429" i="2"/>
  <c r="CJ429" i="2" s="1"/>
  <c r="CF429" i="2"/>
  <c r="CC429" i="2" s="1"/>
  <c r="BT383" i="2"/>
  <c r="BZ383" i="2"/>
  <c r="BY383" i="2" s="1"/>
  <c r="CG336" i="2"/>
  <c r="CJ336" i="2" s="1"/>
  <c r="CF336" i="2"/>
  <c r="CC336" i="2" s="1"/>
  <c r="CG281" i="2"/>
  <c r="CJ281" i="2" s="1"/>
  <c r="CF281" i="2"/>
  <c r="CC281" i="2" s="1"/>
  <c r="BZ426" i="2"/>
  <c r="BY426" i="2" s="1"/>
  <c r="BT399" i="2"/>
  <c r="BZ399" i="2"/>
  <c r="BY399" i="2" s="1"/>
  <c r="DJ299" i="2"/>
  <c r="DI299" i="2"/>
  <c r="DJ319" i="2"/>
  <c r="DI319" i="2"/>
  <c r="DI282" i="2"/>
  <c r="DJ327" i="2"/>
  <c r="DI327" i="2"/>
  <c r="DJ315" i="2"/>
  <c r="DI315" i="2"/>
  <c r="CG288" i="2"/>
  <c r="CJ288" i="2" s="1"/>
  <c r="CF288" i="2"/>
  <c r="CC288" i="2" s="1"/>
  <c r="CG273" i="2"/>
  <c r="CJ273" i="2" s="1"/>
  <c r="CF273" i="2"/>
  <c r="CC273" i="2" s="1"/>
  <c r="DJ207" i="2"/>
  <c r="DI207" i="2"/>
  <c r="DJ129" i="2"/>
  <c r="DI129" i="2"/>
  <c r="DI208" i="2"/>
  <c r="DJ208" i="2"/>
  <c r="CI189" i="2"/>
  <c r="CH189" i="2" s="1"/>
  <c r="DJ279" i="2"/>
  <c r="DI279" i="2"/>
  <c r="DI225" i="2"/>
  <c r="DJ225" i="2"/>
  <c r="DJ188" i="2"/>
  <c r="DI188" i="2"/>
  <c r="CG101" i="2"/>
  <c r="CJ101" i="2" s="1"/>
  <c r="CF101" i="2"/>
  <c r="CC101" i="2" s="1"/>
  <c r="DI385" i="2"/>
  <c r="CG231" i="2"/>
  <c r="CJ231" i="2" s="1"/>
  <c r="CF231" i="2"/>
  <c r="CC231" i="2" s="1"/>
  <c r="CG157" i="2"/>
  <c r="CJ157" i="2" s="1"/>
  <c r="CF157" i="2"/>
  <c r="CC157" i="2" s="1"/>
  <c r="CG149" i="2"/>
  <c r="CJ149" i="2" s="1"/>
  <c r="CF149" i="2"/>
  <c r="CC149" i="2" s="1"/>
  <c r="CG175" i="2"/>
  <c r="CJ175" i="2" s="1"/>
  <c r="CF175" i="2"/>
  <c r="CC175" i="2" s="1"/>
  <c r="DI77" i="2"/>
  <c r="DJ13" i="2"/>
  <c r="DI13" i="2"/>
  <c r="P11" i="12"/>
  <c r="DJ148" i="2"/>
  <c r="DI148" i="2"/>
  <c r="CC69" i="2"/>
  <c r="CI69" i="2"/>
  <c r="CH69" i="2" s="1"/>
  <c r="DJ45" i="2"/>
  <c r="DI45" i="2"/>
  <c r="DI236" i="2"/>
  <c r="DI110" i="2"/>
  <c r="DI100" i="2"/>
  <c r="DI40" i="2"/>
  <c r="CG32" i="2"/>
  <c r="CJ32" i="2" s="1"/>
  <c r="CF32" i="2"/>
  <c r="CC32" i="2" s="1"/>
  <c r="DI57" i="2"/>
  <c r="CG977" i="2"/>
  <c r="CJ977" i="2" s="1"/>
  <c r="CF977" i="2"/>
  <c r="CC977" i="2" s="1"/>
  <c r="CF924" i="2"/>
  <c r="CC924" i="2" s="1"/>
  <c r="CG924" i="2"/>
  <c r="CJ924" i="2" s="1"/>
  <c r="CF916" i="2"/>
  <c r="CC916" i="2" s="1"/>
  <c r="CG916" i="2"/>
  <c r="CJ916" i="2" s="1"/>
  <c r="DJ918" i="2"/>
  <c r="DI918" i="2"/>
  <c r="CG957" i="2"/>
  <c r="CJ957" i="2" s="1"/>
  <c r="CF957" i="2"/>
  <c r="CC957" i="2" s="1"/>
  <c r="DI938" i="2"/>
  <c r="DI932" i="2"/>
  <c r="DJ906" i="2"/>
  <c r="DI906" i="2"/>
  <c r="DJ896" i="2"/>
  <c r="DI896" i="2"/>
  <c r="BZ879" i="2"/>
  <c r="BY879" i="2" s="1"/>
  <c r="BT879" i="2"/>
  <c r="DI861" i="2"/>
  <c r="DJ861" i="2"/>
  <c r="DI853" i="2"/>
  <c r="DJ853" i="2"/>
  <c r="CG871" i="2"/>
  <c r="CJ871" i="2" s="1"/>
  <c r="CF871" i="2"/>
  <c r="CC871" i="2" s="1"/>
  <c r="CF838" i="2"/>
  <c r="CC838" i="2" s="1"/>
  <c r="CG838" i="2"/>
  <c r="CJ838" i="2" s="1"/>
  <c r="DI811" i="2"/>
  <c r="DJ811" i="2"/>
  <c r="DI849" i="2"/>
  <c r="DJ849" i="2"/>
  <c r="CG877" i="2"/>
  <c r="CJ877" i="2" s="1"/>
  <c r="CF877" i="2"/>
  <c r="CC877" i="2" s="1"/>
  <c r="DI907" i="2"/>
  <c r="DI870" i="2"/>
  <c r="CG815" i="2"/>
  <c r="CJ815" i="2" s="1"/>
  <c r="CF815" i="2"/>
  <c r="CC815" i="2" s="1"/>
  <c r="BT844" i="2"/>
  <c r="BZ844" i="2"/>
  <c r="BY844" i="2" s="1"/>
  <c r="DI832" i="2"/>
  <c r="DJ767" i="2"/>
  <c r="DI767" i="2"/>
  <c r="DJ826" i="2"/>
  <c r="DI826" i="2"/>
  <c r="DI808" i="2"/>
  <c r="BT782" i="2"/>
  <c r="BZ782" i="2"/>
  <c r="BY782" i="2" s="1"/>
  <c r="CF704" i="2"/>
  <c r="CC704" i="2" s="1"/>
  <c r="CG704" i="2"/>
  <c r="CJ704" i="2" s="1"/>
  <c r="BZ674" i="2"/>
  <c r="BY674" i="2" s="1"/>
  <c r="BT674" i="2"/>
  <c r="CI719" i="2"/>
  <c r="CH719" i="2" s="1"/>
  <c r="CI767" i="2"/>
  <c r="CH767" i="2" s="1"/>
  <c r="CG809" i="2"/>
  <c r="CJ809" i="2" s="1"/>
  <c r="CF809" i="2"/>
  <c r="CC809" i="2" s="1"/>
  <c r="CG730" i="2"/>
  <c r="CJ730" i="2" s="1"/>
  <c r="CF730" i="2"/>
  <c r="CC730" i="2" s="1"/>
  <c r="BN710" i="2"/>
  <c r="BD710" i="2" s="1"/>
  <c r="DI760" i="2"/>
  <c r="DJ760" i="2"/>
  <c r="CF728" i="2"/>
  <c r="CC728" i="2" s="1"/>
  <c r="CG728" i="2"/>
  <c r="CJ728" i="2" s="1"/>
  <c r="CG711" i="2"/>
  <c r="CJ711" i="2" s="1"/>
  <c r="CF711" i="2"/>
  <c r="CC711" i="2" s="1"/>
  <c r="CG700" i="2"/>
  <c r="CJ700" i="2" s="1"/>
  <c r="CF700" i="2"/>
  <c r="CC700" i="2" s="1"/>
  <c r="DJ675" i="2"/>
  <c r="DI675" i="2"/>
  <c r="DJ723" i="2"/>
  <c r="DI723" i="2"/>
  <c r="CI705" i="2"/>
  <c r="CH705" i="2" s="1"/>
  <c r="CI693" i="2"/>
  <c r="CH693" i="2" s="1"/>
  <c r="DJ720" i="2"/>
  <c r="DI720" i="2"/>
  <c r="BZ673" i="2"/>
  <c r="BY673" i="2" s="1"/>
  <c r="CG758" i="2"/>
  <c r="CJ758" i="2" s="1"/>
  <c r="CF758" i="2"/>
  <c r="CC758" i="2" s="1"/>
  <c r="DI751" i="2"/>
  <c r="DJ696" i="2"/>
  <c r="DI696" i="2"/>
  <c r="BZ677" i="2"/>
  <c r="BY677" i="2" s="1"/>
  <c r="DI661" i="2"/>
  <c r="CC609" i="2"/>
  <c r="CI609" i="2"/>
  <c r="CH609" i="2" s="1"/>
  <c r="BT598" i="2"/>
  <c r="BZ598" i="2"/>
  <c r="BY598" i="2" s="1"/>
  <c r="DI647" i="2"/>
  <c r="CG617" i="2"/>
  <c r="CJ617" i="2" s="1"/>
  <c r="CF617" i="2"/>
  <c r="CC617" i="2" s="1"/>
  <c r="CC599" i="2"/>
  <c r="CI599" i="2"/>
  <c r="CH599" i="2" s="1"/>
  <c r="CG594" i="2"/>
  <c r="CJ594" i="2" s="1"/>
  <c r="CF594" i="2"/>
  <c r="CC594" i="2" s="1"/>
  <c r="BT571" i="2"/>
  <c r="BZ571" i="2"/>
  <c r="BY571" i="2" s="1"/>
  <c r="DJ515" i="2"/>
  <c r="DI515" i="2"/>
  <c r="BZ546" i="2"/>
  <c r="BY546" i="2" s="1"/>
  <c r="BZ517" i="2"/>
  <c r="BY517" i="2" s="1"/>
  <c r="DJ502" i="2"/>
  <c r="DI502" i="2"/>
  <c r="BT488" i="2"/>
  <c r="BZ488" i="2"/>
  <c r="BY488" i="2" s="1"/>
  <c r="DJ471" i="2"/>
  <c r="DI471" i="2"/>
  <c r="BZ625" i="2"/>
  <c r="BY625" i="2" s="1"/>
  <c r="BZ602" i="2"/>
  <c r="BY602" i="2" s="1"/>
  <c r="BT539" i="2"/>
  <c r="BZ539" i="2"/>
  <c r="BY539" i="2" s="1"/>
  <c r="DJ627" i="2"/>
  <c r="DI627" i="2"/>
  <c r="CI573" i="2"/>
  <c r="CH573" i="2" s="1"/>
  <c r="CG518" i="2"/>
  <c r="CJ518" i="2" s="1"/>
  <c r="CF518" i="2"/>
  <c r="CC518" i="2" s="1"/>
  <c r="BZ635" i="2"/>
  <c r="BY635" i="2" s="1"/>
  <c r="BT618" i="2"/>
  <c r="BZ618" i="2"/>
  <c r="BY618" i="2" s="1"/>
  <c r="DI573" i="2"/>
  <c r="DJ573" i="2"/>
  <c r="DI549" i="2"/>
  <c r="DJ549" i="2"/>
  <c r="CG729" i="2"/>
  <c r="CJ729" i="2" s="1"/>
  <c r="CF729" i="2"/>
  <c r="CC729" i="2" s="1"/>
  <c r="CI647" i="2"/>
  <c r="CH647" i="2" s="1"/>
  <c r="DI511" i="2"/>
  <c r="DI620" i="2"/>
  <c r="DJ620" i="2"/>
  <c r="DJ392" i="2"/>
  <c r="DI392" i="2"/>
  <c r="DI456" i="2"/>
  <c r="DI608" i="2"/>
  <c r="CG465" i="2"/>
  <c r="CJ465" i="2" s="1"/>
  <c r="CF465" i="2"/>
  <c r="CC465" i="2" s="1"/>
  <c r="CG427" i="2"/>
  <c r="CJ427" i="2" s="1"/>
  <c r="CF427" i="2"/>
  <c r="CC427" i="2" s="1"/>
  <c r="DI572" i="2"/>
  <c r="DJ486" i="2"/>
  <c r="DI486" i="2"/>
  <c r="CG450" i="2"/>
  <c r="CJ450" i="2" s="1"/>
  <c r="CF450" i="2"/>
  <c r="CC450" i="2" s="1"/>
  <c r="DI379" i="2"/>
  <c r="DI391" i="2"/>
  <c r="BT289" i="2"/>
  <c r="BZ289" i="2"/>
  <c r="BY289" i="2" s="1"/>
  <c r="BZ388" i="2"/>
  <c r="BY388" i="2" s="1"/>
  <c r="DJ368" i="2"/>
  <c r="DI368" i="2"/>
  <c r="CG333" i="2"/>
  <c r="CJ333" i="2" s="1"/>
  <c r="CF333" i="2"/>
  <c r="CC333" i="2" s="1"/>
  <c r="DI428" i="2"/>
  <c r="DJ364" i="2"/>
  <c r="DI364" i="2"/>
  <c r="CG308" i="2"/>
  <c r="CJ308" i="2" s="1"/>
  <c r="CF308" i="2"/>
  <c r="CC308" i="2" s="1"/>
  <c r="BN290" i="2"/>
  <c r="DI447" i="2"/>
  <c r="BZ420" i="2"/>
  <c r="BY420" i="2" s="1"/>
  <c r="DJ295" i="2"/>
  <c r="DI295" i="2"/>
  <c r="DI349" i="2"/>
  <c r="DJ323" i="2"/>
  <c r="DI323" i="2"/>
  <c r="DI351" i="2"/>
  <c r="CF265" i="2"/>
  <c r="CC265" i="2" s="1"/>
  <c r="CG265" i="2"/>
  <c r="CJ265" i="2" s="1"/>
  <c r="BZ235" i="2"/>
  <c r="BY235" i="2" s="1"/>
  <c r="BT273" i="2"/>
  <c r="BZ273" i="2"/>
  <c r="BY273" i="2" s="1"/>
  <c r="DJ217" i="2"/>
  <c r="DI217" i="2"/>
  <c r="BN213" i="2"/>
  <c r="BD213" i="2" s="1"/>
  <c r="DJ201" i="2"/>
  <c r="DI201" i="2"/>
  <c r="DJ192" i="2"/>
  <c r="DI192" i="2"/>
  <c r="DJ166" i="2"/>
  <c r="DI166" i="2"/>
  <c r="CI251" i="2"/>
  <c r="CH251" i="2" s="1"/>
  <c r="CI220" i="2"/>
  <c r="CH220" i="2" s="1"/>
  <c r="CI206" i="2"/>
  <c r="CH206" i="2" s="1"/>
  <c r="DJ189" i="2"/>
  <c r="DI189" i="2"/>
  <c r="CG222" i="2"/>
  <c r="CJ222" i="2" s="1"/>
  <c r="CF222" i="2"/>
  <c r="CC222" i="2" s="1"/>
  <c r="CI188" i="2"/>
  <c r="CH188" i="2" s="1"/>
  <c r="DI259" i="2"/>
  <c r="DJ259" i="2"/>
  <c r="CI198" i="2"/>
  <c r="CH198" i="2" s="1"/>
  <c r="CG115" i="2"/>
  <c r="CJ115" i="2" s="1"/>
  <c r="CF115" i="2"/>
  <c r="CC115" i="2" s="1"/>
  <c r="CG99" i="2"/>
  <c r="CJ99" i="2" s="1"/>
  <c r="CF99" i="2"/>
  <c r="CC99" i="2" s="1"/>
  <c r="CG60" i="2"/>
  <c r="CJ60" i="2" s="1"/>
  <c r="CF60" i="2"/>
  <c r="CC60" i="2" s="1"/>
  <c r="Q11" i="12"/>
  <c r="DI241" i="2"/>
  <c r="DJ241" i="2"/>
  <c r="CG147" i="2"/>
  <c r="CJ147" i="2" s="1"/>
  <c r="CF147" i="2"/>
  <c r="CC147" i="2" s="1"/>
  <c r="BZ147" i="2"/>
  <c r="BY147" i="2" s="1"/>
  <c r="CG110" i="2"/>
  <c r="CJ110" i="2" s="1"/>
  <c r="CF110" i="2"/>
  <c r="CC110" i="2" s="1"/>
  <c r="CI7" i="2"/>
  <c r="CH7" i="2" s="1"/>
  <c r="DI114" i="2"/>
  <c r="CG108" i="2"/>
  <c r="CJ108" i="2" s="1"/>
  <c r="CF108" i="2"/>
  <c r="CC108" i="2" s="1"/>
  <c r="BZ62" i="2"/>
  <c r="BY62" i="2" s="1"/>
  <c r="DI92" i="2"/>
  <c r="CG43" i="2"/>
  <c r="CJ43" i="2" s="1"/>
  <c r="CF43" i="2"/>
  <c r="CC43" i="2" s="1"/>
  <c r="CG40" i="2"/>
  <c r="CJ40" i="2" s="1"/>
  <c r="CF40" i="2"/>
  <c r="CC40" i="2" s="1"/>
  <c r="DI167" i="2"/>
  <c r="DI32" i="2"/>
  <c r="BZ11" i="2"/>
  <c r="BY11" i="2" s="1"/>
  <c r="CC47" i="2"/>
  <c r="CI47" i="2"/>
  <c r="CH47" i="2" s="1"/>
  <c r="BZ38" i="2"/>
  <c r="BY38" i="2" s="1"/>
  <c r="BZ22" i="2"/>
  <c r="BY22" i="2" s="1"/>
  <c r="DJ965" i="2"/>
  <c r="DI965" i="2"/>
  <c r="DJ925" i="2"/>
  <c r="DI925" i="2"/>
  <c r="CG930" i="2"/>
  <c r="CJ930" i="2" s="1"/>
  <c r="CF930" i="2"/>
  <c r="CC930" i="2" s="1"/>
  <c r="BZ937" i="2"/>
  <c r="BY937" i="2" s="1"/>
  <c r="CG914" i="2"/>
  <c r="CJ914" i="2" s="1"/>
  <c r="CF914" i="2"/>
  <c r="CC914" i="2" s="1"/>
  <c r="DJ920" i="2"/>
  <c r="DI920" i="2"/>
  <c r="CG913" i="2"/>
  <c r="CJ913" i="2" s="1"/>
  <c r="CF913" i="2"/>
  <c r="CC913" i="2" s="1"/>
  <c r="DJ894" i="2"/>
  <c r="DI894" i="2"/>
  <c r="BZ871" i="2"/>
  <c r="BY871" i="2" s="1"/>
  <c r="DI848" i="2"/>
  <c r="DJ848" i="2"/>
  <c r="DJ809" i="2"/>
  <c r="DI809" i="2"/>
  <c r="DI954" i="2"/>
  <c r="BT825" i="2"/>
  <c r="BZ825" i="2"/>
  <c r="BY825" i="2" s="1"/>
  <c r="CC842" i="2"/>
  <c r="CI842" i="2"/>
  <c r="CH842" i="2" s="1"/>
  <c r="BT877" i="2"/>
  <c r="BZ877" i="2"/>
  <c r="BY877" i="2" s="1"/>
  <c r="DJ844" i="2"/>
  <c r="DI844" i="2"/>
  <c r="DI831" i="2"/>
  <c r="DJ831" i="2"/>
  <c r="DJ823" i="2"/>
  <c r="DI823" i="2"/>
  <c r="BZ811" i="2"/>
  <c r="BY811" i="2" s="1"/>
  <c r="DI845" i="2"/>
  <c r="DJ845" i="2"/>
  <c r="DJ785" i="2"/>
  <c r="DI785" i="2"/>
  <c r="CG798" i="2"/>
  <c r="CJ798" i="2" s="1"/>
  <c r="CF798" i="2"/>
  <c r="CC798" i="2" s="1"/>
  <c r="BZ803" i="2"/>
  <c r="BY803" i="2" s="1"/>
  <c r="BZ793" i="2"/>
  <c r="BY793" i="2" s="1"/>
  <c r="CG765" i="2"/>
  <c r="CJ765" i="2" s="1"/>
  <c r="CF765" i="2"/>
  <c r="CC765" i="2" s="1"/>
  <c r="DI732" i="2"/>
  <c r="DI673" i="2"/>
  <c r="DJ673" i="2"/>
  <c r="CG764" i="2"/>
  <c r="CJ764" i="2" s="1"/>
  <c r="CF764" i="2"/>
  <c r="CC764" i="2" s="1"/>
  <c r="BT689" i="2"/>
  <c r="BZ689" i="2"/>
  <c r="BY689" i="2" s="1"/>
  <c r="DJ724" i="2"/>
  <c r="DI724" i="2"/>
  <c r="DI719" i="2"/>
  <c r="DI731" i="2"/>
  <c r="DJ731" i="2"/>
  <c r="BZ667" i="2"/>
  <c r="BY667" i="2" s="1"/>
  <c r="BT667" i="2"/>
  <c r="CG743" i="2"/>
  <c r="CJ743" i="2" s="1"/>
  <c r="CF743" i="2"/>
  <c r="CC743" i="2" s="1"/>
  <c r="DJ669" i="2"/>
  <c r="DI669" i="2"/>
  <c r="DJ781" i="2"/>
  <c r="DI781" i="2"/>
  <c r="DI740" i="2"/>
  <c r="BZ720" i="2"/>
  <c r="BY720" i="2" s="1"/>
  <c r="BT638" i="2"/>
  <c r="BZ638" i="2"/>
  <c r="BY638" i="2" s="1"/>
  <c r="BT621" i="2"/>
  <c r="BZ621" i="2"/>
  <c r="BY621" i="2" s="1"/>
  <c r="BZ646" i="2"/>
  <c r="BY646" i="2" s="1"/>
  <c r="CC621" i="2"/>
  <c r="CI621" i="2"/>
  <c r="CH621" i="2" s="1"/>
  <c r="DJ530" i="2"/>
  <c r="DI530" i="2"/>
  <c r="DJ604" i="2"/>
  <c r="DI604" i="2"/>
  <c r="BT568" i="2"/>
  <c r="BZ568" i="2"/>
  <c r="BY568" i="2" s="1"/>
  <c r="CF549" i="2"/>
  <c r="CC549" i="2" s="1"/>
  <c r="CG549" i="2"/>
  <c r="CJ549" i="2" s="1"/>
  <c r="CG510" i="2"/>
  <c r="CJ510" i="2" s="1"/>
  <c r="CF510" i="2"/>
  <c r="CC510" i="2" s="1"/>
  <c r="BZ538" i="2"/>
  <c r="BY538" i="2" s="1"/>
  <c r="DJ496" i="2"/>
  <c r="DI496" i="2"/>
  <c r="DI524" i="2"/>
  <c r="BZ481" i="2"/>
  <c r="BY481" i="2" s="1"/>
  <c r="CG451" i="2"/>
  <c r="CJ451" i="2" s="1"/>
  <c r="CF451" i="2"/>
  <c r="CC451" i="2" s="1"/>
  <c r="CG626" i="2"/>
  <c r="CJ626" i="2" s="1"/>
  <c r="CF626" i="2"/>
  <c r="CC626" i="2" s="1"/>
  <c r="DJ532" i="2"/>
  <c r="DI532" i="2"/>
  <c r="DJ372" i="2"/>
  <c r="DI372" i="2"/>
  <c r="DJ366" i="2"/>
  <c r="DI366" i="2"/>
  <c r="DJ359" i="2"/>
  <c r="DI359" i="2"/>
  <c r="BT333" i="2"/>
  <c r="BZ333" i="2"/>
  <c r="BY333" i="2" s="1"/>
  <c r="DJ317" i="2"/>
  <c r="DI317" i="2"/>
  <c r="BZ434" i="2"/>
  <c r="BY434" i="2" s="1"/>
  <c r="DI310" i="2"/>
  <c r="DJ310" i="2"/>
  <c r="CG306" i="2"/>
  <c r="CJ306" i="2" s="1"/>
  <c r="CF306" i="2"/>
  <c r="CC306" i="2" s="1"/>
  <c r="BZ408" i="2"/>
  <c r="BY408" i="2" s="1"/>
  <c r="BZ362" i="2"/>
  <c r="BY362" i="2" s="1"/>
  <c r="BT362" i="2"/>
  <c r="CG289" i="2"/>
  <c r="CJ289" i="2" s="1"/>
  <c r="CF289" i="2"/>
  <c r="CC289" i="2" s="1"/>
  <c r="CG453" i="2"/>
  <c r="CJ453" i="2" s="1"/>
  <c r="CF453" i="2"/>
  <c r="CC453" i="2" s="1"/>
  <c r="CC441" i="2"/>
  <c r="CI441" i="2"/>
  <c r="CH441" i="2" s="1"/>
  <c r="DJ211" i="2"/>
  <c r="DI211" i="2"/>
  <c r="CC245" i="2"/>
  <c r="CI245" i="2"/>
  <c r="CH245" i="2" s="1"/>
  <c r="DJ141" i="2"/>
  <c r="DI141" i="2"/>
  <c r="DJ127" i="2"/>
  <c r="DI127" i="2"/>
  <c r="DI200" i="2"/>
  <c r="DJ200" i="2"/>
  <c r="DI243" i="2"/>
  <c r="DJ243" i="2"/>
  <c r="DI220" i="2"/>
  <c r="DJ220" i="2"/>
  <c r="DI355" i="2"/>
  <c r="CG174" i="2"/>
  <c r="CJ174" i="2" s="1"/>
  <c r="CF174" i="2"/>
  <c r="CC174" i="2" s="1"/>
  <c r="CG113" i="2"/>
  <c r="CJ113" i="2" s="1"/>
  <c r="CF113" i="2"/>
  <c r="CC113" i="2" s="1"/>
  <c r="Q10" i="12"/>
  <c r="DI250" i="2"/>
  <c r="CG155" i="2"/>
  <c r="CJ155" i="2" s="1"/>
  <c r="CF155" i="2"/>
  <c r="CC155" i="2" s="1"/>
  <c r="CG145" i="2"/>
  <c r="CJ145" i="2" s="1"/>
  <c r="CF145" i="2"/>
  <c r="CC145" i="2" s="1"/>
  <c r="BZ149" i="2"/>
  <c r="BY149" i="2" s="1"/>
  <c r="CG88" i="2"/>
  <c r="CJ88" i="2" s="1"/>
  <c r="CF88" i="2"/>
  <c r="CC88" i="2" s="1"/>
  <c r="BT56" i="2"/>
  <c r="BZ56" i="2"/>
  <c r="BY56" i="2" s="1"/>
  <c r="DI212" i="2"/>
  <c r="DJ212" i="2"/>
  <c r="BZ124" i="2"/>
  <c r="BY124" i="2" s="1"/>
  <c r="CF16" i="2"/>
  <c r="CC16" i="2" s="1"/>
  <c r="CG16" i="2"/>
  <c r="CJ16" i="2" s="1"/>
  <c r="BZ122" i="2"/>
  <c r="BY122" i="2" s="1"/>
  <c r="DJ187" i="2"/>
  <c r="DI187" i="2"/>
  <c r="BZ171" i="2"/>
  <c r="BY171" i="2" s="1"/>
  <c r="DI116" i="2"/>
  <c r="CG84" i="2"/>
  <c r="CJ84" i="2" s="1"/>
  <c r="CF84" i="2"/>
  <c r="CC84" i="2" s="1"/>
  <c r="CG169" i="2"/>
  <c r="CJ169" i="2" s="1"/>
  <c r="CF169" i="2"/>
  <c r="CC169" i="2" s="1"/>
  <c r="CG82" i="2"/>
  <c r="CJ82" i="2" s="1"/>
  <c r="CF82" i="2"/>
  <c r="CC82" i="2" s="1"/>
  <c r="BZ264" i="2"/>
  <c r="BY264" i="2" s="1"/>
  <c r="DI82" i="2"/>
  <c r="CI37" i="2"/>
  <c r="CH37" i="2" s="1"/>
  <c r="DJ144" i="2"/>
  <c r="DI144" i="2"/>
  <c r="DI96" i="2"/>
  <c r="DJ37" i="2"/>
  <c r="DI37" i="2"/>
  <c r="CG5" i="2"/>
  <c r="CJ5" i="2" s="1"/>
  <c r="CF5" i="2"/>
  <c r="CC5" i="2" s="1"/>
  <c r="DI224" i="2"/>
  <c r="DI169" i="2"/>
  <c r="BZ145" i="2"/>
  <c r="BY145" i="2" s="1"/>
  <c r="CG92" i="2"/>
  <c r="CJ92" i="2" s="1"/>
  <c r="CF92" i="2"/>
  <c r="CC92" i="2" s="1"/>
  <c r="CG27" i="2"/>
  <c r="CJ27" i="2" s="1"/>
  <c r="CF27" i="2"/>
  <c r="CC27" i="2" s="1"/>
  <c r="DI126" i="2"/>
  <c r="DI10" i="2"/>
  <c r="R13" i="14"/>
  <c r="R17" i="14"/>
  <c r="R15" i="14"/>
  <c r="Q16" i="14"/>
  <c r="CF990" i="2"/>
  <c r="CC990" i="2" s="1"/>
  <c r="CG990" i="2"/>
  <c r="CJ990" i="2" s="1"/>
  <c r="DJ985" i="2"/>
  <c r="DI985" i="2"/>
  <c r="BZ966" i="2"/>
  <c r="BY966" i="2" s="1"/>
  <c r="BT966" i="2"/>
  <c r="BZ985" i="2"/>
  <c r="BY985" i="2" s="1"/>
  <c r="BZ981" i="2"/>
  <c r="BY981" i="2" s="1"/>
  <c r="CF922" i="2"/>
  <c r="CC922" i="2" s="1"/>
  <c r="CG922" i="2"/>
  <c r="CJ922" i="2" s="1"/>
  <c r="DI981" i="2"/>
  <c r="BZ941" i="2"/>
  <c r="BY941" i="2" s="1"/>
  <c r="DJ916" i="2"/>
  <c r="DI916" i="2"/>
  <c r="DJ922" i="2"/>
  <c r="DI922" i="2"/>
  <c r="DJ904" i="2"/>
  <c r="DI904" i="2"/>
  <c r="DJ892" i="2"/>
  <c r="DI892" i="2"/>
  <c r="DI859" i="2"/>
  <c r="DJ859" i="2"/>
  <c r="DI851" i="2"/>
  <c r="DJ851" i="2"/>
  <c r="DI923" i="2"/>
  <c r="CI904" i="2"/>
  <c r="CH904" i="2" s="1"/>
  <c r="CI895" i="2"/>
  <c r="CH895" i="2" s="1"/>
  <c r="DI847" i="2"/>
  <c r="DJ847" i="2"/>
  <c r="DJ836" i="2"/>
  <c r="DI836" i="2"/>
  <c r="DI804" i="2"/>
  <c r="DJ804" i="2"/>
  <c r="BT821" i="2"/>
  <c r="BZ821" i="2"/>
  <c r="BY821" i="2" s="1"/>
  <c r="DI841" i="2"/>
  <c r="CG836" i="2"/>
  <c r="CJ836" i="2" s="1"/>
  <c r="CF836" i="2"/>
  <c r="CC836" i="2" s="1"/>
  <c r="CI839" i="2"/>
  <c r="CH839" i="2" s="1"/>
  <c r="CI899" i="2"/>
  <c r="CH899" i="2" s="1"/>
  <c r="CI856" i="2"/>
  <c r="CH856" i="2" s="1"/>
  <c r="DI810" i="2"/>
  <c r="BZ833" i="2"/>
  <c r="BY833" i="2" s="1"/>
  <c r="DI812" i="2"/>
  <c r="CG795" i="2"/>
  <c r="CJ795" i="2" s="1"/>
  <c r="CF795" i="2"/>
  <c r="CC795" i="2" s="1"/>
  <c r="CG787" i="2"/>
  <c r="CJ787" i="2" s="1"/>
  <c r="CF787" i="2"/>
  <c r="CC787" i="2" s="1"/>
  <c r="CI796" i="2"/>
  <c r="CH796" i="2" s="1"/>
  <c r="CG817" i="2"/>
  <c r="CJ817" i="2" s="1"/>
  <c r="CF817" i="2"/>
  <c r="CC817" i="2" s="1"/>
  <c r="BZ806" i="2"/>
  <c r="BY806" i="2" s="1"/>
  <c r="CF783" i="2"/>
  <c r="CC783" i="2" s="1"/>
  <c r="CG783" i="2"/>
  <c r="CJ783" i="2" s="1"/>
  <c r="CI742" i="2"/>
  <c r="CH742" i="2" s="1"/>
  <c r="DI800" i="2"/>
  <c r="DI738" i="2"/>
  <c r="CG701" i="2"/>
  <c r="CJ701" i="2" s="1"/>
  <c r="CF701" i="2"/>
  <c r="CC701" i="2" s="1"/>
  <c r="DJ750" i="2"/>
  <c r="DI750" i="2"/>
  <c r="CC724" i="2"/>
  <c r="CI724" i="2"/>
  <c r="CH724" i="2" s="1"/>
  <c r="DJ722" i="2"/>
  <c r="DI722" i="2"/>
  <c r="DJ700" i="2"/>
  <c r="DI700" i="2"/>
  <c r="DI672" i="2"/>
  <c r="DJ664" i="2"/>
  <c r="DI664" i="2"/>
  <c r="CI755" i="2"/>
  <c r="CH755" i="2" s="1"/>
  <c r="CG662" i="2"/>
  <c r="CJ662" i="2" s="1"/>
  <c r="CF662" i="2"/>
  <c r="CC662" i="2" s="1"/>
  <c r="BZ733" i="2"/>
  <c r="BY733" i="2" s="1"/>
  <c r="DI668" i="2"/>
  <c r="CC660" i="2"/>
  <c r="CI660" i="2"/>
  <c r="CH660" i="2" s="1"/>
  <c r="BZ656" i="2"/>
  <c r="BY656" i="2" s="1"/>
  <c r="BZ648" i="2"/>
  <c r="BY648" i="2" s="1"/>
  <c r="CC593" i="2"/>
  <c r="CI593" i="2"/>
  <c r="CH593" i="2" s="1"/>
  <c r="DJ563" i="2"/>
  <c r="DI563" i="2"/>
  <c r="DI729" i="2"/>
  <c r="BZ664" i="2"/>
  <c r="BY664" i="2" s="1"/>
  <c r="DJ644" i="2"/>
  <c r="DI644" i="2"/>
  <c r="BN627" i="2"/>
  <c r="BD627" i="2" s="1"/>
  <c r="BN604" i="2"/>
  <c r="BD604" i="2" s="1"/>
  <c r="BN572" i="2"/>
  <c r="BD572" i="2" s="1"/>
  <c r="BZ610" i="2"/>
  <c r="BY610" i="2" s="1"/>
  <c r="CI597" i="2"/>
  <c r="CH597" i="2" s="1"/>
  <c r="DI685" i="2"/>
  <c r="CC551" i="2"/>
  <c r="CI551" i="2"/>
  <c r="CH551" i="2" s="1"/>
  <c r="BZ529" i="2"/>
  <c r="BY529" i="2" s="1"/>
  <c r="DJ512" i="2"/>
  <c r="DI512" i="2"/>
  <c r="DJ498" i="2"/>
  <c r="DI498" i="2"/>
  <c r="BT469" i="2"/>
  <c r="BZ469" i="2"/>
  <c r="BY469" i="2" s="1"/>
  <c r="CG625" i="2"/>
  <c r="CJ625" i="2" s="1"/>
  <c r="CF625" i="2"/>
  <c r="CC625" i="2" s="1"/>
  <c r="CG602" i="2"/>
  <c r="CJ602" i="2" s="1"/>
  <c r="CF602" i="2"/>
  <c r="CC602" i="2" s="1"/>
  <c r="BZ578" i="2"/>
  <c r="BY578" i="2" s="1"/>
  <c r="CG464" i="2"/>
  <c r="CJ464" i="2" s="1"/>
  <c r="CF464" i="2"/>
  <c r="CC464" i="2" s="1"/>
  <c r="CI640" i="2"/>
  <c r="CH640" i="2" s="1"/>
  <c r="CI596" i="2"/>
  <c r="CH596" i="2" s="1"/>
  <c r="CI673" i="2"/>
  <c r="CH673" i="2" s="1"/>
  <c r="BZ612" i="2"/>
  <c r="BY612" i="2" s="1"/>
  <c r="DJ453" i="2"/>
  <c r="DI453" i="2"/>
  <c r="CI515" i="2"/>
  <c r="CH515" i="2" s="1"/>
  <c r="CG484" i="2"/>
  <c r="CJ484" i="2" s="1"/>
  <c r="CF484" i="2"/>
  <c r="CC484" i="2" s="1"/>
  <c r="DJ380" i="2"/>
  <c r="DI380" i="2"/>
  <c r="CI574" i="2"/>
  <c r="CH574" i="2" s="1"/>
  <c r="CG543" i="2"/>
  <c r="CJ543" i="2" s="1"/>
  <c r="CF543" i="2"/>
  <c r="CC543" i="2" s="1"/>
  <c r="DJ458" i="2"/>
  <c r="DI458" i="2"/>
  <c r="DI576" i="2"/>
  <c r="CI523" i="2"/>
  <c r="CH523" i="2" s="1"/>
  <c r="CI486" i="2"/>
  <c r="CH486" i="2" s="1"/>
  <c r="DI592" i="2"/>
  <c r="CG426" i="2"/>
  <c r="CJ426" i="2" s="1"/>
  <c r="CF426" i="2"/>
  <c r="CC426" i="2" s="1"/>
  <c r="BT396" i="2"/>
  <c r="BZ396" i="2"/>
  <c r="BY396" i="2" s="1"/>
  <c r="DJ345" i="2"/>
  <c r="DI345" i="2"/>
  <c r="BZ398" i="2"/>
  <c r="BY398" i="2" s="1"/>
  <c r="BZ332" i="2"/>
  <c r="BY332" i="2" s="1"/>
  <c r="DJ294" i="2"/>
  <c r="DI294" i="2"/>
  <c r="CI432" i="2"/>
  <c r="CH432" i="2" s="1"/>
  <c r="BT308" i="2"/>
  <c r="BZ308" i="2"/>
  <c r="BY308" i="2" s="1"/>
  <c r="BN350" i="2"/>
  <c r="DI390" i="2"/>
  <c r="BZ353" i="2"/>
  <c r="BY353" i="2" s="1"/>
  <c r="DI347" i="2"/>
  <c r="BZ261" i="2"/>
  <c r="BY261" i="2" s="1"/>
  <c r="CI401" i="2"/>
  <c r="CH401" i="2" s="1"/>
  <c r="DI331" i="2"/>
  <c r="DI452" i="2"/>
  <c r="CG269" i="2"/>
  <c r="CJ269" i="2" s="1"/>
  <c r="CF269" i="2"/>
  <c r="CC269" i="2" s="1"/>
  <c r="DJ271" i="2"/>
  <c r="DI271" i="2"/>
  <c r="DJ263" i="2"/>
  <c r="DI263" i="2"/>
  <c r="DJ255" i="2"/>
  <c r="DI255" i="2"/>
  <c r="DJ247" i="2"/>
  <c r="DI247" i="2"/>
  <c r="DJ221" i="2"/>
  <c r="DI221" i="2"/>
  <c r="BN217" i="2"/>
  <c r="BD217" i="2" s="1"/>
  <c r="DJ205" i="2"/>
  <c r="DI205" i="2"/>
  <c r="DJ199" i="2"/>
  <c r="DI199" i="2"/>
  <c r="DI233" i="2"/>
  <c r="DJ233" i="2"/>
  <c r="CI263" i="2"/>
  <c r="CH263" i="2" s="1"/>
  <c r="BZ256" i="2"/>
  <c r="BY256" i="2" s="1"/>
  <c r="CI195" i="2"/>
  <c r="CH195" i="2" s="1"/>
  <c r="BZ165" i="2"/>
  <c r="BY165" i="2" s="1"/>
  <c r="CI78" i="2"/>
  <c r="CH78" i="2" s="1"/>
  <c r="BZ47" i="2"/>
  <c r="BY47" i="2" s="1"/>
  <c r="CI225" i="2"/>
  <c r="CH225" i="2" s="1"/>
  <c r="CI204" i="2"/>
  <c r="CH204" i="2" s="1"/>
  <c r="DI184" i="2"/>
  <c r="DJ184" i="2"/>
  <c r="DI251" i="2"/>
  <c r="DJ251" i="2"/>
  <c r="DJ191" i="2"/>
  <c r="DI191" i="2"/>
  <c r="CG239" i="2"/>
  <c r="CJ239" i="2" s="1"/>
  <c r="CF239" i="2"/>
  <c r="CC239" i="2" s="1"/>
  <c r="DI232" i="2"/>
  <c r="CI190" i="2"/>
  <c r="CH190" i="2" s="1"/>
  <c r="DI183" i="2"/>
  <c r="CG172" i="2"/>
  <c r="CJ172" i="2" s="1"/>
  <c r="CF172" i="2"/>
  <c r="CC172" i="2" s="1"/>
  <c r="CG111" i="2"/>
  <c r="CJ111" i="2" s="1"/>
  <c r="CF111" i="2"/>
  <c r="CC111" i="2" s="1"/>
  <c r="R12" i="12"/>
  <c r="DJ193" i="2"/>
  <c r="DI193" i="2"/>
  <c r="CI250" i="2"/>
  <c r="CH250" i="2" s="1"/>
  <c r="DI214" i="2"/>
  <c r="DJ214" i="2"/>
  <c r="DI198" i="2"/>
  <c r="DJ198" i="2"/>
  <c r="CG143" i="2"/>
  <c r="CJ143" i="2" s="1"/>
  <c r="CF143" i="2"/>
  <c r="CC143" i="2" s="1"/>
  <c r="CG173" i="2"/>
  <c r="CJ173" i="2" s="1"/>
  <c r="CF173" i="2"/>
  <c r="CC173" i="2" s="1"/>
  <c r="CI156" i="2"/>
  <c r="CH156" i="2" s="1"/>
  <c r="BZ112" i="2"/>
  <c r="BY112" i="2" s="1"/>
  <c r="DI88" i="2"/>
  <c r="CI29" i="2"/>
  <c r="CH29" i="2" s="1"/>
  <c r="CG167" i="2"/>
  <c r="CJ167" i="2" s="1"/>
  <c r="CF167" i="2"/>
  <c r="CC167" i="2" s="1"/>
  <c r="BZ135" i="2"/>
  <c r="BY135" i="2" s="1"/>
  <c r="BZ54" i="2"/>
  <c r="BY54" i="2" s="1"/>
  <c r="CG22" i="2"/>
  <c r="CJ22" i="2" s="1"/>
  <c r="CF22" i="2"/>
  <c r="CC22" i="2" s="1"/>
  <c r="BT5" i="2"/>
  <c r="BZ5" i="2"/>
  <c r="BY5" i="2" s="1"/>
  <c r="CI224" i="2"/>
  <c r="CH224" i="2" s="1"/>
  <c r="DI137" i="2"/>
  <c r="DJ118" i="2"/>
  <c r="DI118" i="2"/>
  <c r="BT98" i="2"/>
  <c r="BZ98" i="2"/>
  <c r="BY98" i="2" s="1"/>
  <c r="CI68" i="2"/>
  <c r="CH68" i="2" s="1"/>
  <c r="CG31" i="2"/>
  <c r="CJ31" i="2" s="1"/>
  <c r="CF31" i="2"/>
  <c r="CC31" i="2" s="1"/>
  <c r="BZ159" i="2"/>
  <c r="BY159" i="2" s="1"/>
  <c r="CG106" i="2"/>
  <c r="CJ106" i="2" s="1"/>
  <c r="CF106" i="2"/>
  <c r="CC106" i="2" s="1"/>
  <c r="DI42" i="2"/>
  <c r="DI165" i="2"/>
  <c r="DI132" i="2"/>
  <c r="DI80" i="2"/>
  <c r="DI108" i="2"/>
  <c r="CG102" i="2"/>
  <c r="CJ102" i="2" s="1"/>
  <c r="CF102" i="2"/>
  <c r="CC102" i="2" s="1"/>
  <c r="CI30" i="2"/>
  <c r="CH30" i="2" s="1"/>
  <c r="DI8" i="2"/>
  <c r="DJ934" i="2"/>
  <c r="DI934" i="2"/>
  <c r="DI990" i="2"/>
  <c r="CG973" i="2"/>
  <c r="CJ973" i="2" s="1"/>
  <c r="CF973" i="2"/>
  <c r="CC973" i="2" s="1"/>
  <c r="BZ989" i="2"/>
  <c r="BY989" i="2" s="1"/>
  <c r="DJ915" i="2"/>
  <c r="DI915" i="2"/>
  <c r="CG937" i="2"/>
  <c r="CJ937" i="2" s="1"/>
  <c r="CF937" i="2"/>
  <c r="CC937" i="2" s="1"/>
  <c r="CI931" i="2"/>
  <c r="CH931" i="2" s="1"/>
  <c r="DI928" i="2"/>
  <c r="DJ890" i="2"/>
  <c r="DI890" i="2"/>
  <c r="CG961" i="2"/>
  <c r="CJ961" i="2" s="1"/>
  <c r="CF961" i="2"/>
  <c r="CC961" i="2" s="1"/>
  <c r="DI917" i="2"/>
  <c r="CI891" i="2"/>
  <c r="CH891" i="2" s="1"/>
  <c r="CG949" i="2"/>
  <c r="CJ949" i="2" s="1"/>
  <c r="CF949" i="2"/>
  <c r="CC949" i="2" s="1"/>
  <c r="DI878" i="2"/>
  <c r="DJ846" i="2"/>
  <c r="DI846" i="2"/>
  <c r="CI864" i="2"/>
  <c r="CH864" i="2" s="1"/>
  <c r="BD864" i="2" s="1"/>
  <c r="BT807" i="2"/>
  <c r="BZ807" i="2"/>
  <c r="BY807" i="2" s="1"/>
  <c r="CI869" i="2"/>
  <c r="CH869" i="2" s="1"/>
  <c r="DI840" i="2"/>
  <c r="DI821" i="2"/>
  <c r="BZ815" i="2"/>
  <c r="BY815" i="2" s="1"/>
  <c r="BZ883" i="2"/>
  <c r="BY883" i="2" s="1"/>
  <c r="CF844" i="2"/>
  <c r="CC844" i="2" s="1"/>
  <c r="CG844" i="2"/>
  <c r="CJ844" i="2" s="1"/>
  <c r="DI829" i="2"/>
  <c r="CI861" i="2"/>
  <c r="CH861" i="2" s="1"/>
  <c r="CI804" i="2"/>
  <c r="CH804" i="2" s="1"/>
  <c r="CI695" i="2"/>
  <c r="CH695" i="2" s="1"/>
  <c r="CC695" i="2"/>
  <c r="CG803" i="2"/>
  <c r="CJ803" i="2" s="1"/>
  <c r="CF803" i="2"/>
  <c r="CC803" i="2" s="1"/>
  <c r="CI780" i="2"/>
  <c r="CH780" i="2" s="1"/>
  <c r="BZ776" i="2"/>
  <c r="BY776" i="2" s="1"/>
  <c r="DI761" i="2"/>
  <c r="DJ752" i="2"/>
  <c r="DI752" i="2"/>
  <c r="CG732" i="2"/>
  <c r="CJ732" i="2" s="1"/>
  <c r="CF732" i="2"/>
  <c r="CC732" i="2" s="1"/>
  <c r="DI728" i="2"/>
  <c r="DJ728" i="2"/>
  <c r="DI762" i="2"/>
  <c r="CI747" i="2"/>
  <c r="CH747" i="2" s="1"/>
  <c r="DJ648" i="2"/>
  <c r="DI648" i="2"/>
  <c r="DJ754" i="2"/>
  <c r="DI754" i="2"/>
  <c r="DJ743" i="2"/>
  <c r="DI743" i="2"/>
  <c r="CG721" i="2"/>
  <c r="CJ721" i="2" s="1"/>
  <c r="CF721" i="2"/>
  <c r="CC721" i="2" s="1"/>
  <c r="BT651" i="2"/>
  <c r="BZ651" i="2"/>
  <c r="BY651" i="2" s="1"/>
  <c r="BZ756" i="2"/>
  <c r="BY756" i="2" s="1"/>
  <c r="BZ670" i="2"/>
  <c r="BY670" i="2" s="1"/>
  <c r="CG733" i="2"/>
  <c r="CJ733" i="2" s="1"/>
  <c r="CF733" i="2"/>
  <c r="CC733" i="2" s="1"/>
  <c r="DJ633" i="2"/>
  <c r="DI633" i="2"/>
  <c r="CG648" i="2"/>
  <c r="CJ648" i="2" s="1"/>
  <c r="CF648" i="2"/>
  <c r="CC648" i="2" s="1"/>
  <c r="BT633" i="2"/>
  <c r="BZ633" i="2"/>
  <c r="BY633" i="2" s="1"/>
  <c r="CC616" i="2"/>
  <c r="CI616" i="2"/>
  <c r="CH616" i="2" s="1"/>
  <c r="BT606" i="2"/>
  <c r="BZ606" i="2"/>
  <c r="BY606" i="2" s="1"/>
  <c r="DI706" i="2"/>
  <c r="DI653" i="2"/>
  <c r="CI572" i="2"/>
  <c r="CH572" i="2" s="1"/>
  <c r="DJ475" i="2"/>
  <c r="DI475" i="2"/>
  <c r="DI628" i="2"/>
  <c r="DJ628" i="2"/>
  <c r="DJ482" i="2"/>
  <c r="DI482" i="2"/>
  <c r="BZ468" i="2"/>
  <c r="BY468" i="2" s="1"/>
  <c r="DI597" i="2"/>
  <c r="CG586" i="2"/>
  <c r="CJ586" i="2" s="1"/>
  <c r="CF586" i="2"/>
  <c r="CC586" i="2" s="1"/>
  <c r="BZ642" i="2"/>
  <c r="BY642" i="2" s="1"/>
  <c r="CG555" i="2"/>
  <c r="CJ555" i="2" s="1"/>
  <c r="CF555" i="2"/>
  <c r="CC555" i="2" s="1"/>
  <c r="DI543" i="2"/>
  <c r="CG488" i="2"/>
  <c r="CJ488" i="2" s="1"/>
  <c r="CF488" i="2"/>
  <c r="CC488" i="2" s="1"/>
  <c r="CG469" i="2"/>
  <c r="CJ469" i="2" s="1"/>
  <c r="CF469" i="2"/>
  <c r="CC469" i="2" s="1"/>
  <c r="CG461" i="2"/>
  <c r="CJ461" i="2" s="1"/>
  <c r="CF461" i="2"/>
  <c r="CC461" i="2" s="1"/>
  <c r="CI580" i="2"/>
  <c r="CH580" i="2" s="1"/>
  <c r="CG562" i="2"/>
  <c r="CJ562" i="2" s="1"/>
  <c r="CF562" i="2"/>
  <c r="CC562" i="2" s="1"/>
  <c r="DJ445" i="2"/>
  <c r="DI445" i="2"/>
  <c r="CF459" i="2"/>
  <c r="CC459" i="2" s="1"/>
  <c r="CG459" i="2"/>
  <c r="CJ459" i="2" s="1"/>
  <c r="DI544" i="2"/>
  <c r="CG522" i="2"/>
  <c r="CJ522" i="2" s="1"/>
  <c r="CF522" i="2"/>
  <c r="CC522" i="2" s="1"/>
  <c r="DJ504" i="2"/>
  <c r="DI504" i="2"/>
  <c r="CI460" i="2"/>
  <c r="CH460" i="2" s="1"/>
  <c r="CC460" i="2"/>
  <c r="CG435" i="2"/>
  <c r="CJ435" i="2" s="1"/>
  <c r="CF435" i="2"/>
  <c r="CC435" i="2" s="1"/>
  <c r="DI589" i="2"/>
  <c r="DJ589" i="2"/>
  <c r="CG388" i="2"/>
  <c r="CJ388" i="2" s="1"/>
  <c r="CF388" i="2"/>
  <c r="CC388" i="2" s="1"/>
  <c r="BN548" i="2"/>
  <c r="CF455" i="2"/>
  <c r="CC455" i="2" s="1"/>
  <c r="CG455" i="2"/>
  <c r="CJ455" i="2" s="1"/>
  <c r="CF447" i="2"/>
  <c r="CC447" i="2" s="1"/>
  <c r="CG447" i="2"/>
  <c r="CJ447" i="2" s="1"/>
  <c r="CF439" i="2"/>
  <c r="CC439" i="2" s="1"/>
  <c r="CG439" i="2"/>
  <c r="CJ439" i="2" s="1"/>
  <c r="DJ341" i="2"/>
  <c r="DI341" i="2"/>
  <c r="DJ329" i="2"/>
  <c r="DI329" i="2"/>
  <c r="DJ313" i="2"/>
  <c r="DI313" i="2"/>
  <c r="DJ286" i="2"/>
  <c r="DI286" i="2"/>
  <c r="BZ370" i="2"/>
  <c r="BY370" i="2" s="1"/>
  <c r="DI301" i="2"/>
  <c r="DJ301" i="2"/>
  <c r="DI283" i="2"/>
  <c r="DJ283" i="2"/>
  <c r="BZ293" i="2"/>
  <c r="BY293" i="2" s="1"/>
  <c r="CI436" i="2"/>
  <c r="CH436" i="2" s="1"/>
  <c r="CI428" i="2"/>
  <c r="CH428" i="2" s="1"/>
  <c r="CG380" i="2"/>
  <c r="CJ380" i="2" s="1"/>
  <c r="CF380" i="2"/>
  <c r="CC380" i="2" s="1"/>
  <c r="BZ379" i="2"/>
  <c r="BY379" i="2" s="1"/>
  <c r="DI388" i="2"/>
  <c r="BZ337" i="2"/>
  <c r="BY337" i="2" s="1"/>
  <c r="DI280" i="2"/>
  <c r="CG277" i="2"/>
  <c r="CJ277" i="2" s="1"/>
  <c r="CF277" i="2"/>
  <c r="CC277" i="2" s="1"/>
  <c r="BZ296" i="2"/>
  <c r="BY296" i="2" s="1"/>
  <c r="DI473" i="2"/>
  <c r="BZ351" i="2"/>
  <c r="BY351" i="2" s="1"/>
  <c r="DJ275" i="2"/>
  <c r="DI275" i="2"/>
  <c r="DI423" i="2"/>
  <c r="CI425" i="2"/>
  <c r="CH425" i="2" s="1"/>
  <c r="BD425" i="2" s="1"/>
  <c r="DI266" i="2"/>
  <c r="DI404" i="2"/>
  <c r="CG307" i="2"/>
  <c r="CJ307" i="2" s="1"/>
  <c r="CF307" i="2"/>
  <c r="CC307" i="2" s="1"/>
  <c r="BN263" i="2"/>
  <c r="BD263" i="2" s="1"/>
  <c r="DJ229" i="2"/>
  <c r="DI229" i="2"/>
  <c r="DJ215" i="2"/>
  <c r="DI215" i="2"/>
  <c r="DJ133" i="2"/>
  <c r="DI133" i="2"/>
  <c r="DJ125" i="2"/>
  <c r="DI125" i="2"/>
  <c r="CG248" i="2"/>
  <c r="CJ248" i="2" s="1"/>
  <c r="CF248" i="2"/>
  <c r="CC248" i="2" s="1"/>
  <c r="DJ194" i="2"/>
  <c r="DI194" i="2"/>
  <c r="BT239" i="2"/>
  <c r="BZ239" i="2"/>
  <c r="BY239" i="2" s="1"/>
  <c r="CG170" i="2"/>
  <c r="CJ170" i="2" s="1"/>
  <c r="CF170" i="2"/>
  <c r="CC170" i="2" s="1"/>
  <c r="CG120" i="2"/>
  <c r="CJ120" i="2" s="1"/>
  <c r="CF120" i="2"/>
  <c r="CC120" i="2" s="1"/>
  <c r="CG109" i="2"/>
  <c r="CJ109" i="2" s="1"/>
  <c r="CF109" i="2"/>
  <c r="CC109" i="2" s="1"/>
  <c r="R11" i="12"/>
  <c r="CG257" i="2"/>
  <c r="CJ257" i="2" s="1"/>
  <c r="CF257" i="2"/>
  <c r="CC257" i="2" s="1"/>
  <c r="DI216" i="2"/>
  <c r="DJ216" i="2"/>
  <c r="DI457" i="2"/>
  <c r="CG153" i="2"/>
  <c r="CJ153" i="2" s="1"/>
  <c r="CF153" i="2"/>
  <c r="CC153" i="2" s="1"/>
  <c r="BZ114" i="2"/>
  <c r="BY114" i="2" s="1"/>
  <c r="DJ73" i="2"/>
  <c r="DI73" i="2"/>
  <c r="CC39" i="2"/>
  <c r="CI39" i="2"/>
  <c r="CH39" i="2" s="1"/>
  <c r="CG19" i="2"/>
  <c r="CJ19" i="2" s="1"/>
  <c r="CF19" i="2"/>
  <c r="CC19" i="2" s="1"/>
  <c r="CG223" i="2"/>
  <c r="CJ223" i="2" s="1"/>
  <c r="CF223" i="2"/>
  <c r="CC223" i="2" s="1"/>
  <c r="DJ195" i="2"/>
  <c r="DI195" i="2"/>
  <c r="CG124" i="2"/>
  <c r="CJ124" i="2" s="1"/>
  <c r="CF124" i="2"/>
  <c r="CC124" i="2" s="1"/>
  <c r="BT86" i="2"/>
  <c r="BZ86" i="2"/>
  <c r="BY86" i="2" s="1"/>
  <c r="DI56" i="2"/>
  <c r="CG171" i="2"/>
  <c r="CJ171" i="2" s="1"/>
  <c r="CF171" i="2"/>
  <c r="CC171" i="2" s="1"/>
  <c r="BZ151" i="2"/>
  <c r="BY151" i="2" s="1"/>
  <c r="DI175" i="2"/>
  <c r="CG264" i="2"/>
  <c r="CJ264" i="2" s="1"/>
  <c r="CF264" i="2"/>
  <c r="CC264" i="2" s="1"/>
  <c r="DI173" i="2"/>
  <c r="DI112" i="2"/>
  <c r="CG96" i="2"/>
  <c r="CJ96" i="2" s="1"/>
  <c r="CF96" i="2"/>
  <c r="CC96" i="2" s="1"/>
  <c r="CG72" i="2"/>
  <c r="CJ72" i="2" s="1"/>
  <c r="CF72" i="2"/>
  <c r="CC72" i="2" s="1"/>
  <c r="DJ33" i="2"/>
  <c r="DI33" i="2"/>
  <c r="DI130" i="2"/>
  <c r="CI66" i="2"/>
  <c r="CH66" i="2" s="1"/>
  <c r="BZ31" i="2"/>
  <c r="BY31" i="2" s="1"/>
  <c r="BN10" i="2"/>
  <c r="DJ162" i="2"/>
  <c r="DI162" i="2"/>
  <c r="DJ146" i="2"/>
  <c r="DI146" i="2"/>
  <c r="CG79" i="2"/>
  <c r="CJ79" i="2" s="1"/>
  <c r="CF79" i="2"/>
  <c r="CC79" i="2" s="1"/>
  <c r="CG71" i="2"/>
  <c r="CJ71" i="2" s="1"/>
  <c r="CF71" i="2"/>
  <c r="CC71" i="2" s="1"/>
  <c r="DI26" i="2"/>
  <c r="DJ16" i="2"/>
  <c r="DI16" i="2"/>
  <c r="BT973" i="2"/>
  <c r="BZ973" i="2"/>
  <c r="BY973" i="2" s="1"/>
  <c r="CG933" i="2"/>
  <c r="CJ933" i="2" s="1"/>
  <c r="CF933" i="2"/>
  <c r="CC933" i="2" s="1"/>
  <c r="CG985" i="2"/>
  <c r="CJ985" i="2" s="1"/>
  <c r="CF985" i="2"/>
  <c r="CC985" i="2" s="1"/>
  <c r="CG981" i="2"/>
  <c r="CJ981" i="2" s="1"/>
  <c r="CF981" i="2"/>
  <c r="CC981" i="2" s="1"/>
  <c r="CG934" i="2"/>
  <c r="CJ934" i="2" s="1"/>
  <c r="CF934" i="2"/>
  <c r="CC934" i="2" s="1"/>
  <c r="CF920" i="2"/>
  <c r="CC920" i="2" s="1"/>
  <c r="CG920" i="2"/>
  <c r="CJ920" i="2" s="1"/>
  <c r="CG941" i="2"/>
  <c r="CJ941" i="2" s="1"/>
  <c r="CF941" i="2"/>
  <c r="CC941" i="2" s="1"/>
  <c r="DJ910" i="2"/>
  <c r="DI910" i="2"/>
  <c r="DJ902" i="2"/>
  <c r="DI902" i="2"/>
  <c r="DI865" i="2"/>
  <c r="DJ865" i="2"/>
  <c r="DI857" i="2"/>
  <c r="DJ857" i="2"/>
  <c r="CG875" i="2"/>
  <c r="CJ875" i="2" s="1"/>
  <c r="CF875" i="2"/>
  <c r="CC875" i="2" s="1"/>
  <c r="BT839" i="2"/>
  <c r="BZ839" i="2"/>
  <c r="BY839" i="2" s="1"/>
  <c r="BT788" i="2"/>
  <c r="BZ788" i="2"/>
  <c r="BY788" i="2" s="1"/>
  <c r="CG799" i="2"/>
  <c r="CJ799" i="2" s="1"/>
  <c r="CF799" i="2"/>
  <c r="CC799" i="2" s="1"/>
  <c r="DI838" i="2"/>
  <c r="DJ838" i="2"/>
  <c r="DJ818" i="2"/>
  <c r="DI818" i="2"/>
  <c r="CG775" i="2"/>
  <c r="CJ775" i="2" s="1"/>
  <c r="CF775" i="2"/>
  <c r="CC775" i="2" s="1"/>
  <c r="CG813" i="2"/>
  <c r="CJ813" i="2" s="1"/>
  <c r="CF813" i="2"/>
  <c r="CC813" i="2" s="1"/>
  <c r="CG773" i="2"/>
  <c r="CJ773" i="2" s="1"/>
  <c r="CF773" i="2"/>
  <c r="CC773" i="2" s="1"/>
  <c r="CG782" i="2"/>
  <c r="CJ782" i="2" s="1"/>
  <c r="CF782" i="2"/>
  <c r="CC782" i="2" s="1"/>
  <c r="BT727" i="2"/>
  <c r="BZ727" i="2"/>
  <c r="BY727" i="2" s="1"/>
  <c r="DJ805" i="2"/>
  <c r="DI805" i="2"/>
  <c r="BT679" i="2"/>
  <c r="BZ679" i="2"/>
  <c r="BY679" i="2" s="1"/>
  <c r="CG722" i="2"/>
  <c r="CJ722" i="2" s="1"/>
  <c r="CF722" i="2"/>
  <c r="CC722" i="2" s="1"/>
  <c r="CF679" i="2"/>
  <c r="CC679" i="2" s="1"/>
  <c r="CG679" i="2"/>
  <c r="CJ679" i="2" s="1"/>
  <c r="DI770" i="2"/>
  <c r="DJ671" i="2"/>
  <c r="DI671" i="2"/>
  <c r="CG734" i="2"/>
  <c r="CJ734" i="2" s="1"/>
  <c r="CF734" i="2"/>
  <c r="CC734" i="2" s="1"/>
  <c r="CG766" i="2"/>
  <c r="CJ766" i="2" s="1"/>
  <c r="CF766" i="2"/>
  <c r="CC766" i="2" s="1"/>
  <c r="CG726" i="2"/>
  <c r="CJ726" i="2" s="1"/>
  <c r="CF726" i="2"/>
  <c r="CC726" i="2" s="1"/>
  <c r="CF720" i="2"/>
  <c r="CC720" i="2" s="1"/>
  <c r="CG720" i="2"/>
  <c r="CJ720" i="2" s="1"/>
  <c r="DJ755" i="2"/>
  <c r="DI755" i="2"/>
  <c r="CG654" i="2"/>
  <c r="CJ654" i="2" s="1"/>
  <c r="CF654" i="2"/>
  <c r="CC654" i="2" s="1"/>
  <c r="CC641" i="2"/>
  <c r="CI641" i="2"/>
  <c r="CH641" i="2" s="1"/>
  <c r="DJ629" i="2"/>
  <c r="DI629" i="2"/>
  <c r="CG656" i="2"/>
  <c r="CJ656" i="2" s="1"/>
  <c r="CF656" i="2"/>
  <c r="CC656" i="2" s="1"/>
  <c r="BT629" i="2"/>
  <c r="BZ629" i="2"/>
  <c r="BY629" i="2" s="1"/>
  <c r="DJ615" i="2"/>
  <c r="DI615" i="2"/>
  <c r="CG664" i="2"/>
  <c r="CJ664" i="2" s="1"/>
  <c r="CF664" i="2"/>
  <c r="CC664" i="2" s="1"/>
  <c r="BN580" i="2"/>
  <c r="BD580" i="2" s="1"/>
  <c r="CG610" i="2"/>
  <c r="CJ610" i="2" s="1"/>
  <c r="CF610" i="2"/>
  <c r="CC610" i="2" s="1"/>
  <c r="DJ466" i="2"/>
  <c r="DI466" i="2"/>
  <c r="CG587" i="2"/>
  <c r="CJ587" i="2" s="1"/>
  <c r="CF587" i="2"/>
  <c r="CC587" i="2" s="1"/>
  <c r="CG547" i="2"/>
  <c r="CJ547" i="2" s="1"/>
  <c r="CF547" i="2"/>
  <c r="CC547" i="2" s="1"/>
  <c r="BZ541" i="2"/>
  <c r="BY541" i="2" s="1"/>
  <c r="BT510" i="2"/>
  <c r="BZ510" i="2"/>
  <c r="BY510" i="2" s="1"/>
  <c r="DJ494" i="2"/>
  <c r="DI494" i="2"/>
  <c r="DJ463" i="2"/>
  <c r="DI463" i="2"/>
  <c r="DI605" i="2"/>
  <c r="DJ605" i="2"/>
  <c r="CC590" i="2"/>
  <c r="CI590" i="2"/>
  <c r="CH590" i="2" s="1"/>
  <c r="CG578" i="2"/>
  <c r="CJ578" i="2" s="1"/>
  <c r="CF578" i="2"/>
  <c r="CC578" i="2" s="1"/>
  <c r="DI581" i="2"/>
  <c r="DJ581" i="2"/>
  <c r="BT555" i="2"/>
  <c r="BZ555" i="2"/>
  <c r="BY555" i="2" s="1"/>
  <c r="DI636" i="2"/>
  <c r="CG612" i="2"/>
  <c r="CJ612" i="2" s="1"/>
  <c r="CF612" i="2"/>
  <c r="CC612" i="2" s="1"/>
  <c r="DJ437" i="2"/>
  <c r="DI437" i="2"/>
  <c r="CF457" i="2"/>
  <c r="CC457" i="2" s="1"/>
  <c r="CG457" i="2"/>
  <c r="CJ457" i="2" s="1"/>
  <c r="CG442" i="2"/>
  <c r="CJ442" i="2" s="1"/>
  <c r="CF442" i="2"/>
  <c r="CC442" i="2" s="1"/>
  <c r="DJ362" i="2"/>
  <c r="DI362" i="2"/>
  <c r="DJ338" i="2"/>
  <c r="DI338" i="2"/>
  <c r="CG398" i="2"/>
  <c r="CJ398" i="2" s="1"/>
  <c r="CF398" i="2"/>
  <c r="CC398" i="2" s="1"/>
  <c r="BT349" i="2"/>
  <c r="BZ349" i="2"/>
  <c r="BY349" i="2" s="1"/>
  <c r="DJ278" i="2"/>
  <c r="DI278" i="2"/>
  <c r="DI297" i="2"/>
  <c r="DJ297" i="2"/>
  <c r="BT281" i="2"/>
  <c r="BZ281" i="2"/>
  <c r="BY281" i="2" s="1"/>
  <c r="DI384" i="2"/>
  <c r="BZ365" i="2"/>
  <c r="BY365" i="2" s="1"/>
  <c r="BZ437" i="2"/>
  <c r="BY437" i="2" s="1"/>
  <c r="DI439" i="2"/>
  <c r="DI309" i="2"/>
  <c r="DI357" i="2"/>
  <c r="DJ209" i="2"/>
  <c r="DI209" i="2"/>
  <c r="CG256" i="2"/>
  <c r="CJ256" i="2" s="1"/>
  <c r="CF256" i="2"/>
  <c r="CC256" i="2" s="1"/>
  <c r="DI206" i="2"/>
  <c r="DJ206" i="2"/>
  <c r="O10" i="12"/>
  <c r="DI218" i="2"/>
  <c r="DJ218" i="2"/>
  <c r="CG168" i="2"/>
  <c r="CJ168" i="2" s="1"/>
  <c r="CF168" i="2"/>
  <c r="CC168" i="2" s="1"/>
  <c r="CG107" i="2"/>
  <c r="CJ107" i="2" s="1"/>
  <c r="CF107" i="2"/>
  <c r="CC107" i="2" s="1"/>
  <c r="R10" i="12"/>
  <c r="BT257" i="2"/>
  <c r="BZ257" i="2"/>
  <c r="BY257" i="2" s="1"/>
  <c r="DJ185" i="2"/>
  <c r="DI185" i="2"/>
  <c r="DJ190" i="2"/>
  <c r="DI190" i="2"/>
  <c r="CG59" i="2"/>
  <c r="CJ59" i="2" s="1"/>
  <c r="CF59" i="2"/>
  <c r="CC59" i="2" s="1"/>
  <c r="CG56" i="2"/>
  <c r="CJ56" i="2" s="1"/>
  <c r="CF56" i="2"/>
  <c r="CC56" i="2" s="1"/>
  <c r="DI122" i="2"/>
  <c r="CG112" i="2"/>
  <c r="CJ112" i="2" s="1"/>
  <c r="CF112" i="2"/>
  <c r="CC112" i="2" s="1"/>
  <c r="BZ35" i="2"/>
  <c r="BY35" i="2" s="1"/>
  <c r="CG63" i="2"/>
  <c r="CJ63" i="2" s="1"/>
  <c r="CF63" i="2"/>
  <c r="CC63" i="2" s="1"/>
  <c r="DJ29" i="2"/>
  <c r="DI29" i="2"/>
  <c r="BZ157" i="2"/>
  <c r="BY157" i="2" s="1"/>
  <c r="DJ20" i="2"/>
  <c r="DI20" i="2"/>
  <c r="DJ160" i="2"/>
  <c r="DI160" i="2"/>
  <c r="BZ46" i="2"/>
  <c r="BY46" i="2" s="1"/>
  <c r="CG23" i="2"/>
  <c r="CJ23" i="2" s="1"/>
  <c r="CF23" i="2"/>
  <c r="CC23" i="2" s="1"/>
  <c r="CI144" i="2"/>
  <c r="CH144" i="2" s="1"/>
  <c r="CI129" i="2"/>
  <c r="BZ104" i="2"/>
  <c r="BY104" i="2" s="1"/>
  <c r="DI65" i="2"/>
  <c r="BZ17" i="2"/>
  <c r="BY17" i="2" s="1"/>
  <c r="CI133" i="2"/>
  <c r="CH133" i="2" s="1"/>
  <c r="BZ32" i="2"/>
  <c r="BY32" i="2" s="1"/>
  <c r="BT32" i="2"/>
  <c r="CI20" i="2"/>
  <c r="CH20" i="2" s="1"/>
  <c r="CI12" i="2"/>
  <c r="CH12" i="2" s="1"/>
  <c r="CI991" i="2"/>
  <c r="CH991" i="2" s="1"/>
  <c r="DJ989" i="2"/>
  <c r="DI989" i="2"/>
  <c r="DJ930" i="2"/>
  <c r="DI930" i="2"/>
  <c r="CI960" i="2"/>
  <c r="CH960" i="2" s="1"/>
  <c r="CC960" i="2"/>
  <c r="BN942" i="2"/>
  <c r="CG989" i="2"/>
  <c r="CJ989" i="2" s="1"/>
  <c r="CF989" i="2"/>
  <c r="CC989" i="2" s="1"/>
  <c r="DI969" i="2"/>
  <c r="DI958" i="2"/>
  <c r="DJ885" i="2"/>
  <c r="DI885" i="2"/>
  <c r="BZ875" i="2"/>
  <c r="BY875" i="2" s="1"/>
  <c r="BT875" i="2"/>
  <c r="DJ924" i="2"/>
  <c r="DI924" i="2"/>
  <c r="DI901" i="2"/>
  <c r="DI886" i="2"/>
  <c r="DI893" i="2"/>
  <c r="CI847" i="2"/>
  <c r="CH847" i="2" s="1"/>
  <c r="DI817" i="2"/>
  <c r="DJ817" i="2"/>
  <c r="DI862" i="2"/>
  <c r="DJ801" i="2"/>
  <c r="DI801" i="2"/>
  <c r="CI905" i="2"/>
  <c r="CH905" i="2" s="1"/>
  <c r="CI851" i="2"/>
  <c r="CH851" i="2" s="1"/>
  <c r="DI895" i="2"/>
  <c r="BT881" i="2"/>
  <c r="BZ881" i="2"/>
  <c r="BY881" i="2" s="1"/>
  <c r="BZ838" i="2"/>
  <c r="BY838" i="2" s="1"/>
  <c r="CG824" i="2"/>
  <c r="CJ824" i="2" s="1"/>
  <c r="CF824" i="2"/>
  <c r="CC824" i="2" s="1"/>
  <c r="DI881" i="2"/>
  <c r="BZ843" i="2"/>
  <c r="BY843" i="2" s="1"/>
  <c r="CG820" i="2"/>
  <c r="CJ820" i="2" s="1"/>
  <c r="CF820" i="2"/>
  <c r="CC820" i="2" s="1"/>
  <c r="CI845" i="2"/>
  <c r="CH845" i="2" s="1"/>
  <c r="DJ703" i="2"/>
  <c r="DI703" i="2"/>
  <c r="DI782" i="2"/>
  <c r="CG770" i="2"/>
  <c r="CJ770" i="2" s="1"/>
  <c r="CF770" i="2"/>
  <c r="CC770" i="2" s="1"/>
  <c r="CG741" i="2"/>
  <c r="CJ741" i="2" s="1"/>
  <c r="CF741" i="2"/>
  <c r="CC741" i="2" s="1"/>
  <c r="BZ817" i="2"/>
  <c r="BY817" i="2" s="1"/>
  <c r="DI797" i="2"/>
  <c r="CG761" i="2"/>
  <c r="CJ761" i="2" s="1"/>
  <c r="CF761" i="2"/>
  <c r="CC761" i="2" s="1"/>
  <c r="DJ718" i="2"/>
  <c r="DI718" i="2"/>
  <c r="CI698" i="2"/>
  <c r="CH698" i="2" s="1"/>
  <c r="DJ711" i="2"/>
  <c r="DI711" i="2"/>
  <c r="DJ698" i="2"/>
  <c r="DI698" i="2"/>
  <c r="CG762" i="2"/>
  <c r="CJ762" i="2" s="1"/>
  <c r="CF762" i="2"/>
  <c r="CC762" i="2" s="1"/>
  <c r="CG754" i="2"/>
  <c r="CJ754" i="2" s="1"/>
  <c r="CF754" i="2"/>
  <c r="CC754" i="2" s="1"/>
  <c r="BZ702" i="2"/>
  <c r="BY702" i="2" s="1"/>
  <c r="CI777" i="2"/>
  <c r="CH777" i="2" s="1"/>
  <c r="CI718" i="2"/>
  <c r="CH718" i="2" s="1"/>
  <c r="DJ699" i="2"/>
  <c r="DI699" i="2"/>
  <c r="BZ690" i="2"/>
  <c r="BY690" i="2" s="1"/>
  <c r="DI708" i="2"/>
  <c r="DI763" i="2"/>
  <c r="BZ721" i="2"/>
  <c r="BY721" i="2" s="1"/>
  <c r="DI680" i="2"/>
  <c r="CI753" i="2"/>
  <c r="CH753" i="2" s="1"/>
  <c r="CC601" i="2"/>
  <c r="CI601" i="2"/>
  <c r="CH601" i="2" s="1"/>
  <c r="BT590" i="2"/>
  <c r="BZ590" i="2"/>
  <c r="BY590" i="2" s="1"/>
  <c r="BZ640" i="2"/>
  <c r="BY640" i="2" s="1"/>
  <c r="CG696" i="2"/>
  <c r="CJ696" i="2" s="1"/>
  <c r="CF696" i="2"/>
  <c r="CC696" i="2" s="1"/>
  <c r="CF650" i="2"/>
  <c r="CC650" i="2" s="1"/>
  <c r="CG650" i="2"/>
  <c r="CJ650" i="2" s="1"/>
  <c r="BZ761" i="2"/>
  <c r="BY761" i="2" s="1"/>
  <c r="CG725" i="2"/>
  <c r="CJ725" i="2" s="1"/>
  <c r="CF725" i="2"/>
  <c r="CC725" i="2" s="1"/>
  <c r="DJ619" i="2"/>
  <c r="DI619" i="2"/>
  <c r="BT547" i="2"/>
  <c r="BZ547" i="2"/>
  <c r="BY547" i="2" s="1"/>
  <c r="DJ520" i="2"/>
  <c r="DI520" i="2"/>
  <c r="BT479" i="2"/>
  <c r="BZ479" i="2"/>
  <c r="BY479" i="2" s="1"/>
  <c r="CI463" i="2"/>
  <c r="CH463" i="2" s="1"/>
  <c r="BZ631" i="2"/>
  <c r="BY631" i="2" s="1"/>
  <c r="BT563" i="2"/>
  <c r="BZ563" i="2"/>
  <c r="BY563" i="2" s="1"/>
  <c r="CG642" i="2"/>
  <c r="CJ642" i="2" s="1"/>
  <c r="CF642" i="2"/>
  <c r="CC642" i="2" s="1"/>
  <c r="CC606" i="2"/>
  <c r="CI606" i="2"/>
  <c r="CH606" i="2" s="1"/>
  <c r="CC598" i="2"/>
  <c r="CI598" i="2"/>
  <c r="CH598" i="2" s="1"/>
  <c r="BZ570" i="2"/>
  <c r="BY570" i="2" s="1"/>
  <c r="DI566" i="2"/>
  <c r="CG595" i="2"/>
  <c r="CJ595" i="2" s="1"/>
  <c r="CF595" i="2"/>
  <c r="CC595" i="2" s="1"/>
  <c r="DI580" i="2"/>
  <c r="CI546" i="2"/>
  <c r="CH546" i="2" s="1"/>
  <c r="CI526" i="2"/>
  <c r="CH526" i="2" s="1"/>
  <c r="BZ514" i="2"/>
  <c r="BY514" i="2" s="1"/>
  <c r="DJ429" i="2"/>
  <c r="DI429" i="2"/>
  <c r="DI526" i="2"/>
  <c r="DI489" i="2"/>
  <c r="BT421" i="2"/>
  <c r="BZ421" i="2"/>
  <c r="BY421" i="2" s="1"/>
  <c r="DI477" i="2"/>
  <c r="CI458" i="2"/>
  <c r="CH458" i="2" s="1"/>
  <c r="DI519" i="2"/>
  <c r="BZ387" i="2"/>
  <c r="BY387" i="2" s="1"/>
  <c r="CI517" i="2"/>
  <c r="CH517" i="2" s="1"/>
  <c r="DJ467" i="2"/>
  <c r="DI467" i="2"/>
  <c r="DJ381" i="2"/>
  <c r="DI381" i="2"/>
  <c r="CG603" i="2"/>
  <c r="CJ603" i="2" s="1"/>
  <c r="CF603" i="2"/>
  <c r="CC603" i="2" s="1"/>
  <c r="DI568" i="2"/>
  <c r="BT345" i="2"/>
  <c r="BZ345" i="2"/>
  <c r="BY345" i="2" s="1"/>
  <c r="DJ325" i="2"/>
  <c r="DI325" i="2"/>
  <c r="BT311" i="2"/>
  <c r="BZ311" i="2"/>
  <c r="BY311" i="2" s="1"/>
  <c r="DJ270" i="2"/>
  <c r="DI270" i="2"/>
  <c r="BZ445" i="2"/>
  <c r="BY445" i="2" s="1"/>
  <c r="BZ429" i="2"/>
  <c r="BY429" i="2" s="1"/>
  <c r="CI440" i="2"/>
  <c r="CH440" i="2" s="1"/>
  <c r="DI434" i="2"/>
  <c r="DI420" i="2"/>
  <c r="BN346" i="2"/>
  <c r="BD346" i="2" s="1"/>
  <c r="CG338" i="2"/>
  <c r="CJ338" i="2" s="1"/>
  <c r="CF338" i="2"/>
  <c r="CC338" i="2" s="1"/>
  <c r="DJ287" i="2"/>
  <c r="DI287" i="2"/>
  <c r="CG337" i="2"/>
  <c r="CJ337" i="2" s="1"/>
  <c r="CF337" i="2"/>
  <c r="CC337" i="2" s="1"/>
  <c r="BZ347" i="2"/>
  <c r="BY347" i="2" s="1"/>
  <c r="DJ228" i="2"/>
  <c r="DI228" i="2"/>
  <c r="CI295" i="2"/>
  <c r="CH295" i="2" s="1"/>
  <c r="DI272" i="2"/>
  <c r="BZ288" i="2"/>
  <c r="BY288" i="2" s="1"/>
  <c r="CI312" i="2"/>
  <c r="CH312" i="2" s="1"/>
  <c r="CG254" i="2"/>
  <c r="CJ254" i="2" s="1"/>
  <c r="CF254" i="2"/>
  <c r="CC254" i="2" s="1"/>
  <c r="BN229" i="2"/>
  <c r="BD229" i="2" s="1"/>
  <c r="DJ219" i="2"/>
  <c r="DI219" i="2"/>
  <c r="BN215" i="2"/>
  <c r="BD215" i="2" s="1"/>
  <c r="DJ203" i="2"/>
  <c r="DI203" i="2"/>
  <c r="BN195" i="2"/>
  <c r="BD195" i="2" s="1"/>
  <c r="CI186" i="2"/>
  <c r="CH186" i="2" s="1"/>
  <c r="DJ131" i="2"/>
  <c r="DI131" i="2"/>
  <c r="DJ120" i="2"/>
  <c r="DI120" i="2"/>
  <c r="DJ197" i="2"/>
  <c r="DI197" i="2"/>
  <c r="BZ69" i="2"/>
  <c r="BY69" i="2" s="1"/>
  <c r="DJ186" i="2"/>
  <c r="DI186" i="2"/>
  <c r="CI293" i="2"/>
  <c r="CH293" i="2" s="1"/>
  <c r="CI197" i="2"/>
  <c r="CH197" i="2" s="1"/>
  <c r="O12" i="12"/>
  <c r="O11" i="12"/>
  <c r="DJ24" i="2"/>
  <c r="DI24" i="2"/>
  <c r="DI204" i="2"/>
  <c r="DJ204" i="2"/>
  <c r="DJ196" i="2"/>
  <c r="DI196" i="2"/>
  <c r="CG105" i="2"/>
  <c r="CJ105" i="2" s="1"/>
  <c r="CF105" i="2"/>
  <c r="CC105" i="2" s="1"/>
  <c r="CG249" i="2"/>
  <c r="CJ249" i="2" s="1"/>
  <c r="CF249" i="2"/>
  <c r="CC249" i="2" s="1"/>
  <c r="CI199" i="2"/>
  <c r="CH199" i="2" s="1"/>
  <c r="CG151" i="2"/>
  <c r="CJ151" i="2" s="1"/>
  <c r="CF151" i="2"/>
  <c r="CC151" i="2" s="1"/>
  <c r="BZ175" i="2"/>
  <c r="BY175" i="2" s="1"/>
  <c r="CG114" i="2"/>
  <c r="CJ114" i="2" s="1"/>
  <c r="CF114" i="2"/>
  <c r="CC114" i="2" s="1"/>
  <c r="DI90" i="2"/>
  <c r="DI121" i="2"/>
  <c r="DI102" i="2"/>
  <c r="DJ53" i="2"/>
  <c r="DI53" i="2"/>
  <c r="DI6" i="2"/>
  <c r="DJ6" i="2"/>
  <c r="DI179" i="2"/>
  <c r="DI86" i="2"/>
  <c r="DI76" i="2"/>
  <c r="CG51" i="2"/>
  <c r="CJ51" i="2" s="1"/>
  <c r="CF51" i="2"/>
  <c r="CC51" i="2" s="1"/>
  <c r="CG48" i="2"/>
  <c r="CJ48" i="2" s="1"/>
  <c r="CF48" i="2"/>
  <c r="CC48" i="2" s="1"/>
  <c r="CF17" i="2"/>
  <c r="CC17" i="2" s="1"/>
  <c r="CG17" i="2"/>
  <c r="CJ17" i="2" s="1"/>
  <c r="BZ183" i="2"/>
  <c r="BY183" i="2" s="1"/>
  <c r="BZ137" i="2"/>
  <c r="BY137" i="2" s="1"/>
  <c r="CI118" i="2"/>
  <c r="CH118" i="2" s="1"/>
  <c r="CG98" i="2"/>
  <c r="CJ98" i="2" s="1"/>
  <c r="CF98" i="2"/>
  <c r="CC98" i="2" s="1"/>
  <c r="DI84" i="2"/>
  <c r="DI48" i="2"/>
  <c r="BZ14" i="2"/>
  <c r="BY14" i="2" s="1"/>
  <c r="CI261" i="2"/>
  <c r="CH261" i="2" s="1"/>
  <c r="DJ152" i="2"/>
  <c r="DI152" i="2"/>
  <c r="DI135" i="2"/>
  <c r="CG80" i="2"/>
  <c r="CJ80" i="2" s="1"/>
  <c r="CF80" i="2"/>
  <c r="CC80" i="2" s="1"/>
  <c r="DJ68" i="2"/>
  <c r="DI68" i="2"/>
  <c r="DJ154" i="2"/>
  <c r="DI154" i="2"/>
  <c r="CG94" i="2"/>
  <c r="CJ94" i="2" s="1"/>
  <c r="CF94" i="2"/>
  <c r="CC94" i="2" s="1"/>
  <c r="BN2" i="2"/>
  <c r="BD2" i="2" s="1"/>
  <c r="DI94" i="2"/>
  <c r="CG6" i="2"/>
  <c r="CJ6" i="2" s="1"/>
  <c r="CF6" i="2"/>
  <c r="CC6" i="2" s="1"/>
  <c r="CG90" i="2"/>
  <c r="CJ90" i="2" s="1"/>
  <c r="CF90" i="2"/>
  <c r="CC90" i="2" s="1"/>
  <c r="CI75" i="2"/>
  <c r="CH75" i="2" s="1"/>
  <c r="CI13" i="2"/>
  <c r="CH13" i="2" s="1"/>
  <c r="DI49" i="2"/>
  <c r="CI8" i="2"/>
  <c r="CH8" i="2" s="1"/>
  <c r="S17" i="14"/>
  <c r="S18" i="14"/>
  <c r="S16" i="14"/>
  <c r="S12" i="14"/>
  <c r="S19" i="14" s="1"/>
  <c r="S13" i="14"/>
  <c r="BZ936" i="2"/>
  <c r="BY936" i="2" s="1"/>
  <c r="BZ977" i="2"/>
  <c r="BY977" i="2" s="1"/>
  <c r="DI978" i="2"/>
  <c r="CF926" i="2"/>
  <c r="CC926" i="2" s="1"/>
  <c r="CG926" i="2"/>
  <c r="CJ926" i="2" s="1"/>
  <c r="CF918" i="2"/>
  <c r="CC918" i="2" s="1"/>
  <c r="CG918" i="2"/>
  <c r="CJ918" i="2" s="1"/>
  <c r="BZ957" i="2"/>
  <c r="BY957" i="2" s="1"/>
  <c r="CG945" i="2"/>
  <c r="CJ945" i="2" s="1"/>
  <c r="CF945" i="2"/>
  <c r="CC945" i="2" s="1"/>
  <c r="BZ888" i="2"/>
  <c r="BY888" i="2" s="1"/>
  <c r="CG953" i="2"/>
  <c r="CJ953" i="2" s="1"/>
  <c r="CF953" i="2"/>
  <c r="CC953" i="2" s="1"/>
  <c r="CI927" i="2"/>
  <c r="CH927" i="2" s="1"/>
  <c r="DJ908" i="2"/>
  <c r="DI908" i="2"/>
  <c r="DJ900" i="2"/>
  <c r="DI900" i="2"/>
  <c r="DI888" i="2"/>
  <c r="DI863" i="2"/>
  <c r="DJ863" i="2"/>
  <c r="DI855" i="2"/>
  <c r="DJ855" i="2"/>
  <c r="CI969" i="2"/>
  <c r="CH969" i="2" s="1"/>
  <c r="BD969" i="2" s="1"/>
  <c r="CG840" i="2"/>
  <c r="CJ840" i="2" s="1"/>
  <c r="CF840" i="2"/>
  <c r="CC840" i="2" s="1"/>
  <c r="DI815" i="2"/>
  <c r="DJ815" i="2"/>
  <c r="DI837" i="2"/>
  <c r="DJ837" i="2"/>
  <c r="BT799" i="2"/>
  <c r="BZ799" i="2"/>
  <c r="BY799" i="2" s="1"/>
  <c r="DI854" i="2"/>
  <c r="CF823" i="2"/>
  <c r="CC823" i="2" s="1"/>
  <c r="CG823" i="2"/>
  <c r="CJ823" i="2" s="1"/>
  <c r="CG811" i="2"/>
  <c r="CJ811" i="2" s="1"/>
  <c r="CF811" i="2"/>
  <c r="CC811" i="2" s="1"/>
  <c r="CF819" i="2"/>
  <c r="CC819" i="2" s="1"/>
  <c r="CG819" i="2"/>
  <c r="CJ819" i="2" s="1"/>
  <c r="DI825" i="2"/>
  <c r="DJ735" i="2"/>
  <c r="DI735" i="2"/>
  <c r="CF768" i="2"/>
  <c r="CC768" i="2" s="1"/>
  <c r="CG768" i="2"/>
  <c r="CJ768" i="2" s="1"/>
  <c r="CG738" i="2"/>
  <c r="CJ738" i="2" s="1"/>
  <c r="CF738" i="2"/>
  <c r="CC738" i="2" s="1"/>
  <c r="CG709" i="2"/>
  <c r="CJ709" i="2" s="1"/>
  <c r="CF709" i="2"/>
  <c r="CC709" i="2" s="1"/>
  <c r="DJ780" i="2"/>
  <c r="DI780" i="2"/>
  <c r="DJ689" i="2"/>
  <c r="DI689" i="2"/>
  <c r="DI676" i="2"/>
  <c r="DJ676" i="2"/>
  <c r="CG793" i="2"/>
  <c r="CJ793" i="2" s="1"/>
  <c r="CF793" i="2"/>
  <c r="CC793" i="2" s="1"/>
  <c r="DJ775" i="2"/>
  <c r="DI775" i="2"/>
  <c r="DI727" i="2"/>
  <c r="CI692" i="2"/>
  <c r="CH692" i="2" s="1"/>
  <c r="CG678" i="2"/>
  <c r="CJ678" i="2" s="1"/>
  <c r="CF678" i="2"/>
  <c r="CC678" i="2" s="1"/>
  <c r="DI691" i="2"/>
  <c r="DI730" i="2"/>
  <c r="CI727" i="2"/>
  <c r="CH727" i="2" s="1"/>
  <c r="CI694" i="2"/>
  <c r="CH694" i="2" s="1"/>
  <c r="CF669" i="2"/>
  <c r="CC669" i="2" s="1"/>
  <c r="CG669" i="2"/>
  <c r="CJ669" i="2" s="1"/>
  <c r="BZ722" i="2"/>
  <c r="BY722" i="2" s="1"/>
  <c r="BZ686" i="2"/>
  <c r="BY686" i="2" s="1"/>
  <c r="BD686" i="2" s="1"/>
  <c r="BZ760" i="2"/>
  <c r="BY760" i="2" s="1"/>
  <c r="BN742" i="2"/>
  <c r="BD742" i="2" s="1"/>
  <c r="BZ659" i="2"/>
  <c r="BY659" i="2" s="1"/>
  <c r="BT659" i="2"/>
  <c r="BT643" i="2"/>
  <c r="BZ643" i="2"/>
  <c r="BY643" i="2" s="1"/>
  <c r="CI708" i="2"/>
  <c r="CH708" i="2" s="1"/>
  <c r="CG702" i="2"/>
  <c r="CJ702" i="2" s="1"/>
  <c r="CF702" i="2"/>
  <c r="CC702" i="2" s="1"/>
  <c r="DJ778" i="2"/>
  <c r="DI778" i="2"/>
  <c r="CG677" i="2"/>
  <c r="CJ677" i="2" s="1"/>
  <c r="CF677" i="2"/>
  <c r="CC677" i="2" s="1"/>
  <c r="DJ640" i="2"/>
  <c r="DI640" i="2"/>
  <c r="BT613" i="2"/>
  <c r="BZ613" i="2"/>
  <c r="BY613" i="2" s="1"/>
  <c r="DJ600" i="2"/>
  <c r="DI600" i="2"/>
  <c r="DJ552" i="2"/>
  <c r="DI552" i="2"/>
  <c r="DI681" i="2"/>
  <c r="DJ681" i="2"/>
  <c r="CI655" i="2"/>
  <c r="CH655" i="2" s="1"/>
  <c r="CF671" i="2"/>
  <c r="CC671" i="2" s="1"/>
  <c r="CG671" i="2"/>
  <c r="CJ671" i="2" s="1"/>
  <c r="CG646" i="2"/>
  <c r="CJ646" i="2" s="1"/>
  <c r="CF646" i="2"/>
  <c r="CC646" i="2" s="1"/>
  <c r="BN634" i="2"/>
  <c r="BD634" i="2" s="1"/>
  <c r="DI663" i="2"/>
  <c r="CG554" i="2"/>
  <c r="CJ554" i="2" s="1"/>
  <c r="CF554" i="2"/>
  <c r="CC554" i="2" s="1"/>
  <c r="DJ525" i="2"/>
  <c r="DI525" i="2"/>
  <c r="DI557" i="2"/>
  <c r="DJ557" i="2"/>
  <c r="CG538" i="2"/>
  <c r="CJ538" i="2" s="1"/>
  <c r="CF538" i="2"/>
  <c r="CC538" i="2" s="1"/>
  <c r="DJ506" i="2"/>
  <c r="DI506" i="2"/>
  <c r="DJ490" i="2"/>
  <c r="DI490" i="2"/>
  <c r="BT475" i="2"/>
  <c r="BZ475" i="2"/>
  <c r="BY475" i="2" s="1"/>
  <c r="BT461" i="2"/>
  <c r="BZ461" i="2"/>
  <c r="BY461" i="2" s="1"/>
  <c r="DJ596" i="2"/>
  <c r="DI596" i="2"/>
  <c r="DI683" i="2"/>
  <c r="DJ545" i="2"/>
  <c r="DI545" i="2"/>
  <c r="BZ579" i="2"/>
  <c r="BY579" i="2" s="1"/>
  <c r="BZ542" i="2"/>
  <c r="BY542" i="2" s="1"/>
  <c r="CG579" i="2"/>
  <c r="CJ579" i="2" s="1"/>
  <c r="CF579" i="2"/>
  <c r="CC579" i="2" s="1"/>
  <c r="DJ421" i="2"/>
  <c r="DI421" i="2"/>
  <c r="BT440" i="2"/>
  <c r="BZ440" i="2"/>
  <c r="BY440" i="2" s="1"/>
  <c r="DI639" i="2"/>
  <c r="CI509" i="2"/>
  <c r="CH509" i="2" s="1"/>
  <c r="BZ477" i="2"/>
  <c r="BY477" i="2" s="1"/>
  <c r="BZ465" i="2"/>
  <c r="BY465" i="2" s="1"/>
  <c r="CG443" i="2"/>
  <c r="CJ443" i="2" s="1"/>
  <c r="CF443" i="2"/>
  <c r="CC443" i="2" s="1"/>
  <c r="CI703" i="2"/>
  <c r="CH703" i="2" s="1"/>
  <c r="DI536" i="2"/>
  <c r="DJ516" i="2"/>
  <c r="DI516" i="2"/>
  <c r="DJ414" i="2"/>
  <c r="DI414" i="2"/>
  <c r="CI387" i="2"/>
  <c r="CH387" i="2" s="1"/>
  <c r="BZ340" i="2"/>
  <c r="BY340" i="2" s="1"/>
  <c r="BZ324" i="2"/>
  <c r="BY324" i="2" s="1"/>
  <c r="DI356" i="2"/>
  <c r="DJ356" i="2"/>
  <c r="DI395" i="2"/>
  <c r="CG437" i="2"/>
  <c r="CJ437" i="2" s="1"/>
  <c r="CF437" i="2"/>
  <c r="CC437" i="2" s="1"/>
  <c r="BZ380" i="2"/>
  <c r="BY380" i="2" s="1"/>
  <c r="BZ366" i="2"/>
  <c r="BY366" i="2" s="1"/>
  <c r="BT366" i="2"/>
  <c r="CI452" i="2"/>
  <c r="CH452" i="2" s="1"/>
  <c r="CG399" i="2"/>
  <c r="CJ399" i="2" s="1"/>
  <c r="CF399" i="2"/>
  <c r="CC399" i="2" s="1"/>
  <c r="BZ302" i="2"/>
  <c r="BY302" i="2" s="1"/>
  <c r="CI271" i="2"/>
  <c r="CH271" i="2" s="1"/>
  <c r="CI340" i="2"/>
  <c r="CH340" i="2" s="1"/>
  <c r="CI449" i="2"/>
  <c r="CH449" i="2" s="1"/>
  <c r="DI334" i="2"/>
  <c r="CI283" i="2"/>
  <c r="CH283" i="2" s="1"/>
  <c r="DI343" i="2"/>
  <c r="DI339" i="2"/>
  <c r="DI290" i="2"/>
  <c r="CI280" i="2"/>
  <c r="CH280" i="2" s="1"/>
  <c r="BZ304" i="2"/>
  <c r="BY304" i="2" s="1"/>
  <c r="DJ237" i="2"/>
  <c r="DI237" i="2"/>
  <c r="DJ213" i="2"/>
  <c r="DI213" i="2"/>
  <c r="BN209" i="2"/>
  <c r="BD209" i="2" s="1"/>
  <c r="CG238" i="2"/>
  <c r="CJ238" i="2" s="1"/>
  <c r="CF238" i="2"/>
  <c r="CC238" i="2" s="1"/>
  <c r="DI210" i="2"/>
  <c r="DJ210" i="2"/>
  <c r="CI200" i="2"/>
  <c r="CH200" i="2" s="1"/>
  <c r="BZ66" i="2"/>
  <c r="BY66" i="2" s="1"/>
  <c r="CG230" i="2"/>
  <c r="CJ230" i="2" s="1"/>
  <c r="CF230" i="2"/>
  <c r="CC230" i="2" s="1"/>
  <c r="BZ222" i="2"/>
  <c r="BY222" i="2" s="1"/>
  <c r="CI196" i="2"/>
  <c r="CH196" i="2" s="1"/>
  <c r="CG103" i="2"/>
  <c r="CJ103" i="2" s="1"/>
  <c r="CF103" i="2"/>
  <c r="CC103" i="2" s="1"/>
  <c r="DJ72" i="2"/>
  <c r="DI72" i="2"/>
  <c r="DJ41" i="2"/>
  <c r="DI41" i="2"/>
  <c r="BZ442" i="2"/>
  <c r="BY442" i="2" s="1"/>
  <c r="DI258" i="2"/>
  <c r="CI212" i="2"/>
  <c r="CH212" i="2" s="1"/>
  <c r="DI202" i="2"/>
  <c r="DJ202" i="2"/>
  <c r="CG159" i="2"/>
  <c r="CJ159" i="2" s="1"/>
  <c r="CF159" i="2"/>
  <c r="CC159" i="2" s="1"/>
  <c r="CI150" i="2"/>
  <c r="CH150" i="2" s="1"/>
  <c r="DI104" i="2"/>
  <c r="BT88" i="2"/>
  <c r="BZ88" i="2"/>
  <c r="BY88" i="2" s="1"/>
  <c r="DJ21" i="2"/>
  <c r="DI21" i="2"/>
  <c r="DJ150" i="2"/>
  <c r="DI150" i="2"/>
  <c r="CG86" i="2"/>
  <c r="CJ86" i="2" s="1"/>
  <c r="CF86" i="2"/>
  <c r="CC86" i="2" s="1"/>
  <c r="CI67" i="2"/>
  <c r="CH67" i="2" s="1"/>
  <c r="BZ63" i="2"/>
  <c r="BY63" i="2" s="1"/>
  <c r="CI42" i="2"/>
  <c r="CH42" i="2" s="1"/>
  <c r="CG35" i="2"/>
  <c r="CJ35" i="2" s="1"/>
  <c r="CF35" i="2"/>
  <c r="CC35" i="2" s="1"/>
  <c r="DJ17" i="2"/>
  <c r="DI17" i="2"/>
  <c r="P12" i="12"/>
  <c r="P10" i="12"/>
  <c r="CG116" i="2"/>
  <c r="CJ116" i="2" s="1"/>
  <c r="CF116" i="2"/>
  <c r="CC116" i="2" s="1"/>
  <c r="CI260" i="2"/>
  <c r="CH260" i="2" s="1"/>
  <c r="DI177" i="2"/>
  <c r="DJ156" i="2"/>
  <c r="DI156" i="2"/>
  <c r="DJ139" i="2"/>
  <c r="DI139" i="2"/>
  <c r="BZ110" i="2"/>
  <c r="BY110" i="2" s="1"/>
  <c r="DJ61" i="2"/>
  <c r="DI61" i="2"/>
  <c r="CI45" i="2"/>
  <c r="CH45" i="2" s="1"/>
  <c r="DJ158" i="2"/>
  <c r="DI158" i="2"/>
  <c r="BZ108" i="2"/>
  <c r="BY108" i="2" s="1"/>
  <c r="BZ96" i="2"/>
  <c r="BY96" i="2" s="1"/>
  <c r="BT82" i="2"/>
  <c r="BZ82" i="2"/>
  <c r="BY82" i="2" s="1"/>
  <c r="BZ72" i="2"/>
  <c r="BY72" i="2" s="1"/>
  <c r="CG3" i="2"/>
  <c r="CJ3" i="2" s="1"/>
  <c r="CF3" i="2"/>
  <c r="CC3" i="2" s="1"/>
  <c r="DI124" i="2"/>
  <c r="CG100" i="2"/>
  <c r="CJ100" i="2" s="1"/>
  <c r="CF100" i="2"/>
  <c r="CC100" i="2" s="1"/>
  <c r="BZ78" i="2"/>
  <c r="BY78" i="2" s="1"/>
  <c r="BZ43" i="2"/>
  <c r="BY43" i="2" s="1"/>
  <c r="CG15" i="2"/>
  <c r="CJ15" i="2" s="1"/>
  <c r="CF15" i="2"/>
  <c r="CC15" i="2" s="1"/>
  <c r="DI171" i="2"/>
  <c r="BZ153" i="2"/>
  <c r="BY153" i="2" s="1"/>
  <c r="CI117" i="2"/>
  <c r="CH117" i="2" s="1"/>
  <c r="CG104" i="2"/>
  <c r="CJ104" i="2" s="1"/>
  <c r="CF104" i="2"/>
  <c r="CC104" i="2" s="1"/>
  <c r="DJ14" i="2"/>
  <c r="DI14" i="2"/>
  <c r="CI146" i="2"/>
  <c r="CH146" i="2" s="1"/>
  <c r="DI128" i="2"/>
  <c r="BT92" i="2"/>
  <c r="BZ92" i="2"/>
  <c r="BY92" i="2" s="1"/>
  <c r="CG24" i="2"/>
  <c r="CJ24" i="2" s="1"/>
  <c r="CF24" i="2"/>
  <c r="CC24" i="2" s="1"/>
  <c r="DI70" i="2"/>
  <c r="DI2" i="2"/>
  <c r="CI18" i="2"/>
  <c r="CH18" i="2" s="1"/>
  <c r="BD615" i="2" l="1"/>
  <c r="CH966" i="2"/>
  <c r="BD966" i="2" s="1"/>
  <c r="CH965" i="2"/>
  <c r="BD965" i="2" s="1"/>
  <c r="CH674" i="2"/>
  <c r="BD674" i="2" s="1"/>
  <c r="BD616" i="2"/>
  <c r="BD458" i="2"/>
  <c r="BD460" i="2"/>
  <c r="CI386" i="2"/>
  <c r="CH386" i="2" s="1"/>
  <c r="BD697" i="2"/>
  <c r="BD160" i="2"/>
  <c r="BD548" i="2"/>
  <c r="CI550" i="2"/>
  <c r="CH550" i="2" s="1"/>
  <c r="BD550" i="2" s="1"/>
  <c r="BD695" i="2"/>
  <c r="BD466" i="2"/>
  <c r="CH984" i="2"/>
  <c r="BD984" i="2" s="1"/>
  <c r="CH954" i="2"/>
  <c r="BD954" i="2" s="1"/>
  <c r="BD955" i="2"/>
  <c r="CH385" i="2"/>
  <c r="BD385" i="2" s="1"/>
  <c r="CI756" i="2"/>
  <c r="CH756" i="2" s="1"/>
  <c r="CI241" i="2"/>
  <c r="CH241" i="2" s="1"/>
  <c r="CI125" i="2"/>
  <c r="CH125" i="2" s="1"/>
  <c r="BD198" i="2"/>
  <c r="BD199" i="2"/>
  <c r="BD197" i="2"/>
  <c r="BD81" i="2"/>
  <c r="BD351" i="2"/>
  <c r="CI859" i="2"/>
  <c r="CH859" i="2" s="1"/>
  <c r="CC350" i="2"/>
  <c r="CI350" i="2"/>
  <c r="CH350" i="2" s="1"/>
  <c r="BD350" i="2" s="1"/>
  <c r="CI352" i="2"/>
  <c r="CH352" i="2" s="1"/>
  <c r="BD352" i="2" s="1"/>
  <c r="BD8" i="2"/>
  <c r="CI276" i="2"/>
  <c r="CH276" i="2" s="1"/>
  <c r="CH988" i="2"/>
  <c r="BD988" i="2" s="1"/>
  <c r="BD58" i="2"/>
  <c r="BD119" i="2"/>
  <c r="BD320" i="2"/>
  <c r="BD885" i="2"/>
  <c r="CI21" i="2"/>
  <c r="CH21" i="2" s="1"/>
  <c r="CH657" i="2"/>
  <c r="BD657" i="2" s="1"/>
  <c r="CH600" i="2"/>
  <c r="BD600" i="2" s="1"/>
  <c r="CI213" i="2"/>
  <c r="CH213" i="2" s="1"/>
  <c r="CI128" i="2"/>
  <c r="CH128" i="2" s="1"/>
  <c r="BD128" i="2" s="1"/>
  <c r="BD658" i="2"/>
  <c r="CI321" i="2"/>
  <c r="CH321" i="2" s="1"/>
  <c r="BD321" i="2" s="1"/>
  <c r="CI322" i="2"/>
  <c r="CH322" i="2" s="1"/>
  <c r="BD322" i="2" s="1"/>
  <c r="CI226" i="2"/>
  <c r="CH226" i="2" s="1"/>
  <c r="CI50" i="2"/>
  <c r="CH50" i="2" s="1"/>
  <c r="BD291" i="2"/>
  <c r="BD290" i="2"/>
  <c r="CI862" i="2"/>
  <c r="CH862" i="2" s="1"/>
  <c r="BD83" i="2"/>
  <c r="CI558" i="2"/>
  <c r="CH558" i="2" s="1"/>
  <c r="CI310" i="2"/>
  <c r="CH310" i="2" s="1"/>
  <c r="CI964" i="2"/>
  <c r="CH964" i="2" s="1"/>
  <c r="CI867" i="2"/>
  <c r="CH867" i="2" s="1"/>
  <c r="CI611" i="2"/>
  <c r="CH611" i="2" s="1"/>
  <c r="CI737" i="2"/>
  <c r="CH737" i="2" s="1"/>
  <c r="CI651" i="2"/>
  <c r="CH651" i="2" s="1"/>
  <c r="BD651" i="2" s="1"/>
  <c r="CI907" i="2"/>
  <c r="CH907" i="2" s="1"/>
  <c r="CI582" i="2"/>
  <c r="CH582" i="2" s="1"/>
  <c r="CI210" i="2"/>
  <c r="CH210" i="2" s="1"/>
  <c r="BD283" i="2"/>
  <c r="CI974" i="2"/>
  <c r="CH974" i="2" s="1"/>
  <c r="CI928" i="2"/>
  <c r="CH928" i="2" s="1"/>
  <c r="CI948" i="2"/>
  <c r="CH948" i="2" s="1"/>
  <c r="BD772" i="2"/>
  <c r="BD771" i="2"/>
  <c r="CI788" i="2"/>
  <c r="CH788" i="2" s="1"/>
  <c r="CI292" i="2"/>
  <c r="CH292" i="2" s="1"/>
  <c r="BD292" i="2" s="1"/>
  <c r="CI860" i="2"/>
  <c r="CH860" i="2" s="1"/>
  <c r="CI252" i="2"/>
  <c r="CH252" i="2" s="1"/>
  <c r="CI749" i="2"/>
  <c r="CH749" i="2" s="1"/>
  <c r="CI53" i="2"/>
  <c r="CH53" i="2" s="1"/>
  <c r="CI208" i="2"/>
  <c r="CH208" i="2" s="1"/>
  <c r="CI234" i="2"/>
  <c r="CH234" i="2" s="1"/>
  <c r="CI802" i="2"/>
  <c r="CH802" i="2" s="1"/>
  <c r="CI581" i="2"/>
  <c r="CH581" i="2" s="1"/>
  <c r="CI471" i="2"/>
  <c r="CH471" i="2" s="1"/>
  <c r="CI131" i="2"/>
  <c r="CH131" i="2" s="1"/>
  <c r="BD673" i="2"/>
  <c r="BD672" i="2"/>
  <c r="BD422" i="2"/>
  <c r="BD383" i="2"/>
  <c r="CI932" i="2"/>
  <c r="CH932" i="2" s="1"/>
  <c r="BD822" i="2"/>
  <c r="BD255" i="2"/>
  <c r="CI624" i="2"/>
  <c r="CH624" i="2" s="1"/>
  <c r="CH456" i="2"/>
  <c r="BD456" i="2" s="1"/>
  <c r="CI433" i="2"/>
  <c r="CH433" i="2" s="1"/>
  <c r="BD884" i="2"/>
  <c r="CI978" i="2"/>
  <c r="CH978" i="2" s="1"/>
  <c r="CI73" i="2"/>
  <c r="CH73" i="2" s="1"/>
  <c r="BD423" i="2"/>
  <c r="BD424" i="2"/>
  <c r="CI800" i="2"/>
  <c r="CH800" i="2" s="1"/>
  <c r="BD11" i="2"/>
  <c r="BD130" i="2"/>
  <c r="BD666" i="2"/>
  <c r="BD665" i="2"/>
  <c r="BD601" i="2"/>
  <c r="BD599" i="2"/>
  <c r="CH467" i="2"/>
  <c r="BD467" i="2" s="1"/>
  <c r="BD85" i="2"/>
  <c r="CI776" i="2"/>
  <c r="CH776" i="2" s="1"/>
  <c r="CI751" i="2"/>
  <c r="CH751" i="2" s="1"/>
  <c r="CI187" i="2"/>
  <c r="CH187" i="2" s="1"/>
  <c r="CI982" i="2"/>
  <c r="CH982" i="2" s="1"/>
  <c r="CH129" i="2"/>
  <c r="BD129" i="2" s="1"/>
  <c r="BD18" i="2"/>
  <c r="BD12" i="2"/>
  <c r="BD13" i="2"/>
  <c r="BD468" i="2"/>
  <c r="BD384" i="2"/>
  <c r="CI902" i="2"/>
  <c r="CH902" i="2" s="1"/>
  <c r="CI282" i="2"/>
  <c r="CH282" i="2" s="1"/>
  <c r="BD282" i="2" s="1"/>
  <c r="CC244" i="2"/>
  <c r="CC513" i="2"/>
  <c r="CI284" i="2"/>
  <c r="CH284" i="2" s="1"/>
  <c r="CI854" i="2"/>
  <c r="CH854" i="2" s="1"/>
  <c r="CI746" i="2"/>
  <c r="CH746" i="2" s="1"/>
  <c r="CC674" i="2"/>
  <c r="CI735" i="2"/>
  <c r="CH735" i="2" s="1"/>
  <c r="CI786" i="2"/>
  <c r="CH786" i="2" s="1"/>
  <c r="CI740" i="2"/>
  <c r="CH740" i="2" s="1"/>
  <c r="CI967" i="2"/>
  <c r="CH967" i="2" s="1"/>
  <c r="BD967" i="2" s="1"/>
  <c r="CC967" i="2"/>
  <c r="CI814" i="2"/>
  <c r="CH814" i="2" s="1"/>
  <c r="CI908" i="2"/>
  <c r="CH908" i="2" s="1"/>
  <c r="CI521" i="2"/>
  <c r="CH521" i="2" s="1"/>
  <c r="CI853" i="2"/>
  <c r="CH853" i="2" s="1"/>
  <c r="CI910" i="2"/>
  <c r="CH910" i="2" s="1"/>
  <c r="CI448" i="2"/>
  <c r="CH448" i="2" s="1"/>
  <c r="CI903" i="2"/>
  <c r="CH903" i="2" s="1"/>
  <c r="CI714" i="2"/>
  <c r="CH714" i="2" s="1"/>
  <c r="CI987" i="2"/>
  <c r="CH987" i="2" s="1"/>
  <c r="BD987" i="2" s="1"/>
  <c r="CI667" i="2"/>
  <c r="CH667" i="2" s="1"/>
  <c r="BD667" i="2" s="1"/>
  <c r="CI748" i="2"/>
  <c r="CH748" i="2" s="1"/>
  <c r="CI971" i="2"/>
  <c r="CH971" i="2" s="1"/>
  <c r="CI218" i="2"/>
  <c r="CH218" i="2" s="1"/>
  <c r="CI717" i="2"/>
  <c r="CH717" i="2" s="1"/>
  <c r="CI944" i="2"/>
  <c r="CH944" i="2" s="1"/>
  <c r="CI483" i="2"/>
  <c r="CH483" i="2" s="1"/>
  <c r="CI311" i="2"/>
  <c r="CH311" i="2" s="1"/>
  <c r="CI613" i="2"/>
  <c r="CH613" i="2" s="1"/>
  <c r="CI54" i="2"/>
  <c r="CH54" i="2" s="1"/>
  <c r="CI901" i="2"/>
  <c r="CH901" i="2" s="1"/>
  <c r="CC25" i="2"/>
  <c r="CI25" i="2"/>
  <c r="CH25" i="2" s="1"/>
  <c r="CI968" i="2"/>
  <c r="CH968" i="2" s="1"/>
  <c r="BD968" i="2" s="1"/>
  <c r="CI986" i="2"/>
  <c r="CH986" i="2" s="1"/>
  <c r="BD986" i="2" s="1"/>
  <c r="CI74" i="2"/>
  <c r="CH74" i="2" s="1"/>
  <c r="CI148" i="2"/>
  <c r="CH148" i="2" s="1"/>
  <c r="CI158" i="2"/>
  <c r="CH158" i="2" s="1"/>
  <c r="BD158" i="2" s="1"/>
  <c r="CI906" i="2"/>
  <c r="CH906" i="2" s="1"/>
  <c r="CI676" i="2"/>
  <c r="CH676" i="2" s="1"/>
  <c r="BD676" i="2" s="1"/>
  <c r="CI925" i="2"/>
  <c r="CH925" i="2" s="1"/>
  <c r="CI259" i="2"/>
  <c r="CH259" i="2" s="1"/>
  <c r="CI865" i="2"/>
  <c r="CH865" i="2" s="1"/>
  <c r="BD865" i="2" s="1"/>
  <c r="CC970" i="2"/>
  <c r="CI970" i="2"/>
  <c r="CH970" i="2" s="1"/>
  <c r="BD970" i="2" s="1"/>
  <c r="CI472" i="2"/>
  <c r="CH472" i="2" s="1"/>
  <c r="CI26" i="2"/>
  <c r="CH26" i="2" s="1"/>
  <c r="CI205" i="2"/>
  <c r="CH205" i="2" s="1"/>
  <c r="CC519" i="2"/>
  <c r="CI519" i="2"/>
  <c r="CH519" i="2" s="1"/>
  <c r="CI537" i="2"/>
  <c r="CH537" i="2" s="1"/>
  <c r="CI874" i="2"/>
  <c r="CH874" i="2" s="1"/>
  <c r="CC874" i="2"/>
  <c r="CC825" i="2"/>
  <c r="CI825" i="2"/>
  <c r="CH825" i="2" s="1"/>
  <c r="CI863" i="2"/>
  <c r="CH863" i="2" s="1"/>
  <c r="BD863" i="2" s="1"/>
  <c r="CI977" i="2"/>
  <c r="CH977" i="2" s="1"/>
  <c r="CI916" i="2"/>
  <c r="CH916" i="2" s="1"/>
  <c r="CI662" i="2"/>
  <c r="CH662" i="2" s="1"/>
  <c r="CI943" i="2"/>
  <c r="CH943" i="2" s="1"/>
  <c r="BD943" i="2" s="1"/>
  <c r="CI729" i="2"/>
  <c r="CH729" i="2" s="1"/>
  <c r="BD729" i="2" s="1"/>
  <c r="CI90" i="2"/>
  <c r="CH90" i="2" s="1"/>
  <c r="CI920" i="2"/>
  <c r="CH920" i="2" s="1"/>
  <c r="CI426" i="2"/>
  <c r="CH426" i="2" s="1"/>
  <c r="BD426" i="2" s="1"/>
  <c r="CI700" i="2"/>
  <c r="CH700" i="2" s="1"/>
  <c r="CI51" i="2"/>
  <c r="CH51" i="2" s="1"/>
  <c r="CI618" i="2"/>
  <c r="CH618" i="2" s="1"/>
  <c r="CI230" i="2"/>
  <c r="CH230" i="2" s="1"/>
  <c r="CI768" i="2"/>
  <c r="CH768" i="2" s="1"/>
  <c r="CI617" i="2"/>
  <c r="CH617" i="2" s="1"/>
  <c r="CI627" i="2"/>
  <c r="CH627" i="2" s="1"/>
  <c r="CI734" i="2"/>
  <c r="CH734" i="2" s="1"/>
  <c r="CI722" i="2"/>
  <c r="CH722" i="2" s="1"/>
  <c r="CI264" i="2"/>
  <c r="CH264" i="2" s="1"/>
  <c r="CI455" i="2"/>
  <c r="CH455" i="2" s="1"/>
  <c r="BD455" i="2" s="1"/>
  <c r="CI459" i="2"/>
  <c r="CH459" i="2" s="1"/>
  <c r="BD459" i="2" s="1"/>
  <c r="CI838" i="2"/>
  <c r="CH838" i="2" s="1"/>
  <c r="CI762" i="2"/>
  <c r="CH762" i="2" s="1"/>
  <c r="CI72" i="2"/>
  <c r="CH72" i="2" s="1"/>
  <c r="CI451" i="2"/>
  <c r="CH451" i="2" s="1"/>
  <c r="CI518" i="2"/>
  <c r="CH518" i="2" s="1"/>
  <c r="CI429" i="2"/>
  <c r="CH429" i="2" s="1"/>
  <c r="CI168" i="2"/>
  <c r="CH168" i="2" s="1"/>
  <c r="CI799" i="2"/>
  <c r="CH799" i="2" s="1"/>
  <c r="CI798" i="2"/>
  <c r="CH798" i="2" s="1"/>
  <c r="CI870" i="2"/>
  <c r="CH870" i="2" s="1"/>
  <c r="CI803" i="2"/>
  <c r="CH803" i="2" s="1"/>
  <c r="CI104" i="2"/>
  <c r="CH104" i="2" s="1"/>
  <c r="CI457" i="2"/>
  <c r="CH457" i="2" s="1"/>
  <c r="BD457" i="2" s="1"/>
  <c r="CI875" i="2"/>
  <c r="CH875" i="2" s="1"/>
  <c r="CI937" i="2"/>
  <c r="CH937" i="2" s="1"/>
  <c r="CI84" i="2"/>
  <c r="CH84" i="2" s="1"/>
  <c r="BD84" i="2" s="1"/>
  <c r="CI711" i="2"/>
  <c r="CH711" i="2" s="1"/>
  <c r="CI924" i="2"/>
  <c r="CH924" i="2" s="1"/>
  <c r="CI382" i="2"/>
  <c r="CH382" i="2" s="1"/>
  <c r="CI434" i="2"/>
  <c r="CH434" i="2" s="1"/>
  <c r="CI116" i="2"/>
  <c r="CH116" i="2" s="1"/>
  <c r="CI437" i="2"/>
  <c r="CH437" i="2" s="1"/>
  <c r="CI48" i="2"/>
  <c r="CH48" i="2" s="1"/>
  <c r="CI59" i="2"/>
  <c r="CH59" i="2" s="1"/>
  <c r="CI961" i="2"/>
  <c r="CH961" i="2" s="1"/>
  <c r="CI450" i="2"/>
  <c r="CH450" i="2" s="1"/>
  <c r="CI812" i="2"/>
  <c r="CH812" i="2" s="1"/>
  <c r="CC812" i="2"/>
  <c r="CC229" i="2"/>
  <c r="CI229" i="2"/>
  <c r="CH229" i="2" s="1"/>
  <c r="CI273" i="2"/>
  <c r="CH273" i="2" s="1"/>
  <c r="CI554" i="2"/>
  <c r="CH554" i="2" s="1"/>
  <c r="CI726" i="2"/>
  <c r="CH726" i="2" s="1"/>
  <c r="CI701" i="2"/>
  <c r="CH701" i="2" s="1"/>
  <c r="CI939" i="2"/>
  <c r="CH939" i="2" s="1"/>
  <c r="CI750" i="2"/>
  <c r="CH750" i="2" s="1"/>
  <c r="CC750" i="2"/>
  <c r="CI738" i="2"/>
  <c r="CH738" i="2" s="1"/>
  <c r="CI933" i="2"/>
  <c r="CH933" i="2" s="1"/>
  <c r="CC240" i="2"/>
  <c r="CI240" i="2"/>
  <c r="CH240" i="2" s="1"/>
  <c r="CC821" i="2"/>
  <c r="CI821" i="2"/>
  <c r="CH821" i="2" s="1"/>
  <c r="BD821" i="2" s="1"/>
  <c r="CI579" i="2"/>
  <c r="CH579" i="2" s="1"/>
  <c r="CI840" i="2"/>
  <c r="CH840" i="2" s="1"/>
  <c r="CI17" i="2"/>
  <c r="CH17" i="2" s="1"/>
  <c r="BD17" i="2" s="1"/>
  <c r="CI741" i="2"/>
  <c r="CH741" i="2" s="1"/>
  <c r="CI612" i="2"/>
  <c r="CH612" i="2" s="1"/>
  <c r="CI124" i="2"/>
  <c r="CH124" i="2" s="1"/>
  <c r="CI248" i="2"/>
  <c r="CH248" i="2" s="1"/>
  <c r="CI102" i="2"/>
  <c r="CH102" i="2" s="1"/>
  <c r="CI817" i="2"/>
  <c r="CH817" i="2" s="1"/>
  <c r="CI922" i="2"/>
  <c r="CH922" i="2" s="1"/>
  <c r="CI549" i="2"/>
  <c r="CH549" i="2" s="1"/>
  <c r="BD549" i="2" s="1"/>
  <c r="CI115" i="2"/>
  <c r="CH115" i="2" s="1"/>
  <c r="CI336" i="2"/>
  <c r="CH336" i="2" s="1"/>
  <c r="CI879" i="2"/>
  <c r="CH879" i="2" s="1"/>
  <c r="CI4" i="2"/>
  <c r="CH4" i="2" s="1"/>
  <c r="CI872" i="2"/>
  <c r="CH872" i="2" s="1"/>
  <c r="CC785" i="2"/>
  <c r="CI785" i="2"/>
  <c r="CH785" i="2" s="1"/>
  <c r="CC70" i="2"/>
  <c r="CI70" i="2"/>
  <c r="CH70" i="2" s="1"/>
  <c r="CI754" i="2"/>
  <c r="CH754" i="2" s="1"/>
  <c r="CI766" i="2"/>
  <c r="CH766" i="2" s="1"/>
  <c r="CI445" i="2"/>
  <c r="CH445" i="2" s="1"/>
  <c r="CI880" i="2"/>
  <c r="CH880" i="2" s="1"/>
  <c r="CC438" i="2"/>
  <c r="CI438" i="2"/>
  <c r="CH438" i="2" s="1"/>
  <c r="CI953" i="2"/>
  <c r="CH953" i="2" s="1"/>
  <c r="BD953" i="2" s="1"/>
  <c r="CI918" i="2"/>
  <c r="CH918" i="2" s="1"/>
  <c r="CI105" i="2"/>
  <c r="CH105" i="2" s="1"/>
  <c r="CI63" i="2"/>
  <c r="CH63" i="2" s="1"/>
  <c r="CI56" i="2"/>
  <c r="CH56" i="2" s="1"/>
  <c r="BD56" i="2" s="1"/>
  <c r="CI773" i="2"/>
  <c r="CH773" i="2" s="1"/>
  <c r="CI586" i="2"/>
  <c r="CH586" i="2" s="1"/>
  <c r="CI733" i="2"/>
  <c r="CH733" i="2" s="1"/>
  <c r="CI721" i="2"/>
  <c r="CH721" i="2" s="1"/>
  <c r="CI143" i="2"/>
  <c r="CH143" i="2" s="1"/>
  <c r="CI281" i="2"/>
  <c r="CH281" i="2" s="1"/>
  <c r="BD281" i="2" s="1"/>
  <c r="CI514" i="2"/>
  <c r="CH514" i="2" s="1"/>
  <c r="CI286" i="2"/>
  <c r="CH286" i="2" s="1"/>
  <c r="CI123" i="2"/>
  <c r="CH123" i="2" s="1"/>
  <c r="CI24" i="2"/>
  <c r="CH24" i="2" s="1"/>
  <c r="CI3" i="2"/>
  <c r="CH3" i="2" s="1"/>
  <c r="CI587" i="2"/>
  <c r="CH587" i="2" s="1"/>
  <c r="CI913" i="2"/>
  <c r="CH913" i="2" s="1"/>
  <c r="CI43" i="2"/>
  <c r="CH43" i="2" s="1"/>
  <c r="CI108" i="2"/>
  <c r="CH108" i="2" s="1"/>
  <c r="CI32" i="2"/>
  <c r="CH32" i="2" s="1"/>
  <c r="CC792" i="2"/>
  <c r="CI792" i="2"/>
  <c r="CH792" i="2" s="1"/>
  <c r="BD792" i="2" s="1"/>
  <c r="CI818" i="2"/>
  <c r="CH818" i="2" s="1"/>
  <c r="CC731" i="2"/>
  <c r="CI731" i="2"/>
  <c r="CH731" i="2" s="1"/>
  <c r="CC915" i="2"/>
  <c r="CI915" i="2"/>
  <c r="CH915" i="2" s="1"/>
  <c r="CC57" i="2"/>
  <c r="CI57" i="2"/>
  <c r="CH57" i="2" s="1"/>
  <c r="BD57" i="2" s="1"/>
  <c r="CI278" i="2"/>
  <c r="CH278" i="2" s="1"/>
  <c r="CI238" i="2"/>
  <c r="CH238" i="2" s="1"/>
  <c r="CI677" i="2"/>
  <c r="CH677" i="2" s="1"/>
  <c r="CI439" i="2"/>
  <c r="CH439" i="2" s="1"/>
  <c r="CI484" i="2"/>
  <c r="CH484" i="2" s="1"/>
  <c r="CI92" i="2"/>
  <c r="CH92" i="2" s="1"/>
  <c r="CI930" i="2"/>
  <c r="CH930" i="2" s="1"/>
  <c r="CC10" i="2"/>
  <c r="CI10" i="2"/>
  <c r="CH10" i="2" s="1"/>
  <c r="BD10" i="2" s="1"/>
  <c r="CC339" i="2"/>
  <c r="CI339" i="2"/>
  <c r="CH339" i="2" s="1"/>
  <c r="CI709" i="2"/>
  <c r="CH709" i="2" s="1"/>
  <c r="CI254" i="2"/>
  <c r="CH254" i="2" s="1"/>
  <c r="BD254" i="2" s="1"/>
  <c r="CI338" i="2"/>
  <c r="CH338" i="2" s="1"/>
  <c r="CI820" i="2"/>
  <c r="CH820" i="2" s="1"/>
  <c r="CI989" i="2"/>
  <c r="CH989" i="2" s="1"/>
  <c r="CI720" i="2"/>
  <c r="CH720" i="2" s="1"/>
  <c r="CI934" i="2"/>
  <c r="CH934" i="2" s="1"/>
  <c r="CI223" i="2"/>
  <c r="CH223" i="2" s="1"/>
  <c r="CI257" i="2"/>
  <c r="CH257" i="2" s="1"/>
  <c r="CI239" i="2"/>
  <c r="CH239" i="2" s="1"/>
  <c r="CI836" i="2"/>
  <c r="CH836" i="2" s="1"/>
  <c r="CI82" i="2"/>
  <c r="CH82" i="2" s="1"/>
  <c r="BD82" i="2" s="1"/>
  <c r="CI149" i="2"/>
  <c r="CH149" i="2" s="1"/>
  <c r="CI570" i="2"/>
  <c r="CH570" i="2" s="1"/>
  <c r="CI706" i="2"/>
  <c r="CH706" i="2" s="1"/>
  <c r="CC784" i="2"/>
  <c r="CI784" i="2"/>
  <c r="CH784" i="2" s="1"/>
  <c r="CI912" i="2"/>
  <c r="CH912" i="2" s="1"/>
  <c r="CC912" i="2"/>
  <c r="CI789" i="2"/>
  <c r="CH789" i="2" s="1"/>
  <c r="CC946" i="2"/>
  <c r="CI946" i="2"/>
  <c r="CH946" i="2" s="1"/>
  <c r="CC34" i="2"/>
  <c r="CI34" i="2"/>
  <c r="CH34" i="2" s="1"/>
  <c r="CI399" i="2"/>
  <c r="CH399" i="2" s="1"/>
  <c r="CI538" i="2"/>
  <c r="CH538" i="2" s="1"/>
  <c r="CI678" i="2"/>
  <c r="CH678" i="2" s="1"/>
  <c r="CI793" i="2"/>
  <c r="CH793" i="2" s="1"/>
  <c r="BD793" i="2" s="1"/>
  <c r="CI249" i="2"/>
  <c r="CH249" i="2" s="1"/>
  <c r="CI398" i="2"/>
  <c r="CH398" i="2" s="1"/>
  <c r="CI941" i="2"/>
  <c r="CH941" i="2" s="1"/>
  <c r="BD941" i="2" s="1"/>
  <c r="CI447" i="2"/>
  <c r="CH447" i="2" s="1"/>
  <c r="CI388" i="2"/>
  <c r="CH388" i="2" s="1"/>
  <c r="CI704" i="2"/>
  <c r="CH704" i="2" s="1"/>
  <c r="CI511" i="2"/>
  <c r="CH511" i="2" s="1"/>
  <c r="CC919" i="2"/>
  <c r="CI919" i="2"/>
  <c r="CH919" i="2" s="1"/>
  <c r="CI797" i="2"/>
  <c r="CH797" i="2" s="1"/>
  <c r="CC211" i="2"/>
  <c r="CI211" i="2"/>
  <c r="CH211" i="2" s="1"/>
  <c r="CI652" i="2"/>
  <c r="CH652" i="2" s="1"/>
  <c r="BD652" i="2" s="1"/>
  <c r="CI100" i="2"/>
  <c r="CH100" i="2" s="1"/>
  <c r="CI86" i="2"/>
  <c r="CH86" i="2" s="1"/>
  <c r="CI813" i="2"/>
  <c r="CH813" i="2" s="1"/>
  <c r="CI153" i="2"/>
  <c r="CH153" i="2" s="1"/>
  <c r="CI380" i="2"/>
  <c r="CH380" i="2" s="1"/>
  <c r="CI626" i="2"/>
  <c r="CH626" i="2" s="1"/>
  <c r="CI539" i="2"/>
  <c r="CH539" i="2" s="1"/>
  <c r="CI760" i="2"/>
  <c r="CH760" i="2" s="1"/>
  <c r="CI807" i="2"/>
  <c r="CH807" i="2" s="1"/>
  <c r="CC33" i="2"/>
  <c r="CI33" i="2"/>
  <c r="CH33" i="2" s="1"/>
  <c r="CC763" i="2"/>
  <c r="CI763" i="2"/>
  <c r="CH763" i="2" s="1"/>
  <c r="CC221" i="2"/>
  <c r="CI221" i="2"/>
  <c r="CH221" i="2" s="1"/>
  <c r="CI963" i="2"/>
  <c r="CH963" i="2" s="1"/>
  <c r="CC49" i="2"/>
  <c r="CI49" i="2"/>
  <c r="CH49" i="2" s="1"/>
  <c r="CC540" i="2"/>
  <c r="CI540" i="2"/>
  <c r="CH540" i="2" s="1"/>
  <c r="CC942" i="2"/>
  <c r="CI942" i="2"/>
  <c r="CH942" i="2" s="1"/>
  <c r="BD942" i="2" s="1"/>
  <c r="CC219" i="2"/>
  <c r="CI219" i="2"/>
  <c r="CH219" i="2" s="1"/>
  <c r="CI35" i="2"/>
  <c r="CH35" i="2" s="1"/>
  <c r="CI103" i="2"/>
  <c r="CH103" i="2" s="1"/>
  <c r="CI547" i="2"/>
  <c r="CH547" i="2" s="1"/>
  <c r="CI985" i="2"/>
  <c r="CH985" i="2" s="1"/>
  <c r="BD985" i="2" s="1"/>
  <c r="CI19" i="2"/>
  <c r="CH19" i="2" s="1"/>
  <c r="BD19" i="2" s="1"/>
  <c r="CI469" i="2"/>
  <c r="CH469" i="2" s="1"/>
  <c r="BD469" i="2" s="1"/>
  <c r="CI172" i="2"/>
  <c r="CH172" i="2" s="1"/>
  <c r="BD172" i="2" s="1"/>
  <c r="CI625" i="2"/>
  <c r="CH625" i="2" s="1"/>
  <c r="CI787" i="2"/>
  <c r="CH787" i="2" s="1"/>
  <c r="CI88" i="2"/>
  <c r="CH88" i="2" s="1"/>
  <c r="CI155" i="2"/>
  <c r="CH155" i="2" s="1"/>
  <c r="CI174" i="2"/>
  <c r="CH174" i="2" s="1"/>
  <c r="CI289" i="2"/>
  <c r="CH289" i="2" s="1"/>
  <c r="CI764" i="2"/>
  <c r="CH764" i="2" s="1"/>
  <c r="CI765" i="2"/>
  <c r="CH765" i="2" s="1"/>
  <c r="CI110" i="2"/>
  <c r="CH110" i="2" s="1"/>
  <c r="CI99" i="2"/>
  <c r="CH99" i="2" s="1"/>
  <c r="CI308" i="2"/>
  <c r="CH308" i="2" s="1"/>
  <c r="CI871" i="2"/>
  <c r="CH871" i="2" s="1"/>
  <c r="CI791" i="2"/>
  <c r="CH791" i="2" s="1"/>
  <c r="BD791" i="2" s="1"/>
  <c r="CI15" i="2"/>
  <c r="CH15" i="2" s="1"/>
  <c r="CI443" i="2"/>
  <c r="CH443" i="2" s="1"/>
  <c r="CI669" i="2"/>
  <c r="CH669" i="2" s="1"/>
  <c r="CI811" i="2"/>
  <c r="CH811" i="2" s="1"/>
  <c r="CI6" i="2"/>
  <c r="CH6" i="2" s="1"/>
  <c r="CI94" i="2"/>
  <c r="CH94" i="2" s="1"/>
  <c r="CI80" i="2"/>
  <c r="CH80" i="2" s="1"/>
  <c r="BD80" i="2" s="1"/>
  <c r="CI151" i="2"/>
  <c r="CH151" i="2" s="1"/>
  <c r="CI595" i="2"/>
  <c r="CH595" i="2" s="1"/>
  <c r="CI23" i="2"/>
  <c r="CH23" i="2" s="1"/>
  <c r="CI578" i="2"/>
  <c r="CH578" i="2" s="1"/>
  <c r="CI664" i="2"/>
  <c r="CH664" i="2" s="1"/>
  <c r="CI656" i="2"/>
  <c r="CH656" i="2" s="1"/>
  <c r="BD656" i="2" s="1"/>
  <c r="CI654" i="2"/>
  <c r="CH654" i="2" s="1"/>
  <c r="CI782" i="2"/>
  <c r="CH782" i="2" s="1"/>
  <c r="CI79" i="2"/>
  <c r="CH79" i="2" s="1"/>
  <c r="CI171" i="2"/>
  <c r="CH171" i="2" s="1"/>
  <c r="BD171" i="2" s="1"/>
  <c r="CI120" i="2"/>
  <c r="CH120" i="2" s="1"/>
  <c r="BD120" i="2" s="1"/>
  <c r="CI307" i="2"/>
  <c r="CH307" i="2" s="1"/>
  <c r="CI562" i="2"/>
  <c r="CH562" i="2" s="1"/>
  <c r="CI732" i="2"/>
  <c r="CH732" i="2" s="1"/>
  <c r="CI973" i="2"/>
  <c r="CH973" i="2" s="1"/>
  <c r="CI31" i="2"/>
  <c r="CH31" i="2" s="1"/>
  <c r="CI169" i="2"/>
  <c r="CH169" i="2" s="1"/>
  <c r="CI40" i="2"/>
  <c r="CH40" i="2" s="1"/>
  <c r="CI594" i="2"/>
  <c r="CH594" i="2" s="1"/>
  <c r="CI231" i="2"/>
  <c r="CH231" i="2" s="1"/>
  <c r="CI642" i="2"/>
  <c r="CH642" i="2" s="1"/>
  <c r="CI725" i="2"/>
  <c r="CH725" i="2" s="1"/>
  <c r="CI5" i="2"/>
  <c r="CH5" i="2" s="1"/>
  <c r="CI265" i="2"/>
  <c r="CH265" i="2" s="1"/>
  <c r="CI465" i="2"/>
  <c r="CH465" i="2" s="1"/>
  <c r="BD465" i="2" s="1"/>
  <c r="CI728" i="2"/>
  <c r="CH728" i="2" s="1"/>
  <c r="BD728" i="2" s="1"/>
  <c r="CI730" i="2"/>
  <c r="CH730" i="2" s="1"/>
  <c r="BD730" i="2" s="1"/>
  <c r="CI679" i="2"/>
  <c r="CH679" i="2" s="1"/>
  <c r="CI775" i="2"/>
  <c r="CH775" i="2" s="1"/>
  <c r="CI843" i="2"/>
  <c r="CH843" i="2" s="1"/>
  <c r="CI819" i="2"/>
  <c r="CH819" i="2" s="1"/>
  <c r="CI945" i="2"/>
  <c r="CH945" i="2" s="1"/>
  <c r="CI98" i="2"/>
  <c r="CH98" i="2" s="1"/>
  <c r="CI114" i="2"/>
  <c r="CH114" i="2" s="1"/>
  <c r="CI337" i="2"/>
  <c r="CH337" i="2" s="1"/>
  <c r="CI696" i="2"/>
  <c r="CH696" i="2" s="1"/>
  <c r="BD696" i="2" s="1"/>
  <c r="CI112" i="2"/>
  <c r="CH112" i="2" s="1"/>
  <c r="CI610" i="2"/>
  <c r="CH610" i="2" s="1"/>
  <c r="CI981" i="2"/>
  <c r="CH981" i="2" s="1"/>
  <c r="CI435" i="2"/>
  <c r="CH435" i="2" s="1"/>
  <c r="CI461" i="2"/>
  <c r="CH461" i="2" s="1"/>
  <c r="CI488" i="2"/>
  <c r="CH488" i="2" s="1"/>
  <c r="CI555" i="2"/>
  <c r="CH555" i="2" s="1"/>
  <c r="CI844" i="2"/>
  <c r="CH844" i="2" s="1"/>
  <c r="CI949" i="2"/>
  <c r="CH949" i="2" s="1"/>
  <c r="CI111" i="2"/>
  <c r="CH111" i="2" s="1"/>
  <c r="CI543" i="2"/>
  <c r="CH543" i="2" s="1"/>
  <c r="CI602" i="2"/>
  <c r="CH602" i="2" s="1"/>
  <c r="CI783" i="2"/>
  <c r="CH783" i="2" s="1"/>
  <c r="CI27" i="2"/>
  <c r="CH27" i="2" s="1"/>
  <c r="CI145" i="2"/>
  <c r="CH145" i="2" s="1"/>
  <c r="CI113" i="2"/>
  <c r="CH113" i="2" s="1"/>
  <c r="CI453" i="2"/>
  <c r="CH453" i="2" s="1"/>
  <c r="CI306" i="2"/>
  <c r="CH306" i="2" s="1"/>
  <c r="CI510" i="2"/>
  <c r="CH510" i="2" s="1"/>
  <c r="CI743" i="2"/>
  <c r="CH743" i="2" s="1"/>
  <c r="CI914" i="2"/>
  <c r="CH914" i="2" s="1"/>
  <c r="CI60" i="2"/>
  <c r="CH60" i="2" s="1"/>
  <c r="CI333" i="2"/>
  <c r="CH333" i="2" s="1"/>
  <c r="CI427" i="2"/>
  <c r="CH427" i="2" s="1"/>
  <c r="BD427" i="2" s="1"/>
  <c r="CI758" i="2"/>
  <c r="CH758" i="2" s="1"/>
  <c r="CI877" i="2"/>
  <c r="CH877" i="2" s="1"/>
  <c r="CI175" i="2"/>
  <c r="CH175" i="2" s="1"/>
  <c r="CI157" i="2"/>
  <c r="CH157" i="2" s="1"/>
  <c r="CI101" i="2"/>
  <c r="CH101" i="2" s="1"/>
  <c r="CI873" i="2"/>
  <c r="CH873" i="2" s="1"/>
  <c r="CI159" i="2"/>
  <c r="CH159" i="2" s="1"/>
  <c r="BD159" i="2" s="1"/>
  <c r="CI671" i="2"/>
  <c r="CH671" i="2" s="1"/>
  <c r="BD671" i="2" s="1"/>
  <c r="CI702" i="2"/>
  <c r="CH702" i="2" s="1"/>
  <c r="CI823" i="2"/>
  <c r="CH823" i="2" s="1"/>
  <c r="BD823" i="2" s="1"/>
  <c r="CI256" i="2"/>
  <c r="CH256" i="2" s="1"/>
  <c r="BD256" i="2" s="1"/>
  <c r="CI442" i="2"/>
  <c r="CH442" i="2" s="1"/>
  <c r="CI71" i="2"/>
  <c r="CH71" i="2" s="1"/>
  <c r="CI109" i="2"/>
  <c r="CH109" i="2" s="1"/>
  <c r="CI170" i="2"/>
  <c r="CH170" i="2" s="1"/>
  <c r="BD170" i="2" s="1"/>
  <c r="CI648" i="2"/>
  <c r="CH648" i="2" s="1"/>
  <c r="CI106" i="2"/>
  <c r="CH106" i="2" s="1"/>
  <c r="CI269" i="2"/>
  <c r="CH269" i="2" s="1"/>
  <c r="CI464" i="2"/>
  <c r="CH464" i="2" s="1"/>
  <c r="BD464" i="2" s="1"/>
  <c r="CI795" i="2"/>
  <c r="CH795" i="2" s="1"/>
  <c r="CI990" i="2"/>
  <c r="CH990" i="2" s="1"/>
  <c r="CI16" i="2"/>
  <c r="CH16" i="2" s="1"/>
  <c r="CI147" i="2"/>
  <c r="CH147" i="2" s="1"/>
  <c r="CI222" i="2"/>
  <c r="CH222" i="2" s="1"/>
  <c r="CI815" i="2"/>
  <c r="CH815" i="2" s="1"/>
  <c r="CI926" i="2"/>
  <c r="CH926" i="2" s="1"/>
  <c r="CI603" i="2"/>
  <c r="CH603" i="2" s="1"/>
  <c r="CI650" i="2"/>
  <c r="CH650" i="2" s="1"/>
  <c r="BD650" i="2" s="1"/>
  <c r="CI761" i="2"/>
  <c r="CH761" i="2" s="1"/>
  <c r="CI770" i="2"/>
  <c r="CH770" i="2" s="1"/>
  <c r="BD770" i="2" s="1"/>
  <c r="CI824" i="2"/>
  <c r="CH824" i="2" s="1"/>
  <c r="CI107" i="2"/>
  <c r="CH107" i="2" s="1"/>
  <c r="CI96" i="2"/>
  <c r="CH96" i="2" s="1"/>
  <c r="BD96" i="2" s="1"/>
  <c r="CI277" i="2"/>
  <c r="CH277" i="2" s="1"/>
  <c r="CI522" i="2"/>
  <c r="CH522" i="2" s="1"/>
  <c r="CI22" i="2"/>
  <c r="CH22" i="2" s="1"/>
  <c r="CI167" i="2"/>
  <c r="CH167" i="2" s="1"/>
  <c r="CI173" i="2"/>
  <c r="CH173" i="2" s="1"/>
  <c r="CI288" i="2"/>
  <c r="CH288" i="2" s="1"/>
  <c r="CI699" i="2"/>
  <c r="CH699" i="2" s="1"/>
  <c r="CI646" i="2"/>
  <c r="CH646" i="2" s="1"/>
  <c r="CI809" i="2"/>
  <c r="CH809" i="2" s="1"/>
  <c r="CI957" i="2"/>
  <c r="CH957" i="2" s="1"/>
  <c r="CI571" i="2"/>
  <c r="CH571" i="2" s="1"/>
  <c r="CI675" i="2"/>
  <c r="CH675" i="2" s="1"/>
  <c r="BD675" i="2" s="1"/>
  <c r="CI736" i="2"/>
  <c r="CH736" i="2" s="1"/>
  <c r="CI929" i="2"/>
  <c r="CH92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J431" authorId="0" shapeId="0" xr:uid="{00000000-0006-0000-0100-000002000000}">
      <text>
        <r>
          <rPr>
            <sz val="10"/>
            <rFont val="Arial"/>
            <family val="2"/>
          </rPr>
          <t>======
ID#AAAB0VeAouk
Stephanie Judie Da Silva Aurichio    (2026-03-05 17:21:54)
SIMULAÇÃO ESTÁ COM 2,20</t>
        </r>
      </text>
    </comment>
    <comment ref="AH441" authorId="0" shapeId="0" xr:uid="{00000000-0006-0000-0100-000001000000}">
      <text>
        <r>
          <rPr>
            <sz val="10"/>
            <rFont val="Arial"/>
            <family val="2"/>
          </rPr>
          <t>======
ID#AAAB1ZtAAhc
Stephanie Judie Da Silva Aurichio    (2026-03-05 20:20:24)
FOI CONSIDERADO 1 LAMPADA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20" authorId="0" shapeId="0" xr:uid="{00000000-0006-0000-0700-000001000000}">
      <text>
        <r>
          <rPr>
            <sz val="10"/>
            <rFont val="Arial"/>
            <family val="2"/>
          </rPr>
          <t>======
ID#AAAA-V5RTj0
Isabel Lima    (2023-10-17 13:15:57)
Coeficiente médio de luminância do pavimento.</t>
        </r>
      </text>
    </comment>
  </commentList>
</comments>
</file>

<file path=xl/sharedStrings.xml><?xml version="1.0" encoding="utf-8"?>
<sst xmlns="http://schemas.openxmlformats.org/spreadsheetml/2006/main" count="17813" uniqueCount="1297">
  <si>
    <t>Estruturas</t>
  </si>
  <si>
    <t>Definição</t>
  </si>
  <si>
    <t>V1</t>
  </si>
  <si>
    <t>V2</t>
  </si>
  <si>
    <t xml:space="preserve">V3 </t>
  </si>
  <si>
    <t>V4</t>
  </si>
  <si>
    <t>V5</t>
  </si>
  <si>
    <t>Observação</t>
  </si>
  <si>
    <t>Fornecedor L1</t>
  </si>
  <si>
    <t>Conexled</t>
  </si>
  <si>
    <t>Não possui orçamento</t>
  </si>
  <si>
    <t>Fornecedor L2</t>
  </si>
  <si>
    <t>Ilumatic</t>
  </si>
  <si>
    <t>Fornecedor L3</t>
  </si>
  <si>
    <t>Juganu</t>
  </si>
  <si>
    <t>Possui orçamento, definir qual classe melhor atende</t>
  </si>
  <si>
    <t>Fornecedor L4</t>
  </si>
  <si>
    <t>Philips</t>
  </si>
  <si>
    <t>Fornecedor L5</t>
  </si>
  <si>
    <t>Repume</t>
  </si>
  <si>
    <t>Fornecedor L6</t>
  </si>
  <si>
    <t>Tecnowatt</t>
  </si>
  <si>
    <t>Fornecedor L7</t>
  </si>
  <si>
    <t>Unicoba</t>
  </si>
  <si>
    <t>Fornecedor L8</t>
  </si>
  <si>
    <t>SX Lighting</t>
  </si>
  <si>
    <t>Id cadastro</t>
  </si>
  <si>
    <t>Simular</t>
  </si>
  <si>
    <t>Automatizada</t>
  </si>
  <si>
    <t>Etiqueta</t>
  </si>
  <si>
    <t>Padrão</t>
  </si>
  <si>
    <t>Logradouro</t>
  </si>
  <si>
    <t>latitude</t>
  </si>
  <si>
    <t>longitude</t>
  </si>
  <si>
    <t>Classificação viária</t>
  </si>
  <si>
    <t>Classificação ciclovia</t>
  </si>
  <si>
    <t>Classificação pedonal</t>
  </si>
  <si>
    <t>Tipo de lâmpada</t>
  </si>
  <si>
    <t>Potencia da lâmpada</t>
  </si>
  <si>
    <t>Reator</t>
  </si>
  <si>
    <t>Potencia 2o nivel</t>
  </si>
  <si>
    <t>POT TOTAL MALHA</t>
  </si>
  <si>
    <t>Faixas de Rodagem</t>
  </si>
  <si>
    <t>Largura Passeio 1</t>
  </si>
  <si>
    <t>Largura Via 1</t>
  </si>
  <si>
    <t>largura Passeio Central 1</t>
  </si>
  <si>
    <t>largura Passeio Central 2</t>
  </si>
  <si>
    <t>Largura Via 2</t>
  </si>
  <si>
    <t>largura Passeio 2</t>
  </si>
  <si>
    <t>largura Canteiro Central</t>
  </si>
  <si>
    <t>largura Ciclovia 1</t>
  </si>
  <si>
    <t>largura Ciclovia 2</t>
  </si>
  <si>
    <t>estacionamento 1</t>
  </si>
  <si>
    <t>estacionamento 2</t>
  </si>
  <si>
    <t>posteacao</t>
  </si>
  <si>
    <t>Tipo de estrutura</t>
  </si>
  <si>
    <t>distancia entre postes</t>
  </si>
  <si>
    <t>altura da luminaria</t>
  </si>
  <si>
    <t>qtd de Lampadas IP Princ</t>
  </si>
  <si>
    <t>distancia Poste a via</t>
  </si>
  <si>
    <t>projecao do braço</t>
  </si>
  <si>
    <t>Pendor</t>
  </si>
  <si>
    <t>Altura de Instalação</t>
  </si>
  <si>
    <t>Projeção Vertical</t>
  </si>
  <si>
    <t>Exclusivo</t>
  </si>
  <si>
    <t>Quantidade de pontos inspecionados IP Veic</t>
  </si>
  <si>
    <t>qtd de Lampadas IP 2o nivel</t>
  </si>
  <si>
    <t>Tipo de posteação 2o nivel</t>
  </si>
  <si>
    <t>Distanciamento 2o nivel</t>
  </si>
  <si>
    <t>Altura da luminaria 2o nivel</t>
  </si>
  <si>
    <t>Projecao 2o nivel</t>
  </si>
  <si>
    <t>Distancia poste-via 2o nivel</t>
  </si>
  <si>
    <t>Quantidade de pontos inspecionados IP Sec</t>
  </si>
  <si>
    <t>informacoes Adicionais</t>
  </si>
  <si>
    <t>Emed - Norma</t>
  </si>
  <si>
    <t>U - Norma</t>
  </si>
  <si>
    <t>Luminância Média Exigida</t>
  </si>
  <si>
    <t>Uo Uniformidade Global Exigida</t>
  </si>
  <si>
    <t>Uniformidade Longitudinal Exigida</t>
  </si>
  <si>
    <t>Incremento Linear Exigido</t>
  </si>
  <si>
    <t>Atendimento pleno à norma</t>
  </si>
  <si>
    <t>Excesso de iluminância média IV</t>
  </si>
  <si>
    <t>Excesso de Uniformidade IV</t>
  </si>
  <si>
    <t>Excesso de luminância média IV</t>
  </si>
  <si>
    <t>Iluminância Média</t>
  </si>
  <si>
    <t>Uniformidade Global Mínima</t>
  </si>
  <si>
    <t>Luminância Média</t>
  </si>
  <si>
    <t>Uniformidade Longitudinal</t>
  </si>
  <si>
    <t>Incremento Linear (TI)</t>
  </si>
  <si>
    <t>EIR</t>
  </si>
  <si>
    <t>ATENDE TUDO - RUA SIMU</t>
  </si>
  <si>
    <t>Atende à Iluminância Média</t>
  </si>
  <si>
    <t>Atende à Uniformidade Global Miníma</t>
  </si>
  <si>
    <t>Atende à Luminância Média</t>
  </si>
  <si>
    <t>Classe IV</t>
  </si>
  <si>
    <t>Classe IP</t>
  </si>
  <si>
    <t>Excesso de iluminância média P1</t>
  </si>
  <si>
    <t>Iluminância mínima horizontal E (lux)</t>
  </si>
  <si>
    <t>Iluminância Média (Exigida)</t>
  </si>
  <si>
    <t>Atende à NBR 5101 - TUDO SIMU</t>
  </si>
  <si>
    <t>Atende à Iluminância mínima horizontal</t>
  </si>
  <si>
    <t>Excesso de iluminância média P2</t>
  </si>
  <si>
    <t>Iluminância mínima horizontal E (lux) exigida</t>
  </si>
  <si>
    <t>Atende à NBR 5101 - TUDO SIMU P2</t>
  </si>
  <si>
    <t>Fornecedor</t>
  </si>
  <si>
    <t>Código Luminária 1</t>
  </si>
  <si>
    <t>Luminária Simulada (IP Principal)</t>
  </si>
  <si>
    <t>Código Luminária 2</t>
  </si>
  <si>
    <t>Luminária Simulada (IP Secundário)</t>
  </si>
  <si>
    <t>Pontos por poste (IP Principal)</t>
  </si>
  <si>
    <t xml:space="preserve"> Potência simulada - IP Principal (W)</t>
  </si>
  <si>
    <t xml:space="preserve"> Potência simulada - IP Secundário (W)</t>
  </si>
  <si>
    <t>Fluxo Luminoso - IP Principal (lm)</t>
  </si>
  <si>
    <t>Fluxo Luminoso - IP Secundário (lm)</t>
  </si>
  <si>
    <t>Ângulo antigo</t>
  </si>
  <si>
    <t>Ângulo Simulado</t>
  </si>
  <si>
    <t>Braço Antigo</t>
  </si>
  <si>
    <t>Braço Novo</t>
  </si>
  <si>
    <t>Projeção com alteração</t>
  </si>
  <si>
    <t>Altura de luminária com alteração</t>
  </si>
  <si>
    <t>Correção de Ponto Escuro (CPE)</t>
  </si>
  <si>
    <t>Quantidade de pontos adicionados para via de veículo</t>
  </si>
  <si>
    <t>Quantidade de pontos adicionados para 2º nível</t>
  </si>
  <si>
    <t>Observação CPE  (Reduçao entre postes e/ou Tipo de Posteação)</t>
  </si>
  <si>
    <t>obs conferência</t>
  </si>
  <si>
    <t>rev conferência</t>
  </si>
  <si>
    <t>IP PRINC SIM</t>
  </si>
  <si>
    <t>IP SEC SIM</t>
  </si>
  <si>
    <t>TOTAL SIMULADO</t>
  </si>
  <si>
    <t>Eficientização</t>
  </si>
  <si>
    <t>Estrutura</t>
  </si>
  <si>
    <t>Simulação</t>
  </si>
  <si>
    <t xml:space="preserve">Conferência </t>
  </si>
  <si>
    <t>Considerar na Extrapolação</t>
  </si>
  <si>
    <t>Inspeção</t>
  </si>
  <si>
    <t>eficientização</t>
  </si>
  <si>
    <t>IP01982</t>
  </si>
  <si>
    <t>PVP</t>
  </si>
  <si>
    <t>Rua Rua Madalena Gilouski</t>
  </si>
  <si>
    <t>C5</t>
  </si>
  <si>
    <t>P6</t>
  </si>
  <si>
    <t>LED</t>
  </si>
  <si>
    <t>Interno</t>
  </si>
  <si>
    <t>-</t>
  </si>
  <si>
    <t>Unilateral</t>
  </si>
  <si>
    <t>Braço</t>
  </si>
  <si>
    <t xml:space="preserve">Não </t>
  </si>
  <si>
    <t>Lucas</t>
  </si>
  <si>
    <t>Sim</t>
  </si>
  <si>
    <t>IP04038</t>
  </si>
  <si>
    <t>V</t>
  </si>
  <si>
    <t>Rua Praia Grande</t>
  </si>
  <si>
    <t>Sem Passeio</t>
  </si>
  <si>
    <t xml:space="preserve"> -</t>
  </si>
  <si>
    <t>IP00974</t>
  </si>
  <si>
    <t>Avenida Jordano Mendes</t>
  </si>
  <si>
    <t>C2</t>
  </si>
  <si>
    <t>P5</t>
  </si>
  <si>
    <t>IP01777</t>
  </si>
  <si>
    <t>Avenida Avenida Arujá</t>
  </si>
  <si>
    <t>C4</t>
  </si>
  <si>
    <t>IP04232</t>
  </si>
  <si>
    <t>Rua Belo Horizonte</t>
  </si>
  <si>
    <t>IP06568</t>
  </si>
  <si>
    <t>PV</t>
  </si>
  <si>
    <t>Rua Pajé</t>
  </si>
  <si>
    <t>7,40</t>
  </si>
  <si>
    <t>*474130</t>
  </si>
  <si>
    <t>Rua Caconde</t>
  </si>
  <si>
    <t>IP07845</t>
  </si>
  <si>
    <t>Rua dos Alecrins</t>
  </si>
  <si>
    <t>IP06313</t>
  </si>
  <si>
    <t>Rua Takaharu Urano</t>
  </si>
  <si>
    <t>1,5</t>
  </si>
  <si>
    <t>IP07985</t>
  </si>
  <si>
    <t>Rua dos Lírios</t>
  </si>
  <si>
    <t>IP06867</t>
  </si>
  <si>
    <t>Rua Campos do Jordão</t>
  </si>
  <si>
    <t>IP02754</t>
  </si>
  <si>
    <t>Avenida Arnaldo Rojek</t>
  </si>
  <si>
    <t>P4</t>
  </si>
  <si>
    <t>IP02001</t>
  </si>
  <si>
    <t>Rua Creta</t>
  </si>
  <si>
    <t>*485181</t>
  </si>
  <si>
    <t>Rua General Salgado</t>
  </si>
  <si>
    <t>*471413</t>
  </si>
  <si>
    <t>Rua Utinga</t>
  </si>
  <si>
    <t>IP07937</t>
  </si>
  <si>
    <t>Rua das Camélias</t>
  </si>
  <si>
    <t>*472549</t>
  </si>
  <si>
    <t>Rua Beneduci</t>
  </si>
  <si>
    <t>IP05794</t>
  </si>
  <si>
    <t>VP</t>
  </si>
  <si>
    <t>IP01090</t>
  </si>
  <si>
    <t>Avenida Avenida Antonio Cândido Machado</t>
  </si>
  <si>
    <t>IP06595</t>
  </si>
  <si>
    <t>4,5(273)</t>
  </si>
  <si>
    <t>IP02427</t>
  </si>
  <si>
    <t>Total</t>
  </si>
  <si>
    <t>IP07972</t>
  </si>
  <si>
    <t>IP01293</t>
  </si>
  <si>
    <t>Rua Auriflama</t>
  </si>
  <si>
    <t>IP07022</t>
  </si>
  <si>
    <t>Rua Socorro</t>
  </si>
  <si>
    <t xml:space="preserve">Suporte </t>
  </si>
  <si>
    <t>IP05471</t>
  </si>
  <si>
    <t>Rua Rua das Primulas</t>
  </si>
  <si>
    <t>PR393210</t>
  </si>
  <si>
    <t>Avenida Avenida Nascentes</t>
  </si>
  <si>
    <t>IP00709</t>
  </si>
  <si>
    <t>PVVP</t>
  </si>
  <si>
    <t>Avenida Doutor Antônio João Abdala</t>
  </si>
  <si>
    <t>Bilateral frontal</t>
  </si>
  <si>
    <t>Isabel</t>
  </si>
  <si>
    <t>IP08698</t>
  </si>
  <si>
    <t>IP06158</t>
  </si>
  <si>
    <t>Rua Rua Jean Anastace Kovelis</t>
  </si>
  <si>
    <t>IP04863</t>
  </si>
  <si>
    <t>Avenida Tenente Marques</t>
  </si>
  <si>
    <t>P3</t>
  </si>
  <si>
    <t>IP06562</t>
  </si>
  <si>
    <t>IP04861</t>
  </si>
  <si>
    <t>Rua das Alamandras</t>
  </si>
  <si>
    <t>C3</t>
  </si>
  <si>
    <t>IP07118</t>
  </si>
  <si>
    <t>Rua Rua Sérgio Shigeru Harada</t>
  </si>
  <si>
    <t>IP07803</t>
  </si>
  <si>
    <t>Avenida Ressedá</t>
  </si>
  <si>
    <t>IP04528</t>
  </si>
  <si>
    <t>Rua Das Graças</t>
  </si>
  <si>
    <t>IP01184</t>
  </si>
  <si>
    <t>IP01841</t>
  </si>
  <si>
    <t>Rua Samambaia</t>
  </si>
  <si>
    <t>IP01540</t>
  </si>
  <si>
    <t>Avenida Avenida Luiz Alli Fayrdin</t>
  </si>
  <si>
    <t>PR393262</t>
  </si>
  <si>
    <t>Rua Monte Alto</t>
  </si>
  <si>
    <t>40,00</t>
  </si>
  <si>
    <t>IP03130</t>
  </si>
  <si>
    <t>Estrada Francisco Missé</t>
  </si>
  <si>
    <t>IP03037</t>
  </si>
  <si>
    <t>Rua Mirassol</t>
  </si>
  <si>
    <t>IP02103</t>
  </si>
  <si>
    <t>Rua Cunha</t>
  </si>
  <si>
    <t>IP06739</t>
  </si>
  <si>
    <t>Rua Rua Taguai</t>
  </si>
  <si>
    <t>IP07779</t>
  </si>
  <si>
    <t>Rua dos Flox</t>
  </si>
  <si>
    <t>IP04563</t>
  </si>
  <si>
    <t>Rua Bom Jesus dos Perdões</t>
  </si>
  <si>
    <t>Não será nescessario inclisão de 2º nível para atendimento a norma</t>
  </si>
  <si>
    <t>IP06161</t>
  </si>
  <si>
    <t>IP02906</t>
  </si>
  <si>
    <t>Rua Paulínia</t>
  </si>
  <si>
    <t>IP01302</t>
  </si>
  <si>
    <t>Rua Pietrantonio Minichillo</t>
  </si>
  <si>
    <t>IP05153</t>
  </si>
  <si>
    <t>IP03159</t>
  </si>
  <si>
    <t>Rua José Rodrigues Pontes</t>
  </si>
  <si>
    <t>IP00434</t>
  </si>
  <si>
    <t>Viela 8</t>
  </si>
  <si>
    <t xml:space="preserve"> SL VT 9.1 17W</t>
  </si>
  <si>
    <t>APC</t>
  </si>
  <si>
    <t>Inclíudo 2º nível com os dados levantados em campo, Durante simulação foi observado que apenas o 1° nível atenderia com luminarias até 30w. Distância entre os poste e altura para o 2º nível são as mesmas para 1º nível</t>
  </si>
  <si>
    <t>IP08649</t>
  </si>
  <si>
    <t>Avenida Bento da Silva Bueno</t>
  </si>
  <si>
    <t>SX-INEVO020HF</t>
  </si>
  <si>
    <t>IP00021</t>
  </si>
  <si>
    <t>Avenida Professor Valter Ribas de Andrade</t>
  </si>
  <si>
    <t>C1</t>
  </si>
  <si>
    <t>Canteiro central</t>
  </si>
  <si>
    <t>Chicote duplo</t>
  </si>
  <si>
    <t xml:space="preserve">SIGSAGPTLRRSSNDL_30W_38IBBRS
</t>
  </si>
  <si>
    <t>IP04754</t>
  </si>
  <si>
    <t>IP07614</t>
  </si>
  <si>
    <t>Rua Nercilio José dos Santos</t>
  </si>
  <si>
    <t>IP05426</t>
  </si>
  <si>
    <t>Rua das Figueiras</t>
  </si>
  <si>
    <t>IP05198</t>
  </si>
  <si>
    <t>Avenida Avenida Tenente Marques</t>
  </si>
  <si>
    <t>IP05156</t>
  </si>
  <si>
    <t>PR393238</t>
  </si>
  <si>
    <t>IP08064</t>
  </si>
  <si>
    <t>Rua das Amazonas</t>
  </si>
  <si>
    <t>IP03639</t>
  </si>
  <si>
    <t>Rua Pindamonhangaba</t>
  </si>
  <si>
    <t>IP07177</t>
  </si>
  <si>
    <t>Viela Vereador João Cardoso</t>
  </si>
  <si>
    <t>IP01758</t>
  </si>
  <si>
    <t>Rua Arapeí</t>
  </si>
  <si>
    <t>IP03044</t>
  </si>
  <si>
    <t>Rua Mogi das Cruzes</t>
  </si>
  <si>
    <t>IP06979</t>
  </si>
  <si>
    <t>Rua Vereador João Cardoso</t>
  </si>
  <si>
    <t>*546028</t>
  </si>
  <si>
    <t>PVV</t>
  </si>
  <si>
    <t>rua das sucupiras</t>
  </si>
  <si>
    <t>IP00831</t>
  </si>
  <si>
    <t>Avenida Avenida Ribeirão dos Cristais</t>
  </si>
  <si>
    <t>*498770</t>
  </si>
  <si>
    <t>Estrada Francisco Misse</t>
  </si>
  <si>
    <t>*478766</t>
  </si>
  <si>
    <t>Estrada José Francisco de Souza</t>
  </si>
  <si>
    <t>IP01768</t>
  </si>
  <si>
    <t>IP00210</t>
  </si>
  <si>
    <t>Rua Rua Francisca Gomes Ribeiro de Sousa</t>
  </si>
  <si>
    <t>IP01943</t>
  </si>
  <si>
    <t>Avenida Buri</t>
  </si>
  <si>
    <t>*536277</t>
  </si>
  <si>
    <t>Rua Walter Sandrini</t>
  </si>
  <si>
    <t>22,80</t>
  </si>
  <si>
    <t>*514699</t>
  </si>
  <si>
    <t>rua paranapanema</t>
  </si>
  <si>
    <t>*642855</t>
  </si>
  <si>
    <t>Rua Panorama</t>
  </si>
  <si>
    <t>IP07153</t>
  </si>
  <si>
    <t>Rua Alan Conceição da Hora</t>
  </si>
  <si>
    <t>*510101</t>
  </si>
  <si>
    <t>Rua Gália</t>
  </si>
  <si>
    <t>IP02035</t>
  </si>
  <si>
    <t>Rua Mykonos (Franco da Rocha?)</t>
  </si>
  <si>
    <t>IP02892</t>
  </si>
  <si>
    <t>Rua São Roque</t>
  </si>
  <si>
    <t>IP07996</t>
  </si>
  <si>
    <t>Rua das Orquídeas</t>
  </si>
  <si>
    <t>Suporte</t>
  </si>
  <si>
    <t>*472371</t>
  </si>
  <si>
    <t>rua machado de assis</t>
  </si>
  <si>
    <t>*474222</t>
  </si>
  <si>
    <t>Rua Ilha Bela</t>
  </si>
  <si>
    <t>IP03600</t>
  </si>
  <si>
    <t>Rua Demétrio Rodrigues Pontes</t>
  </si>
  <si>
    <t>IP01786</t>
  </si>
  <si>
    <t>Avenida dos Autonomistas</t>
  </si>
  <si>
    <t>IP07939</t>
  </si>
  <si>
    <t>Avenida das Amoreiras</t>
  </si>
  <si>
    <t>IP03632</t>
  </si>
  <si>
    <t>IP02067</t>
  </si>
  <si>
    <t>Rua Chipre</t>
  </si>
  <si>
    <t>IP03997</t>
  </si>
  <si>
    <t>Rua Pirajuí</t>
  </si>
  <si>
    <t>IP03801</t>
  </si>
  <si>
    <t>IP00359</t>
  </si>
  <si>
    <t>Rua Glauco Silva Basílio</t>
  </si>
  <si>
    <t>*492233</t>
  </si>
  <si>
    <t>estrada joao felix domingues</t>
  </si>
  <si>
    <t>IP02384</t>
  </si>
  <si>
    <t>Rua Rua Antônio Francisco de Souza</t>
  </si>
  <si>
    <t>IP02997</t>
  </si>
  <si>
    <t>Rua Jandira</t>
  </si>
  <si>
    <t>34,50</t>
  </si>
  <si>
    <t>IP00246</t>
  </si>
  <si>
    <t>Rua Rua Alexandrino Pinto da Silva</t>
  </si>
  <si>
    <t>IP05347</t>
  </si>
  <si>
    <t>Rua Camarão Vermelho</t>
  </si>
  <si>
    <t>IP07263</t>
  </si>
  <si>
    <t>rua desdemona da conceicao de morais</t>
  </si>
  <si>
    <t>IP08330</t>
  </si>
  <si>
    <t>Rua Creusa Ferreira de Araújo</t>
  </si>
  <si>
    <t xml:space="preserve">Unilateral </t>
  </si>
  <si>
    <t>IP06715</t>
  </si>
  <si>
    <t>IP08508</t>
  </si>
  <si>
    <t>Rua Irmã Daria Moreira</t>
  </si>
  <si>
    <t>IP02992</t>
  </si>
  <si>
    <t>IP02899</t>
  </si>
  <si>
    <t>Rua Salto</t>
  </si>
  <si>
    <t>*472691</t>
  </si>
  <si>
    <t>Rua Penápolis</t>
  </si>
  <si>
    <t>IP06215</t>
  </si>
  <si>
    <t>Rua das Acácias</t>
  </si>
  <si>
    <t>IP03793</t>
  </si>
  <si>
    <t>IP08338</t>
  </si>
  <si>
    <t>Rua Álvaro Carvalho</t>
  </si>
  <si>
    <t>IP04918</t>
  </si>
  <si>
    <t>Rua das Malvas</t>
  </si>
  <si>
    <t>IP01479</t>
  </si>
  <si>
    <t>Avenida Bom Sucesso</t>
  </si>
  <si>
    <t>IP02029</t>
  </si>
  <si>
    <t>IP03191</t>
  </si>
  <si>
    <t>Rua Louveira</t>
  </si>
  <si>
    <t>2,60</t>
  </si>
  <si>
    <t>IP05527</t>
  </si>
  <si>
    <t>Rua Gloriosa</t>
  </si>
  <si>
    <t>IP03023</t>
  </si>
  <si>
    <t>IP07590</t>
  </si>
  <si>
    <t>Rua Rua Ipiguá</t>
  </si>
  <si>
    <t>*543040</t>
  </si>
  <si>
    <t>Rua Rua Boa Vista</t>
  </si>
  <si>
    <t>IP06281</t>
  </si>
  <si>
    <t>Rua Rua das Palmas</t>
  </si>
  <si>
    <t>IP02378</t>
  </si>
  <si>
    <t>IP03121</t>
  </si>
  <si>
    <t>IP00943</t>
  </si>
  <si>
    <t>Avenida Vereador Joaquim Pereira Barbosa</t>
  </si>
  <si>
    <t>Bilateral alternado</t>
  </si>
  <si>
    <t>IP02777</t>
  </si>
  <si>
    <t>Rua Rua Águas de São Pedro</t>
  </si>
  <si>
    <t>IP03423</t>
  </si>
  <si>
    <t>Rua Pontal</t>
  </si>
  <si>
    <t>IP07350</t>
  </si>
  <si>
    <t>Rua Corumbataí</t>
  </si>
  <si>
    <t>*477990</t>
  </si>
  <si>
    <t>Rua do Sanhaço</t>
  </si>
  <si>
    <t>IP08570</t>
  </si>
  <si>
    <t>Rua Rua Fernando Prestes</t>
  </si>
  <si>
    <t>IP04190</t>
  </si>
  <si>
    <t>Rua Curitiba</t>
  </si>
  <si>
    <t>IP00275</t>
  </si>
  <si>
    <t>Viela Travessa 3 Francisca Gomes Ribeiro de Sousa</t>
  </si>
  <si>
    <t>IP00343</t>
  </si>
  <si>
    <t>Rua Florença</t>
  </si>
  <si>
    <t>IP03066</t>
  </si>
  <si>
    <t>Rua Martinópolis</t>
  </si>
  <si>
    <t>IP02525</t>
  </si>
  <si>
    <t>IP06930</t>
  </si>
  <si>
    <t>Rua Bebedouro</t>
  </si>
  <si>
    <t>2,70</t>
  </si>
  <si>
    <t>IP03123</t>
  </si>
  <si>
    <t>IP07429</t>
  </si>
  <si>
    <t>Rua Taubaté</t>
  </si>
  <si>
    <t>IP03060</t>
  </si>
  <si>
    <t>IP06195</t>
  </si>
  <si>
    <t>Rua Carlos de Souza Maciel</t>
  </si>
  <si>
    <t>IP07732</t>
  </si>
  <si>
    <t>0,75</t>
  </si>
  <si>
    <t>PR393250</t>
  </si>
  <si>
    <t>*639201</t>
  </si>
  <si>
    <t>rua penapolis</t>
  </si>
  <si>
    <t>IP06972</t>
  </si>
  <si>
    <t>Rua Guaratinguetá</t>
  </si>
  <si>
    <t>IP05027</t>
  </si>
  <si>
    <t>Rua das Sucupiras</t>
  </si>
  <si>
    <t>IP03970</t>
  </si>
  <si>
    <t>Rua Piracicaba</t>
  </si>
  <si>
    <t>*642847</t>
  </si>
  <si>
    <t>IP07031</t>
  </si>
  <si>
    <t>Rua Hiago Cavalcante de Oliveira</t>
  </si>
  <si>
    <t>IP05042</t>
  </si>
  <si>
    <t>Rua das Aroeiras</t>
  </si>
  <si>
    <t>IP00589</t>
  </si>
  <si>
    <t>Avenida Doutor Antonio João Abdalla</t>
  </si>
  <si>
    <t>IP04534</t>
  </si>
  <si>
    <t>1,90</t>
  </si>
  <si>
    <t>IP01235</t>
  </si>
  <si>
    <t>Estrada Prefeito Juvenal F Dos Santos</t>
  </si>
  <si>
    <t>IP03497</t>
  </si>
  <si>
    <t>Rua Pôrto Feliz</t>
  </si>
  <si>
    <t>IP00052</t>
  </si>
  <si>
    <t>Rua Rua Máximino Lento</t>
  </si>
  <si>
    <t>IP05281</t>
  </si>
  <si>
    <t>Rua das Sálvias</t>
  </si>
  <si>
    <t>IP06751</t>
  </si>
  <si>
    <t>Viela Viela 2 Taguai</t>
  </si>
  <si>
    <t>IP08644</t>
  </si>
  <si>
    <t>Rua Rua Clementina</t>
  </si>
  <si>
    <t>IP08120</t>
  </si>
  <si>
    <t>Rua das Flores-de-Maio</t>
  </si>
  <si>
    <t>IP08539</t>
  </si>
  <si>
    <t>Rua Rua Antonio Carlos Paiva Camelo</t>
  </si>
  <si>
    <t>IP05431</t>
  </si>
  <si>
    <t>IP01564</t>
  </si>
  <si>
    <t>IP06744</t>
  </si>
  <si>
    <t>Rua Rua Tejupá</t>
  </si>
  <si>
    <t>38-5</t>
  </si>
  <si>
    <t>IP00637</t>
  </si>
  <si>
    <t>IP01763</t>
  </si>
  <si>
    <t>Rua Rua Arapeí</t>
  </si>
  <si>
    <t>IP07091</t>
  </si>
  <si>
    <t>*495193</t>
  </si>
  <si>
    <t>Rua José Marques Ribeiro</t>
  </si>
  <si>
    <t>000</t>
  </si>
  <si>
    <t>*514837</t>
  </si>
  <si>
    <t>Rua dos Flamingos</t>
  </si>
  <si>
    <t>*472741</t>
  </si>
  <si>
    <t>IP04987</t>
  </si>
  <si>
    <t>Rua das Vincas</t>
  </si>
  <si>
    <t>IP05569</t>
  </si>
  <si>
    <t>IP02632</t>
  </si>
  <si>
    <t>Rua Rua Antônio de Barros</t>
  </si>
  <si>
    <t>IP00837</t>
  </si>
  <si>
    <t>IP01518</t>
  </si>
  <si>
    <t>Rua Rua Eliana Ramires de Lima</t>
  </si>
  <si>
    <t>*644565</t>
  </si>
  <si>
    <t>IP08686</t>
  </si>
  <si>
    <t>Viela Travessa Pará</t>
  </si>
  <si>
    <t>IP03144</t>
  </si>
  <si>
    <t>Rua Bertioga</t>
  </si>
  <si>
    <t>IP07172</t>
  </si>
  <si>
    <t>*492075</t>
  </si>
  <si>
    <t>Estrada João Félix Domingues</t>
  </si>
  <si>
    <t>*542456</t>
  </si>
  <si>
    <t>Rua Rua Do Postinho</t>
  </si>
  <si>
    <t>*486861</t>
  </si>
  <si>
    <t>avenida antonio candido machado</t>
  </si>
  <si>
    <t>IP00325</t>
  </si>
  <si>
    <t xml:space="preserve"> SL VT 9.1 72W</t>
  </si>
  <si>
    <t xml:space="preserve"> A distancia entre os postes principais diminuiu de 42m para 21m.</t>
  </si>
  <si>
    <t>IP08584</t>
  </si>
  <si>
    <t>Rua Rua Coronel Macedo</t>
  </si>
  <si>
    <t>SX-INLPP080HF</t>
  </si>
  <si>
    <t>IP08368</t>
  </si>
  <si>
    <t>Rua Silvério Augusto Taváres</t>
  </si>
  <si>
    <t>IP07720</t>
  </si>
  <si>
    <t>*484623</t>
  </si>
  <si>
    <t>*508540</t>
  </si>
  <si>
    <t>Rua Boa Vista</t>
  </si>
  <si>
    <t>IP02349</t>
  </si>
  <si>
    <t>Rua Rua Tambaú</t>
  </si>
  <si>
    <t>IP07836</t>
  </si>
  <si>
    <t>IP04884</t>
  </si>
  <si>
    <t>Rua Flores do Guarujá</t>
  </si>
  <si>
    <t>IP02629</t>
  </si>
  <si>
    <t>IP05930</t>
  </si>
  <si>
    <t>IP08023</t>
  </si>
  <si>
    <t>Rua dos Antúrios</t>
  </si>
  <si>
    <t>IP07573</t>
  </si>
  <si>
    <t>Rua 3 - Residencial Eldorado</t>
  </si>
  <si>
    <t>IP06981</t>
  </si>
  <si>
    <t>IP03232</t>
  </si>
  <si>
    <t>IP05468</t>
  </si>
  <si>
    <t>Avenida das Avencas</t>
  </si>
  <si>
    <t>34,70</t>
  </si>
  <si>
    <t>IP06262</t>
  </si>
  <si>
    <t>Rua dos Jasmins</t>
  </si>
  <si>
    <t>*613525</t>
  </si>
  <si>
    <t>Rua Mongaguá</t>
  </si>
  <si>
    <t>IP07666</t>
  </si>
  <si>
    <t>Rua Irapuã</t>
  </si>
  <si>
    <t>IP06293</t>
  </si>
  <si>
    <t>IP07245</t>
  </si>
  <si>
    <t>Rua José Isidro de Oliveira</t>
  </si>
  <si>
    <t>*472745</t>
  </si>
  <si>
    <t>IP02900</t>
  </si>
  <si>
    <t>IP03235</t>
  </si>
  <si>
    <t>IP08024</t>
  </si>
  <si>
    <t>IP07360</t>
  </si>
  <si>
    <t>Rua Rua Chavantes</t>
  </si>
  <si>
    <t>IP02193</t>
  </si>
  <si>
    <t>Rua Estrada do Lago</t>
  </si>
  <si>
    <t>IP08083</t>
  </si>
  <si>
    <t>Rua das Lavandas</t>
  </si>
  <si>
    <t>IP05788</t>
  </si>
  <si>
    <t>Estrada Estrada do Limoeiro</t>
  </si>
  <si>
    <t>IP03117</t>
  </si>
  <si>
    <t>IP01206</t>
  </si>
  <si>
    <t>Avenida Prefeito Juvenal Ferreira dos Santos</t>
  </si>
  <si>
    <t>*470679</t>
  </si>
  <si>
    <t>IP00623</t>
  </si>
  <si>
    <t>IP01002</t>
  </si>
  <si>
    <t>Rua Rua Pedro Binatto</t>
  </si>
  <si>
    <t>IP04940</t>
  </si>
  <si>
    <t>Rua dos Hibiscos</t>
  </si>
  <si>
    <t>*639195</t>
  </si>
  <si>
    <t>rua taguatinga</t>
  </si>
  <si>
    <t>IP01014</t>
  </si>
  <si>
    <t>Rua Vereador Mário Marcolongo</t>
  </si>
  <si>
    <t>*536470</t>
  </si>
  <si>
    <t>Rua Manoel Aguiar Pinto</t>
  </si>
  <si>
    <t>IP05239</t>
  </si>
  <si>
    <t>Rua Rua das Espirradeiras</t>
  </si>
  <si>
    <t>*546034</t>
  </si>
  <si>
    <t>IP07413</t>
  </si>
  <si>
    <t>Viela Travessa Colina</t>
  </si>
  <si>
    <t>Não simulei o 2º Nível pois já atendeu a norma no nivel principal com luminarias de fornecedores de baixa pontencia, sem nescessidade do 2º nível</t>
  </si>
  <si>
    <t>IP07125</t>
  </si>
  <si>
    <t>Rua Novo Horizonte</t>
  </si>
  <si>
    <t>IP06387</t>
  </si>
  <si>
    <t>Rua Rua Hortências</t>
  </si>
  <si>
    <t>*472403</t>
  </si>
  <si>
    <t>Rua Machado de Assis</t>
  </si>
  <si>
    <t>IP01474</t>
  </si>
  <si>
    <t>IP01236</t>
  </si>
  <si>
    <t>IP01470</t>
  </si>
  <si>
    <t>IP07793</t>
  </si>
  <si>
    <t>Avenida Avenida Resedá</t>
  </si>
  <si>
    <t>*514845</t>
  </si>
  <si>
    <t>Rua dos Cisnes</t>
  </si>
  <si>
    <t>IP05182</t>
  </si>
  <si>
    <t>Rua Manoel Gregorio Sobrinho</t>
  </si>
  <si>
    <t>IP03101</t>
  </si>
  <si>
    <t>IP00809</t>
  </si>
  <si>
    <t>IP07940</t>
  </si>
  <si>
    <t>IP02761</t>
  </si>
  <si>
    <t>Rua Rua Adolfo</t>
  </si>
  <si>
    <t>IP07045</t>
  </si>
  <si>
    <t>IP07024</t>
  </si>
  <si>
    <t>IP08433</t>
  </si>
  <si>
    <t>Rua Cardoso</t>
  </si>
  <si>
    <t>IP06811</t>
  </si>
  <si>
    <t>Rua Rua Flórida Paulista</t>
  </si>
  <si>
    <t>IP06260</t>
  </si>
  <si>
    <t>Rua das Papoulas</t>
  </si>
  <si>
    <t>IP00651</t>
  </si>
  <si>
    <t>IP07169</t>
  </si>
  <si>
    <t>Viela José Arnaldo de Sousa Feitosa</t>
  </si>
  <si>
    <t>IP03176</t>
  </si>
  <si>
    <t>IP05119</t>
  </si>
  <si>
    <t>Rua das Cravinas</t>
  </si>
  <si>
    <t>IP05664</t>
  </si>
  <si>
    <t>Rua Rua Vila Nova</t>
  </si>
  <si>
    <t>IP01161</t>
  </si>
  <si>
    <t>*508000</t>
  </si>
  <si>
    <t>IP04958</t>
  </si>
  <si>
    <t>*561103</t>
  </si>
  <si>
    <t>rua pedra bela</t>
  </si>
  <si>
    <t xml:space="preserve">Redução do distanciamento entre os postes de 47.000m para 23.500m. </t>
  </si>
  <si>
    <t>*492567</t>
  </si>
  <si>
    <t>rua utinga</t>
  </si>
  <si>
    <t>IP08068</t>
  </si>
  <si>
    <t>IP00008</t>
  </si>
  <si>
    <t xml:space="preserve">PVVP </t>
  </si>
  <si>
    <t>IP03467</t>
  </si>
  <si>
    <t>IP02483</t>
  </si>
  <si>
    <t>IP04632</t>
  </si>
  <si>
    <t>IP05635</t>
  </si>
  <si>
    <t>Estrada Joaquim Novais Mazzaropi</t>
  </si>
  <si>
    <t>*470579</t>
  </si>
  <si>
    <t>avenida bento da silva bueno</t>
  </si>
  <si>
    <t>*613633</t>
  </si>
  <si>
    <t>IP01990</t>
  </si>
  <si>
    <t>Rua Dumont</t>
  </si>
  <si>
    <t>IP00462</t>
  </si>
  <si>
    <t>Rua Armando Gomes da Silva</t>
  </si>
  <si>
    <t>IP01124</t>
  </si>
  <si>
    <t>Rua Rua Benedito Artur Lopes</t>
  </si>
  <si>
    <t>IP08232</t>
  </si>
  <si>
    <t>Rua Rita José da Silva</t>
  </si>
  <si>
    <t>IP05835</t>
  </si>
  <si>
    <t>IP07889</t>
  </si>
  <si>
    <t>Rua das Calêndulas</t>
  </si>
  <si>
    <t>IP07468</t>
  </si>
  <si>
    <t>IP06054</t>
  </si>
  <si>
    <t>Avenida Belmiro Campos Cortez</t>
  </si>
  <si>
    <t>IP07665</t>
  </si>
  <si>
    <t>Rua Itaóca</t>
  </si>
  <si>
    <t>Distância diminuiu de 70m para 35m.(Distancia entre postes iniciais considerado com distanciamento de demanda reprimida)</t>
  </si>
  <si>
    <t>IP00373</t>
  </si>
  <si>
    <t>Estrada Flávio Beneducce</t>
  </si>
  <si>
    <t>IP07225</t>
  </si>
  <si>
    <t>PR393259</t>
  </si>
  <si>
    <t>IP07009</t>
  </si>
  <si>
    <t>Rua Sete Barras</t>
  </si>
  <si>
    <t>*488821</t>
  </si>
  <si>
    <t>Rua Lençóis Paulista</t>
  </si>
  <si>
    <t>IP06117</t>
  </si>
  <si>
    <t>IP08549</t>
  </si>
  <si>
    <t>IP08123</t>
  </si>
  <si>
    <t>Rua dos Amores-perfeitos</t>
  </si>
  <si>
    <t>IP01408</t>
  </si>
  <si>
    <t>Rua Barueri</t>
  </si>
  <si>
    <t>IP04064</t>
  </si>
  <si>
    <t>Rua Pirangi (Jundiaí?)</t>
  </si>
  <si>
    <t>IP03571</t>
  </si>
  <si>
    <t>IP05101</t>
  </si>
  <si>
    <t>Rua das Alpinias</t>
  </si>
  <si>
    <t>IP07640</t>
  </si>
  <si>
    <t>Rua Ipuã</t>
  </si>
  <si>
    <t>*478788</t>
  </si>
  <si>
    <t>Estrada Mun. Flávio Beneduce</t>
  </si>
  <si>
    <t>7,00</t>
  </si>
  <si>
    <t>IP03106</t>
  </si>
  <si>
    <t>1,20</t>
  </si>
  <si>
    <t>IP05235</t>
  </si>
  <si>
    <t>IP05410</t>
  </si>
  <si>
    <t>Rua das Garapas</t>
  </si>
  <si>
    <t>IP00767</t>
  </si>
  <si>
    <t>IP05818</t>
  </si>
  <si>
    <t>IP06288</t>
  </si>
  <si>
    <t>IP02118</t>
  </si>
  <si>
    <t>IP02322</t>
  </si>
  <si>
    <t>Avenida Pedro Celestino Leite Penteado</t>
  </si>
  <si>
    <t>IP03485</t>
  </si>
  <si>
    <t>Rua Rua Pitangueiras</t>
  </si>
  <si>
    <t>IP04954</t>
  </si>
  <si>
    <t>Rua dos Ingas</t>
  </si>
  <si>
    <t>Classe</t>
  </si>
  <si>
    <t>Quantidade</t>
  </si>
  <si>
    <t>%</t>
  </si>
  <si>
    <t>IP01525</t>
  </si>
  <si>
    <t>IP00758</t>
  </si>
  <si>
    <t>avenida ribeirao dos cristais</t>
  </si>
  <si>
    <t>IP04160</t>
  </si>
  <si>
    <t>rua recife</t>
  </si>
  <si>
    <t>IP01983</t>
  </si>
  <si>
    <t>Rua Rua Hortolândia</t>
  </si>
  <si>
    <t>IP06965</t>
  </si>
  <si>
    <t>IP00977</t>
  </si>
  <si>
    <t>Rua Vereador José Mendes</t>
  </si>
  <si>
    <t>IP03796</t>
  </si>
  <si>
    <t>IP04520</t>
  </si>
  <si>
    <t>Rua do Curió</t>
  </si>
  <si>
    <t>IP03831</t>
  </si>
  <si>
    <t>IP06917</t>
  </si>
  <si>
    <t>Rua Rua Boa Esperança</t>
  </si>
  <si>
    <t>IP08742</t>
  </si>
  <si>
    <t>rua jose marques</t>
  </si>
  <si>
    <t>IP05862</t>
  </si>
  <si>
    <t>IP05405</t>
  </si>
  <si>
    <t>IP08514</t>
  </si>
  <si>
    <t>Rua Castilho</t>
  </si>
  <si>
    <t>IP00196</t>
  </si>
  <si>
    <t>Rua Benedita Leme da Silva</t>
  </si>
  <si>
    <t>IP06286</t>
  </si>
  <si>
    <t>Rua das Tulipas</t>
  </si>
  <si>
    <t>IP07882</t>
  </si>
  <si>
    <t>Avenida das Açucenas</t>
  </si>
  <si>
    <t>IP02986</t>
  </si>
  <si>
    <t>IP07758</t>
  </si>
  <si>
    <t>Rua das Zíneas</t>
  </si>
  <si>
    <t>IP01189</t>
  </si>
  <si>
    <t>IP02727</t>
  </si>
  <si>
    <t>Rua Antonieta Pasquareli Penteado</t>
  </si>
  <si>
    <t>IP06592</t>
  </si>
  <si>
    <t>Rua Curupira</t>
  </si>
  <si>
    <t>IP06449</t>
  </si>
  <si>
    <t>Rua Luiz Magri</t>
  </si>
  <si>
    <t>IP01085</t>
  </si>
  <si>
    <t>Avenida Antônio Cândido Machado</t>
  </si>
  <si>
    <t>IP07463</t>
  </si>
  <si>
    <t>2,50</t>
  </si>
  <si>
    <t>PR393237</t>
  </si>
  <si>
    <t>IP04358</t>
  </si>
  <si>
    <t>Avenida Nascentes</t>
  </si>
  <si>
    <t>IP00013</t>
  </si>
  <si>
    <t>IP05652</t>
  </si>
  <si>
    <t>Rua Bela Vista</t>
  </si>
  <si>
    <t>IP00458</t>
  </si>
  <si>
    <t>IP00982</t>
  </si>
  <si>
    <t>Rua Benedito Pereira de Mesquita</t>
  </si>
  <si>
    <t>IP01071</t>
  </si>
  <si>
    <t>https://independent-verification.s3.amazonaws.com/windros/foto_2026-04-04T02:51:07.795Z0.jpg</t>
  </si>
  <si>
    <t>IP06501</t>
  </si>
  <si>
    <t>Rua Gilberto de Carvalho</t>
  </si>
  <si>
    <t>IP03641</t>
  </si>
  <si>
    <t>IP06614</t>
  </si>
  <si>
    <t>Rua Tupi</t>
  </si>
  <si>
    <t>Av. Tenente Marques (Hotel?)</t>
  </si>
  <si>
    <t>IP00742</t>
  </si>
  <si>
    <t>Avenida Doutor Antônio João Abdalla</t>
  </si>
  <si>
    <t>IP08266</t>
  </si>
  <si>
    <t>Rua Daniel Anastácio dos Santos</t>
  </si>
  <si>
    <t>IP01887</t>
  </si>
  <si>
    <t>Rua Alto Porã</t>
  </si>
  <si>
    <t>IP07007</t>
  </si>
  <si>
    <t>Rua Vereador Jo?o Cardoso</t>
  </si>
  <si>
    <t>IP00951</t>
  </si>
  <si>
    <t>IP00594</t>
  </si>
  <si>
    <t>IP06740</t>
  </si>
  <si>
    <t>Viela Viela Teodoro Sampaio</t>
  </si>
  <si>
    <t>Consideração</t>
  </si>
  <si>
    <t xml:space="preserve">Braços de Iluminação Pública </t>
  </si>
  <si>
    <t>Mínimo</t>
  </si>
  <si>
    <t>Projeção [m]</t>
  </si>
  <si>
    <t>Máximo</t>
  </si>
  <si>
    <t>Altura de instalação [m]</t>
  </si>
  <si>
    <t>Altura do braço [m]</t>
  </si>
  <si>
    <t>Altura da luminária [m]</t>
  </si>
  <si>
    <t>OBS</t>
  </si>
  <si>
    <t>Suporte I</t>
  </si>
  <si>
    <t>Mesma da inspeção</t>
  </si>
  <si>
    <t>Suporte II</t>
  </si>
  <si>
    <t>Suporte III</t>
  </si>
  <si>
    <t>Suporte IV</t>
  </si>
  <si>
    <t>Pedonal</t>
  </si>
  <si>
    <t>Somente segundo nível</t>
  </si>
  <si>
    <t>Curto I</t>
  </si>
  <si>
    <t>Curto II</t>
  </si>
  <si>
    <t>Médio I</t>
  </si>
  <si>
    <t>Médio II</t>
  </si>
  <si>
    <t>Longo I</t>
  </si>
  <si>
    <t>Longo II</t>
  </si>
  <si>
    <t>Projeção H</t>
  </si>
  <si>
    <t>Projeção V</t>
  </si>
  <si>
    <t>Ângulo de inclinação</t>
  </si>
  <si>
    <t>Altura de instalação do braço</t>
  </si>
  <si>
    <t xml:space="preserve">Altura da luminária </t>
  </si>
  <si>
    <t>Referências</t>
  </si>
  <si>
    <t>Poste 7,5 m</t>
  </si>
  <si>
    <t>Poste 10,5 m</t>
  </si>
  <si>
    <t>Poste 12 m</t>
  </si>
  <si>
    <t>Braço reto</t>
  </si>
  <si>
    <t>CALCULADO (15º)</t>
  </si>
  <si>
    <t>CEMIG</t>
  </si>
  <si>
    <t>ENEL</t>
  </si>
  <si>
    <t>SEM REFERÊNCIA</t>
  </si>
  <si>
    <t>PH</t>
  </si>
  <si>
    <t>PM-R 0650</t>
  </si>
  <si>
    <t>PM-R 0068</t>
  </si>
  <si>
    <t>cerci</t>
  </si>
  <si>
    <t>Curto</t>
  </si>
  <si>
    <t>Médio</t>
  </si>
  <si>
    <t>Longo</t>
  </si>
  <si>
    <t>V3</t>
  </si>
  <si>
    <t>Afonsinho Altino Diniz</t>
  </si>
  <si>
    <t>12 de Outubro</t>
  </si>
  <si>
    <t>África</t>
  </si>
  <si>
    <t>Alcidia Calazans Lima</t>
  </si>
  <si>
    <t>Abauna</t>
  </si>
  <si>
    <t>Américo Renê Gianetti</t>
  </si>
  <si>
    <t>Alemanha</t>
  </si>
  <si>
    <t>Ásia</t>
  </si>
  <si>
    <t>Álvares Cabral</t>
  </si>
  <si>
    <t>Faixa 1</t>
  </si>
  <si>
    <t>Assaré</t>
  </si>
  <si>
    <t>Ana Batista da Cruz</t>
  </si>
  <si>
    <t>Faixa 2</t>
  </si>
  <si>
    <t>Atalaia</t>
  </si>
  <si>
    <t>Antônio Braz</t>
  </si>
  <si>
    <t>Faixa 3</t>
  </si>
  <si>
    <t>Baldim</t>
  </si>
  <si>
    <t>Ataíde Eneas Orzil</t>
  </si>
  <si>
    <t>Faixa 4</t>
  </si>
  <si>
    <t>Cassimiro de Abreu</t>
  </si>
  <si>
    <t>Belarmina Mônica Ferreira</t>
  </si>
  <si>
    <t>Davis Dani Viana</t>
  </si>
  <si>
    <t>Bromélia</t>
  </si>
  <si>
    <t>Djalma Andrade</t>
  </si>
  <si>
    <t>Catulo da Paixão Cearense</t>
  </si>
  <si>
    <t>do Serro</t>
  </si>
  <si>
    <t>da Argentina</t>
  </si>
  <si>
    <t>Francisco Viana Santos</t>
  </si>
  <si>
    <t>da Bolívia</t>
  </si>
  <si>
    <t>Gonçalves Dias</t>
  </si>
  <si>
    <t>das Andorinhas</t>
  </si>
  <si>
    <t>Gov. Bias Fortes</t>
  </si>
  <si>
    <t>das Azaléias</t>
  </si>
  <si>
    <t>Holanda</t>
  </si>
  <si>
    <t>Décio Araújo</t>
  </si>
  <si>
    <t>Irã</t>
  </si>
  <si>
    <t>do Haiti</t>
  </si>
  <si>
    <t>Irlanda</t>
  </si>
  <si>
    <t>dos Uirapurus</t>
  </si>
  <si>
    <t>Joaquim Lourenço de Oliveira</t>
  </si>
  <si>
    <t>Dr. Ari Teixeira da Costa</t>
  </si>
  <si>
    <t>José de Alencar</t>
  </si>
  <si>
    <t>Edmundo Alves da Silva</t>
  </si>
  <si>
    <t>José Theotônio Laporte</t>
  </si>
  <si>
    <t>Eldorado</t>
  </si>
  <si>
    <t>Lagoa Santa</t>
  </si>
  <si>
    <t>G</t>
  </si>
  <si>
    <t>Machado de Assis</t>
  </si>
  <si>
    <t>Geraldo Teixeira da Costa</t>
  </si>
  <si>
    <t>Mandaguari</t>
  </si>
  <si>
    <t>Gervázio Lara</t>
  </si>
  <si>
    <t>Maria do Carmo da Silva</t>
  </si>
  <si>
    <t>Gil de Carvalho</t>
  </si>
  <si>
    <t>Nova Jerusalém</t>
  </si>
  <si>
    <t>Guaraciaba</t>
  </si>
  <si>
    <t>Pará</t>
  </si>
  <si>
    <t>Iacaiaca</t>
  </si>
  <si>
    <t>Paraná</t>
  </si>
  <si>
    <t>Inácio Loiola de Oliveira</t>
  </si>
  <si>
    <t>Paulo Duarte</t>
  </si>
  <si>
    <t>Irmã Ágda</t>
  </si>
  <si>
    <t>Polônia</t>
  </si>
  <si>
    <t>Ivete Aparecida Brant de Matos Reis</t>
  </si>
  <si>
    <t>Prof. Alfredo Balena</t>
  </si>
  <si>
    <t>João Batista Lima</t>
  </si>
  <si>
    <t>Rodésia</t>
  </si>
  <si>
    <t>João Elias Hanum</t>
  </si>
  <si>
    <t>Sabará</t>
  </si>
  <si>
    <t>José Antunes</t>
  </si>
  <si>
    <t>São Francisco de Assis</t>
  </si>
  <si>
    <t>José Augusto Gonçalves</t>
  </si>
  <si>
    <t>Suécia</t>
  </si>
  <si>
    <t>José C. Ferreira</t>
  </si>
  <si>
    <t>Juqueri</t>
  </si>
  <si>
    <t>Juquiá</t>
  </si>
  <si>
    <t>Jurupana</t>
  </si>
  <si>
    <t>Juventino Augusto dos Santos</t>
  </si>
  <si>
    <t>Maria Angélica Ximenes</t>
  </si>
  <si>
    <t>Maria da Piedade Vieira</t>
  </si>
  <si>
    <t>Mariana Paiva Branco</t>
  </si>
  <si>
    <t>Mário Silva</t>
  </si>
  <si>
    <t>Moreira Maia</t>
  </si>
  <si>
    <t>N</t>
  </si>
  <si>
    <t>Nossa Sra. Aparecida</t>
  </si>
  <si>
    <t>Nossa Sra. Da Conceição</t>
  </si>
  <si>
    <t>Olegário Maciel</t>
  </si>
  <si>
    <t>Pará de Minas</t>
  </si>
  <si>
    <t>Pindaré</t>
  </si>
  <si>
    <t>Pirajá</t>
  </si>
  <si>
    <t>Pres. Washington Luís</t>
  </si>
  <si>
    <t>Prof. Djalma Guimaraes</t>
  </si>
  <si>
    <t>Quinze de Novembro</t>
  </si>
  <si>
    <t>Redelvim Andrade</t>
  </si>
  <si>
    <t>Rubéns Soares Viana</t>
  </si>
  <si>
    <t>São Geraldo</t>
  </si>
  <si>
    <t>São José</t>
  </si>
  <si>
    <t>Totó Marcelino</t>
  </si>
  <si>
    <t>Três</t>
  </si>
  <si>
    <t>Ubajara</t>
  </si>
  <si>
    <t>Venâncio Pereira dos Santos</t>
  </si>
  <si>
    <t>Veronica de Araújo</t>
  </si>
  <si>
    <t>Vicente Lovalho</t>
  </si>
  <si>
    <t>Leila Diniz</t>
  </si>
  <si>
    <t>Código</t>
  </si>
  <si>
    <t>Descrição</t>
  </si>
  <si>
    <t>Altura de Montagem da Luminária</t>
  </si>
  <si>
    <t>Projeção horizontal</t>
  </si>
  <si>
    <t>Adição de Pontos</t>
  </si>
  <si>
    <t>Adição de poste compartilhado com distribuição de energia</t>
  </si>
  <si>
    <t>Utilizar a mesma da via</t>
  </si>
  <si>
    <t>Via de veículo</t>
  </si>
  <si>
    <t>APEA</t>
  </si>
  <si>
    <t>Adição de poste exclusivo para iluminação pública com RDA</t>
  </si>
  <si>
    <t>APES-1</t>
  </si>
  <si>
    <t>Adição de poste exclusivo para iluminação pública com RDS e 1 luminária</t>
  </si>
  <si>
    <t>APES-2</t>
  </si>
  <si>
    <t>Adição de poste exclusivo para iluminação pública com RDS e 2 luminária</t>
  </si>
  <si>
    <t>APES-3</t>
  </si>
  <si>
    <t>Adição de poste exclusivo para iluminação pública com RDS e 3 luminária</t>
  </si>
  <si>
    <t>APES-4</t>
  </si>
  <si>
    <t>Adição de poste exclusivo para iluminação pública com RDS e 4 luminária</t>
  </si>
  <si>
    <t>ABS-L1</t>
  </si>
  <si>
    <t>Adição de braço segundo nível (Leve I)</t>
  </si>
  <si>
    <t>Segundo nível</t>
  </si>
  <si>
    <t>ABS-L2</t>
  </si>
  <si>
    <t>Adição de braço segundo nível (Leve II)</t>
  </si>
  <si>
    <t>APS</t>
  </si>
  <si>
    <t>Adição poste segundo nível</t>
  </si>
  <si>
    <t>TS</t>
  </si>
  <si>
    <t>Troca de Suporte</t>
  </si>
  <si>
    <t>APS/APC</t>
  </si>
  <si>
    <t>Adição de Poste Segundo nível com Adição de Poste compartilhado com distribuição</t>
  </si>
  <si>
    <t>Para APC - Utilizar mesma da via
Para APP - 4.0</t>
  </si>
  <si>
    <t>Para APC - Utilizar mesma da via
Para APP - 0</t>
  </si>
  <si>
    <t>Segundo nível e Via de veículo</t>
  </si>
  <si>
    <t>APS/APE</t>
  </si>
  <si>
    <t>Adição de Poste Segundo nível com Adição de Poste exclusivo</t>
  </si>
  <si>
    <t>Para APE - Utilizar mesma da via
Para APP - 4.0</t>
  </si>
  <si>
    <t>Para APE - Utilizar mesma da via
Para APP - 0</t>
  </si>
  <si>
    <t>ABS-L1/APC</t>
  </si>
  <si>
    <t>Adição de Braço Segundo nível com Adição de Poste compartilhado com distribuição</t>
  </si>
  <si>
    <t>Para APC - Utilizar mesma da via
Para ABS - 6,0</t>
  </si>
  <si>
    <t>Para APC - Utilizar mesma da via
Para ABS - 0,5</t>
  </si>
  <si>
    <t>ABS/APEA</t>
  </si>
  <si>
    <t>Adição de Braço Segundo nível com Adição de Poste exclusivo com RDA</t>
  </si>
  <si>
    <t>ABS/APES-1</t>
  </si>
  <si>
    <t>Adição de Braço Segundo nível com Adição de poste exclusivo para iluminação pública com RDS e 1 luminária</t>
  </si>
  <si>
    <t>ABS/APES-2</t>
  </si>
  <si>
    <t>Adição de Braço Segundo nível com Adição de poste exclusivo para iluminação pública com RDS e 2 luminária</t>
  </si>
  <si>
    <t>ABS/APES-3</t>
  </si>
  <si>
    <t>Adição de Braço Segundo nível com Adição de poste exclusivo para iluminação pública com RDS e 3 luminária</t>
  </si>
  <si>
    <t>ABS/APES-4</t>
  </si>
  <si>
    <t>Adição de Braço Segundo nível com Adição de poste exclusivo para iluminação pública com RDS e 4 luminária</t>
  </si>
  <si>
    <t>AB</t>
  </si>
  <si>
    <t>Adição de Braço</t>
  </si>
  <si>
    <t xml:space="preserve">Código </t>
  </si>
  <si>
    <t>Utilização</t>
  </si>
  <si>
    <t>Luminária</t>
  </si>
  <si>
    <t>Fluxo Luminoso [lm]</t>
  </si>
  <si>
    <t>Eficiência (lm/W)</t>
  </si>
  <si>
    <t>Potência [W]</t>
  </si>
  <si>
    <t>Orçamento</t>
  </si>
  <si>
    <t>Luminaria Considerada</t>
  </si>
  <si>
    <t>Valor</t>
  </si>
  <si>
    <t>Fotometria</t>
  </si>
  <si>
    <t>Estimado/Orçado</t>
  </si>
  <si>
    <t>Viária</t>
  </si>
  <si>
    <t>LEDSTAR</t>
  </si>
  <si>
    <t>LUM LED SL VT 9.1 17W</t>
  </si>
  <si>
    <t>Ok</t>
  </si>
  <si>
    <t>Orçado</t>
  </si>
  <si>
    <t xml:space="preserve"> SL VT 9.1 28W</t>
  </si>
  <si>
    <t>LUM LED SL VT 9.1 28W</t>
  </si>
  <si>
    <t xml:space="preserve"> SL VT 9.1 35W</t>
  </si>
  <si>
    <t>LUM LED SL VT 9.1 35W</t>
  </si>
  <si>
    <t xml:space="preserve"> SL VT 9.1 44W</t>
  </si>
  <si>
    <t>LUM LED SL VT 9.1 44W</t>
  </si>
  <si>
    <t xml:space="preserve"> SL VT 9.1 52W</t>
  </si>
  <si>
    <t>LUM LED SL VT 9.1 52W</t>
  </si>
  <si>
    <t xml:space="preserve"> SL VT 9.1 65W</t>
  </si>
  <si>
    <t>LUM LED SL VT 9.1 65W</t>
  </si>
  <si>
    <t>LUM LED SL VT 9.1 72W</t>
  </si>
  <si>
    <t xml:space="preserve"> SL VT 9.1 85W</t>
  </si>
  <si>
    <t>LUM LED SL VT 9.1 85W</t>
  </si>
  <si>
    <t xml:space="preserve"> SL VT 9.1 100W</t>
  </si>
  <si>
    <t>LUM LED SL VT 9.1 100W</t>
  </si>
  <si>
    <t xml:space="preserve"> SL VT 9.1 120W</t>
  </si>
  <si>
    <t>LUM LED SL VT 9.1 120W</t>
  </si>
  <si>
    <t xml:space="preserve"> SL VT 9.1 140W</t>
  </si>
  <si>
    <t>LUM LED SL VT 9.1 140W</t>
  </si>
  <si>
    <t xml:space="preserve"> SL VT 9.1 155W</t>
  </si>
  <si>
    <t>LUM LED SL VT 9.1 155W</t>
  </si>
  <si>
    <t xml:space="preserve"> SL VT 9.1 170W</t>
  </si>
  <si>
    <t>LUM LED SL VT 9.1 170W</t>
  </si>
  <si>
    <t xml:space="preserve"> SL VT 9.1 200W</t>
  </si>
  <si>
    <t>LUM LED SL VT 9.1 200W</t>
  </si>
  <si>
    <t xml:space="preserve"> SL VT 9.3 22W</t>
  </si>
  <si>
    <t>LUM LED SL VT 9.3 22W</t>
  </si>
  <si>
    <t>Não</t>
  </si>
  <si>
    <t xml:space="preserve"> SL VT 9.3 30W</t>
  </si>
  <si>
    <t>LUM LED SL VT 9.3 30W</t>
  </si>
  <si>
    <t xml:space="preserve"> SL VT 9.3 40W</t>
  </si>
  <si>
    <t>LUM LED SL VT 9.3 40W</t>
  </si>
  <si>
    <t xml:space="preserve"> SL VT 9.3 50W</t>
  </si>
  <si>
    <t>LUM LED SL VT 9.3 50W</t>
  </si>
  <si>
    <t xml:space="preserve"> SL VT 9.3 58W</t>
  </si>
  <si>
    <t>LUM LED SL VT 9.3 58W</t>
  </si>
  <si>
    <t xml:space="preserve"> SL VT 9.3 70W</t>
  </si>
  <si>
    <t>LUM LED SL VT 9.3 70W</t>
  </si>
  <si>
    <t xml:space="preserve"> SL VT 9.3 80W</t>
  </si>
  <si>
    <t>LUM LED SL VT 9.3 80W</t>
  </si>
  <si>
    <t xml:space="preserve"> SL VT 9.3 90W</t>
  </si>
  <si>
    <t>LUM LED SL VT 9.3 90W</t>
  </si>
  <si>
    <t xml:space="preserve"> SL VT 9.3 105W</t>
  </si>
  <si>
    <t>LUM LED SL VT 9.3 105W</t>
  </si>
  <si>
    <t xml:space="preserve"> SL VT 9.3 120W</t>
  </si>
  <si>
    <t>LUM LED SL VT 9.3 120W</t>
  </si>
  <si>
    <t xml:space="preserve"> SL VT 9.3 145W</t>
  </si>
  <si>
    <t>LUM LED SL VT 9.3 145W</t>
  </si>
  <si>
    <t xml:space="preserve"> SL VT 9.3 160W</t>
  </si>
  <si>
    <t>LUM LED SL VT 9.3 160W</t>
  </si>
  <si>
    <t xml:space="preserve"> SL VT 9.3 185W</t>
  </si>
  <si>
    <t>LUM LED SL VT 9.3 185W</t>
  </si>
  <si>
    <t xml:space="preserve"> SL VT 9.3 200W</t>
  </si>
  <si>
    <t>LUM LED SL VT 9.3 200W</t>
  </si>
  <si>
    <t xml:space="preserve"> SL VT 9.6 30W</t>
  </si>
  <si>
    <t>LUM LED SL VT 9.6 30W</t>
  </si>
  <si>
    <t xml:space="preserve"> SL VT 9.6 37W</t>
  </si>
  <si>
    <t>LUM LED SL VT 9.6 37W</t>
  </si>
  <si>
    <t xml:space="preserve"> SL VT 9.6 40W</t>
  </si>
  <si>
    <t>LUM LED SL VT 9.6 40W</t>
  </si>
  <si>
    <t xml:space="preserve"> SL VT 9.6 46W</t>
  </si>
  <si>
    <t>LUM LED SL VT 9.6 46W</t>
  </si>
  <si>
    <t xml:space="preserve"> SL VT 9.6 55W</t>
  </si>
  <si>
    <t>LUM LED SL VT 9.6 55W</t>
  </si>
  <si>
    <t xml:space="preserve"> SL VT 9.6 70W</t>
  </si>
  <si>
    <t>LUM LED SL VT 9.6 70W</t>
  </si>
  <si>
    <t xml:space="preserve"> SL VT 9.6 80W</t>
  </si>
  <si>
    <t>LUM LED SL VT 9.6 80W</t>
  </si>
  <si>
    <t xml:space="preserve"> SL VT 9.6 90W</t>
  </si>
  <si>
    <t>LUM LED SL VT 9.6 90W</t>
  </si>
  <si>
    <t xml:space="preserve"> SL VT 9.6 105W</t>
  </si>
  <si>
    <t>LUM LED SL VT 9.6 105W</t>
  </si>
  <si>
    <t xml:space="preserve"> SL VT 9.6 120W</t>
  </si>
  <si>
    <t>LUM LED SL VT 9.6 120W</t>
  </si>
  <si>
    <t xml:space="preserve"> SL VT 9.6 125W</t>
  </si>
  <si>
    <t>LUM LED SL VT 9.6 125W</t>
  </si>
  <si>
    <t xml:space="preserve"> SL VT 9.6 145W</t>
  </si>
  <si>
    <t>LUM LED SL VT 9.6 145W</t>
  </si>
  <si>
    <t xml:space="preserve"> SL VT 9.6 150W</t>
  </si>
  <si>
    <t>LUM LED SL VT 9.6 150W</t>
  </si>
  <si>
    <t xml:space="preserve"> SL VT 9.6 160W</t>
  </si>
  <si>
    <t>LUM LED SL VT 9.6 160W</t>
  </si>
  <si>
    <t xml:space="preserve"> SL VT 9.6 175W</t>
  </si>
  <si>
    <t>LUM LED SL VT 9.6 175W</t>
  </si>
  <si>
    <t xml:space="preserve"> SL VT 9.6 190W</t>
  </si>
  <si>
    <t>LUM LED SL VT 9.6 190W</t>
  </si>
  <si>
    <t xml:space="preserve"> SL VT 9.6 215W</t>
  </si>
  <si>
    <t>LUM LED SL VT 9.6 215W</t>
  </si>
  <si>
    <t xml:space="preserve"> SL VT 9.6 240W</t>
  </si>
  <si>
    <t>LUM LED SL VT 9.6 240W</t>
  </si>
  <si>
    <t>Luminaria Considerada (Valor)</t>
  </si>
  <si>
    <t>SX LIGHTING</t>
  </si>
  <si>
    <t>SXINEVO020K50L12CZF7PHF</t>
  </si>
  <si>
    <t>SX-INEVO030HF</t>
  </si>
  <si>
    <t>SXINEVO030K50L12CZF7PHF</t>
  </si>
  <si>
    <t>SX-INEVO040HF</t>
  </si>
  <si>
    <t>SXINEVO040K50L12CZF7PHF</t>
  </si>
  <si>
    <t>SX-INEVO050HF</t>
  </si>
  <si>
    <t>SXINEVO050K50L12CZF7PHF</t>
  </si>
  <si>
    <t>SX-INEVO060HF</t>
  </si>
  <si>
    <t>SXINEVO060K50L12CZF7PHF</t>
  </si>
  <si>
    <t>SX-INLPP070HF</t>
  </si>
  <si>
    <t>SXINLPP070K50L12CZF7PHF</t>
  </si>
  <si>
    <t>SXINLPP080K50L12CZF7PHF</t>
  </si>
  <si>
    <t>SX-INLPP090HF</t>
  </si>
  <si>
    <t>SXINLPP090K50L12CZF7PHF</t>
  </si>
  <si>
    <t>SX-INLPP100HF</t>
  </si>
  <si>
    <t>SXINLPP100K50L12CZF7PHF</t>
  </si>
  <si>
    <t>SX-INLPP120HF</t>
  </si>
  <si>
    <t>SXINLPP120K50L12CZF7PHF</t>
  </si>
  <si>
    <t>SX-INLPP150HF</t>
  </si>
  <si>
    <t>SXINLPP150K50L12CZF7PHF</t>
  </si>
  <si>
    <t>SX-INLPP180F6</t>
  </si>
  <si>
    <t>SXINLPP180K50L12CZF7PF6</t>
  </si>
  <si>
    <t>TECNOWATT</t>
  </si>
  <si>
    <t>SIGSAGPTLRRSSNDL_30W_38IBBRS
1-10C1MUN6.5</t>
  </si>
  <si>
    <t xml:space="preserve">SIGSAGPTLRRSSNDL_40W_50IBBRS
</t>
  </si>
  <si>
    <t>SIGSAGPTLRRSSNDL_40W_50IBBRS
1-10C1MUN6.5</t>
  </si>
  <si>
    <t xml:space="preserve">SIGSAGPTLRRSSNDL_50W_61IBBRS
</t>
  </si>
  <si>
    <t>SIGSAGPTLRRSSNDL_50W_61IBBRS
1-10C1MUN6.5</t>
  </si>
  <si>
    <t xml:space="preserve">SIGSAGPTLRRSSNDL_60W_73IBBRS
</t>
  </si>
  <si>
    <t>SIGSAGPTLRRSSNDL_60W_73IBBRS
1-10C1MUN6.5</t>
  </si>
  <si>
    <t xml:space="preserve">SIGSAGPTLRRSSNDL_68W_83IBBRS
</t>
  </si>
  <si>
    <t>SIGSAGPTLRRSSNDL_68W_83IBBRS
1-10C1MUN6.5</t>
  </si>
  <si>
    <t xml:space="preserve">SIGMAGPTLRRSMNDL_80W_56IBBR
</t>
  </si>
  <si>
    <t>SIGMAGPTLRRSMNDL_80W_56IBBR
S1-10C1MUN6.5</t>
  </si>
  <si>
    <t xml:space="preserve">SIGSAGPTLRRSSNDL_90W112IBBRS
</t>
  </si>
  <si>
    <t>SIGSAGPTLRRSSNDL_90W112IBBRS
1-10C1MUN6.5</t>
  </si>
  <si>
    <t xml:space="preserve">SIGSAGPTLRRSSNDL100W125IBBRS
</t>
  </si>
  <si>
    <t>SIGSAGPTLRRSSNDL100W125IBBRS
1-10C1MUN6.5</t>
  </si>
  <si>
    <t xml:space="preserve">SIGMAGPTLRRSMNDL120W_82IBBR
</t>
  </si>
  <si>
    <t>SIGMAGPTLRRSMNDL120W_82IBBR
S1-10C1MUN6.5</t>
  </si>
  <si>
    <t xml:space="preserve">SIGMAGPTLRRSMNDL150W102IBBR
</t>
  </si>
  <si>
    <t>SIGMAGPTLRRSMNDL150W102IBBR
S1-10C1MUN6.5</t>
  </si>
  <si>
    <t>TAUMAGPTLRRTMNDL183W_95IBB</t>
  </si>
  <si>
    <t>TAUMAGPTLRRTMNDL183W_95IBB
RS1-10C1MUN6.5</t>
  </si>
  <si>
    <t>ABNT NBR 5101:2024 (Vias de pedestres)</t>
  </si>
  <si>
    <t>ABNT NBR 5101:2024 (Áreas de Conflito)</t>
  </si>
  <si>
    <t>Classe de Iluminação</t>
  </si>
  <si>
    <t>Iluminância Média Mínima
Emed,min [lux]</t>
  </si>
  <si>
    <t>Iluminância Vertical Mínima*
[lux]</t>
  </si>
  <si>
    <t>Fator de Uniformidade Mínimo
Umin</t>
  </si>
  <si>
    <t>Luminância Média Mínima
Lmed [cd/m²]</t>
  </si>
  <si>
    <t>Uniformidade Global Mínima
Uo</t>
  </si>
  <si>
    <t>Uniformidade Longitudinal Mínima
UL</t>
  </si>
  <si>
    <t>fTI %
&lt;=</t>
  </si>
  <si>
    <t>EIR
&gt;=</t>
  </si>
  <si>
    <t>P1</t>
  </si>
  <si>
    <t>C0</t>
  </si>
  <si>
    <t>P2</t>
  </si>
  <si>
    <t>*Se houver necessidade de reconhecimento facial</t>
  </si>
  <si>
    <t>ABNT NBR 5101:2024 (Tráfego Motorizado)</t>
  </si>
  <si>
    <t>M1</t>
  </si>
  <si>
    <t>M2</t>
  </si>
  <si>
    <t>M3</t>
  </si>
  <si>
    <t>M4</t>
  </si>
  <si>
    <t>M5</t>
  </si>
  <si>
    <t>M6</t>
  </si>
  <si>
    <t>q0</t>
  </si>
  <si>
    <t>(cd/m²)/lx</t>
  </si>
  <si>
    <t>Total geral</t>
  </si>
  <si>
    <t>Valores Orçados</t>
  </si>
  <si>
    <t>Potência</t>
  </si>
  <si>
    <t>ORCHIS</t>
  </si>
  <si>
    <t>Valor (R$/W)</t>
  </si>
  <si>
    <t>A</t>
  </si>
  <si>
    <t>B</t>
  </si>
  <si>
    <t>Valores Estimados</t>
  </si>
  <si>
    <t>J.20.3</t>
  </si>
  <si>
    <t>J.30.3</t>
  </si>
  <si>
    <t>J.40.3</t>
  </si>
  <si>
    <t>J.50.3</t>
  </si>
  <si>
    <t>J.60.3</t>
  </si>
  <si>
    <t>J.70.3</t>
  </si>
  <si>
    <t>J.80.3</t>
  </si>
  <si>
    <t>J.90.3</t>
  </si>
  <si>
    <t>J.100.3</t>
  </si>
  <si>
    <t>J.120.2</t>
  </si>
  <si>
    <t>J.175.3</t>
  </si>
  <si>
    <t>J.200.3</t>
  </si>
  <si>
    <t>Comparação</t>
  </si>
  <si>
    <t>LAELIA</t>
  </si>
  <si>
    <t>JLED-LOTUS</t>
  </si>
  <si>
    <t>J.20.2</t>
  </si>
  <si>
    <t>J.30.1</t>
  </si>
  <si>
    <t>J.40.2</t>
  </si>
  <si>
    <t>J.50.2</t>
  </si>
  <si>
    <t>J.60.2</t>
  </si>
  <si>
    <t>J.70.2</t>
  </si>
  <si>
    <t>J.80.2</t>
  </si>
  <si>
    <t>J.90.2</t>
  </si>
  <si>
    <t>J.100.2</t>
  </si>
  <si>
    <t>Marca</t>
  </si>
  <si>
    <t>CONEXLED</t>
  </si>
  <si>
    <t>C.29</t>
  </si>
  <si>
    <t>CLU-M30K50IES2</t>
  </si>
  <si>
    <t>C.59</t>
  </si>
  <si>
    <t>CLU-M60K50IES2</t>
  </si>
  <si>
    <t>C.76</t>
  </si>
  <si>
    <t>CLG-J80K50CF90</t>
  </si>
  <si>
    <t>C.89</t>
  </si>
  <si>
    <t>CLG-J100K50CF90</t>
  </si>
  <si>
    <t>C.92</t>
  </si>
  <si>
    <t>CLU-M90K50IES2</t>
  </si>
  <si>
    <t>C.139</t>
  </si>
  <si>
    <t>CLU-M150K50IES</t>
  </si>
  <si>
    <t>C.165</t>
  </si>
  <si>
    <t>CLG-J150K50CF90</t>
  </si>
  <si>
    <t>C.168</t>
  </si>
  <si>
    <t>CLU-M200K50IES2</t>
  </si>
  <si>
    <t>C.179</t>
  </si>
  <si>
    <t>CLG-J200K50CF60</t>
  </si>
  <si>
    <t>C.217</t>
  </si>
  <si>
    <t>CLU-M250K50IES2</t>
  </si>
  <si>
    <t>PHILIPS</t>
  </si>
  <si>
    <t>P.48</t>
  </si>
  <si>
    <t>BRP220 LED54-5S/NW 48W DME NEMA7P</t>
  </si>
  <si>
    <t>P.60.1</t>
  </si>
  <si>
    <t>BRP220 LED65-5S/NW 60W DME NEMA7P</t>
  </si>
  <si>
    <t>P.60.2</t>
  </si>
  <si>
    <t>BRP371 A LED70-5S2/NW 60W DME NEMA7P</t>
  </si>
  <si>
    <t>P.60</t>
  </si>
  <si>
    <t>BRP220 LED54-5S/NW 60W DMB P1 SRG</t>
  </si>
  <si>
    <t>P.70</t>
  </si>
  <si>
    <t>BRP371 A LED83-5S2/NW 70W DME NEMA7P</t>
  </si>
  <si>
    <t>P.88</t>
  </si>
  <si>
    <t>BRP371 A LED106-4S_NW 88W DW1</t>
  </si>
  <si>
    <t>P.90</t>
  </si>
  <si>
    <t>BRP371 A LED105-5S_NW 90W DME</t>
  </si>
  <si>
    <t>P.140</t>
  </si>
  <si>
    <t>P.150.1</t>
  </si>
  <si>
    <t>BRP371 A LED168-5S2/NW 150W DME</t>
  </si>
  <si>
    <t>P.150.2</t>
  </si>
  <si>
    <t xml:space="preserve">BRP692 A LED195-4S/CW 150W DW1 </t>
  </si>
  <si>
    <t>P.150.3</t>
  </si>
  <si>
    <t>P.180</t>
  </si>
  <si>
    <t>BWP352 LED194/NW 180W 220-240V DM2 MP1</t>
  </si>
  <si>
    <t>P.190.1</t>
  </si>
  <si>
    <t>BRP492 A LED247-4S/NW 190W DW1 P7 0-10</t>
  </si>
  <si>
    <t>P.200</t>
  </si>
  <si>
    <t xml:space="preserve">BRP372 A LED226-5S NW 200W DME </t>
  </si>
  <si>
    <t>P.210.1</t>
  </si>
  <si>
    <t>BRP492 A LED273-4S/NW 210W DW1 P7 0-10</t>
  </si>
  <si>
    <t>P.210.2</t>
  </si>
  <si>
    <t>P.230.1</t>
  </si>
  <si>
    <t xml:space="preserve">BRP372 A LED260-5S NW 230W DME </t>
  </si>
  <si>
    <t xml:space="preserve">BRP493 A LED299-4S CW 230W DW1 </t>
  </si>
  <si>
    <t>P.230.3</t>
  </si>
  <si>
    <t>P.250.1</t>
  </si>
  <si>
    <t>BRP493 A LED325-4S NW 250W DW1</t>
  </si>
  <si>
    <t>P.250.2</t>
  </si>
  <si>
    <t>P.270.1</t>
  </si>
  <si>
    <t>BRP493 A LED351-4S NW 270W DW1</t>
  </si>
  <si>
    <t>Nível de complexidade</t>
  </si>
  <si>
    <t>Classes IP</t>
  </si>
  <si>
    <t>Posteação</t>
  </si>
  <si>
    <t>Distanciamento</t>
  </si>
  <si>
    <t>Largura Via</t>
  </si>
  <si>
    <t>Altura</t>
  </si>
  <si>
    <t>Projeção</t>
  </si>
  <si>
    <t>Faixas</t>
  </si>
  <si>
    <t>CC</t>
  </si>
  <si>
    <t>I</t>
  </si>
  <si>
    <t>PU-SCC</t>
  </si>
  <si>
    <t>II</t>
  </si>
  <si>
    <t>III</t>
  </si>
  <si>
    <t>PBA-SCC</t>
  </si>
  <si>
    <t>PBF-SCC</t>
  </si>
  <si>
    <t>PC</t>
  </si>
  <si>
    <t>PU-CCC</t>
  </si>
  <si>
    <t>PBA-CCC</t>
  </si>
  <si>
    <t>PBF-CCC</t>
  </si>
  <si>
    <t>Potência Mais Recorrente</t>
  </si>
  <si>
    <t>Potência Média</t>
  </si>
  <si>
    <t>Potência Típica</t>
  </si>
  <si>
    <t>UNICOBA</t>
  </si>
  <si>
    <t>Considerar</t>
  </si>
  <si>
    <t>Potência Atual</t>
  </si>
  <si>
    <t>Código da Luminária</t>
  </si>
  <si>
    <t>Potência Proposta</t>
  </si>
  <si>
    <t>Tipo de CPE</t>
  </si>
  <si>
    <t>Aumento de pontos proposto (via de veículos)</t>
  </si>
  <si>
    <t>Aumento de pontos proposto (segundo nível)</t>
  </si>
  <si>
    <t>Número de logradouros</t>
  </si>
  <si>
    <t>- multiple -</t>
  </si>
  <si>
    <t>Sum of Número de logradouros</t>
  </si>
  <si>
    <t xml:space="preserve">Faixas de potência </t>
  </si>
  <si>
    <t>#NAME?</t>
  </si>
  <si>
    <t>ERRO</t>
  </si>
  <si>
    <t>(empty)</t>
  </si>
  <si>
    <t xml:space="preserve">POTÊNCIA </t>
  </si>
  <si>
    <t>Até 30W</t>
  </si>
  <si>
    <t>31W a 50W</t>
  </si>
  <si>
    <t>51 W a 67 W</t>
  </si>
  <si>
    <t>68 W a 97 W</t>
  </si>
  <si>
    <t>98 W a 137 W</t>
  </si>
  <si>
    <t>138 W a 180 W</t>
  </si>
  <si>
    <t>181 W a 240 W</t>
  </si>
  <si>
    <t>TOTAL</t>
  </si>
  <si>
    <t xml:space="preserve">Total </t>
  </si>
  <si>
    <t xml:space="preserve">Alteração estrutural </t>
  </si>
  <si>
    <t xml:space="preserve">% de alterações estruturais </t>
  </si>
  <si>
    <t>Contagem de Braço Novo</t>
  </si>
  <si>
    <t>Rótulos de Coluna</t>
  </si>
  <si>
    <t>Rótulos de Linha</t>
  </si>
  <si>
    <t xml:space="preserve">Fornecedor </t>
  </si>
  <si>
    <t>Tipo de local</t>
  </si>
  <si>
    <t xml:space="preserve">Quantidade alterações estruturais </t>
  </si>
  <si>
    <t xml:space="preserve">Vias principais </t>
  </si>
  <si>
    <t>Outras Vias</t>
  </si>
  <si>
    <t>C</t>
  </si>
  <si>
    <t>POTÊNCIA TOTAL</t>
  </si>
  <si>
    <t>QUANT.</t>
  </si>
  <si>
    <t>MÉDIA GERAL</t>
  </si>
  <si>
    <t>VIAS PRINCIPAIS</t>
  </si>
  <si>
    <t>MÉDIA VIAS</t>
  </si>
  <si>
    <t>OUTRAS</t>
  </si>
  <si>
    <t>MÉDIA OUTRAS</t>
  </si>
  <si>
    <t xml:space="preserve">VIAS PRINCIPAIS </t>
  </si>
  <si>
    <t>OUTRAS VIAS</t>
  </si>
  <si>
    <t>GERAL</t>
  </si>
  <si>
    <t>Total Geral</t>
  </si>
  <si>
    <t>Err:509</t>
  </si>
  <si>
    <t>Total Result</t>
  </si>
  <si>
    <t>Rua das Allamandas</t>
  </si>
  <si>
    <t>FEITO</t>
  </si>
  <si>
    <t xml:space="preserve">FEITO </t>
  </si>
  <si>
    <t xml:space="preserve">Rua Vereador Mário Marcolongo </t>
  </si>
  <si>
    <t>10,0.</t>
  </si>
  <si>
    <t xml:space="preserve">Diminui a distância de 36m para 18m </t>
  </si>
  <si>
    <t xml:space="preserve">Inserção de poste do outro lado da via, a via tem uma largura muito grande, inserido estilo bilateral frontal </t>
  </si>
  <si>
    <t xml:space="preserve">Diminui a distância entre os postes de 38m para 19m </t>
  </si>
  <si>
    <t>Diminuição das distância dos postes de 34,5 para  17,25m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</si>
</sst>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\-??_-;_-@"/>
    <numFmt numFmtId="165" formatCode="0.0%"/>
    <numFmt numFmtId="166" formatCode="0.0"/>
    <numFmt numFmtId="167" formatCode="_-&quot;R$ &quot;* #,##0.00_-;&quot;-R$ &quot;* #,##0.00_-;_-&quot;R$ &quot;* \-??_-;_-@"/>
    <numFmt numFmtId="168" formatCode="0.000000"/>
    <numFmt numFmtId="169" formatCode="_-* #,##0.00_-;\-* #,##0.00_-;_-* \-??_-;_-@"/>
    <numFmt numFmtId="170" formatCode="dd\.mm"/>
    <numFmt numFmtId="171" formatCode="&quot;R$ &quot;#,##0.00"/>
  </numFmts>
  <fonts count="28" x14ac:knownFonts="1">
    <font>
      <sz val="11"/>
      <color theme="1"/>
      <name val="Calibri"/>
      <charset val="1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rgb="FF3F3F3F"/>
      <name val="Arial"/>
      <family val="2"/>
      <charset val="1"/>
    </font>
    <font>
      <b/>
      <sz val="12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charset val="1"/>
    </font>
  </fonts>
  <fills count="22">
    <fill>
      <patternFill patternType="none"/>
    </fill>
    <fill>
      <patternFill patternType="gray125"/>
    </fill>
    <fill>
      <patternFill patternType="solid">
        <fgColor rgb="FFFFC7CE"/>
        <bgColor rgb="FFF7CAAC"/>
      </patternFill>
    </fill>
    <fill>
      <patternFill patternType="solid">
        <fgColor rgb="FF002060"/>
        <bgColor rgb="FF000080"/>
      </patternFill>
    </fill>
    <fill>
      <patternFill patternType="solid">
        <fgColor theme="0"/>
        <bgColor rgb="FFF3F3F3"/>
      </patternFill>
    </fill>
    <fill>
      <patternFill patternType="solid">
        <fgColor rgb="FF00B050"/>
        <bgColor rgb="FF008080"/>
      </patternFill>
    </fill>
    <fill>
      <patternFill patternType="solid">
        <fgColor theme="6"/>
        <bgColor rgb="FFA6A6A6"/>
      </patternFill>
    </fill>
    <fill>
      <patternFill patternType="solid">
        <fgColor theme="2" tint="-0.34998626667073579"/>
        <bgColor rgb="FFA5A5A5"/>
      </patternFill>
    </fill>
    <fill>
      <patternFill patternType="solid">
        <fgColor rgb="FF385623"/>
        <bgColor rgb="FF3F3F3F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A6A6A6"/>
      </patternFill>
    </fill>
    <fill>
      <patternFill patternType="solid">
        <fgColor rgb="FFC55A11"/>
        <bgColor rgb="FF993300"/>
      </patternFill>
    </fill>
    <fill>
      <patternFill patternType="solid">
        <fgColor rgb="FF3F3F3F"/>
        <bgColor rgb="FF385623"/>
      </patternFill>
    </fill>
    <fill>
      <patternFill patternType="solid">
        <fgColor rgb="FFFFC000"/>
        <bgColor rgb="FFFF9900"/>
      </patternFill>
    </fill>
    <fill>
      <patternFill patternType="solid">
        <fgColor rgb="FFFF9900"/>
        <bgColor rgb="FFFFC000"/>
      </patternFill>
    </fill>
    <fill>
      <patternFill patternType="solid">
        <fgColor rgb="FFB4C6E7"/>
        <bgColor rgb="FFD0CECE"/>
      </patternFill>
    </fill>
    <fill>
      <patternFill patternType="solid">
        <fgColor rgb="FFF7CAAC"/>
        <bgColor rgb="FFFFC7CE"/>
      </patternFill>
    </fill>
    <fill>
      <patternFill patternType="solid">
        <fgColor rgb="FFF3F3F3"/>
        <bgColor rgb="FFF2F2F2"/>
      </patternFill>
    </fill>
    <fill>
      <patternFill patternType="solid">
        <fgColor rgb="FFF2F2F2"/>
        <bgColor rgb="FFF3F3F3"/>
      </patternFill>
    </fill>
    <fill>
      <patternFill patternType="solid">
        <fgColor rgb="FFD0CECE"/>
        <bgColor rgb="FFD9D9D9"/>
      </patternFill>
    </fill>
    <fill>
      <patternFill patternType="solid">
        <fgColor rgb="FF92D050"/>
        <bgColor rgb="FF70AD47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rgb="FFFFFFFF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9" fontId="3" fillId="0" borderId="0"/>
    <xf numFmtId="0" fontId="23" fillId="0" borderId="0" applyBorder="0" applyProtection="0"/>
    <xf numFmtId="0" fontId="23" fillId="0" borderId="0" applyBorder="0" applyProtection="0"/>
    <xf numFmtId="0" fontId="23" fillId="0" borderId="0" applyBorder="0" applyProtection="0"/>
    <xf numFmtId="0" fontId="23" fillId="0" borderId="0" applyBorder="0" applyProtection="0">
      <alignment horizontal="left"/>
    </xf>
    <xf numFmtId="0" fontId="2" fillId="0" borderId="0" applyBorder="0" applyProtection="0">
      <alignment horizontal="left"/>
    </xf>
    <xf numFmtId="0" fontId="2" fillId="0" borderId="0" applyBorder="0" applyProtection="0"/>
    <xf numFmtId="0" fontId="10" fillId="2" borderId="0"/>
    <xf numFmtId="0" fontId="27" fillId="0" borderId="0" applyNumberFormat="0" applyFill="0" applyBorder="0" applyAlignment="0" applyProtection="0"/>
  </cellStyleXfs>
  <cellXfs count="24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164" fontId="6" fillId="12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165" fontId="6" fillId="16" borderId="1" xfId="0" applyNumberFormat="1" applyFont="1" applyFill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2" fontId="6" fillId="10" borderId="1" xfId="0" applyNumberFormat="1" applyFont="1" applyFill="1" applyBorder="1" applyAlignment="1">
      <alignment horizontal="center" vertical="center"/>
    </xf>
    <xf numFmtId="1" fontId="6" fillId="10" borderId="1" xfId="0" applyNumberFormat="1" applyFont="1" applyFill="1" applyBorder="1" applyAlignment="1">
      <alignment horizontal="center" vertical="center"/>
    </xf>
    <xf numFmtId="2" fontId="6" fillId="16" borderId="1" xfId="0" applyNumberFormat="1" applyFont="1" applyFill="1" applyBorder="1" applyAlignment="1">
      <alignment horizontal="center" vertical="center"/>
    </xf>
    <xf numFmtId="9" fontId="6" fillId="16" borderId="1" xfId="0" applyNumberFormat="1" applyFont="1" applyFill="1" applyBorder="1" applyAlignment="1">
      <alignment horizontal="center" vertical="center"/>
    </xf>
    <xf numFmtId="2" fontId="8" fillId="16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" fontId="6" fillId="17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6" fontId="6" fillId="17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2" fontId="4" fillId="13" borderId="1" xfId="0" applyNumberFormat="1" applyFont="1" applyFill="1" applyBorder="1" applyAlignment="1">
      <alignment horizontal="center" vertical="center"/>
    </xf>
    <xf numFmtId="10" fontId="4" fillId="13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6" fillId="9" borderId="1" xfId="0" applyNumberFormat="1" applyFont="1" applyFill="1" applyBorder="1" applyAlignment="1">
      <alignment horizontal="center" vertical="center"/>
    </xf>
    <xf numFmtId="167" fontId="6" fillId="14" borderId="1" xfId="0" applyNumberFormat="1" applyFont="1" applyFill="1" applyBorder="1" applyAlignment="1">
      <alignment horizontal="center" vertical="center"/>
    </xf>
    <xf numFmtId="10" fontId="3" fillId="0" borderId="0" xfId="0" applyNumberFormat="1" applyFont="1"/>
    <xf numFmtId="168" fontId="6" fillId="0" borderId="1" xfId="0" applyNumberFormat="1" applyFont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2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169" fontId="6" fillId="10" borderId="1" xfId="0" applyNumberFormat="1" applyFont="1" applyFill="1" applyBorder="1" applyAlignment="1">
      <alignment horizontal="center" vertical="center"/>
    </xf>
    <xf numFmtId="3" fontId="6" fillId="17" borderId="1" xfId="0" applyNumberFormat="1" applyFont="1" applyFill="1" applyBorder="1" applyAlignment="1">
      <alignment horizontal="center" vertical="center"/>
    </xf>
    <xf numFmtId="169" fontId="9" fillId="10" borderId="1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3" fillId="18" borderId="0" xfId="0" applyFont="1" applyFill="1"/>
    <xf numFmtId="10" fontId="3" fillId="18" borderId="0" xfId="0" applyNumberFormat="1" applyFont="1" applyFill="1"/>
    <xf numFmtId="0" fontId="3" fillId="10" borderId="0" xfId="0" applyFont="1" applyFill="1"/>
    <xf numFmtId="0" fontId="8" fillId="10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center" vertical="top" wrapText="1"/>
    </xf>
    <xf numFmtId="2" fontId="6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170" fontId="6" fillId="10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165" fontId="6" fillId="18" borderId="1" xfId="0" applyNumberFormat="1" applyFont="1" applyFill="1" applyBorder="1" applyAlignment="1">
      <alignment horizontal="center" vertical="center"/>
    </xf>
    <xf numFmtId="2" fontId="6" fillId="18" borderId="1" xfId="0" applyNumberFormat="1" applyFont="1" applyFill="1" applyBorder="1" applyAlignment="1">
      <alignment horizontal="center" vertical="center"/>
    </xf>
    <xf numFmtId="1" fontId="6" fillId="18" borderId="1" xfId="0" applyNumberFormat="1" applyFont="1" applyFill="1" applyBorder="1" applyAlignment="1">
      <alignment horizontal="center" vertical="center"/>
    </xf>
    <xf numFmtId="167" fontId="6" fillId="18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11" fillId="0" borderId="0" xfId="0" applyFont="1"/>
    <xf numFmtId="2" fontId="3" fillId="4" borderId="1" xfId="0" applyNumberFormat="1" applyFont="1" applyFill="1" applyBorder="1" applyAlignment="1">
      <alignment horizontal="center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6" fillId="19" borderId="1" xfId="0" applyNumberFormat="1" applyFont="1" applyFill="1" applyBorder="1" applyAlignment="1">
      <alignment horizontal="center" vertical="center"/>
    </xf>
    <xf numFmtId="2" fontId="3" fillId="2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3" fontId="12" fillId="0" borderId="0" xfId="0" applyNumberFormat="1" applyFont="1"/>
    <xf numFmtId="171" fontId="12" fillId="0" borderId="0" xfId="0" applyNumberFormat="1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71" fontId="14" fillId="0" borderId="0" xfId="0" applyNumberFormat="1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center"/>
    </xf>
    <xf numFmtId="171" fontId="15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171" fontId="14" fillId="10" borderId="1" xfId="0" applyNumberFormat="1" applyFont="1" applyFill="1" applyBorder="1" applyAlignment="1">
      <alignment horizontal="center" vertical="center"/>
    </xf>
    <xf numFmtId="171" fontId="12" fillId="0" borderId="1" xfId="0" applyNumberFormat="1" applyFont="1" applyBorder="1" applyAlignment="1">
      <alignment horizontal="center" vertical="center"/>
    </xf>
    <xf numFmtId="0" fontId="12" fillId="10" borderId="1" xfId="0" applyFont="1" applyFill="1" applyBorder="1"/>
    <xf numFmtId="2" fontId="12" fillId="10" borderId="1" xfId="0" applyNumberFormat="1" applyFont="1" applyFill="1" applyBorder="1" applyAlignment="1">
      <alignment horizontal="center"/>
    </xf>
    <xf numFmtId="171" fontId="12" fillId="10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3" fontId="15" fillId="3" borderId="6" xfId="0" applyNumberFormat="1" applyFont="1" applyFill="1" applyBorder="1" applyAlignment="1">
      <alignment horizontal="center" vertical="center"/>
    </xf>
    <xf numFmtId="171" fontId="15" fillId="3" borderId="6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2" fontId="12" fillId="10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1" fontId="3" fillId="0" borderId="14" xfId="0" applyNumberFormat="1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0" xfId="0" applyFont="1" applyAlignment="1">
      <alignment horizontal="left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2" fontId="3" fillId="0" borderId="1" xfId="0" applyNumberFormat="1" applyFont="1" applyBorder="1"/>
    <xf numFmtId="0" fontId="4" fillId="3" borderId="22" xfId="0" applyFont="1" applyFill="1" applyBorder="1" applyAlignment="1">
      <alignment horizontal="center"/>
    </xf>
    <xf numFmtId="171" fontId="14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0" fontId="23" fillId="0" borderId="0" xfId="2"/>
    <xf numFmtId="0" fontId="0" fillId="0" borderId="1" xfId="0" applyBorder="1"/>
    <xf numFmtId="0" fontId="23" fillId="0" borderId="23" xfId="2" applyBorder="1"/>
    <xf numFmtId="0" fontId="23" fillId="0" borderId="24" xfId="2" applyBorder="1"/>
    <xf numFmtId="0" fontId="23" fillId="0" borderId="25" xfId="3" applyBorder="1"/>
    <xf numFmtId="0" fontId="3" fillId="0" borderId="0" xfId="0" applyFont="1" applyAlignment="1">
      <alignment horizontal="left" vertical="center" wrapText="1"/>
    </xf>
    <xf numFmtId="1" fontId="23" fillId="0" borderId="26" xfId="5" applyNumberFormat="1" applyBorder="1" applyAlignment="1">
      <alignment horizontal="left" indent="1"/>
    </xf>
    <xf numFmtId="0" fontId="23" fillId="0" borderId="1" xfId="5" applyBorder="1" applyAlignment="1">
      <alignment horizontal="left" indent="1"/>
    </xf>
    <xf numFmtId="169" fontId="23" fillId="0" borderId="1" xfId="5" applyNumberFormat="1" applyBorder="1" applyAlignment="1">
      <alignment horizontal="left" indent="1"/>
    </xf>
    <xf numFmtId="0" fontId="23" fillId="0" borderId="27" xfId="5" applyBorder="1">
      <alignment horizontal="left"/>
    </xf>
    <xf numFmtId="2" fontId="23" fillId="0" borderId="27" xfId="5" applyNumberFormat="1" applyBorder="1">
      <alignment horizontal="left"/>
    </xf>
    <xf numFmtId="0" fontId="23" fillId="0" borderId="2" xfId="5" applyBorder="1">
      <alignment horizontal="left"/>
    </xf>
    <xf numFmtId="0" fontId="23" fillId="0" borderId="28" xfId="4" applyBorder="1"/>
    <xf numFmtId="1" fontId="23" fillId="0" borderId="29" xfId="5" applyNumberFormat="1" applyBorder="1" applyAlignment="1">
      <alignment horizontal="left" indent="1"/>
    </xf>
    <xf numFmtId="0" fontId="23" fillId="0" borderId="6" xfId="5" applyBorder="1" applyAlignment="1">
      <alignment horizontal="left" indent="1"/>
    </xf>
    <xf numFmtId="169" fontId="23" fillId="0" borderId="6" xfId="5" applyNumberFormat="1" applyBorder="1" applyAlignment="1">
      <alignment horizontal="left" indent="1"/>
    </xf>
    <xf numFmtId="0" fontId="23" fillId="0" borderId="30" xfId="5" applyBorder="1">
      <alignment horizontal="left"/>
    </xf>
    <xf numFmtId="2" fontId="23" fillId="0" borderId="30" xfId="5" applyNumberFormat="1" applyBorder="1">
      <alignment horizontal="left"/>
    </xf>
    <xf numFmtId="0" fontId="23" fillId="0" borderId="31" xfId="5" applyBorder="1">
      <alignment horizontal="left"/>
    </xf>
    <xf numFmtId="1" fontId="23" fillId="0" borderId="32" xfId="5" applyNumberFormat="1" applyBorder="1">
      <alignment horizontal="left"/>
    </xf>
    <xf numFmtId="0" fontId="23" fillId="0" borderId="5" xfId="5" applyBorder="1">
      <alignment horizontal="left"/>
    </xf>
    <xf numFmtId="169" fontId="23" fillId="0" borderId="5" xfId="5" applyNumberFormat="1" applyBorder="1">
      <alignment horizontal="left"/>
    </xf>
    <xf numFmtId="0" fontId="23" fillId="0" borderId="3" xfId="5" applyBorder="1">
      <alignment horizontal="left"/>
    </xf>
    <xf numFmtId="169" fontId="23" fillId="0" borderId="3" xfId="5" applyNumberFormat="1" applyBorder="1">
      <alignment horizontal="left"/>
    </xf>
    <xf numFmtId="9" fontId="0" fillId="0" borderId="1" xfId="1" applyFont="1" applyBorder="1"/>
    <xf numFmtId="9" fontId="0" fillId="0" borderId="1" xfId="0" applyNumberFormat="1" applyBorder="1"/>
    <xf numFmtId="1" fontId="23" fillId="0" borderId="33" xfId="5" applyNumberFormat="1" applyBorder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indent="1"/>
    </xf>
    <xf numFmtId="0" fontId="0" fillId="21" borderId="1" xfId="0" applyFill="1" applyBorder="1"/>
    <xf numFmtId="2" fontId="0" fillId="21" borderId="1" xfId="0" applyNumberFormat="1" applyFill="1" applyBorder="1"/>
    <xf numFmtId="2" fontId="0" fillId="0" borderId="0" xfId="0" applyNumberFormat="1"/>
    <xf numFmtId="2" fontId="23" fillId="0" borderId="1" xfId="5" applyNumberFormat="1" applyBorder="1" applyAlignment="1">
      <alignment horizontal="left" indent="1"/>
    </xf>
    <xf numFmtId="0" fontId="23" fillId="0" borderId="1" xfId="5" applyBorder="1">
      <alignment horizontal="left"/>
    </xf>
    <xf numFmtId="1" fontId="2" fillId="0" borderId="34" xfId="6" applyNumberFormat="1" applyBorder="1">
      <alignment horizontal="left"/>
    </xf>
    <xf numFmtId="0" fontId="2" fillId="0" borderId="35" xfId="6" applyBorder="1">
      <alignment horizontal="left"/>
    </xf>
    <xf numFmtId="169" fontId="2" fillId="0" borderId="35" xfId="6" applyNumberFormat="1" applyBorder="1">
      <alignment horizontal="left"/>
    </xf>
    <xf numFmtId="2" fontId="2" fillId="0" borderId="35" xfId="6" applyNumberFormat="1" applyBorder="1">
      <alignment horizontal="left"/>
    </xf>
    <xf numFmtId="0" fontId="2" fillId="0" borderId="36" xfId="6" applyBorder="1">
      <alignment horizontal="left"/>
    </xf>
    <xf numFmtId="0" fontId="2" fillId="0" borderId="37" xfId="7" applyBorder="1"/>
    <xf numFmtId="0" fontId="6" fillId="15" borderId="3" xfId="0" applyFont="1" applyFill="1" applyBorder="1" applyAlignment="1">
      <alignment horizontal="center" vertical="top"/>
    </xf>
    <xf numFmtId="0" fontId="24" fillId="0" borderId="38" xfId="0" applyFont="1" applyBorder="1" applyAlignment="1">
      <alignment horizontal="center"/>
    </xf>
    <xf numFmtId="0" fontId="24" fillId="0" borderId="38" xfId="0" applyFont="1" applyBorder="1" applyAlignment="1">
      <alignment horizontal="center" wrapText="1"/>
    </xf>
    <xf numFmtId="0" fontId="25" fillId="10" borderId="1" xfId="0" applyFont="1" applyFill="1" applyBorder="1" applyAlignment="1">
      <alignment horizontal="center" vertical="center" wrapText="1"/>
    </xf>
    <xf numFmtId="2" fontId="25" fillId="16" borderId="1" xfId="0" applyNumberFormat="1" applyFont="1" applyFill="1" applyBorder="1" applyAlignment="1">
      <alignment horizontal="center" vertical="center"/>
    </xf>
    <xf numFmtId="0" fontId="26" fillId="0" borderId="0" xfId="0" applyFont="1"/>
    <xf numFmtId="0" fontId="23" fillId="0" borderId="0" xfId="0" applyFont="1"/>
    <xf numFmtId="2" fontId="25" fillId="10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2" fontId="7" fillId="16" borderId="1" xfId="0" applyNumberFormat="1" applyFont="1" applyFill="1" applyBorder="1" applyAlignment="1">
      <alignment horizontal="center" vertical="center"/>
    </xf>
    <xf numFmtId="2" fontId="27" fillId="0" borderId="1" xfId="9" applyNumberForma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</cellXfs>
  <cellStyles count="10">
    <cellStyle name="Excel Built-in Bad" xfId="8" xr:uid="{00000000-0005-0000-0000-00000C000000}"/>
    <cellStyle name="Hiperlink" xfId="9" builtinId="8"/>
    <cellStyle name="Normal" xfId="0" builtinId="0"/>
    <cellStyle name="Pivot Table Category" xfId="5" xr:uid="{00000000-0005-0000-0000-000009000000}"/>
    <cellStyle name="Pivot Table Corner" xfId="3" xr:uid="{00000000-0005-0000-0000-000007000000}"/>
    <cellStyle name="Pivot Table Field" xfId="2" xr:uid="{00000000-0005-0000-0000-000006000000}"/>
    <cellStyle name="Pivot Table Result" xfId="7" xr:uid="{00000000-0005-0000-0000-00000B000000}"/>
    <cellStyle name="Pivot Table Title" xfId="6" xr:uid="{00000000-0005-0000-0000-00000A000000}"/>
    <cellStyle name="Pivot Table Value" xfId="4" xr:uid="{00000000-0005-0000-0000-000008000000}"/>
    <cellStyle name="Porcentagem" xfId="1" builtinId="5"/>
  </cellStyles>
  <dxfs count="1">
    <dxf>
      <font>
        <b/>
      </font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0AD47"/>
      <rgbColor rgb="FF800080"/>
      <rgbColor rgb="FF008080"/>
      <rgbColor rgb="FFB7B7B7"/>
      <rgbColor rgb="FF8B8B8B"/>
      <rgbColor rgb="FF8EAADB"/>
      <rgbColor rgb="FF993366"/>
      <rgbColor rgb="FFF3F3F3"/>
      <rgbColor rgb="FFF2F2F2"/>
      <rgbColor rgb="FF660066"/>
      <rgbColor rgb="FFA5A5A5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F0D9"/>
      <rgbColor rgb="FFFFFF99"/>
      <rgbColor rgb="FFD0CECE"/>
      <rgbColor rgb="FFFFC7CE"/>
      <rgbColor rgb="FFA6A6A6"/>
      <rgbColor rgb="FFF7CAAC"/>
      <rgbColor rgb="FF4472C4"/>
      <rgbColor rgb="FF33CCCC"/>
      <rgbColor rgb="FF92D050"/>
      <rgbColor rgb="FFFFC000"/>
      <rgbColor rgb="FFFF9900"/>
      <rgbColor rgb="FFC55A11"/>
      <rgbColor rgb="FF666699"/>
      <rgbColor rgb="FF999999"/>
      <rgbColor rgb="FF002060"/>
      <rgbColor rgb="FF00B050"/>
      <rgbColor rgb="FF003300"/>
      <rgbColor rgb="FF385623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AnáliseFornecedores!$C$4:$C$5</c:f>
              <c:numCache>
                <c:formatCode>General</c:formatCode>
                <c:ptCount val="2"/>
                <c:pt idx="0">
                  <c:v>120</c:v>
                </c:pt>
                <c:pt idx="1">
                  <c:v>150</c:v>
                </c:pt>
              </c:numCache>
            </c:numRef>
          </c:xVal>
          <c:yVal>
            <c:numRef>
              <c:f>AnáliseFornecedores!$D$4:$D$5</c:f>
              <c:numCache>
                <c:formatCode>_-"R$ "* #,##0.00_-;"-R$ "* #,##0.00_-;_-"R$ "* \-??_-;_-@</c:formatCode>
                <c:ptCount val="2"/>
                <c:pt idx="0">
                  <c:v>1373.6163280000001</c:v>
                </c:pt>
                <c:pt idx="1">
                  <c:v>1417.6163280000001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D9-49FA-83A3-ECCA70824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2521"/>
        <c:axId val="78498271"/>
      </c:scatterChart>
      <c:valAx>
        <c:axId val="6582521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78498271"/>
        <c:crosses val="autoZero"/>
        <c:crossBetween val="midCat"/>
      </c:valAx>
      <c:valAx>
        <c:axId val="7849827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_-&quot;R$ &quot;* #,##0.00_-;&quot;-R$ &quot;* #,##0.00_-;_-&quot;R$ &quot;* \-??_-;_-@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658252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AnáliseFornecedores!$C$30:$C$31</c:f>
              <c:numCache>
                <c:formatCode>General</c:formatCode>
                <c:ptCount val="2"/>
                <c:pt idx="0">
                  <c:v>80</c:v>
                </c:pt>
                <c:pt idx="1">
                  <c:v>100</c:v>
                </c:pt>
              </c:numCache>
            </c:numRef>
          </c:xVal>
          <c:yVal>
            <c:numRef>
              <c:f>AnáliseFornecedores!$D$30:$D$31</c:f>
              <c:numCache>
                <c:formatCode>_-"R$ "* #,##0.00_-;"-R$ "* #,##0.00_-;_-"R$ "* \-??_-;_-@</c:formatCode>
                <c:ptCount val="2"/>
                <c:pt idx="0">
                  <c:v>960.08941200000004</c:v>
                </c:pt>
                <c:pt idx="1">
                  <c:v>987.00275999999997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EF-4250-A9C4-5491F0F8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18572"/>
        <c:axId val="41764881"/>
      </c:scatterChart>
      <c:valAx>
        <c:axId val="68518572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41764881"/>
        <c:crosses val="autoZero"/>
        <c:crossBetween val="midCat"/>
      </c:valAx>
      <c:valAx>
        <c:axId val="4176488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_-&quot;R$ &quot;* #,##0.00_-;&quot;-R$ &quot;* #,##0.00_-;_-&quot;R$ &quot;* \-??_-;_-@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68518572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AnáliseFornecedores!$C$56:$C$62</c:f>
              <c:numCache>
                <c:formatCode>General</c:formatCode>
                <c:ptCount val="7"/>
                <c:pt idx="0">
                  <c:v>51</c:v>
                </c:pt>
                <c:pt idx="1">
                  <c:v>101</c:v>
                </c:pt>
                <c:pt idx="2">
                  <c:v>110</c:v>
                </c:pt>
                <c:pt idx="3">
                  <c:v>149</c:v>
                </c:pt>
                <c:pt idx="4">
                  <c:v>159</c:v>
                </c:pt>
                <c:pt idx="5">
                  <c:v>194</c:v>
                </c:pt>
                <c:pt idx="6">
                  <c:v>247</c:v>
                </c:pt>
              </c:numCache>
            </c:numRef>
          </c:xVal>
          <c:yVal>
            <c:numRef>
              <c:f>AnáliseFornecedores!$D$56:$D$62</c:f>
              <c:numCache>
                <c:formatCode>"R$ "#,##0.00</c:formatCode>
                <c:ptCount val="7"/>
                <c:pt idx="0">
                  <c:v>650.38</c:v>
                </c:pt>
                <c:pt idx="1">
                  <c:v>779.88</c:v>
                </c:pt>
                <c:pt idx="2">
                  <c:v>1143.46</c:v>
                </c:pt>
                <c:pt idx="3">
                  <c:v>919.11</c:v>
                </c:pt>
                <c:pt idx="4">
                  <c:v>1221.51</c:v>
                </c:pt>
                <c:pt idx="5">
                  <c:v>1202.21</c:v>
                </c:pt>
                <c:pt idx="6">
                  <c:v>1334.86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5E-4201-A222-BD29903DC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0264"/>
        <c:axId val="74451563"/>
      </c:scatterChart>
      <c:valAx>
        <c:axId val="20180264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74451563"/>
        <c:crosses val="autoZero"/>
        <c:crossBetween val="midCat"/>
      </c:valAx>
      <c:valAx>
        <c:axId val="7445156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20180264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AnáliseFornecedores!$C$82:$C$93</c:f>
              <c:numCache>
                <c:formatCode>General</c:formatCode>
                <c:ptCount val="12"/>
                <c:pt idx="0">
                  <c:v>22</c:v>
                </c:pt>
                <c:pt idx="1">
                  <c:v>30</c:v>
                </c:pt>
                <c:pt idx="2">
                  <c:v>38</c:v>
                </c:pt>
                <c:pt idx="3">
                  <c:v>55</c:v>
                </c:pt>
                <c:pt idx="4">
                  <c:v>57</c:v>
                </c:pt>
                <c:pt idx="5">
                  <c:v>68</c:v>
                </c:pt>
                <c:pt idx="6">
                  <c:v>80</c:v>
                </c:pt>
                <c:pt idx="7">
                  <c:v>100</c:v>
                </c:pt>
                <c:pt idx="8">
                  <c:v>114</c:v>
                </c:pt>
                <c:pt idx="9">
                  <c:v>120</c:v>
                </c:pt>
                <c:pt idx="10">
                  <c:v>130</c:v>
                </c:pt>
                <c:pt idx="11">
                  <c:v>170</c:v>
                </c:pt>
              </c:numCache>
            </c:numRef>
          </c:xVal>
          <c:yVal>
            <c:numRef>
              <c:f>AnáliseFornecedores!$D$82:$D$93</c:f>
              <c:numCache>
                <c:formatCode>"R$ "#,##0.00</c:formatCode>
                <c:ptCount val="12"/>
                <c:pt idx="0">
                  <c:v>486.71</c:v>
                </c:pt>
                <c:pt idx="1">
                  <c:v>494.63</c:v>
                </c:pt>
                <c:pt idx="2">
                  <c:v>494.63</c:v>
                </c:pt>
                <c:pt idx="3">
                  <c:v>508.35</c:v>
                </c:pt>
                <c:pt idx="4">
                  <c:v>486.05</c:v>
                </c:pt>
                <c:pt idx="5">
                  <c:v>508.38</c:v>
                </c:pt>
                <c:pt idx="6">
                  <c:v>832.54</c:v>
                </c:pt>
                <c:pt idx="7">
                  <c:v>835.22</c:v>
                </c:pt>
                <c:pt idx="8">
                  <c:v>996.32</c:v>
                </c:pt>
                <c:pt idx="9">
                  <c:v>772.09</c:v>
                </c:pt>
                <c:pt idx="10">
                  <c:v>1498.29</c:v>
                </c:pt>
                <c:pt idx="11">
                  <c:v>1280.6099999999999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3A-49B1-8BE4-ED8100E0D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89034"/>
        <c:axId val="28795263"/>
      </c:scatterChart>
      <c:valAx>
        <c:axId val="92489034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28795263"/>
        <c:crosses val="autoZero"/>
        <c:crossBetween val="midCat"/>
      </c:valAx>
      <c:valAx>
        <c:axId val="2879526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92489034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38160</xdr:colOff>
      <xdr:row>1</xdr:row>
      <xdr:rowOff>38160</xdr:rowOff>
    </xdr:from>
    <xdr:to>
      <xdr:col>14</xdr:col>
      <xdr:colOff>178920</xdr:colOff>
      <xdr:row>17</xdr:row>
      <xdr:rowOff>56880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533520</xdr:colOff>
      <xdr:row>21</xdr:row>
      <xdr:rowOff>123840</xdr:rowOff>
    </xdr:from>
    <xdr:to>
      <xdr:col>18</xdr:col>
      <xdr:colOff>50400</xdr:colOff>
      <xdr:row>36</xdr:row>
      <xdr:rowOff>75600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50</xdr:row>
      <xdr:rowOff>0</xdr:rowOff>
    </xdr:from>
    <xdr:to>
      <xdr:col>15</xdr:col>
      <xdr:colOff>140400</xdr:colOff>
      <xdr:row>64</xdr:row>
      <xdr:rowOff>142920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466560</xdr:colOff>
      <xdr:row>77</xdr:row>
      <xdr:rowOff>171360</xdr:rowOff>
    </xdr:from>
    <xdr:to>
      <xdr:col>17</xdr:col>
      <xdr:colOff>529560</xdr:colOff>
      <xdr:row>92</xdr:row>
      <xdr:rowOff>84960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independent-verification.s3.amazonaws.com/windros/foto_2026-04-04T02:51:07.795Z0.jpg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I1000"/>
  <sheetViews>
    <sheetView zoomScaleNormal="100" workbookViewId="0">
      <selection activeCell="O12" sqref="O12"/>
    </sheetView>
  </sheetViews>
  <sheetFormatPr defaultColWidth="14.44140625" defaultRowHeight="14.4" x14ac:dyDescent="0.3"/>
  <cols>
    <col min="1" max="1" width="7.44140625" customWidth="1"/>
    <col min="3" max="3" width="15.5546875" customWidth="1"/>
    <col min="4" max="4" width="9.5546875" customWidth="1"/>
    <col min="5" max="5" width="15.44140625" customWidth="1"/>
    <col min="6" max="6" width="12.88671875" customWidth="1"/>
    <col min="7" max="7" width="12.109375" customWidth="1"/>
    <col min="8" max="8" width="12.44140625" customWidth="1"/>
    <col min="9" max="9" width="48.5546875" customWidth="1"/>
    <col min="10" max="26" width="8.5546875" customWidth="1"/>
  </cols>
  <sheetData>
    <row r="2" spans="2:9" ht="14.25" customHeight="1" x14ac:dyDescent="0.3">
      <c r="D2" s="5" t="s">
        <v>0</v>
      </c>
    </row>
    <row r="3" spans="2:9" ht="14.25" customHeight="1" x14ac:dyDescent="0.3">
      <c r="B3" s="231" t="s">
        <v>1</v>
      </c>
      <c r="C3" s="231"/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2:9" ht="14.25" customHeight="1" x14ac:dyDescent="0.3">
      <c r="B4" s="6" t="s">
        <v>8</v>
      </c>
      <c r="C4" s="6" t="s">
        <v>9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7" t="s">
        <v>10</v>
      </c>
    </row>
    <row r="5" spans="2:9" ht="14.25" customHeight="1" x14ac:dyDescent="0.3">
      <c r="B5" s="6" t="s">
        <v>11</v>
      </c>
      <c r="C5" s="6" t="s">
        <v>12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7" t="s">
        <v>10</v>
      </c>
    </row>
    <row r="6" spans="2:9" ht="14.25" customHeight="1" x14ac:dyDescent="0.3">
      <c r="B6" s="6" t="s">
        <v>13</v>
      </c>
      <c r="C6" s="7" t="s">
        <v>14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8" t="s">
        <v>15</v>
      </c>
    </row>
    <row r="7" spans="2:9" ht="14.25" customHeight="1" x14ac:dyDescent="0.3">
      <c r="B7" s="6" t="s">
        <v>16</v>
      </c>
      <c r="C7" s="6" t="s">
        <v>17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7" t="s">
        <v>10</v>
      </c>
    </row>
    <row r="8" spans="2:9" ht="14.25" customHeight="1" x14ac:dyDescent="0.3">
      <c r="B8" s="6" t="s">
        <v>18</v>
      </c>
      <c r="C8" s="6" t="s">
        <v>19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7" t="s">
        <v>10</v>
      </c>
    </row>
    <row r="9" spans="2:9" ht="14.25" customHeight="1" x14ac:dyDescent="0.3">
      <c r="B9" s="6" t="s">
        <v>20</v>
      </c>
      <c r="C9" s="6" t="s">
        <v>21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8" t="s">
        <v>15</v>
      </c>
    </row>
    <row r="10" spans="2:9" ht="14.25" customHeight="1" x14ac:dyDescent="0.3">
      <c r="B10" s="6" t="s">
        <v>22</v>
      </c>
      <c r="C10" s="6" t="s">
        <v>23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8" t="s">
        <v>15</v>
      </c>
    </row>
    <row r="11" spans="2:9" ht="14.25" customHeight="1" x14ac:dyDescent="0.3">
      <c r="B11" s="6" t="s">
        <v>24</v>
      </c>
      <c r="C11" s="6" t="s">
        <v>25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7" t="s">
        <v>10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3:C3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92D050"/>
  </sheetPr>
  <dimension ref="A1:DW1504"/>
  <sheetViews>
    <sheetView tabSelected="1" zoomScaleNormal="100" workbookViewId="0">
      <pane ySplit="1" topLeftCell="A8" activePane="bottomLeft" state="frozen"/>
      <selection pane="bottomLeft" activeCell="CF953" sqref="CF953:CG985"/>
    </sheetView>
  </sheetViews>
  <sheetFormatPr defaultColWidth="14.44140625" defaultRowHeight="14.4" x14ac:dyDescent="0.3"/>
  <cols>
    <col min="2" max="4" width="16.33203125" customWidth="1"/>
    <col min="5" max="5" width="7.44140625" customWidth="1"/>
    <col min="6" max="6" width="8" customWidth="1"/>
    <col min="7" max="7" width="56.5546875" customWidth="1"/>
    <col min="8" max="8" width="12" customWidth="1"/>
    <col min="9" max="9" width="12.44140625" customWidth="1"/>
    <col min="10" max="10" width="12.109375" style="9" customWidth="1"/>
    <col min="11" max="11" width="12.5546875" customWidth="1"/>
    <col min="12" max="13" width="12.109375" style="9" customWidth="1"/>
    <col min="14" max="14" width="12.44140625" customWidth="1"/>
    <col min="15" max="15" width="9" customWidth="1"/>
    <col min="16" max="16" width="10.5546875" customWidth="1"/>
    <col min="17" max="17" width="12.109375" customWidth="1"/>
    <col min="18" max="18" width="9.5546875" customWidth="1"/>
    <col min="19" max="19" width="12.44140625" customWidth="1"/>
    <col min="20" max="20" width="11.5546875" customWidth="1"/>
    <col min="23" max="23" width="12.5546875" style="223" customWidth="1"/>
    <col min="24" max="24" width="13.109375" customWidth="1"/>
    <col min="25" max="25" width="15.44140625" style="223" customWidth="1"/>
    <col min="26" max="26" width="10" customWidth="1"/>
    <col min="27" max="27" width="9.5546875" customWidth="1"/>
    <col min="28" max="28" width="15" customWidth="1"/>
    <col min="29" max="29" width="15.109375" style="223" customWidth="1"/>
    <col min="30" max="30" width="17.88671875" customWidth="1"/>
    <col min="31" max="31" width="13" customWidth="1"/>
    <col min="32" max="32" width="13.88671875" customWidth="1"/>
    <col min="33" max="33" width="14.5546875" customWidth="1"/>
    <col min="34" max="34" width="15" customWidth="1"/>
    <col min="36" max="36" width="13.44140625" customWidth="1"/>
    <col min="37" max="37" width="12.5546875" customWidth="1"/>
    <col min="38" max="38" width="15.109375" customWidth="1"/>
    <col min="39" max="39" width="14" customWidth="1"/>
    <col min="40" max="40" width="12.5546875" customWidth="1"/>
    <col min="41" max="41" width="20.109375" customWidth="1"/>
    <col min="42" max="43" width="15.88671875" customWidth="1"/>
    <col min="44" max="44" width="15.5546875" customWidth="1"/>
    <col min="45" max="45" width="17.44140625" customWidth="1"/>
    <col min="46" max="46" width="9.5546875" customWidth="1"/>
    <col min="47" max="47" width="14" customWidth="1"/>
    <col min="48" max="48" width="19.5546875" customWidth="1"/>
    <col min="49" max="49" width="165" customWidth="1"/>
    <col min="50" max="50" width="15.44140625" style="9" customWidth="1"/>
    <col min="51" max="51" width="12.5546875" style="9" customWidth="1"/>
    <col min="52" max="52" width="13.44140625" style="9" customWidth="1"/>
    <col min="53" max="53" width="15.5546875" style="9" customWidth="1"/>
    <col min="54" max="54" width="13.44140625" style="9" customWidth="1"/>
    <col min="55" max="55" width="11.88671875" style="9" customWidth="1"/>
    <col min="56" max="57" width="19.44140625" customWidth="1"/>
    <col min="58" max="58" width="13.44140625" customWidth="1"/>
    <col min="59" max="59" width="13.109375" customWidth="1"/>
    <col min="60" max="61" width="12.109375" style="223" customWidth="1"/>
    <col min="62" max="62" width="11.44140625" customWidth="1"/>
    <col min="63" max="63" width="13.44140625" customWidth="1"/>
    <col min="64" max="64" width="11" customWidth="1"/>
    <col min="65" max="65" width="8.88671875" customWidth="1"/>
    <col min="66" max="66" width="20.44140625" customWidth="1"/>
    <col min="67" max="67" width="21.44140625" customWidth="1"/>
    <col min="68" max="68" width="32.33203125" customWidth="1"/>
    <col min="69" max="69" width="21.44140625" customWidth="1"/>
    <col min="70" max="70" width="11.44140625" customWidth="1"/>
    <col min="71" max="71" width="13.5546875" customWidth="1"/>
    <col min="72" max="72" width="16.44140625" customWidth="1"/>
    <col min="73" max="73" width="14.5546875" style="223" customWidth="1"/>
    <col min="74" max="74" width="17.109375" style="223" customWidth="1"/>
    <col min="75" max="75" width="17.44140625" customWidth="1"/>
    <col min="76" max="76" width="19.109375" customWidth="1"/>
    <col min="77" max="77" width="20.44140625" customWidth="1"/>
    <col min="78" max="78" width="16.44140625" customWidth="1"/>
    <col min="79" max="79" width="18.44140625" customWidth="1"/>
    <col min="80" max="80" width="13.5546875" customWidth="1"/>
    <col min="81" max="81" width="16.44140625" customWidth="1"/>
    <col min="82" max="83" width="14.5546875" style="223" customWidth="1"/>
    <col min="84" max="84" width="16.5546875" customWidth="1"/>
    <col min="85" max="85" width="17.5546875" customWidth="1"/>
    <col min="86" max="86" width="17.88671875" customWidth="1"/>
    <col min="87" max="87" width="14.109375" customWidth="1"/>
    <col min="88" max="88" width="21.44140625" customWidth="1"/>
    <col min="89" max="89" width="16.33203125" customWidth="1"/>
    <col min="90" max="90" width="35.88671875" customWidth="1"/>
    <col min="91" max="91" width="52.109375" customWidth="1"/>
    <col min="92" max="92" width="15.6640625" customWidth="1"/>
    <col min="93" max="93" width="11.44140625" customWidth="1"/>
    <col min="94" max="94" width="11.33203125" customWidth="1"/>
    <col min="95" max="95" width="23.5546875" customWidth="1"/>
    <col min="96" max="96" width="25.109375" hidden="1" customWidth="1"/>
    <col min="97" max="97" width="22.5546875" hidden="1" customWidth="1"/>
    <col min="98" max="98" width="25" hidden="1" customWidth="1"/>
    <col min="99" max="99" width="20.88671875" customWidth="1"/>
    <col min="100" max="100" width="13.88671875" customWidth="1"/>
    <col min="101" max="101" width="20.109375" customWidth="1"/>
    <col min="102" max="102" width="15.109375" customWidth="1"/>
    <col min="103" max="103" width="14.88671875" customWidth="1"/>
    <col min="104" max="104" width="19.109375" customWidth="1"/>
    <col min="105" max="105" width="31" customWidth="1"/>
    <col min="106" max="106" width="19.44140625" customWidth="1"/>
    <col min="107" max="107" width="19.5546875" customWidth="1"/>
    <col min="108" max="108" width="63.88671875" customWidth="1"/>
    <col min="109" max="109" width="26.5546875" customWidth="1"/>
    <col min="110" max="110" width="37.44140625" customWidth="1"/>
    <col min="112" max="112" width="12" customWidth="1"/>
    <col min="113" max="113" width="13.5546875" customWidth="1"/>
    <col min="114" max="114" width="20.109375" customWidth="1"/>
    <col min="115" max="115" width="16" hidden="1" customWidth="1"/>
    <col min="116" max="116" width="16" customWidth="1"/>
    <col min="117" max="117" width="11.88671875" customWidth="1"/>
    <col min="118" max="118" width="12.44140625" customWidth="1"/>
    <col min="119" max="119" width="16.5546875" customWidth="1"/>
    <col min="120" max="126" width="8.5546875" customWidth="1"/>
  </cols>
  <sheetData>
    <row r="1" spans="1:126" ht="51" customHeight="1" x14ac:dyDescent="0.3">
      <c r="B1" s="10" t="s">
        <v>26</v>
      </c>
      <c r="C1" s="10" t="s">
        <v>27</v>
      </c>
      <c r="D1" s="10" t="s">
        <v>28</v>
      </c>
      <c r="E1" s="11" t="s">
        <v>29</v>
      </c>
      <c r="F1" s="10" t="s">
        <v>30</v>
      </c>
      <c r="G1" s="10" t="s">
        <v>31</v>
      </c>
      <c r="H1" s="12" t="s">
        <v>32</v>
      </c>
      <c r="I1" s="10" t="s">
        <v>33</v>
      </c>
      <c r="J1" s="13" t="s">
        <v>34</v>
      </c>
      <c r="K1" s="10" t="s">
        <v>35</v>
      </c>
      <c r="L1" s="13" t="s">
        <v>36</v>
      </c>
      <c r="M1" s="13" t="s">
        <v>37</v>
      </c>
      <c r="N1" s="10" t="s">
        <v>38</v>
      </c>
      <c r="O1" s="10" t="s">
        <v>39</v>
      </c>
      <c r="P1" s="10" t="s">
        <v>40</v>
      </c>
      <c r="Q1" s="10" t="s">
        <v>41</v>
      </c>
      <c r="R1" s="10" t="s">
        <v>42</v>
      </c>
      <c r="S1" s="10" t="s">
        <v>43</v>
      </c>
      <c r="T1" s="10" t="s">
        <v>44</v>
      </c>
      <c r="U1" s="10" t="s">
        <v>45</v>
      </c>
      <c r="V1" s="10" t="s">
        <v>46</v>
      </c>
      <c r="W1" s="226" t="s">
        <v>47</v>
      </c>
      <c r="X1" s="10" t="s">
        <v>48</v>
      </c>
      <c r="Y1" s="226" t="s">
        <v>49</v>
      </c>
      <c r="Z1" s="10" t="s">
        <v>50</v>
      </c>
      <c r="AA1" s="10" t="s">
        <v>51</v>
      </c>
      <c r="AB1" s="10" t="s">
        <v>52</v>
      </c>
      <c r="AC1" s="226" t="s">
        <v>53</v>
      </c>
      <c r="AD1" s="10" t="s">
        <v>54</v>
      </c>
      <c r="AE1" s="10" t="s">
        <v>55</v>
      </c>
      <c r="AF1" s="10" t="s">
        <v>56</v>
      </c>
      <c r="AG1" s="10" t="s">
        <v>57</v>
      </c>
      <c r="AH1" s="10" t="s">
        <v>58</v>
      </c>
      <c r="AI1" s="10" t="s">
        <v>59</v>
      </c>
      <c r="AJ1" s="10" t="s">
        <v>60</v>
      </c>
      <c r="AK1" s="10" t="s">
        <v>61</v>
      </c>
      <c r="AL1" s="10" t="s">
        <v>62</v>
      </c>
      <c r="AM1" s="10" t="s">
        <v>63</v>
      </c>
      <c r="AN1" s="10" t="s">
        <v>64</v>
      </c>
      <c r="AO1" s="13" t="s">
        <v>65</v>
      </c>
      <c r="AP1" s="10" t="s">
        <v>66</v>
      </c>
      <c r="AQ1" s="10" t="s">
        <v>67</v>
      </c>
      <c r="AR1" s="10" t="s">
        <v>68</v>
      </c>
      <c r="AS1" s="10" t="s">
        <v>69</v>
      </c>
      <c r="AT1" s="10" t="s">
        <v>70</v>
      </c>
      <c r="AU1" s="10" t="s">
        <v>71</v>
      </c>
      <c r="AV1" s="10" t="s">
        <v>72</v>
      </c>
      <c r="AW1" s="10" t="s">
        <v>73</v>
      </c>
      <c r="AX1" s="13" t="s">
        <v>74</v>
      </c>
      <c r="AY1" s="13" t="s">
        <v>75</v>
      </c>
      <c r="AZ1" s="13" t="s">
        <v>76</v>
      </c>
      <c r="BA1" s="13" t="s">
        <v>77</v>
      </c>
      <c r="BB1" s="13" t="s">
        <v>78</v>
      </c>
      <c r="BC1" s="13" t="s">
        <v>79</v>
      </c>
      <c r="BD1" s="14" t="s">
        <v>80</v>
      </c>
      <c r="BE1" s="15" t="s">
        <v>81</v>
      </c>
      <c r="BF1" s="15" t="s">
        <v>82</v>
      </c>
      <c r="BG1" s="15" t="s">
        <v>83</v>
      </c>
      <c r="BH1" s="221" t="s">
        <v>84</v>
      </c>
      <c r="BI1" s="221" t="s">
        <v>85</v>
      </c>
      <c r="BJ1" s="16" t="s">
        <v>86</v>
      </c>
      <c r="BK1" s="16" t="s">
        <v>87</v>
      </c>
      <c r="BL1" s="16" t="s">
        <v>88</v>
      </c>
      <c r="BM1" s="16" t="s">
        <v>89</v>
      </c>
      <c r="BN1" s="15" t="s">
        <v>90</v>
      </c>
      <c r="BO1" s="15" t="s">
        <v>91</v>
      </c>
      <c r="BP1" s="15" t="s">
        <v>92</v>
      </c>
      <c r="BQ1" s="15" t="s">
        <v>93</v>
      </c>
      <c r="BR1" s="15" t="s">
        <v>94</v>
      </c>
      <c r="BS1" s="17" t="s">
        <v>95</v>
      </c>
      <c r="BT1" s="17" t="s">
        <v>96</v>
      </c>
      <c r="BU1" s="221" t="s">
        <v>84</v>
      </c>
      <c r="BV1" s="221" t="s">
        <v>97</v>
      </c>
      <c r="BW1" s="17" t="s">
        <v>98</v>
      </c>
      <c r="BX1" s="17" t="s">
        <v>97</v>
      </c>
      <c r="BY1" s="17" t="s">
        <v>99</v>
      </c>
      <c r="BZ1" s="17" t="s">
        <v>91</v>
      </c>
      <c r="CA1" s="17" t="s">
        <v>100</v>
      </c>
      <c r="CB1" s="17" t="s">
        <v>95</v>
      </c>
      <c r="CC1" s="17" t="s">
        <v>101</v>
      </c>
      <c r="CD1" s="221" t="s">
        <v>84</v>
      </c>
      <c r="CE1" s="221" t="s">
        <v>97</v>
      </c>
      <c r="CF1" s="17" t="s">
        <v>98</v>
      </c>
      <c r="CG1" s="17" t="s">
        <v>102</v>
      </c>
      <c r="CH1" s="17" t="s">
        <v>103</v>
      </c>
      <c r="CI1" s="17" t="s">
        <v>91</v>
      </c>
      <c r="CJ1" s="17" t="s">
        <v>100</v>
      </c>
      <c r="CK1" s="18" t="s">
        <v>104</v>
      </c>
      <c r="CL1" s="16" t="s">
        <v>105</v>
      </c>
      <c r="CM1" s="18" t="s">
        <v>106</v>
      </c>
      <c r="CN1" s="18" t="s">
        <v>107</v>
      </c>
      <c r="CO1" s="18" t="s">
        <v>108</v>
      </c>
      <c r="CP1" s="18" t="s">
        <v>109</v>
      </c>
      <c r="CQ1" s="18" t="s">
        <v>110</v>
      </c>
      <c r="CR1" s="18" t="s">
        <v>111</v>
      </c>
      <c r="CS1" s="19" t="s">
        <v>112</v>
      </c>
      <c r="CT1" s="19" t="s">
        <v>113</v>
      </c>
      <c r="CU1" s="16" t="s">
        <v>114</v>
      </c>
      <c r="CV1" s="16" t="s">
        <v>115</v>
      </c>
      <c r="CW1" s="18" t="s">
        <v>116</v>
      </c>
      <c r="CX1" s="16" t="s">
        <v>117</v>
      </c>
      <c r="CY1" s="18" t="s">
        <v>118</v>
      </c>
      <c r="CZ1" s="18" t="s">
        <v>119</v>
      </c>
      <c r="DA1" s="16" t="s">
        <v>120</v>
      </c>
      <c r="DB1" s="16" t="s">
        <v>121</v>
      </c>
      <c r="DC1" s="18" t="s">
        <v>122</v>
      </c>
      <c r="DD1" s="16" t="s">
        <v>123</v>
      </c>
      <c r="DE1" s="18" t="s">
        <v>124</v>
      </c>
      <c r="DF1" s="18" t="s">
        <v>125</v>
      </c>
      <c r="DG1" s="20" t="s">
        <v>126</v>
      </c>
      <c r="DH1" s="20" t="s">
        <v>127</v>
      </c>
      <c r="DI1" s="20" t="s">
        <v>128</v>
      </c>
      <c r="DJ1" s="20" t="s">
        <v>129</v>
      </c>
      <c r="DK1" s="15" t="s">
        <v>130</v>
      </c>
      <c r="DL1" s="15" t="s">
        <v>131</v>
      </c>
      <c r="DM1" s="21" t="s">
        <v>132</v>
      </c>
      <c r="DN1" s="20" t="s">
        <v>133</v>
      </c>
      <c r="DO1" s="20" t="s">
        <v>134</v>
      </c>
      <c r="DQ1" s="5" t="s">
        <v>135</v>
      </c>
    </row>
    <row r="2" spans="1:126" ht="14.25" hidden="1" customHeight="1" x14ac:dyDescent="0.3">
      <c r="B2" s="5"/>
      <c r="C2" s="5"/>
      <c r="D2" s="5"/>
      <c r="E2" s="22" t="s">
        <v>136</v>
      </c>
      <c r="F2" s="22" t="s">
        <v>137</v>
      </c>
      <c r="G2" s="23" t="s">
        <v>138</v>
      </c>
      <c r="H2" s="23">
        <v>-23.341598999999999</v>
      </c>
      <c r="I2" s="23">
        <v>-46.826290999999998</v>
      </c>
      <c r="J2" s="24" t="s">
        <v>139</v>
      </c>
      <c r="K2" s="25"/>
      <c r="L2" s="24" t="s">
        <v>140</v>
      </c>
      <c r="M2" s="24" t="s">
        <v>141</v>
      </c>
      <c r="N2" s="26">
        <v>60</v>
      </c>
      <c r="O2" s="27" t="s">
        <v>142</v>
      </c>
      <c r="P2" s="27" t="s">
        <v>143</v>
      </c>
      <c r="Q2" s="26">
        <f t="shared" ref="Q2:Q65" si="0">N2*AH2*2</f>
        <v>120</v>
      </c>
      <c r="R2" s="27">
        <v>1</v>
      </c>
      <c r="S2" s="28">
        <v>2</v>
      </c>
      <c r="T2" s="28">
        <v>5</v>
      </c>
      <c r="U2" s="23"/>
      <c r="V2" s="23"/>
      <c r="W2" s="29"/>
      <c r="X2" s="28">
        <v>1.5</v>
      </c>
      <c r="Y2" s="27"/>
      <c r="Z2" s="29"/>
      <c r="AA2" s="30"/>
      <c r="AB2" s="27"/>
      <c r="AC2" s="27"/>
      <c r="AD2" s="27" t="s">
        <v>144</v>
      </c>
      <c r="AE2" s="27" t="s">
        <v>145</v>
      </c>
      <c r="AF2" s="27">
        <v>22</v>
      </c>
      <c r="AG2" s="27">
        <v>7.3</v>
      </c>
      <c r="AH2" s="27">
        <v>1</v>
      </c>
      <c r="AI2" s="27">
        <v>0.65</v>
      </c>
      <c r="AJ2" s="27">
        <v>1.3</v>
      </c>
      <c r="AK2" s="27">
        <f t="shared" ref="AK2:AK65" si="1">AJ2-AI2</f>
        <v>0.65</v>
      </c>
      <c r="AL2" s="27" t="s">
        <v>143</v>
      </c>
      <c r="AM2" s="27" t="s">
        <v>143</v>
      </c>
      <c r="AN2" s="27" t="s">
        <v>146</v>
      </c>
      <c r="AO2" s="27">
        <f t="shared" ref="AO2:AO65" si="2">IF(AD2="Unilateral",2*AH2,IF(AD2="Bilateral Alternada",3*AH2,IF(AD2="Bilateral Frontal",4*AH2,IF(AD2="Canteiro Central",2*AH2,"erro"))))</f>
        <v>2</v>
      </c>
      <c r="AP2" s="27"/>
      <c r="AQ2" s="27"/>
      <c r="AR2" s="27"/>
      <c r="AS2" s="27"/>
      <c r="AT2" s="27"/>
      <c r="AU2" s="27"/>
      <c r="AV2" s="27">
        <f t="shared" ref="AV2:AV65" si="3">IF(AP2=0,0,IF(AD2="Unilateral",2*AP2,IF(AD2="Bilateral Alternada",3*AP2,IF(AD2="Bilateral Frontal",4*AP2,IF(AD2="Canteiro Central",2*AP2,"erro")))))</f>
        <v>0</v>
      </c>
      <c r="AW2" s="27"/>
      <c r="AX2" s="28">
        <f>VLOOKUP(J2,ABNT5101!$I$3:$J$9,2)</f>
        <v>7.5</v>
      </c>
      <c r="AY2" s="28">
        <f>VLOOKUP(J2,ABNT5101!$I$3:$M$9,5)</f>
        <v>0.18</v>
      </c>
      <c r="AZ2" s="28" t="str">
        <f>_xlfn.XLOOKUP(J2,ABNT5101!I:I,ABNT5101!L:L)</f>
        <v>-</v>
      </c>
      <c r="BA2" s="28">
        <f>_xlfn.XLOOKUP(J2,ABNT5101!$I:$I,ABNT5101!M:M)</f>
        <v>0.18</v>
      </c>
      <c r="BB2" s="28" t="str">
        <f>_xlfn.XLOOKUP(J2,ABNT5101!$I:$I,ABNT5101!N:N)</f>
        <v>-</v>
      </c>
      <c r="BC2" s="28">
        <f>_xlfn.XLOOKUP(J2,ABNT5101!$I:$I,ABNT5101!O:O)</f>
        <v>16</v>
      </c>
      <c r="BD2" s="31" t="str">
        <f t="shared" ref="BD2:BD65" si="4">IF(BN2="NÃO ATENDE","NÃO ATENDE",IF(BY2="NÃO ATENDE","NÃO ATENDE",IF(CH2="NÃO ATENDE","NÃO ATENDE","ATENDE")))</f>
        <v>NÃO ATENDE</v>
      </c>
      <c r="BE2" s="32">
        <f t="shared" ref="BE2:BE33" si="5">BH2/AX2-1</f>
        <v>-1</v>
      </c>
      <c r="BF2" s="32">
        <f t="shared" ref="BF2:BF33" si="6">BI2/AY2-1</f>
        <v>-1</v>
      </c>
      <c r="BG2" s="32" t="str">
        <f t="shared" ref="BG2:BG65" si="7">IF($J2="M6",BJ2/AZ2-1,"-")</f>
        <v>-</v>
      </c>
      <c r="BH2" s="33"/>
      <c r="BI2" s="33"/>
      <c r="BJ2" s="34"/>
      <c r="BK2" s="34"/>
      <c r="BL2" s="35"/>
      <c r="BM2" s="34"/>
      <c r="BN2" s="31" t="str">
        <f t="shared" ref="BN2:BN65" si="8">IF(OR(BO2="NÃO ATENDE",BP2="NÃO ATENDE",BQ2="NÃO ATENDE"),"NÃO ATENDE","ATENDE")</f>
        <v>NÃO ATENDE</v>
      </c>
      <c r="BO2" s="31" t="str">
        <f t="shared" ref="BO2:BO33" si="9">IF(BH2&gt;=AX2,"ATENDE",IF(BH2&gt;=0.99*AX2,"ATENDIMENTO LIMIAR","NÃO ATENDE"))</f>
        <v>NÃO ATENDE</v>
      </c>
      <c r="BP2" s="31" t="str">
        <f t="shared" ref="BP2:BP33" si="10">IF(BI2&gt;=AY2,"ATENDE",IF(BI2&gt;=(AY2-0.02),"ATENDIMENTO LIMIAR","NÃO ATENDE"))</f>
        <v>NÃO ATENDE</v>
      </c>
      <c r="BQ2" s="31" t="str">
        <f t="shared" ref="BQ2:BQ65" si="11">IF(AZ2="-","ATENDE",IF(BJ2&gt;=AZ2,"ATENDE",IF(BJ2&gt;=(AZ2-0.02),"ATENDIMENTO LIMIAR","NÃO ATENDE")))</f>
        <v>ATENDE</v>
      </c>
      <c r="BR2" s="36" t="str">
        <f t="shared" ref="BR2:BR65" si="12">J2</f>
        <v>C5</v>
      </c>
      <c r="BS2" s="36" t="str">
        <f t="shared" ref="BS2:BS65" si="13">L2</f>
        <v>P6</v>
      </c>
      <c r="BT2" s="37">
        <f t="shared" ref="BT2:BT65" si="14">IF(BU2="-","-",BU2/BW2-1)</f>
        <v>-1</v>
      </c>
      <c r="BU2" s="33"/>
      <c r="BV2" s="33"/>
      <c r="BW2" s="36">
        <f>IF(BS2="-","-",_xlfn.XLOOKUP(BS2,ABNT5101!$B$4:$B$9,ABNT5101!$C$4:$C$9))</f>
        <v>3</v>
      </c>
      <c r="BX2" s="36">
        <f>IF(BS2="-","-",_xlfn.XLOOKUP(BS2,ABNT5101!$B$4:$B$9,ABNT5101!$D$4:$D$9))</f>
        <v>0.6</v>
      </c>
      <c r="BY2" s="31" t="str">
        <f t="shared" ref="BY2:BY65" si="15">IF(BZ2="-","-",IF(BZ2="NÃO ATENDE","NÃO ATENDE",IF(CA2="NÃO ATENDE","NÃO ATENDE","ATENDE")))</f>
        <v>NÃO ATENDE</v>
      </c>
      <c r="BZ2" s="31" t="str">
        <f t="shared" ref="BZ2:BZ65" si="16">IF(BS2="-","-",IF(BU2&gt;=BW2,"ATENDE",IF(BU2&gt;=(BW2*0.99),"ATENDIMENTO LIMIAR","NÃO ATENDE")))</f>
        <v>NÃO ATENDE</v>
      </c>
      <c r="CA2" s="31" t="str">
        <f t="shared" ref="CA2:CA65" si="17">IF(BS2="-","-",IF(BV2&gt;=BX2,"ATENDE","NÃO ATENDE"))</f>
        <v>NÃO ATENDE</v>
      </c>
      <c r="CB2" s="36" t="str">
        <f t="shared" ref="CB2:CB33" si="18">BS2</f>
        <v>P6</v>
      </c>
      <c r="CC2" s="37">
        <f t="shared" ref="CC2:CC65" si="19">IF(CD2="-","-",CD2/CF2-1)</f>
        <v>-1</v>
      </c>
      <c r="CD2" s="38"/>
      <c r="CE2" s="38"/>
      <c r="CF2" s="31">
        <f>IF(CB2="-","-",_xlfn.XLOOKUP(CB2,ABNT5101!$B$4:$B$9,ABNT5101!$C$4:$C$9))</f>
        <v>3</v>
      </c>
      <c r="CG2" s="36">
        <f>IF(CB2="-","-",_xlfn.XLOOKUP(CB2,ABNT5101!$B$4:$B$9,ABNT5101!$D$4:$D$9))</f>
        <v>0.6</v>
      </c>
      <c r="CH2" s="31" t="str">
        <f t="shared" ref="CH2:CH65" si="20">IF(CI2="-","-",IF(CI2="NÃO ATENDE","NÃO ATENDE",IF(CJ2="NÃO ATENDE","NÃO ATENDE","ATENDE")))</f>
        <v>NÃO ATENDE</v>
      </c>
      <c r="CI2" s="31" t="str">
        <f t="shared" ref="CI2:CI65" si="21">IF(CB2="-","-",IF(CD2&gt;=(CF2),"ATENDE",IF(CD2&gt;=(0.99*CF2),"ATENDIMENTO LIMIAR","NÃO ATENDE")))</f>
        <v>NÃO ATENDE</v>
      </c>
      <c r="CJ2" s="31" t="str">
        <f t="shared" ref="CJ2:CJ65" si="22">IF(CB2="-","-",IF(CE2&gt;=CG2,"ATENDE","NÃO ATENDE"))</f>
        <v>NÃO ATENDE</v>
      </c>
      <c r="CK2" s="39" t="e">
        <f>_xlfn.XLOOKUP(CL2,'Banco de dados'!$B:$B,'Banco de dados'!$D:$D)</f>
        <v>#N/A</v>
      </c>
      <c r="CL2" s="40"/>
      <c r="CM2" s="39" t="e">
        <f>_xlfn.XLOOKUP(CL2,'Banco de dados'!$B:$B,'Banco de dados'!$E:$E)</f>
        <v>#N/A</v>
      </c>
      <c r="CN2" s="39"/>
      <c r="CO2" s="39" t="e">
        <f>IF(CN2="-","-",_xlfn.XLOOKUP(CN2,'Banco de dados'!$B:$B,'Banco de dados'!$E:$E))</f>
        <v>#N/A</v>
      </c>
      <c r="CP2" s="41">
        <f t="shared" ref="CP2:CP65" si="23">AH2</f>
        <v>1</v>
      </c>
      <c r="CQ2" s="39" t="e">
        <f>_xlfn.XLOOKUP(CL2,'Banco de dados'!$B:$B,'Banco de dados'!$H:$H)</f>
        <v>#N/A</v>
      </c>
      <c r="CR2" s="39" t="e">
        <f t="array" aca="1" ref="CR2" ca="1">_xludf.xlookup(CN2,'Banco de dados'!$B:$B,'Banco de dados'!$H:$H)</f>
        <v>#NAME?</v>
      </c>
      <c r="CS2" s="39" t="e">
        <f t="array" aca="1" ref="CS2" ca="1">_xludf.xlookup(CL2,'Banco de dados'!$B:$B,'Banco de dados'!$F:$F)</f>
        <v>#NAME?</v>
      </c>
      <c r="CT2" s="39" t="e">
        <f t="array" aca="1" ref="CT2" ca="1">_xludf.xlookup(CN2,'Banco de dados'!$B:$B,'Banco de dados'!$F:$F)</f>
        <v>#NAME?</v>
      </c>
      <c r="CU2" s="42"/>
      <c r="CV2" s="40"/>
      <c r="CW2" s="39" t="str">
        <f>IF(AJ2=0.5,"Suporte",IF(AND(AJ2&gt;='Braços de IP'!$B$9,AJ2&lt;='Braços de IP'!$D$9),'Braços de IP'!$E$9,IF(AND(AJ2&gt;='Braços de IP'!$B$10,AJ2&lt;='Braços de IP'!$D$10),'Braços de IP'!$E$10,IF(AND(AJ2&gt;='Braços de IP'!$B$11,AJ2&lt;='Braços de IP'!$D$11),'Braços de IP'!$E$11,IF(AND(AJ2&gt;='Braços de IP'!$B$12,AJ2&lt;='Braços de IP'!$D$12),'Braços de IP'!$E$12,IF(AND(AJ2&gt;='Braços de IP'!$B$13,AJ2&lt;='Braços de IP'!$D$13),'Braços de IP'!$E$13,IF(AND(AJ2&gt;='Braços de IP'!$B$14,AJ2&lt;='Braços de IP'!$D$14),'Braços de IP'!$E$14,"ERRO")))))))</f>
        <v>Curto II</v>
      </c>
      <c r="CX2" s="40"/>
      <c r="CY2" s="39" t="str">
        <f>IF($CX2="","",VLOOKUP($CX2,'Braços de IP'!$E$9:$I$15,2,0))</f>
        <v/>
      </c>
      <c r="CZ2" s="43" t="str">
        <f>IF($CX2="","",VLOOKUP($CX2,'Braços de IP'!$E$9:$I$15,5,0))</f>
        <v/>
      </c>
      <c r="DA2" s="39"/>
      <c r="DB2" s="39"/>
      <c r="DC2" s="39"/>
      <c r="DD2" s="39"/>
      <c r="DE2" s="39"/>
      <c r="DF2" s="39"/>
      <c r="DG2" s="44" t="e">
        <f t="shared" ref="DG2:DG65" si="24">CQ2</f>
        <v>#N/A</v>
      </c>
      <c r="DH2" s="45">
        <f t="shared" ref="DH2:DH65" si="25">N2</f>
        <v>60</v>
      </c>
      <c r="DI2" s="44" t="e">
        <f t="shared" ref="DI2:DI65" si="26">SUM(DG2:DH2)*CP2</f>
        <v>#N/A</v>
      </c>
      <c r="DJ2" s="46" t="e">
        <f t="shared" ref="DJ2:DJ65" si="27">1-DG2/DH2</f>
        <v>#N/A</v>
      </c>
      <c r="DK2" s="47" t="s">
        <v>147</v>
      </c>
      <c r="DL2" s="48"/>
      <c r="DM2" s="49"/>
      <c r="DN2" s="23" t="s">
        <v>148</v>
      </c>
      <c r="DO2" s="23"/>
      <c r="DQ2" s="50" t="e">
        <f t="shared" ref="DQ2:DQ65" si="28">((N2+O2)-CQ2)/(N2+O2)</f>
        <v>#VALUE!</v>
      </c>
      <c r="DS2" s="5" t="s">
        <v>5</v>
      </c>
      <c r="DT2" s="5">
        <f t="shared" ref="DT2:DT33" si="29">COUNTIF(J:J,DS2)/3</f>
        <v>0</v>
      </c>
      <c r="DU2" s="50" t="e">
        <f t="shared" ref="DU2:DU33" si="30">DT2/$DT$414</f>
        <v>#DIV/0!</v>
      </c>
      <c r="DV2" s="50" t="e">
        <f t="shared" ref="DV2:DV33" si="31">DT2/SUM($DT$315:$DT$342)</f>
        <v>#DIV/0!</v>
      </c>
    </row>
    <row r="3" spans="1:126" ht="14.25" hidden="1" customHeight="1" x14ac:dyDescent="0.3">
      <c r="B3" s="5"/>
      <c r="C3" s="5"/>
      <c r="D3" s="5"/>
      <c r="E3" s="22" t="s">
        <v>136</v>
      </c>
      <c r="F3" s="22" t="s">
        <v>137</v>
      </c>
      <c r="G3" s="23" t="s">
        <v>138</v>
      </c>
      <c r="H3" s="23">
        <v>-23.341598999999999</v>
      </c>
      <c r="I3" s="23">
        <v>-46.826290999999998</v>
      </c>
      <c r="J3" s="24" t="s">
        <v>139</v>
      </c>
      <c r="K3" s="25"/>
      <c r="L3" s="24" t="s">
        <v>140</v>
      </c>
      <c r="M3" s="24" t="s">
        <v>141</v>
      </c>
      <c r="N3" s="26">
        <v>60</v>
      </c>
      <c r="O3" s="27" t="s">
        <v>142</v>
      </c>
      <c r="P3" s="27" t="s">
        <v>143</v>
      </c>
      <c r="Q3" s="26">
        <f t="shared" si="0"/>
        <v>120</v>
      </c>
      <c r="R3" s="27">
        <v>1</v>
      </c>
      <c r="S3" s="28">
        <v>2</v>
      </c>
      <c r="T3" s="28">
        <v>5</v>
      </c>
      <c r="U3" s="23"/>
      <c r="V3" s="23"/>
      <c r="W3" s="29"/>
      <c r="X3" s="28">
        <v>1.5</v>
      </c>
      <c r="Y3" s="27"/>
      <c r="Z3" s="29"/>
      <c r="AA3" s="30"/>
      <c r="AB3" s="27"/>
      <c r="AC3" s="27"/>
      <c r="AD3" s="27" t="s">
        <v>144</v>
      </c>
      <c r="AE3" s="27" t="s">
        <v>145</v>
      </c>
      <c r="AF3" s="27">
        <v>22</v>
      </c>
      <c r="AG3" s="27">
        <v>7.3</v>
      </c>
      <c r="AH3" s="27">
        <v>1</v>
      </c>
      <c r="AI3" s="27">
        <v>0.65</v>
      </c>
      <c r="AJ3" s="27">
        <v>1.3</v>
      </c>
      <c r="AK3" s="27">
        <f t="shared" si="1"/>
        <v>0.65</v>
      </c>
      <c r="AL3" s="27" t="s">
        <v>143</v>
      </c>
      <c r="AM3" s="27" t="s">
        <v>143</v>
      </c>
      <c r="AN3" s="27" t="s">
        <v>146</v>
      </c>
      <c r="AO3" s="27">
        <f t="shared" si="2"/>
        <v>2</v>
      </c>
      <c r="AP3" s="27"/>
      <c r="AQ3" s="27"/>
      <c r="AR3" s="27"/>
      <c r="AS3" s="27"/>
      <c r="AT3" s="27"/>
      <c r="AU3" s="27"/>
      <c r="AV3" s="27">
        <f t="shared" si="3"/>
        <v>0</v>
      </c>
      <c r="AW3" s="27"/>
      <c r="AX3" s="28">
        <f>VLOOKUP(J3,ABNT5101!$I$3:$J$9,2)</f>
        <v>7.5</v>
      </c>
      <c r="AY3" s="28">
        <f>VLOOKUP(J3,ABNT5101!$I$3:$M$9,5)</f>
        <v>0.18</v>
      </c>
      <c r="AZ3" s="28" t="str">
        <f>_xlfn.XLOOKUP(J3,ABNT5101!I:I,ABNT5101!L:L)</f>
        <v>-</v>
      </c>
      <c r="BA3" s="28">
        <f>_xlfn.XLOOKUP(J3,ABNT5101!$I:$I,ABNT5101!M:M)</f>
        <v>0.18</v>
      </c>
      <c r="BB3" s="28" t="str">
        <f>_xlfn.XLOOKUP(J3,ABNT5101!$I:$I,ABNT5101!N:N)</f>
        <v>-</v>
      </c>
      <c r="BC3" s="28">
        <f>_xlfn.XLOOKUP(J3,ABNT5101!$I:$I,ABNT5101!O:O)</f>
        <v>16</v>
      </c>
      <c r="BD3" s="31" t="str">
        <f t="shared" si="4"/>
        <v>NÃO ATENDE</v>
      </c>
      <c r="BE3" s="32">
        <f t="shared" si="5"/>
        <v>-1</v>
      </c>
      <c r="BF3" s="32">
        <f t="shared" si="6"/>
        <v>-1</v>
      </c>
      <c r="BG3" s="32" t="str">
        <f t="shared" si="7"/>
        <v>-</v>
      </c>
      <c r="BH3" s="33"/>
      <c r="BI3" s="33"/>
      <c r="BJ3" s="34"/>
      <c r="BK3" s="34"/>
      <c r="BL3" s="35"/>
      <c r="BM3" s="34"/>
      <c r="BN3" s="31" t="str">
        <f t="shared" si="8"/>
        <v>NÃO ATENDE</v>
      </c>
      <c r="BO3" s="31" t="str">
        <f t="shared" si="9"/>
        <v>NÃO ATENDE</v>
      </c>
      <c r="BP3" s="31" t="str">
        <f t="shared" si="10"/>
        <v>NÃO ATENDE</v>
      </c>
      <c r="BQ3" s="31" t="str">
        <f t="shared" si="11"/>
        <v>ATENDE</v>
      </c>
      <c r="BR3" s="36" t="str">
        <f t="shared" si="12"/>
        <v>C5</v>
      </c>
      <c r="BS3" s="36" t="str">
        <f t="shared" si="13"/>
        <v>P6</v>
      </c>
      <c r="BT3" s="37">
        <f t="shared" si="14"/>
        <v>-1</v>
      </c>
      <c r="BU3" s="33"/>
      <c r="BV3" s="33"/>
      <c r="BW3" s="36">
        <f>IF(BS3="-","-",_xlfn.XLOOKUP(BS3,ABNT5101!$B$4:$B$9,ABNT5101!$C$4:$C$9))</f>
        <v>3</v>
      </c>
      <c r="BX3" s="36">
        <f>IF(BS3="-","-",_xlfn.XLOOKUP(BS3,ABNT5101!$B$4:$B$9,ABNT5101!$D$4:$D$9))</f>
        <v>0.6</v>
      </c>
      <c r="BY3" s="31" t="str">
        <f t="shared" si="15"/>
        <v>NÃO ATENDE</v>
      </c>
      <c r="BZ3" s="31" t="str">
        <f t="shared" si="16"/>
        <v>NÃO ATENDE</v>
      </c>
      <c r="CA3" s="31" t="str">
        <f t="shared" si="17"/>
        <v>NÃO ATENDE</v>
      </c>
      <c r="CB3" s="36" t="str">
        <f t="shared" si="18"/>
        <v>P6</v>
      </c>
      <c r="CC3" s="37">
        <f t="shared" si="19"/>
        <v>-1</v>
      </c>
      <c r="CD3" s="38"/>
      <c r="CE3" s="38"/>
      <c r="CF3" s="31">
        <f>IF(CB3="-","-",_xlfn.XLOOKUP(CB3,ABNT5101!$B$4:$B$9,ABNT5101!$C$4:$C$9))</f>
        <v>3</v>
      </c>
      <c r="CG3" s="36">
        <f>IF(CB3="-","-",_xlfn.XLOOKUP(CB3,ABNT5101!$B$4:$B$9,ABNT5101!$D$4:$D$9))</f>
        <v>0.6</v>
      </c>
      <c r="CH3" s="31" t="str">
        <f t="shared" si="20"/>
        <v>NÃO ATENDE</v>
      </c>
      <c r="CI3" s="31" t="str">
        <f t="shared" si="21"/>
        <v>NÃO ATENDE</v>
      </c>
      <c r="CJ3" s="31" t="str">
        <f t="shared" si="22"/>
        <v>NÃO ATENDE</v>
      </c>
      <c r="CK3" s="39" t="e">
        <f>_xlfn.XLOOKUP(CL3,'Banco de dados'!$B:$B,'Banco de dados'!$D:$D)</f>
        <v>#N/A</v>
      </c>
      <c r="CL3" s="40"/>
      <c r="CM3" s="39" t="e">
        <f>_xlfn.XLOOKUP(CL3,'Banco de dados'!$B:$B,'Banco de dados'!$E:$E)</f>
        <v>#N/A</v>
      </c>
      <c r="CN3" s="39"/>
      <c r="CO3" s="39" t="e">
        <f>IF(CN3="-","-",_xlfn.XLOOKUP(CN3,'Banco de dados'!$B:$B,'Banco de dados'!$E:$E))</f>
        <v>#N/A</v>
      </c>
      <c r="CP3" s="41">
        <f t="shared" si="23"/>
        <v>1</v>
      </c>
      <c r="CQ3" s="39" t="e">
        <f>_xlfn.XLOOKUP(CL3,'Banco de dados'!$B:$B,'Banco de dados'!$H:$H)</f>
        <v>#N/A</v>
      </c>
      <c r="CR3" s="39" t="e">
        <f t="array" aca="1" ref="CR3" ca="1">_xludf.xlookup(CN3,'Banco de dados'!$B:$B,'Banco de dados'!$H:$H)</f>
        <v>#NAME?</v>
      </c>
      <c r="CS3" s="39" t="e">
        <f t="array" aca="1" ref="CS3" ca="1">_xludf.xlookup(CL3,'Banco de dados'!$B:$B,'Banco de dados'!$F:$F)</f>
        <v>#NAME?</v>
      </c>
      <c r="CT3" s="39" t="e">
        <f t="array" aca="1" ref="CT3" ca="1">_xludf.xlookup(CN3,'Banco de dados'!$B:$B,'Banco de dados'!$F:$F)</f>
        <v>#NAME?</v>
      </c>
      <c r="CU3" s="42"/>
      <c r="CV3" s="40"/>
      <c r="CW3" s="39" t="str">
        <f>IF(AJ3=0.5,"Suporte",IF(AND(AJ3&gt;='Braços de IP'!$B$9,AJ3&lt;='Braços de IP'!$D$9),'Braços de IP'!$E$9,IF(AND(AJ3&gt;='Braços de IP'!$B$10,AJ3&lt;='Braços de IP'!$D$10),'Braços de IP'!$E$10,IF(AND(AJ3&gt;='Braços de IP'!$B$11,AJ3&lt;='Braços de IP'!$D$11),'Braços de IP'!$E$11,IF(AND(AJ3&gt;='Braços de IP'!$B$12,AJ3&lt;='Braços de IP'!$D$12),'Braços de IP'!$E$12,IF(AND(AJ3&gt;='Braços de IP'!$B$13,AJ3&lt;='Braços de IP'!$D$13),'Braços de IP'!$E$13,IF(AND(AJ3&gt;='Braços de IP'!$B$14,AJ3&lt;='Braços de IP'!$D$14),'Braços de IP'!$E$14,"ERRO")))))))</f>
        <v>Curto II</v>
      </c>
      <c r="CX3" s="40"/>
      <c r="CY3" s="39" t="str">
        <f>IF($CX3="","",VLOOKUP($CX3,'Braços de IP'!$E$9:$I$15,2,0))</f>
        <v/>
      </c>
      <c r="CZ3" s="43" t="str">
        <f>IF($CX3="","",VLOOKUP($CX3,'Braços de IP'!$E$9:$I$15,5,0))</f>
        <v/>
      </c>
      <c r="DA3" s="39"/>
      <c r="DB3" s="39"/>
      <c r="DC3" s="39"/>
      <c r="DD3" s="39"/>
      <c r="DE3" s="39"/>
      <c r="DF3" s="39"/>
      <c r="DG3" s="44" t="e">
        <f t="shared" si="24"/>
        <v>#N/A</v>
      </c>
      <c r="DH3" s="45">
        <f t="shared" si="25"/>
        <v>60</v>
      </c>
      <c r="DI3" s="44" t="e">
        <f t="shared" si="26"/>
        <v>#N/A</v>
      </c>
      <c r="DJ3" s="46" t="e">
        <f t="shared" si="27"/>
        <v>#N/A</v>
      </c>
      <c r="DK3" s="47" t="s">
        <v>147</v>
      </c>
      <c r="DL3" s="48"/>
      <c r="DM3" s="49"/>
      <c r="DN3" s="23" t="s">
        <v>148</v>
      </c>
      <c r="DO3" s="23"/>
      <c r="DQ3" s="50" t="e">
        <f t="shared" si="28"/>
        <v>#VALUE!</v>
      </c>
      <c r="DS3" s="5" t="s">
        <v>5</v>
      </c>
      <c r="DT3" s="5">
        <f t="shared" si="29"/>
        <v>0</v>
      </c>
      <c r="DU3" s="50" t="e">
        <f t="shared" si="30"/>
        <v>#DIV/0!</v>
      </c>
      <c r="DV3" s="50" t="e">
        <f t="shared" si="31"/>
        <v>#DIV/0!</v>
      </c>
    </row>
    <row r="4" spans="1:126" ht="14.25" hidden="1" customHeight="1" x14ac:dyDescent="0.3">
      <c r="B4" s="5"/>
      <c r="C4" s="5"/>
      <c r="D4" s="5"/>
      <c r="E4" s="22" t="s">
        <v>136</v>
      </c>
      <c r="F4" s="22" t="s">
        <v>137</v>
      </c>
      <c r="G4" s="23" t="s">
        <v>138</v>
      </c>
      <c r="H4" s="23">
        <v>-23.341598999999999</v>
      </c>
      <c r="I4" s="23">
        <v>-46.826290999999998</v>
      </c>
      <c r="J4" s="24" t="s">
        <v>139</v>
      </c>
      <c r="K4" s="25"/>
      <c r="L4" s="24" t="s">
        <v>140</v>
      </c>
      <c r="M4" s="24" t="s">
        <v>141</v>
      </c>
      <c r="N4" s="26">
        <v>60</v>
      </c>
      <c r="O4" s="27" t="s">
        <v>142</v>
      </c>
      <c r="P4" s="27" t="s">
        <v>143</v>
      </c>
      <c r="Q4" s="26">
        <f t="shared" si="0"/>
        <v>120</v>
      </c>
      <c r="R4" s="27">
        <v>1</v>
      </c>
      <c r="S4" s="28">
        <v>2</v>
      </c>
      <c r="T4" s="28">
        <v>5</v>
      </c>
      <c r="U4" s="23"/>
      <c r="V4" s="23"/>
      <c r="W4" s="29"/>
      <c r="X4" s="28">
        <v>1.5</v>
      </c>
      <c r="Y4" s="27"/>
      <c r="Z4" s="29"/>
      <c r="AA4" s="30"/>
      <c r="AB4" s="27"/>
      <c r="AC4" s="27"/>
      <c r="AD4" s="27" t="s">
        <v>144</v>
      </c>
      <c r="AE4" s="27" t="s">
        <v>145</v>
      </c>
      <c r="AF4" s="27">
        <v>22</v>
      </c>
      <c r="AG4" s="27">
        <v>7.3</v>
      </c>
      <c r="AH4" s="27">
        <v>1</v>
      </c>
      <c r="AI4" s="27">
        <v>0.65</v>
      </c>
      <c r="AJ4" s="27">
        <v>1.3</v>
      </c>
      <c r="AK4" s="27">
        <f t="shared" si="1"/>
        <v>0.65</v>
      </c>
      <c r="AL4" s="27" t="s">
        <v>143</v>
      </c>
      <c r="AM4" s="27" t="s">
        <v>143</v>
      </c>
      <c r="AN4" s="27" t="s">
        <v>146</v>
      </c>
      <c r="AO4" s="27">
        <f t="shared" si="2"/>
        <v>2</v>
      </c>
      <c r="AP4" s="27"/>
      <c r="AQ4" s="27"/>
      <c r="AR4" s="27"/>
      <c r="AS4" s="27"/>
      <c r="AT4" s="27"/>
      <c r="AU4" s="27"/>
      <c r="AV4" s="27">
        <f t="shared" si="3"/>
        <v>0</v>
      </c>
      <c r="AW4" s="27"/>
      <c r="AX4" s="28">
        <f>VLOOKUP(J4,ABNT5101!$I$3:$J$9,2)</f>
        <v>7.5</v>
      </c>
      <c r="AY4" s="28">
        <f>VLOOKUP(J4,ABNT5101!$I$3:$M$9,5)</f>
        <v>0.18</v>
      </c>
      <c r="AZ4" s="28" t="str">
        <f>_xlfn.XLOOKUP(J4,ABNT5101!I:I,ABNT5101!L:L)</f>
        <v>-</v>
      </c>
      <c r="BA4" s="28">
        <f>_xlfn.XLOOKUP(J4,ABNT5101!$I:$I,ABNT5101!M:M)</f>
        <v>0.18</v>
      </c>
      <c r="BB4" s="28" t="str">
        <f>_xlfn.XLOOKUP(J4,ABNT5101!$I:$I,ABNT5101!N:N)</f>
        <v>-</v>
      </c>
      <c r="BC4" s="28">
        <f>_xlfn.XLOOKUP(J4,ABNT5101!$I:$I,ABNT5101!O:O)</f>
        <v>16</v>
      </c>
      <c r="BD4" s="31" t="str">
        <f t="shared" si="4"/>
        <v>NÃO ATENDE</v>
      </c>
      <c r="BE4" s="32">
        <f t="shared" si="5"/>
        <v>-1</v>
      </c>
      <c r="BF4" s="32">
        <f t="shared" si="6"/>
        <v>-1</v>
      </c>
      <c r="BG4" s="32" t="str">
        <f t="shared" si="7"/>
        <v>-</v>
      </c>
      <c r="BH4" s="33"/>
      <c r="BI4" s="33"/>
      <c r="BJ4" s="34"/>
      <c r="BK4" s="34"/>
      <c r="BL4" s="35"/>
      <c r="BM4" s="34"/>
      <c r="BN4" s="31" t="str">
        <f t="shared" si="8"/>
        <v>NÃO ATENDE</v>
      </c>
      <c r="BO4" s="31" t="str">
        <f t="shared" si="9"/>
        <v>NÃO ATENDE</v>
      </c>
      <c r="BP4" s="31" t="str">
        <f t="shared" si="10"/>
        <v>NÃO ATENDE</v>
      </c>
      <c r="BQ4" s="31" t="str">
        <f t="shared" si="11"/>
        <v>ATENDE</v>
      </c>
      <c r="BR4" s="36" t="str">
        <f t="shared" si="12"/>
        <v>C5</v>
      </c>
      <c r="BS4" s="36" t="str">
        <f t="shared" si="13"/>
        <v>P6</v>
      </c>
      <c r="BT4" s="37">
        <f t="shared" si="14"/>
        <v>-1</v>
      </c>
      <c r="BU4" s="33"/>
      <c r="BV4" s="33"/>
      <c r="BW4" s="36">
        <f>IF(BS4="-","-",_xlfn.XLOOKUP(BS4,ABNT5101!$B$4:$B$9,ABNT5101!$C$4:$C$9))</f>
        <v>3</v>
      </c>
      <c r="BX4" s="36">
        <f>IF(BS4="-","-",_xlfn.XLOOKUP(BS4,ABNT5101!$B$4:$B$9,ABNT5101!$D$4:$D$9))</f>
        <v>0.6</v>
      </c>
      <c r="BY4" s="31" t="str">
        <f t="shared" si="15"/>
        <v>NÃO ATENDE</v>
      </c>
      <c r="BZ4" s="31" t="str">
        <f t="shared" si="16"/>
        <v>NÃO ATENDE</v>
      </c>
      <c r="CA4" s="31" t="str">
        <f t="shared" si="17"/>
        <v>NÃO ATENDE</v>
      </c>
      <c r="CB4" s="36" t="str">
        <f t="shared" si="18"/>
        <v>P6</v>
      </c>
      <c r="CC4" s="37">
        <f t="shared" si="19"/>
        <v>-1</v>
      </c>
      <c r="CD4" s="38"/>
      <c r="CE4" s="38"/>
      <c r="CF4" s="31">
        <f>IF(CB4="-","-",_xlfn.XLOOKUP(CB4,ABNT5101!$B$4:$B$9,ABNT5101!$C$4:$C$9))</f>
        <v>3</v>
      </c>
      <c r="CG4" s="36">
        <f>IF(CB4="-","-",_xlfn.XLOOKUP(CB4,ABNT5101!$B$4:$B$9,ABNT5101!$D$4:$D$9))</f>
        <v>0.6</v>
      </c>
      <c r="CH4" s="31" t="str">
        <f t="shared" si="20"/>
        <v>NÃO ATENDE</v>
      </c>
      <c r="CI4" s="31" t="str">
        <f t="shared" si="21"/>
        <v>NÃO ATENDE</v>
      </c>
      <c r="CJ4" s="31" t="str">
        <f t="shared" si="22"/>
        <v>NÃO ATENDE</v>
      </c>
      <c r="CK4" s="39" t="e">
        <f>_xlfn.XLOOKUP(CL4,'Banco de dados'!$B:$B,'Banco de dados'!$D:$D)</f>
        <v>#N/A</v>
      </c>
      <c r="CL4" s="40"/>
      <c r="CM4" s="39" t="e">
        <f>_xlfn.XLOOKUP(CL4,'Banco de dados'!$B:$B,'Banco de dados'!$E:$E)</f>
        <v>#N/A</v>
      </c>
      <c r="CN4" s="39"/>
      <c r="CO4" s="39" t="e">
        <f>IF(CN4="-","-",_xlfn.XLOOKUP(CN4,'Banco de dados'!$B:$B,'Banco de dados'!$E:$E))</f>
        <v>#N/A</v>
      </c>
      <c r="CP4" s="41">
        <f t="shared" si="23"/>
        <v>1</v>
      </c>
      <c r="CQ4" s="39" t="e">
        <f>_xlfn.XLOOKUP(CL4,'Banco de dados'!$B:$B,'Banco de dados'!$H:$H)</f>
        <v>#N/A</v>
      </c>
      <c r="CR4" s="39" t="e">
        <f t="array" aca="1" ref="CR4" ca="1">_xludf.xlookup(CN4,'Banco de dados'!$B:$B,'Banco de dados'!$H:$H)</f>
        <v>#NAME?</v>
      </c>
      <c r="CS4" s="39" t="e">
        <f t="array" aca="1" ref="CS4" ca="1">_xludf.xlookup(CL4,'Banco de dados'!$B:$B,'Banco de dados'!$F:$F)</f>
        <v>#NAME?</v>
      </c>
      <c r="CT4" s="39" t="e">
        <f t="array" aca="1" ref="CT4" ca="1">_xludf.xlookup(CN4,'Banco de dados'!$B:$B,'Banco de dados'!$F:$F)</f>
        <v>#NAME?</v>
      </c>
      <c r="CU4" s="42"/>
      <c r="CV4" s="40"/>
      <c r="CW4" s="39" t="str">
        <f>IF(AJ4=0.5,"Suporte",IF(AND(AJ4&gt;='Braços de IP'!$B$9,AJ4&lt;='Braços de IP'!$D$9),'Braços de IP'!$E$9,IF(AND(AJ4&gt;='Braços de IP'!$B$10,AJ4&lt;='Braços de IP'!$D$10),'Braços de IP'!$E$10,IF(AND(AJ4&gt;='Braços de IP'!$B$11,AJ4&lt;='Braços de IP'!$D$11),'Braços de IP'!$E$11,IF(AND(AJ4&gt;='Braços de IP'!$B$12,AJ4&lt;='Braços de IP'!$D$12),'Braços de IP'!$E$12,IF(AND(AJ4&gt;='Braços de IP'!$B$13,AJ4&lt;='Braços de IP'!$D$13),'Braços de IP'!$E$13,IF(AND(AJ4&gt;='Braços de IP'!$B$14,AJ4&lt;='Braços de IP'!$D$14),'Braços de IP'!$E$14,"ERRO")))))))</f>
        <v>Curto II</v>
      </c>
      <c r="CX4" s="40"/>
      <c r="CY4" s="39" t="str">
        <f>IF($CX4="","",VLOOKUP($CX4,'Braços de IP'!$E$9:$I$15,2,0))</f>
        <v/>
      </c>
      <c r="CZ4" s="43" t="str">
        <f>IF($CX4="","",VLOOKUP($CX4,'Braços de IP'!$E$9:$I$15,5,0))</f>
        <v/>
      </c>
      <c r="DA4" s="39"/>
      <c r="DB4" s="39"/>
      <c r="DC4" s="39"/>
      <c r="DD4" s="39"/>
      <c r="DE4" s="39"/>
      <c r="DF4" s="39"/>
      <c r="DG4" s="44" t="e">
        <f t="shared" si="24"/>
        <v>#N/A</v>
      </c>
      <c r="DH4" s="45">
        <f t="shared" si="25"/>
        <v>60</v>
      </c>
      <c r="DI4" s="44" t="e">
        <f t="shared" si="26"/>
        <v>#N/A</v>
      </c>
      <c r="DJ4" s="46" t="e">
        <f t="shared" si="27"/>
        <v>#N/A</v>
      </c>
      <c r="DK4" s="47" t="s">
        <v>147</v>
      </c>
      <c r="DL4" s="48"/>
      <c r="DM4" s="49"/>
      <c r="DN4" s="23" t="s">
        <v>148</v>
      </c>
      <c r="DO4" s="23"/>
      <c r="DQ4" s="50" t="e">
        <f t="shared" si="28"/>
        <v>#VALUE!</v>
      </c>
      <c r="DS4" s="5" t="s">
        <v>5</v>
      </c>
      <c r="DT4" s="5">
        <f t="shared" si="29"/>
        <v>0</v>
      </c>
      <c r="DU4" s="50" t="e">
        <f t="shared" si="30"/>
        <v>#DIV/0!</v>
      </c>
      <c r="DV4" s="50" t="e">
        <f t="shared" si="31"/>
        <v>#DIV/0!</v>
      </c>
    </row>
    <row r="5" spans="1:126" ht="14.25" hidden="1" customHeight="1" x14ac:dyDescent="0.3">
      <c r="B5" s="5"/>
      <c r="C5" s="5"/>
      <c r="D5" s="5"/>
      <c r="E5" s="22" t="s">
        <v>149</v>
      </c>
      <c r="F5" s="22" t="s">
        <v>150</v>
      </c>
      <c r="G5" s="23" t="s">
        <v>151</v>
      </c>
      <c r="H5" s="23">
        <v>-23.289031999999999</v>
      </c>
      <c r="I5" s="23">
        <v>-46.875006999999997</v>
      </c>
      <c r="J5" s="24" t="s">
        <v>139</v>
      </c>
      <c r="K5" s="25"/>
      <c r="L5" s="24" t="s">
        <v>152</v>
      </c>
      <c r="M5" s="24" t="s">
        <v>141</v>
      </c>
      <c r="N5" s="26">
        <v>87</v>
      </c>
      <c r="O5" s="27" t="s">
        <v>142</v>
      </c>
      <c r="P5" s="27" t="s">
        <v>143</v>
      </c>
      <c r="Q5" s="26">
        <f t="shared" si="0"/>
        <v>174</v>
      </c>
      <c r="R5" s="27">
        <v>1</v>
      </c>
      <c r="S5" s="28" t="s">
        <v>153</v>
      </c>
      <c r="T5" s="28">
        <v>5.8</v>
      </c>
      <c r="U5" s="23"/>
      <c r="V5" s="23"/>
      <c r="W5" s="29"/>
      <c r="X5" s="28" t="s">
        <v>153</v>
      </c>
      <c r="Y5" s="27"/>
      <c r="Z5" s="29"/>
      <c r="AA5" s="30"/>
      <c r="AB5" s="27"/>
      <c r="AC5" s="27"/>
      <c r="AD5" s="27" t="s">
        <v>144</v>
      </c>
      <c r="AE5" s="27" t="s">
        <v>145</v>
      </c>
      <c r="AF5" s="27">
        <v>34.5</v>
      </c>
      <c r="AG5" s="27">
        <v>6.5</v>
      </c>
      <c r="AH5" s="27">
        <v>1</v>
      </c>
      <c r="AI5" s="27">
        <v>1.3</v>
      </c>
      <c r="AJ5" s="27">
        <v>2.2999999999999998</v>
      </c>
      <c r="AK5" s="27">
        <f t="shared" si="1"/>
        <v>0.99999999999999978</v>
      </c>
      <c r="AL5" s="27" t="s">
        <v>143</v>
      </c>
      <c r="AM5" s="27" t="s">
        <v>143</v>
      </c>
      <c r="AN5" s="27"/>
      <c r="AO5" s="27">
        <f t="shared" si="2"/>
        <v>2</v>
      </c>
      <c r="AP5" s="27"/>
      <c r="AQ5" s="27"/>
      <c r="AR5" s="27"/>
      <c r="AS5" s="27"/>
      <c r="AT5" s="27"/>
      <c r="AU5" s="27"/>
      <c r="AV5" s="27">
        <f t="shared" si="3"/>
        <v>0</v>
      </c>
      <c r="AW5" s="27"/>
      <c r="AX5" s="28">
        <f>VLOOKUP(J5,ABNT5101!$I$3:$J$9,2)</f>
        <v>7.5</v>
      </c>
      <c r="AY5" s="28">
        <f>VLOOKUP(J5,ABNT5101!$I$3:$M$9,5)</f>
        <v>0.18</v>
      </c>
      <c r="AZ5" s="28" t="str">
        <f>_xlfn.XLOOKUP(J5,ABNT5101!I:I,ABNT5101!L:L)</f>
        <v>-</v>
      </c>
      <c r="BA5" s="28">
        <f>_xlfn.XLOOKUP(J5,ABNT5101!$I:$I,ABNT5101!M:M)</f>
        <v>0.18</v>
      </c>
      <c r="BB5" s="28" t="str">
        <f>_xlfn.XLOOKUP(J5,ABNT5101!$I:$I,ABNT5101!N:N)</f>
        <v>-</v>
      </c>
      <c r="BC5" s="28">
        <f>_xlfn.XLOOKUP(J5,ABNT5101!$I:$I,ABNT5101!O:O)</f>
        <v>16</v>
      </c>
      <c r="BD5" s="31" t="str">
        <f t="shared" si="4"/>
        <v>NÃO ATENDE</v>
      </c>
      <c r="BE5" s="32">
        <f t="shared" si="5"/>
        <v>-1</v>
      </c>
      <c r="BF5" s="32">
        <f t="shared" si="6"/>
        <v>-1</v>
      </c>
      <c r="BG5" s="32" t="str">
        <f t="shared" si="7"/>
        <v>-</v>
      </c>
      <c r="BH5" s="33"/>
      <c r="BI5" s="33"/>
      <c r="BJ5" s="34"/>
      <c r="BK5" s="34"/>
      <c r="BL5" s="35"/>
      <c r="BM5" s="34"/>
      <c r="BN5" s="31" t="str">
        <f t="shared" si="8"/>
        <v>NÃO ATENDE</v>
      </c>
      <c r="BO5" s="31" t="str">
        <f t="shared" si="9"/>
        <v>NÃO ATENDE</v>
      </c>
      <c r="BP5" s="31" t="str">
        <f t="shared" si="10"/>
        <v>NÃO ATENDE</v>
      </c>
      <c r="BQ5" s="31" t="str">
        <f t="shared" si="11"/>
        <v>ATENDE</v>
      </c>
      <c r="BR5" s="36" t="str">
        <f t="shared" si="12"/>
        <v>C5</v>
      </c>
      <c r="BS5" s="36" t="str">
        <f t="shared" si="13"/>
        <v>Sem Passeio</v>
      </c>
      <c r="BT5" s="37" t="e">
        <f t="shared" si="14"/>
        <v>#N/A</v>
      </c>
      <c r="BU5" s="33"/>
      <c r="BV5" s="33"/>
      <c r="BW5" s="36" t="e">
        <f>IF(BS5="-","-",_xlfn.XLOOKUP(BS5,ABNT5101!$B$4:$B$9,ABNT5101!$C$4:$C$9))</f>
        <v>#N/A</v>
      </c>
      <c r="BX5" s="36" t="e">
        <f>IF(BS5="-","-",_xlfn.XLOOKUP(BS5,ABNT5101!$B$4:$B$9,ABNT5101!$D$4:$D$9))</f>
        <v>#N/A</v>
      </c>
      <c r="BY5" s="31" t="e">
        <f t="shared" si="15"/>
        <v>#N/A</v>
      </c>
      <c r="BZ5" s="31" t="e">
        <f t="shared" si="16"/>
        <v>#N/A</v>
      </c>
      <c r="CA5" s="31" t="e">
        <f t="shared" si="17"/>
        <v>#N/A</v>
      </c>
      <c r="CB5" s="36" t="str">
        <f t="shared" si="18"/>
        <v>Sem Passeio</v>
      </c>
      <c r="CC5" s="37" t="e">
        <f t="shared" si="19"/>
        <v>#N/A</v>
      </c>
      <c r="CD5" s="38"/>
      <c r="CE5" s="38"/>
      <c r="CF5" s="31" t="e">
        <f>IF(CB5="-","-",_xlfn.XLOOKUP(CB5,ABNT5101!$B$4:$B$9,ABNT5101!$C$4:$C$9))</f>
        <v>#N/A</v>
      </c>
      <c r="CG5" s="36" t="e">
        <f>IF(CB5="-","-",_xlfn.XLOOKUP(CB5,ABNT5101!$B$4:$B$9,ABNT5101!$D$4:$D$9))</f>
        <v>#N/A</v>
      </c>
      <c r="CH5" s="31" t="e">
        <f t="shared" si="20"/>
        <v>#N/A</v>
      </c>
      <c r="CI5" s="31" t="e">
        <f t="shared" si="21"/>
        <v>#N/A</v>
      </c>
      <c r="CJ5" s="31" t="e">
        <f t="shared" si="22"/>
        <v>#N/A</v>
      </c>
      <c r="CK5" s="39" t="e">
        <f>_xlfn.XLOOKUP(CL5,'Banco de dados'!$B:$B,'Banco de dados'!$D:$D)</f>
        <v>#N/A</v>
      </c>
      <c r="CL5" s="40"/>
      <c r="CM5" s="39" t="e">
        <f>_xlfn.XLOOKUP(CL5,'Banco de dados'!$B:$B,'Banco de dados'!$E:$E)</f>
        <v>#N/A</v>
      </c>
      <c r="CN5" s="39"/>
      <c r="CO5" s="39" t="e">
        <f>IF(CN5="-","-",_xlfn.XLOOKUP(CN5,'Banco de dados'!$B:$B,'Banco de dados'!$E:$E))</f>
        <v>#N/A</v>
      </c>
      <c r="CP5" s="41">
        <f t="shared" si="23"/>
        <v>1</v>
      </c>
      <c r="CQ5" s="39" t="e">
        <f>_xlfn.XLOOKUP(CL5,'Banco de dados'!$B:$B,'Banco de dados'!$H:$H)</f>
        <v>#N/A</v>
      </c>
      <c r="CR5" s="39" t="e">
        <f t="array" aca="1" ref="CR5" ca="1">_xludf.xlookup(CN5,'Banco de dados'!$B:$B,'Banco de dados'!$H:$H)</f>
        <v>#NAME?</v>
      </c>
      <c r="CS5" s="39" t="e">
        <f t="array" aca="1" ref="CS5" ca="1">_xludf.xlookup(CL5,'Banco de dados'!$B:$B,'Banco de dados'!$F:$F)</f>
        <v>#NAME?</v>
      </c>
      <c r="CT5" s="39" t="e">
        <f t="array" aca="1" ref="CT5" ca="1">_xludf.xlookup(CN5,'Banco de dados'!$B:$B,'Banco de dados'!$F:$F)</f>
        <v>#NAME?</v>
      </c>
      <c r="CU5" s="42"/>
      <c r="CV5" s="40"/>
      <c r="CW5" s="39" t="str">
        <f>IF(AJ5=0.5,"Suporte",IF(AND(AJ5&gt;='Braços de IP'!$B$9,AJ5&lt;='Braços de IP'!$D$9),'Braços de IP'!$E$9,IF(AND(AJ5&gt;='Braços de IP'!$B$10,AJ5&lt;='Braços de IP'!$D$10),'Braços de IP'!$E$10,IF(AND(AJ5&gt;='Braços de IP'!$B$11,AJ5&lt;='Braços de IP'!$D$11),'Braços de IP'!$E$11,IF(AND(AJ5&gt;='Braços de IP'!$B$12,AJ5&lt;='Braços de IP'!$D$12),'Braços de IP'!$E$12,IF(AND(AJ5&gt;='Braços de IP'!$B$13,AJ5&lt;='Braços de IP'!$D$13),'Braços de IP'!$E$13,IF(AND(AJ5&gt;='Braços de IP'!$B$14,AJ5&lt;='Braços de IP'!$D$14),'Braços de IP'!$E$14,"ERRO")))))))</f>
        <v>Médio II</v>
      </c>
      <c r="CX5" s="40"/>
      <c r="CY5" s="39" t="str">
        <f>IF($CX5="","",VLOOKUP($CX5,'Braços de IP'!$E$9:$I$15,2,0))</f>
        <v/>
      </c>
      <c r="CZ5" s="43" t="str">
        <f>IF($CX5="","",VLOOKUP($CX5,'Braços de IP'!$E$9:$I$15,5,0))</f>
        <v/>
      </c>
      <c r="DA5" s="39"/>
      <c r="DB5" s="39"/>
      <c r="DC5" s="39"/>
      <c r="DD5" s="39"/>
      <c r="DE5" s="39"/>
      <c r="DF5" s="39"/>
      <c r="DG5" s="44" t="e">
        <f t="shared" si="24"/>
        <v>#N/A</v>
      </c>
      <c r="DH5" s="45">
        <f t="shared" si="25"/>
        <v>87</v>
      </c>
      <c r="DI5" s="44" t="e">
        <f t="shared" si="26"/>
        <v>#N/A</v>
      </c>
      <c r="DJ5" s="46" t="e">
        <f t="shared" si="27"/>
        <v>#N/A</v>
      </c>
      <c r="DK5" s="47" t="s">
        <v>147</v>
      </c>
      <c r="DL5" s="48"/>
      <c r="DM5" s="49"/>
      <c r="DN5" s="23" t="s">
        <v>148</v>
      </c>
      <c r="DO5" s="23"/>
      <c r="DQ5" s="50" t="e">
        <f t="shared" si="28"/>
        <v>#VALUE!</v>
      </c>
      <c r="DS5" s="5" t="s">
        <v>5</v>
      </c>
      <c r="DT5" s="5">
        <f t="shared" si="29"/>
        <v>0</v>
      </c>
      <c r="DU5" s="50" t="e">
        <f t="shared" si="30"/>
        <v>#DIV/0!</v>
      </c>
      <c r="DV5" s="50" t="e">
        <f t="shared" si="31"/>
        <v>#DIV/0!</v>
      </c>
    </row>
    <row r="6" spans="1:126" ht="14.25" hidden="1" customHeight="1" x14ac:dyDescent="0.3">
      <c r="B6" s="5"/>
      <c r="C6" s="5"/>
      <c r="D6" s="5"/>
      <c r="E6" s="22" t="s">
        <v>149</v>
      </c>
      <c r="F6" s="22" t="s">
        <v>150</v>
      </c>
      <c r="G6" s="23" t="s">
        <v>151</v>
      </c>
      <c r="H6" s="23">
        <v>-23.289031999999999</v>
      </c>
      <c r="I6" s="23">
        <v>-46.875006999999997</v>
      </c>
      <c r="J6" s="24" t="s">
        <v>139</v>
      </c>
      <c r="K6" s="25"/>
      <c r="L6" s="24" t="s">
        <v>152</v>
      </c>
      <c r="M6" s="24" t="s">
        <v>141</v>
      </c>
      <c r="N6" s="26">
        <v>87</v>
      </c>
      <c r="O6" s="27" t="s">
        <v>142</v>
      </c>
      <c r="P6" s="27" t="s">
        <v>143</v>
      </c>
      <c r="Q6" s="26">
        <f t="shared" si="0"/>
        <v>174</v>
      </c>
      <c r="R6" s="27">
        <v>1</v>
      </c>
      <c r="S6" s="28" t="s">
        <v>153</v>
      </c>
      <c r="T6" s="28">
        <v>5.8</v>
      </c>
      <c r="U6" s="23"/>
      <c r="V6" s="23"/>
      <c r="W6" s="29"/>
      <c r="X6" s="28" t="s">
        <v>153</v>
      </c>
      <c r="Y6" s="27"/>
      <c r="Z6" s="29"/>
      <c r="AA6" s="30"/>
      <c r="AB6" s="27"/>
      <c r="AC6" s="27"/>
      <c r="AD6" s="27" t="s">
        <v>144</v>
      </c>
      <c r="AE6" s="27" t="s">
        <v>145</v>
      </c>
      <c r="AF6" s="27">
        <v>34.5</v>
      </c>
      <c r="AG6" s="27">
        <v>6.5</v>
      </c>
      <c r="AH6" s="27">
        <v>1</v>
      </c>
      <c r="AI6" s="27">
        <v>1.3</v>
      </c>
      <c r="AJ6" s="27">
        <v>2.2999999999999998</v>
      </c>
      <c r="AK6" s="27">
        <f t="shared" si="1"/>
        <v>0.99999999999999978</v>
      </c>
      <c r="AL6" s="27" t="s">
        <v>143</v>
      </c>
      <c r="AM6" s="27" t="s">
        <v>143</v>
      </c>
      <c r="AN6" s="27"/>
      <c r="AO6" s="27">
        <f t="shared" si="2"/>
        <v>2</v>
      </c>
      <c r="AP6" s="27"/>
      <c r="AQ6" s="27"/>
      <c r="AR6" s="27"/>
      <c r="AS6" s="27"/>
      <c r="AT6" s="27"/>
      <c r="AU6" s="27"/>
      <c r="AV6" s="27">
        <f t="shared" si="3"/>
        <v>0</v>
      </c>
      <c r="AW6" s="27"/>
      <c r="AX6" s="28">
        <f>VLOOKUP(J6,ABNT5101!$I$3:$J$9,2)</f>
        <v>7.5</v>
      </c>
      <c r="AY6" s="28">
        <f>VLOOKUP(J6,ABNT5101!$I$3:$M$9,5)</f>
        <v>0.18</v>
      </c>
      <c r="AZ6" s="28" t="str">
        <f>_xlfn.XLOOKUP(J6,ABNT5101!I:I,ABNT5101!L:L)</f>
        <v>-</v>
      </c>
      <c r="BA6" s="28">
        <f>_xlfn.XLOOKUP(J6,ABNT5101!$I:$I,ABNT5101!M:M)</f>
        <v>0.18</v>
      </c>
      <c r="BB6" s="28" t="str">
        <f>_xlfn.XLOOKUP(J6,ABNT5101!$I:$I,ABNT5101!N:N)</f>
        <v>-</v>
      </c>
      <c r="BC6" s="28">
        <f>_xlfn.XLOOKUP(J6,ABNT5101!$I:$I,ABNT5101!O:O)</f>
        <v>16</v>
      </c>
      <c r="BD6" s="31" t="str">
        <f t="shared" si="4"/>
        <v>NÃO ATENDE</v>
      </c>
      <c r="BE6" s="32">
        <f t="shared" si="5"/>
        <v>-1</v>
      </c>
      <c r="BF6" s="32">
        <f t="shared" si="6"/>
        <v>-1</v>
      </c>
      <c r="BG6" s="32" t="str">
        <f t="shared" si="7"/>
        <v>-</v>
      </c>
      <c r="BH6" s="33"/>
      <c r="BI6" s="33"/>
      <c r="BJ6" s="34"/>
      <c r="BK6" s="34"/>
      <c r="BL6" s="35"/>
      <c r="BM6" s="34"/>
      <c r="BN6" s="31" t="str">
        <f t="shared" si="8"/>
        <v>NÃO ATENDE</v>
      </c>
      <c r="BO6" s="31" t="str">
        <f t="shared" si="9"/>
        <v>NÃO ATENDE</v>
      </c>
      <c r="BP6" s="31" t="str">
        <f t="shared" si="10"/>
        <v>NÃO ATENDE</v>
      </c>
      <c r="BQ6" s="31" t="str">
        <f t="shared" si="11"/>
        <v>ATENDE</v>
      </c>
      <c r="BR6" s="36" t="str">
        <f t="shared" si="12"/>
        <v>C5</v>
      </c>
      <c r="BS6" s="36" t="str">
        <f t="shared" si="13"/>
        <v>Sem Passeio</v>
      </c>
      <c r="BT6" s="37" t="e">
        <f t="shared" si="14"/>
        <v>#N/A</v>
      </c>
      <c r="BU6" s="33"/>
      <c r="BV6" s="33"/>
      <c r="BW6" s="36" t="e">
        <f>IF(BS6="-","-",_xlfn.XLOOKUP(BS6,ABNT5101!$B$4:$B$9,ABNT5101!$C$4:$C$9))</f>
        <v>#N/A</v>
      </c>
      <c r="BX6" s="36" t="e">
        <f>IF(BS6="-","-",_xlfn.XLOOKUP(BS6,ABNT5101!$B$4:$B$9,ABNT5101!$D$4:$D$9))</f>
        <v>#N/A</v>
      </c>
      <c r="BY6" s="31" t="e">
        <f t="shared" si="15"/>
        <v>#N/A</v>
      </c>
      <c r="BZ6" s="31" t="e">
        <f t="shared" si="16"/>
        <v>#N/A</v>
      </c>
      <c r="CA6" s="31" t="e">
        <f t="shared" si="17"/>
        <v>#N/A</v>
      </c>
      <c r="CB6" s="36" t="str">
        <f t="shared" si="18"/>
        <v>Sem Passeio</v>
      </c>
      <c r="CC6" s="37" t="e">
        <f t="shared" si="19"/>
        <v>#N/A</v>
      </c>
      <c r="CD6" s="38"/>
      <c r="CE6" s="38"/>
      <c r="CF6" s="31" t="e">
        <f>IF(CB6="-","-",_xlfn.XLOOKUP(CB6,ABNT5101!$B$4:$B$9,ABNT5101!$C$4:$C$9))</f>
        <v>#N/A</v>
      </c>
      <c r="CG6" s="36" t="e">
        <f>IF(CB6="-","-",_xlfn.XLOOKUP(CB6,ABNT5101!$B$4:$B$9,ABNT5101!$D$4:$D$9))</f>
        <v>#N/A</v>
      </c>
      <c r="CH6" s="31" t="e">
        <f t="shared" si="20"/>
        <v>#N/A</v>
      </c>
      <c r="CI6" s="31" t="e">
        <f t="shared" si="21"/>
        <v>#N/A</v>
      </c>
      <c r="CJ6" s="31" t="e">
        <f t="shared" si="22"/>
        <v>#N/A</v>
      </c>
      <c r="CK6" s="39" t="e">
        <f>_xlfn.XLOOKUP(CL6,'Banco de dados'!$B:$B,'Banco de dados'!$D:$D)</f>
        <v>#N/A</v>
      </c>
      <c r="CL6" s="40"/>
      <c r="CM6" s="39" t="e">
        <f>_xlfn.XLOOKUP(CL6,'Banco de dados'!$B:$B,'Banco de dados'!$E:$E)</f>
        <v>#N/A</v>
      </c>
      <c r="CN6" s="39"/>
      <c r="CO6" s="39" t="e">
        <f>IF(CN6="-","-",_xlfn.XLOOKUP(CN6,'Banco de dados'!$B:$B,'Banco de dados'!$E:$E))</f>
        <v>#N/A</v>
      </c>
      <c r="CP6" s="41">
        <f t="shared" si="23"/>
        <v>1</v>
      </c>
      <c r="CQ6" s="39" t="e">
        <f>_xlfn.XLOOKUP(CL6,'Banco de dados'!$B:$B,'Banco de dados'!$H:$H)</f>
        <v>#N/A</v>
      </c>
      <c r="CR6" s="39" t="e">
        <f t="array" aca="1" ref="CR6" ca="1">_xludf.xlookup(CN6,'Banco de dados'!$B:$B,'Banco de dados'!$H:$H)</f>
        <v>#NAME?</v>
      </c>
      <c r="CS6" s="39" t="e">
        <f t="array" aca="1" ref="CS6" ca="1">_xludf.xlookup(CL6,'Banco de dados'!$B:$B,'Banco de dados'!$F:$F)</f>
        <v>#NAME?</v>
      </c>
      <c r="CT6" s="39" t="e">
        <f t="array" aca="1" ref="CT6" ca="1">_xludf.xlookup(CN6,'Banco de dados'!$B:$B,'Banco de dados'!$F:$F)</f>
        <v>#NAME?</v>
      </c>
      <c r="CU6" s="42"/>
      <c r="CV6" s="40"/>
      <c r="CW6" s="39" t="str">
        <f>IF(AJ6=0.5,"Suporte",IF(AND(AJ6&gt;='Braços de IP'!$B$9,AJ6&lt;='Braços de IP'!$D$9),'Braços de IP'!$E$9,IF(AND(AJ6&gt;='Braços de IP'!$B$10,AJ6&lt;='Braços de IP'!$D$10),'Braços de IP'!$E$10,IF(AND(AJ6&gt;='Braços de IP'!$B$11,AJ6&lt;='Braços de IP'!$D$11),'Braços de IP'!$E$11,IF(AND(AJ6&gt;='Braços de IP'!$B$12,AJ6&lt;='Braços de IP'!$D$12),'Braços de IP'!$E$12,IF(AND(AJ6&gt;='Braços de IP'!$B$13,AJ6&lt;='Braços de IP'!$D$13),'Braços de IP'!$E$13,IF(AND(AJ6&gt;='Braços de IP'!$B$14,AJ6&lt;='Braços de IP'!$D$14),'Braços de IP'!$E$14,"ERRO")))))))</f>
        <v>Médio II</v>
      </c>
      <c r="CX6" s="40"/>
      <c r="CY6" s="39" t="str">
        <f>IF($CX6="","",VLOOKUP($CX6,'Braços de IP'!$E$9:$I$15,2,0))</f>
        <v/>
      </c>
      <c r="CZ6" s="43" t="str">
        <f>IF($CX6="","",VLOOKUP($CX6,'Braços de IP'!$E$9:$I$15,5,0))</f>
        <v/>
      </c>
      <c r="DA6" s="39"/>
      <c r="DB6" s="39"/>
      <c r="DC6" s="39"/>
      <c r="DD6" s="39"/>
      <c r="DE6" s="39"/>
      <c r="DF6" s="39"/>
      <c r="DG6" s="44" t="e">
        <f t="shared" si="24"/>
        <v>#N/A</v>
      </c>
      <c r="DH6" s="45">
        <f t="shared" si="25"/>
        <v>87</v>
      </c>
      <c r="DI6" s="44" t="e">
        <f t="shared" si="26"/>
        <v>#N/A</v>
      </c>
      <c r="DJ6" s="46" t="e">
        <f t="shared" si="27"/>
        <v>#N/A</v>
      </c>
      <c r="DK6" s="47" t="s">
        <v>147</v>
      </c>
      <c r="DL6" s="48"/>
      <c r="DM6" s="49"/>
      <c r="DN6" s="23" t="s">
        <v>148</v>
      </c>
      <c r="DO6" s="23"/>
      <c r="DQ6" s="50" t="e">
        <f t="shared" si="28"/>
        <v>#VALUE!</v>
      </c>
      <c r="DS6" s="5" t="s">
        <v>5</v>
      </c>
      <c r="DT6" s="5">
        <f t="shared" si="29"/>
        <v>0</v>
      </c>
      <c r="DU6" s="50" t="e">
        <f t="shared" si="30"/>
        <v>#DIV/0!</v>
      </c>
      <c r="DV6" s="50" t="e">
        <f t="shared" si="31"/>
        <v>#DIV/0!</v>
      </c>
    </row>
    <row r="7" spans="1:126" ht="14.25" hidden="1" customHeight="1" x14ac:dyDescent="0.3">
      <c r="B7" s="5"/>
      <c r="C7" s="5"/>
      <c r="D7" s="5"/>
      <c r="E7" s="22" t="s">
        <v>149</v>
      </c>
      <c r="F7" s="22" t="s">
        <v>150</v>
      </c>
      <c r="G7" s="23" t="s">
        <v>151</v>
      </c>
      <c r="H7" s="23">
        <v>-23.289031999999999</v>
      </c>
      <c r="I7" s="23">
        <v>-46.875006999999997</v>
      </c>
      <c r="J7" s="24" t="s">
        <v>139</v>
      </c>
      <c r="K7" s="25"/>
      <c r="L7" s="24" t="s">
        <v>152</v>
      </c>
      <c r="M7" s="24" t="s">
        <v>141</v>
      </c>
      <c r="N7" s="26">
        <v>87</v>
      </c>
      <c r="O7" s="27" t="s">
        <v>142</v>
      </c>
      <c r="P7" s="27" t="s">
        <v>143</v>
      </c>
      <c r="Q7" s="26">
        <f t="shared" si="0"/>
        <v>174</v>
      </c>
      <c r="R7" s="27">
        <v>1</v>
      </c>
      <c r="S7" s="28" t="s">
        <v>153</v>
      </c>
      <c r="T7" s="28">
        <v>5.8</v>
      </c>
      <c r="U7" s="23"/>
      <c r="V7" s="23"/>
      <c r="W7" s="29"/>
      <c r="X7" s="28" t="s">
        <v>153</v>
      </c>
      <c r="Y7" s="27"/>
      <c r="Z7" s="29"/>
      <c r="AA7" s="30"/>
      <c r="AB7" s="27"/>
      <c r="AC7" s="27"/>
      <c r="AD7" s="27" t="s">
        <v>144</v>
      </c>
      <c r="AE7" s="27" t="s">
        <v>145</v>
      </c>
      <c r="AF7" s="27">
        <v>34.5</v>
      </c>
      <c r="AG7" s="27">
        <v>6.5</v>
      </c>
      <c r="AH7" s="27">
        <v>1</v>
      </c>
      <c r="AI7" s="27">
        <v>1.3</v>
      </c>
      <c r="AJ7" s="27">
        <v>2.2999999999999998</v>
      </c>
      <c r="AK7" s="27">
        <f t="shared" si="1"/>
        <v>0.99999999999999978</v>
      </c>
      <c r="AL7" s="27" t="s">
        <v>143</v>
      </c>
      <c r="AM7" s="27" t="s">
        <v>143</v>
      </c>
      <c r="AN7" s="27"/>
      <c r="AO7" s="27">
        <f t="shared" si="2"/>
        <v>2</v>
      </c>
      <c r="AP7" s="27"/>
      <c r="AQ7" s="27"/>
      <c r="AR7" s="27"/>
      <c r="AS7" s="27"/>
      <c r="AT7" s="27"/>
      <c r="AU7" s="27"/>
      <c r="AV7" s="27">
        <f t="shared" si="3"/>
        <v>0</v>
      </c>
      <c r="AW7" s="27"/>
      <c r="AX7" s="28">
        <f>VLOOKUP(J7,ABNT5101!$I$3:$J$9,2)</f>
        <v>7.5</v>
      </c>
      <c r="AY7" s="28">
        <f>VLOOKUP(J7,ABNT5101!$I$3:$M$9,5)</f>
        <v>0.18</v>
      </c>
      <c r="AZ7" s="28" t="str">
        <f>_xlfn.XLOOKUP(J7,ABNT5101!I:I,ABNT5101!L:L)</f>
        <v>-</v>
      </c>
      <c r="BA7" s="28">
        <f>_xlfn.XLOOKUP(J7,ABNT5101!$I:$I,ABNT5101!M:M)</f>
        <v>0.18</v>
      </c>
      <c r="BB7" s="28" t="str">
        <f>_xlfn.XLOOKUP(J7,ABNT5101!$I:$I,ABNT5101!N:N)</f>
        <v>-</v>
      </c>
      <c r="BC7" s="28">
        <f>_xlfn.XLOOKUP(J7,ABNT5101!$I:$I,ABNT5101!O:O)</f>
        <v>16</v>
      </c>
      <c r="BD7" s="31" t="str">
        <f t="shared" si="4"/>
        <v>NÃO ATENDE</v>
      </c>
      <c r="BE7" s="32">
        <f t="shared" si="5"/>
        <v>-1</v>
      </c>
      <c r="BF7" s="32">
        <f t="shared" si="6"/>
        <v>-1</v>
      </c>
      <c r="BG7" s="32" t="str">
        <f t="shared" si="7"/>
        <v>-</v>
      </c>
      <c r="BH7" s="33"/>
      <c r="BI7" s="33"/>
      <c r="BJ7" s="34"/>
      <c r="BK7" s="34"/>
      <c r="BL7" s="35"/>
      <c r="BM7" s="34"/>
      <c r="BN7" s="31" t="str">
        <f t="shared" si="8"/>
        <v>NÃO ATENDE</v>
      </c>
      <c r="BO7" s="31" t="str">
        <f t="shared" si="9"/>
        <v>NÃO ATENDE</v>
      </c>
      <c r="BP7" s="31" t="str">
        <f t="shared" si="10"/>
        <v>NÃO ATENDE</v>
      </c>
      <c r="BQ7" s="31" t="str">
        <f t="shared" si="11"/>
        <v>ATENDE</v>
      </c>
      <c r="BR7" s="36" t="str">
        <f t="shared" si="12"/>
        <v>C5</v>
      </c>
      <c r="BS7" s="36" t="str">
        <f t="shared" si="13"/>
        <v>Sem Passeio</v>
      </c>
      <c r="BT7" s="37" t="e">
        <f t="shared" si="14"/>
        <v>#N/A</v>
      </c>
      <c r="BU7" s="33"/>
      <c r="BV7" s="33"/>
      <c r="BW7" s="36" t="e">
        <f>IF(BS7="-","-",_xlfn.XLOOKUP(BS7,ABNT5101!$B$4:$B$9,ABNT5101!$C$4:$C$9))</f>
        <v>#N/A</v>
      </c>
      <c r="BX7" s="36" t="e">
        <f>IF(BS7="-","-",_xlfn.XLOOKUP(BS7,ABNT5101!$B$4:$B$9,ABNT5101!$D$4:$D$9))</f>
        <v>#N/A</v>
      </c>
      <c r="BY7" s="31" t="e">
        <f t="shared" si="15"/>
        <v>#N/A</v>
      </c>
      <c r="BZ7" s="31" t="e">
        <f t="shared" si="16"/>
        <v>#N/A</v>
      </c>
      <c r="CA7" s="31" t="e">
        <f t="shared" si="17"/>
        <v>#N/A</v>
      </c>
      <c r="CB7" s="36" t="str">
        <f t="shared" si="18"/>
        <v>Sem Passeio</v>
      </c>
      <c r="CC7" s="37" t="e">
        <f t="shared" si="19"/>
        <v>#N/A</v>
      </c>
      <c r="CD7" s="38"/>
      <c r="CE7" s="38"/>
      <c r="CF7" s="31" t="e">
        <f>IF(CB7="-","-",_xlfn.XLOOKUP(CB7,ABNT5101!$B$4:$B$9,ABNT5101!$C$4:$C$9))</f>
        <v>#N/A</v>
      </c>
      <c r="CG7" s="36" t="e">
        <f>IF(CB7="-","-",_xlfn.XLOOKUP(CB7,ABNT5101!$B$4:$B$9,ABNT5101!$D$4:$D$9))</f>
        <v>#N/A</v>
      </c>
      <c r="CH7" s="31" t="e">
        <f t="shared" si="20"/>
        <v>#N/A</v>
      </c>
      <c r="CI7" s="31" t="e">
        <f t="shared" si="21"/>
        <v>#N/A</v>
      </c>
      <c r="CJ7" s="31" t="e">
        <f t="shared" si="22"/>
        <v>#N/A</v>
      </c>
      <c r="CK7" s="39" t="e">
        <f>_xlfn.XLOOKUP(CL7,'Banco de dados'!$B:$B,'Banco de dados'!$D:$D)</f>
        <v>#N/A</v>
      </c>
      <c r="CL7" s="40"/>
      <c r="CM7" s="39" t="e">
        <f>_xlfn.XLOOKUP(CL7,'Banco de dados'!$B:$B,'Banco de dados'!$E:$E)</f>
        <v>#N/A</v>
      </c>
      <c r="CN7" s="39"/>
      <c r="CO7" s="39" t="e">
        <f>IF(CN7="-","-",_xlfn.XLOOKUP(CN7,'Banco de dados'!$B:$B,'Banco de dados'!$E:$E))</f>
        <v>#N/A</v>
      </c>
      <c r="CP7" s="41">
        <f t="shared" si="23"/>
        <v>1</v>
      </c>
      <c r="CQ7" s="39" t="e">
        <f>_xlfn.XLOOKUP(CL7,'Banco de dados'!$B:$B,'Banco de dados'!$H:$H)</f>
        <v>#N/A</v>
      </c>
      <c r="CR7" s="39" t="e">
        <f t="array" aca="1" ref="CR7" ca="1">_xludf.xlookup(CN7,'Banco de dados'!$B:$B,'Banco de dados'!$H:$H)</f>
        <v>#NAME?</v>
      </c>
      <c r="CS7" s="39" t="e">
        <f t="array" aca="1" ref="CS7" ca="1">_xludf.xlookup(CL7,'Banco de dados'!$B:$B,'Banco de dados'!$F:$F)</f>
        <v>#NAME?</v>
      </c>
      <c r="CT7" s="39" t="e">
        <f t="array" aca="1" ref="CT7" ca="1">_xludf.xlookup(CN7,'Banco de dados'!$B:$B,'Banco de dados'!$F:$F)</f>
        <v>#NAME?</v>
      </c>
      <c r="CU7" s="42"/>
      <c r="CV7" s="40"/>
      <c r="CW7" s="39" t="str">
        <f>IF(AJ7=0.5,"Suporte",IF(AND(AJ7&gt;='Braços de IP'!$B$9,AJ7&lt;='Braços de IP'!$D$9),'Braços de IP'!$E$9,IF(AND(AJ7&gt;='Braços de IP'!$B$10,AJ7&lt;='Braços de IP'!$D$10),'Braços de IP'!$E$10,IF(AND(AJ7&gt;='Braços de IP'!$B$11,AJ7&lt;='Braços de IP'!$D$11),'Braços de IP'!$E$11,IF(AND(AJ7&gt;='Braços de IP'!$B$12,AJ7&lt;='Braços de IP'!$D$12),'Braços de IP'!$E$12,IF(AND(AJ7&gt;='Braços de IP'!$B$13,AJ7&lt;='Braços de IP'!$D$13),'Braços de IP'!$E$13,IF(AND(AJ7&gt;='Braços de IP'!$B$14,AJ7&lt;='Braços de IP'!$D$14),'Braços de IP'!$E$14,"ERRO")))))))</f>
        <v>Médio II</v>
      </c>
      <c r="CX7" s="40"/>
      <c r="CY7" s="39" t="str">
        <f>IF($CX7="","",VLOOKUP($CX7,'Braços de IP'!$E$9:$I$15,2,0))</f>
        <v/>
      </c>
      <c r="CZ7" s="43" t="str">
        <f>IF($CX7="","",VLOOKUP($CX7,'Braços de IP'!$E$9:$I$15,5,0))</f>
        <v/>
      </c>
      <c r="DA7" s="39"/>
      <c r="DB7" s="39"/>
      <c r="DC7" s="39"/>
      <c r="DD7" s="39"/>
      <c r="DE7" s="39"/>
      <c r="DF7" s="39"/>
      <c r="DG7" s="44" t="e">
        <f t="shared" si="24"/>
        <v>#N/A</v>
      </c>
      <c r="DH7" s="45">
        <f t="shared" si="25"/>
        <v>87</v>
      </c>
      <c r="DI7" s="44" t="e">
        <f t="shared" si="26"/>
        <v>#N/A</v>
      </c>
      <c r="DJ7" s="46" t="e">
        <f t="shared" si="27"/>
        <v>#N/A</v>
      </c>
      <c r="DK7" s="47" t="s">
        <v>147</v>
      </c>
      <c r="DL7" s="48"/>
      <c r="DM7" s="49"/>
      <c r="DN7" s="23" t="s">
        <v>148</v>
      </c>
      <c r="DO7" s="23"/>
      <c r="DQ7" s="50" t="e">
        <f t="shared" si="28"/>
        <v>#VALUE!</v>
      </c>
      <c r="DS7" s="5" t="s">
        <v>5</v>
      </c>
      <c r="DT7" s="5">
        <f t="shared" si="29"/>
        <v>0</v>
      </c>
      <c r="DU7" s="50" t="e">
        <f t="shared" si="30"/>
        <v>#DIV/0!</v>
      </c>
      <c r="DV7" s="50" t="e">
        <f t="shared" si="31"/>
        <v>#DIV/0!</v>
      </c>
    </row>
    <row r="8" spans="1:126" ht="14.25" customHeight="1" x14ac:dyDescent="0.3">
      <c r="A8" s="224" t="s">
        <v>1290</v>
      </c>
      <c r="B8" s="5"/>
      <c r="C8" s="5" t="s">
        <v>148</v>
      </c>
      <c r="D8" s="5"/>
      <c r="E8" s="22" t="s">
        <v>154</v>
      </c>
      <c r="F8" s="22" t="s">
        <v>137</v>
      </c>
      <c r="G8" s="23" t="s">
        <v>155</v>
      </c>
      <c r="H8" s="23">
        <v>-23.333575</v>
      </c>
      <c r="I8" s="23">
        <v>-46.837989</v>
      </c>
      <c r="J8" s="24" t="s">
        <v>156</v>
      </c>
      <c r="K8" s="25"/>
      <c r="L8" s="24" t="s">
        <v>157</v>
      </c>
      <c r="M8" s="24" t="s">
        <v>141</v>
      </c>
      <c r="N8" s="26">
        <v>150</v>
      </c>
      <c r="O8" s="27" t="s">
        <v>142</v>
      </c>
      <c r="P8" s="27">
        <v>10</v>
      </c>
      <c r="Q8" s="26">
        <f t="shared" si="0"/>
        <v>300</v>
      </c>
      <c r="R8" s="27">
        <v>1</v>
      </c>
      <c r="S8" s="28">
        <v>3</v>
      </c>
      <c r="T8" s="28">
        <v>5.8</v>
      </c>
      <c r="U8" s="23"/>
      <c r="V8" s="23"/>
      <c r="W8" s="29"/>
      <c r="X8" s="28">
        <v>1.2</v>
      </c>
      <c r="Y8" s="27"/>
      <c r="Z8" s="29"/>
      <c r="AA8" s="30"/>
      <c r="AB8" s="27">
        <v>3.5</v>
      </c>
      <c r="AC8" s="27">
        <v>2</v>
      </c>
      <c r="AD8" s="27" t="s">
        <v>144</v>
      </c>
      <c r="AE8" s="27" t="s">
        <v>145</v>
      </c>
      <c r="AF8" s="27">
        <v>36</v>
      </c>
      <c r="AG8" s="27">
        <v>7.5</v>
      </c>
      <c r="AH8" s="27">
        <v>1</v>
      </c>
      <c r="AI8" s="27">
        <v>0.35</v>
      </c>
      <c r="AJ8" s="27">
        <v>2.6</v>
      </c>
      <c r="AK8" s="27">
        <f t="shared" si="1"/>
        <v>2.25</v>
      </c>
      <c r="AL8" s="27" t="s">
        <v>143</v>
      </c>
      <c r="AM8" s="27" t="s">
        <v>143</v>
      </c>
      <c r="AN8" s="27"/>
      <c r="AO8" s="27">
        <f t="shared" si="2"/>
        <v>2</v>
      </c>
      <c r="AP8" s="27"/>
      <c r="AQ8" s="27"/>
      <c r="AR8" s="27"/>
      <c r="AS8" s="27"/>
      <c r="AT8" s="27"/>
      <c r="AU8" s="27"/>
      <c r="AV8" s="27">
        <f t="shared" si="3"/>
        <v>0</v>
      </c>
      <c r="AW8" s="27"/>
      <c r="AX8" s="28">
        <f>VLOOKUP(J8,ABNT5101!$I$3:$J$9,2)</f>
        <v>20</v>
      </c>
      <c r="AY8" s="28">
        <f>VLOOKUP(J8,ABNT5101!$I$3:$M$9,5)</f>
        <v>0.28000000000000003</v>
      </c>
      <c r="AZ8" s="28" t="str">
        <f>_xlfn.XLOOKUP(J8,ABNT5101!I:I,ABNT5101!L:L)</f>
        <v>-</v>
      </c>
      <c r="BA8" s="28">
        <f>_xlfn.XLOOKUP(J8,ABNT5101!$I:$I,ABNT5101!M:M)</f>
        <v>0.28000000000000003</v>
      </c>
      <c r="BB8" s="28" t="str">
        <f>_xlfn.XLOOKUP(J8,ABNT5101!$I:$I,ABNT5101!N:N)</f>
        <v>-</v>
      </c>
      <c r="BC8" s="28">
        <f>_xlfn.XLOOKUP(J8,ABNT5101!$I:$I,ABNT5101!O:O)</f>
        <v>14</v>
      </c>
      <c r="BD8" s="31" t="str">
        <f t="shared" si="4"/>
        <v>ATENDE</v>
      </c>
      <c r="BE8" s="32">
        <f t="shared" si="5"/>
        <v>2.8999999999999915E-2</v>
      </c>
      <c r="BF8" s="32">
        <f t="shared" si="6"/>
        <v>0.1785714285714286</v>
      </c>
      <c r="BG8" s="32" t="str">
        <f t="shared" si="7"/>
        <v>-</v>
      </c>
      <c r="BH8" s="225">
        <v>20.58</v>
      </c>
      <c r="BI8" s="225">
        <v>0.33</v>
      </c>
      <c r="BJ8" s="34"/>
      <c r="BK8" s="34"/>
      <c r="BL8" s="35"/>
      <c r="BM8" s="34"/>
      <c r="BN8" s="31" t="str">
        <f t="shared" si="8"/>
        <v>ATENDE</v>
      </c>
      <c r="BO8" s="31" t="str">
        <f t="shared" si="9"/>
        <v>ATENDE</v>
      </c>
      <c r="BP8" s="31" t="str">
        <f t="shared" si="10"/>
        <v>ATENDE</v>
      </c>
      <c r="BQ8" s="31" t="str">
        <f t="shared" si="11"/>
        <v>ATENDE</v>
      </c>
      <c r="BR8" s="36" t="str">
        <f t="shared" si="12"/>
        <v>C2</v>
      </c>
      <c r="BS8" s="36" t="str">
        <f t="shared" si="13"/>
        <v>P5</v>
      </c>
      <c r="BT8" s="37">
        <f t="shared" si="14"/>
        <v>1.56</v>
      </c>
      <c r="BU8" s="225">
        <v>12.8</v>
      </c>
      <c r="BV8" s="225">
        <v>6.57</v>
      </c>
      <c r="BW8" s="36">
        <f>IF(BS8="-","-",_xlfn.XLOOKUP(BS8,ABNT5101!$B$4:$B$9,ABNT5101!$C$4:$C$9))</f>
        <v>5</v>
      </c>
      <c r="BX8" s="36">
        <f>IF(BS8="-","-",_xlfn.XLOOKUP(BS8,ABNT5101!$B$4:$B$9,ABNT5101!$D$4:$D$9))</f>
        <v>1</v>
      </c>
      <c r="BY8" s="31" t="str">
        <f t="shared" si="15"/>
        <v>ATENDE</v>
      </c>
      <c r="BZ8" s="31" t="str">
        <f t="shared" si="16"/>
        <v>ATENDE</v>
      </c>
      <c r="CA8" s="31" t="str">
        <f t="shared" si="17"/>
        <v>ATENDE</v>
      </c>
      <c r="CB8" s="36" t="str">
        <f t="shared" si="18"/>
        <v>P5</v>
      </c>
      <c r="CC8" s="37">
        <f t="shared" si="19"/>
        <v>0.45599999999999996</v>
      </c>
      <c r="CD8" s="222">
        <v>7.28</v>
      </c>
      <c r="CE8" s="222">
        <v>2.7</v>
      </c>
      <c r="CF8" s="31">
        <f>IF(CB8="-","-",_xlfn.XLOOKUP(CB8,ABNT5101!$B$4:$B$9,ABNT5101!$C$4:$C$9))</f>
        <v>5</v>
      </c>
      <c r="CG8" s="36">
        <f>IF(CB8="-","-",_xlfn.XLOOKUP(CB8,ABNT5101!$B$4:$B$9,ABNT5101!$D$4:$D$9))</f>
        <v>1</v>
      </c>
      <c r="CH8" s="31" t="str">
        <f t="shared" si="20"/>
        <v>ATENDE</v>
      </c>
      <c r="CI8" s="31" t="str">
        <f t="shared" si="21"/>
        <v>ATENDE</v>
      </c>
      <c r="CJ8" s="31" t="str">
        <f t="shared" si="22"/>
        <v>ATENDE</v>
      </c>
      <c r="CK8" s="39" t="str">
        <f>_xlfn.XLOOKUP(CL8,'Banco de dados'!$B:$B,'Banco de dados'!$D:$D)</f>
        <v>LEDSTAR</v>
      </c>
      <c r="CL8" s="242" t="str">
        <f>'Banco de dados'!B11</f>
        <v xml:space="preserve"> SL VT 9.1 85W</v>
      </c>
      <c r="CM8" s="39" t="str">
        <f>_xlfn.XLOOKUP(CL8,'Banco de dados'!$B:$B,'Banco de dados'!$E:$E)</f>
        <v>LUM LED SL VT 9.1 85W</v>
      </c>
      <c r="CN8" s="39"/>
      <c r="CO8" s="39" t="e">
        <f>IF(CN8="-","-",_xlfn.XLOOKUP(CN8,'Banco de dados'!$B:$B,'Banco de dados'!$E:$E))</f>
        <v>#N/A</v>
      </c>
      <c r="CP8" s="41">
        <f t="shared" si="23"/>
        <v>1</v>
      </c>
      <c r="CQ8" s="39">
        <f>_xlfn.XLOOKUP(CL8,'Banco de dados'!$B:$B,'Banco de dados'!$H:$H)</f>
        <v>85</v>
      </c>
      <c r="CR8" s="39" t="e">
        <f t="array" aca="1" ref="CR8" ca="1">_xludf.xlookup(CN8,'Banco de dados'!$B:$B,'Banco de dados'!$H:$H)</f>
        <v>#NAME?</v>
      </c>
      <c r="CS8" s="39" t="e">
        <f t="array" aca="1" ref="CS8" ca="1">_xludf.xlookup(CL8,'Banco de dados'!$B:$B,'Banco de dados'!$F:$F)</f>
        <v>#NAME?</v>
      </c>
      <c r="CT8" s="39" t="e">
        <f t="array" aca="1" ref="CT8" ca="1">_xludf.xlookup(CN8,'Banco de dados'!$B:$B,'Banco de dados'!$F:$F)</f>
        <v>#NAME?</v>
      </c>
      <c r="CU8" s="42">
        <v>0</v>
      </c>
      <c r="CV8" s="242">
        <v>0</v>
      </c>
      <c r="CW8" s="39" t="str">
        <f>IF(AJ8=0.5,"Suporte",IF(AND(AJ8&gt;='Braços de IP'!$B$9,AJ8&lt;='Braços de IP'!$D$9),'Braços de IP'!$E$9,IF(AND(AJ8&gt;='Braços de IP'!$B$10,AJ8&lt;='Braços de IP'!$D$10),'Braços de IP'!$E$10,IF(AND(AJ8&gt;='Braços de IP'!$B$11,AJ8&lt;='Braços de IP'!$D$11),'Braços de IP'!$E$11,IF(AND(AJ8&gt;='Braços de IP'!$B$12,AJ8&lt;='Braços de IP'!$D$12),'Braços de IP'!$E$12,IF(AND(AJ8&gt;='Braços de IP'!$B$13,AJ8&lt;='Braços de IP'!$D$13),'Braços de IP'!$E$13,IF(AND(AJ8&gt;='Braços de IP'!$B$14,AJ8&lt;='Braços de IP'!$D$14),'Braços de IP'!$E$14,"ERRO")))))))</f>
        <v>Longo I</v>
      </c>
      <c r="CX8" s="40"/>
      <c r="CY8" s="39" t="str">
        <f>IF($CX8="","",VLOOKUP($CX8,'Braços de IP'!$E$9:$I$15,2,0))</f>
        <v/>
      </c>
      <c r="CZ8" s="43" t="str">
        <f>IF($CX8="","",VLOOKUP($CX8,'Braços de IP'!$E$9:$I$15,5,0))</f>
        <v/>
      </c>
      <c r="DA8" s="39"/>
      <c r="DB8" s="39"/>
      <c r="DC8" s="39"/>
      <c r="DD8" s="39"/>
      <c r="DE8" s="39"/>
      <c r="DF8" s="39"/>
      <c r="DG8" s="44">
        <f t="shared" si="24"/>
        <v>85</v>
      </c>
      <c r="DH8" s="45">
        <f t="shared" si="25"/>
        <v>150</v>
      </c>
      <c r="DI8" s="44">
        <f t="shared" si="26"/>
        <v>235</v>
      </c>
      <c r="DJ8" s="46">
        <f t="shared" si="27"/>
        <v>0.43333333333333335</v>
      </c>
      <c r="DK8" s="47" t="s">
        <v>147</v>
      </c>
      <c r="DL8" s="48"/>
      <c r="DM8" s="49"/>
      <c r="DN8" s="23" t="s">
        <v>148</v>
      </c>
      <c r="DO8" s="23"/>
      <c r="DQ8" s="50" t="e">
        <f t="shared" si="28"/>
        <v>#VALUE!</v>
      </c>
      <c r="DS8" s="5" t="s">
        <v>5</v>
      </c>
      <c r="DT8" s="5">
        <f t="shared" si="29"/>
        <v>0</v>
      </c>
      <c r="DU8" s="50" t="e">
        <f t="shared" si="30"/>
        <v>#DIV/0!</v>
      </c>
      <c r="DV8" s="50" t="e">
        <f t="shared" si="31"/>
        <v>#DIV/0!</v>
      </c>
    </row>
    <row r="9" spans="1:126" ht="14.25" customHeight="1" x14ac:dyDescent="0.3">
      <c r="A9" s="224" t="s">
        <v>1290</v>
      </c>
      <c r="B9" s="5"/>
      <c r="C9" s="5" t="s">
        <v>148</v>
      </c>
      <c r="D9" s="5"/>
      <c r="E9" s="22" t="s">
        <v>154</v>
      </c>
      <c r="F9" s="22" t="s">
        <v>137</v>
      </c>
      <c r="G9" s="23" t="s">
        <v>155</v>
      </c>
      <c r="H9" s="23">
        <v>-23.333575</v>
      </c>
      <c r="I9" s="23">
        <v>-46.837989</v>
      </c>
      <c r="J9" s="24" t="s">
        <v>156</v>
      </c>
      <c r="K9" s="25"/>
      <c r="L9" s="24" t="s">
        <v>157</v>
      </c>
      <c r="M9" s="24" t="s">
        <v>141</v>
      </c>
      <c r="N9" s="26">
        <v>150</v>
      </c>
      <c r="O9" s="27" t="s">
        <v>142</v>
      </c>
      <c r="P9" s="27">
        <v>10</v>
      </c>
      <c r="Q9" s="26">
        <f t="shared" si="0"/>
        <v>300</v>
      </c>
      <c r="R9" s="27">
        <v>1</v>
      </c>
      <c r="S9" s="28">
        <v>3</v>
      </c>
      <c r="T9" s="28">
        <v>5.8</v>
      </c>
      <c r="U9" s="23"/>
      <c r="V9" s="23"/>
      <c r="W9" s="29"/>
      <c r="X9" s="28">
        <v>1.2</v>
      </c>
      <c r="Y9" s="27"/>
      <c r="Z9" s="29"/>
      <c r="AA9" s="30"/>
      <c r="AB9" s="27">
        <v>3.5</v>
      </c>
      <c r="AC9" s="27">
        <v>2</v>
      </c>
      <c r="AD9" s="27" t="s">
        <v>144</v>
      </c>
      <c r="AE9" s="27" t="s">
        <v>145</v>
      </c>
      <c r="AF9" s="27">
        <v>36</v>
      </c>
      <c r="AG9" s="27">
        <v>7.5</v>
      </c>
      <c r="AH9" s="27">
        <v>1</v>
      </c>
      <c r="AI9" s="27">
        <v>0.35</v>
      </c>
      <c r="AJ9" s="27">
        <v>2.6</v>
      </c>
      <c r="AK9" s="27">
        <f t="shared" si="1"/>
        <v>2.25</v>
      </c>
      <c r="AL9" s="27" t="s">
        <v>143</v>
      </c>
      <c r="AM9" s="27" t="s">
        <v>143</v>
      </c>
      <c r="AN9" s="27"/>
      <c r="AO9" s="27">
        <f t="shared" si="2"/>
        <v>2</v>
      </c>
      <c r="AP9" s="27"/>
      <c r="AQ9" s="27"/>
      <c r="AR9" s="27"/>
      <c r="AS9" s="27"/>
      <c r="AT9" s="27"/>
      <c r="AU9" s="27"/>
      <c r="AV9" s="27">
        <f t="shared" si="3"/>
        <v>0</v>
      </c>
      <c r="AW9" s="27"/>
      <c r="AX9" s="28">
        <f>VLOOKUP(J9,ABNT5101!$I$3:$J$9,2)</f>
        <v>20</v>
      </c>
      <c r="AY9" s="28">
        <f>VLOOKUP(J9,ABNT5101!$I$3:$M$9,5)</f>
        <v>0.28000000000000003</v>
      </c>
      <c r="AZ9" s="28" t="str">
        <f>_xlfn.XLOOKUP(J9,ABNT5101!I:I,ABNT5101!L:L)</f>
        <v>-</v>
      </c>
      <c r="BA9" s="28">
        <f>_xlfn.XLOOKUP(J9,ABNT5101!$I:$I,ABNT5101!M:M)</f>
        <v>0.28000000000000003</v>
      </c>
      <c r="BB9" s="28" t="str">
        <f>_xlfn.XLOOKUP(J9,ABNT5101!$I:$I,ABNT5101!N:N)</f>
        <v>-</v>
      </c>
      <c r="BC9" s="28">
        <f>_xlfn.XLOOKUP(J9,ABNT5101!$I:$I,ABNT5101!O:O)</f>
        <v>14</v>
      </c>
      <c r="BD9" s="31" t="str">
        <f t="shared" si="4"/>
        <v>NÃO ATENDE</v>
      </c>
      <c r="BE9" s="32">
        <f t="shared" si="5"/>
        <v>2.4000000000000021E-2</v>
      </c>
      <c r="BF9" s="32">
        <f t="shared" si="6"/>
        <v>-0.2857142857142857</v>
      </c>
      <c r="BG9" s="32" t="str">
        <f t="shared" si="7"/>
        <v>-</v>
      </c>
      <c r="BH9" s="225">
        <v>20.48</v>
      </c>
      <c r="BI9" s="225">
        <v>0.2</v>
      </c>
      <c r="BJ9" s="34"/>
      <c r="BK9" s="34"/>
      <c r="BL9" s="35"/>
      <c r="BM9" s="34"/>
      <c r="BN9" s="31" t="str">
        <f t="shared" si="8"/>
        <v>NÃO ATENDE</v>
      </c>
      <c r="BO9" s="31" t="str">
        <f t="shared" si="9"/>
        <v>ATENDE</v>
      </c>
      <c r="BP9" s="31" t="str">
        <f t="shared" si="10"/>
        <v>NÃO ATENDE</v>
      </c>
      <c r="BQ9" s="31" t="str">
        <f t="shared" si="11"/>
        <v>ATENDE</v>
      </c>
      <c r="BR9" s="36" t="str">
        <f t="shared" si="12"/>
        <v>C2</v>
      </c>
      <c r="BS9" s="36" t="str">
        <f t="shared" si="13"/>
        <v>P5</v>
      </c>
      <c r="BT9" s="37">
        <f t="shared" si="14"/>
        <v>1.8519999999999999</v>
      </c>
      <c r="BU9" s="225">
        <v>14.26</v>
      </c>
      <c r="BV9" s="225">
        <v>6.47</v>
      </c>
      <c r="BW9" s="36">
        <f>IF(BS9="-","-",_xlfn.XLOOKUP(BS9,ABNT5101!$B$4:$B$9,ABNT5101!$C$4:$C$9))</f>
        <v>5</v>
      </c>
      <c r="BX9" s="36">
        <f>IF(BS9="-","-",_xlfn.XLOOKUP(BS9,ABNT5101!$B$4:$B$9,ABNT5101!$D$4:$D$9))</f>
        <v>1</v>
      </c>
      <c r="BY9" s="31" t="str">
        <f t="shared" si="15"/>
        <v>ATENDE</v>
      </c>
      <c r="BZ9" s="31" t="str">
        <f t="shared" si="16"/>
        <v>ATENDE</v>
      </c>
      <c r="CA9" s="31" t="str">
        <f t="shared" si="17"/>
        <v>ATENDE</v>
      </c>
      <c r="CB9" s="36" t="str">
        <f t="shared" si="18"/>
        <v>P5</v>
      </c>
      <c r="CC9" s="37">
        <f t="shared" si="19"/>
        <v>0.46799999999999997</v>
      </c>
      <c r="CD9" s="222">
        <v>7.34</v>
      </c>
      <c r="CE9" s="222">
        <v>3.58</v>
      </c>
      <c r="CF9" s="31">
        <f>IF(CB9="-","-",_xlfn.XLOOKUP(CB9,ABNT5101!$B$4:$B$9,ABNT5101!$C$4:$C$9))</f>
        <v>5</v>
      </c>
      <c r="CG9" s="36">
        <f>IF(CB9="-","-",_xlfn.XLOOKUP(CB9,ABNT5101!$B$4:$B$9,ABNT5101!$D$4:$D$9))</f>
        <v>1</v>
      </c>
      <c r="CH9" s="31" t="str">
        <f t="shared" si="20"/>
        <v>ATENDE</v>
      </c>
      <c r="CI9" s="31" t="str">
        <f t="shared" si="21"/>
        <v>ATENDE</v>
      </c>
      <c r="CJ9" s="31" t="str">
        <f t="shared" si="22"/>
        <v>ATENDE</v>
      </c>
      <c r="CK9" s="39" t="str">
        <f>_xlfn.XLOOKUP(CL9,'Banco de dados'!$B:$B,'Banco de dados'!$D:$D)</f>
        <v>SX LIGHTING</v>
      </c>
      <c r="CL9" s="242" t="str">
        <f>'Banco de dados'!B59</f>
        <v>SX-INLPP080HF</v>
      </c>
      <c r="CM9" s="39" t="str">
        <f>_xlfn.XLOOKUP(CL9,'Banco de dados'!$B:$B,'Banco de dados'!$E:$E)</f>
        <v>SXINLPP080K50L12CZF7PHF</v>
      </c>
      <c r="CN9" s="39"/>
      <c r="CO9" s="39" t="e">
        <f>IF(CN9="-","-",_xlfn.XLOOKUP(CN9,'Banco de dados'!$B:$B,'Banco de dados'!$E:$E))</f>
        <v>#N/A</v>
      </c>
      <c r="CP9" s="41">
        <f t="shared" si="23"/>
        <v>1</v>
      </c>
      <c r="CQ9" s="39">
        <f>_xlfn.XLOOKUP(CL9,'Banco de dados'!$B:$B,'Banco de dados'!$H:$H)</f>
        <v>79</v>
      </c>
      <c r="CR9" s="39" t="e">
        <f t="array" aca="1" ref="CR9" ca="1">_xludf.xlookup(CN9,'Banco de dados'!$B:$B,'Banco de dados'!$H:$H)</f>
        <v>#NAME?</v>
      </c>
      <c r="CS9" s="39" t="e">
        <f t="array" aca="1" ref="CS9" ca="1">_xludf.xlookup(CL9,'Banco de dados'!$B:$B,'Banco de dados'!$F:$F)</f>
        <v>#NAME?</v>
      </c>
      <c r="CT9" s="39" t="e">
        <f t="array" aca="1" ref="CT9" ca="1">_xludf.xlookup(CN9,'Banco de dados'!$B:$B,'Banco de dados'!$F:$F)</f>
        <v>#NAME?</v>
      </c>
      <c r="CU9" s="42">
        <v>0</v>
      </c>
      <c r="CV9" s="242">
        <v>0</v>
      </c>
      <c r="CW9" s="39" t="str">
        <f>IF(AJ9=0.5,"Suporte",IF(AND(AJ9&gt;='Braços de IP'!$B$9,AJ9&lt;='Braços de IP'!$D$9),'Braços de IP'!$E$9,IF(AND(AJ9&gt;='Braços de IP'!$B$10,AJ9&lt;='Braços de IP'!$D$10),'Braços de IP'!$E$10,IF(AND(AJ9&gt;='Braços de IP'!$B$11,AJ9&lt;='Braços de IP'!$D$11),'Braços de IP'!$E$11,IF(AND(AJ9&gt;='Braços de IP'!$B$12,AJ9&lt;='Braços de IP'!$D$12),'Braços de IP'!$E$12,IF(AND(AJ9&gt;='Braços de IP'!$B$13,AJ9&lt;='Braços de IP'!$D$13),'Braços de IP'!$E$13,IF(AND(AJ9&gt;='Braços de IP'!$B$14,AJ9&lt;='Braços de IP'!$D$14),'Braços de IP'!$E$14,"ERRO")))))))</f>
        <v>Longo I</v>
      </c>
      <c r="CX9" s="40"/>
      <c r="CY9" s="39" t="str">
        <f>IF($CX9="","",VLOOKUP($CX9,'Braços de IP'!$E$9:$I$15,2,0))</f>
        <v/>
      </c>
      <c r="CZ9" s="43" t="str">
        <f>IF($CX9="","",VLOOKUP($CX9,'Braços de IP'!$E$9:$I$15,5,0))</f>
        <v/>
      </c>
      <c r="DA9" s="39"/>
      <c r="DB9" s="39"/>
      <c r="DC9" s="39"/>
      <c r="DD9" s="39"/>
      <c r="DE9" s="39"/>
      <c r="DF9" s="39"/>
      <c r="DG9" s="44">
        <f t="shared" si="24"/>
        <v>79</v>
      </c>
      <c r="DH9" s="45">
        <f t="shared" si="25"/>
        <v>150</v>
      </c>
      <c r="DI9" s="44">
        <f t="shared" si="26"/>
        <v>229</v>
      </c>
      <c r="DJ9" s="46">
        <f t="shared" si="27"/>
        <v>0.47333333333333338</v>
      </c>
      <c r="DK9" s="47" t="s">
        <v>147</v>
      </c>
      <c r="DL9" s="48"/>
      <c r="DM9" s="49"/>
      <c r="DN9" s="23" t="s">
        <v>148</v>
      </c>
      <c r="DO9" s="23"/>
      <c r="DQ9" s="50" t="e">
        <f t="shared" si="28"/>
        <v>#VALUE!</v>
      </c>
      <c r="DS9" s="5" t="s">
        <v>5</v>
      </c>
      <c r="DT9" s="5">
        <f t="shared" si="29"/>
        <v>0</v>
      </c>
      <c r="DU9" s="50" t="e">
        <f t="shared" si="30"/>
        <v>#DIV/0!</v>
      </c>
      <c r="DV9" s="50" t="e">
        <f t="shared" si="31"/>
        <v>#DIV/0!</v>
      </c>
    </row>
    <row r="10" spans="1:126" ht="14.25" customHeight="1" x14ac:dyDescent="0.3">
      <c r="A10" s="224" t="s">
        <v>1290</v>
      </c>
      <c r="B10" s="5"/>
      <c r="C10" s="5" t="s">
        <v>148</v>
      </c>
      <c r="D10" s="5"/>
      <c r="E10" s="22" t="s">
        <v>154</v>
      </c>
      <c r="F10" s="22" t="s">
        <v>137</v>
      </c>
      <c r="G10" s="23" t="s">
        <v>155</v>
      </c>
      <c r="H10" s="23">
        <v>-23.333575</v>
      </c>
      <c r="I10" s="23">
        <v>-46.837989</v>
      </c>
      <c r="J10" s="24" t="s">
        <v>156</v>
      </c>
      <c r="K10" s="25"/>
      <c r="L10" s="24" t="s">
        <v>157</v>
      </c>
      <c r="M10" s="24" t="s">
        <v>141</v>
      </c>
      <c r="N10" s="26">
        <v>150</v>
      </c>
      <c r="O10" s="27" t="s">
        <v>142</v>
      </c>
      <c r="P10" s="27">
        <v>10</v>
      </c>
      <c r="Q10" s="26">
        <f t="shared" si="0"/>
        <v>300</v>
      </c>
      <c r="R10" s="27">
        <v>1</v>
      </c>
      <c r="S10" s="28">
        <v>3</v>
      </c>
      <c r="T10" s="28">
        <v>5.8</v>
      </c>
      <c r="U10" s="23"/>
      <c r="V10" s="23"/>
      <c r="W10" s="29"/>
      <c r="X10" s="28">
        <v>1.2</v>
      </c>
      <c r="Y10" s="27"/>
      <c r="Z10" s="29"/>
      <c r="AA10" s="30"/>
      <c r="AB10" s="27">
        <v>3.5</v>
      </c>
      <c r="AC10" s="27">
        <v>2</v>
      </c>
      <c r="AD10" s="27" t="s">
        <v>144</v>
      </c>
      <c r="AE10" s="27" t="s">
        <v>145</v>
      </c>
      <c r="AF10" s="27">
        <v>36</v>
      </c>
      <c r="AG10" s="27">
        <v>7.5</v>
      </c>
      <c r="AH10" s="27">
        <v>1</v>
      </c>
      <c r="AI10" s="27">
        <v>0.35</v>
      </c>
      <c r="AJ10" s="27">
        <v>2.6</v>
      </c>
      <c r="AK10" s="27">
        <f t="shared" si="1"/>
        <v>2.25</v>
      </c>
      <c r="AL10" s="27" t="s">
        <v>143</v>
      </c>
      <c r="AM10" s="27" t="s">
        <v>143</v>
      </c>
      <c r="AN10" s="27"/>
      <c r="AO10" s="27">
        <f t="shared" si="2"/>
        <v>2</v>
      </c>
      <c r="AP10" s="27"/>
      <c r="AQ10" s="27"/>
      <c r="AR10" s="27"/>
      <c r="AS10" s="27"/>
      <c r="AT10" s="27"/>
      <c r="AU10" s="27"/>
      <c r="AV10" s="27">
        <f t="shared" si="3"/>
        <v>0</v>
      </c>
      <c r="AW10" s="27"/>
      <c r="AX10" s="28">
        <f>VLOOKUP(J10,ABNT5101!$I$3:$J$9,2)</f>
        <v>20</v>
      </c>
      <c r="AY10" s="28">
        <f>VLOOKUP(J10,ABNT5101!$I$3:$M$9,5)</f>
        <v>0.28000000000000003</v>
      </c>
      <c r="AZ10" s="28" t="str">
        <f>_xlfn.XLOOKUP(J10,ABNT5101!I:I,ABNT5101!L:L)</f>
        <v>-</v>
      </c>
      <c r="BA10" s="28">
        <f>_xlfn.XLOOKUP(J10,ABNT5101!$I:$I,ABNT5101!M:M)</f>
        <v>0.28000000000000003</v>
      </c>
      <c r="BB10" s="28" t="str">
        <f>_xlfn.XLOOKUP(J10,ABNT5101!$I:$I,ABNT5101!N:N)</f>
        <v>-</v>
      </c>
      <c r="BC10" s="28">
        <f>_xlfn.XLOOKUP(J10,ABNT5101!$I:$I,ABNT5101!O:O)</f>
        <v>14</v>
      </c>
      <c r="BD10" s="31" t="str">
        <f t="shared" si="4"/>
        <v>ATENDE</v>
      </c>
      <c r="BE10" s="32">
        <f t="shared" si="5"/>
        <v>6.0499999999999998E-2</v>
      </c>
      <c r="BF10" s="32">
        <f t="shared" si="6"/>
        <v>0.4285714285714286</v>
      </c>
      <c r="BG10" s="32" t="str">
        <f t="shared" si="7"/>
        <v>-</v>
      </c>
      <c r="BH10" s="225">
        <v>21.21</v>
      </c>
      <c r="BI10" s="225">
        <v>0.4</v>
      </c>
      <c r="BJ10" s="34"/>
      <c r="BK10" s="34"/>
      <c r="BL10" s="35"/>
      <c r="BM10" s="34"/>
      <c r="BN10" s="31" t="str">
        <f t="shared" si="8"/>
        <v>ATENDE</v>
      </c>
      <c r="BO10" s="31" t="str">
        <f t="shared" si="9"/>
        <v>ATENDE</v>
      </c>
      <c r="BP10" s="31" t="str">
        <f t="shared" si="10"/>
        <v>ATENDE</v>
      </c>
      <c r="BQ10" s="31" t="str">
        <f t="shared" si="11"/>
        <v>ATENDE</v>
      </c>
      <c r="BR10" s="36" t="str">
        <f t="shared" si="12"/>
        <v>C2</v>
      </c>
      <c r="BS10" s="36" t="str">
        <f t="shared" si="13"/>
        <v>P5</v>
      </c>
      <c r="BT10" s="37">
        <f t="shared" si="14"/>
        <v>1.286</v>
      </c>
      <c r="BU10" s="225">
        <v>11.43</v>
      </c>
      <c r="BV10" s="225">
        <v>2.96</v>
      </c>
      <c r="BW10" s="36">
        <f>IF(BS10="-","-",_xlfn.XLOOKUP(BS10,ABNT5101!$B$4:$B$9,ABNT5101!$C$4:$C$9))</f>
        <v>5</v>
      </c>
      <c r="BX10" s="36">
        <f>IF(BS10="-","-",_xlfn.XLOOKUP(BS10,ABNT5101!$B$4:$B$9,ABNT5101!$D$4:$D$9))</f>
        <v>1</v>
      </c>
      <c r="BY10" s="31" t="str">
        <f t="shared" si="15"/>
        <v>ATENDE</v>
      </c>
      <c r="BZ10" s="31" t="str">
        <f t="shared" si="16"/>
        <v>ATENDE</v>
      </c>
      <c r="CA10" s="31" t="str">
        <f t="shared" si="17"/>
        <v>ATENDE</v>
      </c>
      <c r="CB10" s="36" t="str">
        <f t="shared" si="18"/>
        <v>P5</v>
      </c>
      <c r="CC10" s="37">
        <f t="shared" si="19"/>
        <v>6.1999999999999833E-2</v>
      </c>
      <c r="CD10" s="222">
        <v>5.31</v>
      </c>
      <c r="CE10" s="222">
        <v>2.87</v>
      </c>
      <c r="CF10" s="31">
        <f>IF(CB10="-","-",_xlfn.XLOOKUP(CB10,ABNT5101!$B$4:$B$9,ABNT5101!$C$4:$C$9))</f>
        <v>5</v>
      </c>
      <c r="CG10" s="36">
        <f>IF(CB10="-","-",_xlfn.XLOOKUP(CB10,ABNT5101!$B$4:$B$9,ABNT5101!$D$4:$D$9))</f>
        <v>1</v>
      </c>
      <c r="CH10" s="31" t="str">
        <f t="shared" si="20"/>
        <v>ATENDE</v>
      </c>
      <c r="CI10" s="31" t="str">
        <f t="shared" si="21"/>
        <v>ATENDE</v>
      </c>
      <c r="CJ10" s="31" t="str">
        <f t="shared" si="22"/>
        <v>ATENDE</v>
      </c>
      <c r="CK10" s="39" t="str">
        <f>_xlfn.XLOOKUP(CL10,'Banco de dados'!$B:$B,'Banco de dados'!$D:$D)</f>
        <v>TECNOWATT</v>
      </c>
      <c r="CL10" s="242" t="str">
        <f>'Banco de dados'!B71</f>
        <v xml:space="preserve">SIGSAGPTLRRSSNDL_90W112IBBRS
</v>
      </c>
      <c r="CM10" s="39" t="str">
        <f>_xlfn.XLOOKUP(CL10,'Banco de dados'!$B:$B,'Banco de dados'!$E:$E)</f>
        <v>SIGSAGPTLRRSSNDL_90W112IBBRS
1-10C1MUN6.5</v>
      </c>
      <c r="CN10" s="39"/>
      <c r="CO10" s="39" t="e">
        <f>IF(CN10="-","-",_xlfn.XLOOKUP(CN10,'Banco de dados'!$B:$B,'Banco de dados'!$E:$E))</f>
        <v>#N/A</v>
      </c>
      <c r="CP10" s="41">
        <f t="shared" si="23"/>
        <v>1</v>
      </c>
      <c r="CQ10" s="39">
        <f>_xlfn.XLOOKUP(CL10,'Banco de dados'!$B:$B,'Banco de dados'!$H:$H)</f>
        <v>90</v>
      </c>
      <c r="CR10" s="39" t="e">
        <f t="array" aca="1" ref="CR10" ca="1">_xludf.xlookup(CN10,'Banco de dados'!$B:$B,'Banco de dados'!$H:$H)</f>
        <v>#NAME?</v>
      </c>
      <c r="CS10" s="39" t="e">
        <f t="array" aca="1" ref="CS10" ca="1">_xludf.xlookup(CL10,'Banco de dados'!$B:$B,'Banco de dados'!$F:$F)</f>
        <v>#NAME?</v>
      </c>
      <c r="CT10" s="39" t="e">
        <f t="array" aca="1" ref="CT10" ca="1">_xludf.xlookup(CN10,'Banco de dados'!$B:$B,'Banco de dados'!$F:$F)</f>
        <v>#NAME?</v>
      </c>
      <c r="CU10" s="42">
        <v>0</v>
      </c>
      <c r="CV10" s="242">
        <v>4</v>
      </c>
      <c r="CW10" s="39" t="str">
        <f>IF(AJ10=0.5,"Suporte",IF(AND(AJ10&gt;='Braços de IP'!$B$9,AJ10&lt;='Braços de IP'!$D$9),'Braços de IP'!$E$9,IF(AND(AJ10&gt;='Braços de IP'!$B$10,AJ10&lt;='Braços de IP'!$D$10),'Braços de IP'!$E$10,IF(AND(AJ10&gt;='Braços de IP'!$B$11,AJ10&lt;='Braços de IP'!$D$11),'Braços de IP'!$E$11,IF(AND(AJ10&gt;='Braços de IP'!$B$12,AJ10&lt;='Braços de IP'!$D$12),'Braços de IP'!$E$12,IF(AND(AJ10&gt;='Braços de IP'!$B$13,AJ10&lt;='Braços de IP'!$D$13),'Braços de IP'!$E$13,IF(AND(AJ10&gt;='Braços de IP'!$B$14,AJ10&lt;='Braços de IP'!$D$14),'Braços de IP'!$E$14,"ERRO")))))))</f>
        <v>Longo I</v>
      </c>
      <c r="CX10" s="40"/>
      <c r="CY10" s="39" t="str">
        <f>IF($CX10="","",VLOOKUP($CX10,'Braços de IP'!$E$9:$I$15,2,0))</f>
        <v/>
      </c>
      <c r="CZ10" s="43" t="str">
        <f>IF($CX10="","",VLOOKUP($CX10,'Braços de IP'!$E$9:$I$15,5,0))</f>
        <v/>
      </c>
      <c r="DA10" s="39"/>
      <c r="DB10" s="39"/>
      <c r="DC10" s="39"/>
      <c r="DD10" s="39"/>
      <c r="DE10" s="39"/>
      <c r="DF10" s="39"/>
      <c r="DG10" s="44">
        <f t="shared" si="24"/>
        <v>90</v>
      </c>
      <c r="DH10" s="45">
        <f t="shared" si="25"/>
        <v>150</v>
      </c>
      <c r="DI10" s="44">
        <f t="shared" si="26"/>
        <v>240</v>
      </c>
      <c r="DJ10" s="46">
        <f t="shared" si="27"/>
        <v>0.4</v>
      </c>
      <c r="DK10" s="47" t="s">
        <v>147</v>
      </c>
      <c r="DL10" s="48"/>
      <c r="DM10" s="49"/>
      <c r="DN10" s="23" t="s">
        <v>148</v>
      </c>
      <c r="DO10" s="23"/>
      <c r="DQ10" s="50" t="e">
        <f t="shared" si="28"/>
        <v>#VALUE!</v>
      </c>
      <c r="DS10" s="5" t="s">
        <v>5</v>
      </c>
      <c r="DT10" s="5">
        <f t="shared" si="29"/>
        <v>0</v>
      </c>
      <c r="DU10" s="50" t="e">
        <f t="shared" si="30"/>
        <v>#DIV/0!</v>
      </c>
      <c r="DV10" s="50" t="e">
        <f t="shared" si="31"/>
        <v>#DIV/0!</v>
      </c>
    </row>
    <row r="11" spans="1:126" ht="14.25" customHeight="1" x14ac:dyDescent="0.3">
      <c r="A11" s="224" t="s">
        <v>1290</v>
      </c>
      <c r="B11" s="5"/>
      <c r="C11" s="5" t="s">
        <v>148</v>
      </c>
      <c r="D11" s="5"/>
      <c r="E11" s="22" t="s">
        <v>158</v>
      </c>
      <c r="F11" s="22" t="s">
        <v>150</v>
      </c>
      <c r="G11" s="23" t="s">
        <v>159</v>
      </c>
      <c r="H11" s="23">
        <v>-23.348773000000001</v>
      </c>
      <c r="I11" s="23">
        <v>-46.826275000000003</v>
      </c>
      <c r="J11" s="24" t="s">
        <v>160</v>
      </c>
      <c r="K11" s="25"/>
      <c r="L11" s="24" t="s">
        <v>143</v>
      </c>
      <c r="M11" s="24" t="s">
        <v>141</v>
      </c>
      <c r="N11" s="26">
        <v>60</v>
      </c>
      <c r="O11" s="27" t="s">
        <v>142</v>
      </c>
      <c r="P11" s="27" t="s">
        <v>143</v>
      </c>
      <c r="Q11" s="26">
        <f t="shared" si="0"/>
        <v>120</v>
      </c>
      <c r="R11" s="27">
        <v>1</v>
      </c>
      <c r="S11" s="28" t="s">
        <v>153</v>
      </c>
      <c r="T11" s="28">
        <v>7</v>
      </c>
      <c r="U11" s="29"/>
      <c r="V11" s="29"/>
      <c r="W11" s="29"/>
      <c r="X11" s="28" t="s">
        <v>153</v>
      </c>
      <c r="Y11" s="27"/>
      <c r="Z11" s="29"/>
      <c r="AA11" s="27"/>
      <c r="AB11" s="27"/>
      <c r="AC11" s="27"/>
      <c r="AD11" s="27" t="s">
        <v>144</v>
      </c>
      <c r="AE11" s="27" t="s">
        <v>145</v>
      </c>
      <c r="AF11" s="27">
        <v>30</v>
      </c>
      <c r="AG11" s="27">
        <v>7.6</v>
      </c>
      <c r="AH11" s="27">
        <v>1</v>
      </c>
      <c r="AI11" s="27">
        <v>2.2999999999999998</v>
      </c>
      <c r="AJ11" s="27">
        <v>2.6</v>
      </c>
      <c r="AK11" s="27">
        <f t="shared" si="1"/>
        <v>0.30000000000000027</v>
      </c>
      <c r="AL11" s="27" t="s">
        <v>143</v>
      </c>
      <c r="AM11" s="27" t="s">
        <v>143</v>
      </c>
      <c r="AN11" s="27"/>
      <c r="AO11" s="27">
        <f t="shared" si="2"/>
        <v>2</v>
      </c>
      <c r="AP11" s="27"/>
      <c r="AQ11" s="27"/>
      <c r="AR11" s="27"/>
      <c r="AS11" s="27"/>
      <c r="AT11" s="27"/>
      <c r="AU11" s="27"/>
      <c r="AV11" s="27">
        <f t="shared" si="3"/>
        <v>0</v>
      </c>
      <c r="AW11" s="27"/>
      <c r="AX11" s="28">
        <f>VLOOKUP(J11,ABNT5101!$I$3:$J$9,2)</f>
        <v>10</v>
      </c>
      <c r="AY11" s="28">
        <f>VLOOKUP(J11,ABNT5101!$I$3:$M$9,5)</f>
        <v>0.18</v>
      </c>
      <c r="AZ11" s="28" t="str">
        <f>_xlfn.XLOOKUP(J11,ABNT5101!I:I,ABNT5101!L:L)</f>
        <v>-</v>
      </c>
      <c r="BA11" s="28">
        <f>_xlfn.XLOOKUP(J11,ABNT5101!$I:$I,ABNT5101!M:M)</f>
        <v>0.18</v>
      </c>
      <c r="BB11" s="28" t="str">
        <f>_xlfn.XLOOKUP(J11,ABNT5101!$I:$I,ABNT5101!N:N)</f>
        <v>-</v>
      </c>
      <c r="BC11" s="28">
        <f>_xlfn.XLOOKUP(J11,ABNT5101!$I:$I,ABNT5101!O:O)</f>
        <v>16</v>
      </c>
      <c r="BD11" s="31" t="str">
        <f t="shared" si="4"/>
        <v>ATENDE</v>
      </c>
      <c r="BE11" s="32">
        <f t="shared" si="5"/>
        <v>2.3000000000000131E-2</v>
      </c>
      <c r="BF11" s="32">
        <f t="shared" si="6"/>
        <v>2.1666666666666665</v>
      </c>
      <c r="BG11" s="32" t="str">
        <f t="shared" si="7"/>
        <v>-</v>
      </c>
      <c r="BH11" s="225">
        <v>10.23</v>
      </c>
      <c r="BI11" s="225">
        <v>0.56999999999999995</v>
      </c>
      <c r="BJ11" s="34"/>
      <c r="BK11" s="34"/>
      <c r="BL11" s="35"/>
      <c r="BM11" s="34"/>
      <c r="BN11" s="31" t="str">
        <f t="shared" si="8"/>
        <v>ATENDE</v>
      </c>
      <c r="BO11" s="31" t="str">
        <f t="shared" si="9"/>
        <v>ATENDE</v>
      </c>
      <c r="BP11" s="31" t="str">
        <f t="shared" si="10"/>
        <v>ATENDE</v>
      </c>
      <c r="BQ11" s="31" t="str">
        <f t="shared" si="11"/>
        <v>ATENDE</v>
      </c>
      <c r="BR11" s="36" t="str">
        <f t="shared" si="12"/>
        <v>C4</v>
      </c>
      <c r="BS11" s="36" t="str">
        <f t="shared" si="13"/>
        <v>-</v>
      </c>
      <c r="BT11" s="37" t="str">
        <f t="shared" si="14"/>
        <v>-</v>
      </c>
      <c r="BU11" s="225" t="s">
        <v>143</v>
      </c>
      <c r="BV11" s="225" t="s">
        <v>143</v>
      </c>
      <c r="BW11" s="36" t="str">
        <f>IF(BS11="-","-",_xlfn.XLOOKUP(BS11,ABNT5101!$B$4:$B$9,ABNT5101!$C$4:$C$9))</f>
        <v>-</v>
      </c>
      <c r="BX11" s="36" t="str">
        <f>IF(BS11="-","-",_xlfn.XLOOKUP(BS11,ABNT5101!$B$4:$B$9,ABNT5101!$D$4:$D$9))</f>
        <v>-</v>
      </c>
      <c r="BY11" s="31" t="str">
        <f t="shared" si="15"/>
        <v>-</v>
      </c>
      <c r="BZ11" s="31" t="str">
        <f t="shared" si="16"/>
        <v>-</v>
      </c>
      <c r="CA11" s="31" t="str">
        <f t="shared" si="17"/>
        <v>-</v>
      </c>
      <c r="CB11" s="36" t="str">
        <f t="shared" si="18"/>
        <v>-</v>
      </c>
      <c r="CC11" s="37" t="str">
        <f t="shared" si="19"/>
        <v>-</v>
      </c>
      <c r="CD11" s="222" t="s">
        <v>143</v>
      </c>
      <c r="CE11" s="222" t="s">
        <v>143</v>
      </c>
      <c r="CF11" s="31" t="str">
        <f>IF(CB11="-","-",_xlfn.XLOOKUP(CB11,ABNT5101!$B$4:$B$9,ABNT5101!$C$4:$C$9))</f>
        <v>-</v>
      </c>
      <c r="CG11" s="36" t="str">
        <f>IF(CB11="-","-",_xlfn.XLOOKUP(CB11,ABNT5101!$B$4:$B$9,ABNT5101!$D$4:$D$9))</f>
        <v>-</v>
      </c>
      <c r="CH11" s="31" t="str">
        <f t="shared" si="20"/>
        <v>-</v>
      </c>
      <c r="CI11" s="31" t="str">
        <f t="shared" si="21"/>
        <v>-</v>
      </c>
      <c r="CJ11" s="31" t="str">
        <f t="shared" si="22"/>
        <v>-</v>
      </c>
      <c r="CK11" s="39" t="str">
        <f>_xlfn.XLOOKUP(CL11,'Banco de dados'!$B:$B,'Banco de dados'!$D:$D)</f>
        <v>LEDSTAR</v>
      </c>
      <c r="CL11" s="42" t="str">
        <f>'Banco de dados'!B6</f>
        <v xml:space="preserve"> SL VT 9.1 35W</v>
      </c>
      <c r="CM11" s="39" t="str">
        <f>_xlfn.XLOOKUP(CL11,'Banco de dados'!$B:$B,'Banco de dados'!$E:$E)</f>
        <v>LUM LED SL VT 9.1 35W</v>
      </c>
      <c r="CN11" s="39"/>
      <c r="CO11" s="39" t="e">
        <f>IF(CN11="-","-",_xlfn.XLOOKUP(CN11,'Banco de dados'!$B:$B,'Banco de dados'!$E:$E))</f>
        <v>#N/A</v>
      </c>
      <c r="CP11" s="41">
        <f t="shared" si="23"/>
        <v>1</v>
      </c>
      <c r="CQ11" s="39">
        <f>_xlfn.XLOOKUP(CL11,'Banco de dados'!$B:$B,'Banco de dados'!$H:$H)</f>
        <v>35</v>
      </c>
      <c r="CR11" s="39" t="e">
        <f t="array" aca="1" ref="CR11" ca="1">_xludf.xlookup(CN11,'Banco de dados'!$B:$B,'Banco de dados'!$H:$H)</f>
        <v>#NAME?</v>
      </c>
      <c r="CS11" s="39" t="e">
        <f t="array" aca="1" ref="CS11" ca="1">_xludf.xlookup(CL11,'Banco de dados'!$B:$B,'Banco de dados'!$F:$F)</f>
        <v>#NAME?</v>
      </c>
      <c r="CT11" s="39" t="e">
        <f t="array" aca="1" ref="CT11" ca="1">_xludf.xlookup(CN11,'Banco de dados'!$B:$B,'Banco de dados'!$F:$F)</f>
        <v>#NAME?</v>
      </c>
      <c r="CU11" s="42"/>
      <c r="CV11" s="40"/>
      <c r="CW11" s="39" t="str">
        <f>IF(AJ11=0.5,"Suporte",IF(AND(AJ11&gt;='Braços de IP'!$B$9,AJ11&lt;='Braços de IP'!$D$9),'Braços de IP'!$E$9,IF(AND(AJ11&gt;='Braços de IP'!$B$10,AJ11&lt;='Braços de IP'!$D$10),'Braços de IP'!$E$10,IF(AND(AJ11&gt;='Braços de IP'!$B$11,AJ11&lt;='Braços de IP'!$D$11),'Braços de IP'!$E$11,IF(AND(AJ11&gt;='Braços de IP'!$B$12,AJ11&lt;='Braços de IP'!$D$12),'Braços de IP'!$E$12,IF(AND(AJ11&gt;='Braços de IP'!$B$13,AJ11&lt;='Braços de IP'!$D$13),'Braços de IP'!$E$13,IF(AND(AJ11&gt;='Braços de IP'!$B$14,AJ11&lt;='Braços de IP'!$D$14),'Braços de IP'!$E$14,"ERRO")))))))</f>
        <v>Longo I</v>
      </c>
      <c r="CX11" s="42"/>
      <c r="CY11" s="39" t="str">
        <f>IF($CX11="","",VLOOKUP($CX11,'Braços de IP'!$E$9:$I$15,2,0))</f>
        <v/>
      </c>
      <c r="CZ11" s="43" t="str">
        <f>IF($CX11="","",VLOOKUP($CX11,'Braços de IP'!$E$9:$I$15,5,0))</f>
        <v/>
      </c>
      <c r="DA11" s="39"/>
      <c r="DB11" s="39"/>
      <c r="DC11" s="39"/>
      <c r="DD11" s="39"/>
      <c r="DE11" s="39"/>
      <c r="DF11" s="39"/>
      <c r="DG11" s="44">
        <f t="shared" si="24"/>
        <v>35</v>
      </c>
      <c r="DH11" s="45">
        <f t="shared" si="25"/>
        <v>60</v>
      </c>
      <c r="DI11" s="44">
        <f t="shared" si="26"/>
        <v>95</v>
      </c>
      <c r="DJ11" s="46">
        <f t="shared" si="27"/>
        <v>0.41666666666666663</v>
      </c>
      <c r="DK11" s="47"/>
      <c r="DL11" s="48"/>
      <c r="DM11" s="49"/>
      <c r="DN11" s="23" t="s">
        <v>148</v>
      </c>
      <c r="DO11" s="23"/>
      <c r="DQ11" s="50" t="e">
        <f t="shared" si="28"/>
        <v>#VALUE!</v>
      </c>
      <c r="DS11" s="5" t="s">
        <v>5</v>
      </c>
      <c r="DT11" s="5">
        <f t="shared" si="29"/>
        <v>0</v>
      </c>
      <c r="DU11" s="50" t="e">
        <f t="shared" si="30"/>
        <v>#DIV/0!</v>
      </c>
      <c r="DV11" s="50" t="e">
        <f t="shared" si="31"/>
        <v>#DIV/0!</v>
      </c>
    </row>
    <row r="12" spans="1:126" ht="14.25" customHeight="1" x14ac:dyDescent="0.3">
      <c r="A12" s="224" t="s">
        <v>1290</v>
      </c>
      <c r="B12" s="5"/>
      <c r="C12" s="5" t="s">
        <v>148</v>
      </c>
      <c r="D12" s="5"/>
      <c r="E12" s="22" t="s">
        <v>158</v>
      </c>
      <c r="F12" s="22" t="s">
        <v>150</v>
      </c>
      <c r="G12" s="23" t="s">
        <v>159</v>
      </c>
      <c r="H12" s="23">
        <v>-23.348773000000001</v>
      </c>
      <c r="I12" s="23">
        <v>-46.826275000000003</v>
      </c>
      <c r="J12" s="24" t="s">
        <v>160</v>
      </c>
      <c r="K12" s="25"/>
      <c r="L12" s="24" t="s">
        <v>143</v>
      </c>
      <c r="M12" s="24" t="s">
        <v>141</v>
      </c>
      <c r="N12" s="26">
        <v>60</v>
      </c>
      <c r="O12" s="27" t="s">
        <v>142</v>
      </c>
      <c r="P12" s="27" t="s">
        <v>143</v>
      </c>
      <c r="Q12" s="26">
        <f t="shared" si="0"/>
        <v>120</v>
      </c>
      <c r="R12" s="27">
        <v>1</v>
      </c>
      <c r="S12" s="28" t="s">
        <v>153</v>
      </c>
      <c r="T12" s="28">
        <v>7</v>
      </c>
      <c r="U12" s="29"/>
      <c r="V12" s="29"/>
      <c r="W12" s="29"/>
      <c r="X12" s="28" t="s">
        <v>153</v>
      </c>
      <c r="Y12" s="27"/>
      <c r="Z12" s="29"/>
      <c r="AA12" s="27"/>
      <c r="AB12" s="27"/>
      <c r="AC12" s="27"/>
      <c r="AD12" s="27" t="s">
        <v>144</v>
      </c>
      <c r="AE12" s="27" t="s">
        <v>145</v>
      </c>
      <c r="AF12" s="27">
        <v>30</v>
      </c>
      <c r="AG12" s="27">
        <v>7.6</v>
      </c>
      <c r="AH12" s="27">
        <v>1</v>
      </c>
      <c r="AI12" s="27">
        <v>2.2999999999999998</v>
      </c>
      <c r="AJ12" s="27">
        <v>2.6</v>
      </c>
      <c r="AK12" s="27">
        <f t="shared" si="1"/>
        <v>0.30000000000000027</v>
      </c>
      <c r="AL12" s="27" t="s">
        <v>143</v>
      </c>
      <c r="AM12" s="27" t="s">
        <v>143</v>
      </c>
      <c r="AN12" s="27"/>
      <c r="AO12" s="27">
        <f t="shared" si="2"/>
        <v>2</v>
      </c>
      <c r="AP12" s="27"/>
      <c r="AQ12" s="27"/>
      <c r="AR12" s="27"/>
      <c r="AS12" s="27"/>
      <c r="AT12" s="27"/>
      <c r="AU12" s="27"/>
      <c r="AV12" s="27">
        <f t="shared" si="3"/>
        <v>0</v>
      </c>
      <c r="AW12" s="27"/>
      <c r="AX12" s="28">
        <f>VLOOKUP(J12,ABNT5101!$I$3:$J$9,2)</f>
        <v>10</v>
      </c>
      <c r="AY12" s="28">
        <f>VLOOKUP(J12,ABNT5101!$I$3:$M$9,5)</f>
        <v>0.18</v>
      </c>
      <c r="AZ12" s="28" t="str">
        <f>_xlfn.XLOOKUP(J12,ABNT5101!I:I,ABNT5101!L:L)</f>
        <v>-</v>
      </c>
      <c r="BA12" s="28">
        <f>_xlfn.XLOOKUP(J12,ABNT5101!$I:$I,ABNT5101!M:M)</f>
        <v>0.18</v>
      </c>
      <c r="BB12" s="28" t="str">
        <f>_xlfn.XLOOKUP(J12,ABNT5101!$I:$I,ABNT5101!N:N)</f>
        <v>-</v>
      </c>
      <c r="BC12" s="28">
        <f>_xlfn.XLOOKUP(J12,ABNT5101!$I:$I,ABNT5101!O:O)</f>
        <v>16</v>
      </c>
      <c r="BD12" s="31" t="str">
        <f t="shared" si="4"/>
        <v>ATENDE</v>
      </c>
      <c r="BE12" s="32">
        <f t="shared" si="5"/>
        <v>0.14900000000000002</v>
      </c>
      <c r="BF12" s="32">
        <f t="shared" si="6"/>
        <v>2.8888888888888888</v>
      </c>
      <c r="BG12" s="32" t="str">
        <f t="shared" si="7"/>
        <v>-</v>
      </c>
      <c r="BH12" s="225">
        <v>11.49</v>
      </c>
      <c r="BI12" s="225">
        <v>0.7</v>
      </c>
      <c r="BJ12" s="34"/>
      <c r="BK12" s="34"/>
      <c r="BL12" s="35"/>
      <c r="BM12" s="34"/>
      <c r="BN12" s="31" t="str">
        <f t="shared" si="8"/>
        <v>ATENDE</v>
      </c>
      <c r="BO12" s="31" t="str">
        <f t="shared" si="9"/>
        <v>ATENDE</v>
      </c>
      <c r="BP12" s="31" t="str">
        <f t="shared" si="10"/>
        <v>ATENDE</v>
      </c>
      <c r="BQ12" s="31" t="str">
        <f t="shared" si="11"/>
        <v>ATENDE</v>
      </c>
      <c r="BR12" s="36" t="str">
        <f t="shared" si="12"/>
        <v>C4</v>
      </c>
      <c r="BS12" s="36" t="str">
        <f t="shared" si="13"/>
        <v>-</v>
      </c>
      <c r="BT12" s="37" t="str">
        <f t="shared" si="14"/>
        <v>-</v>
      </c>
      <c r="BU12" s="225" t="s">
        <v>143</v>
      </c>
      <c r="BV12" s="225" t="s">
        <v>143</v>
      </c>
      <c r="BW12" s="36" t="str">
        <f>IF(BS12="-","-",_xlfn.XLOOKUP(BS12,ABNT5101!$B$4:$B$9,ABNT5101!$C$4:$C$9))</f>
        <v>-</v>
      </c>
      <c r="BX12" s="36" t="str">
        <f>IF(BS12="-","-",_xlfn.XLOOKUP(BS12,ABNT5101!$B$4:$B$9,ABNT5101!$D$4:$D$9))</f>
        <v>-</v>
      </c>
      <c r="BY12" s="31" t="str">
        <f t="shared" si="15"/>
        <v>-</v>
      </c>
      <c r="BZ12" s="31" t="str">
        <f t="shared" si="16"/>
        <v>-</v>
      </c>
      <c r="CA12" s="31" t="str">
        <f t="shared" si="17"/>
        <v>-</v>
      </c>
      <c r="CB12" s="36" t="str">
        <f t="shared" si="18"/>
        <v>-</v>
      </c>
      <c r="CC12" s="37" t="str">
        <f t="shared" si="19"/>
        <v>-</v>
      </c>
      <c r="CD12" s="222" t="s">
        <v>143</v>
      </c>
      <c r="CE12" s="222" t="s">
        <v>143</v>
      </c>
      <c r="CF12" s="31" t="str">
        <f>IF(CB12="-","-",_xlfn.XLOOKUP(CB12,ABNT5101!$B$4:$B$9,ABNT5101!$C$4:$C$9))</f>
        <v>-</v>
      </c>
      <c r="CG12" s="36" t="str">
        <f>IF(CB12="-","-",_xlfn.XLOOKUP(CB12,ABNT5101!$B$4:$B$9,ABNT5101!$D$4:$D$9))</f>
        <v>-</v>
      </c>
      <c r="CH12" s="31" t="str">
        <f t="shared" si="20"/>
        <v>-</v>
      </c>
      <c r="CI12" s="31" t="str">
        <f t="shared" si="21"/>
        <v>-</v>
      </c>
      <c r="CJ12" s="31" t="str">
        <f t="shared" si="22"/>
        <v>-</v>
      </c>
      <c r="CK12" s="39" t="str">
        <f>_xlfn.XLOOKUP(CL12,'Banco de dados'!$B:$B,'Banco de dados'!$D:$D)</f>
        <v>SX LIGHTING</v>
      </c>
      <c r="CL12" s="42" t="str">
        <f>'Banco de dados'!B55</f>
        <v>SX-INEVO040HF</v>
      </c>
      <c r="CM12" s="39" t="str">
        <f>_xlfn.XLOOKUP(CL12,'Banco de dados'!$B:$B,'Banco de dados'!$E:$E)</f>
        <v>SXINEVO040K50L12CZF7PHF</v>
      </c>
      <c r="CN12" s="39"/>
      <c r="CO12" s="39" t="e">
        <f>IF(CN12="-","-",_xlfn.XLOOKUP(CN12,'Banco de dados'!$B:$B,'Banco de dados'!$E:$E))</f>
        <v>#N/A</v>
      </c>
      <c r="CP12" s="41">
        <f t="shared" si="23"/>
        <v>1</v>
      </c>
      <c r="CQ12" s="39">
        <f>_xlfn.XLOOKUP(CL12,'Banco de dados'!$B:$B,'Banco de dados'!$H:$H)</f>
        <v>39</v>
      </c>
      <c r="CR12" s="39" t="e">
        <f t="array" aca="1" ref="CR12" ca="1">_xludf.xlookup(CN12,'Banco de dados'!$B:$B,'Banco de dados'!$H:$H)</f>
        <v>#NAME?</v>
      </c>
      <c r="CS12" s="39" t="e">
        <f t="array" aca="1" ref="CS12" ca="1">_xludf.xlookup(CL12,'Banco de dados'!$B:$B,'Banco de dados'!$F:$F)</f>
        <v>#NAME?</v>
      </c>
      <c r="CT12" s="39" t="e">
        <f t="array" aca="1" ref="CT12" ca="1">_xludf.xlookup(CN12,'Banco de dados'!$B:$B,'Banco de dados'!$F:$F)</f>
        <v>#NAME?</v>
      </c>
      <c r="CU12" s="42"/>
      <c r="CV12" s="40"/>
      <c r="CW12" s="39" t="str">
        <f>IF(AJ12=0.5,"Suporte",IF(AND(AJ12&gt;='Braços de IP'!$B$9,AJ12&lt;='Braços de IP'!$D$9),'Braços de IP'!$E$9,IF(AND(AJ12&gt;='Braços de IP'!$B$10,AJ12&lt;='Braços de IP'!$D$10),'Braços de IP'!$E$10,IF(AND(AJ12&gt;='Braços de IP'!$B$11,AJ12&lt;='Braços de IP'!$D$11),'Braços de IP'!$E$11,IF(AND(AJ12&gt;='Braços de IP'!$B$12,AJ12&lt;='Braços de IP'!$D$12),'Braços de IP'!$E$12,IF(AND(AJ12&gt;='Braços de IP'!$B$13,AJ12&lt;='Braços de IP'!$D$13),'Braços de IP'!$E$13,IF(AND(AJ12&gt;='Braços de IP'!$B$14,AJ12&lt;='Braços de IP'!$D$14),'Braços de IP'!$E$14,"ERRO")))))))</f>
        <v>Longo I</v>
      </c>
      <c r="CX12" s="42"/>
      <c r="CY12" s="39" t="str">
        <f>IF($CX12="","",VLOOKUP($CX12,'Braços de IP'!$E$9:$I$15,2,0))</f>
        <v/>
      </c>
      <c r="CZ12" s="43" t="str">
        <f>IF($CX12="","",VLOOKUP($CX12,'Braços de IP'!$E$9:$I$15,5,0))</f>
        <v/>
      </c>
      <c r="DA12" s="39"/>
      <c r="DB12" s="39"/>
      <c r="DC12" s="39"/>
      <c r="DD12" s="39"/>
      <c r="DE12" s="39"/>
      <c r="DF12" s="39"/>
      <c r="DG12" s="44">
        <f t="shared" si="24"/>
        <v>39</v>
      </c>
      <c r="DH12" s="45">
        <f t="shared" si="25"/>
        <v>60</v>
      </c>
      <c r="DI12" s="44">
        <f t="shared" si="26"/>
        <v>99</v>
      </c>
      <c r="DJ12" s="46">
        <f t="shared" si="27"/>
        <v>0.35</v>
      </c>
      <c r="DK12" s="47"/>
      <c r="DL12" s="48"/>
      <c r="DM12" s="49"/>
      <c r="DN12" s="23" t="s">
        <v>148</v>
      </c>
      <c r="DO12" s="23"/>
      <c r="DQ12" s="50" t="e">
        <f t="shared" si="28"/>
        <v>#VALUE!</v>
      </c>
      <c r="DS12" s="5" t="s">
        <v>5</v>
      </c>
      <c r="DT12" s="5">
        <f t="shared" si="29"/>
        <v>0</v>
      </c>
      <c r="DU12" s="50" t="e">
        <f t="shared" si="30"/>
        <v>#DIV/0!</v>
      </c>
      <c r="DV12" s="50" t="e">
        <f t="shared" si="31"/>
        <v>#DIV/0!</v>
      </c>
    </row>
    <row r="13" spans="1:126" ht="14.25" customHeight="1" x14ac:dyDescent="0.3">
      <c r="A13" s="224" t="s">
        <v>1290</v>
      </c>
      <c r="B13" s="5"/>
      <c r="C13" s="5" t="s">
        <v>148</v>
      </c>
      <c r="D13" s="5"/>
      <c r="E13" s="22" t="s">
        <v>158</v>
      </c>
      <c r="F13" s="22" t="s">
        <v>150</v>
      </c>
      <c r="G13" s="23" t="s">
        <v>159</v>
      </c>
      <c r="H13" s="23">
        <v>-23.348773000000001</v>
      </c>
      <c r="I13" s="23">
        <v>-46.826275000000003</v>
      </c>
      <c r="J13" s="24" t="s">
        <v>160</v>
      </c>
      <c r="K13" s="25"/>
      <c r="L13" s="24" t="s">
        <v>143</v>
      </c>
      <c r="M13" s="24" t="s">
        <v>141</v>
      </c>
      <c r="N13" s="26">
        <v>60</v>
      </c>
      <c r="O13" s="27" t="s">
        <v>142</v>
      </c>
      <c r="P13" s="27" t="s">
        <v>143</v>
      </c>
      <c r="Q13" s="26">
        <f t="shared" si="0"/>
        <v>120</v>
      </c>
      <c r="R13" s="27">
        <v>1</v>
      </c>
      <c r="S13" s="28" t="s">
        <v>153</v>
      </c>
      <c r="T13" s="28">
        <v>7</v>
      </c>
      <c r="U13" s="29"/>
      <c r="V13" s="29"/>
      <c r="W13" s="29"/>
      <c r="X13" s="28" t="s">
        <v>153</v>
      </c>
      <c r="Y13" s="27"/>
      <c r="Z13" s="29"/>
      <c r="AA13" s="27"/>
      <c r="AB13" s="27"/>
      <c r="AC13" s="27"/>
      <c r="AD13" s="27" t="s">
        <v>144</v>
      </c>
      <c r="AE13" s="27" t="s">
        <v>145</v>
      </c>
      <c r="AF13" s="27">
        <v>30</v>
      </c>
      <c r="AG13" s="27">
        <v>7.6</v>
      </c>
      <c r="AH13" s="27">
        <v>1</v>
      </c>
      <c r="AI13" s="27">
        <v>2.2999999999999998</v>
      </c>
      <c r="AJ13" s="27">
        <v>2.6</v>
      </c>
      <c r="AK13" s="27">
        <f t="shared" si="1"/>
        <v>0.30000000000000027</v>
      </c>
      <c r="AL13" s="27" t="s">
        <v>143</v>
      </c>
      <c r="AM13" s="27" t="s">
        <v>143</v>
      </c>
      <c r="AN13" s="27"/>
      <c r="AO13" s="27">
        <f t="shared" si="2"/>
        <v>2</v>
      </c>
      <c r="AP13" s="27"/>
      <c r="AQ13" s="27"/>
      <c r="AR13" s="27"/>
      <c r="AS13" s="27"/>
      <c r="AT13" s="27"/>
      <c r="AU13" s="27"/>
      <c r="AV13" s="27">
        <f t="shared" si="3"/>
        <v>0</v>
      </c>
      <c r="AW13" s="27"/>
      <c r="AX13" s="28">
        <f>VLOOKUP(J13,ABNT5101!$I$3:$J$9,2)</f>
        <v>10</v>
      </c>
      <c r="AY13" s="28">
        <f>VLOOKUP(J13,ABNT5101!$I$3:$M$9,5)</f>
        <v>0.18</v>
      </c>
      <c r="AZ13" s="28" t="str">
        <f>_xlfn.XLOOKUP(J13,ABNT5101!I:I,ABNT5101!L:L)</f>
        <v>-</v>
      </c>
      <c r="BA13" s="28">
        <f>_xlfn.XLOOKUP(J13,ABNT5101!$I:$I,ABNT5101!M:M)</f>
        <v>0.18</v>
      </c>
      <c r="BB13" s="28" t="str">
        <f>_xlfn.XLOOKUP(J13,ABNT5101!$I:$I,ABNT5101!N:N)</f>
        <v>-</v>
      </c>
      <c r="BC13" s="28">
        <f>_xlfn.XLOOKUP(J13,ABNT5101!$I:$I,ABNT5101!O:O)</f>
        <v>16</v>
      </c>
      <c r="BD13" s="31" t="str">
        <f t="shared" si="4"/>
        <v>ATENDE</v>
      </c>
      <c r="BE13" s="32">
        <f t="shared" si="5"/>
        <v>0.29600000000000004</v>
      </c>
      <c r="BF13" s="32">
        <f t="shared" si="6"/>
        <v>2.5</v>
      </c>
      <c r="BG13" s="32" t="str">
        <f t="shared" si="7"/>
        <v>-</v>
      </c>
      <c r="BH13" s="225">
        <v>12.96</v>
      </c>
      <c r="BI13" s="225">
        <v>0.63</v>
      </c>
      <c r="BJ13" s="34"/>
      <c r="BK13" s="34"/>
      <c r="BL13" s="35"/>
      <c r="BM13" s="34"/>
      <c r="BN13" s="31" t="str">
        <f t="shared" si="8"/>
        <v>ATENDE</v>
      </c>
      <c r="BO13" s="31" t="str">
        <f t="shared" si="9"/>
        <v>ATENDE</v>
      </c>
      <c r="BP13" s="31" t="str">
        <f t="shared" si="10"/>
        <v>ATENDE</v>
      </c>
      <c r="BQ13" s="31" t="str">
        <f t="shared" si="11"/>
        <v>ATENDE</v>
      </c>
      <c r="BR13" s="36" t="str">
        <f t="shared" si="12"/>
        <v>C4</v>
      </c>
      <c r="BS13" s="36" t="str">
        <f t="shared" si="13"/>
        <v>-</v>
      </c>
      <c r="BT13" s="37" t="str">
        <f t="shared" si="14"/>
        <v>-</v>
      </c>
      <c r="BU13" s="225" t="s">
        <v>143</v>
      </c>
      <c r="BV13" s="225" t="s">
        <v>143</v>
      </c>
      <c r="BW13" s="36" t="str">
        <f>IF(BS13="-","-",_xlfn.XLOOKUP(BS13,ABNT5101!$B$4:$B$9,ABNT5101!$C$4:$C$9))</f>
        <v>-</v>
      </c>
      <c r="BX13" s="36" t="str">
        <f>IF(BS13="-","-",_xlfn.XLOOKUP(BS13,ABNT5101!$B$4:$B$9,ABNT5101!$D$4:$D$9))</f>
        <v>-</v>
      </c>
      <c r="BY13" s="31" t="str">
        <f t="shared" si="15"/>
        <v>-</v>
      </c>
      <c r="BZ13" s="31" t="str">
        <f t="shared" si="16"/>
        <v>-</v>
      </c>
      <c r="CA13" s="31" t="str">
        <f t="shared" si="17"/>
        <v>-</v>
      </c>
      <c r="CB13" s="36" t="str">
        <f t="shared" si="18"/>
        <v>-</v>
      </c>
      <c r="CC13" s="37" t="str">
        <f t="shared" si="19"/>
        <v>-</v>
      </c>
      <c r="CD13" s="222" t="s">
        <v>143</v>
      </c>
      <c r="CE13" s="222" t="s">
        <v>143</v>
      </c>
      <c r="CF13" s="31" t="str">
        <f>IF(CB13="-","-",_xlfn.XLOOKUP(CB13,ABNT5101!$B$4:$B$9,ABNT5101!$C$4:$C$9))</f>
        <v>-</v>
      </c>
      <c r="CG13" s="36" t="str">
        <f>IF(CB13="-","-",_xlfn.XLOOKUP(CB13,ABNT5101!$B$4:$B$9,ABNT5101!$D$4:$D$9))</f>
        <v>-</v>
      </c>
      <c r="CH13" s="31" t="str">
        <f t="shared" si="20"/>
        <v>-</v>
      </c>
      <c r="CI13" s="31" t="str">
        <f t="shared" si="21"/>
        <v>-</v>
      </c>
      <c r="CJ13" s="31" t="str">
        <f t="shared" si="22"/>
        <v>-</v>
      </c>
      <c r="CK13" s="39" t="str">
        <f>_xlfn.XLOOKUP(CL13,'Banco de dados'!$B:$B,'Banco de dados'!$D:$D)</f>
        <v>TECNOWATT</v>
      </c>
      <c r="CL13" s="42" t="str">
        <f>'Banco de dados'!B66</f>
        <v xml:space="preserve">SIGSAGPTLRRSSNDL_40W_50IBBRS
</v>
      </c>
      <c r="CM13" s="39" t="str">
        <f>_xlfn.XLOOKUP(CL13,'Banco de dados'!$B:$B,'Banco de dados'!$E:$E)</f>
        <v>SIGSAGPTLRRSSNDL_40W_50IBBRS
1-10C1MUN6.5</v>
      </c>
      <c r="CN13" s="39"/>
      <c r="CO13" s="39" t="e">
        <f>IF(CN13="-","-",_xlfn.XLOOKUP(CN13,'Banco de dados'!$B:$B,'Banco de dados'!$E:$E))</f>
        <v>#N/A</v>
      </c>
      <c r="CP13" s="41">
        <f t="shared" si="23"/>
        <v>1</v>
      </c>
      <c r="CQ13" s="39">
        <f>_xlfn.XLOOKUP(CL13,'Banco de dados'!$B:$B,'Banco de dados'!$H:$H)</f>
        <v>40</v>
      </c>
      <c r="CR13" s="39" t="e">
        <f t="array" aca="1" ref="CR13" ca="1">_xludf.xlookup(CN13,'Banco de dados'!$B:$B,'Banco de dados'!$H:$H)</f>
        <v>#NAME?</v>
      </c>
      <c r="CS13" s="39" t="e">
        <f t="array" aca="1" ref="CS13" ca="1">_xludf.xlookup(CL13,'Banco de dados'!$B:$B,'Banco de dados'!$F:$F)</f>
        <v>#NAME?</v>
      </c>
      <c r="CT13" s="39" t="e">
        <f t="array" aca="1" ref="CT13" ca="1">_xludf.xlookup(CN13,'Banco de dados'!$B:$B,'Banco de dados'!$F:$F)</f>
        <v>#NAME?</v>
      </c>
      <c r="CU13" s="42"/>
      <c r="CV13" s="40"/>
      <c r="CW13" s="39" t="str">
        <f>IF(AJ13=0.5,"Suporte",IF(AND(AJ13&gt;='Braços de IP'!$B$9,AJ13&lt;='Braços de IP'!$D$9),'Braços de IP'!$E$9,IF(AND(AJ13&gt;='Braços de IP'!$B$10,AJ13&lt;='Braços de IP'!$D$10),'Braços de IP'!$E$10,IF(AND(AJ13&gt;='Braços de IP'!$B$11,AJ13&lt;='Braços de IP'!$D$11),'Braços de IP'!$E$11,IF(AND(AJ13&gt;='Braços de IP'!$B$12,AJ13&lt;='Braços de IP'!$D$12),'Braços de IP'!$E$12,IF(AND(AJ13&gt;='Braços de IP'!$B$13,AJ13&lt;='Braços de IP'!$D$13),'Braços de IP'!$E$13,IF(AND(AJ13&gt;='Braços de IP'!$B$14,AJ13&lt;='Braços de IP'!$D$14),'Braços de IP'!$E$14,"ERRO")))))))</f>
        <v>Longo I</v>
      </c>
      <c r="CX13" s="42"/>
      <c r="CY13" s="39" t="str">
        <f>IF($CX13="","",VLOOKUP($CX13,'Braços de IP'!$E$9:$I$15,2,0))</f>
        <v/>
      </c>
      <c r="CZ13" s="43" t="str">
        <f>IF($CX13="","",VLOOKUP($CX13,'Braços de IP'!$E$9:$I$15,5,0))</f>
        <v/>
      </c>
      <c r="DA13" s="39"/>
      <c r="DB13" s="39"/>
      <c r="DC13" s="39"/>
      <c r="DD13" s="39"/>
      <c r="DE13" s="39"/>
      <c r="DF13" s="39"/>
      <c r="DG13" s="44">
        <f t="shared" si="24"/>
        <v>40</v>
      </c>
      <c r="DH13" s="45">
        <f t="shared" si="25"/>
        <v>60</v>
      </c>
      <c r="DI13" s="44">
        <f t="shared" si="26"/>
        <v>100</v>
      </c>
      <c r="DJ13" s="46">
        <f t="shared" si="27"/>
        <v>0.33333333333333337</v>
      </c>
      <c r="DK13" s="47"/>
      <c r="DL13" s="48"/>
      <c r="DM13" s="49"/>
      <c r="DN13" s="23" t="s">
        <v>148</v>
      </c>
      <c r="DO13" s="23"/>
      <c r="DQ13" s="50" t="e">
        <f t="shared" si="28"/>
        <v>#VALUE!</v>
      </c>
      <c r="DS13" s="5" t="s">
        <v>5</v>
      </c>
      <c r="DT13" s="5">
        <f t="shared" si="29"/>
        <v>0</v>
      </c>
      <c r="DU13" s="50" t="e">
        <f t="shared" si="30"/>
        <v>#DIV/0!</v>
      </c>
      <c r="DV13" s="50" t="e">
        <f t="shared" si="31"/>
        <v>#DIV/0!</v>
      </c>
    </row>
    <row r="14" spans="1:126" ht="14.25" hidden="1" customHeight="1" x14ac:dyDescent="0.3">
      <c r="B14" s="5"/>
      <c r="C14" s="5"/>
      <c r="D14" s="5"/>
      <c r="E14" s="22" t="s">
        <v>161</v>
      </c>
      <c r="F14" s="22" t="s">
        <v>150</v>
      </c>
      <c r="G14" s="23" t="s">
        <v>162</v>
      </c>
      <c r="H14" s="23">
        <v>-23.290765</v>
      </c>
      <c r="I14" s="23">
        <v>-46.882787999999998</v>
      </c>
      <c r="J14" s="24" t="s">
        <v>139</v>
      </c>
      <c r="K14" s="25"/>
      <c r="L14" s="24" t="s">
        <v>152</v>
      </c>
      <c r="M14" s="24" t="s">
        <v>141</v>
      </c>
      <c r="N14" s="26">
        <v>58</v>
      </c>
      <c r="O14" s="27" t="s">
        <v>142</v>
      </c>
      <c r="P14" s="27" t="s">
        <v>143</v>
      </c>
      <c r="Q14" s="26">
        <f t="shared" si="0"/>
        <v>116</v>
      </c>
      <c r="R14" s="27">
        <v>1</v>
      </c>
      <c r="S14" s="28" t="s">
        <v>153</v>
      </c>
      <c r="T14" s="28">
        <v>7</v>
      </c>
      <c r="U14" s="29"/>
      <c r="V14" s="29"/>
      <c r="W14" s="29"/>
      <c r="X14" s="28" t="s">
        <v>153</v>
      </c>
      <c r="Y14" s="27"/>
      <c r="Z14" s="29"/>
      <c r="AA14" s="27"/>
      <c r="AB14" s="27"/>
      <c r="AC14" s="27"/>
      <c r="AD14" s="27" t="s">
        <v>144</v>
      </c>
      <c r="AE14" s="27" t="s">
        <v>145</v>
      </c>
      <c r="AF14" s="27">
        <v>29.6</v>
      </c>
      <c r="AG14" s="27">
        <v>7.5</v>
      </c>
      <c r="AH14" s="27">
        <v>1</v>
      </c>
      <c r="AI14" s="27">
        <v>0.4</v>
      </c>
      <c r="AJ14" s="27">
        <v>2.6</v>
      </c>
      <c r="AK14" s="27">
        <f t="shared" si="1"/>
        <v>2.2000000000000002</v>
      </c>
      <c r="AL14" s="27" t="s">
        <v>143</v>
      </c>
      <c r="AM14" s="27" t="s">
        <v>143</v>
      </c>
      <c r="AN14" s="27"/>
      <c r="AO14" s="27">
        <f t="shared" si="2"/>
        <v>2</v>
      </c>
      <c r="AP14" s="27"/>
      <c r="AQ14" s="27"/>
      <c r="AR14" s="27"/>
      <c r="AS14" s="27"/>
      <c r="AT14" s="27"/>
      <c r="AU14" s="27"/>
      <c r="AV14" s="27">
        <f t="shared" si="3"/>
        <v>0</v>
      </c>
      <c r="AW14" s="27"/>
      <c r="AX14" s="28">
        <f>VLOOKUP(J14,ABNT5101!$I$3:$J$9,2)</f>
        <v>7.5</v>
      </c>
      <c r="AY14" s="28">
        <f>VLOOKUP(J14,ABNT5101!$I$3:$M$9,5)</f>
        <v>0.18</v>
      </c>
      <c r="AZ14" s="28" t="str">
        <f>_xlfn.XLOOKUP(J14,ABNT5101!I:I,ABNT5101!L:L)</f>
        <v>-</v>
      </c>
      <c r="BA14" s="28">
        <f>_xlfn.XLOOKUP(J14,ABNT5101!$I:$I,ABNT5101!M:M)</f>
        <v>0.18</v>
      </c>
      <c r="BB14" s="28" t="str">
        <f>_xlfn.XLOOKUP(J14,ABNT5101!$I:$I,ABNT5101!N:N)</f>
        <v>-</v>
      </c>
      <c r="BC14" s="28">
        <f>_xlfn.XLOOKUP(J14,ABNT5101!$I:$I,ABNT5101!O:O)</f>
        <v>16</v>
      </c>
      <c r="BD14" s="31" t="str">
        <f t="shared" si="4"/>
        <v>NÃO ATENDE</v>
      </c>
      <c r="BE14" s="32">
        <f t="shared" si="5"/>
        <v>-1</v>
      </c>
      <c r="BF14" s="32">
        <f t="shared" si="6"/>
        <v>-1</v>
      </c>
      <c r="BG14" s="32" t="str">
        <f t="shared" si="7"/>
        <v>-</v>
      </c>
      <c r="BH14" s="33"/>
      <c r="BI14" s="33"/>
      <c r="BJ14" s="34"/>
      <c r="BK14" s="34"/>
      <c r="BL14" s="35"/>
      <c r="BM14" s="34"/>
      <c r="BN14" s="31" t="str">
        <f t="shared" si="8"/>
        <v>NÃO ATENDE</v>
      </c>
      <c r="BO14" s="31" t="str">
        <f t="shared" si="9"/>
        <v>NÃO ATENDE</v>
      </c>
      <c r="BP14" s="31" t="str">
        <f t="shared" si="10"/>
        <v>NÃO ATENDE</v>
      </c>
      <c r="BQ14" s="31" t="str">
        <f t="shared" si="11"/>
        <v>ATENDE</v>
      </c>
      <c r="BR14" s="36" t="str">
        <f t="shared" si="12"/>
        <v>C5</v>
      </c>
      <c r="BS14" s="36" t="str">
        <f t="shared" si="13"/>
        <v>Sem Passeio</v>
      </c>
      <c r="BT14" s="37" t="e">
        <f t="shared" si="14"/>
        <v>#N/A</v>
      </c>
      <c r="BU14" s="33"/>
      <c r="BV14" s="33"/>
      <c r="BW14" s="36" t="e">
        <f>IF(BS14="-","-",_xlfn.XLOOKUP(BS14,ABNT5101!$B$4:$B$9,ABNT5101!$C$4:$C$9))</f>
        <v>#N/A</v>
      </c>
      <c r="BX14" s="36" t="e">
        <f>IF(BS14="-","-",_xlfn.XLOOKUP(BS14,ABNT5101!$B$4:$B$9,ABNT5101!$D$4:$D$9))</f>
        <v>#N/A</v>
      </c>
      <c r="BY14" s="31" t="e">
        <f t="shared" si="15"/>
        <v>#N/A</v>
      </c>
      <c r="BZ14" s="31" t="e">
        <f t="shared" si="16"/>
        <v>#N/A</v>
      </c>
      <c r="CA14" s="31" t="e">
        <f t="shared" si="17"/>
        <v>#N/A</v>
      </c>
      <c r="CB14" s="36" t="str">
        <f t="shared" si="18"/>
        <v>Sem Passeio</v>
      </c>
      <c r="CC14" s="37" t="e">
        <f t="shared" si="19"/>
        <v>#N/A</v>
      </c>
      <c r="CD14" s="38"/>
      <c r="CE14" s="38"/>
      <c r="CF14" s="31" t="e">
        <f>IF(CB14="-","-",_xlfn.XLOOKUP(CB14,ABNT5101!$B$4:$B$9,ABNT5101!$C$4:$C$9))</f>
        <v>#N/A</v>
      </c>
      <c r="CG14" s="36" t="e">
        <f>IF(CB14="-","-",_xlfn.XLOOKUP(CB14,ABNT5101!$B$4:$B$9,ABNT5101!$D$4:$D$9))</f>
        <v>#N/A</v>
      </c>
      <c r="CH14" s="31" t="e">
        <f t="shared" si="20"/>
        <v>#N/A</v>
      </c>
      <c r="CI14" s="31" t="e">
        <f t="shared" si="21"/>
        <v>#N/A</v>
      </c>
      <c r="CJ14" s="31" t="e">
        <f t="shared" si="22"/>
        <v>#N/A</v>
      </c>
      <c r="CK14" s="39" t="e">
        <f>_xlfn.XLOOKUP(CL14,'Banco de dados'!$B:$B,'Banco de dados'!$D:$D)</f>
        <v>#N/A</v>
      </c>
      <c r="CL14" s="42"/>
      <c r="CM14" s="39" t="e">
        <f>_xlfn.XLOOKUP(CL14,'Banco de dados'!$B:$B,'Banco de dados'!$E:$E)</f>
        <v>#N/A</v>
      </c>
      <c r="CN14" s="39"/>
      <c r="CO14" s="39" t="e">
        <f>IF(CN14="-","-",_xlfn.XLOOKUP(CN14,'Banco de dados'!$B:$B,'Banco de dados'!$E:$E))</f>
        <v>#N/A</v>
      </c>
      <c r="CP14" s="41">
        <f t="shared" si="23"/>
        <v>1</v>
      </c>
      <c r="CQ14" s="39" t="e">
        <f>_xlfn.XLOOKUP(CL14,'Banco de dados'!$B:$B,'Banco de dados'!$H:$H)</f>
        <v>#N/A</v>
      </c>
      <c r="CR14" s="39" t="e">
        <f t="array" aca="1" ref="CR14" ca="1">_xludf.xlookup(CN14,'Banco de dados'!$B:$B,'Banco de dados'!$H:$H)</f>
        <v>#NAME?</v>
      </c>
      <c r="CS14" s="39" t="e">
        <f t="array" aca="1" ref="CS14" ca="1">_xludf.xlookup(CL14,'Banco de dados'!$B:$B,'Banco de dados'!$F:$F)</f>
        <v>#NAME?</v>
      </c>
      <c r="CT14" s="39" t="e">
        <f t="array" aca="1" ref="CT14" ca="1">_xludf.xlookup(CN14,'Banco de dados'!$B:$B,'Banco de dados'!$F:$F)</f>
        <v>#NAME?</v>
      </c>
      <c r="CU14" s="42"/>
      <c r="CV14" s="40"/>
      <c r="CW14" s="39" t="str">
        <f>IF(AJ14=0.5,"Suporte",IF(AND(AJ14&gt;='Braços de IP'!$B$9,AJ14&lt;='Braços de IP'!$D$9),'Braços de IP'!$E$9,IF(AND(AJ14&gt;='Braços de IP'!$B$10,AJ14&lt;='Braços de IP'!$D$10),'Braços de IP'!$E$10,IF(AND(AJ14&gt;='Braços de IP'!$B$11,AJ14&lt;='Braços de IP'!$D$11),'Braços de IP'!$E$11,IF(AND(AJ14&gt;='Braços de IP'!$B$12,AJ14&lt;='Braços de IP'!$D$12),'Braços de IP'!$E$12,IF(AND(AJ14&gt;='Braços de IP'!$B$13,AJ14&lt;='Braços de IP'!$D$13),'Braços de IP'!$E$13,IF(AND(AJ14&gt;='Braços de IP'!$B$14,AJ14&lt;='Braços de IP'!$D$14),'Braços de IP'!$E$14,"ERRO")))))))</f>
        <v>Longo I</v>
      </c>
      <c r="CX14" s="42"/>
      <c r="CY14" s="39" t="str">
        <f>IF($CX14="","",VLOOKUP($CX14,'Braços de IP'!$E$9:$I$15,2,0))</f>
        <v/>
      </c>
      <c r="CZ14" s="43" t="str">
        <f>IF($CX14="","",VLOOKUP($CX14,'Braços de IP'!$E$9:$I$15,5,0))</f>
        <v/>
      </c>
      <c r="DA14" s="39"/>
      <c r="DB14" s="39"/>
      <c r="DC14" s="39"/>
      <c r="DD14" s="39"/>
      <c r="DE14" s="39"/>
      <c r="DF14" s="39"/>
      <c r="DG14" s="44" t="e">
        <f t="shared" si="24"/>
        <v>#N/A</v>
      </c>
      <c r="DH14" s="45">
        <f t="shared" si="25"/>
        <v>58</v>
      </c>
      <c r="DI14" s="44" t="e">
        <f t="shared" si="26"/>
        <v>#N/A</v>
      </c>
      <c r="DJ14" s="46" t="e">
        <f t="shared" si="27"/>
        <v>#N/A</v>
      </c>
      <c r="DK14" s="47"/>
      <c r="DL14" s="48"/>
      <c r="DM14" s="49"/>
      <c r="DN14" s="23" t="s">
        <v>148</v>
      </c>
      <c r="DO14" s="23"/>
      <c r="DQ14" s="50" t="e">
        <f t="shared" si="28"/>
        <v>#VALUE!</v>
      </c>
      <c r="DS14" s="5" t="s">
        <v>5</v>
      </c>
      <c r="DT14" s="5">
        <f t="shared" si="29"/>
        <v>0</v>
      </c>
      <c r="DU14" s="50" t="e">
        <f t="shared" si="30"/>
        <v>#DIV/0!</v>
      </c>
      <c r="DV14" s="50" t="e">
        <f t="shared" si="31"/>
        <v>#DIV/0!</v>
      </c>
    </row>
    <row r="15" spans="1:126" ht="14.25" hidden="1" customHeight="1" x14ac:dyDescent="0.3">
      <c r="B15" s="5"/>
      <c r="C15" s="5"/>
      <c r="D15" s="5"/>
      <c r="E15" s="22" t="s">
        <v>161</v>
      </c>
      <c r="F15" s="22" t="s">
        <v>150</v>
      </c>
      <c r="G15" s="23" t="s">
        <v>162</v>
      </c>
      <c r="H15" s="23">
        <v>-23.290765</v>
      </c>
      <c r="I15" s="23">
        <v>-46.882787999999998</v>
      </c>
      <c r="J15" s="24" t="s">
        <v>139</v>
      </c>
      <c r="K15" s="25"/>
      <c r="L15" s="24" t="s">
        <v>152</v>
      </c>
      <c r="M15" s="24" t="s">
        <v>141</v>
      </c>
      <c r="N15" s="26">
        <v>58</v>
      </c>
      <c r="O15" s="27" t="s">
        <v>142</v>
      </c>
      <c r="P15" s="27" t="s">
        <v>143</v>
      </c>
      <c r="Q15" s="26">
        <f t="shared" si="0"/>
        <v>116</v>
      </c>
      <c r="R15" s="27">
        <v>1</v>
      </c>
      <c r="S15" s="28" t="s">
        <v>153</v>
      </c>
      <c r="T15" s="28">
        <v>7</v>
      </c>
      <c r="U15" s="29"/>
      <c r="V15" s="29"/>
      <c r="W15" s="29"/>
      <c r="X15" s="28" t="s">
        <v>153</v>
      </c>
      <c r="Y15" s="27"/>
      <c r="Z15" s="29"/>
      <c r="AA15" s="27"/>
      <c r="AB15" s="27"/>
      <c r="AC15" s="27"/>
      <c r="AD15" s="27" t="s">
        <v>144</v>
      </c>
      <c r="AE15" s="27" t="s">
        <v>145</v>
      </c>
      <c r="AF15" s="27">
        <v>29.6</v>
      </c>
      <c r="AG15" s="27">
        <v>7.5</v>
      </c>
      <c r="AH15" s="27">
        <v>1</v>
      </c>
      <c r="AI15" s="27">
        <v>0.4</v>
      </c>
      <c r="AJ15" s="27">
        <v>2.6</v>
      </c>
      <c r="AK15" s="27">
        <f t="shared" si="1"/>
        <v>2.2000000000000002</v>
      </c>
      <c r="AL15" s="27" t="s">
        <v>143</v>
      </c>
      <c r="AM15" s="27" t="s">
        <v>143</v>
      </c>
      <c r="AN15" s="27"/>
      <c r="AO15" s="27">
        <f t="shared" si="2"/>
        <v>2</v>
      </c>
      <c r="AP15" s="27"/>
      <c r="AQ15" s="27"/>
      <c r="AR15" s="27"/>
      <c r="AS15" s="27"/>
      <c r="AT15" s="27"/>
      <c r="AU15" s="27"/>
      <c r="AV15" s="27">
        <f t="shared" si="3"/>
        <v>0</v>
      </c>
      <c r="AW15" s="27"/>
      <c r="AX15" s="28">
        <f>VLOOKUP(J15,ABNT5101!$I$3:$J$9,2)</f>
        <v>7.5</v>
      </c>
      <c r="AY15" s="28">
        <f>VLOOKUP(J15,ABNT5101!$I$3:$M$9,5)</f>
        <v>0.18</v>
      </c>
      <c r="AZ15" s="28" t="str">
        <f>_xlfn.XLOOKUP(J15,ABNT5101!I:I,ABNT5101!L:L)</f>
        <v>-</v>
      </c>
      <c r="BA15" s="28">
        <f>_xlfn.XLOOKUP(J15,ABNT5101!$I:$I,ABNT5101!M:M)</f>
        <v>0.18</v>
      </c>
      <c r="BB15" s="28" t="str">
        <f>_xlfn.XLOOKUP(J15,ABNT5101!$I:$I,ABNT5101!N:N)</f>
        <v>-</v>
      </c>
      <c r="BC15" s="28">
        <f>_xlfn.XLOOKUP(J15,ABNT5101!$I:$I,ABNT5101!O:O)</f>
        <v>16</v>
      </c>
      <c r="BD15" s="31" t="str">
        <f t="shared" si="4"/>
        <v>NÃO ATENDE</v>
      </c>
      <c r="BE15" s="32">
        <f t="shared" si="5"/>
        <v>-1</v>
      </c>
      <c r="BF15" s="32">
        <f t="shared" si="6"/>
        <v>-1</v>
      </c>
      <c r="BG15" s="32" t="str">
        <f t="shared" si="7"/>
        <v>-</v>
      </c>
      <c r="BH15" s="33"/>
      <c r="BI15" s="33"/>
      <c r="BJ15" s="34"/>
      <c r="BK15" s="34"/>
      <c r="BL15" s="35"/>
      <c r="BM15" s="34"/>
      <c r="BN15" s="31" t="str">
        <f t="shared" si="8"/>
        <v>NÃO ATENDE</v>
      </c>
      <c r="BO15" s="31" t="str">
        <f t="shared" si="9"/>
        <v>NÃO ATENDE</v>
      </c>
      <c r="BP15" s="31" t="str">
        <f t="shared" si="10"/>
        <v>NÃO ATENDE</v>
      </c>
      <c r="BQ15" s="31" t="str">
        <f t="shared" si="11"/>
        <v>ATENDE</v>
      </c>
      <c r="BR15" s="36" t="str">
        <f t="shared" si="12"/>
        <v>C5</v>
      </c>
      <c r="BS15" s="36" t="str">
        <f t="shared" si="13"/>
        <v>Sem Passeio</v>
      </c>
      <c r="BT15" s="37" t="e">
        <f t="shared" si="14"/>
        <v>#N/A</v>
      </c>
      <c r="BU15" s="33"/>
      <c r="BV15" s="33"/>
      <c r="BW15" s="36" t="e">
        <f>IF(BS15="-","-",_xlfn.XLOOKUP(BS15,ABNT5101!$B$4:$B$9,ABNT5101!$C$4:$C$9))</f>
        <v>#N/A</v>
      </c>
      <c r="BX15" s="36" t="e">
        <f>IF(BS15="-","-",_xlfn.XLOOKUP(BS15,ABNT5101!$B$4:$B$9,ABNT5101!$D$4:$D$9))</f>
        <v>#N/A</v>
      </c>
      <c r="BY15" s="31" t="e">
        <f t="shared" si="15"/>
        <v>#N/A</v>
      </c>
      <c r="BZ15" s="31" t="e">
        <f t="shared" si="16"/>
        <v>#N/A</v>
      </c>
      <c r="CA15" s="31" t="e">
        <f t="shared" si="17"/>
        <v>#N/A</v>
      </c>
      <c r="CB15" s="36" t="str">
        <f t="shared" si="18"/>
        <v>Sem Passeio</v>
      </c>
      <c r="CC15" s="37" t="e">
        <f t="shared" si="19"/>
        <v>#N/A</v>
      </c>
      <c r="CD15" s="38"/>
      <c r="CE15" s="38"/>
      <c r="CF15" s="31" t="e">
        <f>IF(CB15="-","-",_xlfn.XLOOKUP(CB15,ABNT5101!$B$4:$B$9,ABNT5101!$C$4:$C$9))</f>
        <v>#N/A</v>
      </c>
      <c r="CG15" s="36" t="e">
        <f>IF(CB15="-","-",_xlfn.XLOOKUP(CB15,ABNT5101!$B$4:$B$9,ABNT5101!$D$4:$D$9))</f>
        <v>#N/A</v>
      </c>
      <c r="CH15" s="31" t="e">
        <f t="shared" si="20"/>
        <v>#N/A</v>
      </c>
      <c r="CI15" s="31" t="e">
        <f t="shared" si="21"/>
        <v>#N/A</v>
      </c>
      <c r="CJ15" s="31" t="e">
        <f t="shared" si="22"/>
        <v>#N/A</v>
      </c>
      <c r="CK15" s="39" t="e">
        <f>_xlfn.XLOOKUP(CL15,'Banco de dados'!$B:$B,'Banco de dados'!$D:$D)</f>
        <v>#N/A</v>
      </c>
      <c r="CL15" s="42"/>
      <c r="CM15" s="39" t="e">
        <f>_xlfn.XLOOKUP(CL15,'Banco de dados'!$B:$B,'Banco de dados'!$E:$E)</f>
        <v>#N/A</v>
      </c>
      <c r="CN15" s="39"/>
      <c r="CO15" s="39" t="e">
        <f>IF(CN15="-","-",_xlfn.XLOOKUP(CN15,'Banco de dados'!$B:$B,'Banco de dados'!$E:$E))</f>
        <v>#N/A</v>
      </c>
      <c r="CP15" s="41">
        <f t="shared" si="23"/>
        <v>1</v>
      </c>
      <c r="CQ15" s="39" t="e">
        <f>_xlfn.XLOOKUP(CL15,'Banco de dados'!$B:$B,'Banco de dados'!$H:$H)</f>
        <v>#N/A</v>
      </c>
      <c r="CR15" s="39" t="e">
        <f t="array" aca="1" ref="CR15" ca="1">_xludf.xlookup(CN15,'Banco de dados'!$B:$B,'Banco de dados'!$H:$H)</f>
        <v>#NAME?</v>
      </c>
      <c r="CS15" s="39" t="e">
        <f t="array" aca="1" ref="CS15" ca="1">_xludf.xlookup(CL15,'Banco de dados'!$B:$B,'Banco de dados'!$F:$F)</f>
        <v>#NAME?</v>
      </c>
      <c r="CT15" s="39" t="e">
        <f t="array" aca="1" ref="CT15" ca="1">_xludf.xlookup(CN15,'Banco de dados'!$B:$B,'Banco de dados'!$F:$F)</f>
        <v>#NAME?</v>
      </c>
      <c r="CU15" s="42"/>
      <c r="CV15" s="40"/>
      <c r="CW15" s="39" t="str">
        <f>IF(AJ15=0.5,"Suporte",IF(AND(AJ15&gt;='Braços de IP'!$B$9,AJ15&lt;='Braços de IP'!$D$9),'Braços de IP'!$E$9,IF(AND(AJ15&gt;='Braços de IP'!$B$10,AJ15&lt;='Braços de IP'!$D$10),'Braços de IP'!$E$10,IF(AND(AJ15&gt;='Braços de IP'!$B$11,AJ15&lt;='Braços de IP'!$D$11),'Braços de IP'!$E$11,IF(AND(AJ15&gt;='Braços de IP'!$B$12,AJ15&lt;='Braços de IP'!$D$12),'Braços de IP'!$E$12,IF(AND(AJ15&gt;='Braços de IP'!$B$13,AJ15&lt;='Braços de IP'!$D$13),'Braços de IP'!$E$13,IF(AND(AJ15&gt;='Braços de IP'!$B$14,AJ15&lt;='Braços de IP'!$D$14),'Braços de IP'!$E$14,"ERRO")))))))</f>
        <v>Longo I</v>
      </c>
      <c r="CX15" s="42"/>
      <c r="CY15" s="39" t="str">
        <f>IF($CX15="","",VLOOKUP($CX15,'Braços de IP'!$E$9:$I$15,2,0))</f>
        <v/>
      </c>
      <c r="CZ15" s="43" t="str">
        <f>IF($CX15="","",VLOOKUP($CX15,'Braços de IP'!$E$9:$I$15,5,0))</f>
        <v/>
      </c>
      <c r="DA15" s="39"/>
      <c r="DB15" s="39"/>
      <c r="DC15" s="39"/>
      <c r="DD15" s="39"/>
      <c r="DE15" s="39"/>
      <c r="DF15" s="39"/>
      <c r="DG15" s="44" t="e">
        <f t="shared" si="24"/>
        <v>#N/A</v>
      </c>
      <c r="DH15" s="45">
        <f t="shared" si="25"/>
        <v>58</v>
      </c>
      <c r="DI15" s="44" t="e">
        <f t="shared" si="26"/>
        <v>#N/A</v>
      </c>
      <c r="DJ15" s="46" t="e">
        <f t="shared" si="27"/>
        <v>#N/A</v>
      </c>
      <c r="DK15" s="47"/>
      <c r="DL15" s="48"/>
      <c r="DM15" s="49"/>
      <c r="DN15" s="23" t="s">
        <v>148</v>
      </c>
      <c r="DO15" s="23"/>
      <c r="DQ15" s="50" t="e">
        <f t="shared" si="28"/>
        <v>#VALUE!</v>
      </c>
      <c r="DS15" s="5" t="s">
        <v>5</v>
      </c>
      <c r="DT15" s="5">
        <f t="shared" si="29"/>
        <v>0</v>
      </c>
      <c r="DU15" s="50" t="e">
        <f t="shared" si="30"/>
        <v>#DIV/0!</v>
      </c>
      <c r="DV15" s="50" t="e">
        <f t="shared" si="31"/>
        <v>#DIV/0!</v>
      </c>
    </row>
    <row r="16" spans="1:126" ht="14.25" hidden="1" customHeight="1" x14ac:dyDescent="0.3">
      <c r="B16" s="5"/>
      <c r="C16" s="5"/>
      <c r="D16" s="5"/>
      <c r="E16" s="22" t="s">
        <v>161</v>
      </c>
      <c r="F16" s="22" t="s">
        <v>150</v>
      </c>
      <c r="G16" s="23" t="s">
        <v>162</v>
      </c>
      <c r="H16" s="23">
        <v>-23.290765</v>
      </c>
      <c r="I16" s="23">
        <v>-46.882787999999998</v>
      </c>
      <c r="J16" s="24" t="s">
        <v>139</v>
      </c>
      <c r="K16" s="25"/>
      <c r="L16" s="24" t="s">
        <v>152</v>
      </c>
      <c r="M16" s="24" t="s">
        <v>141</v>
      </c>
      <c r="N16" s="26">
        <v>58</v>
      </c>
      <c r="O16" s="27" t="s">
        <v>142</v>
      </c>
      <c r="P16" s="27" t="s">
        <v>143</v>
      </c>
      <c r="Q16" s="26">
        <f t="shared" si="0"/>
        <v>116</v>
      </c>
      <c r="R16" s="27">
        <v>1</v>
      </c>
      <c r="S16" s="28" t="s">
        <v>153</v>
      </c>
      <c r="T16" s="28">
        <v>7</v>
      </c>
      <c r="U16" s="29"/>
      <c r="V16" s="29"/>
      <c r="W16" s="29"/>
      <c r="X16" s="28" t="s">
        <v>153</v>
      </c>
      <c r="Y16" s="27"/>
      <c r="Z16" s="29"/>
      <c r="AA16" s="27"/>
      <c r="AB16" s="27"/>
      <c r="AC16" s="27"/>
      <c r="AD16" s="27" t="s">
        <v>144</v>
      </c>
      <c r="AE16" s="27" t="s">
        <v>145</v>
      </c>
      <c r="AF16" s="27">
        <v>29.6</v>
      </c>
      <c r="AG16" s="27">
        <v>7.5</v>
      </c>
      <c r="AH16" s="27">
        <v>1</v>
      </c>
      <c r="AI16" s="27">
        <v>0.4</v>
      </c>
      <c r="AJ16" s="27">
        <v>2.6</v>
      </c>
      <c r="AK16" s="27">
        <f t="shared" si="1"/>
        <v>2.2000000000000002</v>
      </c>
      <c r="AL16" s="27" t="s">
        <v>143</v>
      </c>
      <c r="AM16" s="27" t="s">
        <v>143</v>
      </c>
      <c r="AN16" s="27"/>
      <c r="AO16" s="27">
        <f t="shared" si="2"/>
        <v>2</v>
      </c>
      <c r="AP16" s="27"/>
      <c r="AQ16" s="27"/>
      <c r="AR16" s="27"/>
      <c r="AS16" s="27"/>
      <c r="AT16" s="27"/>
      <c r="AU16" s="27"/>
      <c r="AV16" s="27">
        <f t="shared" si="3"/>
        <v>0</v>
      </c>
      <c r="AW16" s="27"/>
      <c r="AX16" s="28">
        <f>VLOOKUP(J16,ABNT5101!$I$3:$J$9,2)</f>
        <v>7.5</v>
      </c>
      <c r="AY16" s="28">
        <f>VLOOKUP(J16,ABNT5101!$I$3:$M$9,5)</f>
        <v>0.18</v>
      </c>
      <c r="AZ16" s="28" t="str">
        <f>_xlfn.XLOOKUP(J16,ABNT5101!I:I,ABNT5101!L:L)</f>
        <v>-</v>
      </c>
      <c r="BA16" s="28">
        <f>_xlfn.XLOOKUP(J16,ABNT5101!$I:$I,ABNT5101!M:M)</f>
        <v>0.18</v>
      </c>
      <c r="BB16" s="28" t="str">
        <f>_xlfn.XLOOKUP(J16,ABNT5101!$I:$I,ABNT5101!N:N)</f>
        <v>-</v>
      </c>
      <c r="BC16" s="28">
        <f>_xlfn.XLOOKUP(J16,ABNT5101!$I:$I,ABNT5101!O:O)</f>
        <v>16</v>
      </c>
      <c r="BD16" s="31" t="str">
        <f t="shared" si="4"/>
        <v>NÃO ATENDE</v>
      </c>
      <c r="BE16" s="32">
        <f t="shared" si="5"/>
        <v>-1</v>
      </c>
      <c r="BF16" s="32">
        <f t="shared" si="6"/>
        <v>-1</v>
      </c>
      <c r="BG16" s="32" t="str">
        <f t="shared" si="7"/>
        <v>-</v>
      </c>
      <c r="BH16" s="33"/>
      <c r="BI16" s="33"/>
      <c r="BJ16" s="34"/>
      <c r="BK16" s="34"/>
      <c r="BL16" s="35"/>
      <c r="BM16" s="34"/>
      <c r="BN16" s="31" t="str">
        <f t="shared" si="8"/>
        <v>NÃO ATENDE</v>
      </c>
      <c r="BO16" s="31" t="str">
        <f t="shared" si="9"/>
        <v>NÃO ATENDE</v>
      </c>
      <c r="BP16" s="31" t="str">
        <f t="shared" si="10"/>
        <v>NÃO ATENDE</v>
      </c>
      <c r="BQ16" s="31" t="str">
        <f t="shared" si="11"/>
        <v>ATENDE</v>
      </c>
      <c r="BR16" s="36" t="str">
        <f t="shared" si="12"/>
        <v>C5</v>
      </c>
      <c r="BS16" s="36" t="str">
        <f t="shared" si="13"/>
        <v>Sem Passeio</v>
      </c>
      <c r="BT16" s="37" t="e">
        <f t="shared" si="14"/>
        <v>#N/A</v>
      </c>
      <c r="BU16" s="33"/>
      <c r="BV16" s="33"/>
      <c r="BW16" s="36" t="e">
        <f>IF(BS16="-","-",_xlfn.XLOOKUP(BS16,ABNT5101!$B$4:$B$9,ABNT5101!$C$4:$C$9))</f>
        <v>#N/A</v>
      </c>
      <c r="BX16" s="36" t="e">
        <f>IF(BS16="-","-",_xlfn.XLOOKUP(BS16,ABNT5101!$B$4:$B$9,ABNT5101!$D$4:$D$9))</f>
        <v>#N/A</v>
      </c>
      <c r="BY16" s="31" t="e">
        <f t="shared" si="15"/>
        <v>#N/A</v>
      </c>
      <c r="BZ16" s="31" t="e">
        <f t="shared" si="16"/>
        <v>#N/A</v>
      </c>
      <c r="CA16" s="31" t="e">
        <f t="shared" si="17"/>
        <v>#N/A</v>
      </c>
      <c r="CB16" s="36" t="str">
        <f t="shared" si="18"/>
        <v>Sem Passeio</v>
      </c>
      <c r="CC16" s="37" t="e">
        <f t="shared" si="19"/>
        <v>#N/A</v>
      </c>
      <c r="CD16" s="38"/>
      <c r="CE16" s="38"/>
      <c r="CF16" s="31" t="e">
        <f>IF(CB16="-","-",_xlfn.XLOOKUP(CB16,ABNT5101!$B$4:$B$9,ABNT5101!$C$4:$C$9))</f>
        <v>#N/A</v>
      </c>
      <c r="CG16" s="36" t="e">
        <f>IF(CB16="-","-",_xlfn.XLOOKUP(CB16,ABNT5101!$B$4:$B$9,ABNT5101!$D$4:$D$9))</f>
        <v>#N/A</v>
      </c>
      <c r="CH16" s="31" t="e">
        <f t="shared" si="20"/>
        <v>#N/A</v>
      </c>
      <c r="CI16" s="31" t="e">
        <f t="shared" si="21"/>
        <v>#N/A</v>
      </c>
      <c r="CJ16" s="31" t="e">
        <f t="shared" si="22"/>
        <v>#N/A</v>
      </c>
      <c r="CK16" s="39" t="e">
        <f>_xlfn.XLOOKUP(CL16,'Banco de dados'!$B:$B,'Banco de dados'!$D:$D)</f>
        <v>#N/A</v>
      </c>
      <c r="CL16" s="42"/>
      <c r="CM16" s="39" t="e">
        <f>_xlfn.XLOOKUP(CL16,'Banco de dados'!$B:$B,'Banco de dados'!$E:$E)</f>
        <v>#N/A</v>
      </c>
      <c r="CN16" s="39"/>
      <c r="CO16" s="39" t="e">
        <f>IF(CN16="-","-",_xlfn.XLOOKUP(CN16,'Banco de dados'!$B:$B,'Banco de dados'!$E:$E))</f>
        <v>#N/A</v>
      </c>
      <c r="CP16" s="41">
        <f t="shared" si="23"/>
        <v>1</v>
      </c>
      <c r="CQ16" s="39" t="e">
        <f>_xlfn.XLOOKUP(CL16,'Banco de dados'!$B:$B,'Banco de dados'!$H:$H)</f>
        <v>#N/A</v>
      </c>
      <c r="CR16" s="39" t="e">
        <f t="array" aca="1" ref="CR16" ca="1">_xludf.xlookup(CN16,'Banco de dados'!$B:$B,'Banco de dados'!$H:$H)</f>
        <v>#NAME?</v>
      </c>
      <c r="CS16" s="39" t="e">
        <f t="array" aca="1" ref="CS16" ca="1">_xludf.xlookup(CL16,'Banco de dados'!$B:$B,'Banco de dados'!$F:$F)</f>
        <v>#NAME?</v>
      </c>
      <c r="CT16" s="39" t="e">
        <f t="array" aca="1" ref="CT16" ca="1">_xludf.xlookup(CN16,'Banco de dados'!$B:$B,'Banco de dados'!$F:$F)</f>
        <v>#NAME?</v>
      </c>
      <c r="CU16" s="42"/>
      <c r="CV16" s="40"/>
      <c r="CW16" s="39" t="str">
        <f>IF(AJ16=0.5,"Suporte",IF(AND(AJ16&gt;='Braços de IP'!$B$9,AJ16&lt;='Braços de IP'!$D$9),'Braços de IP'!$E$9,IF(AND(AJ16&gt;='Braços de IP'!$B$10,AJ16&lt;='Braços de IP'!$D$10),'Braços de IP'!$E$10,IF(AND(AJ16&gt;='Braços de IP'!$B$11,AJ16&lt;='Braços de IP'!$D$11),'Braços de IP'!$E$11,IF(AND(AJ16&gt;='Braços de IP'!$B$12,AJ16&lt;='Braços de IP'!$D$12),'Braços de IP'!$E$12,IF(AND(AJ16&gt;='Braços de IP'!$B$13,AJ16&lt;='Braços de IP'!$D$13),'Braços de IP'!$E$13,IF(AND(AJ16&gt;='Braços de IP'!$B$14,AJ16&lt;='Braços de IP'!$D$14),'Braços de IP'!$E$14,"ERRO")))))))</f>
        <v>Longo I</v>
      </c>
      <c r="CX16" s="42"/>
      <c r="CY16" s="39" t="str">
        <f>IF($CX16="","",VLOOKUP($CX16,'Braços de IP'!$E$9:$I$15,2,0))</f>
        <v/>
      </c>
      <c r="CZ16" s="43" t="str">
        <f>IF($CX16="","",VLOOKUP($CX16,'Braços de IP'!$E$9:$I$15,5,0))</f>
        <v/>
      </c>
      <c r="DA16" s="39"/>
      <c r="DB16" s="39"/>
      <c r="DC16" s="39"/>
      <c r="DD16" s="39"/>
      <c r="DE16" s="39"/>
      <c r="DF16" s="39"/>
      <c r="DG16" s="44" t="e">
        <f t="shared" si="24"/>
        <v>#N/A</v>
      </c>
      <c r="DH16" s="45">
        <f t="shared" si="25"/>
        <v>58</v>
      </c>
      <c r="DI16" s="44" t="e">
        <f t="shared" si="26"/>
        <v>#N/A</v>
      </c>
      <c r="DJ16" s="46" t="e">
        <f t="shared" si="27"/>
        <v>#N/A</v>
      </c>
      <c r="DK16" s="47"/>
      <c r="DL16" s="48"/>
      <c r="DM16" s="49"/>
      <c r="DN16" s="23" t="s">
        <v>148</v>
      </c>
      <c r="DO16" s="23"/>
      <c r="DQ16" s="50" t="e">
        <f t="shared" si="28"/>
        <v>#VALUE!</v>
      </c>
      <c r="DS16" s="5" t="s">
        <v>5</v>
      </c>
      <c r="DT16" s="5">
        <f t="shared" si="29"/>
        <v>0</v>
      </c>
      <c r="DU16" s="50" t="e">
        <f t="shared" si="30"/>
        <v>#DIV/0!</v>
      </c>
      <c r="DV16" s="50" t="e">
        <f t="shared" si="31"/>
        <v>#DIV/0!</v>
      </c>
    </row>
    <row r="17" spans="1:127" ht="14.25" customHeight="1" x14ac:dyDescent="0.3">
      <c r="A17" s="224" t="s">
        <v>1289</v>
      </c>
      <c r="B17" s="5"/>
      <c r="C17" s="5" t="s">
        <v>148</v>
      </c>
      <c r="D17" s="5"/>
      <c r="E17" s="22" t="s">
        <v>163</v>
      </c>
      <c r="F17" s="22" t="s">
        <v>164</v>
      </c>
      <c r="G17" s="23" t="s">
        <v>165</v>
      </c>
      <c r="H17" s="23">
        <v>-23.412866000000001</v>
      </c>
      <c r="I17" s="23">
        <v>-46.865015</v>
      </c>
      <c r="J17" s="24" t="s">
        <v>160</v>
      </c>
      <c r="K17" s="25"/>
      <c r="L17" s="24" t="s">
        <v>140</v>
      </c>
      <c r="M17" s="24" t="s">
        <v>141</v>
      </c>
      <c r="N17" s="26">
        <v>58</v>
      </c>
      <c r="O17" s="27" t="s">
        <v>142</v>
      </c>
      <c r="P17" s="27" t="s">
        <v>143</v>
      </c>
      <c r="Q17" s="26">
        <f t="shared" si="0"/>
        <v>116</v>
      </c>
      <c r="R17" s="27">
        <v>1</v>
      </c>
      <c r="S17" s="28">
        <v>1.7</v>
      </c>
      <c r="T17" s="28">
        <v>5.5</v>
      </c>
      <c r="U17" s="29"/>
      <c r="V17" s="29"/>
      <c r="W17" s="29"/>
      <c r="X17" s="28" t="s">
        <v>153</v>
      </c>
      <c r="Y17" s="27"/>
      <c r="Z17" s="29"/>
      <c r="AA17" s="27"/>
      <c r="AB17" s="27"/>
      <c r="AC17" s="27"/>
      <c r="AD17" s="27" t="s">
        <v>144</v>
      </c>
      <c r="AE17" s="27" t="s">
        <v>145</v>
      </c>
      <c r="AF17" s="27">
        <v>27.5</v>
      </c>
      <c r="AG17" s="27" t="s">
        <v>166</v>
      </c>
      <c r="AH17" s="27">
        <v>1</v>
      </c>
      <c r="AI17" s="27">
        <v>0.4</v>
      </c>
      <c r="AJ17" s="27">
        <v>2.2000000000000002</v>
      </c>
      <c r="AK17" s="27">
        <f t="shared" si="1"/>
        <v>1.8000000000000003</v>
      </c>
      <c r="AL17" s="27" t="s">
        <v>143</v>
      </c>
      <c r="AM17" s="27" t="s">
        <v>143</v>
      </c>
      <c r="AN17" s="27"/>
      <c r="AO17" s="27">
        <f t="shared" si="2"/>
        <v>2</v>
      </c>
      <c r="AP17" s="27"/>
      <c r="AQ17" s="27"/>
      <c r="AR17" s="27"/>
      <c r="AS17" s="27"/>
      <c r="AT17" s="27"/>
      <c r="AU17" s="27"/>
      <c r="AV17" s="27">
        <f t="shared" si="3"/>
        <v>0</v>
      </c>
      <c r="AW17" s="27"/>
      <c r="AX17" s="28">
        <f>VLOOKUP(J17,ABNT5101!$I$3:$J$9,2)</f>
        <v>10</v>
      </c>
      <c r="AY17" s="28">
        <f>VLOOKUP(J17,ABNT5101!$I$3:$M$9,5)</f>
        <v>0.18</v>
      </c>
      <c r="AZ17" s="28" t="str">
        <f>_xlfn.XLOOKUP(J17,ABNT5101!I:I,ABNT5101!L:L)</f>
        <v>-</v>
      </c>
      <c r="BA17" s="28">
        <f>_xlfn.XLOOKUP(J17,ABNT5101!$I:$I,ABNT5101!M:M)</f>
        <v>0.18</v>
      </c>
      <c r="BB17" s="28" t="str">
        <f>_xlfn.XLOOKUP(J17,ABNT5101!$I:$I,ABNT5101!N:N)</f>
        <v>-</v>
      </c>
      <c r="BC17" s="28">
        <f>_xlfn.XLOOKUP(J17,ABNT5101!$I:$I,ABNT5101!O:O)</f>
        <v>16</v>
      </c>
      <c r="BD17" s="31" t="str">
        <f t="shared" si="4"/>
        <v>ATENDE</v>
      </c>
      <c r="BE17" s="32">
        <f t="shared" si="5"/>
        <v>0.19799999999999995</v>
      </c>
      <c r="BF17" s="32">
        <f t="shared" si="6"/>
        <v>2.1111111111111116</v>
      </c>
      <c r="BG17" s="32" t="str">
        <f t="shared" si="7"/>
        <v>-</v>
      </c>
      <c r="BH17" s="225">
        <v>11.98</v>
      </c>
      <c r="BI17" s="225">
        <v>0.56000000000000005</v>
      </c>
      <c r="BJ17" s="34"/>
      <c r="BK17" s="34"/>
      <c r="BL17" s="35"/>
      <c r="BM17" s="34"/>
      <c r="BN17" s="31" t="str">
        <f t="shared" si="8"/>
        <v>ATENDE</v>
      </c>
      <c r="BO17" s="31" t="str">
        <f t="shared" si="9"/>
        <v>ATENDE</v>
      </c>
      <c r="BP17" s="31" t="str">
        <f t="shared" si="10"/>
        <v>ATENDE</v>
      </c>
      <c r="BQ17" s="31" t="str">
        <f t="shared" si="11"/>
        <v>ATENDE</v>
      </c>
      <c r="BR17" s="36" t="str">
        <f t="shared" si="12"/>
        <v>C4</v>
      </c>
      <c r="BS17" s="36" t="str">
        <f t="shared" si="13"/>
        <v>P6</v>
      </c>
      <c r="BT17" s="37">
        <f t="shared" si="14"/>
        <v>1.9066666666666667</v>
      </c>
      <c r="BU17" s="225">
        <v>8.7200000000000006</v>
      </c>
      <c r="BV17" s="225">
        <v>5.0999999999999996</v>
      </c>
      <c r="BW17" s="36">
        <f>IF(BS17="-","-",_xlfn.XLOOKUP(BS17,ABNT5101!$B$4:$B$9,ABNT5101!$C$4:$C$9))</f>
        <v>3</v>
      </c>
      <c r="BX17" s="36">
        <f>IF(BS17="-","-",_xlfn.XLOOKUP(BS17,ABNT5101!$B$4:$B$9,ABNT5101!$D$4:$D$9))</f>
        <v>0.6</v>
      </c>
      <c r="BY17" s="31" t="str">
        <f t="shared" si="15"/>
        <v>ATENDE</v>
      </c>
      <c r="BZ17" s="31" t="str">
        <f t="shared" si="16"/>
        <v>ATENDE</v>
      </c>
      <c r="CA17" s="31" t="str">
        <f t="shared" si="17"/>
        <v>ATENDE</v>
      </c>
      <c r="CB17" s="36" t="str">
        <f t="shared" si="18"/>
        <v>P6</v>
      </c>
      <c r="CC17" s="37" t="str">
        <f t="shared" si="19"/>
        <v>-</v>
      </c>
      <c r="CD17" s="222" t="s">
        <v>143</v>
      </c>
      <c r="CE17" s="222" t="s">
        <v>143</v>
      </c>
      <c r="CF17" s="31">
        <f>IF(CB17="-","-",_xlfn.XLOOKUP(CB17,ABNT5101!$B$4:$B$9,ABNT5101!$C$4:$C$9))</f>
        <v>3</v>
      </c>
      <c r="CG17" s="36">
        <f>IF(CB17="-","-",_xlfn.XLOOKUP(CB17,ABNT5101!$B$4:$B$9,ABNT5101!$D$4:$D$9))</f>
        <v>0.6</v>
      </c>
      <c r="CH17" s="31" t="str">
        <f t="shared" si="20"/>
        <v>ATENDE</v>
      </c>
      <c r="CI17" s="31" t="str">
        <f t="shared" si="21"/>
        <v>ATENDE</v>
      </c>
      <c r="CJ17" s="31" t="str">
        <f t="shared" si="22"/>
        <v>ATENDE</v>
      </c>
      <c r="CK17" s="39" t="str">
        <f>_xlfn.XLOOKUP(CL17,'Banco de dados'!$B:$B,'Banco de dados'!$D:$D)</f>
        <v>LEDSTAR</v>
      </c>
      <c r="CL17" s="42" t="str">
        <f>'Banco de dados'!B6</f>
        <v xml:space="preserve"> SL VT 9.1 35W</v>
      </c>
      <c r="CM17" s="39" t="str">
        <f>_xlfn.XLOOKUP(CL17,'Banco de dados'!$B:$B,'Banco de dados'!$E:$E)</f>
        <v>LUM LED SL VT 9.1 35W</v>
      </c>
      <c r="CN17" s="39" t="s">
        <v>143</v>
      </c>
      <c r="CO17" s="39" t="str">
        <f>IF(CN17="-","-",_xlfn.XLOOKUP(CN17,'Banco de dados'!$B:$B,'Banco de dados'!$E:$E))</f>
        <v>-</v>
      </c>
      <c r="CP17" s="41">
        <f t="shared" si="23"/>
        <v>1</v>
      </c>
      <c r="CQ17" s="39">
        <f>_xlfn.XLOOKUP(CL17,'Banco de dados'!$B:$B,'Banco de dados'!$H:$H)</f>
        <v>35</v>
      </c>
      <c r="CR17" s="39" t="e">
        <f t="array" aca="1" ref="CR17" ca="1">_xludf.xlookup(CN17,'Banco de dados'!$B:$B,'Banco de dados'!$H:$H)</f>
        <v>#NAME?</v>
      </c>
      <c r="CS17" s="39" t="e">
        <f t="array" aca="1" ref="CS17" ca="1">_xludf.xlookup(CL17,'Banco de dados'!$B:$B,'Banco de dados'!$F:$F)</f>
        <v>#NAME?</v>
      </c>
      <c r="CT17" s="39" t="e">
        <f t="array" aca="1" ref="CT17" ca="1">_xludf.xlookup(CN17,'Banco de dados'!$B:$B,'Banco de dados'!$F:$F)</f>
        <v>#NAME?</v>
      </c>
      <c r="CU17" s="42"/>
      <c r="CV17" s="40"/>
      <c r="CW17" s="39" t="str">
        <f>IF(AJ17=0.5,"Suporte",IF(AND(AJ17&gt;='Braços de IP'!$B$9,AJ17&lt;='Braços de IP'!$D$9),'Braços de IP'!$E$9,IF(AND(AJ17&gt;='Braços de IP'!$B$10,AJ17&lt;='Braços de IP'!$D$10),'Braços de IP'!$E$10,IF(AND(AJ17&gt;='Braços de IP'!$B$11,AJ17&lt;='Braços de IP'!$D$11),'Braços de IP'!$E$11,IF(AND(AJ17&gt;='Braços de IP'!$B$12,AJ17&lt;='Braços de IP'!$D$12),'Braços de IP'!$E$12,IF(AND(AJ17&gt;='Braços de IP'!$B$13,AJ17&lt;='Braços de IP'!$D$13),'Braços de IP'!$E$13,IF(AND(AJ17&gt;='Braços de IP'!$B$14,AJ17&lt;='Braços de IP'!$D$14),'Braços de IP'!$E$14,"ERRO")))))))</f>
        <v>Médio I</v>
      </c>
      <c r="CX17" s="42"/>
      <c r="CY17" s="39" t="str">
        <f>IF($CX17="","",VLOOKUP($CX17,'Braços de IP'!$E$9:$I$15,2,0))</f>
        <v/>
      </c>
      <c r="CZ17" s="43" t="str">
        <f>IF($CX17="","",VLOOKUP($CX17,'Braços de IP'!$E$9:$I$15,5,0))</f>
        <v/>
      </c>
      <c r="DA17" s="39"/>
      <c r="DB17" s="39"/>
      <c r="DC17" s="39"/>
      <c r="DD17" s="39"/>
      <c r="DE17" s="39"/>
      <c r="DF17" s="39"/>
      <c r="DG17" s="44">
        <f t="shared" si="24"/>
        <v>35</v>
      </c>
      <c r="DH17" s="45">
        <f t="shared" si="25"/>
        <v>58</v>
      </c>
      <c r="DI17" s="44">
        <f t="shared" si="26"/>
        <v>93</v>
      </c>
      <c r="DJ17" s="46">
        <f t="shared" si="27"/>
        <v>0.39655172413793105</v>
      </c>
      <c r="DK17" s="47"/>
      <c r="DL17" s="48"/>
      <c r="DM17" s="49"/>
      <c r="DN17" s="23" t="s">
        <v>148</v>
      </c>
      <c r="DO17" s="23"/>
      <c r="DQ17" s="50" t="e">
        <f t="shared" si="28"/>
        <v>#VALUE!</v>
      </c>
      <c r="DS17" s="5" t="s">
        <v>5</v>
      </c>
      <c r="DT17" s="5">
        <f t="shared" si="29"/>
        <v>0</v>
      </c>
      <c r="DU17" s="50" t="e">
        <f t="shared" si="30"/>
        <v>#DIV/0!</v>
      </c>
      <c r="DV17" s="50" t="e">
        <f t="shared" si="31"/>
        <v>#DIV/0!</v>
      </c>
    </row>
    <row r="18" spans="1:127" ht="14.25" customHeight="1" x14ac:dyDescent="0.3">
      <c r="A18" s="224" t="s">
        <v>1289</v>
      </c>
      <c r="B18" s="5"/>
      <c r="C18" s="5" t="s">
        <v>148</v>
      </c>
      <c r="D18" s="5"/>
      <c r="E18" s="22" t="s">
        <v>163</v>
      </c>
      <c r="F18" s="22" t="s">
        <v>164</v>
      </c>
      <c r="G18" s="23" t="s">
        <v>165</v>
      </c>
      <c r="H18" s="23">
        <v>-23.412866000000001</v>
      </c>
      <c r="I18" s="23">
        <v>-46.865015</v>
      </c>
      <c r="J18" s="24" t="s">
        <v>160</v>
      </c>
      <c r="K18" s="25"/>
      <c r="L18" s="24" t="s">
        <v>140</v>
      </c>
      <c r="M18" s="24" t="s">
        <v>141</v>
      </c>
      <c r="N18" s="26">
        <v>58</v>
      </c>
      <c r="O18" s="27" t="s">
        <v>142</v>
      </c>
      <c r="P18" s="27" t="s">
        <v>143</v>
      </c>
      <c r="Q18" s="26">
        <f t="shared" si="0"/>
        <v>116</v>
      </c>
      <c r="R18" s="27">
        <v>1</v>
      </c>
      <c r="S18" s="28">
        <v>1.7</v>
      </c>
      <c r="T18" s="28">
        <v>5.5</v>
      </c>
      <c r="U18" s="29"/>
      <c r="V18" s="29"/>
      <c r="W18" s="29"/>
      <c r="X18" s="28" t="s">
        <v>153</v>
      </c>
      <c r="Y18" s="27"/>
      <c r="Z18" s="29"/>
      <c r="AA18" s="27"/>
      <c r="AB18" s="27"/>
      <c r="AC18" s="27"/>
      <c r="AD18" s="27" t="s">
        <v>144</v>
      </c>
      <c r="AE18" s="27" t="s">
        <v>145</v>
      </c>
      <c r="AF18" s="27">
        <v>27.5</v>
      </c>
      <c r="AG18" s="27" t="s">
        <v>166</v>
      </c>
      <c r="AH18" s="27">
        <v>1</v>
      </c>
      <c r="AI18" s="27">
        <v>0.4</v>
      </c>
      <c r="AJ18" s="27">
        <v>2.2000000000000002</v>
      </c>
      <c r="AK18" s="27">
        <f t="shared" si="1"/>
        <v>1.8000000000000003</v>
      </c>
      <c r="AL18" s="27" t="s">
        <v>143</v>
      </c>
      <c r="AM18" s="27" t="s">
        <v>143</v>
      </c>
      <c r="AN18" s="27"/>
      <c r="AO18" s="27">
        <f t="shared" si="2"/>
        <v>2</v>
      </c>
      <c r="AP18" s="27"/>
      <c r="AQ18" s="27"/>
      <c r="AR18" s="27"/>
      <c r="AS18" s="27"/>
      <c r="AT18" s="27"/>
      <c r="AU18" s="27"/>
      <c r="AV18" s="27">
        <f t="shared" si="3"/>
        <v>0</v>
      </c>
      <c r="AW18" s="27"/>
      <c r="AX18" s="28">
        <f>VLOOKUP(J18,ABNT5101!$I$3:$J$9,2)</f>
        <v>10</v>
      </c>
      <c r="AY18" s="28">
        <f>VLOOKUP(J18,ABNT5101!$I$3:$M$9,5)</f>
        <v>0.18</v>
      </c>
      <c r="AZ18" s="28" t="str">
        <f>_xlfn.XLOOKUP(J18,ABNT5101!I:I,ABNT5101!L:L)</f>
        <v>-</v>
      </c>
      <c r="BA18" s="28">
        <f>_xlfn.XLOOKUP(J18,ABNT5101!$I:$I,ABNT5101!M:M)</f>
        <v>0.18</v>
      </c>
      <c r="BB18" s="28" t="str">
        <f>_xlfn.XLOOKUP(J18,ABNT5101!$I:$I,ABNT5101!N:N)</f>
        <v>-</v>
      </c>
      <c r="BC18" s="28">
        <f>_xlfn.XLOOKUP(J18,ABNT5101!$I:$I,ABNT5101!O:O)</f>
        <v>16</v>
      </c>
      <c r="BD18" s="31" t="str">
        <f t="shared" si="4"/>
        <v>ATENDE</v>
      </c>
      <c r="BE18" s="32">
        <f t="shared" si="5"/>
        <v>0.15900000000000003</v>
      </c>
      <c r="BF18" s="32">
        <f t="shared" si="6"/>
        <v>3</v>
      </c>
      <c r="BG18" s="32" t="str">
        <f t="shared" si="7"/>
        <v>-</v>
      </c>
      <c r="BH18" s="225">
        <v>11.59</v>
      </c>
      <c r="BI18" s="225">
        <v>0.72</v>
      </c>
      <c r="BJ18" s="34"/>
      <c r="BK18" s="34"/>
      <c r="BL18" s="35"/>
      <c r="BM18" s="34"/>
      <c r="BN18" s="31" t="str">
        <f t="shared" si="8"/>
        <v>ATENDE</v>
      </c>
      <c r="BO18" s="31" t="str">
        <f t="shared" si="9"/>
        <v>ATENDE</v>
      </c>
      <c r="BP18" s="31" t="str">
        <f t="shared" si="10"/>
        <v>ATENDE</v>
      </c>
      <c r="BQ18" s="31" t="str">
        <f t="shared" si="11"/>
        <v>ATENDE</v>
      </c>
      <c r="BR18" s="36" t="str">
        <f t="shared" si="12"/>
        <v>C4</v>
      </c>
      <c r="BS18" s="36" t="str">
        <f t="shared" si="13"/>
        <v>P6</v>
      </c>
      <c r="BT18" s="37">
        <f t="shared" si="14"/>
        <v>1.6099999999999999</v>
      </c>
      <c r="BU18" s="225">
        <v>7.83</v>
      </c>
      <c r="BV18" s="225">
        <v>5.14</v>
      </c>
      <c r="BW18" s="36">
        <f>IF(BS18="-","-",_xlfn.XLOOKUP(BS18,ABNT5101!$B$4:$B$9,ABNT5101!$C$4:$C$9))</f>
        <v>3</v>
      </c>
      <c r="BX18" s="36">
        <f>IF(BS18="-","-",_xlfn.XLOOKUP(BS18,ABNT5101!$B$4:$B$9,ABNT5101!$D$4:$D$9))</f>
        <v>0.6</v>
      </c>
      <c r="BY18" s="31" t="str">
        <f t="shared" si="15"/>
        <v>ATENDE</v>
      </c>
      <c r="BZ18" s="31" t="str">
        <f t="shared" si="16"/>
        <v>ATENDE</v>
      </c>
      <c r="CA18" s="31" t="str">
        <f t="shared" si="17"/>
        <v>ATENDE</v>
      </c>
      <c r="CB18" s="36" t="str">
        <f t="shared" si="18"/>
        <v>P6</v>
      </c>
      <c r="CC18" s="37" t="str">
        <f t="shared" si="19"/>
        <v>-</v>
      </c>
      <c r="CD18" s="222" t="s">
        <v>143</v>
      </c>
      <c r="CE18" s="222" t="s">
        <v>143</v>
      </c>
      <c r="CF18" s="31">
        <f>IF(CB18="-","-",_xlfn.XLOOKUP(CB18,ABNT5101!$B$4:$B$9,ABNT5101!$C$4:$C$9))</f>
        <v>3</v>
      </c>
      <c r="CG18" s="36">
        <f>IF(CB18="-","-",_xlfn.XLOOKUP(CB18,ABNT5101!$B$4:$B$9,ABNT5101!$D$4:$D$9))</f>
        <v>0.6</v>
      </c>
      <c r="CH18" s="31" t="str">
        <f t="shared" si="20"/>
        <v>ATENDE</v>
      </c>
      <c r="CI18" s="31" t="str">
        <f t="shared" si="21"/>
        <v>ATENDE</v>
      </c>
      <c r="CJ18" s="31" t="str">
        <f t="shared" si="22"/>
        <v>ATENDE</v>
      </c>
      <c r="CK18" s="39" t="str">
        <f>_xlfn.XLOOKUP(CL18,'Banco de dados'!$B:$B,'Banco de dados'!$D:$D)</f>
        <v>SX LIGHTING</v>
      </c>
      <c r="CL18" s="42" t="str">
        <f>'Banco de dados'!B54</f>
        <v>SX-INEVO030HF</v>
      </c>
      <c r="CM18" s="39" t="str">
        <f>_xlfn.XLOOKUP(CL18,'Banco de dados'!$B:$B,'Banco de dados'!$E:$E)</f>
        <v>SXINEVO030K50L12CZF7PHF</v>
      </c>
      <c r="CN18" s="39" t="s">
        <v>143</v>
      </c>
      <c r="CO18" s="39" t="str">
        <f>IF(CN18="-","-",_xlfn.XLOOKUP(CN18,'Banco de dados'!$B:$B,'Banco de dados'!$E:$E))</f>
        <v>-</v>
      </c>
      <c r="CP18" s="41">
        <f t="shared" si="23"/>
        <v>1</v>
      </c>
      <c r="CQ18" s="39">
        <f>_xlfn.XLOOKUP(CL18,'Banco de dados'!$B:$B,'Banco de dados'!$H:$H)</f>
        <v>31</v>
      </c>
      <c r="CR18" s="39" t="e">
        <f t="array" aca="1" ref="CR18" ca="1">_xludf.xlookup(CN18,'Banco de dados'!$B:$B,'Banco de dados'!$H:$H)</f>
        <v>#NAME?</v>
      </c>
      <c r="CS18" s="39" t="e">
        <f t="array" aca="1" ref="CS18" ca="1">_xludf.xlookup(CL18,'Banco de dados'!$B:$B,'Banco de dados'!$F:$F)</f>
        <v>#NAME?</v>
      </c>
      <c r="CT18" s="39" t="e">
        <f t="array" aca="1" ref="CT18" ca="1">_xludf.xlookup(CN18,'Banco de dados'!$B:$B,'Banco de dados'!$F:$F)</f>
        <v>#NAME?</v>
      </c>
      <c r="CU18" s="42"/>
      <c r="CV18" s="40"/>
      <c r="CW18" s="39" t="str">
        <f>IF(AJ18=0.5,"Suporte",IF(AND(AJ18&gt;='Braços de IP'!$B$9,AJ18&lt;='Braços de IP'!$D$9),'Braços de IP'!$E$9,IF(AND(AJ18&gt;='Braços de IP'!$B$10,AJ18&lt;='Braços de IP'!$D$10),'Braços de IP'!$E$10,IF(AND(AJ18&gt;='Braços de IP'!$B$11,AJ18&lt;='Braços de IP'!$D$11),'Braços de IP'!$E$11,IF(AND(AJ18&gt;='Braços de IP'!$B$12,AJ18&lt;='Braços de IP'!$D$12),'Braços de IP'!$E$12,IF(AND(AJ18&gt;='Braços de IP'!$B$13,AJ18&lt;='Braços de IP'!$D$13),'Braços de IP'!$E$13,IF(AND(AJ18&gt;='Braços de IP'!$B$14,AJ18&lt;='Braços de IP'!$D$14),'Braços de IP'!$E$14,"ERRO")))))))</f>
        <v>Médio I</v>
      </c>
      <c r="CX18" s="42"/>
      <c r="CY18" s="39" t="str">
        <f>IF($CX18="","",VLOOKUP($CX18,'Braços de IP'!$E$9:$I$15,2,0))</f>
        <v/>
      </c>
      <c r="CZ18" s="43" t="str">
        <f>IF($CX18="","",VLOOKUP($CX18,'Braços de IP'!$E$9:$I$15,5,0))</f>
        <v/>
      </c>
      <c r="DA18" s="39"/>
      <c r="DB18" s="39"/>
      <c r="DC18" s="39"/>
      <c r="DD18" s="39"/>
      <c r="DE18" s="39"/>
      <c r="DF18" s="39"/>
      <c r="DG18" s="44">
        <f t="shared" si="24"/>
        <v>31</v>
      </c>
      <c r="DH18" s="45">
        <f t="shared" si="25"/>
        <v>58</v>
      </c>
      <c r="DI18" s="44">
        <f t="shared" si="26"/>
        <v>89</v>
      </c>
      <c r="DJ18" s="46">
        <f t="shared" si="27"/>
        <v>0.46551724137931039</v>
      </c>
      <c r="DK18" s="47"/>
      <c r="DL18" s="48"/>
      <c r="DM18" s="49"/>
      <c r="DN18" s="23" t="s">
        <v>148</v>
      </c>
      <c r="DO18" s="23"/>
      <c r="DQ18" s="50" t="e">
        <f t="shared" si="28"/>
        <v>#VALUE!</v>
      </c>
      <c r="DS18" s="5" t="s">
        <v>5</v>
      </c>
      <c r="DT18" s="5">
        <f t="shared" si="29"/>
        <v>0</v>
      </c>
      <c r="DU18" s="50" t="e">
        <f t="shared" si="30"/>
        <v>#DIV/0!</v>
      </c>
      <c r="DV18" s="50" t="e">
        <f t="shared" si="31"/>
        <v>#DIV/0!</v>
      </c>
    </row>
    <row r="19" spans="1:127" ht="14.25" customHeight="1" x14ac:dyDescent="0.3">
      <c r="A19" s="224" t="s">
        <v>1289</v>
      </c>
      <c r="B19" s="5"/>
      <c r="C19" s="5" t="s">
        <v>148</v>
      </c>
      <c r="D19" s="5"/>
      <c r="E19" s="22" t="s">
        <v>163</v>
      </c>
      <c r="F19" s="22" t="s">
        <v>164</v>
      </c>
      <c r="G19" s="23" t="s">
        <v>165</v>
      </c>
      <c r="H19" s="23">
        <v>-23.412866000000001</v>
      </c>
      <c r="I19" s="23">
        <v>-46.865015</v>
      </c>
      <c r="J19" s="24" t="s">
        <v>160</v>
      </c>
      <c r="K19" s="25"/>
      <c r="L19" s="24" t="s">
        <v>140</v>
      </c>
      <c r="M19" s="24" t="s">
        <v>141</v>
      </c>
      <c r="N19" s="26">
        <v>58</v>
      </c>
      <c r="O19" s="27" t="s">
        <v>142</v>
      </c>
      <c r="P19" s="27" t="s">
        <v>143</v>
      </c>
      <c r="Q19" s="26">
        <f t="shared" si="0"/>
        <v>116</v>
      </c>
      <c r="R19" s="27">
        <v>1</v>
      </c>
      <c r="S19" s="28">
        <v>1.7</v>
      </c>
      <c r="T19" s="28">
        <v>5.5</v>
      </c>
      <c r="U19" s="29"/>
      <c r="V19" s="29"/>
      <c r="W19" s="29"/>
      <c r="X19" s="28" t="s">
        <v>153</v>
      </c>
      <c r="Y19" s="27"/>
      <c r="Z19" s="29"/>
      <c r="AA19" s="27"/>
      <c r="AB19" s="27"/>
      <c r="AC19" s="27"/>
      <c r="AD19" s="27" t="s">
        <v>144</v>
      </c>
      <c r="AE19" s="27" t="s">
        <v>145</v>
      </c>
      <c r="AF19" s="27">
        <v>27.5</v>
      </c>
      <c r="AG19" s="27" t="s">
        <v>166</v>
      </c>
      <c r="AH19" s="27">
        <v>1</v>
      </c>
      <c r="AI19" s="27">
        <v>0.4</v>
      </c>
      <c r="AJ19" s="27">
        <v>2.2000000000000002</v>
      </c>
      <c r="AK19" s="27">
        <f t="shared" si="1"/>
        <v>1.8000000000000003</v>
      </c>
      <c r="AL19" s="27" t="s">
        <v>143</v>
      </c>
      <c r="AM19" s="27" t="s">
        <v>143</v>
      </c>
      <c r="AN19" s="27"/>
      <c r="AO19" s="27">
        <f t="shared" si="2"/>
        <v>2</v>
      </c>
      <c r="AP19" s="27"/>
      <c r="AQ19" s="27"/>
      <c r="AR19" s="27"/>
      <c r="AS19" s="27"/>
      <c r="AT19" s="27"/>
      <c r="AU19" s="27"/>
      <c r="AV19" s="27">
        <f t="shared" si="3"/>
        <v>0</v>
      </c>
      <c r="AW19" s="27"/>
      <c r="AX19" s="28">
        <f>VLOOKUP(J19,ABNT5101!$I$3:$J$9,2)</f>
        <v>10</v>
      </c>
      <c r="AY19" s="28">
        <f>VLOOKUP(J19,ABNT5101!$I$3:$M$9,5)</f>
        <v>0.18</v>
      </c>
      <c r="AZ19" s="28" t="str">
        <f>_xlfn.XLOOKUP(J19,ABNT5101!I:I,ABNT5101!L:L)</f>
        <v>-</v>
      </c>
      <c r="BA19" s="28">
        <f>_xlfn.XLOOKUP(J19,ABNT5101!$I:$I,ABNT5101!M:M)</f>
        <v>0.18</v>
      </c>
      <c r="BB19" s="28" t="str">
        <f>_xlfn.XLOOKUP(J19,ABNT5101!$I:$I,ABNT5101!N:N)</f>
        <v>-</v>
      </c>
      <c r="BC19" s="28">
        <f>_xlfn.XLOOKUP(J19,ABNT5101!$I:$I,ABNT5101!O:O)</f>
        <v>16</v>
      </c>
      <c r="BD19" s="31" t="str">
        <f t="shared" si="4"/>
        <v>ATENDE</v>
      </c>
      <c r="BE19" s="32">
        <f t="shared" si="5"/>
        <v>0.17399999999999993</v>
      </c>
      <c r="BF19" s="32">
        <f t="shared" si="6"/>
        <v>2.666666666666667</v>
      </c>
      <c r="BG19" s="32" t="str">
        <f t="shared" si="7"/>
        <v>-</v>
      </c>
      <c r="BH19" s="225">
        <v>11.74</v>
      </c>
      <c r="BI19" s="225">
        <v>0.66</v>
      </c>
      <c r="BJ19" s="34"/>
      <c r="BK19" s="34"/>
      <c r="BL19" s="35"/>
      <c r="BM19" s="34"/>
      <c r="BN19" s="31" t="str">
        <f t="shared" si="8"/>
        <v>ATENDE</v>
      </c>
      <c r="BO19" s="31" t="str">
        <f t="shared" si="9"/>
        <v>ATENDE</v>
      </c>
      <c r="BP19" s="31" t="str">
        <f t="shared" si="10"/>
        <v>ATENDE</v>
      </c>
      <c r="BQ19" s="31" t="str">
        <f t="shared" si="11"/>
        <v>ATENDE</v>
      </c>
      <c r="BR19" s="36" t="str">
        <f t="shared" si="12"/>
        <v>C4</v>
      </c>
      <c r="BS19" s="36" t="str">
        <f t="shared" si="13"/>
        <v>P6</v>
      </c>
      <c r="BT19" s="37">
        <f t="shared" si="14"/>
        <v>1.6433333333333331</v>
      </c>
      <c r="BU19" s="225">
        <v>7.93</v>
      </c>
      <c r="BV19" s="225">
        <v>5.51</v>
      </c>
      <c r="BW19" s="36">
        <f>IF(BS19="-","-",_xlfn.XLOOKUP(BS19,ABNT5101!$B$4:$B$9,ABNT5101!$C$4:$C$9))</f>
        <v>3</v>
      </c>
      <c r="BX19" s="36">
        <f>IF(BS19="-","-",_xlfn.XLOOKUP(BS19,ABNT5101!$B$4:$B$9,ABNT5101!$D$4:$D$9))</f>
        <v>0.6</v>
      </c>
      <c r="BY19" s="31" t="str">
        <f t="shared" si="15"/>
        <v>ATENDE</v>
      </c>
      <c r="BZ19" s="31" t="str">
        <f t="shared" si="16"/>
        <v>ATENDE</v>
      </c>
      <c r="CA19" s="31" t="str">
        <f t="shared" si="17"/>
        <v>ATENDE</v>
      </c>
      <c r="CB19" s="36" t="str">
        <f t="shared" si="18"/>
        <v>P6</v>
      </c>
      <c r="CC19" s="37" t="str">
        <f t="shared" si="19"/>
        <v>-</v>
      </c>
      <c r="CD19" s="222" t="s">
        <v>143</v>
      </c>
      <c r="CE19" s="222" t="s">
        <v>143</v>
      </c>
      <c r="CF19" s="31">
        <f>IF(CB19="-","-",_xlfn.XLOOKUP(CB19,ABNT5101!$B$4:$B$9,ABNT5101!$C$4:$C$9))</f>
        <v>3</v>
      </c>
      <c r="CG19" s="36">
        <f>IF(CB19="-","-",_xlfn.XLOOKUP(CB19,ABNT5101!$B$4:$B$9,ABNT5101!$D$4:$D$9))</f>
        <v>0.6</v>
      </c>
      <c r="CH19" s="31" t="str">
        <f t="shared" si="20"/>
        <v>ATENDE</v>
      </c>
      <c r="CI19" s="31" t="str">
        <f t="shared" si="21"/>
        <v>ATENDE</v>
      </c>
      <c r="CJ19" s="31" t="str">
        <f t="shared" si="22"/>
        <v>ATENDE</v>
      </c>
      <c r="CK19" s="39" t="str">
        <f>_xlfn.XLOOKUP(CL19,'Banco de dados'!$B:$B,'Banco de dados'!$D:$D)</f>
        <v>TECNOWATT</v>
      </c>
      <c r="CL19" s="42" t="str">
        <f>'Banco de dados'!B65</f>
        <v xml:space="preserve">SIGSAGPTLRRSSNDL_30W_38IBBRS
</v>
      </c>
      <c r="CM19" s="39" t="str">
        <f>_xlfn.XLOOKUP(CL19,'Banco de dados'!$B:$B,'Banco de dados'!$E:$E)</f>
        <v>SIGSAGPTLRRSSNDL_30W_38IBBRS
1-10C1MUN6.5</v>
      </c>
      <c r="CN19" s="39" t="s">
        <v>143</v>
      </c>
      <c r="CO19" s="39" t="str">
        <f>IF(CN19="-","-",_xlfn.XLOOKUP(CN19,'Banco de dados'!$B:$B,'Banco de dados'!$E:$E))</f>
        <v>-</v>
      </c>
      <c r="CP19" s="41">
        <f t="shared" si="23"/>
        <v>1</v>
      </c>
      <c r="CQ19" s="39">
        <f>_xlfn.XLOOKUP(CL19,'Banco de dados'!$B:$B,'Banco de dados'!$H:$H)</f>
        <v>30</v>
      </c>
      <c r="CR19" s="39" t="e">
        <f t="array" aca="1" ref="CR19" ca="1">_xludf.xlookup(CN19,'Banco de dados'!$B:$B,'Banco de dados'!$H:$H)</f>
        <v>#NAME?</v>
      </c>
      <c r="CS19" s="39" t="e">
        <f t="array" aca="1" ref="CS19" ca="1">_xludf.xlookup(CL19,'Banco de dados'!$B:$B,'Banco de dados'!$F:$F)</f>
        <v>#NAME?</v>
      </c>
      <c r="CT19" s="39" t="e">
        <f t="array" aca="1" ref="CT19" ca="1">_xludf.xlookup(CN19,'Banco de dados'!$B:$B,'Banco de dados'!$F:$F)</f>
        <v>#NAME?</v>
      </c>
      <c r="CU19" s="42"/>
      <c r="CV19" s="40"/>
      <c r="CW19" s="39" t="str">
        <f>IF(AJ19=0.5,"Suporte",IF(AND(AJ19&gt;='Braços de IP'!$B$9,AJ19&lt;='Braços de IP'!$D$9),'Braços de IP'!$E$9,IF(AND(AJ19&gt;='Braços de IP'!$B$10,AJ19&lt;='Braços de IP'!$D$10),'Braços de IP'!$E$10,IF(AND(AJ19&gt;='Braços de IP'!$B$11,AJ19&lt;='Braços de IP'!$D$11),'Braços de IP'!$E$11,IF(AND(AJ19&gt;='Braços de IP'!$B$12,AJ19&lt;='Braços de IP'!$D$12),'Braços de IP'!$E$12,IF(AND(AJ19&gt;='Braços de IP'!$B$13,AJ19&lt;='Braços de IP'!$D$13),'Braços de IP'!$E$13,IF(AND(AJ19&gt;='Braços de IP'!$B$14,AJ19&lt;='Braços de IP'!$D$14),'Braços de IP'!$E$14,"ERRO")))))))</f>
        <v>Médio I</v>
      </c>
      <c r="CX19" s="42"/>
      <c r="CY19" s="39" t="str">
        <f>IF($CX19="","",VLOOKUP($CX19,'Braços de IP'!$E$9:$I$15,2,0))</f>
        <v/>
      </c>
      <c r="CZ19" s="43" t="str">
        <f>IF($CX19="","",VLOOKUP($CX19,'Braços de IP'!$E$9:$I$15,5,0))</f>
        <v/>
      </c>
      <c r="DA19" s="39"/>
      <c r="DB19" s="39"/>
      <c r="DC19" s="39"/>
      <c r="DD19" s="39"/>
      <c r="DE19" s="39"/>
      <c r="DF19" s="39"/>
      <c r="DG19" s="44">
        <f t="shared" si="24"/>
        <v>30</v>
      </c>
      <c r="DH19" s="45">
        <f t="shared" si="25"/>
        <v>58</v>
      </c>
      <c r="DI19" s="44">
        <f t="shared" si="26"/>
        <v>88</v>
      </c>
      <c r="DJ19" s="46">
        <f t="shared" si="27"/>
        <v>0.48275862068965514</v>
      </c>
      <c r="DK19" s="47"/>
      <c r="DL19" s="48"/>
      <c r="DM19" s="49"/>
      <c r="DN19" s="23" t="s">
        <v>148</v>
      </c>
      <c r="DO19" s="23"/>
      <c r="DQ19" s="50" t="e">
        <f t="shared" si="28"/>
        <v>#VALUE!</v>
      </c>
      <c r="DS19" s="5" t="s">
        <v>5</v>
      </c>
      <c r="DT19" s="5">
        <f t="shared" si="29"/>
        <v>0</v>
      </c>
      <c r="DU19" s="50" t="e">
        <f t="shared" si="30"/>
        <v>#DIV/0!</v>
      </c>
      <c r="DV19" s="50" t="e">
        <f t="shared" si="31"/>
        <v>#DIV/0!</v>
      </c>
    </row>
    <row r="20" spans="1:127" ht="14.25" hidden="1" customHeight="1" x14ac:dyDescent="0.3">
      <c r="B20" s="5"/>
      <c r="C20" s="5"/>
      <c r="D20" s="5"/>
      <c r="E20" s="22" t="s">
        <v>167</v>
      </c>
      <c r="F20" s="22" t="s">
        <v>150</v>
      </c>
      <c r="G20" s="23" t="s">
        <v>168</v>
      </c>
      <c r="H20" s="23">
        <v>-23.339681049999999</v>
      </c>
      <c r="I20" s="51">
        <v>-46.925673320000001</v>
      </c>
      <c r="J20" s="24" t="s">
        <v>139</v>
      </c>
      <c r="K20" s="25"/>
      <c r="L20" s="24" t="s">
        <v>152</v>
      </c>
      <c r="M20" s="24" t="s">
        <v>141</v>
      </c>
      <c r="N20" s="26">
        <v>87</v>
      </c>
      <c r="O20" s="27" t="s">
        <v>142</v>
      </c>
      <c r="P20" s="27" t="s">
        <v>143</v>
      </c>
      <c r="Q20" s="26">
        <f t="shared" si="0"/>
        <v>174</v>
      </c>
      <c r="R20" s="27">
        <v>1</v>
      </c>
      <c r="S20" s="28" t="s">
        <v>153</v>
      </c>
      <c r="T20" s="28">
        <v>5.5</v>
      </c>
      <c r="U20" s="23"/>
      <c r="V20" s="23"/>
      <c r="W20" s="29"/>
      <c r="X20" s="28" t="s">
        <v>153</v>
      </c>
      <c r="Y20" s="27"/>
      <c r="Z20" s="29"/>
      <c r="AA20" s="27"/>
      <c r="AB20" s="27"/>
      <c r="AC20" s="27"/>
      <c r="AD20" s="27" t="s">
        <v>144</v>
      </c>
      <c r="AE20" s="27" t="s">
        <v>145</v>
      </c>
      <c r="AF20" s="27">
        <v>36.6</v>
      </c>
      <c r="AG20" s="27">
        <v>6.8</v>
      </c>
      <c r="AH20" s="27">
        <v>1</v>
      </c>
      <c r="AI20" s="27">
        <v>2</v>
      </c>
      <c r="AJ20" s="27">
        <v>2.5</v>
      </c>
      <c r="AK20" s="27">
        <f t="shared" si="1"/>
        <v>0.5</v>
      </c>
      <c r="AL20" s="27" t="s">
        <v>143</v>
      </c>
      <c r="AM20" s="27" t="s">
        <v>143</v>
      </c>
      <c r="AN20" s="27"/>
      <c r="AO20" s="27">
        <f t="shared" si="2"/>
        <v>2</v>
      </c>
      <c r="AP20" s="27"/>
      <c r="AQ20" s="27"/>
      <c r="AR20" s="27"/>
      <c r="AS20" s="27"/>
      <c r="AT20" s="27"/>
      <c r="AU20" s="27"/>
      <c r="AV20" s="27">
        <f t="shared" si="3"/>
        <v>0</v>
      </c>
      <c r="AW20" s="27"/>
      <c r="AX20" s="28">
        <f>VLOOKUP(J20,ABNT5101!$I$3:$J$9,2)</f>
        <v>7.5</v>
      </c>
      <c r="AY20" s="28">
        <f>VLOOKUP(J20,ABNT5101!$I$3:$M$9,5)</f>
        <v>0.18</v>
      </c>
      <c r="AZ20" s="28" t="str">
        <f>_xlfn.XLOOKUP(J20,ABNT5101!I:I,ABNT5101!L:L)</f>
        <v>-</v>
      </c>
      <c r="BA20" s="28">
        <f>_xlfn.XLOOKUP(J20,ABNT5101!$I:$I,ABNT5101!M:M)</f>
        <v>0.18</v>
      </c>
      <c r="BB20" s="28" t="str">
        <f>_xlfn.XLOOKUP(J20,ABNT5101!$I:$I,ABNT5101!N:N)</f>
        <v>-</v>
      </c>
      <c r="BC20" s="28">
        <f>_xlfn.XLOOKUP(J20,ABNT5101!$I:$I,ABNT5101!O:O)</f>
        <v>16</v>
      </c>
      <c r="BD20" s="31" t="str">
        <f t="shared" si="4"/>
        <v>NÃO ATENDE</v>
      </c>
      <c r="BE20" s="32">
        <f t="shared" si="5"/>
        <v>-1</v>
      </c>
      <c r="BF20" s="32">
        <f t="shared" si="6"/>
        <v>-1</v>
      </c>
      <c r="BG20" s="32" t="str">
        <f t="shared" si="7"/>
        <v>-</v>
      </c>
      <c r="BH20" s="33"/>
      <c r="BI20" s="33"/>
      <c r="BJ20" s="34"/>
      <c r="BK20" s="34"/>
      <c r="BL20" s="35"/>
      <c r="BM20" s="34"/>
      <c r="BN20" s="31" t="str">
        <f t="shared" si="8"/>
        <v>NÃO ATENDE</v>
      </c>
      <c r="BO20" s="31" t="str">
        <f t="shared" si="9"/>
        <v>NÃO ATENDE</v>
      </c>
      <c r="BP20" s="31" t="str">
        <f t="shared" si="10"/>
        <v>NÃO ATENDE</v>
      </c>
      <c r="BQ20" s="31" t="str">
        <f t="shared" si="11"/>
        <v>ATENDE</v>
      </c>
      <c r="BR20" s="36" t="str">
        <f t="shared" si="12"/>
        <v>C5</v>
      </c>
      <c r="BS20" s="36" t="str">
        <f t="shared" si="13"/>
        <v>Sem Passeio</v>
      </c>
      <c r="BT20" s="37" t="e">
        <f t="shared" si="14"/>
        <v>#N/A</v>
      </c>
      <c r="BU20" s="33"/>
      <c r="BV20" s="33"/>
      <c r="BW20" s="36" t="e">
        <f>IF(BS20="-","-",_xlfn.XLOOKUP(BS20,ABNT5101!$B$4:$B$9,ABNT5101!$C$4:$C$9))</f>
        <v>#N/A</v>
      </c>
      <c r="BX20" s="36" t="e">
        <f>IF(BS20="-","-",_xlfn.XLOOKUP(BS20,ABNT5101!$B$4:$B$9,ABNT5101!$D$4:$D$9))</f>
        <v>#N/A</v>
      </c>
      <c r="BY20" s="31" t="e">
        <f t="shared" si="15"/>
        <v>#N/A</v>
      </c>
      <c r="BZ20" s="31" t="e">
        <f t="shared" si="16"/>
        <v>#N/A</v>
      </c>
      <c r="CA20" s="31" t="e">
        <f t="shared" si="17"/>
        <v>#N/A</v>
      </c>
      <c r="CB20" s="36" t="str">
        <f t="shared" si="18"/>
        <v>Sem Passeio</v>
      </c>
      <c r="CC20" s="37" t="e">
        <f t="shared" si="19"/>
        <v>#N/A</v>
      </c>
      <c r="CD20" s="38"/>
      <c r="CE20" s="38"/>
      <c r="CF20" s="31" t="e">
        <f>IF(CB20="-","-",_xlfn.XLOOKUP(CB20,ABNT5101!$B$4:$B$9,ABNT5101!$C$4:$C$9))</f>
        <v>#N/A</v>
      </c>
      <c r="CG20" s="36" t="e">
        <f>IF(CB20="-","-",_xlfn.XLOOKUP(CB20,ABNT5101!$B$4:$B$9,ABNT5101!$D$4:$D$9))</f>
        <v>#N/A</v>
      </c>
      <c r="CH20" s="31" t="e">
        <f t="shared" si="20"/>
        <v>#N/A</v>
      </c>
      <c r="CI20" s="31" t="e">
        <f t="shared" si="21"/>
        <v>#N/A</v>
      </c>
      <c r="CJ20" s="31" t="e">
        <f t="shared" si="22"/>
        <v>#N/A</v>
      </c>
      <c r="CK20" s="39" t="e">
        <f>_xlfn.XLOOKUP(CL20,'Banco de dados'!$B:$B,'Banco de dados'!$D:$D)</f>
        <v>#N/A</v>
      </c>
      <c r="CL20" s="40"/>
      <c r="CM20" s="39" t="e">
        <f>_xlfn.XLOOKUP(CL20,'Banco de dados'!$B:$B,'Banco de dados'!$E:$E)</f>
        <v>#N/A</v>
      </c>
      <c r="CN20" s="39"/>
      <c r="CO20" s="39" t="e">
        <f>IF(CN20="-","-",_xlfn.XLOOKUP(CN20,'Banco de dados'!$B:$B,'Banco de dados'!$E:$E))</f>
        <v>#N/A</v>
      </c>
      <c r="CP20" s="41">
        <f t="shared" si="23"/>
        <v>1</v>
      </c>
      <c r="CQ20" s="39" t="e">
        <f>_xlfn.XLOOKUP(CL20,'Banco de dados'!$B:$B,'Banco de dados'!$H:$H)</f>
        <v>#N/A</v>
      </c>
      <c r="CR20" s="39" t="e">
        <f t="array" aca="1" ref="CR20" ca="1">_xludf.xlookup(CN20,'Banco de dados'!$B:$B,'Banco de dados'!$H:$H)</f>
        <v>#NAME?</v>
      </c>
      <c r="CS20" s="39" t="e">
        <f t="array" aca="1" ref="CS20" ca="1">_xludf.xlookup(CL20,'Banco de dados'!$B:$B,'Banco de dados'!$F:$F)</f>
        <v>#NAME?</v>
      </c>
      <c r="CT20" s="39" t="e">
        <f t="array" aca="1" ref="CT20" ca="1">_xludf.xlookup(CN20,'Banco de dados'!$B:$B,'Banco de dados'!$F:$F)</f>
        <v>#NAME?</v>
      </c>
      <c r="CU20" s="42"/>
      <c r="CV20" s="40"/>
      <c r="CW20" s="39" t="str">
        <f>IF(AJ20=0.5,"Suporte",IF(AND(AJ20&gt;='Braços de IP'!$B$9,AJ20&lt;='Braços de IP'!$D$9),'Braços de IP'!$E$9,IF(AND(AJ20&gt;='Braços de IP'!$B$10,AJ20&lt;='Braços de IP'!$D$10),'Braços de IP'!$E$10,IF(AND(AJ20&gt;='Braços de IP'!$B$11,AJ20&lt;='Braços de IP'!$D$11),'Braços de IP'!$E$11,IF(AND(AJ20&gt;='Braços de IP'!$B$12,AJ20&lt;='Braços de IP'!$D$12),'Braços de IP'!$E$12,IF(AND(AJ20&gt;='Braços de IP'!$B$13,AJ20&lt;='Braços de IP'!$D$13),'Braços de IP'!$E$13,IF(AND(AJ20&gt;='Braços de IP'!$B$14,AJ20&lt;='Braços de IP'!$D$14),'Braços de IP'!$E$14,"ERRO")))))))</f>
        <v>Médio II</v>
      </c>
      <c r="CX20" s="40"/>
      <c r="CY20" s="39" t="str">
        <f>IF($CX20="","",VLOOKUP($CX20,'Braços de IP'!$E$9:$I$15,2,0))</f>
        <v/>
      </c>
      <c r="CZ20" s="43" t="str">
        <f>IF($CX20="","",VLOOKUP($CX20,'Braços de IP'!$E$9:$I$15,5,0))</f>
        <v/>
      </c>
      <c r="DA20" s="39"/>
      <c r="DB20" s="39"/>
      <c r="DC20" s="39"/>
      <c r="DD20" s="39"/>
      <c r="DE20" s="39"/>
      <c r="DF20" s="39"/>
      <c r="DG20" s="44" t="e">
        <f t="shared" si="24"/>
        <v>#N/A</v>
      </c>
      <c r="DH20" s="45">
        <f t="shared" si="25"/>
        <v>87</v>
      </c>
      <c r="DI20" s="44" t="e">
        <f t="shared" si="26"/>
        <v>#N/A</v>
      </c>
      <c r="DJ20" s="46" t="e">
        <f t="shared" si="27"/>
        <v>#N/A</v>
      </c>
      <c r="DK20" s="47"/>
      <c r="DL20" s="48"/>
      <c r="DM20" s="49"/>
      <c r="DN20" s="23" t="s">
        <v>148</v>
      </c>
      <c r="DO20" s="23"/>
      <c r="DP20" s="5"/>
      <c r="DQ20" s="50" t="e">
        <f t="shared" si="28"/>
        <v>#VALUE!</v>
      </c>
      <c r="DR20" s="5"/>
      <c r="DS20" s="5" t="s">
        <v>5</v>
      </c>
      <c r="DT20" s="5">
        <f t="shared" si="29"/>
        <v>0</v>
      </c>
      <c r="DU20" s="50" t="e">
        <f t="shared" si="30"/>
        <v>#DIV/0!</v>
      </c>
      <c r="DV20" s="50" t="e">
        <f t="shared" si="31"/>
        <v>#DIV/0!</v>
      </c>
      <c r="DW20" s="5"/>
    </row>
    <row r="21" spans="1:127" ht="14.25" hidden="1" customHeight="1" x14ac:dyDescent="0.3">
      <c r="B21" s="5"/>
      <c r="C21" s="5"/>
      <c r="D21" s="5"/>
      <c r="E21" s="22" t="s">
        <v>167</v>
      </c>
      <c r="F21" s="22" t="s">
        <v>150</v>
      </c>
      <c r="G21" s="23" t="s">
        <v>168</v>
      </c>
      <c r="H21" s="23">
        <v>-23.339681049999999</v>
      </c>
      <c r="I21" s="51">
        <v>-46.925673320000001</v>
      </c>
      <c r="J21" s="24" t="s">
        <v>139</v>
      </c>
      <c r="K21" s="25"/>
      <c r="L21" s="24" t="s">
        <v>152</v>
      </c>
      <c r="M21" s="24" t="s">
        <v>141</v>
      </c>
      <c r="N21" s="26">
        <v>87</v>
      </c>
      <c r="O21" s="27" t="s">
        <v>142</v>
      </c>
      <c r="P21" s="27" t="s">
        <v>143</v>
      </c>
      <c r="Q21" s="26">
        <f t="shared" si="0"/>
        <v>174</v>
      </c>
      <c r="R21" s="27">
        <v>1</v>
      </c>
      <c r="S21" s="28" t="s">
        <v>153</v>
      </c>
      <c r="T21" s="28">
        <v>5.5</v>
      </c>
      <c r="U21" s="23"/>
      <c r="V21" s="23"/>
      <c r="W21" s="29"/>
      <c r="X21" s="28" t="s">
        <v>153</v>
      </c>
      <c r="Y21" s="27"/>
      <c r="Z21" s="29"/>
      <c r="AA21" s="27"/>
      <c r="AB21" s="27"/>
      <c r="AC21" s="27"/>
      <c r="AD21" s="27" t="s">
        <v>144</v>
      </c>
      <c r="AE21" s="27" t="s">
        <v>145</v>
      </c>
      <c r="AF21" s="27">
        <v>36.6</v>
      </c>
      <c r="AG21" s="27">
        <v>6.8</v>
      </c>
      <c r="AH21" s="27">
        <v>1</v>
      </c>
      <c r="AI21" s="27">
        <v>2</v>
      </c>
      <c r="AJ21" s="27">
        <v>2.5</v>
      </c>
      <c r="AK21" s="27">
        <f t="shared" si="1"/>
        <v>0.5</v>
      </c>
      <c r="AL21" s="27" t="s">
        <v>143</v>
      </c>
      <c r="AM21" s="27" t="s">
        <v>143</v>
      </c>
      <c r="AN21" s="27"/>
      <c r="AO21" s="27">
        <f t="shared" si="2"/>
        <v>2</v>
      </c>
      <c r="AP21" s="27"/>
      <c r="AQ21" s="27"/>
      <c r="AR21" s="27"/>
      <c r="AS21" s="27"/>
      <c r="AT21" s="27"/>
      <c r="AU21" s="27"/>
      <c r="AV21" s="27">
        <f t="shared" si="3"/>
        <v>0</v>
      </c>
      <c r="AW21" s="27"/>
      <c r="AX21" s="28">
        <f>VLOOKUP(J21,ABNT5101!$I$3:$J$9,2)</f>
        <v>7.5</v>
      </c>
      <c r="AY21" s="28">
        <f>VLOOKUP(J21,ABNT5101!$I$3:$M$9,5)</f>
        <v>0.18</v>
      </c>
      <c r="AZ21" s="28" t="str">
        <f>_xlfn.XLOOKUP(J21,ABNT5101!I:I,ABNT5101!L:L)</f>
        <v>-</v>
      </c>
      <c r="BA21" s="28">
        <f>_xlfn.XLOOKUP(J21,ABNT5101!$I:$I,ABNT5101!M:M)</f>
        <v>0.18</v>
      </c>
      <c r="BB21" s="28" t="str">
        <f>_xlfn.XLOOKUP(J21,ABNT5101!$I:$I,ABNT5101!N:N)</f>
        <v>-</v>
      </c>
      <c r="BC21" s="28">
        <f>_xlfn.XLOOKUP(J21,ABNT5101!$I:$I,ABNT5101!O:O)</f>
        <v>16</v>
      </c>
      <c r="BD21" s="31" t="str">
        <f t="shared" si="4"/>
        <v>NÃO ATENDE</v>
      </c>
      <c r="BE21" s="32">
        <f t="shared" si="5"/>
        <v>-1</v>
      </c>
      <c r="BF21" s="32">
        <f t="shared" si="6"/>
        <v>-1</v>
      </c>
      <c r="BG21" s="32" t="str">
        <f t="shared" si="7"/>
        <v>-</v>
      </c>
      <c r="BH21" s="33"/>
      <c r="BI21" s="33"/>
      <c r="BJ21" s="34"/>
      <c r="BK21" s="34"/>
      <c r="BL21" s="35"/>
      <c r="BM21" s="34"/>
      <c r="BN21" s="31" t="str">
        <f t="shared" si="8"/>
        <v>NÃO ATENDE</v>
      </c>
      <c r="BO21" s="31" t="str">
        <f t="shared" si="9"/>
        <v>NÃO ATENDE</v>
      </c>
      <c r="BP21" s="31" t="str">
        <f t="shared" si="10"/>
        <v>NÃO ATENDE</v>
      </c>
      <c r="BQ21" s="31" t="str">
        <f t="shared" si="11"/>
        <v>ATENDE</v>
      </c>
      <c r="BR21" s="36" t="str">
        <f t="shared" si="12"/>
        <v>C5</v>
      </c>
      <c r="BS21" s="36" t="str">
        <f t="shared" si="13"/>
        <v>Sem Passeio</v>
      </c>
      <c r="BT21" s="37" t="e">
        <f t="shared" si="14"/>
        <v>#N/A</v>
      </c>
      <c r="BU21" s="33"/>
      <c r="BV21" s="33"/>
      <c r="BW21" s="36" t="e">
        <f>IF(BS21="-","-",_xlfn.XLOOKUP(BS21,ABNT5101!$B$4:$B$9,ABNT5101!$C$4:$C$9))</f>
        <v>#N/A</v>
      </c>
      <c r="BX21" s="36" t="e">
        <f>IF(BS21="-","-",_xlfn.XLOOKUP(BS21,ABNT5101!$B$4:$B$9,ABNT5101!$D$4:$D$9))</f>
        <v>#N/A</v>
      </c>
      <c r="BY21" s="31" t="e">
        <f t="shared" si="15"/>
        <v>#N/A</v>
      </c>
      <c r="BZ21" s="31" t="e">
        <f t="shared" si="16"/>
        <v>#N/A</v>
      </c>
      <c r="CA21" s="31" t="e">
        <f t="shared" si="17"/>
        <v>#N/A</v>
      </c>
      <c r="CB21" s="36" t="str">
        <f t="shared" si="18"/>
        <v>Sem Passeio</v>
      </c>
      <c r="CC21" s="37" t="e">
        <f t="shared" si="19"/>
        <v>#N/A</v>
      </c>
      <c r="CD21" s="38"/>
      <c r="CE21" s="38"/>
      <c r="CF21" s="31" t="e">
        <f>IF(CB21="-","-",_xlfn.XLOOKUP(CB21,ABNT5101!$B$4:$B$9,ABNT5101!$C$4:$C$9))</f>
        <v>#N/A</v>
      </c>
      <c r="CG21" s="36" t="e">
        <f>IF(CB21="-","-",_xlfn.XLOOKUP(CB21,ABNT5101!$B$4:$B$9,ABNT5101!$D$4:$D$9))</f>
        <v>#N/A</v>
      </c>
      <c r="CH21" s="31" t="e">
        <f t="shared" si="20"/>
        <v>#N/A</v>
      </c>
      <c r="CI21" s="31" t="e">
        <f t="shared" si="21"/>
        <v>#N/A</v>
      </c>
      <c r="CJ21" s="31" t="e">
        <f t="shared" si="22"/>
        <v>#N/A</v>
      </c>
      <c r="CK21" s="39" t="e">
        <f>_xlfn.XLOOKUP(CL21,'Banco de dados'!$B:$B,'Banco de dados'!$D:$D)</f>
        <v>#N/A</v>
      </c>
      <c r="CL21" s="40"/>
      <c r="CM21" s="39" t="e">
        <f>_xlfn.XLOOKUP(CL21,'Banco de dados'!$B:$B,'Banco de dados'!$E:$E)</f>
        <v>#N/A</v>
      </c>
      <c r="CN21" s="39"/>
      <c r="CO21" s="39" t="e">
        <f>IF(CN21="-","-",_xlfn.XLOOKUP(CN21,'Banco de dados'!$B:$B,'Banco de dados'!$E:$E))</f>
        <v>#N/A</v>
      </c>
      <c r="CP21" s="41">
        <f t="shared" si="23"/>
        <v>1</v>
      </c>
      <c r="CQ21" s="39" t="e">
        <f>_xlfn.XLOOKUP(CL21,'Banco de dados'!$B:$B,'Banco de dados'!$H:$H)</f>
        <v>#N/A</v>
      </c>
      <c r="CR21" s="39" t="e">
        <f t="array" aca="1" ref="CR21" ca="1">_xludf.xlookup(CN21,'Banco de dados'!$B:$B,'Banco de dados'!$H:$H)</f>
        <v>#NAME?</v>
      </c>
      <c r="CS21" s="39" t="e">
        <f t="array" aca="1" ref="CS21" ca="1">_xludf.xlookup(CL21,'Banco de dados'!$B:$B,'Banco de dados'!$F:$F)</f>
        <v>#NAME?</v>
      </c>
      <c r="CT21" s="39" t="e">
        <f t="array" aca="1" ref="CT21" ca="1">_xludf.xlookup(CN21,'Banco de dados'!$B:$B,'Banco de dados'!$F:$F)</f>
        <v>#NAME?</v>
      </c>
      <c r="CU21" s="42"/>
      <c r="CV21" s="40"/>
      <c r="CW21" s="39" t="str">
        <f>IF(AJ21=0.5,"Suporte",IF(AND(AJ21&gt;='Braços de IP'!$B$9,AJ21&lt;='Braços de IP'!$D$9),'Braços de IP'!$E$9,IF(AND(AJ21&gt;='Braços de IP'!$B$10,AJ21&lt;='Braços de IP'!$D$10),'Braços de IP'!$E$10,IF(AND(AJ21&gt;='Braços de IP'!$B$11,AJ21&lt;='Braços de IP'!$D$11),'Braços de IP'!$E$11,IF(AND(AJ21&gt;='Braços de IP'!$B$12,AJ21&lt;='Braços de IP'!$D$12),'Braços de IP'!$E$12,IF(AND(AJ21&gt;='Braços de IP'!$B$13,AJ21&lt;='Braços de IP'!$D$13),'Braços de IP'!$E$13,IF(AND(AJ21&gt;='Braços de IP'!$B$14,AJ21&lt;='Braços de IP'!$D$14),'Braços de IP'!$E$14,"ERRO")))))))</f>
        <v>Médio II</v>
      </c>
      <c r="CX21" s="40"/>
      <c r="CY21" s="39" t="str">
        <f>IF($CX21="","",VLOOKUP($CX21,'Braços de IP'!$E$9:$I$15,2,0))</f>
        <v/>
      </c>
      <c r="CZ21" s="43" t="str">
        <f>IF($CX21="","",VLOOKUP($CX21,'Braços de IP'!$E$9:$I$15,5,0))</f>
        <v/>
      </c>
      <c r="DA21" s="39"/>
      <c r="DB21" s="39"/>
      <c r="DC21" s="39"/>
      <c r="DD21" s="39"/>
      <c r="DE21" s="39"/>
      <c r="DF21" s="39"/>
      <c r="DG21" s="44" t="e">
        <f t="shared" si="24"/>
        <v>#N/A</v>
      </c>
      <c r="DH21" s="45">
        <f t="shared" si="25"/>
        <v>87</v>
      </c>
      <c r="DI21" s="44" t="e">
        <f t="shared" si="26"/>
        <v>#N/A</v>
      </c>
      <c r="DJ21" s="46" t="e">
        <f t="shared" si="27"/>
        <v>#N/A</v>
      </c>
      <c r="DK21" s="47"/>
      <c r="DL21" s="48"/>
      <c r="DM21" s="49"/>
      <c r="DN21" s="23" t="s">
        <v>148</v>
      </c>
      <c r="DO21" s="23"/>
      <c r="DP21" s="5"/>
      <c r="DQ21" s="50" t="e">
        <f t="shared" si="28"/>
        <v>#VALUE!</v>
      </c>
      <c r="DR21" s="5"/>
      <c r="DS21" s="5" t="s">
        <v>5</v>
      </c>
      <c r="DT21" s="5">
        <f t="shared" si="29"/>
        <v>0</v>
      </c>
      <c r="DU21" s="50" t="e">
        <f t="shared" si="30"/>
        <v>#DIV/0!</v>
      </c>
      <c r="DV21" s="50" t="e">
        <f t="shared" si="31"/>
        <v>#DIV/0!</v>
      </c>
      <c r="DW21" s="5"/>
    </row>
    <row r="22" spans="1:127" ht="14.25" hidden="1" customHeight="1" x14ac:dyDescent="0.3">
      <c r="B22" s="5"/>
      <c r="C22" s="5"/>
      <c r="D22" s="5"/>
      <c r="E22" s="22" t="s">
        <v>167</v>
      </c>
      <c r="F22" s="22" t="s">
        <v>150</v>
      </c>
      <c r="G22" s="23" t="s">
        <v>168</v>
      </c>
      <c r="H22" s="23">
        <v>-23.339681049999999</v>
      </c>
      <c r="I22" s="51">
        <v>-46.925673320000001</v>
      </c>
      <c r="J22" s="24" t="s">
        <v>139</v>
      </c>
      <c r="K22" s="25"/>
      <c r="L22" s="24" t="s">
        <v>152</v>
      </c>
      <c r="M22" s="24" t="s">
        <v>141</v>
      </c>
      <c r="N22" s="26">
        <v>87</v>
      </c>
      <c r="O22" s="27" t="s">
        <v>142</v>
      </c>
      <c r="P22" s="27" t="s">
        <v>143</v>
      </c>
      <c r="Q22" s="26">
        <f t="shared" si="0"/>
        <v>174</v>
      </c>
      <c r="R22" s="27">
        <v>1</v>
      </c>
      <c r="S22" s="28" t="s">
        <v>153</v>
      </c>
      <c r="T22" s="28">
        <v>5.5</v>
      </c>
      <c r="U22" s="23"/>
      <c r="V22" s="23"/>
      <c r="W22" s="29"/>
      <c r="X22" s="28" t="s">
        <v>153</v>
      </c>
      <c r="Y22" s="27"/>
      <c r="Z22" s="29"/>
      <c r="AA22" s="27"/>
      <c r="AB22" s="27"/>
      <c r="AC22" s="27"/>
      <c r="AD22" s="27" t="s">
        <v>144</v>
      </c>
      <c r="AE22" s="27" t="s">
        <v>145</v>
      </c>
      <c r="AF22" s="27">
        <v>36.6</v>
      </c>
      <c r="AG22" s="27">
        <v>6.8</v>
      </c>
      <c r="AH22" s="27">
        <v>1</v>
      </c>
      <c r="AI22" s="27">
        <v>2</v>
      </c>
      <c r="AJ22" s="27">
        <v>2.5</v>
      </c>
      <c r="AK22" s="27">
        <f t="shared" si="1"/>
        <v>0.5</v>
      </c>
      <c r="AL22" s="27" t="s">
        <v>143</v>
      </c>
      <c r="AM22" s="27" t="s">
        <v>143</v>
      </c>
      <c r="AN22" s="27"/>
      <c r="AO22" s="27">
        <f t="shared" si="2"/>
        <v>2</v>
      </c>
      <c r="AP22" s="27"/>
      <c r="AQ22" s="27"/>
      <c r="AR22" s="27"/>
      <c r="AS22" s="27"/>
      <c r="AT22" s="27"/>
      <c r="AU22" s="27"/>
      <c r="AV22" s="27">
        <f t="shared" si="3"/>
        <v>0</v>
      </c>
      <c r="AW22" s="27"/>
      <c r="AX22" s="28">
        <f>VLOOKUP(J22,ABNT5101!$I$3:$J$9,2)</f>
        <v>7.5</v>
      </c>
      <c r="AY22" s="28">
        <f>VLOOKUP(J22,ABNT5101!$I$3:$M$9,5)</f>
        <v>0.18</v>
      </c>
      <c r="AZ22" s="28" t="str">
        <f>_xlfn.XLOOKUP(J22,ABNT5101!I:I,ABNT5101!L:L)</f>
        <v>-</v>
      </c>
      <c r="BA22" s="28">
        <f>_xlfn.XLOOKUP(J22,ABNT5101!$I:$I,ABNT5101!M:M)</f>
        <v>0.18</v>
      </c>
      <c r="BB22" s="28" t="str">
        <f>_xlfn.XLOOKUP(J22,ABNT5101!$I:$I,ABNT5101!N:N)</f>
        <v>-</v>
      </c>
      <c r="BC22" s="28">
        <f>_xlfn.XLOOKUP(J22,ABNT5101!$I:$I,ABNT5101!O:O)</f>
        <v>16</v>
      </c>
      <c r="BD22" s="31" t="str">
        <f t="shared" si="4"/>
        <v>NÃO ATENDE</v>
      </c>
      <c r="BE22" s="32">
        <f t="shared" si="5"/>
        <v>-1</v>
      </c>
      <c r="BF22" s="32">
        <f t="shared" si="6"/>
        <v>-1</v>
      </c>
      <c r="BG22" s="32" t="str">
        <f t="shared" si="7"/>
        <v>-</v>
      </c>
      <c r="BH22" s="33"/>
      <c r="BI22" s="33"/>
      <c r="BJ22" s="34"/>
      <c r="BK22" s="34"/>
      <c r="BL22" s="35"/>
      <c r="BM22" s="34"/>
      <c r="BN22" s="31" t="str">
        <f t="shared" si="8"/>
        <v>NÃO ATENDE</v>
      </c>
      <c r="BO22" s="31" t="str">
        <f t="shared" si="9"/>
        <v>NÃO ATENDE</v>
      </c>
      <c r="BP22" s="31" t="str">
        <f t="shared" si="10"/>
        <v>NÃO ATENDE</v>
      </c>
      <c r="BQ22" s="31" t="str">
        <f t="shared" si="11"/>
        <v>ATENDE</v>
      </c>
      <c r="BR22" s="36" t="str">
        <f t="shared" si="12"/>
        <v>C5</v>
      </c>
      <c r="BS22" s="36" t="str">
        <f t="shared" si="13"/>
        <v>Sem Passeio</v>
      </c>
      <c r="BT22" s="37" t="e">
        <f t="shared" si="14"/>
        <v>#N/A</v>
      </c>
      <c r="BU22" s="33"/>
      <c r="BV22" s="33"/>
      <c r="BW22" s="36" t="e">
        <f>IF(BS22="-","-",_xlfn.XLOOKUP(BS22,ABNT5101!$B$4:$B$9,ABNT5101!$C$4:$C$9))</f>
        <v>#N/A</v>
      </c>
      <c r="BX22" s="36" t="e">
        <f>IF(BS22="-","-",_xlfn.XLOOKUP(BS22,ABNT5101!$B$4:$B$9,ABNT5101!$D$4:$D$9))</f>
        <v>#N/A</v>
      </c>
      <c r="BY22" s="31" t="e">
        <f t="shared" si="15"/>
        <v>#N/A</v>
      </c>
      <c r="BZ22" s="31" t="e">
        <f t="shared" si="16"/>
        <v>#N/A</v>
      </c>
      <c r="CA22" s="31" t="e">
        <f t="shared" si="17"/>
        <v>#N/A</v>
      </c>
      <c r="CB22" s="36" t="str">
        <f t="shared" si="18"/>
        <v>Sem Passeio</v>
      </c>
      <c r="CC22" s="37" t="e">
        <f t="shared" si="19"/>
        <v>#N/A</v>
      </c>
      <c r="CD22" s="38"/>
      <c r="CE22" s="38"/>
      <c r="CF22" s="31" t="e">
        <f>IF(CB22="-","-",_xlfn.XLOOKUP(CB22,ABNT5101!$B$4:$B$9,ABNT5101!$C$4:$C$9))</f>
        <v>#N/A</v>
      </c>
      <c r="CG22" s="36" t="e">
        <f>IF(CB22="-","-",_xlfn.XLOOKUP(CB22,ABNT5101!$B$4:$B$9,ABNT5101!$D$4:$D$9))</f>
        <v>#N/A</v>
      </c>
      <c r="CH22" s="31" t="e">
        <f t="shared" si="20"/>
        <v>#N/A</v>
      </c>
      <c r="CI22" s="31" t="e">
        <f t="shared" si="21"/>
        <v>#N/A</v>
      </c>
      <c r="CJ22" s="31" t="e">
        <f t="shared" si="22"/>
        <v>#N/A</v>
      </c>
      <c r="CK22" s="39" t="e">
        <f>_xlfn.XLOOKUP(CL22,'Banco de dados'!$B:$B,'Banco de dados'!$D:$D)</f>
        <v>#N/A</v>
      </c>
      <c r="CL22" s="40"/>
      <c r="CM22" s="39" t="e">
        <f>_xlfn.XLOOKUP(CL22,'Banco de dados'!$B:$B,'Banco de dados'!$E:$E)</f>
        <v>#N/A</v>
      </c>
      <c r="CN22" s="39"/>
      <c r="CO22" s="39" t="e">
        <f>IF(CN22="-","-",_xlfn.XLOOKUP(CN22,'Banco de dados'!$B:$B,'Banco de dados'!$E:$E))</f>
        <v>#N/A</v>
      </c>
      <c r="CP22" s="41">
        <f t="shared" si="23"/>
        <v>1</v>
      </c>
      <c r="CQ22" s="39" t="e">
        <f>_xlfn.XLOOKUP(CL22,'Banco de dados'!$B:$B,'Banco de dados'!$H:$H)</f>
        <v>#N/A</v>
      </c>
      <c r="CR22" s="39" t="e">
        <f t="array" aca="1" ref="CR22" ca="1">_xludf.xlookup(CN22,'Banco de dados'!$B:$B,'Banco de dados'!$H:$H)</f>
        <v>#NAME?</v>
      </c>
      <c r="CS22" s="39" t="e">
        <f t="array" aca="1" ref="CS22" ca="1">_xludf.xlookup(CL22,'Banco de dados'!$B:$B,'Banco de dados'!$F:$F)</f>
        <v>#NAME?</v>
      </c>
      <c r="CT22" s="39" t="e">
        <f t="array" aca="1" ref="CT22" ca="1">_xludf.xlookup(CN22,'Banco de dados'!$B:$B,'Banco de dados'!$F:$F)</f>
        <v>#NAME?</v>
      </c>
      <c r="CU22" s="42"/>
      <c r="CV22" s="40"/>
      <c r="CW22" s="39" t="str">
        <f>IF(AJ22=0.5,"Suporte",IF(AND(AJ22&gt;='Braços de IP'!$B$9,AJ22&lt;='Braços de IP'!$D$9),'Braços de IP'!$E$9,IF(AND(AJ22&gt;='Braços de IP'!$B$10,AJ22&lt;='Braços de IP'!$D$10),'Braços de IP'!$E$10,IF(AND(AJ22&gt;='Braços de IP'!$B$11,AJ22&lt;='Braços de IP'!$D$11),'Braços de IP'!$E$11,IF(AND(AJ22&gt;='Braços de IP'!$B$12,AJ22&lt;='Braços de IP'!$D$12),'Braços de IP'!$E$12,IF(AND(AJ22&gt;='Braços de IP'!$B$13,AJ22&lt;='Braços de IP'!$D$13),'Braços de IP'!$E$13,IF(AND(AJ22&gt;='Braços de IP'!$B$14,AJ22&lt;='Braços de IP'!$D$14),'Braços de IP'!$E$14,"ERRO")))))))</f>
        <v>Médio II</v>
      </c>
      <c r="CX22" s="40"/>
      <c r="CY22" s="39" t="str">
        <f>IF($CX22="","",VLOOKUP($CX22,'Braços de IP'!$E$9:$I$15,2,0))</f>
        <v/>
      </c>
      <c r="CZ22" s="43" t="str">
        <f>IF($CX22="","",VLOOKUP($CX22,'Braços de IP'!$E$9:$I$15,5,0))</f>
        <v/>
      </c>
      <c r="DA22" s="39"/>
      <c r="DB22" s="39"/>
      <c r="DC22" s="39"/>
      <c r="DD22" s="39"/>
      <c r="DE22" s="39"/>
      <c r="DF22" s="39"/>
      <c r="DG22" s="44" t="e">
        <f t="shared" si="24"/>
        <v>#N/A</v>
      </c>
      <c r="DH22" s="45">
        <f t="shared" si="25"/>
        <v>87</v>
      </c>
      <c r="DI22" s="44" t="e">
        <f t="shared" si="26"/>
        <v>#N/A</v>
      </c>
      <c r="DJ22" s="46" t="e">
        <f t="shared" si="27"/>
        <v>#N/A</v>
      </c>
      <c r="DK22" s="47"/>
      <c r="DL22" s="48"/>
      <c r="DM22" s="49"/>
      <c r="DN22" s="23" t="s">
        <v>148</v>
      </c>
      <c r="DO22" s="23"/>
      <c r="DP22" s="5"/>
      <c r="DQ22" s="50" t="e">
        <f t="shared" si="28"/>
        <v>#VALUE!</v>
      </c>
      <c r="DR22" s="5"/>
      <c r="DS22" s="5" t="s">
        <v>5</v>
      </c>
      <c r="DT22" s="5">
        <f t="shared" si="29"/>
        <v>0</v>
      </c>
      <c r="DU22" s="50" t="e">
        <f t="shared" si="30"/>
        <v>#DIV/0!</v>
      </c>
      <c r="DV22" s="50" t="e">
        <f t="shared" si="31"/>
        <v>#DIV/0!</v>
      </c>
      <c r="DW22" s="5"/>
    </row>
    <row r="23" spans="1:127" ht="14.25" hidden="1" customHeight="1" x14ac:dyDescent="0.3">
      <c r="B23" s="5"/>
      <c r="C23" s="5"/>
      <c r="D23" s="5"/>
      <c r="E23" s="22" t="s">
        <v>169</v>
      </c>
      <c r="F23" s="22" t="s">
        <v>137</v>
      </c>
      <c r="G23" s="23" t="s">
        <v>170</v>
      </c>
      <c r="H23" s="23">
        <v>-23.403562000000001</v>
      </c>
      <c r="I23" s="23">
        <v>-46.864941999999999</v>
      </c>
      <c r="J23" s="24" t="s">
        <v>160</v>
      </c>
      <c r="K23" s="25"/>
      <c r="L23" s="24" t="s">
        <v>140</v>
      </c>
      <c r="M23" s="24" t="s">
        <v>141</v>
      </c>
      <c r="N23" s="26">
        <v>60</v>
      </c>
      <c r="O23" s="27" t="s">
        <v>142</v>
      </c>
      <c r="P23" s="27" t="s">
        <v>143</v>
      </c>
      <c r="Q23" s="26">
        <f t="shared" si="0"/>
        <v>120</v>
      </c>
      <c r="R23" s="27">
        <v>1</v>
      </c>
      <c r="S23" s="28">
        <v>2.9</v>
      </c>
      <c r="T23" s="28">
        <v>6.5</v>
      </c>
      <c r="U23" s="23"/>
      <c r="V23" s="23"/>
      <c r="W23" s="29"/>
      <c r="X23" s="28">
        <v>3</v>
      </c>
      <c r="Y23" s="27"/>
      <c r="Z23" s="29"/>
      <c r="AA23" s="27"/>
      <c r="AB23" s="27"/>
      <c r="AC23" s="27"/>
      <c r="AD23" s="27" t="s">
        <v>144</v>
      </c>
      <c r="AE23" s="27" t="s">
        <v>145</v>
      </c>
      <c r="AF23" s="27">
        <v>30</v>
      </c>
      <c r="AG23" s="27">
        <v>7.5</v>
      </c>
      <c r="AH23" s="27">
        <v>1</v>
      </c>
      <c r="AI23" s="27">
        <v>0.7</v>
      </c>
      <c r="AJ23" s="27">
        <v>2.5</v>
      </c>
      <c r="AK23" s="27">
        <f t="shared" si="1"/>
        <v>1.8</v>
      </c>
      <c r="AL23" s="27" t="s">
        <v>143</v>
      </c>
      <c r="AM23" s="27" t="s">
        <v>143</v>
      </c>
      <c r="AN23" s="27"/>
      <c r="AO23" s="27">
        <f t="shared" si="2"/>
        <v>2</v>
      </c>
      <c r="AP23" s="27"/>
      <c r="AQ23" s="27"/>
      <c r="AR23" s="27"/>
      <c r="AS23" s="27"/>
      <c r="AT23" s="27"/>
      <c r="AU23" s="27"/>
      <c r="AV23" s="27">
        <f t="shared" si="3"/>
        <v>0</v>
      </c>
      <c r="AW23" s="27"/>
      <c r="AX23" s="28">
        <f>VLOOKUP(J23,ABNT5101!$I$3:$J$9,2)</f>
        <v>10</v>
      </c>
      <c r="AY23" s="28">
        <f>VLOOKUP(J23,ABNT5101!$I$3:$M$9,5)</f>
        <v>0.18</v>
      </c>
      <c r="AZ23" s="28" t="str">
        <f>_xlfn.XLOOKUP(J23,ABNT5101!I:I,ABNT5101!L:L)</f>
        <v>-</v>
      </c>
      <c r="BA23" s="28">
        <f>_xlfn.XLOOKUP(J23,ABNT5101!$I:$I,ABNT5101!M:M)</f>
        <v>0.18</v>
      </c>
      <c r="BB23" s="28" t="str">
        <f>_xlfn.XLOOKUP(J23,ABNT5101!$I:$I,ABNT5101!N:N)</f>
        <v>-</v>
      </c>
      <c r="BC23" s="28">
        <f>_xlfn.XLOOKUP(J23,ABNT5101!$I:$I,ABNT5101!O:O)</f>
        <v>16</v>
      </c>
      <c r="BD23" s="31" t="str">
        <f t="shared" si="4"/>
        <v>NÃO ATENDE</v>
      </c>
      <c r="BE23" s="32">
        <f t="shared" si="5"/>
        <v>-1</v>
      </c>
      <c r="BF23" s="32">
        <f t="shared" si="6"/>
        <v>-1</v>
      </c>
      <c r="BG23" s="32" t="str">
        <f t="shared" si="7"/>
        <v>-</v>
      </c>
      <c r="BH23" s="33"/>
      <c r="BI23" s="33"/>
      <c r="BJ23" s="34"/>
      <c r="BK23" s="34"/>
      <c r="BL23" s="35"/>
      <c r="BM23" s="34"/>
      <c r="BN23" s="31" t="str">
        <f t="shared" si="8"/>
        <v>NÃO ATENDE</v>
      </c>
      <c r="BO23" s="31" t="str">
        <f t="shared" si="9"/>
        <v>NÃO ATENDE</v>
      </c>
      <c r="BP23" s="31" t="str">
        <f t="shared" si="10"/>
        <v>NÃO ATENDE</v>
      </c>
      <c r="BQ23" s="31" t="str">
        <f t="shared" si="11"/>
        <v>ATENDE</v>
      </c>
      <c r="BR23" s="36" t="str">
        <f t="shared" si="12"/>
        <v>C4</v>
      </c>
      <c r="BS23" s="36" t="str">
        <f t="shared" si="13"/>
        <v>P6</v>
      </c>
      <c r="BT23" s="37">
        <f t="shared" si="14"/>
        <v>-1</v>
      </c>
      <c r="BU23" s="33"/>
      <c r="BV23" s="33"/>
      <c r="BW23" s="36">
        <f>IF(BS23="-","-",_xlfn.XLOOKUP(BS23,ABNT5101!$B$4:$B$9,ABNT5101!$C$4:$C$9))</f>
        <v>3</v>
      </c>
      <c r="BX23" s="36">
        <f>IF(BS23="-","-",_xlfn.XLOOKUP(BS23,ABNT5101!$B$4:$B$9,ABNT5101!$D$4:$D$9))</f>
        <v>0.6</v>
      </c>
      <c r="BY23" s="31" t="str">
        <f t="shared" si="15"/>
        <v>NÃO ATENDE</v>
      </c>
      <c r="BZ23" s="31" t="str">
        <f t="shared" si="16"/>
        <v>NÃO ATENDE</v>
      </c>
      <c r="CA23" s="31" t="str">
        <f t="shared" si="17"/>
        <v>NÃO ATENDE</v>
      </c>
      <c r="CB23" s="36" t="str">
        <f t="shared" si="18"/>
        <v>P6</v>
      </c>
      <c r="CC23" s="37">
        <f t="shared" si="19"/>
        <v>-1</v>
      </c>
      <c r="CD23" s="38"/>
      <c r="CE23" s="38"/>
      <c r="CF23" s="31">
        <f>IF(CB23="-","-",_xlfn.XLOOKUP(CB23,ABNT5101!$B$4:$B$9,ABNT5101!$C$4:$C$9))</f>
        <v>3</v>
      </c>
      <c r="CG23" s="36">
        <f>IF(CB23="-","-",_xlfn.XLOOKUP(CB23,ABNT5101!$B$4:$B$9,ABNT5101!$D$4:$D$9))</f>
        <v>0.6</v>
      </c>
      <c r="CH23" s="31" t="str">
        <f t="shared" si="20"/>
        <v>NÃO ATENDE</v>
      </c>
      <c r="CI23" s="31" t="str">
        <f t="shared" si="21"/>
        <v>NÃO ATENDE</v>
      </c>
      <c r="CJ23" s="31" t="str">
        <f t="shared" si="22"/>
        <v>NÃO ATENDE</v>
      </c>
      <c r="CK23" s="39" t="e">
        <f>_xlfn.XLOOKUP(CL23,'Banco de dados'!$B:$B,'Banco de dados'!$D:$D)</f>
        <v>#N/A</v>
      </c>
      <c r="CL23" s="40"/>
      <c r="CM23" s="39" t="e">
        <f>_xlfn.XLOOKUP(CL23,'Banco de dados'!$B:$B,'Banco de dados'!$E:$E)</f>
        <v>#N/A</v>
      </c>
      <c r="CN23" s="39"/>
      <c r="CO23" s="39" t="e">
        <f>IF(CN23="-","-",_xlfn.XLOOKUP(CN23,'Banco de dados'!$B:$B,'Banco de dados'!$E:$E))</f>
        <v>#N/A</v>
      </c>
      <c r="CP23" s="41">
        <f t="shared" si="23"/>
        <v>1</v>
      </c>
      <c r="CQ23" s="39" t="e">
        <f>_xlfn.XLOOKUP(CL23,'Banco de dados'!$B:$B,'Banco de dados'!$H:$H)</f>
        <v>#N/A</v>
      </c>
      <c r="CR23" s="39" t="e">
        <f t="array" aca="1" ref="CR23" ca="1">_xludf.xlookup(CN23,'Banco de dados'!$B:$B,'Banco de dados'!$H:$H)</f>
        <v>#NAME?</v>
      </c>
      <c r="CS23" s="39" t="e">
        <f t="array" aca="1" ref="CS23" ca="1">_xludf.xlookup(CL23,'Banco de dados'!$B:$B,'Banco de dados'!$F:$F)</f>
        <v>#NAME?</v>
      </c>
      <c r="CT23" s="39" t="e">
        <f t="array" aca="1" ref="CT23" ca="1">_xludf.xlookup(CN23,'Banco de dados'!$B:$B,'Banco de dados'!$F:$F)</f>
        <v>#NAME?</v>
      </c>
      <c r="CU23" s="42"/>
      <c r="CV23" s="40"/>
      <c r="CW23" s="39" t="str">
        <f>IF(AJ23=0.5,"Suporte",IF(AND(AJ23&gt;='Braços de IP'!$B$9,AJ23&lt;='Braços de IP'!$D$9),'Braços de IP'!$E$9,IF(AND(AJ23&gt;='Braços de IP'!$B$10,AJ23&lt;='Braços de IP'!$D$10),'Braços de IP'!$E$10,IF(AND(AJ23&gt;='Braços de IP'!$B$11,AJ23&lt;='Braços de IP'!$D$11),'Braços de IP'!$E$11,IF(AND(AJ23&gt;='Braços de IP'!$B$12,AJ23&lt;='Braços de IP'!$D$12),'Braços de IP'!$E$12,IF(AND(AJ23&gt;='Braços de IP'!$B$13,AJ23&lt;='Braços de IP'!$D$13),'Braços de IP'!$E$13,IF(AND(AJ23&gt;='Braços de IP'!$B$14,AJ23&lt;='Braços de IP'!$D$14),'Braços de IP'!$E$14,"ERRO")))))))</f>
        <v>Médio II</v>
      </c>
      <c r="CX23" s="40"/>
      <c r="CY23" s="39" t="str">
        <f>IF($CX23="","",VLOOKUP($CX23,'Braços de IP'!$E$9:$I$15,2,0))</f>
        <v/>
      </c>
      <c r="CZ23" s="43" t="str">
        <f>IF($CX23="","",VLOOKUP($CX23,'Braços de IP'!$E$9:$I$15,5,0))</f>
        <v/>
      </c>
      <c r="DA23" s="39"/>
      <c r="DB23" s="39"/>
      <c r="DC23" s="39"/>
      <c r="DD23" s="39"/>
      <c r="DE23" s="39"/>
      <c r="DF23" s="39"/>
      <c r="DG23" s="44" t="e">
        <f t="shared" si="24"/>
        <v>#N/A</v>
      </c>
      <c r="DH23" s="45">
        <f t="shared" si="25"/>
        <v>60</v>
      </c>
      <c r="DI23" s="44" t="e">
        <f t="shared" si="26"/>
        <v>#N/A</v>
      </c>
      <c r="DJ23" s="46" t="e">
        <f t="shared" si="27"/>
        <v>#N/A</v>
      </c>
      <c r="DK23" s="47"/>
      <c r="DL23" s="48"/>
      <c r="DM23" s="49"/>
      <c r="DN23" s="23" t="s">
        <v>148</v>
      </c>
      <c r="DO23" s="23"/>
      <c r="DP23" s="5"/>
      <c r="DQ23" s="50" t="e">
        <f t="shared" si="28"/>
        <v>#VALUE!</v>
      </c>
      <c r="DR23" s="5"/>
      <c r="DS23" s="5" t="s">
        <v>5</v>
      </c>
      <c r="DT23" s="5">
        <f t="shared" si="29"/>
        <v>0</v>
      </c>
      <c r="DU23" s="50" t="e">
        <f t="shared" si="30"/>
        <v>#DIV/0!</v>
      </c>
      <c r="DV23" s="50" t="e">
        <f t="shared" si="31"/>
        <v>#DIV/0!</v>
      </c>
      <c r="DW23" s="5"/>
    </row>
    <row r="24" spans="1:127" ht="14.25" hidden="1" customHeight="1" x14ac:dyDescent="0.3">
      <c r="B24" s="5"/>
      <c r="C24" s="5"/>
      <c r="D24" s="5"/>
      <c r="E24" s="22" t="s">
        <v>169</v>
      </c>
      <c r="F24" s="22" t="s">
        <v>137</v>
      </c>
      <c r="G24" s="23" t="s">
        <v>170</v>
      </c>
      <c r="H24" s="23">
        <v>-23.403562000000001</v>
      </c>
      <c r="I24" s="23">
        <v>-46.864941999999999</v>
      </c>
      <c r="J24" s="24" t="s">
        <v>160</v>
      </c>
      <c r="K24" s="25"/>
      <c r="L24" s="24" t="s">
        <v>140</v>
      </c>
      <c r="M24" s="24" t="s">
        <v>141</v>
      </c>
      <c r="N24" s="26">
        <v>60</v>
      </c>
      <c r="O24" s="27" t="s">
        <v>142</v>
      </c>
      <c r="P24" s="27" t="s">
        <v>143</v>
      </c>
      <c r="Q24" s="26">
        <f t="shared" si="0"/>
        <v>120</v>
      </c>
      <c r="R24" s="27">
        <v>1</v>
      </c>
      <c r="S24" s="28">
        <v>2.9</v>
      </c>
      <c r="T24" s="28">
        <v>6.5</v>
      </c>
      <c r="U24" s="23"/>
      <c r="V24" s="23"/>
      <c r="W24" s="29"/>
      <c r="X24" s="28">
        <v>3</v>
      </c>
      <c r="Y24" s="27"/>
      <c r="Z24" s="29"/>
      <c r="AA24" s="27"/>
      <c r="AB24" s="27"/>
      <c r="AC24" s="27"/>
      <c r="AD24" s="27" t="s">
        <v>144</v>
      </c>
      <c r="AE24" s="27" t="s">
        <v>145</v>
      </c>
      <c r="AF24" s="27">
        <v>30</v>
      </c>
      <c r="AG24" s="27">
        <v>7.5</v>
      </c>
      <c r="AH24" s="27">
        <v>1</v>
      </c>
      <c r="AI24" s="27">
        <v>0.7</v>
      </c>
      <c r="AJ24" s="27">
        <v>2.5</v>
      </c>
      <c r="AK24" s="27">
        <f t="shared" si="1"/>
        <v>1.8</v>
      </c>
      <c r="AL24" s="27" t="s">
        <v>143</v>
      </c>
      <c r="AM24" s="27" t="s">
        <v>143</v>
      </c>
      <c r="AN24" s="27"/>
      <c r="AO24" s="27">
        <f t="shared" si="2"/>
        <v>2</v>
      </c>
      <c r="AP24" s="27"/>
      <c r="AQ24" s="27"/>
      <c r="AR24" s="27"/>
      <c r="AS24" s="27"/>
      <c r="AT24" s="27"/>
      <c r="AU24" s="27"/>
      <c r="AV24" s="27">
        <f t="shared" si="3"/>
        <v>0</v>
      </c>
      <c r="AW24" s="27"/>
      <c r="AX24" s="28">
        <f>VLOOKUP(J24,ABNT5101!$I$3:$J$9,2)</f>
        <v>10</v>
      </c>
      <c r="AY24" s="28">
        <f>VLOOKUP(J24,ABNT5101!$I$3:$M$9,5)</f>
        <v>0.18</v>
      </c>
      <c r="AZ24" s="28" t="str">
        <f>_xlfn.XLOOKUP(J24,ABNT5101!I:I,ABNT5101!L:L)</f>
        <v>-</v>
      </c>
      <c r="BA24" s="28">
        <f>_xlfn.XLOOKUP(J24,ABNT5101!$I:$I,ABNT5101!M:M)</f>
        <v>0.18</v>
      </c>
      <c r="BB24" s="28" t="str">
        <f>_xlfn.XLOOKUP(J24,ABNT5101!$I:$I,ABNT5101!N:N)</f>
        <v>-</v>
      </c>
      <c r="BC24" s="28">
        <f>_xlfn.XLOOKUP(J24,ABNT5101!$I:$I,ABNT5101!O:O)</f>
        <v>16</v>
      </c>
      <c r="BD24" s="31" t="str">
        <f t="shared" si="4"/>
        <v>NÃO ATENDE</v>
      </c>
      <c r="BE24" s="32">
        <f t="shared" si="5"/>
        <v>-1</v>
      </c>
      <c r="BF24" s="32">
        <f t="shared" si="6"/>
        <v>-1</v>
      </c>
      <c r="BG24" s="32" t="str">
        <f t="shared" si="7"/>
        <v>-</v>
      </c>
      <c r="BH24" s="33"/>
      <c r="BI24" s="33"/>
      <c r="BJ24" s="34"/>
      <c r="BK24" s="34"/>
      <c r="BL24" s="35"/>
      <c r="BM24" s="34"/>
      <c r="BN24" s="31" t="str">
        <f t="shared" si="8"/>
        <v>NÃO ATENDE</v>
      </c>
      <c r="BO24" s="31" t="str">
        <f t="shared" si="9"/>
        <v>NÃO ATENDE</v>
      </c>
      <c r="BP24" s="31" t="str">
        <f t="shared" si="10"/>
        <v>NÃO ATENDE</v>
      </c>
      <c r="BQ24" s="31" t="str">
        <f t="shared" si="11"/>
        <v>ATENDE</v>
      </c>
      <c r="BR24" s="36" t="str">
        <f t="shared" si="12"/>
        <v>C4</v>
      </c>
      <c r="BS24" s="36" t="str">
        <f t="shared" si="13"/>
        <v>P6</v>
      </c>
      <c r="BT24" s="37">
        <f t="shared" si="14"/>
        <v>-1</v>
      </c>
      <c r="BU24" s="33"/>
      <c r="BV24" s="33"/>
      <c r="BW24" s="36">
        <f>IF(BS24="-","-",_xlfn.XLOOKUP(BS24,ABNT5101!$B$4:$B$9,ABNT5101!$C$4:$C$9))</f>
        <v>3</v>
      </c>
      <c r="BX24" s="36">
        <f>IF(BS24="-","-",_xlfn.XLOOKUP(BS24,ABNT5101!$B$4:$B$9,ABNT5101!$D$4:$D$9))</f>
        <v>0.6</v>
      </c>
      <c r="BY24" s="31" t="str">
        <f t="shared" si="15"/>
        <v>NÃO ATENDE</v>
      </c>
      <c r="BZ24" s="31" t="str">
        <f t="shared" si="16"/>
        <v>NÃO ATENDE</v>
      </c>
      <c r="CA24" s="31" t="str">
        <f t="shared" si="17"/>
        <v>NÃO ATENDE</v>
      </c>
      <c r="CB24" s="36" t="str">
        <f t="shared" si="18"/>
        <v>P6</v>
      </c>
      <c r="CC24" s="37">
        <f t="shared" si="19"/>
        <v>-1</v>
      </c>
      <c r="CD24" s="38"/>
      <c r="CE24" s="38"/>
      <c r="CF24" s="31">
        <f>IF(CB24="-","-",_xlfn.XLOOKUP(CB24,ABNT5101!$B$4:$B$9,ABNT5101!$C$4:$C$9))</f>
        <v>3</v>
      </c>
      <c r="CG24" s="36">
        <f>IF(CB24="-","-",_xlfn.XLOOKUP(CB24,ABNT5101!$B$4:$B$9,ABNT5101!$D$4:$D$9))</f>
        <v>0.6</v>
      </c>
      <c r="CH24" s="31" t="str">
        <f t="shared" si="20"/>
        <v>NÃO ATENDE</v>
      </c>
      <c r="CI24" s="31" t="str">
        <f t="shared" si="21"/>
        <v>NÃO ATENDE</v>
      </c>
      <c r="CJ24" s="31" t="str">
        <f t="shared" si="22"/>
        <v>NÃO ATENDE</v>
      </c>
      <c r="CK24" s="39" t="e">
        <f>_xlfn.XLOOKUP(CL24,'Banco de dados'!$B:$B,'Banco de dados'!$D:$D)</f>
        <v>#N/A</v>
      </c>
      <c r="CL24" s="40"/>
      <c r="CM24" s="39" t="e">
        <f>_xlfn.XLOOKUP(CL24,'Banco de dados'!$B:$B,'Banco de dados'!$E:$E)</f>
        <v>#N/A</v>
      </c>
      <c r="CN24" s="39"/>
      <c r="CO24" s="39" t="e">
        <f>IF(CN24="-","-",_xlfn.XLOOKUP(CN24,'Banco de dados'!$B:$B,'Banco de dados'!$E:$E))</f>
        <v>#N/A</v>
      </c>
      <c r="CP24" s="41">
        <f t="shared" si="23"/>
        <v>1</v>
      </c>
      <c r="CQ24" s="39" t="e">
        <f>_xlfn.XLOOKUP(CL24,'Banco de dados'!$B:$B,'Banco de dados'!$H:$H)</f>
        <v>#N/A</v>
      </c>
      <c r="CR24" s="39" t="e">
        <f t="array" aca="1" ref="CR24" ca="1">_xludf.xlookup(CN24,'Banco de dados'!$B:$B,'Banco de dados'!$H:$H)</f>
        <v>#NAME?</v>
      </c>
      <c r="CS24" s="39" t="e">
        <f t="array" aca="1" ref="CS24" ca="1">_xludf.xlookup(CL24,'Banco de dados'!$B:$B,'Banco de dados'!$F:$F)</f>
        <v>#NAME?</v>
      </c>
      <c r="CT24" s="39" t="e">
        <f t="array" aca="1" ref="CT24" ca="1">_xludf.xlookup(CN24,'Banco de dados'!$B:$B,'Banco de dados'!$F:$F)</f>
        <v>#NAME?</v>
      </c>
      <c r="CU24" s="42"/>
      <c r="CV24" s="40"/>
      <c r="CW24" s="39" t="str">
        <f>IF(AJ24=0.5,"Suporte",IF(AND(AJ24&gt;='Braços de IP'!$B$9,AJ24&lt;='Braços de IP'!$D$9),'Braços de IP'!$E$9,IF(AND(AJ24&gt;='Braços de IP'!$B$10,AJ24&lt;='Braços de IP'!$D$10),'Braços de IP'!$E$10,IF(AND(AJ24&gt;='Braços de IP'!$B$11,AJ24&lt;='Braços de IP'!$D$11),'Braços de IP'!$E$11,IF(AND(AJ24&gt;='Braços de IP'!$B$12,AJ24&lt;='Braços de IP'!$D$12),'Braços de IP'!$E$12,IF(AND(AJ24&gt;='Braços de IP'!$B$13,AJ24&lt;='Braços de IP'!$D$13),'Braços de IP'!$E$13,IF(AND(AJ24&gt;='Braços de IP'!$B$14,AJ24&lt;='Braços de IP'!$D$14),'Braços de IP'!$E$14,"ERRO")))))))</f>
        <v>Médio II</v>
      </c>
      <c r="CX24" s="40"/>
      <c r="CY24" s="39" t="str">
        <f>IF($CX24="","",VLOOKUP($CX24,'Braços de IP'!$E$9:$I$15,2,0))</f>
        <v/>
      </c>
      <c r="CZ24" s="43" t="str">
        <f>IF($CX24="","",VLOOKUP($CX24,'Braços de IP'!$E$9:$I$15,5,0))</f>
        <v/>
      </c>
      <c r="DA24" s="39"/>
      <c r="DB24" s="39"/>
      <c r="DC24" s="39"/>
      <c r="DD24" s="39"/>
      <c r="DE24" s="39"/>
      <c r="DF24" s="39"/>
      <c r="DG24" s="44" t="e">
        <f t="shared" si="24"/>
        <v>#N/A</v>
      </c>
      <c r="DH24" s="45">
        <f t="shared" si="25"/>
        <v>60</v>
      </c>
      <c r="DI24" s="44" t="e">
        <f t="shared" si="26"/>
        <v>#N/A</v>
      </c>
      <c r="DJ24" s="46" t="e">
        <f t="shared" si="27"/>
        <v>#N/A</v>
      </c>
      <c r="DK24" s="47"/>
      <c r="DL24" s="48"/>
      <c r="DM24" s="49"/>
      <c r="DN24" s="23" t="s">
        <v>148</v>
      </c>
      <c r="DO24" s="23"/>
      <c r="DP24" s="5"/>
      <c r="DQ24" s="50" t="e">
        <f t="shared" si="28"/>
        <v>#VALUE!</v>
      </c>
      <c r="DR24" s="5"/>
      <c r="DS24" s="5" t="s">
        <v>5</v>
      </c>
      <c r="DT24" s="5">
        <f t="shared" si="29"/>
        <v>0</v>
      </c>
      <c r="DU24" s="50" t="e">
        <f t="shared" si="30"/>
        <v>#DIV/0!</v>
      </c>
      <c r="DV24" s="50" t="e">
        <f t="shared" si="31"/>
        <v>#DIV/0!</v>
      </c>
      <c r="DW24" s="5"/>
    </row>
    <row r="25" spans="1:127" ht="14.25" hidden="1" customHeight="1" x14ac:dyDescent="0.3">
      <c r="B25" s="5"/>
      <c r="C25" s="5"/>
      <c r="D25" s="5"/>
      <c r="E25" s="22" t="s">
        <v>169</v>
      </c>
      <c r="F25" s="22" t="s">
        <v>137</v>
      </c>
      <c r="G25" s="23" t="s">
        <v>170</v>
      </c>
      <c r="H25" s="23">
        <v>-23.403562000000001</v>
      </c>
      <c r="I25" s="23">
        <v>-46.864941999999999</v>
      </c>
      <c r="J25" s="24" t="s">
        <v>160</v>
      </c>
      <c r="K25" s="25"/>
      <c r="L25" s="24" t="s">
        <v>140</v>
      </c>
      <c r="M25" s="24" t="s">
        <v>141</v>
      </c>
      <c r="N25" s="26">
        <v>60</v>
      </c>
      <c r="O25" s="27" t="s">
        <v>142</v>
      </c>
      <c r="P25" s="27" t="s">
        <v>143</v>
      </c>
      <c r="Q25" s="26">
        <f t="shared" si="0"/>
        <v>120</v>
      </c>
      <c r="R25" s="27">
        <v>1</v>
      </c>
      <c r="S25" s="28">
        <v>2.9</v>
      </c>
      <c r="T25" s="28">
        <v>6.5</v>
      </c>
      <c r="U25" s="23"/>
      <c r="V25" s="23"/>
      <c r="W25" s="29"/>
      <c r="X25" s="28">
        <v>3</v>
      </c>
      <c r="Y25" s="27"/>
      <c r="Z25" s="29"/>
      <c r="AA25" s="27"/>
      <c r="AB25" s="27"/>
      <c r="AC25" s="27"/>
      <c r="AD25" s="27" t="s">
        <v>144</v>
      </c>
      <c r="AE25" s="27" t="s">
        <v>145</v>
      </c>
      <c r="AF25" s="27">
        <v>30</v>
      </c>
      <c r="AG25" s="27">
        <v>7.5</v>
      </c>
      <c r="AH25" s="27">
        <v>1</v>
      </c>
      <c r="AI25" s="27">
        <v>0.7</v>
      </c>
      <c r="AJ25" s="27">
        <v>2.5</v>
      </c>
      <c r="AK25" s="27">
        <f t="shared" si="1"/>
        <v>1.8</v>
      </c>
      <c r="AL25" s="27" t="s">
        <v>143</v>
      </c>
      <c r="AM25" s="27" t="s">
        <v>143</v>
      </c>
      <c r="AN25" s="27"/>
      <c r="AO25" s="27">
        <f t="shared" si="2"/>
        <v>2</v>
      </c>
      <c r="AP25" s="27"/>
      <c r="AQ25" s="27"/>
      <c r="AR25" s="27"/>
      <c r="AS25" s="27"/>
      <c r="AT25" s="27"/>
      <c r="AU25" s="27"/>
      <c r="AV25" s="27">
        <f t="shared" si="3"/>
        <v>0</v>
      </c>
      <c r="AW25" s="27"/>
      <c r="AX25" s="28">
        <f>VLOOKUP(J25,ABNT5101!$I$3:$J$9,2)</f>
        <v>10</v>
      </c>
      <c r="AY25" s="28">
        <f>VLOOKUP(J25,ABNT5101!$I$3:$M$9,5)</f>
        <v>0.18</v>
      </c>
      <c r="AZ25" s="28" t="str">
        <f>_xlfn.XLOOKUP(J25,ABNT5101!I:I,ABNT5101!L:L)</f>
        <v>-</v>
      </c>
      <c r="BA25" s="28">
        <f>_xlfn.XLOOKUP(J25,ABNT5101!$I:$I,ABNT5101!M:M)</f>
        <v>0.18</v>
      </c>
      <c r="BB25" s="28" t="str">
        <f>_xlfn.XLOOKUP(J25,ABNT5101!$I:$I,ABNT5101!N:N)</f>
        <v>-</v>
      </c>
      <c r="BC25" s="28">
        <f>_xlfn.XLOOKUP(J25,ABNT5101!$I:$I,ABNT5101!O:O)</f>
        <v>16</v>
      </c>
      <c r="BD25" s="31" t="str">
        <f t="shared" si="4"/>
        <v>NÃO ATENDE</v>
      </c>
      <c r="BE25" s="32">
        <f t="shared" si="5"/>
        <v>-1</v>
      </c>
      <c r="BF25" s="32">
        <f t="shared" si="6"/>
        <v>-1</v>
      </c>
      <c r="BG25" s="32" t="str">
        <f t="shared" si="7"/>
        <v>-</v>
      </c>
      <c r="BH25" s="33"/>
      <c r="BI25" s="33"/>
      <c r="BJ25" s="34"/>
      <c r="BK25" s="34"/>
      <c r="BL25" s="35"/>
      <c r="BM25" s="34"/>
      <c r="BN25" s="31" t="str">
        <f t="shared" si="8"/>
        <v>NÃO ATENDE</v>
      </c>
      <c r="BO25" s="31" t="str">
        <f t="shared" si="9"/>
        <v>NÃO ATENDE</v>
      </c>
      <c r="BP25" s="31" t="str">
        <f t="shared" si="10"/>
        <v>NÃO ATENDE</v>
      </c>
      <c r="BQ25" s="31" t="str">
        <f t="shared" si="11"/>
        <v>ATENDE</v>
      </c>
      <c r="BR25" s="36" t="str">
        <f t="shared" si="12"/>
        <v>C4</v>
      </c>
      <c r="BS25" s="36" t="str">
        <f t="shared" si="13"/>
        <v>P6</v>
      </c>
      <c r="BT25" s="37">
        <f t="shared" si="14"/>
        <v>-1</v>
      </c>
      <c r="BU25" s="33"/>
      <c r="BV25" s="33"/>
      <c r="BW25" s="36">
        <f>IF(BS25="-","-",_xlfn.XLOOKUP(BS25,ABNT5101!$B$4:$B$9,ABNT5101!$C$4:$C$9))</f>
        <v>3</v>
      </c>
      <c r="BX25" s="36">
        <f>IF(BS25="-","-",_xlfn.XLOOKUP(BS25,ABNT5101!$B$4:$B$9,ABNT5101!$D$4:$D$9))</f>
        <v>0.6</v>
      </c>
      <c r="BY25" s="31" t="str">
        <f t="shared" si="15"/>
        <v>NÃO ATENDE</v>
      </c>
      <c r="BZ25" s="31" t="str">
        <f t="shared" si="16"/>
        <v>NÃO ATENDE</v>
      </c>
      <c r="CA25" s="31" t="str">
        <f t="shared" si="17"/>
        <v>NÃO ATENDE</v>
      </c>
      <c r="CB25" s="36" t="str">
        <f t="shared" si="18"/>
        <v>P6</v>
      </c>
      <c r="CC25" s="37">
        <f t="shared" si="19"/>
        <v>-1</v>
      </c>
      <c r="CD25" s="38"/>
      <c r="CE25" s="38"/>
      <c r="CF25" s="31">
        <f>IF(CB25="-","-",_xlfn.XLOOKUP(CB25,ABNT5101!$B$4:$B$9,ABNT5101!$C$4:$C$9))</f>
        <v>3</v>
      </c>
      <c r="CG25" s="36">
        <f>IF(CB25="-","-",_xlfn.XLOOKUP(CB25,ABNT5101!$B$4:$B$9,ABNT5101!$D$4:$D$9))</f>
        <v>0.6</v>
      </c>
      <c r="CH25" s="31" t="str">
        <f t="shared" si="20"/>
        <v>NÃO ATENDE</v>
      </c>
      <c r="CI25" s="31" t="str">
        <f t="shared" si="21"/>
        <v>NÃO ATENDE</v>
      </c>
      <c r="CJ25" s="31" t="str">
        <f t="shared" si="22"/>
        <v>NÃO ATENDE</v>
      </c>
      <c r="CK25" s="39" t="e">
        <f>_xlfn.XLOOKUP(CL25,'Banco de dados'!$B:$B,'Banco de dados'!$D:$D)</f>
        <v>#N/A</v>
      </c>
      <c r="CL25" s="40"/>
      <c r="CM25" s="39" t="e">
        <f>_xlfn.XLOOKUP(CL25,'Banco de dados'!$B:$B,'Banco de dados'!$E:$E)</f>
        <v>#N/A</v>
      </c>
      <c r="CN25" s="39"/>
      <c r="CO25" s="39" t="e">
        <f>IF(CN25="-","-",_xlfn.XLOOKUP(CN25,'Banco de dados'!$B:$B,'Banco de dados'!$E:$E))</f>
        <v>#N/A</v>
      </c>
      <c r="CP25" s="41">
        <f t="shared" si="23"/>
        <v>1</v>
      </c>
      <c r="CQ25" s="39" t="e">
        <f>_xlfn.XLOOKUP(CL25,'Banco de dados'!$B:$B,'Banco de dados'!$H:$H)</f>
        <v>#N/A</v>
      </c>
      <c r="CR25" s="39" t="e">
        <f t="array" aca="1" ref="CR25" ca="1">_xludf.xlookup(CN25,'Banco de dados'!$B:$B,'Banco de dados'!$H:$H)</f>
        <v>#NAME?</v>
      </c>
      <c r="CS25" s="39" t="e">
        <f t="array" aca="1" ref="CS25" ca="1">_xludf.xlookup(CL25,'Banco de dados'!$B:$B,'Banco de dados'!$F:$F)</f>
        <v>#NAME?</v>
      </c>
      <c r="CT25" s="39" t="e">
        <f t="array" aca="1" ref="CT25" ca="1">_xludf.xlookup(CN25,'Banco de dados'!$B:$B,'Banco de dados'!$F:$F)</f>
        <v>#NAME?</v>
      </c>
      <c r="CU25" s="42"/>
      <c r="CV25" s="40"/>
      <c r="CW25" s="39" t="str">
        <f>IF(AJ25=0.5,"Suporte",IF(AND(AJ25&gt;='Braços de IP'!$B$9,AJ25&lt;='Braços de IP'!$D$9),'Braços de IP'!$E$9,IF(AND(AJ25&gt;='Braços de IP'!$B$10,AJ25&lt;='Braços de IP'!$D$10),'Braços de IP'!$E$10,IF(AND(AJ25&gt;='Braços de IP'!$B$11,AJ25&lt;='Braços de IP'!$D$11),'Braços de IP'!$E$11,IF(AND(AJ25&gt;='Braços de IP'!$B$12,AJ25&lt;='Braços de IP'!$D$12),'Braços de IP'!$E$12,IF(AND(AJ25&gt;='Braços de IP'!$B$13,AJ25&lt;='Braços de IP'!$D$13),'Braços de IP'!$E$13,IF(AND(AJ25&gt;='Braços de IP'!$B$14,AJ25&lt;='Braços de IP'!$D$14),'Braços de IP'!$E$14,"ERRO")))))))</f>
        <v>Médio II</v>
      </c>
      <c r="CX25" s="40"/>
      <c r="CY25" s="39" t="str">
        <f>IF($CX25="","",VLOOKUP($CX25,'Braços de IP'!$E$9:$I$15,2,0))</f>
        <v/>
      </c>
      <c r="CZ25" s="43" t="str">
        <f>IF($CX25="","",VLOOKUP($CX25,'Braços de IP'!$E$9:$I$15,5,0))</f>
        <v/>
      </c>
      <c r="DA25" s="39"/>
      <c r="DB25" s="39"/>
      <c r="DC25" s="39"/>
      <c r="DD25" s="39"/>
      <c r="DE25" s="39"/>
      <c r="DF25" s="39"/>
      <c r="DG25" s="44" t="e">
        <f t="shared" si="24"/>
        <v>#N/A</v>
      </c>
      <c r="DH25" s="45">
        <f t="shared" si="25"/>
        <v>60</v>
      </c>
      <c r="DI25" s="44" t="e">
        <f t="shared" si="26"/>
        <v>#N/A</v>
      </c>
      <c r="DJ25" s="46" t="e">
        <f t="shared" si="27"/>
        <v>#N/A</v>
      </c>
      <c r="DK25" s="47"/>
      <c r="DL25" s="48"/>
      <c r="DM25" s="49"/>
      <c r="DN25" s="23" t="s">
        <v>148</v>
      </c>
      <c r="DO25" s="23"/>
      <c r="DQ25" s="50" t="e">
        <f t="shared" si="28"/>
        <v>#VALUE!</v>
      </c>
      <c r="DS25" s="5" t="s">
        <v>5</v>
      </c>
      <c r="DT25" s="5">
        <f t="shared" si="29"/>
        <v>0</v>
      </c>
      <c r="DU25" s="50" t="e">
        <f t="shared" si="30"/>
        <v>#DIV/0!</v>
      </c>
      <c r="DV25" s="50" t="e">
        <f t="shared" si="31"/>
        <v>#DIV/0!</v>
      </c>
    </row>
    <row r="26" spans="1:127" ht="14.25" hidden="1" customHeight="1" x14ac:dyDescent="0.3">
      <c r="B26" s="5"/>
      <c r="C26" s="5"/>
      <c r="D26" s="5"/>
      <c r="E26" s="22" t="s">
        <v>171</v>
      </c>
      <c r="F26" s="22" t="s">
        <v>137</v>
      </c>
      <c r="G26" s="23" t="s">
        <v>172</v>
      </c>
      <c r="H26" s="23">
        <v>-23.409133000000001</v>
      </c>
      <c r="I26" s="23">
        <v>-46.853039000000003</v>
      </c>
      <c r="J26" s="24" t="s">
        <v>160</v>
      </c>
      <c r="K26" s="25"/>
      <c r="L26" s="24" t="s">
        <v>140</v>
      </c>
      <c r="M26" s="24" t="s">
        <v>141</v>
      </c>
      <c r="N26" s="26">
        <v>87</v>
      </c>
      <c r="O26" s="27" t="s">
        <v>142</v>
      </c>
      <c r="P26" s="27" t="s">
        <v>143</v>
      </c>
      <c r="Q26" s="26">
        <f t="shared" si="0"/>
        <v>174</v>
      </c>
      <c r="R26" s="27">
        <v>1</v>
      </c>
      <c r="S26" s="28" t="s">
        <v>173</v>
      </c>
      <c r="T26" s="28">
        <v>6.7</v>
      </c>
      <c r="U26" s="23"/>
      <c r="V26" s="23"/>
      <c r="W26" s="29"/>
      <c r="X26" s="28">
        <v>3</v>
      </c>
      <c r="Y26" s="27"/>
      <c r="Z26" s="29"/>
      <c r="AA26" s="27"/>
      <c r="AB26" s="27"/>
      <c r="AC26" s="27"/>
      <c r="AD26" s="27" t="s">
        <v>144</v>
      </c>
      <c r="AE26" s="27" t="s">
        <v>145</v>
      </c>
      <c r="AF26" s="27">
        <v>32.5</v>
      </c>
      <c r="AG26" s="27">
        <v>7.3</v>
      </c>
      <c r="AH26" s="27">
        <v>1</v>
      </c>
      <c r="AI26" s="27">
        <v>0.65</v>
      </c>
      <c r="AJ26" s="27">
        <v>2.6</v>
      </c>
      <c r="AK26" s="27">
        <f t="shared" si="1"/>
        <v>1.9500000000000002</v>
      </c>
      <c r="AL26" s="27" t="s">
        <v>143</v>
      </c>
      <c r="AM26" s="27" t="s">
        <v>143</v>
      </c>
      <c r="AN26" s="27"/>
      <c r="AO26" s="27">
        <f t="shared" si="2"/>
        <v>2</v>
      </c>
      <c r="AP26" s="27"/>
      <c r="AQ26" s="27"/>
      <c r="AR26" s="27"/>
      <c r="AS26" s="27"/>
      <c r="AT26" s="27"/>
      <c r="AU26" s="27"/>
      <c r="AV26" s="27">
        <f t="shared" si="3"/>
        <v>0</v>
      </c>
      <c r="AW26" s="27"/>
      <c r="AX26" s="28">
        <f>VLOOKUP(J26,ABNT5101!$I$3:$J$9,2)</f>
        <v>10</v>
      </c>
      <c r="AY26" s="28">
        <f>VLOOKUP(J26,ABNT5101!$I$3:$M$9,5)</f>
        <v>0.18</v>
      </c>
      <c r="AZ26" s="28" t="str">
        <f>_xlfn.XLOOKUP(J26,ABNT5101!I:I,ABNT5101!L:L)</f>
        <v>-</v>
      </c>
      <c r="BA26" s="28">
        <f>_xlfn.XLOOKUP(J26,ABNT5101!$I:$I,ABNT5101!M:M)</f>
        <v>0.18</v>
      </c>
      <c r="BB26" s="28" t="str">
        <f>_xlfn.XLOOKUP(J26,ABNT5101!$I:$I,ABNT5101!N:N)</f>
        <v>-</v>
      </c>
      <c r="BC26" s="28">
        <f>_xlfn.XLOOKUP(J26,ABNT5101!$I:$I,ABNT5101!O:O)</f>
        <v>16</v>
      </c>
      <c r="BD26" s="31" t="str">
        <f t="shared" si="4"/>
        <v>NÃO ATENDE</v>
      </c>
      <c r="BE26" s="32">
        <f t="shared" si="5"/>
        <v>-1</v>
      </c>
      <c r="BF26" s="32">
        <f t="shared" si="6"/>
        <v>-1</v>
      </c>
      <c r="BG26" s="32" t="str">
        <f t="shared" si="7"/>
        <v>-</v>
      </c>
      <c r="BH26" s="33"/>
      <c r="BI26" s="33"/>
      <c r="BJ26" s="34"/>
      <c r="BK26" s="34"/>
      <c r="BL26" s="35"/>
      <c r="BM26" s="34"/>
      <c r="BN26" s="31" t="str">
        <f t="shared" si="8"/>
        <v>NÃO ATENDE</v>
      </c>
      <c r="BO26" s="31" t="str">
        <f t="shared" si="9"/>
        <v>NÃO ATENDE</v>
      </c>
      <c r="BP26" s="31" t="str">
        <f t="shared" si="10"/>
        <v>NÃO ATENDE</v>
      </c>
      <c r="BQ26" s="31" t="str">
        <f t="shared" si="11"/>
        <v>ATENDE</v>
      </c>
      <c r="BR26" s="36" t="str">
        <f t="shared" si="12"/>
        <v>C4</v>
      </c>
      <c r="BS26" s="36" t="str">
        <f t="shared" si="13"/>
        <v>P6</v>
      </c>
      <c r="BT26" s="37">
        <f t="shared" si="14"/>
        <v>-1</v>
      </c>
      <c r="BU26" s="33"/>
      <c r="BV26" s="33"/>
      <c r="BW26" s="36">
        <f>IF(BS26="-","-",_xlfn.XLOOKUP(BS26,ABNT5101!$B$4:$B$9,ABNT5101!$C$4:$C$9))</f>
        <v>3</v>
      </c>
      <c r="BX26" s="36">
        <f>IF(BS26="-","-",_xlfn.XLOOKUP(BS26,ABNT5101!$B$4:$B$9,ABNT5101!$D$4:$D$9))</f>
        <v>0.6</v>
      </c>
      <c r="BY26" s="31" t="str">
        <f t="shared" si="15"/>
        <v>NÃO ATENDE</v>
      </c>
      <c r="BZ26" s="31" t="str">
        <f t="shared" si="16"/>
        <v>NÃO ATENDE</v>
      </c>
      <c r="CA26" s="31" t="str">
        <f t="shared" si="17"/>
        <v>NÃO ATENDE</v>
      </c>
      <c r="CB26" s="36" t="str">
        <f t="shared" si="18"/>
        <v>P6</v>
      </c>
      <c r="CC26" s="37">
        <f t="shared" si="19"/>
        <v>-1</v>
      </c>
      <c r="CD26" s="38"/>
      <c r="CE26" s="38"/>
      <c r="CF26" s="31">
        <f>IF(CB26="-","-",_xlfn.XLOOKUP(CB26,ABNT5101!$B$4:$B$9,ABNT5101!$C$4:$C$9))</f>
        <v>3</v>
      </c>
      <c r="CG26" s="36">
        <f>IF(CB26="-","-",_xlfn.XLOOKUP(CB26,ABNT5101!$B$4:$B$9,ABNT5101!$D$4:$D$9))</f>
        <v>0.6</v>
      </c>
      <c r="CH26" s="31" t="str">
        <f t="shared" si="20"/>
        <v>NÃO ATENDE</v>
      </c>
      <c r="CI26" s="31" t="str">
        <f t="shared" si="21"/>
        <v>NÃO ATENDE</v>
      </c>
      <c r="CJ26" s="31" t="str">
        <f t="shared" si="22"/>
        <v>NÃO ATENDE</v>
      </c>
      <c r="CK26" s="39" t="e">
        <f>_xlfn.XLOOKUP(CL26,'Banco de dados'!$B:$B,'Banco de dados'!$D:$D)</f>
        <v>#N/A</v>
      </c>
      <c r="CL26" s="40"/>
      <c r="CM26" s="39" t="e">
        <f>_xlfn.XLOOKUP(CL26,'Banco de dados'!$B:$B,'Banco de dados'!$E:$E)</f>
        <v>#N/A</v>
      </c>
      <c r="CN26" s="39"/>
      <c r="CO26" s="39" t="e">
        <f>IF(CN26="-","-",_xlfn.XLOOKUP(CN26,'Banco de dados'!$B:$B,'Banco de dados'!$E:$E))</f>
        <v>#N/A</v>
      </c>
      <c r="CP26" s="41">
        <f t="shared" si="23"/>
        <v>1</v>
      </c>
      <c r="CQ26" s="39" t="e">
        <f>_xlfn.XLOOKUP(CL26,'Banco de dados'!$B:$B,'Banco de dados'!$H:$H)</f>
        <v>#N/A</v>
      </c>
      <c r="CR26" s="39" t="e">
        <f t="array" aca="1" ref="CR26" ca="1">_xludf.xlookup(CN26,'Banco de dados'!$B:$B,'Banco de dados'!$H:$H)</f>
        <v>#NAME?</v>
      </c>
      <c r="CS26" s="39" t="e">
        <f t="array" aca="1" ref="CS26" ca="1">_xludf.xlookup(CL26,'Banco de dados'!$B:$B,'Banco de dados'!$F:$F)</f>
        <v>#NAME?</v>
      </c>
      <c r="CT26" s="39" t="e">
        <f t="array" aca="1" ref="CT26" ca="1">_xludf.xlookup(CN26,'Banco de dados'!$B:$B,'Banco de dados'!$F:$F)</f>
        <v>#NAME?</v>
      </c>
      <c r="CU26" s="42"/>
      <c r="CV26" s="40"/>
      <c r="CW26" s="39" t="str">
        <f>IF(AJ26=0.5,"Suporte",IF(AND(AJ26&gt;='Braços de IP'!$B$9,AJ26&lt;='Braços de IP'!$D$9),'Braços de IP'!$E$9,IF(AND(AJ26&gt;='Braços de IP'!$B$10,AJ26&lt;='Braços de IP'!$D$10),'Braços de IP'!$E$10,IF(AND(AJ26&gt;='Braços de IP'!$B$11,AJ26&lt;='Braços de IP'!$D$11),'Braços de IP'!$E$11,IF(AND(AJ26&gt;='Braços de IP'!$B$12,AJ26&lt;='Braços de IP'!$D$12),'Braços de IP'!$E$12,IF(AND(AJ26&gt;='Braços de IP'!$B$13,AJ26&lt;='Braços de IP'!$D$13),'Braços de IP'!$E$13,IF(AND(AJ26&gt;='Braços de IP'!$B$14,AJ26&lt;='Braços de IP'!$D$14),'Braços de IP'!$E$14,"ERRO")))))))</f>
        <v>Longo I</v>
      </c>
      <c r="CX26" s="40"/>
      <c r="CY26" s="39" t="str">
        <f>IF($CX26="","",VLOOKUP($CX26,'Braços de IP'!$E$9:$I$15,2,0))</f>
        <v/>
      </c>
      <c r="CZ26" s="43" t="str">
        <f>IF($CX26="","",VLOOKUP($CX26,'Braços de IP'!$E$9:$I$15,5,0))</f>
        <v/>
      </c>
      <c r="DA26" s="39"/>
      <c r="DB26" s="39"/>
      <c r="DC26" s="39"/>
      <c r="DD26" s="39"/>
      <c r="DE26" s="39"/>
      <c r="DF26" s="39"/>
      <c r="DG26" s="44" t="e">
        <f t="shared" si="24"/>
        <v>#N/A</v>
      </c>
      <c r="DH26" s="45">
        <f t="shared" si="25"/>
        <v>87</v>
      </c>
      <c r="DI26" s="44" t="e">
        <f t="shared" si="26"/>
        <v>#N/A</v>
      </c>
      <c r="DJ26" s="46" t="e">
        <f t="shared" si="27"/>
        <v>#N/A</v>
      </c>
      <c r="DK26" s="47"/>
      <c r="DL26" s="48"/>
      <c r="DM26" s="49"/>
      <c r="DN26" s="23" t="s">
        <v>148</v>
      </c>
      <c r="DO26" s="23"/>
      <c r="DQ26" s="50" t="e">
        <f t="shared" si="28"/>
        <v>#VALUE!</v>
      </c>
      <c r="DS26" s="5" t="s">
        <v>5</v>
      </c>
      <c r="DT26" s="5">
        <f t="shared" si="29"/>
        <v>0</v>
      </c>
      <c r="DU26" s="50" t="e">
        <f t="shared" si="30"/>
        <v>#DIV/0!</v>
      </c>
      <c r="DV26" s="50" t="e">
        <f t="shared" si="31"/>
        <v>#DIV/0!</v>
      </c>
    </row>
    <row r="27" spans="1:127" ht="14.25" hidden="1" customHeight="1" x14ac:dyDescent="0.3">
      <c r="B27" s="5"/>
      <c r="C27" s="5"/>
      <c r="D27" s="5"/>
      <c r="E27" s="22" t="s">
        <v>171</v>
      </c>
      <c r="F27" s="22" t="s">
        <v>137</v>
      </c>
      <c r="G27" s="23" t="s">
        <v>172</v>
      </c>
      <c r="H27" s="23">
        <v>-23.409133000000001</v>
      </c>
      <c r="I27" s="23">
        <v>-46.853039000000003</v>
      </c>
      <c r="J27" s="24" t="s">
        <v>160</v>
      </c>
      <c r="K27" s="25"/>
      <c r="L27" s="24" t="s">
        <v>140</v>
      </c>
      <c r="M27" s="24" t="s">
        <v>141</v>
      </c>
      <c r="N27" s="26">
        <v>87</v>
      </c>
      <c r="O27" s="27" t="s">
        <v>142</v>
      </c>
      <c r="P27" s="27" t="s">
        <v>143</v>
      </c>
      <c r="Q27" s="26">
        <f t="shared" si="0"/>
        <v>174</v>
      </c>
      <c r="R27" s="27">
        <v>1</v>
      </c>
      <c r="S27" s="28" t="s">
        <v>173</v>
      </c>
      <c r="T27" s="28">
        <v>6.7</v>
      </c>
      <c r="U27" s="23"/>
      <c r="V27" s="23"/>
      <c r="W27" s="29"/>
      <c r="X27" s="28">
        <v>3</v>
      </c>
      <c r="Y27" s="27"/>
      <c r="Z27" s="29"/>
      <c r="AA27" s="27"/>
      <c r="AB27" s="27"/>
      <c r="AC27" s="27"/>
      <c r="AD27" s="27" t="s">
        <v>144</v>
      </c>
      <c r="AE27" s="27" t="s">
        <v>145</v>
      </c>
      <c r="AF27" s="27">
        <v>32.5</v>
      </c>
      <c r="AG27" s="27">
        <v>7.3</v>
      </c>
      <c r="AH27" s="27">
        <v>1</v>
      </c>
      <c r="AI27" s="27">
        <v>0.65</v>
      </c>
      <c r="AJ27" s="27">
        <v>2.6</v>
      </c>
      <c r="AK27" s="27">
        <f t="shared" si="1"/>
        <v>1.9500000000000002</v>
      </c>
      <c r="AL27" s="27" t="s">
        <v>143</v>
      </c>
      <c r="AM27" s="27" t="s">
        <v>143</v>
      </c>
      <c r="AN27" s="27"/>
      <c r="AO27" s="27">
        <f t="shared" si="2"/>
        <v>2</v>
      </c>
      <c r="AP27" s="27"/>
      <c r="AQ27" s="27"/>
      <c r="AR27" s="27"/>
      <c r="AS27" s="27"/>
      <c r="AT27" s="27"/>
      <c r="AU27" s="27"/>
      <c r="AV27" s="27">
        <f t="shared" si="3"/>
        <v>0</v>
      </c>
      <c r="AW27" s="27"/>
      <c r="AX27" s="28">
        <f>VLOOKUP(J27,ABNT5101!$I$3:$J$9,2)</f>
        <v>10</v>
      </c>
      <c r="AY27" s="28">
        <f>VLOOKUP(J27,ABNT5101!$I$3:$M$9,5)</f>
        <v>0.18</v>
      </c>
      <c r="AZ27" s="28" t="str">
        <f>_xlfn.XLOOKUP(J27,ABNT5101!I:I,ABNT5101!L:L)</f>
        <v>-</v>
      </c>
      <c r="BA27" s="28">
        <f>_xlfn.XLOOKUP(J27,ABNT5101!$I:$I,ABNT5101!M:M)</f>
        <v>0.18</v>
      </c>
      <c r="BB27" s="28" t="str">
        <f>_xlfn.XLOOKUP(J27,ABNT5101!$I:$I,ABNT5101!N:N)</f>
        <v>-</v>
      </c>
      <c r="BC27" s="28">
        <f>_xlfn.XLOOKUP(J27,ABNT5101!$I:$I,ABNT5101!O:O)</f>
        <v>16</v>
      </c>
      <c r="BD27" s="31" t="str">
        <f t="shared" si="4"/>
        <v>NÃO ATENDE</v>
      </c>
      <c r="BE27" s="32">
        <f t="shared" si="5"/>
        <v>-1</v>
      </c>
      <c r="BF27" s="32">
        <f t="shared" si="6"/>
        <v>-1</v>
      </c>
      <c r="BG27" s="32" t="str">
        <f t="shared" si="7"/>
        <v>-</v>
      </c>
      <c r="BH27" s="33"/>
      <c r="BI27" s="33"/>
      <c r="BJ27" s="34"/>
      <c r="BK27" s="34"/>
      <c r="BL27" s="35"/>
      <c r="BM27" s="34"/>
      <c r="BN27" s="31" t="str">
        <f t="shared" si="8"/>
        <v>NÃO ATENDE</v>
      </c>
      <c r="BO27" s="31" t="str">
        <f t="shared" si="9"/>
        <v>NÃO ATENDE</v>
      </c>
      <c r="BP27" s="31" t="str">
        <f t="shared" si="10"/>
        <v>NÃO ATENDE</v>
      </c>
      <c r="BQ27" s="31" t="str">
        <f t="shared" si="11"/>
        <v>ATENDE</v>
      </c>
      <c r="BR27" s="36" t="str">
        <f t="shared" si="12"/>
        <v>C4</v>
      </c>
      <c r="BS27" s="36" t="str">
        <f t="shared" si="13"/>
        <v>P6</v>
      </c>
      <c r="BT27" s="37">
        <f t="shared" si="14"/>
        <v>-1</v>
      </c>
      <c r="BU27" s="33"/>
      <c r="BV27" s="33"/>
      <c r="BW27" s="36">
        <f>IF(BS27="-","-",_xlfn.XLOOKUP(BS27,ABNT5101!$B$4:$B$9,ABNT5101!$C$4:$C$9))</f>
        <v>3</v>
      </c>
      <c r="BX27" s="36">
        <f>IF(BS27="-","-",_xlfn.XLOOKUP(BS27,ABNT5101!$B$4:$B$9,ABNT5101!$D$4:$D$9))</f>
        <v>0.6</v>
      </c>
      <c r="BY27" s="31" t="str">
        <f t="shared" si="15"/>
        <v>NÃO ATENDE</v>
      </c>
      <c r="BZ27" s="31" t="str">
        <f t="shared" si="16"/>
        <v>NÃO ATENDE</v>
      </c>
      <c r="CA27" s="31" t="str">
        <f t="shared" si="17"/>
        <v>NÃO ATENDE</v>
      </c>
      <c r="CB27" s="36" t="str">
        <f t="shared" si="18"/>
        <v>P6</v>
      </c>
      <c r="CC27" s="37">
        <f t="shared" si="19"/>
        <v>-1</v>
      </c>
      <c r="CD27" s="38"/>
      <c r="CE27" s="38"/>
      <c r="CF27" s="31">
        <f>IF(CB27="-","-",_xlfn.XLOOKUP(CB27,ABNT5101!$B$4:$B$9,ABNT5101!$C$4:$C$9))</f>
        <v>3</v>
      </c>
      <c r="CG27" s="36">
        <f>IF(CB27="-","-",_xlfn.XLOOKUP(CB27,ABNT5101!$B$4:$B$9,ABNT5101!$D$4:$D$9))</f>
        <v>0.6</v>
      </c>
      <c r="CH27" s="31" t="str">
        <f t="shared" si="20"/>
        <v>NÃO ATENDE</v>
      </c>
      <c r="CI27" s="31" t="str">
        <f t="shared" si="21"/>
        <v>NÃO ATENDE</v>
      </c>
      <c r="CJ27" s="31" t="str">
        <f t="shared" si="22"/>
        <v>NÃO ATENDE</v>
      </c>
      <c r="CK27" s="39" t="e">
        <f>_xlfn.XLOOKUP(CL27,'Banco de dados'!$B:$B,'Banco de dados'!$D:$D)</f>
        <v>#N/A</v>
      </c>
      <c r="CL27" s="40"/>
      <c r="CM27" s="39" t="e">
        <f>_xlfn.XLOOKUP(CL27,'Banco de dados'!$B:$B,'Banco de dados'!$E:$E)</f>
        <v>#N/A</v>
      </c>
      <c r="CN27" s="39"/>
      <c r="CO27" s="39" t="e">
        <f>IF(CN27="-","-",_xlfn.XLOOKUP(CN27,'Banco de dados'!$B:$B,'Banco de dados'!$E:$E))</f>
        <v>#N/A</v>
      </c>
      <c r="CP27" s="41">
        <f t="shared" si="23"/>
        <v>1</v>
      </c>
      <c r="CQ27" s="39" t="e">
        <f>_xlfn.XLOOKUP(CL27,'Banco de dados'!$B:$B,'Banco de dados'!$H:$H)</f>
        <v>#N/A</v>
      </c>
      <c r="CR27" s="39" t="e">
        <f t="array" aca="1" ref="CR27" ca="1">_xludf.xlookup(CN27,'Banco de dados'!$B:$B,'Banco de dados'!$H:$H)</f>
        <v>#NAME?</v>
      </c>
      <c r="CS27" s="39" t="e">
        <f t="array" aca="1" ref="CS27" ca="1">_xludf.xlookup(CL27,'Banco de dados'!$B:$B,'Banco de dados'!$F:$F)</f>
        <v>#NAME?</v>
      </c>
      <c r="CT27" s="39" t="e">
        <f t="array" aca="1" ref="CT27" ca="1">_xludf.xlookup(CN27,'Banco de dados'!$B:$B,'Banco de dados'!$F:$F)</f>
        <v>#NAME?</v>
      </c>
      <c r="CU27" s="42"/>
      <c r="CV27" s="40"/>
      <c r="CW27" s="39" t="str">
        <f>IF(AJ27=0.5,"Suporte",IF(AND(AJ27&gt;='Braços de IP'!$B$9,AJ27&lt;='Braços de IP'!$D$9),'Braços de IP'!$E$9,IF(AND(AJ27&gt;='Braços de IP'!$B$10,AJ27&lt;='Braços de IP'!$D$10),'Braços de IP'!$E$10,IF(AND(AJ27&gt;='Braços de IP'!$B$11,AJ27&lt;='Braços de IP'!$D$11),'Braços de IP'!$E$11,IF(AND(AJ27&gt;='Braços de IP'!$B$12,AJ27&lt;='Braços de IP'!$D$12),'Braços de IP'!$E$12,IF(AND(AJ27&gt;='Braços de IP'!$B$13,AJ27&lt;='Braços de IP'!$D$13),'Braços de IP'!$E$13,IF(AND(AJ27&gt;='Braços de IP'!$B$14,AJ27&lt;='Braços de IP'!$D$14),'Braços de IP'!$E$14,"ERRO")))))))</f>
        <v>Longo I</v>
      </c>
      <c r="CX27" s="40"/>
      <c r="CY27" s="39" t="str">
        <f>IF($CX27="","",VLOOKUP($CX27,'Braços de IP'!$E$9:$I$15,2,0))</f>
        <v/>
      </c>
      <c r="CZ27" s="43" t="str">
        <f>IF($CX27="","",VLOOKUP($CX27,'Braços de IP'!$E$9:$I$15,5,0))</f>
        <v/>
      </c>
      <c r="DA27" s="39"/>
      <c r="DB27" s="39"/>
      <c r="DC27" s="39"/>
      <c r="DD27" s="39"/>
      <c r="DE27" s="39"/>
      <c r="DF27" s="39"/>
      <c r="DG27" s="44" t="e">
        <f t="shared" si="24"/>
        <v>#N/A</v>
      </c>
      <c r="DH27" s="45">
        <f t="shared" si="25"/>
        <v>87</v>
      </c>
      <c r="DI27" s="44" t="e">
        <f t="shared" si="26"/>
        <v>#N/A</v>
      </c>
      <c r="DJ27" s="46" t="e">
        <f t="shared" si="27"/>
        <v>#N/A</v>
      </c>
      <c r="DK27" s="47"/>
      <c r="DL27" s="48"/>
      <c r="DM27" s="49"/>
      <c r="DN27" s="23" t="s">
        <v>148</v>
      </c>
      <c r="DO27" s="23"/>
      <c r="DQ27" s="50" t="e">
        <f t="shared" si="28"/>
        <v>#VALUE!</v>
      </c>
      <c r="DS27" s="5" t="s">
        <v>5</v>
      </c>
      <c r="DT27" s="5">
        <f t="shared" si="29"/>
        <v>0</v>
      </c>
      <c r="DU27" s="50" t="e">
        <f t="shared" si="30"/>
        <v>#DIV/0!</v>
      </c>
      <c r="DV27" s="50" t="e">
        <f t="shared" si="31"/>
        <v>#DIV/0!</v>
      </c>
    </row>
    <row r="28" spans="1:127" ht="14.25" hidden="1" customHeight="1" x14ac:dyDescent="0.3">
      <c r="B28" s="5"/>
      <c r="C28" s="5"/>
      <c r="D28" s="5"/>
      <c r="E28" s="22" t="s">
        <v>171</v>
      </c>
      <c r="F28" s="22" t="s">
        <v>137</v>
      </c>
      <c r="G28" s="23" t="s">
        <v>172</v>
      </c>
      <c r="H28" s="23">
        <v>-23.409133000000001</v>
      </c>
      <c r="I28" s="23">
        <v>-46.853039000000003</v>
      </c>
      <c r="J28" s="24" t="s">
        <v>160</v>
      </c>
      <c r="K28" s="25"/>
      <c r="L28" s="24" t="s">
        <v>140</v>
      </c>
      <c r="M28" s="24" t="s">
        <v>141</v>
      </c>
      <c r="N28" s="26">
        <v>87</v>
      </c>
      <c r="O28" s="27" t="s">
        <v>142</v>
      </c>
      <c r="P28" s="27" t="s">
        <v>143</v>
      </c>
      <c r="Q28" s="26">
        <f t="shared" si="0"/>
        <v>174</v>
      </c>
      <c r="R28" s="27">
        <v>1</v>
      </c>
      <c r="S28" s="28" t="s">
        <v>173</v>
      </c>
      <c r="T28" s="28">
        <v>6.7</v>
      </c>
      <c r="U28" s="23"/>
      <c r="V28" s="23"/>
      <c r="W28" s="29"/>
      <c r="X28" s="28">
        <v>3</v>
      </c>
      <c r="Y28" s="27"/>
      <c r="Z28" s="29"/>
      <c r="AA28" s="27"/>
      <c r="AB28" s="27"/>
      <c r="AC28" s="27"/>
      <c r="AD28" s="27" t="s">
        <v>144</v>
      </c>
      <c r="AE28" s="27" t="s">
        <v>145</v>
      </c>
      <c r="AF28" s="27">
        <v>32.5</v>
      </c>
      <c r="AG28" s="27">
        <v>7.3</v>
      </c>
      <c r="AH28" s="27">
        <v>1</v>
      </c>
      <c r="AI28" s="27">
        <v>0.65</v>
      </c>
      <c r="AJ28" s="27">
        <v>2.6</v>
      </c>
      <c r="AK28" s="27">
        <f t="shared" si="1"/>
        <v>1.9500000000000002</v>
      </c>
      <c r="AL28" s="27" t="s">
        <v>143</v>
      </c>
      <c r="AM28" s="27" t="s">
        <v>143</v>
      </c>
      <c r="AN28" s="27"/>
      <c r="AO28" s="27">
        <f t="shared" si="2"/>
        <v>2</v>
      </c>
      <c r="AP28" s="27"/>
      <c r="AQ28" s="27"/>
      <c r="AR28" s="27"/>
      <c r="AS28" s="27"/>
      <c r="AT28" s="27"/>
      <c r="AU28" s="27"/>
      <c r="AV28" s="27">
        <f t="shared" si="3"/>
        <v>0</v>
      </c>
      <c r="AW28" s="27"/>
      <c r="AX28" s="28">
        <f>VLOOKUP(J28,ABNT5101!$I$3:$J$9,2)</f>
        <v>10</v>
      </c>
      <c r="AY28" s="28">
        <f>VLOOKUP(J28,ABNT5101!$I$3:$M$9,5)</f>
        <v>0.18</v>
      </c>
      <c r="AZ28" s="28" t="str">
        <f>_xlfn.XLOOKUP(J28,ABNT5101!I:I,ABNT5101!L:L)</f>
        <v>-</v>
      </c>
      <c r="BA28" s="28">
        <f>_xlfn.XLOOKUP(J28,ABNT5101!$I:$I,ABNT5101!M:M)</f>
        <v>0.18</v>
      </c>
      <c r="BB28" s="28" t="str">
        <f>_xlfn.XLOOKUP(J28,ABNT5101!$I:$I,ABNT5101!N:N)</f>
        <v>-</v>
      </c>
      <c r="BC28" s="28">
        <f>_xlfn.XLOOKUP(J28,ABNT5101!$I:$I,ABNT5101!O:O)</f>
        <v>16</v>
      </c>
      <c r="BD28" s="31" t="str">
        <f t="shared" si="4"/>
        <v>NÃO ATENDE</v>
      </c>
      <c r="BE28" s="32">
        <f t="shared" si="5"/>
        <v>-1</v>
      </c>
      <c r="BF28" s="32">
        <f t="shared" si="6"/>
        <v>-1</v>
      </c>
      <c r="BG28" s="32" t="str">
        <f t="shared" si="7"/>
        <v>-</v>
      </c>
      <c r="BH28" s="33"/>
      <c r="BI28" s="33"/>
      <c r="BJ28" s="34"/>
      <c r="BK28" s="34"/>
      <c r="BL28" s="35"/>
      <c r="BM28" s="34"/>
      <c r="BN28" s="31" t="str">
        <f t="shared" si="8"/>
        <v>NÃO ATENDE</v>
      </c>
      <c r="BO28" s="31" t="str">
        <f t="shared" si="9"/>
        <v>NÃO ATENDE</v>
      </c>
      <c r="BP28" s="31" t="str">
        <f t="shared" si="10"/>
        <v>NÃO ATENDE</v>
      </c>
      <c r="BQ28" s="31" t="str">
        <f t="shared" si="11"/>
        <v>ATENDE</v>
      </c>
      <c r="BR28" s="36" t="str">
        <f t="shared" si="12"/>
        <v>C4</v>
      </c>
      <c r="BS28" s="36" t="str">
        <f t="shared" si="13"/>
        <v>P6</v>
      </c>
      <c r="BT28" s="37">
        <f t="shared" si="14"/>
        <v>-1</v>
      </c>
      <c r="BU28" s="33"/>
      <c r="BV28" s="33"/>
      <c r="BW28" s="36">
        <f>IF(BS28="-","-",_xlfn.XLOOKUP(BS28,ABNT5101!$B$4:$B$9,ABNT5101!$C$4:$C$9))</f>
        <v>3</v>
      </c>
      <c r="BX28" s="36">
        <f>IF(BS28="-","-",_xlfn.XLOOKUP(BS28,ABNT5101!$B$4:$B$9,ABNT5101!$D$4:$D$9))</f>
        <v>0.6</v>
      </c>
      <c r="BY28" s="31" t="str">
        <f t="shared" si="15"/>
        <v>NÃO ATENDE</v>
      </c>
      <c r="BZ28" s="31" t="str">
        <f t="shared" si="16"/>
        <v>NÃO ATENDE</v>
      </c>
      <c r="CA28" s="31" t="str">
        <f t="shared" si="17"/>
        <v>NÃO ATENDE</v>
      </c>
      <c r="CB28" s="36" t="str">
        <f t="shared" si="18"/>
        <v>P6</v>
      </c>
      <c r="CC28" s="37">
        <f t="shared" si="19"/>
        <v>-1</v>
      </c>
      <c r="CD28" s="38"/>
      <c r="CE28" s="38"/>
      <c r="CF28" s="31">
        <f>IF(CB28="-","-",_xlfn.XLOOKUP(CB28,ABNT5101!$B$4:$B$9,ABNT5101!$C$4:$C$9))</f>
        <v>3</v>
      </c>
      <c r="CG28" s="36">
        <f>IF(CB28="-","-",_xlfn.XLOOKUP(CB28,ABNT5101!$B$4:$B$9,ABNT5101!$D$4:$D$9))</f>
        <v>0.6</v>
      </c>
      <c r="CH28" s="31" t="str">
        <f t="shared" si="20"/>
        <v>NÃO ATENDE</v>
      </c>
      <c r="CI28" s="31" t="str">
        <f t="shared" si="21"/>
        <v>NÃO ATENDE</v>
      </c>
      <c r="CJ28" s="31" t="str">
        <f t="shared" si="22"/>
        <v>NÃO ATENDE</v>
      </c>
      <c r="CK28" s="39" t="e">
        <f>_xlfn.XLOOKUP(CL28,'Banco de dados'!$B:$B,'Banco de dados'!$D:$D)</f>
        <v>#N/A</v>
      </c>
      <c r="CL28" s="40"/>
      <c r="CM28" s="39" t="e">
        <f>_xlfn.XLOOKUP(CL28,'Banco de dados'!$B:$B,'Banco de dados'!$E:$E)</f>
        <v>#N/A</v>
      </c>
      <c r="CN28" s="39"/>
      <c r="CO28" s="39" t="e">
        <f>IF(CN28="-","-",_xlfn.XLOOKUP(CN28,'Banco de dados'!$B:$B,'Banco de dados'!$E:$E))</f>
        <v>#N/A</v>
      </c>
      <c r="CP28" s="41">
        <f t="shared" si="23"/>
        <v>1</v>
      </c>
      <c r="CQ28" s="39" t="e">
        <f>_xlfn.XLOOKUP(CL28,'Banco de dados'!$B:$B,'Banco de dados'!$H:$H)</f>
        <v>#N/A</v>
      </c>
      <c r="CR28" s="39" t="e">
        <f t="array" aca="1" ref="CR28" ca="1">_xludf.xlookup(CN28,'Banco de dados'!$B:$B,'Banco de dados'!$H:$H)</f>
        <v>#NAME?</v>
      </c>
      <c r="CS28" s="39" t="e">
        <f t="array" aca="1" ref="CS28" ca="1">_xludf.xlookup(CL28,'Banco de dados'!$B:$B,'Banco de dados'!$F:$F)</f>
        <v>#NAME?</v>
      </c>
      <c r="CT28" s="39" t="e">
        <f t="array" aca="1" ref="CT28" ca="1">_xludf.xlookup(CN28,'Banco de dados'!$B:$B,'Banco de dados'!$F:$F)</f>
        <v>#NAME?</v>
      </c>
      <c r="CU28" s="42"/>
      <c r="CV28" s="40"/>
      <c r="CW28" s="39" t="str">
        <f>IF(AJ28=0.5,"Suporte",IF(AND(AJ28&gt;='Braços de IP'!$B$9,AJ28&lt;='Braços de IP'!$D$9),'Braços de IP'!$E$9,IF(AND(AJ28&gt;='Braços de IP'!$B$10,AJ28&lt;='Braços de IP'!$D$10),'Braços de IP'!$E$10,IF(AND(AJ28&gt;='Braços de IP'!$B$11,AJ28&lt;='Braços de IP'!$D$11),'Braços de IP'!$E$11,IF(AND(AJ28&gt;='Braços de IP'!$B$12,AJ28&lt;='Braços de IP'!$D$12),'Braços de IP'!$E$12,IF(AND(AJ28&gt;='Braços de IP'!$B$13,AJ28&lt;='Braços de IP'!$D$13),'Braços de IP'!$E$13,IF(AND(AJ28&gt;='Braços de IP'!$B$14,AJ28&lt;='Braços de IP'!$D$14),'Braços de IP'!$E$14,"ERRO")))))))</f>
        <v>Longo I</v>
      </c>
      <c r="CX28" s="40"/>
      <c r="CY28" s="39" t="str">
        <f>IF($CX28="","",VLOOKUP($CX28,'Braços de IP'!$E$9:$I$15,2,0))</f>
        <v/>
      </c>
      <c r="CZ28" s="43" t="str">
        <f>IF($CX28="","",VLOOKUP($CX28,'Braços de IP'!$E$9:$I$15,5,0))</f>
        <v/>
      </c>
      <c r="DA28" s="39"/>
      <c r="DB28" s="39"/>
      <c r="DC28" s="39"/>
      <c r="DD28" s="39"/>
      <c r="DE28" s="39"/>
      <c r="DF28" s="39"/>
      <c r="DG28" s="44" t="e">
        <f t="shared" si="24"/>
        <v>#N/A</v>
      </c>
      <c r="DH28" s="45">
        <f t="shared" si="25"/>
        <v>87</v>
      </c>
      <c r="DI28" s="44" t="e">
        <f t="shared" si="26"/>
        <v>#N/A</v>
      </c>
      <c r="DJ28" s="46" t="e">
        <f t="shared" si="27"/>
        <v>#N/A</v>
      </c>
      <c r="DK28" s="47"/>
      <c r="DL28" s="48"/>
      <c r="DM28" s="49"/>
      <c r="DN28" s="23" t="s">
        <v>148</v>
      </c>
      <c r="DO28" s="23"/>
      <c r="DP28" s="5"/>
      <c r="DQ28" s="50" t="e">
        <f t="shared" si="28"/>
        <v>#VALUE!</v>
      </c>
      <c r="DR28" s="5"/>
      <c r="DS28" s="5" t="s">
        <v>5</v>
      </c>
      <c r="DT28" s="5">
        <f t="shared" si="29"/>
        <v>0</v>
      </c>
      <c r="DU28" s="50" t="e">
        <f t="shared" si="30"/>
        <v>#DIV/0!</v>
      </c>
      <c r="DV28" s="50" t="e">
        <f t="shared" si="31"/>
        <v>#DIV/0!</v>
      </c>
      <c r="DW28" s="5"/>
    </row>
    <row r="29" spans="1:127" ht="14.25" hidden="1" customHeight="1" x14ac:dyDescent="0.3">
      <c r="B29" s="5"/>
      <c r="C29" s="5"/>
      <c r="D29" s="5"/>
      <c r="E29" s="22" t="s">
        <v>174</v>
      </c>
      <c r="F29" s="22" t="s">
        <v>137</v>
      </c>
      <c r="G29" s="23" t="s">
        <v>175</v>
      </c>
      <c r="H29" s="23">
        <v>-23.406041999999999</v>
      </c>
      <c r="I29" s="23">
        <v>-46.853830000000002</v>
      </c>
      <c r="J29" s="24" t="s">
        <v>160</v>
      </c>
      <c r="K29" s="25"/>
      <c r="L29" s="24" t="s">
        <v>140</v>
      </c>
      <c r="M29" s="24" t="s">
        <v>141</v>
      </c>
      <c r="N29" s="26">
        <v>90</v>
      </c>
      <c r="O29" s="27" t="s">
        <v>142</v>
      </c>
      <c r="P29" s="27" t="s">
        <v>143</v>
      </c>
      <c r="Q29" s="26">
        <f t="shared" si="0"/>
        <v>180</v>
      </c>
      <c r="R29" s="27">
        <v>1</v>
      </c>
      <c r="S29" s="28">
        <v>3.5</v>
      </c>
      <c r="T29" s="28">
        <v>7.1</v>
      </c>
      <c r="U29" s="29"/>
      <c r="V29" s="29"/>
      <c r="W29" s="29"/>
      <c r="X29" s="28">
        <v>3.3</v>
      </c>
      <c r="Y29" s="27"/>
      <c r="Z29" s="29"/>
      <c r="AA29" s="27"/>
      <c r="AB29" s="27"/>
      <c r="AC29" s="27"/>
      <c r="AD29" s="27" t="s">
        <v>144</v>
      </c>
      <c r="AE29" s="27" t="s">
        <v>145</v>
      </c>
      <c r="AF29" s="27">
        <v>22.1</v>
      </c>
      <c r="AG29" s="27">
        <v>7.4</v>
      </c>
      <c r="AH29" s="27">
        <v>1</v>
      </c>
      <c r="AI29" s="27">
        <v>0.25</v>
      </c>
      <c r="AJ29" s="27">
        <v>2.2999999999999998</v>
      </c>
      <c r="AK29" s="27">
        <f t="shared" si="1"/>
        <v>2.0499999999999998</v>
      </c>
      <c r="AL29" s="27" t="s">
        <v>143</v>
      </c>
      <c r="AM29" s="27" t="s">
        <v>143</v>
      </c>
      <c r="AN29" s="27"/>
      <c r="AO29" s="27">
        <f t="shared" si="2"/>
        <v>2</v>
      </c>
      <c r="AP29" s="27"/>
      <c r="AQ29" s="27"/>
      <c r="AR29" s="27"/>
      <c r="AS29" s="27"/>
      <c r="AT29" s="27"/>
      <c r="AU29" s="27"/>
      <c r="AV29" s="27">
        <f t="shared" si="3"/>
        <v>0</v>
      </c>
      <c r="AW29" s="27"/>
      <c r="AX29" s="28">
        <f>VLOOKUP(J29,ABNT5101!$I$3:$J$9,2)</f>
        <v>10</v>
      </c>
      <c r="AY29" s="28">
        <f>VLOOKUP(J29,ABNT5101!$I$3:$M$9,5)</f>
        <v>0.18</v>
      </c>
      <c r="AZ29" s="28" t="str">
        <f>_xlfn.XLOOKUP(J29,ABNT5101!I:I,ABNT5101!L:L)</f>
        <v>-</v>
      </c>
      <c r="BA29" s="28">
        <f>_xlfn.XLOOKUP(J29,ABNT5101!$I:$I,ABNT5101!M:M)</f>
        <v>0.18</v>
      </c>
      <c r="BB29" s="28" t="str">
        <f>_xlfn.XLOOKUP(J29,ABNT5101!$I:$I,ABNT5101!N:N)</f>
        <v>-</v>
      </c>
      <c r="BC29" s="28">
        <f>_xlfn.XLOOKUP(J29,ABNT5101!$I:$I,ABNT5101!O:O)</f>
        <v>16</v>
      </c>
      <c r="BD29" s="31" t="str">
        <f t="shared" si="4"/>
        <v>NÃO ATENDE</v>
      </c>
      <c r="BE29" s="32">
        <f t="shared" si="5"/>
        <v>-1</v>
      </c>
      <c r="BF29" s="32">
        <f t="shared" si="6"/>
        <v>-1</v>
      </c>
      <c r="BG29" s="32" t="str">
        <f t="shared" si="7"/>
        <v>-</v>
      </c>
      <c r="BH29" s="33"/>
      <c r="BI29" s="33"/>
      <c r="BJ29" s="34"/>
      <c r="BK29" s="34"/>
      <c r="BL29" s="35"/>
      <c r="BM29" s="34"/>
      <c r="BN29" s="31" t="str">
        <f t="shared" si="8"/>
        <v>NÃO ATENDE</v>
      </c>
      <c r="BO29" s="31" t="str">
        <f t="shared" si="9"/>
        <v>NÃO ATENDE</v>
      </c>
      <c r="BP29" s="31" t="str">
        <f t="shared" si="10"/>
        <v>NÃO ATENDE</v>
      </c>
      <c r="BQ29" s="31" t="str">
        <f t="shared" si="11"/>
        <v>ATENDE</v>
      </c>
      <c r="BR29" s="36" t="str">
        <f t="shared" si="12"/>
        <v>C4</v>
      </c>
      <c r="BS29" s="36" t="str">
        <f t="shared" si="13"/>
        <v>P6</v>
      </c>
      <c r="BT29" s="37">
        <f t="shared" si="14"/>
        <v>-1</v>
      </c>
      <c r="BU29" s="33"/>
      <c r="BV29" s="33"/>
      <c r="BW29" s="36">
        <f>IF(BS29="-","-",_xlfn.XLOOKUP(BS29,ABNT5101!$B$4:$B$9,ABNT5101!$C$4:$C$9))</f>
        <v>3</v>
      </c>
      <c r="BX29" s="36">
        <f>IF(BS29="-","-",_xlfn.XLOOKUP(BS29,ABNT5101!$B$4:$B$9,ABNT5101!$D$4:$D$9))</f>
        <v>0.6</v>
      </c>
      <c r="BY29" s="31" t="str">
        <f t="shared" si="15"/>
        <v>NÃO ATENDE</v>
      </c>
      <c r="BZ29" s="31" t="str">
        <f t="shared" si="16"/>
        <v>NÃO ATENDE</v>
      </c>
      <c r="CA29" s="31" t="str">
        <f t="shared" si="17"/>
        <v>NÃO ATENDE</v>
      </c>
      <c r="CB29" s="36" t="str">
        <f t="shared" si="18"/>
        <v>P6</v>
      </c>
      <c r="CC29" s="37">
        <f t="shared" si="19"/>
        <v>-1</v>
      </c>
      <c r="CD29" s="38"/>
      <c r="CE29" s="38"/>
      <c r="CF29" s="31">
        <f>IF(CB29="-","-",_xlfn.XLOOKUP(CB29,ABNT5101!$B$4:$B$9,ABNT5101!$C$4:$C$9))</f>
        <v>3</v>
      </c>
      <c r="CG29" s="36">
        <f>IF(CB29="-","-",_xlfn.XLOOKUP(CB29,ABNT5101!$B$4:$B$9,ABNT5101!$D$4:$D$9))</f>
        <v>0.6</v>
      </c>
      <c r="CH29" s="31" t="str">
        <f t="shared" si="20"/>
        <v>NÃO ATENDE</v>
      </c>
      <c r="CI29" s="31" t="str">
        <f t="shared" si="21"/>
        <v>NÃO ATENDE</v>
      </c>
      <c r="CJ29" s="31" t="str">
        <f t="shared" si="22"/>
        <v>NÃO ATENDE</v>
      </c>
      <c r="CK29" s="39" t="e">
        <f>_xlfn.XLOOKUP(CL29,'Banco de dados'!$B:$B,'Banco de dados'!$D:$D)</f>
        <v>#N/A</v>
      </c>
      <c r="CL29" s="40"/>
      <c r="CM29" s="39" t="e">
        <f>_xlfn.XLOOKUP(CL29,'Banco de dados'!$B:$B,'Banco de dados'!$E:$E)</f>
        <v>#N/A</v>
      </c>
      <c r="CN29" s="39"/>
      <c r="CO29" s="39" t="e">
        <f>IF(CN29="-","-",_xlfn.XLOOKUP(CN29,'Banco de dados'!$B:$B,'Banco de dados'!$E:$E))</f>
        <v>#N/A</v>
      </c>
      <c r="CP29" s="41">
        <f t="shared" si="23"/>
        <v>1</v>
      </c>
      <c r="CQ29" s="39" t="e">
        <f>_xlfn.XLOOKUP(CL29,'Banco de dados'!$B:$B,'Banco de dados'!$H:$H)</f>
        <v>#N/A</v>
      </c>
      <c r="CR29" s="39" t="e">
        <f t="array" aca="1" ref="CR29" ca="1">_xludf.xlookup(CN29,'Banco de dados'!$B:$B,'Banco de dados'!$H:$H)</f>
        <v>#NAME?</v>
      </c>
      <c r="CS29" s="39" t="e">
        <f t="array" aca="1" ref="CS29" ca="1">_xludf.xlookup(CL29,'Banco de dados'!$B:$B,'Banco de dados'!$F:$F)</f>
        <v>#NAME?</v>
      </c>
      <c r="CT29" s="39" t="e">
        <f t="array" aca="1" ref="CT29" ca="1">_xludf.xlookup(CN29,'Banco de dados'!$B:$B,'Banco de dados'!$F:$F)</f>
        <v>#NAME?</v>
      </c>
      <c r="CU29" s="42"/>
      <c r="CV29" s="42"/>
      <c r="CW29" s="39" t="str">
        <f>IF(AJ29=0.5,"Suporte",IF(AND(AJ29&gt;='Braços de IP'!$B$9,AJ29&lt;='Braços de IP'!$D$9),'Braços de IP'!$E$9,IF(AND(AJ29&gt;='Braços de IP'!$B$10,AJ29&lt;='Braços de IP'!$D$10),'Braços de IP'!$E$10,IF(AND(AJ29&gt;='Braços de IP'!$B$11,AJ29&lt;='Braços de IP'!$D$11),'Braços de IP'!$E$11,IF(AND(AJ29&gt;='Braços de IP'!$B$12,AJ29&lt;='Braços de IP'!$D$12),'Braços de IP'!$E$12,IF(AND(AJ29&gt;='Braços de IP'!$B$13,AJ29&lt;='Braços de IP'!$D$13),'Braços de IP'!$E$13,IF(AND(AJ29&gt;='Braços de IP'!$B$14,AJ29&lt;='Braços de IP'!$D$14),'Braços de IP'!$E$14,"ERRO")))))))</f>
        <v>Médio II</v>
      </c>
      <c r="CX29" s="42"/>
      <c r="CY29" s="39" t="str">
        <f>IF($CX29="","",VLOOKUP($CX29,'Braços de IP'!$E$9:$I$15,2,0))</f>
        <v/>
      </c>
      <c r="CZ29" s="43" t="str">
        <f>IF($CX29="","",VLOOKUP($CX29,'Braços de IP'!$E$9:$I$15,5,0))</f>
        <v/>
      </c>
      <c r="DA29" s="39"/>
      <c r="DB29" s="39"/>
      <c r="DC29" s="39"/>
      <c r="DD29" s="39"/>
      <c r="DE29" s="39"/>
      <c r="DF29" s="39"/>
      <c r="DG29" s="44" t="e">
        <f t="shared" si="24"/>
        <v>#N/A</v>
      </c>
      <c r="DH29" s="45">
        <f t="shared" si="25"/>
        <v>90</v>
      </c>
      <c r="DI29" s="44" t="e">
        <f t="shared" si="26"/>
        <v>#N/A</v>
      </c>
      <c r="DJ29" s="46" t="e">
        <f t="shared" si="27"/>
        <v>#N/A</v>
      </c>
      <c r="DK29" s="47"/>
      <c r="DL29" s="48"/>
      <c r="DM29" s="49"/>
      <c r="DN29" s="23" t="s">
        <v>148</v>
      </c>
      <c r="DO29" s="23"/>
      <c r="DP29" s="5"/>
      <c r="DQ29" s="50" t="e">
        <f t="shared" si="28"/>
        <v>#VALUE!</v>
      </c>
      <c r="DR29" s="5"/>
      <c r="DS29" s="5" t="s">
        <v>6</v>
      </c>
      <c r="DT29" s="5">
        <f t="shared" si="29"/>
        <v>0</v>
      </c>
      <c r="DU29" s="50" t="e">
        <f t="shared" si="30"/>
        <v>#DIV/0!</v>
      </c>
      <c r="DV29" s="50" t="e">
        <f t="shared" si="31"/>
        <v>#DIV/0!</v>
      </c>
      <c r="DW29" s="5"/>
    </row>
    <row r="30" spans="1:127" ht="14.25" hidden="1" customHeight="1" x14ac:dyDescent="0.3">
      <c r="B30" s="5"/>
      <c r="C30" s="5"/>
      <c r="D30" s="5"/>
      <c r="E30" s="22" t="s">
        <v>174</v>
      </c>
      <c r="F30" s="22" t="s">
        <v>137</v>
      </c>
      <c r="G30" s="23" t="s">
        <v>175</v>
      </c>
      <c r="H30" s="23">
        <v>-23.406041999999999</v>
      </c>
      <c r="I30" s="23">
        <v>-46.853830000000002</v>
      </c>
      <c r="J30" s="24" t="s">
        <v>160</v>
      </c>
      <c r="K30" s="25"/>
      <c r="L30" s="24" t="s">
        <v>140</v>
      </c>
      <c r="M30" s="24" t="s">
        <v>141</v>
      </c>
      <c r="N30" s="26">
        <v>90</v>
      </c>
      <c r="O30" s="27" t="s">
        <v>142</v>
      </c>
      <c r="P30" s="27" t="s">
        <v>143</v>
      </c>
      <c r="Q30" s="26">
        <f t="shared" si="0"/>
        <v>180</v>
      </c>
      <c r="R30" s="27">
        <v>1</v>
      </c>
      <c r="S30" s="28">
        <v>3.5</v>
      </c>
      <c r="T30" s="28">
        <v>7.1</v>
      </c>
      <c r="U30" s="29"/>
      <c r="V30" s="29"/>
      <c r="W30" s="29"/>
      <c r="X30" s="28">
        <v>3.3</v>
      </c>
      <c r="Y30" s="27"/>
      <c r="Z30" s="29"/>
      <c r="AA30" s="27"/>
      <c r="AB30" s="27"/>
      <c r="AC30" s="27"/>
      <c r="AD30" s="27" t="s">
        <v>144</v>
      </c>
      <c r="AE30" s="27" t="s">
        <v>145</v>
      </c>
      <c r="AF30" s="27">
        <v>22.1</v>
      </c>
      <c r="AG30" s="27">
        <v>7.4</v>
      </c>
      <c r="AH30" s="27">
        <v>1</v>
      </c>
      <c r="AI30" s="27">
        <v>0.25</v>
      </c>
      <c r="AJ30" s="27">
        <v>2.2999999999999998</v>
      </c>
      <c r="AK30" s="27">
        <f t="shared" si="1"/>
        <v>2.0499999999999998</v>
      </c>
      <c r="AL30" s="27" t="s">
        <v>143</v>
      </c>
      <c r="AM30" s="27" t="s">
        <v>143</v>
      </c>
      <c r="AN30" s="27"/>
      <c r="AO30" s="27">
        <f t="shared" si="2"/>
        <v>2</v>
      </c>
      <c r="AP30" s="27"/>
      <c r="AQ30" s="27"/>
      <c r="AR30" s="27"/>
      <c r="AS30" s="27"/>
      <c r="AT30" s="27"/>
      <c r="AU30" s="27"/>
      <c r="AV30" s="27">
        <f t="shared" si="3"/>
        <v>0</v>
      </c>
      <c r="AW30" s="27"/>
      <c r="AX30" s="28">
        <f>VLOOKUP(J30,ABNT5101!$I$3:$J$9,2)</f>
        <v>10</v>
      </c>
      <c r="AY30" s="28">
        <f>VLOOKUP(J30,ABNT5101!$I$3:$M$9,5)</f>
        <v>0.18</v>
      </c>
      <c r="AZ30" s="28" t="str">
        <f>_xlfn.XLOOKUP(J30,ABNT5101!I:I,ABNT5101!L:L)</f>
        <v>-</v>
      </c>
      <c r="BA30" s="28">
        <f>_xlfn.XLOOKUP(J30,ABNT5101!$I:$I,ABNT5101!M:M)</f>
        <v>0.18</v>
      </c>
      <c r="BB30" s="28" t="str">
        <f>_xlfn.XLOOKUP(J30,ABNT5101!$I:$I,ABNT5101!N:N)</f>
        <v>-</v>
      </c>
      <c r="BC30" s="28">
        <f>_xlfn.XLOOKUP(J30,ABNT5101!$I:$I,ABNT5101!O:O)</f>
        <v>16</v>
      </c>
      <c r="BD30" s="31" t="str">
        <f t="shared" si="4"/>
        <v>NÃO ATENDE</v>
      </c>
      <c r="BE30" s="32">
        <f t="shared" si="5"/>
        <v>-1</v>
      </c>
      <c r="BF30" s="32">
        <f t="shared" si="6"/>
        <v>-1</v>
      </c>
      <c r="BG30" s="32" t="str">
        <f t="shared" si="7"/>
        <v>-</v>
      </c>
      <c r="BH30" s="33"/>
      <c r="BI30" s="33"/>
      <c r="BJ30" s="34"/>
      <c r="BK30" s="34"/>
      <c r="BL30" s="35"/>
      <c r="BM30" s="34"/>
      <c r="BN30" s="31" t="str">
        <f t="shared" si="8"/>
        <v>NÃO ATENDE</v>
      </c>
      <c r="BO30" s="31" t="str">
        <f t="shared" si="9"/>
        <v>NÃO ATENDE</v>
      </c>
      <c r="BP30" s="31" t="str">
        <f t="shared" si="10"/>
        <v>NÃO ATENDE</v>
      </c>
      <c r="BQ30" s="31" t="str">
        <f t="shared" si="11"/>
        <v>ATENDE</v>
      </c>
      <c r="BR30" s="36" t="str">
        <f t="shared" si="12"/>
        <v>C4</v>
      </c>
      <c r="BS30" s="36" t="str">
        <f t="shared" si="13"/>
        <v>P6</v>
      </c>
      <c r="BT30" s="37">
        <f t="shared" si="14"/>
        <v>-1</v>
      </c>
      <c r="BU30" s="33"/>
      <c r="BV30" s="33"/>
      <c r="BW30" s="36">
        <f>IF(BS30="-","-",_xlfn.XLOOKUP(BS30,ABNT5101!$B$4:$B$9,ABNT5101!$C$4:$C$9))</f>
        <v>3</v>
      </c>
      <c r="BX30" s="36">
        <f>IF(BS30="-","-",_xlfn.XLOOKUP(BS30,ABNT5101!$B$4:$B$9,ABNT5101!$D$4:$D$9))</f>
        <v>0.6</v>
      </c>
      <c r="BY30" s="31" t="str">
        <f t="shared" si="15"/>
        <v>NÃO ATENDE</v>
      </c>
      <c r="BZ30" s="31" t="str">
        <f t="shared" si="16"/>
        <v>NÃO ATENDE</v>
      </c>
      <c r="CA30" s="31" t="str">
        <f t="shared" si="17"/>
        <v>NÃO ATENDE</v>
      </c>
      <c r="CB30" s="36" t="str">
        <f t="shared" si="18"/>
        <v>P6</v>
      </c>
      <c r="CC30" s="37">
        <f t="shared" si="19"/>
        <v>-1</v>
      </c>
      <c r="CD30" s="38"/>
      <c r="CE30" s="38"/>
      <c r="CF30" s="31">
        <f>IF(CB30="-","-",_xlfn.XLOOKUP(CB30,ABNT5101!$B$4:$B$9,ABNT5101!$C$4:$C$9))</f>
        <v>3</v>
      </c>
      <c r="CG30" s="36">
        <f>IF(CB30="-","-",_xlfn.XLOOKUP(CB30,ABNT5101!$B$4:$B$9,ABNT5101!$D$4:$D$9))</f>
        <v>0.6</v>
      </c>
      <c r="CH30" s="31" t="str">
        <f t="shared" si="20"/>
        <v>NÃO ATENDE</v>
      </c>
      <c r="CI30" s="31" t="str">
        <f t="shared" si="21"/>
        <v>NÃO ATENDE</v>
      </c>
      <c r="CJ30" s="31" t="str">
        <f t="shared" si="22"/>
        <v>NÃO ATENDE</v>
      </c>
      <c r="CK30" s="39" t="e">
        <f>_xlfn.XLOOKUP(CL30,'Banco de dados'!$B:$B,'Banco de dados'!$D:$D)</f>
        <v>#N/A</v>
      </c>
      <c r="CL30" s="40"/>
      <c r="CM30" s="39" t="e">
        <f>_xlfn.XLOOKUP(CL30,'Banco de dados'!$B:$B,'Banco de dados'!$E:$E)</f>
        <v>#N/A</v>
      </c>
      <c r="CN30" s="39"/>
      <c r="CO30" s="39" t="e">
        <f>IF(CN30="-","-",_xlfn.XLOOKUP(CN30,'Banco de dados'!$B:$B,'Banco de dados'!$E:$E))</f>
        <v>#N/A</v>
      </c>
      <c r="CP30" s="41">
        <f t="shared" si="23"/>
        <v>1</v>
      </c>
      <c r="CQ30" s="39" t="e">
        <f>_xlfn.XLOOKUP(CL30,'Banco de dados'!$B:$B,'Banco de dados'!$H:$H)</f>
        <v>#N/A</v>
      </c>
      <c r="CR30" s="39" t="e">
        <f t="array" aca="1" ref="CR30" ca="1">_xludf.xlookup(CN30,'Banco de dados'!$B:$B,'Banco de dados'!$H:$H)</f>
        <v>#NAME?</v>
      </c>
      <c r="CS30" s="39" t="e">
        <f t="array" aca="1" ref="CS30" ca="1">_xludf.xlookup(CL30,'Banco de dados'!$B:$B,'Banco de dados'!$F:$F)</f>
        <v>#NAME?</v>
      </c>
      <c r="CT30" s="39" t="e">
        <f t="array" aca="1" ref="CT30" ca="1">_xludf.xlookup(CN30,'Banco de dados'!$B:$B,'Banco de dados'!$F:$F)</f>
        <v>#NAME?</v>
      </c>
      <c r="CU30" s="42"/>
      <c r="CV30" s="42"/>
      <c r="CW30" s="39" t="str">
        <f>IF(AJ30=0.5,"Suporte",IF(AND(AJ30&gt;='Braços de IP'!$B$9,AJ30&lt;='Braços de IP'!$D$9),'Braços de IP'!$E$9,IF(AND(AJ30&gt;='Braços de IP'!$B$10,AJ30&lt;='Braços de IP'!$D$10),'Braços de IP'!$E$10,IF(AND(AJ30&gt;='Braços de IP'!$B$11,AJ30&lt;='Braços de IP'!$D$11),'Braços de IP'!$E$11,IF(AND(AJ30&gt;='Braços de IP'!$B$12,AJ30&lt;='Braços de IP'!$D$12),'Braços de IP'!$E$12,IF(AND(AJ30&gt;='Braços de IP'!$B$13,AJ30&lt;='Braços de IP'!$D$13),'Braços de IP'!$E$13,IF(AND(AJ30&gt;='Braços de IP'!$B$14,AJ30&lt;='Braços de IP'!$D$14),'Braços de IP'!$E$14,"ERRO")))))))</f>
        <v>Médio II</v>
      </c>
      <c r="CX30" s="42"/>
      <c r="CY30" s="39" t="str">
        <f>IF($CX30="","",VLOOKUP($CX30,'Braços de IP'!$E$9:$I$15,2,0))</f>
        <v/>
      </c>
      <c r="CZ30" s="43" t="str">
        <f>IF($CX30="","",VLOOKUP($CX30,'Braços de IP'!$E$9:$I$15,5,0))</f>
        <v/>
      </c>
      <c r="DA30" s="39"/>
      <c r="DB30" s="39"/>
      <c r="DC30" s="39"/>
      <c r="DD30" s="39"/>
      <c r="DE30" s="39"/>
      <c r="DF30" s="39"/>
      <c r="DG30" s="44" t="e">
        <f t="shared" si="24"/>
        <v>#N/A</v>
      </c>
      <c r="DH30" s="45">
        <f t="shared" si="25"/>
        <v>90</v>
      </c>
      <c r="DI30" s="44" t="e">
        <f t="shared" si="26"/>
        <v>#N/A</v>
      </c>
      <c r="DJ30" s="46" t="e">
        <f t="shared" si="27"/>
        <v>#N/A</v>
      </c>
      <c r="DK30" s="47"/>
      <c r="DL30" s="48"/>
      <c r="DM30" s="49"/>
      <c r="DN30" s="23" t="s">
        <v>148</v>
      </c>
      <c r="DO30" s="23"/>
      <c r="DP30" s="5"/>
      <c r="DQ30" s="50" t="e">
        <f t="shared" si="28"/>
        <v>#VALUE!</v>
      </c>
      <c r="DR30" s="5"/>
      <c r="DS30" s="5" t="s">
        <v>6</v>
      </c>
      <c r="DT30" s="5">
        <f t="shared" si="29"/>
        <v>0</v>
      </c>
      <c r="DU30" s="50" t="e">
        <f t="shared" si="30"/>
        <v>#DIV/0!</v>
      </c>
      <c r="DV30" s="50" t="e">
        <f t="shared" si="31"/>
        <v>#DIV/0!</v>
      </c>
      <c r="DW30" s="5"/>
    </row>
    <row r="31" spans="1:127" ht="14.25" hidden="1" customHeight="1" x14ac:dyDescent="0.3">
      <c r="B31" s="5"/>
      <c r="C31" s="5"/>
      <c r="D31" s="5"/>
      <c r="E31" s="22" t="s">
        <v>174</v>
      </c>
      <c r="F31" s="22" t="s">
        <v>137</v>
      </c>
      <c r="G31" s="23" t="s">
        <v>175</v>
      </c>
      <c r="H31" s="23">
        <v>-23.406041999999999</v>
      </c>
      <c r="I31" s="23">
        <v>-46.853830000000002</v>
      </c>
      <c r="J31" s="24" t="s">
        <v>160</v>
      </c>
      <c r="K31" s="25"/>
      <c r="L31" s="24" t="s">
        <v>140</v>
      </c>
      <c r="M31" s="24" t="s">
        <v>141</v>
      </c>
      <c r="N31" s="26">
        <v>90</v>
      </c>
      <c r="O31" s="27" t="s">
        <v>142</v>
      </c>
      <c r="P31" s="27" t="s">
        <v>143</v>
      </c>
      <c r="Q31" s="26">
        <f t="shared" si="0"/>
        <v>180</v>
      </c>
      <c r="R31" s="27">
        <v>1</v>
      </c>
      <c r="S31" s="28">
        <v>3.5</v>
      </c>
      <c r="T31" s="28">
        <v>7.1</v>
      </c>
      <c r="U31" s="29"/>
      <c r="V31" s="29"/>
      <c r="W31" s="29"/>
      <c r="X31" s="28">
        <v>3.3</v>
      </c>
      <c r="Y31" s="27"/>
      <c r="Z31" s="29"/>
      <c r="AA31" s="27"/>
      <c r="AB31" s="27"/>
      <c r="AC31" s="27"/>
      <c r="AD31" s="27" t="s">
        <v>144</v>
      </c>
      <c r="AE31" s="27" t="s">
        <v>145</v>
      </c>
      <c r="AF31" s="27">
        <v>22.1</v>
      </c>
      <c r="AG31" s="27">
        <v>7.4</v>
      </c>
      <c r="AH31" s="27">
        <v>1</v>
      </c>
      <c r="AI31" s="27">
        <v>0.25</v>
      </c>
      <c r="AJ31" s="27">
        <v>2.2999999999999998</v>
      </c>
      <c r="AK31" s="27">
        <f t="shared" si="1"/>
        <v>2.0499999999999998</v>
      </c>
      <c r="AL31" s="27" t="s">
        <v>143</v>
      </c>
      <c r="AM31" s="27" t="s">
        <v>143</v>
      </c>
      <c r="AN31" s="27"/>
      <c r="AO31" s="27">
        <f t="shared" si="2"/>
        <v>2</v>
      </c>
      <c r="AP31" s="27"/>
      <c r="AQ31" s="27"/>
      <c r="AR31" s="27"/>
      <c r="AS31" s="27"/>
      <c r="AT31" s="27"/>
      <c r="AU31" s="27"/>
      <c r="AV31" s="27">
        <f t="shared" si="3"/>
        <v>0</v>
      </c>
      <c r="AW31" s="27"/>
      <c r="AX31" s="28">
        <f>VLOOKUP(J31,ABNT5101!$I$3:$J$9,2)</f>
        <v>10</v>
      </c>
      <c r="AY31" s="28">
        <f>VLOOKUP(J31,ABNT5101!$I$3:$M$9,5)</f>
        <v>0.18</v>
      </c>
      <c r="AZ31" s="28" t="str">
        <f>_xlfn.XLOOKUP(J31,ABNT5101!I:I,ABNT5101!L:L)</f>
        <v>-</v>
      </c>
      <c r="BA31" s="28">
        <f>_xlfn.XLOOKUP(J31,ABNT5101!$I:$I,ABNT5101!M:M)</f>
        <v>0.18</v>
      </c>
      <c r="BB31" s="28" t="str">
        <f>_xlfn.XLOOKUP(J31,ABNT5101!$I:$I,ABNT5101!N:N)</f>
        <v>-</v>
      </c>
      <c r="BC31" s="28">
        <f>_xlfn.XLOOKUP(J31,ABNT5101!$I:$I,ABNT5101!O:O)</f>
        <v>16</v>
      </c>
      <c r="BD31" s="31" t="str">
        <f t="shared" si="4"/>
        <v>NÃO ATENDE</v>
      </c>
      <c r="BE31" s="32">
        <f t="shared" si="5"/>
        <v>-1</v>
      </c>
      <c r="BF31" s="32">
        <f t="shared" si="6"/>
        <v>-1</v>
      </c>
      <c r="BG31" s="32" t="str">
        <f t="shared" si="7"/>
        <v>-</v>
      </c>
      <c r="BH31" s="33"/>
      <c r="BI31" s="33"/>
      <c r="BJ31" s="34"/>
      <c r="BK31" s="34"/>
      <c r="BL31" s="35"/>
      <c r="BM31" s="34"/>
      <c r="BN31" s="31" t="str">
        <f t="shared" si="8"/>
        <v>NÃO ATENDE</v>
      </c>
      <c r="BO31" s="31" t="str">
        <f t="shared" si="9"/>
        <v>NÃO ATENDE</v>
      </c>
      <c r="BP31" s="31" t="str">
        <f t="shared" si="10"/>
        <v>NÃO ATENDE</v>
      </c>
      <c r="BQ31" s="31" t="str">
        <f t="shared" si="11"/>
        <v>ATENDE</v>
      </c>
      <c r="BR31" s="36" t="str">
        <f t="shared" si="12"/>
        <v>C4</v>
      </c>
      <c r="BS31" s="36" t="str">
        <f t="shared" si="13"/>
        <v>P6</v>
      </c>
      <c r="BT31" s="37">
        <f t="shared" si="14"/>
        <v>-1</v>
      </c>
      <c r="BU31" s="33"/>
      <c r="BV31" s="33"/>
      <c r="BW31" s="36">
        <f>IF(BS31="-","-",_xlfn.XLOOKUP(BS31,ABNT5101!$B$4:$B$9,ABNT5101!$C$4:$C$9))</f>
        <v>3</v>
      </c>
      <c r="BX31" s="36">
        <f>IF(BS31="-","-",_xlfn.XLOOKUP(BS31,ABNT5101!$B$4:$B$9,ABNT5101!$D$4:$D$9))</f>
        <v>0.6</v>
      </c>
      <c r="BY31" s="31" t="str">
        <f t="shared" si="15"/>
        <v>NÃO ATENDE</v>
      </c>
      <c r="BZ31" s="31" t="str">
        <f t="shared" si="16"/>
        <v>NÃO ATENDE</v>
      </c>
      <c r="CA31" s="31" t="str">
        <f t="shared" si="17"/>
        <v>NÃO ATENDE</v>
      </c>
      <c r="CB31" s="36" t="str">
        <f t="shared" si="18"/>
        <v>P6</v>
      </c>
      <c r="CC31" s="37">
        <f t="shared" si="19"/>
        <v>-1</v>
      </c>
      <c r="CD31" s="38"/>
      <c r="CE31" s="38"/>
      <c r="CF31" s="31">
        <f>IF(CB31="-","-",_xlfn.XLOOKUP(CB31,ABNT5101!$B$4:$B$9,ABNT5101!$C$4:$C$9))</f>
        <v>3</v>
      </c>
      <c r="CG31" s="36">
        <f>IF(CB31="-","-",_xlfn.XLOOKUP(CB31,ABNT5101!$B$4:$B$9,ABNT5101!$D$4:$D$9))</f>
        <v>0.6</v>
      </c>
      <c r="CH31" s="31" t="str">
        <f t="shared" si="20"/>
        <v>NÃO ATENDE</v>
      </c>
      <c r="CI31" s="31" t="str">
        <f t="shared" si="21"/>
        <v>NÃO ATENDE</v>
      </c>
      <c r="CJ31" s="31" t="str">
        <f t="shared" si="22"/>
        <v>NÃO ATENDE</v>
      </c>
      <c r="CK31" s="39" t="e">
        <f>_xlfn.XLOOKUP(CL31,'Banco de dados'!$B:$B,'Banco de dados'!$D:$D)</f>
        <v>#N/A</v>
      </c>
      <c r="CL31" s="40"/>
      <c r="CM31" s="39" t="e">
        <f>_xlfn.XLOOKUP(CL31,'Banco de dados'!$B:$B,'Banco de dados'!$E:$E)</f>
        <v>#N/A</v>
      </c>
      <c r="CN31" s="39"/>
      <c r="CO31" s="39" t="e">
        <f>IF(CN31="-","-",_xlfn.XLOOKUP(CN31,'Banco de dados'!$B:$B,'Banco de dados'!$E:$E))</f>
        <v>#N/A</v>
      </c>
      <c r="CP31" s="41">
        <f t="shared" si="23"/>
        <v>1</v>
      </c>
      <c r="CQ31" s="39" t="e">
        <f>_xlfn.XLOOKUP(CL31,'Banco de dados'!$B:$B,'Banco de dados'!$H:$H)</f>
        <v>#N/A</v>
      </c>
      <c r="CR31" s="39" t="e">
        <f t="array" aca="1" ref="CR31" ca="1">_xludf.xlookup(CN31,'Banco de dados'!$B:$B,'Banco de dados'!$H:$H)</f>
        <v>#NAME?</v>
      </c>
      <c r="CS31" s="39" t="e">
        <f t="array" aca="1" ref="CS31" ca="1">_xludf.xlookup(CL31,'Banco de dados'!$B:$B,'Banco de dados'!$F:$F)</f>
        <v>#NAME?</v>
      </c>
      <c r="CT31" s="39" t="e">
        <f t="array" aca="1" ref="CT31" ca="1">_xludf.xlookup(CN31,'Banco de dados'!$B:$B,'Banco de dados'!$F:$F)</f>
        <v>#NAME?</v>
      </c>
      <c r="CU31" s="42"/>
      <c r="CV31" s="42"/>
      <c r="CW31" s="39" t="str">
        <f>IF(AJ31=0.5,"Suporte",IF(AND(AJ31&gt;='Braços de IP'!$B$9,AJ31&lt;='Braços de IP'!$D$9),'Braços de IP'!$E$9,IF(AND(AJ31&gt;='Braços de IP'!$B$10,AJ31&lt;='Braços de IP'!$D$10),'Braços de IP'!$E$10,IF(AND(AJ31&gt;='Braços de IP'!$B$11,AJ31&lt;='Braços de IP'!$D$11),'Braços de IP'!$E$11,IF(AND(AJ31&gt;='Braços de IP'!$B$12,AJ31&lt;='Braços de IP'!$D$12),'Braços de IP'!$E$12,IF(AND(AJ31&gt;='Braços de IP'!$B$13,AJ31&lt;='Braços de IP'!$D$13),'Braços de IP'!$E$13,IF(AND(AJ31&gt;='Braços de IP'!$B$14,AJ31&lt;='Braços de IP'!$D$14),'Braços de IP'!$E$14,"ERRO")))))))</f>
        <v>Médio II</v>
      </c>
      <c r="CX31" s="42"/>
      <c r="CY31" s="39" t="str">
        <f>IF($CX31="","",VLOOKUP($CX31,'Braços de IP'!$E$9:$I$15,2,0))</f>
        <v/>
      </c>
      <c r="CZ31" s="43" t="str">
        <f>IF($CX31="","",VLOOKUP($CX31,'Braços de IP'!$E$9:$I$15,5,0))</f>
        <v/>
      </c>
      <c r="DA31" s="39"/>
      <c r="DB31" s="39"/>
      <c r="DC31" s="39"/>
      <c r="DD31" s="39"/>
      <c r="DE31" s="39"/>
      <c r="DF31" s="39"/>
      <c r="DG31" s="44" t="e">
        <f t="shared" si="24"/>
        <v>#N/A</v>
      </c>
      <c r="DH31" s="45">
        <f t="shared" si="25"/>
        <v>90</v>
      </c>
      <c r="DI31" s="44" t="e">
        <f t="shared" si="26"/>
        <v>#N/A</v>
      </c>
      <c r="DJ31" s="46" t="e">
        <f t="shared" si="27"/>
        <v>#N/A</v>
      </c>
      <c r="DK31" s="47"/>
      <c r="DL31" s="48"/>
      <c r="DM31" s="49"/>
      <c r="DN31" s="23" t="s">
        <v>148</v>
      </c>
      <c r="DO31" s="23"/>
      <c r="DQ31" s="50" t="e">
        <f t="shared" si="28"/>
        <v>#VALUE!</v>
      </c>
      <c r="DS31" s="5" t="s">
        <v>6</v>
      </c>
      <c r="DT31" s="5">
        <f t="shared" si="29"/>
        <v>0</v>
      </c>
      <c r="DU31" s="50" t="e">
        <f t="shared" si="30"/>
        <v>#DIV/0!</v>
      </c>
      <c r="DV31" s="50" t="e">
        <f t="shared" si="31"/>
        <v>#DIV/0!</v>
      </c>
    </row>
    <row r="32" spans="1:127" ht="14.25" hidden="1" customHeight="1" x14ac:dyDescent="0.3">
      <c r="B32" s="5"/>
      <c r="C32" s="5"/>
      <c r="D32" s="5"/>
      <c r="E32" s="22" t="s">
        <v>176</v>
      </c>
      <c r="F32" s="22" t="s">
        <v>150</v>
      </c>
      <c r="G32" s="23" t="s">
        <v>177</v>
      </c>
      <c r="H32" s="23">
        <v>-23.413899000000001</v>
      </c>
      <c r="I32" s="23">
        <v>-46.845168999999999</v>
      </c>
      <c r="J32" s="24" t="s">
        <v>139</v>
      </c>
      <c r="K32" s="25"/>
      <c r="L32" s="24" t="s">
        <v>152</v>
      </c>
      <c r="M32" s="24" t="s">
        <v>141</v>
      </c>
      <c r="N32" s="26">
        <v>100</v>
      </c>
      <c r="O32" s="27" t="s">
        <v>142</v>
      </c>
      <c r="P32" s="27" t="s">
        <v>143</v>
      </c>
      <c r="Q32" s="26">
        <f t="shared" si="0"/>
        <v>200</v>
      </c>
      <c r="R32" s="27">
        <v>1</v>
      </c>
      <c r="S32" s="28" t="s">
        <v>153</v>
      </c>
      <c r="T32" s="28">
        <v>5.0999999999999996</v>
      </c>
      <c r="U32" s="29"/>
      <c r="V32" s="29"/>
      <c r="W32" s="29"/>
      <c r="X32" s="28" t="s">
        <v>153</v>
      </c>
      <c r="Y32" s="27"/>
      <c r="Z32" s="29"/>
      <c r="AA32" s="27"/>
      <c r="AB32" s="27"/>
      <c r="AC32" s="27"/>
      <c r="AD32" s="27" t="s">
        <v>144</v>
      </c>
      <c r="AE32" s="27" t="s">
        <v>145</v>
      </c>
      <c r="AF32" s="27">
        <v>15.5</v>
      </c>
      <c r="AG32" s="27">
        <v>6.5</v>
      </c>
      <c r="AH32" s="27">
        <v>1</v>
      </c>
      <c r="AI32" s="27">
        <v>0.35</v>
      </c>
      <c r="AJ32" s="27">
        <v>2.5</v>
      </c>
      <c r="AK32" s="27">
        <f t="shared" si="1"/>
        <v>2.15</v>
      </c>
      <c r="AL32" s="27" t="s">
        <v>143</v>
      </c>
      <c r="AM32" s="27" t="s">
        <v>143</v>
      </c>
      <c r="AN32" s="27"/>
      <c r="AO32" s="27">
        <f t="shared" si="2"/>
        <v>2</v>
      </c>
      <c r="AP32" s="27"/>
      <c r="AQ32" s="27"/>
      <c r="AR32" s="27"/>
      <c r="AS32" s="27"/>
      <c r="AT32" s="27"/>
      <c r="AU32" s="27"/>
      <c r="AV32" s="27">
        <f t="shared" si="3"/>
        <v>0</v>
      </c>
      <c r="AW32" s="27"/>
      <c r="AX32" s="28">
        <f>VLOOKUP(J32,ABNT5101!$I$3:$J$9,2)</f>
        <v>7.5</v>
      </c>
      <c r="AY32" s="28">
        <f>VLOOKUP(J32,ABNT5101!$I$3:$M$9,5)</f>
        <v>0.18</v>
      </c>
      <c r="AZ32" s="28" t="str">
        <f>_xlfn.XLOOKUP(J32,ABNT5101!I:I,ABNT5101!L:L)</f>
        <v>-</v>
      </c>
      <c r="BA32" s="28">
        <f>_xlfn.XLOOKUP(J32,ABNT5101!$I:$I,ABNT5101!M:M)</f>
        <v>0.18</v>
      </c>
      <c r="BB32" s="28" t="str">
        <f>_xlfn.XLOOKUP(J32,ABNT5101!$I:$I,ABNT5101!N:N)</f>
        <v>-</v>
      </c>
      <c r="BC32" s="28">
        <f>_xlfn.XLOOKUP(J32,ABNT5101!$I:$I,ABNT5101!O:O)</f>
        <v>16</v>
      </c>
      <c r="BD32" s="31" t="str">
        <f t="shared" si="4"/>
        <v>NÃO ATENDE</v>
      </c>
      <c r="BE32" s="32">
        <f t="shared" si="5"/>
        <v>-1</v>
      </c>
      <c r="BF32" s="32">
        <f t="shared" si="6"/>
        <v>-1</v>
      </c>
      <c r="BG32" s="32" t="str">
        <f t="shared" si="7"/>
        <v>-</v>
      </c>
      <c r="BH32" s="33"/>
      <c r="BI32" s="33"/>
      <c r="BJ32" s="34"/>
      <c r="BK32" s="34"/>
      <c r="BL32" s="35"/>
      <c r="BM32" s="34"/>
      <c r="BN32" s="31" t="str">
        <f t="shared" si="8"/>
        <v>NÃO ATENDE</v>
      </c>
      <c r="BO32" s="31" t="str">
        <f t="shared" si="9"/>
        <v>NÃO ATENDE</v>
      </c>
      <c r="BP32" s="31" t="str">
        <f t="shared" si="10"/>
        <v>NÃO ATENDE</v>
      </c>
      <c r="BQ32" s="31" t="str">
        <f t="shared" si="11"/>
        <v>ATENDE</v>
      </c>
      <c r="BR32" s="36" t="str">
        <f t="shared" si="12"/>
        <v>C5</v>
      </c>
      <c r="BS32" s="36" t="str">
        <f t="shared" si="13"/>
        <v>Sem Passeio</v>
      </c>
      <c r="BT32" s="37" t="e">
        <f t="shared" si="14"/>
        <v>#N/A</v>
      </c>
      <c r="BU32" s="33"/>
      <c r="BV32" s="33"/>
      <c r="BW32" s="36" t="e">
        <f>IF(BS32="-","-",_xlfn.XLOOKUP(BS32,ABNT5101!$B$4:$B$9,ABNT5101!$C$4:$C$9))</f>
        <v>#N/A</v>
      </c>
      <c r="BX32" s="36" t="e">
        <f>IF(BS32="-","-",_xlfn.XLOOKUP(BS32,ABNT5101!$B$4:$B$9,ABNT5101!$D$4:$D$9))</f>
        <v>#N/A</v>
      </c>
      <c r="BY32" s="31" t="e">
        <f t="shared" si="15"/>
        <v>#N/A</v>
      </c>
      <c r="BZ32" s="31" t="e">
        <f t="shared" si="16"/>
        <v>#N/A</v>
      </c>
      <c r="CA32" s="31" t="e">
        <f t="shared" si="17"/>
        <v>#N/A</v>
      </c>
      <c r="CB32" s="36" t="str">
        <f t="shared" si="18"/>
        <v>Sem Passeio</v>
      </c>
      <c r="CC32" s="37" t="e">
        <f t="shared" si="19"/>
        <v>#N/A</v>
      </c>
      <c r="CD32" s="38"/>
      <c r="CE32" s="38"/>
      <c r="CF32" s="31" t="e">
        <f>IF(CB32="-","-",_xlfn.XLOOKUP(CB32,ABNT5101!$B$4:$B$9,ABNT5101!$C$4:$C$9))</f>
        <v>#N/A</v>
      </c>
      <c r="CG32" s="36" t="e">
        <f>IF(CB32="-","-",_xlfn.XLOOKUP(CB32,ABNT5101!$B$4:$B$9,ABNT5101!$D$4:$D$9))</f>
        <v>#N/A</v>
      </c>
      <c r="CH32" s="31" t="e">
        <f t="shared" si="20"/>
        <v>#N/A</v>
      </c>
      <c r="CI32" s="31" t="e">
        <f t="shared" si="21"/>
        <v>#N/A</v>
      </c>
      <c r="CJ32" s="31" t="e">
        <f t="shared" si="22"/>
        <v>#N/A</v>
      </c>
      <c r="CK32" s="39" t="e">
        <f>_xlfn.XLOOKUP(CL32,'Banco de dados'!$B:$B,'Banco de dados'!$D:$D)</f>
        <v>#N/A</v>
      </c>
      <c r="CL32" s="40"/>
      <c r="CM32" s="39" t="e">
        <f>_xlfn.XLOOKUP(CL32,'Banco de dados'!$B:$B,'Banco de dados'!$E:$E)</f>
        <v>#N/A</v>
      </c>
      <c r="CN32" s="39"/>
      <c r="CO32" s="39" t="e">
        <f>IF(CN32="-","-",_xlfn.XLOOKUP(CN32,'Banco de dados'!$B:$B,'Banco de dados'!$E:$E))</f>
        <v>#N/A</v>
      </c>
      <c r="CP32" s="41">
        <f t="shared" si="23"/>
        <v>1</v>
      </c>
      <c r="CQ32" s="39" t="e">
        <f>_xlfn.XLOOKUP(CL32,'Banco de dados'!$B:$B,'Banco de dados'!$H:$H)</f>
        <v>#N/A</v>
      </c>
      <c r="CR32" s="39" t="e">
        <f t="array" aca="1" ref="CR32" ca="1">_xludf.xlookup(CN32,'Banco de dados'!$B:$B,'Banco de dados'!$H:$H)</f>
        <v>#NAME?</v>
      </c>
      <c r="CS32" s="39" t="e">
        <f t="array" aca="1" ref="CS32" ca="1">_xludf.xlookup(CL32,'Banco de dados'!$B:$B,'Banco de dados'!$F:$F)</f>
        <v>#NAME?</v>
      </c>
      <c r="CT32" s="39" t="e">
        <f t="array" aca="1" ref="CT32" ca="1">_xludf.xlookup(CN32,'Banco de dados'!$B:$B,'Banco de dados'!$F:$F)</f>
        <v>#NAME?</v>
      </c>
      <c r="CU32" s="42"/>
      <c r="CV32" s="42"/>
      <c r="CW32" s="39" t="str">
        <f>IF(AJ32=0.5,"Suporte",IF(AND(AJ32&gt;='Braços de IP'!$B$9,AJ32&lt;='Braços de IP'!$D$9),'Braços de IP'!$E$9,IF(AND(AJ32&gt;='Braços de IP'!$B$10,AJ32&lt;='Braços de IP'!$D$10),'Braços de IP'!$E$10,IF(AND(AJ32&gt;='Braços de IP'!$B$11,AJ32&lt;='Braços de IP'!$D$11),'Braços de IP'!$E$11,IF(AND(AJ32&gt;='Braços de IP'!$B$12,AJ32&lt;='Braços de IP'!$D$12),'Braços de IP'!$E$12,IF(AND(AJ32&gt;='Braços de IP'!$B$13,AJ32&lt;='Braços de IP'!$D$13),'Braços de IP'!$E$13,IF(AND(AJ32&gt;='Braços de IP'!$B$14,AJ32&lt;='Braços de IP'!$D$14),'Braços de IP'!$E$14,"ERRO")))))))</f>
        <v>Médio II</v>
      </c>
      <c r="CX32" s="42"/>
      <c r="CY32" s="39" t="str">
        <f>IF($CX32="","",VLOOKUP($CX32,'Braços de IP'!$E$9:$I$15,2,0))</f>
        <v/>
      </c>
      <c r="CZ32" s="43" t="str">
        <f>IF($CX32="","",VLOOKUP($CX32,'Braços de IP'!$E$9:$I$15,5,0))</f>
        <v/>
      </c>
      <c r="DA32" s="39"/>
      <c r="DB32" s="39"/>
      <c r="DC32" s="39"/>
      <c r="DD32" s="39"/>
      <c r="DE32" s="39"/>
      <c r="DF32" s="39"/>
      <c r="DG32" s="44" t="e">
        <f t="shared" si="24"/>
        <v>#N/A</v>
      </c>
      <c r="DH32" s="45">
        <f t="shared" si="25"/>
        <v>100</v>
      </c>
      <c r="DI32" s="44" t="e">
        <f t="shared" si="26"/>
        <v>#N/A</v>
      </c>
      <c r="DJ32" s="46" t="e">
        <f t="shared" si="27"/>
        <v>#N/A</v>
      </c>
      <c r="DK32" s="47"/>
      <c r="DL32" s="48"/>
      <c r="DM32" s="49"/>
      <c r="DN32" s="23" t="s">
        <v>148</v>
      </c>
      <c r="DO32" s="23"/>
      <c r="DQ32" s="50" t="e">
        <f t="shared" si="28"/>
        <v>#VALUE!</v>
      </c>
      <c r="DS32" s="5" t="s">
        <v>6</v>
      </c>
      <c r="DT32" s="5">
        <f t="shared" si="29"/>
        <v>0</v>
      </c>
      <c r="DU32" s="50" t="e">
        <f t="shared" si="30"/>
        <v>#DIV/0!</v>
      </c>
      <c r="DV32" s="50" t="e">
        <f t="shared" si="31"/>
        <v>#DIV/0!</v>
      </c>
    </row>
    <row r="33" spans="2:127" ht="14.25" hidden="1" customHeight="1" x14ac:dyDescent="0.3">
      <c r="B33" s="5"/>
      <c r="C33" s="5"/>
      <c r="D33" s="5"/>
      <c r="E33" s="22" t="s">
        <v>176</v>
      </c>
      <c r="F33" s="22" t="s">
        <v>150</v>
      </c>
      <c r="G33" s="23" t="s">
        <v>177</v>
      </c>
      <c r="H33" s="23">
        <v>-23.413899000000001</v>
      </c>
      <c r="I33" s="23">
        <v>-46.845168999999999</v>
      </c>
      <c r="J33" s="24" t="s">
        <v>139</v>
      </c>
      <c r="K33" s="25"/>
      <c r="L33" s="24" t="s">
        <v>152</v>
      </c>
      <c r="M33" s="24" t="s">
        <v>141</v>
      </c>
      <c r="N33" s="26">
        <v>100</v>
      </c>
      <c r="O33" s="27" t="s">
        <v>142</v>
      </c>
      <c r="P33" s="27" t="s">
        <v>143</v>
      </c>
      <c r="Q33" s="26">
        <f t="shared" si="0"/>
        <v>200</v>
      </c>
      <c r="R33" s="27">
        <v>1</v>
      </c>
      <c r="S33" s="28" t="s">
        <v>153</v>
      </c>
      <c r="T33" s="28">
        <v>5.0999999999999996</v>
      </c>
      <c r="U33" s="29"/>
      <c r="V33" s="29"/>
      <c r="W33" s="29"/>
      <c r="X33" s="28" t="s">
        <v>153</v>
      </c>
      <c r="Y33" s="27"/>
      <c r="Z33" s="29"/>
      <c r="AA33" s="27"/>
      <c r="AB33" s="27"/>
      <c r="AC33" s="27"/>
      <c r="AD33" s="27" t="s">
        <v>144</v>
      </c>
      <c r="AE33" s="27" t="s">
        <v>145</v>
      </c>
      <c r="AF33" s="27">
        <v>15.5</v>
      </c>
      <c r="AG33" s="27">
        <v>6.5</v>
      </c>
      <c r="AH33" s="27">
        <v>1</v>
      </c>
      <c r="AI33" s="27">
        <v>0.35</v>
      </c>
      <c r="AJ33" s="27">
        <v>2.5</v>
      </c>
      <c r="AK33" s="27">
        <f t="shared" si="1"/>
        <v>2.15</v>
      </c>
      <c r="AL33" s="27" t="s">
        <v>143</v>
      </c>
      <c r="AM33" s="27" t="s">
        <v>143</v>
      </c>
      <c r="AN33" s="27"/>
      <c r="AO33" s="27">
        <f t="shared" si="2"/>
        <v>2</v>
      </c>
      <c r="AP33" s="27"/>
      <c r="AQ33" s="27"/>
      <c r="AR33" s="27"/>
      <c r="AS33" s="27"/>
      <c r="AT33" s="27"/>
      <c r="AU33" s="27"/>
      <c r="AV33" s="27">
        <f t="shared" si="3"/>
        <v>0</v>
      </c>
      <c r="AW33" s="27"/>
      <c r="AX33" s="28">
        <f>VLOOKUP(J33,ABNT5101!$I$3:$J$9,2)</f>
        <v>7.5</v>
      </c>
      <c r="AY33" s="28">
        <f>VLOOKUP(J33,ABNT5101!$I$3:$M$9,5)</f>
        <v>0.18</v>
      </c>
      <c r="AZ33" s="28" t="str">
        <f>_xlfn.XLOOKUP(J33,ABNT5101!I:I,ABNT5101!L:L)</f>
        <v>-</v>
      </c>
      <c r="BA33" s="28">
        <f>_xlfn.XLOOKUP(J33,ABNT5101!$I:$I,ABNT5101!M:M)</f>
        <v>0.18</v>
      </c>
      <c r="BB33" s="28" t="str">
        <f>_xlfn.XLOOKUP(J33,ABNT5101!$I:$I,ABNT5101!N:N)</f>
        <v>-</v>
      </c>
      <c r="BC33" s="28">
        <f>_xlfn.XLOOKUP(J33,ABNT5101!$I:$I,ABNT5101!O:O)</f>
        <v>16</v>
      </c>
      <c r="BD33" s="31" t="str">
        <f t="shared" si="4"/>
        <v>NÃO ATENDE</v>
      </c>
      <c r="BE33" s="32">
        <f t="shared" si="5"/>
        <v>-1</v>
      </c>
      <c r="BF33" s="32">
        <f t="shared" si="6"/>
        <v>-1</v>
      </c>
      <c r="BG33" s="32" t="str">
        <f t="shared" si="7"/>
        <v>-</v>
      </c>
      <c r="BH33" s="33"/>
      <c r="BI33" s="33"/>
      <c r="BJ33" s="34"/>
      <c r="BK33" s="34"/>
      <c r="BL33" s="35"/>
      <c r="BM33" s="34"/>
      <c r="BN33" s="31" t="str">
        <f t="shared" si="8"/>
        <v>NÃO ATENDE</v>
      </c>
      <c r="BO33" s="31" t="str">
        <f t="shared" si="9"/>
        <v>NÃO ATENDE</v>
      </c>
      <c r="BP33" s="31" t="str">
        <f t="shared" si="10"/>
        <v>NÃO ATENDE</v>
      </c>
      <c r="BQ33" s="31" t="str">
        <f t="shared" si="11"/>
        <v>ATENDE</v>
      </c>
      <c r="BR33" s="36" t="str">
        <f t="shared" si="12"/>
        <v>C5</v>
      </c>
      <c r="BS33" s="36" t="str">
        <f t="shared" si="13"/>
        <v>Sem Passeio</v>
      </c>
      <c r="BT33" s="37" t="e">
        <f t="shared" si="14"/>
        <v>#N/A</v>
      </c>
      <c r="BU33" s="33"/>
      <c r="BV33" s="33"/>
      <c r="BW33" s="36" t="e">
        <f>IF(BS33="-","-",_xlfn.XLOOKUP(BS33,ABNT5101!$B$4:$B$9,ABNT5101!$C$4:$C$9))</f>
        <v>#N/A</v>
      </c>
      <c r="BX33" s="36" t="e">
        <f>IF(BS33="-","-",_xlfn.XLOOKUP(BS33,ABNT5101!$B$4:$B$9,ABNT5101!$D$4:$D$9))</f>
        <v>#N/A</v>
      </c>
      <c r="BY33" s="31" t="e">
        <f t="shared" si="15"/>
        <v>#N/A</v>
      </c>
      <c r="BZ33" s="31" t="e">
        <f t="shared" si="16"/>
        <v>#N/A</v>
      </c>
      <c r="CA33" s="31" t="e">
        <f t="shared" si="17"/>
        <v>#N/A</v>
      </c>
      <c r="CB33" s="36" t="str">
        <f t="shared" si="18"/>
        <v>Sem Passeio</v>
      </c>
      <c r="CC33" s="37" t="e">
        <f t="shared" si="19"/>
        <v>#N/A</v>
      </c>
      <c r="CD33" s="38"/>
      <c r="CE33" s="38"/>
      <c r="CF33" s="31" t="e">
        <f>IF(CB33="-","-",_xlfn.XLOOKUP(CB33,ABNT5101!$B$4:$B$9,ABNT5101!$C$4:$C$9))</f>
        <v>#N/A</v>
      </c>
      <c r="CG33" s="36" t="e">
        <f>IF(CB33="-","-",_xlfn.XLOOKUP(CB33,ABNT5101!$B$4:$B$9,ABNT5101!$D$4:$D$9))</f>
        <v>#N/A</v>
      </c>
      <c r="CH33" s="31" t="e">
        <f t="shared" si="20"/>
        <v>#N/A</v>
      </c>
      <c r="CI33" s="31" t="e">
        <f t="shared" si="21"/>
        <v>#N/A</v>
      </c>
      <c r="CJ33" s="31" t="e">
        <f t="shared" si="22"/>
        <v>#N/A</v>
      </c>
      <c r="CK33" s="39" t="e">
        <f>_xlfn.XLOOKUP(CL33,'Banco de dados'!$B:$B,'Banco de dados'!$D:$D)</f>
        <v>#N/A</v>
      </c>
      <c r="CL33" s="40"/>
      <c r="CM33" s="39" t="e">
        <f>_xlfn.XLOOKUP(CL33,'Banco de dados'!$B:$B,'Banco de dados'!$E:$E)</f>
        <v>#N/A</v>
      </c>
      <c r="CN33" s="39"/>
      <c r="CO33" s="39" t="e">
        <f>IF(CN33="-","-",_xlfn.XLOOKUP(CN33,'Banco de dados'!$B:$B,'Banco de dados'!$E:$E))</f>
        <v>#N/A</v>
      </c>
      <c r="CP33" s="41">
        <f t="shared" si="23"/>
        <v>1</v>
      </c>
      <c r="CQ33" s="39" t="e">
        <f>_xlfn.XLOOKUP(CL33,'Banco de dados'!$B:$B,'Banco de dados'!$H:$H)</f>
        <v>#N/A</v>
      </c>
      <c r="CR33" s="39" t="e">
        <f t="array" aca="1" ref="CR33" ca="1">_xludf.xlookup(CN33,'Banco de dados'!$B:$B,'Banco de dados'!$H:$H)</f>
        <v>#NAME?</v>
      </c>
      <c r="CS33" s="39" t="e">
        <f t="array" aca="1" ref="CS33" ca="1">_xludf.xlookup(CL33,'Banco de dados'!$B:$B,'Banco de dados'!$F:$F)</f>
        <v>#NAME?</v>
      </c>
      <c r="CT33" s="39" t="e">
        <f t="array" aca="1" ref="CT33" ca="1">_xludf.xlookup(CN33,'Banco de dados'!$B:$B,'Banco de dados'!$F:$F)</f>
        <v>#NAME?</v>
      </c>
      <c r="CU33" s="42"/>
      <c r="CV33" s="42"/>
      <c r="CW33" s="39" t="str">
        <f>IF(AJ33=0.5,"Suporte",IF(AND(AJ33&gt;='Braços de IP'!$B$9,AJ33&lt;='Braços de IP'!$D$9),'Braços de IP'!$E$9,IF(AND(AJ33&gt;='Braços de IP'!$B$10,AJ33&lt;='Braços de IP'!$D$10),'Braços de IP'!$E$10,IF(AND(AJ33&gt;='Braços de IP'!$B$11,AJ33&lt;='Braços de IP'!$D$11),'Braços de IP'!$E$11,IF(AND(AJ33&gt;='Braços de IP'!$B$12,AJ33&lt;='Braços de IP'!$D$12),'Braços de IP'!$E$12,IF(AND(AJ33&gt;='Braços de IP'!$B$13,AJ33&lt;='Braços de IP'!$D$13),'Braços de IP'!$E$13,IF(AND(AJ33&gt;='Braços de IP'!$B$14,AJ33&lt;='Braços de IP'!$D$14),'Braços de IP'!$E$14,"ERRO")))))))</f>
        <v>Médio II</v>
      </c>
      <c r="CX33" s="42"/>
      <c r="CY33" s="39" t="str">
        <f>IF($CX33="","",VLOOKUP($CX33,'Braços de IP'!$E$9:$I$15,2,0))</f>
        <v/>
      </c>
      <c r="CZ33" s="43" t="str">
        <f>IF($CX33="","",VLOOKUP($CX33,'Braços de IP'!$E$9:$I$15,5,0))</f>
        <v/>
      </c>
      <c r="DA33" s="39"/>
      <c r="DB33" s="39"/>
      <c r="DC33" s="39"/>
      <c r="DD33" s="39"/>
      <c r="DE33" s="39"/>
      <c r="DF33" s="39"/>
      <c r="DG33" s="44" t="e">
        <f t="shared" si="24"/>
        <v>#N/A</v>
      </c>
      <c r="DH33" s="45">
        <f t="shared" si="25"/>
        <v>100</v>
      </c>
      <c r="DI33" s="44" t="e">
        <f t="shared" si="26"/>
        <v>#N/A</v>
      </c>
      <c r="DJ33" s="46" t="e">
        <f t="shared" si="27"/>
        <v>#N/A</v>
      </c>
      <c r="DK33" s="47"/>
      <c r="DL33" s="48"/>
      <c r="DM33" s="49"/>
      <c r="DN33" s="23" t="s">
        <v>148</v>
      </c>
      <c r="DO33" s="23"/>
      <c r="DQ33" s="50" t="e">
        <f t="shared" si="28"/>
        <v>#VALUE!</v>
      </c>
      <c r="DS33" s="5" t="s">
        <v>6</v>
      </c>
      <c r="DT33" s="5">
        <f t="shared" si="29"/>
        <v>0</v>
      </c>
      <c r="DU33" s="50" t="e">
        <f t="shared" si="30"/>
        <v>#DIV/0!</v>
      </c>
      <c r="DV33" s="50" t="e">
        <f t="shared" si="31"/>
        <v>#DIV/0!</v>
      </c>
    </row>
    <row r="34" spans="2:127" ht="14.25" hidden="1" customHeight="1" x14ac:dyDescent="0.3">
      <c r="B34" s="5"/>
      <c r="C34" s="5"/>
      <c r="D34" s="5"/>
      <c r="E34" s="22" t="s">
        <v>176</v>
      </c>
      <c r="F34" s="22" t="s">
        <v>150</v>
      </c>
      <c r="G34" s="23" t="s">
        <v>177</v>
      </c>
      <c r="H34" s="23">
        <v>-23.413899000000001</v>
      </c>
      <c r="I34" s="23">
        <v>-46.845168999999999</v>
      </c>
      <c r="J34" s="24" t="s">
        <v>139</v>
      </c>
      <c r="K34" s="25"/>
      <c r="L34" s="24" t="s">
        <v>152</v>
      </c>
      <c r="M34" s="24" t="s">
        <v>141</v>
      </c>
      <c r="N34" s="26">
        <v>100</v>
      </c>
      <c r="O34" s="27" t="s">
        <v>142</v>
      </c>
      <c r="P34" s="27" t="s">
        <v>143</v>
      </c>
      <c r="Q34" s="26">
        <f t="shared" si="0"/>
        <v>200</v>
      </c>
      <c r="R34" s="27">
        <v>1</v>
      </c>
      <c r="S34" s="28" t="s">
        <v>153</v>
      </c>
      <c r="T34" s="28">
        <v>5.0999999999999996</v>
      </c>
      <c r="U34" s="29"/>
      <c r="V34" s="29"/>
      <c r="W34" s="29"/>
      <c r="X34" s="28" t="s">
        <v>153</v>
      </c>
      <c r="Y34" s="27"/>
      <c r="Z34" s="29"/>
      <c r="AA34" s="27"/>
      <c r="AB34" s="27"/>
      <c r="AC34" s="27"/>
      <c r="AD34" s="27" t="s">
        <v>144</v>
      </c>
      <c r="AE34" s="27" t="s">
        <v>145</v>
      </c>
      <c r="AF34" s="27">
        <v>15.5</v>
      </c>
      <c r="AG34" s="27">
        <v>6.5</v>
      </c>
      <c r="AH34" s="27">
        <v>1</v>
      </c>
      <c r="AI34" s="27">
        <v>0.35</v>
      </c>
      <c r="AJ34" s="27">
        <v>2.5</v>
      </c>
      <c r="AK34" s="27">
        <f t="shared" si="1"/>
        <v>2.15</v>
      </c>
      <c r="AL34" s="27" t="s">
        <v>143</v>
      </c>
      <c r="AM34" s="27" t="s">
        <v>143</v>
      </c>
      <c r="AN34" s="27"/>
      <c r="AO34" s="27">
        <f t="shared" si="2"/>
        <v>2</v>
      </c>
      <c r="AP34" s="27"/>
      <c r="AQ34" s="27"/>
      <c r="AR34" s="27"/>
      <c r="AS34" s="27"/>
      <c r="AT34" s="27"/>
      <c r="AU34" s="27"/>
      <c r="AV34" s="27">
        <f t="shared" si="3"/>
        <v>0</v>
      </c>
      <c r="AW34" s="27"/>
      <c r="AX34" s="28">
        <f>VLOOKUP(J34,ABNT5101!$I$3:$J$9,2)</f>
        <v>7.5</v>
      </c>
      <c r="AY34" s="28">
        <f>VLOOKUP(J34,ABNT5101!$I$3:$M$9,5)</f>
        <v>0.18</v>
      </c>
      <c r="AZ34" s="28" t="str">
        <f>_xlfn.XLOOKUP(J34,ABNT5101!I:I,ABNT5101!L:L)</f>
        <v>-</v>
      </c>
      <c r="BA34" s="28">
        <f>_xlfn.XLOOKUP(J34,ABNT5101!$I:$I,ABNT5101!M:M)</f>
        <v>0.18</v>
      </c>
      <c r="BB34" s="28" t="str">
        <f>_xlfn.XLOOKUP(J34,ABNT5101!$I:$I,ABNT5101!N:N)</f>
        <v>-</v>
      </c>
      <c r="BC34" s="28">
        <f>_xlfn.XLOOKUP(J34,ABNT5101!$I:$I,ABNT5101!O:O)</f>
        <v>16</v>
      </c>
      <c r="BD34" s="31" t="str">
        <f t="shared" si="4"/>
        <v>NÃO ATENDE</v>
      </c>
      <c r="BE34" s="32">
        <f t="shared" ref="BE34:BE61" si="32">BH34/AX34-1</f>
        <v>-1</v>
      </c>
      <c r="BF34" s="32">
        <f t="shared" ref="BF34:BF61" si="33">BI34/AY34-1</f>
        <v>-1</v>
      </c>
      <c r="BG34" s="32" t="str">
        <f t="shared" si="7"/>
        <v>-</v>
      </c>
      <c r="BH34" s="33"/>
      <c r="BI34" s="33"/>
      <c r="BJ34" s="34"/>
      <c r="BK34" s="34"/>
      <c r="BL34" s="35"/>
      <c r="BM34" s="34"/>
      <c r="BN34" s="31" t="str">
        <f t="shared" si="8"/>
        <v>NÃO ATENDE</v>
      </c>
      <c r="BO34" s="31" t="str">
        <f t="shared" ref="BO34:BO70" si="34">IF(BH34&gt;=AX34,"ATENDE",IF(BH34&gt;=0.99*AX34,"ATENDIMENTO LIMIAR","NÃO ATENDE"))</f>
        <v>NÃO ATENDE</v>
      </c>
      <c r="BP34" s="31" t="str">
        <f t="shared" ref="BP34:BP70" si="35">IF(BI34&gt;=AY34,"ATENDE",IF(BI34&gt;=(AY34-0.02),"ATENDIMENTO LIMIAR","NÃO ATENDE"))</f>
        <v>NÃO ATENDE</v>
      </c>
      <c r="BQ34" s="31" t="str">
        <f t="shared" si="11"/>
        <v>ATENDE</v>
      </c>
      <c r="BR34" s="36" t="str">
        <f t="shared" si="12"/>
        <v>C5</v>
      </c>
      <c r="BS34" s="36" t="str">
        <f t="shared" si="13"/>
        <v>Sem Passeio</v>
      </c>
      <c r="BT34" s="37" t="e">
        <f t="shared" si="14"/>
        <v>#N/A</v>
      </c>
      <c r="BU34" s="33"/>
      <c r="BV34" s="33"/>
      <c r="BW34" s="36" t="e">
        <f>IF(BS34="-","-",_xlfn.XLOOKUP(BS34,ABNT5101!$B$4:$B$9,ABNT5101!$C$4:$C$9))</f>
        <v>#N/A</v>
      </c>
      <c r="BX34" s="36" t="e">
        <f>IF(BS34="-","-",_xlfn.XLOOKUP(BS34,ABNT5101!$B$4:$B$9,ABNT5101!$D$4:$D$9))</f>
        <v>#N/A</v>
      </c>
      <c r="BY34" s="31" t="e">
        <f t="shared" si="15"/>
        <v>#N/A</v>
      </c>
      <c r="BZ34" s="31" t="e">
        <f t="shared" si="16"/>
        <v>#N/A</v>
      </c>
      <c r="CA34" s="31" t="e">
        <f t="shared" si="17"/>
        <v>#N/A</v>
      </c>
      <c r="CB34" s="36" t="str">
        <f t="shared" ref="CB34:CB65" si="36">BS34</f>
        <v>Sem Passeio</v>
      </c>
      <c r="CC34" s="37" t="e">
        <f t="shared" si="19"/>
        <v>#N/A</v>
      </c>
      <c r="CD34" s="38"/>
      <c r="CE34" s="38"/>
      <c r="CF34" s="31" t="e">
        <f>IF(CB34="-","-",_xlfn.XLOOKUP(CB34,ABNT5101!$B$4:$B$9,ABNT5101!$C$4:$C$9))</f>
        <v>#N/A</v>
      </c>
      <c r="CG34" s="36" t="e">
        <f>IF(CB34="-","-",_xlfn.XLOOKUP(CB34,ABNT5101!$B$4:$B$9,ABNT5101!$D$4:$D$9))</f>
        <v>#N/A</v>
      </c>
      <c r="CH34" s="31" t="e">
        <f t="shared" si="20"/>
        <v>#N/A</v>
      </c>
      <c r="CI34" s="31" t="e">
        <f t="shared" si="21"/>
        <v>#N/A</v>
      </c>
      <c r="CJ34" s="31" t="e">
        <f t="shared" si="22"/>
        <v>#N/A</v>
      </c>
      <c r="CK34" s="39" t="e">
        <f>_xlfn.XLOOKUP(CL34,'Banco de dados'!$B:$B,'Banco de dados'!$D:$D)</f>
        <v>#N/A</v>
      </c>
      <c r="CL34" s="40"/>
      <c r="CM34" s="39" t="e">
        <f>_xlfn.XLOOKUP(CL34,'Banco de dados'!$B:$B,'Banco de dados'!$E:$E)</f>
        <v>#N/A</v>
      </c>
      <c r="CN34" s="39"/>
      <c r="CO34" s="39" t="e">
        <f>IF(CN34="-","-",_xlfn.XLOOKUP(CN34,'Banco de dados'!$B:$B,'Banco de dados'!$E:$E))</f>
        <v>#N/A</v>
      </c>
      <c r="CP34" s="41">
        <f t="shared" si="23"/>
        <v>1</v>
      </c>
      <c r="CQ34" s="39" t="e">
        <f>_xlfn.XLOOKUP(CL34,'Banco de dados'!$B:$B,'Banco de dados'!$H:$H)</f>
        <v>#N/A</v>
      </c>
      <c r="CR34" s="39" t="e">
        <f t="array" aca="1" ref="CR34" ca="1">_xludf.xlookup(CN34,'Banco de dados'!$B:$B,'Banco de dados'!$H:$H)</f>
        <v>#NAME?</v>
      </c>
      <c r="CS34" s="39" t="e">
        <f t="array" aca="1" ref="CS34" ca="1">_xludf.xlookup(CL34,'Banco de dados'!$B:$B,'Banco de dados'!$F:$F)</f>
        <v>#NAME?</v>
      </c>
      <c r="CT34" s="39" t="e">
        <f t="array" aca="1" ref="CT34" ca="1">_xludf.xlookup(CN34,'Banco de dados'!$B:$B,'Banco de dados'!$F:$F)</f>
        <v>#NAME?</v>
      </c>
      <c r="CU34" s="42"/>
      <c r="CV34" s="42"/>
      <c r="CW34" s="39" t="str">
        <f>IF(AJ34=0.5,"Suporte",IF(AND(AJ34&gt;='Braços de IP'!$B$9,AJ34&lt;='Braços de IP'!$D$9),'Braços de IP'!$E$9,IF(AND(AJ34&gt;='Braços de IP'!$B$10,AJ34&lt;='Braços de IP'!$D$10),'Braços de IP'!$E$10,IF(AND(AJ34&gt;='Braços de IP'!$B$11,AJ34&lt;='Braços de IP'!$D$11),'Braços de IP'!$E$11,IF(AND(AJ34&gt;='Braços de IP'!$B$12,AJ34&lt;='Braços de IP'!$D$12),'Braços de IP'!$E$12,IF(AND(AJ34&gt;='Braços de IP'!$B$13,AJ34&lt;='Braços de IP'!$D$13),'Braços de IP'!$E$13,IF(AND(AJ34&gt;='Braços de IP'!$B$14,AJ34&lt;='Braços de IP'!$D$14),'Braços de IP'!$E$14,"ERRO")))))))</f>
        <v>Médio II</v>
      </c>
      <c r="CX34" s="42"/>
      <c r="CY34" s="39" t="str">
        <f>IF($CX34="","",VLOOKUP($CX34,'Braços de IP'!$E$9:$I$15,2,0))</f>
        <v/>
      </c>
      <c r="CZ34" s="43" t="str">
        <f>IF($CX34="","",VLOOKUP($CX34,'Braços de IP'!$E$9:$I$15,5,0))</f>
        <v/>
      </c>
      <c r="DA34" s="39"/>
      <c r="DB34" s="39"/>
      <c r="DC34" s="39"/>
      <c r="DD34" s="39"/>
      <c r="DE34" s="39"/>
      <c r="DF34" s="39"/>
      <c r="DG34" s="44" t="e">
        <f t="shared" si="24"/>
        <v>#N/A</v>
      </c>
      <c r="DH34" s="45">
        <f t="shared" si="25"/>
        <v>100</v>
      </c>
      <c r="DI34" s="44" t="e">
        <f t="shared" si="26"/>
        <v>#N/A</v>
      </c>
      <c r="DJ34" s="46" t="e">
        <f t="shared" si="27"/>
        <v>#N/A</v>
      </c>
      <c r="DK34" s="47"/>
      <c r="DL34" s="48"/>
      <c r="DM34" s="49"/>
      <c r="DN34" s="23" t="s">
        <v>148</v>
      </c>
      <c r="DO34" s="23"/>
      <c r="DP34" s="5"/>
      <c r="DQ34" s="50" t="e">
        <f t="shared" si="28"/>
        <v>#VALUE!</v>
      </c>
      <c r="DR34" s="5"/>
      <c r="DS34" s="5" t="s">
        <v>6</v>
      </c>
      <c r="DT34" s="5">
        <f t="shared" ref="DT34:DT61" si="37">COUNTIF(J:J,DS34)/3</f>
        <v>0</v>
      </c>
      <c r="DU34" s="50" t="e">
        <f t="shared" ref="DU34:DU61" si="38">DT34/$DT$414</f>
        <v>#DIV/0!</v>
      </c>
      <c r="DV34" s="50" t="e">
        <f t="shared" ref="DV34:DV61" si="39">DT34/SUM($DT$315:$DT$342)</f>
        <v>#DIV/0!</v>
      </c>
      <c r="DW34" s="5"/>
    </row>
    <row r="35" spans="2:127" ht="14.25" hidden="1" customHeight="1" x14ac:dyDescent="0.3">
      <c r="B35" s="5"/>
      <c r="C35" s="5"/>
      <c r="D35" s="5"/>
      <c r="E35" s="22" t="s">
        <v>178</v>
      </c>
      <c r="F35" s="22" t="s">
        <v>137</v>
      </c>
      <c r="G35" s="23" t="s">
        <v>179</v>
      </c>
      <c r="H35" s="23">
        <v>-23.335708</v>
      </c>
      <c r="I35" s="23">
        <v>-46.836128000000002</v>
      </c>
      <c r="J35" s="24" t="s">
        <v>156</v>
      </c>
      <c r="K35" s="25"/>
      <c r="L35" s="24" t="s">
        <v>180</v>
      </c>
      <c r="M35" s="24" t="s">
        <v>141</v>
      </c>
      <c r="N35" s="26">
        <v>120</v>
      </c>
      <c r="O35" s="27" t="s">
        <v>142</v>
      </c>
      <c r="P35" s="27" t="s">
        <v>143</v>
      </c>
      <c r="Q35" s="26">
        <f t="shared" si="0"/>
        <v>240</v>
      </c>
      <c r="R35" s="27">
        <v>1</v>
      </c>
      <c r="S35" s="28">
        <v>4</v>
      </c>
      <c r="T35" s="28">
        <v>11.3</v>
      </c>
      <c r="U35" s="29"/>
      <c r="V35" s="29"/>
      <c r="W35" s="29"/>
      <c r="X35" s="28">
        <v>2.9</v>
      </c>
      <c r="Y35" s="27"/>
      <c r="Z35" s="27"/>
      <c r="AA35" s="27"/>
      <c r="AB35" s="27"/>
      <c r="AC35" s="27"/>
      <c r="AD35" s="27" t="s">
        <v>144</v>
      </c>
      <c r="AE35" s="27" t="s">
        <v>145</v>
      </c>
      <c r="AF35" s="27">
        <v>45</v>
      </c>
      <c r="AG35" s="27">
        <v>6.8</v>
      </c>
      <c r="AH35" s="27">
        <v>1</v>
      </c>
      <c r="AI35" s="27">
        <v>2.7</v>
      </c>
      <c r="AJ35" s="27">
        <v>2.7</v>
      </c>
      <c r="AK35" s="27">
        <f t="shared" si="1"/>
        <v>0</v>
      </c>
      <c r="AL35" s="27" t="s">
        <v>143</v>
      </c>
      <c r="AM35" s="27" t="s">
        <v>143</v>
      </c>
      <c r="AN35" s="27"/>
      <c r="AO35" s="27">
        <f t="shared" si="2"/>
        <v>2</v>
      </c>
      <c r="AP35" s="27"/>
      <c r="AQ35" s="27"/>
      <c r="AR35" s="27"/>
      <c r="AS35" s="27"/>
      <c r="AT35" s="27"/>
      <c r="AU35" s="27"/>
      <c r="AV35" s="27">
        <f t="shared" si="3"/>
        <v>0</v>
      </c>
      <c r="AW35" s="27"/>
      <c r="AX35" s="28">
        <f>VLOOKUP(J35,ABNT5101!$I$3:$J$9,2)</f>
        <v>20</v>
      </c>
      <c r="AY35" s="28">
        <f>VLOOKUP(J35,ABNT5101!$I$3:$M$9,5)</f>
        <v>0.28000000000000003</v>
      </c>
      <c r="AZ35" s="28" t="str">
        <f>_xlfn.XLOOKUP(J35,ABNT5101!I:I,ABNT5101!L:L)</f>
        <v>-</v>
      </c>
      <c r="BA35" s="28">
        <f>_xlfn.XLOOKUP(J35,ABNT5101!$I:$I,ABNT5101!M:M)</f>
        <v>0.28000000000000003</v>
      </c>
      <c r="BB35" s="28" t="str">
        <f>_xlfn.XLOOKUP(J35,ABNT5101!$I:$I,ABNT5101!N:N)</f>
        <v>-</v>
      </c>
      <c r="BC35" s="28">
        <f>_xlfn.XLOOKUP(J35,ABNT5101!$I:$I,ABNT5101!O:O)</f>
        <v>14</v>
      </c>
      <c r="BD35" s="31" t="str">
        <f t="shared" si="4"/>
        <v>NÃO ATENDE</v>
      </c>
      <c r="BE35" s="32">
        <f t="shared" si="32"/>
        <v>-1</v>
      </c>
      <c r="BF35" s="32">
        <f t="shared" si="33"/>
        <v>-1</v>
      </c>
      <c r="BG35" s="32" t="str">
        <f t="shared" si="7"/>
        <v>-</v>
      </c>
      <c r="BH35" s="33"/>
      <c r="BI35" s="33"/>
      <c r="BJ35" s="34"/>
      <c r="BK35" s="34"/>
      <c r="BL35" s="35"/>
      <c r="BM35" s="34"/>
      <c r="BN35" s="31" t="str">
        <f t="shared" si="8"/>
        <v>NÃO ATENDE</v>
      </c>
      <c r="BO35" s="31" t="str">
        <f t="shared" si="34"/>
        <v>NÃO ATENDE</v>
      </c>
      <c r="BP35" s="31" t="str">
        <f t="shared" si="35"/>
        <v>NÃO ATENDE</v>
      </c>
      <c r="BQ35" s="31" t="str">
        <f t="shared" si="11"/>
        <v>ATENDE</v>
      </c>
      <c r="BR35" s="36" t="str">
        <f t="shared" si="12"/>
        <v>C2</v>
      </c>
      <c r="BS35" s="36" t="str">
        <f t="shared" si="13"/>
        <v>P4</v>
      </c>
      <c r="BT35" s="37">
        <f t="shared" si="14"/>
        <v>-1</v>
      </c>
      <c r="BU35" s="33"/>
      <c r="BV35" s="33"/>
      <c r="BW35" s="36">
        <f>IF(BS35="-","-",_xlfn.XLOOKUP(BS35,ABNT5101!$B$4:$B$9,ABNT5101!$C$4:$C$9))</f>
        <v>7.5</v>
      </c>
      <c r="BX35" s="36">
        <f>IF(BS35="-","-",_xlfn.XLOOKUP(BS35,ABNT5101!$B$4:$B$9,ABNT5101!$D$4:$D$9))</f>
        <v>1.5</v>
      </c>
      <c r="BY35" s="31" t="str">
        <f t="shared" si="15"/>
        <v>NÃO ATENDE</v>
      </c>
      <c r="BZ35" s="31" t="str">
        <f t="shared" si="16"/>
        <v>NÃO ATENDE</v>
      </c>
      <c r="CA35" s="31" t="str">
        <f t="shared" si="17"/>
        <v>NÃO ATENDE</v>
      </c>
      <c r="CB35" s="36" t="str">
        <f t="shared" si="36"/>
        <v>P4</v>
      </c>
      <c r="CC35" s="37">
        <f t="shared" si="19"/>
        <v>-1</v>
      </c>
      <c r="CD35" s="38"/>
      <c r="CE35" s="38"/>
      <c r="CF35" s="31">
        <f>IF(CB35="-","-",_xlfn.XLOOKUP(CB35,ABNT5101!$B$4:$B$9,ABNT5101!$C$4:$C$9))</f>
        <v>7.5</v>
      </c>
      <c r="CG35" s="36">
        <f>IF(CB35="-","-",_xlfn.XLOOKUP(CB35,ABNT5101!$B$4:$B$9,ABNT5101!$D$4:$D$9))</f>
        <v>1.5</v>
      </c>
      <c r="CH35" s="31" t="str">
        <f t="shared" si="20"/>
        <v>NÃO ATENDE</v>
      </c>
      <c r="CI35" s="31" t="str">
        <f t="shared" si="21"/>
        <v>NÃO ATENDE</v>
      </c>
      <c r="CJ35" s="31" t="str">
        <f t="shared" si="22"/>
        <v>NÃO ATENDE</v>
      </c>
      <c r="CK35" s="39" t="e">
        <f>_xlfn.XLOOKUP(CL35,'Banco de dados'!$B:$B,'Banco de dados'!$D:$D)</f>
        <v>#N/A</v>
      </c>
      <c r="CL35" s="40"/>
      <c r="CM35" s="39" t="e">
        <f>_xlfn.XLOOKUP(CL35,'Banco de dados'!$B:$B,'Banco de dados'!$E:$E)</f>
        <v>#N/A</v>
      </c>
      <c r="CN35" s="39"/>
      <c r="CO35" s="39" t="e">
        <f>IF(CN35="-","-",_xlfn.XLOOKUP(CN35,'Banco de dados'!$B:$B,'Banco de dados'!$E:$E))</f>
        <v>#N/A</v>
      </c>
      <c r="CP35" s="41">
        <f t="shared" si="23"/>
        <v>1</v>
      </c>
      <c r="CQ35" s="39" t="e">
        <f>_xlfn.XLOOKUP(CL35,'Banco de dados'!$B:$B,'Banco de dados'!$H:$H)</f>
        <v>#N/A</v>
      </c>
      <c r="CR35" s="39" t="e">
        <f t="array" aca="1" ref="CR35" ca="1">_xludf.xlookup(CN35,'Banco de dados'!$B:$B,'Banco de dados'!$H:$H)</f>
        <v>#NAME?</v>
      </c>
      <c r="CS35" s="39" t="e">
        <f t="array" aca="1" ref="CS35" ca="1">_xludf.xlookup(CL35,'Banco de dados'!$B:$B,'Banco de dados'!$F:$F)</f>
        <v>#NAME?</v>
      </c>
      <c r="CT35" s="39" t="e">
        <f t="array" aca="1" ref="CT35" ca="1">_xludf.xlookup(CN35,'Banco de dados'!$B:$B,'Banco de dados'!$F:$F)</f>
        <v>#NAME?</v>
      </c>
      <c r="CU35" s="42"/>
      <c r="CV35" s="42"/>
      <c r="CW35" s="39" t="str">
        <f>IF(AJ35=0.5,"Suporte",IF(AND(AJ35&gt;='Braços de IP'!$B$9,AJ35&lt;='Braços de IP'!$D$9),'Braços de IP'!$E$9,IF(AND(AJ35&gt;='Braços de IP'!$B$10,AJ35&lt;='Braços de IP'!$D$10),'Braços de IP'!$E$10,IF(AND(AJ35&gt;='Braços de IP'!$B$11,AJ35&lt;='Braços de IP'!$D$11),'Braços de IP'!$E$11,IF(AND(AJ35&gt;='Braços de IP'!$B$12,AJ35&lt;='Braços de IP'!$D$12),'Braços de IP'!$E$12,IF(AND(AJ35&gt;='Braços de IP'!$B$13,AJ35&lt;='Braços de IP'!$D$13),'Braços de IP'!$E$13,IF(AND(AJ35&gt;='Braços de IP'!$B$14,AJ35&lt;='Braços de IP'!$D$14),'Braços de IP'!$E$14,"ERRO")))))))</f>
        <v>Longo I</v>
      </c>
      <c r="CX35" s="42"/>
      <c r="CY35" s="39" t="str">
        <f>IF($CX35="","",VLOOKUP($CX35,'Braços de IP'!$E$9:$I$15,2,0))</f>
        <v/>
      </c>
      <c r="CZ35" s="43" t="str">
        <f>IF($CX35="","",VLOOKUP($CX35,'Braços de IP'!$E$9:$I$15,5,0))</f>
        <v/>
      </c>
      <c r="DA35" s="39"/>
      <c r="DB35" s="39"/>
      <c r="DC35" s="39"/>
      <c r="DD35" s="39"/>
      <c r="DE35" s="39"/>
      <c r="DF35" s="39"/>
      <c r="DG35" s="44" t="e">
        <f t="shared" si="24"/>
        <v>#N/A</v>
      </c>
      <c r="DH35" s="45">
        <f t="shared" si="25"/>
        <v>120</v>
      </c>
      <c r="DI35" s="44" t="e">
        <f t="shared" si="26"/>
        <v>#N/A</v>
      </c>
      <c r="DJ35" s="46" t="e">
        <f t="shared" si="27"/>
        <v>#N/A</v>
      </c>
      <c r="DK35" s="47"/>
      <c r="DL35" s="48"/>
      <c r="DM35" s="49"/>
      <c r="DN35" s="23" t="s">
        <v>148</v>
      </c>
      <c r="DO35" s="23"/>
      <c r="DP35" s="5"/>
      <c r="DQ35" s="50" t="e">
        <f t="shared" si="28"/>
        <v>#VALUE!</v>
      </c>
      <c r="DR35" s="5"/>
      <c r="DS35" s="5" t="s">
        <v>6</v>
      </c>
      <c r="DT35" s="5">
        <f t="shared" si="37"/>
        <v>0</v>
      </c>
      <c r="DU35" s="50" t="e">
        <f t="shared" si="38"/>
        <v>#DIV/0!</v>
      </c>
      <c r="DV35" s="50" t="e">
        <f t="shared" si="39"/>
        <v>#DIV/0!</v>
      </c>
      <c r="DW35" s="5"/>
    </row>
    <row r="36" spans="2:127" ht="14.25" hidden="1" customHeight="1" x14ac:dyDescent="0.3">
      <c r="B36" s="5"/>
      <c r="C36" s="5"/>
      <c r="D36" s="5"/>
      <c r="E36" s="22" t="s">
        <v>178</v>
      </c>
      <c r="F36" s="22" t="s">
        <v>137</v>
      </c>
      <c r="G36" s="23" t="s">
        <v>179</v>
      </c>
      <c r="H36" s="23">
        <v>-23.335708</v>
      </c>
      <c r="I36" s="23">
        <v>-46.836128000000002</v>
      </c>
      <c r="J36" s="24" t="s">
        <v>156</v>
      </c>
      <c r="K36" s="25"/>
      <c r="L36" s="24" t="s">
        <v>180</v>
      </c>
      <c r="M36" s="24" t="s">
        <v>141</v>
      </c>
      <c r="N36" s="26">
        <v>120</v>
      </c>
      <c r="O36" s="27" t="s">
        <v>142</v>
      </c>
      <c r="P36" s="27" t="s">
        <v>143</v>
      </c>
      <c r="Q36" s="26">
        <f t="shared" si="0"/>
        <v>240</v>
      </c>
      <c r="R36" s="27">
        <v>1</v>
      </c>
      <c r="S36" s="28">
        <v>4</v>
      </c>
      <c r="T36" s="28">
        <v>11.3</v>
      </c>
      <c r="U36" s="29"/>
      <c r="V36" s="29"/>
      <c r="W36" s="29"/>
      <c r="X36" s="28">
        <v>2.9</v>
      </c>
      <c r="Y36" s="27"/>
      <c r="Z36" s="27"/>
      <c r="AA36" s="27"/>
      <c r="AB36" s="27"/>
      <c r="AC36" s="27"/>
      <c r="AD36" s="27" t="s">
        <v>144</v>
      </c>
      <c r="AE36" s="27" t="s">
        <v>145</v>
      </c>
      <c r="AF36" s="27">
        <v>45</v>
      </c>
      <c r="AG36" s="27">
        <v>6.8</v>
      </c>
      <c r="AH36" s="27">
        <v>1</v>
      </c>
      <c r="AI36" s="27">
        <v>2.7</v>
      </c>
      <c r="AJ36" s="27">
        <v>2.7</v>
      </c>
      <c r="AK36" s="27">
        <f t="shared" si="1"/>
        <v>0</v>
      </c>
      <c r="AL36" s="27" t="s">
        <v>143</v>
      </c>
      <c r="AM36" s="27" t="s">
        <v>143</v>
      </c>
      <c r="AN36" s="27"/>
      <c r="AO36" s="27">
        <f t="shared" si="2"/>
        <v>2</v>
      </c>
      <c r="AP36" s="27"/>
      <c r="AQ36" s="27"/>
      <c r="AR36" s="27"/>
      <c r="AS36" s="27"/>
      <c r="AT36" s="27"/>
      <c r="AU36" s="27"/>
      <c r="AV36" s="27">
        <f t="shared" si="3"/>
        <v>0</v>
      </c>
      <c r="AW36" s="27"/>
      <c r="AX36" s="28">
        <f>VLOOKUP(J36,ABNT5101!$I$3:$J$9,2)</f>
        <v>20</v>
      </c>
      <c r="AY36" s="28">
        <f>VLOOKUP(J36,ABNT5101!$I$3:$M$9,5)</f>
        <v>0.28000000000000003</v>
      </c>
      <c r="AZ36" s="28" t="str">
        <f>_xlfn.XLOOKUP(J36,ABNT5101!I:I,ABNT5101!L:L)</f>
        <v>-</v>
      </c>
      <c r="BA36" s="28">
        <f>_xlfn.XLOOKUP(J36,ABNT5101!$I:$I,ABNT5101!M:M)</f>
        <v>0.28000000000000003</v>
      </c>
      <c r="BB36" s="28" t="str">
        <f>_xlfn.XLOOKUP(J36,ABNT5101!$I:$I,ABNT5101!N:N)</f>
        <v>-</v>
      </c>
      <c r="BC36" s="28">
        <f>_xlfn.XLOOKUP(J36,ABNT5101!$I:$I,ABNT5101!O:O)</f>
        <v>14</v>
      </c>
      <c r="BD36" s="31" t="str">
        <f t="shared" si="4"/>
        <v>NÃO ATENDE</v>
      </c>
      <c r="BE36" s="32">
        <f t="shared" si="32"/>
        <v>-1</v>
      </c>
      <c r="BF36" s="32">
        <f t="shared" si="33"/>
        <v>-1</v>
      </c>
      <c r="BG36" s="32" t="str">
        <f t="shared" si="7"/>
        <v>-</v>
      </c>
      <c r="BH36" s="33"/>
      <c r="BI36" s="33"/>
      <c r="BJ36" s="34"/>
      <c r="BK36" s="34"/>
      <c r="BL36" s="35"/>
      <c r="BM36" s="34"/>
      <c r="BN36" s="31" t="str">
        <f t="shared" si="8"/>
        <v>NÃO ATENDE</v>
      </c>
      <c r="BO36" s="31" t="str">
        <f t="shared" si="34"/>
        <v>NÃO ATENDE</v>
      </c>
      <c r="BP36" s="31" t="str">
        <f t="shared" si="35"/>
        <v>NÃO ATENDE</v>
      </c>
      <c r="BQ36" s="31" t="str">
        <f t="shared" si="11"/>
        <v>ATENDE</v>
      </c>
      <c r="BR36" s="36" t="str">
        <f t="shared" si="12"/>
        <v>C2</v>
      </c>
      <c r="BS36" s="36" t="str">
        <f t="shared" si="13"/>
        <v>P4</v>
      </c>
      <c r="BT36" s="37">
        <f t="shared" si="14"/>
        <v>-1</v>
      </c>
      <c r="BU36" s="33"/>
      <c r="BV36" s="33"/>
      <c r="BW36" s="36">
        <f>IF(BS36="-","-",_xlfn.XLOOKUP(BS36,ABNT5101!$B$4:$B$9,ABNT5101!$C$4:$C$9))</f>
        <v>7.5</v>
      </c>
      <c r="BX36" s="36">
        <f>IF(BS36="-","-",_xlfn.XLOOKUP(BS36,ABNT5101!$B$4:$B$9,ABNT5101!$D$4:$D$9))</f>
        <v>1.5</v>
      </c>
      <c r="BY36" s="31" t="str">
        <f t="shared" si="15"/>
        <v>NÃO ATENDE</v>
      </c>
      <c r="BZ36" s="31" t="str">
        <f t="shared" si="16"/>
        <v>NÃO ATENDE</v>
      </c>
      <c r="CA36" s="31" t="str">
        <f t="shared" si="17"/>
        <v>NÃO ATENDE</v>
      </c>
      <c r="CB36" s="36" t="str">
        <f t="shared" si="36"/>
        <v>P4</v>
      </c>
      <c r="CC36" s="37">
        <f t="shared" si="19"/>
        <v>-1</v>
      </c>
      <c r="CD36" s="38"/>
      <c r="CE36" s="38"/>
      <c r="CF36" s="31">
        <f>IF(CB36="-","-",_xlfn.XLOOKUP(CB36,ABNT5101!$B$4:$B$9,ABNT5101!$C$4:$C$9))</f>
        <v>7.5</v>
      </c>
      <c r="CG36" s="36">
        <f>IF(CB36="-","-",_xlfn.XLOOKUP(CB36,ABNT5101!$B$4:$B$9,ABNT5101!$D$4:$D$9))</f>
        <v>1.5</v>
      </c>
      <c r="CH36" s="31" t="str">
        <f t="shared" si="20"/>
        <v>NÃO ATENDE</v>
      </c>
      <c r="CI36" s="31" t="str">
        <f t="shared" si="21"/>
        <v>NÃO ATENDE</v>
      </c>
      <c r="CJ36" s="31" t="str">
        <f t="shared" si="22"/>
        <v>NÃO ATENDE</v>
      </c>
      <c r="CK36" s="39" t="e">
        <f>_xlfn.XLOOKUP(CL36,'Banco de dados'!$B:$B,'Banco de dados'!$D:$D)</f>
        <v>#N/A</v>
      </c>
      <c r="CL36" s="40"/>
      <c r="CM36" s="39" t="e">
        <f>_xlfn.XLOOKUP(CL36,'Banco de dados'!$B:$B,'Banco de dados'!$E:$E)</f>
        <v>#N/A</v>
      </c>
      <c r="CN36" s="39"/>
      <c r="CO36" s="39" t="e">
        <f>IF(CN36="-","-",_xlfn.XLOOKUP(CN36,'Banco de dados'!$B:$B,'Banco de dados'!$E:$E))</f>
        <v>#N/A</v>
      </c>
      <c r="CP36" s="41">
        <f t="shared" si="23"/>
        <v>1</v>
      </c>
      <c r="CQ36" s="39" t="e">
        <f>_xlfn.XLOOKUP(CL36,'Banco de dados'!$B:$B,'Banco de dados'!$H:$H)</f>
        <v>#N/A</v>
      </c>
      <c r="CR36" s="39" t="e">
        <f t="array" aca="1" ref="CR36" ca="1">_xludf.xlookup(CN36,'Banco de dados'!$B:$B,'Banco de dados'!$H:$H)</f>
        <v>#NAME?</v>
      </c>
      <c r="CS36" s="39" t="e">
        <f t="array" aca="1" ref="CS36" ca="1">_xludf.xlookup(CL36,'Banco de dados'!$B:$B,'Banco de dados'!$F:$F)</f>
        <v>#NAME?</v>
      </c>
      <c r="CT36" s="39" t="e">
        <f t="array" aca="1" ref="CT36" ca="1">_xludf.xlookup(CN36,'Banco de dados'!$B:$B,'Banco de dados'!$F:$F)</f>
        <v>#NAME?</v>
      </c>
      <c r="CU36" s="42"/>
      <c r="CV36" s="42"/>
      <c r="CW36" s="39" t="str">
        <f>IF(AJ36=0.5,"Suporte",IF(AND(AJ36&gt;='Braços de IP'!$B$9,AJ36&lt;='Braços de IP'!$D$9),'Braços de IP'!$E$9,IF(AND(AJ36&gt;='Braços de IP'!$B$10,AJ36&lt;='Braços de IP'!$D$10),'Braços de IP'!$E$10,IF(AND(AJ36&gt;='Braços de IP'!$B$11,AJ36&lt;='Braços de IP'!$D$11),'Braços de IP'!$E$11,IF(AND(AJ36&gt;='Braços de IP'!$B$12,AJ36&lt;='Braços de IP'!$D$12),'Braços de IP'!$E$12,IF(AND(AJ36&gt;='Braços de IP'!$B$13,AJ36&lt;='Braços de IP'!$D$13),'Braços de IP'!$E$13,IF(AND(AJ36&gt;='Braços de IP'!$B$14,AJ36&lt;='Braços de IP'!$D$14),'Braços de IP'!$E$14,"ERRO")))))))</f>
        <v>Longo I</v>
      </c>
      <c r="CX36" s="42"/>
      <c r="CY36" s="39" t="str">
        <f>IF($CX36="","",VLOOKUP($CX36,'Braços de IP'!$E$9:$I$15,2,0))</f>
        <v/>
      </c>
      <c r="CZ36" s="43" t="str">
        <f>IF($CX36="","",VLOOKUP($CX36,'Braços de IP'!$E$9:$I$15,5,0))</f>
        <v/>
      </c>
      <c r="DA36" s="39"/>
      <c r="DB36" s="39"/>
      <c r="DC36" s="39"/>
      <c r="DD36" s="39"/>
      <c r="DE36" s="39"/>
      <c r="DF36" s="39"/>
      <c r="DG36" s="44" t="e">
        <f t="shared" si="24"/>
        <v>#N/A</v>
      </c>
      <c r="DH36" s="45">
        <f t="shared" si="25"/>
        <v>120</v>
      </c>
      <c r="DI36" s="44" t="e">
        <f t="shared" si="26"/>
        <v>#N/A</v>
      </c>
      <c r="DJ36" s="46" t="e">
        <f t="shared" si="27"/>
        <v>#N/A</v>
      </c>
      <c r="DK36" s="47"/>
      <c r="DL36" s="48"/>
      <c r="DM36" s="49"/>
      <c r="DN36" s="23" t="s">
        <v>148</v>
      </c>
      <c r="DO36" s="23"/>
      <c r="DP36" s="5"/>
      <c r="DQ36" s="50" t="e">
        <f t="shared" si="28"/>
        <v>#VALUE!</v>
      </c>
      <c r="DR36" s="5"/>
      <c r="DS36" s="5" t="s">
        <v>6</v>
      </c>
      <c r="DT36" s="5">
        <f t="shared" si="37"/>
        <v>0</v>
      </c>
      <c r="DU36" s="50" t="e">
        <f t="shared" si="38"/>
        <v>#DIV/0!</v>
      </c>
      <c r="DV36" s="50" t="e">
        <f t="shared" si="39"/>
        <v>#DIV/0!</v>
      </c>
      <c r="DW36" s="5"/>
    </row>
    <row r="37" spans="2:127" ht="14.25" hidden="1" customHeight="1" x14ac:dyDescent="0.3">
      <c r="B37" s="5"/>
      <c r="C37" s="5"/>
      <c r="D37" s="5"/>
      <c r="E37" s="22" t="s">
        <v>178</v>
      </c>
      <c r="F37" s="22" t="s">
        <v>137</v>
      </c>
      <c r="G37" s="23" t="s">
        <v>179</v>
      </c>
      <c r="H37" s="23">
        <v>-23.335708</v>
      </c>
      <c r="I37" s="23">
        <v>-46.836128000000002</v>
      </c>
      <c r="J37" s="24" t="s">
        <v>156</v>
      </c>
      <c r="K37" s="25"/>
      <c r="L37" s="24" t="s">
        <v>180</v>
      </c>
      <c r="M37" s="24" t="s">
        <v>141</v>
      </c>
      <c r="N37" s="26">
        <v>120</v>
      </c>
      <c r="O37" s="27" t="s">
        <v>142</v>
      </c>
      <c r="P37" s="27" t="s">
        <v>143</v>
      </c>
      <c r="Q37" s="26">
        <f t="shared" si="0"/>
        <v>240</v>
      </c>
      <c r="R37" s="27">
        <v>1</v>
      </c>
      <c r="S37" s="28">
        <v>4</v>
      </c>
      <c r="T37" s="28">
        <v>11.3</v>
      </c>
      <c r="U37" s="29"/>
      <c r="V37" s="29"/>
      <c r="W37" s="29"/>
      <c r="X37" s="28">
        <v>2.9</v>
      </c>
      <c r="Y37" s="27"/>
      <c r="Z37" s="27"/>
      <c r="AA37" s="27"/>
      <c r="AB37" s="27"/>
      <c r="AC37" s="27"/>
      <c r="AD37" s="27" t="s">
        <v>144</v>
      </c>
      <c r="AE37" s="27" t="s">
        <v>145</v>
      </c>
      <c r="AF37" s="27">
        <v>45</v>
      </c>
      <c r="AG37" s="27">
        <v>6.8</v>
      </c>
      <c r="AH37" s="27">
        <v>1</v>
      </c>
      <c r="AI37" s="27">
        <v>2.7</v>
      </c>
      <c r="AJ37" s="27">
        <v>2.7</v>
      </c>
      <c r="AK37" s="27">
        <f t="shared" si="1"/>
        <v>0</v>
      </c>
      <c r="AL37" s="27" t="s">
        <v>143</v>
      </c>
      <c r="AM37" s="27" t="s">
        <v>143</v>
      </c>
      <c r="AN37" s="27"/>
      <c r="AO37" s="27">
        <f t="shared" si="2"/>
        <v>2</v>
      </c>
      <c r="AP37" s="27"/>
      <c r="AQ37" s="27"/>
      <c r="AR37" s="27"/>
      <c r="AS37" s="27"/>
      <c r="AT37" s="27"/>
      <c r="AU37" s="27"/>
      <c r="AV37" s="27">
        <f t="shared" si="3"/>
        <v>0</v>
      </c>
      <c r="AW37" s="27"/>
      <c r="AX37" s="28">
        <f>VLOOKUP(J37,ABNT5101!$I$3:$J$9,2)</f>
        <v>20</v>
      </c>
      <c r="AY37" s="28">
        <f>VLOOKUP(J37,ABNT5101!$I$3:$M$9,5)</f>
        <v>0.28000000000000003</v>
      </c>
      <c r="AZ37" s="28" t="str">
        <f>_xlfn.XLOOKUP(J37,ABNT5101!I:I,ABNT5101!L:L)</f>
        <v>-</v>
      </c>
      <c r="BA37" s="28">
        <f>_xlfn.XLOOKUP(J37,ABNT5101!$I:$I,ABNT5101!M:M)</f>
        <v>0.28000000000000003</v>
      </c>
      <c r="BB37" s="28" t="str">
        <f>_xlfn.XLOOKUP(J37,ABNT5101!$I:$I,ABNT5101!N:N)</f>
        <v>-</v>
      </c>
      <c r="BC37" s="28">
        <f>_xlfn.XLOOKUP(J37,ABNT5101!$I:$I,ABNT5101!O:O)</f>
        <v>14</v>
      </c>
      <c r="BD37" s="31" t="str">
        <f t="shared" si="4"/>
        <v>NÃO ATENDE</v>
      </c>
      <c r="BE37" s="32">
        <f t="shared" si="32"/>
        <v>-1</v>
      </c>
      <c r="BF37" s="32">
        <f t="shared" si="33"/>
        <v>-1</v>
      </c>
      <c r="BG37" s="32" t="str">
        <f t="shared" si="7"/>
        <v>-</v>
      </c>
      <c r="BH37" s="33"/>
      <c r="BI37" s="33"/>
      <c r="BJ37" s="34"/>
      <c r="BK37" s="34"/>
      <c r="BL37" s="35"/>
      <c r="BM37" s="34"/>
      <c r="BN37" s="31" t="str">
        <f t="shared" si="8"/>
        <v>NÃO ATENDE</v>
      </c>
      <c r="BO37" s="31" t="str">
        <f t="shared" si="34"/>
        <v>NÃO ATENDE</v>
      </c>
      <c r="BP37" s="31" t="str">
        <f t="shared" si="35"/>
        <v>NÃO ATENDE</v>
      </c>
      <c r="BQ37" s="31" t="str">
        <f t="shared" si="11"/>
        <v>ATENDE</v>
      </c>
      <c r="BR37" s="36" t="str">
        <f t="shared" si="12"/>
        <v>C2</v>
      </c>
      <c r="BS37" s="36" t="str">
        <f t="shared" si="13"/>
        <v>P4</v>
      </c>
      <c r="BT37" s="37">
        <f t="shared" si="14"/>
        <v>-1</v>
      </c>
      <c r="BU37" s="33"/>
      <c r="BV37" s="33"/>
      <c r="BW37" s="36">
        <f>IF(BS37="-","-",_xlfn.XLOOKUP(BS37,ABNT5101!$B$4:$B$9,ABNT5101!$C$4:$C$9))</f>
        <v>7.5</v>
      </c>
      <c r="BX37" s="36">
        <f>IF(BS37="-","-",_xlfn.XLOOKUP(BS37,ABNT5101!$B$4:$B$9,ABNT5101!$D$4:$D$9))</f>
        <v>1.5</v>
      </c>
      <c r="BY37" s="31" t="str">
        <f t="shared" si="15"/>
        <v>NÃO ATENDE</v>
      </c>
      <c r="BZ37" s="31" t="str">
        <f t="shared" si="16"/>
        <v>NÃO ATENDE</v>
      </c>
      <c r="CA37" s="31" t="str">
        <f t="shared" si="17"/>
        <v>NÃO ATENDE</v>
      </c>
      <c r="CB37" s="36" t="str">
        <f t="shared" si="36"/>
        <v>P4</v>
      </c>
      <c r="CC37" s="37">
        <f t="shared" si="19"/>
        <v>-1</v>
      </c>
      <c r="CD37" s="38"/>
      <c r="CE37" s="38"/>
      <c r="CF37" s="31">
        <f>IF(CB37="-","-",_xlfn.XLOOKUP(CB37,ABNT5101!$B$4:$B$9,ABNT5101!$C$4:$C$9))</f>
        <v>7.5</v>
      </c>
      <c r="CG37" s="36">
        <f>IF(CB37="-","-",_xlfn.XLOOKUP(CB37,ABNT5101!$B$4:$B$9,ABNT5101!$D$4:$D$9))</f>
        <v>1.5</v>
      </c>
      <c r="CH37" s="31" t="str">
        <f t="shared" si="20"/>
        <v>NÃO ATENDE</v>
      </c>
      <c r="CI37" s="31" t="str">
        <f t="shared" si="21"/>
        <v>NÃO ATENDE</v>
      </c>
      <c r="CJ37" s="31" t="str">
        <f t="shared" si="22"/>
        <v>NÃO ATENDE</v>
      </c>
      <c r="CK37" s="39" t="e">
        <f>_xlfn.XLOOKUP(CL37,'Banco de dados'!$B:$B,'Banco de dados'!$D:$D)</f>
        <v>#N/A</v>
      </c>
      <c r="CL37" s="40"/>
      <c r="CM37" s="39" t="e">
        <f>_xlfn.XLOOKUP(CL37,'Banco de dados'!$B:$B,'Banco de dados'!$E:$E)</f>
        <v>#N/A</v>
      </c>
      <c r="CN37" s="39"/>
      <c r="CO37" s="39" t="e">
        <f>IF(CN37="-","-",_xlfn.XLOOKUP(CN37,'Banco de dados'!$B:$B,'Banco de dados'!$E:$E))</f>
        <v>#N/A</v>
      </c>
      <c r="CP37" s="41">
        <f t="shared" si="23"/>
        <v>1</v>
      </c>
      <c r="CQ37" s="39" t="e">
        <f>_xlfn.XLOOKUP(CL37,'Banco de dados'!$B:$B,'Banco de dados'!$H:$H)</f>
        <v>#N/A</v>
      </c>
      <c r="CR37" s="39" t="e">
        <f t="array" aca="1" ref="CR37" ca="1">_xludf.xlookup(CN37,'Banco de dados'!$B:$B,'Banco de dados'!$H:$H)</f>
        <v>#NAME?</v>
      </c>
      <c r="CS37" s="39" t="e">
        <f t="array" aca="1" ref="CS37" ca="1">_xludf.xlookup(CL37,'Banco de dados'!$B:$B,'Banco de dados'!$F:$F)</f>
        <v>#NAME?</v>
      </c>
      <c r="CT37" s="39" t="e">
        <f t="array" aca="1" ref="CT37" ca="1">_xludf.xlookup(CN37,'Banco de dados'!$B:$B,'Banco de dados'!$F:$F)</f>
        <v>#NAME?</v>
      </c>
      <c r="CU37" s="42"/>
      <c r="CV37" s="42"/>
      <c r="CW37" s="39" t="str">
        <f>IF(AJ37=0.5,"Suporte",IF(AND(AJ37&gt;='Braços de IP'!$B$9,AJ37&lt;='Braços de IP'!$D$9),'Braços de IP'!$E$9,IF(AND(AJ37&gt;='Braços de IP'!$B$10,AJ37&lt;='Braços de IP'!$D$10),'Braços de IP'!$E$10,IF(AND(AJ37&gt;='Braços de IP'!$B$11,AJ37&lt;='Braços de IP'!$D$11),'Braços de IP'!$E$11,IF(AND(AJ37&gt;='Braços de IP'!$B$12,AJ37&lt;='Braços de IP'!$D$12),'Braços de IP'!$E$12,IF(AND(AJ37&gt;='Braços de IP'!$B$13,AJ37&lt;='Braços de IP'!$D$13),'Braços de IP'!$E$13,IF(AND(AJ37&gt;='Braços de IP'!$B$14,AJ37&lt;='Braços de IP'!$D$14),'Braços de IP'!$E$14,"ERRO")))))))</f>
        <v>Longo I</v>
      </c>
      <c r="CX37" s="42"/>
      <c r="CY37" s="39" t="str">
        <f>IF($CX37="","",VLOOKUP($CX37,'Braços de IP'!$E$9:$I$15,2,0))</f>
        <v/>
      </c>
      <c r="CZ37" s="43" t="str">
        <f>IF($CX37="","",VLOOKUP($CX37,'Braços de IP'!$E$9:$I$15,5,0))</f>
        <v/>
      </c>
      <c r="DA37" s="39"/>
      <c r="DB37" s="39"/>
      <c r="DC37" s="39"/>
      <c r="DD37" s="39"/>
      <c r="DE37" s="39"/>
      <c r="DF37" s="39"/>
      <c r="DG37" s="44" t="e">
        <f t="shared" si="24"/>
        <v>#N/A</v>
      </c>
      <c r="DH37" s="45">
        <f t="shared" si="25"/>
        <v>120</v>
      </c>
      <c r="DI37" s="44" t="e">
        <f t="shared" si="26"/>
        <v>#N/A</v>
      </c>
      <c r="DJ37" s="46" t="e">
        <f t="shared" si="27"/>
        <v>#N/A</v>
      </c>
      <c r="DK37" s="47"/>
      <c r="DL37" s="48"/>
      <c r="DM37" s="49"/>
      <c r="DN37" s="23" t="s">
        <v>148</v>
      </c>
      <c r="DO37" s="23"/>
      <c r="DQ37" s="50" t="e">
        <f t="shared" si="28"/>
        <v>#VALUE!</v>
      </c>
      <c r="DS37" s="5" t="s">
        <v>6</v>
      </c>
      <c r="DT37" s="5">
        <f t="shared" si="37"/>
        <v>0</v>
      </c>
      <c r="DU37" s="50" t="e">
        <f t="shared" si="38"/>
        <v>#DIV/0!</v>
      </c>
      <c r="DV37" s="50" t="e">
        <f t="shared" si="39"/>
        <v>#DIV/0!</v>
      </c>
    </row>
    <row r="38" spans="2:127" ht="14.25" hidden="1" customHeight="1" x14ac:dyDescent="0.3">
      <c r="B38" s="5"/>
      <c r="C38" s="5"/>
      <c r="D38" s="5"/>
      <c r="E38" s="22" t="s">
        <v>181</v>
      </c>
      <c r="F38" s="22" t="s">
        <v>150</v>
      </c>
      <c r="G38" s="23" t="s">
        <v>182</v>
      </c>
      <c r="H38" s="23">
        <v>-23.350922000000001</v>
      </c>
      <c r="I38" s="23">
        <v>-46.825276000000002</v>
      </c>
      <c r="J38" s="24" t="s">
        <v>139</v>
      </c>
      <c r="K38" s="25"/>
      <c r="L38" s="24" t="s">
        <v>152</v>
      </c>
      <c r="M38" s="24" t="s">
        <v>141</v>
      </c>
      <c r="N38" s="26">
        <v>58</v>
      </c>
      <c r="O38" s="27" t="s">
        <v>142</v>
      </c>
      <c r="P38" s="27" t="s">
        <v>143</v>
      </c>
      <c r="Q38" s="26">
        <f t="shared" si="0"/>
        <v>116</v>
      </c>
      <c r="R38" s="27">
        <v>1</v>
      </c>
      <c r="S38" s="28" t="s">
        <v>153</v>
      </c>
      <c r="T38" s="28">
        <v>7.5</v>
      </c>
      <c r="U38" s="23"/>
      <c r="V38" s="23"/>
      <c r="W38" s="29"/>
      <c r="X38" s="28" t="s">
        <v>153</v>
      </c>
      <c r="Y38" s="27"/>
      <c r="Z38" s="27"/>
      <c r="AA38" s="27"/>
      <c r="AB38" s="27"/>
      <c r="AC38" s="27"/>
      <c r="AD38" s="27" t="s">
        <v>144</v>
      </c>
      <c r="AE38" s="27" t="s">
        <v>145</v>
      </c>
      <c r="AF38" s="27">
        <v>33.5</v>
      </c>
      <c r="AG38" s="27">
        <v>7.1</v>
      </c>
      <c r="AH38" s="27">
        <v>1</v>
      </c>
      <c r="AI38" s="27">
        <v>0.2</v>
      </c>
      <c r="AJ38" s="27">
        <v>2</v>
      </c>
      <c r="AK38" s="27">
        <f t="shared" si="1"/>
        <v>1.8</v>
      </c>
      <c r="AL38" s="27" t="s">
        <v>143</v>
      </c>
      <c r="AM38" s="27" t="s">
        <v>143</v>
      </c>
      <c r="AN38" s="27"/>
      <c r="AO38" s="27">
        <f t="shared" si="2"/>
        <v>2</v>
      </c>
      <c r="AP38" s="27"/>
      <c r="AQ38" s="27"/>
      <c r="AR38" s="27"/>
      <c r="AS38" s="27"/>
      <c r="AT38" s="27"/>
      <c r="AU38" s="27"/>
      <c r="AV38" s="27">
        <f t="shared" si="3"/>
        <v>0</v>
      </c>
      <c r="AW38" s="27"/>
      <c r="AX38" s="28">
        <f>VLOOKUP(J38,ABNT5101!$I$3:$J$9,2)</f>
        <v>7.5</v>
      </c>
      <c r="AY38" s="28">
        <f>VLOOKUP(J38,ABNT5101!$I$3:$M$9,5)</f>
        <v>0.18</v>
      </c>
      <c r="AZ38" s="28" t="str">
        <f>_xlfn.XLOOKUP(J38,ABNT5101!I:I,ABNT5101!L:L)</f>
        <v>-</v>
      </c>
      <c r="BA38" s="28">
        <f>_xlfn.XLOOKUP(J38,ABNT5101!$I:$I,ABNT5101!M:M)</f>
        <v>0.18</v>
      </c>
      <c r="BB38" s="28" t="str">
        <f>_xlfn.XLOOKUP(J38,ABNT5101!$I:$I,ABNT5101!N:N)</f>
        <v>-</v>
      </c>
      <c r="BC38" s="28">
        <f>_xlfn.XLOOKUP(J38,ABNT5101!$I:$I,ABNT5101!O:O)</f>
        <v>16</v>
      </c>
      <c r="BD38" s="31" t="str">
        <f t="shared" si="4"/>
        <v>NÃO ATENDE</v>
      </c>
      <c r="BE38" s="32">
        <f t="shared" si="32"/>
        <v>-1</v>
      </c>
      <c r="BF38" s="32">
        <f t="shared" si="33"/>
        <v>-1</v>
      </c>
      <c r="BG38" s="32" t="str">
        <f t="shared" si="7"/>
        <v>-</v>
      </c>
      <c r="BH38" s="33"/>
      <c r="BI38" s="33"/>
      <c r="BJ38" s="34"/>
      <c r="BK38" s="34"/>
      <c r="BL38" s="35"/>
      <c r="BM38" s="34"/>
      <c r="BN38" s="31" t="str">
        <f t="shared" si="8"/>
        <v>NÃO ATENDE</v>
      </c>
      <c r="BO38" s="31" t="str">
        <f t="shared" si="34"/>
        <v>NÃO ATENDE</v>
      </c>
      <c r="BP38" s="31" t="str">
        <f t="shared" si="35"/>
        <v>NÃO ATENDE</v>
      </c>
      <c r="BQ38" s="31" t="str">
        <f t="shared" si="11"/>
        <v>ATENDE</v>
      </c>
      <c r="BR38" s="36" t="str">
        <f t="shared" si="12"/>
        <v>C5</v>
      </c>
      <c r="BS38" s="36" t="str">
        <f t="shared" si="13"/>
        <v>Sem Passeio</v>
      </c>
      <c r="BT38" s="37" t="e">
        <f t="shared" si="14"/>
        <v>#N/A</v>
      </c>
      <c r="BU38" s="33"/>
      <c r="BV38" s="33"/>
      <c r="BW38" s="36" t="e">
        <f>IF(BS38="-","-",_xlfn.XLOOKUP(BS38,ABNT5101!$B$4:$B$9,ABNT5101!$C$4:$C$9))</f>
        <v>#N/A</v>
      </c>
      <c r="BX38" s="36" t="e">
        <f>IF(BS38="-","-",_xlfn.XLOOKUP(BS38,ABNT5101!$B$4:$B$9,ABNT5101!$D$4:$D$9))</f>
        <v>#N/A</v>
      </c>
      <c r="BY38" s="31" t="e">
        <f t="shared" si="15"/>
        <v>#N/A</v>
      </c>
      <c r="BZ38" s="31" t="e">
        <f t="shared" si="16"/>
        <v>#N/A</v>
      </c>
      <c r="CA38" s="31" t="e">
        <f t="shared" si="17"/>
        <v>#N/A</v>
      </c>
      <c r="CB38" s="36" t="str">
        <f t="shared" si="36"/>
        <v>Sem Passeio</v>
      </c>
      <c r="CC38" s="37" t="e">
        <f t="shared" si="19"/>
        <v>#N/A</v>
      </c>
      <c r="CD38" s="38"/>
      <c r="CE38" s="38"/>
      <c r="CF38" s="31" t="e">
        <f>IF(CB38="-","-",_xlfn.XLOOKUP(CB38,ABNT5101!$B$4:$B$9,ABNT5101!$C$4:$C$9))</f>
        <v>#N/A</v>
      </c>
      <c r="CG38" s="36" t="e">
        <f>IF(CB38="-","-",_xlfn.XLOOKUP(CB38,ABNT5101!$B$4:$B$9,ABNT5101!$D$4:$D$9))</f>
        <v>#N/A</v>
      </c>
      <c r="CH38" s="31" t="e">
        <f t="shared" si="20"/>
        <v>#N/A</v>
      </c>
      <c r="CI38" s="31" t="e">
        <f t="shared" si="21"/>
        <v>#N/A</v>
      </c>
      <c r="CJ38" s="31" t="e">
        <f t="shared" si="22"/>
        <v>#N/A</v>
      </c>
      <c r="CK38" s="39" t="e">
        <f>_xlfn.XLOOKUP(CL38,'Banco de dados'!$B:$B,'Banco de dados'!$D:$D)</f>
        <v>#N/A</v>
      </c>
      <c r="CL38" s="40"/>
      <c r="CM38" s="39" t="e">
        <f>_xlfn.XLOOKUP(CL38,'Banco de dados'!$B:$B,'Banco de dados'!$E:$E)</f>
        <v>#N/A</v>
      </c>
      <c r="CN38" s="39"/>
      <c r="CO38" s="39" t="e">
        <f>IF(CN38="-","-",_xlfn.XLOOKUP(CN38,'Banco de dados'!$B:$B,'Banco de dados'!$E:$E))</f>
        <v>#N/A</v>
      </c>
      <c r="CP38" s="41">
        <f t="shared" si="23"/>
        <v>1</v>
      </c>
      <c r="CQ38" s="39" t="e">
        <f>_xlfn.XLOOKUP(CL38,'Banco de dados'!$B:$B,'Banco de dados'!$H:$H)</f>
        <v>#N/A</v>
      </c>
      <c r="CR38" s="39" t="e">
        <f t="array" aca="1" ref="CR38" ca="1">_xludf.xlookup(CN38,'Banco de dados'!$B:$B,'Banco de dados'!$H:$H)</f>
        <v>#NAME?</v>
      </c>
      <c r="CS38" s="39" t="e">
        <f t="array" aca="1" ref="CS38" ca="1">_xludf.xlookup(CL38,'Banco de dados'!$B:$B,'Banco de dados'!$F:$F)</f>
        <v>#NAME?</v>
      </c>
      <c r="CT38" s="39" t="e">
        <f t="array" aca="1" ref="CT38" ca="1">_xludf.xlookup(CN38,'Banco de dados'!$B:$B,'Banco de dados'!$F:$F)</f>
        <v>#NAME?</v>
      </c>
      <c r="CU38" s="42"/>
      <c r="CV38" s="42"/>
      <c r="CW38" s="39" t="str">
        <f>IF(AJ38=0.5,"Suporte",IF(AND(AJ38&gt;='Braços de IP'!$B$9,AJ38&lt;='Braços de IP'!$D$9),'Braços de IP'!$E$9,IF(AND(AJ38&gt;='Braços de IP'!$B$10,AJ38&lt;='Braços de IP'!$D$10),'Braços de IP'!$E$10,IF(AND(AJ38&gt;='Braços de IP'!$B$11,AJ38&lt;='Braços de IP'!$D$11),'Braços de IP'!$E$11,IF(AND(AJ38&gt;='Braços de IP'!$B$12,AJ38&lt;='Braços de IP'!$D$12),'Braços de IP'!$E$12,IF(AND(AJ38&gt;='Braços de IP'!$B$13,AJ38&lt;='Braços de IP'!$D$13),'Braços de IP'!$E$13,IF(AND(AJ38&gt;='Braços de IP'!$B$14,AJ38&lt;='Braços de IP'!$D$14),'Braços de IP'!$E$14,"ERRO")))))))</f>
        <v>Médio I</v>
      </c>
      <c r="CX38" s="42"/>
      <c r="CY38" s="39" t="str">
        <f>IF($CX38="","",VLOOKUP($CX38,'Braços de IP'!$E$9:$I$15,2,0))</f>
        <v/>
      </c>
      <c r="CZ38" s="43" t="str">
        <f>IF($CX38="","",VLOOKUP($CX38,'Braços de IP'!$E$9:$I$15,5,0))</f>
        <v/>
      </c>
      <c r="DA38" s="39"/>
      <c r="DB38" s="39"/>
      <c r="DC38" s="39"/>
      <c r="DD38" s="39"/>
      <c r="DE38" s="39"/>
      <c r="DF38" s="39"/>
      <c r="DG38" s="44" t="e">
        <f t="shared" si="24"/>
        <v>#N/A</v>
      </c>
      <c r="DH38" s="45">
        <f t="shared" si="25"/>
        <v>58</v>
      </c>
      <c r="DI38" s="44" t="e">
        <f t="shared" si="26"/>
        <v>#N/A</v>
      </c>
      <c r="DJ38" s="46" t="e">
        <f t="shared" si="27"/>
        <v>#N/A</v>
      </c>
      <c r="DK38" s="47"/>
      <c r="DL38" s="48"/>
      <c r="DM38" s="49"/>
      <c r="DN38" s="23" t="s">
        <v>148</v>
      </c>
      <c r="DO38" s="23"/>
      <c r="DQ38" s="50" t="e">
        <f t="shared" si="28"/>
        <v>#VALUE!</v>
      </c>
      <c r="DS38" s="5" t="s">
        <v>6</v>
      </c>
      <c r="DT38" s="5">
        <f t="shared" si="37"/>
        <v>0</v>
      </c>
      <c r="DU38" s="50" t="e">
        <f t="shared" si="38"/>
        <v>#DIV/0!</v>
      </c>
      <c r="DV38" s="50" t="e">
        <f t="shared" si="39"/>
        <v>#DIV/0!</v>
      </c>
    </row>
    <row r="39" spans="2:127" ht="14.25" hidden="1" customHeight="1" x14ac:dyDescent="0.3">
      <c r="B39" s="5"/>
      <c r="C39" s="5"/>
      <c r="D39" s="5"/>
      <c r="E39" s="22" t="s">
        <v>181</v>
      </c>
      <c r="F39" s="22" t="s">
        <v>150</v>
      </c>
      <c r="G39" s="23" t="s">
        <v>182</v>
      </c>
      <c r="H39" s="23">
        <v>-23.350922000000001</v>
      </c>
      <c r="I39" s="23">
        <v>-46.825276000000002</v>
      </c>
      <c r="J39" s="24" t="s">
        <v>139</v>
      </c>
      <c r="K39" s="25"/>
      <c r="L39" s="24" t="s">
        <v>152</v>
      </c>
      <c r="M39" s="24" t="s">
        <v>141</v>
      </c>
      <c r="N39" s="26">
        <v>58</v>
      </c>
      <c r="O39" s="27" t="s">
        <v>142</v>
      </c>
      <c r="P39" s="27" t="s">
        <v>143</v>
      </c>
      <c r="Q39" s="26">
        <f t="shared" si="0"/>
        <v>116</v>
      </c>
      <c r="R39" s="27">
        <v>1</v>
      </c>
      <c r="S39" s="28" t="s">
        <v>153</v>
      </c>
      <c r="T39" s="28">
        <v>7.5</v>
      </c>
      <c r="U39" s="23"/>
      <c r="V39" s="23"/>
      <c r="W39" s="29"/>
      <c r="X39" s="28" t="s">
        <v>153</v>
      </c>
      <c r="Y39" s="27"/>
      <c r="Z39" s="27"/>
      <c r="AA39" s="27"/>
      <c r="AB39" s="27"/>
      <c r="AC39" s="27"/>
      <c r="AD39" s="27" t="s">
        <v>144</v>
      </c>
      <c r="AE39" s="27" t="s">
        <v>145</v>
      </c>
      <c r="AF39" s="27">
        <v>33.5</v>
      </c>
      <c r="AG39" s="27">
        <v>7.1</v>
      </c>
      <c r="AH39" s="27">
        <v>1</v>
      </c>
      <c r="AI39" s="27">
        <v>0.2</v>
      </c>
      <c r="AJ39" s="27">
        <v>2</v>
      </c>
      <c r="AK39" s="27">
        <f t="shared" si="1"/>
        <v>1.8</v>
      </c>
      <c r="AL39" s="27" t="s">
        <v>143</v>
      </c>
      <c r="AM39" s="27" t="s">
        <v>143</v>
      </c>
      <c r="AN39" s="27"/>
      <c r="AO39" s="27">
        <f t="shared" si="2"/>
        <v>2</v>
      </c>
      <c r="AP39" s="27"/>
      <c r="AQ39" s="27"/>
      <c r="AR39" s="27"/>
      <c r="AS39" s="27"/>
      <c r="AT39" s="27"/>
      <c r="AU39" s="27"/>
      <c r="AV39" s="27">
        <f t="shared" si="3"/>
        <v>0</v>
      </c>
      <c r="AW39" s="27"/>
      <c r="AX39" s="28">
        <f>VLOOKUP(J39,ABNT5101!$I$3:$J$9,2)</f>
        <v>7.5</v>
      </c>
      <c r="AY39" s="28">
        <f>VLOOKUP(J39,ABNT5101!$I$3:$M$9,5)</f>
        <v>0.18</v>
      </c>
      <c r="AZ39" s="28" t="str">
        <f>_xlfn.XLOOKUP(J39,ABNT5101!I:I,ABNT5101!L:L)</f>
        <v>-</v>
      </c>
      <c r="BA39" s="28">
        <f>_xlfn.XLOOKUP(J39,ABNT5101!$I:$I,ABNT5101!M:M)</f>
        <v>0.18</v>
      </c>
      <c r="BB39" s="28" t="str">
        <f>_xlfn.XLOOKUP(J39,ABNT5101!$I:$I,ABNT5101!N:N)</f>
        <v>-</v>
      </c>
      <c r="BC39" s="28">
        <f>_xlfn.XLOOKUP(J39,ABNT5101!$I:$I,ABNT5101!O:O)</f>
        <v>16</v>
      </c>
      <c r="BD39" s="31" t="str">
        <f t="shared" si="4"/>
        <v>NÃO ATENDE</v>
      </c>
      <c r="BE39" s="32">
        <f t="shared" si="32"/>
        <v>-1</v>
      </c>
      <c r="BF39" s="32">
        <f t="shared" si="33"/>
        <v>-1</v>
      </c>
      <c r="BG39" s="32" t="str">
        <f t="shared" si="7"/>
        <v>-</v>
      </c>
      <c r="BH39" s="33"/>
      <c r="BI39" s="33"/>
      <c r="BJ39" s="34"/>
      <c r="BK39" s="34"/>
      <c r="BL39" s="35"/>
      <c r="BM39" s="34"/>
      <c r="BN39" s="31" t="str">
        <f t="shared" si="8"/>
        <v>NÃO ATENDE</v>
      </c>
      <c r="BO39" s="31" t="str">
        <f t="shared" si="34"/>
        <v>NÃO ATENDE</v>
      </c>
      <c r="BP39" s="31" t="str">
        <f t="shared" si="35"/>
        <v>NÃO ATENDE</v>
      </c>
      <c r="BQ39" s="31" t="str">
        <f t="shared" si="11"/>
        <v>ATENDE</v>
      </c>
      <c r="BR39" s="36" t="str">
        <f t="shared" si="12"/>
        <v>C5</v>
      </c>
      <c r="BS39" s="36" t="str">
        <f t="shared" si="13"/>
        <v>Sem Passeio</v>
      </c>
      <c r="BT39" s="37" t="e">
        <f t="shared" si="14"/>
        <v>#N/A</v>
      </c>
      <c r="BU39" s="33"/>
      <c r="BV39" s="33"/>
      <c r="BW39" s="36" t="e">
        <f>IF(BS39="-","-",_xlfn.XLOOKUP(BS39,ABNT5101!$B$4:$B$9,ABNT5101!$C$4:$C$9))</f>
        <v>#N/A</v>
      </c>
      <c r="BX39" s="36" t="e">
        <f>IF(BS39="-","-",_xlfn.XLOOKUP(BS39,ABNT5101!$B$4:$B$9,ABNT5101!$D$4:$D$9))</f>
        <v>#N/A</v>
      </c>
      <c r="BY39" s="31" t="e">
        <f t="shared" si="15"/>
        <v>#N/A</v>
      </c>
      <c r="BZ39" s="31" t="e">
        <f t="shared" si="16"/>
        <v>#N/A</v>
      </c>
      <c r="CA39" s="31" t="e">
        <f t="shared" si="17"/>
        <v>#N/A</v>
      </c>
      <c r="CB39" s="36" t="str">
        <f t="shared" si="36"/>
        <v>Sem Passeio</v>
      </c>
      <c r="CC39" s="37" t="e">
        <f t="shared" si="19"/>
        <v>#N/A</v>
      </c>
      <c r="CD39" s="38"/>
      <c r="CE39" s="38"/>
      <c r="CF39" s="31" t="e">
        <f>IF(CB39="-","-",_xlfn.XLOOKUP(CB39,ABNT5101!$B$4:$B$9,ABNT5101!$C$4:$C$9))</f>
        <v>#N/A</v>
      </c>
      <c r="CG39" s="36" t="e">
        <f>IF(CB39="-","-",_xlfn.XLOOKUP(CB39,ABNT5101!$B$4:$B$9,ABNT5101!$D$4:$D$9))</f>
        <v>#N/A</v>
      </c>
      <c r="CH39" s="31" t="e">
        <f t="shared" si="20"/>
        <v>#N/A</v>
      </c>
      <c r="CI39" s="31" t="e">
        <f t="shared" si="21"/>
        <v>#N/A</v>
      </c>
      <c r="CJ39" s="31" t="e">
        <f t="shared" si="22"/>
        <v>#N/A</v>
      </c>
      <c r="CK39" s="39" t="e">
        <f>_xlfn.XLOOKUP(CL39,'Banco de dados'!$B:$B,'Banco de dados'!$D:$D)</f>
        <v>#N/A</v>
      </c>
      <c r="CL39" s="40"/>
      <c r="CM39" s="39" t="e">
        <f>_xlfn.XLOOKUP(CL39,'Banco de dados'!$B:$B,'Banco de dados'!$E:$E)</f>
        <v>#N/A</v>
      </c>
      <c r="CN39" s="39"/>
      <c r="CO39" s="39" t="e">
        <f>IF(CN39="-","-",_xlfn.XLOOKUP(CN39,'Banco de dados'!$B:$B,'Banco de dados'!$E:$E))</f>
        <v>#N/A</v>
      </c>
      <c r="CP39" s="41">
        <f t="shared" si="23"/>
        <v>1</v>
      </c>
      <c r="CQ39" s="39" t="e">
        <f>_xlfn.XLOOKUP(CL39,'Banco de dados'!$B:$B,'Banco de dados'!$H:$H)</f>
        <v>#N/A</v>
      </c>
      <c r="CR39" s="39" t="e">
        <f t="array" aca="1" ref="CR39" ca="1">_xludf.xlookup(CN39,'Banco de dados'!$B:$B,'Banco de dados'!$H:$H)</f>
        <v>#NAME?</v>
      </c>
      <c r="CS39" s="39" t="e">
        <f t="array" aca="1" ref="CS39" ca="1">_xludf.xlookup(CL39,'Banco de dados'!$B:$B,'Banco de dados'!$F:$F)</f>
        <v>#NAME?</v>
      </c>
      <c r="CT39" s="39" t="e">
        <f t="array" aca="1" ref="CT39" ca="1">_xludf.xlookup(CN39,'Banco de dados'!$B:$B,'Banco de dados'!$F:$F)</f>
        <v>#NAME?</v>
      </c>
      <c r="CU39" s="42"/>
      <c r="CV39" s="42"/>
      <c r="CW39" s="39" t="str">
        <f>IF(AJ39=0.5,"Suporte",IF(AND(AJ39&gt;='Braços de IP'!$B$9,AJ39&lt;='Braços de IP'!$D$9),'Braços de IP'!$E$9,IF(AND(AJ39&gt;='Braços de IP'!$B$10,AJ39&lt;='Braços de IP'!$D$10),'Braços de IP'!$E$10,IF(AND(AJ39&gt;='Braços de IP'!$B$11,AJ39&lt;='Braços de IP'!$D$11),'Braços de IP'!$E$11,IF(AND(AJ39&gt;='Braços de IP'!$B$12,AJ39&lt;='Braços de IP'!$D$12),'Braços de IP'!$E$12,IF(AND(AJ39&gt;='Braços de IP'!$B$13,AJ39&lt;='Braços de IP'!$D$13),'Braços de IP'!$E$13,IF(AND(AJ39&gt;='Braços de IP'!$B$14,AJ39&lt;='Braços de IP'!$D$14),'Braços de IP'!$E$14,"ERRO")))))))</f>
        <v>Médio I</v>
      </c>
      <c r="CX39" s="42"/>
      <c r="CY39" s="39" t="str">
        <f>IF($CX39="","",VLOOKUP($CX39,'Braços de IP'!$E$9:$I$15,2,0))</f>
        <v/>
      </c>
      <c r="CZ39" s="43" t="str">
        <f>IF($CX39="","",VLOOKUP($CX39,'Braços de IP'!$E$9:$I$15,5,0))</f>
        <v/>
      </c>
      <c r="DA39" s="39"/>
      <c r="DB39" s="39"/>
      <c r="DC39" s="39"/>
      <c r="DD39" s="39"/>
      <c r="DE39" s="39"/>
      <c r="DF39" s="39"/>
      <c r="DG39" s="44" t="e">
        <f t="shared" si="24"/>
        <v>#N/A</v>
      </c>
      <c r="DH39" s="45">
        <f t="shared" si="25"/>
        <v>58</v>
      </c>
      <c r="DI39" s="44" t="e">
        <f t="shared" si="26"/>
        <v>#N/A</v>
      </c>
      <c r="DJ39" s="46" t="e">
        <f t="shared" si="27"/>
        <v>#N/A</v>
      </c>
      <c r="DK39" s="47"/>
      <c r="DL39" s="48"/>
      <c r="DM39" s="49"/>
      <c r="DN39" s="23" t="s">
        <v>148</v>
      </c>
      <c r="DO39" s="23"/>
      <c r="DQ39" s="50" t="e">
        <f t="shared" si="28"/>
        <v>#VALUE!</v>
      </c>
      <c r="DS39" s="5" t="s">
        <v>6</v>
      </c>
      <c r="DT39" s="5">
        <f t="shared" si="37"/>
        <v>0</v>
      </c>
      <c r="DU39" s="50" t="e">
        <f t="shared" si="38"/>
        <v>#DIV/0!</v>
      </c>
      <c r="DV39" s="50" t="e">
        <f t="shared" si="39"/>
        <v>#DIV/0!</v>
      </c>
    </row>
    <row r="40" spans="2:127" ht="14.25" hidden="1" customHeight="1" x14ac:dyDescent="0.3">
      <c r="B40" s="5"/>
      <c r="C40" s="5"/>
      <c r="D40" s="5"/>
      <c r="E40" s="22" t="s">
        <v>181</v>
      </c>
      <c r="F40" s="22" t="s">
        <v>150</v>
      </c>
      <c r="G40" s="23" t="s">
        <v>182</v>
      </c>
      <c r="H40" s="23">
        <v>-23.350922000000001</v>
      </c>
      <c r="I40" s="23">
        <v>-46.825276000000002</v>
      </c>
      <c r="J40" s="24" t="s">
        <v>139</v>
      </c>
      <c r="K40" s="25"/>
      <c r="L40" s="24" t="s">
        <v>152</v>
      </c>
      <c r="M40" s="24" t="s">
        <v>141</v>
      </c>
      <c r="N40" s="26">
        <v>58</v>
      </c>
      <c r="O40" s="27" t="s">
        <v>142</v>
      </c>
      <c r="P40" s="27" t="s">
        <v>143</v>
      </c>
      <c r="Q40" s="26">
        <f t="shared" si="0"/>
        <v>116</v>
      </c>
      <c r="R40" s="27">
        <v>1</v>
      </c>
      <c r="S40" s="28" t="s">
        <v>153</v>
      </c>
      <c r="T40" s="28">
        <v>7.5</v>
      </c>
      <c r="U40" s="23"/>
      <c r="V40" s="23"/>
      <c r="W40" s="29"/>
      <c r="X40" s="28" t="s">
        <v>153</v>
      </c>
      <c r="Y40" s="27"/>
      <c r="Z40" s="27"/>
      <c r="AA40" s="27"/>
      <c r="AB40" s="27"/>
      <c r="AC40" s="27"/>
      <c r="AD40" s="27" t="s">
        <v>144</v>
      </c>
      <c r="AE40" s="27" t="s">
        <v>145</v>
      </c>
      <c r="AF40" s="27">
        <v>33.5</v>
      </c>
      <c r="AG40" s="27">
        <v>7.1</v>
      </c>
      <c r="AH40" s="27">
        <v>1</v>
      </c>
      <c r="AI40" s="27">
        <v>0.2</v>
      </c>
      <c r="AJ40" s="27">
        <v>2</v>
      </c>
      <c r="AK40" s="27">
        <f t="shared" si="1"/>
        <v>1.8</v>
      </c>
      <c r="AL40" s="27" t="s">
        <v>143</v>
      </c>
      <c r="AM40" s="27" t="s">
        <v>143</v>
      </c>
      <c r="AN40" s="27"/>
      <c r="AO40" s="27">
        <f t="shared" si="2"/>
        <v>2</v>
      </c>
      <c r="AP40" s="27"/>
      <c r="AQ40" s="27"/>
      <c r="AR40" s="27"/>
      <c r="AS40" s="27"/>
      <c r="AT40" s="27"/>
      <c r="AU40" s="27"/>
      <c r="AV40" s="27">
        <f t="shared" si="3"/>
        <v>0</v>
      </c>
      <c r="AW40" s="27"/>
      <c r="AX40" s="28">
        <f>VLOOKUP(J40,ABNT5101!$I$3:$J$9,2)</f>
        <v>7.5</v>
      </c>
      <c r="AY40" s="28">
        <f>VLOOKUP(J40,ABNT5101!$I$3:$M$9,5)</f>
        <v>0.18</v>
      </c>
      <c r="AZ40" s="28" t="str">
        <f>_xlfn.XLOOKUP(J40,ABNT5101!I:I,ABNT5101!L:L)</f>
        <v>-</v>
      </c>
      <c r="BA40" s="28">
        <f>_xlfn.XLOOKUP(J40,ABNT5101!$I:$I,ABNT5101!M:M)</f>
        <v>0.18</v>
      </c>
      <c r="BB40" s="28" t="str">
        <f>_xlfn.XLOOKUP(J40,ABNT5101!$I:$I,ABNT5101!N:N)</f>
        <v>-</v>
      </c>
      <c r="BC40" s="28">
        <f>_xlfn.XLOOKUP(J40,ABNT5101!$I:$I,ABNT5101!O:O)</f>
        <v>16</v>
      </c>
      <c r="BD40" s="31" t="str">
        <f t="shared" si="4"/>
        <v>NÃO ATENDE</v>
      </c>
      <c r="BE40" s="32">
        <f t="shared" si="32"/>
        <v>-1</v>
      </c>
      <c r="BF40" s="32">
        <f t="shared" si="33"/>
        <v>-1</v>
      </c>
      <c r="BG40" s="32" t="str">
        <f t="shared" si="7"/>
        <v>-</v>
      </c>
      <c r="BH40" s="33"/>
      <c r="BI40" s="33"/>
      <c r="BJ40" s="34"/>
      <c r="BK40" s="34"/>
      <c r="BL40" s="35"/>
      <c r="BM40" s="34"/>
      <c r="BN40" s="31" t="str">
        <f t="shared" si="8"/>
        <v>NÃO ATENDE</v>
      </c>
      <c r="BO40" s="31" t="str">
        <f t="shared" si="34"/>
        <v>NÃO ATENDE</v>
      </c>
      <c r="BP40" s="31" t="str">
        <f t="shared" si="35"/>
        <v>NÃO ATENDE</v>
      </c>
      <c r="BQ40" s="31" t="str">
        <f t="shared" si="11"/>
        <v>ATENDE</v>
      </c>
      <c r="BR40" s="36" t="str">
        <f t="shared" si="12"/>
        <v>C5</v>
      </c>
      <c r="BS40" s="36" t="str">
        <f t="shared" si="13"/>
        <v>Sem Passeio</v>
      </c>
      <c r="BT40" s="37" t="e">
        <f t="shared" si="14"/>
        <v>#N/A</v>
      </c>
      <c r="BU40" s="33"/>
      <c r="BV40" s="33"/>
      <c r="BW40" s="36" t="e">
        <f>IF(BS40="-","-",_xlfn.XLOOKUP(BS40,ABNT5101!$B$4:$B$9,ABNT5101!$C$4:$C$9))</f>
        <v>#N/A</v>
      </c>
      <c r="BX40" s="36" t="e">
        <f>IF(BS40="-","-",_xlfn.XLOOKUP(BS40,ABNT5101!$B$4:$B$9,ABNT5101!$D$4:$D$9))</f>
        <v>#N/A</v>
      </c>
      <c r="BY40" s="31" t="e">
        <f t="shared" si="15"/>
        <v>#N/A</v>
      </c>
      <c r="BZ40" s="31" t="e">
        <f t="shared" si="16"/>
        <v>#N/A</v>
      </c>
      <c r="CA40" s="31" t="e">
        <f t="shared" si="17"/>
        <v>#N/A</v>
      </c>
      <c r="CB40" s="36" t="str">
        <f t="shared" si="36"/>
        <v>Sem Passeio</v>
      </c>
      <c r="CC40" s="37" t="e">
        <f t="shared" si="19"/>
        <v>#N/A</v>
      </c>
      <c r="CD40" s="38"/>
      <c r="CE40" s="38"/>
      <c r="CF40" s="31" t="e">
        <f>IF(CB40="-","-",_xlfn.XLOOKUP(CB40,ABNT5101!$B$4:$B$9,ABNT5101!$C$4:$C$9))</f>
        <v>#N/A</v>
      </c>
      <c r="CG40" s="36" t="e">
        <f>IF(CB40="-","-",_xlfn.XLOOKUP(CB40,ABNT5101!$B$4:$B$9,ABNT5101!$D$4:$D$9))</f>
        <v>#N/A</v>
      </c>
      <c r="CH40" s="31" t="e">
        <f t="shared" si="20"/>
        <v>#N/A</v>
      </c>
      <c r="CI40" s="31" t="e">
        <f t="shared" si="21"/>
        <v>#N/A</v>
      </c>
      <c r="CJ40" s="31" t="e">
        <f t="shared" si="22"/>
        <v>#N/A</v>
      </c>
      <c r="CK40" s="39" t="e">
        <f>_xlfn.XLOOKUP(CL40,'Banco de dados'!$B:$B,'Banco de dados'!$D:$D)</f>
        <v>#N/A</v>
      </c>
      <c r="CL40" s="40"/>
      <c r="CM40" s="39" t="e">
        <f>_xlfn.XLOOKUP(CL40,'Banco de dados'!$B:$B,'Banco de dados'!$E:$E)</f>
        <v>#N/A</v>
      </c>
      <c r="CN40" s="39"/>
      <c r="CO40" s="39" t="e">
        <f>IF(CN40="-","-",_xlfn.XLOOKUP(CN40,'Banco de dados'!$B:$B,'Banco de dados'!$E:$E))</f>
        <v>#N/A</v>
      </c>
      <c r="CP40" s="41">
        <f t="shared" si="23"/>
        <v>1</v>
      </c>
      <c r="CQ40" s="39" t="e">
        <f>_xlfn.XLOOKUP(CL40,'Banco de dados'!$B:$B,'Banco de dados'!$H:$H)</f>
        <v>#N/A</v>
      </c>
      <c r="CR40" s="39" t="e">
        <f t="array" aca="1" ref="CR40" ca="1">_xludf.xlookup(CN40,'Banco de dados'!$B:$B,'Banco de dados'!$H:$H)</f>
        <v>#NAME?</v>
      </c>
      <c r="CS40" s="39" t="e">
        <f t="array" aca="1" ref="CS40" ca="1">_xludf.xlookup(CL40,'Banco de dados'!$B:$B,'Banco de dados'!$F:$F)</f>
        <v>#NAME?</v>
      </c>
      <c r="CT40" s="39" t="e">
        <f t="array" aca="1" ref="CT40" ca="1">_xludf.xlookup(CN40,'Banco de dados'!$B:$B,'Banco de dados'!$F:$F)</f>
        <v>#NAME?</v>
      </c>
      <c r="CU40" s="42"/>
      <c r="CV40" s="42"/>
      <c r="CW40" s="39" t="str">
        <f>IF(AJ40=0.5,"Suporte",IF(AND(AJ40&gt;='Braços de IP'!$B$9,AJ40&lt;='Braços de IP'!$D$9),'Braços de IP'!$E$9,IF(AND(AJ40&gt;='Braços de IP'!$B$10,AJ40&lt;='Braços de IP'!$D$10),'Braços de IP'!$E$10,IF(AND(AJ40&gt;='Braços de IP'!$B$11,AJ40&lt;='Braços de IP'!$D$11),'Braços de IP'!$E$11,IF(AND(AJ40&gt;='Braços de IP'!$B$12,AJ40&lt;='Braços de IP'!$D$12),'Braços de IP'!$E$12,IF(AND(AJ40&gt;='Braços de IP'!$B$13,AJ40&lt;='Braços de IP'!$D$13),'Braços de IP'!$E$13,IF(AND(AJ40&gt;='Braços de IP'!$B$14,AJ40&lt;='Braços de IP'!$D$14),'Braços de IP'!$E$14,"ERRO")))))))</f>
        <v>Médio I</v>
      </c>
      <c r="CX40" s="42"/>
      <c r="CY40" s="39" t="str">
        <f>IF($CX40="","",VLOOKUP($CX40,'Braços de IP'!$E$9:$I$15,2,0))</f>
        <v/>
      </c>
      <c r="CZ40" s="43" t="str">
        <f>IF($CX40="","",VLOOKUP($CX40,'Braços de IP'!$E$9:$I$15,5,0))</f>
        <v/>
      </c>
      <c r="DA40" s="39"/>
      <c r="DB40" s="39"/>
      <c r="DC40" s="39"/>
      <c r="DD40" s="39"/>
      <c r="DE40" s="39"/>
      <c r="DF40" s="39"/>
      <c r="DG40" s="44" t="e">
        <f t="shared" si="24"/>
        <v>#N/A</v>
      </c>
      <c r="DH40" s="45">
        <f t="shared" si="25"/>
        <v>58</v>
      </c>
      <c r="DI40" s="44" t="e">
        <f t="shared" si="26"/>
        <v>#N/A</v>
      </c>
      <c r="DJ40" s="46" t="e">
        <f t="shared" si="27"/>
        <v>#N/A</v>
      </c>
      <c r="DK40" s="47"/>
      <c r="DL40" s="48"/>
      <c r="DM40" s="49"/>
      <c r="DN40" s="23" t="s">
        <v>148</v>
      </c>
      <c r="DO40" s="23"/>
      <c r="DQ40" s="50" t="e">
        <f t="shared" si="28"/>
        <v>#VALUE!</v>
      </c>
      <c r="DS40" s="5" t="s">
        <v>6</v>
      </c>
      <c r="DT40" s="5">
        <f t="shared" si="37"/>
        <v>0</v>
      </c>
      <c r="DU40" s="50" t="e">
        <f t="shared" si="38"/>
        <v>#DIV/0!</v>
      </c>
      <c r="DV40" s="50" t="e">
        <f t="shared" si="39"/>
        <v>#DIV/0!</v>
      </c>
    </row>
    <row r="41" spans="2:127" ht="14.25" hidden="1" customHeight="1" x14ac:dyDescent="0.3">
      <c r="B41" s="5"/>
      <c r="C41" s="5"/>
      <c r="D41" s="5"/>
      <c r="E41" s="22" t="s">
        <v>183</v>
      </c>
      <c r="F41" s="22" t="s">
        <v>164</v>
      </c>
      <c r="G41" s="23" t="s">
        <v>184</v>
      </c>
      <c r="H41" s="23">
        <v>-23.420751129999999</v>
      </c>
      <c r="I41" s="23">
        <v>-46.853005150000001</v>
      </c>
      <c r="J41" s="24" t="s">
        <v>139</v>
      </c>
      <c r="K41" s="25"/>
      <c r="L41" s="24" t="s">
        <v>140</v>
      </c>
      <c r="M41" s="24" t="s">
        <v>141</v>
      </c>
      <c r="N41" s="26">
        <v>60</v>
      </c>
      <c r="O41" s="27" t="s">
        <v>142</v>
      </c>
      <c r="P41" s="27" t="s">
        <v>143</v>
      </c>
      <c r="Q41" s="26">
        <f t="shared" si="0"/>
        <v>120</v>
      </c>
      <c r="R41" s="27">
        <v>1</v>
      </c>
      <c r="S41" s="28">
        <v>1</v>
      </c>
      <c r="T41" s="28">
        <v>4.5</v>
      </c>
      <c r="U41" s="23"/>
      <c r="V41" s="23"/>
      <c r="W41" s="29"/>
      <c r="X41" s="28" t="s">
        <v>153</v>
      </c>
      <c r="Y41" s="27"/>
      <c r="Z41" s="27"/>
      <c r="AA41" s="27"/>
      <c r="AB41" s="27"/>
      <c r="AC41" s="27"/>
      <c r="AD41" s="27" t="s">
        <v>144</v>
      </c>
      <c r="AE41" s="27" t="s">
        <v>145</v>
      </c>
      <c r="AF41" s="27">
        <v>19.5</v>
      </c>
      <c r="AG41" s="27">
        <v>7.5</v>
      </c>
      <c r="AH41" s="27">
        <v>1</v>
      </c>
      <c r="AI41" s="27">
        <v>0.38</v>
      </c>
      <c r="AJ41" s="27">
        <v>1.8</v>
      </c>
      <c r="AK41" s="27">
        <f t="shared" si="1"/>
        <v>1.42</v>
      </c>
      <c r="AL41" s="27" t="s">
        <v>143</v>
      </c>
      <c r="AM41" s="27" t="s">
        <v>143</v>
      </c>
      <c r="AN41" s="27"/>
      <c r="AO41" s="27">
        <f t="shared" si="2"/>
        <v>2</v>
      </c>
      <c r="AP41" s="27"/>
      <c r="AQ41" s="27"/>
      <c r="AR41" s="27"/>
      <c r="AS41" s="27"/>
      <c r="AT41" s="27"/>
      <c r="AU41" s="27"/>
      <c r="AV41" s="27">
        <f t="shared" si="3"/>
        <v>0</v>
      </c>
      <c r="AW41" s="27"/>
      <c r="AX41" s="28">
        <f>VLOOKUP(J41,ABNT5101!$I$3:$J$9,2)</f>
        <v>7.5</v>
      </c>
      <c r="AY41" s="28">
        <f>VLOOKUP(J41,ABNT5101!$I$3:$M$9,5)</f>
        <v>0.18</v>
      </c>
      <c r="AZ41" s="28" t="str">
        <f>_xlfn.XLOOKUP(J41,ABNT5101!I:I,ABNT5101!L:L)</f>
        <v>-</v>
      </c>
      <c r="BA41" s="28">
        <f>_xlfn.XLOOKUP(J41,ABNT5101!$I:$I,ABNT5101!M:M)</f>
        <v>0.18</v>
      </c>
      <c r="BB41" s="28" t="str">
        <f>_xlfn.XLOOKUP(J41,ABNT5101!$I:$I,ABNT5101!N:N)</f>
        <v>-</v>
      </c>
      <c r="BC41" s="28">
        <f>_xlfn.XLOOKUP(J41,ABNT5101!$I:$I,ABNT5101!O:O)</f>
        <v>16</v>
      </c>
      <c r="BD41" s="31" t="str">
        <f t="shared" si="4"/>
        <v>NÃO ATENDE</v>
      </c>
      <c r="BE41" s="32">
        <f t="shared" si="32"/>
        <v>-1</v>
      </c>
      <c r="BF41" s="32">
        <f t="shared" si="33"/>
        <v>-1</v>
      </c>
      <c r="BG41" s="32" t="str">
        <f t="shared" si="7"/>
        <v>-</v>
      </c>
      <c r="BH41" s="33"/>
      <c r="BI41" s="33"/>
      <c r="BJ41" s="34"/>
      <c r="BK41" s="34"/>
      <c r="BL41" s="35"/>
      <c r="BM41" s="34"/>
      <c r="BN41" s="31" t="str">
        <f t="shared" si="8"/>
        <v>NÃO ATENDE</v>
      </c>
      <c r="BO41" s="31" t="str">
        <f t="shared" si="34"/>
        <v>NÃO ATENDE</v>
      </c>
      <c r="BP41" s="31" t="str">
        <f t="shared" si="35"/>
        <v>NÃO ATENDE</v>
      </c>
      <c r="BQ41" s="31" t="str">
        <f t="shared" si="11"/>
        <v>ATENDE</v>
      </c>
      <c r="BR41" s="36" t="str">
        <f t="shared" si="12"/>
        <v>C5</v>
      </c>
      <c r="BS41" s="36" t="str">
        <f t="shared" si="13"/>
        <v>P6</v>
      </c>
      <c r="BT41" s="37">
        <f t="shared" si="14"/>
        <v>-1</v>
      </c>
      <c r="BU41" s="33"/>
      <c r="BV41" s="33"/>
      <c r="BW41" s="36">
        <f>IF(BS41="-","-",_xlfn.XLOOKUP(BS41,ABNT5101!$B$4:$B$9,ABNT5101!$C$4:$C$9))</f>
        <v>3</v>
      </c>
      <c r="BX41" s="36">
        <f>IF(BS41="-","-",_xlfn.XLOOKUP(BS41,ABNT5101!$B$4:$B$9,ABNT5101!$D$4:$D$9))</f>
        <v>0.6</v>
      </c>
      <c r="BY41" s="31" t="str">
        <f t="shared" si="15"/>
        <v>NÃO ATENDE</v>
      </c>
      <c r="BZ41" s="31" t="str">
        <f t="shared" si="16"/>
        <v>NÃO ATENDE</v>
      </c>
      <c r="CA41" s="31" t="str">
        <f t="shared" si="17"/>
        <v>NÃO ATENDE</v>
      </c>
      <c r="CB41" s="36" t="str">
        <f t="shared" si="36"/>
        <v>P6</v>
      </c>
      <c r="CC41" s="37">
        <f t="shared" si="19"/>
        <v>-1</v>
      </c>
      <c r="CD41" s="38"/>
      <c r="CE41" s="38"/>
      <c r="CF41" s="31">
        <f>IF(CB41="-","-",_xlfn.XLOOKUP(CB41,ABNT5101!$B$4:$B$9,ABNT5101!$C$4:$C$9))</f>
        <v>3</v>
      </c>
      <c r="CG41" s="36">
        <f>IF(CB41="-","-",_xlfn.XLOOKUP(CB41,ABNT5101!$B$4:$B$9,ABNT5101!$D$4:$D$9))</f>
        <v>0.6</v>
      </c>
      <c r="CH41" s="31" t="str">
        <f t="shared" si="20"/>
        <v>NÃO ATENDE</v>
      </c>
      <c r="CI41" s="31" t="str">
        <f t="shared" si="21"/>
        <v>NÃO ATENDE</v>
      </c>
      <c r="CJ41" s="31" t="str">
        <f t="shared" si="22"/>
        <v>NÃO ATENDE</v>
      </c>
      <c r="CK41" s="39" t="e">
        <f>_xlfn.XLOOKUP(CL41,'Banco de dados'!$B:$B,'Banco de dados'!$D:$D)</f>
        <v>#N/A</v>
      </c>
      <c r="CL41" s="40"/>
      <c r="CM41" s="39" t="e">
        <f>_xlfn.XLOOKUP(CL41,'Banco de dados'!$B:$B,'Banco de dados'!$E:$E)</f>
        <v>#N/A</v>
      </c>
      <c r="CN41" s="39"/>
      <c r="CO41" s="39" t="e">
        <f>IF(CN41="-","-",_xlfn.XLOOKUP(CN41,'Banco de dados'!$B:$B,'Banco de dados'!$E:$E))</f>
        <v>#N/A</v>
      </c>
      <c r="CP41" s="41">
        <f t="shared" si="23"/>
        <v>1</v>
      </c>
      <c r="CQ41" s="39" t="e">
        <f>_xlfn.XLOOKUP(CL41,'Banco de dados'!$B:$B,'Banco de dados'!$H:$H)</f>
        <v>#N/A</v>
      </c>
      <c r="CR41" s="39" t="e">
        <f t="array" aca="1" ref="CR41" ca="1">_xludf.xlookup(CN41,'Banco de dados'!$B:$B,'Banco de dados'!$H:$H)</f>
        <v>#NAME?</v>
      </c>
      <c r="CS41" s="39" t="e">
        <f t="array" aca="1" ref="CS41" ca="1">_xludf.xlookup(CL41,'Banco de dados'!$B:$B,'Banco de dados'!$F:$F)</f>
        <v>#NAME?</v>
      </c>
      <c r="CT41" s="39" t="e">
        <f t="array" aca="1" ref="CT41" ca="1">_xludf.xlookup(CN41,'Banco de dados'!$B:$B,'Banco de dados'!$F:$F)</f>
        <v>#NAME?</v>
      </c>
      <c r="CU41" s="42"/>
      <c r="CV41" s="42"/>
      <c r="CW41" s="39" t="str">
        <f>IF(AJ41=0.5,"Suporte",IF(AND(AJ41&gt;='Braços de IP'!$B$9,AJ41&lt;='Braços de IP'!$D$9),'Braços de IP'!$E$9,IF(AND(AJ41&gt;='Braços de IP'!$B$10,AJ41&lt;='Braços de IP'!$D$10),'Braços de IP'!$E$10,IF(AND(AJ41&gt;='Braços de IP'!$B$11,AJ41&lt;='Braços de IP'!$D$11),'Braços de IP'!$E$11,IF(AND(AJ41&gt;='Braços de IP'!$B$12,AJ41&lt;='Braços de IP'!$D$12),'Braços de IP'!$E$12,IF(AND(AJ41&gt;='Braços de IP'!$B$13,AJ41&lt;='Braços de IP'!$D$13),'Braços de IP'!$E$13,IF(AND(AJ41&gt;='Braços de IP'!$B$14,AJ41&lt;='Braços de IP'!$D$14),'Braços de IP'!$E$14,"ERRO")))))))</f>
        <v>Médio I</v>
      </c>
      <c r="CX41" s="42"/>
      <c r="CY41" s="39" t="str">
        <f>IF($CX41="","",VLOOKUP($CX41,'Braços de IP'!$E$9:$I$15,2,0))</f>
        <v/>
      </c>
      <c r="CZ41" s="43" t="str">
        <f>IF($CX41="","",VLOOKUP($CX41,'Braços de IP'!$E$9:$I$15,5,0))</f>
        <v/>
      </c>
      <c r="DA41" s="39"/>
      <c r="DB41" s="39"/>
      <c r="DC41" s="39"/>
      <c r="DD41" s="39"/>
      <c r="DE41" s="39"/>
      <c r="DF41" s="39"/>
      <c r="DG41" s="44" t="e">
        <f t="shared" si="24"/>
        <v>#N/A</v>
      </c>
      <c r="DH41" s="45">
        <f t="shared" si="25"/>
        <v>60</v>
      </c>
      <c r="DI41" s="44" t="e">
        <f t="shared" si="26"/>
        <v>#N/A</v>
      </c>
      <c r="DJ41" s="46" t="e">
        <f t="shared" si="27"/>
        <v>#N/A</v>
      </c>
      <c r="DK41" s="47"/>
      <c r="DL41" s="48"/>
      <c r="DM41" s="49"/>
      <c r="DN41" s="23" t="s">
        <v>148</v>
      </c>
      <c r="DO41" s="23"/>
      <c r="DQ41" s="50" t="e">
        <f t="shared" si="28"/>
        <v>#VALUE!</v>
      </c>
      <c r="DS41" s="5" t="s">
        <v>6</v>
      </c>
      <c r="DT41" s="5">
        <f t="shared" si="37"/>
        <v>0</v>
      </c>
      <c r="DU41" s="50" t="e">
        <f t="shared" si="38"/>
        <v>#DIV/0!</v>
      </c>
      <c r="DV41" s="50" t="e">
        <f t="shared" si="39"/>
        <v>#DIV/0!</v>
      </c>
    </row>
    <row r="42" spans="2:127" ht="14.25" hidden="1" customHeight="1" x14ac:dyDescent="0.3">
      <c r="B42" s="5"/>
      <c r="C42" s="5"/>
      <c r="D42" s="5"/>
      <c r="E42" s="22" t="s">
        <v>183</v>
      </c>
      <c r="F42" s="22" t="s">
        <v>164</v>
      </c>
      <c r="G42" s="23" t="s">
        <v>184</v>
      </c>
      <c r="H42" s="23">
        <v>-23.420751129999999</v>
      </c>
      <c r="I42" s="23">
        <v>-46.853005150000001</v>
      </c>
      <c r="J42" s="24" t="s">
        <v>139</v>
      </c>
      <c r="K42" s="25"/>
      <c r="L42" s="24" t="s">
        <v>140</v>
      </c>
      <c r="M42" s="24" t="s">
        <v>141</v>
      </c>
      <c r="N42" s="26">
        <v>60</v>
      </c>
      <c r="O42" s="27" t="s">
        <v>142</v>
      </c>
      <c r="P42" s="27" t="s">
        <v>143</v>
      </c>
      <c r="Q42" s="26">
        <f t="shared" si="0"/>
        <v>120</v>
      </c>
      <c r="R42" s="27">
        <v>1</v>
      </c>
      <c r="S42" s="28">
        <v>1</v>
      </c>
      <c r="T42" s="28">
        <v>4.5</v>
      </c>
      <c r="U42" s="23"/>
      <c r="V42" s="23"/>
      <c r="W42" s="29"/>
      <c r="X42" s="28" t="s">
        <v>153</v>
      </c>
      <c r="Y42" s="27"/>
      <c r="Z42" s="27"/>
      <c r="AA42" s="27"/>
      <c r="AB42" s="27"/>
      <c r="AC42" s="27"/>
      <c r="AD42" s="27" t="s">
        <v>144</v>
      </c>
      <c r="AE42" s="27" t="s">
        <v>145</v>
      </c>
      <c r="AF42" s="27">
        <v>19.5</v>
      </c>
      <c r="AG42" s="27">
        <v>7.5</v>
      </c>
      <c r="AH42" s="27">
        <v>1</v>
      </c>
      <c r="AI42" s="27">
        <v>0.38</v>
      </c>
      <c r="AJ42" s="27">
        <v>1.8</v>
      </c>
      <c r="AK42" s="27">
        <f t="shared" si="1"/>
        <v>1.42</v>
      </c>
      <c r="AL42" s="27" t="s">
        <v>143</v>
      </c>
      <c r="AM42" s="27" t="s">
        <v>143</v>
      </c>
      <c r="AN42" s="27"/>
      <c r="AO42" s="27">
        <f t="shared" si="2"/>
        <v>2</v>
      </c>
      <c r="AP42" s="27"/>
      <c r="AQ42" s="27"/>
      <c r="AR42" s="27"/>
      <c r="AS42" s="27"/>
      <c r="AT42" s="27"/>
      <c r="AU42" s="27"/>
      <c r="AV42" s="27">
        <f t="shared" si="3"/>
        <v>0</v>
      </c>
      <c r="AW42" s="27"/>
      <c r="AX42" s="28">
        <f>VLOOKUP(J42,ABNT5101!$I$3:$J$9,2)</f>
        <v>7.5</v>
      </c>
      <c r="AY42" s="28">
        <f>VLOOKUP(J42,ABNT5101!$I$3:$M$9,5)</f>
        <v>0.18</v>
      </c>
      <c r="AZ42" s="28" t="str">
        <f>_xlfn.XLOOKUP(J42,ABNT5101!I:I,ABNT5101!L:L)</f>
        <v>-</v>
      </c>
      <c r="BA42" s="28">
        <f>_xlfn.XLOOKUP(J42,ABNT5101!$I:$I,ABNT5101!M:M)</f>
        <v>0.18</v>
      </c>
      <c r="BB42" s="28" t="str">
        <f>_xlfn.XLOOKUP(J42,ABNT5101!$I:$I,ABNT5101!N:N)</f>
        <v>-</v>
      </c>
      <c r="BC42" s="28">
        <f>_xlfn.XLOOKUP(J42,ABNT5101!$I:$I,ABNT5101!O:O)</f>
        <v>16</v>
      </c>
      <c r="BD42" s="31" t="str">
        <f t="shared" si="4"/>
        <v>NÃO ATENDE</v>
      </c>
      <c r="BE42" s="32">
        <f t="shared" si="32"/>
        <v>-1</v>
      </c>
      <c r="BF42" s="32">
        <f t="shared" si="33"/>
        <v>-1</v>
      </c>
      <c r="BG42" s="32" t="str">
        <f t="shared" si="7"/>
        <v>-</v>
      </c>
      <c r="BH42" s="33"/>
      <c r="BI42" s="33"/>
      <c r="BJ42" s="34"/>
      <c r="BK42" s="34"/>
      <c r="BL42" s="35"/>
      <c r="BM42" s="34"/>
      <c r="BN42" s="31" t="str">
        <f t="shared" si="8"/>
        <v>NÃO ATENDE</v>
      </c>
      <c r="BO42" s="31" t="str">
        <f t="shared" si="34"/>
        <v>NÃO ATENDE</v>
      </c>
      <c r="BP42" s="31" t="str">
        <f t="shared" si="35"/>
        <v>NÃO ATENDE</v>
      </c>
      <c r="BQ42" s="31" t="str">
        <f t="shared" si="11"/>
        <v>ATENDE</v>
      </c>
      <c r="BR42" s="36" t="str">
        <f t="shared" si="12"/>
        <v>C5</v>
      </c>
      <c r="BS42" s="36" t="str">
        <f t="shared" si="13"/>
        <v>P6</v>
      </c>
      <c r="BT42" s="37">
        <f t="shared" si="14"/>
        <v>-1</v>
      </c>
      <c r="BU42" s="33"/>
      <c r="BV42" s="33"/>
      <c r="BW42" s="36">
        <f>IF(BS42="-","-",_xlfn.XLOOKUP(BS42,ABNT5101!$B$4:$B$9,ABNT5101!$C$4:$C$9))</f>
        <v>3</v>
      </c>
      <c r="BX42" s="36">
        <f>IF(BS42="-","-",_xlfn.XLOOKUP(BS42,ABNT5101!$B$4:$B$9,ABNT5101!$D$4:$D$9))</f>
        <v>0.6</v>
      </c>
      <c r="BY42" s="31" t="str">
        <f t="shared" si="15"/>
        <v>NÃO ATENDE</v>
      </c>
      <c r="BZ42" s="31" t="str">
        <f t="shared" si="16"/>
        <v>NÃO ATENDE</v>
      </c>
      <c r="CA42" s="31" t="str">
        <f t="shared" si="17"/>
        <v>NÃO ATENDE</v>
      </c>
      <c r="CB42" s="36" t="str">
        <f t="shared" si="36"/>
        <v>P6</v>
      </c>
      <c r="CC42" s="37">
        <f t="shared" si="19"/>
        <v>-1</v>
      </c>
      <c r="CD42" s="38"/>
      <c r="CE42" s="38"/>
      <c r="CF42" s="31">
        <f>IF(CB42="-","-",_xlfn.XLOOKUP(CB42,ABNT5101!$B$4:$B$9,ABNT5101!$C$4:$C$9))</f>
        <v>3</v>
      </c>
      <c r="CG42" s="36">
        <f>IF(CB42="-","-",_xlfn.XLOOKUP(CB42,ABNT5101!$B$4:$B$9,ABNT5101!$D$4:$D$9))</f>
        <v>0.6</v>
      </c>
      <c r="CH42" s="31" t="str">
        <f t="shared" si="20"/>
        <v>NÃO ATENDE</v>
      </c>
      <c r="CI42" s="31" t="str">
        <f t="shared" si="21"/>
        <v>NÃO ATENDE</v>
      </c>
      <c r="CJ42" s="31" t="str">
        <f t="shared" si="22"/>
        <v>NÃO ATENDE</v>
      </c>
      <c r="CK42" s="39" t="e">
        <f>_xlfn.XLOOKUP(CL42,'Banco de dados'!$B:$B,'Banco de dados'!$D:$D)</f>
        <v>#N/A</v>
      </c>
      <c r="CL42" s="40"/>
      <c r="CM42" s="39" t="e">
        <f>_xlfn.XLOOKUP(CL42,'Banco de dados'!$B:$B,'Banco de dados'!$E:$E)</f>
        <v>#N/A</v>
      </c>
      <c r="CN42" s="39"/>
      <c r="CO42" s="39" t="e">
        <f>IF(CN42="-","-",_xlfn.XLOOKUP(CN42,'Banco de dados'!$B:$B,'Banco de dados'!$E:$E))</f>
        <v>#N/A</v>
      </c>
      <c r="CP42" s="41">
        <f t="shared" si="23"/>
        <v>1</v>
      </c>
      <c r="CQ42" s="39" t="e">
        <f>_xlfn.XLOOKUP(CL42,'Banco de dados'!$B:$B,'Banco de dados'!$H:$H)</f>
        <v>#N/A</v>
      </c>
      <c r="CR42" s="39" t="e">
        <f t="array" aca="1" ref="CR42" ca="1">_xludf.xlookup(CN42,'Banco de dados'!$B:$B,'Banco de dados'!$H:$H)</f>
        <v>#NAME?</v>
      </c>
      <c r="CS42" s="39" t="e">
        <f t="array" aca="1" ref="CS42" ca="1">_xludf.xlookup(CL42,'Banco de dados'!$B:$B,'Banco de dados'!$F:$F)</f>
        <v>#NAME?</v>
      </c>
      <c r="CT42" s="39" t="e">
        <f t="array" aca="1" ref="CT42" ca="1">_xludf.xlookup(CN42,'Banco de dados'!$B:$B,'Banco de dados'!$F:$F)</f>
        <v>#NAME?</v>
      </c>
      <c r="CU42" s="42"/>
      <c r="CV42" s="42"/>
      <c r="CW42" s="39" t="str">
        <f>IF(AJ42=0.5,"Suporte",IF(AND(AJ42&gt;='Braços de IP'!$B$9,AJ42&lt;='Braços de IP'!$D$9),'Braços de IP'!$E$9,IF(AND(AJ42&gt;='Braços de IP'!$B$10,AJ42&lt;='Braços de IP'!$D$10),'Braços de IP'!$E$10,IF(AND(AJ42&gt;='Braços de IP'!$B$11,AJ42&lt;='Braços de IP'!$D$11),'Braços de IP'!$E$11,IF(AND(AJ42&gt;='Braços de IP'!$B$12,AJ42&lt;='Braços de IP'!$D$12),'Braços de IP'!$E$12,IF(AND(AJ42&gt;='Braços de IP'!$B$13,AJ42&lt;='Braços de IP'!$D$13),'Braços de IP'!$E$13,IF(AND(AJ42&gt;='Braços de IP'!$B$14,AJ42&lt;='Braços de IP'!$D$14),'Braços de IP'!$E$14,"ERRO")))))))</f>
        <v>Médio I</v>
      </c>
      <c r="CX42" s="42"/>
      <c r="CY42" s="39" t="str">
        <f>IF($CX42="","",VLOOKUP($CX42,'Braços de IP'!$E$9:$I$15,2,0))</f>
        <v/>
      </c>
      <c r="CZ42" s="43" t="str">
        <f>IF($CX42="","",VLOOKUP($CX42,'Braços de IP'!$E$9:$I$15,5,0))</f>
        <v/>
      </c>
      <c r="DA42" s="39"/>
      <c r="DB42" s="39"/>
      <c r="DC42" s="39"/>
      <c r="DD42" s="39"/>
      <c r="DE42" s="39"/>
      <c r="DF42" s="39"/>
      <c r="DG42" s="44" t="e">
        <f t="shared" si="24"/>
        <v>#N/A</v>
      </c>
      <c r="DH42" s="45">
        <f t="shared" si="25"/>
        <v>60</v>
      </c>
      <c r="DI42" s="44" t="e">
        <f t="shared" si="26"/>
        <v>#N/A</v>
      </c>
      <c r="DJ42" s="46" t="e">
        <f t="shared" si="27"/>
        <v>#N/A</v>
      </c>
      <c r="DK42" s="47"/>
      <c r="DL42" s="48"/>
      <c r="DM42" s="49"/>
      <c r="DN42" s="23" t="s">
        <v>148</v>
      </c>
      <c r="DO42" s="23"/>
      <c r="DQ42" s="50" t="e">
        <f t="shared" si="28"/>
        <v>#VALUE!</v>
      </c>
      <c r="DS42" s="5" t="s">
        <v>6</v>
      </c>
      <c r="DT42" s="5">
        <f t="shared" si="37"/>
        <v>0</v>
      </c>
      <c r="DU42" s="50" t="e">
        <f t="shared" si="38"/>
        <v>#DIV/0!</v>
      </c>
      <c r="DV42" s="50" t="e">
        <f t="shared" si="39"/>
        <v>#DIV/0!</v>
      </c>
    </row>
    <row r="43" spans="2:127" ht="14.25" hidden="1" customHeight="1" x14ac:dyDescent="0.3">
      <c r="B43" s="5"/>
      <c r="C43" s="5"/>
      <c r="D43" s="5"/>
      <c r="E43" s="22" t="s">
        <v>183</v>
      </c>
      <c r="F43" s="22" t="s">
        <v>164</v>
      </c>
      <c r="G43" s="23" t="s">
        <v>184</v>
      </c>
      <c r="H43" s="23">
        <v>-23.420751129999999</v>
      </c>
      <c r="I43" s="23">
        <v>-46.853005150000001</v>
      </c>
      <c r="J43" s="24" t="s">
        <v>139</v>
      </c>
      <c r="K43" s="25"/>
      <c r="L43" s="24" t="s">
        <v>140</v>
      </c>
      <c r="M43" s="24" t="s">
        <v>141</v>
      </c>
      <c r="N43" s="26">
        <v>60</v>
      </c>
      <c r="O43" s="27" t="s">
        <v>142</v>
      </c>
      <c r="P43" s="27" t="s">
        <v>143</v>
      </c>
      <c r="Q43" s="26">
        <f t="shared" si="0"/>
        <v>120</v>
      </c>
      <c r="R43" s="27">
        <v>1</v>
      </c>
      <c r="S43" s="28">
        <v>1</v>
      </c>
      <c r="T43" s="28">
        <v>4.5</v>
      </c>
      <c r="U43" s="23"/>
      <c r="V43" s="23"/>
      <c r="W43" s="29"/>
      <c r="X43" s="28" t="s">
        <v>153</v>
      </c>
      <c r="Y43" s="27"/>
      <c r="Z43" s="27"/>
      <c r="AA43" s="27"/>
      <c r="AB43" s="27"/>
      <c r="AC43" s="27"/>
      <c r="AD43" s="27" t="s">
        <v>144</v>
      </c>
      <c r="AE43" s="27" t="s">
        <v>145</v>
      </c>
      <c r="AF43" s="27">
        <v>19.5</v>
      </c>
      <c r="AG43" s="27">
        <v>7.5</v>
      </c>
      <c r="AH43" s="27">
        <v>1</v>
      </c>
      <c r="AI43" s="27">
        <v>0.38</v>
      </c>
      <c r="AJ43" s="27">
        <v>1.8</v>
      </c>
      <c r="AK43" s="27">
        <f t="shared" si="1"/>
        <v>1.42</v>
      </c>
      <c r="AL43" s="27" t="s">
        <v>143</v>
      </c>
      <c r="AM43" s="27" t="s">
        <v>143</v>
      </c>
      <c r="AN43" s="27"/>
      <c r="AO43" s="27">
        <f t="shared" si="2"/>
        <v>2</v>
      </c>
      <c r="AP43" s="27"/>
      <c r="AQ43" s="27"/>
      <c r="AR43" s="27"/>
      <c r="AS43" s="27"/>
      <c r="AT43" s="27"/>
      <c r="AU43" s="27"/>
      <c r="AV43" s="27">
        <f t="shared" si="3"/>
        <v>0</v>
      </c>
      <c r="AW43" s="27"/>
      <c r="AX43" s="28">
        <f>VLOOKUP(J43,ABNT5101!$I$3:$J$9,2)</f>
        <v>7.5</v>
      </c>
      <c r="AY43" s="28">
        <f>VLOOKUP(J43,ABNT5101!$I$3:$M$9,5)</f>
        <v>0.18</v>
      </c>
      <c r="AZ43" s="28" t="str">
        <f>_xlfn.XLOOKUP(J43,ABNT5101!I:I,ABNT5101!L:L)</f>
        <v>-</v>
      </c>
      <c r="BA43" s="28">
        <f>_xlfn.XLOOKUP(J43,ABNT5101!$I:$I,ABNT5101!M:M)</f>
        <v>0.18</v>
      </c>
      <c r="BB43" s="28" t="str">
        <f>_xlfn.XLOOKUP(J43,ABNT5101!$I:$I,ABNT5101!N:N)</f>
        <v>-</v>
      </c>
      <c r="BC43" s="28">
        <f>_xlfn.XLOOKUP(J43,ABNT5101!$I:$I,ABNT5101!O:O)</f>
        <v>16</v>
      </c>
      <c r="BD43" s="31" t="str">
        <f t="shared" si="4"/>
        <v>NÃO ATENDE</v>
      </c>
      <c r="BE43" s="32">
        <f t="shared" si="32"/>
        <v>-1</v>
      </c>
      <c r="BF43" s="32">
        <f t="shared" si="33"/>
        <v>-1</v>
      </c>
      <c r="BG43" s="32" t="str">
        <f t="shared" si="7"/>
        <v>-</v>
      </c>
      <c r="BH43" s="33"/>
      <c r="BI43" s="33"/>
      <c r="BJ43" s="34"/>
      <c r="BK43" s="34"/>
      <c r="BL43" s="35"/>
      <c r="BM43" s="34"/>
      <c r="BN43" s="31" t="str">
        <f t="shared" si="8"/>
        <v>NÃO ATENDE</v>
      </c>
      <c r="BO43" s="31" t="str">
        <f t="shared" si="34"/>
        <v>NÃO ATENDE</v>
      </c>
      <c r="BP43" s="31" t="str">
        <f t="shared" si="35"/>
        <v>NÃO ATENDE</v>
      </c>
      <c r="BQ43" s="31" t="str">
        <f t="shared" si="11"/>
        <v>ATENDE</v>
      </c>
      <c r="BR43" s="36" t="str">
        <f t="shared" si="12"/>
        <v>C5</v>
      </c>
      <c r="BS43" s="36" t="str">
        <f t="shared" si="13"/>
        <v>P6</v>
      </c>
      <c r="BT43" s="37">
        <f t="shared" si="14"/>
        <v>-1</v>
      </c>
      <c r="BU43" s="33"/>
      <c r="BV43" s="33"/>
      <c r="BW43" s="36">
        <f>IF(BS43="-","-",_xlfn.XLOOKUP(BS43,ABNT5101!$B$4:$B$9,ABNT5101!$C$4:$C$9))</f>
        <v>3</v>
      </c>
      <c r="BX43" s="36">
        <f>IF(BS43="-","-",_xlfn.XLOOKUP(BS43,ABNT5101!$B$4:$B$9,ABNT5101!$D$4:$D$9))</f>
        <v>0.6</v>
      </c>
      <c r="BY43" s="31" t="str">
        <f t="shared" si="15"/>
        <v>NÃO ATENDE</v>
      </c>
      <c r="BZ43" s="31" t="str">
        <f t="shared" si="16"/>
        <v>NÃO ATENDE</v>
      </c>
      <c r="CA43" s="31" t="str">
        <f t="shared" si="17"/>
        <v>NÃO ATENDE</v>
      </c>
      <c r="CB43" s="36" t="str">
        <f t="shared" si="36"/>
        <v>P6</v>
      </c>
      <c r="CC43" s="37">
        <f t="shared" si="19"/>
        <v>-1</v>
      </c>
      <c r="CD43" s="38"/>
      <c r="CE43" s="38"/>
      <c r="CF43" s="31">
        <f>IF(CB43="-","-",_xlfn.XLOOKUP(CB43,ABNT5101!$B$4:$B$9,ABNT5101!$C$4:$C$9))</f>
        <v>3</v>
      </c>
      <c r="CG43" s="36">
        <f>IF(CB43="-","-",_xlfn.XLOOKUP(CB43,ABNT5101!$B$4:$B$9,ABNT5101!$D$4:$D$9))</f>
        <v>0.6</v>
      </c>
      <c r="CH43" s="31" t="str">
        <f t="shared" si="20"/>
        <v>NÃO ATENDE</v>
      </c>
      <c r="CI43" s="31" t="str">
        <f t="shared" si="21"/>
        <v>NÃO ATENDE</v>
      </c>
      <c r="CJ43" s="31" t="str">
        <f t="shared" si="22"/>
        <v>NÃO ATENDE</v>
      </c>
      <c r="CK43" s="39" t="e">
        <f>_xlfn.XLOOKUP(CL43,'Banco de dados'!$B:$B,'Banco de dados'!$D:$D)</f>
        <v>#N/A</v>
      </c>
      <c r="CL43" s="40"/>
      <c r="CM43" s="39" t="e">
        <f>_xlfn.XLOOKUP(CL43,'Banco de dados'!$B:$B,'Banco de dados'!$E:$E)</f>
        <v>#N/A</v>
      </c>
      <c r="CN43" s="39"/>
      <c r="CO43" s="39" t="e">
        <f>IF(CN43="-","-",_xlfn.XLOOKUP(CN43,'Banco de dados'!$B:$B,'Banco de dados'!$E:$E))</f>
        <v>#N/A</v>
      </c>
      <c r="CP43" s="41">
        <f t="shared" si="23"/>
        <v>1</v>
      </c>
      <c r="CQ43" s="39" t="e">
        <f>_xlfn.XLOOKUP(CL43,'Banco de dados'!$B:$B,'Banco de dados'!$H:$H)</f>
        <v>#N/A</v>
      </c>
      <c r="CR43" s="39" t="e">
        <f t="array" aca="1" ref="CR43" ca="1">_xludf.xlookup(CN43,'Banco de dados'!$B:$B,'Banco de dados'!$H:$H)</f>
        <v>#NAME?</v>
      </c>
      <c r="CS43" s="39" t="e">
        <f t="array" aca="1" ref="CS43" ca="1">_xludf.xlookup(CL43,'Banco de dados'!$B:$B,'Banco de dados'!$F:$F)</f>
        <v>#NAME?</v>
      </c>
      <c r="CT43" s="39" t="e">
        <f t="array" aca="1" ref="CT43" ca="1">_xludf.xlookup(CN43,'Banco de dados'!$B:$B,'Banco de dados'!$F:$F)</f>
        <v>#NAME?</v>
      </c>
      <c r="CU43" s="42"/>
      <c r="CV43" s="42"/>
      <c r="CW43" s="39" t="str">
        <f>IF(AJ43=0.5,"Suporte",IF(AND(AJ43&gt;='Braços de IP'!$B$9,AJ43&lt;='Braços de IP'!$D$9),'Braços de IP'!$E$9,IF(AND(AJ43&gt;='Braços de IP'!$B$10,AJ43&lt;='Braços de IP'!$D$10),'Braços de IP'!$E$10,IF(AND(AJ43&gt;='Braços de IP'!$B$11,AJ43&lt;='Braços de IP'!$D$11),'Braços de IP'!$E$11,IF(AND(AJ43&gt;='Braços de IP'!$B$12,AJ43&lt;='Braços de IP'!$D$12),'Braços de IP'!$E$12,IF(AND(AJ43&gt;='Braços de IP'!$B$13,AJ43&lt;='Braços de IP'!$D$13),'Braços de IP'!$E$13,IF(AND(AJ43&gt;='Braços de IP'!$B$14,AJ43&lt;='Braços de IP'!$D$14),'Braços de IP'!$E$14,"ERRO")))))))</f>
        <v>Médio I</v>
      </c>
      <c r="CX43" s="42"/>
      <c r="CY43" s="39" t="str">
        <f>IF($CX43="","",VLOOKUP($CX43,'Braços de IP'!$E$9:$I$15,2,0))</f>
        <v/>
      </c>
      <c r="CZ43" s="43" t="str">
        <f>IF($CX43="","",VLOOKUP($CX43,'Braços de IP'!$E$9:$I$15,5,0))</f>
        <v/>
      </c>
      <c r="DA43" s="39"/>
      <c r="DB43" s="39"/>
      <c r="DC43" s="39"/>
      <c r="DD43" s="39"/>
      <c r="DE43" s="39"/>
      <c r="DF43" s="39"/>
      <c r="DG43" s="44" t="e">
        <f t="shared" si="24"/>
        <v>#N/A</v>
      </c>
      <c r="DH43" s="45">
        <f t="shared" si="25"/>
        <v>60</v>
      </c>
      <c r="DI43" s="44" t="e">
        <f t="shared" si="26"/>
        <v>#N/A</v>
      </c>
      <c r="DJ43" s="46" t="e">
        <f t="shared" si="27"/>
        <v>#N/A</v>
      </c>
      <c r="DK43" s="47"/>
      <c r="DL43" s="48"/>
      <c r="DM43" s="49"/>
      <c r="DN43" s="23" t="s">
        <v>148</v>
      </c>
      <c r="DO43" s="23"/>
      <c r="DP43" s="5"/>
      <c r="DQ43" s="50" t="e">
        <f t="shared" si="28"/>
        <v>#VALUE!</v>
      </c>
      <c r="DR43" s="5"/>
      <c r="DS43" s="5" t="s">
        <v>6</v>
      </c>
      <c r="DT43" s="5">
        <f t="shared" si="37"/>
        <v>0</v>
      </c>
      <c r="DU43" s="50" t="e">
        <f t="shared" si="38"/>
        <v>#DIV/0!</v>
      </c>
      <c r="DV43" s="50" t="e">
        <f t="shared" si="39"/>
        <v>#DIV/0!</v>
      </c>
      <c r="DW43" s="5"/>
    </row>
    <row r="44" spans="2:127" ht="14.25" hidden="1" customHeight="1" x14ac:dyDescent="0.3">
      <c r="B44" s="5"/>
      <c r="C44" s="5"/>
      <c r="D44" s="5"/>
      <c r="E44" s="22" t="s">
        <v>185</v>
      </c>
      <c r="F44" s="22" t="s">
        <v>150</v>
      </c>
      <c r="G44" s="23" t="s">
        <v>186</v>
      </c>
      <c r="H44" s="23">
        <v>-23.329694839999998</v>
      </c>
      <c r="I44" s="23">
        <v>-46.93297218</v>
      </c>
      <c r="J44" s="24" t="s">
        <v>139</v>
      </c>
      <c r="K44" s="25"/>
      <c r="L44" s="24" t="s">
        <v>152</v>
      </c>
      <c r="M44" s="24" t="s">
        <v>141</v>
      </c>
      <c r="N44" s="26">
        <v>58</v>
      </c>
      <c r="O44" s="27" t="s">
        <v>142</v>
      </c>
      <c r="P44" s="27" t="s">
        <v>143</v>
      </c>
      <c r="Q44" s="26">
        <f t="shared" si="0"/>
        <v>116</v>
      </c>
      <c r="R44" s="27">
        <v>1</v>
      </c>
      <c r="S44" s="28" t="s">
        <v>153</v>
      </c>
      <c r="T44" s="28">
        <v>4.5</v>
      </c>
      <c r="U44" s="23"/>
      <c r="V44" s="23"/>
      <c r="W44" s="29"/>
      <c r="X44" s="28" t="s">
        <v>153</v>
      </c>
      <c r="Y44" s="27"/>
      <c r="Z44" s="27"/>
      <c r="AA44" s="27"/>
      <c r="AB44" s="27"/>
      <c r="AC44" s="27"/>
      <c r="AD44" s="27" t="s">
        <v>144</v>
      </c>
      <c r="AE44" s="27" t="s">
        <v>145</v>
      </c>
      <c r="AF44" s="27">
        <v>16</v>
      </c>
      <c r="AG44" s="27">
        <v>7.4</v>
      </c>
      <c r="AH44" s="27">
        <v>1</v>
      </c>
      <c r="AI44" s="27">
        <v>0.8</v>
      </c>
      <c r="AJ44" s="27">
        <v>2.5</v>
      </c>
      <c r="AK44" s="27">
        <f t="shared" si="1"/>
        <v>1.7</v>
      </c>
      <c r="AL44" s="27" t="s">
        <v>143</v>
      </c>
      <c r="AM44" s="27" t="s">
        <v>143</v>
      </c>
      <c r="AN44" s="27"/>
      <c r="AO44" s="27">
        <f t="shared" si="2"/>
        <v>2</v>
      </c>
      <c r="AP44" s="27"/>
      <c r="AQ44" s="27"/>
      <c r="AR44" s="27"/>
      <c r="AS44" s="27"/>
      <c r="AT44" s="27"/>
      <c r="AU44" s="27"/>
      <c r="AV44" s="27">
        <f t="shared" si="3"/>
        <v>0</v>
      </c>
      <c r="AW44" s="27"/>
      <c r="AX44" s="28">
        <f>VLOOKUP(J44,ABNT5101!$I$3:$J$9,2)</f>
        <v>7.5</v>
      </c>
      <c r="AY44" s="28">
        <f>VLOOKUP(J44,ABNT5101!$I$3:$M$9,5)</f>
        <v>0.18</v>
      </c>
      <c r="AZ44" s="28" t="str">
        <f>_xlfn.XLOOKUP(J44,ABNT5101!I:I,ABNT5101!L:L)</f>
        <v>-</v>
      </c>
      <c r="BA44" s="28">
        <f>_xlfn.XLOOKUP(J44,ABNT5101!$I:$I,ABNT5101!M:M)</f>
        <v>0.18</v>
      </c>
      <c r="BB44" s="28" t="str">
        <f>_xlfn.XLOOKUP(J44,ABNT5101!$I:$I,ABNT5101!N:N)</f>
        <v>-</v>
      </c>
      <c r="BC44" s="28">
        <f>_xlfn.XLOOKUP(J44,ABNT5101!$I:$I,ABNT5101!O:O)</f>
        <v>16</v>
      </c>
      <c r="BD44" s="31" t="str">
        <f t="shared" si="4"/>
        <v>NÃO ATENDE</v>
      </c>
      <c r="BE44" s="32">
        <f t="shared" si="32"/>
        <v>-1</v>
      </c>
      <c r="BF44" s="32">
        <f t="shared" si="33"/>
        <v>-1</v>
      </c>
      <c r="BG44" s="32" t="str">
        <f t="shared" si="7"/>
        <v>-</v>
      </c>
      <c r="BH44" s="33"/>
      <c r="BI44" s="33"/>
      <c r="BJ44" s="34"/>
      <c r="BK44" s="34"/>
      <c r="BL44" s="35"/>
      <c r="BM44" s="34"/>
      <c r="BN44" s="31" t="str">
        <f t="shared" si="8"/>
        <v>NÃO ATENDE</v>
      </c>
      <c r="BO44" s="31" t="str">
        <f t="shared" si="34"/>
        <v>NÃO ATENDE</v>
      </c>
      <c r="BP44" s="31" t="str">
        <f t="shared" si="35"/>
        <v>NÃO ATENDE</v>
      </c>
      <c r="BQ44" s="31" t="str">
        <f t="shared" si="11"/>
        <v>ATENDE</v>
      </c>
      <c r="BR44" s="36" t="str">
        <f t="shared" si="12"/>
        <v>C5</v>
      </c>
      <c r="BS44" s="36" t="str">
        <f t="shared" si="13"/>
        <v>Sem Passeio</v>
      </c>
      <c r="BT44" s="37" t="e">
        <f t="shared" si="14"/>
        <v>#N/A</v>
      </c>
      <c r="BU44" s="33"/>
      <c r="BV44" s="33"/>
      <c r="BW44" s="36" t="e">
        <f>IF(BS44="-","-",_xlfn.XLOOKUP(BS44,ABNT5101!$B$4:$B$9,ABNT5101!$C$4:$C$9))</f>
        <v>#N/A</v>
      </c>
      <c r="BX44" s="36" t="e">
        <f>IF(BS44="-","-",_xlfn.XLOOKUP(BS44,ABNT5101!$B$4:$B$9,ABNT5101!$D$4:$D$9))</f>
        <v>#N/A</v>
      </c>
      <c r="BY44" s="31" t="e">
        <f t="shared" si="15"/>
        <v>#N/A</v>
      </c>
      <c r="BZ44" s="31" t="e">
        <f t="shared" si="16"/>
        <v>#N/A</v>
      </c>
      <c r="CA44" s="31" t="e">
        <f t="shared" si="17"/>
        <v>#N/A</v>
      </c>
      <c r="CB44" s="36" t="str">
        <f t="shared" si="36"/>
        <v>Sem Passeio</v>
      </c>
      <c r="CC44" s="37" t="e">
        <f t="shared" si="19"/>
        <v>#N/A</v>
      </c>
      <c r="CD44" s="38"/>
      <c r="CE44" s="38"/>
      <c r="CF44" s="31" t="e">
        <f>IF(CB44="-","-",_xlfn.XLOOKUP(CB44,ABNT5101!$B$4:$B$9,ABNT5101!$C$4:$C$9))</f>
        <v>#N/A</v>
      </c>
      <c r="CG44" s="36" t="e">
        <f>IF(CB44="-","-",_xlfn.XLOOKUP(CB44,ABNT5101!$B$4:$B$9,ABNT5101!$D$4:$D$9))</f>
        <v>#N/A</v>
      </c>
      <c r="CH44" s="31" t="e">
        <f t="shared" si="20"/>
        <v>#N/A</v>
      </c>
      <c r="CI44" s="31" t="e">
        <f t="shared" si="21"/>
        <v>#N/A</v>
      </c>
      <c r="CJ44" s="31" t="e">
        <f t="shared" si="22"/>
        <v>#N/A</v>
      </c>
      <c r="CK44" s="39" t="e">
        <f>_xlfn.XLOOKUP(CL44,'Banco de dados'!$B:$B,'Banco de dados'!$D:$D)</f>
        <v>#N/A</v>
      </c>
      <c r="CL44" s="40"/>
      <c r="CM44" s="39" t="e">
        <f>_xlfn.XLOOKUP(CL44,'Banco de dados'!$B:$B,'Banco de dados'!$E:$E)</f>
        <v>#N/A</v>
      </c>
      <c r="CN44" s="39"/>
      <c r="CO44" s="39" t="e">
        <f>IF(CN44="-","-",_xlfn.XLOOKUP(CN44,'Banco de dados'!$B:$B,'Banco de dados'!$E:$E))</f>
        <v>#N/A</v>
      </c>
      <c r="CP44" s="41">
        <f t="shared" si="23"/>
        <v>1</v>
      </c>
      <c r="CQ44" s="39" t="e">
        <f>_xlfn.XLOOKUP(CL44,'Banco de dados'!$B:$B,'Banco de dados'!$H:$H)</f>
        <v>#N/A</v>
      </c>
      <c r="CR44" s="39" t="e">
        <f t="array" aca="1" ref="CR44" ca="1">_xludf.xlookup(CN44,'Banco de dados'!$B:$B,'Banco de dados'!$H:$H)</f>
        <v>#NAME?</v>
      </c>
      <c r="CS44" s="39" t="e">
        <f t="array" aca="1" ref="CS44" ca="1">_xludf.xlookup(CL44,'Banco de dados'!$B:$B,'Banco de dados'!$F:$F)</f>
        <v>#NAME?</v>
      </c>
      <c r="CT44" s="39" t="e">
        <f t="array" aca="1" ref="CT44" ca="1">_xludf.xlookup(CN44,'Banco de dados'!$B:$B,'Banco de dados'!$F:$F)</f>
        <v>#NAME?</v>
      </c>
      <c r="CU44" s="42"/>
      <c r="CV44" s="42"/>
      <c r="CW44" s="39" t="str">
        <f>IF(AJ44=0.5,"Suporte",IF(AND(AJ44&gt;='Braços de IP'!$B$9,AJ44&lt;='Braços de IP'!$D$9),'Braços de IP'!$E$9,IF(AND(AJ44&gt;='Braços de IP'!$B$10,AJ44&lt;='Braços de IP'!$D$10),'Braços de IP'!$E$10,IF(AND(AJ44&gt;='Braços de IP'!$B$11,AJ44&lt;='Braços de IP'!$D$11),'Braços de IP'!$E$11,IF(AND(AJ44&gt;='Braços de IP'!$B$12,AJ44&lt;='Braços de IP'!$D$12),'Braços de IP'!$E$12,IF(AND(AJ44&gt;='Braços de IP'!$B$13,AJ44&lt;='Braços de IP'!$D$13),'Braços de IP'!$E$13,IF(AND(AJ44&gt;='Braços de IP'!$B$14,AJ44&lt;='Braços de IP'!$D$14),'Braços de IP'!$E$14,"ERRO")))))))</f>
        <v>Médio II</v>
      </c>
      <c r="CX44" s="42"/>
      <c r="CY44" s="39" t="str">
        <f>IF($CX44="","",VLOOKUP($CX44,'Braços de IP'!$E$9:$I$15,2,0))</f>
        <v/>
      </c>
      <c r="CZ44" s="43" t="str">
        <f>IF($CX44="","",VLOOKUP($CX44,'Braços de IP'!$E$9:$I$15,5,0))</f>
        <v/>
      </c>
      <c r="DA44" s="39"/>
      <c r="DB44" s="39"/>
      <c r="DC44" s="39"/>
      <c r="DD44" s="39"/>
      <c r="DE44" s="39"/>
      <c r="DF44" s="39"/>
      <c r="DG44" s="44" t="e">
        <f t="shared" si="24"/>
        <v>#N/A</v>
      </c>
      <c r="DH44" s="45">
        <f t="shared" si="25"/>
        <v>58</v>
      </c>
      <c r="DI44" s="44" t="e">
        <f t="shared" si="26"/>
        <v>#N/A</v>
      </c>
      <c r="DJ44" s="46" t="e">
        <f t="shared" si="27"/>
        <v>#N/A</v>
      </c>
      <c r="DK44" s="47"/>
      <c r="DL44" s="48"/>
      <c r="DM44" s="49"/>
      <c r="DN44" s="23" t="s">
        <v>148</v>
      </c>
      <c r="DO44" s="23"/>
      <c r="DP44" s="5"/>
      <c r="DQ44" s="50" t="e">
        <f t="shared" si="28"/>
        <v>#VALUE!</v>
      </c>
      <c r="DR44" s="5"/>
      <c r="DS44" s="5" t="s">
        <v>6</v>
      </c>
      <c r="DT44" s="5">
        <f t="shared" si="37"/>
        <v>0</v>
      </c>
      <c r="DU44" s="50" t="e">
        <f t="shared" si="38"/>
        <v>#DIV/0!</v>
      </c>
      <c r="DV44" s="50" t="e">
        <f t="shared" si="39"/>
        <v>#DIV/0!</v>
      </c>
      <c r="DW44" s="5"/>
    </row>
    <row r="45" spans="2:127" ht="14.25" hidden="1" customHeight="1" x14ac:dyDescent="0.3">
      <c r="B45" s="5"/>
      <c r="C45" s="5"/>
      <c r="D45" s="5"/>
      <c r="E45" s="22" t="s">
        <v>185</v>
      </c>
      <c r="F45" s="22" t="s">
        <v>150</v>
      </c>
      <c r="G45" s="23" t="s">
        <v>186</v>
      </c>
      <c r="H45" s="23">
        <v>-23.329694839999998</v>
      </c>
      <c r="I45" s="23">
        <v>-46.93297218</v>
      </c>
      <c r="J45" s="24" t="s">
        <v>139</v>
      </c>
      <c r="K45" s="25"/>
      <c r="L45" s="24" t="s">
        <v>152</v>
      </c>
      <c r="M45" s="24" t="s">
        <v>141</v>
      </c>
      <c r="N45" s="26">
        <v>58</v>
      </c>
      <c r="O45" s="27" t="s">
        <v>142</v>
      </c>
      <c r="P45" s="27" t="s">
        <v>143</v>
      </c>
      <c r="Q45" s="26">
        <f t="shared" si="0"/>
        <v>116</v>
      </c>
      <c r="R45" s="27">
        <v>1</v>
      </c>
      <c r="S45" s="28" t="s">
        <v>153</v>
      </c>
      <c r="T45" s="28">
        <v>4.5</v>
      </c>
      <c r="U45" s="23"/>
      <c r="V45" s="23"/>
      <c r="W45" s="29"/>
      <c r="X45" s="28" t="s">
        <v>153</v>
      </c>
      <c r="Y45" s="27"/>
      <c r="Z45" s="27"/>
      <c r="AA45" s="27"/>
      <c r="AB45" s="27"/>
      <c r="AC45" s="27"/>
      <c r="AD45" s="27" t="s">
        <v>144</v>
      </c>
      <c r="AE45" s="27" t="s">
        <v>145</v>
      </c>
      <c r="AF45" s="27">
        <v>16</v>
      </c>
      <c r="AG45" s="27">
        <v>7.4</v>
      </c>
      <c r="AH45" s="27">
        <v>1</v>
      </c>
      <c r="AI45" s="27">
        <v>0.8</v>
      </c>
      <c r="AJ45" s="27">
        <v>2.5</v>
      </c>
      <c r="AK45" s="27">
        <f t="shared" si="1"/>
        <v>1.7</v>
      </c>
      <c r="AL45" s="27" t="s">
        <v>143</v>
      </c>
      <c r="AM45" s="27" t="s">
        <v>143</v>
      </c>
      <c r="AN45" s="27"/>
      <c r="AO45" s="27">
        <f t="shared" si="2"/>
        <v>2</v>
      </c>
      <c r="AP45" s="27"/>
      <c r="AQ45" s="27"/>
      <c r="AR45" s="27"/>
      <c r="AS45" s="27"/>
      <c r="AT45" s="27"/>
      <c r="AU45" s="27"/>
      <c r="AV45" s="27">
        <f t="shared" si="3"/>
        <v>0</v>
      </c>
      <c r="AW45" s="27"/>
      <c r="AX45" s="28">
        <f>VLOOKUP(J45,ABNT5101!$I$3:$J$9,2)</f>
        <v>7.5</v>
      </c>
      <c r="AY45" s="28">
        <f>VLOOKUP(J45,ABNT5101!$I$3:$M$9,5)</f>
        <v>0.18</v>
      </c>
      <c r="AZ45" s="28" t="str">
        <f>_xlfn.XLOOKUP(J45,ABNT5101!I:I,ABNT5101!L:L)</f>
        <v>-</v>
      </c>
      <c r="BA45" s="28">
        <f>_xlfn.XLOOKUP(J45,ABNT5101!$I:$I,ABNT5101!M:M)</f>
        <v>0.18</v>
      </c>
      <c r="BB45" s="28" t="str">
        <f>_xlfn.XLOOKUP(J45,ABNT5101!$I:$I,ABNT5101!N:N)</f>
        <v>-</v>
      </c>
      <c r="BC45" s="28">
        <f>_xlfn.XLOOKUP(J45,ABNT5101!$I:$I,ABNT5101!O:O)</f>
        <v>16</v>
      </c>
      <c r="BD45" s="31" t="str">
        <f t="shared" si="4"/>
        <v>NÃO ATENDE</v>
      </c>
      <c r="BE45" s="32">
        <f t="shared" si="32"/>
        <v>-1</v>
      </c>
      <c r="BF45" s="32">
        <f t="shared" si="33"/>
        <v>-1</v>
      </c>
      <c r="BG45" s="32" t="str">
        <f t="shared" si="7"/>
        <v>-</v>
      </c>
      <c r="BH45" s="33"/>
      <c r="BI45" s="33"/>
      <c r="BJ45" s="34"/>
      <c r="BK45" s="34"/>
      <c r="BL45" s="35"/>
      <c r="BM45" s="34"/>
      <c r="BN45" s="31" t="str">
        <f t="shared" si="8"/>
        <v>NÃO ATENDE</v>
      </c>
      <c r="BO45" s="31" t="str">
        <f t="shared" si="34"/>
        <v>NÃO ATENDE</v>
      </c>
      <c r="BP45" s="31" t="str">
        <f t="shared" si="35"/>
        <v>NÃO ATENDE</v>
      </c>
      <c r="BQ45" s="31" t="str">
        <f t="shared" si="11"/>
        <v>ATENDE</v>
      </c>
      <c r="BR45" s="36" t="str">
        <f t="shared" si="12"/>
        <v>C5</v>
      </c>
      <c r="BS45" s="36" t="str">
        <f t="shared" si="13"/>
        <v>Sem Passeio</v>
      </c>
      <c r="BT45" s="37" t="e">
        <f t="shared" si="14"/>
        <v>#N/A</v>
      </c>
      <c r="BU45" s="33"/>
      <c r="BV45" s="33"/>
      <c r="BW45" s="36" t="e">
        <f>IF(BS45="-","-",_xlfn.XLOOKUP(BS45,ABNT5101!$B$4:$B$9,ABNT5101!$C$4:$C$9))</f>
        <v>#N/A</v>
      </c>
      <c r="BX45" s="36" t="e">
        <f>IF(BS45="-","-",_xlfn.XLOOKUP(BS45,ABNT5101!$B$4:$B$9,ABNT5101!$D$4:$D$9))</f>
        <v>#N/A</v>
      </c>
      <c r="BY45" s="31" t="e">
        <f t="shared" si="15"/>
        <v>#N/A</v>
      </c>
      <c r="BZ45" s="31" t="e">
        <f t="shared" si="16"/>
        <v>#N/A</v>
      </c>
      <c r="CA45" s="31" t="e">
        <f t="shared" si="17"/>
        <v>#N/A</v>
      </c>
      <c r="CB45" s="36" t="str">
        <f t="shared" si="36"/>
        <v>Sem Passeio</v>
      </c>
      <c r="CC45" s="37" t="e">
        <f t="shared" si="19"/>
        <v>#N/A</v>
      </c>
      <c r="CD45" s="38"/>
      <c r="CE45" s="38"/>
      <c r="CF45" s="31" t="e">
        <f>IF(CB45="-","-",_xlfn.XLOOKUP(CB45,ABNT5101!$B$4:$B$9,ABNT5101!$C$4:$C$9))</f>
        <v>#N/A</v>
      </c>
      <c r="CG45" s="36" t="e">
        <f>IF(CB45="-","-",_xlfn.XLOOKUP(CB45,ABNT5101!$B$4:$B$9,ABNT5101!$D$4:$D$9))</f>
        <v>#N/A</v>
      </c>
      <c r="CH45" s="31" t="e">
        <f t="shared" si="20"/>
        <v>#N/A</v>
      </c>
      <c r="CI45" s="31" t="e">
        <f t="shared" si="21"/>
        <v>#N/A</v>
      </c>
      <c r="CJ45" s="31" t="e">
        <f t="shared" si="22"/>
        <v>#N/A</v>
      </c>
      <c r="CK45" s="39" t="e">
        <f>_xlfn.XLOOKUP(CL45,'Banco de dados'!$B:$B,'Banco de dados'!$D:$D)</f>
        <v>#N/A</v>
      </c>
      <c r="CL45" s="40"/>
      <c r="CM45" s="39" t="e">
        <f>_xlfn.XLOOKUP(CL45,'Banco de dados'!$B:$B,'Banco de dados'!$E:$E)</f>
        <v>#N/A</v>
      </c>
      <c r="CN45" s="39"/>
      <c r="CO45" s="39" t="e">
        <f>IF(CN45="-","-",_xlfn.XLOOKUP(CN45,'Banco de dados'!$B:$B,'Banco de dados'!$E:$E))</f>
        <v>#N/A</v>
      </c>
      <c r="CP45" s="41">
        <f t="shared" si="23"/>
        <v>1</v>
      </c>
      <c r="CQ45" s="39" t="e">
        <f>_xlfn.XLOOKUP(CL45,'Banco de dados'!$B:$B,'Banco de dados'!$H:$H)</f>
        <v>#N/A</v>
      </c>
      <c r="CR45" s="39" t="e">
        <f t="array" aca="1" ref="CR45" ca="1">_xludf.xlookup(CN45,'Banco de dados'!$B:$B,'Banco de dados'!$H:$H)</f>
        <v>#NAME?</v>
      </c>
      <c r="CS45" s="39" t="e">
        <f t="array" aca="1" ref="CS45" ca="1">_xludf.xlookup(CL45,'Banco de dados'!$B:$B,'Banco de dados'!$F:$F)</f>
        <v>#NAME?</v>
      </c>
      <c r="CT45" s="39" t="e">
        <f t="array" aca="1" ref="CT45" ca="1">_xludf.xlookup(CN45,'Banco de dados'!$B:$B,'Banco de dados'!$F:$F)</f>
        <v>#NAME?</v>
      </c>
      <c r="CU45" s="42"/>
      <c r="CV45" s="42"/>
      <c r="CW45" s="39" t="str">
        <f>IF(AJ45=0.5,"Suporte",IF(AND(AJ45&gt;='Braços de IP'!$B$9,AJ45&lt;='Braços de IP'!$D$9),'Braços de IP'!$E$9,IF(AND(AJ45&gt;='Braços de IP'!$B$10,AJ45&lt;='Braços de IP'!$D$10),'Braços de IP'!$E$10,IF(AND(AJ45&gt;='Braços de IP'!$B$11,AJ45&lt;='Braços de IP'!$D$11),'Braços de IP'!$E$11,IF(AND(AJ45&gt;='Braços de IP'!$B$12,AJ45&lt;='Braços de IP'!$D$12),'Braços de IP'!$E$12,IF(AND(AJ45&gt;='Braços de IP'!$B$13,AJ45&lt;='Braços de IP'!$D$13),'Braços de IP'!$E$13,IF(AND(AJ45&gt;='Braços de IP'!$B$14,AJ45&lt;='Braços de IP'!$D$14),'Braços de IP'!$E$14,"ERRO")))))))</f>
        <v>Médio II</v>
      </c>
      <c r="CX45" s="42"/>
      <c r="CY45" s="39" t="str">
        <f>IF($CX45="","",VLOOKUP($CX45,'Braços de IP'!$E$9:$I$15,2,0))</f>
        <v/>
      </c>
      <c r="CZ45" s="43" t="str">
        <f>IF($CX45="","",VLOOKUP($CX45,'Braços de IP'!$E$9:$I$15,5,0))</f>
        <v/>
      </c>
      <c r="DA45" s="39"/>
      <c r="DB45" s="39"/>
      <c r="DC45" s="39"/>
      <c r="DD45" s="39"/>
      <c r="DE45" s="39"/>
      <c r="DF45" s="39"/>
      <c r="DG45" s="44" t="e">
        <f t="shared" si="24"/>
        <v>#N/A</v>
      </c>
      <c r="DH45" s="45">
        <f t="shared" si="25"/>
        <v>58</v>
      </c>
      <c r="DI45" s="44" t="e">
        <f t="shared" si="26"/>
        <v>#N/A</v>
      </c>
      <c r="DJ45" s="46" t="e">
        <f t="shared" si="27"/>
        <v>#N/A</v>
      </c>
      <c r="DK45" s="47"/>
      <c r="DL45" s="48"/>
      <c r="DM45" s="49"/>
      <c r="DN45" s="23" t="s">
        <v>148</v>
      </c>
      <c r="DO45" s="23"/>
      <c r="DP45" s="5"/>
      <c r="DQ45" s="50" t="e">
        <f t="shared" si="28"/>
        <v>#VALUE!</v>
      </c>
      <c r="DR45" s="5"/>
      <c r="DS45" s="5" t="s">
        <v>6</v>
      </c>
      <c r="DT45" s="5">
        <f t="shared" si="37"/>
        <v>0</v>
      </c>
      <c r="DU45" s="50" t="e">
        <f t="shared" si="38"/>
        <v>#DIV/0!</v>
      </c>
      <c r="DV45" s="50" t="e">
        <f t="shared" si="39"/>
        <v>#DIV/0!</v>
      </c>
      <c r="DW45" s="5"/>
    </row>
    <row r="46" spans="2:127" ht="14.25" hidden="1" customHeight="1" x14ac:dyDescent="0.3">
      <c r="B46" s="5"/>
      <c r="C46" s="5"/>
      <c r="D46" s="5"/>
      <c r="E46" s="22" t="s">
        <v>185</v>
      </c>
      <c r="F46" s="22" t="s">
        <v>150</v>
      </c>
      <c r="G46" s="23" t="s">
        <v>186</v>
      </c>
      <c r="H46" s="23">
        <v>-23.329694839999998</v>
      </c>
      <c r="I46" s="23">
        <v>-46.93297218</v>
      </c>
      <c r="J46" s="24" t="s">
        <v>139</v>
      </c>
      <c r="K46" s="25"/>
      <c r="L46" s="24" t="s">
        <v>152</v>
      </c>
      <c r="M46" s="24" t="s">
        <v>141</v>
      </c>
      <c r="N46" s="26">
        <v>58</v>
      </c>
      <c r="O46" s="27" t="s">
        <v>142</v>
      </c>
      <c r="P46" s="27" t="s">
        <v>143</v>
      </c>
      <c r="Q46" s="26">
        <f t="shared" si="0"/>
        <v>116</v>
      </c>
      <c r="R46" s="27">
        <v>1</v>
      </c>
      <c r="S46" s="28" t="s">
        <v>153</v>
      </c>
      <c r="T46" s="28">
        <v>4.5</v>
      </c>
      <c r="U46" s="23"/>
      <c r="V46" s="23"/>
      <c r="W46" s="29"/>
      <c r="X46" s="28" t="s">
        <v>153</v>
      </c>
      <c r="Y46" s="27"/>
      <c r="Z46" s="27"/>
      <c r="AA46" s="27"/>
      <c r="AB46" s="27"/>
      <c r="AC46" s="27"/>
      <c r="AD46" s="27" t="s">
        <v>144</v>
      </c>
      <c r="AE46" s="27" t="s">
        <v>145</v>
      </c>
      <c r="AF46" s="27">
        <v>16</v>
      </c>
      <c r="AG46" s="27">
        <v>7.4</v>
      </c>
      <c r="AH46" s="27">
        <v>1</v>
      </c>
      <c r="AI46" s="27">
        <v>0.8</v>
      </c>
      <c r="AJ46" s="27">
        <v>2.5</v>
      </c>
      <c r="AK46" s="27">
        <f t="shared" si="1"/>
        <v>1.7</v>
      </c>
      <c r="AL46" s="27" t="s">
        <v>143</v>
      </c>
      <c r="AM46" s="27" t="s">
        <v>143</v>
      </c>
      <c r="AN46" s="27"/>
      <c r="AO46" s="27">
        <f t="shared" si="2"/>
        <v>2</v>
      </c>
      <c r="AP46" s="27"/>
      <c r="AQ46" s="27"/>
      <c r="AR46" s="27"/>
      <c r="AS46" s="27"/>
      <c r="AT46" s="27"/>
      <c r="AU46" s="27"/>
      <c r="AV46" s="27">
        <f t="shared" si="3"/>
        <v>0</v>
      </c>
      <c r="AW46" s="27"/>
      <c r="AX46" s="28">
        <f>VLOOKUP(J46,ABNT5101!$I$3:$J$9,2)</f>
        <v>7.5</v>
      </c>
      <c r="AY46" s="28">
        <f>VLOOKUP(J46,ABNT5101!$I$3:$M$9,5)</f>
        <v>0.18</v>
      </c>
      <c r="AZ46" s="28" t="str">
        <f>_xlfn.XLOOKUP(J46,ABNT5101!I:I,ABNT5101!L:L)</f>
        <v>-</v>
      </c>
      <c r="BA46" s="28">
        <f>_xlfn.XLOOKUP(J46,ABNT5101!$I:$I,ABNT5101!M:M)</f>
        <v>0.18</v>
      </c>
      <c r="BB46" s="28" t="str">
        <f>_xlfn.XLOOKUP(J46,ABNT5101!$I:$I,ABNT5101!N:N)</f>
        <v>-</v>
      </c>
      <c r="BC46" s="28">
        <f>_xlfn.XLOOKUP(J46,ABNT5101!$I:$I,ABNT5101!O:O)</f>
        <v>16</v>
      </c>
      <c r="BD46" s="31" t="str">
        <f t="shared" si="4"/>
        <v>NÃO ATENDE</v>
      </c>
      <c r="BE46" s="32">
        <f t="shared" si="32"/>
        <v>-1</v>
      </c>
      <c r="BF46" s="32">
        <f t="shared" si="33"/>
        <v>-1</v>
      </c>
      <c r="BG46" s="32" t="str">
        <f t="shared" si="7"/>
        <v>-</v>
      </c>
      <c r="BH46" s="33"/>
      <c r="BI46" s="33"/>
      <c r="BJ46" s="34"/>
      <c r="BK46" s="34"/>
      <c r="BL46" s="35"/>
      <c r="BM46" s="34"/>
      <c r="BN46" s="31" t="str">
        <f t="shared" si="8"/>
        <v>NÃO ATENDE</v>
      </c>
      <c r="BO46" s="31" t="str">
        <f t="shared" si="34"/>
        <v>NÃO ATENDE</v>
      </c>
      <c r="BP46" s="31" t="str">
        <f t="shared" si="35"/>
        <v>NÃO ATENDE</v>
      </c>
      <c r="BQ46" s="31" t="str">
        <f t="shared" si="11"/>
        <v>ATENDE</v>
      </c>
      <c r="BR46" s="36" t="str">
        <f t="shared" si="12"/>
        <v>C5</v>
      </c>
      <c r="BS46" s="36" t="str">
        <f t="shared" si="13"/>
        <v>Sem Passeio</v>
      </c>
      <c r="BT46" s="37" t="e">
        <f t="shared" si="14"/>
        <v>#N/A</v>
      </c>
      <c r="BU46" s="33"/>
      <c r="BV46" s="33"/>
      <c r="BW46" s="36" t="e">
        <f>IF(BS46="-","-",_xlfn.XLOOKUP(BS46,ABNT5101!$B$4:$B$9,ABNT5101!$C$4:$C$9))</f>
        <v>#N/A</v>
      </c>
      <c r="BX46" s="36" t="e">
        <f>IF(BS46="-","-",_xlfn.XLOOKUP(BS46,ABNT5101!$B$4:$B$9,ABNT5101!$D$4:$D$9))</f>
        <v>#N/A</v>
      </c>
      <c r="BY46" s="31" t="e">
        <f t="shared" si="15"/>
        <v>#N/A</v>
      </c>
      <c r="BZ46" s="31" t="e">
        <f t="shared" si="16"/>
        <v>#N/A</v>
      </c>
      <c r="CA46" s="31" t="e">
        <f t="shared" si="17"/>
        <v>#N/A</v>
      </c>
      <c r="CB46" s="36" t="str">
        <f t="shared" si="36"/>
        <v>Sem Passeio</v>
      </c>
      <c r="CC46" s="37" t="e">
        <f t="shared" si="19"/>
        <v>#N/A</v>
      </c>
      <c r="CD46" s="38"/>
      <c r="CE46" s="38"/>
      <c r="CF46" s="31" t="e">
        <f>IF(CB46="-","-",_xlfn.XLOOKUP(CB46,ABNT5101!$B$4:$B$9,ABNT5101!$C$4:$C$9))</f>
        <v>#N/A</v>
      </c>
      <c r="CG46" s="36" t="e">
        <f>IF(CB46="-","-",_xlfn.XLOOKUP(CB46,ABNT5101!$B$4:$B$9,ABNT5101!$D$4:$D$9))</f>
        <v>#N/A</v>
      </c>
      <c r="CH46" s="31" t="e">
        <f t="shared" si="20"/>
        <v>#N/A</v>
      </c>
      <c r="CI46" s="31" t="e">
        <f t="shared" si="21"/>
        <v>#N/A</v>
      </c>
      <c r="CJ46" s="31" t="e">
        <f t="shared" si="22"/>
        <v>#N/A</v>
      </c>
      <c r="CK46" s="39" t="e">
        <f>_xlfn.XLOOKUP(CL46,'Banco de dados'!$B:$B,'Banco de dados'!$D:$D)</f>
        <v>#N/A</v>
      </c>
      <c r="CL46" s="40"/>
      <c r="CM46" s="39" t="e">
        <f>_xlfn.XLOOKUP(CL46,'Banco de dados'!$B:$B,'Banco de dados'!$E:$E)</f>
        <v>#N/A</v>
      </c>
      <c r="CN46" s="39"/>
      <c r="CO46" s="39" t="e">
        <f>IF(CN46="-","-",_xlfn.XLOOKUP(CN46,'Banco de dados'!$B:$B,'Banco de dados'!$E:$E))</f>
        <v>#N/A</v>
      </c>
      <c r="CP46" s="41">
        <f t="shared" si="23"/>
        <v>1</v>
      </c>
      <c r="CQ46" s="39" t="e">
        <f>_xlfn.XLOOKUP(CL46,'Banco de dados'!$B:$B,'Banco de dados'!$H:$H)</f>
        <v>#N/A</v>
      </c>
      <c r="CR46" s="39" t="e">
        <f t="array" aca="1" ref="CR46" ca="1">_xludf.xlookup(CN46,'Banco de dados'!$B:$B,'Banco de dados'!$H:$H)</f>
        <v>#NAME?</v>
      </c>
      <c r="CS46" s="39" t="e">
        <f t="array" aca="1" ref="CS46" ca="1">_xludf.xlookup(CL46,'Banco de dados'!$B:$B,'Banco de dados'!$F:$F)</f>
        <v>#NAME?</v>
      </c>
      <c r="CT46" s="39" t="e">
        <f t="array" aca="1" ref="CT46" ca="1">_xludf.xlookup(CN46,'Banco de dados'!$B:$B,'Banco de dados'!$F:$F)</f>
        <v>#NAME?</v>
      </c>
      <c r="CU46" s="42"/>
      <c r="CV46" s="42"/>
      <c r="CW46" s="39" t="str">
        <f>IF(AJ46=0.5,"Suporte",IF(AND(AJ46&gt;='Braços de IP'!$B$9,AJ46&lt;='Braços de IP'!$D$9),'Braços de IP'!$E$9,IF(AND(AJ46&gt;='Braços de IP'!$B$10,AJ46&lt;='Braços de IP'!$D$10),'Braços de IP'!$E$10,IF(AND(AJ46&gt;='Braços de IP'!$B$11,AJ46&lt;='Braços de IP'!$D$11),'Braços de IP'!$E$11,IF(AND(AJ46&gt;='Braços de IP'!$B$12,AJ46&lt;='Braços de IP'!$D$12),'Braços de IP'!$E$12,IF(AND(AJ46&gt;='Braços de IP'!$B$13,AJ46&lt;='Braços de IP'!$D$13),'Braços de IP'!$E$13,IF(AND(AJ46&gt;='Braços de IP'!$B$14,AJ46&lt;='Braços de IP'!$D$14),'Braços de IP'!$E$14,"ERRO")))))))</f>
        <v>Médio II</v>
      </c>
      <c r="CX46" s="42"/>
      <c r="CY46" s="39" t="str">
        <f>IF($CX46="","",VLOOKUP($CX46,'Braços de IP'!$E$9:$I$15,2,0))</f>
        <v/>
      </c>
      <c r="CZ46" s="43" t="str">
        <f>IF($CX46="","",VLOOKUP($CX46,'Braços de IP'!$E$9:$I$15,5,0))</f>
        <v/>
      </c>
      <c r="DA46" s="39"/>
      <c r="DB46" s="39"/>
      <c r="DC46" s="39"/>
      <c r="DD46" s="39"/>
      <c r="DE46" s="39"/>
      <c r="DF46" s="39"/>
      <c r="DG46" s="44" t="e">
        <f t="shared" si="24"/>
        <v>#N/A</v>
      </c>
      <c r="DH46" s="45">
        <f t="shared" si="25"/>
        <v>58</v>
      </c>
      <c r="DI46" s="44" t="e">
        <f t="shared" si="26"/>
        <v>#N/A</v>
      </c>
      <c r="DJ46" s="46" t="e">
        <f t="shared" si="27"/>
        <v>#N/A</v>
      </c>
      <c r="DK46" s="47"/>
      <c r="DL46" s="48"/>
      <c r="DM46" s="49"/>
      <c r="DN46" s="23" t="s">
        <v>148</v>
      </c>
      <c r="DO46" s="23"/>
      <c r="DQ46" s="50" t="e">
        <f t="shared" si="28"/>
        <v>#VALUE!</v>
      </c>
      <c r="DS46" s="5" t="s">
        <v>6</v>
      </c>
      <c r="DT46" s="5">
        <f t="shared" si="37"/>
        <v>0</v>
      </c>
      <c r="DU46" s="50" t="e">
        <f t="shared" si="38"/>
        <v>#DIV/0!</v>
      </c>
      <c r="DV46" s="50" t="e">
        <f t="shared" si="39"/>
        <v>#DIV/0!</v>
      </c>
    </row>
    <row r="47" spans="2:127" ht="14.25" hidden="1" customHeight="1" x14ac:dyDescent="0.3">
      <c r="B47" s="5"/>
      <c r="C47" s="5"/>
      <c r="D47" s="5"/>
      <c r="E47" s="22" t="s">
        <v>187</v>
      </c>
      <c r="F47" s="22" t="s">
        <v>137</v>
      </c>
      <c r="G47" s="23" t="s">
        <v>188</v>
      </c>
      <c r="H47" s="23">
        <v>-23.407121</v>
      </c>
      <c r="I47" s="23">
        <v>-46.847720000000002</v>
      </c>
      <c r="J47" s="24" t="s">
        <v>160</v>
      </c>
      <c r="K47" s="25"/>
      <c r="L47" s="24" t="s">
        <v>140</v>
      </c>
      <c r="M47" s="24" t="s">
        <v>141</v>
      </c>
      <c r="N47" s="26">
        <v>90</v>
      </c>
      <c r="O47" s="27" t="s">
        <v>142</v>
      </c>
      <c r="P47" s="27" t="s">
        <v>143</v>
      </c>
      <c r="Q47" s="26">
        <f t="shared" si="0"/>
        <v>180</v>
      </c>
      <c r="R47" s="27">
        <v>1</v>
      </c>
      <c r="S47" s="28">
        <v>1</v>
      </c>
      <c r="T47" s="28">
        <v>5</v>
      </c>
      <c r="U47" s="29"/>
      <c r="V47" s="29"/>
      <c r="W47" s="29"/>
      <c r="X47" s="24">
        <v>1</v>
      </c>
      <c r="Y47" s="27"/>
      <c r="Z47" s="27"/>
      <c r="AA47" s="27"/>
      <c r="AB47" s="27"/>
      <c r="AC47" s="27"/>
      <c r="AD47" s="27" t="s">
        <v>144</v>
      </c>
      <c r="AE47" s="27" t="s">
        <v>145</v>
      </c>
      <c r="AF47" s="27">
        <v>35.5</v>
      </c>
      <c r="AG47" s="27">
        <v>8.4</v>
      </c>
      <c r="AH47" s="27">
        <v>1</v>
      </c>
      <c r="AI47" s="27">
        <v>0.7</v>
      </c>
      <c r="AJ47" s="27">
        <v>2.7</v>
      </c>
      <c r="AK47" s="27">
        <f t="shared" si="1"/>
        <v>2</v>
      </c>
      <c r="AL47" s="27" t="s">
        <v>143</v>
      </c>
      <c r="AM47" s="27" t="s">
        <v>143</v>
      </c>
      <c r="AN47" s="27"/>
      <c r="AO47" s="27">
        <f t="shared" si="2"/>
        <v>2</v>
      </c>
      <c r="AP47" s="27"/>
      <c r="AQ47" s="27"/>
      <c r="AR47" s="27"/>
      <c r="AS47" s="27"/>
      <c r="AT47" s="27"/>
      <c r="AU47" s="27"/>
      <c r="AV47" s="27">
        <f t="shared" si="3"/>
        <v>0</v>
      </c>
      <c r="AW47" s="27"/>
      <c r="AX47" s="28">
        <f>VLOOKUP(J47,ABNT5101!$I$3:$J$9,2)</f>
        <v>10</v>
      </c>
      <c r="AY47" s="28">
        <f>VLOOKUP(J47,ABNT5101!$I$3:$M$9,5)</f>
        <v>0.18</v>
      </c>
      <c r="AZ47" s="28" t="str">
        <f>_xlfn.XLOOKUP(J47,ABNT5101!I:I,ABNT5101!L:L)</f>
        <v>-</v>
      </c>
      <c r="BA47" s="28">
        <f>_xlfn.XLOOKUP(J47,ABNT5101!$I:$I,ABNT5101!M:M)</f>
        <v>0.18</v>
      </c>
      <c r="BB47" s="28" t="str">
        <f>_xlfn.XLOOKUP(J47,ABNT5101!$I:$I,ABNT5101!N:N)</f>
        <v>-</v>
      </c>
      <c r="BC47" s="28">
        <f>_xlfn.XLOOKUP(J47,ABNT5101!$I:$I,ABNT5101!O:O)</f>
        <v>16</v>
      </c>
      <c r="BD47" s="31" t="str">
        <f t="shared" si="4"/>
        <v>NÃO ATENDE</v>
      </c>
      <c r="BE47" s="32">
        <f t="shared" si="32"/>
        <v>-1</v>
      </c>
      <c r="BF47" s="32">
        <f t="shared" si="33"/>
        <v>-1</v>
      </c>
      <c r="BG47" s="32" t="str">
        <f t="shared" si="7"/>
        <v>-</v>
      </c>
      <c r="BH47" s="33"/>
      <c r="BI47" s="33"/>
      <c r="BJ47" s="34"/>
      <c r="BK47" s="34"/>
      <c r="BL47" s="35"/>
      <c r="BM47" s="34"/>
      <c r="BN47" s="31" t="str">
        <f t="shared" si="8"/>
        <v>NÃO ATENDE</v>
      </c>
      <c r="BO47" s="31" t="str">
        <f t="shared" si="34"/>
        <v>NÃO ATENDE</v>
      </c>
      <c r="BP47" s="31" t="str">
        <f t="shared" si="35"/>
        <v>NÃO ATENDE</v>
      </c>
      <c r="BQ47" s="31" t="str">
        <f t="shared" si="11"/>
        <v>ATENDE</v>
      </c>
      <c r="BR47" s="36" t="str">
        <f t="shared" si="12"/>
        <v>C4</v>
      </c>
      <c r="BS47" s="36" t="str">
        <f t="shared" si="13"/>
        <v>P6</v>
      </c>
      <c r="BT47" s="37">
        <f t="shared" si="14"/>
        <v>-1</v>
      </c>
      <c r="BU47" s="34"/>
      <c r="BV47" s="34"/>
      <c r="BW47" s="36">
        <f>IF(BS47="-","-",_xlfn.XLOOKUP(BS47,ABNT5101!$B$4:$B$9,ABNT5101!$C$4:$C$9))</f>
        <v>3</v>
      </c>
      <c r="BX47" s="36">
        <f>IF(BS47="-","-",_xlfn.XLOOKUP(BS47,ABNT5101!$B$4:$B$9,ABNT5101!$D$4:$D$9))</f>
        <v>0.6</v>
      </c>
      <c r="BY47" s="31" t="str">
        <f t="shared" si="15"/>
        <v>NÃO ATENDE</v>
      </c>
      <c r="BZ47" s="31" t="str">
        <f t="shared" si="16"/>
        <v>NÃO ATENDE</v>
      </c>
      <c r="CA47" s="31" t="str">
        <f t="shared" si="17"/>
        <v>NÃO ATENDE</v>
      </c>
      <c r="CB47" s="36" t="str">
        <f t="shared" si="36"/>
        <v>P6</v>
      </c>
      <c r="CC47" s="37">
        <f t="shared" si="19"/>
        <v>-1</v>
      </c>
      <c r="CD47" s="38"/>
      <c r="CE47" s="38"/>
      <c r="CF47" s="31">
        <f>IF(CB47="-","-",_xlfn.XLOOKUP(CB47,ABNT5101!$B$4:$B$9,ABNT5101!$C$4:$C$9))</f>
        <v>3</v>
      </c>
      <c r="CG47" s="36">
        <f>IF(CB47="-","-",_xlfn.XLOOKUP(CB47,ABNT5101!$B$4:$B$9,ABNT5101!$D$4:$D$9))</f>
        <v>0.6</v>
      </c>
      <c r="CH47" s="31" t="str">
        <f t="shared" si="20"/>
        <v>NÃO ATENDE</v>
      </c>
      <c r="CI47" s="31" t="str">
        <f t="shared" si="21"/>
        <v>NÃO ATENDE</v>
      </c>
      <c r="CJ47" s="31" t="str">
        <f t="shared" si="22"/>
        <v>NÃO ATENDE</v>
      </c>
      <c r="CK47" s="39" t="e">
        <f>_xlfn.XLOOKUP(CL47,'Banco de dados'!$B:$B,'Banco de dados'!$D:$D)</f>
        <v>#N/A</v>
      </c>
      <c r="CL47" s="40"/>
      <c r="CM47" s="39" t="e">
        <f>_xlfn.XLOOKUP(CL47,'Banco de dados'!$B:$B,'Banco de dados'!$E:$E)</f>
        <v>#N/A</v>
      </c>
      <c r="CN47" s="39"/>
      <c r="CO47" s="39" t="e">
        <f>IF(CN47="-","-",_xlfn.XLOOKUP(CN47,'Banco de dados'!$B:$B,'Banco de dados'!$E:$E))</f>
        <v>#N/A</v>
      </c>
      <c r="CP47" s="41">
        <f t="shared" si="23"/>
        <v>1</v>
      </c>
      <c r="CQ47" s="39" t="e">
        <f>_xlfn.XLOOKUP(CL47,'Banco de dados'!$B:$B,'Banco de dados'!$H:$H)</f>
        <v>#N/A</v>
      </c>
      <c r="CR47" s="39" t="e">
        <f t="array" aca="1" ref="CR47" ca="1">_xludf.xlookup(CN47,'Banco de dados'!$B:$B,'Banco de dados'!$H:$H)</f>
        <v>#NAME?</v>
      </c>
      <c r="CS47" s="39" t="e">
        <f t="array" aca="1" ref="CS47" ca="1">_xludf.xlookup(CL47,'Banco de dados'!$B:$B,'Banco de dados'!$F:$F)</f>
        <v>#NAME?</v>
      </c>
      <c r="CT47" s="39" t="e">
        <f t="array" aca="1" ref="CT47" ca="1">_xludf.xlookup(CN47,'Banco de dados'!$B:$B,'Banco de dados'!$F:$F)</f>
        <v>#NAME?</v>
      </c>
      <c r="CU47" s="42"/>
      <c r="CV47" s="40"/>
      <c r="CW47" s="39" t="str">
        <f>IF(AJ47=0.5,"Suporte",IF(AND(AJ47&gt;='Braços de IP'!$B$9,AJ47&lt;='Braços de IP'!$D$9),'Braços de IP'!$E$9,IF(AND(AJ47&gt;='Braços de IP'!$B$10,AJ47&lt;='Braços de IP'!$D$10),'Braços de IP'!$E$10,IF(AND(AJ47&gt;='Braços de IP'!$B$11,AJ47&lt;='Braços de IP'!$D$11),'Braços de IP'!$E$11,IF(AND(AJ47&gt;='Braços de IP'!$B$12,AJ47&lt;='Braços de IP'!$D$12),'Braços de IP'!$E$12,IF(AND(AJ47&gt;='Braços de IP'!$B$13,AJ47&lt;='Braços de IP'!$D$13),'Braços de IP'!$E$13,IF(AND(AJ47&gt;='Braços de IP'!$B$14,AJ47&lt;='Braços de IP'!$D$14),'Braços de IP'!$E$14,"ERRO")))))))</f>
        <v>Longo I</v>
      </c>
      <c r="CX47" s="42"/>
      <c r="CY47" s="39" t="str">
        <f>IF($CX47="","",VLOOKUP($CX47,'Braços de IP'!$E$9:$I$15,2,0))</f>
        <v/>
      </c>
      <c r="CZ47" s="43" t="str">
        <f>IF($CX47="","",VLOOKUP($CX47,'Braços de IP'!$E$9:$I$15,5,0))</f>
        <v/>
      </c>
      <c r="DA47" s="39"/>
      <c r="DB47" s="39"/>
      <c r="DC47" s="39"/>
      <c r="DD47" s="39"/>
      <c r="DE47" s="39"/>
      <c r="DF47" s="39"/>
      <c r="DG47" s="44" t="e">
        <f t="shared" si="24"/>
        <v>#N/A</v>
      </c>
      <c r="DH47" s="45">
        <f t="shared" si="25"/>
        <v>90</v>
      </c>
      <c r="DI47" s="44" t="e">
        <f t="shared" si="26"/>
        <v>#N/A</v>
      </c>
      <c r="DJ47" s="46" t="e">
        <f t="shared" si="27"/>
        <v>#N/A</v>
      </c>
      <c r="DK47" s="47"/>
      <c r="DL47" s="48"/>
      <c r="DM47" s="49"/>
      <c r="DN47" s="23" t="s">
        <v>148</v>
      </c>
      <c r="DO47" s="23"/>
      <c r="DQ47" s="50" t="e">
        <f t="shared" si="28"/>
        <v>#VALUE!</v>
      </c>
      <c r="DS47" s="5" t="s">
        <v>6</v>
      </c>
      <c r="DT47" s="5">
        <f t="shared" si="37"/>
        <v>0</v>
      </c>
      <c r="DU47" s="50" t="e">
        <f t="shared" si="38"/>
        <v>#DIV/0!</v>
      </c>
      <c r="DV47" s="50" t="e">
        <f t="shared" si="39"/>
        <v>#DIV/0!</v>
      </c>
    </row>
    <row r="48" spans="2:127" ht="14.25" hidden="1" customHeight="1" x14ac:dyDescent="0.3">
      <c r="B48" s="5"/>
      <c r="C48" s="5"/>
      <c r="D48" s="5"/>
      <c r="E48" s="22" t="s">
        <v>187</v>
      </c>
      <c r="F48" s="22" t="s">
        <v>137</v>
      </c>
      <c r="G48" s="23" t="s">
        <v>188</v>
      </c>
      <c r="H48" s="23">
        <v>-23.407121</v>
      </c>
      <c r="I48" s="23">
        <v>-46.847720000000002</v>
      </c>
      <c r="J48" s="24" t="s">
        <v>160</v>
      </c>
      <c r="K48" s="25"/>
      <c r="L48" s="24" t="s">
        <v>140</v>
      </c>
      <c r="M48" s="24" t="s">
        <v>141</v>
      </c>
      <c r="N48" s="26">
        <v>90</v>
      </c>
      <c r="O48" s="27" t="s">
        <v>142</v>
      </c>
      <c r="P48" s="27" t="s">
        <v>143</v>
      </c>
      <c r="Q48" s="26">
        <f t="shared" si="0"/>
        <v>180</v>
      </c>
      <c r="R48" s="27">
        <v>1</v>
      </c>
      <c r="S48" s="28">
        <v>1</v>
      </c>
      <c r="T48" s="28">
        <v>5</v>
      </c>
      <c r="U48" s="29"/>
      <c r="V48" s="29"/>
      <c r="W48" s="29"/>
      <c r="X48" s="24">
        <v>1</v>
      </c>
      <c r="Y48" s="27"/>
      <c r="Z48" s="27"/>
      <c r="AA48" s="27"/>
      <c r="AB48" s="27"/>
      <c r="AC48" s="27"/>
      <c r="AD48" s="27" t="s">
        <v>144</v>
      </c>
      <c r="AE48" s="27" t="s">
        <v>145</v>
      </c>
      <c r="AF48" s="27">
        <v>35.5</v>
      </c>
      <c r="AG48" s="27">
        <v>8.4</v>
      </c>
      <c r="AH48" s="27">
        <v>1</v>
      </c>
      <c r="AI48" s="27">
        <v>0.7</v>
      </c>
      <c r="AJ48" s="27">
        <v>2.7</v>
      </c>
      <c r="AK48" s="27">
        <f t="shared" si="1"/>
        <v>2</v>
      </c>
      <c r="AL48" s="27" t="s">
        <v>143</v>
      </c>
      <c r="AM48" s="27" t="s">
        <v>143</v>
      </c>
      <c r="AN48" s="27"/>
      <c r="AO48" s="27">
        <f t="shared" si="2"/>
        <v>2</v>
      </c>
      <c r="AP48" s="27"/>
      <c r="AQ48" s="27"/>
      <c r="AR48" s="27"/>
      <c r="AS48" s="27"/>
      <c r="AT48" s="27"/>
      <c r="AU48" s="27"/>
      <c r="AV48" s="27">
        <f t="shared" si="3"/>
        <v>0</v>
      </c>
      <c r="AW48" s="27"/>
      <c r="AX48" s="28">
        <f>VLOOKUP(J48,ABNT5101!$I$3:$J$9,2)</f>
        <v>10</v>
      </c>
      <c r="AY48" s="28">
        <f>VLOOKUP(J48,ABNT5101!$I$3:$M$9,5)</f>
        <v>0.18</v>
      </c>
      <c r="AZ48" s="28" t="str">
        <f>_xlfn.XLOOKUP(J48,ABNT5101!I:I,ABNT5101!L:L)</f>
        <v>-</v>
      </c>
      <c r="BA48" s="28">
        <f>_xlfn.XLOOKUP(J48,ABNT5101!$I:$I,ABNT5101!M:M)</f>
        <v>0.18</v>
      </c>
      <c r="BB48" s="28" t="str">
        <f>_xlfn.XLOOKUP(J48,ABNT5101!$I:$I,ABNT5101!N:N)</f>
        <v>-</v>
      </c>
      <c r="BC48" s="28">
        <f>_xlfn.XLOOKUP(J48,ABNT5101!$I:$I,ABNT5101!O:O)</f>
        <v>16</v>
      </c>
      <c r="BD48" s="31" t="str">
        <f t="shared" si="4"/>
        <v>NÃO ATENDE</v>
      </c>
      <c r="BE48" s="32">
        <f t="shared" si="32"/>
        <v>-1</v>
      </c>
      <c r="BF48" s="32">
        <f t="shared" si="33"/>
        <v>-1</v>
      </c>
      <c r="BG48" s="32" t="str">
        <f t="shared" si="7"/>
        <v>-</v>
      </c>
      <c r="BH48" s="33"/>
      <c r="BI48" s="33"/>
      <c r="BJ48" s="34"/>
      <c r="BK48" s="34"/>
      <c r="BL48" s="35"/>
      <c r="BM48" s="34"/>
      <c r="BN48" s="31" t="str">
        <f t="shared" si="8"/>
        <v>NÃO ATENDE</v>
      </c>
      <c r="BO48" s="31" t="str">
        <f t="shared" si="34"/>
        <v>NÃO ATENDE</v>
      </c>
      <c r="BP48" s="31" t="str">
        <f t="shared" si="35"/>
        <v>NÃO ATENDE</v>
      </c>
      <c r="BQ48" s="31" t="str">
        <f t="shared" si="11"/>
        <v>ATENDE</v>
      </c>
      <c r="BR48" s="36" t="str">
        <f t="shared" si="12"/>
        <v>C4</v>
      </c>
      <c r="BS48" s="36" t="str">
        <f t="shared" si="13"/>
        <v>P6</v>
      </c>
      <c r="BT48" s="37">
        <f t="shared" si="14"/>
        <v>-1</v>
      </c>
      <c r="BU48" s="34"/>
      <c r="BV48" s="34"/>
      <c r="BW48" s="36">
        <f>IF(BS48="-","-",_xlfn.XLOOKUP(BS48,ABNT5101!$B$4:$B$9,ABNT5101!$C$4:$C$9))</f>
        <v>3</v>
      </c>
      <c r="BX48" s="36">
        <f>IF(BS48="-","-",_xlfn.XLOOKUP(BS48,ABNT5101!$B$4:$B$9,ABNT5101!$D$4:$D$9))</f>
        <v>0.6</v>
      </c>
      <c r="BY48" s="31" t="str">
        <f t="shared" si="15"/>
        <v>NÃO ATENDE</v>
      </c>
      <c r="BZ48" s="31" t="str">
        <f t="shared" si="16"/>
        <v>NÃO ATENDE</v>
      </c>
      <c r="CA48" s="31" t="str">
        <f t="shared" si="17"/>
        <v>NÃO ATENDE</v>
      </c>
      <c r="CB48" s="36" t="str">
        <f t="shared" si="36"/>
        <v>P6</v>
      </c>
      <c r="CC48" s="37">
        <f t="shared" si="19"/>
        <v>-1</v>
      </c>
      <c r="CD48" s="38"/>
      <c r="CE48" s="38"/>
      <c r="CF48" s="31">
        <f>IF(CB48="-","-",_xlfn.XLOOKUP(CB48,ABNT5101!$B$4:$B$9,ABNT5101!$C$4:$C$9))</f>
        <v>3</v>
      </c>
      <c r="CG48" s="36">
        <f>IF(CB48="-","-",_xlfn.XLOOKUP(CB48,ABNT5101!$B$4:$B$9,ABNT5101!$D$4:$D$9))</f>
        <v>0.6</v>
      </c>
      <c r="CH48" s="31" t="str">
        <f t="shared" si="20"/>
        <v>NÃO ATENDE</v>
      </c>
      <c r="CI48" s="31" t="str">
        <f t="shared" si="21"/>
        <v>NÃO ATENDE</v>
      </c>
      <c r="CJ48" s="31" t="str">
        <f t="shared" si="22"/>
        <v>NÃO ATENDE</v>
      </c>
      <c r="CK48" s="39" t="e">
        <f>_xlfn.XLOOKUP(CL48,'Banco de dados'!$B:$B,'Banco de dados'!$D:$D)</f>
        <v>#N/A</v>
      </c>
      <c r="CL48" s="40"/>
      <c r="CM48" s="39" t="e">
        <f>_xlfn.XLOOKUP(CL48,'Banco de dados'!$B:$B,'Banco de dados'!$E:$E)</f>
        <v>#N/A</v>
      </c>
      <c r="CN48" s="39"/>
      <c r="CO48" s="39" t="e">
        <f>IF(CN48="-","-",_xlfn.XLOOKUP(CN48,'Banco de dados'!$B:$B,'Banco de dados'!$E:$E))</f>
        <v>#N/A</v>
      </c>
      <c r="CP48" s="41">
        <f t="shared" si="23"/>
        <v>1</v>
      </c>
      <c r="CQ48" s="39" t="e">
        <f>_xlfn.XLOOKUP(CL48,'Banco de dados'!$B:$B,'Banco de dados'!$H:$H)</f>
        <v>#N/A</v>
      </c>
      <c r="CR48" s="39" t="e">
        <f t="array" aca="1" ref="CR48" ca="1">_xludf.xlookup(CN48,'Banco de dados'!$B:$B,'Banco de dados'!$H:$H)</f>
        <v>#NAME?</v>
      </c>
      <c r="CS48" s="39" t="e">
        <f t="array" aca="1" ref="CS48" ca="1">_xludf.xlookup(CL48,'Banco de dados'!$B:$B,'Banco de dados'!$F:$F)</f>
        <v>#NAME?</v>
      </c>
      <c r="CT48" s="39" t="e">
        <f t="array" aca="1" ref="CT48" ca="1">_xludf.xlookup(CN48,'Banco de dados'!$B:$B,'Banco de dados'!$F:$F)</f>
        <v>#NAME?</v>
      </c>
      <c r="CU48" s="42"/>
      <c r="CV48" s="40"/>
      <c r="CW48" s="39" t="str">
        <f>IF(AJ48=0.5,"Suporte",IF(AND(AJ48&gt;='Braços de IP'!$B$9,AJ48&lt;='Braços de IP'!$D$9),'Braços de IP'!$E$9,IF(AND(AJ48&gt;='Braços de IP'!$B$10,AJ48&lt;='Braços de IP'!$D$10),'Braços de IP'!$E$10,IF(AND(AJ48&gt;='Braços de IP'!$B$11,AJ48&lt;='Braços de IP'!$D$11),'Braços de IP'!$E$11,IF(AND(AJ48&gt;='Braços de IP'!$B$12,AJ48&lt;='Braços de IP'!$D$12),'Braços de IP'!$E$12,IF(AND(AJ48&gt;='Braços de IP'!$B$13,AJ48&lt;='Braços de IP'!$D$13),'Braços de IP'!$E$13,IF(AND(AJ48&gt;='Braços de IP'!$B$14,AJ48&lt;='Braços de IP'!$D$14),'Braços de IP'!$E$14,"ERRO")))))))</f>
        <v>Longo I</v>
      </c>
      <c r="CX48" s="42"/>
      <c r="CY48" s="39" t="str">
        <f>IF($CX48="","",VLOOKUP($CX48,'Braços de IP'!$E$9:$I$15,2,0))</f>
        <v/>
      </c>
      <c r="CZ48" s="43" t="str">
        <f>IF($CX48="","",VLOOKUP($CX48,'Braços de IP'!$E$9:$I$15,5,0))</f>
        <v/>
      </c>
      <c r="DA48" s="39"/>
      <c r="DB48" s="39"/>
      <c r="DC48" s="39"/>
      <c r="DD48" s="39"/>
      <c r="DE48" s="39"/>
      <c r="DF48" s="39"/>
      <c r="DG48" s="44" t="e">
        <f t="shared" si="24"/>
        <v>#N/A</v>
      </c>
      <c r="DH48" s="45">
        <f t="shared" si="25"/>
        <v>90</v>
      </c>
      <c r="DI48" s="44" t="e">
        <f t="shared" si="26"/>
        <v>#N/A</v>
      </c>
      <c r="DJ48" s="46" t="e">
        <f t="shared" si="27"/>
        <v>#N/A</v>
      </c>
      <c r="DK48" s="47"/>
      <c r="DL48" s="48"/>
      <c r="DM48" s="49"/>
      <c r="DN48" s="23" t="s">
        <v>148</v>
      </c>
      <c r="DO48" s="23"/>
      <c r="DQ48" s="50" t="e">
        <f t="shared" si="28"/>
        <v>#VALUE!</v>
      </c>
      <c r="DS48" s="5" t="s">
        <v>6</v>
      </c>
      <c r="DT48" s="5">
        <f t="shared" si="37"/>
        <v>0</v>
      </c>
      <c r="DU48" s="50" t="e">
        <f t="shared" si="38"/>
        <v>#DIV/0!</v>
      </c>
      <c r="DV48" s="50" t="e">
        <f t="shared" si="39"/>
        <v>#DIV/0!</v>
      </c>
    </row>
    <row r="49" spans="1:127" ht="14.25" hidden="1" customHeight="1" x14ac:dyDescent="0.3">
      <c r="B49" s="5"/>
      <c r="C49" s="5"/>
      <c r="D49" s="5"/>
      <c r="E49" s="22" t="s">
        <v>187</v>
      </c>
      <c r="F49" s="22" t="s">
        <v>137</v>
      </c>
      <c r="G49" s="23" t="s">
        <v>188</v>
      </c>
      <c r="H49" s="23">
        <v>-23.407121</v>
      </c>
      <c r="I49" s="23">
        <v>-46.847720000000002</v>
      </c>
      <c r="J49" s="24" t="s">
        <v>160</v>
      </c>
      <c r="K49" s="25"/>
      <c r="L49" s="24" t="s">
        <v>140</v>
      </c>
      <c r="M49" s="24" t="s">
        <v>141</v>
      </c>
      <c r="N49" s="26">
        <v>90</v>
      </c>
      <c r="O49" s="27" t="s">
        <v>142</v>
      </c>
      <c r="P49" s="27" t="s">
        <v>143</v>
      </c>
      <c r="Q49" s="26">
        <f t="shared" si="0"/>
        <v>180</v>
      </c>
      <c r="R49" s="27">
        <v>1</v>
      </c>
      <c r="S49" s="28">
        <v>1</v>
      </c>
      <c r="T49" s="28">
        <v>5</v>
      </c>
      <c r="U49" s="29"/>
      <c r="V49" s="29"/>
      <c r="W49" s="29"/>
      <c r="X49" s="24">
        <v>1</v>
      </c>
      <c r="Y49" s="27"/>
      <c r="Z49" s="27"/>
      <c r="AA49" s="27"/>
      <c r="AB49" s="27"/>
      <c r="AC49" s="27"/>
      <c r="AD49" s="27" t="s">
        <v>144</v>
      </c>
      <c r="AE49" s="27" t="s">
        <v>145</v>
      </c>
      <c r="AF49" s="27">
        <v>35.5</v>
      </c>
      <c r="AG49" s="27">
        <v>8.4</v>
      </c>
      <c r="AH49" s="27">
        <v>1</v>
      </c>
      <c r="AI49" s="27">
        <v>0.7</v>
      </c>
      <c r="AJ49" s="27">
        <v>2.7</v>
      </c>
      <c r="AK49" s="27">
        <f t="shared" si="1"/>
        <v>2</v>
      </c>
      <c r="AL49" s="27" t="s">
        <v>143</v>
      </c>
      <c r="AM49" s="27" t="s">
        <v>143</v>
      </c>
      <c r="AN49" s="27"/>
      <c r="AO49" s="27">
        <f t="shared" si="2"/>
        <v>2</v>
      </c>
      <c r="AP49" s="27"/>
      <c r="AQ49" s="27"/>
      <c r="AR49" s="27"/>
      <c r="AS49" s="27"/>
      <c r="AT49" s="27"/>
      <c r="AU49" s="27"/>
      <c r="AV49" s="27">
        <f t="shared" si="3"/>
        <v>0</v>
      </c>
      <c r="AW49" s="27"/>
      <c r="AX49" s="28">
        <f>VLOOKUP(J49,ABNT5101!$I$3:$J$9,2)</f>
        <v>10</v>
      </c>
      <c r="AY49" s="28">
        <f>VLOOKUP(J49,ABNT5101!$I$3:$M$9,5)</f>
        <v>0.18</v>
      </c>
      <c r="AZ49" s="28" t="str">
        <f>_xlfn.XLOOKUP(J49,ABNT5101!I:I,ABNT5101!L:L)</f>
        <v>-</v>
      </c>
      <c r="BA49" s="28">
        <f>_xlfn.XLOOKUP(J49,ABNT5101!$I:$I,ABNT5101!M:M)</f>
        <v>0.18</v>
      </c>
      <c r="BB49" s="28" t="str">
        <f>_xlfn.XLOOKUP(J49,ABNT5101!$I:$I,ABNT5101!N:N)</f>
        <v>-</v>
      </c>
      <c r="BC49" s="28">
        <f>_xlfn.XLOOKUP(J49,ABNT5101!$I:$I,ABNT5101!O:O)</f>
        <v>16</v>
      </c>
      <c r="BD49" s="31" t="str">
        <f t="shared" si="4"/>
        <v>NÃO ATENDE</v>
      </c>
      <c r="BE49" s="32">
        <f t="shared" si="32"/>
        <v>-1</v>
      </c>
      <c r="BF49" s="32">
        <f t="shared" si="33"/>
        <v>-1</v>
      </c>
      <c r="BG49" s="32" t="str">
        <f t="shared" si="7"/>
        <v>-</v>
      </c>
      <c r="BH49" s="33"/>
      <c r="BI49" s="33"/>
      <c r="BJ49" s="34"/>
      <c r="BK49" s="34"/>
      <c r="BL49" s="35"/>
      <c r="BM49" s="34"/>
      <c r="BN49" s="31" t="str">
        <f t="shared" si="8"/>
        <v>NÃO ATENDE</v>
      </c>
      <c r="BO49" s="31" t="str">
        <f t="shared" si="34"/>
        <v>NÃO ATENDE</v>
      </c>
      <c r="BP49" s="31" t="str">
        <f t="shared" si="35"/>
        <v>NÃO ATENDE</v>
      </c>
      <c r="BQ49" s="31" t="str">
        <f t="shared" si="11"/>
        <v>ATENDE</v>
      </c>
      <c r="BR49" s="36" t="str">
        <f t="shared" si="12"/>
        <v>C4</v>
      </c>
      <c r="BS49" s="36" t="str">
        <f t="shared" si="13"/>
        <v>P6</v>
      </c>
      <c r="BT49" s="37">
        <f t="shared" si="14"/>
        <v>-1</v>
      </c>
      <c r="BU49" s="34"/>
      <c r="BV49" s="34"/>
      <c r="BW49" s="36">
        <f>IF(BS49="-","-",_xlfn.XLOOKUP(BS49,ABNT5101!$B$4:$B$9,ABNT5101!$C$4:$C$9))</f>
        <v>3</v>
      </c>
      <c r="BX49" s="36">
        <f>IF(BS49="-","-",_xlfn.XLOOKUP(BS49,ABNT5101!$B$4:$B$9,ABNT5101!$D$4:$D$9))</f>
        <v>0.6</v>
      </c>
      <c r="BY49" s="31" t="str">
        <f t="shared" si="15"/>
        <v>NÃO ATENDE</v>
      </c>
      <c r="BZ49" s="31" t="str">
        <f t="shared" si="16"/>
        <v>NÃO ATENDE</v>
      </c>
      <c r="CA49" s="31" t="str">
        <f t="shared" si="17"/>
        <v>NÃO ATENDE</v>
      </c>
      <c r="CB49" s="36" t="str">
        <f t="shared" si="36"/>
        <v>P6</v>
      </c>
      <c r="CC49" s="37">
        <f t="shared" si="19"/>
        <v>-1</v>
      </c>
      <c r="CD49" s="38"/>
      <c r="CE49" s="38"/>
      <c r="CF49" s="31">
        <f>IF(CB49="-","-",_xlfn.XLOOKUP(CB49,ABNT5101!$B$4:$B$9,ABNT5101!$C$4:$C$9))</f>
        <v>3</v>
      </c>
      <c r="CG49" s="36">
        <f>IF(CB49="-","-",_xlfn.XLOOKUP(CB49,ABNT5101!$B$4:$B$9,ABNT5101!$D$4:$D$9))</f>
        <v>0.6</v>
      </c>
      <c r="CH49" s="31" t="str">
        <f t="shared" si="20"/>
        <v>NÃO ATENDE</v>
      </c>
      <c r="CI49" s="31" t="str">
        <f t="shared" si="21"/>
        <v>NÃO ATENDE</v>
      </c>
      <c r="CJ49" s="31" t="str">
        <f t="shared" si="22"/>
        <v>NÃO ATENDE</v>
      </c>
      <c r="CK49" s="39" t="e">
        <f>_xlfn.XLOOKUP(CL49,'Banco de dados'!$B:$B,'Banco de dados'!$D:$D)</f>
        <v>#N/A</v>
      </c>
      <c r="CL49" s="40"/>
      <c r="CM49" s="39" t="e">
        <f>_xlfn.XLOOKUP(CL49,'Banco de dados'!$B:$B,'Banco de dados'!$E:$E)</f>
        <v>#N/A</v>
      </c>
      <c r="CN49" s="39"/>
      <c r="CO49" s="39" t="e">
        <f>IF(CN49="-","-",_xlfn.XLOOKUP(CN49,'Banco de dados'!$B:$B,'Banco de dados'!$E:$E))</f>
        <v>#N/A</v>
      </c>
      <c r="CP49" s="41">
        <f t="shared" si="23"/>
        <v>1</v>
      </c>
      <c r="CQ49" s="39" t="e">
        <f>_xlfn.XLOOKUP(CL49,'Banco de dados'!$B:$B,'Banco de dados'!$H:$H)</f>
        <v>#N/A</v>
      </c>
      <c r="CR49" s="39" t="e">
        <f t="array" aca="1" ref="CR49" ca="1">_xludf.xlookup(CN49,'Banco de dados'!$B:$B,'Banco de dados'!$H:$H)</f>
        <v>#NAME?</v>
      </c>
      <c r="CS49" s="39" t="e">
        <f t="array" aca="1" ref="CS49" ca="1">_xludf.xlookup(CL49,'Banco de dados'!$B:$B,'Banco de dados'!$F:$F)</f>
        <v>#NAME?</v>
      </c>
      <c r="CT49" s="39" t="e">
        <f t="array" aca="1" ref="CT49" ca="1">_xludf.xlookup(CN49,'Banco de dados'!$B:$B,'Banco de dados'!$F:$F)</f>
        <v>#NAME?</v>
      </c>
      <c r="CU49" s="42"/>
      <c r="CV49" s="40"/>
      <c r="CW49" s="39" t="str">
        <f>IF(AJ49=0.5,"Suporte",IF(AND(AJ49&gt;='Braços de IP'!$B$9,AJ49&lt;='Braços de IP'!$D$9),'Braços de IP'!$E$9,IF(AND(AJ49&gt;='Braços de IP'!$B$10,AJ49&lt;='Braços de IP'!$D$10),'Braços de IP'!$E$10,IF(AND(AJ49&gt;='Braços de IP'!$B$11,AJ49&lt;='Braços de IP'!$D$11),'Braços de IP'!$E$11,IF(AND(AJ49&gt;='Braços de IP'!$B$12,AJ49&lt;='Braços de IP'!$D$12),'Braços de IP'!$E$12,IF(AND(AJ49&gt;='Braços de IP'!$B$13,AJ49&lt;='Braços de IP'!$D$13),'Braços de IP'!$E$13,IF(AND(AJ49&gt;='Braços de IP'!$B$14,AJ49&lt;='Braços de IP'!$D$14),'Braços de IP'!$E$14,"ERRO")))))))</f>
        <v>Longo I</v>
      </c>
      <c r="CX49" s="42"/>
      <c r="CY49" s="39" t="str">
        <f>IF($CX49="","",VLOOKUP($CX49,'Braços de IP'!$E$9:$I$15,2,0))</f>
        <v/>
      </c>
      <c r="CZ49" s="43" t="str">
        <f>IF($CX49="","",VLOOKUP($CX49,'Braços de IP'!$E$9:$I$15,5,0))</f>
        <v/>
      </c>
      <c r="DA49" s="39"/>
      <c r="DB49" s="39"/>
      <c r="DC49" s="39"/>
      <c r="DD49" s="39"/>
      <c r="DE49" s="39"/>
      <c r="DF49" s="39"/>
      <c r="DG49" s="44" t="e">
        <f t="shared" si="24"/>
        <v>#N/A</v>
      </c>
      <c r="DH49" s="45">
        <f t="shared" si="25"/>
        <v>90</v>
      </c>
      <c r="DI49" s="44" t="e">
        <f t="shared" si="26"/>
        <v>#N/A</v>
      </c>
      <c r="DJ49" s="46" t="e">
        <f t="shared" si="27"/>
        <v>#N/A</v>
      </c>
      <c r="DK49" s="47"/>
      <c r="DL49" s="48"/>
      <c r="DM49" s="49"/>
      <c r="DN49" s="23" t="s">
        <v>148</v>
      </c>
      <c r="DO49" s="23"/>
      <c r="DP49" s="5"/>
      <c r="DQ49" s="50" t="e">
        <f t="shared" si="28"/>
        <v>#VALUE!</v>
      </c>
      <c r="DR49" s="5"/>
      <c r="DS49" s="5" t="s">
        <v>6</v>
      </c>
      <c r="DT49" s="5">
        <f t="shared" si="37"/>
        <v>0</v>
      </c>
      <c r="DU49" s="50" t="e">
        <f t="shared" si="38"/>
        <v>#DIV/0!</v>
      </c>
      <c r="DV49" s="50" t="e">
        <f t="shared" si="39"/>
        <v>#DIV/0!</v>
      </c>
      <c r="DW49" s="5"/>
    </row>
    <row r="50" spans="1:127" ht="14.25" hidden="1" customHeight="1" x14ac:dyDescent="0.3">
      <c r="B50" s="5"/>
      <c r="C50" s="5"/>
      <c r="D50" s="5"/>
      <c r="E50" s="22" t="s">
        <v>189</v>
      </c>
      <c r="F50" s="22" t="s">
        <v>150</v>
      </c>
      <c r="G50" s="23" t="s">
        <v>190</v>
      </c>
      <c r="H50" s="23">
        <v>-23.349858489999999</v>
      </c>
      <c r="I50" s="23">
        <v>-46.939707540000001</v>
      </c>
      <c r="J50" s="24" t="s">
        <v>139</v>
      </c>
      <c r="K50" s="25"/>
      <c r="L50" s="24" t="s">
        <v>152</v>
      </c>
      <c r="M50" s="24" t="s">
        <v>141</v>
      </c>
      <c r="N50" s="26">
        <v>87</v>
      </c>
      <c r="O50" s="27" t="s">
        <v>142</v>
      </c>
      <c r="P50" s="27" t="s">
        <v>143</v>
      </c>
      <c r="Q50" s="26">
        <f t="shared" si="0"/>
        <v>174</v>
      </c>
      <c r="R50" s="27">
        <v>1</v>
      </c>
      <c r="S50" s="28" t="s">
        <v>153</v>
      </c>
      <c r="T50" s="28">
        <v>4</v>
      </c>
      <c r="U50" s="29"/>
      <c r="V50" s="29"/>
      <c r="W50" s="29"/>
      <c r="X50" s="24" t="s">
        <v>153</v>
      </c>
      <c r="Y50" s="27"/>
      <c r="Z50" s="27"/>
      <c r="AA50" s="27"/>
      <c r="AB50" s="27"/>
      <c r="AC50" s="27"/>
      <c r="AD50" s="27" t="s">
        <v>144</v>
      </c>
      <c r="AE50" s="27" t="s">
        <v>145</v>
      </c>
      <c r="AF50" s="27">
        <v>31</v>
      </c>
      <c r="AG50" s="27">
        <v>7.4</v>
      </c>
      <c r="AH50" s="27">
        <v>1</v>
      </c>
      <c r="AI50" s="27">
        <v>1.3</v>
      </c>
      <c r="AJ50" s="27">
        <v>2.2999999999999998</v>
      </c>
      <c r="AK50" s="27">
        <f t="shared" si="1"/>
        <v>0.99999999999999978</v>
      </c>
      <c r="AL50" s="27" t="s">
        <v>143</v>
      </c>
      <c r="AM50" s="27" t="s">
        <v>143</v>
      </c>
      <c r="AN50" s="27"/>
      <c r="AO50" s="27">
        <f t="shared" si="2"/>
        <v>2</v>
      </c>
      <c r="AP50" s="27"/>
      <c r="AQ50" s="27"/>
      <c r="AR50" s="27"/>
      <c r="AS50" s="27"/>
      <c r="AT50" s="27"/>
      <c r="AU50" s="27"/>
      <c r="AV50" s="27">
        <f t="shared" si="3"/>
        <v>0</v>
      </c>
      <c r="AW50" s="27"/>
      <c r="AX50" s="28">
        <f>VLOOKUP(J50,ABNT5101!$I$3:$J$9,2)</f>
        <v>7.5</v>
      </c>
      <c r="AY50" s="28">
        <f>VLOOKUP(J50,ABNT5101!$I$3:$M$9,5)</f>
        <v>0.18</v>
      </c>
      <c r="AZ50" s="28" t="str">
        <f>_xlfn.XLOOKUP(J50,ABNT5101!I:I,ABNT5101!L:L)</f>
        <v>-</v>
      </c>
      <c r="BA50" s="28">
        <f>_xlfn.XLOOKUP(J50,ABNT5101!$I:$I,ABNT5101!M:M)</f>
        <v>0.18</v>
      </c>
      <c r="BB50" s="28" t="str">
        <f>_xlfn.XLOOKUP(J50,ABNT5101!$I:$I,ABNT5101!N:N)</f>
        <v>-</v>
      </c>
      <c r="BC50" s="28">
        <f>_xlfn.XLOOKUP(J50,ABNT5101!$I:$I,ABNT5101!O:O)</f>
        <v>16</v>
      </c>
      <c r="BD50" s="31" t="str">
        <f t="shared" si="4"/>
        <v>NÃO ATENDE</v>
      </c>
      <c r="BE50" s="32">
        <f t="shared" si="32"/>
        <v>-1</v>
      </c>
      <c r="BF50" s="32">
        <f t="shared" si="33"/>
        <v>-1</v>
      </c>
      <c r="BG50" s="32" t="str">
        <f t="shared" si="7"/>
        <v>-</v>
      </c>
      <c r="BH50" s="33"/>
      <c r="BI50" s="33"/>
      <c r="BJ50" s="34"/>
      <c r="BK50" s="34"/>
      <c r="BL50" s="35"/>
      <c r="BM50" s="34"/>
      <c r="BN50" s="31" t="str">
        <f t="shared" si="8"/>
        <v>NÃO ATENDE</v>
      </c>
      <c r="BO50" s="31" t="str">
        <f t="shared" si="34"/>
        <v>NÃO ATENDE</v>
      </c>
      <c r="BP50" s="31" t="str">
        <f t="shared" si="35"/>
        <v>NÃO ATENDE</v>
      </c>
      <c r="BQ50" s="31" t="str">
        <f t="shared" si="11"/>
        <v>ATENDE</v>
      </c>
      <c r="BR50" s="36" t="str">
        <f t="shared" si="12"/>
        <v>C5</v>
      </c>
      <c r="BS50" s="36" t="str">
        <f t="shared" si="13"/>
        <v>Sem Passeio</v>
      </c>
      <c r="BT50" s="37" t="e">
        <f t="shared" si="14"/>
        <v>#N/A</v>
      </c>
      <c r="BU50" s="34"/>
      <c r="BV50" s="34"/>
      <c r="BW50" s="36" t="e">
        <f>IF(BS50="-","-",_xlfn.XLOOKUP(BS50,ABNT5101!$B$4:$B$9,ABNT5101!$C$4:$C$9))</f>
        <v>#N/A</v>
      </c>
      <c r="BX50" s="36" t="e">
        <f>IF(BS50="-","-",_xlfn.XLOOKUP(BS50,ABNT5101!$B$4:$B$9,ABNT5101!$D$4:$D$9))</f>
        <v>#N/A</v>
      </c>
      <c r="BY50" s="31" t="e">
        <f t="shared" si="15"/>
        <v>#N/A</v>
      </c>
      <c r="BZ50" s="31" t="e">
        <f t="shared" si="16"/>
        <v>#N/A</v>
      </c>
      <c r="CA50" s="31" t="e">
        <f t="shared" si="17"/>
        <v>#N/A</v>
      </c>
      <c r="CB50" s="36" t="str">
        <f t="shared" si="36"/>
        <v>Sem Passeio</v>
      </c>
      <c r="CC50" s="37" t="e">
        <f t="shared" si="19"/>
        <v>#N/A</v>
      </c>
      <c r="CD50" s="38"/>
      <c r="CE50" s="38"/>
      <c r="CF50" s="31" t="e">
        <f>IF(CB50="-","-",_xlfn.XLOOKUP(CB50,ABNT5101!$B$4:$B$9,ABNT5101!$C$4:$C$9))</f>
        <v>#N/A</v>
      </c>
      <c r="CG50" s="36" t="e">
        <f>IF(CB50="-","-",_xlfn.XLOOKUP(CB50,ABNT5101!$B$4:$B$9,ABNT5101!$D$4:$D$9))</f>
        <v>#N/A</v>
      </c>
      <c r="CH50" s="31" t="e">
        <f t="shared" si="20"/>
        <v>#N/A</v>
      </c>
      <c r="CI50" s="31" t="e">
        <f t="shared" si="21"/>
        <v>#N/A</v>
      </c>
      <c r="CJ50" s="31" t="e">
        <f t="shared" si="22"/>
        <v>#N/A</v>
      </c>
      <c r="CK50" s="39" t="e">
        <f>_xlfn.XLOOKUP(CL50,'Banco de dados'!$B:$B,'Banco de dados'!$D:$D)</f>
        <v>#N/A</v>
      </c>
      <c r="CL50" s="40"/>
      <c r="CM50" s="39" t="e">
        <f>_xlfn.XLOOKUP(CL50,'Banco de dados'!$B:$B,'Banco de dados'!$E:$E)</f>
        <v>#N/A</v>
      </c>
      <c r="CN50" s="39"/>
      <c r="CO50" s="39" t="e">
        <f>IF(CN50="-","-",_xlfn.XLOOKUP(CN50,'Banco de dados'!$B:$B,'Banco de dados'!$E:$E))</f>
        <v>#N/A</v>
      </c>
      <c r="CP50" s="41">
        <f t="shared" si="23"/>
        <v>1</v>
      </c>
      <c r="CQ50" s="39" t="e">
        <f>_xlfn.XLOOKUP(CL50,'Banco de dados'!$B:$B,'Banco de dados'!$H:$H)</f>
        <v>#N/A</v>
      </c>
      <c r="CR50" s="39" t="e">
        <f t="array" aca="1" ref="CR50" ca="1">_xludf.xlookup(CN50,'Banco de dados'!$B:$B,'Banco de dados'!$H:$H)</f>
        <v>#NAME?</v>
      </c>
      <c r="CS50" s="39" t="e">
        <f t="array" aca="1" ref="CS50" ca="1">_xludf.xlookup(CL50,'Banco de dados'!$B:$B,'Banco de dados'!$F:$F)</f>
        <v>#NAME?</v>
      </c>
      <c r="CT50" s="39" t="e">
        <f t="array" aca="1" ref="CT50" ca="1">_xludf.xlookup(CN50,'Banco de dados'!$B:$B,'Banco de dados'!$F:$F)</f>
        <v>#NAME?</v>
      </c>
      <c r="CU50" s="42"/>
      <c r="CV50" s="40"/>
      <c r="CW50" s="39" t="str">
        <f>IF(AJ50=0.5,"Suporte",IF(AND(AJ50&gt;='Braços de IP'!$B$9,AJ50&lt;='Braços de IP'!$D$9),'Braços de IP'!$E$9,IF(AND(AJ50&gt;='Braços de IP'!$B$10,AJ50&lt;='Braços de IP'!$D$10),'Braços de IP'!$E$10,IF(AND(AJ50&gt;='Braços de IP'!$B$11,AJ50&lt;='Braços de IP'!$D$11),'Braços de IP'!$E$11,IF(AND(AJ50&gt;='Braços de IP'!$B$12,AJ50&lt;='Braços de IP'!$D$12),'Braços de IP'!$E$12,IF(AND(AJ50&gt;='Braços de IP'!$B$13,AJ50&lt;='Braços de IP'!$D$13),'Braços de IP'!$E$13,IF(AND(AJ50&gt;='Braços de IP'!$B$14,AJ50&lt;='Braços de IP'!$D$14),'Braços de IP'!$E$14,"ERRO")))))))</f>
        <v>Médio II</v>
      </c>
      <c r="CX50" s="42"/>
      <c r="CY50" s="39" t="str">
        <f>IF($CX50="","",VLOOKUP($CX50,'Braços de IP'!$E$9:$I$15,2,0))</f>
        <v/>
      </c>
      <c r="CZ50" s="43" t="str">
        <f>IF($CX50="","",VLOOKUP($CX50,'Braços de IP'!$E$9:$I$15,5,0))</f>
        <v/>
      </c>
      <c r="DA50" s="39"/>
      <c r="DB50" s="39"/>
      <c r="DC50" s="39"/>
      <c r="DD50" s="39"/>
      <c r="DE50" s="39"/>
      <c r="DF50" s="39"/>
      <c r="DG50" s="44" t="e">
        <f t="shared" si="24"/>
        <v>#N/A</v>
      </c>
      <c r="DH50" s="45">
        <f t="shared" si="25"/>
        <v>87</v>
      </c>
      <c r="DI50" s="44" t="e">
        <f t="shared" si="26"/>
        <v>#N/A</v>
      </c>
      <c r="DJ50" s="46" t="e">
        <f t="shared" si="27"/>
        <v>#N/A</v>
      </c>
      <c r="DK50" s="47"/>
      <c r="DL50" s="48"/>
      <c r="DM50" s="49"/>
      <c r="DN50" s="23" t="s">
        <v>148</v>
      </c>
      <c r="DO50" s="23"/>
      <c r="DP50" s="5"/>
      <c r="DQ50" s="50" t="e">
        <f t="shared" si="28"/>
        <v>#VALUE!</v>
      </c>
      <c r="DR50" s="5"/>
      <c r="DS50" s="5" t="s">
        <v>6</v>
      </c>
      <c r="DT50" s="5">
        <f t="shared" si="37"/>
        <v>0</v>
      </c>
      <c r="DU50" s="50" t="e">
        <f t="shared" si="38"/>
        <v>#DIV/0!</v>
      </c>
      <c r="DV50" s="50" t="e">
        <f t="shared" si="39"/>
        <v>#DIV/0!</v>
      </c>
      <c r="DW50" s="5"/>
    </row>
    <row r="51" spans="1:127" ht="14.25" hidden="1" customHeight="1" x14ac:dyDescent="0.3">
      <c r="B51" s="5"/>
      <c r="C51" s="5"/>
      <c r="D51" s="5"/>
      <c r="E51" s="22" t="s">
        <v>189</v>
      </c>
      <c r="F51" s="22" t="s">
        <v>150</v>
      </c>
      <c r="G51" s="23" t="s">
        <v>190</v>
      </c>
      <c r="H51" s="23">
        <v>-23.349858489999999</v>
      </c>
      <c r="I51" s="23">
        <v>-46.939707540000001</v>
      </c>
      <c r="J51" s="24" t="s">
        <v>139</v>
      </c>
      <c r="K51" s="25"/>
      <c r="L51" s="24" t="s">
        <v>152</v>
      </c>
      <c r="M51" s="24" t="s">
        <v>141</v>
      </c>
      <c r="N51" s="26">
        <v>87</v>
      </c>
      <c r="O51" s="27" t="s">
        <v>142</v>
      </c>
      <c r="P51" s="27" t="s">
        <v>143</v>
      </c>
      <c r="Q51" s="26">
        <f t="shared" si="0"/>
        <v>174</v>
      </c>
      <c r="R51" s="27">
        <v>1</v>
      </c>
      <c r="S51" s="28" t="s">
        <v>153</v>
      </c>
      <c r="T51" s="28">
        <v>4</v>
      </c>
      <c r="U51" s="29"/>
      <c r="V51" s="29"/>
      <c r="W51" s="29"/>
      <c r="X51" s="24" t="s">
        <v>153</v>
      </c>
      <c r="Y51" s="27"/>
      <c r="Z51" s="27"/>
      <c r="AA51" s="27"/>
      <c r="AB51" s="27"/>
      <c r="AC51" s="27"/>
      <c r="AD51" s="27" t="s">
        <v>144</v>
      </c>
      <c r="AE51" s="27" t="s">
        <v>145</v>
      </c>
      <c r="AF51" s="27">
        <v>31</v>
      </c>
      <c r="AG51" s="27">
        <v>7.4</v>
      </c>
      <c r="AH51" s="27">
        <v>1</v>
      </c>
      <c r="AI51" s="27">
        <v>1.3</v>
      </c>
      <c r="AJ51" s="27">
        <v>2.2999999999999998</v>
      </c>
      <c r="AK51" s="27">
        <f t="shared" si="1"/>
        <v>0.99999999999999978</v>
      </c>
      <c r="AL51" s="27" t="s">
        <v>143</v>
      </c>
      <c r="AM51" s="27" t="s">
        <v>143</v>
      </c>
      <c r="AN51" s="27"/>
      <c r="AO51" s="27">
        <f t="shared" si="2"/>
        <v>2</v>
      </c>
      <c r="AP51" s="27"/>
      <c r="AQ51" s="27"/>
      <c r="AR51" s="27"/>
      <c r="AS51" s="27"/>
      <c r="AT51" s="27"/>
      <c r="AU51" s="27"/>
      <c r="AV51" s="27">
        <f t="shared" si="3"/>
        <v>0</v>
      </c>
      <c r="AW51" s="27"/>
      <c r="AX51" s="28">
        <f>VLOOKUP(J51,ABNT5101!$I$3:$J$9,2)</f>
        <v>7.5</v>
      </c>
      <c r="AY51" s="28">
        <f>VLOOKUP(J51,ABNT5101!$I$3:$M$9,5)</f>
        <v>0.18</v>
      </c>
      <c r="AZ51" s="28" t="str">
        <f>_xlfn.XLOOKUP(J51,ABNT5101!I:I,ABNT5101!L:L)</f>
        <v>-</v>
      </c>
      <c r="BA51" s="28">
        <f>_xlfn.XLOOKUP(J51,ABNT5101!$I:$I,ABNT5101!M:M)</f>
        <v>0.18</v>
      </c>
      <c r="BB51" s="28" t="str">
        <f>_xlfn.XLOOKUP(J51,ABNT5101!$I:$I,ABNT5101!N:N)</f>
        <v>-</v>
      </c>
      <c r="BC51" s="28">
        <f>_xlfn.XLOOKUP(J51,ABNT5101!$I:$I,ABNT5101!O:O)</f>
        <v>16</v>
      </c>
      <c r="BD51" s="31" t="str">
        <f t="shared" si="4"/>
        <v>NÃO ATENDE</v>
      </c>
      <c r="BE51" s="32">
        <f t="shared" si="32"/>
        <v>-1</v>
      </c>
      <c r="BF51" s="32">
        <f t="shared" si="33"/>
        <v>-1</v>
      </c>
      <c r="BG51" s="32" t="str">
        <f t="shared" si="7"/>
        <v>-</v>
      </c>
      <c r="BH51" s="33"/>
      <c r="BI51" s="33"/>
      <c r="BJ51" s="34"/>
      <c r="BK51" s="34"/>
      <c r="BL51" s="35"/>
      <c r="BM51" s="34"/>
      <c r="BN51" s="31" t="str">
        <f t="shared" si="8"/>
        <v>NÃO ATENDE</v>
      </c>
      <c r="BO51" s="31" t="str">
        <f t="shared" si="34"/>
        <v>NÃO ATENDE</v>
      </c>
      <c r="BP51" s="31" t="str">
        <f t="shared" si="35"/>
        <v>NÃO ATENDE</v>
      </c>
      <c r="BQ51" s="31" t="str">
        <f t="shared" si="11"/>
        <v>ATENDE</v>
      </c>
      <c r="BR51" s="36" t="str">
        <f t="shared" si="12"/>
        <v>C5</v>
      </c>
      <c r="BS51" s="36" t="str">
        <f t="shared" si="13"/>
        <v>Sem Passeio</v>
      </c>
      <c r="BT51" s="37" t="e">
        <f t="shared" si="14"/>
        <v>#N/A</v>
      </c>
      <c r="BU51" s="34"/>
      <c r="BV51" s="34"/>
      <c r="BW51" s="36" t="e">
        <f>IF(BS51="-","-",_xlfn.XLOOKUP(BS51,ABNT5101!$B$4:$B$9,ABNT5101!$C$4:$C$9))</f>
        <v>#N/A</v>
      </c>
      <c r="BX51" s="36" t="e">
        <f>IF(BS51="-","-",_xlfn.XLOOKUP(BS51,ABNT5101!$B$4:$B$9,ABNT5101!$D$4:$D$9))</f>
        <v>#N/A</v>
      </c>
      <c r="BY51" s="31" t="e">
        <f t="shared" si="15"/>
        <v>#N/A</v>
      </c>
      <c r="BZ51" s="31" t="e">
        <f t="shared" si="16"/>
        <v>#N/A</v>
      </c>
      <c r="CA51" s="31" t="e">
        <f t="shared" si="17"/>
        <v>#N/A</v>
      </c>
      <c r="CB51" s="36" t="str">
        <f t="shared" si="36"/>
        <v>Sem Passeio</v>
      </c>
      <c r="CC51" s="37" t="e">
        <f t="shared" si="19"/>
        <v>#N/A</v>
      </c>
      <c r="CD51" s="38"/>
      <c r="CE51" s="38"/>
      <c r="CF51" s="31" t="e">
        <f>IF(CB51="-","-",_xlfn.XLOOKUP(CB51,ABNT5101!$B$4:$B$9,ABNT5101!$C$4:$C$9))</f>
        <v>#N/A</v>
      </c>
      <c r="CG51" s="36" t="e">
        <f>IF(CB51="-","-",_xlfn.XLOOKUP(CB51,ABNT5101!$B$4:$B$9,ABNT5101!$D$4:$D$9))</f>
        <v>#N/A</v>
      </c>
      <c r="CH51" s="31" t="e">
        <f t="shared" si="20"/>
        <v>#N/A</v>
      </c>
      <c r="CI51" s="31" t="e">
        <f t="shared" si="21"/>
        <v>#N/A</v>
      </c>
      <c r="CJ51" s="31" t="e">
        <f t="shared" si="22"/>
        <v>#N/A</v>
      </c>
      <c r="CK51" s="39" t="e">
        <f>_xlfn.XLOOKUP(CL51,'Banco de dados'!$B:$B,'Banco de dados'!$D:$D)</f>
        <v>#N/A</v>
      </c>
      <c r="CL51" s="40"/>
      <c r="CM51" s="39" t="e">
        <f>_xlfn.XLOOKUP(CL51,'Banco de dados'!$B:$B,'Banco de dados'!$E:$E)</f>
        <v>#N/A</v>
      </c>
      <c r="CN51" s="39"/>
      <c r="CO51" s="39" t="e">
        <f>IF(CN51="-","-",_xlfn.XLOOKUP(CN51,'Banco de dados'!$B:$B,'Banco de dados'!$E:$E))</f>
        <v>#N/A</v>
      </c>
      <c r="CP51" s="41">
        <f t="shared" si="23"/>
        <v>1</v>
      </c>
      <c r="CQ51" s="39" t="e">
        <f>_xlfn.XLOOKUP(CL51,'Banco de dados'!$B:$B,'Banco de dados'!$H:$H)</f>
        <v>#N/A</v>
      </c>
      <c r="CR51" s="39" t="e">
        <f t="array" aca="1" ref="CR51" ca="1">_xludf.xlookup(CN51,'Banco de dados'!$B:$B,'Banco de dados'!$H:$H)</f>
        <v>#NAME?</v>
      </c>
      <c r="CS51" s="39" t="e">
        <f t="array" aca="1" ref="CS51" ca="1">_xludf.xlookup(CL51,'Banco de dados'!$B:$B,'Banco de dados'!$F:$F)</f>
        <v>#NAME?</v>
      </c>
      <c r="CT51" s="39" t="e">
        <f t="array" aca="1" ref="CT51" ca="1">_xludf.xlookup(CN51,'Banco de dados'!$B:$B,'Banco de dados'!$F:$F)</f>
        <v>#NAME?</v>
      </c>
      <c r="CU51" s="42"/>
      <c r="CV51" s="40"/>
      <c r="CW51" s="39" t="str">
        <f>IF(AJ51=0.5,"Suporte",IF(AND(AJ51&gt;='Braços de IP'!$B$9,AJ51&lt;='Braços de IP'!$D$9),'Braços de IP'!$E$9,IF(AND(AJ51&gt;='Braços de IP'!$B$10,AJ51&lt;='Braços de IP'!$D$10),'Braços de IP'!$E$10,IF(AND(AJ51&gt;='Braços de IP'!$B$11,AJ51&lt;='Braços de IP'!$D$11),'Braços de IP'!$E$11,IF(AND(AJ51&gt;='Braços de IP'!$B$12,AJ51&lt;='Braços de IP'!$D$12),'Braços de IP'!$E$12,IF(AND(AJ51&gt;='Braços de IP'!$B$13,AJ51&lt;='Braços de IP'!$D$13),'Braços de IP'!$E$13,IF(AND(AJ51&gt;='Braços de IP'!$B$14,AJ51&lt;='Braços de IP'!$D$14),'Braços de IP'!$E$14,"ERRO")))))))</f>
        <v>Médio II</v>
      </c>
      <c r="CX51" s="42"/>
      <c r="CY51" s="39" t="str">
        <f>IF($CX51="","",VLOOKUP($CX51,'Braços de IP'!$E$9:$I$15,2,0))</f>
        <v/>
      </c>
      <c r="CZ51" s="43" t="str">
        <f>IF($CX51="","",VLOOKUP($CX51,'Braços de IP'!$E$9:$I$15,5,0))</f>
        <v/>
      </c>
      <c r="DA51" s="39"/>
      <c r="DB51" s="39"/>
      <c r="DC51" s="39"/>
      <c r="DD51" s="39"/>
      <c r="DE51" s="39"/>
      <c r="DF51" s="39"/>
      <c r="DG51" s="44" t="e">
        <f t="shared" si="24"/>
        <v>#N/A</v>
      </c>
      <c r="DH51" s="45">
        <f t="shared" si="25"/>
        <v>87</v>
      </c>
      <c r="DI51" s="44" t="e">
        <f t="shared" si="26"/>
        <v>#N/A</v>
      </c>
      <c r="DJ51" s="46" t="e">
        <f t="shared" si="27"/>
        <v>#N/A</v>
      </c>
      <c r="DK51" s="47"/>
      <c r="DL51" s="48"/>
      <c r="DM51" s="49"/>
      <c r="DN51" s="23" t="s">
        <v>148</v>
      </c>
      <c r="DO51" s="23"/>
      <c r="DP51" s="5"/>
      <c r="DQ51" s="50" t="e">
        <f t="shared" si="28"/>
        <v>#VALUE!</v>
      </c>
      <c r="DR51" s="5"/>
      <c r="DS51" s="5" t="s">
        <v>6</v>
      </c>
      <c r="DT51" s="5">
        <f t="shared" si="37"/>
        <v>0</v>
      </c>
      <c r="DU51" s="50" t="e">
        <f t="shared" si="38"/>
        <v>#DIV/0!</v>
      </c>
      <c r="DV51" s="50" t="e">
        <f t="shared" si="39"/>
        <v>#DIV/0!</v>
      </c>
      <c r="DW51" s="5"/>
    </row>
    <row r="52" spans="1:127" ht="14.25" hidden="1" customHeight="1" x14ac:dyDescent="0.3">
      <c r="B52" s="5"/>
      <c r="C52" s="5"/>
      <c r="D52" s="5"/>
      <c r="E52" s="22" t="s">
        <v>189</v>
      </c>
      <c r="F52" s="22" t="s">
        <v>150</v>
      </c>
      <c r="G52" s="23" t="s">
        <v>190</v>
      </c>
      <c r="H52" s="23">
        <v>-23.349858489999999</v>
      </c>
      <c r="I52" s="23">
        <v>-46.939707540000001</v>
      </c>
      <c r="J52" s="24" t="s">
        <v>139</v>
      </c>
      <c r="K52" s="25"/>
      <c r="L52" s="24" t="s">
        <v>152</v>
      </c>
      <c r="M52" s="24" t="s">
        <v>141</v>
      </c>
      <c r="N52" s="26">
        <v>87</v>
      </c>
      <c r="O52" s="27" t="s">
        <v>142</v>
      </c>
      <c r="P52" s="27" t="s">
        <v>143</v>
      </c>
      <c r="Q52" s="26">
        <f t="shared" si="0"/>
        <v>174</v>
      </c>
      <c r="R52" s="27">
        <v>1</v>
      </c>
      <c r="S52" s="28" t="s">
        <v>153</v>
      </c>
      <c r="T52" s="28">
        <v>4</v>
      </c>
      <c r="U52" s="29"/>
      <c r="V52" s="29"/>
      <c r="W52" s="29"/>
      <c r="X52" s="24" t="s">
        <v>153</v>
      </c>
      <c r="Y52" s="27"/>
      <c r="Z52" s="27"/>
      <c r="AA52" s="27"/>
      <c r="AB52" s="27"/>
      <c r="AC52" s="27"/>
      <c r="AD52" s="27" t="s">
        <v>144</v>
      </c>
      <c r="AE52" s="27" t="s">
        <v>145</v>
      </c>
      <c r="AF52" s="27">
        <v>31</v>
      </c>
      <c r="AG52" s="27">
        <v>7.4</v>
      </c>
      <c r="AH52" s="27">
        <v>1</v>
      </c>
      <c r="AI52" s="27">
        <v>1.3</v>
      </c>
      <c r="AJ52" s="27">
        <v>2.2999999999999998</v>
      </c>
      <c r="AK52" s="27">
        <f t="shared" si="1"/>
        <v>0.99999999999999978</v>
      </c>
      <c r="AL52" s="27" t="s">
        <v>143</v>
      </c>
      <c r="AM52" s="27" t="s">
        <v>143</v>
      </c>
      <c r="AN52" s="27"/>
      <c r="AO52" s="27">
        <f t="shared" si="2"/>
        <v>2</v>
      </c>
      <c r="AP52" s="27"/>
      <c r="AQ52" s="27"/>
      <c r="AR52" s="27"/>
      <c r="AS52" s="27"/>
      <c r="AT52" s="27"/>
      <c r="AU52" s="27"/>
      <c r="AV52" s="27">
        <f t="shared" si="3"/>
        <v>0</v>
      </c>
      <c r="AW52" s="27"/>
      <c r="AX52" s="28">
        <f>VLOOKUP(J52,ABNT5101!$I$3:$J$9,2)</f>
        <v>7.5</v>
      </c>
      <c r="AY52" s="28">
        <f>VLOOKUP(J52,ABNT5101!$I$3:$M$9,5)</f>
        <v>0.18</v>
      </c>
      <c r="AZ52" s="28" t="str">
        <f>_xlfn.XLOOKUP(J52,ABNT5101!I:I,ABNT5101!L:L)</f>
        <v>-</v>
      </c>
      <c r="BA52" s="28">
        <f>_xlfn.XLOOKUP(J52,ABNT5101!$I:$I,ABNT5101!M:M)</f>
        <v>0.18</v>
      </c>
      <c r="BB52" s="28" t="str">
        <f>_xlfn.XLOOKUP(J52,ABNT5101!$I:$I,ABNT5101!N:N)</f>
        <v>-</v>
      </c>
      <c r="BC52" s="28">
        <f>_xlfn.XLOOKUP(J52,ABNT5101!$I:$I,ABNT5101!O:O)</f>
        <v>16</v>
      </c>
      <c r="BD52" s="31" t="str">
        <f t="shared" si="4"/>
        <v>NÃO ATENDE</v>
      </c>
      <c r="BE52" s="32">
        <f t="shared" si="32"/>
        <v>-1</v>
      </c>
      <c r="BF52" s="32">
        <f t="shared" si="33"/>
        <v>-1</v>
      </c>
      <c r="BG52" s="32" t="str">
        <f t="shared" si="7"/>
        <v>-</v>
      </c>
      <c r="BH52" s="33"/>
      <c r="BI52" s="33"/>
      <c r="BJ52" s="34"/>
      <c r="BK52" s="34"/>
      <c r="BL52" s="35"/>
      <c r="BM52" s="34"/>
      <c r="BN52" s="31" t="str">
        <f t="shared" si="8"/>
        <v>NÃO ATENDE</v>
      </c>
      <c r="BO52" s="31" t="str">
        <f t="shared" si="34"/>
        <v>NÃO ATENDE</v>
      </c>
      <c r="BP52" s="31" t="str">
        <f t="shared" si="35"/>
        <v>NÃO ATENDE</v>
      </c>
      <c r="BQ52" s="31" t="str">
        <f t="shared" si="11"/>
        <v>ATENDE</v>
      </c>
      <c r="BR52" s="36" t="str">
        <f t="shared" si="12"/>
        <v>C5</v>
      </c>
      <c r="BS52" s="36" t="str">
        <f t="shared" si="13"/>
        <v>Sem Passeio</v>
      </c>
      <c r="BT52" s="37" t="e">
        <f t="shared" si="14"/>
        <v>#N/A</v>
      </c>
      <c r="BU52" s="34"/>
      <c r="BV52" s="34"/>
      <c r="BW52" s="36" t="e">
        <f>IF(BS52="-","-",_xlfn.XLOOKUP(BS52,ABNT5101!$B$4:$B$9,ABNT5101!$C$4:$C$9))</f>
        <v>#N/A</v>
      </c>
      <c r="BX52" s="36" t="e">
        <f>IF(BS52="-","-",_xlfn.XLOOKUP(BS52,ABNT5101!$B$4:$B$9,ABNT5101!$D$4:$D$9))</f>
        <v>#N/A</v>
      </c>
      <c r="BY52" s="31" t="e">
        <f t="shared" si="15"/>
        <v>#N/A</v>
      </c>
      <c r="BZ52" s="31" t="e">
        <f t="shared" si="16"/>
        <v>#N/A</v>
      </c>
      <c r="CA52" s="31" t="e">
        <f t="shared" si="17"/>
        <v>#N/A</v>
      </c>
      <c r="CB52" s="36" t="str">
        <f t="shared" si="36"/>
        <v>Sem Passeio</v>
      </c>
      <c r="CC52" s="37" t="e">
        <f t="shared" si="19"/>
        <v>#N/A</v>
      </c>
      <c r="CD52" s="38"/>
      <c r="CE52" s="38"/>
      <c r="CF52" s="31" t="e">
        <f>IF(CB52="-","-",_xlfn.XLOOKUP(CB52,ABNT5101!$B$4:$B$9,ABNT5101!$C$4:$C$9))</f>
        <v>#N/A</v>
      </c>
      <c r="CG52" s="36" t="e">
        <f>IF(CB52="-","-",_xlfn.XLOOKUP(CB52,ABNT5101!$B$4:$B$9,ABNT5101!$D$4:$D$9))</f>
        <v>#N/A</v>
      </c>
      <c r="CH52" s="31" t="e">
        <f t="shared" si="20"/>
        <v>#N/A</v>
      </c>
      <c r="CI52" s="31" t="e">
        <f t="shared" si="21"/>
        <v>#N/A</v>
      </c>
      <c r="CJ52" s="31" t="e">
        <f t="shared" si="22"/>
        <v>#N/A</v>
      </c>
      <c r="CK52" s="39" t="e">
        <f>_xlfn.XLOOKUP(CL52,'Banco de dados'!$B:$B,'Banco de dados'!$D:$D)</f>
        <v>#N/A</v>
      </c>
      <c r="CL52" s="40"/>
      <c r="CM52" s="39" t="e">
        <f>_xlfn.XLOOKUP(CL52,'Banco de dados'!$B:$B,'Banco de dados'!$E:$E)</f>
        <v>#N/A</v>
      </c>
      <c r="CN52" s="39"/>
      <c r="CO52" s="39" t="e">
        <f>IF(CN52="-","-",_xlfn.XLOOKUP(CN52,'Banco de dados'!$B:$B,'Banco de dados'!$E:$E))</f>
        <v>#N/A</v>
      </c>
      <c r="CP52" s="41">
        <f t="shared" si="23"/>
        <v>1</v>
      </c>
      <c r="CQ52" s="39" t="e">
        <f>_xlfn.XLOOKUP(CL52,'Banco de dados'!$B:$B,'Banco de dados'!$H:$H)</f>
        <v>#N/A</v>
      </c>
      <c r="CR52" s="39" t="e">
        <f t="array" aca="1" ref="CR52" ca="1">_xludf.xlookup(CN52,'Banco de dados'!$B:$B,'Banco de dados'!$H:$H)</f>
        <v>#NAME?</v>
      </c>
      <c r="CS52" s="39" t="e">
        <f t="array" aca="1" ref="CS52" ca="1">_xludf.xlookup(CL52,'Banco de dados'!$B:$B,'Banco de dados'!$F:$F)</f>
        <v>#NAME?</v>
      </c>
      <c r="CT52" s="39" t="e">
        <f t="array" aca="1" ref="CT52" ca="1">_xludf.xlookup(CN52,'Banco de dados'!$B:$B,'Banco de dados'!$F:$F)</f>
        <v>#NAME?</v>
      </c>
      <c r="CU52" s="42"/>
      <c r="CV52" s="40"/>
      <c r="CW52" s="39" t="str">
        <f>IF(AJ52=0.5,"Suporte",IF(AND(AJ52&gt;='Braços de IP'!$B$9,AJ52&lt;='Braços de IP'!$D$9),'Braços de IP'!$E$9,IF(AND(AJ52&gt;='Braços de IP'!$B$10,AJ52&lt;='Braços de IP'!$D$10),'Braços de IP'!$E$10,IF(AND(AJ52&gt;='Braços de IP'!$B$11,AJ52&lt;='Braços de IP'!$D$11),'Braços de IP'!$E$11,IF(AND(AJ52&gt;='Braços de IP'!$B$12,AJ52&lt;='Braços de IP'!$D$12),'Braços de IP'!$E$12,IF(AND(AJ52&gt;='Braços de IP'!$B$13,AJ52&lt;='Braços de IP'!$D$13),'Braços de IP'!$E$13,IF(AND(AJ52&gt;='Braços de IP'!$B$14,AJ52&lt;='Braços de IP'!$D$14),'Braços de IP'!$E$14,"ERRO")))))))</f>
        <v>Médio II</v>
      </c>
      <c r="CX52" s="42"/>
      <c r="CY52" s="39" t="str">
        <f>IF($CX52="","",VLOOKUP($CX52,'Braços de IP'!$E$9:$I$15,2,0))</f>
        <v/>
      </c>
      <c r="CZ52" s="43" t="str">
        <f>IF($CX52="","",VLOOKUP($CX52,'Braços de IP'!$E$9:$I$15,5,0))</f>
        <v/>
      </c>
      <c r="DA52" s="39"/>
      <c r="DB52" s="39"/>
      <c r="DC52" s="39"/>
      <c r="DD52" s="39"/>
      <c r="DE52" s="39"/>
      <c r="DF52" s="39"/>
      <c r="DG52" s="44" t="e">
        <f t="shared" si="24"/>
        <v>#N/A</v>
      </c>
      <c r="DH52" s="45">
        <f t="shared" si="25"/>
        <v>87</v>
      </c>
      <c r="DI52" s="44" t="e">
        <f t="shared" si="26"/>
        <v>#N/A</v>
      </c>
      <c r="DJ52" s="46" t="e">
        <f t="shared" si="27"/>
        <v>#N/A</v>
      </c>
      <c r="DK52" s="47"/>
      <c r="DL52" s="48"/>
      <c r="DM52" s="49"/>
      <c r="DN52" s="23" t="s">
        <v>148</v>
      </c>
      <c r="DO52" s="23"/>
      <c r="DQ52" s="50" t="e">
        <f t="shared" si="28"/>
        <v>#VALUE!</v>
      </c>
      <c r="DS52" s="5" t="s">
        <v>6</v>
      </c>
      <c r="DT52" s="5">
        <f t="shared" si="37"/>
        <v>0</v>
      </c>
      <c r="DU52" s="50" t="e">
        <f t="shared" si="38"/>
        <v>#DIV/0!</v>
      </c>
      <c r="DV52" s="50" t="e">
        <f t="shared" si="39"/>
        <v>#DIV/0!</v>
      </c>
    </row>
    <row r="53" spans="1:127" ht="14.25" hidden="1" customHeight="1" x14ac:dyDescent="0.3">
      <c r="B53" s="5"/>
      <c r="C53" s="5"/>
      <c r="D53" s="5"/>
      <c r="E53" s="22" t="s">
        <v>191</v>
      </c>
      <c r="F53" s="22" t="s">
        <v>192</v>
      </c>
      <c r="G53" s="23" t="s">
        <v>155</v>
      </c>
      <c r="H53" s="23">
        <v>-23.35219</v>
      </c>
      <c r="I53" s="23">
        <v>-46.849499000000002</v>
      </c>
      <c r="J53" s="24" t="s">
        <v>156</v>
      </c>
      <c r="K53" s="25"/>
      <c r="L53" s="24" t="s">
        <v>157</v>
      </c>
      <c r="M53" s="24" t="s">
        <v>141</v>
      </c>
      <c r="N53" s="26">
        <v>100</v>
      </c>
      <c r="O53" s="27" t="s">
        <v>142</v>
      </c>
      <c r="P53" s="27" t="s">
        <v>143</v>
      </c>
      <c r="Q53" s="26">
        <f t="shared" si="0"/>
        <v>200</v>
      </c>
      <c r="R53" s="27">
        <v>1</v>
      </c>
      <c r="S53" s="28" t="s">
        <v>153</v>
      </c>
      <c r="T53" s="28">
        <v>9</v>
      </c>
      <c r="U53" s="29"/>
      <c r="V53" s="29"/>
      <c r="W53" s="29"/>
      <c r="X53" s="24">
        <v>3.2</v>
      </c>
      <c r="Y53" s="27"/>
      <c r="Z53" s="27"/>
      <c r="AA53" s="27"/>
      <c r="AB53" s="27"/>
      <c r="AC53" s="27"/>
      <c r="AD53" s="27" t="s">
        <v>144</v>
      </c>
      <c r="AE53" s="27" t="s">
        <v>145</v>
      </c>
      <c r="AF53" s="27">
        <v>31</v>
      </c>
      <c r="AG53" s="27">
        <v>9</v>
      </c>
      <c r="AH53" s="27">
        <v>1</v>
      </c>
      <c r="AI53" s="27">
        <v>1.2</v>
      </c>
      <c r="AJ53" s="27">
        <v>3.5</v>
      </c>
      <c r="AK53" s="27">
        <f t="shared" si="1"/>
        <v>2.2999999999999998</v>
      </c>
      <c r="AL53" s="27" t="s">
        <v>143</v>
      </c>
      <c r="AM53" s="27" t="s">
        <v>143</v>
      </c>
      <c r="AN53" s="27"/>
      <c r="AO53" s="27">
        <f t="shared" si="2"/>
        <v>2</v>
      </c>
      <c r="AP53" s="27"/>
      <c r="AQ53" s="27"/>
      <c r="AR53" s="27"/>
      <c r="AS53" s="27"/>
      <c r="AT53" s="27"/>
      <c r="AU53" s="27"/>
      <c r="AV53" s="27">
        <f t="shared" si="3"/>
        <v>0</v>
      </c>
      <c r="AW53" s="27"/>
      <c r="AX53" s="28">
        <f>VLOOKUP(J53,ABNT5101!$I$3:$J$9,2)</f>
        <v>20</v>
      </c>
      <c r="AY53" s="28">
        <f>VLOOKUP(J53,ABNT5101!$I$3:$M$9,5)</f>
        <v>0.28000000000000003</v>
      </c>
      <c r="AZ53" s="28" t="str">
        <f>_xlfn.XLOOKUP(J53,ABNT5101!I:I,ABNT5101!L:L)</f>
        <v>-</v>
      </c>
      <c r="BA53" s="28">
        <f>_xlfn.XLOOKUP(J53,ABNT5101!$I:$I,ABNT5101!M:M)</f>
        <v>0.28000000000000003</v>
      </c>
      <c r="BB53" s="28" t="str">
        <f>_xlfn.XLOOKUP(J53,ABNT5101!$I:$I,ABNT5101!N:N)</f>
        <v>-</v>
      </c>
      <c r="BC53" s="28">
        <f>_xlfn.XLOOKUP(J53,ABNT5101!$I:$I,ABNT5101!O:O)</f>
        <v>14</v>
      </c>
      <c r="BD53" s="31" t="str">
        <f t="shared" si="4"/>
        <v>NÃO ATENDE</v>
      </c>
      <c r="BE53" s="32">
        <f t="shared" si="32"/>
        <v>-1</v>
      </c>
      <c r="BF53" s="32">
        <f t="shared" si="33"/>
        <v>-1</v>
      </c>
      <c r="BG53" s="32" t="str">
        <f t="shared" si="7"/>
        <v>-</v>
      </c>
      <c r="BH53" s="33"/>
      <c r="BI53" s="33"/>
      <c r="BJ53" s="33"/>
      <c r="BK53" s="33"/>
      <c r="BL53" s="33"/>
      <c r="BM53" s="34"/>
      <c r="BN53" s="31" t="str">
        <f t="shared" si="8"/>
        <v>NÃO ATENDE</v>
      </c>
      <c r="BO53" s="31" t="str">
        <f t="shared" si="34"/>
        <v>NÃO ATENDE</v>
      </c>
      <c r="BP53" s="31" t="str">
        <f t="shared" si="35"/>
        <v>NÃO ATENDE</v>
      </c>
      <c r="BQ53" s="31" t="str">
        <f t="shared" si="11"/>
        <v>ATENDE</v>
      </c>
      <c r="BR53" s="36" t="str">
        <f t="shared" si="12"/>
        <v>C2</v>
      </c>
      <c r="BS53" s="36" t="str">
        <f t="shared" si="13"/>
        <v>P5</v>
      </c>
      <c r="BT53" s="37">
        <f t="shared" si="14"/>
        <v>-1</v>
      </c>
      <c r="BU53" s="34"/>
      <c r="BV53" s="34"/>
      <c r="BW53" s="36">
        <f>IF(BS53="-","-",_xlfn.XLOOKUP(BS53,ABNT5101!$B$4:$B$9,ABNT5101!$C$4:$C$9))</f>
        <v>5</v>
      </c>
      <c r="BX53" s="36">
        <f>IF(BS53="-","-",_xlfn.XLOOKUP(BS53,ABNT5101!$B$4:$B$9,ABNT5101!$D$4:$D$9))</f>
        <v>1</v>
      </c>
      <c r="BY53" s="31" t="str">
        <f t="shared" si="15"/>
        <v>NÃO ATENDE</v>
      </c>
      <c r="BZ53" s="31" t="str">
        <f t="shared" si="16"/>
        <v>NÃO ATENDE</v>
      </c>
      <c r="CA53" s="31" t="str">
        <f t="shared" si="17"/>
        <v>NÃO ATENDE</v>
      </c>
      <c r="CB53" s="36" t="str">
        <f t="shared" si="36"/>
        <v>P5</v>
      </c>
      <c r="CC53" s="37">
        <f t="shared" si="19"/>
        <v>-1</v>
      </c>
      <c r="CD53" s="38"/>
      <c r="CE53" s="38"/>
      <c r="CF53" s="31">
        <f>IF(CB53="-","-",_xlfn.XLOOKUP(CB53,ABNT5101!$B$4:$B$9,ABNT5101!$C$4:$C$9))</f>
        <v>5</v>
      </c>
      <c r="CG53" s="36">
        <f>IF(CB53="-","-",_xlfn.XLOOKUP(CB53,ABNT5101!$B$4:$B$9,ABNT5101!$D$4:$D$9))</f>
        <v>1</v>
      </c>
      <c r="CH53" s="31" t="str">
        <f t="shared" si="20"/>
        <v>NÃO ATENDE</v>
      </c>
      <c r="CI53" s="31" t="str">
        <f t="shared" si="21"/>
        <v>NÃO ATENDE</v>
      </c>
      <c r="CJ53" s="31" t="str">
        <f t="shared" si="22"/>
        <v>NÃO ATENDE</v>
      </c>
      <c r="CK53" s="39" t="e">
        <f>_xlfn.XLOOKUP(CL53,'Banco de dados'!$B:$B,'Banco de dados'!$D:$D)</f>
        <v>#N/A</v>
      </c>
      <c r="CL53" s="40"/>
      <c r="CM53" s="39" t="e">
        <f>_xlfn.XLOOKUP(CL53,'Banco de dados'!$B:$B,'Banco de dados'!$E:$E)</f>
        <v>#N/A</v>
      </c>
      <c r="CN53" s="39"/>
      <c r="CO53" s="39" t="e">
        <f>IF(CN53="-","-",_xlfn.XLOOKUP(CN53,'Banco de dados'!$B:$B,'Banco de dados'!$E:$E))</f>
        <v>#N/A</v>
      </c>
      <c r="CP53" s="52">
        <f t="shared" si="23"/>
        <v>1</v>
      </c>
      <c r="CQ53" s="39" t="e">
        <f>_xlfn.XLOOKUP(CL53,'Banco de dados'!$B:$B,'Banco de dados'!$H:$H)</f>
        <v>#N/A</v>
      </c>
      <c r="CR53" s="23" t="e">
        <f t="array" aca="1" ref="CR53" ca="1">_xludf.xlookup(CN53,'Banco de dados'!$B:$B,'Banco de dados'!$H:$H)</f>
        <v>#NAME?</v>
      </c>
      <c r="CS53" s="23" t="e">
        <f t="array" aca="1" ref="CS53" ca="1">_xludf.xlookup(CL53,'Banco de dados'!$B:$B,'Banco de dados'!$F:$F)</f>
        <v>#NAME?</v>
      </c>
      <c r="CT53" s="23" t="e">
        <f t="array" aca="1" ref="CT53" ca="1">_xludf.xlookup(CN53,'Banco de dados'!$B:$B,'Banco de dados'!$F:$F)</f>
        <v>#NAME?</v>
      </c>
      <c r="CU53" s="42"/>
      <c r="CV53" s="42"/>
      <c r="CW53" s="39" t="str">
        <f>IF(AJ53=0.5,"Suporte",IF(AND(AJ53&gt;='Braços de IP'!$B$9,AJ53&lt;='Braços de IP'!$D$9),'Braços de IP'!$E$9,IF(AND(AJ53&gt;='Braços de IP'!$B$10,AJ53&lt;='Braços de IP'!$D$10),'Braços de IP'!$E$10,IF(AND(AJ53&gt;='Braços de IP'!$B$11,AJ53&lt;='Braços de IP'!$D$11),'Braços de IP'!$E$11,IF(AND(AJ53&gt;='Braços de IP'!$B$12,AJ53&lt;='Braços de IP'!$D$12),'Braços de IP'!$E$12,IF(AND(AJ53&gt;='Braços de IP'!$B$13,AJ53&lt;='Braços de IP'!$D$13),'Braços de IP'!$E$13,IF(AND(AJ53&gt;='Braços de IP'!$B$14,AJ53&lt;='Braços de IP'!$D$14),'Braços de IP'!$E$14,"ERRO")))))))</f>
        <v>Longo II</v>
      </c>
      <c r="CX53" s="42"/>
      <c r="CY53" s="39" t="str">
        <f>IF($CX53="","",VLOOKUP($CX53,'Braços de IP'!$E$9:$I$15,2,0))</f>
        <v/>
      </c>
      <c r="CZ53" s="43" t="str">
        <f>IF($CX53="","",VLOOKUP($CX53,'Braços de IP'!$E$9:$I$15,5,0))</f>
        <v/>
      </c>
      <c r="DA53" s="39"/>
      <c r="DB53" s="39"/>
      <c r="DC53" s="39"/>
      <c r="DD53" s="39"/>
      <c r="DE53" s="39"/>
      <c r="DF53" s="39"/>
      <c r="DG53" s="44" t="e">
        <f t="shared" si="24"/>
        <v>#N/A</v>
      </c>
      <c r="DH53" s="45">
        <f t="shared" si="25"/>
        <v>100</v>
      </c>
      <c r="DI53" s="44" t="e">
        <f t="shared" si="26"/>
        <v>#N/A</v>
      </c>
      <c r="DJ53" s="44" t="e">
        <f t="shared" si="27"/>
        <v>#N/A</v>
      </c>
      <c r="DK53" s="47"/>
      <c r="DL53" s="48"/>
      <c r="DM53" s="49"/>
      <c r="DN53" s="23" t="s">
        <v>148</v>
      </c>
      <c r="DO53" s="23"/>
      <c r="DQ53" s="50" t="e">
        <f t="shared" si="28"/>
        <v>#VALUE!</v>
      </c>
      <c r="DS53" s="5" t="s">
        <v>6</v>
      </c>
      <c r="DT53" s="5">
        <f t="shared" si="37"/>
        <v>0</v>
      </c>
      <c r="DU53" s="50" t="e">
        <f t="shared" si="38"/>
        <v>#DIV/0!</v>
      </c>
      <c r="DV53" s="50" t="e">
        <f t="shared" si="39"/>
        <v>#DIV/0!</v>
      </c>
    </row>
    <row r="54" spans="1:127" ht="14.25" hidden="1" customHeight="1" x14ac:dyDescent="0.3">
      <c r="B54" s="5"/>
      <c r="C54" s="5"/>
      <c r="D54" s="5"/>
      <c r="E54" s="22" t="s">
        <v>191</v>
      </c>
      <c r="F54" s="22" t="s">
        <v>192</v>
      </c>
      <c r="G54" s="23" t="s">
        <v>155</v>
      </c>
      <c r="H54" s="23">
        <v>-23.35219</v>
      </c>
      <c r="I54" s="23">
        <v>-46.849499000000002</v>
      </c>
      <c r="J54" s="24" t="s">
        <v>156</v>
      </c>
      <c r="K54" s="25"/>
      <c r="L54" s="24" t="s">
        <v>157</v>
      </c>
      <c r="M54" s="24" t="s">
        <v>141</v>
      </c>
      <c r="N54" s="26">
        <v>100</v>
      </c>
      <c r="O54" s="27" t="s">
        <v>142</v>
      </c>
      <c r="P54" s="27" t="s">
        <v>143</v>
      </c>
      <c r="Q54" s="26">
        <f t="shared" si="0"/>
        <v>200</v>
      </c>
      <c r="R54" s="27">
        <v>1</v>
      </c>
      <c r="S54" s="28" t="s">
        <v>153</v>
      </c>
      <c r="T54" s="28">
        <v>9</v>
      </c>
      <c r="U54" s="29"/>
      <c r="V54" s="29"/>
      <c r="W54" s="29"/>
      <c r="X54" s="24">
        <v>3.2</v>
      </c>
      <c r="Y54" s="27"/>
      <c r="Z54" s="27"/>
      <c r="AA54" s="27"/>
      <c r="AB54" s="27"/>
      <c r="AC54" s="27"/>
      <c r="AD54" s="27" t="s">
        <v>144</v>
      </c>
      <c r="AE54" s="27" t="s">
        <v>145</v>
      </c>
      <c r="AF54" s="27">
        <v>31</v>
      </c>
      <c r="AG54" s="27">
        <v>9</v>
      </c>
      <c r="AH54" s="27">
        <v>1</v>
      </c>
      <c r="AI54" s="27">
        <v>1.2</v>
      </c>
      <c r="AJ54" s="27">
        <v>3.5</v>
      </c>
      <c r="AK54" s="27">
        <f t="shared" si="1"/>
        <v>2.2999999999999998</v>
      </c>
      <c r="AL54" s="27" t="s">
        <v>143</v>
      </c>
      <c r="AM54" s="27" t="s">
        <v>143</v>
      </c>
      <c r="AN54" s="27"/>
      <c r="AO54" s="27">
        <f t="shared" si="2"/>
        <v>2</v>
      </c>
      <c r="AP54" s="27"/>
      <c r="AQ54" s="27"/>
      <c r="AR54" s="27"/>
      <c r="AS54" s="27"/>
      <c r="AT54" s="27"/>
      <c r="AU54" s="27"/>
      <c r="AV54" s="27">
        <f t="shared" si="3"/>
        <v>0</v>
      </c>
      <c r="AW54" s="27"/>
      <c r="AX54" s="28">
        <f>VLOOKUP(J54,ABNT5101!$I$3:$J$9,2)</f>
        <v>20</v>
      </c>
      <c r="AY54" s="28">
        <f>VLOOKUP(J54,ABNT5101!$I$3:$M$9,5)</f>
        <v>0.28000000000000003</v>
      </c>
      <c r="AZ54" s="28" t="str">
        <f>_xlfn.XLOOKUP(J54,ABNT5101!I:I,ABNT5101!L:L)</f>
        <v>-</v>
      </c>
      <c r="BA54" s="28">
        <f>_xlfn.XLOOKUP(J54,ABNT5101!$I:$I,ABNT5101!M:M)</f>
        <v>0.28000000000000003</v>
      </c>
      <c r="BB54" s="28" t="str">
        <f>_xlfn.XLOOKUP(J54,ABNT5101!$I:$I,ABNT5101!N:N)</f>
        <v>-</v>
      </c>
      <c r="BC54" s="28">
        <f>_xlfn.XLOOKUP(J54,ABNT5101!$I:$I,ABNT5101!O:O)</f>
        <v>14</v>
      </c>
      <c r="BD54" s="31" t="str">
        <f t="shared" si="4"/>
        <v>NÃO ATENDE</v>
      </c>
      <c r="BE54" s="32">
        <f t="shared" si="32"/>
        <v>-1</v>
      </c>
      <c r="BF54" s="32">
        <f t="shared" si="33"/>
        <v>-1</v>
      </c>
      <c r="BG54" s="32" t="str">
        <f t="shared" si="7"/>
        <v>-</v>
      </c>
      <c r="BH54" s="33"/>
      <c r="BI54" s="33"/>
      <c r="BJ54" s="33"/>
      <c r="BK54" s="33"/>
      <c r="BL54" s="33"/>
      <c r="BM54" s="34"/>
      <c r="BN54" s="31" t="str">
        <f t="shared" si="8"/>
        <v>NÃO ATENDE</v>
      </c>
      <c r="BO54" s="31" t="str">
        <f t="shared" si="34"/>
        <v>NÃO ATENDE</v>
      </c>
      <c r="BP54" s="31" t="str">
        <f t="shared" si="35"/>
        <v>NÃO ATENDE</v>
      </c>
      <c r="BQ54" s="31" t="str">
        <f t="shared" si="11"/>
        <v>ATENDE</v>
      </c>
      <c r="BR54" s="36" t="str">
        <f t="shared" si="12"/>
        <v>C2</v>
      </c>
      <c r="BS54" s="36" t="str">
        <f t="shared" si="13"/>
        <v>P5</v>
      </c>
      <c r="BT54" s="37">
        <f t="shared" si="14"/>
        <v>-1</v>
      </c>
      <c r="BU54" s="34"/>
      <c r="BV54" s="34"/>
      <c r="BW54" s="36">
        <f>IF(BS54="-","-",_xlfn.XLOOKUP(BS54,ABNT5101!$B$4:$B$9,ABNT5101!$C$4:$C$9))</f>
        <v>5</v>
      </c>
      <c r="BX54" s="36">
        <f>IF(BS54="-","-",_xlfn.XLOOKUP(BS54,ABNT5101!$B$4:$B$9,ABNT5101!$D$4:$D$9))</f>
        <v>1</v>
      </c>
      <c r="BY54" s="31" t="str">
        <f t="shared" si="15"/>
        <v>NÃO ATENDE</v>
      </c>
      <c r="BZ54" s="31" t="str">
        <f t="shared" si="16"/>
        <v>NÃO ATENDE</v>
      </c>
      <c r="CA54" s="31" t="str">
        <f t="shared" si="17"/>
        <v>NÃO ATENDE</v>
      </c>
      <c r="CB54" s="36" t="str">
        <f t="shared" si="36"/>
        <v>P5</v>
      </c>
      <c r="CC54" s="37">
        <f t="shared" si="19"/>
        <v>-1</v>
      </c>
      <c r="CD54" s="38"/>
      <c r="CE54" s="38"/>
      <c r="CF54" s="31">
        <f>IF(CB54="-","-",_xlfn.XLOOKUP(CB54,ABNT5101!$B$4:$B$9,ABNT5101!$C$4:$C$9))</f>
        <v>5</v>
      </c>
      <c r="CG54" s="36">
        <f>IF(CB54="-","-",_xlfn.XLOOKUP(CB54,ABNT5101!$B$4:$B$9,ABNT5101!$D$4:$D$9))</f>
        <v>1</v>
      </c>
      <c r="CH54" s="31" t="str">
        <f t="shared" si="20"/>
        <v>NÃO ATENDE</v>
      </c>
      <c r="CI54" s="31" t="str">
        <f t="shared" si="21"/>
        <v>NÃO ATENDE</v>
      </c>
      <c r="CJ54" s="31" t="str">
        <f t="shared" si="22"/>
        <v>NÃO ATENDE</v>
      </c>
      <c r="CK54" s="39" t="e">
        <f>_xlfn.XLOOKUP(CL54,'Banco de dados'!$B:$B,'Banco de dados'!$D:$D)</f>
        <v>#N/A</v>
      </c>
      <c r="CL54" s="40"/>
      <c r="CM54" s="39" t="e">
        <f>_xlfn.XLOOKUP(CL54,'Banco de dados'!$B:$B,'Banco de dados'!$E:$E)</f>
        <v>#N/A</v>
      </c>
      <c r="CN54" s="39"/>
      <c r="CO54" s="39" t="e">
        <f>IF(CN54="-","-",_xlfn.XLOOKUP(CN54,'Banco de dados'!$B:$B,'Banco de dados'!$E:$E))</f>
        <v>#N/A</v>
      </c>
      <c r="CP54" s="52">
        <f t="shared" si="23"/>
        <v>1</v>
      </c>
      <c r="CQ54" s="39" t="e">
        <f>_xlfn.XLOOKUP(CL54,'Banco de dados'!$B:$B,'Banco de dados'!$H:$H)</f>
        <v>#N/A</v>
      </c>
      <c r="CR54" s="23" t="e">
        <f t="array" aca="1" ref="CR54" ca="1">_xludf.xlookup(CN54,'Banco de dados'!$B:$B,'Banco de dados'!$H:$H)</f>
        <v>#NAME?</v>
      </c>
      <c r="CS54" s="23" t="e">
        <f t="array" aca="1" ref="CS54" ca="1">_xludf.xlookup(CL54,'Banco de dados'!$B:$B,'Banco de dados'!$F:$F)</f>
        <v>#NAME?</v>
      </c>
      <c r="CT54" s="23" t="e">
        <f t="array" aca="1" ref="CT54" ca="1">_xludf.xlookup(CN54,'Banco de dados'!$B:$B,'Banco de dados'!$F:$F)</f>
        <v>#NAME?</v>
      </c>
      <c r="CU54" s="42"/>
      <c r="CV54" s="42"/>
      <c r="CW54" s="39" t="str">
        <f>IF(AJ54=0.5,"Suporte",IF(AND(AJ54&gt;='Braços de IP'!$B$9,AJ54&lt;='Braços de IP'!$D$9),'Braços de IP'!$E$9,IF(AND(AJ54&gt;='Braços de IP'!$B$10,AJ54&lt;='Braços de IP'!$D$10),'Braços de IP'!$E$10,IF(AND(AJ54&gt;='Braços de IP'!$B$11,AJ54&lt;='Braços de IP'!$D$11),'Braços de IP'!$E$11,IF(AND(AJ54&gt;='Braços de IP'!$B$12,AJ54&lt;='Braços de IP'!$D$12),'Braços de IP'!$E$12,IF(AND(AJ54&gt;='Braços de IP'!$B$13,AJ54&lt;='Braços de IP'!$D$13),'Braços de IP'!$E$13,IF(AND(AJ54&gt;='Braços de IP'!$B$14,AJ54&lt;='Braços de IP'!$D$14),'Braços de IP'!$E$14,"ERRO")))))))</f>
        <v>Longo II</v>
      </c>
      <c r="CX54" s="42"/>
      <c r="CY54" s="39" t="str">
        <f>IF($CX54="","",VLOOKUP($CX54,'Braços de IP'!$E$9:$I$15,2,0))</f>
        <v/>
      </c>
      <c r="CZ54" s="43" t="str">
        <f>IF($CX54="","",VLOOKUP($CX54,'Braços de IP'!$E$9:$I$15,5,0))</f>
        <v/>
      </c>
      <c r="DA54" s="39"/>
      <c r="DB54" s="39"/>
      <c r="DC54" s="39"/>
      <c r="DD54" s="39"/>
      <c r="DE54" s="39"/>
      <c r="DF54" s="39"/>
      <c r="DG54" s="44" t="e">
        <f t="shared" si="24"/>
        <v>#N/A</v>
      </c>
      <c r="DH54" s="45">
        <f t="shared" si="25"/>
        <v>100</v>
      </c>
      <c r="DI54" s="44" t="e">
        <f t="shared" si="26"/>
        <v>#N/A</v>
      </c>
      <c r="DJ54" s="44" t="e">
        <f t="shared" si="27"/>
        <v>#N/A</v>
      </c>
      <c r="DK54" s="47"/>
      <c r="DL54" s="48"/>
      <c r="DM54" s="49"/>
      <c r="DN54" s="23" t="s">
        <v>148</v>
      </c>
      <c r="DO54" s="23"/>
      <c r="DQ54" s="50" t="e">
        <f t="shared" si="28"/>
        <v>#VALUE!</v>
      </c>
      <c r="DS54" s="5" t="s">
        <v>6</v>
      </c>
      <c r="DT54" s="5">
        <f t="shared" si="37"/>
        <v>0</v>
      </c>
      <c r="DU54" s="50" t="e">
        <f t="shared" si="38"/>
        <v>#DIV/0!</v>
      </c>
      <c r="DV54" s="50" t="e">
        <f t="shared" si="39"/>
        <v>#DIV/0!</v>
      </c>
    </row>
    <row r="55" spans="1:127" ht="14.25" hidden="1" customHeight="1" x14ac:dyDescent="0.3">
      <c r="B55" s="5"/>
      <c r="C55" s="5"/>
      <c r="D55" s="5"/>
      <c r="E55" s="22" t="s">
        <v>191</v>
      </c>
      <c r="F55" s="22" t="s">
        <v>192</v>
      </c>
      <c r="G55" s="23" t="s">
        <v>155</v>
      </c>
      <c r="H55" s="23">
        <v>-23.35219</v>
      </c>
      <c r="I55" s="23">
        <v>-46.849499000000002</v>
      </c>
      <c r="J55" s="24" t="s">
        <v>156</v>
      </c>
      <c r="K55" s="25"/>
      <c r="L55" s="24" t="s">
        <v>157</v>
      </c>
      <c r="M55" s="24" t="s">
        <v>141</v>
      </c>
      <c r="N55" s="26">
        <v>100</v>
      </c>
      <c r="O55" s="27" t="s">
        <v>142</v>
      </c>
      <c r="P55" s="27" t="s">
        <v>143</v>
      </c>
      <c r="Q55" s="26">
        <f t="shared" si="0"/>
        <v>200</v>
      </c>
      <c r="R55" s="27">
        <v>1</v>
      </c>
      <c r="S55" s="28" t="s">
        <v>153</v>
      </c>
      <c r="T55" s="28">
        <v>9</v>
      </c>
      <c r="U55" s="29"/>
      <c r="V55" s="29"/>
      <c r="W55" s="29"/>
      <c r="X55" s="24">
        <v>3.2</v>
      </c>
      <c r="Y55" s="27"/>
      <c r="Z55" s="27"/>
      <c r="AA55" s="27"/>
      <c r="AB55" s="27"/>
      <c r="AC55" s="27"/>
      <c r="AD55" s="27" t="s">
        <v>144</v>
      </c>
      <c r="AE55" s="27" t="s">
        <v>145</v>
      </c>
      <c r="AF55" s="27">
        <v>31</v>
      </c>
      <c r="AG55" s="27">
        <v>9</v>
      </c>
      <c r="AH55" s="27">
        <v>1</v>
      </c>
      <c r="AI55" s="27">
        <v>1.2</v>
      </c>
      <c r="AJ55" s="27">
        <v>3.5</v>
      </c>
      <c r="AK55" s="27">
        <f t="shared" si="1"/>
        <v>2.2999999999999998</v>
      </c>
      <c r="AL55" s="27" t="s">
        <v>143</v>
      </c>
      <c r="AM55" s="27" t="s">
        <v>143</v>
      </c>
      <c r="AN55" s="27"/>
      <c r="AO55" s="27">
        <f t="shared" si="2"/>
        <v>2</v>
      </c>
      <c r="AP55" s="27"/>
      <c r="AQ55" s="27"/>
      <c r="AR55" s="27"/>
      <c r="AS55" s="27"/>
      <c r="AT55" s="27"/>
      <c r="AU55" s="27"/>
      <c r="AV55" s="27">
        <f t="shared" si="3"/>
        <v>0</v>
      </c>
      <c r="AW55" s="27"/>
      <c r="AX55" s="28">
        <f>VLOOKUP(J55,ABNT5101!$I$3:$J$9,2)</f>
        <v>20</v>
      </c>
      <c r="AY55" s="28">
        <f>VLOOKUP(J55,ABNT5101!$I$3:$M$9,5)</f>
        <v>0.28000000000000003</v>
      </c>
      <c r="AZ55" s="28" t="str">
        <f>_xlfn.XLOOKUP(J55,ABNT5101!I:I,ABNT5101!L:L)</f>
        <v>-</v>
      </c>
      <c r="BA55" s="28">
        <f>_xlfn.XLOOKUP(J55,ABNT5101!$I:$I,ABNT5101!M:M)</f>
        <v>0.28000000000000003</v>
      </c>
      <c r="BB55" s="28" t="str">
        <f>_xlfn.XLOOKUP(J55,ABNT5101!$I:$I,ABNT5101!N:N)</f>
        <v>-</v>
      </c>
      <c r="BC55" s="28">
        <f>_xlfn.XLOOKUP(J55,ABNT5101!$I:$I,ABNT5101!O:O)</f>
        <v>14</v>
      </c>
      <c r="BD55" s="31" t="str">
        <f t="shared" si="4"/>
        <v>NÃO ATENDE</v>
      </c>
      <c r="BE55" s="32">
        <f t="shared" si="32"/>
        <v>-1</v>
      </c>
      <c r="BF55" s="32">
        <f t="shared" si="33"/>
        <v>-1</v>
      </c>
      <c r="BG55" s="32" t="str">
        <f t="shared" si="7"/>
        <v>-</v>
      </c>
      <c r="BH55" s="33"/>
      <c r="BI55" s="33"/>
      <c r="BJ55" s="33"/>
      <c r="BK55" s="33"/>
      <c r="BL55" s="33"/>
      <c r="BM55" s="34"/>
      <c r="BN55" s="31" t="str">
        <f t="shared" si="8"/>
        <v>NÃO ATENDE</v>
      </c>
      <c r="BO55" s="31" t="str">
        <f t="shared" si="34"/>
        <v>NÃO ATENDE</v>
      </c>
      <c r="BP55" s="31" t="str">
        <f t="shared" si="35"/>
        <v>NÃO ATENDE</v>
      </c>
      <c r="BQ55" s="31" t="str">
        <f t="shared" si="11"/>
        <v>ATENDE</v>
      </c>
      <c r="BR55" s="36" t="str">
        <f t="shared" si="12"/>
        <v>C2</v>
      </c>
      <c r="BS55" s="36" t="str">
        <f t="shared" si="13"/>
        <v>P5</v>
      </c>
      <c r="BT55" s="37">
        <f t="shared" si="14"/>
        <v>-1</v>
      </c>
      <c r="BU55" s="34"/>
      <c r="BV55" s="34"/>
      <c r="BW55" s="36">
        <f>IF(BS55="-","-",_xlfn.XLOOKUP(BS55,ABNT5101!$B$4:$B$9,ABNT5101!$C$4:$C$9))</f>
        <v>5</v>
      </c>
      <c r="BX55" s="36">
        <f>IF(BS55="-","-",_xlfn.XLOOKUP(BS55,ABNT5101!$B$4:$B$9,ABNT5101!$D$4:$D$9))</f>
        <v>1</v>
      </c>
      <c r="BY55" s="31" t="str">
        <f t="shared" si="15"/>
        <v>NÃO ATENDE</v>
      </c>
      <c r="BZ55" s="31" t="str">
        <f t="shared" si="16"/>
        <v>NÃO ATENDE</v>
      </c>
      <c r="CA55" s="31" t="str">
        <f t="shared" si="17"/>
        <v>NÃO ATENDE</v>
      </c>
      <c r="CB55" s="36" t="str">
        <f t="shared" si="36"/>
        <v>P5</v>
      </c>
      <c r="CC55" s="37">
        <f t="shared" si="19"/>
        <v>-1</v>
      </c>
      <c r="CD55" s="38"/>
      <c r="CE55" s="38"/>
      <c r="CF55" s="31">
        <f>IF(CB55="-","-",_xlfn.XLOOKUP(CB55,ABNT5101!$B$4:$B$9,ABNT5101!$C$4:$C$9))</f>
        <v>5</v>
      </c>
      <c r="CG55" s="36">
        <f>IF(CB55="-","-",_xlfn.XLOOKUP(CB55,ABNT5101!$B$4:$B$9,ABNT5101!$D$4:$D$9))</f>
        <v>1</v>
      </c>
      <c r="CH55" s="31" t="str">
        <f t="shared" si="20"/>
        <v>NÃO ATENDE</v>
      </c>
      <c r="CI55" s="31" t="str">
        <f t="shared" si="21"/>
        <v>NÃO ATENDE</v>
      </c>
      <c r="CJ55" s="31" t="str">
        <f t="shared" si="22"/>
        <v>NÃO ATENDE</v>
      </c>
      <c r="CK55" s="39" t="e">
        <f>_xlfn.XLOOKUP(CL55,'Banco de dados'!$B:$B,'Banco de dados'!$D:$D)</f>
        <v>#N/A</v>
      </c>
      <c r="CL55" s="40"/>
      <c r="CM55" s="39" t="e">
        <f>_xlfn.XLOOKUP(CL55,'Banco de dados'!$B:$B,'Banco de dados'!$E:$E)</f>
        <v>#N/A</v>
      </c>
      <c r="CN55" s="39"/>
      <c r="CO55" s="39" t="e">
        <f>IF(CN55="-","-",_xlfn.XLOOKUP(CN55,'Banco de dados'!$B:$B,'Banco de dados'!$E:$E))</f>
        <v>#N/A</v>
      </c>
      <c r="CP55" s="52">
        <f t="shared" si="23"/>
        <v>1</v>
      </c>
      <c r="CQ55" s="39" t="e">
        <f>_xlfn.XLOOKUP(CL55,'Banco de dados'!$B:$B,'Banco de dados'!$H:$H)</f>
        <v>#N/A</v>
      </c>
      <c r="CR55" s="23" t="e">
        <f t="array" aca="1" ref="CR55" ca="1">_xludf.xlookup(CN55,'Banco de dados'!$B:$B,'Banco de dados'!$H:$H)</f>
        <v>#NAME?</v>
      </c>
      <c r="CS55" s="23" t="e">
        <f t="array" aca="1" ref="CS55" ca="1">_xludf.xlookup(CL55,'Banco de dados'!$B:$B,'Banco de dados'!$F:$F)</f>
        <v>#NAME?</v>
      </c>
      <c r="CT55" s="23" t="e">
        <f t="array" aca="1" ref="CT55" ca="1">_xludf.xlookup(CN55,'Banco de dados'!$B:$B,'Banco de dados'!$F:$F)</f>
        <v>#NAME?</v>
      </c>
      <c r="CU55" s="42"/>
      <c r="CV55" s="42"/>
      <c r="CW55" s="39" t="str">
        <f>IF(AJ55=0.5,"Suporte",IF(AND(AJ55&gt;='Braços de IP'!$B$9,AJ55&lt;='Braços de IP'!$D$9),'Braços de IP'!$E$9,IF(AND(AJ55&gt;='Braços de IP'!$B$10,AJ55&lt;='Braços de IP'!$D$10),'Braços de IP'!$E$10,IF(AND(AJ55&gt;='Braços de IP'!$B$11,AJ55&lt;='Braços de IP'!$D$11),'Braços de IP'!$E$11,IF(AND(AJ55&gt;='Braços de IP'!$B$12,AJ55&lt;='Braços de IP'!$D$12),'Braços de IP'!$E$12,IF(AND(AJ55&gt;='Braços de IP'!$B$13,AJ55&lt;='Braços de IP'!$D$13),'Braços de IP'!$E$13,IF(AND(AJ55&gt;='Braços de IP'!$B$14,AJ55&lt;='Braços de IP'!$D$14),'Braços de IP'!$E$14,"ERRO")))))))</f>
        <v>Longo II</v>
      </c>
      <c r="CX55" s="42"/>
      <c r="CY55" s="39" t="str">
        <f>IF($CX55="","",VLOOKUP($CX55,'Braços de IP'!$E$9:$I$15,2,0))</f>
        <v/>
      </c>
      <c r="CZ55" s="43" t="str">
        <f>IF($CX55="","",VLOOKUP($CX55,'Braços de IP'!$E$9:$I$15,5,0))</f>
        <v/>
      </c>
      <c r="DA55" s="39"/>
      <c r="DB55" s="39"/>
      <c r="DC55" s="39"/>
      <c r="DD55" s="39"/>
      <c r="DE55" s="39"/>
      <c r="DF55" s="39"/>
      <c r="DG55" s="44" t="e">
        <f t="shared" si="24"/>
        <v>#N/A</v>
      </c>
      <c r="DH55" s="45">
        <f t="shared" si="25"/>
        <v>100</v>
      </c>
      <c r="DI55" s="44" t="e">
        <f t="shared" si="26"/>
        <v>#N/A</v>
      </c>
      <c r="DJ55" s="44" t="e">
        <f t="shared" si="27"/>
        <v>#N/A</v>
      </c>
      <c r="DK55" s="47"/>
      <c r="DL55" s="48"/>
      <c r="DM55" s="49"/>
      <c r="DN55" s="23" t="s">
        <v>148</v>
      </c>
      <c r="DO55" s="23"/>
      <c r="DP55" s="5"/>
      <c r="DQ55" s="50" t="e">
        <f t="shared" si="28"/>
        <v>#VALUE!</v>
      </c>
      <c r="DR55" s="5"/>
      <c r="DS55" s="5" t="s">
        <v>6</v>
      </c>
      <c r="DT55" s="5">
        <f t="shared" si="37"/>
        <v>0</v>
      </c>
      <c r="DU55" s="50" t="e">
        <f t="shared" si="38"/>
        <v>#DIV/0!</v>
      </c>
      <c r="DV55" s="50" t="e">
        <f t="shared" si="39"/>
        <v>#DIV/0!</v>
      </c>
      <c r="DW55" s="5"/>
    </row>
    <row r="56" spans="1:127" ht="14.25" customHeight="1" x14ac:dyDescent="0.3">
      <c r="A56" s="224" t="s">
        <v>1290</v>
      </c>
      <c r="B56" s="5"/>
      <c r="C56" s="5" t="s">
        <v>148</v>
      </c>
      <c r="D56" s="5"/>
      <c r="E56" s="22" t="s">
        <v>193</v>
      </c>
      <c r="F56" s="22" t="s">
        <v>164</v>
      </c>
      <c r="G56" s="23" t="s">
        <v>194</v>
      </c>
      <c r="H56" s="23">
        <v>-23.337358999999999</v>
      </c>
      <c r="I56" s="23">
        <v>-46.841678999999999</v>
      </c>
      <c r="J56" s="24" t="s">
        <v>156</v>
      </c>
      <c r="K56" s="25"/>
      <c r="L56" s="24" t="s">
        <v>180</v>
      </c>
      <c r="M56" s="24" t="s">
        <v>141</v>
      </c>
      <c r="N56" s="26">
        <v>120</v>
      </c>
      <c r="O56" s="27" t="s">
        <v>142</v>
      </c>
      <c r="P56" s="27" t="s">
        <v>143</v>
      </c>
      <c r="Q56" s="26">
        <f t="shared" si="0"/>
        <v>240</v>
      </c>
      <c r="R56" s="27">
        <v>2</v>
      </c>
      <c r="S56" s="28">
        <v>1.3</v>
      </c>
      <c r="T56" s="28">
        <v>11</v>
      </c>
      <c r="U56" s="29"/>
      <c r="V56" s="29"/>
      <c r="W56" s="29"/>
      <c r="X56" s="28" t="s">
        <v>153</v>
      </c>
      <c r="Y56" s="27"/>
      <c r="Z56" s="30"/>
      <c r="AA56" s="27"/>
      <c r="AB56" s="27"/>
      <c r="AC56" s="27"/>
      <c r="AD56" s="27" t="s">
        <v>144</v>
      </c>
      <c r="AE56" s="27" t="s">
        <v>145</v>
      </c>
      <c r="AF56" s="27">
        <v>34.5</v>
      </c>
      <c r="AG56" s="27">
        <v>8.6</v>
      </c>
      <c r="AH56" s="27">
        <v>1</v>
      </c>
      <c r="AI56" s="27">
        <v>0.3</v>
      </c>
      <c r="AJ56" s="27">
        <v>3.3</v>
      </c>
      <c r="AK56" s="27">
        <f t="shared" si="1"/>
        <v>3</v>
      </c>
      <c r="AL56" s="27" t="s">
        <v>143</v>
      </c>
      <c r="AM56" s="27" t="s">
        <v>143</v>
      </c>
      <c r="AN56" s="27"/>
      <c r="AO56" s="27">
        <f t="shared" si="2"/>
        <v>2</v>
      </c>
      <c r="AP56" s="27"/>
      <c r="AQ56" s="27"/>
      <c r="AR56" s="27"/>
      <c r="AS56" s="27"/>
      <c r="AT56" s="27"/>
      <c r="AU56" s="27"/>
      <c r="AV56" s="27">
        <f t="shared" si="3"/>
        <v>0</v>
      </c>
      <c r="AW56" s="27"/>
      <c r="AX56" s="28">
        <f>VLOOKUP(J56,ABNT5101!$I$3:$J$9,2)</f>
        <v>20</v>
      </c>
      <c r="AY56" s="28">
        <f>VLOOKUP(J56,ABNT5101!$I$3:$M$9,5)</f>
        <v>0.28000000000000003</v>
      </c>
      <c r="AZ56" s="28" t="str">
        <f>_xlfn.XLOOKUP(J56,ABNT5101!I:I,ABNT5101!L:L)</f>
        <v>-</v>
      </c>
      <c r="BA56" s="28">
        <f>_xlfn.XLOOKUP(J56,ABNT5101!$I:$I,ABNT5101!M:M)</f>
        <v>0.28000000000000003</v>
      </c>
      <c r="BB56" s="28" t="str">
        <f>_xlfn.XLOOKUP(J56,ABNT5101!$I:$I,ABNT5101!N:N)</f>
        <v>-</v>
      </c>
      <c r="BC56" s="28">
        <f>_xlfn.XLOOKUP(J56,ABNT5101!$I:$I,ABNT5101!O:O)</f>
        <v>14</v>
      </c>
      <c r="BD56" s="31" t="str">
        <f t="shared" si="4"/>
        <v>ATENDE</v>
      </c>
      <c r="BE56" s="32">
        <f t="shared" si="32"/>
        <v>0.12400000000000011</v>
      </c>
      <c r="BF56" s="32">
        <f t="shared" si="33"/>
        <v>0.3214285714285714</v>
      </c>
      <c r="BG56" s="32" t="str">
        <f t="shared" si="7"/>
        <v>-</v>
      </c>
      <c r="BH56" s="243">
        <v>22.48</v>
      </c>
      <c r="BI56" s="243">
        <v>0.37</v>
      </c>
      <c r="BJ56" s="33"/>
      <c r="BK56" s="33"/>
      <c r="BL56" s="33"/>
      <c r="BM56" s="34"/>
      <c r="BN56" s="31" t="str">
        <f t="shared" si="8"/>
        <v>ATENDE</v>
      </c>
      <c r="BO56" s="31" t="str">
        <f t="shared" si="34"/>
        <v>ATENDE</v>
      </c>
      <c r="BP56" s="31" t="str">
        <f t="shared" si="35"/>
        <v>ATENDE</v>
      </c>
      <c r="BQ56" s="31" t="str">
        <f t="shared" si="11"/>
        <v>ATENDE</v>
      </c>
      <c r="BR56" s="36" t="str">
        <f t="shared" si="12"/>
        <v>C2</v>
      </c>
      <c r="BS56" s="36" t="str">
        <f t="shared" si="13"/>
        <v>P4</v>
      </c>
      <c r="BT56" s="37">
        <f t="shared" si="14"/>
        <v>1.0840000000000001</v>
      </c>
      <c r="BU56" s="34">
        <v>15.63</v>
      </c>
      <c r="BV56" s="34">
        <v>10.97</v>
      </c>
      <c r="BW56" s="36">
        <f>IF(BS56="-","-",_xlfn.XLOOKUP(BS56,ABNT5101!$B$4:$B$9,ABNT5101!$C$4:$C$9))</f>
        <v>7.5</v>
      </c>
      <c r="BX56" s="36">
        <f>IF(BS56="-","-",_xlfn.XLOOKUP(BS56,ABNT5101!$B$4:$B$9,ABNT5101!$D$4:$D$9))</f>
        <v>1.5</v>
      </c>
      <c r="BY56" s="31" t="str">
        <f t="shared" si="15"/>
        <v>ATENDE</v>
      </c>
      <c r="BZ56" s="31" t="str">
        <f t="shared" si="16"/>
        <v>ATENDE</v>
      </c>
      <c r="CA56" s="31" t="str">
        <f t="shared" si="17"/>
        <v>ATENDE</v>
      </c>
      <c r="CB56" s="36" t="s">
        <v>143</v>
      </c>
      <c r="CC56" s="37" t="str">
        <f t="shared" si="19"/>
        <v>-</v>
      </c>
      <c r="CD56" s="38" t="s">
        <v>143</v>
      </c>
      <c r="CE56" s="38" t="s">
        <v>143</v>
      </c>
      <c r="CF56" s="31" t="str">
        <f>IF(CB56="-","-",_xlfn.XLOOKUP(CB56,ABNT5101!$B$4:$B$9,ABNT5101!$C$4:$C$9))</f>
        <v>-</v>
      </c>
      <c r="CG56" s="36" t="str">
        <f>IF(CB56="-","-",_xlfn.XLOOKUP(CB56,ABNT5101!$B$4:$B$9,ABNT5101!$D$4:$D$9))</f>
        <v>-</v>
      </c>
      <c r="CH56" s="31" t="str">
        <f t="shared" si="20"/>
        <v>-</v>
      </c>
      <c r="CI56" s="31" t="str">
        <f t="shared" si="21"/>
        <v>-</v>
      </c>
      <c r="CJ56" s="31" t="str">
        <f t="shared" si="22"/>
        <v>-</v>
      </c>
      <c r="CK56" s="39" t="str">
        <f>_xlfn.XLOOKUP(CL56,'Banco de dados'!$B:$B,'Banco de dados'!$D:$D)</f>
        <v>LEDSTAR</v>
      </c>
      <c r="CL56" s="242" t="str">
        <f>'Banco de dados'!B12</f>
        <v xml:space="preserve"> SL VT 9.1 100W</v>
      </c>
      <c r="CM56" s="39" t="str">
        <f>_xlfn.XLOOKUP(CL56,'Banco de dados'!$B:$B,'Banco de dados'!$E:$E)</f>
        <v>LUM LED SL VT 9.1 100W</v>
      </c>
      <c r="CN56" s="39"/>
      <c r="CO56" s="39" t="e">
        <f>IF(CN56="-","-",_xlfn.XLOOKUP(CN56,'Banco de dados'!$B:$B,'Banco de dados'!$E:$E))</f>
        <v>#N/A</v>
      </c>
      <c r="CP56" s="52">
        <f t="shared" si="23"/>
        <v>1</v>
      </c>
      <c r="CQ56" s="39">
        <f>_xlfn.XLOOKUP(CL56,'Banco de dados'!$B:$B,'Banco de dados'!$H:$H)</f>
        <v>100</v>
      </c>
      <c r="CR56" s="23" t="e">
        <f t="array" aca="1" ref="CR56" ca="1">_xludf.xlookup(CN56,'Banco de dados'!$B:$B,'Banco de dados'!$H:$H)</f>
        <v>#NAME?</v>
      </c>
      <c r="CS56" s="23" t="e">
        <f t="array" aca="1" ref="CS56" ca="1">_xludf.xlookup(CL56,'Banco de dados'!$B:$B,'Banco de dados'!$F:$F)</f>
        <v>#NAME?</v>
      </c>
      <c r="CT56" s="23" t="e">
        <f t="array" aca="1" ref="CT56" ca="1">_xludf.xlookup(CN56,'Banco de dados'!$B:$B,'Banco de dados'!$F:$F)</f>
        <v>#NAME?</v>
      </c>
      <c r="CU56" s="42"/>
      <c r="CV56" s="42"/>
      <c r="CW56" s="39" t="str">
        <f>IF(AJ56=0.5,"Suporte",IF(AND(AJ56&gt;='Braços de IP'!$B$9,AJ56&lt;='Braços de IP'!$D$9),'Braços de IP'!$E$9,IF(AND(AJ56&gt;='Braços de IP'!$B$10,AJ56&lt;='Braços de IP'!$D$10),'Braços de IP'!$E$10,IF(AND(AJ56&gt;='Braços de IP'!$B$11,AJ56&lt;='Braços de IP'!$D$11),'Braços de IP'!$E$11,IF(AND(AJ56&gt;='Braços de IP'!$B$12,AJ56&lt;='Braços de IP'!$D$12),'Braços de IP'!$E$12,IF(AND(AJ56&gt;='Braços de IP'!$B$13,AJ56&lt;='Braços de IP'!$D$13),'Braços de IP'!$E$13,IF(AND(AJ56&gt;='Braços de IP'!$B$14,AJ56&lt;='Braços de IP'!$D$14),'Braços de IP'!$E$14,"ERRO")))))))</f>
        <v>Longo II</v>
      </c>
      <c r="CX56" s="42"/>
      <c r="CY56" s="39" t="str">
        <f>IF($CX56="","",VLOOKUP($CX56,'Braços de IP'!$E$9:$I$15,2,0))</f>
        <v/>
      </c>
      <c r="CZ56" s="43" t="str">
        <f>IF($CX56="","",VLOOKUP($CX56,'Braços de IP'!$E$9:$I$15,5,0))</f>
        <v/>
      </c>
      <c r="DA56" s="39"/>
      <c r="DB56" s="39"/>
      <c r="DC56" s="39"/>
      <c r="DD56" s="39"/>
      <c r="DE56" s="39"/>
      <c r="DF56" s="39"/>
      <c r="DG56" s="44">
        <f t="shared" si="24"/>
        <v>100</v>
      </c>
      <c r="DH56" s="45">
        <f t="shared" si="25"/>
        <v>120</v>
      </c>
      <c r="DI56" s="44">
        <f t="shared" si="26"/>
        <v>220</v>
      </c>
      <c r="DJ56" s="44">
        <f t="shared" si="27"/>
        <v>0.16666666666666663</v>
      </c>
      <c r="DK56" s="47"/>
      <c r="DL56" s="48"/>
      <c r="DM56" s="49"/>
      <c r="DN56" s="23" t="s">
        <v>148</v>
      </c>
      <c r="DO56" s="23"/>
      <c r="DP56" s="5"/>
      <c r="DQ56" s="50" t="e">
        <f t="shared" si="28"/>
        <v>#VALUE!</v>
      </c>
      <c r="DR56" s="5"/>
      <c r="DS56" s="5" t="s">
        <v>6</v>
      </c>
      <c r="DT56" s="5">
        <f t="shared" si="37"/>
        <v>0</v>
      </c>
      <c r="DU56" s="50" t="e">
        <f t="shared" si="38"/>
        <v>#DIV/0!</v>
      </c>
      <c r="DV56" s="50" t="e">
        <f t="shared" si="39"/>
        <v>#DIV/0!</v>
      </c>
      <c r="DW56" s="5"/>
    </row>
    <row r="57" spans="1:127" ht="14.25" customHeight="1" x14ac:dyDescent="0.3">
      <c r="A57" s="224" t="s">
        <v>1290</v>
      </c>
      <c r="B57" s="5"/>
      <c r="C57" s="5" t="s">
        <v>148</v>
      </c>
      <c r="D57" s="5"/>
      <c r="E57" s="22" t="s">
        <v>193</v>
      </c>
      <c r="F57" s="22" t="s">
        <v>164</v>
      </c>
      <c r="G57" s="23" t="s">
        <v>194</v>
      </c>
      <c r="H57" s="23">
        <v>-23.337358999999999</v>
      </c>
      <c r="I57" s="23">
        <v>-46.841678999999999</v>
      </c>
      <c r="J57" s="24" t="s">
        <v>156</v>
      </c>
      <c r="K57" s="25"/>
      <c r="L57" s="24" t="s">
        <v>180</v>
      </c>
      <c r="M57" s="24" t="s">
        <v>141</v>
      </c>
      <c r="N57" s="26">
        <v>120</v>
      </c>
      <c r="O57" s="27" t="s">
        <v>142</v>
      </c>
      <c r="P57" s="27" t="s">
        <v>143</v>
      </c>
      <c r="Q57" s="26">
        <f t="shared" si="0"/>
        <v>240</v>
      </c>
      <c r="R57" s="27">
        <v>2</v>
      </c>
      <c r="S57" s="28">
        <v>1.3</v>
      </c>
      <c r="T57" s="28">
        <v>11</v>
      </c>
      <c r="U57" s="29"/>
      <c r="V57" s="29"/>
      <c r="W57" s="29"/>
      <c r="X57" s="28" t="s">
        <v>153</v>
      </c>
      <c r="Y57" s="27"/>
      <c r="Z57" s="30"/>
      <c r="AA57" s="27"/>
      <c r="AB57" s="27"/>
      <c r="AC57" s="27"/>
      <c r="AD57" s="27" t="s">
        <v>144</v>
      </c>
      <c r="AE57" s="27" t="s">
        <v>145</v>
      </c>
      <c r="AF57" s="27">
        <v>34.5</v>
      </c>
      <c r="AG57" s="27">
        <v>8.6</v>
      </c>
      <c r="AH57" s="27">
        <v>1</v>
      </c>
      <c r="AI57" s="27">
        <v>0.3</v>
      </c>
      <c r="AJ57" s="27">
        <v>3.3</v>
      </c>
      <c r="AK57" s="27">
        <f t="shared" si="1"/>
        <v>3</v>
      </c>
      <c r="AL57" s="27" t="s">
        <v>143</v>
      </c>
      <c r="AM57" s="27" t="s">
        <v>143</v>
      </c>
      <c r="AN57" s="27"/>
      <c r="AO57" s="27">
        <f t="shared" si="2"/>
        <v>2</v>
      </c>
      <c r="AP57" s="27"/>
      <c r="AQ57" s="27"/>
      <c r="AR57" s="27"/>
      <c r="AS57" s="27"/>
      <c r="AT57" s="27"/>
      <c r="AU57" s="27"/>
      <c r="AV57" s="27">
        <f t="shared" si="3"/>
        <v>0</v>
      </c>
      <c r="AW57" s="27"/>
      <c r="AX57" s="28">
        <f>VLOOKUP(J57,ABNT5101!$I$3:$J$9,2)</f>
        <v>20</v>
      </c>
      <c r="AY57" s="28">
        <f>VLOOKUP(J57,ABNT5101!$I$3:$M$9,5)</f>
        <v>0.28000000000000003</v>
      </c>
      <c r="AZ57" s="28" t="str">
        <f>_xlfn.XLOOKUP(J57,ABNT5101!I:I,ABNT5101!L:L)</f>
        <v>-</v>
      </c>
      <c r="BA57" s="28">
        <f>_xlfn.XLOOKUP(J57,ABNT5101!$I:$I,ABNT5101!M:M)</f>
        <v>0.28000000000000003</v>
      </c>
      <c r="BB57" s="28" t="str">
        <f>_xlfn.XLOOKUP(J57,ABNT5101!$I:$I,ABNT5101!N:N)</f>
        <v>-</v>
      </c>
      <c r="BC57" s="28">
        <f>_xlfn.XLOOKUP(J57,ABNT5101!$I:$I,ABNT5101!O:O)</f>
        <v>14</v>
      </c>
      <c r="BD57" s="31" t="str">
        <f t="shared" si="4"/>
        <v>ATENDE</v>
      </c>
      <c r="BE57" s="32">
        <f t="shared" si="32"/>
        <v>0.13650000000000007</v>
      </c>
      <c r="BF57" s="32">
        <f t="shared" si="33"/>
        <v>0.9285714285714286</v>
      </c>
      <c r="BG57" s="32" t="str">
        <f t="shared" si="7"/>
        <v>-</v>
      </c>
      <c r="BH57" s="243">
        <v>22.73</v>
      </c>
      <c r="BI57" s="243">
        <v>0.54</v>
      </c>
      <c r="BJ57" s="33"/>
      <c r="BK57" s="33"/>
      <c r="BL57" s="33"/>
      <c r="BM57" s="34"/>
      <c r="BN57" s="31" t="str">
        <f t="shared" si="8"/>
        <v>ATENDE</v>
      </c>
      <c r="BO57" s="31" t="str">
        <f t="shared" si="34"/>
        <v>ATENDE</v>
      </c>
      <c r="BP57" s="31" t="str">
        <f t="shared" si="35"/>
        <v>ATENDE</v>
      </c>
      <c r="BQ57" s="31" t="str">
        <f t="shared" si="11"/>
        <v>ATENDE</v>
      </c>
      <c r="BR57" s="36" t="str">
        <f t="shared" si="12"/>
        <v>C2</v>
      </c>
      <c r="BS57" s="36" t="str">
        <f t="shared" si="13"/>
        <v>P4</v>
      </c>
      <c r="BT57" s="37">
        <f t="shared" si="14"/>
        <v>1.2319999999999998</v>
      </c>
      <c r="BU57" s="34">
        <v>16.739999999999998</v>
      </c>
      <c r="BV57" s="34">
        <v>10.57</v>
      </c>
      <c r="BW57" s="36">
        <f>IF(BS57="-","-",_xlfn.XLOOKUP(BS57,ABNT5101!$B$4:$B$9,ABNT5101!$C$4:$C$9))</f>
        <v>7.5</v>
      </c>
      <c r="BX57" s="36">
        <f>IF(BS57="-","-",_xlfn.XLOOKUP(BS57,ABNT5101!$B$4:$B$9,ABNT5101!$D$4:$D$9))</f>
        <v>1.5</v>
      </c>
      <c r="BY57" s="31" t="str">
        <f t="shared" si="15"/>
        <v>ATENDE</v>
      </c>
      <c r="BZ57" s="31" t="str">
        <f t="shared" si="16"/>
        <v>ATENDE</v>
      </c>
      <c r="CA57" s="31" t="str">
        <f t="shared" si="17"/>
        <v>ATENDE</v>
      </c>
      <c r="CB57" s="36" t="s">
        <v>143</v>
      </c>
      <c r="CC57" s="37" t="str">
        <f t="shared" si="19"/>
        <v>-</v>
      </c>
      <c r="CD57" s="38" t="s">
        <v>143</v>
      </c>
      <c r="CE57" s="38" t="s">
        <v>143</v>
      </c>
      <c r="CF57" s="31" t="str">
        <f>IF(CB57="-","-",_xlfn.XLOOKUP(CB57,ABNT5101!$B$4:$B$9,ABNT5101!$C$4:$C$9))</f>
        <v>-</v>
      </c>
      <c r="CG57" s="36" t="str">
        <f>IF(CB57="-","-",_xlfn.XLOOKUP(CB57,ABNT5101!$B$4:$B$9,ABNT5101!$D$4:$D$9))</f>
        <v>-</v>
      </c>
      <c r="CH57" s="31" t="str">
        <f t="shared" si="20"/>
        <v>-</v>
      </c>
      <c r="CI57" s="31" t="str">
        <f t="shared" si="21"/>
        <v>-</v>
      </c>
      <c r="CJ57" s="31" t="str">
        <f t="shared" si="22"/>
        <v>-</v>
      </c>
      <c r="CK57" s="39" t="str">
        <f>_xlfn.XLOOKUP(CL57,'Banco de dados'!$B:$B,'Banco de dados'!$D:$D)</f>
        <v>SX LIGHTING</v>
      </c>
      <c r="CL57" s="242" t="str">
        <f>'Banco de dados'!B60</f>
        <v>SX-INLPP090HF</v>
      </c>
      <c r="CM57" s="39" t="str">
        <f>_xlfn.XLOOKUP(CL57,'Banco de dados'!$B:$B,'Banco de dados'!$E:$E)</f>
        <v>SXINLPP090K50L12CZF7PHF</v>
      </c>
      <c r="CN57" s="39"/>
      <c r="CO57" s="39" t="e">
        <f>IF(CN57="-","-",_xlfn.XLOOKUP(CN57,'Banco de dados'!$B:$B,'Banco de dados'!$E:$E))</f>
        <v>#N/A</v>
      </c>
      <c r="CP57" s="52">
        <f t="shared" si="23"/>
        <v>1</v>
      </c>
      <c r="CQ57" s="39">
        <f>_xlfn.XLOOKUP(CL57,'Banco de dados'!$B:$B,'Banco de dados'!$H:$H)</f>
        <v>90</v>
      </c>
      <c r="CR57" s="23" t="e">
        <f t="array" aca="1" ref="CR57" ca="1">_xludf.xlookup(CN57,'Banco de dados'!$B:$B,'Banco de dados'!$H:$H)</f>
        <v>#NAME?</v>
      </c>
      <c r="CS57" s="23" t="e">
        <f t="array" aca="1" ref="CS57" ca="1">_xludf.xlookup(CL57,'Banco de dados'!$B:$B,'Banco de dados'!$F:$F)</f>
        <v>#NAME?</v>
      </c>
      <c r="CT57" s="23" t="e">
        <f t="array" aca="1" ref="CT57" ca="1">_xludf.xlookup(CN57,'Banco de dados'!$B:$B,'Banco de dados'!$F:$F)</f>
        <v>#NAME?</v>
      </c>
      <c r="CU57" s="42"/>
      <c r="CV57" s="42"/>
      <c r="CW57" s="39" t="str">
        <f>IF(AJ57=0.5,"Suporte",IF(AND(AJ57&gt;='Braços de IP'!$B$9,AJ57&lt;='Braços de IP'!$D$9),'Braços de IP'!$E$9,IF(AND(AJ57&gt;='Braços de IP'!$B$10,AJ57&lt;='Braços de IP'!$D$10),'Braços de IP'!$E$10,IF(AND(AJ57&gt;='Braços de IP'!$B$11,AJ57&lt;='Braços de IP'!$D$11),'Braços de IP'!$E$11,IF(AND(AJ57&gt;='Braços de IP'!$B$12,AJ57&lt;='Braços de IP'!$D$12),'Braços de IP'!$E$12,IF(AND(AJ57&gt;='Braços de IP'!$B$13,AJ57&lt;='Braços de IP'!$D$13),'Braços de IP'!$E$13,IF(AND(AJ57&gt;='Braços de IP'!$B$14,AJ57&lt;='Braços de IP'!$D$14),'Braços de IP'!$E$14,"ERRO")))))))</f>
        <v>Longo II</v>
      </c>
      <c r="CX57" s="42"/>
      <c r="CY57" s="39" t="str">
        <f>IF($CX57="","",VLOOKUP($CX57,'Braços de IP'!$E$9:$I$15,2,0))</f>
        <v/>
      </c>
      <c r="CZ57" s="43" t="str">
        <f>IF($CX57="","",VLOOKUP($CX57,'Braços de IP'!$E$9:$I$15,5,0))</f>
        <v/>
      </c>
      <c r="DA57" s="39"/>
      <c r="DB57" s="39"/>
      <c r="DC57" s="39"/>
      <c r="DD57" s="39"/>
      <c r="DE57" s="39"/>
      <c r="DF57" s="39"/>
      <c r="DG57" s="44">
        <f t="shared" si="24"/>
        <v>90</v>
      </c>
      <c r="DH57" s="45">
        <f t="shared" si="25"/>
        <v>120</v>
      </c>
      <c r="DI57" s="44">
        <f t="shared" si="26"/>
        <v>210</v>
      </c>
      <c r="DJ57" s="44">
        <f t="shared" si="27"/>
        <v>0.25</v>
      </c>
      <c r="DK57" s="47"/>
      <c r="DL57" s="48"/>
      <c r="DM57" s="49"/>
      <c r="DN57" s="23" t="s">
        <v>148</v>
      </c>
      <c r="DO57" s="23"/>
      <c r="DP57" s="5"/>
      <c r="DQ57" s="50" t="e">
        <f t="shared" si="28"/>
        <v>#VALUE!</v>
      </c>
      <c r="DR57" s="5"/>
      <c r="DS57" s="5" t="s">
        <v>6</v>
      </c>
      <c r="DT57" s="5">
        <f t="shared" si="37"/>
        <v>0</v>
      </c>
      <c r="DU57" s="50" t="e">
        <f t="shared" si="38"/>
        <v>#DIV/0!</v>
      </c>
      <c r="DV57" s="50" t="e">
        <f t="shared" si="39"/>
        <v>#DIV/0!</v>
      </c>
      <c r="DW57" s="5"/>
    </row>
    <row r="58" spans="1:127" ht="14.25" customHeight="1" x14ac:dyDescent="0.3">
      <c r="A58" s="224" t="s">
        <v>1290</v>
      </c>
      <c r="B58" s="5"/>
      <c r="C58" s="5" t="s">
        <v>148</v>
      </c>
      <c r="D58" s="5"/>
      <c r="E58" s="22" t="s">
        <v>193</v>
      </c>
      <c r="F58" s="22" t="s">
        <v>164</v>
      </c>
      <c r="G58" s="23" t="s">
        <v>194</v>
      </c>
      <c r="H58" s="23">
        <v>-23.337358999999999</v>
      </c>
      <c r="I58" s="23">
        <v>-46.841678999999999</v>
      </c>
      <c r="J58" s="24" t="s">
        <v>156</v>
      </c>
      <c r="K58" s="25"/>
      <c r="L58" s="24" t="s">
        <v>180</v>
      </c>
      <c r="M58" s="24" t="s">
        <v>141</v>
      </c>
      <c r="N58" s="26">
        <v>120</v>
      </c>
      <c r="O58" s="27" t="s">
        <v>142</v>
      </c>
      <c r="P58" s="27" t="s">
        <v>143</v>
      </c>
      <c r="Q58" s="26">
        <f t="shared" si="0"/>
        <v>240</v>
      </c>
      <c r="R58" s="27">
        <v>2</v>
      </c>
      <c r="S58" s="28">
        <v>1.3</v>
      </c>
      <c r="T58" s="28">
        <v>11</v>
      </c>
      <c r="U58" s="29"/>
      <c r="V58" s="29"/>
      <c r="W58" s="29"/>
      <c r="X58" s="28" t="s">
        <v>153</v>
      </c>
      <c r="Y58" s="27"/>
      <c r="Z58" s="30"/>
      <c r="AA58" s="27"/>
      <c r="AB58" s="27"/>
      <c r="AC58" s="27"/>
      <c r="AD58" s="27" t="s">
        <v>144</v>
      </c>
      <c r="AE58" s="27" t="s">
        <v>145</v>
      </c>
      <c r="AF58" s="27">
        <v>34.5</v>
      </c>
      <c r="AG58" s="27">
        <v>8.6</v>
      </c>
      <c r="AH58" s="27">
        <v>1</v>
      </c>
      <c r="AI58" s="27">
        <v>0.3</v>
      </c>
      <c r="AJ58" s="27">
        <v>3.3</v>
      </c>
      <c r="AK58" s="27">
        <f t="shared" si="1"/>
        <v>3</v>
      </c>
      <c r="AL58" s="27" t="s">
        <v>143</v>
      </c>
      <c r="AM58" s="27" t="s">
        <v>143</v>
      </c>
      <c r="AN58" s="27"/>
      <c r="AO58" s="27">
        <f t="shared" si="2"/>
        <v>2</v>
      </c>
      <c r="AP58" s="27"/>
      <c r="AQ58" s="27"/>
      <c r="AR58" s="27"/>
      <c r="AS58" s="27"/>
      <c r="AT58" s="27"/>
      <c r="AU58" s="27"/>
      <c r="AV58" s="27">
        <f t="shared" si="3"/>
        <v>0</v>
      </c>
      <c r="AW58" s="27"/>
      <c r="AX58" s="28">
        <f>VLOOKUP(J58,ABNT5101!$I$3:$J$9,2)</f>
        <v>20</v>
      </c>
      <c r="AY58" s="28">
        <f>VLOOKUP(J58,ABNT5101!$I$3:$M$9,5)</f>
        <v>0.28000000000000003</v>
      </c>
      <c r="AZ58" s="28" t="str">
        <f>_xlfn.XLOOKUP(J58,ABNT5101!I:I,ABNT5101!L:L)</f>
        <v>-</v>
      </c>
      <c r="BA58" s="28">
        <f>_xlfn.XLOOKUP(J58,ABNT5101!$I:$I,ABNT5101!M:M)</f>
        <v>0.28000000000000003</v>
      </c>
      <c r="BB58" s="28" t="str">
        <f>_xlfn.XLOOKUP(J58,ABNT5101!$I:$I,ABNT5101!N:N)</f>
        <v>-</v>
      </c>
      <c r="BC58" s="28">
        <f>_xlfn.XLOOKUP(J58,ABNT5101!$I:$I,ABNT5101!O:O)</f>
        <v>14</v>
      </c>
      <c r="BD58" s="31" t="str">
        <f t="shared" si="4"/>
        <v>ATENDE</v>
      </c>
      <c r="BE58" s="32">
        <f t="shared" si="32"/>
        <v>5.600000000000005E-2</v>
      </c>
      <c r="BF58" s="32">
        <f t="shared" si="33"/>
        <v>1.0714285714285712</v>
      </c>
      <c r="BG58" s="32" t="str">
        <f t="shared" si="7"/>
        <v>-</v>
      </c>
      <c r="BH58" s="243">
        <v>21.12</v>
      </c>
      <c r="BI58" s="243">
        <v>0.57999999999999996</v>
      </c>
      <c r="BJ58" s="33"/>
      <c r="BK58" s="33"/>
      <c r="BL58" s="33"/>
      <c r="BM58" s="34"/>
      <c r="BN58" s="31" t="str">
        <f t="shared" si="8"/>
        <v>ATENDE</v>
      </c>
      <c r="BO58" s="31" t="str">
        <f t="shared" si="34"/>
        <v>ATENDE</v>
      </c>
      <c r="BP58" s="31" t="str">
        <f t="shared" si="35"/>
        <v>ATENDE</v>
      </c>
      <c r="BQ58" s="31" t="str">
        <f t="shared" si="11"/>
        <v>ATENDE</v>
      </c>
      <c r="BR58" s="36" t="str">
        <f t="shared" si="12"/>
        <v>C2</v>
      </c>
      <c r="BS58" s="36" t="str">
        <f t="shared" si="13"/>
        <v>P4</v>
      </c>
      <c r="BT58" s="37">
        <f t="shared" si="14"/>
        <v>0.86933333333333329</v>
      </c>
      <c r="BU58" s="34">
        <v>14.02</v>
      </c>
      <c r="BV58" s="34">
        <v>9.77</v>
      </c>
      <c r="BW58" s="36">
        <f>IF(BS58="-","-",_xlfn.XLOOKUP(BS58,ABNT5101!$B$4:$B$9,ABNT5101!$C$4:$C$9))</f>
        <v>7.5</v>
      </c>
      <c r="BX58" s="36">
        <f>IF(BS58="-","-",_xlfn.XLOOKUP(BS58,ABNT5101!$B$4:$B$9,ABNT5101!$D$4:$D$9))</f>
        <v>1.5</v>
      </c>
      <c r="BY58" s="31" t="str">
        <f t="shared" si="15"/>
        <v>ATENDE</v>
      </c>
      <c r="BZ58" s="31" t="str">
        <f t="shared" si="16"/>
        <v>ATENDE</v>
      </c>
      <c r="CA58" s="31" t="str">
        <f t="shared" si="17"/>
        <v>ATENDE</v>
      </c>
      <c r="CB58" s="36" t="s">
        <v>143</v>
      </c>
      <c r="CC58" s="37" t="str">
        <f t="shared" si="19"/>
        <v>-</v>
      </c>
      <c r="CD58" s="38" t="s">
        <v>143</v>
      </c>
      <c r="CE58" s="38" t="s">
        <v>143</v>
      </c>
      <c r="CF58" s="31" t="str">
        <f>IF(CB58="-","-",_xlfn.XLOOKUP(CB58,ABNT5101!$B$4:$B$9,ABNT5101!$C$4:$C$9))</f>
        <v>-</v>
      </c>
      <c r="CG58" s="36" t="str">
        <f>IF(CB58="-","-",_xlfn.XLOOKUP(CB58,ABNT5101!$B$4:$B$9,ABNT5101!$D$4:$D$9))</f>
        <v>-</v>
      </c>
      <c r="CH58" s="31" t="str">
        <f t="shared" si="20"/>
        <v>-</v>
      </c>
      <c r="CI58" s="31" t="str">
        <f t="shared" si="21"/>
        <v>-</v>
      </c>
      <c r="CJ58" s="31" t="str">
        <f t="shared" si="22"/>
        <v>-</v>
      </c>
      <c r="CK58" s="39" t="str">
        <f>_xlfn.XLOOKUP(CL58,'Banco de dados'!$B:$B,'Banco de dados'!$D:$D)</f>
        <v>TECNOWATT</v>
      </c>
      <c r="CL58" s="242" t="str">
        <f>'Banco de dados'!B72</f>
        <v xml:space="preserve">SIGSAGPTLRRSSNDL100W125IBBRS
</v>
      </c>
      <c r="CM58" s="39" t="str">
        <f>_xlfn.XLOOKUP(CL58,'Banco de dados'!$B:$B,'Banco de dados'!$E:$E)</f>
        <v>SIGSAGPTLRRSSNDL100W125IBBRS
1-10C1MUN6.5</v>
      </c>
      <c r="CN58" s="39"/>
      <c r="CO58" s="39" t="e">
        <f>IF(CN58="-","-",_xlfn.XLOOKUP(CN58,'Banco de dados'!$B:$B,'Banco de dados'!$E:$E))</f>
        <v>#N/A</v>
      </c>
      <c r="CP58" s="52">
        <f t="shared" si="23"/>
        <v>1</v>
      </c>
      <c r="CQ58" s="39">
        <f>_xlfn.XLOOKUP(CL58,'Banco de dados'!$B:$B,'Banco de dados'!$H:$H)</f>
        <v>100</v>
      </c>
      <c r="CR58" s="23" t="e">
        <f t="array" aca="1" ref="CR58" ca="1">_xludf.xlookup(CN58,'Banco de dados'!$B:$B,'Banco de dados'!$H:$H)</f>
        <v>#NAME?</v>
      </c>
      <c r="CS58" s="23" t="e">
        <f t="array" aca="1" ref="CS58" ca="1">_xludf.xlookup(CL58,'Banco de dados'!$B:$B,'Banco de dados'!$F:$F)</f>
        <v>#NAME?</v>
      </c>
      <c r="CT58" s="23" t="e">
        <f t="array" aca="1" ref="CT58" ca="1">_xludf.xlookup(CN58,'Banco de dados'!$B:$B,'Banco de dados'!$F:$F)</f>
        <v>#NAME?</v>
      </c>
      <c r="CU58" s="42"/>
      <c r="CV58" s="42"/>
      <c r="CW58" s="39" t="str">
        <f>IF(AJ58=0.5,"Suporte",IF(AND(AJ58&gt;='Braços de IP'!$B$9,AJ58&lt;='Braços de IP'!$D$9),'Braços de IP'!$E$9,IF(AND(AJ58&gt;='Braços de IP'!$B$10,AJ58&lt;='Braços de IP'!$D$10),'Braços de IP'!$E$10,IF(AND(AJ58&gt;='Braços de IP'!$B$11,AJ58&lt;='Braços de IP'!$D$11),'Braços de IP'!$E$11,IF(AND(AJ58&gt;='Braços de IP'!$B$12,AJ58&lt;='Braços de IP'!$D$12),'Braços de IP'!$E$12,IF(AND(AJ58&gt;='Braços de IP'!$B$13,AJ58&lt;='Braços de IP'!$D$13),'Braços de IP'!$E$13,IF(AND(AJ58&gt;='Braços de IP'!$B$14,AJ58&lt;='Braços de IP'!$D$14),'Braços de IP'!$E$14,"ERRO")))))))</f>
        <v>Longo II</v>
      </c>
      <c r="CX58" s="42"/>
      <c r="CY58" s="39" t="str">
        <f>IF($CX58="","",VLOOKUP($CX58,'Braços de IP'!$E$9:$I$15,2,0))</f>
        <v/>
      </c>
      <c r="CZ58" s="43" t="str">
        <f>IF($CX58="","",VLOOKUP($CX58,'Braços de IP'!$E$9:$I$15,5,0))</f>
        <v/>
      </c>
      <c r="DA58" s="39"/>
      <c r="DB58" s="39"/>
      <c r="DC58" s="39"/>
      <c r="DD58" s="39"/>
      <c r="DE58" s="39"/>
      <c r="DF58" s="39"/>
      <c r="DG58" s="44">
        <f t="shared" si="24"/>
        <v>100</v>
      </c>
      <c r="DH58" s="45">
        <f t="shared" si="25"/>
        <v>120</v>
      </c>
      <c r="DI58" s="44">
        <f t="shared" si="26"/>
        <v>220</v>
      </c>
      <c r="DJ58" s="44">
        <f t="shared" si="27"/>
        <v>0.16666666666666663</v>
      </c>
      <c r="DK58" s="47"/>
      <c r="DL58" s="48"/>
      <c r="DM58" s="49"/>
      <c r="DN58" s="23" t="s">
        <v>148</v>
      </c>
      <c r="DO58" s="23"/>
      <c r="DP58" s="5"/>
      <c r="DQ58" s="50" t="e">
        <f t="shared" si="28"/>
        <v>#VALUE!</v>
      </c>
      <c r="DR58" s="5"/>
      <c r="DS58" s="5" t="s">
        <v>6</v>
      </c>
      <c r="DT58" s="5">
        <f t="shared" si="37"/>
        <v>0</v>
      </c>
      <c r="DU58" s="50" t="e">
        <f t="shared" si="38"/>
        <v>#DIV/0!</v>
      </c>
      <c r="DV58" s="50" t="e">
        <f t="shared" si="39"/>
        <v>#DIV/0!</v>
      </c>
      <c r="DW58" s="5"/>
    </row>
    <row r="59" spans="1:127" ht="15.75" hidden="1" customHeight="1" x14ac:dyDescent="0.3">
      <c r="B59" s="5"/>
      <c r="C59" s="5"/>
      <c r="D59" s="5"/>
      <c r="E59" s="22" t="s">
        <v>195</v>
      </c>
      <c r="F59" s="218" t="s">
        <v>137</v>
      </c>
      <c r="G59" s="23" t="s">
        <v>196</v>
      </c>
      <c r="H59" s="23">
        <v>-23.414550999999999</v>
      </c>
      <c r="I59" s="23">
        <v>-46.86665</v>
      </c>
      <c r="J59" s="24" t="s">
        <v>160</v>
      </c>
      <c r="K59" s="25"/>
      <c r="L59" s="24" t="s">
        <v>140</v>
      </c>
      <c r="M59" s="24" t="s">
        <v>141</v>
      </c>
      <c r="N59" s="26">
        <v>58</v>
      </c>
      <c r="O59" s="27" t="s">
        <v>142</v>
      </c>
      <c r="P59" s="27" t="s">
        <v>143</v>
      </c>
      <c r="Q59" s="26">
        <f t="shared" si="0"/>
        <v>116</v>
      </c>
      <c r="R59" s="27">
        <v>1</v>
      </c>
      <c r="S59" s="28">
        <v>2</v>
      </c>
      <c r="T59" s="28">
        <v>8.5</v>
      </c>
      <c r="U59" s="29"/>
      <c r="V59" s="29"/>
      <c r="W59" s="29"/>
      <c r="X59" s="28">
        <v>1.2</v>
      </c>
      <c r="Y59" s="27"/>
      <c r="Z59" s="30"/>
      <c r="AA59" s="27"/>
      <c r="AB59" s="27"/>
      <c r="AC59" s="27"/>
      <c r="AD59" s="27" t="s">
        <v>144</v>
      </c>
      <c r="AE59" s="27" t="s">
        <v>145</v>
      </c>
      <c r="AF59" s="27">
        <v>38</v>
      </c>
      <c r="AG59" s="27">
        <v>6.1</v>
      </c>
      <c r="AH59" s="27">
        <v>1</v>
      </c>
      <c r="AI59" s="27">
        <v>0.45</v>
      </c>
      <c r="AJ59" s="27">
        <v>2.6</v>
      </c>
      <c r="AK59" s="27">
        <f t="shared" si="1"/>
        <v>2.15</v>
      </c>
      <c r="AL59" s="27" t="s">
        <v>143</v>
      </c>
      <c r="AM59" s="27" t="s">
        <v>143</v>
      </c>
      <c r="AN59" s="27"/>
      <c r="AO59" s="27">
        <f t="shared" si="2"/>
        <v>2</v>
      </c>
      <c r="AP59" s="27"/>
      <c r="AQ59" s="27"/>
      <c r="AR59" s="27"/>
      <c r="AS59" s="27"/>
      <c r="AT59" s="27"/>
      <c r="AU59" s="27"/>
      <c r="AV59" s="27">
        <f t="shared" si="3"/>
        <v>0</v>
      </c>
      <c r="AW59" s="27"/>
      <c r="AX59" s="28">
        <f>VLOOKUP(J59,ABNT5101!$I$3:$J$9,2)</f>
        <v>10</v>
      </c>
      <c r="AY59" s="28">
        <f>VLOOKUP(J59,ABNT5101!$I$3:$M$9,5)</f>
        <v>0.18</v>
      </c>
      <c r="AZ59" s="28" t="str">
        <f>_xlfn.XLOOKUP(J59,ABNT5101!I:I,ABNT5101!L:L)</f>
        <v>-</v>
      </c>
      <c r="BA59" s="28">
        <f>_xlfn.XLOOKUP(J59,ABNT5101!$I:$I,ABNT5101!M:M)</f>
        <v>0.18</v>
      </c>
      <c r="BB59" s="28" t="str">
        <f>_xlfn.XLOOKUP(J59,ABNT5101!$I:$I,ABNT5101!N:N)</f>
        <v>-</v>
      </c>
      <c r="BC59" s="28">
        <f>_xlfn.XLOOKUP(J59,ABNT5101!$I:$I,ABNT5101!O:O)</f>
        <v>16</v>
      </c>
      <c r="BD59" s="31" t="str">
        <f t="shared" si="4"/>
        <v>NÃO ATENDE</v>
      </c>
      <c r="BE59" s="32">
        <f t="shared" si="32"/>
        <v>-1</v>
      </c>
      <c r="BF59" s="32">
        <f t="shared" si="33"/>
        <v>-1</v>
      </c>
      <c r="BG59" s="32" t="str">
        <f t="shared" si="7"/>
        <v>-</v>
      </c>
      <c r="BH59" s="33"/>
      <c r="BI59" s="33"/>
      <c r="BJ59" s="33"/>
      <c r="BK59" s="33"/>
      <c r="BL59" s="33"/>
      <c r="BM59" s="34"/>
      <c r="BN59" s="31" t="str">
        <f t="shared" si="8"/>
        <v>NÃO ATENDE</v>
      </c>
      <c r="BO59" s="31" t="str">
        <f t="shared" si="34"/>
        <v>NÃO ATENDE</v>
      </c>
      <c r="BP59" s="31" t="str">
        <f t="shared" si="35"/>
        <v>NÃO ATENDE</v>
      </c>
      <c r="BQ59" s="31" t="str">
        <f t="shared" si="11"/>
        <v>ATENDE</v>
      </c>
      <c r="BR59" s="36" t="str">
        <f t="shared" si="12"/>
        <v>C4</v>
      </c>
      <c r="BS59" s="36" t="str">
        <f t="shared" si="13"/>
        <v>P6</v>
      </c>
      <c r="BT59" s="37">
        <f t="shared" si="14"/>
        <v>-1</v>
      </c>
      <c r="BU59" s="34"/>
      <c r="BV59" s="34"/>
      <c r="BW59" s="36">
        <f>IF(BS59="-","-",_xlfn.XLOOKUP(BS59,ABNT5101!$B$4:$B$9,ABNT5101!$C$4:$C$9))</f>
        <v>3</v>
      </c>
      <c r="BX59" s="36">
        <f>IF(BS59="-","-",_xlfn.XLOOKUP(BS59,ABNT5101!$B$4:$B$9,ABNT5101!$D$4:$D$9))</f>
        <v>0.6</v>
      </c>
      <c r="BY59" s="31" t="str">
        <f t="shared" si="15"/>
        <v>NÃO ATENDE</v>
      </c>
      <c r="BZ59" s="31" t="str">
        <f t="shared" si="16"/>
        <v>NÃO ATENDE</v>
      </c>
      <c r="CA59" s="31" t="str">
        <f t="shared" si="17"/>
        <v>NÃO ATENDE</v>
      </c>
      <c r="CB59" s="36" t="str">
        <f t="shared" si="36"/>
        <v>P6</v>
      </c>
      <c r="CC59" s="37">
        <f t="shared" si="19"/>
        <v>-1</v>
      </c>
      <c r="CD59" s="38"/>
      <c r="CE59" s="38"/>
      <c r="CF59" s="31">
        <f>IF(CB59="-","-",_xlfn.XLOOKUP(CB59,ABNT5101!$B$4:$B$9,ABNT5101!$C$4:$C$9))</f>
        <v>3</v>
      </c>
      <c r="CG59" s="36">
        <f>IF(CB59="-","-",_xlfn.XLOOKUP(CB59,ABNT5101!$B$4:$B$9,ABNT5101!$D$4:$D$9))</f>
        <v>0.6</v>
      </c>
      <c r="CH59" s="31" t="str">
        <f t="shared" si="20"/>
        <v>NÃO ATENDE</v>
      </c>
      <c r="CI59" s="31" t="str">
        <f t="shared" si="21"/>
        <v>NÃO ATENDE</v>
      </c>
      <c r="CJ59" s="31" t="str">
        <f t="shared" si="22"/>
        <v>NÃO ATENDE</v>
      </c>
      <c r="CK59" s="39" t="e">
        <f>_xlfn.XLOOKUP(CL59,'Banco de dados'!$B:$B,'Banco de dados'!$D:$D)</f>
        <v>#N/A</v>
      </c>
      <c r="CL59" s="40"/>
      <c r="CM59" s="39" t="e">
        <f>_xlfn.XLOOKUP(CL59,'Banco de dados'!$B:$B,'Banco de dados'!$E:$E)</f>
        <v>#N/A</v>
      </c>
      <c r="CN59" s="39"/>
      <c r="CO59" s="39" t="e">
        <f>IF(CN59="-","-",_xlfn.XLOOKUP(CN59,'Banco de dados'!$B:$B,'Banco de dados'!$E:$E))</f>
        <v>#N/A</v>
      </c>
      <c r="CP59" s="52">
        <f t="shared" si="23"/>
        <v>1</v>
      </c>
      <c r="CQ59" s="39" t="e">
        <f>_xlfn.XLOOKUP(CL59,'Banco de dados'!$B:$B,'Banco de dados'!$H:$H)</f>
        <v>#N/A</v>
      </c>
      <c r="CR59" s="23" t="e">
        <f t="array" aca="1" ref="CR59" ca="1">_xludf.xlookup(CN59,'Banco de dados'!$B:$B,'Banco de dados'!$H:$H)</f>
        <v>#NAME?</v>
      </c>
      <c r="CS59" s="23" t="e">
        <f t="array" aca="1" ref="CS59" ca="1">_xludf.xlookup(CL59,'Banco de dados'!$B:$B,'Banco de dados'!$F:$F)</f>
        <v>#NAME?</v>
      </c>
      <c r="CT59" s="23" t="e">
        <f t="array" aca="1" ref="CT59" ca="1">_xludf.xlookup(CN59,'Banco de dados'!$B:$B,'Banco de dados'!$F:$F)</f>
        <v>#NAME?</v>
      </c>
      <c r="CU59" s="42"/>
      <c r="CV59" s="42"/>
      <c r="CW59" s="39" t="str">
        <f>IF(AJ59=0.5,"Suporte",IF(AND(AJ59&gt;='Braços de IP'!$B$9,AJ59&lt;='Braços de IP'!$D$9),'Braços de IP'!$E$9,IF(AND(AJ59&gt;='Braços de IP'!$B$10,AJ59&lt;='Braços de IP'!$D$10),'Braços de IP'!$E$10,IF(AND(AJ59&gt;='Braços de IP'!$B$11,AJ59&lt;='Braços de IP'!$D$11),'Braços de IP'!$E$11,IF(AND(AJ59&gt;='Braços de IP'!$B$12,AJ59&lt;='Braços de IP'!$D$12),'Braços de IP'!$E$12,IF(AND(AJ59&gt;='Braços de IP'!$B$13,AJ59&lt;='Braços de IP'!$D$13),'Braços de IP'!$E$13,IF(AND(AJ59&gt;='Braços de IP'!$B$14,AJ59&lt;='Braços de IP'!$D$14),'Braços de IP'!$E$14,"ERRO")))))))</f>
        <v>Longo I</v>
      </c>
      <c r="CX59" s="42"/>
      <c r="CY59" s="39" t="str">
        <f>IF($CX59="","",VLOOKUP($CX59,'Braços de IP'!$E$9:$I$15,2,0))</f>
        <v/>
      </c>
      <c r="CZ59" s="43" t="str">
        <f>IF($CX59="","",VLOOKUP($CX59,'Braços de IP'!$E$9:$I$15,5,0))</f>
        <v/>
      </c>
      <c r="DA59" s="39"/>
      <c r="DB59" s="39"/>
      <c r="DC59" s="39"/>
      <c r="DD59" s="39"/>
      <c r="DE59" s="39"/>
      <c r="DF59" s="39"/>
      <c r="DG59" s="44" t="e">
        <f t="shared" si="24"/>
        <v>#N/A</v>
      </c>
      <c r="DH59" s="45">
        <f t="shared" si="25"/>
        <v>58</v>
      </c>
      <c r="DI59" s="44" t="e">
        <f t="shared" si="26"/>
        <v>#N/A</v>
      </c>
      <c r="DJ59" s="44" t="e">
        <f t="shared" si="27"/>
        <v>#N/A</v>
      </c>
      <c r="DK59" s="47"/>
      <c r="DL59" s="48"/>
      <c r="DM59" s="49"/>
      <c r="DN59" s="23" t="s">
        <v>148</v>
      </c>
      <c r="DO59" s="23"/>
      <c r="DP59" s="5"/>
      <c r="DQ59" s="50" t="e">
        <f t="shared" si="28"/>
        <v>#VALUE!</v>
      </c>
      <c r="DR59" s="5"/>
      <c r="DS59" s="5" t="s">
        <v>6</v>
      </c>
      <c r="DT59" s="5">
        <f t="shared" si="37"/>
        <v>0</v>
      </c>
      <c r="DU59" s="50" t="e">
        <f t="shared" si="38"/>
        <v>#DIV/0!</v>
      </c>
      <c r="DV59" s="50" t="e">
        <f t="shared" si="39"/>
        <v>#DIV/0!</v>
      </c>
      <c r="DW59" s="5"/>
    </row>
    <row r="60" spans="1:127" ht="15.75" hidden="1" customHeight="1" x14ac:dyDescent="0.3">
      <c r="B60" s="5"/>
      <c r="C60" s="5"/>
      <c r="D60" s="5"/>
      <c r="E60" s="22" t="s">
        <v>195</v>
      </c>
      <c r="F60" s="22" t="s">
        <v>137</v>
      </c>
      <c r="G60" s="23" t="s">
        <v>196</v>
      </c>
      <c r="H60" s="23">
        <v>-23.414550999999999</v>
      </c>
      <c r="I60" s="23">
        <v>-46.86665</v>
      </c>
      <c r="J60" s="24" t="s">
        <v>160</v>
      </c>
      <c r="K60" s="25"/>
      <c r="L60" s="24" t="s">
        <v>140</v>
      </c>
      <c r="M60" s="24" t="s">
        <v>141</v>
      </c>
      <c r="N60" s="26">
        <v>58</v>
      </c>
      <c r="O60" s="27" t="s">
        <v>142</v>
      </c>
      <c r="P60" s="27" t="s">
        <v>143</v>
      </c>
      <c r="Q60" s="26">
        <f t="shared" si="0"/>
        <v>116</v>
      </c>
      <c r="R60" s="27">
        <v>1</v>
      </c>
      <c r="S60" s="28">
        <v>2</v>
      </c>
      <c r="T60" s="28">
        <v>8.5</v>
      </c>
      <c r="U60" s="29"/>
      <c r="V60" s="29"/>
      <c r="W60" s="29"/>
      <c r="X60" s="28">
        <v>1.2</v>
      </c>
      <c r="Y60" s="27"/>
      <c r="Z60" s="30"/>
      <c r="AA60" s="27"/>
      <c r="AB60" s="27"/>
      <c r="AC60" s="27"/>
      <c r="AD60" s="27" t="s">
        <v>144</v>
      </c>
      <c r="AE60" s="27" t="s">
        <v>145</v>
      </c>
      <c r="AF60" s="27">
        <v>38</v>
      </c>
      <c r="AG60" s="27">
        <v>6.1</v>
      </c>
      <c r="AH60" s="27">
        <v>1</v>
      </c>
      <c r="AI60" s="27">
        <v>0.45</v>
      </c>
      <c r="AJ60" s="27">
        <v>2.6</v>
      </c>
      <c r="AK60" s="27">
        <f t="shared" si="1"/>
        <v>2.15</v>
      </c>
      <c r="AL60" s="27" t="s">
        <v>143</v>
      </c>
      <c r="AM60" s="27" t="s">
        <v>143</v>
      </c>
      <c r="AN60" s="27"/>
      <c r="AO60" s="27">
        <f t="shared" si="2"/>
        <v>2</v>
      </c>
      <c r="AP60" s="27"/>
      <c r="AQ60" s="27"/>
      <c r="AR60" s="27"/>
      <c r="AS60" s="27"/>
      <c r="AT60" s="27"/>
      <c r="AU60" s="27"/>
      <c r="AV60" s="27">
        <f t="shared" si="3"/>
        <v>0</v>
      </c>
      <c r="AW60" s="27"/>
      <c r="AX60" s="28">
        <f>VLOOKUP(J60,ABNT5101!$I$3:$J$9,2)</f>
        <v>10</v>
      </c>
      <c r="AY60" s="28">
        <f>VLOOKUP(J60,ABNT5101!$I$3:$M$9,5)</f>
        <v>0.18</v>
      </c>
      <c r="AZ60" s="28" t="str">
        <f>_xlfn.XLOOKUP(J60,ABNT5101!I:I,ABNT5101!L:L)</f>
        <v>-</v>
      </c>
      <c r="BA60" s="28">
        <f>_xlfn.XLOOKUP(J60,ABNT5101!$I:$I,ABNT5101!M:M)</f>
        <v>0.18</v>
      </c>
      <c r="BB60" s="28" t="str">
        <f>_xlfn.XLOOKUP(J60,ABNT5101!$I:$I,ABNT5101!N:N)</f>
        <v>-</v>
      </c>
      <c r="BC60" s="28">
        <f>_xlfn.XLOOKUP(J60,ABNT5101!$I:$I,ABNT5101!O:O)</f>
        <v>16</v>
      </c>
      <c r="BD60" s="31" t="str">
        <f t="shared" si="4"/>
        <v>NÃO ATENDE</v>
      </c>
      <c r="BE60" s="32">
        <f t="shared" si="32"/>
        <v>-1</v>
      </c>
      <c r="BF60" s="32">
        <f t="shared" si="33"/>
        <v>-1</v>
      </c>
      <c r="BG60" s="32" t="str">
        <f t="shared" si="7"/>
        <v>-</v>
      </c>
      <c r="BH60" s="33"/>
      <c r="BI60" s="33"/>
      <c r="BJ60" s="33"/>
      <c r="BK60" s="33"/>
      <c r="BL60" s="33"/>
      <c r="BM60" s="34"/>
      <c r="BN60" s="31" t="str">
        <f t="shared" si="8"/>
        <v>NÃO ATENDE</v>
      </c>
      <c r="BO60" s="31" t="str">
        <f t="shared" si="34"/>
        <v>NÃO ATENDE</v>
      </c>
      <c r="BP60" s="31" t="str">
        <f t="shared" si="35"/>
        <v>NÃO ATENDE</v>
      </c>
      <c r="BQ60" s="31" t="str">
        <f t="shared" si="11"/>
        <v>ATENDE</v>
      </c>
      <c r="BR60" s="36" t="str">
        <f t="shared" si="12"/>
        <v>C4</v>
      </c>
      <c r="BS60" s="36" t="str">
        <f t="shared" si="13"/>
        <v>P6</v>
      </c>
      <c r="BT60" s="37">
        <f t="shared" si="14"/>
        <v>-1</v>
      </c>
      <c r="BU60" s="34"/>
      <c r="BV60" s="34"/>
      <c r="BW60" s="36">
        <f>IF(BS60="-","-",_xlfn.XLOOKUP(BS60,ABNT5101!$B$4:$B$9,ABNT5101!$C$4:$C$9))</f>
        <v>3</v>
      </c>
      <c r="BX60" s="36">
        <f>IF(BS60="-","-",_xlfn.XLOOKUP(BS60,ABNT5101!$B$4:$B$9,ABNT5101!$D$4:$D$9))</f>
        <v>0.6</v>
      </c>
      <c r="BY60" s="31" t="str">
        <f t="shared" si="15"/>
        <v>NÃO ATENDE</v>
      </c>
      <c r="BZ60" s="31" t="str">
        <f t="shared" si="16"/>
        <v>NÃO ATENDE</v>
      </c>
      <c r="CA60" s="31" t="str">
        <f t="shared" si="17"/>
        <v>NÃO ATENDE</v>
      </c>
      <c r="CB60" s="36" t="str">
        <f t="shared" si="36"/>
        <v>P6</v>
      </c>
      <c r="CC60" s="37">
        <f t="shared" si="19"/>
        <v>-1</v>
      </c>
      <c r="CD60" s="38"/>
      <c r="CE60" s="38"/>
      <c r="CF60" s="31">
        <f>IF(CB60="-","-",_xlfn.XLOOKUP(CB60,ABNT5101!$B$4:$B$9,ABNT5101!$C$4:$C$9))</f>
        <v>3</v>
      </c>
      <c r="CG60" s="36">
        <f>IF(CB60="-","-",_xlfn.XLOOKUP(CB60,ABNT5101!$B$4:$B$9,ABNT5101!$D$4:$D$9))</f>
        <v>0.6</v>
      </c>
      <c r="CH60" s="31" t="str">
        <f t="shared" si="20"/>
        <v>NÃO ATENDE</v>
      </c>
      <c r="CI60" s="31" t="str">
        <f t="shared" si="21"/>
        <v>NÃO ATENDE</v>
      </c>
      <c r="CJ60" s="31" t="str">
        <f t="shared" si="22"/>
        <v>NÃO ATENDE</v>
      </c>
      <c r="CK60" s="39" t="e">
        <f>_xlfn.XLOOKUP(CL60,'Banco de dados'!$B:$B,'Banco de dados'!$D:$D)</f>
        <v>#N/A</v>
      </c>
      <c r="CL60" s="40"/>
      <c r="CM60" s="39" t="e">
        <f>_xlfn.XLOOKUP(CL60,'Banco de dados'!$B:$B,'Banco de dados'!$E:$E)</f>
        <v>#N/A</v>
      </c>
      <c r="CN60" s="39"/>
      <c r="CO60" s="39" t="e">
        <f>IF(CN60="-","-",_xlfn.XLOOKUP(CN60,'Banco de dados'!$B:$B,'Banco de dados'!$E:$E))</f>
        <v>#N/A</v>
      </c>
      <c r="CP60" s="52">
        <f t="shared" si="23"/>
        <v>1</v>
      </c>
      <c r="CQ60" s="39" t="e">
        <f>_xlfn.XLOOKUP(CL60,'Banco de dados'!$B:$B,'Banco de dados'!$H:$H)</f>
        <v>#N/A</v>
      </c>
      <c r="CR60" s="23" t="e">
        <f t="array" aca="1" ref="CR60" ca="1">_xludf.xlookup(CN60,'Banco de dados'!$B:$B,'Banco de dados'!$H:$H)</f>
        <v>#NAME?</v>
      </c>
      <c r="CS60" s="23" t="e">
        <f t="array" aca="1" ref="CS60" ca="1">_xludf.xlookup(CL60,'Banco de dados'!$B:$B,'Banco de dados'!$F:$F)</f>
        <v>#NAME?</v>
      </c>
      <c r="CT60" s="23" t="e">
        <f t="array" aca="1" ref="CT60" ca="1">_xludf.xlookup(CN60,'Banco de dados'!$B:$B,'Banco de dados'!$F:$F)</f>
        <v>#NAME?</v>
      </c>
      <c r="CU60" s="42"/>
      <c r="CV60" s="42"/>
      <c r="CW60" s="39" t="str">
        <f>IF(AJ60=0.5,"Suporte",IF(AND(AJ60&gt;='Braços de IP'!$B$9,AJ60&lt;='Braços de IP'!$D$9),'Braços de IP'!$E$9,IF(AND(AJ60&gt;='Braços de IP'!$B$10,AJ60&lt;='Braços de IP'!$D$10),'Braços de IP'!$E$10,IF(AND(AJ60&gt;='Braços de IP'!$B$11,AJ60&lt;='Braços de IP'!$D$11),'Braços de IP'!$E$11,IF(AND(AJ60&gt;='Braços de IP'!$B$12,AJ60&lt;='Braços de IP'!$D$12),'Braços de IP'!$E$12,IF(AND(AJ60&gt;='Braços de IP'!$B$13,AJ60&lt;='Braços de IP'!$D$13),'Braços de IP'!$E$13,IF(AND(AJ60&gt;='Braços de IP'!$B$14,AJ60&lt;='Braços de IP'!$D$14),'Braços de IP'!$E$14,"ERRO")))))))</f>
        <v>Longo I</v>
      </c>
      <c r="CX60" s="42"/>
      <c r="CY60" s="39" t="str">
        <f>IF($CX60="","",VLOOKUP($CX60,'Braços de IP'!$E$9:$I$15,2,0))</f>
        <v/>
      </c>
      <c r="CZ60" s="43" t="str">
        <f>IF($CX60="","",VLOOKUP($CX60,'Braços de IP'!$E$9:$I$15,5,0))</f>
        <v/>
      </c>
      <c r="DA60" s="39"/>
      <c r="DB60" s="39"/>
      <c r="DC60" s="39"/>
      <c r="DD60" s="39"/>
      <c r="DE60" s="39"/>
      <c r="DF60" s="39"/>
      <c r="DG60" s="44" t="e">
        <f t="shared" si="24"/>
        <v>#N/A</v>
      </c>
      <c r="DH60" s="45">
        <f t="shared" si="25"/>
        <v>58</v>
      </c>
      <c r="DI60" s="44" t="e">
        <f t="shared" si="26"/>
        <v>#N/A</v>
      </c>
      <c r="DJ60" s="44" t="e">
        <f t="shared" si="27"/>
        <v>#N/A</v>
      </c>
      <c r="DK60" s="47"/>
      <c r="DL60" s="48"/>
      <c r="DM60" s="49"/>
      <c r="DN60" s="23" t="s">
        <v>148</v>
      </c>
      <c r="DO60" s="23"/>
      <c r="DP60" s="5"/>
      <c r="DQ60" s="50" t="e">
        <f t="shared" si="28"/>
        <v>#VALUE!</v>
      </c>
      <c r="DR60" s="5"/>
      <c r="DS60" s="5" t="s">
        <v>6</v>
      </c>
      <c r="DT60" s="5">
        <f t="shared" si="37"/>
        <v>0</v>
      </c>
      <c r="DU60" s="50" t="e">
        <f t="shared" si="38"/>
        <v>#DIV/0!</v>
      </c>
      <c r="DV60" s="50" t="e">
        <f t="shared" si="39"/>
        <v>#DIV/0!</v>
      </c>
      <c r="DW60" s="5"/>
    </row>
    <row r="61" spans="1:127" ht="15.75" hidden="1" customHeight="1" x14ac:dyDescent="0.3">
      <c r="B61" s="5"/>
      <c r="C61" s="5"/>
      <c r="D61" s="5"/>
      <c r="E61" s="22" t="s">
        <v>195</v>
      </c>
      <c r="F61" s="22" t="s">
        <v>137</v>
      </c>
      <c r="G61" s="23" t="s">
        <v>196</v>
      </c>
      <c r="H61" s="23">
        <v>-23.414550999999999</v>
      </c>
      <c r="I61" s="23">
        <v>-46.86665</v>
      </c>
      <c r="J61" s="24" t="s">
        <v>160</v>
      </c>
      <c r="K61" s="25"/>
      <c r="L61" s="24" t="s">
        <v>140</v>
      </c>
      <c r="M61" s="24" t="s">
        <v>141</v>
      </c>
      <c r="N61" s="26">
        <v>58</v>
      </c>
      <c r="O61" s="27" t="s">
        <v>142</v>
      </c>
      <c r="P61" s="27" t="s">
        <v>143</v>
      </c>
      <c r="Q61" s="26">
        <f t="shared" si="0"/>
        <v>116</v>
      </c>
      <c r="R61" s="27">
        <v>1</v>
      </c>
      <c r="S61" s="28">
        <v>2</v>
      </c>
      <c r="T61" s="28">
        <v>8.5</v>
      </c>
      <c r="U61" s="29"/>
      <c r="V61" s="29"/>
      <c r="W61" s="29"/>
      <c r="X61" s="28">
        <v>1.2</v>
      </c>
      <c r="Y61" s="27"/>
      <c r="Z61" s="30"/>
      <c r="AA61" s="27"/>
      <c r="AB61" s="27"/>
      <c r="AC61" s="27"/>
      <c r="AD61" s="27" t="s">
        <v>144</v>
      </c>
      <c r="AE61" s="27" t="s">
        <v>145</v>
      </c>
      <c r="AF61" s="27">
        <v>38</v>
      </c>
      <c r="AG61" s="27">
        <v>6.1</v>
      </c>
      <c r="AH61" s="27">
        <v>1</v>
      </c>
      <c r="AI61" s="27">
        <v>0.45</v>
      </c>
      <c r="AJ61" s="27">
        <v>2.6</v>
      </c>
      <c r="AK61" s="27">
        <f t="shared" si="1"/>
        <v>2.15</v>
      </c>
      <c r="AL61" s="27" t="s">
        <v>143</v>
      </c>
      <c r="AM61" s="27" t="s">
        <v>143</v>
      </c>
      <c r="AN61" s="27"/>
      <c r="AO61" s="27">
        <f t="shared" si="2"/>
        <v>2</v>
      </c>
      <c r="AP61" s="27"/>
      <c r="AQ61" s="27"/>
      <c r="AR61" s="27"/>
      <c r="AS61" s="27"/>
      <c r="AT61" s="27"/>
      <c r="AU61" s="27"/>
      <c r="AV61" s="27">
        <f t="shared" si="3"/>
        <v>0</v>
      </c>
      <c r="AW61" s="27"/>
      <c r="AX61" s="28">
        <f>VLOOKUP(J61,ABNT5101!$I$3:$J$9,2)</f>
        <v>10</v>
      </c>
      <c r="AY61" s="28">
        <f>VLOOKUP(J61,ABNT5101!$I$3:$M$9,5)</f>
        <v>0.18</v>
      </c>
      <c r="AZ61" s="28" t="str">
        <f>_xlfn.XLOOKUP(J61,ABNT5101!I:I,ABNT5101!L:L)</f>
        <v>-</v>
      </c>
      <c r="BA61" s="28">
        <f>_xlfn.XLOOKUP(J61,ABNT5101!$I:$I,ABNT5101!M:M)</f>
        <v>0.18</v>
      </c>
      <c r="BB61" s="28" t="str">
        <f>_xlfn.XLOOKUP(J61,ABNT5101!$I:$I,ABNT5101!N:N)</f>
        <v>-</v>
      </c>
      <c r="BC61" s="28">
        <f>_xlfn.XLOOKUP(J61,ABNT5101!$I:$I,ABNT5101!O:O)</f>
        <v>16</v>
      </c>
      <c r="BD61" s="31" t="str">
        <f t="shared" si="4"/>
        <v>NÃO ATENDE</v>
      </c>
      <c r="BE61" s="32">
        <f t="shared" si="32"/>
        <v>-1</v>
      </c>
      <c r="BF61" s="32">
        <f t="shared" si="33"/>
        <v>-1</v>
      </c>
      <c r="BG61" s="32" t="str">
        <f t="shared" si="7"/>
        <v>-</v>
      </c>
      <c r="BH61" s="33"/>
      <c r="BI61" s="33"/>
      <c r="BJ61" s="33"/>
      <c r="BK61" s="33"/>
      <c r="BL61" s="33"/>
      <c r="BM61" s="34"/>
      <c r="BN61" s="31" t="str">
        <f t="shared" si="8"/>
        <v>NÃO ATENDE</v>
      </c>
      <c r="BO61" s="31" t="str">
        <f t="shared" si="34"/>
        <v>NÃO ATENDE</v>
      </c>
      <c r="BP61" s="31" t="str">
        <f t="shared" si="35"/>
        <v>NÃO ATENDE</v>
      </c>
      <c r="BQ61" s="31" t="str">
        <f t="shared" si="11"/>
        <v>ATENDE</v>
      </c>
      <c r="BR61" s="36" t="str">
        <f t="shared" si="12"/>
        <v>C4</v>
      </c>
      <c r="BS61" s="36" t="str">
        <f t="shared" si="13"/>
        <v>P6</v>
      </c>
      <c r="BT61" s="37">
        <f t="shared" si="14"/>
        <v>-1</v>
      </c>
      <c r="BU61" s="34"/>
      <c r="BV61" s="34"/>
      <c r="BW61" s="36">
        <f>IF(BS61="-","-",_xlfn.XLOOKUP(BS61,ABNT5101!$B$4:$B$9,ABNT5101!$C$4:$C$9))</f>
        <v>3</v>
      </c>
      <c r="BX61" s="36">
        <f>IF(BS61="-","-",_xlfn.XLOOKUP(BS61,ABNT5101!$B$4:$B$9,ABNT5101!$D$4:$D$9))</f>
        <v>0.6</v>
      </c>
      <c r="BY61" s="31" t="str">
        <f t="shared" si="15"/>
        <v>NÃO ATENDE</v>
      </c>
      <c r="BZ61" s="31" t="str">
        <f t="shared" si="16"/>
        <v>NÃO ATENDE</v>
      </c>
      <c r="CA61" s="31" t="str">
        <f t="shared" si="17"/>
        <v>NÃO ATENDE</v>
      </c>
      <c r="CB61" s="36" t="str">
        <f t="shared" si="36"/>
        <v>P6</v>
      </c>
      <c r="CC61" s="37">
        <f t="shared" si="19"/>
        <v>-1</v>
      </c>
      <c r="CD61" s="38"/>
      <c r="CE61" s="38"/>
      <c r="CF61" s="31">
        <f>IF(CB61="-","-",_xlfn.XLOOKUP(CB61,ABNT5101!$B$4:$B$9,ABNT5101!$C$4:$C$9))</f>
        <v>3</v>
      </c>
      <c r="CG61" s="36">
        <f>IF(CB61="-","-",_xlfn.XLOOKUP(CB61,ABNT5101!$B$4:$B$9,ABNT5101!$D$4:$D$9))</f>
        <v>0.6</v>
      </c>
      <c r="CH61" s="31" t="str">
        <f t="shared" si="20"/>
        <v>NÃO ATENDE</v>
      </c>
      <c r="CI61" s="31" t="str">
        <f t="shared" si="21"/>
        <v>NÃO ATENDE</v>
      </c>
      <c r="CJ61" s="31" t="str">
        <f t="shared" si="22"/>
        <v>NÃO ATENDE</v>
      </c>
      <c r="CK61" s="39" t="e">
        <f>_xlfn.XLOOKUP(CL61,'Banco de dados'!$B:$B,'Banco de dados'!$D:$D)</f>
        <v>#N/A</v>
      </c>
      <c r="CL61" s="40"/>
      <c r="CM61" s="39" t="e">
        <f>_xlfn.XLOOKUP(CL61,'Banco de dados'!$B:$B,'Banco de dados'!$E:$E)</f>
        <v>#N/A</v>
      </c>
      <c r="CN61" s="39"/>
      <c r="CO61" s="39" t="e">
        <f>IF(CN61="-","-",_xlfn.XLOOKUP(CN61,'Banco de dados'!$B:$B,'Banco de dados'!$E:$E))</f>
        <v>#N/A</v>
      </c>
      <c r="CP61" s="52">
        <f t="shared" si="23"/>
        <v>1</v>
      </c>
      <c r="CQ61" s="39" t="e">
        <f>_xlfn.XLOOKUP(CL61,'Banco de dados'!$B:$B,'Banco de dados'!$H:$H)</f>
        <v>#N/A</v>
      </c>
      <c r="CR61" s="23" t="e">
        <f t="array" aca="1" ref="CR61" ca="1">_xludf.xlookup(CN61,'Banco de dados'!$B:$B,'Banco de dados'!$H:$H)</f>
        <v>#NAME?</v>
      </c>
      <c r="CS61" s="23" t="e">
        <f t="array" aca="1" ref="CS61" ca="1">_xludf.xlookup(CL61,'Banco de dados'!$B:$B,'Banco de dados'!$F:$F)</f>
        <v>#NAME?</v>
      </c>
      <c r="CT61" s="23" t="e">
        <f t="array" aca="1" ref="CT61" ca="1">_xludf.xlookup(CN61,'Banco de dados'!$B:$B,'Banco de dados'!$F:$F)</f>
        <v>#NAME?</v>
      </c>
      <c r="CU61" s="42"/>
      <c r="CV61" s="42"/>
      <c r="CW61" s="39" t="str">
        <f>IF(AJ61=0.5,"Suporte",IF(AND(AJ61&gt;='Braços de IP'!$B$9,AJ61&lt;='Braços de IP'!$D$9),'Braços de IP'!$E$9,IF(AND(AJ61&gt;='Braços de IP'!$B$10,AJ61&lt;='Braços de IP'!$D$10),'Braços de IP'!$E$10,IF(AND(AJ61&gt;='Braços de IP'!$B$11,AJ61&lt;='Braços de IP'!$D$11),'Braços de IP'!$E$11,IF(AND(AJ61&gt;='Braços de IP'!$B$12,AJ61&lt;='Braços de IP'!$D$12),'Braços de IP'!$E$12,IF(AND(AJ61&gt;='Braços de IP'!$B$13,AJ61&lt;='Braços de IP'!$D$13),'Braços de IP'!$E$13,IF(AND(AJ61&gt;='Braços de IP'!$B$14,AJ61&lt;='Braços de IP'!$D$14),'Braços de IP'!$E$14,"ERRO")))))))</f>
        <v>Longo I</v>
      </c>
      <c r="CX61" s="42"/>
      <c r="CY61" s="39" t="str">
        <f>IF($CX61="","",VLOOKUP($CX61,'Braços de IP'!$E$9:$I$15,2,0))</f>
        <v/>
      </c>
      <c r="CZ61" s="43" t="str">
        <f>IF($CX61="","",VLOOKUP($CX61,'Braços de IP'!$E$9:$I$15,5,0))</f>
        <v/>
      </c>
      <c r="DA61" s="39"/>
      <c r="DB61" s="39"/>
      <c r="DC61" s="39"/>
      <c r="DD61" s="39"/>
      <c r="DE61" s="39"/>
      <c r="DF61" s="39"/>
      <c r="DG61" s="44" t="e">
        <f t="shared" si="24"/>
        <v>#N/A</v>
      </c>
      <c r="DH61" s="45">
        <f t="shared" si="25"/>
        <v>58</v>
      </c>
      <c r="DI61" s="44" t="e">
        <f t="shared" si="26"/>
        <v>#N/A</v>
      </c>
      <c r="DJ61" s="44" t="e">
        <f t="shared" si="27"/>
        <v>#N/A</v>
      </c>
      <c r="DK61" s="47"/>
      <c r="DL61" s="48"/>
      <c r="DM61" s="49"/>
      <c r="DN61" s="23" t="s">
        <v>148</v>
      </c>
      <c r="DO61" s="23"/>
      <c r="DP61" s="5"/>
      <c r="DQ61" s="50" t="e">
        <f t="shared" si="28"/>
        <v>#VALUE!</v>
      </c>
      <c r="DR61" s="5"/>
      <c r="DS61" s="5" t="s">
        <v>6</v>
      </c>
      <c r="DT61" s="5">
        <f t="shared" si="37"/>
        <v>0</v>
      </c>
      <c r="DU61" s="50" t="e">
        <f t="shared" si="38"/>
        <v>#DIV/0!</v>
      </c>
      <c r="DV61" s="50" t="e">
        <f t="shared" si="39"/>
        <v>#DIV/0!</v>
      </c>
      <c r="DW61" s="5"/>
    </row>
    <row r="62" spans="1:127" ht="15.75" hidden="1" customHeight="1" x14ac:dyDescent="0.3">
      <c r="B62" s="5"/>
      <c r="C62" s="5"/>
      <c r="D62" s="5"/>
      <c r="E62" s="22" t="s">
        <v>197</v>
      </c>
      <c r="F62" s="22" t="s">
        <v>192</v>
      </c>
      <c r="G62" s="23" t="s">
        <v>179</v>
      </c>
      <c r="H62" s="23">
        <v>-23.334406999999999</v>
      </c>
      <c r="I62" s="23">
        <v>-46.836387000000002</v>
      </c>
      <c r="J62" s="24" t="s">
        <v>156</v>
      </c>
      <c r="K62" s="25"/>
      <c r="L62" s="24" t="s">
        <v>180</v>
      </c>
      <c r="M62" s="24" t="s">
        <v>141</v>
      </c>
      <c r="N62" s="26">
        <v>120</v>
      </c>
      <c r="O62" s="27" t="s">
        <v>142</v>
      </c>
      <c r="P62" s="27" t="s">
        <v>143</v>
      </c>
      <c r="Q62" s="26">
        <f t="shared" si="0"/>
        <v>240</v>
      </c>
      <c r="R62" s="27">
        <v>2</v>
      </c>
      <c r="S62" s="28" t="s">
        <v>153</v>
      </c>
      <c r="T62" s="28">
        <v>8.5</v>
      </c>
      <c r="U62" s="23"/>
      <c r="V62" s="23"/>
      <c r="W62" s="29"/>
      <c r="X62" s="28">
        <v>2.7</v>
      </c>
      <c r="Y62" s="27"/>
      <c r="Z62" s="27"/>
      <c r="AA62" s="27"/>
      <c r="AB62" s="27"/>
      <c r="AC62" s="27"/>
      <c r="AD62" s="27" t="s">
        <v>144</v>
      </c>
      <c r="AE62" s="27" t="s">
        <v>145</v>
      </c>
      <c r="AF62" s="27">
        <v>14.5</v>
      </c>
      <c r="AG62" s="27">
        <v>6.4</v>
      </c>
      <c r="AH62" s="27">
        <v>1</v>
      </c>
      <c r="AI62" s="27">
        <v>0.25</v>
      </c>
      <c r="AJ62" s="27">
        <v>2.6</v>
      </c>
      <c r="AK62" s="27">
        <f t="shared" si="1"/>
        <v>2.35</v>
      </c>
      <c r="AL62" s="27" t="s">
        <v>143</v>
      </c>
      <c r="AM62" s="27" t="s">
        <v>143</v>
      </c>
      <c r="AN62" s="27"/>
      <c r="AO62" s="27">
        <f t="shared" si="2"/>
        <v>2</v>
      </c>
      <c r="AP62" s="27"/>
      <c r="AQ62" s="27"/>
      <c r="AR62" s="27"/>
      <c r="AS62" s="27"/>
      <c r="AT62" s="27"/>
      <c r="AU62" s="27"/>
      <c r="AV62" s="27">
        <f t="shared" si="3"/>
        <v>0</v>
      </c>
      <c r="AW62" s="27"/>
      <c r="AX62" s="28">
        <f>VLOOKUP(J62,ABNT5101!$I$3:$J$9,2)</f>
        <v>20</v>
      </c>
      <c r="AY62" s="28">
        <f>VLOOKUP(J62,ABNT5101!$I$3:$M$9,5)</f>
        <v>0.28000000000000003</v>
      </c>
      <c r="AZ62" s="28" t="str">
        <f>_xlfn.XLOOKUP(J62,ABNT5101!I:I,ABNT5101!L:L)</f>
        <v>-</v>
      </c>
      <c r="BA62" s="28">
        <f>_xlfn.XLOOKUP(J62,ABNT5101!$I:$I,ABNT5101!M:M)</f>
        <v>0.28000000000000003</v>
      </c>
      <c r="BB62" s="28" t="str">
        <f>_xlfn.XLOOKUP(J62,ABNT5101!$I:$I,ABNT5101!N:N)</f>
        <v>-</v>
      </c>
      <c r="BC62" s="28">
        <f>_xlfn.XLOOKUP(J62,ABNT5101!$I:$I,ABNT5101!O:O)</f>
        <v>14</v>
      </c>
      <c r="BD62" s="31" t="str">
        <f t="shared" si="4"/>
        <v>NÃO ATENDE</v>
      </c>
      <c r="BE62" s="32">
        <f>BH62/(AX62-1)</f>
        <v>0</v>
      </c>
      <c r="BF62" s="32">
        <f t="shared" ref="BF62:BF70" si="40">BI62/AY62-1</f>
        <v>-1</v>
      </c>
      <c r="BG62" s="32" t="str">
        <f t="shared" si="7"/>
        <v>-</v>
      </c>
      <c r="BH62" s="33"/>
      <c r="BI62" s="33"/>
      <c r="BJ62" s="33"/>
      <c r="BK62" s="33"/>
      <c r="BL62" s="33"/>
      <c r="BM62" s="34"/>
      <c r="BN62" s="31" t="str">
        <f t="shared" si="8"/>
        <v>NÃO ATENDE</v>
      </c>
      <c r="BO62" s="31" t="str">
        <f t="shared" si="34"/>
        <v>NÃO ATENDE</v>
      </c>
      <c r="BP62" s="31" t="str">
        <f t="shared" si="35"/>
        <v>NÃO ATENDE</v>
      </c>
      <c r="BQ62" s="31" t="str">
        <f t="shared" si="11"/>
        <v>ATENDE</v>
      </c>
      <c r="BR62" s="36" t="str">
        <f t="shared" si="12"/>
        <v>C2</v>
      </c>
      <c r="BS62" s="36" t="str">
        <f t="shared" si="13"/>
        <v>P4</v>
      </c>
      <c r="BT62" s="37">
        <f t="shared" si="14"/>
        <v>-1</v>
      </c>
      <c r="BU62" s="34"/>
      <c r="BV62" s="34"/>
      <c r="BW62" s="36">
        <f>IF(BS62="-","-",_xlfn.XLOOKUP(BS62,ABNT5101!$B$4:$B$9,ABNT5101!$C$4:$C$9))</f>
        <v>7.5</v>
      </c>
      <c r="BX62" s="36">
        <f>IF(BS62="-","-",_xlfn.XLOOKUP(BS62,ABNT5101!$B$4:$B$9,ABNT5101!$D$4:$D$9))</f>
        <v>1.5</v>
      </c>
      <c r="BY62" s="31" t="str">
        <f t="shared" si="15"/>
        <v>NÃO ATENDE</v>
      </c>
      <c r="BZ62" s="31" t="str">
        <f t="shared" si="16"/>
        <v>NÃO ATENDE</v>
      </c>
      <c r="CA62" s="31" t="str">
        <f t="shared" si="17"/>
        <v>NÃO ATENDE</v>
      </c>
      <c r="CB62" s="36" t="str">
        <f t="shared" si="36"/>
        <v>P4</v>
      </c>
      <c r="CC62" s="37">
        <f t="shared" si="19"/>
        <v>-1</v>
      </c>
      <c r="CD62" s="38"/>
      <c r="CE62" s="38"/>
      <c r="CF62" s="31">
        <f>IF(CB62="-","-",_xlfn.XLOOKUP(CB62,ABNT5101!$B$4:$B$9,ABNT5101!$C$4:$C$9))</f>
        <v>7.5</v>
      </c>
      <c r="CG62" s="36">
        <f>IF(CB62="-","-",_xlfn.XLOOKUP(CB62,ABNT5101!$B$4:$B$9,ABNT5101!$D$4:$D$9))</f>
        <v>1.5</v>
      </c>
      <c r="CH62" s="31" t="str">
        <f t="shared" si="20"/>
        <v>NÃO ATENDE</v>
      </c>
      <c r="CI62" s="31" t="str">
        <f t="shared" si="21"/>
        <v>NÃO ATENDE</v>
      </c>
      <c r="CJ62" s="31" t="str">
        <f t="shared" si="22"/>
        <v>NÃO ATENDE</v>
      </c>
      <c r="CK62" s="39" t="e">
        <f>_xlfn.XLOOKUP(CL62,'Banco de dados'!$B:$B,'Banco de dados'!$D:$D)</f>
        <v>#N/A</v>
      </c>
      <c r="CL62" s="40"/>
      <c r="CM62" s="39" t="e">
        <f>_xlfn.XLOOKUP(CL62,'Banco de dados'!$B:$B,'Banco de dados'!$E:$E)</f>
        <v>#N/A</v>
      </c>
      <c r="CN62" s="39"/>
      <c r="CO62" s="39" t="e">
        <f>IF(CN62="-","-",_xlfn.XLOOKUP(CN62,'Banco de dados'!$B:$B,'Banco de dados'!$E:$E))</f>
        <v>#N/A</v>
      </c>
      <c r="CP62" s="52">
        <f t="shared" si="23"/>
        <v>1</v>
      </c>
      <c r="CQ62" s="39" t="e">
        <f>_xlfn.XLOOKUP(CL62,'Banco de dados'!$B:$B,'Banco de dados'!$H:$H)</f>
        <v>#N/A</v>
      </c>
      <c r="CR62" s="23" t="e">
        <f t="array" aca="1" ref="CR62" ca="1">_xludf.xlookup(CN62,'Banco de dados'!$B:$B,'Banco de dados'!$H:$H)</f>
        <v>#NAME?</v>
      </c>
      <c r="CS62" s="53" t="e">
        <f t="array" aca="1" ref="CS62" ca="1">_xludf.xlookup(CL62,'Banco de dados'!$B:$B,'Banco de dados'!$F:$F)</f>
        <v>#NAME?</v>
      </c>
      <c r="CT62" s="23" t="e">
        <f t="array" aca="1" ref="CT62" ca="1">_xludf.xlookup(CN62,'Banco de dados'!$B:$B,'Banco de dados'!$F:$F)</f>
        <v>#NAME?</v>
      </c>
      <c r="CU62" s="42"/>
      <c r="CV62" s="42"/>
      <c r="CW62" s="39" t="str">
        <f>IF(AJ62=0.5,"Suporte",IF(AND(AJ62&gt;='Braços de IP'!$B$9,AJ62&lt;='Braços de IP'!$D$9),'Braços de IP'!$E$9,IF(AND(AJ62&gt;='Braços de IP'!$B$10,AJ62&lt;='Braços de IP'!$D$10),'Braços de IP'!$E$10,IF(AND(AJ62&gt;='Braços de IP'!$B$11,AJ62&lt;='Braços de IP'!$D$11),'Braços de IP'!$E$11,IF(AND(AJ62&gt;='Braços de IP'!$B$12,AJ62&lt;='Braços de IP'!$D$12),'Braços de IP'!$E$12,IF(AND(AJ62&gt;='Braços de IP'!$B$13,AJ62&lt;='Braços de IP'!$D$13),'Braços de IP'!$E$13,IF(AND(AJ62&gt;='Braços de IP'!$B$14,AJ62&lt;='Braços de IP'!$D$14),'Braços de IP'!$E$14,"ERRO")))))))</f>
        <v>Longo I</v>
      </c>
      <c r="CX62" s="42"/>
      <c r="CY62" s="39" t="str">
        <f>IF($CX62="","",VLOOKUP($CX62,'Braços de IP'!$E$9:$I$15,2,0))</f>
        <v/>
      </c>
      <c r="CZ62" s="43" t="str">
        <f>IF($CX62="","",VLOOKUP($CX62,'Braços de IP'!$E$9:$I$15,5,0))</f>
        <v/>
      </c>
      <c r="DA62" s="39"/>
      <c r="DB62" s="39"/>
      <c r="DC62" s="39"/>
      <c r="DD62" s="39"/>
      <c r="DE62" s="39"/>
      <c r="DF62" s="39"/>
      <c r="DG62" s="44" t="e">
        <f t="shared" si="24"/>
        <v>#N/A</v>
      </c>
      <c r="DH62" s="45">
        <f t="shared" si="25"/>
        <v>120</v>
      </c>
      <c r="DI62" s="44" t="e">
        <f t="shared" si="26"/>
        <v>#N/A</v>
      </c>
      <c r="DJ62" s="44" t="e">
        <f t="shared" si="27"/>
        <v>#N/A</v>
      </c>
      <c r="DK62" s="47"/>
      <c r="DL62" s="48"/>
      <c r="DM62" s="49"/>
      <c r="DN62" s="23" t="s">
        <v>148</v>
      </c>
      <c r="DO62" s="23"/>
      <c r="DP62" s="5"/>
      <c r="DQ62" s="50" t="e">
        <f t="shared" si="28"/>
        <v>#VALUE!</v>
      </c>
      <c r="DR62" s="5"/>
      <c r="DS62" s="5" t="s">
        <v>198</v>
      </c>
      <c r="DT62" s="5" t="e">
        <f>SUM(#REF!)</f>
        <v>#REF!</v>
      </c>
      <c r="DU62" s="50" t="e">
        <f>SUM(#REF!)</f>
        <v>#REF!</v>
      </c>
      <c r="DV62" s="5"/>
      <c r="DW62" s="5"/>
    </row>
    <row r="63" spans="1:127" ht="15.75" hidden="1" customHeight="1" x14ac:dyDescent="0.3">
      <c r="B63" s="5"/>
      <c r="C63" s="5"/>
      <c r="D63" s="5"/>
      <c r="E63" s="22" t="s">
        <v>197</v>
      </c>
      <c r="F63" s="22" t="s">
        <v>192</v>
      </c>
      <c r="G63" s="23" t="s">
        <v>179</v>
      </c>
      <c r="H63" s="23">
        <v>-23.334406999999999</v>
      </c>
      <c r="I63" s="23">
        <v>-46.836387000000002</v>
      </c>
      <c r="J63" s="24" t="s">
        <v>156</v>
      </c>
      <c r="K63" s="25"/>
      <c r="L63" s="24" t="s">
        <v>180</v>
      </c>
      <c r="M63" s="24" t="s">
        <v>141</v>
      </c>
      <c r="N63" s="26">
        <v>120</v>
      </c>
      <c r="O63" s="27" t="s">
        <v>142</v>
      </c>
      <c r="P63" s="27" t="s">
        <v>143</v>
      </c>
      <c r="Q63" s="26">
        <f t="shared" si="0"/>
        <v>240</v>
      </c>
      <c r="R63" s="27">
        <v>2</v>
      </c>
      <c r="S63" s="28" t="s">
        <v>153</v>
      </c>
      <c r="T63" s="28">
        <v>8.5</v>
      </c>
      <c r="U63" s="23"/>
      <c r="V63" s="23"/>
      <c r="W63" s="29"/>
      <c r="X63" s="28">
        <v>2.7</v>
      </c>
      <c r="Y63" s="27"/>
      <c r="Z63" s="27"/>
      <c r="AA63" s="27"/>
      <c r="AB63" s="27"/>
      <c r="AC63" s="27"/>
      <c r="AD63" s="27" t="s">
        <v>144</v>
      </c>
      <c r="AE63" s="27" t="s">
        <v>145</v>
      </c>
      <c r="AF63" s="27">
        <v>14.5</v>
      </c>
      <c r="AG63" s="27">
        <v>6.4</v>
      </c>
      <c r="AH63" s="27">
        <v>1</v>
      </c>
      <c r="AI63" s="27">
        <v>0.25</v>
      </c>
      <c r="AJ63" s="27">
        <v>2.6</v>
      </c>
      <c r="AK63" s="27">
        <f t="shared" si="1"/>
        <v>2.35</v>
      </c>
      <c r="AL63" s="27" t="s">
        <v>143</v>
      </c>
      <c r="AM63" s="27" t="s">
        <v>143</v>
      </c>
      <c r="AN63" s="27"/>
      <c r="AO63" s="27">
        <f t="shared" si="2"/>
        <v>2</v>
      </c>
      <c r="AP63" s="27"/>
      <c r="AQ63" s="27"/>
      <c r="AR63" s="27"/>
      <c r="AS63" s="27"/>
      <c r="AT63" s="27"/>
      <c r="AU63" s="27"/>
      <c r="AV63" s="27">
        <f t="shared" si="3"/>
        <v>0</v>
      </c>
      <c r="AW63" s="27"/>
      <c r="AX63" s="28">
        <f>VLOOKUP(J63,ABNT5101!$I$3:$J$9,2)</f>
        <v>20</v>
      </c>
      <c r="AY63" s="28">
        <f>VLOOKUP(J63,ABNT5101!$I$3:$M$9,5)</f>
        <v>0.28000000000000003</v>
      </c>
      <c r="AZ63" s="28" t="str">
        <f>_xlfn.XLOOKUP(J63,ABNT5101!I:I,ABNT5101!L:L)</f>
        <v>-</v>
      </c>
      <c r="BA63" s="28">
        <f>_xlfn.XLOOKUP(J63,ABNT5101!$I:$I,ABNT5101!M:M)</f>
        <v>0.28000000000000003</v>
      </c>
      <c r="BB63" s="28" t="str">
        <f>_xlfn.XLOOKUP(J63,ABNT5101!$I:$I,ABNT5101!N:N)</f>
        <v>-</v>
      </c>
      <c r="BC63" s="28">
        <f>_xlfn.XLOOKUP(J63,ABNT5101!$I:$I,ABNT5101!O:O)</f>
        <v>14</v>
      </c>
      <c r="BD63" s="31" t="str">
        <f t="shared" si="4"/>
        <v>NÃO ATENDE</v>
      </c>
      <c r="BE63" s="32">
        <f>BH63/(AX63-1)</f>
        <v>0</v>
      </c>
      <c r="BF63" s="32">
        <f t="shared" si="40"/>
        <v>-1</v>
      </c>
      <c r="BG63" s="32" t="str">
        <f t="shared" si="7"/>
        <v>-</v>
      </c>
      <c r="BH63" s="33"/>
      <c r="BI63" s="33"/>
      <c r="BJ63" s="33"/>
      <c r="BK63" s="33"/>
      <c r="BL63" s="33"/>
      <c r="BM63" s="34"/>
      <c r="BN63" s="31" t="str">
        <f t="shared" si="8"/>
        <v>NÃO ATENDE</v>
      </c>
      <c r="BO63" s="31" t="str">
        <f t="shared" si="34"/>
        <v>NÃO ATENDE</v>
      </c>
      <c r="BP63" s="31" t="str">
        <f t="shared" si="35"/>
        <v>NÃO ATENDE</v>
      </c>
      <c r="BQ63" s="31" t="str">
        <f t="shared" si="11"/>
        <v>ATENDE</v>
      </c>
      <c r="BR63" s="36" t="str">
        <f t="shared" si="12"/>
        <v>C2</v>
      </c>
      <c r="BS63" s="36" t="str">
        <f t="shared" si="13"/>
        <v>P4</v>
      </c>
      <c r="BT63" s="37">
        <f t="shared" si="14"/>
        <v>-1</v>
      </c>
      <c r="BU63" s="34"/>
      <c r="BV63" s="34"/>
      <c r="BW63" s="36">
        <f>IF(BS63="-","-",_xlfn.XLOOKUP(BS63,ABNT5101!$B$4:$B$9,ABNT5101!$C$4:$C$9))</f>
        <v>7.5</v>
      </c>
      <c r="BX63" s="36">
        <f>IF(BS63="-","-",_xlfn.XLOOKUP(BS63,ABNT5101!$B$4:$B$9,ABNT5101!$D$4:$D$9))</f>
        <v>1.5</v>
      </c>
      <c r="BY63" s="31" t="str">
        <f t="shared" si="15"/>
        <v>NÃO ATENDE</v>
      </c>
      <c r="BZ63" s="31" t="str">
        <f t="shared" si="16"/>
        <v>NÃO ATENDE</v>
      </c>
      <c r="CA63" s="31" t="str">
        <f t="shared" si="17"/>
        <v>NÃO ATENDE</v>
      </c>
      <c r="CB63" s="36" t="str">
        <f t="shared" si="36"/>
        <v>P4</v>
      </c>
      <c r="CC63" s="37">
        <f t="shared" si="19"/>
        <v>-1</v>
      </c>
      <c r="CD63" s="38"/>
      <c r="CE63" s="38"/>
      <c r="CF63" s="31">
        <f>IF(CB63="-","-",_xlfn.XLOOKUP(CB63,ABNT5101!$B$4:$B$9,ABNT5101!$C$4:$C$9))</f>
        <v>7.5</v>
      </c>
      <c r="CG63" s="36">
        <f>IF(CB63="-","-",_xlfn.XLOOKUP(CB63,ABNT5101!$B$4:$B$9,ABNT5101!$D$4:$D$9))</f>
        <v>1.5</v>
      </c>
      <c r="CH63" s="31" t="str">
        <f t="shared" si="20"/>
        <v>NÃO ATENDE</v>
      </c>
      <c r="CI63" s="31" t="str">
        <f t="shared" si="21"/>
        <v>NÃO ATENDE</v>
      </c>
      <c r="CJ63" s="31" t="str">
        <f t="shared" si="22"/>
        <v>NÃO ATENDE</v>
      </c>
      <c r="CK63" s="39" t="e">
        <f>_xlfn.XLOOKUP(CL63,'Banco de dados'!$B:$B,'Banco de dados'!$D:$D)</f>
        <v>#N/A</v>
      </c>
      <c r="CL63" s="40"/>
      <c r="CM63" s="39" t="e">
        <f>_xlfn.XLOOKUP(CL63,'Banco de dados'!$B:$B,'Banco de dados'!$E:$E)</f>
        <v>#N/A</v>
      </c>
      <c r="CN63" s="39"/>
      <c r="CO63" s="39" t="e">
        <f>IF(CN63="-","-",_xlfn.XLOOKUP(CN63,'Banco de dados'!$B:$B,'Banco de dados'!$E:$E))</f>
        <v>#N/A</v>
      </c>
      <c r="CP63" s="52">
        <f t="shared" si="23"/>
        <v>1</v>
      </c>
      <c r="CQ63" s="39" t="e">
        <f>_xlfn.XLOOKUP(CL63,'Banco de dados'!$B:$B,'Banco de dados'!$H:$H)</f>
        <v>#N/A</v>
      </c>
      <c r="CR63" s="23" t="e">
        <f t="array" aca="1" ref="CR63" ca="1">_xludf.xlookup(CN63,'Banco de dados'!$B:$B,'Banco de dados'!$H:$H)</f>
        <v>#NAME?</v>
      </c>
      <c r="CS63" s="53" t="e">
        <f t="array" aca="1" ref="CS63" ca="1">_xludf.xlookup(CL63,'Banco de dados'!$B:$B,'Banco de dados'!$F:$F)</f>
        <v>#NAME?</v>
      </c>
      <c r="CT63" s="23" t="e">
        <f t="array" aca="1" ref="CT63" ca="1">_xludf.xlookup(CN63,'Banco de dados'!$B:$B,'Banco de dados'!$F:$F)</f>
        <v>#NAME?</v>
      </c>
      <c r="CU63" s="42"/>
      <c r="CV63" s="42"/>
      <c r="CW63" s="39" t="str">
        <f>IF(AJ63=0.5,"Suporte",IF(AND(AJ63&gt;='Braços de IP'!$B$9,AJ63&lt;='Braços de IP'!$D$9),'Braços de IP'!$E$9,IF(AND(AJ63&gt;='Braços de IP'!$B$10,AJ63&lt;='Braços de IP'!$D$10),'Braços de IP'!$E$10,IF(AND(AJ63&gt;='Braços de IP'!$B$11,AJ63&lt;='Braços de IP'!$D$11),'Braços de IP'!$E$11,IF(AND(AJ63&gt;='Braços de IP'!$B$12,AJ63&lt;='Braços de IP'!$D$12),'Braços de IP'!$E$12,IF(AND(AJ63&gt;='Braços de IP'!$B$13,AJ63&lt;='Braços de IP'!$D$13),'Braços de IP'!$E$13,IF(AND(AJ63&gt;='Braços de IP'!$B$14,AJ63&lt;='Braços de IP'!$D$14),'Braços de IP'!$E$14,"ERRO")))))))</f>
        <v>Longo I</v>
      </c>
      <c r="CX63" s="42"/>
      <c r="CY63" s="39" t="str">
        <f>IF($CX63="","",VLOOKUP($CX63,'Braços de IP'!$E$9:$I$15,2,0))</f>
        <v/>
      </c>
      <c r="CZ63" s="43" t="str">
        <f>IF($CX63="","",VLOOKUP($CX63,'Braços de IP'!$E$9:$I$15,5,0))</f>
        <v/>
      </c>
      <c r="DA63" s="39"/>
      <c r="DB63" s="39"/>
      <c r="DC63" s="39"/>
      <c r="DD63" s="39"/>
      <c r="DE63" s="39"/>
      <c r="DF63" s="39"/>
      <c r="DG63" s="44" t="e">
        <f t="shared" si="24"/>
        <v>#N/A</v>
      </c>
      <c r="DH63" s="45">
        <f t="shared" si="25"/>
        <v>120</v>
      </c>
      <c r="DI63" s="44" t="e">
        <f t="shared" si="26"/>
        <v>#N/A</v>
      </c>
      <c r="DJ63" s="44" t="e">
        <f t="shared" si="27"/>
        <v>#N/A</v>
      </c>
      <c r="DK63" s="47"/>
      <c r="DL63" s="48"/>
      <c r="DM63" s="49"/>
      <c r="DN63" s="23" t="s">
        <v>148</v>
      </c>
      <c r="DO63" s="23"/>
      <c r="DP63" s="5"/>
      <c r="DQ63" s="50" t="e">
        <f t="shared" si="28"/>
        <v>#VALUE!</v>
      </c>
      <c r="DR63" s="5"/>
      <c r="DS63" s="5" t="s">
        <v>198</v>
      </c>
      <c r="DT63" s="5" t="e">
        <f>SUM(#REF!)</f>
        <v>#REF!</v>
      </c>
      <c r="DU63" s="50" t="e">
        <f>SUM(#REF!)</f>
        <v>#REF!</v>
      </c>
      <c r="DV63" s="5"/>
      <c r="DW63" s="5"/>
    </row>
    <row r="64" spans="1:127" ht="15.75" hidden="1" customHeight="1" x14ac:dyDescent="0.3">
      <c r="B64" s="5"/>
      <c r="C64" s="5"/>
      <c r="D64" s="5"/>
      <c r="E64" s="22" t="s">
        <v>197</v>
      </c>
      <c r="F64" s="22" t="s">
        <v>192</v>
      </c>
      <c r="G64" s="23" t="s">
        <v>179</v>
      </c>
      <c r="H64" s="23">
        <v>-23.334406999999999</v>
      </c>
      <c r="I64" s="23">
        <v>-46.836387000000002</v>
      </c>
      <c r="J64" s="24" t="s">
        <v>156</v>
      </c>
      <c r="K64" s="25"/>
      <c r="L64" s="24" t="s">
        <v>180</v>
      </c>
      <c r="M64" s="24" t="s">
        <v>141</v>
      </c>
      <c r="N64" s="26">
        <v>120</v>
      </c>
      <c r="O64" s="27" t="s">
        <v>142</v>
      </c>
      <c r="P64" s="27" t="s">
        <v>143</v>
      </c>
      <c r="Q64" s="26">
        <f t="shared" si="0"/>
        <v>240</v>
      </c>
      <c r="R64" s="27">
        <v>2</v>
      </c>
      <c r="S64" s="28" t="s">
        <v>153</v>
      </c>
      <c r="T64" s="28">
        <v>8.5</v>
      </c>
      <c r="U64" s="23"/>
      <c r="V64" s="23"/>
      <c r="W64" s="29"/>
      <c r="X64" s="28">
        <v>2.7</v>
      </c>
      <c r="Y64" s="27"/>
      <c r="Z64" s="27"/>
      <c r="AA64" s="27"/>
      <c r="AB64" s="27"/>
      <c r="AC64" s="27"/>
      <c r="AD64" s="27" t="s">
        <v>144</v>
      </c>
      <c r="AE64" s="27" t="s">
        <v>145</v>
      </c>
      <c r="AF64" s="27">
        <v>14.5</v>
      </c>
      <c r="AG64" s="27">
        <v>6.4</v>
      </c>
      <c r="AH64" s="27">
        <v>1</v>
      </c>
      <c r="AI64" s="27">
        <v>0.25</v>
      </c>
      <c r="AJ64" s="27">
        <v>2.6</v>
      </c>
      <c r="AK64" s="27">
        <f t="shared" si="1"/>
        <v>2.35</v>
      </c>
      <c r="AL64" s="27" t="s">
        <v>143</v>
      </c>
      <c r="AM64" s="27" t="s">
        <v>143</v>
      </c>
      <c r="AN64" s="27"/>
      <c r="AO64" s="27">
        <f t="shared" si="2"/>
        <v>2</v>
      </c>
      <c r="AP64" s="27"/>
      <c r="AQ64" s="27"/>
      <c r="AR64" s="27"/>
      <c r="AS64" s="27"/>
      <c r="AT64" s="27"/>
      <c r="AU64" s="27"/>
      <c r="AV64" s="27">
        <f t="shared" si="3"/>
        <v>0</v>
      </c>
      <c r="AW64" s="27"/>
      <c r="AX64" s="28">
        <f>VLOOKUP(J64,ABNT5101!$I$3:$J$9,2)</f>
        <v>20</v>
      </c>
      <c r="AY64" s="28">
        <f>VLOOKUP(J64,ABNT5101!$I$3:$M$9,5)</f>
        <v>0.28000000000000003</v>
      </c>
      <c r="AZ64" s="28" t="str">
        <f>_xlfn.XLOOKUP(J64,ABNT5101!I:I,ABNT5101!L:L)</f>
        <v>-</v>
      </c>
      <c r="BA64" s="28">
        <f>_xlfn.XLOOKUP(J64,ABNT5101!$I:$I,ABNT5101!M:M)</f>
        <v>0.28000000000000003</v>
      </c>
      <c r="BB64" s="28" t="str">
        <f>_xlfn.XLOOKUP(J64,ABNT5101!$I:$I,ABNT5101!N:N)</f>
        <v>-</v>
      </c>
      <c r="BC64" s="28">
        <f>_xlfn.XLOOKUP(J64,ABNT5101!$I:$I,ABNT5101!O:O)</f>
        <v>14</v>
      </c>
      <c r="BD64" s="31" t="str">
        <f t="shared" si="4"/>
        <v>NÃO ATENDE</v>
      </c>
      <c r="BE64" s="32">
        <f>BH64/(AX64-1)</f>
        <v>0</v>
      </c>
      <c r="BF64" s="32">
        <f t="shared" si="40"/>
        <v>-1</v>
      </c>
      <c r="BG64" s="32" t="str">
        <f t="shared" si="7"/>
        <v>-</v>
      </c>
      <c r="BH64" s="33"/>
      <c r="BI64" s="33"/>
      <c r="BJ64" s="33"/>
      <c r="BK64" s="33"/>
      <c r="BL64" s="33"/>
      <c r="BM64" s="34"/>
      <c r="BN64" s="31" t="str">
        <f t="shared" si="8"/>
        <v>NÃO ATENDE</v>
      </c>
      <c r="BO64" s="31" t="str">
        <f t="shared" si="34"/>
        <v>NÃO ATENDE</v>
      </c>
      <c r="BP64" s="31" t="str">
        <f t="shared" si="35"/>
        <v>NÃO ATENDE</v>
      </c>
      <c r="BQ64" s="31" t="str">
        <f t="shared" si="11"/>
        <v>ATENDE</v>
      </c>
      <c r="BR64" s="36" t="str">
        <f t="shared" si="12"/>
        <v>C2</v>
      </c>
      <c r="BS64" s="36" t="str">
        <f t="shared" si="13"/>
        <v>P4</v>
      </c>
      <c r="BT64" s="37">
        <f t="shared" si="14"/>
        <v>-1</v>
      </c>
      <c r="BU64" s="34"/>
      <c r="BV64" s="34"/>
      <c r="BW64" s="36">
        <f>IF(BS64="-","-",_xlfn.XLOOKUP(BS64,ABNT5101!$B$4:$B$9,ABNT5101!$C$4:$C$9))</f>
        <v>7.5</v>
      </c>
      <c r="BX64" s="36">
        <f>IF(BS64="-","-",_xlfn.XLOOKUP(BS64,ABNT5101!$B$4:$B$9,ABNT5101!$D$4:$D$9))</f>
        <v>1.5</v>
      </c>
      <c r="BY64" s="31" t="str">
        <f t="shared" si="15"/>
        <v>NÃO ATENDE</v>
      </c>
      <c r="BZ64" s="31" t="str">
        <f t="shared" si="16"/>
        <v>NÃO ATENDE</v>
      </c>
      <c r="CA64" s="31" t="str">
        <f t="shared" si="17"/>
        <v>NÃO ATENDE</v>
      </c>
      <c r="CB64" s="36" t="str">
        <f t="shared" si="36"/>
        <v>P4</v>
      </c>
      <c r="CC64" s="37">
        <f t="shared" si="19"/>
        <v>-1</v>
      </c>
      <c r="CD64" s="38"/>
      <c r="CE64" s="38"/>
      <c r="CF64" s="31">
        <f>IF(CB64="-","-",_xlfn.XLOOKUP(CB64,ABNT5101!$B$4:$B$9,ABNT5101!$C$4:$C$9))</f>
        <v>7.5</v>
      </c>
      <c r="CG64" s="36">
        <f>IF(CB64="-","-",_xlfn.XLOOKUP(CB64,ABNT5101!$B$4:$B$9,ABNT5101!$D$4:$D$9))</f>
        <v>1.5</v>
      </c>
      <c r="CH64" s="31" t="str">
        <f t="shared" si="20"/>
        <v>NÃO ATENDE</v>
      </c>
      <c r="CI64" s="31" t="str">
        <f t="shared" si="21"/>
        <v>NÃO ATENDE</v>
      </c>
      <c r="CJ64" s="31" t="str">
        <f t="shared" si="22"/>
        <v>NÃO ATENDE</v>
      </c>
      <c r="CK64" s="39" t="e">
        <f>_xlfn.XLOOKUP(CL64,'Banco de dados'!$B:$B,'Banco de dados'!$D:$D)</f>
        <v>#N/A</v>
      </c>
      <c r="CL64" s="40"/>
      <c r="CM64" s="39" t="e">
        <f>_xlfn.XLOOKUP(CL64,'Banco de dados'!$B:$B,'Banco de dados'!$E:$E)</f>
        <v>#N/A</v>
      </c>
      <c r="CN64" s="39"/>
      <c r="CO64" s="39" t="e">
        <f>IF(CN64="-","-",_xlfn.XLOOKUP(CN64,'Banco de dados'!$B:$B,'Banco de dados'!$E:$E))</f>
        <v>#N/A</v>
      </c>
      <c r="CP64" s="52">
        <f t="shared" si="23"/>
        <v>1</v>
      </c>
      <c r="CQ64" s="39" t="e">
        <f>_xlfn.XLOOKUP(CL64,'Banco de dados'!$B:$B,'Banco de dados'!$H:$H)</f>
        <v>#N/A</v>
      </c>
      <c r="CR64" s="23" t="e">
        <f t="array" aca="1" ref="CR64" ca="1">_xludf.xlookup(CN64,'Banco de dados'!$B:$B,'Banco de dados'!$H:$H)</f>
        <v>#NAME?</v>
      </c>
      <c r="CS64" s="53" t="e">
        <f t="array" aca="1" ref="CS64" ca="1">_xludf.xlookup(CL64,'Banco de dados'!$B:$B,'Banco de dados'!$F:$F)</f>
        <v>#NAME?</v>
      </c>
      <c r="CT64" s="23" t="e">
        <f t="array" aca="1" ref="CT64" ca="1">_xludf.xlookup(CN64,'Banco de dados'!$B:$B,'Banco de dados'!$F:$F)</f>
        <v>#NAME?</v>
      </c>
      <c r="CU64" s="42"/>
      <c r="CV64" s="42"/>
      <c r="CW64" s="39" t="str">
        <f>IF(AJ64=0.5,"Suporte",IF(AND(AJ64&gt;='Braços de IP'!$B$9,AJ64&lt;='Braços de IP'!$D$9),'Braços de IP'!$E$9,IF(AND(AJ64&gt;='Braços de IP'!$B$10,AJ64&lt;='Braços de IP'!$D$10),'Braços de IP'!$E$10,IF(AND(AJ64&gt;='Braços de IP'!$B$11,AJ64&lt;='Braços de IP'!$D$11),'Braços de IP'!$E$11,IF(AND(AJ64&gt;='Braços de IP'!$B$12,AJ64&lt;='Braços de IP'!$D$12),'Braços de IP'!$E$12,IF(AND(AJ64&gt;='Braços de IP'!$B$13,AJ64&lt;='Braços de IP'!$D$13),'Braços de IP'!$E$13,IF(AND(AJ64&gt;='Braços de IP'!$B$14,AJ64&lt;='Braços de IP'!$D$14),'Braços de IP'!$E$14,"ERRO")))))))</f>
        <v>Longo I</v>
      </c>
      <c r="CX64" s="42"/>
      <c r="CY64" s="39" t="str">
        <f>IF($CX64="","",VLOOKUP($CX64,'Braços de IP'!$E$9:$I$15,2,0))</f>
        <v/>
      </c>
      <c r="CZ64" s="43" t="str">
        <f>IF($CX64="","",VLOOKUP($CX64,'Braços de IP'!$E$9:$I$15,5,0))</f>
        <v/>
      </c>
      <c r="DA64" s="39"/>
      <c r="DB64" s="39"/>
      <c r="DC64" s="39"/>
      <c r="DD64" s="39"/>
      <c r="DE64" s="39"/>
      <c r="DF64" s="39"/>
      <c r="DG64" s="44" t="e">
        <f t="shared" si="24"/>
        <v>#N/A</v>
      </c>
      <c r="DH64" s="45">
        <f t="shared" si="25"/>
        <v>120</v>
      </c>
      <c r="DI64" s="44" t="e">
        <f t="shared" si="26"/>
        <v>#N/A</v>
      </c>
      <c r="DJ64" s="44" t="e">
        <f t="shared" si="27"/>
        <v>#N/A</v>
      </c>
      <c r="DK64" s="47"/>
      <c r="DL64" s="48"/>
      <c r="DM64" s="49"/>
      <c r="DN64" s="23" t="s">
        <v>148</v>
      </c>
      <c r="DO64" s="23"/>
      <c r="DP64" s="5"/>
      <c r="DQ64" s="50" t="e">
        <f t="shared" si="28"/>
        <v>#VALUE!</v>
      </c>
      <c r="DR64" s="5"/>
      <c r="DS64" s="5" t="s">
        <v>198</v>
      </c>
      <c r="DT64" s="5" t="e">
        <f>SUM(#REF!)</f>
        <v>#REF!</v>
      </c>
      <c r="DU64" s="50" t="e">
        <f>SUM(#REF!)</f>
        <v>#REF!</v>
      </c>
      <c r="DV64" s="5"/>
      <c r="DW64" s="5"/>
    </row>
    <row r="65" spans="1:127" ht="15.75" hidden="1" customHeight="1" x14ac:dyDescent="0.3">
      <c r="B65" s="5"/>
      <c r="C65" s="5"/>
      <c r="D65" s="5"/>
      <c r="E65" s="22" t="s">
        <v>199</v>
      </c>
      <c r="F65" s="22" t="s">
        <v>137</v>
      </c>
      <c r="G65" s="23" t="s">
        <v>175</v>
      </c>
      <c r="H65" s="23">
        <v>-23.406614999999999</v>
      </c>
      <c r="I65" s="23">
        <v>-46.851334000000001</v>
      </c>
      <c r="J65" s="24" t="s">
        <v>160</v>
      </c>
      <c r="K65" s="25"/>
      <c r="L65" s="24" t="s">
        <v>140</v>
      </c>
      <c r="M65" s="24" t="s">
        <v>141</v>
      </c>
      <c r="N65" s="26">
        <v>90</v>
      </c>
      <c r="O65" s="27" t="s">
        <v>142</v>
      </c>
      <c r="P65" s="27" t="s">
        <v>143</v>
      </c>
      <c r="Q65" s="26">
        <f t="shared" si="0"/>
        <v>180</v>
      </c>
      <c r="R65" s="27">
        <v>1</v>
      </c>
      <c r="S65" s="28">
        <v>3</v>
      </c>
      <c r="T65" s="28">
        <v>6.5</v>
      </c>
      <c r="U65" s="23"/>
      <c r="V65" s="23"/>
      <c r="W65" s="29"/>
      <c r="X65" s="28">
        <v>4</v>
      </c>
      <c r="Y65" s="27"/>
      <c r="Z65" s="27"/>
      <c r="AA65" s="27"/>
      <c r="AB65" s="27"/>
      <c r="AC65" s="27"/>
      <c r="AD65" s="27" t="s">
        <v>144</v>
      </c>
      <c r="AE65" s="27" t="s">
        <v>145</v>
      </c>
      <c r="AF65" s="27">
        <v>29.5</v>
      </c>
      <c r="AG65" s="27">
        <v>7.4</v>
      </c>
      <c r="AH65" s="27">
        <v>1</v>
      </c>
      <c r="AI65" s="27">
        <v>0.6</v>
      </c>
      <c r="AJ65" s="27">
        <v>2</v>
      </c>
      <c r="AK65" s="27">
        <f t="shared" si="1"/>
        <v>1.4</v>
      </c>
      <c r="AL65" s="27" t="s">
        <v>143</v>
      </c>
      <c r="AM65" s="27" t="s">
        <v>143</v>
      </c>
      <c r="AN65" s="27"/>
      <c r="AO65" s="27">
        <f t="shared" si="2"/>
        <v>2</v>
      </c>
      <c r="AP65" s="27"/>
      <c r="AQ65" s="27"/>
      <c r="AR65" s="27"/>
      <c r="AS65" s="27"/>
      <c r="AT65" s="27"/>
      <c r="AU65" s="27"/>
      <c r="AV65" s="27">
        <f t="shared" si="3"/>
        <v>0</v>
      </c>
      <c r="AW65" s="27"/>
      <c r="AX65" s="28">
        <f>VLOOKUP(J65,ABNT5101!$I$3:$J$9,2)</f>
        <v>10</v>
      </c>
      <c r="AY65" s="28">
        <f>VLOOKUP(J65,ABNT5101!$I$3:$M$9,5)</f>
        <v>0.18</v>
      </c>
      <c r="AZ65" s="28" t="str">
        <f>_xlfn.XLOOKUP(J65,ABNT5101!I:I,ABNT5101!L:L)</f>
        <v>-</v>
      </c>
      <c r="BA65" s="28">
        <f>_xlfn.XLOOKUP(J65,ABNT5101!$I:$I,ABNT5101!M:M)</f>
        <v>0.18</v>
      </c>
      <c r="BB65" s="28" t="str">
        <f>_xlfn.XLOOKUP(J65,ABNT5101!$I:$I,ABNT5101!N:N)</f>
        <v>-</v>
      </c>
      <c r="BC65" s="28">
        <f>_xlfn.XLOOKUP(J65,ABNT5101!$I:$I,ABNT5101!O:O)</f>
        <v>16</v>
      </c>
      <c r="BD65" s="31" t="str">
        <f t="shared" si="4"/>
        <v>NÃO ATENDE</v>
      </c>
      <c r="BE65" s="32">
        <f t="shared" ref="BE65:BE70" si="41">BH65/AX65-1</f>
        <v>-1</v>
      </c>
      <c r="BF65" s="32">
        <f t="shared" si="40"/>
        <v>-1</v>
      </c>
      <c r="BG65" s="32" t="str">
        <f t="shared" si="7"/>
        <v>-</v>
      </c>
      <c r="BH65" s="33"/>
      <c r="BI65" s="33"/>
      <c r="BJ65" s="33"/>
      <c r="BK65" s="33"/>
      <c r="BL65" s="33"/>
      <c r="BM65" s="34"/>
      <c r="BN65" s="31" t="str">
        <f t="shared" si="8"/>
        <v>NÃO ATENDE</v>
      </c>
      <c r="BO65" s="31" t="str">
        <f t="shared" si="34"/>
        <v>NÃO ATENDE</v>
      </c>
      <c r="BP65" s="31" t="str">
        <f t="shared" si="35"/>
        <v>NÃO ATENDE</v>
      </c>
      <c r="BQ65" s="31" t="str">
        <f t="shared" si="11"/>
        <v>ATENDE</v>
      </c>
      <c r="BR65" s="36" t="str">
        <f t="shared" si="12"/>
        <v>C4</v>
      </c>
      <c r="BS65" s="36" t="str">
        <f t="shared" si="13"/>
        <v>P6</v>
      </c>
      <c r="BT65" s="37">
        <f t="shared" si="14"/>
        <v>-1</v>
      </c>
      <c r="BU65" s="34"/>
      <c r="BV65" s="34"/>
      <c r="BW65" s="36">
        <f>IF(BS65="-","-",_xlfn.XLOOKUP(BS65,ABNT5101!$B$4:$B$9,ABNT5101!$C$4:$C$9))</f>
        <v>3</v>
      </c>
      <c r="BX65" s="36">
        <f>IF(BS65="-","-",_xlfn.XLOOKUP(BS65,ABNT5101!$B$4:$B$9,ABNT5101!$D$4:$D$9))</f>
        <v>0.6</v>
      </c>
      <c r="BY65" s="31" t="str">
        <f t="shared" si="15"/>
        <v>NÃO ATENDE</v>
      </c>
      <c r="BZ65" s="31" t="str">
        <f t="shared" si="16"/>
        <v>NÃO ATENDE</v>
      </c>
      <c r="CA65" s="31" t="str">
        <f t="shared" si="17"/>
        <v>NÃO ATENDE</v>
      </c>
      <c r="CB65" s="36" t="str">
        <f t="shared" si="36"/>
        <v>P6</v>
      </c>
      <c r="CC65" s="37">
        <f t="shared" si="19"/>
        <v>-1</v>
      </c>
      <c r="CD65" s="38"/>
      <c r="CE65" s="38"/>
      <c r="CF65" s="31">
        <f>IF(CB65="-","-",_xlfn.XLOOKUP(CB65,ABNT5101!$B$4:$B$9,ABNT5101!$C$4:$C$9))</f>
        <v>3</v>
      </c>
      <c r="CG65" s="36">
        <f>IF(CB65="-","-",_xlfn.XLOOKUP(CB65,ABNT5101!$B$4:$B$9,ABNT5101!$D$4:$D$9))</f>
        <v>0.6</v>
      </c>
      <c r="CH65" s="31" t="str">
        <f t="shared" si="20"/>
        <v>NÃO ATENDE</v>
      </c>
      <c r="CI65" s="31" t="str">
        <f t="shared" si="21"/>
        <v>NÃO ATENDE</v>
      </c>
      <c r="CJ65" s="31" t="str">
        <f t="shared" si="22"/>
        <v>NÃO ATENDE</v>
      </c>
      <c r="CK65" s="39" t="e">
        <f>_xlfn.XLOOKUP(CL65,'Banco de dados'!$B:$B,'Banco de dados'!$D:$D)</f>
        <v>#N/A</v>
      </c>
      <c r="CL65" s="40"/>
      <c r="CM65" s="39" t="e">
        <f>_xlfn.XLOOKUP(CL65,'Banco de dados'!$B:$B,'Banco de dados'!$E:$E)</f>
        <v>#N/A</v>
      </c>
      <c r="CN65" s="39"/>
      <c r="CO65" s="39" t="e">
        <f>IF(CN65="-","-",_xlfn.XLOOKUP(CN65,'Banco de dados'!$B:$B,'Banco de dados'!$E:$E))</f>
        <v>#N/A</v>
      </c>
      <c r="CP65" s="52">
        <f t="shared" si="23"/>
        <v>1</v>
      </c>
      <c r="CQ65" s="39" t="e">
        <f>_xlfn.XLOOKUP(CL65,'Banco de dados'!$B:$B,'Banco de dados'!$H:$H)</f>
        <v>#N/A</v>
      </c>
      <c r="CR65" s="23" t="e">
        <f t="array" aca="1" ref="CR65" ca="1">_xludf.xlookup(CN65,'Banco de dados'!$B:$B,'Banco de dados'!$H:$H)</f>
        <v>#NAME?</v>
      </c>
      <c r="CS65" s="53" t="e">
        <f t="array" aca="1" ref="CS65" ca="1">_xludf.xlookup(CL65,'Banco de dados'!$B:$B,'Banco de dados'!$F:$F)</f>
        <v>#NAME?</v>
      </c>
      <c r="CT65" s="23" t="e">
        <f t="array" aca="1" ref="CT65" ca="1">_xludf.xlookup(CN65,'Banco de dados'!$B:$B,'Banco de dados'!$F:$F)</f>
        <v>#NAME?</v>
      </c>
      <c r="CU65" s="42"/>
      <c r="CV65" s="42"/>
      <c r="CW65" s="39" t="str">
        <f>IF(AJ65=0.5,"Suporte",IF(AND(AJ65&gt;='Braços de IP'!$B$9,AJ65&lt;='Braços de IP'!$D$9),'Braços de IP'!$E$9,IF(AND(AJ65&gt;='Braços de IP'!$B$10,AJ65&lt;='Braços de IP'!$D$10),'Braços de IP'!$E$10,IF(AND(AJ65&gt;='Braços de IP'!$B$11,AJ65&lt;='Braços de IP'!$D$11),'Braços de IP'!$E$11,IF(AND(AJ65&gt;='Braços de IP'!$B$12,AJ65&lt;='Braços de IP'!$D$12),'Braços de IP'!$E$12,IF(AND(AJ65&gt;='Braços de IP'!$B$13,AJ65&lt;='Braços de IP'!$D$13),'Braços de IP'!$E$13,IF(AND(AJ65&gt;='Braços de IP'!$B$14,AJ65&lt;='Braços de IP'!$D$14),'Braços de IP'!$E$14,"ERRO")))))))</f>
        <v>Médio I</v>
      </c>
      <c r="CX65" s="42"/>
      <c r="CY65" s="39"/>
      <c r="CZ65" s="43" t="str">
        <f>IF($CX65="","",VLOOKUP($CX65,'Braços de IP'!$E$9:$I$15,5,0))</f>
        <v/>
      </c>
      <c r="DA65" s="39"/>
      <c r="DB65" s="39"/>
      <c r="DC65" s="39"/>
      <c r="DD65" s="39"/>
      <c r="DE65" s="39"/>
      <c r="DF65" s="39"/>
      <c r="DG65" s="44" t="e">
        <f t="shared" si="24"/>
        <v>#N/A</v>
      </c>
      <c r="DH65" s="45">
        <f t="shared" si="25"/>
        <v>90</v>
      </c>
      <c r="DI65" s="44" t="e">
        <f t="shared" si="26"/>
        <v>#N/A</v>
      </c>
      <c r="DJ65" s="44" t="e">
        <f t="shared" si="27"/>
        <v>#N/A</v>
      </c>
      <c r="DK65" s="47"/>
      <c r="DL65" s="48"/>
      <c r="DM65" s="49"/>
      <c r="DN65" s="23" t="s">
        <v>148</v>
      </c>
      <c r="DO65" s="23"/>
      <c r="DP65" s="5"/>
      <c r="DQ65" s="50" t="e">
        <f t="shared" si="28"/>
        <v>#VALUE!</v>
      </c>
      <c r="DR65" s="5"/>
      <c r="DS65" s="5" t="s">
        <v>198</v>
      </c>
      <c r="DT65" s="5" t="e">
        <f>SUM(#REF!)</f>
        <v>#REF!</v>
      </c>
      <c r="DU65" s="50" t="e">
        <f>SUM(#REF!)</f>
        <v>#REF!</v>
      </c>
      <c r="DV65" s="5"/>
      <c r="DW65" s="5"/>
    </row>
    <row r="66" spans="1:127" ht="15.75" hidden="1" customHeight="1" x14ac:dyDescent="0.3">
      <c r="B66" s="5"/>
      <c r="C66" s="5"/>
      <c r="D66" s="5"/>
      <c r="E66" s="22" t="s">
        <v>199</v>
      </c>
      <c r="F66" s="22" t="s">
        <v>137</v>
      </c>
      <c r="G66" s="23" t="s">
        <v>175</v>
      </c>
      <c r="H66" s="23">
        <v>-23.406614999999999</v>
      </c>
      <c r="I66" s="23">
        <v>-46.851334000000001</v>
      </c>
      <c r="J66" s="24" t="s">
        <v>160</v>
      </c>
      <c r="K66" s="25"/>
      <c r="L66" s="24" t="s">
        <v>140</v>
      </c>
      <c r="M66" s="24" t="s">
        <v>141</v>
      </c>
      <c r="N66" s="26">
        <v>90</v>
      </c>
      <c r="O66" s="27" t="s">
        <v>142</v>
      </c>
      <c r="P66" s="27" t="s">
        <v>143</v>
      </c>
      <c r="Q66" s="26">
        <f t="shared" ref="Q66:Q129" si="42">N66*AH66*2</f>
        <v>180</v>
      </c>
      <c r="R66" s="27">
        <v>1</v>
      </c>
      <c r="S66" s="28">
        <v>3</v>
      </c>
      <c r="T66" s="28">
        <v>6.5</v>
      </c>
      <c r="U66" s="23"/>
      <c r="V66" s="23"/>
      <c r="W66" s="29"/>
      <c r="X66" s="28">
        <v>4</v>
      </c>
      <c r="Y66" s="27"/>
      <c r="Z66" s="27"/>
      <c r="AA66" s="27"/>
      <c r="AB66" s="27"/>
      <c r="AC66" s="27"/>
      <c r="AD66" s="27" t="s">
        <v>144</v>
      </c>
      <c r="AE66" s="27" t="s">
        <v>145</v>
      </c>
      <c r="AF66" s="27">
        <v>29.5</v>
      </c>
      <c r="AG66" s="27">
        <v>7.4</v>
      </c>
      <c r="AH66" s="27">
        <v>1</v>
      </c>
      <c r="AI66" s="27">
        <v>0.6</v>
      </c>
      <c r="AJ66" s="27">
        <v>2</v>
      </c>
      <c r="AK66" s="27">
        <f t="shared" ref="AK66:AK129" si="43">AJ66-AI66</f>
        <v>1.4</v>
      </c>
      <c r="AL66" s="27" t="s">
        <v>143</v>
      </c>
      <c r="AM66" s="27" t="s">
        <v>143</v>
      </c>
      <c r="AN66" s="27"/>
      <c r="AO66" s="27">
        <f t="shared" ref="AO66:AO129" si="44">IF(AD66="Unilateral",2*AH66,IF(AD66="Bilateral Alternada",3*AH66,IF(AD66="Bilateral Frontal",4*AH66,IF(AD66="Canteiro Central",2*AH66,"erro"))))</f>
        <v>2</v>
      </c>
      <c r="AP66" s="27"/>
      <c r="AQ66" s="27"/>
      <c r="AR66" s="27"/>
      <c r="AS66" s="27"/>
      <c r="AT66" s="27"/>
      <c r="AU66" s="27"/>
      <c r="AV66" s="27">
        <f t="shared" ref="AV66:AV129" si="45">IF(AP66=0,0,IF(AD66="Unilateral",2*AP66,IF(AD66="Bilateral Alternada",3*AP66,IF(AD66="Bilateral Frontal",4*AP66,IF(AD66="Canteiro Central",2*AP66,"erro")))))</f>
        <v>0</v>
      </c>
      <c r="AW66" s="27"/>
      <c r="AX66" s="28">
        <f>VLOOKUP(J66,ABNT5101!$I$3:$J$9,2)</f>
        <v>10</v>
      </c>
      <c r="AY66" s="28">
        <f>VLOOKUP(J66,ABNT5101!$I$3:$M$9,5)</f>
        <v>0.18</v>
      </c>
      <c r="AZ66" s="28" t="str">
        <f>_xlfn.XLOOKUP(J66,ABNT5101!I:I,ABNT5101!L:L)</f>
        <v>-</v>
      </c>
      <c r="BA66" s="28">
        <f>_xlfn.XLOOKUP(J66,ABNT5101!$I:$I,ABNT5101!M:M)</f>
        <v>0.18</v>
      </c>
      <c r="BB66" s="28" t="str">
        <f>_xlfn.XLOOKUP(J66,ABNT5101!$I:$I,ABNT5101!N:N)</f>
        <v>-</v>
      </c>
      <c r="BC66" s="28">
        <f>_xlfn.XLOOKUP(J66,ABNT5101!$I:$I,ABNT5101!O:O)</f>
        <v>16</v>
      </c>
      <c r="BD66" s="31" t="str">
        <f t="shared" ref="BD66:BD129" si="46">IF(BN66="NÃO ATENDE","NÃO ATENDE",IF(BY66="NÃO ATENDE","NÃO ATENDE",IF(CH66="NÃO ATENDE","NÃO ATENDE","ATENDE")))</f>
        <v>NÃO ATENDE</v>
      </c>
      <c r="BE66" s="32">
        <f t="shared" si="41"/>
        <v>-1</v>
      </c>
      <c r="BF66" s="32">
        <f t="shared" si="40"/>
        <v>-1</v>
      </c>
      <c r="BG66" s="32" t="str">
        <f t="shared" ref="BG66:BG129" si="47">IF($J66="M6",BJ66/AZ66-1,"-")</f>
        <v>-</v>
      </c>
      <c r="BH66" s="33"/>
      <c r="BI66" s="33"/>
      <c r="BJ66" s="33"/>
      <c r="BK66" s="33"/>
      <c r="BL66" s="33"/>
      <c r="BM66" s="34"/>
      <c r="BN66" s="31" t="str">
        <f t="shared" ref="BN66:BN129" si="48">IF(OR(BO66="NÃO ATENDE",BP66="NÃO ATENDE",BQ66="NÃO ATENDE"),"NÃO ATENDE","ATENDE")</f>
        <v>NÃO ATENDE</v>
      </c>
      <c r="BO66" s="31" t="str">
        <f t="shared" si="34"/>
        <v>NÃO ATENDE</v>
      </c>
      <c r="BP66" s="31" t="str">
        <f t="shared" si="35"/>
        <v>NÃO ATENDE</v>
      </c>
      <c r="BQ66" s="31" t="str">
        <f t="shared" ref="BQ66:BQ129" si="49">IF(AZ66="-","ATENDE",IF(BJ66&gt;=AZ66,"ATENDE",IF(BJ66&gt;=(AZ66-0.02),"ATENDIMENTO LIMIAR","NÃO ATENDE")))</f>
        <v>ATENDE</v>
      </c>
      <c r="BR66" s="36" t="str">
        <f t="shared" ref="BR66:BR129" si="50">J66</f>
        <v>C4</v>
      </c>
      <c r="BS66" s="36" t="str">
        <f t="shared" ref="BS66:BS129" si="51">L66</f>
        <v>P6</v>
      </c>
      <c r="BT66" s="37">
        <f t="shared" ref="BT66:BT129" si="52">IF(BU66="-","-",BU66/BW66-1)</f>
        <v>-1</v>
      </c>
      <c r="BU66" s="34"/>
      <c r="BV66" s="34"/>
      <c r="BW66" s="36">
        <f>IF(BS66="-","-",_xlfn.XLOOKUP(BS66,ABNT5101!$B$4:$B$9,ABNT5101!$C$4:$C$9))</f>
        <v>3</v>
      </c>
      <c r="BX66" s="36">
        <f>IF(BS66="-","-",_xlfn.XLOOKUP(BS66,ABNT5101!$B$4:$B$9,ABNT5101!$D$4:$D$9))</f>
        <v>0.6</v>
      </c>
      <c r="BY66" s="31" t="str">
        <f t="shared" ref="BY66:BY129" si="53">IF(BZ66="-","-",IF(BZ66="NÃO ATENDE","NÃO ATENDE",IF(CA66="NÃO ATENDE","NÃO ATENDE","ATENDE")))</f>
        <v>NÃO ATENDE</v>
      </c>
      <c r="BZ66" s="31" t="str">
        <f t="shared" ref="BZ66:BZ129" si="54">IF(BS66="-","-",IF(BU66&gt;=BW66,"ATENDE",IF(BU66&gt;=(BW66*0.99),"ATENDIMENTO LIMIAR","NÃO ATENDE")))</f>
        <v>NÃO ATENDE</v>
      </c>
      <c r="CA66" s="31" t="str">
        <f t="shared" ref="CA66:CA129" si="55">IF(BS66="-","-",IF(BV66&gt;=BX66,"ATENDE","NÃO ATENDE"))</f>
        <v>NÃO ATENDE</v>
      </c>
      <c r="CB66" s="36" t="str">
        <f t="shared" ref="CB66:CB94" si="56">BS66</f>
        <v>P6</v>
      </c>
      <c r="CC66" s="37">
        <f t="shared" ref="CC66:CC129" si="57">IF(CD66="-","-",CD66/CF66-1)</f>
        <v>-1</v>
      </c>
      <c r="CD66" s="38"/>
      <c r="CE66" s="38"/>
      <c r="CF66" s="31">
        <f>IF(CB66="-","-",_xlfn.XLOOKUP(CB66,ABNT5101!$B$4:$B$9,ABNT5101!$C$4:$C$9))</f>
        <v>3</v>
      </c>
      <c r="CG66" s="36">
        <f>IF(CB66="-","-",_xlfn.XLOOKUP(CB66,ABNT5101!$B$4:$B$9,ABNT5101!$D$4:$D$9))</f>
        <v>0.6</v>
      </c>
      <c r="CH66" s="31" t="str">
        <f t="shared" ref="CH66:CH129" si="58">IF(CI66="-","-",IF(CI66="NÃO ATENDE","NÃO ATENDE",IF(CJ66="NÃO ATENDE","NÃO ATENDE","ATENDE")))</f>
        <v>NÃO ATENDE</v>
      </c>
      <c r="CI66" s="31" t="str">
        <f t="shared" ref="CI66:CI129" si="59">IF(CB66="-","-",IF(CD66&gt;=(CF66),"ATENDE",IF(CD66&gt;=(0.99*CF66),"ATENDIMENTO LIMIAR","NÃO ATENDE")))</f>
        <v>NÃO ATENDE</v>
      </c>
      <c r="CJ66" s="31" t="str">
        <f t="shared" ref="CJ66:CJ129" si="60">IF(CB66="-","-",IF(CE66&gt;=CG66,"ATENDE","NÃO ATENDE"))</f>
        <v>NÃO ATENDE</v>
      </c>
      <c r="CK66" s="39" t="e">
        <f>_xlfn.XLOOKUP(CL66,'Banco de dados'!$B:$B,'Banco de dados'!$D:$D)</f>
        <v>#N/A</v>
      </c>
      <c r="CL66" s="40"/>
      <c r="CM66" s="39" t="e">
        <f>_xlfn.XLOOKUP(CL66,'Banco de dados'!$B:$B,'Banco de dados'!$E:$E)</f>
        <v>#N/A</v>
      </c>
      <c r="CN66" s="39"/>
      <c r="CO66" s="39" t="e">
        <f>IF(CN66="-","-",_xlfn.XLOOKUP(CN66,'Banco de dados'!$B:$B,'Banco de dados'!$E:$E))</f>
        <v>#N/A</v>
      </c>
      <c r="CP66" s="52">
        <f t="shared" ref="CP66:CP129" si="61">AH66</f>
        <v>1</v>
      </c>
      <c r="CQ66" s="39" t="e">
        <f>_xlfn.XLOOKUP(CL66,'Banco de dados'!$B:$B,'Banco de dados'!$H:$H)</f>
        <v>#N/A</v>
      </c>
      <c r="CR66" s="23" t="e">
        <f t="array" aca="1" ref="CR66" ca="1">_xludf.xlookup(CN66,'Banco de dados'!$B:$B,'Banco de dados'!$H:$H)</f>
        <v>#NAME?</v>
      </c>
      <c r="CS66" s="53" t="e">
        <f t="array" aca="1" ref="CS66" ca="1">_xludf.xlookup(CL66,'Banco de dados'!$B:$B,'Banco de dados'!$F:$F)</f>
        <v>#NAME?</v>
      </c>
      <c r="CT66" s="23" t="e">
        <f t="array" aca="1" ref="CT66" ca="1">_xludf.xlookup(CN66,'Banco de dados'!$B:$B,'Banco de dados'!$F:$F)</f>
        <v>#NAME?</v>
      </c>
      <c r="CU66" s="42"/>
      <c r="CV66" s="42"/>
      <c r="CW66" s="39" t="str">
        <f>IF(AJ66=0.5,"Suporte",IF(AND(AJ66&gt;='Braços de IP'!$B$9,AJ66&lt;='Braços de IP'!$D$9),'Braços de IP'!$E$9,IF(AND(AJ66&gt;='Braços de IP'!$B$10,AJ66&lt;='Braços de IP'!$D$10),'Braços de IP'!$E$10,IF(AND(AJ66&gt;='Braços de IP'!$B$11,AJ66&lt;='Braços de IP'!$D$11),'Braços de IP'!$E$11,IF(AND(AJ66&gt;='Braços de IP'!$B$12,AJ66&lt;='Braços de IP'!$D$12),'Braços de IP'!$E$12,IF(AND(AJ66&gt;='Braços de IP'!$B$13,AJ66&lt;='Braços de IP'!$D$13),'Braços de IP'!$E$13,IF(AND(AJ66&gt;='Braços de IP'!$B$14,AJ66&lt;='Braços de IP'!$D$14),'Braços de IP'!$E$14,"ERRO")))))))</f>
        <v>Médio I</v>
      </c>
      <c r="CX66" s="42"/>
      <c r="CY66" s="39"/>
      <c r="CZ66" s="43" t="str">
        <f>IF($CX66="","",VLOOKUP($CX66,'Braços de IP'!$E$9:$I$15,5,0))</f>
        <v/>
      </c>
      <c r="DA66" s="39"/>
      <c r="DB66" s="39"/>
      <c r="DC66" s="39"/>
      <c r="DD66" s="39"/>
      <c r="DE66" s="39"/>
      <c r="DF66" s="39"/>
      <c r="DG66" s="44" t="e">
        <f t="shared" ref="DG66:DG129" si="62">CQ66</f>
        <v>#N/A</v>
      </c>
      <c r="DH66" s="45">
        <f t="shared" ref="DH66:DH129" si="63">N66</f>
        <v>90</v>
      </c>
      <c r="DI66" s="44" t="e">
        <f t="shared" ref="DI66:DI129" si="64">SUM(DG66:DH66)*CP66</f>
        <v>#N/A</v>
      </c>
      <c r="DJ66" s="44" t="e">
        <f t="shared" ref="DJ66:DJ129" si="65">1-DG66/DH66</f>
        <v>#N/A</v>
      </c>
      <c r="DK66" s="47"/>
      <c r="DL66" s="48"/>
      <c r="DM66" s="49"/>
      <c r="DN66" s="23" t="s">
        <v>148</v>
      </c>
      <c r="DO66" s="23"/>
      <c r="DP66" s="5"/>
      <c r="DQ66" s="50" t="e">
        <f t="shared" ref="DQ66:DQ129" si="66">((N66+O66)-CQ66)/(N66+O66)</f>
        <v>#VALUE!</v>
      </c>
      <c r="DR66" s="5"/>
      <c r="DS66" s="5" t="s">
        <v>198</v>
      </c>
      <c r="DT66" s="5" t="e">
        <f>SUM(#REF!)</f>
        <v>#REF!</v>
      </c>
      <c r="DU66" s="50" t="e">
        <f>SUM(#REF!)</f>
        <v>#REF!</v>
      </c>
      <c r="DV66" s="5"/>
      <c r="DW66" s="5"/>
    </row>
    <row r="67" spans="1:127" ht="15.75" hidden="1" customHeight="1" x14ac:dyDescent="0.3">
      <c r="B67" s="5"/>
      <c r="C67" s="5"/>
      <c r="D67" s="5"/>
      <c r="E67" s="22" t="s">
        <v>199</v>
      </c>
      <c r="F67" s="22" t="s">
        <v>137</v>
      </c>
      <c r="G67" s="23" t="s">
        <v>175</v>
      </c>
      <c r="H67" s="23">
        <v>-23.406614999999999</v>
      </c>
      <c r="I67" s="23">
        <v>-46.851334000000001</v>
      </c>
      <c r="J67" s="24" t="s">
        <v>160</v>
      </c>
      <c r="K67" s="25"/>
      <c r="L67" s="24" t="s">
        <v>140</v>
      </c>
      <c r="M67" s="24" t="s">
        <v>141</v>
      </c>
      <c r="N67" s="26">
        <v>90</v>
      </c>
      <c r="O67" s="27" t="s">
        <v>142</v>
      </c>
      <c r="P67" s="27" t="s">
        <v>143</v>
      </c>
      <c r="Q67" s="26">
        <f t="shared" si="42"/>
        <v>180</v>
      </c>
      <c r="R67" s="27">
        <v>1</v>
      </c>
      <c r="S67" s="28">
        <v>3</v>
      </c>
      <c r="T67" s="28">
        <v>6.5</v>
      </c>
      <c r="U67" s="23"/>
      <c r="V67" s="23"/>
      <c r="W67" s="29"/>
      <c r="X67" s="28">
        <v>4</v>
      </c>
      <c r="Y67" s="27"/>
      <c r="Z67" s="27"/>
      <c r="AA67" s="27"/>
      <c r="AB67" s="27"/>
      <c r="AC67" s="27"/>
      <c r="AD67" s="27" t="s">
        <v>144</v>
      </c>
      <c r="AE67" s="27" t="s">
        <v>145</v>
      </c>
      <c r="AF67" s="27">
        <v>29.5</v>
      </c>
      <c r="AG67" s="27">
        <v>7.4</v>
      </c>
      <c r="AH67" s="27">
        <v>1</v>
      </c>
      <c r="AI67" s="27">
        <v>0.6</v>
      </c>
      <c r="AJ67" s="27">
        <v>2</v>
      </c>
      <c r="AK67" s="27">
        <f t="shared" si="43"/>
        <v>1.4</v>
      </c>
      <c r="AL67" s="27" t="s">
        <v>143</v>
      </c>
      <c r="AM67" s="27" t="s">
        <v>143</v>
      </c>
      <c r="AN67" s="27"/>
      <c r="AO67" s="27">
        <f t="shared" si="44"/>
        <v>2</v>
      </c>
      <c r="AP67" s="27"/>
      <c r="AQ67" s="27"/>
      <c r="AR67" s="27"/>
      <c r="AS67" s="27"/>
      <c r="AT67" s="27"/>
      <c r="AU67" s="27"/>
      <c r="AV67" s="27">
        <f t="shared" si="45"/>
        <v>0</v>
      </c>
      <c r="AW67" s="27"/>
      <c r="AX67" s="28">
        <f>VLOOKUP(J67,ABNT5101!$I$3:$J$9,2)</f>
        <v>10</v>
      </c>
      <c r="AY67" s="28">
        <f>VLOOKUP(J67,ABNT5101!$I$3:$M$9,5)</f>
        <v>0.18</v>
      </c>
      <c r="AZ67" s="28" t="str">
        <f>_xlfn.XLOOKUP(J67,ABNT5101!I:I,ABNT5101!L:L)</f>
        <v>-</v>
      </c>
      <c r="BA67" s="28">
        <f>_xlfn.XLOOKUP(J67,ABNT5101!$I:$I,ABNT5101!M:M)</f>
        <v>0.18</v>
      </c>
      <c r="BB67" s="28" t="str">
        <f>_xlfn.XLOOKUP(J67,ABNT5101!$I:$I,ABNT5101!N:N)</f>
        <v>-</v>
      </c>
      <c r="BC67" s="28">
        <f>_xlfn.XLOOKUP(J67,ABNT5101!$I:$I,ABNT5101!O:O)</f>
        <v>16</v>
      </c>
      <c r="BD67" s="31" t="str">
        <f t="shared" si="46"/>
        <v>NÃO ATENDE</v>
      </c>
      <c r="BE67" s="32">
        <f t="shared" si="41"/>
        <v>-1</v>
      </c>
      <c r="BF67" s="32">
        <f t="shared" si="40"/>
        <v>-1</v>
      </c>
      <c r="BG67" s="32" t="str">
        <f t="shared" si="47"/>
        <v>-</v>
      </c>
      <c r="BH67" s="33"/>
      <c r="BI67" s="33"/>
      <c r="BJ67" s="33"/>
      <c r="BK67" s="33"/>
      <c r="BL67" s="33"/>
      <c r="BM67" s="34"/>
      <c r="BN67" s="31" t="str">
        <f t="shared" si="48"/>
        <v>NÃO ATENDE</v>
      </c>
      <c r="BO67" s="31" t="str">
        <f t="shared" si="34"/>
        <v>NÃO ATENDE</v>
      </c>
      <c r="BP67" s="31" t="str">
        <f t="shared" si="35"/>
        <v>NÃO ATENDE</v>
      </c>
      <c r="BQ67" s="31" t="str">
        <f t="shared" si="49"/>
        <v>ATENDE</v>
      </c>
      <c r="BR67" s="36" t="str">
        <f t="shared" si="50"/>
        <v>C4</v>
      </c>
      <c r="BS67" s="36" t="str">
        <f t="shared" si="51"/>
        <v>P6</v>
      </c>
      <c r="BT67" s="37">
        <f t="shared" si="52"/>
        <v>-1</v>
      </c>
      <c r="BU67" s="34"/>
      <c r="BV67" s="34"/>
      <c r="BW67" s="36">
        <f>IF(BS67="-","-",_xlfn.XLOOKUP(BS67,ABNT5101!$B$4:$B$9,ABNT5101!$C$4:$C$9))</f>
        <v>3</v>
      </c>
      <c r="BX67" s="36">
        <f>IF(BS67="-","-",_xlfn.XLOOKUP(BS67,ABNT5101!$B$4:$B$9,ABNT5101!$D$4:$D$9))</f>
        <v>0.6</v>
      </c>
      <c r="BY67" s="31" t="str">
        <f t="shared" si="53"/>
        <v>NÃO ATENDE</v>
      </c>
      <c r="BZ67" s="31" t="str">
        <f t="shared" si="54"/>
        <v>NÃO ATENDE</v>
      </c>
      <c r="CA67" s="31" t="str">
        <f t="shared" si="55"/>
        <v>NÃO ATENDE</v>
      </c>
      <c r="CB67" s="36" t="str">
        <f t="shared" si="56"/>
        <v>P6</v>
      </c>
      <c r="CC67" s="37">
        <f t="shared" si="57"/>
        <v>-1</v>
      </c>
      <c r="CD67" s="38"/>
      <c r="CE67" s="38"/>
      <c r="CF67" s="31">
        <f>IF(CB67="-","-",_xlfn.XLOOKUP(CB67,ABNT5101!$B$4:$B$9,ABNT5101!$C$4:$C$9))</f>
        <v>3</v>
      </c>
      <c r="CG67" s="36">
        <f>IF(CB67="-","-",_xlfn.XLOOKUP(CB67,ABNT5101!$B$4:$B$9,ABNT5101!$D$4:$D$9))</f>
        <v>0.6</v>
      </c>
      <c r="CH67" s="31" t="str">
        <f t="shared" si="58"/>
        <v>NÃO ATENDE</v>
      </c>
      <c r="CI67" s="31" t="str">
        <f t="shared" si="59"/>
        <v>NÃO ATENDE</v>
      </c>
      <c r="CJ67" s="31" t="str">
        <f t="shared" si="60"/>
        <v>NÃO ATENDE</v>
      </c>
      <c r="CK67" s="39" t="e">
        <f>_xlfn.XLOOKUP(CL67,'Banco de dados'!$B:$B,'Banco de dados'!$D:$D)</f>
        <v>#N/A</v>
      </c>
      <c r="CL67" s="40"/>
      <c r="CM67" s="39" t="e">
        <f>_xlfn.XLOOKUP(CL67,'Banco de dados'!$B:$B,'Banco de dados'!$E:$E)</f>
        <v>#N/A</v>
      </c>
      <c r="CN67" s="39"/>
      <c r="CO67" s="39" t="e">
        <f>IF(CN67="-","-",_xlfn.XLOOKUP(CN67,'Banco de dados'!$B:$B,'Banco de dados'!$E:$E))</f>
        <v>#N/A</v>
      </c>
      <c r="CP67" s="52">
        <f t="shared" si="61"/>
        <v>1</v>
      </c>
      <c r="CQ67" s="39" t="e">
        <f>_xlfn.XLOOKUP(CL67,'Banco de dados'!$B:$B,'Banco de dados'!$H:$H)</f>
        <v>#N/A</v>
      </c>
      <c r="CR67" s="23" t="e">
        <f t="array" aca="1" ref="CR67" ca="1">_xludf.xlookup(CN67,'Banco de dados'!$B:$B,'Banco de dados'!$H:$H)</f>
        <v>#NAME?</v>
      </c>
      <c r="CS67" s="53" t="e">
        <f t="array" aca="1" ref="CS67" ca="1">_xludf.xlookup(CL67,'Banco de dados'!$B:$B,'Banco de dados'!$F:$F)</f>
        <v>#NAME?</v>
      </c>
      <c r="CT67" s="23" t="e">
        <f t="array" aca="1" ref="CT67" ca="1">_xludf.xlookup(CN67,'Banco de dados'!$B:$B,'Banco de dados'!$F:$F)</f>
        <v>#NAME?</v>
      </c>
      <c r="CU67" s="42"/>
      <c r="CV67" s="42"/>
      <c r="CW67" s="39" t="str">
        <f>IF(AJ67=0.5,"Suporte",IF(AND(AJ67&gt;='Braços de IP'!$B$9,AJ67&lt;='Braços de IP'!$D$9),'Braços de IP'!$E$9,IF(AND(AJ67&gt;='Braços de IP'!$B$10,AJ67&lt;='Braços de IP'!$D$10),'Braços de IP'!$E$10,IF(AND(AJ67&gt;='Braços de IP'!$B$11,AJ67&lt;='Braços de IP'!$D$11),'Braços de IP'!$E$11,IF(AND(AJ67&gt;='Braços de IP'!$B$12,AJ67&lt;='Braços de IP'!$D$12),'Braços de IP'!$E$12,IF(AND(AJ67&gt;='Braços de IP'!$B$13,AJ67&lt;='Braços de IP'!$D$13),'Braços de IP'!$E$13,IF(AND(AJ67&gt;='Braços de IP'!$B$14,AJ67&lt;='Braços de IP'!$D$14),'Braços de IP'!$E$14,"ERRO")))))))</f>
        <v>Médio I</v>
      </c>
      <c r="CX67" s="42"/>
      <c r="CY67" s="39"/>
      <c r="CZ67" s="43" t="str">
        <f>IF($CX67="","",VLOOKUP($CX67,'Braços de IP'!$E$9:$I$15,5,0))</f>
        <v/>
      </c>
      <c r="DA67" s="39"/>
      <c r="DB67" s="39"/>
      <c r="DC67" s="39"/>
      <c r="DD67" s="39"/>
      <c r="DE67" s="39"/>
      <c r="DF67" s="39"/>
      <c r="DG67" s="44" t="e">
        <f t="shared" si="62"/>
        <v>#N/A</v>
      </c>
      <c r="DH67" s="45">
        <f t="shared" si="63"/>
        <v>90</v>
      </c>
      <c r="DI67" s="44" t="e">
        <f t="shared" si="64"/>
        <v>#N/A</v>
      </c>
      <c r="DJ67" s="44" t="e">
        <f t="shared" si="65"/>
        <v>#N/A</v>
      </c>
      <c r="DK67" s="47"/>
      <c r="DL67" s="48"/>
      <c r="DM67" s="49"/>
      <c r="DN67" s="23" t="s">
        <v>148</v>
      </c>
      <c r="DO67" s="23"/>
      <c r="DP67" s="5"/>
      <c r="DQ67" s="50" t="e">
        <f t="shared" si="66"/>
        <v>#VALUE!</v>
      </c>
      <c r="DR67" s="5"/>
      <c r="DS67" s="5" t="s">
        <v>198</v>
      </c>
      <c r="DT67" s="5" t="e">
        <f>SUM(#REF!)</f>
        <v>#REF!</v>
      </c>
      <c r="DU67" s="50" t="e">
        <f>SUM(#REF!)</f>
        <v>#REF!</v>
      </c>
      <c r="DV67" s="5"/>
      <c r="DW67" s="5"/>
    </row>
    <row r="68" spans="1:127" ht="15.75" hidden="1" customHeight="1" x14ac:dyDescent="0.3">
      <c r="B68" s="5"/>
      <c r="C68" s="5"/>
      <c r="D68" s="5"/>
      <c r="E68" s="22" t="s">
        <v>200</v>
      </c>
      <c r="F68" s="22" t="s">
        <v>164</v>
      </c>
      <c r="G68" s="23" t="s">
        <v>201</v>
      </c>
      <c r="H68" s="23">
        <v>-23.384105000000002</v>
      </c>
      <c r="I68" s="23">
        <v>-46.857759999999999</v>
      </c>
      <c r="J68" s="24" t="s">
        <v>139</v>
      </c>
      <c r="K68" s="25"/>
      <c r="L68" s="24" t="s">
        <v>140</v>
      </c>
      <c r="M68" s="24" t="s">
        <v>141</v>
      </c>
      <c r="N68" s="26">
        <v>90</v>
      </c>
      <c r="O68" s="27" t="s">
        <v>142</v>
      </c>
      <c r="P68" s="27" t="s">
        <v>143</v>
      </c>
      <c r="Q68" s="26">
        <f t="shared" si="42"/>
        <v>180</v>
      </c>
      <c r="R68" s="27">
        <v>2</v>
      </c>
      <c r="S68" s="28">
        <v>2</v>
      </c>
      <c r="T68" s="28">
        <v>6.5</v>
      </c>
      <c r="U68" s="23"/>
      <c r="V68" s="23"/>
      <c r="W68" s="29"/>
      <c r="X68" s="28" t="s">
        <v>153</v>
      </c>
      <c r="Y68" s="27"/>
      <c r="Z68" s="27"/>
      <c r="AA68" s="27"/>
      <c r="AB68" s="27"/>
      <c r="AC68" s="27"/>
      <c r="AD68" s="27" t="s">
        <v>144</v>
      </c>
      <c r="AE68" s="27" t="s">
        <v>145</v>
      </c>
      <c r="AF68" s="27">
        <v>38</v>
      </c>
      <c r="AG68" s="27">
        <v>8.5</v>
      </c>
      <c r="AH68" s="27">
        <v>1</v>
      </c>
      <c r="AI68" s="27">
        <v>0.55000000000000004</v>
      </c>
      <c r="AJ68" s="27">
        <v>2.2000000000000002</v>
      </c>
      <c r="AK68" s="27">
        <f t="shared" si="43"/>
        <v>1.6500000000000001</v>
      </c>
      <c r="AL68" s="27" t="s">
        <v>143</v>
      </c>
      <c r="AM68" s="27" t="s">
        <v>143</v>
      </c>
      <c r="AN68" s="27"/>
      <c r="AO68" s="27">
        <f t="shared" si="44"/>
        <v>2</v>
      </c>
      <c r="AP68" s="27"/>
      <c r="AQ68" s="27"/>
      <c r="AR68" s="27"/>
      <c r="AS68" s="27"/>
      <c r="AT68" s="27"/>
      <c r="AU68" s="27"/>
      <c r="AV68" s="27">
        <f t="shared" si="45"/>
        <v>0</v>
      </c>
      <c r="AW68" s="27"/>
      <c r="AX68" s="28">
        <f>VLOOKUP(J68,ABNT5101!$I$3:$J$9,2)</f>
        <v>7.5</v>
      </c>
      <c r="AY68" s="28">
        <f>VLOOKUP(J68,ABNT5101!$I$3:$M$9,5)</f>
        <v>0.18</v>
      </c>
      <c r="AZ68" s="28" t="str">
        <f>_xlfn.XLOOKUP(J68,ABNT5101!I:I,ABNT5101!L:L)</f>
        <v>-</v>
      </c>
      <c r="BA68" s="28">
        <f>_xlfn.XLOOKUP(J68,ABNT5101!$I:$I,ABNT5101!M:M)</f>
        <v>0.18</v>
      </c>
      <c r="BB68" s="28" t="str">
        <f>_xlfn.XLOOKUP(J68,ABNT5101!$I:$I,ABNT5101!N:N)</f>
        <v>-</v>
      </c>
      <c r="BC68" s="28">
        <f>_xlfn.XLOOKUP(J68,ABNT5101!$I:$I,ABNT5101!O:O)</f>
        <v>16</v>
      </c>
      <c r="BD68" s="31" t="str">
        <f t="shared" si="46"/>
        <v>NÃO ATENDE</v>
      </c>
      <c r="BE68" s="32">
        <f t="shared" si="41"/>
        <v>-1</v>
      </c>
      <c r="BF68" s="32">
        <f t="shared" si="40"/>
        <v>-1</v>
      </c>
      <c r="BG68" s="32" t="str">
        <f t="shared" si="47"/>
        <v>-</v>
      </c>
      <c r="BH68" s="33"/>
      <c r="BI68" s="33"/>
      <c r="BJ68" s="33"/>
      <c r="BK68" s="33"/>
      <c r="BL68" s="33"/>
      <c r="BM68" s="34"/>
      <c r="BN68" s="31" t="str">
        <f t="shared" si="48"/>
        <v>NÃO ATENDE</v>
      </c>
      <c r="BO68" s="31" t="str">
        <f t="shared" si="34"/>
        <v>NÃO ATENDE</v>
      </c>
      <c r="BP68" s="31" t="str">
        <f t="shared" si="35"/>
        <v>NÃO ATENDE</v>
      </c>
      <c r="BQ68" s="31" t="str">
        <f t="shared" si="49"/>
        <v>ATENDE</v>
      </c>
      <c r="BR68" s="36" t="str">
        <f t="shared" si="50"/>
        <v>C5</v>
      </c>
      <c r="BS68" s="36" t="str">
        <f t="shared" si="51"/>
        <v>P6</v>
      </c>
      <c r="BT68" s="37">
        <f t="shared" si="52"/>
        <v>-1</v>
      </c>
      <c r="BU68" s="34"/>
      <c r="BV68" s="34"/>
      <c r="BW68" s="36">
        <f>IF(BS68="-","-",_xlfn.XLOOKUP(BS68,ABNT5101!$B$4:$B$9,ABNT5101!$C$4:$C$9))</f>
        <v>3</v>
      </c>
      <c r="BX68" s="36">
        <f>IF(BS68="-","-",_xlfn.XLOOKUP(BS68,ABNT5101!$B$4:$B$9,ABNT5101!$D$4:$D$9))</f>
        <v>0.6</v>
      </c>
      <c r="BY68" s="31" t="str">
        <f t="shared" si="53"/>
        <v>NÃO ATENDE</v>
      </c>
      <c r="BZ68" s="31" t="str">
        <f t="shared" si="54"/>
        <v>NÃO ATENDE</v>
      </c>
      <c r="CA68" s="31" t="str">
        <f t="shared" si="55"/>
        <v>NÃO ATENDE</v>
      </c>
      <c r="CB68" s="36" t="str">
        <f t="shared" si="56"/>
        <v>P6</v>
      </c>
      <c r="CC68" s="37">
        <f t="shared" si="57"/>
        <v>-1</v>
      </c>
      <c r="CD68" s="38"/>
      <c r="CE68" s="38"/>
      <c r="CF68" s="31">
        <f>IF(CB68="-","-",_xlfn.XLOOKUP(CB68,ABNT5101!$B$4:$B$9,ABNT5101!$C$4:$C$9))</f>
        <v>3</v>
      </c>
      <c r="CG68" s="36">
        <f>IF(CB68="-","-",_xlfn.XLOOKUP(CB68,ABNT5101!$B$4:$B$9,ABNT5101!$D$4:$D$9))</f>
        <v>0.6</v>
      </c>
      <c r="CH68" s="31" t="str">
        <f t="shared" si="58"/>
        <v>NÃO ATENDE</v>
      </c>
      <c r="CI68" s="31" t="str">
        <f t="shared" si="59"/>
        <v>NÃO ATENDE</v>
      </c>
      <c r="CJ68" s="31" t="str">
        <f t="shared" si="60"/>
        <v>NÃO ATENDE</v>
      </c>
      <c r="CK68" s="39" t="e">
        <f>_xlfn.XLOOKUP(CL68,'Banco de dados'!$B:$B,'Banco de dados'!$D:$D)</f>
        <v>#N/A</v>
      </c>
      <c r="CL68" s="40"/>
      <c r="CM68" s="39" t="e">
        <f>_xlfn.XLOOKUP(CL68,'Banco de dados'!$B:$B,'Banco de dados'!$E:$E)</f>
        <v>#N/A</v>
      </c>
      <c r="CN68" s="39"/>
      <c r="CO68" s="39" t="e">
        <f>IF(CN68="-","-",_xlfn.XLOOKUP(CN68,'Banco de dados'!$B:$B,'Banco de dados'!$E:$E))</f>
        <v>#N/A</v>
      </c>
      <c r="CP68" s="52">
        <f t="shared" si="61"/>
        <v>1</v>
      </c>
      <c r="CQ68" s="39" t="e">
        <f>_xlfn.XLOOKUP(CL68,'Banco de dados'!$B:$B,'Banco de dados'!$H:$H)</f>
        <v>#N/A</v>
      </c>
      <c r="CR68" s="23" t="e">
        <f t="array" aca="1" ref="CR68" ca="1">_xludf.xlookup(CN68,'Banco de dados'!$B:$B,'Banco de dados'!$H:$H)</f>
        <v>#NAME?</v>
      </c>
      <c r="CS68" s="53" t="e">
        <f t="array" aca="1" ref="CS68" ca="1">_xludf.xlookup(CL68,'Banco de dados'!$B:$B,'Banco de dados'!$F:$F)</f>
        <v>#NAME?</v>
      </c>
      <c r="CT68" s="23" t="e">
        <f t="array" aca="1" ref="CT68" ca="1">_xludf.xlookup(CN68,'Banco de dados'!$B:$B,'Banco de dados'!$F:$F)</f>
        <v>#NAME?</v>
      </c>
      <c r="CU68" s="42"/>
      <c r="CV68" s="42"/>
      <c r="CW68" s="39" t="str">
        <f>IF(AJ68=0.5,"Suporte",IF(AND(AJ68&gt;='Braços de IP'!$B$9,AJ68&lt;='Braços de IP'!$D$9),'Braços de IP'!$E$9,IF(AND(AJ68&gt;='Braços de IP'!$B$10,AJ68&lt;='Braços de IP'!$D$10),'Braços de IP'!$E$10,IF(AND(AJ68&gt;='Braços de IP'!$B$11,AJ68&lt;='Braços de IP'!$D$11),'Braços de IP'!$E$11,IF(AND(AJ68&gt;='Braços de IP'!$B$12,AJ68&lt;='Braços de IP'!$D$12),'Braços de IP'!$E$12,IF(AND(AJ68&gt;='Braços de IP'!$B$13,AJ68&lt;='Braços de IP'!$D$13),'Braços de IP'!$E$13,IF(AND(AJ68&gt;='Braços de IP'!$B$14,AJ68&lt;='Braços de IP'!$D$14),'Braços de IP'!$E$14,"ERRO")))))))</f>
        <v>Médio I</v>
      </c>
      <c r="CX68" s="42"/>
      <c r="CY68" s="39" t="str">
        <f>IF($CX68="","",VLOOKUP($CX68,'Braços de IP'!$E$9:$I$15,2,0))</f>
        <v/>
      </c>
      <c r="CZ68" s="43" t="str">
        <f>IF($CX68="","",VLOOKUP($CX68,'Braços de IP'!$E$9:$I$15,5,0))</f>
        <v/>
      </c>
      <c r="DA68" s="39"/>
      <c r="DB68" s="39"/>
      <c r="DC68" s="39"/>
      <c r="DD68" s="39"/>
      <c r="DE68" s="39"/>
      <c r="DF68" s="39"/>
      <c r="DG68" s="44" t="e">
        <f t="shared" si="62"/>
        <v>#N/A</v>
      </c>
      <c r="DH68" s="45">
        <f t="shared" si="63"/>
        <v>90</v>
      </c>
      <c r="DI68" s="44" t="e">
        <f t="shared" si="64"/>
        <v>#N/A</v>
      </c>
      <c r="DJ68" s="44" t="e">
        <f t="shared" si="65"/>
        <v>#N/A</v>
      </c>
      <c r="DK68" s="47"/>
      <c r="DL68" s="48"/>
      <c r="DM68" s="49"/>
      <c r="DN68" s="23" t="s">
        <v>148</v>
      </c>
      <c r="DO68" s="23"/>
      <c r="DP68" s="5"/>
      <c r="DQ68" s="50" t="e">
        <f t="shared" si="66"/>
        <v>#VALUE!</v>
      </c>
      <c r="DR68" s="5"/>
      <c r="DS68" s="5" t="s">
        <v>198</v>
      </c>
      <c r="DT68" s="5" t="e">
        <f>SUM(#REF!)</f>
        <v>#REF!</v>
      </c>
      <c r="DU68" s="50" t="e">
        <f>SUM(#REF!)</f>
        <v>#REF!</v>
      </c>
      <c r="DV68" s="5"/>
      <c r="DW68" s="5"/>
    </row>
    <row r="69" spans="1:127" ht="15.75" hidden="1" customHeight="1" x14ac:dyDescent="0.3">
      <c r="B69" s="5"/>
      <c r="C69" s="5"/>
      <c r="D69" s="5"/>
      <c r="E69" s="22" t="s">
        <v>200</v>
      </c>
      <c r="F69" s="22" t="s">
        <v>164</v>
      </c>
      <c r="G69" s="23" t="s">
        <v>201</v>
      </c>
      <c r="H69" s="23">
        <v>-23.384105000000002</v>
      </c>
      <c r="I69" s="23">
        <v>-46.857759999999999</v>
      </c>
      <c r="J69" s="24" t="s">
        <v>139</v>
      </c>
      <c r="K69" s="25"/>
      <c r="L69" s="24" t="s">
        <v>140</v>
      </c>
      <c r="M69" s="24" t="s">
        <v>141</v>
      </c>
      <c r="N69" s="26">
        <v>90</v>
      </c>
      <c r="O69" s="27" t="s">
        <v>142</v>
      </c>
      <c r="P69" s="27" t="s">
        <v>143</v>
      </c>
      <c r="Q69" s="26">
        <f t="shared" si="42"/>
        <v>180</v>
      </c>
      <c r="R69" s="27">
        <v>2</v>
      </c>
      <c r="S69" s="28">
        <v>2</v>
      </c>
      <c r="T69" s="28">
        <v>6.5</v>
      </c>
      <c r="U69" s="23"/>
      <c r="V69" s="23"/>
      <c r="W69" s="29"/>
      <c r="X69" s="28" t="s">
        <v>153</v>
      </c>
      <c r="Y69" s="27"/>
      <c r="Z69" s="27"/>
      <c r="AA69" s="27"/>
      <c r="AB69" s="27"/>
      <c r="AC69" s="27"/>
      <c r="AD69" s="27" t="s">
        <v>144</v>
      </c>
      <c r="AE69" s="27" t="s">
        <v>145</v>
      </c>
      <c r="AF69" s="27">
        <v>38</v>
      </c>
      <c r="AG69" s="27">
        <v>8.5</v>
      </c>
      <c r="AH69" s="27">
        <v>1</v>
      </c>
      <c r="AI69" s="27">
        <v>0.55000000000000004</v>
      </c>
      <c r="AJ69" s="27">
        <v>2.2000000000000002</v>
      </c>
      <c r="AK69" s="27">
        <f t="shared" si="43"/>
        <v>1.6500000000000001</v>
      </c>
      <c r="AL69" s="27" t="s">
        <v>143</v>
      </c>
      <c r="AM69" s="27" t="s">
        <v>143</v>
      </c>
      <c r="AN69" s="27"/>
      <c r="AO69" s="27">
        <f t="shared" si="44"/>
        <v>2</v>
      </c>
      <c r="AP69" s="27"/>
      <c r="AQ69" s="27"/>
      <c r="AR69" s="27"/>
      <c r="AS69" s="27"/>
      <c r="AT69" s="27"/>
      <c r="AU69" s="27"/>
      <c r="AV69" s="27">
        <f t="shared" si="45"/>
        <v>0</v>
      </c>
      <c r="AW69" s="27"/>
      <c r="AX69" s="28">
        <f>VLOOKUP(J69,ABNT5101!$I$3:$J$9,2)</f>
        <v>7.5</v>
      </c>
      <c r="AY69" s="28">
        <f>VLOOKUP(J69,ABNT5101!$I$3:$M$9,5)</f>
        <v>0.18</v>
      </c>
      <c r="AZ69" s="28" t="str">
        <f>_xlfn.XLOOKUP(J69,ABNT5101!I:I,ABNT5101!L:L)</f>
        <v>-</v>
      </c>
      <c r="BA69" s="28">
        <f>_xlfn.XLOOKUP(J69,ABNT5101!$I:$I,ABNT5101!M:M)</f>
        <v>0.18</v>
      </c>
      <c r="BB69" s="28" t="str">
        <f>_xlfn.XLOOKUP(J69,ABNT5101!$I:$I,ABNT5101!N:N)</f>
        <v>-</v>
      </c>
      <c r="BC69" s="28">
        <f>_xlfn.XLOOKUP(J69,ABNT5101!$I:$I,ABNT5101!O:O)</f>
        <v>16</v>
      </c>
      <c r="BD69" s="31" t="str">
        <f t="shared" si="46"/>
        <v>NÃO ATENDE</v>
      </c>
      <c r="BE69" s="32">
        <f t="shared" si="41"/>
        <v>-1</v>
      </c>
      <c r="BF69" s="32">
        <f t="shared" si="40"/>
        <v>-1</v>
      </c>
      <c r="BG69" s="32" t="str">
        <f t="shared" si="47"/>
        <v>-</v>
      </c>
      <c r="BH69" s="33"/>
      <c r="BI69" s="33"/>
      <c r="BJ69" s="33"/>
      <c r="BK69" s="33"/>
      <c r="BL69" s="33"/>
      <c r="BM69" s="34"/>
      <c r="BN69" s="31" t="str">
        <f t="shared" si="48"/>
        <v>NÃO ATENDE</v>
      </c>
      <c r="BO69" s="31" t="str">
        <f t="shared" si="34"/>
        <v>NÃO ATENDE</v>
      </c>
      <c r="BP69" s="31" t="str">
        <f t="shared" si="35"/>
        <v>NÃO ATENDE</v>
      </c>
      <c r="BQ69" s="31" t="str">
        <f t="shared" si="49"/>
        <v>ATENDE</v>
      </c>
      <c r="BR69" s="36" t="str">
        <f t="shared" si="50"/>
        <v>C5</v>
      </c>
      <c r="BS69" s="36" t="str">
        <f t="shared" si="51"/>
        <v>P6</v>
      </c>
      <c r="BT69" s="37">
        <f t="shared" si="52"/>
        <v>-1</v>
      </c>
      <c r="BU69" s="34"/>
      <c r="BV69" s="34"/>
      <c r="BW69" s="36">
        <f>IF(BS69="-","-",_xlfn.XLOOKUP(BS69,ABNT5101!$B$4:$B$9,ABNT5101!$C$4:$C$9))</f>
        <v>3</v>
      </c>
      <c r="BX69" s="36">
        <f>IF(BS69="-","-",_xlfn.XLOOKUP(BS69,ABNT5101!$B$4:$B$9,ABNT5101!$D$4:$D$9))</f>
        <v>0.6</v>
      </c>
      <c r="BY69" s="31" t="str">
        <f t="shared" si="53"/>
        <v>NÃO ATENDE</v>
      </c>
      <c r="BZ69" s="31" t="str">
        <f t="shared" si="54"/>
        <v>NÃO ATENDE</v>
      </c>
      <c r="CA69" s="31" t="str">
        <f t="shared" si="55"/>
        <v>NÃO ATENDE</v>
      </c>
      <c r="CB69" s="36" t="str">
        <f t="shared" si="56"/>
        <v>P6</v>
      </c>
      <c r="CC69" s="37">
        <f t="shared" si="57"/>
        <v>-1</v>
      </c>
      <c r="CD69" s="38"/>
      <c r="CE69" s="38"/>
      <c r="CF69" s="31">
        <f>IF(CB69="-","-",_xlfn.XLOOKUP(CB69,ABNT5101!$B$4:$B$9,ABNT5101!$C$4:$C$9))</f>
        <v>3</v>
      </c>
      <c r="CG69" s="36">
        <f>IF(CB69="-","-",_xlfn.XLOOKUP(CB69,ABNT5101!$B$4:$B$9,ABNT5101!$D$4:$D$9))</f>
        <v>0.6</v>
      </c>
      <c r="CH69" s="31" t="str">
        <f t="shared" si="58"/>
        <v>NÃO ATENDE</v>
      </c>
      <c r="CI69" s="31" t="str">
        <f t="shared" si="59"/>
        <v>NÃO ATENDE</v>
      </c>
      <c r="CJ69" s="31" t="str">
        <f t="shared" si="60"/>
        <v>NÃO ATENDE</v>
      </c>
      <c r="CK69" s="39" t="e">
        <f>_xlfn.XLOOKUP(CL69,'Banco de dados'!$B:$B,'Banco de dados'!$D:$D)</f>
        <v>#N/A</v>
      </c>
      <c r="CL69" s="40"/>
      <c r="CM69" s="39" t="e">
        <f>_xlfn.XLOOKUP(CL69,'Banco de dados'!$B:$B,'Banco de dados'!$E:$E)</f>
        <v>#N/A</v>
      </c>
      <c r="CN69" s="39"/>
      <c r="CO69" s="39" t="e">
        <f>IF(CN69="-","-",_xlfn.XLOOKUP(CN69,'Banco de dados'!$B:$B,'Banco de dados'!$E:$E))</f>
        <v>#N/A</v>
      </c>
      <c r="CP69" s="52">
        <f t="shared" si="61"/>
        <v>1</v>
      </c>
      <c r="CQ69" s="39" t="e">
        <f>_xlfn.XLOOKUP(CL69,'Banco de dados'!$B:$B,'Banco de dados'!$H:$H)</f>
        <v>#N/A</v>
      </c>
      <c r="CR69" s="23" t="e">
        <f t="array" aca="1" ref="CR69" ca="1">_xludf.xlookup(CN69,'Banco de dados'!$B:$B,'Banco de dados'!$H:$H)</f>
        <v>#NAME?</v>
      </c>
      <c r="CS69" s="53" t="e">
        <f t="array" aca="1" ref="CS69" ca="1">_xludf.xlookup(CL69,'Banco de dados'!$B:$B,'Banco de dados'!$F:$F)</f>
        <v>#NAME?</v>
      </c>
      <c r="CT69" s="23" t="e">
        <f t="array" aca="1" ref="CT69" ca="1">_xludf.xlookup(CN69,'Banco de dados'!$B:$B,'Banco de dados'!$F:$F)</f>
        <v>#NAME?</v>
      </c>
      <c r="CU69" s="42"/>
      <c r="CV69" s="42"/>
      <c r="CW69" s="39" t="str">
        <f>IF(AJ69=0.5,"Suporte",IF(AND(AJ69&gt;='Braços de IP'!$B$9,AJ69&lt;='Braços de IP'!$D$9),'Braços de IP'!$E$9,IF(AND(AJ69&gt;='Braços de IP'!$B$10,AJ69&lt;='Braços de IP'!$D$10),'Braços de IP'!$E$10,IF(AND(AJ69&gt;='Braços de IP'!$B$11,AJ69&lt;='Braços de IP'!$D$11),'Braços de IP'!$E$11,IF(AND(AJ69&gt;='Braços de IP'!$B$12,AJ69&lt;='Braços de IP'!$D$12),'Braços de IP'!$E$12,IF(AND(AJ69&gt;='Braços de IP'!$B$13,AJ69&lt;='Braços de IP'!$D$13),'Braços de IP'!$E$13,IF(AND(AJ69&gt;='Braços de IP'!$B$14,AJ69&lt;='Braços de IP'!$D$14),'Braços de IP'!$E$14,"ERRO")))))))</f>
        <v>Médio I</v>
      </c>
      <c r="CX69" s="42"/>
      <c r="CY69" s="39" t="str">
        <f>IF($CX69="","",VLOOKUP($CX69,'Braços de IP'!$E$9:$I$15,2,0))</f>
        <v/>
      </c>
      <c r="CZ69" s="43" t="str">
        <f>IF($CX69="","",VLOOKUP($CX69,'Braços de IP'!$E$9:$I$15,5,0))</f>
        <v/>
      </c>
      <c r="DA69" s="39"/>
      <c r="DB69" s="39"/>
      <c r="DC69" s="39"/>
      <c r="DD69" s="39"/>
      <c r="DE69" s="39"/>
      <c r="DF69" s="39"/>
      <c r="DG69" s="44" t="e">
        <f t="shared" si="62"/>
        <v>#N/A</v>
      </c>
      <c r="DH69" s="45">
        <f t="shared" si="63"/>
        <v>90</v>
      </c>
      <c r="DI69" s="44" t="e">
        <f t="shared" si="64"/>
        <v>#N/A</v>
      </c>
      <c r="DJ69" s="44" t="e">
        <f t="shared" si="65"/>
        <v>#N/A</v>
      </c>
      <c r="DK69" s="47"/>
      <c r="DL69" s="48"/>
      <c r="DM69" s="49"/>
      <c r="DN69" s="23" t="s">
        <v>148</v>
      </c>
      <c r="DO69" s="23"/>
      <c r="DP69" s="5"/>
      <c r="DQ69" s="50" t="e">
        <f t="shared" si="66"/>
        <v>#VALUE!</v>
      </c>
      <c r="DR69" s="5"/>
      <c r="DS69" s="5" t="s">
        <v>198</v>
      </c>
      <c r="DT69" s="5" t="e">
        <f>SUM(#REF!)</f>
        <v>#REF!</v>
      </c>
      <c r="DU69" s="50" t="e">
        <f>SUM(#REF!)</f>
        <v>#REF!</v>
      </c>
      <c r="DV69" s="5"/>
      <c r="DW69" s="5"/>
    </row>
    <row r="70" spans="1:127" ht="15.75" hidden="1" customHeight="1" x14ac:dyDescent="0.3">
      <c r="B70" s="5"/>
      <c r="C70" s="5"/>
      <c r="D70" s="5"/>
      <c r="E70" s="22" t="s">
        <v>200</v>
      </c>
      <c r="F70" s="22" t="s">
        <v>164</v>
      </c>
      <c r="G70" s="23" t="s">
        <v>201</v>
      </c>
      <c r="H70" s="23">
        <v>-23.384105000000002</v>
      </c>
      <c r="I70" s="23">
        <v>-46.857759999999999</v>
      </c>
      <c r="J70" s="24" t="s">
        <v>139</v>
      </c>
      <c r="K70" s="25"/>
      <c r="L70" s="24" t="s">
        <v>140</v>
      </c>
      <c r="M70" s="24" t="s">
        <v>141</v>
      </c>
      <c r="N70" s="26">
        <v>90</v>
      </c>
      <c r="O70" s="27" t="s">
        <v>142</v>
      </c>
      <c r="P70" s="27" t="s">
        <v>143</v>
      </c>
      <c r="Q70" s="26">
        <f t="shared" si="42"/>
        <v>180</v>
      </c>
      <c r="R70" s="27">
        <v>2</v>
      </c>
      <c r="S70" s="28">
        <v>2</v>
      </c>
      <c r="T70" s="28">
        <v>6.5</v>
      </c>
      <c r="U70" s="23"/>
      <c r="V70" s="23"/>
      <c r="W70" s="29"/>
      <c r="X70" s="28" t="s">
        <v>153</v>
      </c>
      <c r="Y70" s="27"/>
      <c r="Z70" s="27"/>
      <c r="AA70" s="27"/>
      <c r="AB70" s="27"/>
      <c r="AC70" s="27"/>
      <c r="AD70" s="27" t="s">
        <v>144</v>
      </c>
      <c r="AE70" s="27" t="s">
        <v>145</v>
      </c>
      <c r="AF70" s="27">
        <v>38</v>
      </c>
      <c r="AG70" s="27">
        <v>8.5</v>
      </c>
      <c r="AH70" s="27">
        <v>1</v>
      </c>
      <c r="AI70" s="27">
        <v>0.55000000000000004</v>
      </c>
      <c r="AJ70" s="27">
        <v>2.2000000000000002</v>
      </c>
      <c r="AK70" s="27">
        <f t="shared" si="43"/>
        <v>1.6500000000000001</v>
      </c>
      <c r="AL70" s="27" t="s">
        <v>143</v>
      </c>
      <c r="AM70" s="27" t="s">
        <v>143</v>
      </c>
      <c r="AN70" s="27"/>
      <c r="AO70" s="27">
        <f t="shared" si="44"/>
        <v>2</v>
      </c>
      <c r="AP70" s="27"/>
      <c r="AQ70" s="27"/>
      <c r="AR70" s="27"/>
      <c r="AS70" s="27"/>
      <c r="AT70" s="27"/>
      <c r="AU70" s="27"/>
      <c r="AV70" s="27">
        <f t="shared" si="45"/>
        <v>0</v>
      </c>
      <c r="AW70" s="27"/>
      <c r="AX70" s="28">
        <f>VLOOKUP(J70,ABNT5101!$I$3:$J$9,2)</f>
        <v>7.5</v>
      </c>
      <c r="AY70" s="28">
        <f>VLOOKUP(J70,ABNT5101!$I$3:$M$9,5)</f>
        <v>0.18</v>
      </c>
      <c r="AZ70" s="28" t="str">
        <f>_xlfn.XLOOKUP(J70,ABNT5101!I:I,ABNT5101!L:L)</f>
        <v>-</v>
      </c>
      <c r="BA70" s="28">
        <f>_xlfn.XLOOKUP(J70,ABNT5101!$I:$I,ABNT5101!M:M)</f>
        <v>0.18</v>
      </c>
      <c r="BB70" s="28" t="str">
        <f>_xlfn.XLOOKUP(J70,ABNT5101!$I:$I,ABNT5101!N:N)</f>
        <v>-</v>
      </c>
      <c r="BC70" s="28">
        <f>_xlfn.XLOOKUP(J70,ABNT5101!$I:$I,ABNT5101!O:O)</f>
        <v>16</v>
      </c>
      <c r="BD70" s="31" t="str">
        <f t="shared" si="46"/>
        <v>NÃO ATENDE</v>
      </c>
      <c r="BE70" s="32">
        <f t="shared" si="41"/>
        <v>-1</v>
      </c>
      <c r="BF70" s="32">
        <f t="shared" si="40"/>
        <v>-1</v>
      </c>
      <c r="BG70" s="32" t="str">
        <f t="shared" si="47"/>
        <v>-</v>
      </c>
      <c r="BH70" s="33"/>
      <c r="BI70" s="33"/>
      <c r="BJ70" s="33"/>
      <c r="BK70" s="33"/>
      <c r="BL70" s="33"/>
      <c r="BM70" s="34"/>
      <c r="BN70" s="31" t="str">
        <f t="shared" si="48"/>
        <v>NÃO ATENDE</v>
      </c>
      <c r="BO70" s="31" t="str">
        <f t="shared" si="34"/>
        <v>NÃO ATENDE</v>
      </c>
      <c r="BP70" s="31" t="str">
        <f t="shared" si="35"/>
        <v>NÃO ATENDE</v>
      </c>
      <c r="BQ70" s="31" t="str">
        <f t="shared" si="49"/>
        <v>ATENDE</v>
      </c>
      <c r="BR70" s="36" t="str">
        <f t="shared" si="50"/>
        <v>C5</v>
      </c>
      <c r="BS70" s="36" t="str">
        <f t="shared" si="51"/>
        <v>P6</v>
      </c>
      <c r="BT70" s="37">
        <f t="shared" si="52"/>
        <v>-1</v>
      </c>
      <c r="BU70" s="34"/>
      <c r="BV70" s="34"/>
      <c r="BW70" s="36">
        <f>IF(BS70="-","-",_xlfn.XLOOKUP(BS70,ABNT5101!$B$4:$B$9,ABNT5101!$C$4:$C$9))</f>
        <v>3</v>
      </c>
      <c r="BX70" s="36">
        <f>IF(BS70="-","-",_xlfn.XLOOKUP(BS70,ABNT5101!$B$4:$B$9,ABNT5101!$D$4:$D$9))</f>
        <v>0.6</v>
      </c>
      <c r="BY70" s="31" t="str">
        <f t="shared" si="53"/>
        <v>NÃO ATENDE</v>
      </c>
      <c r="BZ70" s="31" t="str">
        <f t="shared" si="54"/>
        <v>NÃO ATENDE</v>
      </c>
      <c r="CA70" s="31" t="str">
        <f t="shared" si="55"/>
        <v>NÃO ATENDE</v>
      </c>
      <c r="CB70" s="36" t="str">
        <f t="shared" si="56"/>
        <v>P6</v>
      </c>
      <c r="CC70" s="37">
        <f t="shared" si="57"/>
        <v>-1</v>
      </c>
      <c r="CD70" s="38"/>
      <c r="CE70" s="38"/>
      <c r="CF70" s="31">
        <f>IF(CB70="-","-",_xlfn.XLOOKUP(CB70,ABNT5101!$B$4:$B$9,ABNT5101!$C$4:$C$9))</f>
        <v>3</v>
      </c>
      <c r="CG70" s="36">
        <f>IF(CB70="-","-",_xlfn.XLOOKUP(CB70,ABNT5101!$B$4:$B$9,ABNT5101!$D$4:$D$9))</f>
        <v>0.6</v>
      </c>
      <c r="CH70" s="31" t="str">
        <f t="shared" si="58"/>
        <v>NÃO ATENDE</v>
      </c>
      <c r="CI70" s="31" t="str">
        <f t="shared" si="59"/>
        <v>NÃO ATENDE</v>
      </c>
      <c r="CJ70" s="31" t="str">
        <f t="shared" si="60"/>
        <v>NÃO ATENDE</v>
      </c>
      <c r="CK70" s="39" t="e">
        <f>_xlfn.XLOOKUP(CL70,'Banco de dados'!$B:$B,'Banco de dados'!$D:$D)</f>
        <v>#N/A</v>
      </c>
      <c r="CL70" s="40"/>
      <c r="CM70" s="39" t="e">
        <f>_xlfn.XLOOKUP(CL70,'Banco de dados'!$B:$B,'Banco de dados'!$E:$E)</f>
        <v>#N/A</v>
      </c>
      <c r="CN70" s="39"/>
      <c r="CO70" s="39" t="e">
        <f>IF(CN70="-","-",_xlfn.XLOOKUP(CN70,'Banco de dados'!$B:$B,'Banco de dados'!$E:$E))</f>
        <v>#N/A</v>
      </c>
      <c r="CP70" s="52">
        <f t="shared" si="61"/>
        <v>1</v>
      </c>
      <c r="CQ70" s="39" t="e">
        <f>_xlfn.XLOOKUP(CL70,'Banco de dados'!$B:$B,'Banco de dados'!$H:$H)</f>
        <v>#N/A</v>
      </c>
      <c r="CR70" s="23" t="e">
        <f t="array" aca="1" ref="CR70" ca="1">_xludf.xlookup(CN70,'Banco de dados'!$B:$B,'Banco de dados'!$H:$H)</f>
        <v>#NAME?</v>
      </c>
      <c r="CS70" s="53" t="e">
        <f t="array" aca="1" ref="CS70" ca="1">_xludf.xlookup(CL70,'Banco de dados'!$B:$B,'Banco de dados'!$F:$F)</f>
        <v>#NAME?</v>
      </c>
      <c r="CT70" s="23" t="e">
        <f t="array" aca="1" ref="CT70" ca="1">_xludf.xlookup(CN70,'Banco de dados'!$B:$B,'Banco de dados'!$F:$F)</f>
        <v>#NAME?</v>
      </c>
      <c r="CU70" s="42"/>
      <c r="CV70" s="42"/>
      <c r="CW70" s="39" t="str">
        <f>IF(AJ70=0.5,"Suporte",IF(AND(AJ70&gt;='Braços de IP'!$B$9,AJ70&lt;='Braços de IP'!$D$9),'Braços de IP'!$E$9,IF(AND(AJ70&gt;='Braços de IP'!$B$10,AJ70&lt;='Braços de IP'!$D$10),'Braços de IP'!$E$10,IF(AND(AJ70&gt;='Braços de IP'!$B$11,AJ70&lt;='Braços de IP'!$D$11),'Braços de IP'!$E$11,IF(AND(AJ70&gt;='Braços de IP'!$B$12,AJ70&lt;='Braços de IP'!$D$12),'Braços de IP'!$E$12,IF(AND(AJ70&gt;='Braços de IP'!$B$13,AJ70&lt;='Braços de IP'!$D$13),'Braços de IP'!$E$13,IF(AND(AJ70&gt;='Braços de IP'!$B$14,AJ70&lt;='Braços de IP'!$D$14),'Braços de IP'!$E$14,"ERRO")))))))</f>
        <v>Médio I</v>
      </c>
      <c r="CX70" s="42"/>
      <c r="CY70" s="39" t="str">
        <f>IF($CX70="","",VLOOKUP($CX70,'Braços de IP'!$E$9:$I$15,2,0))</f>
        <v/>
      </c>
      <c r="CZ70" s="43" t="str">
        <f>IF($CX70="","",VLOOKUP($CX70,'Braços de IP'!$E$9:$I$15,5,0))</f>
        <v/>
      </c>
      <c r="DA70" s="39"/>
      <c r="DB70" s="39"/>
      <c r="DC70" s="39"/>
      <c r="DD70" s="39"/>
      <c r="DE70" s="39"/>
      <c r="DF70" s="39"/>
      <c r="DG70" s="44" t="e">
        <f t="shared" si="62"/>
        <v>#N/A</v>
      </c>
      <c r="DH70" s="45">
        <f t="shared" si="63"/>
        <v>90</v>
      </c>
      <c r="DI70" s="44" t="e">
        <f t="shared" si="64"/>
        <v>#N/A</v>
      </c>
      <c r="DJ70" s="44" t="e">
        <f t="shared" si="65"/>
        <v>#N/A</v>
      </c>
      <c r="DK70" s="47"/>
      <c r="DL70" s="48"/>
      <c r="DM70" s="49"/>
      <c r="DN70" s="23" t="s">
        <v>148</v>
      </c>
      <c r="DO70" s="23"/>
      <c r="DP70" s="5"/>
      <c r="DQ70" s="50" t="e">
        <f t="shared" si="66"/>
        <v>#VALUE!</v>
      </c>
      <c r="DR70" s="5"/>
      <c r="DS70" s="5" t="s">
        <v>198</v>
      </c>
      <c r="DT70" s="5" t="e">
        <f>SUM(#REF!)</f>
        <v>#REF!</v>
      </c>
      <c r="DU70" s="50" t="e">
        <f>SUM(#REF!)</f>
        <v>#REF!</v>
      </c>
      <c r="DV70" s="5"/>
      <c r="DW70" s="5"/>
    </row>
    <row r="71" spans="1:127" ht="15.75" hidden="1" customHeight="1" x14ac:dyDescent="0.3">
      <c r="B71" s="5"/>
      <c r="C71" s="5"/>
      <c r="D71" s="5"/>
      <c r="E71" s="22" t="s">
        <v>202</v>
      </c>
      <c r="F71" s="22" t="s">
        <v>137</v>
      </c>
      <c r="G71" s="23" t="s">
        <v>203</v>
      </c>
      <c r="H71" s="23">
        <v>-23.414565</v>
      </c>
      <c r="I71" s="23">
        <v>-46.842030999999999</v>
      </c>
      <c r="J71" s="24" t="s">
        <v>139</v>
      </c>
      <c r="K71" s="25"/>
      <c r="L71" s="24" t="s">
        <v>140</v>
      </c>
      <c r="M71" s="24" t="s">
        <v>141</v>
      </c>
      <c r="N71" s="26">
        <v>58</v>
      </c>
      <c r="O71" s="27" t="s">
        <v>142</v>
      </c>
      <c r="P71" s="27" t="s">
        <v>143</v>
      </c>
      <c r="Q71" s="26">
        <f t="shared" si="42"/>
        <v>116</v>
      </c>
      <c r="R71" s="27">
        <v>1</v>
      </c>
      <c r="S71" s="28">
        <v>2</v>
      </c>
      <c r="T71" s="28">
        <v>6.2</v>
      </c>
      <c r="U71" s="23"/>
      <c r="V71" s="23"/>
      <c r="W71" s="29"/>
      <c r="X71" s="28">
        <v>1.5</v>
      </c>
      <c r="Y71" s="27"/>
      <c r="Z71" s="27"/>
      <c r="AA71" s="27"/>
      <c r="AB71" s="27"/>
      <c r="AC71" s="27"/>
      <c r="AD71" s="27" t="s">
        <v>144</v>
      </c>
      <c r="AE71" s="27" t="s">
        <v>145</v>
      </c>
      <c r="AF71" s="27">
        <v>34.200000000000003</v>
      </c>
      <c r="AG71" s="27">
        <v>6.7</v>
      </c>
      <c r="AH71" s="27">
        <v>1</v>
      </c>
      <c r="AI71" s="27">
        <v>0.3</v>
      </c>
      <c r="AJ71" s="27">
        <v>2.6</v>
      </c>
      <c r="AK71" s="27">
        <f t="shared" si="43"/>
        <v>2.3000000000000003</v>
      </c>
      <c r="AL71" s="27" t="s">
        <v>143</v>
      </c>
      <c r="AM71" s="27" t="s">
        <v>143</v>
      </c>
      <c r="AN71" s="27"/>
      <c r="AO71" s="27">
        <f t="shared" si="44"/>
        <v>2</v>
      </c>
      <c r="AP71" s="27"/>
      <c r="AQ71" s="27"/>
      <c r="AR71" s="27"/>
      <c r="AS71" s="27"/>
      <c r="AT71" s="27"/>
      <c r="AU71" s="27"/>
      <c r="AV71" s="27">
        <f t="shared" si="45"/>
        <v>0</v>
      </c>
      <c r="AW71" s="27"/>
      <c r="AX71" s="28">
        <f>VLOOKUP(J71,ABNT5101!$I$3:$J$9,2)</f>
        <v>7.5</v>
      </c>
      <c r="AY71" s="28">
        <f>VLOOKUP(J71,ABNT5101!$I$3:$M$9,5)</f>
        <v>0.18</v>
      </c>
      <c r="AZ71" s="28" t="str">
        <f>_xlfn.XLOOKUP(J71,ABNT5101!I:I,ABNT5101!L:L)</f>
        <v>-</v>
      </c>
      <c r="BA71" s="28">
        <f>_xlfn.XLOOKUP(J71,ABNT5101!$I:$I,ABNT5101!M:M)</f>
        <v>0.18</v>
      </c>
      <c r="BB71" s="28" t="str">
        <f>_xlfn.XLOOKUP(J71,ABNT5101!$I:$I,ABNT5101!N:N)</f>
        <v>-</v>
      </c>
      <c r="BC71" s="28">
        <f>_xlfn.XLOOKUP(J71,ABNT5101!$I:$I,ABNT5101!O:O)</f>
        <v>16</v>
      </c>
      <c r="BD71" s="31" t="str">
        <f t="shared" si="46"/>
        <v>NÃO ATENDE</v>
      </c>
      <c r="BE71" s="32">
        <f t="shared" ref="BE71:BE79" si="67">IF(BH71="-","-",BH71/AX71-1)</f>
        <v>-1</v>
      </c>
      <c r="BF71" s="32">
        <f t="shared" ref="BF71:BF79" si="68">IF(BI71="-","-",BI71/AY71-1)</f>
        <v>-1</v>
      </c>
      <c r="BG71" s="32" t="str">
        <f t="shared" si="47"/>
        <v>-</v>
      </c>
      <c r="BH71" s="33"/>
      <c r="BI71" s="33"/>
      <c r="BJ71" s="33"/>
      <c r="BK71" s="33"/>
      <c r="BL71" s="33"/>
      <c r="BM71" s="34"/>
      <c r="BN71" s="31" t="str">
        <f t="shared" si="48"/>
        <v>NÃO ATENDE</v>
      </c>
      <c r="BO71" s="31" t="str">
        <f t="shared" ref="BO71:BO79" si="69">IF(BH71="-","-",IF(BH71&gt;=AX71,"ATENDE",IF(BH71&gt;=0.99*AX71,"ATENDIMENTO LIMIAR","NÃO ATENDE")))</f>
        <v>NÃO ATENDE</v>
      </c>
      <c r="BP71" s="31" t="str">
        <f t="shared" ref="BP71:BP79" si="70">IF(BI71="-","-",IF(BI71&gt;=AY71,"ATENDE",IF(BI71&gt;=(AY71-0.02),"ATENDIMENTO LIMIAR","NÃO ATENDE")))</f>
        <v>NÃO ATENDE</v>
      </c>
      <c r="BQ71" s="31" t="str">
        <f t="shared" si="49"/>
        <v>ATENDE</v>
      </c>
      <c r="BR71" s="36" t="str">
        <f t="shared" si="50"/>
        <v>C5</v>
      </c>
      <c r="BS71" s="36" t="str">
        <f t="shared" si="51"/>
        <v>P6</v>
      </c>
      <c r="BT71" s="37">
        <f t="shared" si="52"/>
        <v>-1</v>
      </c>
      <c r="BU71" s="34"/>
      <c r="BV71" s="34"/>
      <c r="BW71" s="36">
        <f>IF(BS71="-","-",_xlfn.XLOOKUP(BS71,ABNT5101!$B$4:$B$9,ABNT5101!$C$4:$C$9))</f>
        <v>3</v>
      </c>
      <c r="BX71" s="36">
        <f>IF(BS71="-","-",_xlfn.XLOOKUP(BS71,ABNT5101!$B$4:$B$9,ABNT5101!$D$4:$D$9))</f>
        <v>0.6</v>
      </c>
      <c r="BY71" s="31" t="str">
        <f t="shared" si="53"/>
        <v>NÃO ATENDE</v>
      </c>
      <c r="BZ71" s="31" t="str">
        <f t="shared" si="54"/>
        <v>NÃO ATENDE</v>
      </c>
      <c r="CA71" s="31" t="str">
        <f t="shared" si="55"/>
        <v>NÃO ATENDE</v>
      </c>
      <c r="CB71" s="36" t="str">
        <f t="shared" si="56"/>
        <v>P6</v>
      </c>
      <c r="CC71" s="37">
        <f t="shared" si="57"/>
        <v>-1</v>
      </c>
      <c r="CD71" s="38"/>
      <c r="CE71" s="38"/>
      <c r="CF71" s="31">
        <f>IF(CB71="-","-",_xlfn.XLOOKUP(CB71,ABNT5101!$B$4:$B$9,ABNT5101!$C$4:$C$9))</f>
        <v>3</v>
      </c>
      <c r="CG71" s="36">
        <f>IF(CB71="-","-",_xlfn.XLOOKUP(CB71,ABNT5101!$B$4:$B$9,ABNT5101!$D$4:$D$9))</f>
        <v>0.6</v>
      </c>
      <c r="CH71" s="31" t="str">
        <f t="shared" si="58"/>
        <v>NÃO ATENDE</v>
      </c>
      <c r="CI71" s="31" t="str">
        <f t="shared" si="59"/>
        <v>NÃO ATENDE</v>
      </c>
      <c r="CJ71" s="31" t="str">
        <f t="shared" si="60"/>
        <v>NÃO ATENDE</v>
      </c>
      <c r="CK71" s="39" t="e">
        <f>_xlfn.XLOOKUP(CL71,'Banco de dados'!$B:$B,'Banco de dados'!$D:$D)</f>
        <v>#N/A</v>
      </c>
      <c r="CL71" s="40"/>
      <c r="CM71" s="39" t="e">
        <f>_xlfn.XLOOKUP(CL71,'Banco de dados'!$B:$B,'Banco de dados'!$E:$E)</f>
        <v>#N/A</v>
      </c>
      <c r="CN71" s="39"/>
      <c r="CO71" s="39" t="e">
        <f>IF(CN71="-","-",_xlfn.XLOOKUP(CN71,'Banco de dados'!$B:$B,'Banco de dados'!$E:$E))</f>
        <v>#N/A</v>
      </c>
      <c r="CP71" s="52">
        <f t="shared" si="61"/>
        <v>1</v>
      </c>
      <c r="CQ71" s="39" t="e">
        <f>_xlfn.XLOOKUP(CL71,'Banco de dados'!$B:$B,'Banco de dados'!$H:$H)</f>
        <v>#N/A</v>
      </c>
      <c r="CR71" s="23" t="e">
        <f t="array" aca="1" ref="CR71" ca="1">_xludf.xlookup(CN71,'Banco de dados'!$B:$B,'Banco de dados'!$H:$H)</f>
        <v>#NAME?</v>
      </c>
      <c r="CS71" s="23" t="e">
        <f t="array" aca="1" ref="CS71" ca="1">_xludf.xlookup(CL71,'Banco de dados'!$B:$B,'Banco de dados'!$F:$F)</f>
        <v>#NAME?</v>
      </c>
      <c r="CT71" s="23" t="e">
        <f t="array" aca="1" ref="CT71" ca="1">_xludf.xlookup(CN71,'Banco de dados'!$B:$B,'Banco de dados'!$F:$F)</f>
        <v>#NAME?</v>
      </c>
      <c r="CU71" s="42"/>
      <c r="CV71" s="42"/>
      <c r="CW71" s="39" t="s">
        <v>204</v>
      </c>
      <c r="CX71" s="42"/>
      <c r="CY71" s="39" t="str">
        <f>IF($CX71="","",VLOOKUP($CX71,'Braços de IP'!$E$9:$I$15,2,0))</f>
        <v/>
      </c>
      <c r="CZ71" s="43" t="str">
        <f>IF($CX71="","",VLOOKUP($CX71,'Braços de IP'!$E$9:$I$15,5,0))</f>
        <v/>
      </c>
      <c r="DA71" s="39"/>
      <c r="DB71" s="39"/>
      <c r="DC71" s="39"/>
      <c r="DD71" s="39"/>
      <c r="DE71" s="39"/>
      <c r="DF71" s="39"/>
      <c r="DG71" s="44" t="e">
        <f t="shared" si="62"/>
        <v>#N/A</v>
      </c>
      <c r="DH71" s="45">
        <f t="shared" si="63"/>
        <v>58</v>
      </c>
      <c r="DI71" s="44" t="e">
        <f t="shared" si="64"/>
        <v>#N/A</v>
      </c>
      <c r="DJ71" s="44" t="e">
        <f t="shared" si="65"/>
        <v>#N/A</v>
      </c>
      <c r="DK71" s="47"/>
      <c r="DL71" s="48"/>
      <c r="DM71" s="49"/>
      <c r="DN71" s="23" t="s">
        <v>148</v>
      </c>
      <c r="DO71" s="23"/>
      <c r="DQ71" s="50" t="e">
        <f t="shared" si="66"/>
        <v>#VALUE!</v>
      </c>
    </row>
    <row r="72" spans="1:127" ht="15.75" hidden="1" customHeight="1" x14ac:dyDescent="0.3">
      <c r="B72" s="5"/>
      <c r="C72" s="5"/>
      <c r="D72" s="5"/>
      <c r="E72" s="22" t="s">
        <v>202</v>
      </c>
      <c r="F72" s="22" t="s">
        <v>137</v>
      </c>
      <c r="G72" s="23" t="s">
        <v>203</v>
      </c>
      <c r="H72" s="23">
        <v>-23.414565</v>
      </c>
      <c r="I72" s="23">
        <v>-46.842030999999999</v>
      </c>
      <c r="J72" s="24" t="s">
        <v>139</v>
      </c>
      <c r="K72" s="25"/>
      <c r="L72" s="24" t="s">
        <v>140</v>
      </c>
      <c r="M72" s="24" t="s">
        <v>141</v>
      </c>
      <c r="N72" s="26">
        <v>58</v>
      </c>
      <c r="O72" s="27" t="s">
        <v>142</v>
      </c>
      <c r="P72" s="27" t="s">
        <v>143</v>
      </c>
      <c r="Q72" s="26">
        <f t="shared" si="42"/>
        <v>116</v>
      </c>
      <c r="R72" s="27">
        <v>1</v>
      </c>
      <c r="S72" s="28">
        <v>2</v>
      </c>
      <c r="T72" s="28">
        <v>6.2</v>
      </c>
      <c r="U72" s="23"/>
      <c r="V72" s="23"/>
      <c r="W72" s="29"/>
      <c r="X72" s="28">
        <v>1.5</v>
      </c>
      <c r="Y72" s="27"/>
      <c r="Z72" s="27"/>
      <c r="AA72" s="27"/>
      <c r="AB72" s="27"/>
      <c r="AC72" s="27"/>
      <c r="AD72" s="27" t="s">
        <v>144</v>
      </c>
      <c r="AE72" s="27" t="s">
        <v>145</v>
      </c>
      <c r="AF72" s="27">
        <v>34.200000000000003</v>
      </c>
      <c r="AG72" s="27">
        <v>6.7</v>
      </c>
      <c r="AH72" s="27">
        <v>1</v>
      </c>
      <c r="AI72" s="27">
        <v>0.3</v>
      </c>
      <c r="AJ72" s="27">
        <v>2.6</v>
      </c>
      <c r="AK72" s="27">
        <f t="shared" si="43"/>
        <v>2.3000000000000003</v>
      </c>
      <c r="AL72" s="27" t="s">
        <v>143</v>
      </c>
      <c r="AM72" s="27" t="s">
        <v>143</v>
      </c>
      <c r="AN72" s="27"/>
      <c r="AO72" s="27">
        <f t="shared" si="44"/>
        <v>2</v>
      </c>
      <c r="AP72" s="27"/>
      <c r="AQ72" s="27"/>
      <c r="AR72" s="27"/>
      <c r="AS72" s="27"/>
      <c r="AT72" s="27"/>
      <c r="AU72" s="27"/>
      <c r="AV72" s="27">
        <f t="shared" si="45"/>
        <v>0</v>
      </c>
      <c r="AW72" s="27"/>
      <c r="AX72" s="28">
        <f>VLOOKUP(J72,ABNT5101!$I$3:$J$9,2)</f>
        <v>7.5</v>
      </c>
      <c r="AY72" s="28">
        <f>VLOOKUP(J72,ABNT5101!$I$3:$M$9,5)</f>
        <v>0.18</v>
      </c>
      <c r="AZ72" s="28" t="str">
        <f>_xlfn.XLOOKUP(J72,ABNT5101!I:I,ABNT5101!L:L)</f>
        <v>-</v>
      </c>
      <c r="BA72" s="28">
        <f>_xlfn.XLOOKUP(J72,ABNT5101!$I:$I,ABNT5101!M:M)</f>
        <v>0.18</v>
      </c>
      <c r="BB72" s="28" t="str">
        <f>_xlfn.XLOOKUP(J72,ABNT5101!$I:$I,ABNT5101!N:N)</f>
        <v>-</v>
      </c>
      <c r="BC72" s="28">
        <f>_xlfn.XLOOKUP(J72,ABNT5101!$I:$I,ABNT5101!O:O)</f>
        <v>16</v>
      </c>
      <c r="BD72" s="31" t="str">
        <f t="shared" si="46"/>
        <v>NÃO ATENDE</v>
      </c>
      <c r="BE72" s="32">
        <f t="shared" si="67"/>
        <v>-1</v>
      </c>
      <c r="BF72" s="32">
        <f t="shared" si="68"/>
        <v>-1</v>
      </c>
      <c r="BG72" s="32" t="str">
        <f t="shared" si="47"/>
        <v>-</v>
      </c>
      <c r="BH72" s="33"/>
      <c r="BI72" s="33"/>
      <c r="BJ72" s="33"/>
      <c r="BK72" s="33"/>
      <c r="BL72" s="33"/>
      <c r="BM72" s="34"/>
      <c r="BN72" s="31" t="str">
        <f t="shared" si="48"/>
        <v>NÃO ATENDE</v>
      </c>
      <c r="BO72" s="31" t="str">
        <f t="shared" si="69"/>
        <v>NÃO ATENDE</v>
      </c>
      <c r="BP72" s="31" t="str">
        <f t="shared" si="70"/>
        <v>NÃO ATENDE</v>
      </c>
      <c r="BQ72" s="31" t="str">
        <f t="shared" si="49"/>
        <v>ATENDE</v>
      </c>
      <c r="BR72" s="36" t="str">
        <f t="shared" si="50"/>
        <v>C5</v>
      </c>
      <c r="BS72" s="36" t="str">
        <f t="shared" si="51"/>
        <v>P6</v>
      </c>
      <c r="BT72" s="37">
        <f t="shared" si="52"/>
        <v>-1</v>
      </c>
      <c r="BU72" s="34"/>
      <c r="BV72" s="34"/>
      <c r="BW72" s="36">
        <f>IF(BS72="-","-",_xlfn.XLOOKUP(BS72,ABNT5101!$B$4:$B$9,ABNT5101!$C$4:$C$9))</f>
        <v>3</v>
      </c>
      <c r="BX72" s="36">
        <f>IF(BS72="-","-",_xlfn.XLOOKUP(BS72,ABNT5101!$B$4:$B$9,ABNT5101!$D$4:$D$9))</f>
        <v>0.6</v>
      </c>
      <c r="BY72" s="31" t="str">
        <f t="shared" si="53"/>
        <v>NÃO ATENDE</v>
      </c>
      <c r="BZ72" s="31" t="str">
        <f t="shared" si="54"/>
        <v>NÃO ATENDE</v>
      </c>
      <c r="CA72" s="31" t="str">
        <f t="shared" si="55"/>
        <v>NÃO ATENDE</v>
      </c>
      <c r="CB72" s="36" t="str">
        <f t="shared" si="56"/>
        <v>P6</v>
      </c>
      <c r="CC72" s="37">
        <f t="shared" si="57"/>
        <v>-1</v>
      </c>
      <c r="CD72" s="38"/>
      <c r="CE72" s="38"/>
      <c r="CF72" s="31">
        <f>IF(CB72="-","-",_xlfn.XLOOKUP(CB72,ABNT5101!$B$4:$B$9,ABNT5101!$C$4:$C$9))</f>
        <v>3</v>
      </c>
      <c r="CG72" s="36">
        <f>IF(CB72="-","-",_xlfn.XLOOKUP(CB72,ABNT5101!$B$4:$B$9,ABNT5101!$D$4:$D$9))</f>
        <v>0.6</v>
      </c>
      <c r="CH72" s="31" t="str">
        <f t="shared" si="58"/>
        <v>NÃO ATENDE</v>
      </c>
      <c r="CI72" s="31" t="str">
        <f t="shared" si="59"/>
        <v>NÃO ATENDE</v>
      </c>
      <c r="CJ72" s="31" t="str">
        <f t="shared" si="60"/>
        <v>NÃO ATENDE</v>
      </c>
      <c r="CK72" s="39" t="e">
        <f>_xlfn.XLOOKUP(CL72,'Banco de dados'!$B:$B,'Banco de dados'!$D:$D)</f>
        <v>#N/A</v>
      </c>
      <c r="CL72" s="40"/>
      <c r="CM72" s="39" t="e">
        <f>_xlfn.XLOOKUP(CL72,'Banco de dados'!$B:$B,'Banco de dados'!$E:$E)</f>
        <v>#N/A</v>
      </c>
      <c r="CN72" s="39"/>
      <c r="CO72" s="39" t="e">
        <f>IF(CN72="-","-",_xlfn.XLOOKUP(CN72,'Banco de dados'!$B:$B,'Banco de dados'!$E:$E))</f>
        <v>#N/A</v>
      </c>
      <c r="CP72" s="52">
        <f t="shared" si="61"/>
        <v>1</v>
      </c>
      <c r="CQ72" s="39" t="e">
        <f>_xlfn.XLOOKUP(CL72,'Banco de dados'!$B:$B,'Banco de dados'!$H:$H)</f>
        <v>#N/A</v>
      </c>
      <c r="CR72" s="23" t="e">
        <f t="array" aca="1" ref="CR72" ca="1">_xludf.xlookup(CN72,'Banco de dados'!$B:$B,'Banco de dados'!$H:$H)</f>
        <v>#NAME?</v>
      </c>
      <c r="CS72" s="23" t="e">
        <f t="array" aca="1" ref="CS72" ca="1">_xludf.xlookup(CL72,'Banco de dados'!$B:$B,'Banco de dados'!$F:$F)</f>
        <v>#NAME?</v>
      </c>
      <c r="CT72" s="23" t="e">
        <f t="array" aca="1" ref="CT72" ca="1">_xludf.xlookup(CN72,'Banco de dados'!$B:$B,'Banco de dados'!$F:$F)</f>
        <v>#NAME?</v>
      </c>
      <c r="CU72" s="42"/>
      <c r="CV72" s="42"/>
      <c r="CW72" s="39" t="s">
        <v>204</v>
      </c>
      <c r="CX72" s="42"/>
      <c r="CY72" s="39" t="str">
        <f>IF($CX72="","",VLOOKUP($CX72,'Braços de IP'!$E$9:$I$15,2,0))</f>
        <v/>
      </c>
      <c r="CZ72" s="43" t="str">
        <f>IF($CX72="","",VLOOKUP($CX72,'Braços de IP'!$E$9:$I$15,5,0))</f>
        <v/>
      </c>
      <c r="DA72" s="39"/>
      <c r="DB72" s="39"/>
      <c r="DC72" s="39"/>
      <c r="DD72" s="39"/>
      <c r="DE72" s="39"/>
      <c r="DF72" s="39"/>
      <c r="DG72" s="44" t="e">
        <f t="shared" si="62"/>
        <v>#N/A</v>
      </c>
      <c r="DH72" s="45">
        <f t="shared" si="63"/>
        <v>58</v>
      </c>
      <c r="DI72" s="44" t="e">
        <f t="shared" si="64"/>
        <v>#N/A</v>
      </c>
      <c r="DJ72" s="44" t="e">
        <f t="shared" si="65"/>
        <v>#N/A</v>
      </c>
      <c r="DK72" s="47"/>
      <c r="DL72" s="48"/>
      <c r="DM72" s="49"/>
      <c r="DN72" s="23" t="s">
        <v>148</v>
      </c>
      <c r="DO72" s="23"/>
      <c r="DQ72" s="50" t="e">
        <f t="shared" si="66"/>
        <v>#VALUE!</v>
      </c>
    </row>
    <row r="73" spans="1:127" ht="15.75" hidden="1" customHeight="1" x14ac:dyDescent="0.3">
      <c r="B73" s="5"/>
      <c r="C73" s="5"/>
      <c r="D73" s="5"/>
      <c r="E73" s="22" t="s">
        <v>202</v>
      </c>
      <c r="F73" s="22" t="s">
        <v>137</v>
      </c>
      <c r="G73" s="23" t="s">
        <v>203</v>
      </c>
      <c r="H73" s="23">
        <v>-23.414565</v>
      </c>
      <c r="I73" s="23">
        <v>-46.842030999999999</v>
      </c>
      <c r="J73" s="24" t="s">
        <v>139</v>
      </c>
      <c r="K73" s="25"/>
      <c r="L73" s="24" t="s">
        <v>140</v>
      </c>
      <c r="M73" s="24" t="s">
        <v>141</v>
      </c>
      <c r="N73" s="26">
        <v>58</v>
      </c>
      <c r="O73" s="27" t="s">
        <v>142</v>
      </c>
      <c r="P73" s="27" t="s">
        <v>143</v>
      </c>
      <c r="Q73" s="26">
        <f t="shared" si="42"/>
        <v>116</v>
      </c>
      <c r="R73" s="27">
        <v>1</v>
      </c>
      <c r="S73" s="28">
        <v>2</v>
      </c>
      <c r="T73" s="28">
        <v>6.2</v>
      </c>
      <c r="U73" s="23"/>
      <c r="V73" s="23"/>
      <c r="W73" s="29"/>
      <c r="X73" s="28">
        <v>1.5</v>
      </c>
      <c r="Y73" s="27"/>
      <c r="Z73" s="27"/>
      <c r="AA73" s="27"/>
      <c r="AB73" s="27"/>
      <c r="AC73" s="27"/>
      <c r="AD73" s="27" t="s">
        <v>144</v>
      </c>
      <c r="AE73" s="27" t="s">
        <v>145</v>
      </c>
      <c r="AF73" s="27">
        <v>34.200000000000003</v>
      </c>
      <c r="AG73" s="27">
        <v>6.7</v>
      </c>
      <c r="AH73" s="27">
        <v>1</v>
      </c>
      <c r="AI73" s="27">
        <v>0.3</v>
      </c>
      <c r="AJ73" s="27">
        <v>2.6</v>
      </c>
      <c r="AK73" s="27">
        <f t="shared" si="43"/>
        <v>2.3000000000000003</v>
      </c>
      <c r="AL73" s="27" t="s">
        <v>143</v>
      </c>
      <c r="AM73" s="27" t="s">
        <v>143</v>
      </c>
      <c r="AN73" s="27"/>
      <c r="AO73" s="27">
        <f t="shared" si="44"/>
        <v>2</v>
      </c>
      <c r="AP73" s="27"/>
      <c r="AQ73" s="27"/>
      <c r="AR73" s="27"/>
      <c r="AS73" s="27"/>
      <c r="AT73" s="27"/>
      <c r="AU73" s="27"/>
      <c r="AV73" s="27">
        <f t="shared" si="45"/>
        <v>0</v>
      </c>
      <c r="AW73" s="27"/>
      <c r="AX73" s="28">
        <f>VLOOKUP(J73,ABNT5101!$I$3:$J$9,2)</f>
        <v>7.5</v>
      </c>
      <c r="AY73" s="28">
        <f>VLOOKUP(J73,ABNT5101!$I$3:$M$9,5)</f>
        <v>0.18</v>
      </c>
      <c r="AZ73" s="28" t="str">
        <f>_xlfn.XLOOKUP(J73,ABNT5101!I:I,ABNT5101!L:L)</f>
        <v>-</v>
      </c>
      <c r="BA73" s="28">
        <f>_xlfn.XLOOKUP(J73,ABNT5101!$I:$I,ABNT5101!M:M)</f>
        <v>0.18</v>
      </c>
      <c r="BB73" s="28" t="str">
        <f>_xlfn.XLOOKUP(J73,ABNT5101!$I:$I,ABNT5101!N:N)</f>
        <v>-</v>
      </c>
      <c r="BC73" s="28">
        <f>_xlfn.XLOOKUP(J73,ABNT5101!$I:$I,ABNT5101!O:O)</f>
        <v>16</v>
      </c>
      <c r="BD73" s="31" t="str">
        <f t="shared" si="46"/>
        <v>NÃO ATENDE</v>
      </c>
      <c r="BE73" s="32">
        <f t="shared" si="67"/>
        <v>-1</v>
      </c>
      <c r="BF73" s="32">
        <f t="shared" si="68"/>
        <v>-1</v>
      </c>
      <c r="BG73" s="32" t="str">
        <f t="shared" si="47"/>
        <v>-</v>
      </c>
      <c r="BH73" s="33"/>
      <c r="BI73" s="33"/>
      <c r="BJ73" s="33"/>
      <c r="BK73" s="33"/>
      <c r="BL73" s="33"/>
      <c r="BM73" s="34"/>
      <c r="BN73" s="31" t="str">
        <f t="shared" si="48"/>
        <v>NÃO ATENDE</v>
      </c>
      <c r="BO73" s="31" t="str">
        <f t="shared" si="69"/>
        <v>NÃO ATENDE</v>
      </c>
      <c r="BP73" s="31" t="str">
        <f t="shared" si="70"/>
        <v>NÃO ATENDE</v>
      </c>
      <c r="BQ73" s="31" t="str">
        <f t="shared" si="49"/>
        <v>ATENDE</v>
      </c>
      <c r="BR73" s="36" t="str">
        <f t="shared" si="50"/>
        <v>C5</v>
      </c>
      <c r="BS73" s="36" t="str">
        <f t="shared" si="51"/>
        <v>P6</v>
      </c>
      <c r="BT73" s="37">
        <f t="shared" si="52"/>
        <v>-1</v>
      </c>
      <c r="BU73" s="34"/>
      <c r="BV73" s="34"/>
      <c r="BW73" s="36">
        <f>IF(BS73="-","-",_xlfn.XLOOKUP(BS73,ABNT5101!$B$4:$B$9,ABNT5101!$C$4:$C$9))</f>
        <v>3</v>
      </c>
      <c r="BX73" s="36">
        <f>IF(BS73="-","-",_xlfn.XLOOKUP(BS73,ABNT5101!$B$4:$B$9,ABNT5101!$D$4:$D$9))</f>
        <v>0.6</v>
      </c>
      <c r="BY73" s="31" t="str">
        <f t="shared" si="53"/>
        <v>NÃO ATENDE</v>
      </c>
      <c r="BZ73" s="31" t="str">
        <f t="shared" si="54"/>
        <v>NÃO ATENDE</v>
      </c>
      <c r="CA73" s="31" t="str">
        <f t="shared" si="55"/>
        <v>NÃO ATENDE</v>
      </c>
      <c r="CB73" s="36" t="str">
        <f t="shared" si="56"/>
        <v>P6</v>
      </c>
      <c r="CC73" s="37">
        <f t="shared" si="57"/>
        <v>-1</v>
      </c>
      <c r="CD73" s="38"/>
      <c r="CE73" s="38"/>
      <c r="CF73" s="31">
        <f>IF(CB73="-","-",_xlfn.XLOOKUP(CB73,ABNT5101!$B$4:$B$9,ABNT5101!$C$4:$C$9))</f>
        <v>3</v>
      </c>
      <c r="CG73" s="36">
        <f>IF(CB73="-","-",_xlfn.XLOOKUP(CB73,ABNT5101!$B$4:$B$9,ABNT5101!$D$4:$D$9))</f>
        <v>0.6</v>
      </c>
      <c r="CH73" s="31" t="str">
        <f t="shared" si="58"/>
        <v>NÃO ATENDE</v>
      </c>
      <c r="CI73" s="31" t="str">
        <f t="shared" si="59"/>
        <v>NÃO ATENDE</v>
      </c>
      <c r="CJ73" s="31" t="str">
        <f t="shared" si="60"/>
        <v>NÃO ATENDE</v>
      </c>
      <c r="CK73" s="39" t="e">
        <f>_xlfn.XLOOKUP(CL73,'Banco de dados'!$B:$B,'Banco de dados'!$D:$D)</f>
        <v>#N/A</v>
      </c>
      <c r="CL73" s="40"/>
      <c r="CM73" s="39" t="e">
        <f>_xlfn.XLOOKUP(CL73,'Banco de dados'!$B:$B,'Banco de dados'!$E:$E)</f>
        <v>#N/A</v>
      </c>
      <c r="CN73" s="39"/>
      <c r="CO73" s="39" t="e">
        <f>IF(CN73="-","-",_xlfn.XLOOKUP(CN73,'Banco de dados'!$B:$B,'Banco de dados'!$E:$E))</f>
        <v>#N/A</v>
      </c>
      <c r="CP73" s="52">
        <f t="shared" si="61"/>
        <v>1</v>
      </c>
      <c r="CQ73" s="39" t="e">
        <f>_xlfn.XLOOKUP(CL73,'Banco de dados'!$B:$B,'Banco de dados'!$H:$H)</f>
        <v>#N/A</v>
      </c>
      <c r="CR73" s="23" t="e">
        <f t="array" aca="1" ref="CR73" ca="1">_xludf.xlookup(CN73,'Banco de dados'!$B:$B,'Banco de dados'!$H:$H)</f>
        <v>#NAME?</v>
      </c>
      <c r="CS73" s="23" t="e">
        <f t="array" aca="1" ref="CS73" ca="1">_xludf.xlookup(CL73,'Banco de dados'!$B:$B,'Banco de dados'!$F:$F)</f>
        <v>#NAME?</v>
      </c>
      <c r="CT73" s="23" t="e">
        <f t="array" aca="1" ref="CT73" ca="1">_xludf.xlookup(CN73,'Banco de dados'!$B:$B,'Banco de dados'!$F:$F)</f>
        <v>#NAME?</v>
      </c>
      <c r="CU73" s="42"/>
      <c r="CV73" s="42"/>
      <c r="CW73" s="39" t="s">
        <v>204</v>
      </c>
      <c r="CX73" s="42"/>
      <c r="CY73" s="39" t="str">
        <f>IF($CX73="","",VLOOKUP($CX73,'Braços de IP'!$E$9:$I$15,2,0))</f>
        <v/>
      </c>
      <c r="CZ73" s="43" t="str">
        <f>IF($CX73="","",VLOOKUP($CX73,'Braços de IP'!$E$9:$I$15,5,0))</f>
        <v/>
      </c>
      <c r="DA73" s="39"/>
      <c r="DB73" s="39"/>
      <c r="DC73" s="39"/>
      <c r="DD73" s="39"/>
      <c r="DE73" s="39"/>
      <c r="DF73" s="39"/>
      <c r="DG73" s="44" t="e">
        <f t="shared" si="62"/>
        <v>#N/A</v>
      </c>
      <c r="DH73" s="45">
        <f t="shared" si="63"/>
        <v>58</v>
      </c>
      <c r="DI73" s="44" t="e">
        <f t="shared" si="64"/>
        <v>#N/A</v>
      </c>
      <c r="DJ73" s="44" t="e">
        <f t="shared" si="65"/>
        <v>#N/A</v>
      </c>
      <c r="DK73" s="47"/>
      <c r="DL73" s="48"/>
      <c r="DM73" s="49"/>
      <c r="DN73" s="23" t="s">
        <v>148</v>
      </c>
      <c r="DO73" s="23"/>
      <c r="DQ73" s="50" t="e">
        <f t="shared" si="66"/>
        <v>#VALUE!</v>
      </c>
    </row>
    <row r="74" spans="1:127" ht="15.75" hidden="1" customHeight="1" x14ac:dyDescent="0.3">
      <c r="B74" s="5"/>
      <c r="C74" s="5"/>
      <c r="D74" s="5"/>
      <c r="E74" s="22" t="s">
        <v>205</v>
      </c>
      <c r="F74" s="22" t="s">
        <v>137</v>
      </c>
      <c r="G74" s="23" t="s">
        <v>206</v>
      </c>
      <c r="H74" s="23">
        <v>-23.402412999999999</v>
      </c>
      <c r="I74" s="23">
        <v>-46.853245000000001</v>
      </c>
      <c r="J74" s="24" t="s">
        <v>160</v>
      </c>
      <c r="K74" s="25"/>
      <c r="L74" s="24" t="s">
        <v>140</v>
      </c>
      <c r="M74" s="24" t="s">
        <v>141</v>
      </c>
      <c r="N74" s="26">
        <v>90</v>
      </c>
      <c r="O74" s="27" t="s">
        <v>142</v>
      </c>
      <c r="P74" s="27" t="s">
        <v>143</v>
      </c>
      <c r="Q74" s="26">
        <f t="shared" si="42"/>
        <v>180</v>
      </c>
      <c r="R74" s="27">
        <v>1</v>
      </c>
      <c r="S74" s="28">
        <v>3</v>
      </c>
      <c r="T74" s="28">
        <v>6.5</v>
      </c>
      <c r="U74" s="23"/>
      <c r="V74" s="23"/>
      <c r="W74" s="29"/>
      <c r="X74" s="28">
        <v>3</v>
      </c>
      <c r="Y74" s="27"/>
      <c r="Z74" s="27"/>
      <c r="AA74" s="27"/>
      <c r="AB74" s="27"/>
      <c r="AC74" s="27"/>
      <c r="AD74" s="27" t="s">
        <v>144</v>
      </c>
      <c r="AE74" s="27" t="s">
        <v>145</v>
      </c>
      <c r="AF74" s="27">
        <v>27.5</v>
      </c>
      <c r="AG74" s="27">
        <v>8.3000000000000007</v>
      </c>
      <c r="AH74" s="27">
        <v>1</v>
      </c>
      <c r="AI74" s="27">
        <v>0.6</v>
      </c>
      <c r="AJ74" s="27">
        <v>2.2999999999999998</v>
      </c>
      <c r="AK74" s="27">
        <f t="shared" si="43"/>
        <v>1.6999999999999997</v>
      </c>
      <c r="AL74" s="27" t="s">
        <v>143</v>
      </c>
      <c r="AM74" s="27" t="s">
        <v>143</v>
      </c>
      <c r="AN74" s="27"/>
      <c r="AO74" s="27">
        <f t="shared" si="44"/>
        <v>2</v>
      </c>
      <c r="AP74" s="27"/>
      <c r="AQ74" s="27"/>
      <c r="AR74" s="27"/>
      <c r="AS74" s="27"/>
      <c r="AT74" s="27"/>
      <c r="AU74" s="27"/>
      <c r="AV74" s="27">
        <f t="shared" si="45"/>
        <v>0</v>
      </c>
      <c r="AW74" s="27"/>
      <c r="AX74" s="28">
        <f>VLOOKUP(J74,ABNT5101!$I$3:$J$9,2)</f>
        <v>10</v>
      </c>
      <c r="AY74" s="28">
        <f>VLOOKUP(J74,ABNT5101!$I$3:$M$9,5)</f>
        <v>0.18</v>
      </c>
      <c r="AZ74" s="28" t="str">
        <f>_xlfn.XLOOKUP(J74,ABNT5101!I:I,ABNT5101!L:L)</f>
        <v>-</v>
      </c>
      <c r="BA74" s="28">
        <f>_xlfn.XLOOKUP(J74,ABNT5101!$I:$I,ABNT5101!M:M)</f>
        <v>0.18</v>
      </c>
      <c r="BB74" s="28" t="str">
        <f>_xlfn.XLOOKUP(J74,ABNT5101!$I:$I,ABNT5101!N:N)</f>
        <v>-</v>
      </c>
      <c r="BC74" s="28">
        <f>_xlfn.XLOOKUP(J74,ABNT5101!$I:$I,ABNT5101!O:O)</f>
        <v>16</v>
      </c>
      <c r="BD74" s="31" t="str">
        <f t="shared" si="46"/>
        <v>NÃO ATENDE</v>
      </c>
      <c r="BE74" s="32">
        <f t="shared" si="67"/>
        <v>-1</v>
      </c>
      <c r="BF74" s="32">
        <f t="shared" si="68"/>
        <v>-1</v>
      </c>
      <c r="BG74" s="32" t="str">
        <f t="shared" si="47"/>
        <v>-</v>
      </c>
      <c r="BH74" s="33"/>
      <c r="BI74" s="33"/>
      <c r="BJ74" s="33"/>
      <c r="BK74" s="33"/>
      <c r="BL74" s="33"/>
      <c r="BM74" s="34"/>
      <c r="BN74" s="31" t="str">
        <f t="shared" si="48"/>
        <v>NÃO ATENDE</v>
      </c>
      <c r="BO74" s="31" t="str">
        <f t="shared" si="69"/>
        <v>NÃO ATENDE</v>
      </c>
      <c r="BP74" s="31" t="str">
        <f t="shared" si="70"/>
        <v>NÃO ATENDE</v>
      </c>
      <c r="BQ74" s="31" t="str">
        <f t="shared" si="49"/>
        <v>ATENDE</v>
      </c>
      <c r="BR74" s="36" t="str">
        <f t="shared" si="50"/>
        <v>C4</v>
      </c>
      <c r="BS74" s="36" t="str">
        <f t="shared" si="51"/>
        <v>P6</v>
      </c>
      <c r="BT74" s="37">
        <f t="shared" si="52"/>
        <v>-1</v>
      </c>
      <c r="BU74" s="34"/>
      <c r="BV74" s="34"/>
      <c r="BW74" s="36">
        <f>IF(BS74="-","-",_xlfn.XLOOKUP(BS74,ABNT5101!$B$4:$B$9,ABNT5101!$C$4:$C$9))</f>
        <v>3</v>
      </c>
      <c r="BX74" s="36">
        <f>IF(BS74="-","-",_xlfn.XLOOKUP(BS74,ABNT5101!$B$4:$B$9,ABNT5101!$D$4:$D$9))</f>
        <v>0.6</v>
      </c>
      <c r="BY74" s="31" t="str">
        <f t="shared" si="53"/>
        <v>NÃO ATENDE</v>
      </c>
      <c r="BZ74" s="31" t="str">
        <f t="shared" si="54"/>
        <v>NÃO ATENDE</v>
      </c>
      <c r="CA74" s="31" t="str">
        <f t="shared" si="55"/>
        <v>NÃO ATENDE</v>
      </c>
      <c r="CB74" s="36" t="str">
        <f t="shared" si="56"/>
        <v>P6</v>
      </c>
      <c r="CC74" s="37">
        <f t="shared" si="57"/>
        <v>-1</v>
      </c>
      <c r="CD74" s="38"/>
      <c r="CE74" s="38"/>
      <c r="CF74" s="31">
        <f>IF(CB74="-","-",_xlfn.XLOOKUP(CB74,ABNT5101!$B$4:$B$9,ABNT5101!$C$4:$C$9))</f>
        <v>3</v>
      </c>
      <c r="CG74" s="36">
        <f>IF(CB74="-","-",_xlfn.XLOOKUP(CB74,ABNT5101!$B$4:$B$9,ABNT5101!$D$4:$D$9))</f>
        <v>0.6</v>
      </c>
      <c r="CH74" s="31" t="str">
        <f t="shared" si="58"/>
        <v>NÃO ATENDE</v>
      </c>
      <c r="CI74" s="31" t="str">
        <f t="shared" si="59"/>
        <v>NÃO ATENDE</v>
      </c>
      <c r="CJ74" s="31" t="str">
        <f t="shared" si="60"/>
        <v>NÃO ATENDE</v>
      </c>
      <c r="CK74" s="39" t="e">
        <f>_xlfn.XLOOKUP(CL74,'Banco de dados'!$B:$B,'Banco de dados'!$D:$D)</f>
        <v>#N/A</v>
      </c>
      <c r="CL74" s="40"/>
      <c r="CM74" s="39" t="e">
        <f>_xlfn.XLOOKUP(CL74,'Banco de dados'!$B:$B,'Banco de dados'!$E:$E)</f>
        <v>#N/A</v>
      </c>
      <c r="CN74" s="39"/>
      <c r="CO74" s="39" t="e">
        <f>IF(CN74="-","-",_xlfn.XLOOKUP(CN74,'Banco de dados'!$B:$B,'Banco de dados'!$E:$E))</f>
        <v>#N/A</v>
      </c>
      <c r="CP74" s="52">
        <f t="shared" si="61"/>
        <v>1</v>
      </c>
      <c r="CQ74" s="39" t="e">
        <f>_xlfn.XLOOKUP(CL74,'Banco de dados'!$B:$B,'Banco de dados'!$H:$H)</f>
        <v>#N/A</v>
      </c>
      <c r="CR74" s="23" t="e">
        <f t="array" aca="1" ref="CR74" ca="1">_xludf.xlookup(CN74,'Banco de dados'!$B:$B,'Banco de dados'!$H:$H)</f>
        <v>#NAME?</v>
      </c>
      <c r="CS74" s="23" t="e">
        <f t="array" aca="1" ref="CS74" ca="1">_xludf.xlookup(CL74,'Banco de dados'!$B:$B,'Banco de dados'!$F:$F)</f>
        <v>#NAME?</v>
      </c>
      <c r="CT74" s="23" t="e">
        <f t="array" aca="1" ref="CT74" ca="1">_xludf.xlookup(CN74,'Banco de dados'!$B:$B,'Banco de dados'!$F:$F)</f>
        <v>#NAME?</v>
      </c>
      <c r="CU74" s="42"/>
      <c r="CV74" s="42"/>
      <c r="CW74" s="39" t="s">
        <v>204</v>
      </c>
      <c r="CX74" s="42"/>
      <c r="CY74" s="39" t="str">
        <f>IF($CX74="","",VLOOKUP($CX74,'Braços de IP'!$E$9:$I$15,2,0))</f>
        <v/>
      </c>
      <c r="CZ74" s="43" t="str">
        <f>IF($CX74="","",VLOOKUP($CX74,'Braços de IP'!$E$9:$I$15,5,0))</f>
        <v/>
      </c>
      <c r="DA74" s="39"/>
      <c r="DB74" s="39"/>
      <c r="DC74" s="39"/>
      <c r="DD74" s="39"/>
      <c r="DE74" s="39"/>
      <c r="DF74" s="39"/>
      <c r="DG74" s="44" t="e">
        <f t="shared" si="62"/>
        <v>#N/A</v>
      </c>
      <c r="DH74" s="45">
        <f t="shared" si="63"/>
        <v>90</v>
      </c>
      <c r="DI74" s="44" t="e">
        <f t="shared" si="64"/>
        <v>#N/A</v>
      </c>
      <c r="DJ74" s="44" t="e">
        <f t="shared" si="65"/>
        <v>#N/A</v>
      </c>
      <c r="DK74" s="47"/>
      <c r="DL74" s="48"/>
      <c r="DM74" s="49"/>
      <c r="DN74" s="23" t="s">
        <v>148</v>
      </c>
      <c r="DO74" s="23"/>
      <c r="DQ74" s="50" t="e">
        <f t="shared" si="66"/>
        <v>#VALUE!</v>
      </c>
    </row>
    <row r="75" spans="1:127" ht="15.75" hidden="1" customHeight="1" x14ac:dyDescent="0.3">
      <c r="B75" s="5"/>
      <c r="C75" s="5"/>
      <c r="D75" s="5"/>
      <c r="E75" s="22" t="s">
        <v>205</v>
      </c>
      <c r="F75" s="22" t="s">
        <v>137</v>
      </c>
      <c r="G75" s="23" t="s">
        <v>206</v>
      </c>
      <c r="H75" s="23">
        <v>-23.402412999999999</v>
      </c>
      <c r="I75" s="23">
        <v>-46.853245000000001</v>
      </c>
      <c r="J75" s="24" t="s">
        <v>160</v>
      </c>
      <c r="K75" s="25"/>
      <c r="L75" s="24" t="s">
        <v>140</v>
      </c>
      <c r="M75" s="24" t="s">
        <v>141</v>
      </c>
      <c r="N75" s="26">
        <v>90</v>
      </c>
      <c r="O75" s="27" t="s">
        <v>142</v>
      </c>
      <c r="P75" s="27" t="s">
        <v>143</v>
      </c>
      <c r="Q75" s="26">
        <f t="shared" si="42"/>
        <v>180</v>
      </c>
      <c r="R75" s="27">
        <v>1</v>
      </c>
      <c r="S75" s="28">
        <v>3</v>
      </c>
      <c r="T75" s="28">
        <v>6.5</v>
      </c>
      <c r="U75" s="23"/>
      <c r="V75" s="23"/>
      <c r="W75" s="29"/>
      <c r="X75" s="28">
        <v>3</v>
      </c>
      <c r="Y75" s="27"/>
      <c r="Z75" s="27"/>
      <c r="AA75" s="27"/>
      <c r="AB75" s="27"/>
      <c r="AC75" s="27"/>
      <c r="AD75" s="27" t="s">
        <v>144</v>
      </c>
      <c r="AE75" s="27" t="s">
        <v>145</v>
      </c>
      <c r="AF75" s="27">
        <v>27.5</v>
      </c>
      <c r="AG75" s="27">
        <v>8.3000000000000007</v>
      </c>
      <c r="AH75" s="27">
        <v>1</v>
      </c>
      <c r="AI75" s="27">
        <v>0.6</v>
      </c>
      <c r="AJ75" s="27">
        <v>2.2999999999999998</v>
      </c>
      <c r="AK75" s="27">
        <f t="shared" si="43"/>
        <v>1.6999999999999997</v>
      </c>
      <c r="AL75" s="27" t="s">
        <v>143</v>
      </c>
      <c r="AM75" s="27" t="s">
        <v>143</v>
      </c>
      <c r="AN75" s="27"/>
      <c r="AO75" s="27">
        <f t="shared" si="44"/>
        <v>2</v>
      </c>
      <c r="AP75" s="27"/>
      <c r="AQ75" s="27"/>
      <c r="AR75" s="27"/>
      <c r="AS75" s="27"/>
      <c r="AT75" s="27"/>
      <c r="AU75" s="27"/>
      <c r="AV75" s="27">
        <f t="shared" si="45"/>
        <v>0</v>
      </c>
      <c r="AW75" s="27"/>
      <c r="AX75" s="28">
        <f>VLOOKUP(J75,ABNT5101!$I$3:$J$9,2)</f>
        <v>10</v>
      </c>
      <c r="AY75" s="28">
        <f>VLOOKUP(J75,ABNT5101!$I$3:$M$9,5)</f>
        <v>0.18</v>
      </c>
      <c r="AZ75" s="28" t="str">
        <f>_xlfn.XLOOKUP(J75,ABNT5101!I:I,ABNT5101!L:L)</f>
        <v>-</v>
      </c>
      <c r="BA75" s="28">
        <f>_xlfn.XLOOKUP(J75,ABNT5101!$I:$I,ABNT5101!M:M)</f>
        <v>0.18</v>
      </c>
      <c r="BB75" s="28" t="str">
        <f>_xlfn.XLOOKUP(J75,ABNT5101!$I:$I,ABNT5101!N:N)</f>
        <v>-</v>
      </c>
      <c r="BC75" s="28">
        <f>_xlfn.XLOOKUP(J75,ABNT5101!$I:$I,ABNT5101!O:O)</f>
        <v>16</v>
      </c>
      <c r="BD75" s="31" t="str">
        <f t="shared" si="46"/>
        <v>NÃO ATENDE</v>
      </c>
      <c r="BE75" s="32">
        <f t="shared" si="67"/>
        <v>-1</v>
      </c>
      <c r="BF75" s="32">
        <f t="shared" si="68"/>
        <v>-1</v>
      </c>
      <c r="BG75" s="32" t="str">
        <f t="shared" si="47"/>
        <v>-</v>
      </c>
      <c r="BH75" s="33"/>
      <c r="BI75" s="33"/>
      <c r="BJ75" s="33"/>
      <c r="BK75" s="33"/>
      <c r="BL75" s="33"/>
      <c r="BM75" s="34"/>
      <c r="BN75" s="31" t="str">
        <f t="shared" si="48"/>
        <v>NÃO ATENDE</v>
      </c>
      <c r="BO75" s="31" t="str">
        <f t="shared" si="69"/>
        <v>NÃO ATENDE</v>
      </c>
      <c r="BP75" s="31" t="str">
        <f t="shared" si="70"/>
        <v>NÃO ATENDE</v>
      </c>
      <c r="BQ75" s="31" t="str">
        <f t="shared" si="49"/>
        <v>ATENDE</v>
      </c>
      <c r="BR75" s="36" t="str">
        <f t="shared" si="50"/>
        <v>C4</v>
      </c>
      <c r="BS75" s="36" t="str">
        <f t="shared" si="51"/>
        <v>P6</v>
      </c>
      <c r="BT75" s="37">
        <f t="shared" si="52"/>
        <v>-1</v>
      </c>
      <c r="BU75" s="34"/>
      <c r="BV75" s="34"/>
      <c r="BW75" s="36">
        <f>IF(BS75="-","-",_xlfn.XLOOKUP(BS75,ABNT5101!$B$4:$B$9,ABNT5101!$C$4:$C$9))</f>
        <v>3</v>
      </c>
      <c r="BX75" s="36">
        <f>IF(BS75="-","-",_xlfn.XLOOKUP(BS75,ABNT5101!$B$4:$B$9,ABNT5101!$D$4:$D$9))</f>
        <v>0.6</v>
      </c>
      <c r="BY75" s="31" t="str">
        <f t="shared" si="53"/>
        <v>NÃO ATENDE</v>
      </c>
      <c r="BZ75" s="31" t="str">
        <f t="shared" si="54"/>
        <v>NÃO ATENDE</v>
      </c>
      <c r="CA75" s="31" t="str">
        <f t="shared" si="55"/>
        <v>NÃO ATENDE</v>
      </c>
      <c r="CB75" s="36" t="str">
        <f t="shared" si="56"/>
        <v>P6</v>
      </c>
      <c r="CC75" s="37">
        <f t="shared" si="57"/>
        <v>-1</v>
      </c>
      <c r="CD75" s="38"/>
      <c r="CE75" s="38"/>
      <c r="CF75" s="31">
        <f>IF(CB75="-","-",_xlfn.XLOOKUP(CB75,ABNT5101!$B$4:$B$9,ABNT5101!$C$4:$C$9))</f>
        <v>3</v>
      </c>
      <c r="CG75" s="36">
        <f>IF(CB75="-","-",_xlfn.XLOOKUP(CB75,ABNT5101!$B$4:$B$9,ABNT5101!$D$4:$D$9))</f>
        <v>0.6</v>
      </c>
      <c r="CH75" s="31" t="str">
        <f t="shared" si="58"/>
        <v>NÃO ATENDE</v>
      </c>
      <c r="CI75" s="31" t="str">
        <f t="shared" si="59"/>
        <v>NÃO ATENDE</v>
      </c>
      <c r="CJ75" s="31" t="str">
        <f t="shared" si="60"/>
        <v>NÃO ATENDE</v>
      </c>
      <c r="CK75" s="39" t="e">
        <f>_xlfn.XLOOKUP(CL75,'Banco de dados'!$B:$B,'Banco de dados'!$D:$D)</f>
        <v>#N/A</v>
      </c>
      <c r="CL75" s="40"/>
      <c r="CM75" s="39" t="e">
        <f>_xlfn.XLOOKUP(CL75,'Banco de dados'!$B:$B,'Banco de dados'!$E:$E)</f>
        <v>#N/A</v>
      </c>
      <c r="CN75" s="39"/>
      <c r="CO75" s="39" t="e">
        <f>IF(CN75="-","-",_xlfn.XLOOKUP(CN75,'Banco de dados'!$B:$B,'Banco de dados'!$E:$E))</f>
        <v>#N/A</v>
      </c>
      <c r="CP75" s="52">
        <f t="shared" si="61"/>
        <v>1</v>
      </c>
      <c r="CQ75" s="39" t="e">
        <f>_xlfn.XLOOKUP(CL75,'Banco de dados'!$B:$B,'Banco de dados'!$H:$H)</f>
        <v>#N/A</v>
      </c>
      <c r="CR75" s="23" t="e">
        <f t="array" aca="1" ref="CR75" ca="1">_xludf.xlookup(CN75,'Banco de dados'!$B:$B,'Banco de dados'!$H:$H)</f>
        <v>#NAME?</v>
      </c>
      <c r="CS75" s="23" t="e">
        <f t="array" aca="1" ref="CS75" ca="1">_xludf.xlookup(CL75,'Banco de dados'!$B:$B,'Banco de dados'!$F:$F)</f>
        <v>#NAME?</v>
      </c>
      <c r="CT75" s="23" t="e">
        <f t="array" aca="1" ref="CT75" ca="1">_xludf.xlookup(CN75,'Banco de dados'!$B:$B,'Banco de dados'!$F:$F)</f>
        <v>#NAME?</v>
      </c>
      <c r="CU75" s="42"/>
      <c r="CV75" s="42"/>
      <c r="CW75" s="39" t="s">
        <v>204</v>
      </c>
      <c r="CX75" s="42"/>
      <c r="CY75" s="39" t="str">
        <f>IF($CX75="","",VLOOKUP($CX75,'Braços de IP'!$E$9:$I$15,2,0))</f>
        <v/>
      </c>
      <c r="CZ75" s="43" t="str">
        <f>IF($CX75="","",VLOOKUP($CX75,'Braços de IP'!$E$9:$I$15,5,0))</f>
        <v/>
      </c>
      <c r="DA75" s="39"/>
      <c r="DB75" s="39"/>
      <c r="DC75" s="39"/>
      <c r="DD75" s="39"/>
      <c r="DE75" s="39"/>
      <c r="DF75" s="39"/>
      <c r="DG75" s="44" t="e">
        <f t="shared" si="62"/>
        <v>#N/A</v>
      </c>
      <c r="DH75" s="45">
        <f t="shared" si="63"/>
        <v>90</v>
      </c>
      <c r="DI75" s="44" t="e">
        <f t="shared" si="64"/>
        <v>#N/A</v>
      </c>
      <c r="DJ75" s="44" t="e">
        <f t="shared" si="65"/>
        <v>#N/A</v>
      </c>
      <c r="DK75" s="47"/>
      <c r="DL75" s="48"/>
      <c r="DM75" s="49"/>
      <c r="DN75" s="23" t="s">
        <v>148</v>
      </c>
      <c r="DO75" s="23"/>
      <c r="DQ75" s="50" t="e">
        <f t="shared" si="66"/>
        <v>#VALUE!</v>
      </c>
    </row>
    <row r="76" spans="1:127" ht="15.75" hidden="1" customHeight="1" x14ac:dyDescent="0.3">
      <c r="B76" s="5"/>
      <c r="C76" s="5"/>
      <c r="D76" s="5"/>
      <c r="E76" s="22" t="s">
        <v>205</v>
      </c>
      <c r="F76" s="22" t="s">
        <v>137</v>
      </c>
      <c r="G76" s="23" t="s">
        <v>206</v>
      </c>
      <c r="H76" s="23">
        <v>-23.402412999999999</v>
      </c>
      <c r="I76" s="23">
        <v>-46.853245000000001</v>
      </c>
      <c r="J76" s="24" t="s">
        <v>160</v>
      </c>
      <c r="K76" s="25"/>
      <c r="L76" s="24" t="s">
        <v>140</v>
      </c>
      <c r="M76" s="24" t="s">
        <v>141</v>
      </c>
      <c r="N76" s="26">
        <v>90</v>
      </c>
      <c r="O76" s="27" t="s">
        <v>142</v>
      </c>
      <c r="P76" s="27" t="s">
        <v>143</v>
      </c>
      <c r="Q76" s="26">
        <f t="shared" si="42"/>
        <v>180</v>
      </c>
      <c r="R76" s="27">
        <v>1</v>
      </c>
      <c r="S76" s="28">
        <v>3</v>
      </c>
      <c r="T76" s="28">
        <v>6.5</v>
      </c>
      <c r="U76" s="23"/>
      <c r="V76" s="23"/>
      <c r="W76" s="29"/>
      <c r="X76" s="28">
        <v>3</v>
      </c>
      <c r="Y76" s="27"/>
      <c r="Z76" s="27"/>
      <c r="AA76" s="27"/>
      <c r="AB76" s="27"/>
      <c r="AC76" s="27"/>
      <c r="AD76" s="27" t="s">
        <v>144</v>
      </c>
      <c r="AE76" s="27" t="s">
        <v>145</v>
      </c>
      <c r="AF76" s="27">
        <v>27.5</v>
      </c>
      <c r="AG76" s="27">
        <v>8.3000000000000007</v>
      </c>
      <c r="AH76" s="27">
        <v>1</v>
      </c>
      <c r="AI76" s="27">
        <v>0.6</v>
      </c>
      <c r="AJ76" s="27">
        <v>2.2999999999999998</v>
      </c>
      <c r="AK76" s="27">
        <f t="shared" si="43"/>
        <v>1.6999999999999997</v>
      </c>
      <c r="AL76" s="27" t="s">
        <v>143</v>
      </c>
      <c r="AM76" s="27" t="s">
        <v>143</v>
      </c>
      <c r="AN76" s="27"/>
      <c r="AO76" s="27">
        <f t="shared" si="44"/>
        <v>2</v>
      </c>
      <c r="AP76" s="27"/>
      <c r="AQ76" s="27"/>
      <c r="AR76" s="27"/>
      <c r="AS76" s="27"/>
      <c r="AT76" s="27"/>
      <c r="AU76" s="27"/>
      <c r="AV76" s="27">
        <f t="shared" si="45"/>
        <v>0</v>
      </c>
      <c r="AW76" s="27"/>
      <c r="AX76" s="28">
        <f>VLOOKUP(J76,ABNT5101!$I$3:$J$9,2)</f>
        <v>10</v>
      </c>
      <c r="AY76" s="28">
        <f>VLOOKUP(J76,ABNT5101!$I$3:$M$9,5)</f>
        <v>0.18</v>
      </c>
      <c r="AZ76" s="28" t="str">
        <f>_xlfn.XLOOKUP(J76,ABNT5101!I:I,ABNT5101!L:L)</f>
        <v>-</v>
      </c>
      <c r="BA76" s="28">
        <f>_xlfn.XLOOKUP(J76,ABNT5101!$I:$I,ABNT5101!M:M)</f>
        <v>0.18</v>
      </c>
      <c r="BB76" s="28" t="str">
        <f>_xlfn.XLOOKUP(J76,ABNT5101!$I:$I,ABNT5101!N:N)</f>
        <v>-</v>
      </c>
      <c r="BC76" s="28">
        <f>_xlfn.XLOOKUP(J76,ABNT5101!$I:$I,ABNT5101!O:O)</f>
        <v>16</v>
      </c>
      <c r="BD76" s="31" t="str">
        <f t="shared" si="46"/>
        <v>NÃO ATENDE</v>
      </c>
      <c r="BE76" s="32">
        <f t="shared" si="67"/>
        <v>-1</v>
      </c>
      <c r="BF76" s="32">
        <f t="shared" si="68"/>
        <v>-1</v>
      </c>
      <c r="BG76" s="32" t="str">
        <f t="shared" si="47"/>
        <v>-</v>
      </c>
      <c r="BH76" s="33"/>
      <c r="BI76" s="33"/>
      <c r="BJ76" s="33"/>
      <c r="BK76" s="33"/>
      <c r="BL76" s="33"/>
      <c r="BM76" s="34"/>
      <c r="BN76" s="31" t="str">
        <f t="shared" si="48"/>
        <v>NÃO ATENDE</v>
      </c>
      <c r="BO76" s="31" t="str">
        <f t="shared" si="69"/>
        <v>NÃO ATENDE</v>
      </c>
      <c r="BP76" s="31" t="str">
        <f t="shared" si="70"/>
        <v>NÃO ATENDE</v>
      </c>
      <c r="BQ76" s="31" t="str">
        <f t="shared" si="49"/>
        <v>ATENDE</v>
      </c>
      <c r="BR76" s="36" t="str">
        <f t="shared" si="50"/>
        <v>C4</v>
      </c>
      <c r="BS76" s="36" t="str">
        <f t="shared" si="51"/>
        <v>P6</v>
      </c>
      <c r="BT76" s="37">
        <f t="shared" si="52"/>
        <v>-1</v>
      </c>
      <c r="BU76" s="34"/>
      <c r="BV76" s="34"/>
      <c r="BW76" s="36">
        <f>IF(BS76="-","-",_xlfn.XLOOKUP(BS76,ABNT5101!$B$4:$B$9,ABNT5101!$C$4:$C$9))</f>
        <v>3</v>
      </c>
      <c r="BX76" s="36">
        <f>IF(BS76="-","-",_xlfn.XLOOKUP(BS76,ABNT5101!$B$4:$B$9,ABNT5101!$D$4:$D$9))</f>
        <v>0.6</v>
      </c>
      <c r="BY76" s="31" t="str">
        <f t="shared" si="53"/>
        <v>NÃO ATENDE</v>
      </c>
      <c r="BZ76" s="31" t="str">
        <f t="shared" si="54"/>
        <v>NÃO ATENDE</v>
      </c>
      <c r="CA76" s="31" t="str">
        <f t="shared" si="55"/>
        <v>NÃO ATENDE</v>
      </c>
      <c r="CB76" s="36" t="str">
        <f t="shared" si="56"/>
        <v>P6</v>
      </c>
      <c r="CC76" s="37">
        <f t="shared" si="57"/>
        <v>-1</v>
      </c>
      <c r="CD76" s="38"/>
      <c r="CE76" s="38"/>
      <c r="CF76" s="31">
        <f>IF(CB76="-","-",_xlfn.XLOOKUP(CB76,ABNT5101!$B$4:$B$9,ABNT5101!$C$4:$C$9))</f>
        <v>3</v>
      </c>
      <c r="CG76" s="36">
        <f>IF(CB76="-","-",_xlfn.XLOOKUP(CB76,ABNT5101!$B$4:$B$9,ABNT5101!$D$4:$D$9))</f>
        <v>0.6</v>
      </c>
      <c r="CH76" s="31" t="str">
        <f t="shared" si="58"/>
        <v>NÃO ATENDE</v>
      </c>
      <c r="CI76" s="31" t="str">
        <f t="shared" si="59"/>
        <v>NÃO ATENDE</v>
      </c>
      <c r="CJ76" s="31" t="str">
        <f t="shared" si="60"/>
        <v>NÃO ATENDE</v>
      </c>
      <c r="CK76" s="39" t="e">
        <f>_xlfn.XLOOKUP(CL76,'Banco de dados'!$B:$B,'Banco de dados'!$D:$D)</f>
        <v>#N/A</v>
      </c>
      <c r="CL76" s="40"/>
      <c r="CM76" s="39" t="e">
        <f>_xlfn.XLOOKUP(CL76,'Banco de dados'!$B:$B,'Banco de dados'!$E:$E)</f>
        <v>#N/A</v>
      </c>
      <c r="CN76" s="39"/>
      <c r="CO76" s="39" t="e">
        <f>IF(CN76="-","-",_xlfn.XLOOKUP(CN76,'Banco de dados'!$B:$B,'Banco de dados'!$E:$E))</f>
        <v>#N/A</v>
      </c>
      <c r="CP76" s="52">
        <f t="shared" si="61"/>
        <v>1</v>
      </c>
      <c r="CQ76" s="39" t="e">
        <f>_xlfn.XLOOKUP(CL76,'Banco de dados'!$B:$B,'Banco de dados'!$H:$H)</f>
        <v>#N/A</v>
      </c>
      <c r="CR76" s="23" t="e">
        <f t="array" aca="1" ref="CR76" ca="1">_xludf.xlookup(CN76,'Banco de dados'!$B:$B,'Banco de dados'!$H:$H)</f>
        <v>#NAME?</v>
      </c>
      <c r="CS76" s="23" t="e">
        <f t="array" aca="1" ref="CS76" ca="1">_xludf.xlookup(CL76,'Banco de dados'!$B:$B,'Banco de dados'!$F:$F)</f>
        <v>#NAME?</v>
      </c>
      <c r="CT76" s="23" t="e">
        <f t="array" aca="1" ref="CT76" ca="1">_xludf.xlookup(CN76,'Banco de dados'!$B:$B,'Banco de dados'!$F:$F)</f>
        <v>#NAME?</v>
      </c>
      <c r="CU76" s="42"/>
      <c r="CV76" s="42"/>
      <c r="CW76" s="39" t="s">
        <v>204</v>
      </c>
      <c r="CX76" s="42"/>
      <c r="CY76" s="39" t="str">
        <f>IF($CX76="","",VLOOKUP($CX76,'Braços de IP'!$E$9:$I$15,2,0))</f>
        <v/>
      </c>
      <c r="CZ76" s="43" t="str">
        <f>IF($CX76="","",VLOOKUP($CX76,'Braços de IP'!$E$9:$I$15,5,0))</f>
        <v/>
      </c>
      <c r="DA76" s="39"/>
      <c r="DB76" s="39"/>
      <c r="DC76" s="39"/>
      <c r="DD76" s="39"/>
      <c r="DE76" s="39"/>
      <c r="DF76" s="39"/>
      <c r="DG76" s="44" t="e">
        <f t="shared" si="62"/>
        <v>#N/A</v>
      </c>
      <c r="DH76" s="45">
        <f t="shared" si="63"/>
        <v>90</v>
      </c>
      <c r="DI76" s="44" t="e">
        <f t="shared" si="64"/>
        <v>#N/A</v>
      </c>
      <c r="DJ76" s="44" t="e">
        <f t="shared" si="65"/>
        <v>#N/A</v>
      </c>
      <c r="DK76" s="47"/>
      <c r="DL76" s="48"/>
      <c r="DM76" s="49"/>
      <c r="DN76" s="23" t="s">
        <v>148</v>
      </c>
      <c r="DO76" s="23"/>
      <c r="DQ76" s="50" t="e">
        <f t="shared" si="66"/>
        <v>#VALUE!</v>
      </c>
    </row>
    <row r="77" spans="1:127" ht="15.75" hidden="1" customHeight="1" x14ac:dyDescent="0.3">
      <c r="B77" s="5"/>
      <c r="C77" s="5"/>
      <c r="D77" s="5"/>
      <c r="E77" s="22" t="s">
        <v>207</v>
      </c>
      <c r="F77" s="22" t="s">
        <v>150</v>
      </c>
      <c r="G77" s="23" t="s">
        <v>208</v>
      </c>
      <c r="H77" s="23">
        <v>-23.308546069999998</v>
      </c>
      <c r="I77" s="23">
        <v>-46.865601320000003</v>
      </c>
      <c r="J77" s="24" t="s">
        <v>160</v>
      </c>
      <c r="K77" s="25"/>
      <c r="L77" s="24" t="s">
        <v>152</v>
      </c>
      <c r="M77" s="24" t="s">
        <v>141</v>
      </c>
      <c r="N77" s="26">
        <v>90</v>
      </c>
      <c r="O77" s="27" t="s">
        <v>142</v>
      </c>
      <c r="P77" s="27" t="s">
        <v>143</v>
      </c>
      <c r="Q77" s="26">
        <f t="shared" si="42"/>
        <v>180</v>
      </c>
      <c r="R77" s="27">
        <v>1</v>
      </c>
      <c r="S77" s="28" t="s">
        <v>153</v>
      </c>
      <c r="T77" s="28">
        <v>4</v>
      </c>
      <c r="U77" s="23"/>
      <c r="V77" s="23"/>
      <c r="W77" s="29"/>
      <c r="X77" s="28" t="s">
        <v>153</v>
      </c>
      <c r="Y77" s="27"/>
      <c r="Z77" s="27"/>
      <c r="AA77" s="27"/>
      <c r="AB77" s="27"/>
      <c r="AC77" s="27"/>
      <c r="AD77" s="27" t="s">
        <v>144</v>
      </c>
      <c r="AE77" s="27" t="s">
        <v>145</v>
      </c>
      <c r="AF77" s="27">
        <v>18.5</v>
      </c>
      <c r="AG77" s="27">
        <v>8.9499999999999993</v>
      </c>
      <c r="AH77" s="27">
        <v>1</v>
      </c>
      <c r="AI77" s="27">
        <v>0.6</v>
      </c>
      <c r="AJ77" s="27">
        <v>2.6</v>
      </c>
      <c r="AK77" s="27">
        <f t="shared" si="43"/>
        <v>2</v>
      </c>
      <c r="AL77" s="27" t="s">
        <v>143</v>
      </c>
      <c r="AM77" s="27" t="s">
        <v>143</v>
      </c>
      <c r="AN77" s="27"/>
      <c r="AO77" s="27">
        <f t="shared" si="44"/>
        <v>2</v>
      </c>
      <c r="AP77" s="27"/>
      <c r="AQ77" s="27"/>
      <c r="AR77" s="27"/>
      <c r="AS77" s="27"/>
      <c r="AT77" s="27"/>
      <c r="AU77" s="27"/>
      <c r="AV77" s="27">
        <f t="shared" si="45"/>
        <v>0</v>
      </c>
      <c r="AW77" s="27"/>
      <c r="AX77" s="28">
        <f>VLOOKUP(J77,ABNT5101!$I$3:$J$9,2)</f>
        <v>10</v>
      </c>
      <c r="AY77" s="28">
        <f>VLOOKUP(J77,ABNT5101!$I$3:$M$9,5)</f>
        <v>0.18</v>
      </c>
      <c r="AZ77" s="28" t="str">
        <f>_xlfn.XLOOKUP(J77,ABNT5101!I:I,ABNT5101!L:L)</f>
        <v>-</v>
      </c>
      <c r="BA77" s="28">
        <f>_xlfn.XLOOKUP(J77,ABNT5101!$I:$I,ABNT5101!M:M)</f>
        <v>0.18</v>
      </c>
      <c r="BB77" s="28" t="str">
        <f>_xlfn.XLOOKUP(J77,ABNT5101!$I:$I,ABNT5101!N:N)</f>
        <v>-</v>
      </c>
      <c r="BC77" s="28">
        <f>_xlfn.XLOOKUP(J77,ABNT5101!$I:$I,ABNT5101!O:O)</f>
        <v>16</v>
      </c>
      <c r="BD77" s="31" t="str">
        <f t="shared" si="46"/>
        <v>NÃO ATENDE</v>
      </c>
      <c r="BE77" s="32">
        <f t="shared" si="67"/>
        <v>-1</v>
      </c>
      <c r="BF77" s="32">
        <f t="shared" si="68"/>
        <v>-1</v>
      </c>
      <c r="BG77" s="32" t="str">
        <f t="shared" si="47"/>
        <v>-</v>
      </c>
      <c r="BH77" s="34"/>
      <c r="BI77" s="34"/>
      <c r="BJ77" s="34"/>
      <c r="BK77" s="34"/>
      <c r="BL77" s="35"/>
      <c r="BM77" s="34"/>
      <c r="BN77" s="31" t="str">
        <f t="shared" si="48"/>
        <v>NÃO ATENDE</v>
      </c>
      <c r="BO77" s="31" t="str">
        <f t="shared" si="69"/>
        <v>NÃO ATENDE</v>
      </c>
      <c r="BP77" s="31" t="str">
        <f t="shared" si="70"/>
        <v>NÃO ATENDE</v>
      </c>
      <c r="BQ77" s="31" t="str">
        <f t="shared" si="49"/>
        <v>ATENDE</v>
      </c>
      <c r="BR77" s="36" t="str">
        <f t="shared" si="50"/>
        <v>C4</v>
      </c>
      <c r="BS77" s="36" t="str">
        <f t="shared" si="51"/>
        <v>Sem Passeio</v>
      </c>
      <c r="BT77" s="37" t="e">
        <f t="shared" si="52"/>
        <v>#N/A</v>
      </c>
      <c r="BU77" s="34"/>
      <c r="BV77" s="34"/>
      <c r="BW77" s="36" t="e">
        <f>IF(BS77="-","-",_xlfn.XLOOKUP(BS77,ABNT5101!$B$4:$B$9,ABNT5101!$C$4:$C$9))</f>
        <v>#N/A</v>
      </c>
      <c r="BX77" s="36" t="e">
        <f>IF(BS77="-","-",_xlfn.XLOOKUP(BS77,ABNT5101!$B$4:$B$9,ABNT5101!$D$4:$D$9))</f>
        <v>#N/A</v>
      </c>
      <c r="BY77" s="31" t="e">
        <f t="shared" si="53"/>
        <v>#N/A</v>
      </c>
      <c r="BZ77" s="31" t="e">
        <f t="shared" si="54"/>
        <v>#N/A</v>
      </c>
      <c r="CA77" s="31" t="e">
        <f t="shared" si="55"/>
        <v>#N/A</v>
      </c>
      <c r="CB77" s="36" t="str">
        <f t="shared" si="56"/>
        <v>Sem Passeio</v>
      </c>
      <c r="CC77" s="37" t="e">
        <f t="shared" si="57"/>
        <v>#N/A</v>
      </c>
      <c r="CD77" s="38"/>
      <c r="CE77" s="38"/>
      <c r="CF77" s="31" t="e">
        <f>IF(CB77="-","-",_xlfn.XLOOKUP(CB77,ABNT5101!$B$4:$B$9,ABNT5101!$C$4:$C$9))</f>
        <v>#N/A</v>
      </c>
      <c r="CG77" s="36" t="e">
        <f>IF(CB77="-","-",_xlfn.XLOOKUP(CB77,ABNT5101!$B$4:$B$9,ABNT5101!$D$4:$D$9))</f>
        <v>#N/A</v>
      </c>
      <c r="CH77" s="31" t="e">
        <f t="shared" si="58"/>
        <v>#N/A</v>
      </c>
      <c r="CI77" s="31" t="e">
        <f t="shared" si="59"/>
        <v>#N/A</v>
      </c>
      <c r="CJ77" s="31" t="e">
        <f t="shared" si="60"/>
        <v>#N/A</v>
      </c>
      <c r="CK77" s="39" t="e">
        <f>_xlfn.XLOOKUP(CL77,'Banco de dados'!$B:$B,'Banco de dados'!$D:$D)</f>
        <v>#N/A</v>
      </c>
      <c r="CL77" s="42"/>
      <c r="CM77" s="39" t="e">
        <f>_xlfn.XLOOKUP(CL77,'Banco de dados'!$B:$B,'Banco de dados'!$E:$E)</f>
        <v>#N/A</v>
      </c>
      <c r="CN77" s="39"/>
      <c r="CO77" s="39" t="e">
        <f>IF(CN77="-","-",_xlfn.XLOOKUP(CN77,'Banco de dados'!$B:$B,'Banco de dados'!$E:$E))</f>
        <v>#N/A</v>
      </c>
      <c r="CP77" s="41">
        <f t="shared" si="61"/>
        <v>1</v>
      </c>
      <c r="CQ77" s="39" t="e">
        <f>_xlfn.XLOOKUP(CL77,'Banco de dados'!$B:$B,'Banco de dados'!$H:$H)</f>
        <v>#N/A</v>
      </c>
      <c r="CR77" s="39" t="e">
        <f t="array" aca="1" ref="CR77" ca="1">_xludf.xlookup(CN77,'Banco de dados'!$B:$B,'Banco de dados'!$H:$H)</f>
        <v>#NAME?</v>
      </c>
      <c r="CS77" s="39" t="e">
        <f t="array" aca="1" ref="CS77" ca="1">_xludf.xlookup(CL77,'Banco de dados'!$B:$B,'Banco de dados'!$F:$F)</f>
        <v>#NAME?</v>
      </c>
      <c r="CT77" s="39" t="e">
        <f t="array" aca="1" ref="CT77" ca="1">_xludf.xlookup(CN77,'Banco de dados'!$B:$B,'Banco de dados'!$F:$F)</f>
        <v>#NAME?</v>
      </c>
      <c r="CU77" s="42"/>
      <c r="CV77" s="42"/>
      <c r="CW77" s="39" t="s">
        <v>204</v>
      </c>
      <c r="CX77" s="42"/>
      <c r="CY77" s="39" t="str">
        <f>IF($CX77="","",VLOOKUP($CX77,'Braços de IP'!$E$9:$I$15,2,0))</f>
        <v/>
      </c>
      <c r="CZ77" s="43" t="str">
        <f>IF($CX77="","",VLOOKUP($CX77,'Braços de IP'!$E$9:$I$15,5,0))</f>
        <v/>
      </c>
      <c r="DA77" s="39"/>
      <c r="DB77" s="39"/>
      <c r="DC77" s="39"/>
      <c r="DD77" s="39"/>
      <c r="DE77" s="39"/>
      <c r="DF77" s="39"/>
      <c r="DG77" s="44" t="e">
        <f t="shared" si="62"/>
        <v>#N/A</v>
      </c>
      <c r="DH77" s="45">
        <f t="shared" si="63"/>
        <v>90</v>
      </c>
      <c r="DI77" s="44" t="e">
        <f t="shared" si="64"/>
        <v>#N/A</v>
      </c>
      <c r="DJ77" s="46" t="e">
        <f t="shared" si="65"/>
        <v>#N/A</v>
      </c>
      <c r="DK77" s="47"/>
      <c r="DL77" s="48"/>
      <c r="DM77" s="49"/>
      <c r="DN77" s="23" t="s">
        <v>148</v>
      </c>
      <c r="DO77" s="23"/>
      <c r="DQ77" s="50" t="e">
        <f t="shared" si="66"/>
        <v>#VALUE!</v>
      </c>
    </row>
    <row r="78" spans="1:127" ht="15.75" hidden="1" customHeight="1" x14ac:dyDescent="0.3">
      <c r="B78" s="5"/>
      <c r="C78" s="5"/>
      <c r="D78" s="5"/>
      <c r="E78" s="22" t="s">
        <v>207</v>
      </c>
      <c r="F78" s="22" t="s">
        <v>150</v>
      </c>
      <c r="G78" s="23" t="s">
        <v>208</v>
      </c>
      <c r="H78" s="23">
        <v>-23.308546069999998</v>
      </c>
      <c r="I78" s="23">
        <v>-46.865601320000003</v>
      </c>
      <c r="J78" s="24" t="s">
        <v>160</v>
      </c>
      <c r="K78" s="25"/>
      <c r="L78" s="24" t="s">
        <v>152</v>
      </c>
      <c r="M78" s="24" t="s">
        <v>141</v>
      </c>
      <c r="N78" s="26">
        <v>90</v>
      </c>
      <c r="O78" s="27" t="s">
        <v>142</v>
      </c>
      <c r="P78" s="27" t="s">
        <v>143</v>
      </c>
      <c r="Q78" s="26">
        <f t="shared" si="42"/>
        <v>180</v>
      </c>
      <c r="R78" s="27">
        <v>1</v>
      </c>
      <c r="S78" s="28" t="s">
        <v>153</v>
      </c>
      <c r="T78" s="28">
        <v>4</v>
      </c>
      <c r="U78" s="23"/>
      <c r="V78" s="23"/>
      <c r="W78" s="29"/>
      <c r="X78" s="28" t="s">
        <v>153</v>
      </c>
      <c r="Y78" s="27"/>
      <c r="Z78" s="27"/>
      <c r="AA78" s="27"/>
      <c r="AB78" s="27"/>
      <c r="AC78" s="27"/>
      <c r="AD78" s="27" t="s">
        <v>144</v>
      </c>
      <c r="AE78" s="27" t="s">
        <v>145</v>
      </c>
      <c r="AF78" s="27">
        <v>18.5</v>
      </c>
      <c r="AG78" s="27">
        <v>8.9499999999999993</v>
      </c>
      <c r="AH78" s="27">
        <v>1</v>
      </c>
      <c r="AI78" s="27">
        <v>0.6</v>
      </c>
      <c r="AJ78" s="27">
        <v>2.6</v>
      </c>
      <c r="AK78" s="27">
        <f t="shared" si="43"/>
        <v>2</v>
      </c>
      <c r="AL78" s="27" t="s">
        <v>143</v>
      </c>
      <c r="AM78" s="27" t="s">
        <v>143</v>
      </c>
      <c r="AN78" s="27"/>
      <c r="AO78" s="27">
        <f t="shared" si="44"/>
        <v>2</v>
      </c>
      <c r="AP78" s="27"/>
      <c r="AQ78" s="27"/>
      <c r="AR78" s="27"/>
      <c r="AS78" s="27"/>
      <c r="AT78" s="27"/>
      <c r="AU78" s="27"/>
      <c r="AV78" s="27">
        <f t="shared" si="45"/>
        <v>0</v>
      </c>
      <c r="AW78" s="27"/>
      <c r="AX78" s="28">
        <f>VLOOKUP(J78,ABNT5101!$I$3:$J$9,2)</f>
        <v>10</v>
      </c>
      <c r="AY78" s="28">
        <f>VLOOKUP(J78,ABNT5101!$I$3:$M$9,5)</f>
        <v>0.18</v>
      </c>
      <c r="AZ78" s="28" t="str">
        <f>_xlfn.XLOOKUP(J78,ABNT5101!I:I,ABNT5101!L:L)</f>
        <v>-</v>
      </c>
      <c r="BA78" s="28">
        <f>_xlfn.XLOOKUP(J78,ABNT5101!$I:$I,ABNT5101!M:M)</f>
        <v>0.18</v>
      </c>
      <c r="BB78" s="28" t="str">
        <f>_xlfn.XLOOKUP(J78,ABNT5101!$I:$I,ABNT5101!N:N)</f>
        <v>-</v>
      </c>
      <c r="BC78" s="28">
        <f>_xlfn.XLOOKUP(J78,ABNT5101!$I:$I,ABNT5101!O:O)</f>
        <v>16</v>
      </c>
      <c r="BD78" s="31" t="str">
        <f t="shared" si="46"/>
        <v>NÃO ATENDE</v>
      </c>
      <c r="BE78" s="32">
        <f t="shared" si="67"/>
        <v>-1</v>
      </c>
      <c r="BF78" s="32">
        <f t="shared" si="68"/>
        <v>-1</v>
      </c>
      <c r="BG78" s="32" t="str">
        <f t="shared" si="47"/>
        <v>-</v>
      </c>
      <c r="BH78" s="34"/>
      <c r="BI78" s="34"/>
      <c r="BJ78" s="34"/>
      <c r="BK78" s="34"/>
      <c r="BL78" s="35"/>
      <c r="BM78" s="34"/>
      <c r="BN78" s="31" t="str">
        <f t="shared" si="48"/>
        <v>NÃO ATENDE</v>
      </c>
      <c r="BO78" s="31" t="str">
        <f t="shared" si="69"/>
        <v>NÃO ATENDE</v>
      </c>
      <c r="BP78" s="31" t="str">
        <f t="shared" si="70"/>
        <v>NÃO ATENDE</v>
      </c>
      <c r="BQ78" s="31" t="str">
        <f t="shared" si="49"/>
        <v>ATENDE</v>
      </c>
      <c r="BR78" s="36" t="str">
        <f t="shared" si="50"/>
        <v>C4</v>
      </c>
      <c r="BS78" s="36" t="str">
        <f t="shared" si="51"/>
        <v>Sem Passeio</v>
      </c>
      <c r="BT78" s="37" t="e">
        <f t="shared" si="52"/>
        <v>#N/A</v>
      </c>
      <c r="BU78" s="34"/>
      <c r="BV78" s="34"/>
      <c r="BW78" s="36" t="e">
        <f>IF(BS78="-","-",_xlfn.XLOOKUP(BS78,ABNT5101!$B$4:$B$9,ABNT5101!$C$4:$C$9))</f>
        <v>#N/A</v>
      </c>
      <c r="BX78" s="36" t="e">
        <f>IF(BS78="-","-",_xlfn.XLOOKUP(BS78,ABNT5101!$B$4:$B$9,ABNT5101!$D$4:$D$9))</f>
        <v>#N/A</v>
      </c>
      <c r="BY78" s="31" t="e">
        <f t="shared" si="53"/>
        <v>#N/A</v>
      </c>
      <c r="BZ78" s="31" t="e">
        <f t="shared" si="54"/>
        <v>#N/A</v>
      </c>
      <c r="CA78" s="31" t="e">
        <f t="shared" si="55"/>
        <v>#N/A</v>
      </c>
      <c r="CB78" s="36" t="str">
        <f t="shared" si="56"/>
        <v>Sem Passeio</v>
      </c>
      <c r="CC78" s="37" t="e">
        <f t="shared" si="57"/>
        <v>#N/A</v>
      </c>
      <c r="CD78" s="38"/>
      <c r="CE78" s="38"/>
      <c r="CF78" s="31" t="e">
        <f>IF(CB78="-","-",_xlfn.XLOOKUP(CB78,ABNT5101!$B$4:$B$9,ABNT5101!$C$4:$C$9))</f>
        <v>#N/A</v>
      </c>
      <c r="CG78" s="36" t="e">
        <f>IF(CB78="-","-",_xlfn.XLOOKUP(CB78,ABNT5101!$B$4:$B$9,ABNT5101!$D$4:$D$9))</f>
        <v>#N/A</v>
      </c>
      <c r="CH78" s="31" t="e">
        <f t="shared" si="58"/>
        <v>#N/A</v>
      </c>
      <c r="CI78" s="31" t="e">
        <f t="shared" si="59"/>
        <v>#N/A</v>
      </c>
      <c r="CJ78" s="31" t="e">
        <f t="shared" si="60"/>
        <v>#N/A</v>
      </c>
      <c r="CK78" s="39" t="e">
        <f>_xlfn.XLOOKUP(CL78,'Banco de dados'!$B:$B,'Banco de dados'!$D:$D)</f>
        <v>#N/A</v>
      </c>
      <c r="CL78" s="42"/>
      <c r="CM78" s="39" t="e">
        <f>_xlfn.XLOOKUP(CL78,'Banco de dados'!$B:$B,'Banco de dados'!$E:$E)</f>
        <v>#N/A</v>
      </c>
      <c r="CN78" s="39"/>
      <c r="CO78" s="39" t="e">
        <f>IF(CN78="-","-",_xlfn.XLOOKUP(CN78,'Banco de dados'!$B:$B,'Banco de dados'!$E:$E))</f>
        <v>#N/A</v>
      </c>
      <c r="CP78" s="41">
        <f t="shared" si="61"/>
        <v>1</v>
      </c>
      <c r="CQ78" s="39" t="e">
        <f>_xlfn.XLOOKUP(CL78,'Banco de dados'!$B:$B,'Banco de dados'!$H:$H)</f>
        <v>#N/A</v>
      </c>
      <c r="CR78" s="39" t="e">
        <f t="array" aca="1" ref="CR78" ca="1">_xludf.xlookup(CN78,'Banco de dados'!$B:$B,'Banco de dados'!$H:$H)</f>
        <v>#NAME?</v>
      </c>
      <c r="CS78" s="39" t="e">
        <f t="array" aca="1" ref="CS78" ca="1">_xludf.xlookup(CL78,'Banco de dados'!$B:$B,'Banco de dados'!$F:$F)</f>
        <v>#NAME?</v>
      </c>
      <c r="CT78" s="39" t="e">
        <f t="array" aca="1" ref="CT78" ca="1">_xludf.xlookup(CN78,'Banco de dados'!$B:$B,'Banco de dados'!$F:$F)</f>
        <v>#NAME?</v>
      </c>
      <c r="CU78" s="42"/>
      <c r="CV78" s="42"/>
      <c r="CW78" s="39" t="s">
        <v>204</v>
      </c>
      <c r="CX78" s="42"/>
      <c r="CY78" s="39" t="str">
        <f>IF($CX78="","",VLOOKUP($CX78,'Braços de IP'!$E$9:$I$15,2,0))</f>
        <v/>
      </c>
      <c r="CZ78" s="43" t="str">
        <f>IF($CX78="","",VLOOKUP($CX78,'Braços de IP'!$E$9:$I$15,5,0))</f>
        <v/>
      </c>
      <c r="DA78" s="39"/>
      <c r="DB78" s="39"/>
      <c r="DC78" s="39"/>
      <c r="DD78" s="39"/>
      <c r="DE78" s="39"/>
      <c r="DF78" s="39"/>
      <c r="DG78" s="44" t="e">
        <f t="shared" si="62"/>
        <v>#N/A</v>
      </c>
      <c r="DH78" s="45">
        <f t="shared" si="63"/>
        <v>90</v>
      </c>
      <c r="DI78" s="44" t="e">
        <f t="shared" si="64"/>
        <v>#N/A</v>
      </c>
      <c r="DJ78" s="46" t="e">
        <f t="shared" si="65"/>
        <v>#N/A</v>
      </c>
      <c r="DK78" s="47"/>
      <c r="DL78" s="48"/>
      <c r="DM78" s="49"/>
      <c r="DN78" s="23" t="s">
        <v>148</v>
      </c>
      <c r="DO78" s="23"/>
      <c r="DQ78" s="50" t="e">
        <f t="shared" si="66"/>
        <v>#VALUE!</v>
      </c>
    </row>
    <row r="79" spans="1:127" ht="15.75" hidden="1" customHeight="1" x14ac:dyDescent="0.3">
      <c r="B79" s="5"/>
      <c r="C79" s="5"/>
      <c r="D79" s="5"/>
      <c r="E79" s="22" t="s">
        <v>207</v>
      </c>
      <c r="F79" s="22" t="s">
        <v>150</v>
      </c>
      <c r="G79" s="23" t="s">
        <v>208</v>
      </c>
      <c r="H79" s="23">
        <v>-23.308546069999998</v>
      </c>
      <c r="I79" s="23">
        <v>-46.865601320000003</v>
      </c>
      <c r="J79" s="24" t="s">
        <v>160</v>
      </c>
      <c r="K79" s="25"/>
      <c r="L79" s="24" t="s">
        <v>152</v>
      </c>
      <c r="M79" s="24" t="s">
        <v>141</v>
      </c>
      <c r="N79" s="26">
        <v>90</v>
      </c>
      <c r="O79" s="27" t="s">
        <v>142</v>
      </c>
      <c r="P79" s="27" t="s">
        <v>143</v>
      </c>
      <c r="Q79" s="26">
        <f t="shared" si="42"/>
        <v>180</v>
      </c>
      <c r="R79" s="27">
        <v>1</v>
      </c>
      <c r="S79" s="28" t="s">
        <v>153</v>
      </c>
      <c r="T79" s="28">
        <v>4</v>
      </c>
      <c r="U79" s="23"/>
      <c r="V79" s="23"/>
      <c r="W79" s="29"/>
      <c r="X79" s="28" t="s">
        <v>153</v>
      </c>
      <c r="Y79" s="27"/>
      <c r="Z79" s="27"/>
      <c r="AA79" s="27"/>
      <c r="AB79" s="27"/>
      <c r="AC79" s="27"/>
      <c r="AD79" s="27" t="s">
        <v>144</v>
      </c>
      <c r="AE79" s="27" t="s">
        <v>145</v>
      </c>
      <c r="AF79" s="27">
        <v>18.5</v>
      </c>
      <c r="AG79" s="27">
        <v>8.9499999999999993</v>
      </c>
      <c r="AH79" s="27">
        <v>1</v>
      </c>
      <c r="AI79" s="27">
        <v>0.6</v>
      </c>
      <c r="AJ79" s="27">
        <v>2.6</v>
      </c>
      <c r="AK79" s="27">
        <f t="shared" si="43"/>
        <v>2</v>
      </c>
      <c r="AL79" s="27" t="s">
        <v>143</v>
      </c>
      <c r="AM79" s="27" t="s">
        <v>143</v>
      </c>
      <c r="AN79" s="27"/>
      <c r="AO79" s="27">
        <f t="shared" si="44"/>
        <v>2</v>
      </c>
      <c r="AP79" s="27"/>
      <c r="AQ79" s="27"/>
      <c r="AR79" s="27"/>
      <c r="AS79" s="27"/>
      <c r="AT79" s="27"/>
      <c r="AU79" s="27"/>
      <c r="AV79" s="27">
        <f t="shared" si="45"/>
        <v>0</v>
      </c>
      <c r="AW79" s="27"/>
      <c r="AX79" s="28">
        <f>VLOOKUP(J79,ABNT5101!$I$3:$J$9,2)</f>
        <v>10</v>
      </c>
      <c r="AY79" s="28">
        <f>VLOOKUP(J79,ABNT5101!$I$3:$M$9,5)</f>
        <v>0.18</v>
      </c>
      <c r="AZ79" s="28" t="str">
        <f>_xlfn.XLOOKUP(J79,ABNT5101!I:I,ABNT5101!L:L)</f>
        <v>-</v>
      </c>
      <c r="BA79" s="28">
        <f>_xlfn.XLOOKUP(J79,ABNT5101!$I:$I,ABNT5101!M:M)</f>
        <v>0.18</v>
      </c>
      <c r="BB79" s="28" t="str">
        <f>_xlfn.XLOOKUP(J79,ABNT5101!$I:$I,ABNT5101!N:N)</f>
        <v>-</v>
      </c>
      <c r="BC79" s="28">
        <f>_xlfn.XLOOKUP(J79,ABNT5101!$I:$I,ABNT5101!O:O)</f>
        <v>16</v>
      </c>
      <c r="BD79" s="31" t="str">
        <f t="shared" si="46"/>
        <v>NÃO ATENDE</v>
      </c>
      <c r="BE79" s="32">
        <f t="shared" si="67"/>
        <v>-1</v>
      </c>
      <c r="BF79" s="32">
        <f t="shared" si="68"/>
        <v>-1</v>
      </c>
      <c r="BG79" s="32" t="str">
        <f t="shared" si="47"/>
        <v>-</v>
      </c>
      <c r="BH79" s="34"/>
      <c r="BI79" s="34"/>
      <c r="BJ79" s="34"/>
      <c r="BK79" s="34"/>
      <c r="BL79" s="35"/>
      <c r="BM79" s="34"/>
      <c r="BN79" s="31" t="str">
        <f t="shared" si="48"/>
        <v>NÃO ATENDE</v>
      </c>
      <c r="BO79" s="31" t="str">
        <f t="shared" si="69"/>
        <v>NÃO ATENDE</v>
      </c>
      <c r="BP79" s="31" t="str">
        <f t="shared" si="70"/>
        <v>NÃO ATENDE</v>
      </c>
      <c r="BQ79" s="31" t="str">
        <f t="shared" si="49"/>
        <v>ATENDE</v>
      </c>
      <c r="BR79" s="36" t="str">
        <f t="shared" si="50"/>
        <v>C4</v>
      </c>
      <c r="BS79" s="36" t="str">
        <f t="shared" si="51"/>
        <v>Sem Passeio</v>
      </c>
      <c r="BT79" s="37" t="e">
        <f t="shared" si="52"/>
        <v>#N/A</v>
      </c>
      <c r="BU79" s="34"/>
      <c r="BV79" s="34"/>
      <c r="BW79" s="36" t="e">
        <f>IF(BS79="-","-",_xlfn.XLOOKUP(BS79,ABNT5101!$B$4:$B$9,ABNT5101!$C$4:$C$9))</f>
        <v>#N/A</v>
      </c>
      <c r="BX79" s="36" t="e">
        <f>IF(BS79="-","-",_xlfn.XLOOKUP(BS79,ABNT5101!$B$4:$B$9,ABNT5101!$D$4:$D$9))</f>
        <v>#N/A</v>
      </c>
      <c r="BY79" s="31" t="e">
        <f t="shared" si="53"/>
        <v>#N/A</v>
      </c>
      <c r="BZ79" s="31" t="e">
        <f t="shared" si="54"/>
        <v>#N/A</v>
      </c>
      <c r="CA79" s="31" t="e">
        <f t="shared" si="55"/>
        <v>#N/A</v>
      </c>
      <c r="CB79" s="36" t="str">
        <f t="shared" si="56"/>
        <v>Sem Passeio</v>
      </c>
      <c r="CC79" s="37" t="e">
        <f t="shared" si="57"/>
        <v>#N/A</v>
      </c>
      <c r="CD79" s="38"/>
      <c r="CE79" s="38"/>
      <c r="CF79" s="31" t="e">
        <f>IF(CB79="-","-",_xlfn.XLOOKUP(CB79,ABNT5101!$B$4:$B$9,ABNT5101!$C$4:$C$9))</f>
        <v>#N/A</v>
      </c>
      <c r="CG79" s="36" t="e">
        <f>IF(CB79="-","-",_xlfn.XLOOKUP(CB79,ABNT5101!$B$4:$B$9,ABNT5101!$D$4:$D$9))</f>
        <v>#N/A</v>
      </c>
      <c r="CH79" s="31" t="e">
        <f t="shared" si="58"/>
        <v>#N/A</v>
      </c>
      <c r="CI79" s="31" t="e">
        <f t="shared" si="59"/>
        <v>#N/A</v>
      </c>
      <c r="CJ79" s="31" t="e">
        <f t="shared" si="60"/>
        <v>#N/A</v>
      </c>
      <c r="CK79" s="39" t="e">
        <f>_xlfn.XLOOKUP(CL79,'Banco de dados'!$B:$B,'Banco de dados'!$D:$D)</f>
        <v>#N/A</v>
      </c>
      <c r="CL79" s="42"/>
      <c r="CM79" s="39" t="e">
        <f>_xlfn.XLOOKUP(CL79,'Banco de dados'!$B:$B,'Banco de dados'!$E:$E)</f>
        <v>#N/A</v>
      </c>
      <c r="CN79" s="39"/>
      <c r="CO79" s="39" t="e">
        <f>IF(CN79="-","-",_xlfn.XLOOKUP(CN79,'Banco de dados'!$B:$B,'Banco de dados'!$E:$E))</f>
        <v>#N/A</v>
      </c>
      <c r="CP79" s="41">
        <f t="shared" si="61"/>
        <v>1</v>
      </c>
      <c r="CQ79" s="39" t="e">
        <f>_xlfn.XLOOKUP(CL79,'Banco de dados'!$B:$B,'Banco de dados'!$H:$H)</f>
        <v>#N/A</v>
      </c>
      <c r="CR79" s="39" t="e">
        <f t="array" aca="1" ref="CR79" ca="1">_xludf.xlookup(CN79,'Banco de dados'!$B:$B,'Banco de dados'!$H:$H)</f>
        <v>#NAME?</v>
      </c>
      <c r="CS79" s="39" t="e">
        <f t="array" aca="1" ref="CS79" ca="1">_xludf.xlookup(CL79,'Banco de dados'!$B:$B,'Banco de dados'!$F:$F)</f>
        <v>#NAME?</v>
      </c>
      <c r="CT79" s="39" t="e">
        <f t="array" aca="1" ref="CT79" ca="1">_xludf.xlookup(CN79,'Banco de dados'!$B:$B,'Banco de dados'!$F:$F)</f>
        <v>#NAME?</v>
      </c>
      <c r="CU79" s="42"/>
      <c r="CV79" s="42"/>
      <c r="CW79" s="39" t="s">
        <v>204</v>
      </c>
      <c r="CX79" s="42"/>
      <c r="CY79" s="39" t="str">
        <f>IF($CX79="","",VLOOKUP($CX79,'Braços de IP'!$E$9:$I$15,2,0))</f>
        <v/>
      </c>
      <c r="CZ79" s="43" t="str">
        <f>IF($CX79="","",VLOOKUP($CX79,'Braços de IP'!$E$9:$I$15,5,0))</f>
        <v/>
      </c>
      <c r="DA79" s="39"/>
      <c r="DB79" s="39"/>
      <c r="DC79" s="39"/>
      <c r="DD79" s="39"/>
      <c r="DE79" s="39"/>
      <c r="DF79" s="39"/>
      <c r="DG79" s="44" t="e">
        <f t="shared" si="62"/>
        <v>#N/A</v>
      </c>
      <c r="DH79" s="45">
        <f t="shared" si="63"/>
        <v>90</v>
      </c>
      <c r="DI79" s="44" t="e">
        <f t="shared" si="64"/>
        <v>#N/A</v>
      </c>
      <c r="DJ79" s="46" t="e">
        <f t="shared" si="65"/>
        <v>#N/A</v>
      </c>
      <c r="DK79" s="47"/>
      <c r="DL79" s="48"/>
      <c r="DM79" s="49"/>
      <c r="DN79" s="23" t="s">
        <v>148</v>
      </c>
      <c r="DO79" s="23"/>
      <c r="DQ79" s="50" t="e">
        <f t="shared" si="66"/>
        <v>#VALUE!</v>
      </c>
    </row>
    <row r="80" spans="1:127" ht="15.75" customHeight="1" x14ac:dyDescent="0.3">
      <c r="A80" s="224" t="s">
        <v>1290</v>
      </c>
      <c r="B80" s="5"/>
      <c r="C80" s="5" t="s">
        <v>148</v>
      </c>
      <c r="D80" s="5"/>
      <c r="E80" s="22" t="s">
        <v>209</v>
      </c>
      <c r="F80" s="22" t="s">
        <v>210</v>
      </c>
      <c r="G80" s="23" t="s">
        <v>211</v>
      </c>
      <c r="H80" s="23">
        <v>-23.342642000000001</v>
      </c>
      <c r="I80" s="23">
        <v>-46.847025000000002</v>
      </c>
      <c r="J80" s="24" t="s">
        <v>156</v>
      </c>
      <c r="K80" s="25"/>
      <c r="L80" s="24" t="s">
        <v>157</v>
      </c>
      <c r="M80" s="24" t="s">
        <v>141</v>
      </c>
      <c r="N80" s="23">
        <v>200</v>
      </c>
      <c r="O80" s="27" t="s">
        <v>142</v>
      </c>
      <c r="P80" s="27" t="s">
        <v>143</v>
      </c>
      <c r="Q80" s="26">
        <f t="shared" si="42"/>
        <v>400</v>
      </c>
      <c r="R80" s="27">
        <v>2</v>
      </c>
      <c r="S80" s="28">
        <v>1.5</v>
      </c>
      <c r="T80" s="28">
        <v>9.5</v>
      </c>
      <c r="U80" s="23"/>
      <c r="V80" s="23"/>
      <c r="W80" s="28">
        <v>9.5</v>
      </c>
      <c r="X80" s="28">
        <v>1.5</v>
      </c>
      <c r="Y80" s="27">
        <v>10</v>
      </c>
      <c r="Z80" s="27"/>
      <c r="AA80" s="27"/>
      <c r="AB80" s="27"/>
      <c r="AC80" s="27"/>
      <c r="AD80" s="27" t="s">
        <v>212</v>
      </c>
      <c r="AE80" s="27" t="s">
        <v>145</v>
      </c>
      <c r="AF80" s="27">
        <v>37</v>
      </c>
      <c r="AG80" s="27">
        <v>9</v>
      </c>
      <c r="AH80" s="27">
        <v>1</v>
      </c>
      <c r="AI80" s="27">
        <v>0.3</v>
      </c>
      <c r="AJ80" s="27">
        <v>4</v>
      </c>
      <c r="AK80" s="27">
        <f t="shared" si="43"/>
        <v>3.7</v>
      </c>
      <c r="AL80" s="27" t="s">
        <v>143</v>
      </c>
      <c r="AM80" s="27" t="s">
        <v>143</v>
      </c>
      <c r="AN80" s="27"/>
      <c r="AO80" s="27">
        <f t="shared" si="44"/>
        <v>4</v>
      </c>
      <c r="AP80" s="27"/>
      <c r="AQ80" s="27"/>
      <c r="AR80" s="27"/>
      <c r="AS80" s="27"/>
      <c r="AT80" s="27"/>
      <c r="AU80" s="27"/>
      <c r="AV80" s="27">
        <f t="shared" si="45"/>
        <v>0</v>
      </c>
      <c r="AW80" s="27"/>
      <c r="AX80" s="28">
        <f>VLOOKUP(J80,ABNT5101!$I$3:$J$9,2)</f>
        <v>20</v>
      </c>
      <c r="AY80" s="28">
        <f>VLOOKUP(J80,ABNT5101!$I$3:$M$9,5)</f>
        <v>0.28000000000000003</v>
      </c>
      <c r="AZ80" s="28" t="str">
        <f>_xlfn.XLOOKUP(J80,ABNT5101!I:I,ABNT5101!L:L)</f>
        <v>-</v>
      </c>
      <c r="BA80" s="28">
        <f>_xlfn.XLOOKUP(J80,ABNT5101!$I:$I,ABNT5101!M:M)</f>
        <v>0.28000000000000003</v>
      </c>
      <c r="BB80" s="28" t="str">
        <f>_xlfn.XLOOKUP(J80,ABNT5101!$I:$I,ABNT5101!N:N)</f>
        <v>-</v>
      </c>
      <c r="BC80" s="28">
        <f>_xlfn.XLOOKUP(J80,ABNT5101!$I:$I,ABNT5101!O:O)</f>
        <v>14</v>
      </c>
      <c r="BD80" s="31" t="str">
        <f t="shared" si="46"/>
        <v>ATENDE</v>
      </c>
      <c r="BE80" s="32">
        <f t="shared" ref="BE80:BE111" si="71">BH80/AX80-1</f>
        <v>5.0000000000000044E-2</v>
      </c>
      <c r="BF80" s="32">
        <f t="shared" ref="BF80:BF111" si="72">BI80/AY80-1</f>
        <v>0.64285714285714279</v>
      </c>
      <c r="BG80" s="32" t="str">
        <f t="shared" si="47"/>
        <v>-</v>
      </c>
      <c r="BH80" s="34">
        <v>21</v>
      </c>
      <c r="BI80" s="34">
        <v>0.46</v>
      </c>
      <c r="BJ80" s="34"/>
      <c r="BK80" s="34"/>
      <c r="BL80" s="35"/>
      <c r="BM80" s="34"/>
      <c r="BN80" s="31" t="str">
        <f t="shared" si="48"/>
        <v>ATENDE</v>
      </c>
      <c r="BO80" s="31" t="str">
        <f t="shared" ref="BO80:BO111" si="73">IF(BH80&gt;=AX80,"ATENDE",IF(BH80&gt;=0.99*AX80,"ATENDIMENTO LIMIAR","NÃO ATENDE"))</f>
        <v>ATENDE</v>
      </c>
      <c r="BP80" s="31" t="str">
        <f t="shared" ref="BP80:BP111" si="74">IF(BI80&gt;=AY80,"ATENDE",IF(BI80&gt;=(AY80-0.02),"ATENDIMENTO LIMIAR","NÃO ATENDE"))</f>
        <v>ATENDE</v>
      </c>
      <c r="BQ80" s="31" t="str">
        <f t="shared" si="49"/>
        <v>ATENDE</v>
      </c>
      <c r="BR80" s="36" t="str">
        <f t="shared" si="50"/>
        <v>C2</v>
      </c>
      <c r="BS80" s="36" t="str">
        <f t="shared" si="51"/>
        <v>P5</v>
      </c>
      <c r="BT80" s="37">
        <f t="shared" si="52"/>
        <v>1.516</v>
      </c>
      <c r="BU80" s="34">
        <v>12.58</v>
      </c>
      <c r="BV80" s="34">
        <v>8.98</v>
      </c>
      <c r="BW80" s="36">
        <f>IF(BS80="-","-",_xlfn.XLOOKUP(BS80,ABNT5101!$B$4:$B$9,ABNT5101!$C$4:$C$9))</f>
        <v>5</v>
      </c>
      <c r="BX80" s="36">
        <f>IF(BS80="-","-",_xlfn.XLOOKUP(BS80,ABNT5101!$B$4:$B$9,ABNT5101!$D$4:$D$9))</f>
        <v>1</v>
      </c>
      <c r="BY80" s="31" t="str">
        <f t="shared" si="53"/>
        <v>ATENDE</v>
      </c>
      <c r="BZ80" s="31" t="str">
        <f t="shared" si="54"/>
        <v>ATENDE</v>
      </c>
      <c r="CA80" s="31" t="str">
        <f t="shared" si="55"/>
        <v>ATENDE</v>
      </c>
      <c r="CB80" s="36" t="str">
        <f t="shared" si="56"/>
        <v>P5</v>
      </c>
      <c r="CC80" s="37">
        <f t="shared" si="57"/>
        <v>1.516</v>
      </c>
      <c r="CD80" s="222">
        <v>12.58</v>
      </c>
      <c r="CE80" s="222">
        <v>8.98</v>
      </c>
      <c r="CF80" s="31">
        <f>IF(CB80="-","-",_xlfn.XLOOKUP(CB80,ABNT5101!$B$4:$B$9,ABNT5101!$C$4:$C$9))</f>
        <v>5</v>
      </c>
      <c r="CG80" s="36">
        <f>IF(CB80="-","-",_xlfn.XLOOKUP(CB80,ABNT5101!$B$4:$B$9,ABNT5101!$D$4:$D$9))</f>
        <v>1</v>
      </c>
      <c r="CH80" s="31" t="str">
        <f t="shared" si="58"/>
        <v>ATENDE</v>
      </c>
      <c r="CI80" s="31" t="str">
        <f t="shared" si="59"/>
        <v>ATENDE</v>
      </c>
      <c r="CJ80" s="31" t="str">
        <f t="shared" si="60"/>
        <v>ATENDE</v>
      </c>
      <c r="CK80" s="39" t="str">
        <f>_xlfn.XLOOKUP(CL80,'Banco de dados'!$B:$B,'Banco de dados'!$D:$D)</f>
        <v>LEDSTAR</v>
      </c>
      <c r="CL80" s="42" t="str">
        <f>'Banco de dados'!B12</f>
        <v xml:space="preserve"> SL VT 9.1 100W</v>
      </c>
      <c r="CM80" s="39" t="str">
        <f>_xlfn.XLOOKUP(CL80,'Banco de dados'!$B:$B,'Banco de dados'!$E:$E)</f>
        <v>LUM LED SL VT 9.1 100W</v>
      </c>
      <c r="CN80" s="39"/>
      <c r="CO80" s="39" t="e">
        <f>IF(CN80="-","-",_xlfn.XLOOKUP(CN80,'Banco de dados'!$B:$B,'Banco de dados'!$E:$E))</f>
        <v>#N/A</v>
      </c>
      <c r="CP80" s="41">
        <f t="shared" si="61"/>
        <v>1</v>
      </c>
      <c r="CQ80" s="39">
        <f>_xlfn.XLOOKUP(CL80,'Banco de dados'!$B:$B,'Banco de dados'!$H:$H)</f>
        <v>100</v>
      </c>
      <c r="CR80" s="39" t="e">
        <f t="array" aca="1" ref="CR80" ca="1">_xludf.xlookup(CN80,'Banco de dados'!$B:$B,'Banco de dados'!$H:$H)</f>
        <v>#NAME?</v>
      </c>
      <c r="CS80" s="39" t="e">
        <f t="array" aca="1" ref="CS80" ca="1">_xludf.xlookup(CL80,'Banco de dados'!$B:$B,'Banco de dados'!$F:$F)</f>
        <v>#NAME?</v>
      </c>
      <c r="CT80" s="39" t="e">
        <f t="array" aca="1" ref="CT80" ca="1">_xludf.xlookup(CN80,'Banco de dados'!$B:$B,'Banco de dados'!$F:$F)</f>
        <v>#NAME?</v>
      </c>
      <c r="CU80" s="42"/>
      <c r="CV80" s="42"/>
      <c r="CW80" s="39" t="str">
        <f>IF(AJ80=0.5,"Suporte",IF(AND(AJ80&gt;='Braços de IP'!$B$9,AJ80&lt;='Braços de IP'!$D$9),'Braços de IP'!$E$9,IF(AND(AJ80&gt;='Braços de IP'!$B$10,AJ80&lt;='Braços de IP'!$D$10),'Braços de IP'!$E$10,IF(AND(AJ80&gt;='Braços de IP'!$B$11,AJ80&lt;='Braços de IP'!$D$11),'Braços de IP'!$E$11,IF(AND(AJ80&gt;='Braços de IP'!$B$12,AJ80&lt;='Braços de IP'!$D$12),'Braços de IP'!$E$12,IF(AND(AJ80&gt;='Braços de IP'!$B$13,AJ80&lt;='Braços de IP'!$D$13),'Braços de IP'!$E$13,IF(AND(AJ80&gt;='Braços de IP'!$B$14,AJ80&lt;='Braços de IP'!$D$14),'Braços de IP'!$E$14,"ERRO")))))))</f>
        <v>Longo II</v>
      </c>
      <c r="CX80" s="42"/>
      <c r="CY80" s="39" t="str">
        <f>IF($CX80="","",VLOOKUP($CX80,'Braços de IP'!$E$9:$I$15,2,0))</f>
        <v/>
      </c>
      <c r="CZ80" s="43" t="str">
        <f>IF($CX80="","",VLOOKUP($CX80,'Braços de IP'!$E$9:$I$15,5,0))</f>
        <v/>
      </c>
      <c r="DA80" s="39"/>
      <c r="DB80" s="39"/>
      <c r="DC80" s="39"/>
      <c r="DD80" s="39"/>
      <c r="DE80" s="39"/>
      <c r="DF80" s="39"/>
      <c r="DG80" s="44">
        <f t="shared" si="62"/>
        <v>100</v>
      </c>
      <c r="DH80" s="45">
        <f t="shared" si="63"/>
        <v>200</v>
      </c>
      <c r="DI80" s="44">
        <f t="shared" si="64"/>
        <v>300</v>
      </c>
      <c r="DJ80" s="46">
        <f t="shared" si="65"/>
        <v>0.5</v>
      </c>
      <c r="DK80" s="47" t="s">
        <v>213</v>
      </c>
      <c r="DL80" s="48"/>
      <c r="DM80" s="49"/>
      <c r="DN80" s="23" t="s">
        <v>148</v>
      </c>
      <c r="DO80" s="23"/>
      <c r="DP80" s="5"/>
      <c r="DQ80" s="50" t="e">
        <f t="shared" si="66"/>
        <v>#VALUE!</v>
      </c>
      <c r="DR80" s="5"/>
      <c r="DS80" s="5"/>
      <c r="DT80" s="5"/>
      <c r="DU80" s="5"/>
      <c r="DV80" s="5"/>
      <c r="DW80" s="5"/>
    </row>
    <row r="81" spans="1:127" ht="15.75" customHeight="1" x14ac:dyDescent="0.3">
      <c r="A81" s="224" t="s">
        <v>1290</v>
      </c>
      <c r="B81" s="5"/>
      <c r="C81" s="5" t="s">
        <v>148</v>
      </c>
      <c r="D81" s="5"/>
      <c r="E81" s="22" t="s">
        <v>209</v>
      </c>
      <c r="F81" s="22" t="s">
        <v>210</v>
      </c>
      <c r="G81" s="23" t="s">
        <v>211</v>
      </c>
      <c r="H81" s="23">
        <v>-23.342642000000001</v>
      </c>
      <c r="I81" s="23">
        <v>-46.847025000000002</v>
      </c>
      <c r="J81" s="24" t="s">
        <v>156</v>
      </c>
      <c r="K81" s="25"/>
      <c r="L81" s="24" t="s">
        <v>157</v>
      </c>
      <c r="M81" s="24" t="s">
        <v>141</v>
      </c>
      <c r="N81" s="23">
        <v>200</v>
      </c>
      <c r="O81" s="27" t="s">
        <v>142</v>
      </c>
      <c r="P81" s="27" t="s">
        <v>143</v>
      </c>
      <c r="Q81" s="26">
        <f t="shared" si="42"/>
        <v>400</v>
      </c>
      <c r="R81" s="27">
        <v>2</v>
      </c>
      <c r="S81" s="28">
        <v>1.5</v>
      </c>
      <c r="T81" s="28">
        <v>9.5</v>
      </c>
      <c r="U81" s="23"/>
      <c r="V81" s="23"/>
      <c r="W81" s="28">
        <v>9.5</v>
      </c>
      <c r="X81" s="28">
        <v>1.5</v>
      </c>
      <c r="Y81" s="27">
        <v>10</v>
      </c>
      <c r="Z81" s="27"/>
      <c r="AA81" s="27"/>
      <c r="AB81" s="27"/>
      <c r="AC81" s="27"/>
      <c r="AD81" s="27" t="s">
        <v>212</v>
      </c>
      <c r="AE81" s="27" t="s">
        <v>145</v>
      </c>
      <c r="AF81" s="27">
        <v>37</v>
      </c>
      <c r="AG81" s="27">
        <v>9</v>
      </c>
      <c r="AH81" s="27">
        <v>1</v>
      </c>
      <c r="AI81" s="27">
        <v>0.3</v>
      </c>
      <c r="AJ81" s="27">
        <v>4</v>
      </c>
      <c r="AK81" s="27">
        <f t="shared" si="43"/>
        <v>3.7</v>
      </c>
      <c r="AL81" s="27" t="s">
        <v>143</v>
      </c>
      <c r="AM81" s="27" t="s">
        <v>143</v>
      </c>
      <c r="AN81" s="27"/>
      <c r="AO81" s="27">
        <f t="shared" si="44"/>
        <v>4</v>
      </c>
      <c r="AP81" s="27"/>
      <c r="AQ81" s="27"/>
      <c r="AR81" s="27"/>
      <c r="AS81" s="27"/>
      <c r="AT81" s="27"/>
      <c r="AU81" s="27"/>
      <c r="AV81" s="27">
        <f t="shared" si="45"/>
        <v>0</v>
      </c>
      <c r="AW81" s="27"/>
      <c r="AX81" s="28">
        <f>VLOOKUP(J81,ABNT5101!$I$3:$J$9,2)</f>
        <v>20</v>
      </c>
      <c r="AY81" s="28">
        <f>VLOOKUP(J81,ABNT5101!$I$3:$M$9,5)</f>
        <v>0.28000000000000003</v>
      </c>
      <c r="AZ81" s="28" t="str">
        <f>_xlfn.XLOOKUP(J81,ABNT5101!I:I,ABNT5101!L:L)</f>
        <v>-</v>
      </c>
      <c r="BA81" s="28">
        <f>_xlfn.XLOOKUP(J81,ABNT5101!$I:$I,ABNT5101!M:M)</f>
        <v>0.28000000000000003</v>
      </c>
      <c r="BB81" s="28" t="str">
        <f>_xlfn.XLOOKUP(J81,ABNT5101!$I:$I,ABNT5101!N:N)</f>
        <v>-</v>
      </c>
      <c r="BC81" s="28">
        <f>_xlfn.XLOOKUP(J81,ABNT5101!$I:$I,ABNT5101!O:O)</f>
        <v>14</v>
      </c>
      <c r="BD81" s="31" t="str">
        <f t="shared" si="46"/>
        <v>ATENDE</v>
      </c>
      <c r="BE81" s="32">
        <f t="shared" si="71"/>
        <v>6.0499999999999998E-2</v>
      </c>
      <c r="BF81" s="32">
        <f t="shared" si="72"/>
        <v>0.78571428571428559</v>
      </c>
      <c r="BG81" s="32" t="str">
        <f t="shared" si="47"/>
        <v>-</v>
      </c>
      <c r="BH81" s="34">
        <v>21.21</v>
      </c>
      <c r="BI81" s="34">
        <v>0.5</v>
      </c>
      <c r="BJ81" s="34"/>
      <c r="BK81" s="34"/>
      <c r="BL81" s="35"/>
      <c r="BM81" s="34"/>
      <c r="BN81" s="31" t="str">
        <f t="shared" si="48"/>
        <v>ATENDE</v>
      </c>
      <c r="BO81" s="31" t="str">
        <f t="shared" si="73"/>
        <v>ATENDE</v>
      </c>
      <c r="BP81" s="31" t="str">
        <f t="shared" si="74"/>
        <v>ATENDE</v>
      </c>
      <c r="BQ81" s="31" t="str">
        <f t="shared" si="49"/>
        <v>ATENDE</v>
      </c>
      <c r="BR81" s="36" t="str">
        <f t="shared" si="50"/>
        <v>C2</v>
      </c>
      <c r="BS81" s="36" t="str">
        <f t="shared" si="51"/>
        <v>P5</v>
      </c>
      <c r="BT81" s="37">
        <f t="shared" si="52"/>
        <v>1.6179999999999999</v>
      </c>
      <c r="BU81" s="34">
        <v>13.09</v>
      </c>
      <c r="BV81" s="34">
        <v>8.35</v>
      </c>
      <c r="BW81" s="36">
        <f>IF(BS81="-","-",_xlfn.XLOOKUP(BS81,ABNT5101!$B$4:$B$9,ABNT5101!$C$4:$C$9))</f>
        <v>5</v>
      </c>
      <c r="BX81" s="36">
        <f>IF(BS81="-","-",_xlfn.XLOOKUP(BS81,ABNT5101!$B$4:$B$9,ABNT5101!$D$4:$D$9))</f>
        <v>1</v>
      </c>
      <c r="BY81" s="31" t="str">
        <f t="shared" si="53"/>
        <v>ATENDE</v>
      </c>
      <c r="BZ81" s="31" t="str">
        <f t="shared" si="54"/>
        <v>ATENDE</v>
      </c>
      <c r="CA81" s="31" t="str">
        <f t="shared" si="55"/>
        <v>ATENDE</v>
      </c>
      <c r="CB81" s="36" t="str">
        <f t="shared" si="56"/>
        <v>P5</v>
      </c>
      <c r="CC81" s="37">
        <f t="shared" si="57"/>
        <v>1.6179999999999999</v>
      </c>
      <c r="CD81" s="222">
        <v>13.09</v>
      </c>
      <c r="CE81" s="222">
        <v>8.35</v>
      </c>
      <c r="CF81" s="31">
        <f>IF(CB81="-","-",_xlfn.XLOOKUP(CB81,ABNT5101!$B$4:$B$9,ABNT5101!$C$4:$C$9))</f>
        <v>5</v>
      </c>
      <c r="CG81" s="36">
        <f>IF(CB81="-","-",_xlfn.XLOOKUP(CB81,ABNT5101!$B$4:$B$9,ABNT5101!$D$4:$D$9))</f>
        <v>1</v>
      </c>
      <c r="CH81" s="31" t="str">
        <f t="shared" si="58"/>
        <v>ATENDE</v>
      </c>
      <c r="CI81" s="31" t="str">
        <f t="shared" si="59"/>
        <v>ATENDE</v>
      </c>
      <c r="CJ81" s="31" t="str">
        <f t="shared" si="60"/>
        <v>ATENDE</v>
      </c>
      <c r="CK81" s="39" t="str">
        <f>_xlfn.XLOOKUP(CL81,'Banco de dados'!$B:$B,'Banco de dados'!$D:$D)</f>
        <v>SX LIGHTING</v>
      </c>
      <c r="CL81" s="42" t="str">
        <f>'Banco de dados'!B60</f>
        <v>SX-INLPP090HF</v>
      </c>
      <c r="CM81" s="39" t="str">
        <f>_xlfn.XLOOKUP(CL81,'Banco de dados'!$B:$B,'Banco de dados'!$E:$E)</f>
        <v>SXINLPP090K50L12CZF7PHF</v>
      </c>
      <c r="CN81" s="39"/>
      <c r="CO81" s="39" t="e">
        <f>IF(CN81="-","-",_xlfn.XLOOKUP(CN81,'Banco de dados'!$B:$B,'Banco de dados'!$E:$E))</f>
        <v>#N/A</v>
      </c>
      <c r="CP81" s="41">
        <f t="shared" si="61"/>
        <v>1</v>
      </c>
      <c r="CQ81" s="39">
        <f>_xlfn.XLOOKUP(CL81,'Banco de dados'!$B:$B,'Banco de dados'!$H:$H)</f>
        <v>90</v>
      </c>
      <c r="CR81" s="39" t="e">
        <f t="array" aca="1" ref="CR81" ca="1">_xludf.xlookup(CN81,'Banco de dados'!$B:$B,'Banco de dados'!$H:$H)</f>
        <v>#NAME?</v>
      </c>
      <c r="CS81" s="39" t="e">
        <f t="array" aca="1" ref="CS81" ca="1">_xludf.xlookup(CL81,'Banco de dados'!$B:$B,'Banco de dados'!$F:$F)</f>
        <v>#NAME?</v>
      </c>
      <c r="CT81" s="39" t="e">
        <f t="array" aca="1" ref="CT81" ca="1">_xludf.xlookup(CN81,'Banco de dados'!$B:$B,'Banco de dados'!$F:$F)</f>
        <v>#NAME?</v>
      </c>
      <c r="CU81" s="42"/>
      <c r="CV81" s="42"/>
      <c r="CW81" s="39" t="str">
        <f>IF(AJ81=0.5,"Suporte",IF(AND(AJ81&gt;='Braços de IP'!$B$9,AJ81&lt;='Braços de IP'!$D$9),'Braços de IP'!$E$9,IF(AND(AJ81&gt;='Braços de IP'!$B$10,AJ81&lt;='Braços de IP'!$D$10),'Braços de IP'!$E$10,IF(AND(AJ81&gt;='Braços de IP'!$B$11,AJ81&lt;='Braços de IP'!$D$11),'Braços de IP'!$E$11,IF(AND(AJ81&gt;='Braços de IP'!$B$12,AJ81&lt;='Braços de IP'!$D$12),'Braços de IP'!$E$12,IF(AND(AJ81&gt;='Braços de IP'!$B$13,AJ81&lt;='Braços de IP'!$D$13),'Braços de IP'!$E$13,IF(AND(AJ81&gt;='Braços de IP'!$B$14,AJ81&lt;='Braços de IP'!$D$14),'Braços de IP'!$E$14,"ERRO")))))))</f>
        <v>Longo II</v>
      </c>
      <c r="CX81" s="42"/>
      <c r="CY81" s="39" t="str">
        <f>IF($CX81="","",VLOOKUP($CX81,'Braços de IP'!$E$9:$I$15,2,0))</f>
        <v/>
      </c>
      <c r="CZ81" s="43" t="str">
        <f>IF($CX81="","",VLOOKUP($CX81,'Braços de IP'!$E$9:$I$15,5,0))</f>
        <v/>
      </c>
      <c r="DA81" s="39"/>
      <c r="DB81" s="39"/>
      <c r="DC81" s="39"/>
      <c r="DD81" s="39"/>
      <c r="DE81" s="39"/>
      <c r="DF81" s="39"/>
      <c r="DG81" s="44">
        <f t="shared" si="62"/>
        <v>90</v>
      </c>
      <c r="DH81" s="45">
        <f t="shared" si="63"/>
        <v>200</v>
      </c>
      <c r="DI81" s="44">
        <f t="shared" si="64"/>
        <v>290</v>
      </c>
      <c r="DJ81" s="46">
        <f t="shared" si="65"/>
        <v>0.55000000000000004</v>
      </c>
      <c r="DK81" s="47" t="s">
        <v>213</v>
      </c>
      <c r="DL81" s="48"/>
      <c r="DM81" s="49"/>
      <c r="DN81" s="23" t="s">
        <v>148</v>
      </c>
      <c r="DO81" s="23"/>
      <c r="DP81" s="5"/>
      <c r="DQ81" s="50" t="e">
        <f t="shared" si="66"/>
        <v>#VALUE!</v>
      </c>
      <c r="DR81" s="5"/>
      <c r="DS81" s="5"/>
      <c r="DT81" s="5"/>
      <c r="DU81" s="5"/>
      <c r="DV81" s="5"/>
      <c r="DW81" s="5"/>
    </row>
    <row r="82" spans="1:127" ht="15.75" customHeight="1" x14ac:dyDescent="0.3">
      <c r="A82" s="224" t="s">
        <v>1290</v>
      </c>
      <c r="B82" s="5"/>
      <c r="C82" s="5" t="s">
        <v>148</v>
      </c>
      <c r="D82" s="5"/>
      <c r="E82" s="22" t="s">
        <v>209</v>
      </c>
      <c r="F82" s="22" t="s">
        <v>210</v>
      </c>
      <c r="G82" s="23" t="s">
        <v>211</v>
      </c>
      <c r="H82" s="23">
        <v>-23.342642000000001</v>
      </c>
      <c r="I82" s="23">
        <v>-46.847025000000002</v>
      </c>
      <c r="J82" s="24" t="s">
        <v>156</v>
      </c>
      <c r="K82" s="25"/>
      <c r="L82" s="24" t="s">
        <v>157</v>
      </c>
      <c r="M82" s="24" t="s">
        <v>141</v>
      </c>
      <c r="N82" s="23">
        <v>200</v>
      </c>
      <c r="O82" s="27" t="s">
        <v>142</v>
      </c>
      <c r="P82" s="27" t="s">
        <v>143</v>
      </c>
      <c r="Q82" s="26">
        <f t="shared" si="42"/>
        <v>400</v>
      </c>
      <c r="R82" s="27">
        <v>2</v>
      </c>
      <c r="S82" s="28">
        <v>1.5</v>
      </c>
      <c r="T82" s="28">
        <v>9.5</v>
      </c>
      <c r="U82" s="23"/>
      <c r="V82" s="23"/>
      <c r="W82" s="28">
        <v>9.5</v>
      </c>
      <c r="X82" s="28">
        <v>1.5</v>
      </c>
      <c r="Y82" s="27">
        <v>10</v>
      </c>
      <c r="Z82" s="27"/>
      <c r="AA82" s="27"/>
      <c r="AB82" s="27"/>
      <c r="AC82" s="27"/>
      <c r="AD82" s="27" t="s">
        <v>212</v>
      </c>
      <c r="AE82" s="27" t="s">
        <v>145</v>
      </c>
      <c r="AF82" s="27">
        <v>37</v>
      </c>
      <c r="AG82" s="27">
        <v>9</v>
      </c>
      <c r="AH82" s="27">
        <v>1</v>
      </c>
      <c r="AI82" s="27">
        <v>0.3</v>
      </c>
      <c r="AJ82" s="27">
        <v>4</v>
      </c>
      <c r="AK82" s="27">
        <f t="shared" si="43"/>
        <v>3.7</v>
      </c>
      <c r="AL82" s="27" t="s">
        <v>143</v>
      </c>
      <c r="AM82" s="27" t="s">
        <v>143</v>
      </c>
      <c r="AN82" s="27"/>
      <c r="AO82" s="27">
        <f t="shared" si="44"/>
        <v>4</v>
      </c>
      <c r="AP82" s="27"/>
      <c r="AQ82" s="27"/>
      <c r="AR82" s="27"/>
      <c r="AS82" s="27"/>
      <c r="AT82" s="27"/>
      <c r="AU82" s="27"/>
      <c r="AV82" s="27">
        <f t="shared" si="45"/>
        <v>0</v>
      </c>
      <c r="AW82" s="27"/>
      <c r="AX82" s="28">
        <f>VLOOKUP(J82,ABNT5101!$I$3:$J$9,2)</f>
        <v>20</v>
      </c>
      <c r="AY82" s="28">
        <f>VLOOKUP(J82,ABNT5101!$I$3:$M$9,5)</f>
        <v>0.28000000000000003</v>
      </c>
      <c r="AZ82" s="28" t="str">
        <f>_xlfn.XLOOKUP(J82,ABNT5101!I:I,ABNT5101!L:L)</f>
        <v>-</v>
      </c>
      <c r="BA82" s="28">
        <f>_xlfn.XLOOKUP(J82,ABNT5101!$I:$I,ABNT5101!M:M)</f>
        <v>0.28000000000000003</v>
      </c>
      <c r="BB82" s="28" t="str">
        <f>_xlfn.XLOOKUP(J82,ABNT5101!$I:$I,ABNT5101!N:N)</f>
        <v>-</v>
      </c>
      <c r="BC82" s="28">
        <f>_xlfn.XLOOKUP(J82,ABNT5101!$I:$I,ABNT5101!O:O)</f>
        <v>14</v>
      </c>
      <c r="BD82" s="31" t="str">
        <f t="shared" si="46"/>
        <v>ATENDE</v>
      </c>
      <c r="BE82" s="32">
        <f t="shared" si="71"/>
        <v>1.8499999999999961E-2</v>
      </c>
      <c r="BF82" s="32">
        <f t="shared" si="72"/>
        <v>0.85714285714285698</v>
      </c>
      <c r="BG82" s="32" t="str">
        <f t="shared" si="47"/>
        <v>-</v>
      </c>
      <c r="BH82" s="34">
        <v>20.37</v>
      </c>
      <c r="BI82" s="34">
        <v>0.52</v>
      </c>
      <c r="BJ82" s="34"/>
      <c r="BK82" s="34"/>
      <c r="BL82" s="35"/>
      <c r="BM82" s="34"/>
      <c r="BN82" s="31" t="str">
        <f t="shared" si="48"/>
        <v>ATENDE</v>
      </c>
      <c r="BO82" s="31" t="str">
        <f t="shared" si="73"/>
        <v>ATENDE</v>
      </c>
      <c r="BP82" s="31" t="str">
        <f t="shared" si="74"/>
        <v>ATENDE</v>
      </c>
      <c r="BQ82" s="31" t="str">
        <f t="shared" si="49"/>
        <v>ATENDE</v>
      </c>
      <c r="BR82" s="36" t="str">
        <f t="shared" si="50"/>
        <v>C2</v>
      </c>
      <c r="BS82" s="36" t="str">
        <f t="shared" si="51"/>
        <v>P5</v>
      </c>
      <c r="BT82" s="37">
        <f t="shared" si="52"/>
        <v>1.194</v>
      </c>
      <c r="BU82" s="34">
        <v>10.97</v>
      </c>
      <c r="BV82" s="34">
        <v>7.4</v>
      </c>
      <c r="BW82" s="36">
        <f>IF(BS82="-","-",_xlfn.XLOOKUP(BS82,ABNT5101!$B$4:$B$9,ABNT5101!$C$4:$C$9))</f>
        <v>5</v>
      </c>
      <c r="BX82" s="36">
        <f>IF(BS82="-","-",_xlfn.XLOOKUP(BS82,ABNT5101!$B$4:$B$9,ABNT5101!$D$4:$D$9))</f>
        <v>1</v>
      </c>
      <c r="BY82" s="31" t="str">
        <f t="shared" si="53"/>
        <v>ATENDE</v>
      </c>
      <c r="BZ82" s="31" t="str">
        <f t="shared" si="54"/>
        <v>ATENDE</v>
      </c>
      <c r="CA82" s="31" t="str">
        <f t="shared" si="55"/>
        <v>ATENDE</v>
      </c>
      <c r="CB82" s="36" t="str">
        <f t="shared" si="56"/>
        <v>P5</v>
      </c>
      <c r="CC82" s="37">
        <f t="shared" si="57"/>
        <v>1.194</v>
      </c>
      <c r="CD82" s="222">
        <v>10.97</v>
      </c>
      <c r="CE82" s="222">
        <v>7.4</v>
      </c>
      <c r="CF82" s="31">
        <f>IF(CB82="-","-",_xlfn.XLOOKUP(CB82,ABNT5101!$B$4:$B$9,ABNT5101!$C$4:$C$9))</f>
        <v>5</v>
      </c>
      <c r="CG82" s="36">
        <f>IF(CB82="-","-",_xlfn.XLOOKUP(CB82,ABNT5101!$B$4:$B$9,ABNT5101!$D$4:$D$9))</f>
        <v>1</v>
      </c>
      <c r="CH82" s="31" t="str">
        <f t="shared" si="58"/>
        <v>ATENDE</v>
      </c>
      <c r="CI82" s="31" t="str">
        <f t="shared" si="59"/>
        <v>ATENDE</v>
      </c>
      <c r="CJ82" s="31" t="str">
        <f t="shared" si="60"/>
        <v>ATENDE</v>
      </c>
      <c r="CK82" s="39" t="str">
        <f>_xlfn.XLOOKUP(CL82,'Banco de dados'!$B:$B,'Banco de dados'!$D:$D)</f>
        <v>TECNOWATT</v>
      </c>
      <c r="CL82" s="42" t="str">
        <f>'Banco de dados'!B72</f>
        <v xml:space="preserve">SIGSAGPTLRRSSNDL100W125IBBRS
</v>
      </c>
      <c r="CM82" s="39" t="str">
        <f>_xlfn.XLOOKUP(CL82,'Banco de dados'!$B:$B,'Banco de dados'!$E:$E)</f>
        <v>SIGSAGPTLRRSSNDL100W125IBBRS
1-10C1MUN6.5</v>
      </c>
      <c r="CN82" s="39"/>
      <c r="CO82" s="39" t="e">
        <f>IF(CN82="-","-",_xlfn.XLOOKUP(CN82,'Banco de dados'!$B:$B,'Banco de dados'!$E:$E))</f>
        <v>#N/A</v>
      </c>
      <c r="CP82" s="41">
        <f t="shared" si="61"/>
        <v>1</v>
      </c>
      <c r="CQ82" s="39">
        <f>_xlfn.XLOOKUP(CL82,'Banco de dados'!$B:$B,'Banco de dados'!$H:$H)</f>
        <v>100</v>
      </c>
      <c r="CR82" s="39" t="e">
        <f t="array" aca="1" ref="CR82" ca="1">_xludf.xlookup(CN82,'Banco de dados'!$B:$B,'Banco de dados'!$H:$H)</f>
        <v>#NAME?</v>
      </c>
      <c r="CS82" s="39" t="e">
        <f t="array" aca="1" ref="CS82" ca="1">_xludf.xlookup(CL82,'Banco de dados'!$B:$B,'Banco de dados'!$F:$F)</f>
        <v>#NAME?</v>
      </c>
      <c r="CT82" s="39" t="e">
        <f t="array" aca="1" ref="CT82" ca="1">_xludf.xlookup(CN82,'Banco de dados'!$B:$B,'Banco de dados'!$F:$F)</f>
        <v>#NAME?</v>
      </c>
      <c r="CU82" s="42"/>
      <c r="CV82" s="42"/>
      <c r="CW82" s="39" t="str">
        <f>IF(AJ82=0.5,"Suporte",IF(AND(AJ82&gt;='Braços de IP'!$B$9,AJ82&lt;='Braços de IP'!$D$9),'Braços de IP'!$E$9,IF(AND(AJ82&gt;='Braços de IP'!$B$10,AJ82&lt;='Braços de IP'!$D$10),'Braços de IP'!$E$10,IF(AND(AJ82&gt;='Braços de IP'!$B$11,AJ82&lt;='Braços de IP'!$D$11),'Braços de IP'!$E$11,IF(AND(AJ82&gt;='Braços de IP'!$B$12,AJ82&lt;='Braços de IP'!$D$12),'Braços de IP'!$E$12,IF(AND(AJ82&gt;='Braços de IP'!$B$13,AJ82&lt;='Braços de IP'!$D$13),'Braços de IP'!$E$13,IF(AND(AJ82&gt;='Braços de IP'!$B$14,AJ82&lt;='Braços de IP'!$D$14),'Braços de IP'!$E$14,"ERRO")))))))</f>
        <v>Longo II</v>
      </c>
      <c r="CX82" s="42"/>
      <c r="CY82" s="39" t="str">
        <f>IF($CX82="","",VLOOKUP($CX82,'Braços de IP'!$E$9:$I$15,2,0))</f>
        <v/>
      </c>
      <c r="CZ82" s="43" t="str">
        <f>IF($CX82="","",VLOOKUP($CX82,'Braços de IP'!$E$9:$I$15,5,0))</f>
        <v/>
      </c>
      <c r="DA82" s="39"/>
      <c r="DB82" s="39"/>
      <c r="DC82" s="39"/>
      <c r="DD82" s="39"/>
      <c r="DE82" s="39"/>
      <c r="DF82" s="39"/>
      <c r="DG82" s="44">
        <f t="shared" si="62"/>
        <v>100</v>
      </c>
      <c r="DH82" s="45">
        <f t="shared" si="63"/>
        <v>200</v>
      </c>
      <c r="DI82" s="44">
        <f t="shared" si="64"/>
        <v>300</v>
      </c>
      <c r="DJ82" s="46">
        <f t="shared" si="65"/>
        <v>0.5</v>
      </c>
      <c r="DK82" s="47" t="s">
        <v>213</v>
      </c>
      <c r="DL82" s="48"/>
      <c r="DM82" s="49"/>
      <c r="DN82" s="23" t="s">
        <v>148</v>
      </c>
      <c r="DO82" s="23"/>
      <c r="DP82" s="5"/>
      <c r="DQ82" s="50" t="e">
        <f t="shared" si="66"/>
        <v>#VALUE!</v>
      </c>
      <c r="DR82" s="5"/>
      <c r="DS82" s="5"/>
      <c r="DT82" s="5"/>
      <c r="DU82" s="5"/>
      <c r="DV82" s="5"/>
      <c r="DW82" s="5"/>
    </row>
    <row r="83" spans="1:127" ht="15.75" customHeight="1" x14ac:dyDescent="0.3">
      <c r="A83" s="224" t="s">
        <v>1290</v>
      </c>
      <c r="B83" s="5"/>
      <c r="C83" s="5" t="s">
        <v>148</v>
      </c>
      <c r="D83" s="5"/>
      <c r="E83" s="22" t="s">
        <v>214</v>
      </c>
      <c r="F83" s="22" t="s">
        <v>137</v>
      </c>
      <c r="G83" s="23" t="s">
        <v>1291</v>
      </c>
      <c r="H83" s="23">
        <v>-23.336243</v>
      </c>
      <c r="I83" s="23">
        <v>-46.841814999999997</v>
      </c>
      <c r="J83" s="24" t="s">
        <v>160</v>
      </c>
      <c r="K83" s="25"/>
      <c r="L83" s="24" t="s">
        <v>140</v>
      </c>
      <c r="M83" s="24" t="s">
        <v>141</v>
      </c>
      <c r="N83" s="23">
        <v>60</v>
      </c>
      <c r="O83" s="27" t="s">
        <v>142</v>
      </c>
      <c r="P83" s="27" t="s">
        <v>143</v>
      </c>
      <c r="Q83" s="26">
        <f t="shared" si="42"/>
        <v>120</v>
      </c>
      <c r="R83" s="27">
        <v>1</v>
      </c>
      <c r="S83" s="28">
        <v>2</v>
      </c>
      <c r="T83" s="28">
        <v>4</v>
      </c>
      <c r="U83" s="23"/>
      <c r="V83" s="23"/>
      <c r="W83" s="29"/>
      <c r="X83" s="28">
        <v>3.5</v>
      </c>
      <c r="Y83" s="27"/>
      <c r="Z83" s="27"/>
      <c r="AA83" s="27"/>
      <c r="AB83" s="27">
        <v>2</v>
      </c>
      <c r="AC83" s="27"/>
      <c r="AD83" s="27" t="s">
        <v>144</v>
      </c>
      <c r="AE83" s="27" t="s">
        <v>145</v>
      </c>
      <c r="AF83" s="27">
        <v>29</v>
      </c>
      <c r="AG83" s="27">
        <v>7</v>
      </c>
      <c r="AH83" s="27">
        <v>1</v>
      </c>
      <c r="AI83" s="27">
        <v>0.5</v>
      </c>
      <c r="AJ83" s="27">
        <v>3</v>
      </c>
      <c r="AK83" s="27">
        <f t="shared" si="43"/>
        <v>2.5</v>
      </c>
      <c r="AL83" s="27" t="s">
        <v>143</v>
      </c>
      <c r="AM83" s="27" t="s">
        <v>143</v>
      </c>
      <c r="AN83" s="27"/>
      <c r="AO83" s="27">
        <f t="shared" si="44"/>
        <v>2</v>
      </c>
      <c r="AP83" s="27"/>
      <c r="AQ83" s="27"/>
      <c r="AR83" s="27"/>
      <c r="AS83" s="27"/>
      <c r="AT83" s="27"/>
      <c r="AU83" s="27"/>
      <c r="AV83" s="27">
        <f t="shared" si="45"/>
        <v>0</v>
      </c>
      <c r="AW83" s="27"/>
      <c r="AX83" s="28">
        <f>VLOOKUP(J83,ABNT5101!$I$3:$J$9,2)</f>
        <v>10</v>
      </c>
      <c r="AY83" s="28">
        <f>VLOOKUP(J83,ABNT5101!$I$3:$M$9,5)</f>
        <v>0.18</v>
      </c>
      <c r="AZ83" s="28" t="str">
        <f>_xlfn.XLOOKUP(J83,ABNT5101!I:I,ABNT5101!L:L)</f>
        <v>-</v>
      </c>
      <c r="BA83" s="28">
        <f>_xlfn.XLOOKUP(J83,ABNT5101!$I:$I,ABNT5101!M:M)</f>
        <v>0.18</v>
      </c>
      <c r="BB83" s="28" t="str">
        <f>_xlfn.XLOOKUP(J83,ABNT5101!$I:$I,ABNT5101!N:N)</f>
        <v>-</v>
      </c>
      <c r="BC83" s="28">
        <f>_xlfn.XLOOKUP(J83,ABNT5101!$I:$I,ABNT5101!O:O)</f>
        <v>16</v>
      </c>
      <c r="BD83" s="31" t="str">
        <f t="shared" si="46"/>
        <v>ATENDE</v>
      </c>
      <c r="BE83" s="32" t="e">
        <f t="shared" si="71"/>
        <v>#VALUE!</v>
      </c>
      <c r="BF83" s="32">
        <f t="shared" si="72"/>
        <v>1.8333333333333335</v>
      </c>
      <c r="BG83" s="32" t="str">
        <f t="shared" si="47"/>
        <v>-</v>
      </c>
      <c r="BH83" s="34" t="s">
        <v>1292</v>
      </c>
      <c r="BI83" s="34">
        <v>0.51</v>
      </c>
      <c r="BJ83" s="34"/>
      <c r="BK83" s="34"/>
      <c r="BL83" s="35"/>
      <c r="BM83" s="34"/>
      <c r="BN83" s="31" t="str">
        <f t="shared" si="48"/>
        <v>ATENDE</v>
      </c>
      <c r="BO83" s="31" t="str">
        <f t="shared" si="73"/>
        <v>ATENDE</v>
      </c>
      <c r="BP83" s="31" t="str">
        <f t="shared" si="74"/>
        <v>ATENDE</v>
      </c>
      <c r="BQ83" s="31" t="str">
        <f t="shared" si="49"/>
        <v>ATENDE</v>
      </c>
      <c r="BR83" s="36" t="str">
        <f t="shared" si="50"/>
        <v>C4</v>
      </c>
      <c r="BS83" s="36" t="str">
        <f t="shared" si="51"/>
        <v>P6</v>
      </c>
      <c r="BT83" s="37">
        <f>IF(BU83="-","-",BU83/BW83-1)</f>
        <v>0.91333333333333333</v>
      </c>
      <c r="BU83" s="34">
        <v>5.74</v>
      </c>
      <c r="BV83" s="34">
        <v>3.01</v>
      </c>
      <c r="BW83" s="36">
        <f>IF(BS83="-","-",_xlfn.XLOOKUP(BS83,ABNT5101!$B$4:$B$9,ABNT5101!$C$4:$C$9))</f>
        <v>3</v>
      </c>
      <c r="BX83" s="36">
        <f>IF(BS83="-","-",_xlfn.XLOOKUP(BS83,ABNT5101!$B$4:$B$9,ABNT5101!$D$4:$D$9))</f>
        <v>0.6</v>
      </c>
      <c r="BY83" s="31" t="str">
        <f t="shared" si="53"/>
        <v>ATENDE</v>
      </c>
      <c r="BZ83" s="31" t="str">
        <f>IF(BS83="-","-",IF(BU83&gt;=BW83,"ATENDE",IF(BU83&gt;=(BW83*0.99),"ATENDIMENTO LIMIAR","NÃO ATENDE")))</f>
        <v>ATENDE</v>
      </c>
      <c r="CA83" s="31" t="str">
        <f>IF(BS83="-","-",IF(BV83&gt;=BX83,"ATENDE","NÃO ATENDE"))</f>
        <v>ATENDE</v>
      </c>
      <c r="CB83" s="36" t="str">
        <f t="shared" si="56"/>
        <v>P6</v>
      </c>
      <c r="CC83" s="37">
        <f>IF(CD83="-","-",CD83/CF83-1)</f>
        <v>1.5833333333333335</v>
      </c>
      <c r="CD83" s="222">
        <v>7.75</v>
      </c>
      <c r="CE83" s="222">
        <v>3.97</v>
      </c>
      <c r="CF83" s="31">
        <f>IF(CB83="-","-",_xlfn.XLOOKUP(CB83,ABNT5101!$B$4:$B$9,ABNT5101!$C$4:$C$9))</f>
        <v>3</v>
      </c>
      <c r="CG83" s="36">
        <f>IF(CB83="-","-",_xlfn.XLOOKUP(CB83,ABNT5101!$B$4:$B$9,ABNT5101!$D$4:$D$9))</f>
        <v>0.6</v>
      </c>
      <c r="CH83" s="31" t="str">
        <f t="shared" si="58"/>
        <v>ATENDE</v>
      </c>
      <c r="CI83" s="31" t="str">
        <f>IF(CB83="-","-",IF(CD83&gt;=(CF83),"ATENDE",IF(CD83&gt;=(0.99*CF83),"ATENDIMENTO LIMIAR","NÃO ATENDE")))</f>
        <v>ATENDE</v>
      </c>
      <c r="CJ83" s="31" t="str">
        <f>IF(CB83="-","-",IF(CE83&gt;=CG83,"ATENDE","NÃO ATENDE"))</f>
        <v>ATENDE</v>
      </c>
      <c r="CK83" s="39" t="str">
        <f>_xlfn.XLOOKUP(CL83,'Banco de dados'!$B:$B,'Banco de dados'!$D:$D)</f>
        <v>LEDSTAR</v>
      </c>
      <c r="CL83" s="42" t="str">
        <f>'Banco de dados'!B5</f>
        <v xml:space="preserve"> SL VT 9.1 28W</v>
      </c>
      <c r="CM83" s="39" t="str">
        <f>_xlfn.XLOOKUP(CL83,'Banco de dados'!$B:$B,'Banco de dados'!$E:$E)</f>
        <v>LUM LED SL VT 9.1 28W</v>
      </c>
      <c r="CN83" s="39"/>
      <c r="CO83" s="39" t="e">
        <f>IF(CN83="-","-",_xlfn.XLOOKUP(CN83,'Banco de dados'!$B:$B,'Banco de dados'!$E:$E))</f>
        <v>#N/A</v>
      </c>
      <c r="CP83" s="41">
        <f t="shared" si="61"/>
        <v>1</v>
      </c>
      <c r="CQ83" s="39">
        <f>_xlfn.XLOOKUP(CL83,'Banco de dados'!$B:$B,'Banco de dados'!$H:$H)</f>
        <v>28</v>
      </c>
      <c r="CR83" s="39" t="e">
        <f t="array" aca="1" ref="CR83" ca="1">_xludf.xlookup(CN83,'Banco de dados'!$B:$B,'Banco de dados'!$H:$H)</f>
        <v>#NAME?</v>
      </c>
      <c r="CS83" s="39" t="e">
        <f t="array" aca="1" ref="CS83" ca="1">_xludf.xlookup(CL83,'Banco de dados'!$B:$B,'Banco de dados'!$F:$F)</f>
        <v>#NAME?</v>
      </c>
      <c r="CT83" s="39" t="e">
        <f t="array" aca="1" ref="CT83" ca="1">_xludf.xlookup(CN83,'Banco de dados'!$B:$B,'Banco de dados'!$F:$F)</f>
        <v>#NAME?</v>
      </c>
      <c r="CU83" s="42"/>
      <c r="CV83" s="42"/>
      <c r="CW83" s="39" t="str">
        <f>IF(AJ83=0.5,"Suporte",IF(AND(AJ83&gt;='Braços de IP'!$B$9,AJ83&lt;='Braços de IP'!$D$9),'Braços de IP'!$E$9,IF(AND(AJ83&gt;='Braços de IP'!$B$10,AJ83&lt;='Braços de IP'!$D$10),'Braços de IP'!$E$10,IF(AND(AJ83&gt;='Braços de IP'!$B$11,AJ83&lt;='Braços de IP'!$D$11),'Braços de IP'!$E$11,IF(AND(AJ83&gt;='Braços de IP'!$B$12,AJ83&lt;='Braços de IP'!$D$12),'Braços de IP'!$E$12,IF(AND(AJ83&gt;='Braços de IP'!$B$13,AJ83&lt;='Braços de IP'!$D$13),'Braços de IP'!$E$13,IF(AND(AJ83&gt;='Braços de IP'!$B$14,AJ83&lt;='Braços de IP'!$D$14),'Braços de IP'!$E$14,"ERRO")))))))</f>
        <v>Longo I</v>
      </c>
      <c r="CX83" s="42"/>
      <c r="CY83" s="39" t="str">
        <f>IF($CX83="","",VLOOKUP($CX83,'Braços de IP'!$E$9:$I$15,2,0))</f>
        <v/>
      </c>
      <c r="CZ83" s="43" t="str">
        <f>IF($CX83="","",VLOOKUP($CX83,'Braços de IP'!$E$9:$I$15,5,0))</f>
        <v/>
      </c>
      <c r="DA83" s="39"/>
      <c r="DB83" s="39"/>
      <c r="DC83" s="39"/>
      <c r="DD83" s="39"/>
      <c r="DE83" s="39"/>
      <c r="DF83" s="39"/>
      <c r="DG83" s="44">
        <f t="shared" si="62"/>
        <v>28</v>
      </c>
      <c r="DH83" s="45">
        <f t="shared" si="63"/>
        <v>60</v>
      </c>
      <c r="DI83" s="44">
        <f t="shared" si="64"/>
        <v>88</v>
      </c>
      <c r="DJ83" s="46">
        <f t="shared" si="65"/>
        <v>0.53333333333333333</v>
      </c>
      <c r="DK83" s="47" t="s">
        <v>213</v>
      </c>
      <c r="DL83" s="48"/>
      <c r="DM83" s="49"/>
      <c r="DN83" s="23" t="s">
        <v>148</v>
      </c>
      <c r="DO83" s="23"/>
      <c r="DP83" s="5"/>
      <c r="DQ83" s="50" t="e">
        <f t="shared" si="66"/>
        <v>#VALUE!</v>
      </c>
      <c r="DR83" s="5"/>
      <c r="DS83" s="5"/>
      <c r="DT83" s="5"/>
      <c r="DU83" s="5"/>
      <c r="DV83" s="5"/>
      <c r="DW83" s="5"/>
    </row>
    <row r="84" spans="1:127" ht="15.75" customHeight="1" x14ac:dyDescent="0.3">
      <c r="A84" s="224" t="s">
        <v>1290</v>
      </c>
      <c r="B84" s="5"/>
      <c r="C84" s="5" t="s">
        <v>148</v>
      </c>
      <c r="D84" s="5"/>
      <c r="E84" s="22" t="s">
        <v>214</v>
      </c>
      <c r="F84" s="22" t="s">
        <v>137</v>
      </c>
      <c r="G84" s="23" t="s">
        <v>1291</v>
      </c>
      <c r="H84" s="23">
        <v>-23.336243</v>
      </c>
      <c r="I84" s="23">
        <v>-46.841814999999997</v>
      </c>
      <c r="J84" s="24" t="s">
        <v>160</v>
      </c>
      <c r="K84" s="25"/>
      <c r="L84" s="24" t="s">
        <v>140</v>
      </c>
      <c r="M84" s="24" t="s">
        <v>141</v>
      </c>
      <c r="N84" s="23">
        <v>60</v>
      </c>
      <c r="O84" s="27" t="s">
        <v>142</v>
      </c>
      <c r="P84" s="27" t="s">
        <v>143</v>
      </c>
      <c r="Q84" s="26">
        <f t="shared" si="42"/>
        <v>120</v>
      </c>
      <c r="R84" s="27">
        <v>1</v>
      </c>
      <c r="S84" s="28">
        <v>2</v>
      </c>
      <c r="T84" s="28">
        <v>4</v>
      </c>
      <c r="U84" s="23"/>
      <c r="V84" s="23"/>
      <c r="W84" s="29"/>
      <c r="X84" s="28">
        <v>3.5</v>
      </c>
      <c r="Y84" s="27"/>
      <c r="Z84" s="27"/>
      <c r="AA84" s="27"/>
      <c r="AB84" s="27">
        <v>2</v>
      </c>
      <c r="AC84" s="27"/>
      <c r="AD84" s="27" t="s">
        <v>144</v>
      </c>
      <c r="AE84" s="27" t="s">
        <v>145</v>
      </c>
      <c r="AF84" s="27">
        <v>29</v>
      </c>
      <c r="AG84" s="27">
        <v>7</v>
      </c>
      <c r="AH84" s="27">
        <v>1</v>
      </c>
      <c r="AI84" s="27">
        <v>0.5</v>
      </c>
      <c r="AJ84" s="27">
        <v>3</v>
      </c>
      <c r="AK84" s="27">
        <f t="shared" si="43"/>
        <v>2.5</v>
      </c>
      <c r="AL84" s="27" t="s">
        <v>143</v>
      </c>
      <c r="AM84" s="27" t="s">
        <v>143</v>
      </c>
      <c r="AN84" s="27"/>
      <c r="AO84" s="27">
        <f t="shared" si="44"/>
        <v>2</v>
      </c>
      <c r="AP84" s="27"/>
      <c r="AQ84" s="27"/>
      <c r="AR84" s="27"/>
      <c r="AS84" s="27"/>
      <c r="AT84" s="27"/>
      <c r="AU84" s="27"/>
      <c r="AV84" s="27">
        <f t="shared" si="45"/>
        <v>0</v>
      </c>
      <c r="AW84" s="27"/>
      <c r="AX84" s="28">
        <f>VLOOKUP(J84,ABNT5101!$I$3:$J$9,2)</f>
        <v>10</v>
      </c>
      <c r="AY84" s="28">
        <f>VLOOKUP(J84,ABNT5101!$I$3:$M$9,5)</f>
        <v>0.18</v>
      </c>
      <c r="AZ84" s="28" t="str">
        <f>_xlfn.XLOOKUP(J84,ABNT5101!I:I,ABNT5101!L:L)</f>
        <v>-</v>
      </c>
      <c r="BA84" s="28">
        <f>_xlfn.XLOOKUP(J84,ABNT5101!$I:$I,ABNT5101!M:M)</f>
        <v>0.18</v>
      </c>
      <c r="BB84" s="28" t="str">
        <f>_xlfn.XLOOKUP(J84,ABNT5101!$I:$I,ABNT5101!N:N)</f>
        <v>-</v>
      </c>
      <c r="BC84" s="28">
        <f>_xlfn.XLOOKUP(J84,ABNT5101!$I:$I,ABNT5101!O:O)</f>
        <v>16</v>
      </c>
      <c r="BD84" s="31" t="str">
        <f t="shared" si="46"/>
        <v>ATENDE</v>
      </c>
      <c r="BE84" s="32">
        <f t="shared" si="71"/>
        <v>0.19300000000000006</v>
      </c>
      <c r="BF84" s="32">
        <f t="shared" si="72"/>
        <v>2.666666666666667</v>
      </c>
      <c r="BG84" s="32" t="str">
        <f t="shared" si="47"/>
        <v>-</v>
      </c>
      <c r="BH84" s="34">
        <v>11.93</v>
      </c>
      <c r="BI84" s="34">
        <v>0.66</v>
      </c>
      <c r="BJ84" s="34"/>
      <c r="BK84" s="34"/>
      <c r="BL84" s="35"/>
      <c r="BM84" s="34"/>
      <c r="BN84" s="31" t="str">
        <f t="shared" si="48"/>
        <v>ATENDE</v>
      </c>
      <c r="BO84" s="31" t="str">
        <f t="shared" si="73"/>
        <v>ATENDE</v>
      </c>
      <c r="BP84" s="31" t="str">
        <f t="shared" si="74"/>
        <v>ATENDE</v>
      </c>
      <c r="BQ84" s="31" t="str">
        <f t="shared" si="49"/>
        <v>ATENDE</v>
      </c>
      <c r="BR84" s="36" t="str">
        <f t="shared" si="50"/>
        <v>C4</v>
      </c>
      <c r="BS84" s="36" t="str">
        <f t="shared" si="51"/>
        <v>P6</v>
      </c>
      <c r="BT84" s="37">
        <f>IF(BU84="-","-",BU84/BW84-1)</f>
        <v>0.91999999999999993</v>
      </c>
      <c r="BU84" s="34">
        <v>5.76</v>
      </c>
      <c r="BV84" s="34">
        <v>2.5099999999999998</v>
      </c>
      <c r="BW84" s="36">
        <f>IF(BS84="-","-",_xlfn.XLOOKUP(BS84,ABNT5101!$B$4:$B$9,ABNT5101!$C$4:$C$9))</f>
        <v>3</v>
      </c>
      <c r="BX84" s="36">
        <f>IF(BS84="-","-",_xlfn.XLOOKUP(BS84,ABNT5101!$B$4:$B$9,ABNT5101!$D$4:$D$9))</f>
        <v>0.6</v>
      </c>
      <c r="BY84" s="31" t="str">
        <f t="shared" si="53"/>
        <v>ATENDE</v>
      </c>
      <c r="BZ84" s="31" t="str">
        <f>IF(BS84="-","-",IF(BU84&gt;=BW84,"ATENDE",IF(BU84&gt;=(BW84*0.99),"ATENDIMENTO LIMIAR","NÃO ATENDE")))</f>
        <v>ATENDE</v>
      </c>
      <c r="CA84" s="31" t="str">
        <f>IF(BS84="-","-",IF(BV84&gt;=BX84,"ATENDE","NÃO ATENDE"))</f>
        <v>ATENDE</v>
      </c>
      <c r="CB84" s="36" t="str">
        <f t="shared" si="56"/>
        <v>P6</v>
      </c>
      <c r="CC84" s="37">
        <f>IF(CD84="-","-",CD84/CF84-1)</f>
        <v>2</v>
      </c>
      <c r="CD84" s="222">
        <v>9</v>
      </c>
      <c r="CE84" s="222">
        <v>6.15</v>
      </c>
      <c r="CF84" s="31">
        <f>IF(CB84="-","-",_xlfn.XLOOKUP(CB84,ABNT5101!$B$4:$B$9,ABNT5101!$C$4:$C$9))</f>
        <v>3</v>
      </c>
      <c r="CG84" s="36">
        <f>IF(CB84="-","-",_xlfn.XLOOKUP(CB84,ABNT5101!$B$4:$B$9,ABNT5101!$D$4:$D$9))</f>
        <v>0.6</v>
      </c>
      <c r="CH84" s="31" t="str">
        <f t="shared" si="58"/>
        <v>ATENDE</v>
      </c>
      <c r="CI84" s="31" t="str">
        <f>IF(CB84="-","-",IF(CD84&gt;=(CF84),"ATENDE",IF(CD84&gt;=(0.99*CF84),"ATENDIMENTO LIMIAR","NÃO ATENDE")))</f>
        <v>ATENDE</v>
      </c>
      <c r="CJ84" s="31" t="str">
        <f>IF(CB84="-","-",IF(CE84&gt;=CG84,"ATENDE","NÃO ATENDE"))</f>
        <v>ATENDE</v>
      </c>
      <c r="CK84" s="39" t="str">
        <f>_xlfn.XLOOKUP(CL84,'Banco de dados'!$B:$B,'Banco de dados'!$D:$D)</f>
        <v>SX LIGHTING</v>
      </c>
      <c r="CL84" s="42" t="str">
        <f>'Banco de dados'!B54</f>
        <v>SX-INEVO030HF</v>
      </c>
      <c r="CM84" s="39" t="str">
        <f>_xlfn.XLOOKUP(CL84,'Banco de dados'!$B:$B,'Banco de dados'!$E:$E)</f>
        <v>SXINEVO030K50L12CZF7PHF</v>
      </c>
      <c r="CN84" s="39"/>
      <c r="CO84" s="39" t="e">
        <f>IF(CN84="-","-",_xlfn.XLOOKUP(CN84,'Banco de dados'!$B:$B,'Banco de dados'!$E:$E))</f>
        <v>#N/A</v>
      </c>
      <c r="CP84" s="41">
        <f t="shared" si="61"/>
        <v>1</v>
      </c>
      <c r="CQ84" s="39">
        <f>_xlfn.XLOOKUP(CL84,'Banco de dados'!$B:$B,'Banco de dados'!$H:$H)</f>
        <v>31</v>
      </c>
      <c r="CR84" s="39" t="e">
        <f t="array" aca="1" ref="CR84" ca="1">_xludf.xlookup(CN84,'Banco de dados'!$B:$B,'Banco de dados'!$H:$H)</f>
        <v>#NAME?</v>
      </c>
      <c r="CS84" s="39" t="e">
        <f t="array" aca="1" ref="CS84" ca="1">_xludf.xlookup(CL84,'Banco de dados'!$B:$B,'Banco de dados'!$F:$F)</f>
        <v>#NAME?</v>
      </c>
      <c r="CT84" s="39" t="e">
        <f t="array" aca="1" ref="CT84" ca="1">_xludf.xlookup(CN84,'Banco de dados'!$B:$B,'Banco de dados'!$F:$F)</f>
        <v>#NAME?</v>
      </c>
      <c r="CU84" s="42"/>
      <c r="CV84" s="42"/>
      <c r="CW84" s="39" t="str">
        <f>IF(AJ84=0.5,"Suporte",IF(AND(AJ84&gt;='Braços de IP'!$B$9,AJ84&lt;='Braços de IP'!$D$9),'Braços de IP'!$E$9,IF(AND(AJ84&gt;='Braços de IP'!$B$10,AJ84&lt;='Braços de IP'!$D$10),'Braços de IP'!$E$10,IF(AND(AJ84&gt;='Braços de IP'!$B$11,AJ84&lt;='Braços de IP'!$D$11),'Braços de IP'!$E$11,IF(AND(AJ84&gt;='Braços de IP'!$B$12,AJ84&lt;='Braços de IP'!$D$12),'Braços de IP'!$E$12,IF(AND(AJ84&gt;='Braços de IP'!$B$13,AJ84&lt;='Braços de IP'!$D$13),'Braços de IP'!$E$13,IF(AND(AJ84&gt;='Braços de IP'!$B$14,AJ84&lt;='Braços de IP'!$D$14),'Braços de IP'!$E$14,"ERRO")))))))</f>
        <v>Longo I</v>
      </c>
      <c r="CX84" s="42"/>
      <c r="CY84" s="39" t="str">
        <f>IF($CX84="","",VLOOKUP($CX84,'Braços de IP'!$E$9:$I$15,2,0))</f>
        <v/>
      </c>
      <c r="CZ84" s="43" t="str">
        <f>IF($CX84="","",VLOOKUP($CX84,'Braços de IP'!$E$9:$I$15,5,0))</f>
        <v/>
      </c>
      <c r="DA84" s="39"/>
      <c r="DB84" s="39"/>
      <c r="DC84" s="39"/>
      <c r="DD84" s="39"/>
      <c r="DE84" s="39"/>
      <c r="DF84" s="39"/>
      <c r="DG84" s="44">
        <f t="shared" si="62"/>
        <v>31</v>
      </c>
      <c r="DH84" s="45">
        <f t="shared" si="63"/>
        <v>60</v>
      </c>
      <c r="DI84" s="44">
        <f t="shared" si="64"/>
        <v>91</v>
      </c>
      <c r="DJ84" s="46">
        <f t="shared" si="65"/>
        <v>0.48333333333333328</v>
      </c>
      <c r="DK84" s="47" t="s">
        <v>213</v>
      </c>
      <c r="DL84" s="48"/>
      <c r="DM84" s="49"/>
      <c r="DN84" s="23" t="s">
        <v>148</v>
      </c>
      <c r="DO84" s="23"/>
      <c r="DP84" s="5"/>
      <c r="DQ84" s="50" t="e">
        <f t="shared" si="66"/>
        <v>#VALUE!</v>
      </c>
      <c r="DR84" s="5"/>
      <c r="DS84" s="5"/>
      <c r="DT84" s="5"/>
      <c r="DU84" s="5"/>
      <c r="DV84" s="5"/>
      <c r="DW84" s="5"/>
    </row>
    <row r="85" spans="1:127" ht="15.75" customHeight="1" x14ac:dyDescent="0.3">
      <c r="A85" s="224" t="s">
        <v>1290</v>
      </c>
      <c r="B85" s="5"/>
      <c r="C85" s="5" t="s">
        <v>148</v>
      </c>
      <c r="D85" s="5"/>
      <c r="E85" s="22" t="s">
        <v>214</v>
      </c>
      <c r="F85" s="22" t="s">
        <v>137</v>
      </c>
      <c r="G85" s="23" t="s">
        <v>1291</v>
      </c>
      <c r="H85" s="23">
        <v>-23.336243</v>
      </c>
      <c r="I85" s="23">
        <v>-46.841814999999997</v>
      </c>
      <c r="J85" s="24" t="s">
        <v>160</v>
      </c>
      <c r="K85" s="25"/>
      <c r="L85" s="24" t="s">
        <v>140</v>
      </c>
      <c r="M85" s="24" t="s">
        <v>141</v>
      </c>
      <c r="N85" s="23">
        <v>60</v>
      </c>
      <c r="O85" s="27" t="s">
        <v>142</v>
      </c>
      <c r="P85" s="27" t="s">
        <v>143</v>
      </c>
      <c r="Q85" s="26">
        <f t="shared" si="42"/>
        <v>120</v>
      </c>
      <c r="R85" s="27">
        <v>1</v>
      </c>
      <c r="S85" s="28">
        <v>2</v>
      </c>
      <c r="T85" s="28">
        <v>4</v>
      </c>
      <c r="U85" s="23"/>
      <c r="V85" s="23"/>
      <c r="W85" s="29"/>
      <c r="X85" s="28">
        <v>3.5</v>
      </c>
      <c r="Y85" s="27"/>
      <c r="Z85" s="27"/>
      <c r="AA85" s="27"/>
      <c r="AB85" s="27">
        <v>2</v>
      </c>
      <c r="AC85" s="27"/>
      <c r="AD85" s="27" t="s">
        <v>144</v>
      </c>
      <c r="AE85" s="27" t="s">
        <v>145</v>
      </c>
      <c r="AF85" s="27">
        <v>29</v>
      </c>
      <c r="AG85" s="27">
        <v>7</v>
      </c>
      <c r="AH85" s="27">
        <v>1</v>
      </c>
      <c r="AI85" s="27">
        <v>0.5</v>
      </c>
      <c r="AJ85" s="27">
        <v>3</v>
      </c>
      <c r="AK85" s="27">
        <f t="shared" si="43"/>
        <v>2.5</v>
      </c>
      <c r="AL85" s="27" t="s">
        <v>143</v>
      </c>
      <c r="AM85" s="27" t="s">
        <v>143</v>
      </c>
      <c r="AN85" s="27"/>
      <c r="AO85" s="27">
        <f t="shared" si="44"/>
        <v>2</v>
      </c>
      <c r="AP85" s="27"/>
      <c r="AQ85" s="27"/>
      <c r="AR85" s="27"/>
      <c r="AS85" s="27"/>
      <c r="AT85" s="27"/>
      <c r="AU85" s="27"/>
      <c r="AV85" s="27">
        <f t="shared" si="45"/>
        <v>0</v>
      </c>
      <c r="AW85" s="27"/>
      <c r="AX85" s="28">
        <f>VLOOKUP(J85,ABNT5101!$I$3:$J$9,2)</f>
        <v>10</v>
      </c>
      <c r="AY85" s="28">
        <f>VLOOKUP(J85,ABNT5101!$I$3:$M$9,5)</f>
        <v>0.18</v>
      </c>
      <c r="AZ85" s="28" t="str">
        <f>_xlfn.XLOOKUP(J85,ABNT5101!I:I,ABNT5101!L:L)</f>
        <v>-</v>
      </c>
      <c r="BA85" s="28">
        <f>_xlfn.XLOOKUP(J85,ABNT5101!$I:$I,ABNT5101!M:M)</f>
        <v>0.18</v>
      </c>
      <c r="BB85" s="28" t="str">
        <f>_xlfn.XLOOKUP(J85,ABNT5101!$I:$I,ABNT5101!N:N)</f>
        <v>-</v>
      </c>
      <c r="BC85" s="28">
        <f>_xlfn.XLOOKUP(J85,ABNT5101!$I:$I,ABNT5101!O:O)</f>
        <v>16</v>
      </c>
      <c r="BD85" s="31" t="str">
        <f t="shared" si="46"/>
        <v>ATENDE</v>
      </c>
      <c r="BE85" s="32">
        <f t="shared" si="71"/>
        <v>0.21399999999999997</v>
      </c>
      <c r="BF85" s="32">
        <f t="shared" si="72"/>
        <v>2.5</v>
      </c>
      <c r="BG85" s="32" t="str">
        <f t="shared" si="47"/>
        <v>-</v>
      </c>
      <c r="BH85" s="34">
        <v>12.14</v>
      </c>
      <c r="BI85" s="34">
        <v>0.63</v>
      </c>
      <c r="BJ85" s="34"/>
      <c r="BK85" s="34"/>
      <c r="BL85" s="35"/>
      <c r="BM85" s="34"/>
      <c r="BN85" s="31" t="str">
        <f t="shared" si="48"/>
        <v>ATENDE</v>
      </c>
      <c r="BO85" s="31" t="str">
        <f t="shared" si="73"/>
        <v>ATENDE</v>
      </c>
      <c r="BP85" s="31" t="str">
        <f t="shared" si="74"/>
        <v>ATENDE</v>
      </c>
      <c r="BQ85" s="31" t="str">
        <f t="shared" si="49"/>
        <v>ATENDE</v>
      </c>
      <c r="BR85" s="36" t="str">
        <f t="shared" si="50"/>
        <v>C4</v>
      </c>
      <c r="BS85" s="36" t="str">
        <f t="shared" si="51"/>
        <v>P6</v>
      </c>
      <c r="BT85" s="37">
        <f>IF(BU85="-","-",BU85/BW85-1)</f>
        <v>1.0566666666666666</v>
      </c>
      <c r="BU85" s="34">
        <v>6.17</v>
      </c>
      <c r="BV85" s="34">
        <v>3.86</v>
      </c>
      <c r="BW85" s="36">
        <f>IF(BS85="-","-",_xlfn.XLOOKUP(BS85,ABNT5101!$B$4:$B$9,ABNT5101!$C$4:$C$9))</f>
        <v>3</v>
      </c>
      <c r="BX85" s="36">
        <f>IF(BS85="-","-",_xlfn.XLOOKUP(BS85,ABNT5101!$B$4:$B$9,ABNT5101!$D$4:$D$9))</f>
        <v>0.6</v>
      </c>
      <c r="BY85" s="31" t="str">
        <f t="shared" si="53"/>
        <v>ATENDE</v>
      </c>
      <c r="BZ85" s="31" t="str">
        <f>IF(BS85="-","-",IF(BU85&gt;=BW85,"ATENDE",IF(BU85&gt;=(BW85*0.99),"ATENDIMENTO LIMIAR","NÃO ATENDE")))</f>
        <v>ATENDE</v>
      </c>
      <c r="CA85" s="31" t="str">
        <f>IF(BS85="-","-",IF(BV85&gt;=BX85,"ATENDE","NÃO ATENDE"))</f>
        <v>ATENDE</v>
      </c>
      <c r="CB85" s="36" t="str">
        <f t="shared" si="56"/>
        <v>P6</v>
      </c>
      <c r="CC85" s="37">
        <f>IF(CD85="-","-",CD85/CF85-1)</f>
        <v>1.75</v>
      </c>
      <c r="CD85" s="222">
        <v>8.25</v>
      </c>
      <c r="CE85" s="222">
        <v>5.75</v>
      </c>
      <c r="CF85" s="31">
        <f>IF(CB85="-","-",_xlfn.XLOOKUP(CB85,ABNT5101!$B$4:$B$9,ABNT5101!$C$4:$C$9))</f>
        <v>3</v>
      </c>
      <c r="CG85" s="36">
        <f>IF(CB85="-","-",_xlfn.XLOOKUP(CB85,ABNT5101!$B$4:$B$9,ABNT5101!$D$4:$D$9))</f>
        <v>0.6</v>
      </c>
      <c r="CH85" s="31" t="str">
        <f t="shared" si="58"/>
        <v>ATENDE</v>
      </c>
      <c r="CI85" s="31" t="str">
        <f>IF(CB85="-","-",IF(CD85&gt;=(CF85),"ATENDE",IF(CD85&gt;=(0.99*CF85),"ATENDIMENTO LIMIAR","NÃO ATENDE")))</f>
        <v>ATENDE</v>
      </c>
      <c r="CJ85" s="31" t="str">
        <f>IF(CB85="-","-",IF(CE85&gt;=CG85,"ATENDE","NÃO ATENDE"))</f>
        <v>ATENDE</v>
      </c>
      <c r="CK85" s="39" t="str">
        <f>_xlfn.XLOOKUP(CL85,'Banco de dados'!$B:$B,'Banco de dados'!$D:$D)</f>
        <v>TECNOWATT</v>
      </c>
      <c r="CL85" s="42" t="str">
        <f>'Banco de dados'!B65</f>
        <v xml:space="preserve">SIGSAGPTLRRSSNDL_30W_38IBBRS
</v>
      </c>
      <c r="CM85" s="39" t="str">
        <f>_xlfn.XLOOKUP(CL85,'Banco de dados'!$B:$B,'Banco de dados'!$E:$E)</f>
        <v>SIGSAGPTLRRSSNDL_30W_38IBBRS
1-10C1MUN6.5</v>
      </c>
      <c r="CN85" s="39"/>
      <c r="CO85" s="39" t="e">
        <f>IF(CN85="-","-",_xlfn.XLOOKUP(CN85,'Banco de dados'!$B:$B,'Banco de dados'!$E:$E))</f>
        <v>#N/A</v>
      </c>
      <c r="CP85" s="41">
        <f t="shared" si="61"/>
        <v>1</v>
      </c>
      <c r="CQ85" s="39">
        <f>_xlfn.XLOOKUP(CL85,'Banco de dados'!$B:$B,'Banco de dados'!$H:$H)</f>
        <v>30</v>
      </c>
      <c r="CR85" s="39" t="e">
        <f t="array" aca="1" ref="CR85" ca="1">_xludf.xlookup(CN85,'Banco de dados'!$B:$B,'Banco de dados'!$H:$H)</f>
        <v>#NAME?</v>
      </c>
      <c r="CS85" s="39" t="e">
        <f t="array" aca="1" ref="CS85" ca="1">_xludf.xlookup(CL85,'Banco de dados'!$B:$B,'Banco de dados'!$F:$F)</f>
        <v>#NAME?</v>
      </c>
      <c r="CT85" s="39" t="e">
        <f t="array" aca="1" ref="CT85" ca="1">_xludf.xlookup(CN85,'Banco de dados'!$B:$B,'Banco de dados'!$F:$F)</f>
        <v>#NAME?</v>
      </c>
      <c r="CU85" s="42"/>
      <c r="CV85" s="42"/>
      <c r="CW85" s="39" t="str">
        <f>IF(AJ85=0.5,"Suporte",IF(AND(AJ85&gt;='Braços de IP'!$B$9,AJ85&lt;='Braços de IP'!$D$9),'Braços de IP'!$E$9,IF(AND(AJ85&gt;='Braços de IP'!$B$10,AJ85&lt;='Braços de IP'!$D$10),'Braços de IP'!$E$10,IF(AND(AJ85&gt;='Braços de IP'!$B$11,AJ85&lt;='Braços de IP'!$D$11),'Braços de IP'!$E$11,IF(AND(AJ85&gt;='Braços de IP'!$B$12,AJ85&lt;='Braços de IP'!$D$12),'Braços de IP'!$E$12,IF(AND(AJ85&gt;='Braços de IP'!$B$13,AJ85&lt;='Braços de IP'!$D$13),'Braços de IP'!$E$13,IF(AND(AJ85&gt;='Braços de IP'!$B$14,AJ85&lt;='Braços de IP'!$D$14),'Braços de IP'!$E$14,"ERRO")))))))</f>
        <v>Longo I</v>
      </c>
      <c r="CX85" s="42"/>
      <c r="CY85" s="39" t="str">
        <f>IF($CX85="","",VLOOKUP($CX85,'Braços de IP'!$E$9:$I$15,2,0))</f>
        <v/>
      </c>
      <c r="CZ85" s="43" t="str">
        <f>IF($CX85="","",VLOOKUP($CX85,'Braços de IP'!$E$9:$I$15,5,0))</f>
        <v/>
      </c>
      <c r="DA85" s="39"/>
      <c r="DB85" s="39"/>
      <c r="DC85" s="39"/>
      <c r="DD85" s="39"/>
      <c r="DE85" s="39"/>
      <c r="DF85" s="39"/>
      <c r="DG85" s="44">
        <f t="shared" si="62"/>
        <v>30</v>
      </c>
      <c r="DH85" s="45">
        <f t="shared" si="63"/>
        <v>60</v>
      </c>
      <c r="DI85" s="44">
        <f t="shared" si="64"/>
        <v>90</v>
      </c>
      <c r="DJ85" s="46">
        <f t="shared" si="65"/>
        <v>0.5</v>
      </c>
      <c r="DK85" s="47" t="s">
        <v>213</v>
      </c>
      <c r="DL85" s="48"/>
      <c r="DM85" s="49"/>
      <c r="DN85" s="23" t="s">
        <v>148</v>
      </c>
      <c r="DO85" s="23"/>
      <c r="DP85" s="5"/>
      <c r="DQ85" s="50" t="e">
        <f t="shared" si="66"/>
        <v>#VALUE!</v>
      </c>
      <c r="DR85" s="5"/>
      <c r="DS85" s="5"/>
      <c r="DT85" s="5"/>
      <c r="DU85" s="5"/>
      <c r="DV85" s="5"/>
      <c r="DW85" s="5"/>
    </row>
    <row r="86" spans="1:127" ht="15.75" hidden="1" customHeight="1" x14ac:dyDescent="0.3">
      <c r="B86" s="5"/>
      <c r="C86" s="5"/>
      <c r="D86" s="5"/>
      <c r="E86" s="22" t="s">
        <v>215</v>
      </c>
      <c r="F86" s="22" t="s">
        <v>137</v>
      </c>
      <c r="G86" s="23" t="s">
        <v>216</v>
      </c>
      <c r="H86" s="23">
        <v>-23.408142999999999</v>
      </c>
      <c r="I86" s="23">
        <v>-46.857886999999998</v>
      </c>
      <c r="J86" s="24" t="s">
        <v>160</v>
      </c>
      <c r="K86" s="25"/>
      <c r="L86" s="24" t="s">
        <v>140</v>
      </c>
      <c r="M86" s="24" t="s">
        <v>141</v>
      </c>
      <c r="N86" s="23">
        <v>90</v>
      </c>
      <c r="O86" s="27" t="s">
        <v>142</v>
      </c>
      <c r="P86" s="27" t="s">
        <v>143</v>
      </c>
      <c r="Q86" s="26">
        <f t="shared" si="42"/>
        <v>180</v>
      </c>
      <c r="R86" s="27">
        <v>2</v>
      </c>
      <c r="S86" s="28">
        <v>2</v>
      </c>
      <c r="T86" s="28">
        <v>6.8</v>
      </c>
      <c r="U86" s="23"/>
      <c r="V86" s="23"/>
      <c r="W86" s="29"/>
      <c r="X86" s="28">
        <v>2.9</v>
      </c>
      <c r="Y86" s="27"/>
      <c r="Z86" s="27"/>
      <c r="AA86" s="27"/>
      <c r="AB86" s="27"/>
      <c r="AC86" s="27"/>
      <c r="AD86" s="27" t="s">
        <v>144</v>
      </c>
      <c r="AE86" s="27" t="s">
        <v>145</v>
      </c>
      <c r="AF86" s="27">
        <v>34.5</v>
      </c>
      <c r="AG86" s="27">
        <v>7.2</v>
      </c>
      <c r="AH86" s="27">
        <v>1</v>
      </c>
      <c r="AI86" s="27">
        <v>0.65</v>
      </c>
      <c r="AJ86" s="27">
        <v>2</v>
      </c>
      <c r="AK86" s="27">
        <f t="shared" si="43"/>
        <v>1.35</v>
      </c>
      <c r="AL86" s="27" t="s">
        <v>143</v>
      </c>
      <c r="AM86" s="27" t="s">
        <v>143</v>
      </c>
      <c r="AN86" s="27"/>
      <c r="AO86" s="27">
        <f t="shared" si="44"/>
        <v>2</v>
      </c>
      <c r="AP86" s="27"/>
      <c r="AQ86" s="27"/>
      <c r="AR86" s="27"/>
      <c r="AS86" s="27"/>
      <c r="AT86" s="27"/>
      <c r="AU86" s="27"/>
      <c r="AV86" s="27">
        <f t="shared" si="45"/>
        <v>0</v>
      </c>
      <c r="AW86" s="27"/>
      <c r="AX86" s="28">
        <f>VLOOKUP(J86,ABNT5101!$I$3:$J$9,2)</f>
        <v>10</v>
      </c>
      <c r="AY86" s="28">
        <f>VLOOKUP(J86,ABNT5101!$I$3:$M$9,5)</f>
        <v>0.18</v>
      </c>
      <c r="AZ86" s="28" t="str">
        <f>_xlfn.XLOOKUP(J86,ABNT5101!I:I,ABNT5101!L:L)</f>
        <v>-</v>
      </c>
      <c r="BA86" s="28">
        <f>_xlfn.XLOOKUP(J86,ABNT5101!$I:$I,ABNT5101!M:M)</f>
        <v>0.18</v>
      </c>
      <c r="BB86" s="28" t="str">
        <f>_xlfn.XLOOKUP(J86,ABNT5101!$I:$I,ABNT5101!N:N)</f>
        <v>-</v>
      </c>
      <c r="BC86" s="28">
        <f>_xlfn.XLOOKUP(J86,ABNT5101!$I:$I,ABNT5101!O:O)</f>
        <v>16</v>
      </c>
      <c r="BD86" s="31" t="str">
        <f t="shared" si="46"/>
        <v>NÃO ATENDE</v>
      </c>
      <c r="BE86" s="32">
        <f t="shared" si="71"/>
        <v>-1</v>
      </c>
      <c r="BF86" s="32">
        <f t="shared" si="72"/>
        <v>-1</v>
      </c>
      <c r="BG86" s="32" t="str">
        <f t="shared" si="47"/>
        <v>-</v>
      </c>
      <c r="BH86" s="34"/>
      <c r="BI86" s="34"/>
      <c r="BJ86" s="34"/>
      <c r="BK86" s="34"/>
      <c r="BL86" s="35"/>
      <c r="BM86" s="34"/>
      <c r="BN86" s="31" t="str">
        <f t="shared" si="48"/>
        <v>NÃO ATENDE</v>
      </c>
      <c r="BO86" s="31" t="str">
        <f t="shared" si="73"/>
        <v>NÃO ATENDE</v>
      </c>
      <c r="BP86" s="31" t="str">
        <f t="shared" si="74"/>
        <v>NÃO ATENDE</v>
      </c>
      <c r="BQ86" s="31" t="str">
        <f t="shared" si="49"/>
        <v>ATENDE</v>
      </c>
      <c r="BR86" s="36" t="str">
        <f t="shared" si="50"/>
        <v>C4</v>
      </c>
      <c r="BS86" s="36" t="str">
        <f t="shared" si="51"/>
        <v>P6</v>
      </c>
      <c r="BT86" s="37">
        <f t="shared" si="52"/>
        <v>-1</v>
      </c>
      <c r="BU86" s="34"/>
      <c r="BV86" s="34"/>
      <c r="BW86" s="36">
        <f>IF(BS86="-","-",_xlfn.XLOOKUP(BS86,ABNT5101!$B$4:$B$9,ABNT5101!$C$4:$C$9))</f>
        <v>3</v>
      </c>
      <c r="BX86" s="36">
        <f>IF(BS86="-","-",_xlfn.XLOOKUP(BS86,ABNT5101!$B$4:$B$9,ABNT5101!$D$4:$D$9))</f>
        <v>0.6</v>
      </c>
      <c r="BY86" s="31" t="str">
        <f t="shared" si="53"/>
        <v>NÃO ATENDE</v>
      </c>
      <c r="BZ86" s="31" t="str">
        <f t="shared" si="54"/>
        <v>NÃO ATENDE</v>
      </c>
      <c r="CA86" s="31" t="str">
        <f t="shared" si="55"/>
        <v>NÃO ATENDE</v>
      </c>
      <c r="CB86" s="36" t="str">
        <f t="shared" si="56"/>
        <v>P6</v>
      </c>
      <c r="CC86" s="37">
        <f t="shared" si="57"/>
        <v>-1</v>
      </c>
      <c r="CD86" s="38"/>
      <c r="CE86" s="38"/>
      <c r="CF86" s="31">
        <f>IF(CB86="-","-",_xlfn.XLOOKUP(CB86,ABNT5101!$B$4:$B$9,ABNT5101!$C$4:$C$9))</f>
        <v>3</v>
      </c>
      <c r="CG86" s="36">
        <f>IF(CB86="-","-",_xlfn.XLOOKUP(CB86,ABNT5101!$B$4:$B$9,ABNT5101!$D$4:$D$9))</f>
        <v>0.6</v>
      </c>
      <c r="CH86" s="31" t="str">
        <f t="shared" si="58"/>
        <v>NÃO ATENDE</v>
      </c>
      <c r="CI86" s="31" t="str">
        <f t="shared" si="59"/>
        <v>NÃO ATENDE</v>
      </c>
      <c r="CJ86" s="31" t="str">
        <f t="shared" si="60"/>
        <v>NÃO ATENDE</v>
      </c>
      <c r="CK86" s="39" t="e">
        <f>_xlfn.XLOOKUP(CL86,'Banco de dados'!$B:$B,'Banco de dados'!$D:$D)</f>
        <v>#N/A</v>
      </c>
      <c r="CL86" s="42"/>
      <c r="CM86" s="39" t="e">
        <f>_xlfn.XLOOKUP(CL86,'Banco de dados'!$B:$B,'Banco de dados'!$E:$E)</f>
        <v>#N/A</v>
      </c>
      <c r="CN86" s="39"/>
      <c r="CO86" s="39" t="e">
        <f>IF(CN86="-","-",_xlfn.XLOOKUP(CN86,'Banco de dados'!$B:$B,'Banco de dados'!$E:$E))</f>
        <v>#N/A</v>
      </c>
      <c r="CP86" s="41">
        <f t="shared" si="61"/>
        <v>1</v>
      </c>
      <c r="CQ86" s="39" t="e">
        <f>_xlfn.XLOOKUP(CL86,'Banco de dados'!$B:$B,'Banco de dados'!$H:$H)</f>
        <v>#N/A</v>
      </c>
      <c r="CR86" s="39" t="e">
        <f t="array" aca="1" ref="CR86" ca="1">_xludf.xlookup(CN86,'Banco de dados'!$B:$B,'Banco de dados'!$H:$H)</f>
        <v>#NAME?</v>
      </c>
      <c r="CS86" s="39" t="e">
        <f t="array" aca="1" ref="CS86" ca="1">_xludf.xlookup(CL86,'Banco de dados'!$B:$B,'Banco de dados'!$F:$F)</f>
        <v>#NAME?</v>
      </c>
      <c r="CT86" s="39" t="e">
        <f t="array" aca="1" ref="CT86" ca="1">_xludf.xlookup(CN86,'Banco de dados'!$B:$B,'Banco de dados'!$F:$F)</f>
        <v>#NAME?</v>
      </c>
      <c r="CU86" s="42"/>
      <c r="CV86" s="42"/>
      <c r="CW86" s="39" t="str">
        <f>IF(AJ86=0.5,"Suporte",IF(AND(AJ86&gt;='Braços de IP'!$B$9,AJ86&lt;='Braços de IP'!$D$9),'Braços de IP'!$E$9,IF(AND(AJ86&gt;='Braços de IP'!$B$10,AJ86&lt;='Braços de IP'!$D$10),'Braços de IP'!$E$10,IF(AND(AJ86&gt;='Braços de IP'!$B$11,AJ86&lt;='Braços de IP'!$D$11),'Braços de IP'!$E$11,IF(AND(AJ86&gt;='Braços de IP'!$B$12,AJ86&lt;='Braços de IP'!$D$12),'Braços de IP'!$E$12,IF(AND(AJ86&gt;='Braços de IP'!$B$13,AJ86&lt;='Braços de IP'!$D$13),'Braços de IP'!$E$13,IF(AND(AJ86&gt;='Braços de IP'!$B$14,AJ86&lt;='Braços de IP'!$D$14),'Braços de IP'!$E$14,"ERRO")))))))</f>
        <v>Médio I</v>
      </c>
      <c r="CX86" s="42"/>
      <c r="CY86" s="39" t="str">
        <f>IF($CX86="","",VLOOKUP($CX86,'Braços de IP'!$E$9:$I$15,2,0))</f>
        <v/>
      </c>
      <c r="CZ86" s="43" t="str">
        <f>IF($CX86="","",VLOOKUP($CX86,'Braços de IP'!$E$9:$I$15,5,0))</f>
        <v/>
      </c>
      <c r="DA86" s="39"/>
      <c r="DB86" s="39"/>
      <c r="DC86" s="39"/>
      <c r="DD86" s="39"/>
      <c r="DE86" s="39"/>
      <c r="DF86" s="39"/>
      <c r="DG86" s="44" t="e">
        <f t="shared" si="62"/>
        <v>#N/A</v>
      </c>
      <c r="DH86" s="45">
        <f t="shared" si="63"/>
        <v>90</v>
      </c>
      <c r="DI86" s="44" t="e">
        <f t="shared" si="64"/>
        <v>#N/A</v>
      </c>
      <c r="DJ86" s="46" t="e">
        <f t="shared" si="65"/>
        <v>#N/A</v>
      </c>
      <c r="DK86" s="47" t="s">
        <v>213</v>
      </c>
      <c r="DL86" s="48"/>
      <c r="DM86" s="49"/>
      <c r="DN86" s="23" t="s">
        <v>148</v>
      </c>
      <c r="DO86" s="23"/>
      <c r="DP86" s="5"/>
      <c r="DQ86" s="50" t="e">
        <f t="shared" si="66"/>
        <v>#VALUE!</v>
      </c>
      <c r="DR86" s="5"/>
      <c r="DS86" s="5"/>
      <c r="DT86" s="5"/>
      <c r="DU86" s="5"/>
      <c r="DV86" s="5"/>
      <c r="DW86" s="5"/>
    </row>
    <row r="87" spans="1:127" ht="15.75" hidden="1" customHeight="1" x14ac:dyDescent="0.3">
      <c r="B87" s="5"/>
      <c r="C87" s="5"/>
      <c r="D87" s="5"/>
      <c r="E87" s="22" t="s">
        <v>215</v>
      </c>
      <c r="F87" s="22" t="s">
        <v>137</v>
      </c>
      <c r="G87" s="23" t="s">
        <v>216</v>
      </c>
      <c r="H87" s="23">
        <v>-23.408142999999999</v>
      </c>
      <c r="I87" s="23">
        <v>-46.857886999999998</v>
      </c>
      <c r="J87" s="24" t="s">
        <v>160</v>
      </c>
      <c r="K87" s="25"/>
      <c r="L87" s="24" t="s">
        <v>140</v>
      </c>
      <c r="M87" s="24" t="s">
        <v>141</v>
      </c>
      <c r="N87" s="23">
        <v>90</v>
      </c>
      <c r="O87" s="27" t="s">
        <v>142</v>
      </c>
      <c r="P87" s="27" t="s">
        <v>143</v>
      </c>
      <c r="Q87" s="26">
        <f t="shared" si="42"/>
        <v>180</v>
      </c>
      <c r="R87" s="27">
        <v>2</v>
      </c>
      <c r="S87" s="28">
        <v>2</v>
      </c>
      <c r="T87" s="28">
        <v>6.8</v>
      </c>
      <c r="U87" s="23"/>
      <c r="V87" s="23"/>
      <c r="W87" s="29"/>
      <c r="X87" s="28">
        <v>2.9</v>
      </c>
      <c r="Y87" s="27"/>
      <c r="Z87" s="27"/>
      <c r="AA87" s="27"/>
      <c r="AB87" s="27"/>
      <c r="AC87" s="27"/>
      <c r="AD87" s="27" t="s">
        <v>144</v>
      </c>
      <c r="AE87" s="27" t="s">
        <v>145</v>
      </c>
      <c r="AF87" s="27">
        <v>34.5</v>
      </c>
      <c r="AG87" s="27">
        <v>7.2</v>
      </c>
      <c r="AH87" s="27">
        <v>1</v>
      </c>
      <c r="AI87" s="27">
        <v>0.65</v>
      </c>
      <c r="AJ87" s="27">
        <v>2</v>
      </c>
      <c r="AK87" s="27">
        <f t="shared" si="43"/>
        <v>1.35</v>
      </c>
      <c r="AL87" s="27" t="s">
        <v>143</v>
      </c>
      <c r="AM87" s="27" t="s">
        <v>143</v>
      </c>
      <c r="AN87" s="27"/>
      <c r="AO87" s="27">
        <f t="shared" si="44"/>
        <v>2</v>
      </c>
      <c r="AP87" s="27"/>
      <c r="AQ87" s="27"/>
      <c r="AR87" s="27"/>
      <c r="AS87" s="27"/>
      <c r="AT87" s="27"/>
      <c r="AU87" s="27"/>
      <c r="AV87" s="27">
        <f t="shared" si="45"/>
        <v>0</v>
      </c>
      <c r="AW87" s="27"/>
      <c r="AX87" s="28">
        <f>VLOOKUP(J87,ABNT5101!$I$3:$J$9,2)</f>
        <v>10</v>
      </c>
      <c r="AY87" s="28">
        <f>VLOOKUP(J87,ABNT5101!$I$3:$M$9,5)</f>
        <v>0.18</v>
      </c>
      <c r="AZ87" s="28" t="str">
        <f>_xlfn.XLOOKUP(J87,ABNT5101!I:I,ABNT5101!L:L)</f>
        <v>-</v>
      </c>
      <c r="BA87" s="28">
        <f>_xlfn.XLOOKUP(J87,ABNT5101!$I:$I,ABNT5101!M:M)</f>
        <v>0.18</v>
      </c>
      <c r="BB87" s="28" t="str">
        <f>_xlfn.XLOOKUP(J87,ABNT5101!$I:$I,ABNT5101!N:N)</f>
        <v>-</v>
      </c>
      <c r="BC87" s="28">
        <f>_xlfn.XLOOKUP(J87,ABNT5101!$I:$I,ABNT5101!O:O)</f>
        <v>16</v>
      </c>
      <c r="BD87" s="31" t="str">
        <f t="shared" si="46"/>
        <v>NÃO ATENDE</v>
      </c>
      <c r="BE87" s="32">
        <f t="shared" si="71"/>
        <v>-1</v>
      </c>
      <c r="BF87" s="32">
        <f t="shared" si="72"/>
        <v>-1</v>
      </c>
      <c r="BG87" s="32" t="str">
        <f t="shared" si="47"/>
        <v>-</v>
      </c>
      <c r="BH87" s="34"/>
      <c r="BI87" s="34"/>
      <c r="BJ87" s="34"/>
      <c r="BK87" s="34"/>
      <c r="BL87" s="35"/>
      <c r="BM87" s="34"/>
      <c r="BN87" s="31" t="str">
        <f t="shared" si="48"/>
        <v>NÃO ATENDE</v>
      </c>
      <c r="BO87" s="31" t="str">
        <f t="shared" si="73"/>
        <v>NÃO ATENDE</v>
      </c>
      <c r="BP87" s="31" t="str">
        <f t="shared" si="74"/>
        <v>NÃO ATENDE</v>
      </c>
      <c r="BQ87" s="31" t="str">
        <f t="shared" si="49"/>
        <v>ATENDE</v>
      </c>
      <c r="BR87" s="36" t="str">
        <f t="shared" si="50"/>
        <v>C4</v>
      </c>
      <c r="BS87" s="36" t="str">
        <f t="shared" si="51"/>
        <v>P6</v>
      </c>
      <c r="BT87" s="37">
        <f t="shared" si="52"/>
        <v>-1</v>
      </c>
      <c r="BU87" s="34"/>
      <c r="BV87" s="34"/>
      <c r="BW87" s="36">
        <f>IF(BS87="-","-",_xlfn.XLOOKUP(BS87,ABNT5101!$B$4:$B$9,ABNT5101!$C$4:$C$9))</f>
        <v>3</v>
      </c>
      <c r="BX87" s="36">
        <f>IF(BS87="-","-",_xlfn.XLOOKUP(BS87,ABNT5101!$B$4:$B$9,ABNT5101!$D$4:$D$9))</f>
        <v>0.6</v>
      </c>
      <c r="BY87" s="31" t="str">
        <f t="shared" si="53"/>
        <v>NÃO ATENDE</v>
      </c>
      <c r="BZ87" s="31" t="str">
        <f t="shared" si="54"/>
        <v>NÃO ATENDE</v>
      </c>
      <c r="CA87" s="31" t="str">
        <f t="shared" si="55"/>
        <v>NÃO ATENDE</v>
      </c>
      <c r="CB87" s="36" t="str">
        <f t="shared" si="56"/>
        <v>P6</v>
      </c>
      <c r="CC87" s="37">
        <f t="shared" si="57"/>
        <v>-1</v>
      </c>
      <c r="CD87" s="38"/>
      <c r="CE87" s="38"/>
      <c r="CF87" s="31">
        <f>IF(CB87="-","-",_xlfn.XLOOKUP(CB87,ABNT5101!$B$4:$B$9,ABNT5101!$C$4:$C$9))</f>
        <v>3</v>
      </c>
      <c r="CG87" s="36">
        <f>IF(CB87="-","-",_xlfn.XLOOKUP(CB87,ABNT5101!$B$4:$B$9,ABNT5101!$D$4:$D$9))</f>
        <v>0.6</v>
      </c>
      <c r="CH87" s="31" t="str">
        <f t="shared" si="58"/>
        <v>NÃO ATENDE</v>
      </c>
      <c r="CI87" s="31" t="str">
        <f t="shared" si="59"/>
        <v>NÃO ATENDE</v>
      </c>
      <c r="CJ87" s="31" t="str">
        <f t="shared" si="60"/>
        <v>NÃO ATENDE</v>
      </c>
      <c r="CK87" s="39" t="e">
        <f>_xlfn.XLOOKUP(CL87,'Banco de dados'!$B:$B,'Banco de dados'!$D:$D)</f>
        <v>#N/A</v>
      </c>
      <c r="CL87" s="42"/>
      <c r="CM87" s="39" t="e">
        <f>_xlfn.XLOOKUP(CL87,'Banco de dados'!$B:$B,'Banco de dados'!$E:$E)</f>
        <v>#N/A</v>
      </c>
      <c r="CN87" s="39"/>
      <c r="CO87" s="39" t="e">
        <f>IF(CN87="-","-",_xlfn.XLOOKUP(CN87,'Banco de dados'!$B:$B,'Banco de dados'!$E:$E))</f>
        <v>#N/A</v>
      </c>
      <c r="CP87" s="41">
        <f t="shared" si="61"/>
        <v>1</v>
      </c>
      <c r="CQ87" s="39" t="e">
        <f>_xlfn.XLOOKUP(CL87,'Banco de dados'!$B:$B,'Banco de dados'!$H:$H)</f>
        <v>#N/A</v>
      </c>
      <c r="CR87" s="39" t="e">
        <f t="array" aca="1" ref="CR87" ca="1">_xludf.xlookup(CN87,'Banco de dados'!$B:$B,'Banco de dados'!$H:$H)</f>
        <v>#NAME?</v>
      </c>
      <c r="CS87" s="39" t="e">
        <f t="array" aca="1" ref="CS87" ca="1">_xludf.xlookup(CL87,'Banco de dados'!$B:$B,'Banco de dados'!$F:$F)</f>
        <v>#NAME?</v>
      </c>
      <c r="CT87" s="39" t="e">
        <f t="array" aca="1" ref="CT87" ca="1">_xludf.xlookup(CN87,'Banco de dados'!$B:$B,'Banco de dados'!$F:$F)</f>
        <v>#NAME?</v>
      </c>
      <c r="CU87" s="42"/>
      <c r="CV87" s="42"/>
      <c r="CW87" s="39" t="str">
        <f>IF(AJ87=0.5,"Suporte",IF(AND(AJ87&gt;='Braços de IP'!$B$9,AJ87&lt;='Braços de IP'!$D$9),'Braços de IP'!$E$9,IF(AND(AJ87&gt;='Braços de IP'!$B$10,AJ87&lt;='Braços de IP'!$D$10),'Braços de IP'!$E$10,IF(AND(AJ87&gt;='Braços de IP'!$B$11,AJ87&lt;='Braços de IP'!$D$11),'Braços de IP'!$E$11,IF(AND(AJ87&gt;='Braços de IP'!$B$12,AJ87&lt;='Braços de IP'!$D$12),'Braços de IP'!$E$12,IF(AND(AJ87&gt;='Braços de IP'!$B$13,AJ87&lt;='Braços de IP'!$D$13),'Braços de IP'!$E$13,IF(AND(AJ87&gt;='Braços de IP'!$B$14,AJ87&lt;='Braços de IP'!$D$14),'Braços de IP'!$E$14,"ERRO")))))))</f>
        <v>Médio I</v>
      </c>
      <c r="CX87" s="42"/>
      <c r="CY87" s="39" t="str">
        <f>IF($CX87="","",VLOOKUP($CX87,'Braços de IP'!$E$9:$I$15,2,0))</f>
        <v/>
      </c>
      <c r="CZ87" s="43" t="str">
        <f>IF($CX87="","",VLOOKUP($CX87,'Braços de IP'!$E$9:$I$15,5,0))</f>
        <v/>
      </c>
      <c r="DA87" s="39"/>
      <c r="DB87" s="39"/>
      <c r="DC87" s="39"/>
      <c r="DD87" s="39"/>
      <c r="DE87" s="39"/>
      <c r="DF87" s="39"/>
      <c r="DG87" s="44" t="e">
        <f t="shared" si="62"/>
        <v>#N/A</v>
      </c>
      <c r="DH87" s="45">
        <f t="shared" si="63"/>
        <v>90</v>
      </c>
      <c r="DI87" s="44" t="e">
        <f t="shared" si="64"/>
        <v>#N/A</v>
      </c>
      <c r="DJ87" s="46" t="e">
        <f t="shared" si="65"/>
        <v>#N/A</v>
      </c>
      <c r="DK87" s="47" t="s">
        <v>213</v>
      </c>
      <c r="DL87" s="48"/>
      <c r="DM87" s="49"/>
      <c r="DN87" s="23" t="s">
        <v>148</v>
      </c>
      <c r="DO87" s="23"/>
      <c r="DP87" s="5"/>
      <c r="DQ87" s="50" t="e">
        <f t="shared" si="66"/>
        <v>#VALUE!</v>
      </c>
      <c r="DR87" s="5"/>
      <c r="DS87" s="5"/>
      <c r="DT87" s="5"/>
      <c r="DU87" s="5"/>
      <c r="DV87" s="5"/>
      <c r="DW87" s="5"/>
    </row>
    <row r="88" spans="1:127" ht="15.75" hidden="1" customHeight="1" x14ac:dyDescent="0.3">
      <c r="B88" s="5"/>
      <c r="C88" s="5"/>
      <c r="D88" s="5"/>
      <c r="E88" s="22" t="s">
        <v>215</v>
      </c>
      <c r="F88" s="22" t="s">
        <v>137</v>
      </c>
      <c r="G88" s="23" t="s">
        <v>216</v>
      </c>
      <c r="H88" s="23">
        <v>-23.408142999999999</v>
      </c>
      <c r="I88" s="23">
        <v>-46.857886999999998</v>
      </c>
      <c r="J88" s="24" t="s">
        <v>160</v>
      </c>
      <c r="K88" s="25"/>
      <c r="L88" s="24" t="s">
        <v>140</v>
      </c>
      <c r="M88" s="24" t="s">
        <v>141</v>
      </c>
      <c r="N88" s="23">
        <v>90</v>
      </c>
      <c r="O88" s="27" t="s">
        <v>142</v>
      </c>
      <c r="P88" s="27" t="s">
        <v>143</v>
      </c>
      <c r="Q88" s="26">
        <f t="shared" si="42"/>
        <v>180</v>
      </c>
      <c r="R88" s="27">
        <v>2</v>
      </c>
      <c r="S88" s="28">
        <v>2</v>
      </c>
      <c r="T88" s="28">
        <v>6.8</v>
      </c>
      <c r="U88" s="23"/>
      <c r="V88" s="23"/>
      <c r="W88" s="29"/>
      <c r="X88" s="28">
        <v>2.9</v>
      </c>
      <c r="Y88" s="27"/>
      <c r="Z88" s="27"/>
      <c r="AA88" s="27"/>
      <c r="AB88" s="27"/>
      <c r="AC88" s="27"/>
      <c r="AD88" s="27" t="s">
        <v>144</v>
      </c>
      <c r="AE88" s="27" t="s">
        <v>145</v>
      </c>
      <c r="AF88" s="27">
        <v>34.5</v>
      </c>
      <c r="AG88" s="27">
        <v>7.2</v>
      </c>
      <c r="AH88" s="27">
        <v>1</v>
      </c>
      <c r="AI88" s="27">
        <v>0.65</v>
      </c>
      <c r="AJ88" s="27">
        <v>2</v>
      </c>
      <c r="AK88" s="27">
        <f t="shared" si="43"/>
        <v>1.35</v>
      </c>
      <c r="AL88" s="27" t="s">
        <v>143</v>
      </c>
      <c r="AM88" s="27" t="s">
        <v>143</v>
      </c>
      <c r="AN88" s="27"/>
      <c r="AO88" s="27">
        <f t="shared" si="44"/>
        <v>2</v>
      </c>
      <c r="AP88" s="27"/>
      <c r="AQ88" s="27"/>
      <c r="AR88" s="27"/>
      <c r="AS88" s="27"/>
      <c r="AT88" s="27"/>
      <c r="AU88" s="27"/>
      <c r="AV88" s="27">
        <f t="shared" si="45"/>
        <v>0</v>
      </c>
      <c r="AW88" s="27"/>
      <c r="AX88" s="28">
        <f>VLOOKUP(J88,ABNT5101!$I$3:$J$9,2)</f>
        <v>10</v>
      </c>
      <c r="AY88" s="28">
        <f>VLOOKUP(J88,ABNT5101!$I$3:$M$9,5)</f>
        <v>0.18</v>
      </c>
      <c r="AZ88" s="28" t="str">
        <f>_xlfn.XLOOKUP(J88,ABNT5101!I:I,ABNT5101!L:L)</f>
        <v>-</v>
      </c>
      <c r="BA88" s="28">
        <f>_xlfn.XLOOKUP(J88,ABNT5101!$I:$I,ABNT5101!M:M)</f>
        <v>0.18</v>
      </c>
      <c r="BB88" s="28" t="str">
        <f>_xlfn.XLOOKUP(J88,ABNT5101!$I:$I,ABNT5101!N:N)</f>
        <v>-</v>
      </c>
      <c r="BC88" s="28">
        <f>_xlfn.XLOOKUP(J88,ABNT5101!$I:$I,ABNT5101!O:O)</f>
        <v>16</v>
      </c>
      <c r="BD88" s="31" t="str">
        <f t="shared" si="46"/>
        <v>NÃO ATENDE</v>
      </c>
      <c r="BE88" s="32">
        <f t="shared" si="71"/>
        <v>-1</v>
      </c>
      <c r="BF88" s="32">
        <f t="shared" si="72"/>
        <v>-1</v>
      </c>
      <c r="BG88" s="32" t="str">
        <f t="shared" si="47"/>
        <v>-</v>
      </c>
      <c r="BH88" s="34"/>
      <c r="BI88" s="34"/>
      <c r="BJ88" s="34"/>
      <c r="BK88" s="34"/>
      <c r="BL88" s="35"/>
      <c r="BM88" s="34"/>
      <c r="BN88" s="31" t="str">
        <f t="shared" si="48"/>
        <v>NÃO ATENDE</v>
      </c>
      <c r="BO88" s="31" t="str">
        <f t="shared" si="73"/>
        <v>NÃO ATENDE</v>
      </c>
      <c r="BP88" s="31" t="str">
        <f t="shared" si="74"/>
        <v>NÃO ATENDE</v>
      </c>
      <c r="BQ88" s="31" t="str">
        <f t="shared" si="49"/>
        <v>ATENDE</v>
      </c>
      <c r="BR88" s="36" t="str">
        <f t="shared" si="50"/>
        <v>C4</v>
      </c>
      <c r="BS88" s="36" t="str">
        <f t="shared" si="51"/>
        <v>P6</v>
      </c>
      <c r="BT88" s="37">
        <f t="shared" si="52"/>
        <v>-1</v>
      </c>
      <c r="BU88" s="34"/>
      <c r="BV88" s="34"/>
      <c r="BW88" s="36">
        <f>IF(BS88="-","-",_xlfn.XLOOKUP(BS88,ABNT5101!$B$4:$B$9,ABNT5101!$C$4:$C$9))</f>
        <v>3</v>
      </c>
      <c r="BX88" s="36">
        <f>IF(BS88="-","-",_xlfn.XLOOKUP(BS88,ABNT5101!$B$4:$B$9,ABNT5101!$D$4:$D$9))</f>
        <v>0.6</v>
      </c>
      <c r="BY88" s="31" t="str">
        <f t="shared" si="53"/>
        <v>NÃO ATENDE</v>
      </c>
      <c r="BZ88" s="31" t="str">
        <f t="shared" si="54"/>
        <v>NÃO ATENDE</v>
      </c>
      <c r="CA88" s="31" t="str">
        <f t="shared" si="55"/>
        <v>NÃO ATENDE</v>
      </c>
      <c r="CB88" s="36" t="str">
        <f t="shared" si="56"/>
        <v>P6</v>
      </c>
      <c r="CC88" s="37">
        <f t="shared" si="57"/>
        <v>-1</v>
      </c>
      <c r="CD88" s="38"/>
      <c r="CE88" s="38"/>
      <c r="CF88" s="31">
        <f>IF(CB88="-","-",_xlfn.XLOOKUP(CB88,ABNT5101!$B$4:$B$9,ABNT5101!$C$4:$C$9))</f>
        <v>3</v>
      </c>
      <c r="CG88" s="36">
        <f>IF(CB88="-","-",_xlfn.XLOOKUP(CB88,ABNT5101!$B$4:$B$9,ABNT5101!$D$4:$D$9))</f>
        <v>0.6</v>
      </c>
      <c r="CH88" s="31" t="str">
        <f t="shared" si="58"/>
        <v>NÃO ATENDE</v>
      </c>
      <c r="CI88" s="31" t="str">
        <f t="shared" si="59"/>
        <v>NÃO ATENDE</v>
      </c>
      <c r="CJ88" s="31" t="str">
        <f t="shared" si="60"/>
        <v>NÃO ATENDE</v>
      </c>
      <c r="CK88" s="39" t="e">
        <f>_xlfn.XLOOKUP(CL88,'Banco de dados'!$B:$B,'Banco de dados'!$D:$D)</f>
        <v>#N/A</v>
      </c>
      <c r="CL88" s="42"/>
      <c r="CM88" s="39" t="e">
        <f>_xlfn.XLOOKUP(CL88,'Banco de dados'!$B:$B,'Banco de dados'!$E:$E)</f>
        <v>#N/A</v>
      </c>
      <c r="CN88" s="39"/>
      <c r="CO88" s="39" t="e">
        <f>IF(CN88="-","-",_xlfn.XLOOKUP(CN88,'Banco de dados'!$B:$B,'Banco de dados'!$E:$E))</f>
        <v>#N/A</v>
      </c>
      <c r="CP88" s="41">
        <f t="shared" si="61"/>
        <v>1</v>
      </c>
      <c r="CQ88" s="39" t="e">
        <f>_xlfn.XLOOKUP(CL88,'Banco de dados'!$B:$B,'Banco de dados'!$H:$H)</f>
        <v>#N/A</v>
      </c>
      <c r="CR88" s="39" t="e">
        <f t="array" aca="1" ref="CR88" ca="1">_xludf.xlookup(CN88,'Banco de dados'!$B:$B,'Banco de dados'!$H:$H)</f>
        <v>#NAME?</v>
      </c>
      <c r="CS88" s="39" t="e">
        <f t="array" aca="1" ref="CS88" ca="1">_xludf.xlookup(CL88,'Banco de dados'!$B:$B,'Banco de dados'!$F:$F)</f>
        <v>#NAME?</v>
      </c>
      <c r="CT88" s="39" t="e">
        <f t="array" aca="1" ref="CT88" ca="1">_xludf.xlookup(CN88,'Banco de dados'!$B:$B,'Banco de dados'!$F:$F)</f>
        <v>#NAME?</v>
      </c>
      <c r="CU88" s="42"/>
      <c r="CV88" s="42"/>
      <c r="CW88" s="39" t="str">
        <f>IF(AJ88=0.5,"Suporte",IF(AND(AJ88&gt;='Braços de IP'!$B$9,AJ88&lt;='Braços de IP'!$D$9),'Braços de IP'!$E$9,IF(AND(AJ88&gt;='Braços de IP'!$B$10,AJ88&lt;='Braços de IP'!$D$10),'Braços de IP'!$E$10,IF(AND(AJ88&gt;='Braços de IP'!$B$11,AJ88&lt;='Braços de IP'!$D$11),'Braços de IP'!$E$11,IF(AND(AJ88&gt;='Braços de IP'!$B$12,AJ88&lt;='Braços de IP'!$D$12),'Braços de IP'!$E$12,IF(AND(AJ88&gt;='Braços de IP'!$B$13,AJ88&lt;='Braços de IP'!$D$13),'Braços de IP'!$E$13,IF(AND(AJ88&gt;='Braços de IP'!$B$14,AJ88&lt;='Braços de IP'!$D$14),'Braços de IP'!$E$14,"ERRO")))))))</f>
        <v>Médio I</v>
      </c>
      <c r="CX88" s="42"/>
      <c r="CY88" s="39" t="str">
        <f>IF($CX88="","",VLOOKUP($CX88,'Braços de IP'!$E$9:$I$15,2,0))</f>
        <v/>
      </c>
      <c r="CZ88" s="43" t="str">
        <f>IF($CX88="","",VLOOKUP($CX88,'Braços de IP'!$E$9:$I$15,5,0))</f>
        <v/>
      </c>
      <c r="DA88" s="39"/>
      <c r="DB88" s="39"/>
      <c r="DC88" s="39"/>
      <c r="DD88" s="39"/>
      <c r="DE88" s="39"/>
      <c r="DF88" s="39"/>
      <c r="DG88" s="44" t="e">
        <f t="shared" si="62"/>
        <v>#N/A</v>
      </c>
      <c r="DH88" s="45">
        <f t="shared" si="63"/>
        <v>90</v>
      </c>
      <c r="DI88" s="44" t="e">
        <f t="shared" si="64"/>
        <v>#N/A</v>
      </c>
      <c r="DJ88" s="46" t="e">
        <f t="shared" si="65"/>
        <v>#N/A</v>
      </c>
      <c r="DK88" s="47" t="s">
        <v>213</v>
      </c>
      <c r="DL88" s="48"/>
      <c r="DM88" s="49"/>
      <c r="DN88" s="23" t="s">
        <v>148</v>
      </c>
      <c r="DO88" s="23"/>
      <c r="DP88" s="5"/>
      <c r="DQ88" s="50" t="e">
        <f t="shared" si="66"/>
        <v>#VALUE!</v>
      </c>
      <c r="DR88" s="5"/>
      <c r="DS88" s="5"/>
      <c r="DT88" s="5"/>
      <c r="DU88" s="5"/>
      <c r="DV88" s="5"/>
      <c r="DW88" s="5"/>
    </row>
    <row r="89" spans="1:127" ht="15.75" hidden="1" customHeight="1" x14ac:dyDescent="0.3">
      <c r="B89" s="5"/>
      <c r="C89" s="5"/>
      <c r="D89" s="5"/>
      <c r="E89" s="22" t="s">
        <v>217</v>
      </c>
      <c r="F89" s="22" t="s">
        <v>137</v>
      </c>
      <c r="G89" s="23" t="s">
        <v>218</v>
      </c>
      <c r="H89" s="23">
        <v>-23.407337999999999</v>
      </c>
      <c r="I89" s="23">
        <v>-46.866802</v>
      </c>
      <c r="J89" s="24" t="s">
        <v>156</v>
      </c>
      <c r="K89" s="25"/>
      <c r="L89" s="24" t="s">
        <v>219</v>
      </c>
      <c r="M89" s="24" t="s">
        <v>141</v>
      </c>
      <c r="N89" s="26">
        <v>200</v>
      </c>
      <c r="O89" s="27" t="s">
        <v>142</v>
      </c>
      <c r="P89" s="27" t="s">
        <v>143</v>
      </c>
      <c r="Q89" s="26">
        <f t="shared" si="42"/>
        <v>400</v>
      </c>
      <c r="R89" s="27">
        <v>4</v>
      </c>
      <c r="S89" s="28">
        <v>3</v>
      </c>
      <c r="T89" s="28">
        <v>12.5</v>
      </c>
      <c r="U89" s="23"/>
      <c r="V89" s="23"/>
      <c r="W89" s="29"/>
      <c r="X89" s="28">
        <v>4.3</v>
      </c>
      <c r="Y89" s="26"/>
      <c r="Z89" s="27"/>
      <c r="AA89" s="27"/>
      <c r="AB89" s="27"/>
      <c r="AC89" s="27"/>
      <c r="AD89" s="27" t="s">
        <v>144</v>
      </c>
      <c r="AE89" s="27" t="s">
        <v>145</v>
      </c>
      <c r="AF89" s="27">
        <v>43</v>
      </c>
      <c r="AG89" s="27">
        <v>8.8000000000000007</v>
      </c>
      <c r="AH89" s="27">
        <v>1</v>
      </c>
      <c r="AI89" s="27">
        <v>0.5</v>
      </c>
      <c r="AJ89" s="27">
        <v>3</v>
      </c>
      <c r="AK89" s="27">
        <f t="shared" si="43"/>
        <v>2.5</v>
      </c>
      <c r="AL89" s="27" t="s">
        <v>143</v>
      </c>
      <c r="AM89" s="27" t="s">
        <v>143</v>
      </c>
      <c r="AN89" s="27"/>
      <c r="AO89" s="27">
        <f t="shared" si="44"/>
        <v>2</v>
      </c>
      <c r="AP89" s="27"/>
      <c r="AQ89" s="27"/>
      <c r="AR89" s="27"/>
      <c r="AS89" s="27"/>
      <c r="AT89" s="27"/>
      <c r="AU89" s="27"/>
      <c r="AV89" s="27">
        <f t="shared" si="45"/>
        <v>0</v>
      </c>
      <c r="AW89" s="27"/>
      <c r="AX89" s="28">
        <f>VLOOKUP(J89,ABNT5101!$I$3:$J$9,2)</f>
        <v>20</v>
      </c>
      <c r="AY89" s="28">
        <f>VLOOKUP(J89,ABNT5101!$I$3:$M$9,5)</f>
        <v>0.28000000000000003</v>
      </c>
      <c r="AZ89" s="28" t="str">
        <f>_xlfn.XLOOKUP(J89,ABNT5101!I:I,ABNT5101!L:L)</f>
        <v>-</v>
      </c>
      <c r="BA89" s="28">
        <f>_xlfn.XLOOKUP(J89,ABNT5101!$I:$I,ABNT5101!M:M)</f>
        <v>0.28000000000000003</v>
      </c>
      <c r="BB89" s="28" t="str">
        <f>_xlfn.XLOOKUP(J89,ABNT5101!$I:$I,ABNT5101!N:N)</f>
        <v>-</v>
      </c>
      <c r="BC89" s="28">
        <f>_xlfn.XLOOKUP(J89,ABNT5101!$I:$I,ABNT5101!O:O)</f>
        <v>14</v>
      </c>
      <c r="BD89" s="31" t="str">
        <f t="shared" si="46"/>
        <v>NÃO ATENDE</v>
      </c>
      <c r="BE89" s="32">
        <f t="shared" si="71"/>
        <v>-1</v>
      </c>
      <c r="BF89" s="32">
        <f t="shared" si="72"/>
        <v>-1</v>
      </c>
      <c r="BG89" s="32" t="str">
        <f t="shared" si="47"/>
        <v>-</v>
      </c>
      <c r="BH89" s="34"/>
      <c r="BI89" s="34"/>
      <c r="BJ89" s="34"/>
      <c r="BK89" s="34"/>
      <c r="BL89" s="35"/>
      <c r="BM89" s="34"/>
      <c r="BN89" s="31" t="str">
        <f t="shared" si="48"/>
        <v>NÃO ATENDE</v>
      </c>
      <c r="BO89" s="31" t="str">
        <f t="shared" si="73"/>
        <v>NÃO ATENDE</v>
      </c>
      <c r="BP89" s="31" t="str">
        <f t="shared" si="74"/>
        <v>NÃO ATENDE</v>
      </c>
      <c r="BQ89" s="31" t="str">
        <f t="shared" si="49"/>
        <v>ATENDE</v>
      </c>
      <c r="BR89" s="36" t="str">
        <f t="shared" si="50"/>
        <v>C2</v>
      </c>
      <c r="BS89" s="36" t="str">
        <f t="shared" si="51"/>
        <v>P3</v>
      </c>
      <c r="BT89" s="37">
        <f t="shared" si="52"/>
        <v>-1</v>
      </c>
      <c r="BU89" s="34"/>
      <c r="BV89" s="34"/>
      <c r="BW89" s="36">
        <f>IF(BS89="-","-",_xlfn.XLOOKUP(BS89,ABNT5101!$B$4:$B$9,ABNT5101!$C$4:$C$9))</f>
        <v>10</v>
      </c>
      <c r="BX89" s="36">
        <f>IF(BS89="-","-",_xlfn.XLOOKUP(BS89,ABNT5101!$B$4:$B$9,ABNT5101!$D$4:$D$9))</f>
        <v>2</v>
      </c>
      <c r="BY89" s="31" t="str">
        <f t="shared" si="53"/>
        <v>NÃO ATENDE</v>
      </c>
      <c r="BZ89" s="31" t="str">
        <f t="shared" si="54"/>
        <v>NÃO ATENDE</v>
      </c>
      <c r="CA89" s="31" t="str">
        <f t="shared" si="55"/>
        <v>NÃO ATENDE</v>
      </c>
      <c r="CB89" s="36" t="str">
        <f t="shared" si="56"/>
        <v>P3</v>
      </c>
      <c r="CC89" s="37">
        <f t="shared" si="57"/>
        <v>-1</v>
      </c>
      <c r="CD89" s="38"/>
      <c r="CE89" s="38"/>
      <c r="CF89" s="31">
        <f>IF(CB89="-","-",_xlfn.XLOOKUP(CB89,ABNT5101!$B$4:$B$9,ABNT5101!$C$4:$C$9))</f>
        <v>10</v>
      </c>
      <c r="CG89" s="36">
        <f>IF(CB89="-","-",_xlfn.XLOOKUP(CB89,ABNT5101!$B$4:$B$9,ABNT5101!$D$4:$D$9))</f>
        <v>2</v>
      </c>
      <c r="CH89" s="31" t="str">
        <f t="shared" si="58"/>
        <v>NÃO ATENDE</v>
      </c>
      <c r="CI89" s="31" t="str">
        <f t="shared" si="59"/>
        <v>NÃO ATENDE</v>
      </c>
      <c r="CJ89" s="31" t="str">
        <f t="shared" si="60"/>
        <v>NÃO ATENDE</v>
      </c>
      <c r="CK89" s="39" t="e">
        <f>_xlfn.XLOOKUP(CL89,'Banco de dados'!$B:$B,'Banco de dados'!$D:$D)</f>
        <v>#N/A</v>
      </c>
      <c r="CL89" s="42"/>
      <c r="CM89" s="39" t="e">
        <f>_xlfn.XLOOKUP(CL89,'Banco de dados'!$B:$B,'Banco de dados'!$E:$E)</f>
        <v>#N/A</v>
      </c>
      <c r="CN89" s="39"/>
      <c r="CO89" s="39" t="e">
        <f>IF(CN89="-","-",_xlfn.XLOOKUP(CN89,'Banco de dados'!$B:$B,'Banco de dados'!$E:$E))</f>
        <v>#N/A</v>
      </c>
      <c r="CP89" s="41">
        <f t="shared" si="61"/>
        <v>1</v>
      </c>
      <c r="CQ89" s="39" t="e">
        <f>_xlfn.XLOOKUP(CL89,'Banco de dados'!$B:$B,'Banco de dados'!$H:$H)</f>
        <v>#N/A</v>
      </c>
      <c r="CR89" s="39" t="e">
        <f t="array" aca="1" ref="CR89" ca="1">_xludf.xlookup(CN89,'Banco de dados'!$B:$B,'Banco de dados'!$H:$H)</f>
        <v>#NAME?</v>
      </c>
      <c r="CS89" s="39" t="e">
        <f t="array" aca="1" ref="CS89" ca="1">_xludf.xlookup(CL89,'Banco de dados'!$B:$B,'Banco de dados'!$F:$F)</f>
        <v>#NAME?</v>
      </c>
      <c r="CT89" s="39" t="e">
        <f t="array" aca="1" ref="CT89" ca="1">_xludf.xlookup(CN89,'Banco de dados'!$B:$B,'Banco de dados'!$F:$F)</f>
        <v>#NAME?</v>
      </c>
      <c r="CU89" s="42"/>
      <c r="CV89" s="42"/>
      <c r="CW89" s="39" t="str">
        <f>IF(AJ89=0.5,"Suporte",IF(AND(AJ89&gt;='Braços de IP'!$B$9,AJ89&lt;='Braços de IP'!$D$9),'Braços de IP'!$E$9,IF(AND(AJ89&gt;='Braços de IP'!$B$10,AJ89&lt;='Braços de IP'!$D$10),'Braços de IP'!$E$10,IF(AND(AJ89&gt;='Braços de IP'!$B$11,AJ89&lt;='Braços de IP'!$D$11),'Braços de IP'!$E$11,IF(AND(AJ89&gt;='Braços de IP'!$B$12,AJ89&lt;='Braços de IP'!$D$12),'Braços de IP'!$E$12,IF(AND(AJ89&gt;='Braços de IP'!$B$13,AJ89&lt;='Braços de IP'!$D$13),'Braços de IP'!$E$13,IF(AND(AJ89&gt;='Braços de IP'!$B$14,AJ89&lt;='Braços de IP'!$D$14),'Braços de IP'!$E$14,"ERRO")))))))</f>
        <v>Longo I</v>
      </c>
      <c r="CX89" s="42"/>
      <c r="CY89" s="39" t="str">
        <f>IF($CX89="","",VLOOKUP($CX89,'Braços de IP'!$E$9:$I$15,2,0))</f>
        <v/>
      </c>
      <c r="CZ89" s="43" t="str">
        <f>IF($CX89="","",VLOOKUP($CX89,'Braços de IP'!$E$9:$I$15,5,0))</f>
        <v/>
      </c>
      <c r="DA89" s="39"/>
      <c r="DB89" s="39"/>
      <c r="DC89" s="39"/>
      <c r="DD89" s="39"/>
      <c r="DE89" s="39"/>
      <c r="DF89" s="39"/>
      <c r="DG89" s="44" t="e">
        <f t="shared" si="62"/>
        <v>#N/A</v>
      </c>
      <c r="DH89" s="45">
        <f t="shared" si="63"/>
        <v>200</v>
      </c>
      <c r="DI89" s="44" t="e">
        <f t="shared" si="64"/>
        <v>#N/A</v>
      </c>
      <c r="DJ89" s="46" t="e">
        <f t="shared" si="65"/>
        <v>#N/A</v>
      </c>
      <c r="DK89" s="47"/>
      <c r="DL89" s="48"/>
      <c r="DM89" s="49"/>
      <c r="DN89" s="23" t="s">
        <v>148</v>
      </c>
      <c r="DO89" s="23"/>
      <c r="DQ89" s="50" t="e">
        <f t="shared" si="66"/>
        <v>#VALUE!</v>
      </c>
    </row>
    <row r="90" spans="1:127" ht="15.75" hidden="1" customHeight="1" x14ac:dyDescent="0.3">
      <c r="B90" s="5"/>
      <c r="C90" s="5"/>
      <c r="D90" s="5"/>
      <c r="E90" s="22" t="s">
        <v>217</v>
      </c>
      <c r="F90" s="22" t="s">
        <v>137</v>
      </c>
      <c r="G90" s="23" t="s">
        <v>218</v>
      </c>
      <c r="H90" s="23">
        <v>-23.407337999999999</v>
      </c>
      <c r="I90" s="23">
        <v>-46.866802</v>
      </c>
      <c r="J90" s="24" t="s">
        <v>156</v>
      </c>
      <c r="K90" s="25"/>
      <c r="L90" s="24" t="s">
        <v>219</v>
      </c>
      <c r="M90" s="24" t="s">
        <v>141</v>
      </c>
      <c r="N90" s="26">
        <v>200</v>
      </c>
      <c r="O90" s="27" t="s">
        <v>142</v>
      </c>
      <c r="P90" s="27" t="s">
        <v>143</v>
      </c>
      <c r="Q90" s="26">
        <f t="shared" si="42"/>
        <v>400</v>
      </c>
      <c r="R90" s="27">
        <v>4</v>
      </c>
      <c r="S90" s="28">
        <v>3</v>
      </c>
      <c r="T90" s="28">
        <v>12.5</v>
      </c>
      <c r="U90" s="23"/>
      <c r="V90" s="23"/>
      <c r="W90" s="29"/>
      <c r="X90" s="28">
        <v>4.3</v>
      </c>
      <c r="Y90" s="26"/>
      <c r="Z90" s="27"/>
      <c r="AA90" s="27"/>
      <c r="AB90" s="27"/>
      <c r="AC90" s="27"/>
      <c r="AD90" s="27" t="s">
        <v>144</v>
      </c>
      <c r="AE90" s="27" t="s">
        <v>145</v>
      </c>
      <c r="AF90" s="27">
        <v>43</v>
      </c>
      <c r="AG90" s="27">
        <v>8.8000000000000007</v>
      </c>
      <c r="AH90" s="27">
        <v>1</v>
      </c>
      <c r="AI90" s="27">
        <v>0.5</v>
      </c>
      <c r="AJ90" s="27">
        <v>3</v>
      </c>
      <c r="AK90" s="27">
        <f t="shared" si="43"/>
        <v>2.5</v>
      </c>
      <c r="AL90" s="27" t="s">
        <v>143</v>
      </c>
      <c r="AM90" s="27" t="s">
        <v>143</v>
      </c>
      <c r="AN90" s="27"/>
      <c r="AO90" s="27">
        <f t="shared" si="44"/>
        <v>2</v>
      </c>
      <c r="AP90" s="27"/>
      <c r="AQ90" s="27"/>
      <c r="AR90" s="27"/>
      <c r="AS90" s="27"/>
      <c r="AT90" s="27"/>
      <c r="AU90" s="27"/>
      <c r="AV90" s="27">
        <f t="shared" si="45"/>
        <v>0</v>
      </c>
      <c r="AW90" s="27"/>
      <c r="AX90" s="28">
        <f>VLOOKUP(J90,ABNT5101!$I$3:$J$9,2)</f>
        <v>20</v>
      </c>
      <c r="AY90" s="28">
        <f>VLOOKUP(J90,ABNT5101!$I$3:$M$9,5)</f>
        <v>0.28000000000000003</v>
      </c>
      <c r="AZ90" s="28" t="str">
        <f>_xlfn.XLOOKUP(J90,ABNT5101!I:I,ABNT5101!L:L)</f>
        <v>-</v>
      </c>
      <c r="BA90" s="28">
        <f>_xlfn.XLOOKUP(J90,ABNT5101!$I:$I,ABNT5101!M:M)</f>
        <v>0.28000000000000003</v>
      </c>
      <c r="BB90" s="28" t="str">
        <f>_xlfn.XLOOKUP(J90,ABNT5101!$I:$I,ABNT5101!N:N)</f>
        <v>-</v>
      </c>
      <c r="BC90" s="28">
        <f>_xlfn.XLOOKUP(J90,ABNT5101!$I:$I,ABNT5101!O:O)</f>
        <v>14</v>
      </c>
      <c r="BD90" s="31" t="str">
        <f t="shared" si="46"/>
        <v>NÃO ATENDE</v>
      </c>
      <c r="BE90" s="32">
        <f t="shared" si="71"/>
        <v>-1</v>
      </c>
      <c r="BF90" s="32">
        <f t="shared" si="72"/>
        <v>-1</v>
      </c>
      <c r="BG90" s="32" t="str">
        <f t="shared" si="47"/>
        <v>-</v>
      </c>
      <c r="BH90" s="34"/>
      <c r="BI90" s="34"/>
      <c r="BJ90" s="34"/>
      <c r="BK90" s="34"/>
      <c r="BL90" s="35"/>
      <c r="BM90" s="34"/>
      <c r="BN90" s="31" t="str">
        <f t="shared" si="48"/>
        <v>NÃO ATENDE</v>
      </c>
      <c r="BO90" s="31" t="str">
        <f t="shared" si="73"/>
        <v>NÃO ATENDE</v>
      </c>
      <c r="BP90" s="31" t="str">
        <f t="shared" si="74"/>
        <v>NÃO ATENDE</v>
      </c>
      <c r="BQ90" s="31" t="str">
        <f t="shared" si="49"/>
        <v>ATENDE</v>
      </c>
      <c r="BR90" s="36" t="str">
        <f t="shared" si="50"/>
        <v>C2</v>
      </c>
      <c r="BS90" s="36" t="str">
        <f t="shared" si="51"/>
        <v>P3</v>
      </c>
      <c r="BT90" s="37">
        <f t="shared" si="52"/>
        <v>-1</v>
      </c>
      <c r="BU90" s="34"/>
      <c r="BV90" s="34"/>
      <c r="BW90" s="36">
        <f>IF(BS90="-","-",_xlfn.XLOOKUP(BS90,ABNT5101!$B$4:$B$9,ABNT5101!$C$4:$C$9))</f>
        <v>10</v>
      </c>
      <c r="BX90" s="36">
        <f>IF(BS90="-","-",_xlfn.XLOOKUP(BS90,ABNT5101!$B$4:$B$9,ABNT5101!$D$4:$D$9))</f>
        <v>2</v>
      </c>
      <c r="BY90" s="31" t="str">
        <f t="shared" si="53"/>
        <v>NÃO ATENDE</v>
      </c>
      <c r="BZ90" s="31" t="str">
        <f t="shared" si="54"/>
        <v>NÃO ATENDE</v>
      </c>
      <c r="CA90" s="31" t="str">
        <f t="shared" si="55"/>
        <v>NÃO ATENDE</v>
      </c>
      <c r="CB90" s="36" t="str">
        <f t="shared" si="56"/>
        <v>P3</v>
      </c>
      <c r="CC90" s="37">
        <f t="shared" si="57"/>
        <v>-1</v>
      </c>
      <c r="CD90" s="38"/>
      <c r="CE90" s="38"/>
      <c r="CF90" s="31">
        <f>IF(CB90="-","-",_xlfn.XLOOKUP(CB90,ABNT5101!$B$4:$B$9,ABNT5101!$C$4:$C$9))</f>
        <v>10</v>
      </c>
      <c r="CG90" s="36">
        <f>IF(CB90="-","-",_xlfn.XLOOKUP(CB90,ABNT5101!$B$4:$B$9,ABNT5101!$D$4:$D$9))</f>
        <v>2</v>
      </c>
      <c r="CH90" s="31" t="str">
        <f t="shared" si="58"/>
        <v>NÃO ATENDE</v>
      </c>
      <c r="CI90" s="31" t="str">
        <f t="shared" si="59"/>
        <v>NÃO ATENDE</v>
      </c>
      <c r="CJ90" s="31" t="str">
        <f t="shared" si="60"/>
        <v>NÃO ATENDE</v>
      </c>
      <c r="CK90" s="39" t="e">
        <f>_xlfn.XLOOKUP(CL90,'Banco de dados'!$B:$B,'Banco de dados'!$D:$D)</f>
        <v>#N/A</v>
      </c>
      <c r="CL90" s="42"/>
      <c r="CM90" s="39" t="e">
        <f>_xlfn.XLOOKUP(CL90,'Banco de dados'!$B:$B,'Banco de dados'!$E:$E)</f>
        <v>#N/A</v>
      </c>
      <c r="CN90" s="39"/>
      <c r="CO90" s="39" t="e">
        <f>IF(CN90="-","-",_xlfn.XLOOKUP(CN90,'Banco de dados'!$B:$B,'Banco de dados'!$E:$E))</f>
        <v>#N/A</v>
      </c>
      <c r="CP90" s="41">
        <f t="shared" si="61"/>
        <v>1</v>
      </c>
      <c r="CQ90" s="39" t="e">
        <f>_xlfn.XLOOKUP(CL90,'Banco de dados'!$B:$B,'Banco de dados'!$H:$H)</f>
        <v>#N/A</v>
      </c>
      <c r="CR90" s="39" t="e">
        <f t="array" aca="1" ref="CR90" ca="1">_xludf.xlookup(CN90,'Banco de dados'!$B:$B,'Banco de dados'!$H:$H)</f>
        <v>#NAME?</v>
      </c>
      <c r="CS90" s="39" t="e">
        <f t="array" aca="1" ref="CS90" ca="1">_xludf.xlookup(CL90,'Banco de dados'!$B:$B,'Banco de dados'!$F:$F)</f>
        <v>#NAME?</v>
      </c>
      <c r="CT90" s="39" t="e">
        <f t="array" aca="1" ref="CT90" ca="1">_xludf.xlookup(CN90,'Banco de dados'!$B:$B,'Banco de dados'!$F:$F)</f>
        <v>#NAME?</v>
      </c>
      <c r="CU90" s="42"/>
      <c r="CV90" s="42"/>
      <c r="CW90" s="39" t="str">
        <f>IF(AJ90=0.5,"Suporte",IF(AND(AJ90&gt;='Braços de IP'!$B$9,AJ90&lt;='Braços de IP'!$D$9),'Braços de IP'!$E$9,IF(AND(AJ90&gt;='Braços de IP'!$B$10,AJ90&lt;='Braços de IP'!$D$10),'Braços de IP'!$E$10,IF(AND(AJ90&gt;='Braços de IP'!$B$11,AJ90&lt;='Braços de IP'!$D$11),'Braços de IP'!$E$11,IF(AND(AJ90&gt;='Braços de IP'!$B$12,AJ90&lt;='Braços de IP'!$D$12),'Braços de IP'!$E$12,IF(AND(AJ90&gt;='Braços de IP'!$B$13,AJ90&lt;='Braços de IP'!$D$13),'Braços de IP'!$E$13,IF(AND(AJ90&gt;='Braços de IP'!$B$14,AJ90&lt;='Braços de IP'!$D$14),'Braços de IP'!$E$14,"ERRO")))))))</f>
        <v>Longo I</v>
      </c>
      <c r="CX90" s="42"/>
      <c r="CY90" s="39" t="str">
        <f>IF($CX90="","",VLOOKUP($CX90,'Braços de IP'!$E$9:$I$15,2,0))</f>
        <v/>
      </c>
      <c r="CZ90" s="43" t="str">
        <f>IF($CX90="","",VLOOKUP($CX90,'Braços de IP'!$E$9:$I$15,5,0))</f>
        <v/>
      </c>
      <c r="DA90" s="39"/>
      <c r="DB90" s="39"/>
      <c r="DC90" s="39"/>
      <c r="DD90" s="39"/>
      <c r="DE90" s="39"/>
      <c r="DF90" s="39"/>
      <c r="DG90" s="44" t="e">
        <f t="shared" si="62"/>
        <v>#N/A</v>
      </c>
      <c r="DH90" s="45">
        <f t="shared" si="63"/>
        <v>200</v>
      </c>
      <c r="DI90" s="44" t="e">
        <f t="shared" si="64"/>
        <v>#N/A</v>
      </c>
      <c r="DJ90" s="46" t="e">
        <f t="shared" si="65"/>
        <v>#N/A</v>
      </c>
      <c r="DK90" s="47"/>
      <c r="DL90" s="48"/>
      <c r="DM90" s="49"/>
      <c r="DN90" s="23" t="s">
        <v>148</v>
      </c>
      <c r="DO90" s="23"/>
      <c r="DQ90" s="50" t="e">
        <f t="shared" si="66"/>
        <v>#VALUE!</v>
      </c>
    </row>
    <row r="91" spans="1:127" ht="15.75" hidden="1" customHeight="1" x14ac:dyDescent="0.3">
      <c r="B91" s="5"/>
      <c r="C91" s="5"/>
      <c r="D91" s="5"/>
      <c r="E91" s="22" t="s">
        <v>217</v>
      </c>
      <c r="F91" s="22" t="s">
        <v>137</v>
      </c>
      <c r="G91" s="23" t="s">
        <v>218</v>
      </c>
      <c r="H91" s="23">
        <v>-23.407337999999999</v>
      </c>
      <c r="I91" s="23">
        <v>-46.866802</v>
      </c>
      <c r="J91" s="24" t="s">
        <v>156</v>
      </c>
      <c r="K91" s="25"/>
      <c r="L91" s="24" t="s">
        <v>219</v>
      </c>
      <c r="M91" s="24" t="s">
        <v>141</v>
      </c>
      <c r="N91" s="26">
        <v>200</v>
      </c>
      <c r="O91" s="27" t="s">
        <v>142</v>
      </c>
      <c r="P91" s="27" t="s">
        <v>143</v>
      </c>
      <c r="Q91" s="26">
        <f t="shared" si="42"/>
        <v>400</v>
      </c>
      <c r="R91" s="27">
        <v>4</v>
      </c>
      <c r="S91" s="28">
        <v>3</v>
      </c>
      <c r="T91" s="28">
        <v>12.5</v>
      </c>
      <c r="U91" s="23"/>
      <c r="V91" s="23"/>
      <c r="W91" s="29"/>
      <c r="X91" s="28">
        <v>4.3</v>
      </c>
      <c r="Y91" s="26"/>
      <c r="Z91" s="27"/>
      <c r="AA91" s="27"/>
      <c r="AB91" s="27"/>
      <c r="AC91" s="27"/>
      <c r="AD91" s="27" t="s">
        <v>144</v>
      </c>
      <c r="AE91" s="27" t="s">
        <v>145</v>
      </c>
      <c r="AF91" s="27">
        <v>43</v>
      </c>
      <c r="AG91" s="27">
        <v>8.8000000000000007</v>
      </c>
      <c r="AH91" s="27">
        <v>1</v>
      </c>
      <c r="AI91" s="27">
        <v>0.5</v>
      </c>
      <c r="AJ91" s="27">
        <v>3</v>
      </c>
      <c r="AK91" s="27">
        <f t="shared" si="43"/>
        <v>2.5</v>
      </c>
      <c r="AL91" s="27" t="s">
        <v>143</v>
      </c>
      <c r="AM91" s="27" t="s">
        <v>143</v>
      </c>
      <c r="AN91" s="27"/>
      <c r="AO91" s="27">
        <f t="shared" si="44"/>
        <v>2</v>
      </c>
      <c r="AP91" s="27"/>
      <c r="AQ91" s="27"/>
      <c r="AR91" s="27"/>
      <c r="AS91" s="27"/>
      <c r="AT91" s="27"/>
      <c r="AU91" s="27"/>
      <c r="AV91" s="27">
        <f t="shared" si="45"/>
        <v>0</v>
      </c>
      <c r="AW91" s="27"/>
      <c r="AX91" s="28">
        <f>VLOOKUP(J91,ABNT5101!$I$3:$J$9,2)</f>
        <v>20</v>
      </c>
      <c r="AY91" s="28">
        <f>VLOOKUP(J91,ABNT5101!$I$3:$M$9,5)</f>
        <v>0.28000000000000003</v>
      </c>
      <c r="AZ91" s="28" t="str">
        <f>_xlfn.XLOOKUP(J91,ABNT5101!I:I,ABNT5101!L:L)</f>
        <v>-</v>
      </c>
      <c r="BA91" s="28">
        <f>_xlfn.XLOOKUP(J91,ABNT5101!$I:$I,ABNT5101!M:M)</f>
        <v>0.28000000000000003</v>
      </c>
      <c r="BB91" s="28" t="str">
        <f>_xlfn.XLOOKUP(J91,ABNT5101!$I:$I,ABNT5101!N:N)</f>
        <v>-</v>
      </c>
      <c r="BC91" s="28">
        <f>_xlfn.XLOOKUP(J91,ABNT5101!$I:$I,ABNT5101!O:O)</f>
        <v>14</v>
      </c>
      <c r="BD91" s="31" t="str">
        <f t="shared" si="46"/>
        <v>NÃO ATENDE</v>
      </c>
      <c r="BE91" s="32">
        <f t="shared" si="71"/>
        <v>-1</v>
      </c>
      <c r="BF91" s="32">
        <f t="shared" si="72"/>
        <v>-1</v>
      </c>
      <c r="BG91" s="32" t="str">
        <f t="shared" si="47"/>
        <v>-</v>
      </c>
      <c r="BH91" s="34"/>
      <c r="BI91" s="34"/>
      <c r="BJ91" s="34"/>
      <c r="BK91" s="34"/>
      <c r="BL91" s="35"/>
      <c r="BM91" s="34"/>
      <c r="BN91" s="31" t="str">
        <f t="shared" si="48"/>
        <v>NÃO ATENDE</v>
      </c>
      <c r="BO91" s="31" t="str">
        <f t="shared" si="73"/>
        <v>NÃO ATENDE</v>
      </c>
      <c r="BP91" s="31" t="str">
        <f t="shared" si="74"/>
        <v>NÃO ATENDE</v>
      </c>
      <c r="BQ91" s="31" t="str">
        <f t="shared" si="49"/>
        <v>ATENDE</v>
      </c>
      <c r="BR91" s="36" t="str">
        <f t="shared" si="50"/>
        <v>C2</v>
      </c>
      <c r="BS91" s="36" t="str">
        <f t="shared" si="51"/>
        <v>P3</v>
      </c>
      <c r="BT91" s="37">
        <f t="shared" si="52"/>
        <v>-1</v>
      </c>
      <c r="BU91" s="34"/>
      <c r="BV91" s="34"/>
      <c r="BW91" s="36">
        <f>IF(BS91="-","-",_xlfn.XLOOKUP(BS91,ABNT5101!$B$4:$B$9,ABNT5101!$C$4:$C$9))</f>
        <v>10</v>
      </c>
      <c r="BX91" s="36">
        <f>IF(BS91="-","-",_xlfn.XLOOKUP(BS91,ABNT5101!$B$4:$B$9,ABNT5101!$D$4:$D$9))</f>
        <v>2</v>
      </c>
      <c r="BY91" s="31" t="str">
        <f t="shared" si="53"/>
        <v>NÃO ATENDE</v>
      </c>
      <c r="BZ91" s="31" t="str">
        <f t="shared" si="54"/>
        <v>NÃO ATENDE</v>
      </c>
      <c r="CA91" s="31" t="str">
        <f t="shared" si="55"/>
        <v>NÃO ATENDE</v>
      </c>
      <c r="CB91" s="36" t="str">
        <f t="shared" si="56"/>
        <v>P3</v>
      </c>
      <c r="CC91" s="37">
        <f t="shared" si="57"/>
        <v>-1</v>
      </c>
      <c r="CD91" s="38"/>
      <c r="CE91" s="38"/>
      <c r="CF91" s="31">
        <f>IF(CB91="-","-",_xlfn.XLOOKUP(CB91,ABNT5101!$B$4:$B$9,ABNT5101!$C$4:$C$9))</f>
        <v>10</v>
      </c>
      <c r="CG91" s="36">
        <f>IF(CB91="-","-",_xlfn.XLOOKUP(CB91,ABNT5101!$B$4:$B$9,ABNT5101!$D$4:$D$9))</f>
        <v>2</v>
      </c>
      <c r="CH91" s="31" t="str">
        <f t="shared" si="58"/>
        <v>NÃO ATENDE</v>
      </c>
      <c r="CI91" s="31" t="str">
        <f t="shared" si="59"/>
        <v>NÃO ATENDE</v>
      </c>
      <c r="CJ91" s="31" t="str">
        <f t="shared" si="60"/>
        <v>NÃO ATENDE</v>
      </c>
      <c r="CK91" s="39" t="e">
        <f>_xlfn.XLOOKUP(CL91,'Banco de dados'!$B:$B,'Banco de dados'!$D:$D)</f>
        <v>#N/A</v>
      </c>
      <c r="CL91" s="42"/>
      <c r="CM91" s="39" t="e">
        <f>_xlfn.XLOOKUP(CL91,'Banco de dados'!$B:$B,'Banco de dados'!$E:$E)</f>
        <v>#N/A</v>
      </c>
      <c r="CN91" s="39"/>
      <c r="CO91" s="39" t="e">
        <f>IF(CN91="-","-",_xlfn.XLOOKUP(CN91,'Banco de dados'!$B:$B,'Banco de dados'!$E:$E))</f>
        <v>#N/A</v>
      </c>
      <c r="CP91" s="41">
        <f t="shared" si="61"/>
        <v>1</v>
      </c>
      <c r="CQ91" s="39" t="e">
        <f>_xlfn.XLOOKUP(CL91,'Banco de dados'!$B:$B,'Banco de dados'!$H:$H)</f>
        <v>#N/A</v>
      </c>
      <c r="CR91" s="39" t="e">
        <f t="array" aca="1" ref="CR91" ca="1">_xludf.xlookup(CN91,'Banco de dados'!$B:$B,'Banco de dados'!$H:$H)</f>
        <v>#NAME?</v>
      </c>
      <c r="CS91" s="39" t="e">
        <f t="array" aca="1" ref="CS91" ca="1">_xludf.xlookup(CL91,'Banco de dados'!$B:$B,'Banco de dados'!$F:$F)</f>
        <v>#NAME?</v>
      </c>
      <c r="CT91" s="39" t="e">
        <f t="array" aca="1" ref="CT91" ca="1">_xludf.xlookup(CN91,'Banco de dados'!$B:$B,'Banco de dados'!$F:$F)</f>
        <v>#NAME?</v>
      </c>
      <c r="CU91" s="42"/>
      <c r="CV91" s="42"/>
      <c r="CW91" s="39" t="str">
        <f>IF(AJ91=0.5,"Suporte",IF(AND(AJ91&gt;='Braços de IP'!$B$9,AJ91&lt;='Braços de IP'!$D$9),'Braços de IP'!$E$9,IF(AND(AJ91&gt;='Braços de IP'!$B$10,AJ91&lt;='Braços de IP'!$D$10),'Braços de IP'!$E$10,IF(AND(AJ91&gt;='Braços de IP'!$B$11,AJ91&lt;='Braços de IP'!$D$11),'Braços de IP'!$E$11,IF(AND(AJ91&gt;='Braços de IP'!$B$12,AJ91&lt;='Braços de IP'!$D$12),'Braços de IP'!$E$12,IF(AND(AJ91&gt;='Braços de IP'!$B$13,AJ91&lt;='Braços de IP'!$D$13),'Braços de IP'!$E$13,IF(AND(AJ91&gt;='Braços de IP'!$B$14,AJ91&lt;='Braços de IP'!$D$14),'Braços de IP'!$E$14,"ERRO")))))))</f>
        <v>Longo I</v>
      </c>
      <c r="CX91" s="42"/>
      <c r="CY91" s="39" t="str">
        <f>IF($CX91="","",VLOOKUP($CX91,'Braços de IP'!$E$9:$I$15,2,0))</f>
        <v/>
      </c>
      <c r="CZ91" s="43" t="str">
        <f>IF($CX91="","",VLOOKUP($CX91,'Braços de IP'!$E$9:$I$15,5,0))</f>
        <v/>
      </c>
      <c r="DA91" s="39"/>
      <c r="DB91" s="39"/>
      <c r="DC91" s="39"/>
      <c r="DD91" s="39"/>
      <c r="DE91" s="39"/>
      <c r="DF91" s="39"/>
      <c r="DG91" s="44" t="e">
        <f t="shared" si="62"/>
        <v>#N/A</v>
      </c>
      <c r="DH91" s="45">
        <f t="shared" si="63"/>
        <v>200</v>
      </c>
      <c r="DI91" s="44" t="e">
        <f t="shared" si="64"/>
        <v>#N/A</v>
      </c>
      <c r="DJ91" s="46" t="e">
        <f t="shared" si="65"/>
        <v>#N/A</v>
      </c>
      <c r="DK91" s="47"/>
      <c r="DL91" s="48"/>
      <c r="DM91" s="49"/>
      <c r="DN91" s="23" t="s">
        <v>148</v>
      </c>
      <c r="DO91" s="23"/>
      <c r="DQ91" s="50" t="e">
        <f t="shared" si="66"/>
        <v>#VALUE!</v>
      </c>
    </row>
    <row r="92" spans="1:127" ht="15.75" hidden="1" customHeight="1" x14ac:dyDescent="0.3">
      <c r="B92" s="5"/>
      <c r="C92" s="5"/>
      <c r="D92" s="5"/>
      <c r="E92" s="22" t="s">
        <v>220</v>
      </c>
      <c r="F92" s="22" t="s">
        <v>150</v>
      </c>
      <c r="G92" s="23" t="s">
        <v>165</v>
      </c>
      <c r="H92" s="23">
        <v>-23.412500999999999</v>
      </c>
      <c r="I92" s="23">
        <v>-46.862665999999997</v>
      </c>
      <c r="J92" s="24" t="s">
        <v>160</v>
      </c>
      <c r="K92" s="25"/>
      <c r="L92" s="24" t="s">
        <v>152</v>
      </c>
      <c r="M92" s="24" t="s">
        <v>141</v>
      </c>
      <c r="N92" s="26">
        <v>100</v>
      </c>
      <c r="O92" s="27" t="s">
        <v>142</v>
      </c>
      <c r="P92" s="27" t="s">
        <v>143</v>
      </c>
      <c r="Q92" s="26">
        <f t="shared" si="42"/>
        <v>200</v>
      </c>
      <c r="R92" s="27">
        <v>1</v>
      </c>
      <c r="S92" s="28" t="s">
        <v>153</v>
      </c>
      <c r="T92" s="28">
        <v>4.5</v>
      </c>
      <c r="U92" s="23"/>
      <c r="V92" s="23"/>
      <c r="W92" s="29"/>
      <c r="X92" s="28" t="s">
        <v>153</v>
      </c>
      <c r="Y92" s="26"/>
      <c r="Z92" s="27"/>
      <c r="AA92" s="27"/>
      <c r="AB92" s="27"/>
      <c r="AC92" s="27"/>
      <c r="AD92" s="27" t="s">
        <v>144</v>
      </c>
      <c r="AE92" s="27" t="s">
        <v>145</v>
      </c>
      <c r="AF92" s="27">
        <v>36</v>
      </c>
      <c r="AG92" s="27">
        <v>7.5</v>
      </c>
      <c r="AH92" s="27">
        <v>1</v>
      </c>
      <c r="AI92" s="27">
        <v>0.7</v>
      </c>
      <c r="AJ92" s="27">
        <v>2.6</v>
      </c>
      <c r="AK92" s="27">
        <f t="shared" si="43"/>
        <v>1.9000000000000001</v>
      </c>
      <c r="AL92" s="27" t="s">
        <v>143</v>
      </c>
      <c r="AM92" s="27" t="s">
        <v>143</v>
      </c>
      <c r="AN92" s="27"/>
      <c r="AO92" s="27">
        <f t="shared" si="44"/>
        <v>2</v>
      </c>
      <c r="AP92" s="27"/>
      <c r="AQ92" s="27"/>
      <c r="AR92" s="27"/>
      <c r="AS92" s="27"/>
      <c r="AT92" s="27"/>
      <c r="AU92" s="27"/>
      <c r="AV92" s="27">
        <f t="shared" si="45"/>
        <v>0</v>
      </c>
      <c r="AW92" s="27"/>
      <c r="AX92" s="28">
        <f>VLOOKUP(J92,ABNT5101!$I$3:$J$9,2)</f>
        <v>10</v>
      </c>
      <c r="AY92" s="28">
        <f>VLOOKUP(J92,ABNT5101!$I$3:$M$9,5)</f>
        <v>0.18</v>
      </c>
      <c r="AZ92" s="28" t="str">
        <f>_xlfn.XLOOKUP(J92,ABNT5101!I:I,ABNT5101!L:L)</f>
        <v>-</v>
      </c>
      <c r="BA92" s="28">
        <f>_xlfn.XLOOKUP(J92,ABNT5101!$I:$I,ABNT5101!M:M)</f>
        <v>0.18</v>
      </c>
      <c r="BB92" s="28" t="str">
        <f>_xlfn.XLOOKUP(J92,ABNT5101!$I:$I,ABNT5101!N:N)</f>
        <v>-</v>
      </c>
      <c r="BC92" s="28">
        <f>_xlfn.XLOOKUP(J92,ABNT5101!$I:$I,ABNT5101!O:O)</f>
        <v>16</v>
      </c>
      <c r="BD92" s="31" t="str">
        <f t="shared" si="46"/>
        <v>NÃO ATENDE</v>
      </c>
      <c r="BE92" s="32">
        <f t="shared" si="71"/>
        <v>-1</v>
      </c>
      <c r="BF92" s="32">
        <f t="shared" si="72"/>
        <v>-1</v>
      </c>
      <c r="BG92" s="32" t="str">
        <f t="shared" si="47"/>
        <v>-</v>
      </c>
      <c r="BH92" s="34"/>
      <c r="BI92" s="34"/>
      <c r="BJ92" s="34"/>
      <c r="BK92" s="34"/>
      <c r="BL92" s="35"/>
      <c r="BM92" s="34"/>
      <c r="BN92" s="31" t="str">
        <f t="shared" si="48"/>
        <v>NÃO ATENDE</v>
      </c>
      <c r="BO92" s="31" t="str">
        <f t="shared" si="73"/>
        <v>NÃO ATENDE</v>
      </c>
      <c r="BP92" s="31" t="str">
        <f t="shared" si="74"/>
        <v>NÃO ATENDE</v>
      </c>
      <c r="BQ92" s="31" t="str">
        <f t="shared" si="49"/>
        <v>ATENDE</v>
      </c>
      <c r="BR92" s="36" t="str">
        <f t="shared" si="50"/>
        <v>C4</v>
      </c>
      <c r="BS92" s="36" t="str">
        <f t="shared" si="51"/>
        <v>Sem Passeio</v>
      </c>
      <c r="BT92" s="37" t="e">
        <f t="shared" si="52"/>
        <v>#N/A</v>
      </c>
      <c r="BU92" s="34"/>
      <c r="BV92" s="34"/>
      <c r="BW92" s="36" t="e">
        <f>IF(BS92="-","-",_xlfn.XLOOKUP(BS92,ABNT5101!$B$4:$B$9,ABNT5101!$C$4:$C$9))</f>
        <v>#N/A</v>
      </c>
      <c r="BX92" s="36" t="e">
        <f>IF(BS92="-","-",_xlfn.XLOOKUP(BS92,ABNT5101!$B$4:$B$9,ABNT5101!$D$4:$D$9))</f>
        <v>#N/A</v>
      </c>
      <c r="BY92" s="31" t="e">
        <f t="shared" si="53"/>
        <v>#N/A</v>
      </c>
      <c r="BZ92" s="31" t="e">
        <f t="shared" si="54"/>
        <v>#N/A</v>
      </c>
      <c r="CA92" s="31" t="e">
        <f t="shared" si="55"/>
        <v>#N/A</v>
      </c>
      <c r="CB92" s="36" t="str">
        <f t="shared" si="56"/>
        <v>Sem Passeio</v>
      </c>
      <c r="CC92" s="37" t="e">
        <f t="shared" si="57"/>
        <v>#N/A</v>
      </c>
      <c r="CD92" s="38"/>
      <c r="CE92" s="38"/>
      <c r="CF92" s="31" t="e">
        <f>IF(CB92="-","-",_xlfn.XLOOKUP(CB92,ABNT5101!$B$4:$B$9,ABNT5101!$C$4:$C$9))</f>
        <v>#N/A</v>
      </c>
      <c r="CG92" s="36" t="e">
        <f>IF(CB92="-","-",_xlfn.XLOOKUP(CB92,ABNT5101!$B$4:$B$9,ABNT5101!$D$4:$D$9))</f>
        <v>#N/A</v>
      </c>
      <c r="CH92" s="31" t="e">
        <f t="shared" si="58"/>
        <v>#N/A</v>
      </c>
      <c r="CI92" s="31" t="e">
        <f t="shared" si="59"/>
        <v>#N/A</v>
      </c>
      <c r="CJ92" s="31" t="e">
        <f t="shared" si="60"/>
        <v>#N/A</v>
      </c>
      <c r="CK92" s="39" t="e">
        <f>_xlfn.XLOOKUP(CL92,'Banco de dados'!$B:$B,'Banco de dados'!$D:$D)</f>
        <v>#N/A</v>
      </c>
      <c r="CL92" s="42"/>
      <c r="CM92" s="39" t="e">
        <f>_xlfn.XLOOKUP(CL92,'Banco de dados'!$B:$B,'Banco de dados'!$E:$E)</f>
        <v>#N/A</v>
      </c>
      <c r="CN92" s="39"/>
      <c r="CO92" s="39" t="e">
        <f>IF(CN92="-","-",_xlfn.XLOOKUP(CN92,'Banco de dados'!$B:$B,'Banco de dados'!$E:$E))</f>
        <v>#N/A</v>
      </c>
      <c r="CP92" s="41">
        <f t="shared" si="61"/>
        <v>1</v>
      </c>
      <c r="CQ92" s="39" t="e">
        <f>_xlfn.XLOOKUP(CL92,'Banco de dados'!$B:$B,'Banco de dados'!$H:$H)</f>
        <v>#N/A</v>
      </c>
      <c r="CR92" s="39" t="e">
        <f t="array" aca="1" ref="CR92" ca="1">_xludf.xlookup(CN92,'Banco de dados'!$B:$B,'Banco de dados'!$H:$H)</f>
        <v>#NAME?</v>
      </c>
      <c r="CS92" s="39" t="e">
        <f t="array" aca="1" ref="CS92" ca="1">_xludf.xlookup(CL92,'Banco de dados'!$B:$B,'Banco de dados'!$F:$F)</f>
        <v>#NAME?</v>
      </c>
      <c r="CT92" s="39" t="e">
        <f t="array" aca="1" ref="CT92" ca="1">_xludf.xlookup(CN92,'Banco de dados'!$B:$B,'Banco de dados'!$F:$F)</f>
        <v>#NAME?</v>
      </c>
      <c r="CU92" s="42"/>
      <c r="CV92" s="42"/>
      <c r="CW92" s="39" t="str">
        <f>IF(AJ92=0.5,"Suporte",IF(AND(AJ92&gt;='Braços de IP'!$B$9,AJ92&lt;='Braços de IP'!$D$9),'Braços de IP'!$E$9,IF(AND(AJ92&gt;='Braços de IP'!$B$10,AJ92&lt;='Braços de IP'!$D$10),'Braços de IP'!$E$10,IF(AND(AJ92&gt;='Braços de IP'!$B$11,AJ92&lt;='Braços de IP'!$D$11),'Braços de IP'!$E$11,IF(AND(AJ92&gt;='Braços de IP'!$B$12,AJ92&lt;='Braços de IP'!$D$12),'Braços de IP'!$E$12,IF(AND(AJ92&gt;='Braços de IP'!$B$13,AJ92&lt;='Braços de IP'!$D$13),'Braços de IP'!$E$13,IF(AND(AJ92&gt;='Braços de IP'!$B$14,AJ92&lt;='Braços de IP'!$D$14),'Braços de IP'!$E$14,"ERRO")))))))</f>
        <v>Longo I</v>
      </c>
      <c r="CX92" s="42"/>
      <c r="CY92" s="39" t="str">
        <f>IF($CX92="","",VLOOKUP($CX92,'Braços de IP'!$E$9:$I$15,2,0))</f>
        <v/>
      </c>
      <c r="CZ92" s="43" t="str">
        <f>IF($CX92="","",VLOOKUP($CX92,'Braços de IP'!$E$9:$I$15,5,0))</f>
        <v/>
      </c>
      <c r="DA92" s="39"/>
      <c r="DB92" s="39"/>
      <c r="DC92" s="39"/>
      <c r="DD92" s="39"/>
      <c r="DE92" s="39"/>
      <c r="DF92" s="39"/>
      <c r="DG92" s="44" t="e">
        <f t="shared" si="62"/>
        <v>#N/A</v>
      </c>
      <c r="DH92" s="45">
        <f t="shared" si="63"/>
        <v>100</v>
      </c>
      <c r="DI92" s="44" t="e">
        <f t="shared" si="64"/>
        <v>#N/A</v>
      </c>
      <c r="DJ92" s="46" t="e">
        <f t="shared" si="65"/>
        <v>#N/A</v>
      </c>
      <c r="DK92" s="47"/>
      <c r="DL92" s="48"/>
      <c r="DM92" s="49"/>
      <c r="DN92" s="23" t="s">
        <v>148</v>
      </c>
      <c r="DO92" s="23"/>
      <c r="DQ92" s="50" t="e">
        <f t="shared" si="66"/>
        <v>#VALUE!</v>
      </c>
    </row>
    <row r="93" spans="1:127" ht="15.75" hidden="1" customHeight="1" x14ac:dyDescent="0.3">
      <c r="B93" s="5"/>
      <c r="C93" s="5"/>
      <c r="D93" s="5"/>
      <c r="E93" s="22" t="s">
        <v>220</v>
      </c>
      <c r="F93" s="22" t="s">
        <v>150</v>
      </c>
      <c r="G93" s="23" t="s">
        <v>165</v>
      </c>
      <c r="H93" s="23">
        <v>-23.412500999999999</v>
      </c>
      <c r="I93" s="23">
        <v>-46.862665999999997</v>
      </c>
      <c r="J93" s="24" t="s">
        <v>160</v>
      </c>
      <c r="K93" s="25"/>
      <c r="L93" s="24" t="s">
        <v>152</v>
      </c>
      <c r="M93" s="24" t="s">
        <v>141</v>
      </c>
      <c r="N93" s="26">
        <v>100</v>
      </c>
      <c r="O93" s="27" t="s">
        <v>142</v>
      </c>
      <c r="P93" s="27" t="s">
        <v>143</v>
      </c>
      <c r="Q93" s="26">
        <f t="shared" si="42"/>
        <v>200</v>
      </c>
      <c r="R93" s="27">
        <v>1</v>
      </c>
      <c r="S93" s="28" t="s">
        <v>153</v>
      </c>
      <c r="T93" s="28">
        <v>4.5</v>
      </c>
      <c r="U93" s="23"/>
      <c r="V93" s="23"/>
      <c r="W93" s="29"/>
      <c r="X93" s="28" t="s">
        <v>153</v>
      </c>
      <c r="Y93" s="26"/>
      <c r="Z93" s="27"/>
      <c r="AA93" s="27"/>
      <c r="AB93" s="27"/>
      <c r="AC93" s="27"/>
      <c r="AD93" s="27" t="s">
        <v>144</v>
      </c>
      <c r="AE93" s="27" t="s">
        <v>145</v>
      </c>
      <c r="AF93" s="27">
        <v>36</v>
      </c>
      <c r="AG93" s="27">
        <v>7.5</v>
      </c>
      <c r="AH93" s="27">
        <v>1</v>
      </c>
      <c r="AI93" s="27">
        <v>0.7</v>
      </c>
      <c r="AJ93" s="27">
        <v>2.6</v>
      </c>
      <c r="AK93" s="27">
        <f t="shared" si="43"/>
        <v>1.9000000000000001</v>
      </c>
      <c r="AL93" s="27" t="s">
        <v>143</v>
      </c>
      <c r="AM93" s="27" t="s">
        <v>143</v>
      </c>
      <c r="AN93" s="27"/>
      <c r="AO93" s="27">
        <f t="shared" si="44"/>
        <v>2</v>
      </c>
      <c r="AP93" s="27"/>
      <c r="AQ93" s="27"/>
      <c r="AR93" s="27"/>
      <c r="AS93" s="27"/>
      <c r="AT93" s="27"/>
      <c r="AU93" s="27"/>
      <c r="AV93" s="27">
        <f t="shared" si="45"/>
        <v>0</v>
      </c>
      <c r="AW93" s="27"/>
      <c r="AX93" s="28">
        <f>VLOOKUP(J93,ABNT5101!$I$3:$J$9,2)</f>
        <v>10</v>
      </c>
      <c r="AY93" s="28">
        <f>VLOOKUP(J93,ABNT5101!$I$3:$M$9,5)</f>
        <v>0.18</v>
      </c>
      <c r="AZ93" s="28" t="str">
        <f>_xlfn.XLOOKUP(J93,ABNT5101!I:I,ABNT5101!L:L)</f>
        <v>-</v>
      </c>
      <c r="BA93" s="28">
        <f>_xlfn.XLOOKUP(J93,ABNT5101!$I:$I,ABNT5101!M:M)</f>
        <v>0.18</v>
      </c>
      <c r="BB93" s="28" t="str">
        <f>_xlfn.XLOOKUP(J93,ABNT5101!$I:$I,ABNT5101!N:N)</f>
        <v>-</v>
      </c>
      <c r="BC93" s="28">
        <f>_xlfn.XLOOKUP(J93,ABNT5101!$I:$I,ABNT5101!O:O)</f>
        <v>16</v>
      </c>
      <c r="BD93" s="31" t="str">
        <f t="shared" si="46"/>
        <v>NÃO ATENDE</v>
      </c>
      <c r="BE93" s="32">
        <f t="shared" si="71"/>
        <v>-1</v>
      </c>
      <c r="BF93" s="32">
        <f t="shared" si="72"/>
        <v>-1</v>
      </c>
      <c r="BG93" s="32" t="str">
        <f t="shared" si="47"/>
        <v>-</v>
      </c>
      <c r="BH93" s="34"/>
      <c r="BI93" s="34"/>
      <c r="BJ93" s="34"/>
      <c r="BK93" s="34"/>
      <c r="BL93" s="35"/>
      <c r="BM93" s="34"/>
      <c r="BN93" s="31" t="str">
        <f t="shared" si="48"/>
        <v>NÃO ATENDE</v>
      </c>
      <c r="BO93" s="31" t="str">
        <f t="shared" si="73"/>
        <v>NÃO ATENDE</v>
      </c>
      <c r="BP93" s="31" t="str">
        <f t="shared" si="74"/>
        <v>NÃO ATENDE</v>
      </c>
      <c r="BQ93" s="31" t="str">
        <f t="shared" si="49"/>
        <v>ATENDE</v>
      </c>
      <c r="BR93" s="36" t="str">
        <f t="shared" si="50"/>
        <v>C4</v>
      </c>
      <c r="BS93" s="36" t="str">
        <f t="shared" si="51"/>
        <v>Sem Passeio</v>
      </c>
      <c r="BT93" s="37" t="e">
        <f t="shared" si="52"/>
        <v>#N/A</v>
      </c>
      <c r="BU93" s="34"/>
      <c r="BV93" s="34"/>
      <c r="BW93" s="36" t="e">
        <f>IF(BS93="-","-",_xlfn.XLOOKUP(BS93,ABNT5101!$B$4:$B$9,ABNT5101!$C$4:$C$9))</f>
        <v>#N/A</v>
      </c>
      <c r="BX93" s="36" t="e">
        <f>IF(BS93="-","-",_xlfn.XLOOKUP(BS93,ABNT5101!$B$4:$B$9,ABNT5101!$D$4:$D$9))</f>
        <v>#N/A</v>
      </c>
      <c r="BY93" s="31" t="e">
        <f t="shared" si="53"/>
        <v>#N/A</v>
      </c>
      <c r="BZ93" s="31" t="e">
        <f t="shared" si="54"/>
        <v>#N/A</v>
      </c>
      <c r="CA93" s="31" t="e">
        <f t="shared" si="55"/>
        <v>#N/A</v>
      </c>
      <c r="CB93" s="36" t="str">
        <f t="shared" si="56"/>
        <v>Sem Passeio</v>
      </c>
      <c r="CC93" s="37" t="e">
        <f t="shared" si="57"/>
        <v>#N/A</v>
      </c>
      <c r="CD93" s="38"/>
      <c r="CE93" s="38"/>
      <c r="CF93" s="31" t="e">
        <f>IF(CB93="-","-",_xlfn.XLOOKUP(CB93,ABNT5101!$B$4:$B$9,ABNT5101!$C$4:$C$9))</f>
        <v>#N/A</v>
      </c>
      <c r="CG93" s="36" t="e">
        <f>IF(CB93="-","-",_xlfn.XLOOKUP(CB93,ABNT5101!$B$4:$B$9,ABNT5101!$D$4:$D$9))</f>
        <v>#N/A</v>
      </c>
      <c r="CH93" s="31" t="e">
        <f t="shared" si="58"/>
        <v>#N/A</v>
      </c>
      <c r="CI93" s="31" t="e">
        <f t="shared" si="59"/>
        <v>#N/A</v>
      </c>
      <c r="CJ93" s="31" t="e">
        <f t="shared" si="60"/>
        <v>#N/A</v>
      </c>
      <c r="CK93" s="39" t="e">
        <f>_xlfn.XLOOKUP(CL93,'Banco de dados'!$B:$B,'Banco de dados'!$D:$D)</f>
        <v>#N/A</v>
      </c>
      <c r="CL93" s="42"/>
      <c r="CM93" s="39" t="e">
        <f>_xlfn.XLOOKUP(CL93,'Banco de dados'!$B:$B,'Banco de dados'!$E:$E)</f>
        <v>#N/A</v>
      </c>
      <c r="CN93" s="39"/>
      <c r="CO93" s="39" t="e">
        <f>IF(CN93="-","-",_xlfn.XLOOKUP(CN93,'Banco de dados'!$B:$B,'Banco de dados'!$E:$E))</f>
        <v>#N/A</v>
      </c>
      <c r="CP93" s="41">
        <f t="shared" si="61"/>
        <v>1</v>
      </c>
      <c r="CQ93" s="39" t="e">
        <f>_xlfn.XLOOKUP(CL93,'Banco de dados'!$B:$B,'Banco de dados'!$H:$H)</f>
        <v>#N/A</v>
      </c>
      <c r="CR93" s="39" t="e">
        <f t="array" aca="1" ref="CR93" ca="1">_xludf.xlookup(CN93,'Banco de dados'!$B:$B,'Banco de dados'!$H:$H)</f>
        <v>#NAME?</v>
      </c>
      <c r="CS93" s="39" t="e">
        <f t="array" aca="1" ref="CS93" ca="1">_xludf.xlookup(CL93,'Banco de dados'!$B:$B,'Banco de dados'!$F:$F)</f>
        <v>#NAME?</v>
      </c>
      <c r="CT93" s="39" t="e">
        <f t="array" aca="1" ref="CT93" ca="1">_xludf.xlookup(CN93,'Banco de dados'!$B:$B,'Banco de dados'!$F:$F)</f>
        <v>#NAME?</v>
      </c>
      <c r="CU93" s="42"/>
      <c r="CV93" s="42"/>
      <c r="CW93" s="39" t="str">
        <f>IF(AJ93=0.5,"Suporte",IF(AND(AJ93&gt;='Braços de IP'!$B$9,AJ93&lt;='Braços de IP'!$D$9),'Braços de IP'!$E$9,IF(AND(AJ93&gt;='Braços de IP'!$B$10,AJ93&lt;='Braços de IP'!$D$10),'Braços de IP'!$E$10,IF(AND(AJ93&gt;='Braços de IP'!$B$11,AJ93&lt;='Braços de IP'!$D$11),'Braços de IP'!$E$11,IF(AND(AJ93&gt;='Braços de IP'!$B$12,AJ93&lt;='Braços de IP'!$D$12),'Braços de IP'!$E$12,IF(AND(AJ93&gt;='Braços de IP'!$B$13,AJ93&lt;='Braços de IP'!$D$13),'Braços de IP'!$E$13,IF(AND(AJ93&gt;='Braços de IP'!$B$14,AJ93&lt;='Braços de IP'!$D$14),'Braços de IP'!$E$14,"ERRO")))))))</f>
        <v>Longo I</v>
      </c>
      <c r="CX93" s="42"/>
      <c r="CY93" s="39" t="str">
        <f>IF($CX93="","",VLOOKUP($CX93,'Braços de IP'!$E$9:$I$15,2,0))</f>
        <v/>
      </c>
      <c r="CZ93" s="43" t="str">
        <f>IF($CX93="","",VLOOKUP($CX93,'Braços de IP'!$E$9:$I$15,5,0))</f>
        <v/>
      </c>
      <c r="DA93" s="39"/>
      <c r="DB93" s="39"/>
      <c r="DC93" s="39"/>
      <c r="DD93" s="39"/>
      <c r="DE93" s="39"/>
      <c r="DF93" s="39"/>
      <c r="DG93" s="44" t="e">
        <f t="shared" si="62"/>
        <v>#N/A</v>
      </c>
      <c r="DH93" s="45">
        <f t="shared" si="63"/>
        <v>100</v>
      </c>
      <c r="DI93" s="44" t="e">
        <f t="shared" si="64"/>
        <v>#N/A</v>
      </c>
      <c r="DJ93" s="46" t="e">
        <f t="shared" si="65"/>
        <v>#N/A</v>
      </c>
      <c r="DK93" s="47"/>
      <c r="DL93" s="48"/>
      <c r="DM93" s="49"/>
      <c r="DN93" s="23" t="s">
        <v>148</v>
      </c>
      <c r="DO93" s="23"/>
      <c r="DQ93" s="50" t="e">
        <f t="shared" si="66"/>
        <v>#VALUE!</v>
      </c>
    </row>
    <row r="94" spans="1:127" ht="15.75" hidden="1" customHeight="1" x14ac:dyDescent="0.3">
      <c r="B94" s="5"/>
      <c r="C94" s="5"/>
      <c r="D94" s="5"/>
      <c r="E94" s="22" t="s">
        <v>220</v>
      </c>
      <c r="F94" s="22" t="s">
        <v>150</v>
      </c>
      <c r="G94" s="23" t="s">
        <v>165</v>
      </c>
      <c r="H94" s="23">
        <v>-23.412500999999999</v>
      </c>
      <c r="I94" s="23">
        <v>-46.862665999999997</v>
      </c>
      <c r="J94" s="24" t="s">
        <v>160</v>
      </c>
      <c r="K94" s="25"/>
      <c r="L94" s="24" t="s">
        <v>152</v>
      </c>
      <c r="M94" s="24" t="s">
        <v>141</v>
      </c>
      <c r="N94" s="26">
        <v>100</v>
      </c>
      <c r="O94" s="27" t="s">
        <v>142</v>
      </c>
      <c r="P94" s="27" t="s">
        <v>143</v>
      </c>
      <c r="Q94" s="26">
        <f t="shared" si="42"/>
        <v>200</v>
      </c>
      <c r="R94" s="27">
        <v>1</v>
      </c>
      <c r="S94" s="28" t="s">
        <v>153</v>
      </c>
      <c r="T94" s="28">
        <v>4.5</v>
      </c>
      <c r="U94" s="23"/>
      <c r="V94" s="23"/>
      <c r="W94" s="29"/>
      <c r="X94" s="28" t="s">
        <v>153</v>
      </c>
      <c r="Y94" s="26"/>
      <c r="Z94" s="27"/>
      <c r="AA94" s="27"/>
      <c r="AB94" s="27"/>
      <c r="AC94" s="27"/>
      <c r="AD94" s="27" t="s">
        <v>144</v>
      </c>
      <c r="AE94" s="27" t="s">
        <v>145</v>
      </c>
      <c r="AF94" s="27">
        <v>36</v>
      </c>
      <c r="AG94" s="27">
        <v>7.5</v>
      </c>
      <c r="AH94" s="27">
        <v>1</v>
      </c>
      <c r="AI94" s="27">
        <v>0.7</v>
      </c>
      <c r="AJ94" s="27">
        <v>2.6</v>
      </c>
      <c r="AK94" s="27">
        <f t="shared" si="43"/>
        <v>1.9000000000000001</v>
      </c>
      <c r="AL94" s="27" t="s">
        <v>143</v>
      </c>
      <c r="AM94" s="27" t="s">
        <v>143</v>
      </c>
      <c r="AN94" s="27"/>
      <c r="AO94" s="27">
        <f t="shared" si="44"/>
        <v>2</v>
      </c>
      <c r="AP94" s="27"/>
      <c r="AQ94" s="27"/>
      <c r="AR94" s="27"/>
      <c r="AS94" s="27"/>
      <c r="AT94" s="27"/>
      <c r="AU94" s="27"/>
      <c r="AV94" s="27">
        <f t="shared" si="45"/>
        <v>0</v>
      </c>
      <c r="AW94" s="27"/>
      <c r="AX94" s="28">
        <f>VLOOKUP(J94,ABNT5101!$I$3:$J$9,2)</f>
        <v>10</v>
      </c>
      <c r="AY94" s="28">
        <f>VLOOKUP(J94,ABNT5101!$I$3:$M$9,5)</f>
        <v>0.18</v>
      </c>
      <c r="AZ94" s="28" t="str">
        <f>_xlfn.XLOOKUP(J94,ABNT5101!I:I,ABNT5101!L:L)</f>
        <v>-</v>
      </c>
      <c r="BA94" s="28">
        <f>_xlfn.XLOOKUP(J94,ABNT5101!$I:$I,ABNT5101!M:M)</f>
        <v>0.18</v>
      </c>
      <c r="BB94" s="28" t="str">
        <f>_xlfn.XLOOKUP(J94,ABNT5101!$I:$I,ABNT5101!N:N)</f>
        <v>-</v>
      </c>
      <c r="BC94" s="28">
        <f>_xlfn.XLOOKUP(J94,ABNT5101!$I:$I,ABNT5101!O:O)</f>
        <v>16</v>
      </c>
      <c r="BD94" s="31" t="str">
        <f t="shared" si="46"/>
        <v>NÃO ATENDE</v>
      </c>
      <c r="BE94" s="32">
        <f t="shared" si="71"/>
        <v>-1</v>
      </c>
      <c r="BF94" s="32">
        <f t="shared" si="72"/>
        <v>-1</v>
      </c>
      <c r="BG94" s="32" t="str">
        <f t="shared" si="47"/>
        <v>-</v>
      </c>
      <c r="BH94" s="34"/>
      <c r="BI94" s="34"/>
      <c r="BJ94" s="34"/>
      <c r="BK94" s="34"/>
      <c r="BL94" s="35"/>
      <c r="BM94" s="34"/>
      <c r="BN94" s="31" t="str">
        <f t="shared" si="48"/>
        <v>NÃO ATENDE</v>
      </c>
      <c r="BO94" s="31" t="str">
        <f t="shared" si="73"/>
        <v>NÃO ATENDE</v>
      </c>
      <c r="BP94" s="31" t="str">
        <f t="shared" si="74"/>
        <v>NÃO ATENDE</v>
      </c>
      <c r="BQ94" s="31" t="str">
        <f t="shared" si="49"/>
        <v>ATENDE</v>
      </c>
      <c r="BR94" s="36" t="str">
        <f t="shared" si="50"/>
        <v>C4</v>
      </c>
      <c r="BS94" s="36" t="str">
        <f t="shared" si="51"/>
        <v>Sem Passeio</v>
      </c>
      <c r="BT94" s="37" t="e">
        <f t="shared" si="52"/>
        <v>#N/A</v>
      </c>
      <c r="BU94" s="34"/>
      <c r="BV94" s="34"/>
      <c r="BW94" s="36" t="e">
        <f>IF(BS94="-","-",_xlfn.XLOOKUP(BS94,ABNT5101!$B$4:$B$9,ABNT5101!$C$4:$C$9))</f>
        <v>#N/A</v>
      </c>
      <c r="BX94" s="36" t="e">
        <f>IF(BS94="-","-",_xlfn.XLOOKUP(BS94,ABNT5101!$B$4:$B$9,ABNT5101!$D$4:$D$9))</f>
        <v>#N/A</v>
      </c>
      <c r="BY94" s="31" t="e">
        <f t="shared" si="53"/>
        <v>#N/A</v>
      </c>
      <c r="BZ94" s="31" t="e">
        <f t="shared" si="54"/>
        <v>#N/A</v>
      </c>
      <c r="CA94" s="31" t="e">
        <f t="shared" si="55"/>
        <v>#N/A</v>
      </c>
      <c r="CB94" s="36" t="str">
        <f t="shared" si="56"/>
        <v>Sem Passeio</v>
      </c>
      <c r="CC94" s="37" t="e">
        <f t="shared" si="57"/>
        <v>#N/A</v>
      </c>
      <c r="CD94" s="38"/>
      <c r="CE94" s="38"/>
      <c r="CF94" s="31" t="e">
        <f>IF(CB94="-","-",_xlfn.XLOOKUP(CB94,ABNT5101!$B$4:$B$9,ABNT5101!$C$4:$C$9))</f>
        <v>#N/A</v>
      </c>
      <c r="CG94" s="36" t="e">
        <f>IF(CB94="-","-",_xlfn.XLOOKUP(CB94,ABNT5101!$B$4:$B$9,ABNT5101!$D$4:$D$9))</f>
        <v>#N/A</v>
      </c>
      <c r="CH94" s="31" t="e">
        <f t="shared" si="58"/>
        <v>#N/A</v>
      </c>
      <c r="CI94" s="31" t="e">
        <f t="shared" si="59"/>
        <v>#N/A</v>
      </c>
      <c r="CJ94" s="31" t="e">
        <f t="shared" si="60"/>
        <v>#N/A</v>
      </c>
      <c r="CK94" s="39" t="e">
        <f>_xlfn.XLOOKUP(CL94,'Banco de dados'!$B:$B,'Banco de dados'!$D:$D)</f>
        <v>#N/A</v>
      </c>
      <c r="CL94" s="42"/>
      <c r="CM94" s="39" t="e">
        <f>_xlfn.XLOOKUP(CL94,'Banco de dados'!$B:$B,'Banco de dados'!$E:$E)</f>
        <v>#N/A</v>
      </c>
      <c r="CN94" s="39"/>
      <c r="CO94" s="39" t="e">
        <f>IF(CN94="-","-",_xlfn.XLOOKUP(CN94,'Banco de dados'!$B:$B,'Banco de dados'!$E:$E))</f>
        <v>#N/A</v>
      </c>
      <c r="CP94" s="41">
        <f t="shared" si="61"/>
        <v>1</v>
      </c>
      <c r="CQ94" s="39" t="e">
        <f>_xlfn.XLOOKUP(CL94,'Banco de dados'!$B:$B,'Banco de dados'!$H:$H)</f>
        <v>#N/A</v>
      </c>
      <c r="CR94" s="39" t="e">
        <f t="array" aca="1" ref="CR94" ca="1">_xludf.xlookup(CN94,'Banco de dados'!$B:$B,'Banco de dados'!$H:$H)</f>
        <v>#NAME?</v>
      </c>
      <c r="CS94" s="39" t="e">
        <f t="array" aca="1" ref="CS94" ca="1">_xludf.xlookup(CL94,'Banco de dados'!$B:$B,'Banco de dados'!$F:$F)</f>
        <v>#NAME?</v>
      </c>
      <c r="CT94" s="39" t="e">
        <f t="array" aca="1" ref="CT94" ca="1">_xludf.xlookup(CN94,'Banco de dados'!$B:$B,'Banco de dados'!$F:$F)</f>
        <v>#NAME?</v>
      </c>
      <c r="CU94" s="42"/>
      <c r="CV94" s="42"/>
      <c r="CW94" s="39" t="str">
        <f>IF(AJ94=0.5,"Suporte",IF(AND(AJ94&gt;='Braços de IP'!$B$9,AJ94&lt;='Braços de IP'!$D$9),'Braços de IP'!$E$9,IF(AND(AJ94&gt;='Braços de IP'!$B$10,AJ94&lt;='Braços de IP'!$D$10),'Braços de IP'!$E$10,IF(AND(AJ94&gt;='Braços de IP'!$B$11,AJ94&lt;='Braços de IP'!$D$11),'Braços de IP'!$E$11,IF(AND(AJ94&gt;='Braços de IP'!$B$12,AJ94&lt;='Braços de IP'!$D$12),'Braços de IP'!$E$12,IF(AND(AJ94&gt;='Braços de IP'!$B$13,AJ94&lt;='Braços de IP'!$D$13),'Braços de IP'!$E$13,IF(AND(AJ94&gt;='Braços de IP'!$B$14,AJ94&lt;='Braços de IP'!$D$14),'Braços de IP'!$E$14,"ERRO")))))))</f>
        <v>Longo I</v>
      </c>
      <c r="CX94" s="42"/>
      <c r="CY94" s="39" t="str">
        <f>IF($CX94="","",VLOOKUP($CX94,'Braços de IP'!$E$9:$I$15,2,0))</f>
        <v/>
      </c>
      <c r="CZ94" s="43" t="str">
        <f>IF($CX94="","",VLOOKUP($CX94,'Braços de IP'!$E$9:$I$15,5,0))</f>
        <v/>
      </c>
      <c r="DA94" s="39"/>
      <c r="DB94" s="39"/>
      <c r="DC94" s="39"/>
      <c r="DD94" s="39"/>
      <c r="DE94" s="39"/>
      <c r="DF94" s="39"/>
      <c r="DG94" s="44" t="e">
        <f t="shared" si="62"/>
        <v>#N/A</v>
      </c>
      <c r="DH94" s="45">
        <f t="shared" si="63"/>
        <v>100</v>
      </c>
      <c r="DI94" s="44" t="e">
        <f t="shared" si="64"/>
        <v>#N/A</v>
      </c>
      <c r="DJ94" s="46" t="e">
        <f t="shared" si="65"/>
        <v>#N/A</v>
      </c>
      <c r="DK94" s="47"/>
      <c r="DL94" s="48"/>
      <c r="DM94" s="49"/>
      <c r="DN94" s="23" t="s">
        <v>148</v>
      </c>
      <c r="DO94" s="23"/>
      <c r="DQ94" s="50" t="e">
        <f t="shared" si="66"/>
        <v>#VALUE!</v>
      </c>
    </row>
    <row r="95" spans="1:127" ht="15.75" customHeight="1" x14ac:dyDescent="0.3">
      <c r="A95" t="s">
        <v>1290</v>
      </c>
      <c r="B95" s="5"/>
      <c r="C95" s="5" t="s">
        <v>148</v>
      </c>
      <c r="D95" s="5"/>
      <c r="E95" s="22" t="s">
        <v>221</v>
      </c>
      <c r="F95" s="22" t="s">
        <v>150</v>
      </c>
      <c r="G95" s="23" t="s">
        <v>222</v>
      </c>
      <c r="H95" s="23">
        <v>-23.400078000000001</v>
      </c>
      <c r="I95" s="23">
        <v>-46.865217999999999</v>
      </c>
      <c r="J95" s="24" t="s">
        <v>223</v>
      </c>
      <c r="K95" s="25"/>
      <c r="L95" s="24" t="s">
        <v>143</v>
      </c>
      <c r="M95" s="24" t="s">
        <v>141</v>
      </c>
      <c r="N95" s="26">
        <v>90</v>
      </c>
      <c r="O95" s="27" t="s">
        <v>142</v>
      </c>
      <c r="P95" s="27" t="s">
        <v>143</v>
      </c>
      <c r="Q95" s="26">
        <f t="shared" si="42"/>
        <v>180</v>
      </c>
      <c r="R95" s="27">
        <v>2</v>
      </c>
      <c r="S95" s="28" t="s">
        <v>153</v>
      </c>
      <c r="T95" s="28">
        <v>6.5</v>
      </c>
      <c r="U95" s="23"/>
      <c r="V95" s="23"/>
      <c r="W95" s="29"/>
      <c r="X95" s="28" t="s">
        <v>153</v>
      </c>
      <c r="Y95" s="26"/>
      <c r="Z95" s="27"/>
      <c r="AA95" s="27"/>
      <c r="AB95" s="27"/>
      <c r="AC95" s="27"/>
      <c r="AD95" s="27" t="s">
        <v>144</v>
      </c>
      <c r="AE95" s="27" t="s">
        <v>145</v>
      </c>
      <c r="AF95" s="27">
        <v>33</v>
      </c>
      <c r="AG95" s="27">
        <v>7.8</v>
      </c>
      <c r="AH95" s="27">
        <v>1</v>
      </c>
      <c r="AI95" s="27">
        <v>0.65</v>
      </c>
      <c r="AJ95" s="27">
        <v>2.6</v>
      </c>
      <c r="AK95" s="27">
        <f t="shared" si="43"/>
        <v>1.9500000000000002</v>
      </c>
      <c r="AL95" s="27" t="s">
        <v>143</v>
      </c>
      <c r="AM95" s="27" t="s">
        <v>143</v>
      </c>
      <c r="AN95" s="27"/>
      <c r="AO95" s="27">
        <f t="shared" si="44"/>
        <v>2</v>
      </c>
      <c r="AP95" s="27"/>
      <c r="AQ95" s="27"/>
      <c r="AR95" s="27"/>
      <c r="AS95" s="27"/>
      <c r="AT95" s="27"/>
      <c r="AU95" s="27"/>
      <c r="AV95" s="27">
        <f t="shared" si="45"/>
        <v>0</v>
      </c>
      <c r="AW95" s="27"/>
      <c r="AX95" s="28">
        <f>VLOOKUP(J95,ABNT5101!$I$3:$J$9,2)</f>
        <v>15</v>
      </c>
      <c r="AY95" s="28">
        <f>VLOOKUP(J95,ABNT5101!$I$3:$M$9,5)</f>
        <v>0.18</v>
      </c>
      <c r="AZ95" s="28" t="str">
        <f>_xlfn.XLOOKUP(J95,ABNT5101!I:I,ABNT5101!L:L)</f>
        <v>-</v>
      </c>
      <c r="BA95" s="28">
        <f>_xlfn.XLOOKUP(J95,ABNT5101!$I:$I,ABNT5101!M:M)</f>
        <v>0.18</v>
      </c>
      <c r="BB95" s="28" t="str">
        <f>_xlfn.XLOOKUP(J95,ABNT5101!$I:$I,ABNT5101!N:N)</f>
        <v>-</v>
      </c>
      <c r="BC95" s="28">
        <f>_xlfn.XLOOKUP(J95,ABNT5101!$I:$I,ABNT5101!O:O)</f>
        <v>15</v>
      </c>
      <c r="BD95" s="31" t="str">
        <f t="shared" si="46"/>
        <v>ATENDE</v>
      </c>
      <c r="BE95" s="32">
        <f t="shared" si="71"/>
        <v>0.15266666666666651</v>
      </c>
      <c r="BF95" s="32">
        <f t="shared" si="72"/>
        <v>1.7777777777777777</v>
      </c>
      <c r="BG95" s="32" t="str">
        <f t="shared" si="47"/>
        <v>-</v>
      </c>
      <c r="BH95" s="34">
        <v>17.29</v>
      </c>
      <c r="BI95" s="34">
        <v>0.5</v>
      </c>
      <c r="BJ95" s="34"/>
      <c r="BK95" s="34"/>
      <c r="BL95" s="35"/>
      <c r="BM95" s="34"/>
      <c r="BN95" s="31" t="str">
        <f t="shared" si="48"/>
        <v>ATENDE</v>
      </c>
      <c r="BO95" s="31" t="str">
        <f t="shared" si="73"/>
        <v>ATENDE</v>
      </c>
      <c r="BP95" s="31" t="str">
        <f t="shared" si="74"/>
        <v>ATENDE</v>
      </c>
      <c r="BQ95" s="31" t="str">
        <f t="shared" si="49"/>
        <v>ATENDE</v>
      </c>
      <c r="BR95" s="36" t="str">
        <f t="shared" si="50"/>
        <v>C3</v>
      </c>
      <c r="BS95" s="36" t="s">
        <v>143</v>
      </c>
      <c r="BT95" s="37" t="str">
        <f t="shared" si="52"/>
        <v>-</v>
      </c>
      <c r="BU95" s="34" t="s">
        <v>143</v>
      </c>
      <c r="BV95" s="34" t="s">
        <v>143</v>
      </c>
      <c r="BW95" s="36" t="str">
        <f>IF(BS95="-","-",_xlfn.XLOOKUP(BS95,ABNT5101!$B$4:$B$9,ABNT5101!$C$4:$C$9))</f>
        <v>-</v>
      </c>
      <c r="BX95" s="36" t="str">
        <f>IF(BS95="-","-",_xlfn.XLOOKUP(BS95,ABNT5101!$B$4:$B$9,ABNT5101!$D$4:$D$9))</f>
        <v>-</v>
      </c>
      <c r="BY95" s="31" t="str">
        <f t="shared" si="53"/>
        <v>-</v>
      </c>
      <c r="BZ95" s="31" t="str">
        <f t="shared" si="54"/>
        <v>-</v>
      </c>
      <c r="CA95" s="31" t="str">
        <f t="shared" si="55"/>
        <v>-</v>
      </c>
      <c r="CB95" s="36" t="s">
        <v>143</v>
      </c>
      <c r="CC95" s="37" t="str">
        <f t="shared" si="57"/>
        <v>-</v>
      </c>
      <c r="CD95" s="38" t="s">
        <v>143</v>
      </c>
      <c r="CE95" s="38" t="s">
        <v>143</v>
      </c>
      <c r="CF95" s="31" t="str">
        <f>IF(CB95="-","-",_xlfn.XLOOKUP(CB95,ABNT5101!$B$4:$B$9,ABNT5101!$C$4:$C$9))</f>
        <v>-</v>
      </c>
      <c r="CG95" s="36" t="str">
        <f>IF(CB95="-","-",_xlfn.XLOOKUP(CB95,ABNT5101!$B$4:$B$9,ABNT5101!$D$4:$D$9))</f>
        <v>-</v>
      </c>
      <c r="CH95" s="31" t="str">
        <f t="shared" si="58"/>
        <v>-</v>
      </c>
      <c r="CI95" s="31" t="str">
        <f t="shared" si="59"/>
        <v>-</v>
      </c>
      <c r="CJ95" s="31" t="str">
        <f t="shared" si="60"/>
        <v>-</v>
      </c>
      <c r="CK95" s="39" t="str">
        <f>_xlfn.XLOOKUP(CL95,'Banco de dados'!$B:$B,'Banco de dados'!$D:$D)</f>
        <v>LEDSTAR</v>
      </c>
      <c r="CL95" s="42" t="str">
        <f>'Banco de dados'!B9</f>
        <v xml:space="preserve"> SL VT 9.1 65W</v>
      </c>
      <c r="CM95" s="39" t="str">
        <f>_xlfn.XLOOKUP(CL95,'Banco de dados'!$B:$B,'Banco de dados'!$E:$E)</f>
        <v>LUM LED SL VT 9.1 65W</v>
      </c>
      <c r="CN95" s="39"/>
      <c r="CO95" s="39" t="e">
        <f>IF(CN95="-","-",_xlfn.XLOOKUP(CN95,'Banco de dados'!$B:$B,'Banco de dados'!$E:$E))</f>
        <v>#N/A</v>
      </c>
      <c r="CP95" s="41">
        <f t="shared" si="61"/>
        <v>1</v>
      </c>
      <c r="CQ95" s="39">
        <f>_xlfn.XLOOKUP(CL95,'Banco de dados'!$B:$B,'Banco de dados'!$H:$H)</f>
        <v>65</v>
      </c>
      <c r="CR95" s="39" t="e">
        <f t="array" aca="1" ref="CR95" ca="1">_xludf.xlookup(CN95,'Banco de dados'!$B:$B,'Banco de dados'!$H:$H)</f>
        <v>#NAME?</v>
      </c>
      <c r="CS95" s="39" t="e">
        <f t="array" aca="1" ref="CS95" ca="1">_xludf.xlookup(CL95,'Banco de dados'!$B:$B,'Banco de dados'!$F:$F)</f>
        <v>#NAME?</v>
      </c>
      <c r="CT95" s="39" t="e">
        <f t="array" aca="1" ref="CT95" ca="1">_xludf.xlookup(CN95,'Banco de dados'!$B:$B,'Banco de dados'!$F:$F)</f>
        <v>#NAME?</v>
      </c>
      <c r="CU95" s="42"/>
      <c r="CV95" s="42"/>
      <c r="CW95" s="39" t="str">
        <f>IF(AJ95=0.5,"Suporte",IF(AND(AJ95&gt;='Braços de IP'!$B$9,AJ95&lt;='Braços de IP'!$D$9),'Braços de IP'!$E$9,IF(AND(AJ95&gt;='Braços de IP'!$B$10,AJ95&lt;='Braços de IP'!$D$10),'Braços de IP'!$E$10,IF(AND(AJ95&gt;='Braços de IP'!$B$11,AJ95&lt;='Braços de IP'!$D$11),'Braços de IP'!$E$11,IF(AND(AJ95&gt;='Braços de IP'!$B$12,AJ95&lt;='Braços de IP'!$D$12),'Braços de IP'!$E$12,IF(AND(AJ95&gt;='Braços de IP'!$B$13,AJ95&lt;='Braços de IP'!$D$13),'Braços de IP'!$E$13,IF(AND(AJ95&gt;='Braços de IP'!$B$14,AJ95&lt;='Braços de IP'!$D$14),'Braços de IP'!$E$14,"ERRO")))))))</f>
        <v>Longo I</v>
      </c>
      <c r="CX95" s="42"/>
      <c r="CY95" s="39" t="str">
        <f>IF($CX95="","",VLOOKUP($CX95,'Braços de IP'!$E$9:$I$15,2,0))</f>
        <v/>
      </c>
      <c r="CZ95" s="43" t="str">
        <f>IF($CX95="","",VLOOKUP($CX95,'Braços de IP'!$E$9:$I$15,5,0))</f>
        <v/>
      </c>
      <c r="DA95" s="39"/>
      <c r="DB95" s="39"/>
      <c r="DC95" s="39"/>
      <c r="DD95" s="39"/>
      <c r="DE95" s="39"/>
      <c r="DF95" s="39"/>
      <c r="DG95" s="44">
        <f t="shared" si="62"/>
        <v>65</v>
      </c>
      <c r="DH95" s="45">
        <f t="shared" si="63"/>
        <v>90</v>
      </c>
      <c r="DI95" s="44">
        <f t="shared" si="64"/>
        <v>155</v>
      </c>
      <c r="DJ95" s="46">
        <f t="shared" si="65"/>
        <v>0.27777777777777779</v>
      </c>
      <c r="DK95" s="47"/>
      <c r="DL95" s="48"/>
      <c r="DM95" s="49"/>
      <c r="DN95" s="23" t="s">
        <v>148</v>
      </c>
      <c r="DO95" s="23"/>
      <c r="DQ95" s="50" t="e">
        <f t="shared" si="66"/>
        <v>#VALUE!</v>
      </c>
    </row>
    <row r="96" spans="1:127" ht="15.75" customHeight="1" x14ac:dyDescent="0.3">
      <c r="A96" t="s">
        <v>1290</v>
      </c>
      <c r="B96" s="5"/>
      <c r="C96" s="5" t="s">
        <v>148</v>
      </c>
      <c r="D96" s="5"/>
      <c r="E96" s="22" t="s">
        <v>221</v>
      </c>
      <c r="F96" s="22" t="s">
        <v>150</v>
      </c>
      <c r="G96" s="23" t="s">
        <v>222</v>
      </c>
      <c r="H96" s="23">
        <v>-23.400078000000001</v>
      </c>
      <c r="I96" s="23">
        <v>-46.865217999999999</v>
      </c>
      <c r="J96" s="24" t="s">
        <v>223</v>
      </c>
      <c r="K96" s="25"/>
      <c r="L96" s="24" t="s">
        <v>143</v>
      </c>
      <c r="M96" s="24" t="s">
        <v>141</v>
      </c>
      <c r="N96" s="26">
        <v>90</v>
      </c>
      <c r="O96" s="27" t="s">
        <v>142</v>
      </c>
      <c r="P96" s="27" t="s">
        <v>143</v>
      </c>
      <c r="Q96" s="26">
        <f t="shared" si="42"/>
        <v>180</v>
      </c>
      <c r="R96" s="27">
        <v>2</v>
      </c>
      <c r="S96" s="28" t="s">
        <v>153</v>
      </c>
      <c r="T96" s="28">
        <v>6.5</v>
      </c>
      <c r="U96" s="23"/>
      <c r="V96" s="23"/>
      <c r="W96" s="29"/>
      <c r="X96" s="28" t="s">
        <v>153</v>
      </c>
      <c r="Y96" s="26"/>
      <c r="Z96" s="27"/>
      <c r="AA96" s="27"/>
      <c r="AB96" s="27"/>
      <c r="AC96" s="27"/>
      <c r="AD96" s="27" t="s">
        <v>144</v>
      </c>
      <c r="AE96" s="27" t="s">
        <v>145</v>
      </c>
      <c r="AF96" s="27">
        <v>33</v>
      </c>
      <c r="AG96" s="27">
        <v>7.8</v>
      </c>
      <c r="AH96" s="27">
        <v>1</v>
      </c>
      <c r="AI96" s="27">
        <v>0.65</v>
      </c>
      <c r="AJ96" s="27">
        <v>2.6</v>
      </c>
      <c r="AK96" s="27">
        <f t="shared" si="43"/>
        <v>1.9500000000000002</v>
      </c>
      <c r="AL96" s="27" t="s">
        <v>143</v>
      </c>
      <c r="AM96" s="27" t="s">
        <v>143</v>
      </c>
      <c r="AN96" s="27"/>
      <c r="AO96" s="27">
        <f t="shared" si="44"/>
        <v>2</v>
      </c>
      <c r="AP96" s="27"/>
      <c r="AQ96" s="27"/>
      <c r="AR96" s="27"/>
      <c r="AS96" s="27"/>
      <c r="AT96" s="27"/>
      <c r="AU96" s="27"/>
      <c r="AV96" s="27">
        <f t="shared" si="45"/>
        <v>0</v>
      </c>
      <c r="AW96" s="27"/>
      <c r="AX96" s="28">
        <f>VLOOKUP(J96,ABNT5101!$I$3:$J$9,2)</f>
        <v>15</v>
      </c>
      <c r="AY96" s="28">
        <f>VLOOKUP(J96,ABNT5101!$I$3:$M$9,5)</f>
        <v>0.18</v>
      </c>
      <c r="AZ96" s="28" t="str">
        <f>_xlfn.XLOOKUP(J96,ABNT5101!I:I,ABNT5101!L:L)</f>
        <v>-</v>
      </c>
      <c r="BA96" s="28">
        <f>_xlfn.XLOOKUP(J96,ABNT5101!$I:$I,ABNT5101!M:M)</f>
        <v>0.18</v>
      </c>
      <c r="BB96" s="28" t="str">
        <f>_xlfn.XLOOKUP(J96,ABNT5101!$I:$I,ABNT5101!N:N)</f>
        <v>-</v>
      </c>
      <c r="BC96" s="28">
        <f>_xlfn.XLOOKUP(J96,ABNT5101!$I:$I,ABNT5101!O:O)</f>
        <v>15</v>
      </c>
      <c r="BD96" s="31" t="str">
        <f t="shared" si="46"/>
        <v>ATENDE</v>
      </c>
      <c r="BE96" s="32">
        <f t="shared" si="71"/>
        <v>4.0666666666666629E-2</v>
      </c>
      <c r="BF96" s="32">
        <f t="shared" si="72"/>
        <v>2.1666666666666665</v>
      </c>
      <c r="BG96" s="32" t="str">
        <f t="shared" si="47"/>
        <v>-</v>
      </c>
      <c r="BH96" s="34">
        <v>15.61</v>
      </c>
      <c r="BI96" s="34">
        <v>0.56999999999999995</v>
      </c>
      <c r="BJ96" s="34"/>
      <c r="BK96" s="34"/>
      <c r="BL96" s="35"/>
      <c r="BM96" s="34"/>
      <c r="BN96" s="31" t="str">
        <f t="shared" si="48"/>
        <v>ATENDE</v>
      </c>
      <c r="BO96" s="31" t="str">
        <f t="shared" si="73"/>
        <v>ATENDE</v>
      </c>
      <c r="BP96" s="31" t="str">
        <f t="shared" si="74"/>
        <v>ATENDE</v>
      </c>
      <c r="BQ96" s="31" t="str">
        <f t="shared" si="49"/>
        <v>ATENDE</v>
      </c>
      <c r="BR96" s="36" t="str">
        <f t="shared" si="50"/>
        <v>C3</v>
      </c>
      <c r="BS96" s="36" t="s">
        <v>143</v>
      </c>
      <c r="BT96" s="37" t="str">
        <f t="shared" si="52"/>
        <v>-</v>
      </c>
      <c r="BU96" s="34" t="s">
        <v>143</v>
      </c>
      <c r="BV96" s="34" t="s">
        <v>143</v>
      </c>
      <c r="BW96" s="36" t="str">
        <f>IF(BS96="-","-",_xlfn.XLOOKUP(BS96,ABNT5101!$B$4:$B$9,ABNT5101!$C$4:$C$9))</f>
        <v>-</v>
      </c>
      <c r="BX96" s="36" t="str">
        <f>IF(BS96="-","-",_xlfn.XLOOKUP(BS96,ABNT5101!$B$4:$B$9,ABNT5101!$D$4:$D$9))</f>
        <v>-</v>
      </c>
      <c r="BY96" s="31" t="str">
        <f t="shared" si="53"/>
        <v>-</v>
      </c>
      <c r="BZ96" s="31" t="str">
        <f t="shared" si="54"/>
        <v>-</v>
      </c>
      <c r="CA96" s="31" t="str">
        <f t="shared" si="55"/>
        <v>-</v>
      </c>
      <c r="CB96" s="36" t="s">
        <v>143</v>
      </c>
      <c r="CC96" s="37" t="str">
        <f t="shared" si="57"/>
        <v>-</v>
      </c>
      <c r="CD96" s="38" t="s">
        <v>143</v>
      </c>
      <c r="CE96" s="38" t="s">
        <v>143</v>
      </c>
      <c r="CF96" s="31" t="str">
        <f>IF(CB96="-","-",_xlfn.XLOOKUP(CB96,ABNT5101!$B$4:$B$9,ABNT5101!$C$4:$C$9))</f>
        <v>-</v>
      </c>
      <c r="CG96" s="36" t="str">
        <f>IF(CB96="-","-",_xlfn.XLOOKUP(CB96,ABNT5101!$B$4:$B$9,ABNT5101!$D$4:$D$9))</f>
        <v>-</v>
      </c>
      <c r="CH96" s="31" t="str">
        <f t="shared" si="58"/>
        <v>-</v>
      </c>
      <c r="CI96" s="31" t="str">
        <f t="shared" si="59"/>
        <v>-</v>
      </c>
      <c r="CJ96" s="31" t="str">
        <f t="shared" si="60"/>
        <v>-</v>
      </c>
      <c r="CK96" s="39" t="str">
        <f>_xlfn.XLOOKUP(CL96,'Banco de dados'!$B:$B,'Banco de dados'!$D:$D)</f>
        <v>SX LIGHTING</v>
      </c>
      <c r="CL96" s="42" t="str">
        <f>'Banco de dados'!B56</f>
        <v>SX-INEVO050HF</v>
      </c>
      <c r="CM96" s="39" t="str">
        <f>_xlfn.XLOOKUP(CL96,'Banco de dados'!$B:$B,'Banco de dados'!$E:$E)</f>
        <v>SXINEVO050K50L12CZF7PHF</v>
      </c>
      <c r="CN96" s="39"/>
      <c r="CO96" s="39" t="e">
        <f>IF(CN96="-","-",_xlfn.XLOOKUP(CN96,'Banco de dados'!$B:$B,'Banco de dados'!$E:$E))</f>
        <v>#N/A</v>
      </c>
      <c r="CP96" s="41">
        <f t="shared" si="61"/>
        <v>1</v>
      </c>
      <c r="CQ96" s="39">
        <f>_xlfn.XLOOKUP(CL96,'Banco de dados'!$B:$B,'Banco de dados'!$H:$H)</f>
        <v>50</v>
      </c>
      <c r="CR96" s="39" t="e">
        <f t="array" aca="1" ref="CR96" ca="1">_xludf.xlookup(CN96,'Banco de dados'!$B:$B,'Banco de dados'!$H:$H)</f>
        <v>#NAME?</v>
      </c>
      <c r="CS96" s="39" t="e">
        <f t="array" aca="1" ref="CS96" ca="1">_xludf.xlookup(CL96,'Banco de dados'!$B:$B,'Banco de dados'!$F:$F)</f>
        <v>#NAME?</v>
      </c>
      <c r="CT96" s="39" t="e">
        <f t="array" aca="1" ref="CT96" ca="1">_xludf.xlookup(CN96,'Banco de dados'!$B:$B,'Banco de dados'!$F:$F)</f>
        <v>#NAME?</v>
      </c>
      <c r="CU96" s="42"/>
      <c r="CV96" s="42"/>
      <c r="CW96" s="39" t="str">
        <f>IF(AJ96=0.5,"Suporte",IF(AND(AJ96&gt;='Braços de IP'!$B$9,AJ96&lt;='Braços de IP'!$D$9),'Braços de IP'!$E$9,IF(AND(AJ96&gt;='Braços de IP'!$B$10,AJ96&lt;='Braços de IP'!$D$10),'Braços de IP'!$E$10,IF(AND(AJ96&gt;='Braços de IP'!$B$11,AJ96&lt;='Braços de IP'!$D$11),'Braços de IP'!$E$11,IF(AND(AJ96&gt;='Braços de IP'!$B$12,AJ96&lt;='Braços de IP'!$D$12),'Braços de IP'!$E$12,IF(AND(AJ96&gt;='Braços de IP'!$B$13,AJ96&lt;='Braços de IP'!$D$13),'Braços de IP'!$E$13,IF(AND(AJ96&gt;='Braços de IP'!$B$14,AJ96&lt;='Braços de IP'!$D$14),'Braços de IP'!$E$14,"ERRO")))))))</f>
        <v>Longo I</v>
      </c>
      <c r="CX96" s="42"/>
      <c r="CY96" s="39" t="str">
        <f>IF($CX96="","",VLOOKUP($CX96,'Braços de IP'!$E$9:$I$15,2,0))</f>
        <v/>
      </c>
      <c r="CZ96" s="43" t="str">
        <f>IF($CX96="","",VLOOKUP($CX96,'Braços de IP'!$E$9:$I$15,5,0))</f>
        <v/>
      </c>
      <c r="DA96" s="39"/>
      <c r="DB96" s="39"/>
      <c r="DC96" s="39"/>
      <c r="DD96" s="39"/>
      <c r="DE96" s="39"/>
      <c r="DF96" s="39"/>
      <c r="DG96" s="44">
        <f t="shared" si="62"/>
        <v>50</v>
      </c>
      <c r="DH96" s="45">
        <f t="shared" si="63"/>
        <v>90</v>
      </c>
      <c r="DI96" s="44">
        <f t="shared" si="64"/>
        <v>140</v>
      </c>
      <c r="DJ96" s="46">
        <f t="shared" si="65"/>
        <v>0.44444444444444442</v>
      </c>
      <c r="DK96" s="47"/>
      <c r="DL96" s="48"/>
      <c r="DM96" s="49"/>
      <c r="DN96" s="23" t="s">
        <v>148</v>
      </c>
      <c r="DO96" s="23"/>
      <c r="DQ96" s="50" t="e">
        <f t="shared" si="66"/>
        <v>#VALUE!</v>
      </c>
    </row>
    <row r="97" spans="1:127" ht="15.75" customHeight="1" x14ac:dyDescent="0.3">
      <c r="A97" t="s">
        <v>1290</v>
      </c>
      <c r="B97" s="5"/>
      <c r="C97" s="5" t="s">
        <v>148</v>
      </c>
      <c r="D97" s="5"/>
      <c r="E97" s="22" t="s">
        <v>221</v>
      </c>
      <c r="F97" s="22" t="s">
        <v>150</v>
      </c>
      <c r="G97" s="23" t="s">
        <v>222</v>
      </c>
      <c r="H97" s="23">
        <v>-23.400078000000001</v>
      </c>
      <c r="I97" s="23">
        <v>-46.865217999999999</v>
      </c>
      <c r="J97" s="24" t="s">
        <v>223</v>
      </c>
      <c r="K97" s="25"/>
      <c r="L97" s="24" t="s">
        <v>143</v>
      </c>
      <c r="M97" s="24" t="s">
        <v>141</v>
      </c>
      <c r="N97" s="26">
        <v>90</v>
      </c>
      <c r="O97" s="27" t="s">
        <v>142</v>
      </c>
      <c r="P97" s="27" t="s">
        <v>143</v>
      </c>
      <c r="Q97" s="26">
        <f t="shared" si="42"/>
        <v>180</v>
      </c>
      <c r="R97" s="27">
        <v>2</v>
      </c>
      <c r="S97" s="28" t="s">
        <v>153</v>
      </c>
      <c r="T97" s="28">
        <v>6.5</v>
      </c>
      <c r="U97" s="23"/>
      <c r="V97" s="23"/>
      <c r="W97" s="29"/>
      <c r="X97" s="28" t="s">
        <v>153</v>
      </c>
      <c r="Y97" s="26"/>
      <c r="Z97" s="27"/>
      <c r="AA97" s="27"/>
      <c r="AB97" s="27"/>
      <c r="AC97" s="27"/>
      <c r="AD97" s="27" t="s">
        <v>144</v>
      </c>
      <c r="AE97" s="27" t="s">
        <v>145</v>
      </c>
      <c r="AF97" s="27">
        <v>33</v>
      </c>
      <c r="AG97" s="27">
        <v>7.8</v>
      </c>
      <c r="AH97" s="27">
        <v>1</v>
      </c>
      <c r="AI97" s="27">
        <v>0.65</v>
      </c>
      <c r="AJ97" s="27">
        <v>2.6</v>
      </c>
      <c r="AK97" s="27">
        <f t="shared" si="43"/>
        <v>1.9500000000000002</v>
      </c>
      <c r="AL97" s="27" t="s">
        <v>143</v>
      </c>
      <c r="AM97" s="27" t="s">
        <v>143</v>
      </c>
      <c r="AN97" s="27"/>
      <c r="AO97" s="27">
        <f t="shared" si="44"/>
        <v>2</v>
      </c>
      <c r="AP97" s="27"/>
      <c r="AQ97" s="27"/>
      <c r="AR97" s="27"/>
      <c r="AS97" s="27"/>
      <c r="AT97" s="27"/>
      <c r="AU97" s="27"/>
      <c r="AV97" s="27">
        <f t="shared" si="45"/>
        <v>0</v>
      </c>
      <c r="AW97" s="27"/>
      <c r="AX97" s="28">
        <f>VLOOKUP(J97,ABNT5101!$I$3:$J$9,2)</f>
        <v>15</v>
      </c>
      <c r="AY97" s="28">
        <f>VLOOKUP(J97,ABNT5101!$I$3:$M$9,5)</f>
        <v>0.18</v>
      </c>
      <c r="AZ97" s="28" t="str">
        <f>_xlfn.XLOOKUP(J97,ABNT5101!I:I,ABNT5101!L:L)</f>
        <v>-</v>
      </c>
      <c r="BA97" s="28">
        <f>_xlfn.XLOOKUP(J97,ABNT5101!$I:$I,ABNT5101!M:M)</f>
        <v>0.18</v>
      </c>
      <c r="BB97" s="28" t="str">
        <f>_xlfn.XLOOKUP(J97,ABNT5101!$I:$I,ABNT5101!N:N)</f>
        <v>-</v>
      </c>
      <c r="BC97" s="28">
        <f>_xlfn.XLOOKUP(J97,ABNT5101!$I:$I,ABNT5101!O:O)</f>
        <v>15</v>
      </c>
      <c r="BD97" s="31" t="str">
        <f t="shared" si="46"/>
        <v>ATENDE</v>
      </c>
      <c r="BE97" s="32">
        <f t="shared" si="71"/>
        <v>0.19133333333333336</v>
      </c>
      <c r="BF97" s="32">
        <f t="shared" si="72"/>
        <v>2.1666666666666665</v>
      </c>
      <c r="BG97" s="32" t="str">
        <f t="shared" si="47"/>
        <v>-</v>
      </c>
      <c r="BH97" s="34">
        <v>17.87</v>
      </c>
      <c r="BI97" s="34">
        <v>0.56999999999999995</v>
      </c>
      <c r="BJ97" s="34"/>
      <c r="BK97" s="34"/>
      <c r="BL97" s="35"/>
      <c r="BM97" s="34"/>
      <c r="BN97" s="31" t="str">
        <f t="shared" si="48"/>
        <v>ATENDE</v>
      </c>
      <c r="BO97" s="31" t="str">
        <f t="shared" si="73"/>
        <v>ATENDE</v>
      </c>
      <c r="BP97" s="31" t="str">
        <f t="shared" si="74"/>
        <v>ATENDE</v>
      </c>
      <c r="BQ97" s="31" t="str">
        <f t="shared" si="49"/>
        <v>ATENDE</v>
      </c>
      <c r="BR97" s="36" t="str">
        <f t="shared" si="50"/>
        <v>C3</v>
      </c>
      <c r="BS97" s="36" t="s">
        <v>143</v>
      </c>
      <c r="BT97" s="37" t="str">
        <f t="shared" si="52"/>
        <v>-</v>
      </c>
      <c r="BU97" s="34" t="s">
        <v>143</v>
      </c>
      <c r="BV97" s="34" t="s">
        <v>143</v>
      </c>
      <c r="BW97" s="36" t="str">
        <f>IF(BS97="-","-",_xlfn.XLOOKUP(BS97,ABNT5101!$B$4:$B$9,ABNT5101!$C$4:$C$9))</f>
        <v>-</v>
      </c>
      <c r="BX97" s="36" t="str">
        <f>IF(BS97="-","-",_xlfn.XLOOKUP(BS97,ABNT5101!$B$4:$B$9,ABNT5101!$D$4:$D$9))</f>
        <v>-</v>
      </c>
      <c r="BY97" s="31" t="str">
        <f t="shared" si="53"/>
        <v>-</v>
      </c>
      <c r="BZ97" s="31" t="str">
        <f t="shared" si="54"/>
        <v>-</v>
      </c>
      <c r="CA97" s="31" t="str">
        <f t="shared" si="55"/>
        <v>-</v>
      </c>
      <c r="CB97" s="36" t="s">
        <v>143</v>
      </c>
      <c r="CC97" s="37" t="str">
        <f t="shared" si="57"/>
        <v>-</v>
      </c>
      <c r="CD97" s="38" t="s">
        <v>143</v>
      </c>
      <c r="CE97" s="38" t="s">
        <v>143</v>
      </c>
      <c r="CF97" s="31" t="str">
        <f>IF(CB97="-","-",_xlfn.XLOOKUP(CB97,ABNT5101!$B$4:$B$9,ABNT5101!$C$4:$C$9))</f>
        <v>-</v>
      </c>
      <c r="CG97" s="36" t="str">
        <f>IF(CB97="-","-",_xlfn.XLOOKUP(CB97,ABNT5101!$B$4:$B$9,ABNT5101!$D$4:$D$9))</f>
        <v>-</v>
      </c>
      <c r="CH97" s="31" t="str">
        <f t="shared" si="58"/>
        <v>-</v>
      </c>
      <c r="CI97" s="31" t="str">
        <f t="shared" si="59"/>
        <v>-</v>
      </c>
      <c r="CJ97" s="31" t="str">
        <f t="shared" si="60"/>
        <v>-</v>
      </c>
      <c r="CK97" s="39" t="str">
        <f>_xlfn.XLOOKUP(CL97,'Banco de dados'!$B:$B,'Banco de dados'!$D:$D)</f>
        <v>TECNOWATT</v>
      </c>
      <c r="CL97" s="42" t="str">
        <f>'Banco de dados'!B68</f>
        <v xml:space="preserve">SIGSAGPTLRRSSNDL_60W_73IBBRS
</v>
      </c>
      <c r="CM97" s="39" t="str">
        <f>_xlfn.XLOOKUP(CL97,'Banco de dados'!$B:$B,'Banco de dados'!$E:$E)</f>
        <v>SIGSAGPTLRRSSNDL_60W_73IBBRS
1-10C1MUN6.5</v>
      </c>
      <c r="CN97" s="39"/>
      <c r="CO97" s="39" t="e">
        <f>IF(CN97="-","-",_xlfn.XLOOKUP(CN97,'Banco de dados'!$B:$B,'Banco de dados'!$E:$E))</f>
        <v>#N/A</v>
      </c>
      <c r="CP97" s="41">
        <f t="shared" si="61"/>
        <v>1</v>
      </c>
      <c r="CQ97" s="39">
        <f>_xlfn.XLOOKUP(CL97,'Banco de dados'!$B:$B,'Banco de dados'!$H:$H)</f>
        <v>60</v>
      </c>
      <c r="CR97" s="39" t="e">
        <f t="array" aca="1" ref="CR97" ca="1">_xludf.xlookup(CN97,'Banco de dados'!$B:$B,'Banco de dados'!$H:$H)</f>
        <v>#NAME?</v>
      </c>
      <c r="CS97" s="39" t="e">
        <f t="array" aca="1" ref="CS97" ca="1">_xludf.xlookup(CL97,'Banco de dados'!$B:$B,'Banco de dados'!$F:$F)</f>
        <v>#NAME?</v>
      </c>
      <c r="CT97" s="39" t="e">
        <f t="array" aca="1" ref="CT97" ca="1">_xludf.xlookup(CN97,'Banco de dados'!$B:$B,'Banco de dados'!$F:$F)</f>
        <v>#NAME?</v>
      </c>
      <c r="CU97" s="42"/>
      <c r="CV97" s="42"/>
      <c r="CW97" s="39" t="str">
        <f>IF(AJ97=0.5,"Suporte",IF(AND(AJ97&gt;='Braços de IP'!$B$9,AJ97&lt;='Braços de IP'!$D$9),'Braços de IP'!$E$9,IF(AND(AJ97&gt;='Braços de IP'!$B$10,AJ97&lt;='Braços de IP'!$D$10),'Braços de IP'!$E$10,IF(AND(AJ97&gt;='Braços de IP'!$B$11,AJ97&lt;='Braços de IP'!$D$11),'Braços de IP'!$E$11,IF(AND(AJ97&gt;='Braços de IP'!$B$12,AJ97&lt;='Braços de IP'!$D$12),'Braços de IP'!$E$12,IF(AND(AJ97&gt;='Braços de IP'!$B$13,AJ97&lt;='Braços de IP'!$D$13),'Braços de IP'!$E$13,IF(AND(AJ97&gt;='Braços de IP'!$B$14,AJ97&lt;='Braços de IP'!$D$14),'Braços de IP'!$E$14,"ERRO")))))))</f>
        <v>Longo I</v>
      </c>
      <c r="CX97" s="42"/>
      <c r="CY97" s="39" t="str">
        <f>IF($CX97="","",VLOOKUP($CX97,'Braços de IP'!$E$9:$I$15,2,0))</f>
        <v/>
      </c>
      <c r="CZ97" s="43" t="str">
        <f>IF($CX97="","",VLOOKUP($CX97,'Braços de IP'!$E$9:$I$15,5,0))</f>
        <v/>
      </c>
      <c r="DA97" s="39"/>
      <c r="DB97" s="39"/>
      <c r="DC97" s="39"/>
      <c r="DD97" s="39"/>
      <c r="DE97" s="39"/>
      <c r="DF97" s="39"/>
      <c r="DG97" s="44">
        <f t="shared" si="62"/>
        <v>60</v>
      </c>
      <c r="DH97" s="45">
        <f t="shared" si="63"/>
        <v>90</v>
      </c>
      <c r="DI97" s="44">
        <f t="shared" si="64"/>
        <v>150</v>
      </c>
      <c r="DJ97" s="46">
        <f t="shared" si="65"/>
        <v>0.33333333333333337</v>
      </c>
      <c r="DK97" s="47"/>
      <c r="DL97" s="48"/>
      <c r="DM97" s="49"/>
      <c r="DN97" s="23" t="s">
        <v>148</v>
      </c>
      <c r="DO97" s="23"/>
      <c r="DQ97" s="50" t="e">
        <f t="shared" si="66"/>
        <v>#VALUE!</v>
      </c>
    </row>
    <row r="98" spans="1:127" ht="15.75" hidden="1" customHeight="1" x14ac:dyDescent="0.3">
      <c r="B98" s="5"/>
      <c r="C98" s="5"/>
      <c r="D98" s="5"/>
      <c r="E98" s="22" t="s">
        <v>224</v>
      </c>
      <c r="F98" s="22" t="s">
        <v>137</v>
      </c>
      <c r="G98" s="23" t="s">
        <v>225</v>
      </c>
      <c r="H98" s="23">
        <v>-23.410782000000001</v>
      </c>
      <c r="I98" s="23">
        <v>-46.836281</v>
      </c>
      <c r="J98" s="24" t="s">
        <v>160</v>
      </c>
      <c r="K98" s="25"/>
      <c r="L98" s="24" t="s">
        <v>157</v>
      </c>
      <c r="M98" s="24" t="s">
        <v>141</v>
      </c>
      <c r="N98" s="26">
        <v>87</v>
      </c>
      <c r="O98" s="27" t="s">
        <v>142</v>
      </c>
      <c r="P98" s="27" t="s">
        <v>143</v>
      </c>
      <c r="Q98" s="26">
        <f t="shared" si="42"/>
        <v>174</v>
      </c>
      <c r="R98" s="27">
        <v>2</v>
      </c>
      <c r="S98" s="28">
        <v>3</v>
      </c>
      <c r="T98" s="28">
        <v>6.5</v>
      </c>
      <c r="U98" s="23"/>
      <c r="V98" s="23"/>
      <c r="W98" s="29"/>
      <c r="X98" s="28">
        <v>2</v>
      </c>
      <c r="Y98" s="27"/>
      <c r="Z98" s="27"/>
      <c r="AA98" s="27"/>
      <c r="AB98" s="27"/>
      <c r="AC98" s="27"/>
      <c r="AD98" s="27" t="s">
        <v>144</v>
      </c>
      <c r="AE98" s="27" t="s">
        <v>145</v>
      </c>
      <c r="AF98" s="27">
        <v>27.2</v>
      </c>
      <c r="AG98" s="27">
        <v>7.4</v>
      </c>
      <c r="AH98" s="27">
        <v>1</v>
      </c>
      <c r="AI98" s="27">
        <v>0.15</v>
      </c>
      <c r="AJ98" s="27">
        <v>3</v>
      </c>
      <c r="AK98" s="27">
        <f t="shared" si="43"/>
        <v>2.85</v>
      </c>
      <c r="AL98" s="27" t="s">
        <v>143</v>
      </c>
      <c r="AM98" s="27" t="s">
        <v>143</v>
      </c>
      <c r="AN98" s="27"/>
      <c r="AO98" s="27">
        <f t="shared" si="44"/>
        <v>2</v>
      </c>
      <c r="AP98" s="27"/>
      <c r="AQ98" s="27"/>
      <c r="AR98" s="27"/>
      <c r="AS98" s="27"/>
      <c r="AT98" s="27"/>
      <c r="AU98" s="27"/>
      <c r="AV98" s="27">
        <f t="shared" si="45"/>
        <v>0</v>
      </c>
      <c r="AW98" s="27"/>
      <c r="AX98" s="28">
        <f>VLOOKUP(J98,ABNT5101!$I$3:$J$9,2)</f>
        <v>10</v>
      </c>
      <c r="AY98" s="28">
        <f>VLOOKUP(J98,ABNT5101!$I$3:$M$9,5)</f>
        <v>0.18</v>
      </c>
      <c r="AZ98" s="28" t="str">
        <f>_xlfn.XLOOKUP(J98,ABNT5101!I:I,ABNT5101!L:L)</f>
        <v>-</v>
      </c>
      <c r="BA98" s="28">
        <f>_xlfn.XLOOKUP(J98,ABNT5101!$I:$I,ABNT5101!M:M)</f>
        <v>0.18</v>
      </c>
      <c r="BB98" s="28" t="str">
        <f>_xlfn.XLOOKUP(J98,ABNT5101!$I:$I,ABNT5101!N:N)</f>
        <v>-</v>
      </c>
      <c r="BC98" s="28">
        <f>_xlfn.XLOOKUP(J98,ABNT5101!$I:$I,ABNT5101!O:O)</f>
        <v>16</v>
      </c>
      <c r="BD98" s="31" t="str">
        <f t="shared" si="46"/>
        <v>NÃO ATENDE</v>
      </c>
      <c r="BE98" s="32">
        <f t="shared" si="71"/>
        <v>-1</v>
      </c>
      <c r="BF98" s="32">
        <f t="shared" si="72"/>
        <v>-1</v>
      </c>
      <c r="BG98" s="32" t="str">
        <f t="shared" si="47"/>
        <v>-</v>
      </c>
      <c r="BH98" s="34"/>
      <c r="BI98" s="34"/>
      <c r="BJ98" s="34"/>
      <c r="BK98" s="34"/>
      <c r="BL98" s="35"/>
      <c r="BM98" s="34"/>
      <c r="BN98" s="31" t="str">
        <f t="shared" si="48"/>
        <v>NÃO ATENDE</v>
      </c>
      <c r="BO98" s="31" t="str">
        <f t="shared" si="73"/>
        <v>NÃO ATENDE</v>
      </c>
      <c r="BP98" s="31" t="str">
        <f t="shared" si="74"/>
        <v>NÃO ATENDE</v>
      </c>
      <c r="BQ98" s="31" t="str">
        <f t="shared" si="49"/>
        <v>ATENDE</v>
      </c>
      <c r="BR98" s="36" t="str">
        <f t="shared" si="50"/>
        <v>C4</v>
      </c>
      <c r="BS98" s="36" t="str">
        <f t="shared" si="51"/>
        <v>P5</v>
      </c>
      <c r="BT98" s="37">
        <f t="shared" si="52"/>
        <v>-1</v>
      </c>
      <c r="BU98" s="34"/>
      <c r="BV98" s="34"/>
      <c r="BW98" s="36">
        <f>IF(BS98="-","-",_xlfn.XLOOKUP(BS98,ABNT5101!$B$4:$B$9,ABNT5101!$C$4:$C$9))</f>
        <v>5</v>
      </c>
      <c r="BX98" s="36">
        <f>IF(BS98="-","-",_xlfn.XLOOKUP(BS98,ABNT5101!$B$4:$B$9,ABNT5101!$D$4:$D$9))</f>
        <v>1</v>
      </c>
      <c r="BY98" s="31" t="str">
        <f t="shared" si="53"/>
        <v>NÃO ATENDE</v>
      </c>
      <c r="BZ98" s="31" t="str">
        <f t="shared" si="54"/>
        <v>NÃO ATENDE</v>
      </c>
      <c r="CA98" s="31" t="str">
        <f t="shared" si="55"/>
        <v>NÃO ATENDE</v>
      </c>
      <c r="CB98" s="36" t="str">
        <f t="shared" ref="CB98:CB133" si="75">BS98</f>
        <v>P5</v>
      </c>
      <c r="CC98" s="37">
        <f t="shared" si="57"/>
        <v>-1</v>
      </c>
      <c r="CD98" s="38"/>
      <c r="CE98" s="38"/>
      <c r="CF98" s="31">
        <f>IF(CB98="-","-",_xlfn.XLOOKUP(CB98,ABNT5101!$B$4:$B$9,ABNT5101!$C$4:$C$9))</f>
        <v>5</v>
      </c>
      <c r="CG98" s="36">
        <f>IF(CB98="-","-",_xlfn.XLOOKUP(CB98,ABNT5101!$B$4:$B$9,ABNT5101!$D$4:$D$9))</f>
        <v>1</v>
      </c>
      <c r="CH98" s="31" t="str">
        <f t="shared" si="58"/>
        <v>NÃO ATENDE</v>
      </c>
      <c r="CI98" s="31" t="str">
        <f t="shared" si="59"/>
        <v>NÃO ATENDE</v>
      </c>
      <c r="CJ98" s="31" t="str">
        <f t="shared" si="60"/>
        <v>NÃO ATENDE</v>
      </c>
      <c r="CK98" s="39" t="e">
        <f>_xlfn.XLOOKUP(CL98,'Banco de dados'!$B:$B,'Banco de dados'!$D:$D)</f>
        <v>#N/A</v>
      </c>
      <c r="CL98" s="42"/>
      <c r="CM98" s="39" t="e">
        <f>_xlfn.XLOOKUP(CL98,'Banco de dados'!$B:$B,'Banco de dados'!$E:$E)</f>
        <v>#N/A</v>
      </c>
      <c r="CN98" s="39"/>
      <c r="CO98" s="39" t="e">
        <f>IF(CN98="-","-",_xlfn.XLOOKUP(CN98,'Banco de dados'!$B:$B,'Banco de dados'!$E:$E))</f>
        <v>#N/A</v>
      </c>
      <c r="CP98" s="41">
        <f t="shared" si="61"/>
        <v>1</v>
      </c>
      <c r="CQ98" s="39" t="e">
        <f>_xlfn.XLOOKUP(CL98,'Banco de dados'!$B:$B,'Banco de dados'!$H:$H)</f>
        <v>#N/A</v>
      </c>
      <c r="CR98" s="39" t="e">
        <f t="array" aca="1" ref="CR98" ca="1">_xludf.xlookup(CN98,'Banco de dados'!$B:$B,'Banco de dados'!$H:$H)</f>
        <v>#NAME?</v>
      </c>
      <c r="CS98" s="39" t="e">
        <f t="array" aca="1" ref="CS98" ca="1">_xludf.xlookup(CL98,'Banco de dados'!$B:$B,'Banco de dados'!$F:$F)</f>
        <v>#NAME?</v>
      </c>
      <c r="CT98" s="39" t="e">
        <f t="array" aca="1" ref="CT98" ca="1">_xludf.xlookup(CN98,'Banco de dados'!$B:$B,'Banco de dados'!$F:$F)</f>
        <v>#NAME?</v>
      </c>
      <c r="CU98" s="42"/>
      <c r="CV98" s="42"/>
      <c r="CW98" s="39" t="str">
        <f>IF(AJ98=0.5,"Suporte",IF(AND(AJ98&gt;='Braços de IP'!$B$9,AJ98&lt;='Braços de IP'!$D$9),'Braços de IP'!$E$9,IF(AND(AJ98&gt;='Braços de IP'!$B$10,AJ98&lt;='Braços de IP'!$D$10),'Braços de IP'!$E$10,IF(AND(AJ98&gt;='Braços de IP'!$B$11,AJ98&lt;='Braços de IP'!$D$11),'Braços de IP'!$E$11,IF(AND(AJ98&gt;='Braços de IP'!$B$12,AJ98&lt;='Braços de IP'!$D$12),'Braços de IP'!$E$12,IF(AND(AJ98&gt;='Braços de IP'!$B$13,AJ98&lt;='Braços de IP'!$D$13),'Braços de IP'!$E$13,IF(AND(AJ98&gt;='Braços de IP'!$B$14,AJ98&lt;='Braços de IP'!$D$14),'Braços de IP'!$E$14,"ERRO")))))))</f>
        <v>Longo I</v>
      </c>
      <c r="CX98" s="42"/>
      <c r="CY98" s="39" t="str">
        <f>IF($CX98="","",VLOOKUP($CX98,'Braços de IP'!$E$9:$I$15,2,0))</f>
        <v/>
      </c>
      <c r="CZ98" s="43" t="str">
        <f>IF($CX98="","",VLOOKUP($CX98,'Braços de IP'!$E$9:$I$15,5,0))</f>
        <v/>
      </c>
      <c r="DA98" s="39"/>
      <c r="DB98" s="39"/>
      <c r="DC98" s="39"/>
      <c r="DD98" s="39"/>
      <c r="DE98" s="39"/>
      <c r="DF98" s="39"/>
      <c r="DG98" s="44" t="e">
        <f t="shared" si="62"/>
        <v>#N/A</v>
      </c>
      <c r="DH98" s="45">
        <f t="shared" si="63"/>
        <v>87</v>
      </c>
      <c r="DI98" s="44" t="e">
        <f t="shared" si="64"/>
        <v>#N/A</v>
      </c>
      <c r="DJ98" s="46" t="e">
        <f t="shared" si="65"/>
        <v>#N/A</v>
      </c>
      <c r="DK98" s="47"/>
      <c r="DL98" s="48"/>
      <c r="DM98" s="49"/>
      <c r="DN98" s="23" t="s">
        <v>148</v>
      </c>
      <c r="DO98" s="23"/>
      <c r="DP98" s="5"/>
      <c r="DQ98" s="50" t="e">
        <f t="shared" si="66"/>
        <v>#VALUE!</v>
      </c>
      <c r="DR98" s="5"/>
      <c r="DS98" s="5"/>
      <c r="DT98" s="5"/>
      <c r="DU98" s="5"/>
      <c r="DV98" s="5"/>
      <c r="DW98" s="5"/>
    </row>
    <row r="99" spans="1:127" ht="15.75" hidden="1" customHeight="1" x14ac:dyDescent="0.3">
      <c r="B99" s="5"/>
      <c r="C99" s="5"/>
      <c r="D99" s="5"/>
      <c r="E99" s="22" t="s">
        <v>224</v>
      </c>
      <c r="F99" s="22" t="s">
        <v>137</v>
      </c>
      <c r="G99" s="23" t="s">
        <v>225</v>
      </c>
      <c r="H99" s="23">
        <v>-23.410782000000001</v>
      </c>
      <c r="I99" s="23">
        <v>-46.836281</v>
      </c>
      <c r="J99" s="24" t="s">
        <v>160</v>
      </c>
      <c r="K99" s="25"/>
      <c r="L99" s="24" t="s">
        <v>157</v>
      </c>
      <c r="M99" s="24" t="s">
        <v>141</v>
      </c>
      <c r="N99" s="26">
        <v>87</v>
      </c>
      <c r="O99" s="27" t="s">
        <v>142</v>
      </c>
      <c r="P99" s="27" t="s">
        <v>143</v>
      </c>
      <c r="Q99" s="26">
        <f t="shared" si="42"/>
        <v>174</v>
      </c>
      <c r="R99" s="27">
        <v>2</v>
      </c>
      <c r="S99" s="28">
        <v>3</v>
      </c>
      <c r="T99" s="28">
        <v>6.5</v>
      </c>
      <c r="U99" s="23"/>
      <c r="V99" s="23"/>
      <c r="W99" s="29"/>
      <c r="X99" s="28">
        <v>2</v>
      </c>
      <c r="Y99" s="27"/>
      <c r="Z99" s="27"/>
      <c r="AA99" s="27"/>
      <c r="AB99" s="27"/>
      <c r="AC99" s="27"/>
      <c r="AD99" s="27" t="s">
        <v>144</v>
      </c>
      <c r="AE99" s="27" t="s">
        <v>145</v>
      </c>
      <c r="AF99" s="27">
        <v>27.2</v>
      </c>
      <c r="AG99" s="27">
        <v>7.4</v>
      </c>
      <c r="AH99" s="27">
        <v>1</v>
      </c>
      <c r="AI99" s="27">
        <v>0.15</v>
      </c>
      <c r="AJ99" s="27">
        <v>3</v>
      </c>
      <c r="AK99" s="27">
        <f t="shared" si="43"/>
        <v>2.85</v>
      </c>
      <c r="AL99" s="27" t="s">
        <v>143</v>
      </c>
      <c r="AM99" s="27" t="s">
        <v>143</v>
      </c>
      <c r="AN99" s="27"/>
      <c r="AO99" s="27">
        <f t="shared" si="44"/>
        <v>2</v>
      </c>
      <c r="AP99" s="27"/>
      <c r="AQ99" s="27"/>
      <c r="AR99" s="27"/>
      <c r="AS99" s="27"/>
      <c r="AT99" s="27"/>
      <c r="AU99" s="27"/>
      <c r="AV99" s="27">
        <f t="shared" si="45"/>
        <v>0</v>
      </c>
      <c r="AW99" s="27"/>
      <c r="AX99" s="28">
        <f>VLOOKUP(J99,ABNT5101!$I$3:$J$9,2)</f>
        <v>10</v>
      </c>
      <c r="AY99" s="28">
        <f>VLOOKUP(J99,ABNT5101!$I$3:$M$9,5)</f>
        <v>0.18</v>
      </c>
      <c r="AZ99" s="28" t="str">
        <f>_xlfn.XLOOKUP(J99,ABNT5101!I:I,ABNT5101!L:L)</f>
        <v>-</v>
      </c>
      <c r="BA99" s="28">
        <f>_xlfn.XLOOKUP(J99,ABNT5101!$I:$I,ABNT5101!M:M)</f>
        <v>0.18</v>
      </c>
      <c r="BB99" s="28" t="str">
        <f>_xlfn.XLOOKUP(J99,ABNT5101!$I:$I,ABNT5101!N:N)</f>
        <v>-</v>
      </c>
      <c r="BC99" s="28">
        <f>_xlfn.XLOOKUP(J99,ABNT5101!$I:$I,ABNT5101!O:O)</f>
        <v>16</v>
      </c>
      <c r="BD99" s="31" t="str">
        <f t="shared" si="46"/>
        <v>NÃO ATENDE</v>
      </c>
      <c r="BE99" s="32">
        <f t="shared" si="71"/>
        <v>-1</v>
      </c>
      <c r="BF99" s="32">
        <f t="shared" si="72"/>
        <v>-1</v>
      </c>
      <c r="BG99" s="32" t="str">
        <f t="shared" si="47"/>
        <v>-</v>
      </c>
      <c r="BH99" s="34"/>
      <c r="BI99" s="34"/>
      <c r="BJ99" s="34"/>
      <c r="BK99" s="34"/>
      <c r="BL99" s="35"/>
      <c r="BM99" s="34"/>
      <c r="BN99" s="31" t="str">
        <f t="shared" si="48"/>
        <v>NÃO ATENDE</v>
      </c>
      <c r="BO99" s="31" t="str">
        <f t="shared" si="73"/>
        <v>NÃO ATENDE</v>
      </c>
      <c r="BP99" s="31" t="str">
        <f t="shared" si="74"/>
        <v>NÃO ATENDE</v>
      </c>
      <c r="BQ99" s="31" t="str">
        <f t="shared" si="49"/>
        <v>ATENDE</v>
      </c>
      <c r="BR99" s="36" t="str">
        <f t="shared" si="50"/>
        <v>C4</v>
      </c>
      <c r="BS99" s="36" t="str">
        <f t="shared" si="51"/>
        <v>P5</v>
      </c>
      <c r="BT99" s="37">
        <f t="shared" si="52"/>
        <v>-1</v>
      </c>
      <c r="BU99" s="34"/>
      <c r="BV99" s="34"/>
      <c r="BW99" s="36">
        <f>IF(BS99="-","-",_xlfn.XLOOKUP(BS99,ABNT5101!$B$4:$B$9,ABNT5101!$C$4:$C$9))</f>
        <v>5</v>
      </c>
      <c r="BX99" s="36">
        <f>IF(BS99="-","-",_xlfn.XLOOKUP(BS99,ABNT5101!$B$4:$B$9,ABNT5101!$D$4:$D$9))</f>
        <v>1</v>
      </c>
      <c r="BY99" s="31" t="str">
        <f t="shared" si="53"/>
        <v>NÃO ATENDE</v>
      </c>
      <c r="BZ99" s="31" t="str">
        <f t="shared" si="54"/>
        <v>NÃO ATENDE</v>
      </c>
      <c r="CA99" s="31" t="str">
        <f t="shared" si="55"/>
        <v>NÃO ATENDE</v>
      </c>
      <c r="CB99" s="36" t="str">
        <f t="shared" si="75"/>
        <v>P5</v>
      </c>
      <c r="CC99" s="37">
        <f t="shared" si="57"/>
        <v>-1</v>
      </c>
      <c r="CD99" s="38"/>
      <c r="CE99" s="38"/>
      <c r="CF99" s="31">
        <f>IF(CB99="-","-",_xlfn.XLOOKUP(CB99,ABNT5101!$B$4:$B$9,ABNT5101!$C$4:$C$9))</f>
        <v>5</v>
      </c>
      <c r="CG99" s="36">
        <f>IF(CB99="-","-",_xlfn.XLOOKUP(CB99,ABNT5101!$B$4:$B$9,ABNT5101!$D$4:$D$9))</f>
        <v>1</v>
      </c>
      <c r="CH99" s="31" t="str">
        <f t="shared" si="58"/>
        <v>NÃO ATENDE</v>
      </c>
      <c r="CI99" s="31" t="str">
        <f t="shared" si="59"/>
        <v>NÃO ATENDE</v>
      </c>
      <c r="CJ99" s="31" t="str">
        <f t="shared" si="60"/>
        <v>NÃO ATENDE</v>
      </c>
      <c r="CK99" s="39" t="e">
        <f>_xlfn.XLOOKUP(CL99,'Banco de dados'!$B:$B,'Banco de dados'!$D:$D)</f>
        <v>#N/A</v>
      </c>
      <c r="CL99" s="42"/>
      <c r="CM99" s="39" t="e">
        <f>_xlfn.XLOOKUP(CL99,'Banco de dados'!$B:$B,'Banco de dados'!$E:$E)</f>
        <v>#N/A</v>
      </c>
      <c r="CN99" s="39"/>
      <c r="CO99" s="39" t="e">
        <f>IF(CN99="-","-",_xlfn.XLOOKUP(CN99,'Banco de dados'!$B:$B,'Banco de dados'!$E:$E))</f>
        <v>#N/A</v>
      </c>
      <c r="CP99" s="41">
        <f t="shared" si="61"/>
        <v>1</v>
      </c>
      <c r="CQ99" s="39" t="e">
        <f>_xlfn.XLOOKUP(CL99,'Banco de dados'!$B:$B,'Banco de dados'!$H:$H)</f>
        <v>#N/A</v>
      </c>
      <c r="CR99" s="39" t="e">
        <f t="array" aca="1" ref="CR99" ca="1">_xludf.xlookup(CN99,'Banco de dados'!$B:$B,'Banco de dados'!$H:$H)</f>
        <v>#NAME?</v>
      </c>
      <c r="CS99" s="39" t="e">
        <f t="array" aca="1" ref="CS99" ca="1">_xludf.xlookup(CL99,'Banco de dados'!$B:$B,'Banco de dados'!$F:$F)</f>
        <v>#NAME?</v>
      </c>
      <c r="CT99" s="39" t="e">
        <f t="array" aca="1" ref="CT99" ca="1">_xludf.xlookup(CN99,'Banco de dados'!$B:$B,'Banco de dados'!$F:$F)</f>
        <v>#NAME?</v>
      </c>
      <c r="CU99" s="42"/>
      <c r="CV99" s="42"/>
      <c r="CW99" s="39" t="str">
        <f>IF(AJ99=0.5,"Suporte",IF(AND(AJ99&gt;='Braços de IP'!$B$9,AJ99&lt;='Braços de IP'!$D$9),'Braços de IP'!$E$9,IF(AND(AJ99&gt;='Braços de IP'!$B$10,AJ99&lt;='Braços de IP'!$D$10),'Braços de IP'!$E$10,IF(AND(AJ99&gt;='Braços de IP'!$B$11,AJ99&lt;='Braços de IP'!$D$11),'Braços de IP'!$E$11,IF(AND(AJ99&gt;='Braços de IP'!$B$12,AJ99&lt;='Braços de IP'!$D$12),'Braços de IP'!$E$12,IF(AND(AJ99&gt;='Braços de IP'!$B$13,AJ99&lt;='Braços de IP'!$D$13),'Braços de IP'!$E$13,IF(AND(AJ99&gt;='Braços de IP'!$B$14,AJ99&lt;='Braços de IP'!$D$14),'Braços de IP'!$E$14,"ERRO")))))))</f>
        <v>Longo I</v>
      </c>
      <c r="CX99" s="42"/>
      <c r="CY99" s="39" t="str">
        <f>IF($CX99="","",VLOOKUP($CX99,'Braços de IP'!$E$9:$I$15,2,0))</f>
        <v/>
      </c>
      <c r="CZ99" s="43" t="str">
        <f>IF($CX99="","",VLOOKUP($CX99,'Braços de IP'!$E$9:$I$15,5,0))</f>
        <v/>
      </c>
      <c r="DA99" s="39"/>
      <c r="DB99" s="39"/>
      <c r="DC99" s="39"/>
      <c r="DD99" s="39"/>
      <c r="DE99" s="39"/>
      <c r="DF99" s="39"/>
      <c r="DG99" s="44" t="e">
        <f t="shared" si="62"/>
        <v>#N/A</v>
      </c>
      <c r="DH99" s="45">
        <f t="shared" si="63"/>
        <v>87</v>
      </c>
      <c r="DI99" s="44" t="e">
        <f t="shared" si="64"/>
        <v>#N/A</v>
      </c>
      <c r="DJ99" s="46" t="e">
        <f t="shared" si="65"/>
        <v>#N/A</v>
      </c>
      <c r="DK99" s="47"/>
      <c r="DL99" s="48"/>
      <c r="DM99" s="49"/>
      <c r="DN99" s="23" t="s">
        <v>148</v>
      </c>
      <c r="DO99" s="23"/>
      <c r="DP99" s="5"/>
      <c r="DQ99" s="50" t="e">
        <f t="shared" si="66"/>
        <v>#VALUE!</v>
      </c>
      <c r="DR99" s="5"/>
      <c r="DS99" s="5"/>
      <c r="DT99" s="5"/>
      <c r="DU99" s="5"/>
      <c r="DV99" s="5"/>
      <c r="DW99" s="5"/>
    </row>
    <row r="100" spans="1:127" ht="15.75" hidden="1" customHeight="1" x14ac:dyDescent="0.3">
      <c r="B100" s="5"/>
      <c r="C100" s="5"/>
      <c r="D100" s="5"/>
      <c r="E100" s="22" t="s">
        <v>224</v>
      </c>
      <c r="F100" s="22" t="s">
        <v>137</v>
      </c>
      <c r="G100" s="23" t="s">
        <v>225</v>
      </c>
      <c r="H100" s="23">
        <v>-23.410782000000001</v>
      </c>
      <c r="I100" s="23">
        <v>-46.836281</v>
      </c>
      <c r="J100" s="24" t="s">
        <v>160</v>
      </c>
      <c r="K100" s="25"/>
      <c r="L100" s="24" t="s">
        <v>157</v>
      </c>
      <c r="M100" s="24" t="s">
        <v>141</v>
      </c>
      <c r="N100" s="26">
        <v>87</v>
      </c>
      <c r="O100" s="27" t="s">
        <v>142</v>
      </c>
      <c r="P100" s="27" t="s">
        <v>143</v>
      </c>
      <c r="Q100" s="26">
        <f t="shared" si="42"/>
        <v>174</v>
      </c>
      <c r="R100" s="27">
        <v>2</v>
      </c>
      <c r="S100" s="28">
        <v>3</v>
      </c>
      <c r="T100" s="28">
        <v>6.5</v>
      </c>
      <c r="U100" s="23"/>
      <c r="V100" s="23"/>
      <c r="W100" s="29"/>
      <c r="X100" s="28">
        <v>2</v>
      </c>
      <c r="Y100" s="27"/>
      <c r="Z100" s="27"/>
      <c r="AA100" s="27"/>
      <c r="AB100" s="27"/>
      <c r="AC100" s="27"/>
      <c r="AD100" s="27" t="s">
        <v>144</v>
      </c>
      <c r="AE100" s="27" t="s">
        <v>145</v>
      </c>
      <c r="AF100" s="27">
        <v>27.2</v>
      </c>
      <c r="AG100" s="27">
        <v>7.4</v>
      </c>
      <c r="AH100" s="27">
        <v>1</v>
      </c>
      <c r="AI100" s="27">
        <v>0.15</v>
      </c>
      <c r="AJ100" s="27">
        <v>3</v>
      </c>
      <c r="AK100" s="27">
        <f t="shared" si="43"/>
        <v>2.85</v>
      </c>
      <c r="AL100" s="27" t="s">
        <v>143</v>
      </c>
      <c r="AM100" s="27" t="s">
        <v>143</v>
      </c>
      <c r="AN100" s="27"/>
      <c r="AO100" s="27">
        <f t="shared" si="44"/>
        <v>2</v>
      </c>
      <c r="AP100" s="27"/>
      <c r="AQ100" s="27"/>
      <c r="AR100" s="27"/>
      <c r="AS100" s="27"/>
      <c r="AT100" s="27"/>
      <c r="AU100" s="27"/>
      <c r="AV100" s="27">
        <f t="shared" si="45"/>
        <v>0</v>
      </c>
      <c r="AW100" s="27"/>
      <c r="AX100" s="28">
        <f>VLOOKUP(J100,ABNT5101!$I$3:$J$9,2)</f>
        <v>10</v>
      </c>
      <c r="AY100" s="28">
        <f>VLOOKUP(J100,ABNT5101!$I$3:$M$9,5)</f>
        <v>0.18</v>
      </c>
      <c r="AZ100" s="28" t="str">
        <f>_xlfn.XLOOKUP(J100,ABNT5101!I:I,ABNT5101!L:L)</f>
        <v>-</v>
      </c>
      <c r="BA100" s="28">
        <f>_xlfn.XLOOKUP(J100,ABNT5101!$I:$I,ABNT5101!M:M)</f>
        <v>0.18</v>
      </c>
      <c r="BB100" s="28" t="str">
        <f>_xlfn.XLOOKUP(J100,ABNT5101!$I:$I,ABNT5101!N:N)</f>
        <v>-</v>
      </c>
      <c r="BC100" s="28">
        <f>_xlfn.XLOOKUP(J100,ABNT5101!$I:$I,ABNT5101!O:O)</f>
        <v>16</v>
      </c>
      <c r="BD100" s="31" t="str">
        <f t="shared" si="46"/>
        <v>NÃO ATENDE</v>
      </c>
      <c r="BE100" s="32">
        <f t="shared" si="71"/>
        <v>-1</v>
      </c>
      <c r="BF100" s="32">
        <f t="shared" si="72"/>
        <v>-1</v>
      </c>
      <c r="BG100" s="32" t="str">
        <f t="shared" si="47"/>
        <v>-</v>
      </c>
      <c r="BH100" s="34"/>
      <c r="BI100" s="34"/>
      <c r="BJ100" s="34"/>
      <c r="BK100" s="34"/>
      <c r="BL100" s="35"/>
      <c r="BM100" s="34"/>
      <c r="BN100" s="31" t="str">
        <f t="shared" si="48"/>
        <v>NÃO ATENDE</v>
      </c>
      <c r="BO100" s="31" t="str">
        <f t="shared" si="73"/>
        <v>NÃO ATENDE</v>
      </c>
      <c r="BP100" s="31" t="str">
        <f t="shared" si="74"/>
        <v>NÃO ATENDE</v>
      </c>
      <c r="BQ100" s="31" t="str">
        <f t="shared" si="49"/>
        <v>ATENDE</v>
      </c>
      <c r="BR100" s="36" t="str">
        <f t="shared" si="50"/>
        <v>C4</v>
      </c>
      <c r="BS100" s="36" t="str">
        <f t="shared" si="51"/>
        <v>P5</v>
      </c>
      <c r="BT100" s="37">
        <f t="shared" si="52"/>
        <v>-1</v>
      </c>
      <c r="BU100" s="34"/>
      <c r="BV100" s="34"/>
      <c r="BW100" s="36">
        <f>IF(BS100="-","-",_xlfn.XLOOKUP(BS100,ABNT5101!$B$4:$B$9,ABNT5101!$C$4:$C$9))</f>
        <v>5</v>
      </c>
      <c r="BX100" s="36">
        <f>IF(BS100="-","-",_xlfn.XLOOKUP(BS100,ABNT5101!$B$4:$B$9,ABNT5101!$D$4:$D$9))</f>
        <v>1</v>
      </c>
      <c r="BY100" s="31" t="str">
        <f t="shared" si="53"/>
        <v>NÃO ATENDE</v>
      </c>
      <c r="BZ100" s="31" t="str">
        <f t="shared" si="54"/>
        <v>NÃO ATENDE</v>
      </c>
      <c r="CA100" s="31" t="str">
        <f t="shared" si="55"/>
        <v>NÃO ATENDE</v>
      </c>
      <c r="CB100" s="36" t="str">
        <f t="shared" si="75"/>
        <v>P5</v>
      </c>
      <c r="CC100" s="37">
        <f t="shared" si="57"/>
        <v>-1</v>
      </c>
      <c r="CD100" s="38"/>
      <c r="CE100" s="38"/>
      <c r="CF100" s="31">
        <f>IF(CB100="-","-",_xlfn.XLOOKUP(CB100,ABNT5101!$B$4:$B$9,ABNT5101!$C$4:$C$9))</f>
        <v>5</v>
      </c>
      <c r="CG100" s="36">
        <f>IF(CB100="-","-",_xlfn.XLOOKUP(CB100,ABNT5101!$B$4:$B$9,ABNT5101!$D$4:$D$9))</f>
        <v>1</v>
      </c>
      <c r="CH100" s="31" t="str">
        <f t="shared" si="58"/>
        <v>NÃO ATENDE</v>
      </c>
      <c r="CI100" s="31" t="str">
        <f t="shared" si="59"/>
        <v>NÃO ATENDE</v>
      </c>
      <c r="CJ100" s="31" t="str">
        <f t="shared" si="60"/>
        <v>NÃO ATENDE</v>
      </c>
      <c r="CK100" s="39" t="e">
        <f>_xlfn.XLOOKUP(CL100,'Banco de dados'!$B:$B,'Banco de dados'!$D:$D)</f>
        <v>#N/A</v>
      </c>
      <c r="CL100" s="42"/>
      <c r="CM100" s="39" t="e">
        <f>_xlfn.XLOOKUP(CL100,'Banco de dados'!$B:$B,'Banco de dados'!$E:$E)</f>
        <v>#N/A</v>
      </c>
      <c r="CN100" s="39"/>
      <c r="CO100" s="39" t="e">
        <f>IF(CN100="-","-",_xlfn.XLOOKUP(CN100,'Banco de dados'!$B:$B,'Banco de dados'!$E:$E))</f>
        <v>#N/A</v>
      </c>
      <c r="CP100" s="41">
        <f t="shared" si="61"/>
        <v>1</v>
      </c>
      <c r="CQ100" s="39" t="e">
        <f>_xlfn.XLOOKUP(CL100,'Banco de dados'!$B:$B,'Banco de dados'!$H:$H)</f>
        <v>#N/A</v>
      </c>
      <c r="CR100" s="39" t="e">
        <f t="array" aca="1" ref="CR100" ca="1">_xludf.xlookup(CN100,'Banco de dados'!$B:$B,'Banco de dados'!$H:$H)</f>
        <v>#NAME?</v>
      </c>
      <c r="CS100" s="39" t="e">
        <f t="array" aca="1" ref="CS100" ca="1">_xludf.xlookup(CL100,'Banco de dados'!$B:$B,'Banco de dados'!$F:$F)</f>
        <v>#NAME?</v>
      </c>
      <c r="CT100" s="39" t="e">
        <f t="array" aca="1" ref="CT100" ca="1">_xludf.xlookup(CN100,'Banco de dados'!$B:$B,'Banco de dados'!$F:$F)</f>
        <v>#NAME?</v>
      </c>
      <c r="CU100" s="42"/>
      <c r="CV100" s="42"/>
      <c r="CW100" s="39" t="str">
        <f>IF(AJ100=0.5,"Suporte",IF(AND(AJ100&gt;='Braços de IP'!$B$9,AJ100&lt;='Braços de IP'!$D$9),'Braços de IP'!$E$9,IF(AND(AJ100&gt;='Braços de IP'!$B$10,AJ100&lt;='Braços de IP'!$D$10),'Braços de IP'!$E$10,IF(AND(AJ100&gt;='Braços de IP'!$B$11,AJ100&lt;='Braços de IP'!$D$11),'Braços de IP'!$E$11,IF(AND(AJ100&gt;='Braços de IP'!$B$12,AJ100&lt;='Braços de IP'!$D$12),'Braços de IP'!$E$12,IF(AND(AJ100&gt;='Braços de IP'!$B$13,AJ100&lt;='Braços de IP'!$D$13),'Braços de IP'!$E$13,IF(AND(AJ100&gt;='Braços de IP'!$B$14,AJ100&lt;='Braços de IP'!$D$14),'Braços de IP'!$E$14,"ERRO")))))))</f>
        <v>Longo I</v>
      </c>
      <c r="CX100" s="42"/>
      <c r="CY100" s="39" t="str">
        <f>IF($CX100="","",VLOOKUP($CX100,'Braços de IP'!$E$9:$I$15,2,0))</f>
        <v/>
      </c>
      <c r="CZ100" s="43" t="str">
        <f>IF($CX100="","",VLOOKUP($CX100,'Braços de IP'!$E$9:$I$15,5,0))</f>
        <v/>
      </c>
      <c r="DA100" s="39"/>
      <c r="DB100" s="39"/>
      <c r="DC100" s="39"/>
      <c r="DD100" s="39"/>
      <c r="DE100" s="39"/>
      <c r="DF100" s="39"/>
      <c r="DG100" s="44" t="e">
        <f t="shared" si="62"/>
        <v>#N/A</v>
      </c>
      <c r="DH100" s="45">
        <f t="shared" si="63"/>
        <v>87</v>
      </c>
      <c r="DI100" s="44" t="e">
        <f t="shared" si="64"/>
        <v>#N/A</v>
      </c>
      <c r="DJ100" s="46" t="e">
        <f t="shared" si="65"/>
        <v>#N/A</v>
      </c>
      <c r="DK100" s="47"/>
      <c r="DL100" s="48"/>
      <c r="DM100" s="49"/>
      <c r="DN100" s="23" t="s">
        <v>148</v>
      </c>
      <c r="DO100" s="23"/>
      <c r="DP100" s="5"/>
      <c r="DQ100" s="50" t="e">
        <f t="shared" si="66"/>
        <v>#VALUE!</v>
      </c>
      <c r="DR100" s="5"/>
      <c r="DS100" s="5"/>
      <c r="DT100" s="5"/>
      <c r="DU100" s="5"/>
      <c r="DV100" s="5"/>
      <c r="DW100" s="5"/>
    </row>
    <row r="101" spans="1:127" ht="15.75" hidden="1" customHeight="1" x14ac:dyDescent="0.3">
      <c r="B101" s="5"/>
      <c r="C101" s="5"/>
      <c r="D101" s="5"/>
      <c r="E101" s="22" t="s">
        <v>226</v>
      </c>
      <c r="F101" s="22" t="s">
        <v>150</v>
      </c>
      <c r="G101" s="23" t="s">
        <v>227</v>
      </c>
      <c r="H101" s="23">
        <v>-23.400580999999999</v>
      </c>
      <c r="I101" s="23">
        <v>-46.858960000000003</v>
      </c>
      <c r="J101" s="24" t="s">
        <v>223</v>
      </c>
      <c r="K101" s="25"/>
      <c r="L101" s="24" t="s">
        <v>152</v>
      </c>
      <c r="M101" s="24" t="s">
        <v>141</v>
      </c>
      <c r="N101" s="26">
        <v>90</v>
      </c>
      <c r="O101" s="27" t="s">
        <v>142</v>
      </c>
      <c r="P101" s="27" t="s">
        <v>143</v>
      </c>
      <c r="Q101" s="26">
        <f t="shared" si="42"/>
        <v>180</v>
      </c>
      <c r="R101" s="27">
        <v>1</v>
      </c>
      <c r="S101" s="28" t="s">
        <v>153</v>
      </c>
      <c r="T101" s="28">
        <v>10.4</v>
      </c>
      <c r="U101" s="23"/>
      <c r="V101" s="23"/>
      <c r="W101" s="29"/>
      <c r="X101" s="28" t="s">
        <v>153</v>
      </c>
      <c r="Y101" s="27"/>
      <c r="Z101" s="27"/>
      <c r="AA101" s="27"/>
      <c r="AB101" s="27"/>
      <c r="AC101" s="27"/>
      <c r="AD101" s="27" t="s">
        <v>144</v>
      </c>
      <c r="AE101" s="27" t="s">
        <v>145</v>
      </c>
      <c r="AF101" s="27">
        <v>37.299999999999997</v>
      </c>
      <c r="AG101" s="27">
        <v>8.1999999999999993</v>
      </c>
      <c r="AH101" s="27">
        <v>1</v>
      </c>
      <c r="AI101" s="27">
        <v>0.2</v>
      </c>
      <c r="AJ101" s="27">
        <v>2.6</v>
      </c>
      <c r="AK101" s="27">
        <f t="shared" si="43"/>
        <v>2.4</v>
      </c>
      <c r="AL101" s="27" t="s">
        <v>143</v>
      </c>
      <c r="AM101" s="27" t="s">
        <v>143</v>
      </c>
      <c r="AN101" s="27"/>
      <c r="AO101" s="27">
        <f t="shared" si="44"/>
        <v>2</v>
      </c>
      <c r="AP101" s="27"/>
      <c r="AQ101" s="27"/>
      <c r="AR101" s="27"/>
      <c r="AS101" s="27"/>
      <c r="AT101" s="27"/>
      <c r="AU101" s="27"/>
      <c r="AV101" s="27">
        <f t="shared" si="45"/>
        <v>0</v>
      </c>
      <c r="AW101" s="27"/>
      <c r="AX101" s="28">
        <f>VLOOKUP(J101,ABNT5101!$I$3:$J$9,2)</f>
        <v>15</v>
      </c>
      <c r="AY101" s="28">
        <f>VLOOKUP(J101,ABNT5101!$I$3:$M$9,5)</f>
        <v>0.18</v>
      </c>
      <c r="AZ101" s="28" t="str">
        <f>_xlfn.XLOOKUP(J101,ABNT5101!I:I,ABNT5101!L:L)</f>
        <v>-</v>
      </c>
      <c r="BA101" s="28">
        <f>_xlfn.XLOOKUP(J101,ABNT5101!$I:$I,ABNT5101!M:M)</f>
        <v>0.18</v>
      </c>
      <c r="BB101" s="28" t="str">
        <f>_xlfn.XLOOKUP(J101,ABNT5101!$I:$I,ABNT5101!N:N)</f>
        <v>-</v>
      </c>
      <c r="BC101" s="28">
        <f>_xlfn.XLOOKUP(J101,ABNT5101!$I:$I,ABNT5101!O:O)</f>
        <v>15</v>
      </c>
      <c r="BD101" s="31" t="str">
        <f t="shared" si="46"/>
        <v>NÃO ATENDE</v>
      </c>
      <c r="BE101" s="32">
        <f t="shared" si="71"/>
        <v>-1</v>
      </c>
      <c r="BF101" s="32">
        <f t="shared" si="72"/>
        <v>-1</v>
      </c>
      <c r="BG101" s="32" t="str">
        <f t="shared" si="47"/>
        <v>-</v>
      </c>
      <c r="BH101" s="34"/>
      <c r="BI101" s="34"/>
      <c r="BJ101" s="34"/>
      <c r="BK101" s="34"/>
      <c r="BL101" s="35"/>
      <c r="BM101" s="34"/>
      <c r="BN101" s="31" t="str">
        <f t="shared" si="48"/>
        <v>NÃO ATENDE</v>
      </c>
      <c r="BO101" s="31" t="str">
        <f t="shared" si="73"/>
        <v>NÃO ATENDE</v>
      </c>
      <c r="BP101" s="31" t="str">
        <f t="shared" si="74"/>
        <v>NÃO ATENDE</v>
      </c>
      <c r="BQ101" s="31" t="str">
        <f t="shared" si="49"/>
        <v>ATENDE</v>
      </c>
      <c r="BR101" s="36" t="str">
        <f t="shared" si="50"/>
        <v>C3</v>
      </c>
      <c r="BS101" s="36" t="str">
        <f t="shared" si="51"/>
        <v>Sem Passeio</v>
      </c>
      <c r="BT101" s="37" t="e">
        <f t="shared" si="52"/>
        <v>#N/A</v>
      </c>
      <c r="BU101" s="34"/>
      <c r="BV101" s="34"/>
      <c r="BW101" s="36" t="e">
        <f>IF(BS101="-","-",_xlfn.XLOOKUP(BS101,ABNT5101!$B$4:$B$9,ABNT5101!$C$4:$C$9))</f>
        <v>#N/A</v>
      </c>
      <c r="BX101" s="36" t="e">
        <f>IF(BS101="-","-",_xlfn.XLOOKUP(BS101,ABNT5101!$B$4:$B$9,ABNT5101!$D$4:$D$9))</f>
        <v>#N/A</v>
      </c>
      <c r="BY101" s="31" t="e">
        <f t="shared" si="53"/>
        <v>#N/A</v>
      </c>
      <c r="BZ101" s="31" t="e">
        <f t="shared" si="54"/>
        <v>#N/A</v>
      </c>
      <c r="CA101" s="31" t="e">
        <f t="shared" si="55"/>
        <v>#N/A</v>
      </c>
      <c r="CB101" s="36" t="str">
        <f t="shared" si="75"/>
        <v>Sem Passeio</v>
      </c>
      <c r="CC101" s="37" t="e">
        <f t="shared" si="57"/>
        <v>#N/A</v>
      </c>
      <c r="CD101" s="38"/>
      <c r="CE101" s="38"/>
      <c r="CF101" s="31" t="e">
        <f>IF(CB101="-","-",_xlfn.XLOOKUP(CB101,ABNT5101!$B$4:$B$9,ABNT5101!$C$4:$C$9))</f>
        <v>#N/A</v>
      </c>
      <c r="CG101" s="36" t="e">
        <f>IF(CB101="-","-",_xlfn.XLOOKUP(CB101,ABNT5101!$B$4:$B$9,ABNT5101!$D$4:$D$9))</f>
        <v>#N/A</v>
      </c>
      <c r="CH101" s="31" t="e">
        <f t="shared" si="58"/>
        <v>#N/A</v>
      </c>
      <c r="CI101" s="31" t="e">
        <f t="shared" si="59"/>
        <v>#N/A</v>
      </c>
      <c r="CJ101" s="31" t="e">
        <f t="shared" si="60"/>
        <v>#N/A</v>
      </c>
      <c r="CK101" s="39" t="e">
        <f>_xlfn.XLOOKUP(CL101,'Banco de dados'!$B:$B,'Banco de dados'!$D:$D)</f>
        <v>#N/A</v>
      </c>
      <c r="CL101" s="42"/>
      <c r="CM101" s="39" t="e">
        <f>_xlfn.XLOOKUP(CL101,'Banco de dados'!$B:$B,'Banco de dados'!$E:$E)</f>
        <v>#N/A</v>
      </c>
      <c r="CN101" s="39"/>
      <c r="CO101" s="39" t="e">
        <f>IF(CN101="-","-",_xlfn.XLOOKUP(CN101,'Banco de dados'!$B:$B,'Banco de dados'!$E:$E))</f>
        <v>#N/A</v>
      </c>
      <c r="CP101" s="41">
        <f t="shared" si="61"/>
        <v>1</v>
      </c>
      <c r="CQ101" s="39" t="e">
        <f>_xlfn.XLOOKUP(CL101,'Banco de dados'!$B:$B,'Banco de dados'!$H:$H)</f>
        <v>#N/A</v>
      </c>
      <c r="CR101" s="39" t="e">
        <f t="array" aca="1" ref="CR101" ca="1">_xludf.xlookup(CN101,'Banco de dados'!$B:$B,'Banco de dados'!$H:$H)</f>
        <v>#NAME?</v>
      </c>
      <c r="CS101" s="39" t="e">
        <f t="array" aca="1" ref="CS101" ca="1">_xludf.xlookup(CL101,'Banco de dados'!$B:$B,'Banco de dados'!$F:$F)</f>
        <v>#NAME?</v>
      </c>
      <c r="CT101" s="39" t="e">
        <f t="array" aca="1" ref="CT101" ca="1">_xludf.xlookup(CN101,'Banco de dados'!$B:$B,'Banco de dados'!$F:$F)</f>
        <v>#NAME?</v>
      </c>
      <c r="CU101" s="42"/>
      <c r="CV101" s="42"/>
      <c r="CW101" s="39" t="str">
        <f>IF(AJ101=0.5,"Suporte",IF(AND(AJ101&gt;='Braços de IP'!$B$9,AJ101&lt;='Braços de IP'!$D$9),'Braços de IP'!$E$9,IF(AND(AJ101&gt;='Braços de IP'!$B$10,AJ101&lt;='Braços de IP'!$D$10),'Braços de IP'!$E$10,IF(AND(AJ101&gt;='Braços de IP'!$B$11,AJ101&lt;='Braços de IP'!$D$11),'Braços de IP'!$E$11,IF(AND(AJ101&gt;='Braços de IP'!$B$12,AJ101&lt;='Braços de IP'!$D$12),'Braços de IP'!$E$12,IF(AND(AJ101&gt;='Braços de IP'!$B$13,AJ101&lt;='Braços de IP'!$D$13),'Braços de IP'!$E$13,IF(AND(AJ101&gt;='Braços de IP'!$B$14,AJ101&lt;='Braços de IP'!$D$14),'Braços de IP'!$E$14,"ERRO")))))))</f>
        <v>Longo I</v>
      </c>
      <c r="CX101" s="42"/>
      <c r="CY101" s="39" t="str">
        <f>IF($CX101="","",VLOOKUP($CX101,'Braços de IP'!$E$9:$I$15,2,0))</f>
        <v/>
      </c>
      <c r="CZ101" s="43" t="str">
        <f>IF($CX101="","",VLOOKUP($CX101,'Braços de IP'!$E$9:$I$15,5,0))</f>
        <v/>
      </c>
      <c r="DA101" s="39"/>
      <c r="DB101" s="39"/>
      <c r="DC101" s="39"/>
      <c r="DD101" s="39"/>
      <c r="DE101" s="39"/>
      <c r="DF101" s="39"/>
      <c r="DG101" s="44" t="e">
        <f t="shared" si="62"/>
        <v>#N/A</v>
      </c>
      <c r="DH101" s="45">
        <f t="shared" si="63"/>
        <v>90</v>
      </c>
      <c r="DI101" s="44" t="e">
        <f t="shared" si="64"/>
        <v>#N/A</v>
      </c>
      <c r="DJ101" s="46" t="e">
        <f t="shared" si="65"/>
        <v>#N/A</v>
      </c>
      <c r="DK101" s="47"/>
      <c r="DL101" s="48"/>
      <c r="DM101" s="49"/>
      <c r="DN101" s="23" t="s">
        <v>148</v>
      </c>
      <c r="DO101" s="23"/>
      <c r="DP101" s="5"/>
      <c r="DQ101" s="50" t="e">
        <f t="shared" si="66"/>
        <v>#VALUE!</v>
      </c>
      <c r="DR101" s="5"/>
      <c r="DS101" s="5"/>
      <c r="DT101" s="5"/>
      <c r="DU101" s="5"/>
      <c r="DV101" s="5"/>
      <c r="DW101" s="5"/>
    </row>
    <row r="102" spans="1:127" ht="15.75" hidden="1" customHeight="1" x14ac:dyDescent="0.3">
      <c r="B102" s="5"/>
      <c r="C102" s="5"/>
      <c r="D102" s="5"/>
      <c r="E102" s="22" t="s">
        <v>226</v>
      </c>
      <c r="F102" s="22" t="s">
        <v>150</v>
      </c>
      <c r="G102" s="23" t="s">
        <v>227</v>
      </c>
      <c r="H102" s="23">
        <v>-23.400580999999999</v>
      </c>
      <c r="I102" s="23">
        <v>-46.858960000000003</v>
      </c>
      <c r="J102" s="24" t="s">
        <v>223</v>
      </c>
      <c r="K102" s="25"/>
      <c r="L102" s="24" t="s">
        <v>152</v>
      </c>
      <c r="M102" s="24" t="s">
        <v>141</v>
      </c>
      <c r="N102" s="26">
        <v>90</v>
      </c>
      <c r="O102" s="27" t="s">
        <v>142</v>
      </c>
      <c r="P102" s="27" t="s">
        <v>143</v>
      </c>
      <c r="Q102" s="26">
        <f t="shared" si="42"/>
        <v>180</v>
      </c>
      <c r="R102" s="27">
        <v>1</v>
      </c>
      <c r="S102" s="28" t="s">
        <v>153</v>
      </c>
      <c r="T102" s="28">
        <v>10.4</v>
      </c>
      <c r="U102" s="23"/>
      <c r="V102" s="23"/>
      <c r="W102" s="29"/>
      <c r="X102" s="28" t="s">
        <v>153</v>
      </c>
      <c r="Y102" s="27"/>
      <c r="Z102" s="27"/>
      <c r="AA102" s="27"/>
      <c r="AB102" s="27"/>
      <c r="AC102" s="27"/>
      <c r="AD102" s="27" t="s">
        <v>144</v>
      </c>
      <c r="AE102" s="27" t="s">
        <v>145</v>
      </c>
      <c r="AF102" s="27">
        <v>37.299999999999997</v>
      </c>
      <c r="AG102" s="27">
        <v>8.1999999999999993</v>
      </c>
      <c r="AH102" s="27">
        <v>1</v>
      </c>
      <c r="AI102" s="27">
        <v>0.2</v>
      </c>
      <c r="AJ102" s="27">
        <v>2.6</v>
      </c>
      <c r="AK102" s="27">
        <f t="shared" si="43"/>
        <v>2.4</v>
      </c>
      <c r="AL102" s="27" t="s">
        <v>143</v>
      </c>
      <c r="AM102" s="27" t="s">
        <v>143</v>
      </c>
      <c r="AN102" s="27"/>
      <c r="AO102" s="27">
        <f t="shared" si="44"/>
        <v>2</v>
      </c>
      <c r="AP102" s="27"/>
      <c r="AQ102" s="27"/>
      <c r="AR102" s="27"/>
      <c r="AS102" s="27"/>
      <c r="AT102" s="27"/>
      <c r="AU102" s="27"/>
      <c r="AV102" s="27">
        <f t="shared" si="45"/>
        <v>0</v>
      </c>
      <c r="AW102" s="27"/>
      <c r="AX102" s="28">
        <f>VLOOKUP(J102,ABNT5101!$I$3:$J$9,2)</f>
        <v>15</v>
      </c>
      <c r="AY102" s="28">
        <f>VLOOKUP(J102,ABNT5101!$I$3:$M$9,5)</f>
        <v>0.18</v>
      </c>
      <c r="AZ102" s="28" t="str">
        <f>_xlfn.XLOOKUP(J102,ABNT5101!I:I,ABNT5101!L:L)</f>
        <v>-</v>
      </c>
      <c r="BA102" s="28">
        <f>_xlfn.XLOOKUP(J102,ABNT5101!$I:$I,ABNT5101!M:M)</f>
        <v>0.18</v>
      </c>
      <c r="BB102" s="28" t="str">
        <f>_xlfn.XLOOKUP(J102,ABNT5101!$I:$I,ABNT5101!N:N)</f>
        <v>-</v>
      </c>
      <c r="BC102" s="28">
        <f>_xlfn.XLOOKUP(J102,ABNT5101!$I:$I,ABNT5101!O:O)</f>
        <v>15</v>
      </c>
      <c r="BD102" s="31" t="str">
        <f t="shared" si="46"/>
        <v>NÃO ATENDE</v>
      </c>
      <c r="BE102" s="32">
        <f t="shared" si="71"/>
        <v>-1</v>
      </c>
      <c r="BF102" s="32">
        <f t="shared" si="72"/>
        <v>-1</v>
      </c>
      <c r="BG102" s="32" t="str">
        <f t="shared" si="47"/>
        <v>-</v>
      </c>
      <c r="BH102" s="34"/>
      <c r="BI102" s="34"/>
      <c r="BJ102" s="34"/>
      <c r="BK102" s="34"/>
      <c r="BL102" s="35"/>
      <c r="BM102" s="34"/>
      <c r="BN102" s="31" t="str">
        <f t="shared" si="48"/>
        <v>NÃO ATENDE</v>
      </c>
      <c r="BO102" s="31" t="str">
        <f t="shared" si="73"/>
        <v>NÃO ATENDE</v>
      </c>
      <c r="BP102" s="31" t="str">
        <f t="shared" si="74"/>
        <v>NÃO ATENDE</v>
      </c>
      <c r="BQ102" s="31" t="str">
        <f t="shared" si="49"/>
        <v>ATENDE</v>
      </c>
      <c r="BR102" s="36" t="str">
        <f t="shared" si="50"/>
        <v>C3</v>
      </c>
      <c r="BS102" s="36" t="str">
        <f t="shared" si="51"/>
        <v>Sem Passeio</v>
      </c>
      <c r="BT102" s="37" t="e">
        <f t="shared" si="52"/>
        <v>#N/A</v>
      </c>
      <c r="BU102" s="34"/>
      <c r="BV102" s="34"/>
      <c r="BW102" s="36" t="e">
        <f>IF(BS102="-","-",_xlfn.XLOOKUP(BS102,ABNT5101!$B$4:$B$9,ABNT5101!$C$4:$C$9))</f>
        <v>#N/A</v>
      </c>
      <c r="BX102" s="36" t="e">
        <f>IF(BS102="-","-",_xlfn.XLOOKUP(BS102,ABNT5101!$B$4:$B$9,ABNT5101!$D$4:$D$9))</f>
        <v>#N/A</v>
      </c>
      <c r="BY102" s="31" t="e">
        <f t="shared" si="53"/>
        <v>#N/A</v>
      </c>
      <c r="BZ102" s="31" t="e">
        <f t="shared" si="54"/>
        <v>#N/A</v>
      </c>
      <c r="CA102" s="31" t="e">
        <f t="shared" si="55"/>
        <v>#N/A</v>
      </c>
      <c r="CB102" s="36" t="str">
        <f t="shared" si="75"/>
        <v>Sem Passeio</v>
      </c>
      <c r="CC102" s="37" t="e">
        <f t="shared" si="57"/>
        <v>#N/A</v>
      </c>
      <c r="CD102" s="38"/>
      <c r="CE102" s="38"/>
      <c r="CF102" s="31" t="e">
        <f>IF(CB102="-","-",_xlfn.XLOOKUP(CB102,ABNT5101!$B$4:$B$9,ABNT5101!$C$4:$C$9))</f>
        <v>#N/A</v>
      </c>
      <c r="CG102" s="36" t="e">
        <f>IF(CB102="-","-",_xlfn.XLOOKUP(CB102,ABNT5101!$B$4:$B$9,ABNT5101!$D$4:$D$9))</f>
        <v>#N/A</v>
      </c>
      <c r="CH102" s="31" t="e">
        <f t="shared" si="58"/>
        <v>#N/A</v>
      </c>
      <c r="CI102" s="31" t="e">
        <f t="shared" si="59"/>
        <v>#N/A</v>
      </c>
      <c r="CJ102" s="31" t="e">
        <f t="shared" si="60"/>
        <v>#N/A</v>
      </c>
      <c r="CK102" s="39" t="e">
        <f>_xlfn.XLOOKUP(CL102,'Banco de dados'!$B:$B,'Banco de dados'!$D:$D)</f>
        <v>#N/A</v>
      </c>
      <c r="CL102" s="42"/>
      <c r="CM102" s="39" t="e">
        <f>_xlfn.XLOOKUP(CL102,'Banco de dados'!$B:$B,'Banco de dados'!$E:$E)</f>
        <v>#N/A</v>
      </c>
      <c r="CN102" s="39"/>
      <c r="CO102" s="39" t="e">
        <f>IF(CN102="-","-",_xlfn.XLOOKUP(CN102,'Banco de dados'!$B:$B,'Banco de dados'!$E:$E))</f>
        <v>#N/A</v>
      </c>
      <c r="CP102" s="41">
        <f t="shared" si="61"/>
        <v>1</v>
      </c>
      <c r="CQ102" s="39" t="e">
        <f>_xlfn.XLOOKUP(CL102,'Banco de dados'!$B:$B,'Banco de dados'!$H:$H)</f>
        <v>#N/A</v>
      </c>
      <c r="CR102" s="39" t="e">
        <f t="array" aca="1" ref="CR102" ca="1">_xludf.xlookup(CN102,'Banco de dados'!$B:$B,'Banco de dados'!$H:$H)</f>
        <v>#NAME?</v>
      </c>
      <c r="CS102" s="39" t="e">
        <f t="array" aca="1" ref="CS102" ca="1">_xludf.xlookup(CL102,'Banco de dados'!$B:$B,'Banco de dados'!$F:$F)</f>
        <v>#NAME?</v>
      </c>
      <c r="CT102" s="39" t="e">
        <f t="array" aca="1" ref="CT102" ca="1">_xludf.xlookup(CN102,'Banco de dados'!$B:$B,'Banco de dados'!$F:$F)</f>
        <v>#NAME?</v>
      </c>
      <c r="CU102" s="42"/>
      <c r="CV102" s="42"/>
      <c r="CW102" s="39" t="str">
        <f>IF(AJ102=0.5,"Suporte",IF(AND(AJ102&gt;='Braços de IP'!$B$9,AJ102&lt;='Braços de IP'!$D$9),'Braços de IP'!$E$9,IF(AND(AJ102&gt;='Braços de IP'!$B$10,AJ102&lt;='Braços de IP'!$D$10),'Braços de IP'!$E$10,IF(AND(AJ102&gt;='Braços de IP'!$B$11,AJ102&lt;='Braços de IP'!$D$11),'Braços de IP'!$E$11,IF(AND(AJ102&gt;='Braços de IP'!$B$12,AJ102&lt;='Braços de IP'!$D$12),'Braços de IP'!$E$12,IF(AND(AJ102&gt;='Braços de IP'!$B$13,AJ102&lt;='Braços de IP'!$D$13),'Braços de IP'!$E$13,IF(AND(AJ102&gt;='Braços de IP'!$B$14,AJ102&lt;='Braços de IP'!$D$14),'Braços de IP'!$E$14,"ERRO")))))))</f>
        <v>Longo I</v>
      </c>
      <c r="CX102" s="42"/>
      <c r="CY102" s="39" t="str">
        <f>IF($CX102="","",VLOOKUP($CX102,'Braços de IP'!$E$9:$I$15,2,0))</f>
        <v/>
      </c>
      <c r="CZ102" s="43" t="str">
        <f>IF($CX102="","",VLOOKUP($CX102,'Braços de IP'!$E$9:$I$15,5,0))</f>
        <v/>
      </c>
      <c r="DA102" s="39"/>
      <c r="DB102" s="39"/>
      <c r="DC102" s="39"/>
      <c r="DD102" s="39"/>
      <c r="DE102" s="39"/>
      <c r="DF102" s="39"/>
      <c r="DG102" s="44" t="e">
        <f t="shared" si="62"/>
        <v>#N/A</v>
      </c>
      <c r="DH102" s="45">
        <f t="shared" si="63"/>
        <v>90</v>
      </c>
      <c r="DI102" s="44" t="e">
        <f t="shared" si="64"/>
        <v>#N/A</v>
      </c>
      <c r="DJ102" s="46" t="e">
        <f t="shared" si="65"/>
        <v>#N/A</v>
      </c>
      <c r="DK102" s="47"/>
      <c r="DL102" s="48"/>
      <c r="DM102" s="49"/>
      <c r="DN102" s="23" t="s">
        <v>148</v>
      </c>
      <c r="DO102" s="23"/>
      <c r="DP102" s="5"/>
      <c r="DQ102" s="50" t="e">
        <f t="shared" si="66"/>
        <v>#VALUE!</v>
      </c>
      <c r="DR102" s="5"/>
      <c r="DS102" s="5"/>
      <c r="DT102" s="5"/>
      <c r="DU102" s="5"/>
      <c r="DV102" s="5"/>
      <c r="DW102" s="5"/>
    </row>
    <row r="103" spans="1:127" ht="15.75" hidden="1" customHeight="1" x14ac:dyDescent="0.3">
      <c r="B103" s="5"/>
      <c r="C103" s="5"/>
      <c r="D103" s="5"/>
      <c r="E103" s="22" t="s">
        <v>226</v>
      </c>
      <c r="F103" s="22" t="s">
        <v>150</v>
      </c>
      <c r="G103" s="23" t="s">
        <v>227</v>
      </c>
      <c r="H103" s="23">
        <v>-23.400580999999999</v>
      </c>
      <c r="I103" s="23">
        <v>-46.858960000000003</v>
      </c>
      <c r="J103" s="24" t="s">
        <v>223</v>
      </c>
      <c r="K103" s="25"/>
      <c r="L103" s="24" t="s">
        <v>152</v>
      </c>
      <c r="M103" s="24" t="s">
        <v>141</v>
      </c>
      <c r="N103" s="26">
        <v>90</v>
      </c>
      <c r="O103" s="27" t="s">
        <v>142</v>
      </c>
      <c r="P103" s="27" t="s">
        <v>143</v>
      </c>
      <c r="Q103" s="26">
        <f t="shared" si="42"/>
        <v>180</v>
      </c>
      <c r="R103" s="27">
        <v>1</v>
      </c>
      <c r="S103" s="28" t="s">
        <v>153</v>
      </c>
      <c r="T103" s="28">
        <v>10.4</v>
      </c>
      <c r="U103" s="23"/>
      <c r="V103" s="23"/>
      <c r="W103" s="29"/>
      <c r="X103" s="28" t="s">
        <v>153</v>
      </c>
      <c r="Y103" s="27"/>
      <c r="Z103" s="27"/>
      <c r="AA103" s="27"/>
      <c r="AB103" s="27"/>
      <c r="AC103" s="27"/>
      <c r="AD103" s="27" t="s">
        <v>144</v>
      </c>
      <c r="AE103" s="27" t="s">
        <v>145</v>
      </c>
      <c r="AF103" s="27">
        <v>37.299999999999997</v>
      </c>
      <c r="AG103" s="27">
        <v>8.1999999999999993</v>
      </c>
      <c r="AH103" s="27">
        <v>1</v>
      </c>
      <c r="AI103" s="27">
        <v>0.2</v>
      </c>
      <c r="AJ103" s="27">
        <v>2.6</v>
      </c>
      <c r="AK103" s="27">
        <f t="shared" si="43"/>
        <v>2.4</v>
      </c>
      <c r="AL103" s="27" t="s">
        <v>143</v>
      </c>
      <c r="AM103" s="27" t="s">
        <v>143</v>
      </c>
      <c r="AN103" s="27"/>
      <c r="AO103" s="27">
        <f t="shared" si="44"/>
        <v>2</v>
      </c>
      <c r="AP103" s="27"/>
      <c r="AQ103" s="27"/>
      <c r="AR103" s="27"/>
      <c r="AS103" s="27"/>
      <c r="AT103" s="27"/>
      <c r="AU103" s="27"/>
      <c r="AV103" s="27">
        <f t="shared" si="45"/>
        <v>0</v>
      </c>
      <c r="AW103" s="27"/>
      <c r="AX103" s="28">
        <f>VLOOKUP(J103,ABNT5101!$I$3:$J$9,2)</f>
        <v>15</v>
      </c>
      <c r="AY103" s="28">
        <f>VLOOKUP(J103,ABNT5101!$I$3:$M$9,5)</f>
        <v>0.18</v>
      </c>
      <c r="AZ103" s="28" t="str">
        <f>_xlfn.XLOOKUP(J103,ABNT5101!I:I,ABNT5101!L:L)</f>
        <v>-</v>
      </c>
      <c r="BA103" s="28">
        <f>_xlfn.XLOOKUP(J103,ABNT5101!$I:$I,ABNT5101!M:M)</f>
        <v>0.18</v>
      </c>
      <c r="BB103" s="28" t="str">
        <f>_xlfn.XLOOKUP(J103,ABNT5101!$I:$I,ABNT5101!N:N)</f>
        <v>-</v>
      </c>
      <c r="BC103" s="28">
        <f>_xlfn.XLOOKUP(J103,ABNT5101!$I:$I,ABNT5101!O:O)</f>
        <v>15</v>
      </c>
      <c r="BD103" s="31" t="str">
        <f t="shared" si="46"/>
        <v>NÃO ATENDE</v>
      </c>
      <c r="BE103" s="32">
        <f t="shared" si="71"/>
        <v>-1</v>
      </c>
      <c r="BF103" s="32">
        <f t="shared" si="72"/>
        <v>-1</v>
      </c>
      <c r="BG103" s="32" t="str">
        <f t="shared" si="47"/>
        <v>-</v>
      </c>
      <c r="BH103" s="34"/>
      <c r="BI103" s="34"/>
      <c r="BJ103" s="34"/>
      <c r="BK103" s="34"/>
      <c r="BL103" s="35"/>
      <c r="BM103" s="34"/>
      <c r="BN103" s="31" t="str">
        <f t="shared" si="48"/>
        <v>NÃO ATENDE</v>
      </c>
      <c r="BO103" s="31" t="str">
        <f t="shared" si="73"/>
        <v>NÃO ATENDE</v>
      </c>
      <c r="BP103" s="31" t="str">
        <f t="shared" si="74"/>
        <v>NÃO ATENDE</v>
      </c>
      <c r="BQ103" s="31" t="str">
        <f t="shared" si="49"/>
        <v>ATENDE</v>
      </c>
      <c r="BR103" s="36" t="str">
        <f t="shared" si="50"/>
        <v>C3</v>
      </c>
      <c r="BS103" s="36" t="str">
        <f t="shared" si="51"/>
        <v>Sem Passeio</v>
      </c>
      <c r="BT103" s="37" t="e">
        <f t="shared" si="52"/>
        <v>#N/A</v>
      </c>
      <c r="BU103" s="34"/>
      <c r="BV103" s="34"/>
      <c r="BW103" s="36" t="e">
        <f>IF(BS103="-","-",_xlfn.XLOOKUP(BS103,ABNT5101!$B$4:$B$9,ABNT5101!$C$4:$C$9))</f>
        <v>#N/A</v>
      </c>
      <c r="BX103" s="36" t="e">
        <f>IF(BS103="-","-",_xlfn.XLOOKUP(BS103,ABNT5101!$B$4:$B$9,ABNT5101!$D$4:$D$9))</f>
        <v>#N/A</v>
      </c>
      <c r="BY103" s="31" t="e">
        <f t="shared" si="53"/>
        <v>#N/A</v>
      </c>
      <c r="BZ103" s="31" t="e">
        <f t="shared" si="54"/>
        <v>#N/A</v>
      </c>
      <c r="CA103" s="31" t="e">
        <f t="shared" si="55"/>
        <v>#N/A</v>
      </c>
      <c r="CB103" s="36" t="str">
        <f t="shared" si="75"/>
        <v>Sem Passeio</v>
      </c>
      <c r="CC103" s="37" t="e">
        <f t="shared" si="57"/>
        <v>#N/A</v>
      </c>
      <c r="CD103" s="38"/>
      <c r="CE103" s="38"/>
      <c r="CF103" s="31" t="e">
        <f>IF(CB103="-","-",_xlfn.XLOOKUP(CB103,ABNT5101!$B$4:$B$9,ABNT5101!$C$4:$C$9))</f>
        <v>#N/A</v>
      </c>
      <c r="CG103" s="36" t="e">
        <f>IF(CB103="-","-",_xlfn.XLOOKUP(CB103,ABNT5101!$B$4:$B$9,ABNT5101!$D$4:$D$9))</f>
        <v>#N/A</v>
      </c>
      <c r="CH103" s="31" t="e">
        <f t="shared" si="58"/>
        <v>#N/A</v>
      </c>
      <c r="CI103" s="31" t="e">
        <f t="shared" si="59"/>
        <v>#N/A</v>
      </c>
      <c r="CJ103" s="31" t="e">
        <f t="shared" si="60"/>
        <v>#N/A</v>
      </c>
      <c r="CK103" s="39" t="e">
        <f>_xlfn.XLOOKUP(CL103,'Banco de dados'!$B:$B,'Banco de dados'!$D:$D)</f>
        <v>#N/A</v>
      </c>
      <c r="CL103" s="42"/>
      <c r="CM103" s="39" t="e">
        <f>_xlfn.XLOOKUP(CL103,'Banco de dados'!$B:$B,'Banco de dados'!$E:$E)</f>
        <v>#N/A</v>
      </c>
      <c r="CN103" s="39"/>
      <c r="CO103" s="39" t="e">
        <f>IF(CN103="-","-",_xlfn.XLOOKUP(CN103,'Banco de dados'!$B:$B,'Banco de dados'!$E:$E))</f>
        <v>#N/A</v>
      </c>
      <c r="CP103" s="41">
        <f t="shared" si="61"/>
        <v>1</v>
      </c>
      <c r="CQ103" s="39" t="e">
        <f>_xlfn.XLOOKUP(CL103,'Banco de dados'!$B:$B,'Banco de dados'!$H:$H)</f>
        <v>#N/A</v>
      </c>
      <c r="CR103" s="39" t="e">
        <f t="array" aca="1" ref="CR103" ca="1">_xludf.xlookup(CN103,'Banco de dados'!$B:$B,'Banco de dados'!$H:$H)</f>
        <v>#NAME?</v>
      </c>
      <c r="CS103" s="39" t="e">
        <f t="array" aca="1" ref="CS103" ca="1">_xludf.xlookup(CL103,'Banco de dados'!$B:$B,'Banco de dados'!$F:$F)</f>
        <v>#NAME?</v>
      </c>
      <c r="CT103" s="39" t="e">
        <f t="array" aca="1" ref="CT103" ca="1">_xludf.xlookup(CN103,'Banco de dados'!$B:$B,'Banco de dados'!$F:$F)</f>
        <v>#NAME?</v>
      </c>
      <c r="CU103" s="42"/>
      <c r="CV103" s="42"/>
      <c r="CW103" s="39" t="str">
        <f>IF(AJ103=0.5,"Suporte",IF(AND(AJ103&gt;='Braços de IP'!$B$9,AJ103&lt;='Braços de IP'!$D$9),'Braços de IP'!$E$9,IF(AND(AJ103&gt;='Braços de IP'!$B$10,AJ103&lt;='Braços de IP'!$D$10),'Braços de IP'!$E$10,IF(AND(AJ103&gt;='Braços de IP'!$B$11,AJ103&lt;='Braços de IP'!$D$11),'Braços de IP'!$E$11,IF(AND(AJ103&gt;='Braços de IP'!$B$12,AJ103&lt;='Braços de IP'!$D$12),'Braços de IP'!$E$12,IF(AND(AJ103&gt;='Braços de IP'!$B$13,AJ103&lt;='Braços de IP'!$D$13),'Braços de IP'!$E$13,IF(AND(AJ103&gt;='Braços de IP'!$B$14,AJ103&lt;='Braços de IP'!$D$14),'Braços de IP'!$E$14,"ERRO")))))))</f>
        <v>Longo I</v>
      </c>
      <c r="CX103" s="42"/>
      <c r="CY103" s="39" t="str">
        <f>IF($CX103="","",VLOOKUP($CX103,'Braços de IP'!$E$9:$I$15,2,0))</f>
        <v/>
      </c>
      <c r="CZ103" s="43" t="str">
        <f>IF($CX103="","",VLOOKUP($CX103,'Braços de IP'!$E$9:$I$15,5,0))</f>
        <v/>
      </c>
      <c r="DA103" s="39"/>
      <c r="DB103" s="39"/>
      <c r="DC103" s="39"/>
      <c r="DD103" s="39"/>
      <c r="DE103" s="39"/>
      <c r="DF103" s="39"/>
      <c r="DG103" s="44" t="e">
        <f t="shared" si="62"/>
        <v>#N/A</v>
      </c>
      <c r="DH103" s="45">
        <f t="shared" si="63"/>
        <v>90</v>
      </c>
      <c r="DI103" s="44" t="e">
        <f t="shared" si="64"/>
        <v>#N/A</v>
      </c>
      <c r="DJ103" s="46" t="e">
        <f t="shared" si="65"/>
        <v>#N/A</v>
      </c>
      <c r="DK103" s="47"/>
      <c r="DL103" s="48"/>
      <c r="DM103" s="49"/>
      <c r="DN103" s="23" t="s">
        <v>148</v>
      </c>
      <c r="DO103" s="23"/>
      <c r="DP103" s="5"/>
      <c r="DQ103" s="50" t="e">
        <f t="shared" si="66"/>
        <v>#VALUE!</v>
      </c>
      <c r="DR103" s="5"/>
      <c r="DS103" s="5"/>
      <c r="DT103" s="5"/>
      <c r="DU103" s="5"/>
      <c r="DV103" s="5"/>
      <c r="DW103" s="5"/>
    </row>
    <row r="104" spans="1:127" ht="15.75" hidden="1" customHeight="1" x14ac:dyDescent="0.3">
      <c r="B104" s="5"/>
      <c r="C104" s="5"/>
      <c r="D104" s="5"/>
      <c r="E104" s="22" t="s">
        <v>228</v>
      </c>
      <c r="F104" s="22" t="s">
        <v>150</v>
      </c>
      <c r="G104" s="23" t="s">
        <v>229</v>
      </c>
      <c r="H104" s="23">
        <v>-23.325928000000001</v>
      </c>
      <c r="I104" s="23">
        <v>-46.936346</v>
      </c>
      <c r="J104" s="24" t="s">
        <v>160</v>
      </c>
      <c r="K104" s="25"/>
      <c r="L104" s="24" t="s">
        <v>152</v>
      </c>
      <c r="M104" s="24" t="s">
        <v>141</v>
      </c>
      <c r="N104" s="26">
        <v>60</v>
      </c>
      <c r="O104" s="27" t="s">
        <v>142</v>
      </c>
      <c r="P104" s="27" t="s">
        <v>143</v>
      </c>
      <c r="Q104" s="26">
        <f t="shared" si="42"/>
        <v>120</v>
      </c>
      <c r="R104" s="27">
        <v>1</v>
      </c>
      <c r="S104" s="28" t="s">
        <v>153</v>
      </c>
      <c r="T104" s="28">
        <v>4</v>
      </c>
      <c r="U104" s="23"/>
      <c r="V104" s="23"/>
      <c r="W104" s="29"/>
      <c r="X104" s="28" t="s">
        <v>153</v>
      </c>
      <c r="Y104" s="27"/>
      <c r="Z104" s="27"/>
      <c r="AA104" s="27"/>
      <c r="AB104" s="27"/>
      <c r="AC104" s="27"/>
      <c r="AD104" s="27" t="s">
        <v>144</v>
      </c>
      <c r="AE104" s="27" t="s">
        <v>145</v>
      </c>
      <c r="AF104" s="27">
        <v>24</v>
      </c>
      <c r="AG104" s="27">
        <v>8.4</v>
      </c>
      <c r="AH104" s="27">
        <v>1</v>
      </c>
      <c r="AI104" s="27">
        <v>2</v>
      </c>
      <c r="AJ104" s="27">
        <v>2</v>
      </c>
      <c r="AK104" s="27">
        <f t="shared" si="43"/>
        <v>0</v>
      </c>
      <c r="AL104" s="27" t="s">
        <v>143</v>
      </c>
      <c r="AM104" s="27" t="s">
        <v>143</v>
      </c>
      <c r="AN104" s="27"/>
      <c r="AO104" s="27">
        <f t="shared" si="44"/>
        <v>2</v>
      </c>
      <c r="AP104" s="27"/>
      <c r="AQ104" s="27"/>
      <c r="AR104" s="27"/>
      <c r="AS104" s="27"/>
      <c r="AT104" s="27"/>
      <c r="AU104" s="27"/>
      <c r="AV104" s="27">
        <f t="shared" si="45"/>
        <v>0</v>
      </c>
      <c r="AW104" s="27"/>
      <c r="AX104" s="28">
        <f>VLOOKUP(J104,ABNT5101!$I$3:$J$9,2)</f>
        <v>10</v>
      </c>
      <c r="AY104" s="28">
        <f>VLOOKUP(J104,ABNT5101!$I$3:$M$9,5)</f>
        <v>0.18</v>
      </c>
      <c r="AZ104" s="28" t="str">
        <f>_xlfn.XLOOKUP(J104,ABNT5101!I:I,ABNT5101!L:L)</f>
        <v>-</v>
      </c>
      <c r="BA104" s="28">
        <f>_xlfn.XLOOKUP(J104,ABNT5101!$I:$I,ABNT5101!M:M)</f>
        <v>0.18</v>
      </c>
      <c r="BB104" s="28" t="str">
        <f>_xlfn.XLOOKUP(J104,ABNT5101!$I:$I,ABNT5101!N:N)</f>
        <v>-</v>
      </c>
      <c r="BC104" s="28">
        <f>_xlfn.XLOOKUP(J104,ABNT5101!$I:$I,ABNT5101!O:O)</f>
        <v>16</v>
      </c>
      <c r="BD104" s="31" t="str">
        <f t="shared" si="46"/>
        <v>NÃO ATENDE</v>
      </c>
      <c r="BE104" s="32">
        <f t="shared" si="71"/>
        <v>-1</v>
      </c>
      <c r="BF104" s="32">
        <f t="shared" si="72"/>
        <v>-1</v>
      </c>
      <c r="BG104" s="32" t="str">
        <f t="shared" si="47"/>
        <v>-</v>
      </c>
      <c r="BH104" s="34"/>
      <c r="BI104" s="34"/>
      <c r="BJ104" s="34"/>
      <c r="BK104" s="34"/>
      <c r="BL104" s="35"/>
      <c r="BM104" s="34"/>
      <c r="BN104" s="31" t="str">
        <f t="shared" si="48"/>
        <v>NÃO ATENDE</v>
      </c>
      <c r="BO104" s="31" t="str">
        <f t="shared" si="73"/>
        <v>NÃO ATENDE</v>
      </c>
      <c r="BP104" s="31" t="str">
        <f t="shared" si="74"/>
        <v>NÃO ATENDE</v>
      </c>
      <c r="BQ104" s="31" t="str">
        <f t="shared" si="49"/>
        <v>ATENDE</v>
      </c>
      <c r="BR104" s="36" t="str">
        <f t="shared" si="50"/>
        <v>C4</v>
      </c>
      <c r="BS104" s="36" t="str">
        <f t="shared" si="51"/>
        <v>Sem Passeio</v>
      </c>
      <c r="BT104" s="37" t="e">
        <f t="shared" si="52"/>
        <v>#N/A</v>
      </c>
      <c r="BU104" s="34"/>
      <c r="BV104" s="34"/>
      <c r="BW104" s="36" t="e">
        <f>IF(BS104="-","-",_xlfn.XLOOKUP(BS104,ABNT5101!$B$4:$B$9,ABNT5101!$C$4:$C$9))</f>
        <v>#N/A</v>
      </c>
      <c r="BX104" s="36" t="e">
        <f>IF(BS104="-","-",_xlfn.XLOOKUP(BS104,ABNT5101!$B$4:$B$9,ABNT5101!$D$4:$D$9))</f>
        <v>#N/A</v>
      </c>
      <c r="BY104" s="31" t="e">
        <f t="shared" si="53"/>
        <v>#N/A</v>
      </c>
      <c r="BZ104" s="31" t="e">
        <f t="shared" si="54"/>
        <v>#N/A</v>
      </c>
      <c r="CA104" s="31" t="e">
        <f t="shared" si="55"/>
        <v>#N/A</v>
      </c>
      <c r="CB104" s="36" t="str">
        <f t="shared" si="75"/>
        <v>Sem Passeio</v>
      </c>
      <c r="CC104" s="37" t="e">
        <f t="shared" si="57"/>
        <v>#N/A</v>
      </c>
      <c r="CD104" s="38"/>
      <c r="CE104" s="38"/>
      <c r="CF104" s="31" t="e">
        <f>IF(CB104="-","-",_xlfn.XLOOKUP(CB104,ABNT5101!$B$4:$B$9,ABNT5101!$C$4:$C$9))</f>
        <v>#N/A</v>
      </c>
      <c r="CG104" s="36" t="e">
        <f>IF(CB104="-","-",_xlfn.XLOOKUP(CB104,ABNT5101!$B$4:$B$9,ABNT5101!$D$4:$D$9))</f>
        <v>#N/A</v>
      </c>
      <c r="CH104" s="31" t="e">
        <f t="shared" si="58"/>
        <v>#N/A</v>
      </c>
      <c r="CI104" s="31" t="e">
        <f t="shared" si="59"/>
        <v>#N/A</v>
      </c>
      <c r="CJ104" s="31" t="e">
        <f t="shared" si="60"/>
        <v>#N/A</v>
      </c>
      <c r="CK104" s="39" t="e">
        <f>_xlfn.XLOOKUP(CL104,'Banco de dados'!$B:$B,'Banco de dados'!$D:$D)</f>
        <v>#N/A</v>
      </c>
      <c r="CL104" s="42"/>
      <c r="CM104" s="39" t="e">
        <f>_xlfn.XLOOKUP(CL104,'Banco de dados'!$B:$B,'Banco de dados'!$E:$E)</f>
        <v>#N/A</v>
      </c>
      <c r="CN104" s="39"/>
      <c r="CO104" s="39" t="e">
        <f>IF(CN104="-","-",_xlfn.XLOOKUP(CN104,'Banco de dados'!$B:$B,'Banco de dados'!$E:$E))</f>
        <v>#N/A</v>
      </c>
      <c r="CP104" s="41">
        <f t="shared" si="61"/>
        <v>1</v>
      </c>
      <c r="CQ104" s="39" t="e">
        <f>_xlfn.XLOOKUP(CL104,'Banco de dados'!$B:$B,'Banco de dados'!$H:$H)</f>
        <v>#N/A</v>
      </c>
      <c r="CR104" s="39" t="e">
        <f t="array" aca="1" ref="CR104" ca="1">_xludf.xlookup(CN104,'Banco de dados'!$B:$B,'Banco de dados'!$H:$H)</f>
        <v>#NAME?</v>
      </c>
      <c r="CS104" s="39" t="e">
        <f t="array" aca="1" ref="CS104" ca="1">_xludf.xlookup(CL104,'Banco de dados'!$B:$B,'Banco de dados'!$F:$F)</f>
        <v>#NAME?</v>
      </c>
      <c r="CT104" s="39" t="e">
        <f t="array" aca="1" ref="CT104" ca="1">_xludf.xlookup(CN104,'Banco de dados'!$B:$B,'Banco de dados'!$F:$F)</f>
        <v>#NAME?</v>
      </c>
      <c r="CU104" s="42"/>
      <c r="CV104" s="42"/>
      <c r="CW104" s="39" t="str">
        <f>IF(AJ104=0.5,"Suporte",IF(AND(AJ104&gt;='Braços de IP'!$B$9,AJ104&lt;='Braços de IP'!$D$9),'Braços de IP'!$E$9,IF(AND(AJ104&gt;='Braços de IP'!$B$10,AJ104&lt;='Braços de IP'!$D$10),'Braços de IP'!$E$10,IF(AND(AJ104&gt;='Braços de IP'!$B$11,AJ104&lt;='Braços de IP'!$D$11),'Braços de IP'!$E$11,IF(AND(AJ104&gt;='Braços de IP'!$B$12,AJ104&lt;='Braços de IP'!$D$12),'Braços de IP'!$E$12,IF(AND(AJ104&gt;='Braços de IP'!$B$13,AJ104&lt;='Braços de IP'!$D$13),'Braços de IP'!$E$13,IF(AND(AJ104&gt;='Braços de IP'!$B$14,AJ104&lt;='Braços de IP'!$D$14),'Braços de IP'!$E$14,"ERRO")))))))</f>
        <v>Médio I</v>
      </c>
      <c r="CX104" s="42"/>
      <c r="CY104" s="39" t="str">
        <f>IF($CX104="","",VLOOKUP($CX104,'Braços de IP'!$E$9:$I$15,2,0))</f>
        <v/>
      </c>
      <c r="CZ104" s="43" t="str">
        <f>IF($CX104="","",VLOOKUP($CX104,'Braços de IP'!$E$9:$I$15,5,0))</f>
        <v/>
      </c>
      <c r="DA104" s="39"/>
      <c r="DB104" s="39"/>
      <c r="DC104" s="39"/>
      <c r="DD104" s="39"/>
      <c r="DE104" s="39"/>
      <c r="DF104" s="39"/>
      <c r="DG104" s="44" t="e">
        <f t="shared" si="62"/>
        <v>#N/A</v>
      </c>
      <c r="DH104" s="45">
        <f t="shared" si="63"/>
        <v>60</v>
      </c>
      <c r="DI104" s="44" t="e">
        <f t="shared" si="64"/>
        <v>#N/A</v>
      </c>
      <c r="DJ104" s="46" t="e">
        <f t="shared" si="65"/>
        <v>#N/A</v>
      </c>
      <c r="DK104" s="47"/>
      <c r="DL104" s="48"/>
      <c r="DM104" s="49"/>
      <c r="DN104" s="23" t="s">
        <v>148</v>
      </c>
      <c r="DO104" s="23"/>
      <c r="DP104" s="5"/>
      <c r="DQ104" s="50" t="e">
        <f t="shared" si="66"/>
        <v>#VALUE!</v>
      </c>
      <c r="DR104" s="5"/>
      <c r="DS104" s="5"/>
      <c r="DT104" s="5"/>
      <c r="DU104" s="5"/>
      <c r="DV104" s="5"/>
      <c r="DW104" s="5"/>
    </row>
    <row r="105" spans="1:127" ht="15.75" hidden="1" customHeight="1" x14ac:dyDescent="0.3">
      <c r="B105" s="5"/>
      <c r="C105" s="5"/>
      <c r="D105" s="5"/>
      <c r="E105" s="22" t="s">
        <v>228</v>
      </c>
      <c r="F105" s="22" t="s">
        <v>150</v>
      </c>
      <c r="G105" s="23" t="s">
        <v>229</v>
      </c>
      <c r="H105" s="23">
        <v>-23.325928000000001</v>
      </c>
      <c r="I105" s="23">
        <v>-46.936346</v>
      </c>
      <c r="J105" s="24" t="s">
        <v>160</v>
      </c>
      <c r="K105" s="25"/>
      <c r="L105" s="24" t="s">
        <v>152</v>
      </c>
      <c r="M105" s="24" t="s">
        <v>141</v>
      </c>
      <c r="N105" s="26">
        <v>60</v>
      </c>
      <c r="O105" s="27" t="s">
        <v>142</v>
      </c>
      <c r="P105" s="27" t="s">
        <v>143</v>
      </c>
      <c r="Q105" s="26">
        <f t="shared" si="42"/>
        <v>120</v>
      </c>
      <c r="R105" s="27">
        <v>1</v>
      </c>
      <c r="S105" s="28" t="s">
        <v>153</v>
      </c>
      <c r="T105" s="28">
        <v>4</v>
      </c>
      <c r="U105" s="23"/>
      <c r="V105" s="23"/>
      <c r="W105" s="29"/>
      <c r="X105" s="28" t="s">
        <v>153</v>
      </c>
      <c r="Y105" s="27"/>
      <c r="Z105" s="27"/>
      <c r="AA105" s="27"/>
      <c r="AB105" s="27"/>
      <c r="AC105" s="27"/>
      <c r="AD105" s="27" t="s">
        <v>144</v>
      </c>
      <c r="AE105" s="27" t="s">
        <v>145</v>
      </c>
      <c r="AF105" s="27">
        <v>24</v>
      </c>
      <c r="AG105" s="27">
        <v>8.4</v>
      </c>
      <c r="AH105" s="27">
        <v>1</v>
      </c>
      <c r="AI105" s="27">
        <v>2</v>
      </c>
      <c r="AJ105" s="27">
        <v>2</v>
      </c>
      <c r="AK105" s="27">
        <f t="shared" si="43"/>
        <v>0</v>
      </c>
      <c r="AL105" s="27" t="s">
        <v>143</v>
      </c>
      <c r="AM105" s="27" t="s">
        <v>143</v>
      </c>
      <c r="AN105" s="27"/>
      <c r="AO105" s="27">
        <f t="shared" si="44"/>
        <v>2</v>
      </c>
      <c r="AP105" s="27"/>
      <c r="AQ105" s="27"/>
      <c r="AR105" s="27"/>
      <c r="AS105" s="27"/>
      <c r="AT105" s="27"/>
      <c r="AU105" s="27"/>
      <c r="AV105" s="27">
        <f t="shared" si="45"/>
        <v>0</v>
      </c>
      <c r="AW105" s="27"/>
      <c r="AX105" s="28">
        <f>VLOOKUP(J105,ABNT5101!$I$3:$J$9,2)</f>
        <v>10</v>
      </c>
      <c r="AY105" s="28">
        <f>VLOOKUP(J105,ABNT5101!$I$3:$M$9,5)</f>
        <v>0.18</v>
      </c>
      <c r="AZ105" s="28" t="str">
        <f>_xlfn.XLOOKUP(J105,ABNT5101!I:I,ABNT5101!L:L)</f>
        <v>-</v>
      </c>
      <c r="BA105" s="28">
        <f>_xlfn.XLOOKUP(J105,ABNT5101!$I:$I,ABNT5101!M:M)</f>
        <v>0.18</v>
      </c>
      <c r="BB105" s="28" t="str">
        <f>_xlfn.XLOOKUP(J105,ABNT5101!$I:$I,ABNT5101!N:N)</f>
        <v>-</v>
      </c>
      <c r="BC105" s="28">
        <f>_xlfn.XLOOKUP(J105,ABNT5101!$I:$I,ABNT5101!O:O)</f>
        <v>16</v>
      </c>
      <c r="BD105" s="31" t="str">
        <f t="shared" si="46"/>
        <v>NÃO ATENDE</v>
      </c>
      <c r="BE105" s="32">
        <f t="shared" si="71"/>
        <v>-1</v>
      </c>
      <c r="BF105" s="32">
        <f t="shared" si="72"/>
        <v>-1</v>
      </c>
      <c r="BG105" s="32" t="str">
        <f t="shared" si="47"/>
        <v>-</v>
      </c>
      <c r="BH105" s="34"/>
      <c r="BI105" s="34"/>
      <c r="BJ105" s="34"/>
      <c r="BK105" s="34"/>
      <c r="BL105" s="35"/>
      <c r="BM105" s="34"/>
      <c r="BN105" s="31" t="str">
        <f t="shared" si="48"/>
        <v>NÃO ATENDE</v>
      </c>
      <c r="BO105" s="31" t="str">
        <f t="shared" si="73"/>
        <v>NÃO ATENDE</v>
      </c>
      <c r="BP105" s="31" t="str">
        <f t="shared" si="74"/>
        <v>NÃO ATENDE</v>
      </c>
      <c r="BQ105" s="31" t="str">
        <f t="shared" si="49"/>
        <v>ATENDE</v>
      </c>
      <c r="BR105" s="36" t="str">
        <f t="shared" si="50"/>
        <v>C4</v>
      </c>
      <c r="BS105" s="36" t="str">
        <f t="shared" si="51"/>
        <v>Sem Passeio</v>
      </c>
      <c r="BT105" s="37" t="e">
        <f t="shared" si="52"/>
        <v>#N/A</v>
      </c>
      <c r="BU105" s="34"/>
      <c r="BV105" s="34"/>
      <c r="BW105" s="36" t="e">
        <f>IF(BS105="-","-",_xlfn.XLOOKUP(BS105,ABNT5101!$B$4:$B$9,ABNT5101!$C$4:$C$9))</f>
        <v>#N/A</v>
      </c>
      <c r="BX105" s="36" t="e">
        <f>IF(BS105="-","-",_xlfn.XLOOKUP(BS105,ABNT5101!$B$4:$B$9,ABNT5101!$D$4:$D$9))</f>
        <v>#N/A</v>
      </c>
      <c r="BY105" s="31" t="e">
        <f t="shared" si="53"/>
        <v>#N/A</v>
      </c>
      <c r="BZ105" s="31" t="e">
        <f t="shared" si="54"/>
        <v>#N/A</v>
      </c>
      <c r="CA105" s="31" t="e">
        <f t="shared" si="55"/>
        <v>#N/A</v>
      </c>
      <c r="CB105" s="36" t="str">
        <f t="shared" si="75"/>
        <v>Sem Passeio</v>
      </c>
      <c r="CC105" s="37" t="e">
        <f t="shared" si="57"/>
        <v>#N/A</v>
      </c>
      <c r="CD105" s="38"/>
      <c r="CE105" s="38"/>
      <c r="CF105" s="31" t="e">
        <f>IF(CB105="-","-",_xlfn.XLOOKUP(CB105,ABNT5101!$B$4:$B$9,ABNT5101!$C$4:$C$9))</f>
        <v>#N/A</v>
      </c>
      <c r="CG105" s="36" t="e">
        <f>IF(CB105="-","-",_xlfn.XLOOKUP(CB105,ABNT5101!$B$4:$B$9,ABNT5101!$D$4:$D$9))</f>
        <v>#N/A</v>
      </c>
      <c r="CH105" s="31" t="e">
        <f t="shared" si="58"/>
        <v>#N/A</v>
      </c>
      <c r="CI105" s="31" t="e">
        <f t="shared" si="59"/>
        <v>#N/A</v>
      </c>
      <c r="CJ105" s="31" t="e">
        <f t="shared" si="60"/>
        <v>#N/A</v>
      </c>
      <c r="CK105" s="39" t="e">
        <f>_xlfn.XLOOKUP(CL105,'Banco de dados'!$B:$B,'Banco de dados'!$D:$D)</f>
        <v>#N/A</v>
      </c>
      <c r="CL105" s="42"/>
      <c r="CM105" s="39" t="e">
        <f>_xlfn.XLOOKUP(CL105,'Banco de dados'!$B:$B,'Banco de dados'!$E:$E)</f>
        <v>#N/A</v>
      </c>
      <c r="CN105" s="39"/>
      <c r="CO105" s="39" t="e">
        <f>IF(CN105="-","-",_xlfn.XLOOKUP(CN105,'Banco de dados'!$B:$B,'Banco de dados'!$E:$E))</f>
        <v>#N/A</v>
      </c>
      <c r="CP105" s="41">
        <f t="shared" si="61"/>
        <v>1</v>
      </c>
      <c r="CQ105" s="39" t="e">
        <f>_xlfn.XLOOKUP(CL105,'Banco de dados'!$B:$B,'Banco de dados'!$H:$H)</f>
        <v>#N/A</v>
      </c>
      <c r="CR105" s="39" t="e">
        <f t="array" aca="1" ref="CR105" ca="1">_xludf.xlookup(CN105,'Banco de dados'!$B:$B,'Banco de dados'!$H:$H)</f>
        <v>#NAME?</v>
      </c>
      <c r="CS105" s="39" t="e">
        <f t="array" aca="1" ref="CS105" ca="1">_xludf.xlookup(CL105,'Banco de dados'!$B:$B,'Banco de dados'!$F:$F)</f>
        <v>#NAME?</v>
      </c>
      <c r="CT105" s="39" t="e">
        <f t="array" aca="1" ref="CT105" ca="1">_xludf.xlookup(CN105,'Banco de dados'!$B:$B,'Banco de dados'!$F:$F)</f>
        <v>#NAME?</v>
      </c>
      <c r="CU105" s="42"/>
      <c r="CV105" s="42"/>
      <c r="CW105" s="39" t="str">
        <f>IF(AJ105=0.5,"Suporte",IF(AND(AJ105&gt;='Braços de IP'!$B$9,AJ105&lt;='Braços de IP'!$D$9),'Braços de IP'!$E$9,IF(AND(AJ105&gt;='Braços de IP'!$B$10,AJ105&lt;='Braços de IP'!$D$10),'Braços de IP'!$E$10,IF(AND(AJ105&gt;='Braços de IP'!$B$11,AJ105&lt;='Braços de IP'!$D$11),'Braços de IP'!$E$11,IF(AND(AJ105&gt;='Braços de IP'!$B$12,AJ105&lt;='Braços de IP'!$D$12),'Braços de IP'!$E$12,IF(AND(AJ105&gt;='Braços de IP'!$B$13,AJ105&lt;='Braços de IP'!$D$13),'Braços de IP'!$E$13,IF(AND(AJ105&gt;='Braços de IP'!$B$14,AJ105&lt;='Braços de IP'!$D$14),'Braços de IP'!$E$14,"ERRO")))))))</f>
        <v>Médio I</v>
      </c>
      <c r="CX105" s="42"/>
      <c r="CY105" s="39" t="str">
        <f>IF($CX105="","",VLOOKUP($CX105,'Braços de IP'!$E$9:$I$15,2,0))</f>
        <v/>
      </c>
      <c r="CZ105" s="43" t="str">
        <f>IF($CX105="","",VLOOKUP($CX105,'Braços de IP'!$E$9:$I$15,5,0))</f>
        <v/>
      </c>
      <c r="DA105" s="39"/>
      <c r="DB105" s="39"/>
      <c r="DC105" s="39"/>
      <c r="DD105" s="39"/>
      <c r="DE105" s="39"/>
      <c r="DF105" s="39"/>
      <c r="DG105" s="44" t="e">
        <f t="shared" si="62"/>
        <v>#N/A</v>
      </c>
      <c r="DH105" s="45">
        <f t="shared" si="63"/>
        <v>60</v>
      </c>
      <c r="DI105" s="44" t="e">
        <f t="shared" si="64"/>
        <v>#N/A</v>
      </c>
      <c r="DJ105" s="46" t="e">
        <f t="shared" si="65"/>
        <v>#N/A</v>
      </c>
      <c r="DK105" s="47"/>
      <c r="DL105" s="48"/>
      <c r="DM105" s="49"/>
      <c r="DN105" s="23" t="s">
        <v>148</v>
      </c>
      <c r="DO105" s="23"/>
      <c r="DP105" s="5"/>
      <c r="DQ105" s="50" t="e">
        <f t="shared" si="66"/>
        <v>#VALUE!</v>
      </c>
      <c r="DR105" s="5"/>
      <c r="DS105" s="5"/>
      <c r="DT105" s="5"/>
      <c r="DU105" s="5"/>
      <c r="DV105" s="5"/>
      <c r="DW105" s="5"/>
    </row>
    <row r="106" spans="1:127" ht="15.75" hidden="1" customHeight="1" x14ac:dyDescent="0.3">
      <c r="B106" s="5"/>
      <c r="C106" s="5"/>
      <c r="D106" s="5"/>
      <c r="E106" s="22" t="s">
        <v>228</v>
      </c>
      <c r="F106" s="22" t="s">
        <v>150</v>
      </c>
      <c r="G106" s="23" t="s">
        <v>229</v>
      </c>
      <c r="H106" s="23">
        <v>-23.325928000000001</v>
      </c>
      <c r="I106" s="23">
        <v>-46.936346</v>
      </c>
      <c r="J106" s="24" t="s">
        <v>160</v>
      </c>
      <c r="K106" s="25"/>
      <c r="L106" s="24" t="s">
        <v>152</v>
      </c>
      <c r="M106" s="24" t="s">
        <v>141</v>
      </c>
      <c r="N106" s="26">
        <v>60</v>
      </c>
      <c r="O106" s="27" t="s">
        <v>142</v>
      </c>
      <c r="P106" s="27" t="s">
        <v>143</v>
      </c>
      <c r="Q106" s="26">
        <f t="shared" si="42"/>
        <v>120</v>
      </c>
      <c r="R106" s="27">
        <v>1</v>
      </c>
      <c r="S106" s="28" t="s">
        <v>153</v>
      </c>
      <c r="T106" s="28">
        <v>4</v>
      </c>
      <c r="U106" s="23"/>
      <c r="V106" s="23"/>
      <c r="W106" s="29"/>
      <c r="X106" s="28" t="s">
        <v>153</v>
      </c>
      <c r="Y106" s="27"/>
      <c r="Z106" s="27"/>
      <c r="AA106" s="27"/>
      <c r="AB106" s="27"/>
      <c r="AC106" s="27"/>
      <c r="AD106" s="27" t="s">
        <v>144</v>
      </c>
      <c r="AE106" s="27" t="s">
        <v>145</v>
      </c>
      <c r="AF106" s="27">
        <v>24</v>
      </c>
      <c r="AG106" s="27">
        <v>8.4</v>
      </c>
      <c r="AH106" s="27">
        <v>1</v>
      </c>
      <c r="AI106" s="27">
        <v>2</v>
      </c>
      <c r="AJ106" s="27">
        <v>2</v>
      </c>
      <c r="AK106" s="27">
        <f t="shared" si="43"/>
        <v>0</v>
      </c>
      <c r="AL106" s="27" t="s">
        <v>143</v>
      </c>
      <c r="AM106" s="27" t="s">
        <v>143</v>
      </c>
      <c r="AN106" s="27"/>
      <c r="AO106" s="27">
        <f t="shared" si="44"/>
        <v>2</v>
      </c>
      <c r="AP106" s="27"/>
      <c r="AQ106" s="27"/>
      <c r="AR106" s="27"/>
      <c r="AS106" s="27"/>
      <c r="AT106" s="27"/>
      <c r="AU106" s="27"/>
      <c r="AV106" s="27">
        <f t="shared" si="45"/>
        <v>0</v>
      </c>
      <c r="AW106" s="27"/>
      <c r="AX106" s="28">
        <f>VLOOKUP(J106,ABNT5101!$I$3:$J$9,2)</f>
        <v>10</v>
      </c>
      <c r="AY106" s="28">
        <f>VLOOKUP(J106,ABNT5101!$I$3:$M$9,5)</f>
        <v>0.18</v>
      </c>
      <c r="AZ106" s="28" t="str">
        <f>_xlfn.XLOOKUP(J106,ABNT5101!I:I,ABNT5101!L:L)</f>
        <v>-</v>
      </c>
      <c r="BA106" s="28">
        <f>_xlfn.XLOOKUP(J106,ABNT5101!$I:$I,ABNT5101!M:M)</f>
        <v>0.18</v>
      </c>
      <c r="BB106" s="28" t="str">
        <f>_xlfn.XLOOKUP(J106,ABNT5101!$I:$I,ABNT5101!N:N)</f>
        <v>-</v>
      </c>
      <c r="BC106" s="28">
        <f>_xlfn.XLOOKUP(J106,ABNT5101!$I:$I,ABNT5101!O:O)</f>
        <v>16</v>
      </c>
      <c r="BD106" s="31" t="str">
        <f t="shared" si="46"/>
        <v>NÃO ATENDE</v>
      </c>
      <c r="BE106" s="32">
        <f t="shared" si="71"/>
        <v>-1</v>
      </c>
      <c r="BF106" s="32">
        <f t="shared" si="72"/>
        <v>-1</v>
      </c>
      <c r="BG106" s="32" t="str">
        <f t="shared" si="47"/>
        <v>-</v>
      </c>
      <c r="BH106" s="34"/>
      <c r="BI106" s="34"/>
      <c r="BJ106" s="34"/>
      <c r="BK106" s="34"/>
      <c r="BL106" s="35"/>
      <c r="BM106" s="34"/>
      <c r="BN106" s="31" t="str">
        <f t="shared" si="48"/>
        <v>NÃO ATENDE</v>
      </c>
      <c r="BO106" s="31" t="str">
        <f t="shared" si="73"/>
        <v>NÃO ATENDE</v>
      </c>
      <c r="BP106" s="31" t="str">
        <f t="shared" si="74"/>
        <v>NÃO ATENDE</v>
      </c>
      <c r="BQ106" s="31" t="str">
        <f t="shared" si="49"/>
        <v>ATENDE</v>
      </c>
      <c r="BR106" s="36" t="str">
        <f t="shared" si="50"/>
        <v>C4</v>
      </c>
      <c r="BS106" s="36" t="str">
        <f t="shared" si="51"/>
        <v>Sem Passeio</v>
      </c>
      <c r="BT106" s="37" t="e">
        <f t="shared" si="52"/>
        <v>#N/A</v>
      </c>
      <c r="BU106" s="34"/>
      <c r="BV106" s="34"/>
      <c r="BW106" s="36" t="e">
        <f>IF(BS106="-","-",_xlfn.XLOOKUP(BS106,ABNT5101!$B$4:$B$9,ABNT5101!$C$4:$C$9))</f>
        <v>#N/A</v>
      </c>
      <c r="BX106" s="36" t="e">
        <f>IF(BS106="-","-",_xlfn.XLOOKUP(BS106,ABNT5101!$B$4:$B$9,ABNT5101!$D$4:$D$9))</f>
        <v>#N/A</v>
      </c>
      <c r="BY106" s="31" t="e">
        <f t="shared" si="53"/>
        <v>#N/A</v>
      </c>
      <c r="BZ106" s="31" t="e">
        <f t="shared" si="54"/>
        <v>#N/A</v>
      </c>
      <c r="CA106" s="31" t="e">
        <f t="shared" si="55"/>
        <v>#N/A</v>
      </c>
      <c r="CB106" s="36" t="str">
        <f t="shared" si="75"/>
        <v>Sem Passeio</v>
      </c>
      <c r="CC106" s="37" t="e">
        <f t="shared" si="57"/>
        <v>#N/A</v>
      </c>
      <c r="CD106" s="38"/>
      <c r="CE106" s="38"/>
      <c r="CF106" s="31" t="e">
        <f>IF(CB106="-","-",_xlfn.XLOOKUP(CB106,ABNT5101!$B$4:$B$9,ABNT5101!$C$4:$C$9))</f>
        <v>#N/A</v>
      </c>
      <c r="CG106" s="36" t="e">
        <f>IF(CB106="-","-",_xlfn.XLOOKUP(CB106,ABNT5101!$B$4:$B$9,ABNT5101!$D$4:$D$9))</f>
        <v>#N/A</v>
      </c>
      <c r="CH106" s="31" t="e">
        <f t="shared" si="58"/>
        <v>#N/A</v>
      </c>
      <c r="CI106" s="31" t="e">
        <f t="shared" si="59"/>
        <v>#N/A</v>
      </c>
      <c r="CJ106" s="31" t="e">
        <f t="shared" si="60"/>
        <v>#N/A</v>
      </c>
      <c r="CK106" s="39" t="e">
        <f>_xlfn.XLOOKUP(CL106,'Banco de dados'!$B:$B,'Banco de dados'!$D:$D)</f>
        <v>#N/A</v>
      </c>
      <c r="CL106" s="42"/>
      <c r="CM106" s="39" t="e">
        <f>_xlfn.XLOOKUP(CL106,'Banco de dados'!$B:$B,'Banco de dados'!$E:$E)</f>
        <v>#N/A</v>
      </c>
      <c r="CN106" s="39"/>
      <c r="CO106" s="39" t="e">
        <f>IF(CN106="-","-",_xlfn.XLOOKUP(CN106,'Banco de dados'!$B:$B,'Banco de dados'!$E:$E))</f>
        <v>#N/A</v>
      </c>
      <c r="CP106" s="41">
        <f t="shared" si="61"/>
        <v>1</v>
      </c>
      <c r="CQ106" s="39" t="e">
        <f>_xlfn.XLOOKUP(CL106,'Banco de dados'!$B:$B,'Banco de dados'!$H:$H)</f>
        <v>#N/A</v>
      </c>
      <c r="CR106" s="39" t="e">
        <f t="array" aca="1" ref="CR106" ca="1">_xludf.xlookup(CN106,'Banco de dados'!$B:$B,'Banco de dados'!$H:$H)</f>
        <v>#NAME?</v>
      </c>
      <c r="CS106" s="39" t="e">
        <f t="array" aca="1" ref="CS106" ca="1">_xludf.xlookup(CL106,'Banco de dados'!$B:$B,'Banco de dados'!$F:$F)</f>
        <v>#NAME?</v>
      </c>
      <c r="CT106" s="39" t="e">
        <f t="array" aca="1" ref="CT106" ca="1">_xludf.xlookup(CN106,'Banco de dados'!$B:$B,'Banco de dados'!$F:$F)</f>
        <v>#NAME?</v>
      </c>
      <c r="CU106" s="42"/>
      <c r="CV106" s="42"/>
      <c r="CW106" s="39" t="str">
        <f>IF(AJ106=0.5,"Suporte",IF(AND(AJ106&gt;='Braços de IP'!$B$9,AJ106&lt;='Braços de IP'!$D$9),'Braços de IP'!$E$9,IF(AND(AJ106&gt;='Braços de IP'!$B$10,AJ106&lt;='Braços de IP'!$D$10),'Braços de IP'!$E$10,IF(AND(AJ106&gt;='Braços de IP'!$B$11,AJ106&lt;='Braços de IP'!$D$11),'Braços de IP'!$E$11,IF(AND(AJ106&gt;='Braços de IP'!$B$12,AJ106&lt;='Braços de IP'!$D$12),'Braços de IP'!$E$12,IF(AND(AJ106&gt;='Braços de IP'!$B$13,AJ106&lt;='Braços de IP'!$D$13),'Braços de IP'!$E$13,IF(AND(AJ106&gt;='Braços de IP'!$B$14,AJ106&lt;='Braços de IP'!$D$14),'Braços de IP'!$E$14,"ERRO")))))))</f>
        <v>Médio I</v>
      </c>
      <c r="CX106" s="42"/>
      <c r="CY106" s="39" t="str">
        <f>IF($CX106="","",VLOOKUP($CX106,'Braços de IP'!$E$9:$I$15,2,0))</f>
        <v/>
      </c>
      <c r="CZ106" s="43" t="str">
        <f>IF($CX106="","",VLOOKUP($CX106,'Braços de IP'!$E$9:$I$15,5,0))</f>
        <v/>
      </c>
      <c r="DA106" s="39"/>
      <c r="DB106" s="39"/>
      <c r="DC106" s="39"/>
      <c r="DD106" s="39"/>
      <c r="DE106" s="39"/>
      <c r="DF106" s="39"/>
      <c r="DG106" s="44" t="e">
        <f t="shared" si="62"/>
        <v>#N/A</v>
      </c>
      <c r="DH106" s="45">
        <f t="shared" si="63"/>
        <v>60</v>
      </c>
      <c r="DI106" s="44" t="e">
        <f t="shared" si="64"/>
        <v>#N/A</v>
      </c>
      <c r="DJ106" s="46" t="e">
        <f t="shared" si="65"/>
        <v>#N/A</v>
      </c>
      <c r="DK106" s="47"/>
      <c r="DL106" s="48"/>
      <c r="DM106" s="49"/>
      <c r="DN106" s="23" t="s">
        <v>148</v>
      </c>
      <c r="DO106" s="23"/>
      <c r="DP106" s="5"/>
      <c r="DQ106" s="50" t="e">
        <f t="shared" si="66"/>
        <v>#VALUE!</v>
      </c>
      <c r="DR106" s="5"/>
      <c r="DS106" s="5"/>
      <c r="DT106" s="5"/>
      <c r="DU106" s="5"/>
      <c r="DV106" s="5"/>
      <c r="DW106" s="5"/>
    </row>
    <row r="107" spans="1:127" ht="15.75" hidden="1" customHeight="1" x14ac:dyDescent="0.3">
      <c r="B107" s="5"/>
      <c r="C107" s="5"/>
      <c r="D107" s="5"/>
      <c r="E107" s="22" t="s">
        <v>230</v>
      </c>
      <c r="F107" s="22" t="s">
        <v>192</v>
      </c>
      <c r="G107" s="23" t="s">
        <v>155</v>
      </c>
      <c r="H107" s="23">
        <v>-23.350210000000001</v>
      </c>
      <c r="I107" s="23">
        <v>-46.846775000000001</v>
      </c>
      <c r="J107" s="24" t="s">
        <v>156</v>
      </c>
      <c r="K107" s="25"/>
      <c r="L107" s="24" t="s">
        <v>157</v>
      </c>
      <c r="M107" s="24" t="s">
        <v>141</v>
      </c>
      <c r="N107" s="26">
        <v>100</v>
      </c>
      <c r="O107" s="27" t="s">
        <v>142</v>
      </c>
      <c r="P107" s="27" t="s">
        <v>143</v>
      </c>
      <c r="Q107" s="26">
        <f t="shared" si="42"/>
        <v>200</v>
      </c>
      <c r="R107" s="27">
        <v>1</v>
      </c>
      <c r="S107" s="28" t="s">
        <v>153</v>
      </c>
      <c r="T107" s="28">
        <v>7</v>
      </c>
      <c r="U107" s="23"/>
      <c r="V107" s="23"/>
      <c r="W107" s="29"/>
      <c r="X107" s="28">
        <v>2.4</v>
      </c>
      <c r="Y107" s="26"/>
      <c r="Z107" s="27"/>
      <c r="AA107" s="30"/>
      <c r="AB107" s="27"/>
      <c r="AC107" s="27"/>
      <c r="AD107" s="27" t="s">
        <v>144</v>
      </c>
      <c r="AE107" s="27" t="s">
        <v>145</v>
      </c>
      <c r="AF107" s="27">
        <v>37.5</v>
      </c>
      <c r="AG107" s="27">
        <v>7.6</v>
      </c>
      <c r="AH107" s="27">
        <v>1</v>
      </c>
      <c r="AI107" s="27">
        <v>1.5</v>
      </c>
      <c r="AJ107" s="27">
        <v>3.6</v>
      </c>
      <c r="AK107" s="27">
        <f t="shared" si="43"/>
        <v>2.1</v>
      </c>
      <c r="AL107" s="27" t="s">
        <v>143</v>
      </c>
      <c r="AM107" s="27" t="s">
        <v>143</v>
      </c>
      <c r="AN107" s="27"/>
      <c r="AO107" s="27">
        <f t="shared" si="44"/>
        <v>2</v>
      </c>
      <c r="AP107" s="27"/>
      <c r="AQ107" s="27"/>
      <c r="AR107" s="27"/>
      <c r="AS107" s="27"/>
      <c r="AT107" s="27"/>
      <c r="AU107" s="27"/>
      <c r="AV107" s="27">
        <f t="shared" si="45"/>
        <v>0</v>
      </c>
      <c r="AW107" s="27"/>
      <c r="AX107" s="28">
        <f>VLOOKUP(J107,ABNT5101!$I$3:$J$9,2)</f>
        <v>20</v>
      </c>
      <c r="AY107" s="28">
        <f>VLOOKUP(J107,ABNT5101!$I$3:$M$9,5)</f>
        <v>0.28000000000000003</v>
      </c>
      <c r="AZ107" s="28" t="str">
        <f>_xlfn.XLOOKUP(J107,ABNT5101!I:I,ABNT5101!L:L)</f>
        <v>-</v>
      </c>
      <c r="BA107" s="28">
        <f>_xlfn.XLOOKUP(J107,ABNT5101!$I:$I,ABNT5101!M:M)</f>
        <v>0.28000000000000003</v>
      </c>
      <c r="BB107" s="28" t="str">
        <f>_xlfn.XLOOKUP(J107,ABNT5101!$I:$I,ABNT5101!N:N)</f>
        <v>-</v>
      </c>
      <c r="BC107" s="28">
        <f>_xlfn.XLOOKUP(J107,ABNT5101!$I:$I,ABNT5101!O:O)</f>
        <v>14</v>
      </c>
      <c r="BD107" s="31" t="str">
        <f t="shared" si="46"/>
        <v>NÃO ATENDE</v>
      </c>
      <c r="BE107" s="32">
        <f t="shared" si="71"/>
        <v>-1</v>
      </c>
      <c r="BF107" s="32">
        <f t="shared" si="72"/>
        <v>-1</v>
      </c>
      <c r="BG107" s="32" t="str">
        <f t="shared" si="47"/>
        <v>-</v>
      </c>
      <c r="BH107" s="54"/>
      <c r="BI107" s="54"/>
      <c r="BJ107" s="34"/>
      <c r="BK107" s="34"/>
      <c r="BL107" s="35"/>
      <c r="BM107" s="34"/>
      <c r="BN107" s="31" t="str">
        <f t="shared" si="48"/>
        <v>NÃO ATENDE</v>
      </c>
      <c r="BO107" s="31" t="str">
        <f t="shared" si="73"/>
        <v>NÃO ATENDE</v>
      </c>
      <c r="BP107" s="31" t="str">
        <f t="shared" si="74"/>
        <v>NÃO ATENDE</v>
      </c>
      <c r="BQ107" s="31" t="str">
        <f t="shared" si="49"/>
        <v>ATENDE</v>
      </c>
      <c r="BR107" s="36" t="str">
        <f t="shared" si="50"/>
        <v>C2</v>
      </c>
      <c r="BS107" s="36" t="str">
        <f t="shared" si="51"/>
        <v>P5</v>
      </c>
      <c r="BT107" s="37">
        <f t="shared" si="52"/>
        <v>-1</v>
      </c>
      <c r="BU107" s="34"/>
      <c r="BV107" s="34"/>
      <c r="BW107" s="36">
        <f>IF(BS107="-","-",_xlfn.XLOOKUP(BS107,ABNT5101!$B$4:$B$9,ABNT5101!$C$4:$C$9))</f>
        <v>5</v>
      </c>
      <c r="BX107" s="36">
        <f>IF(BS107="-","-",_xlfn.XLOOKUP(BS107,ABNT5101!$B$4:$B$9,ABNT5101!$D$4:$D$9))</f>
        <v>1</v>
      </c>
      <c r="BY107" s="31" t="str">
        <f t="shared" si="53"/>
        <v>NÃO ATENDE</v>
      </c>
      <c r="BZ107" s="31" t="str">
        <f t="shared" si="54"/>
        <v>NÃO ATENDE</v>
      </c>
      <c r="CA107" s="31" t="str">
        <f t="shared" si="55"/>
        <v>NÃO ATENDE</v>
      </c>
      <c r="CB107" s="36" t="str">
        <f t="shared" si="75"/>
        <v>P5</v>
      </c>
      <c r="CC107" s="37">
        <f t="shared" si="57"/>
        <v>-1</v>
      </c>
      <c r="CD107" s="38"/>
      <c r="CE107" s="38"/>
      <c r="CF107" s="31">
        <f>IF(CB107="-","-",_xlfn.XLOOKUP(CB107,ABNT5101!$B$4:$B$9,ABNT5101!$C$4:$C$9))</f>
        <v>5</v>
      </c>
      <c r="CG107" s="36">
        <f>IF(CB107="-","-",_xlfn.XLOOKUP(CB107,ABNT5101!$B$4:$B$9,ABNT5101!$D$4:$D$9))</f>
        <v>1</v>
      </c>
      <c r="CH107" s="31" t="str">
        <f t="shared" si="58"/>
        <v>NÃO ATENDE</v>
      </c>
      <c r="CI107" s="31" t="str">
        <f t="shared" si="59"/>
        <v>NÃO ATENDE</v>
      </c>
      <c r="CJ107" s="31" t="str">
        <f t="shared" si="60"/>
        <v>NÃO ATENDE</v>
      </c>
      <c r="CK107" s="39" t="e">
        <f>_xlfn.XLOOKUP(CL107,'Banco de dados'!$B:$B,'Banco de dados'!$D:$D)</f>
        <v>#N/A</v>
      </c>
      <c r="CL107" s="55"/>
      <c r="CM107" s="39" t="e">
        <f>_xlfn.XLOOKUP(CL107,'Banco de dados'!$B:$B,'Banco de dados'!$E:$E)</f>
        <v>#N/A</v>
      </c>
      <c r="CN107" s="39"/>
      <c r="CO107" s="39" t="e">
        <f>IF(CN107="-","-",_xlfn.XLOOKUP(CN107,'Banco de dados'!$B:$B,'Banco de dados'!$E:$E))</f>
        <v>#N/A</v>
      </c>
      <c r="CP107" s="41">
        <f t="shared" si="61"/>
        <v>1</v>
      </c>
      <c r="CQ107" s="39" t="e">
        <f>_xlfn.XLOOKUP(CL107,'Banco de dados'!$B:$B,'Banco de dados'!$H:$H)</f>
        <v>#N/A</v>
      </c>
      <c r="CR107" s="39" t="e">
        <f t="array" aca="1" ref="CR107" ca="1">_xludf.xlookup(CN107,'Banco de dados'!$B:$B,'Banco de dados'!$H:$H)</f>
        <v>#NAME?</v>
      </c>
      <c r="CS107" s="39" t="e">
        <f t="array" aca="1" ref="CS107" ca="1">_xludf.xlookup(CL107,'Banco de dados'!$B:$B,'Banco de dados'!$F:$F)</f>
        <v>#NAME?</v>
      </c>
      <c r="CT107" s="39" t="e">
        <f t="array" aca="1" ref="CT107" ca="1">_xludf.xlookup(CN107,'Banco de dados'!$B:$B,'Banco de dados'!$F:$F)</f>
        <v>#NAME?</v>
      </c>
      <c r="CU107" s="42"/>
      <c r="CV107" s="42"/>
      <c r="CW107" s="39" t="str">
        <f>IF(AJ107=0.5,"Suporte",IF(AND(AJ107&gt;='Braços de IP'!$B$9,AJ107&lt;='Braços de IP'!$D$9),'Braços de IP'!$E$9,IF(AND(AJ107&gt;='Braços de IP'!$B$10,AJ107&lt;='Braços de IP'!$D$10),'Braços de IP'!$E$10,IF(AND(AJ107&gt;='Braços de IP'!$B$11,AJ107&lt;='Braços de IP'!$D$11),'Braços de IP'!$E$11,IF(AND(AJ107&gt;='Braços de IP'!$B$12,AJ107&lt;='Braços de IP'!$D$12),'Braços de IP'!$E$12,IF(AND(AJ107&gt;='Braços de IP'!$B$13,AJ107&lt;='Braços de IP'!$D$13),'Braços de IP'!$E$13,IF(AND(AJ107&gt;='Braços de IP'!$B$14,AJ107&lt;='Braços de IP'!$D$14),'Braços de IP'!$E$14,"ERRO")))))))</f>
        <v>Longo II</v>
      </c>
      <c r="CX107" s="42"/>
      <c r="CY107" s="39" t="str">
        <f>IF($CX107="","",VLOOKUP($CX107,'Braços de IP'!$E$9:$I$15,2,0))</f>
        <v/>
      </c>
      <c r="CZ107" s="43" t="str">
        <f>IF($CX107="","",VLOOKUP($CX107,'Braços de IP'!$E$9:$I$15,5,0))</f>
        <v/>
      </c>
      <c r="DA107" s="39"/>
      <c r="DB107" s="39"/>
      <c r="DC107" s="39"/>
      <c r="DD107" s="39"/>
      <c r="DE107" s="39"/>
      <c r="DF107" s="39"/>
      <c r="DG107" s="44" t="e">
        <f t="shared" si="62"/>
        <v>#N/A</v>
      </c>
      <c r="DH107" s="45">
        <f t="shared" si="63"/>
        <v>100</v>
      </c>
      <c r="DI107" s="44" t="e">
        <f t="shared" si="64"/>
        <v>#N/A</v>
      </c>
      <c r="DJ107" s="46" t="e">
        <f t="shared" si="65"/>
        <v>#N/A</v>
      </c>
      <c r="DK107" s="47" t="s">
        <v>147</v>
      </c>
      <c r="DL107" s="48"/>
      <c r="DM107" s="49"/>
      <c r="DN107" s="23" t="s">
        <v>148</v>
      </c>
      <c r="DO107" s="23"/>
      <c r="DQ107" s="50" t="e">
        <f t="shared" si="66"/>
        <v>#VALUE!</v>
      </c>
    </row>
    <row r="108" spans="1:127" ht="15.75" hidden="1" customHeight="1" x14ac:dyDescent="0.3">
      <c r="B108" s="5"/>
      <c r="C108" s="5"/>
      <c r="D108" s="5"/>
      <c r="E108" s="22" t="s">
        <v>230</v>
      </c>
      <c r="F108" s="22" t="s">
        <v>192</v>
      </c>
      <c r="G108" s="23" t="s">
        <v>155</v>
      </c>
      <c r="H108" s="23">
        <v>-23.350210000000001</v>
      </c>
      <c r="I108" s="23">
        <v>-46.846775000000001</v>
      </c>
      <c r="J108" s="24" t="s">
        <v>156</v>
      </c>
      <c r="K108" s="25"/>
      <c r="L108" s="24" t="s">
        <v>157</v>
      </c>
      <c r="M108" s="24" t="s">
        <v>141</v>
      </c>
      <c r="N108" s="26">
        <v>100</v>
      </c>
      <c r="O108" s="27" t="s">
        <v>142</v>
      </c>
      <c r="P108" s="27" t="s">
        <v>143</v>
      </c>
      <c r="Q108" s="26">
        <f t="shared" si="42"/>
        <v>200</v>
      </c>
      <c r="R108" s="27">
        <v>1</v>
      </c>
      <c r="S108" s="28" t="s">
        <v>153</v>
      </c>
      <c r="T108" s="28">
        <v>7</v>
      </c>
      <c r="U108" s="23"/>
      <c r="V108" s="23"/>
      <c r="W108" s="29"/>
      <c r="X108" s="28">
        <v>2.4</v>
      </c>
      <c r="Y108" s="26"/>
      <c r="Z108" s="27"/>
      <c r="AA108" s="30"/>
      <c r="AB108" s="27"/>
      <c r="AC108" s="27"/>
      <c r="AD108" s="27" t="s">
        <v>144</v>
      </c>
      <c r="AE108" s="27" t="s">
        <v>145</v>
      </c>
      <c r="AF108" s="27">
        <v>37.5</v>
      </c>
      <c r="AG108" s="27">
        <v>7.6</v>
      </c>
      <c r="AH108" s="27">
        <v>1</v>
      </c>
      <c r="AI108" s="27">
        <v>1.5</v>
      </c>
      <c r="AJ108" s="27">
        <v>3.6</v>
      </c>
      <c r="AK108" s="27">
        <f t="shared" si="43"/>
        <v>2.1</v>
      </c>
      <c r="AL108" s="27" t="s">
        <v>143</v>
      </c>
      <c r="AM108" s="27" t="s">
        <v>143</v>
      </c>
      <c r="AN108" s="27"/>
      <c r="AO108" s="27">
        <f t="shared" si="44"/>
        <v>2</v>
      </c>
      <c r="AP108" s="27"/>
      <c r="AQ108" s="27"/>
      <c r="AR108" s="27"/>
      <c r="AS108" s="27"/>
      <c r="AT108" s="27"/>
      <c r="AU108" s="27"/>
      <c r="AV108" s="27">
        <f t="shared" si="45"/>
        <v>0</v>
      </c>
      <c r="AW108" s="27"/>
      <c r="AX108" s="28">
        <f>VLOOKUP(J108,ABNT5101!$I$3:$J$9,2)</f>
        <v>20</v>
      </c>
      <c r="AY108" s="28">
        <f>VLOOKUP(J108,ABNT5101!$I$3:$M$9,5)</f>
        <v>0.28000000000000003</v>
      </c>
      <c r="AZ108" s="28" t="str">
        <f>_xlfn.XLOOKUP(J108,ABNT5101!I:I,ABNT5101!L:L)</f>
        <v>-</v>
      </c>
      <c r="BA108" s="28">
        <f>_xlfn.XLOOKUP(J108,ABNT5101!$I:$I,ABNT5101!M:M)</f>
        <v>0.28000000000000003</v>
      </c>
      <c r="BB108" s="28" t="str">
        <f>_xlfn.XLOOKUP(J108,ABNT5101!$I:$I,ABNT5101!N:N)</f>
        <v>-</v>
      </c>
      <c r="BC108" s="28">
        <f>_xlfn.XLOOKUP(J108,ABNT5101!$I:$I,ABNT5101!O:O)</f>
        <v>14</v>
      </c>
      <c r="BD108" s="31" t="str">
        <f t="shared" si="46"/>
        <v>NÃO ATENDE</v>
      </c>
      <c r="BE108" s="32">
        <f t="shared" si="71"/>
        <v>-1</v>
      </c>
      <c r="BF108" s="32">
        <f t="shared" si="72"/>
        <v>-1</v>
      </c>
      <c r="BG108" s="32" t="str">
        <f t="shared" si="47"/>
        <v>-</v>
      </c>
      <c r="BH108" s="54"/>
      <c r="BI108" s="54"/>
      <c r="BJ108" s="34"/>
      <c r="BK108" s="34"/>
      <c r="BL108" s="35"/>
      <c r="BM108" s="34"/>
      <c r="BN108" s="31" t="str">
        <f t="shared" si="48"/>
        <v>NÃO ATENDE</v>
      </c>
      <c r="BO108" s="31" t="str">
        <f t="shared" si="73"/>
        <v>NÃO ATENDE</v>
      </c>
      <c r="BP108" s="31" t="str">
        <f t="shared" si="74"/>
        <v>NÃO ATENDE</v>
      </c>
      <c r="BQ108" s="31" t="str">
        <f t="shared" si="49"/>
        <v>ATENDE</v>
      </c>
      <c r="BR108" s="36" t="str">
        <f t="shared" si="50"/>
        <v>C2</v>
      </c>
      <c r="BS108" s="36" t="str">
        <f t="shared" si="51"/>
        <v>P5</v>
      </c>
      <c r="BT108" s="37">
        <f t="shared" si="52"/>
        <v>-1</v>
      </c>
      <c r="BU108" s="34"/>
      <c r="BV108" s="34"/>
      <c r="BW108" s="36">
        <f>IF(BS108="-","-",_xlfn.XLOOKUP(BS108,ABNT5101!$B$4:$B$9,ABNT5101!$C$4:$C$9))</f>
        <v>5</v>
      </c>
      <c r="BX108" s="36">
        <f>IF(BS108="-","-",_xlfn.XLOOKUP(BS108,ABNT5101!$B$4:$B$9,ABNT5101!$D$4:$D$9))</f>
        <v>1</v>
      </c>
      <c r="BY108" s="31" t="str">
        <f t="shared" si="53"/>
        <v>NÃO ATENDE</v>
      </c>
      <c r="BZ108" s="31" t="str">
        <f t="shared" si="54"/>
        <v>NÃO ATENDE</v>
      </c>
      <c r="CA108" s="31" t="str">
        <f t="shared" si="55"/>
        <v>NÃO ATENDE</v>
      </c>
      <c r="CB108" s="36" t="str">
        <f t="shared" si="75"/>
        <v>P5</v>
      </c>
      <c r="CC108" s="37">
        <f t="shared" si="57"/>
        <v>-1</v>
      </c>
      <c r="CD108" s="38"/>
      <c r="CE108" s="38"/>
      <c r="CF108" s="31">
        <f>IF(CB108="-","-",_xlfn.XLOOKUP(CB108,ABNT5101!$B$4:$B$9,ABNT5101!$C$4:$C$9))</f>
        <v>5</v>
      </c>
      <c r="CG108" s="36">
        <f>IF(CB108="-","-",_xlfn.XLOOKUP(CB108,ABNT5101!$B$4:$B$9,ABNT5101!$D$4:$D$9))</f>
        <v>1</v>
      </c>
      <c r="CH108" s="31" t="str">
        <f t="shared" si="58"/>
        <v>NÃO ATENDE</v>
      </c>
      <c r="CI108" s="31" t="str">
        <f t="shared" si="59"/>
        <v>NÃO ATENDE</v>
      </c>
      <c r="CJ108" s="31" t="str">
        <f t="shared" si="60"/>
        <v>NÃO ATENDE</v>
      </c>
      <c r="CK108" s="39" t="e">
        <f>_xlfn.XLOOKUP(CL108,'Banco de dados'!$B:$B,'Banco de dados'!$D:$D)</f>
        <v>#N/A</v>
      </c>
      <c r="CL108" s="55"/>
      <c r="CM108" s="39" t="e">
        <f>_xlfn.XLOOKUP(CL108,'Banco de dados'!$B:$B,'Banco de dados'!$E:$E)</f>
        <v>#N/A</v>
      </c>
      <c r="CN108" s="39"/>
      <c r="CO108" s="39" t="e">
        <f>IF(CN108="-","-",_xlfn.XLOOKUP(CN108,'Banco de dados'!$B:$B,'Banco de dados'!$E:$E))</f>
        <v>#N/A</v>
      </c>
      <c r="CP108" s="41">
        <f t="shared" si="61"/>
        <v>1</v>
      </c>
      <c r="CQ108" s="39" t="e">
        <f>_xlfn.XLOOKUP(CL108,'Banco de dados'!$B:$B,'Banco de dados'!$H:$H)</f>
        <v>#N/A</v>
      </c>
      <c r="CR108" s="39" t="e">
        <f t="array" aca="1" ref="CR108" ca="1">_xludf.xlookup(CN108,'Banco de dados'!$B:$B,'Banco de dados'!$H:$H)</f>
        <v>#NAME?</v>
      </c>
      <c r="CS108" s="39" t="e">
        <f t="array" aca="1" ref="CS108" ca="1">_xludf.xlookup(CL108,'Banco de dados'!$B:$B,'Banco de dados'!$F:$F)</f>
        <v>#NAME?</v>
      </c>
      <c r="CT108" s="39" t="e">
        <f t="array" aca="1" ref="CT108" ca="1">_xludf.xlookup(CN108,'Banco de dados'!$B:$B,'Banco de dados'!$F:$F)</f>
        <v>#NAME?</v>
      </c>
      <c r="CU108" s="42"/>
      <c r="CV108" s="42"/>
      <c r="CW108" s="39" t="str">
        <f>IF(AJ108=0.5,"Suporte",IF(AND(AJ108&gt;='Braços de IP'!$B$9,AJ108&lt;='Braços de IP'!$D$9),'Braços de IP'!$E$9,IF(AND(AJ108&gt;='Braços de IP'!$B$10,AJ108&lt;='Braços de IP'!$D$10),'Braços de IP'!$E$10,IF(AND(AJ108&gt;='Braços de IP'!$B$11,AJ108&lt;='Braços de IP'!$D$11),'Braços de IP'!$E$11,IF(AND(AJ108&gt;='Braços de IP'!$B$12,AJ108&lt;='Braços de IP'!$D$12),'Braços de IP'!$E$12,IF(AND(AJ108&gt;='Braços de IP'!$B$13,AJ108&lt;='Braços de IP'!$D$13),'Braços de IP'!$E$13,IF(AND(AJ108&gt;='Braços de IP'!$B$14,AJ108&lt;='Braços de IP'!$D$14),'Braços de IP'!$E$14,"ERRO")))))))</f>
        <v>Longo II</v>
      </c>
      <c r="CX108" s="42"/>
      <c r="CY108" s="39" t="str">
        <f>IF($CX108="","",VLOOKUP($CX108,'Braços de IP'!$E$9:$I$15,2,0))</f>
        <v/>
      </c>
      <c r="CZ108" s="43" t="str">
        <f>IF($CX108="","",VLOOKUP($CX108,'Braços de IP'!$E$9:$I$15,5,0))</f>
        <v/>
      </c>
      <c r="DA108" s="39"/>
      <c r="DB108" s="39"/>
      <c r="DC108" s="39"/>
      <c r="DD108" s="39"/>
      <c r="DE108" s="39"/>
      <c r="DF108" s="39"/>
      <c r="DG108" s="44" t="e">
        <f t="shared" si="62"/>
        <v>#N/A</v>
      </c>
      <c r="DH108" s="45">
        <f t="shared" si="63"/>
        <v>100</v>
      </c>
      <c r="DI108" s="44" t="e">
        <f t="shared" si="64"/>
        <v>#N/A</v>
      </c>
      <c r="DJ108" s="46" t="e">
        <f t="shared" si="65"/>
        <v>#N/A</v>
      </c>
      <c r="DK108" s="47" t="s">
        <v>147</v>
      </c>
      <c r="DL108" s="48"/>
      <c r="DM108" s="49"/>
      <c r="DN108" s="23" t="s">
        <v>148</v>
      </c>
      <c r="DO108" s="23"/>
      <c r="DQ108" s="50" t="e">
        <f t="shared" si="66"/>
        <v>#VALUE!</v>
      </c>
    </row>
    <row r="109" spans="1:127" ht="15.75" hidden="1" customHeight="1" x14ac:dyDescent="0.3">
      <c r="B109" s="5"/>
      <c r="C109" s="5"/>
      <c r="D109" s="5"/>
      <c r="E109" s="22" t="s">
        <v>230</v>
      </c>
      <c r="F109" s="22" t="s">
        <v>192</v>
      </c>
      <c r="G109" s="23" t="s">
        <v>155</v>
      </c>
      <c r="H109" s="23">
        <v>-23.350210000000001</v>
      </c>
      <c r="I109" s="23">
        <v>-46.846775000000001</v>
      </c>
      <c r="J109" s="24" t="s">
        <v>156</v>
      </c>
      <c r="K109" s="25"/>
      <c r="L109" s="24" t="s">
        <v>157</v>
      </c>
      <c r="M109" s="24" t="s">
        <v>141</v>
      </c>
      <c r="N109" s="26">
        <v>100</v>
      </c>
      <c r="O109" s="27" t="s">
        <v>142</v>
      </c>
      <c r="P109" s="27" t="s">
        <v>143</v>
      </c>
      <c r="Q109" s="26">
        <f t="shared" si="42"/>
        <v>200</v>
      </c>
      <c r="R109" s="27">
        <v>1</v>
      </c>
      <c r="S109" s="28" t="s">
        <v>153</v>
      </c>
      <c r="T109" s="28">
        <v>7</v>
      </c>
      <c r="U109" s="23"/>
      <c r="V109" s="23"/>
      <c r="W109" s="29"/>
      <c r="X109" s="28">
        <v>2.4</v>
      </c>
      <c r="Y109" s="26"/>
      <c r="Z109" s="27"/>
      <c r="AA109" s="30"/>
      <c r="AB109" s="27"/>
      <c r="AC109" s="27"/>
      <c r="AD109" s="27" t="s">
        <v>144</v>
      </c>
      <c r="AE109" s="27" t="s">
        <v>145</v>
      </c>
      <c r="AF109" s="27">
        <v>37.5</v>
      </c>
      <c r="AG109" s="27">
        <v>7.6</v>
      </c>
      <c r="AH109" s="27">
        <v>1</v>
      </c>
      <c r="AI109" s="27">
        <v>1.5</v>
      </c>
      <c r="AJ109" s="27">
        <v>3.6</v>
      </c>
      <c r="AK109" s="27">
        <f t="shared" si="43"/>
        <v>2.1</v>
      </c>
      <c r="AL109" s="27" t="s">
        <v>143</v>
      </c>
      <c r="AM109" s="27" t="s">
        <v>143</v>
      </c>
      <c r="AN109" s="27"/>
      <c r="AO109" s="27">
        <f t="shared" si="44"/>
        <v>2</v>
      </c>
      <c r="AP109" s="27"/>
      <c r="AQ109" s="27"/>
      <c r="AR109" s="27"/>
      <c r="AS109" s="27"/>
      <c r="AT109" s="27"/>
      <c r="AU109" s="27"/>
      <c r="AV109" s="27">
        <f t="shared" si="45"/>
        <v>0</v>
      </c>
      <c r="AW109" s="27"/>
      <c r="AX109" s="28">
        <f>VLOOKUP(J109,ABNT5101!$I$3:$J$9,2)</f>
        <v>20</v>
      </c>
      <c r="AY109" s="28">
        <f>VLOOKUP(J109,ABNT5101!$I$3:$M$9,5)</f>
        <v>0.28000000000000003</v>
      </c>
      <c r="AZ109" s="28" t="str">
        <f>_xlfn.XLOOKUP(J109,ABNT5101!I:I,ABNT5101!L:L)</f>
        <v>-</v>
      </c>
      <c r="BA109" s="28">
        <f>_xlfn.XLOOKUP(J109,ABNT5101!$I:$I,ABNT5101!M:M)</f>
        <v>0.28000000000000003</v>
      </c>
      <c r="BB109" s="28" t="str">
        <f>_xlfn.XLOOKUP(J109,ABNT5101!$I:$I,ABNT5101!N:N)</f>
        <v>-</v>
      </c>
      <c r="BC109" s="28">
        <f>_xlfn.XLOOKUP(J109,ABNT5101!$I:$I,ABNT5101!O:O)</f>
        <v>14</v>
      </c>
      <c r="BD109" s="31" t="str">
        <f t="shared" si="46"/>
        <v>NÃO ATENDE</v>
      </c>
      <c r="BE109" s="32">
        <f t="shared" si="71"/>
        <v>-1</v>
      </c>
      <c r="BF109" s="32">
        <f t="shared" si="72"/>
        <v>-1</v>
      </c>
      <c r="BG109" s="32" t="str">
        <f t="shared" si="47"/>
        <v>-</v>
      </c>
      <c r="BH109" s="54"/>
      <c r="BI109" s="54"/>
      <c r="BJ109" s="34"/>
      <c r="BK109" s="34"/>
      <c r="BL109" s="35"/>
      <c r="BM109" s="34"/>
      <c r="BN109" s="31" t="str">
        <f t="shared" si="48"/>
        <v>NÃO ATENDE</v>
      </c>
      <c r="BO109" s="31" t="str">
        <f t="shared" si="73"/>
        <v>NÃO ATENDE</v>
      </c>
      <c r="BP109" s="31" t="str">
        <f t="shared" si="74"/>
        <v>NÃO ATENDE</v>
      </c>
      <c r="BQ109" s="31" t="str">
        <f t="shared" si="49"/>
        <v>ATENDE</v>
      </c>
      <c r="BR109" s="36" t="str">
        <f t="shared" si="50"/>
        <v>C2</v>
      </c>
      <c r="BS109" s="36" t="str">
        <f t="shared" si="51"/>
        <v>P5</v>
      </c>
      <c r="BT109" s="37">
        <f t="shared" si="52"/>
        <v>-1</v>
      </c>
      <c r="BU109" s="34"/>
      <c r="BV109" s="34"/>
      <c r="BW109" s="36">
        <f>IF(BS109="-","-",_xlfn.XLOOKUP(BS109,ABNT5101!$B$4:$B$9,ABNT5101!$C$4:$C$9))</f>
        <v>5</v>
      </c>
      <c r="BX109" s="36">
        <f>IF(BS109="-","-",_xlfn.XLOOKUP(BS109,ABNT5101!$B$4:$B$9,ABNT5101!$D$4:$D$9))</f>
        <v>1</v>
      </c>
      <c r="BY109" s="31" t="str">
        <f t="shared" si="53"/>
        <v>NÃO ATENDE</v>
      </c>
      <c r="BZ109" s="31" t="str">
        <f t="shared" si="54"/>
        <v>NÃO ATENDE</v>
      </c>
      <c r="CA109" s="31" t="str">
        <f t="shared" si="55"/>
        <v>NÃO ATENDE</v>
      </c>
      <c r="CB109" s="36" t="str">
        <f t="shared" si="75"/>
        <v>P5</v>
      </c>
      <c r="CC109" s="37">
        <f t="shared" si="57"/>
        <v>-1</v>
      </c>
      <c r="CD109" s="38"/>
      <c r="CE109" s="38"/>
      <c r="CF109" s="31">
        <f>IF(CB109="-","-",_xlfn.XLOOKUP(CB109,ABNT5101!$B$4:$B$9,ABNT5101!$C$4:$C$9))</f>
        <v>5</v>
      </c>
      <c r="CG109" s="36">
        <f>IF(CB109="-","-",_xlfn.XLOOKUP(CB109,ABNT5101!$B$4:$B$9,ABNT5101!$D$4:$D$9))</f>
        <v>1</v>
      </c>
      <c r="CH109" s="31" t="str">
        <f t="shared" si="58"/>
        <v>NÃO ATENDE</v>
      </c>
      <c r="CI109" s="31" t="str">
        <f t="shared" si="59"/>
        <v>NÃO ATENDE</v>
      </c>
      <c r="CJ109" s="31" t="str">
        <f t="shared" si="60"/>
        <v>NÃO ATENDE</v>
      </c>
      <c r="CK109" s="39" t="e">
        <f>_xlfn.XLOOKUP(CL109,'Banco de dados'!$B:$B,'Banco de dados'!$D:$D)</f>
        <v>#N/A</v>
      </c>
      <c r="CL109" s="55"/>
      <c r="CM109" s="39" t="e">
        <f>_xlfn.XLOOKUP(CL109,'Banco de dados'!$B:$B,'Banco de dados'!$E:$E)</f>
        <v>#N/A</v>
      </c>
      <c r="CN109" s="39"/>
      <c r="CO109" s="39" t="e">
        <f>IF(CN109="-","-",_xlfn.XLOOKUP(CN109,'Banco de dados'!$B:$B,'Banco de dados'!$E:$E))</f>
        <v>#N/A</v>
      </c>
      <c r="CP109" s="41">
        <f t="shared" si="61"/>
        <v>1</v>
      </c>
      <c r="CQ109" s="39" t="e">
        <f>_xlfn.XLOOKUP(CL109,'Banco de dados'!$B:$B,'Banco de dados'!$H:$H)</f>
        <v>#N/A</v>
      </c>
      <c r="CR109" s="39" t="e">
        <f t="array" aca="1" ref="CR109" ca="1">_xludf.xlookup(CN109,'Banco de dados'!$B:$B,'Banco de dados'!$H:$H)</f>
        <v>#NAME?</v>
      </c>
      <c r="CS109" s="39" t="e">
        <f t="array" aca="1" ref="CS109" ca="1">_xludf.xlookup(CL109,'Banco de dados'!$B:$B,'Banco de dados'!$F:$F)</f>
        <v>#NAME?</v>
      </c>
      <c r="CT109" s="39" t="e">
        <f t="array" aca="1" ref="CT109" ca="1">_xludf.xlookup(CN109,'Banco de dados'!$B:$B,'Banco de dados'!$F:$F)</f>
        <v>#NAME?</v>
      </c>
      <c r="CU109" s="42"/>
      <c r="CV109" s="42"/>
      <c r="CW109" s="39" t="str">
        <f>IF(AJ109=0.5,"Suporte",IF(AND(AJ109&gt;='Braços de IP'!$B$9,AJ109&lt;='Braços de IP'!$D$9),'Braços de IP'!$E$9,IF(AND(AJ109&gt;='Braços de IP'!$B$10,AJ109&lt;='Braços de IP'!$D$10),'Braços de IP'!$E$10,IF(AND(AJ109&gt;='Braços de IP'!$B$11,AJ109&lt;='Braços de IP'!$D$11),'Braços de IP'!$E$11,IF(AND(AJ109&gt;='Braços de IP'!$B$12,AJ109&lt;='Braços de IP'!$D$12),'Braços de IP'!$E$12,IF(AND(AJ109&gt;='Braços de IP'!$B$13,AJ109&lt;='Braços de IP'!$D$13),'Braços de IP'!$E$13,IF(AND(AJ109&gt;='Braços de IP'!$B$14,AJ109&lt;='Braços de IP'!$D$14),'Braços de IP'!$E$14,"ERRO")))))))</f>
        <v>Longo II</v>
      </c>
      <c r="CX109" s="42"/>
      <c r="CY109" s="39" t="str">
        <f>IF($CX109="","",VLOOKUP($CX109,'Braços de IP'!$E$9:$I$15,2,0))</f>
        <v/>
      </c>
      <c r="CZ109" s="43" t="str">
        <f>IF($CX109="","",VLOOKUP($CX109,'Braços de IP'!$E$9:$I$15,5,0))</f>
        <v/>
      </c>
      <c r="DA109" s="39"/>
      <c r="DB109" s="39"/>
      <c r="DC109" s="39"/>
      <c r="DD109" s="39"/>
      <c r="DE109" s="39"/>
      <c r="DF109" s="39"/>
      <c r="DG109" s="44" t="e">
        <f t="shared" si="62"/>
        <v>#N/A</v>
      </c>
      <c r="DH109" s="45">
        <f t="shared" si="63"/>
        <v>100</v>
      </c>
      <c r="DI109" s="44" t="e">
        <f t="shared" si="64"/>
        <v>#N/A</v>
      </c>
      <c r="DJ109" s="46" t="e">
        <f t="shared" si="65"/>
        <v>#N/A</v>
      </c>
      <c r="DK109" s="47" t="s">
        <v>147</v>
      </c>
      <c r="DL109" s="48"/>
      <c r="DM109" s="49"/>
      <c r="DN109" s="23" t="s">
        <v>148</v>
      </c>
      <c r="DO109" s="23"/>
      <c r="DQ109" s="50" t="e">
        <f t="shared" si="66"/>
        <v>#VALUE!</v>
      </c>
    </row>
    <row r="110" spans="1:127" ht="15.75" hidden="1" customHeight="1" x14ac:dyDescent="0.3">
      <c r="B110" s="5"/>
      <c r="C110" s="5"/>
      <c r="D110" s="5"/>
      <c r="E110" s="22" t="s">
        <v>231</v>
      </c>
      <c r="F110" s="22" t="s">
        <v>137</v>
      </c>
      <c r="G110" s="23" t="s">
        <v>232</v>
      </c>
      <c r="H110" s="23">
        <v>-23.345034999999999</v>
      </c>
      <c r="I110" s="23">
        <v>-46.827936000000001</v>
      </c>
      <c r="J110" s="24" t="s">
        <v>139</v>
      </c>
      <c r="K110" s="25"/>
      <c r="L110" s="24" t="s">
        <v>140</v>
      </c>
      <c r="M110" s="24" t="s">
        <v>141</v>
      </c>
      <c r="N110" s="26">
        <v>90</v>
      </c>
      <c r="O110" s="27" t="s">
        <v>142</v>
      </c>
      <c r="P110" s="27" t="s">
        <v>143</v>
      </c>
      <c r="Q110" s="26">
        <f t="shared" si="42"/>
        <v>180</v>
      </c>
      <c r="R110" s="27">
        <v>1</v>
      </c>
      <c r="S110" s="28">
        <v>2</v>
      </c>
      <c r="T110" s="28">
        <v>7.5</v>
      </c>
      <c r="U110" s="23"/>
      <c r="V110" s="23"/>
      <c r="W110" s="29"/>
      <c r="X110" s="28">
        <v>2.2000000000000002</v>
      </c>
      <c r="Y110" s="26"/>
      <c r="Z110" s="27"/>
      <c r="AA110" s="30"/>
      <c r="AB110" s="27"/>
      <c r="AC110" s="27"/>
      <c r="AD110" s="27" t="s">
        <v>144</v>
      </c>
      <c r="AE110" s="27" t="s">
        <v>145</v>
      </c>
      <c r="AF110" s="27">
        <v>35</v>
      </c>
      <c r="AG110" s="27">
        <v>7.8</v>
      </c>
      <c r="AH110" s="27">
        <v>1</v>
      </c>
      <c r="AI110" s="27">
        <v>0.3</v>
      </c>
      <c r="AJ110" s="27">
        <v>2.2999999999999998</v>
      </c>
      <c r="AK110" s="27">
        <f t="shared" si="43"/>
        <v>1.9999999999999998</v>
      </c>
      <c r="AL110" s="27" t="s">
        <v>143</v>
      </c>
      <c r="AM110" s="27" t="s">
        <v>143</v>
      </c>
      <c r="AN110" s="27"/>
      <c r="AO110" s="27">
        <f t="shared" si="44"/>
        <v>2</v>
      </c>
      <c r="AP110" s="27"/>
      <c r="AQ110" s="27"/>
      <c r="AR110" s="27"/>
      <c r="AS110" s="27"/>
      <c r="AT110" s="27"/>
      <c r="AU110" s="27"/>
      <c r="AV110" s="27">
        <f t="shared" si="45"/>
        <v>0</v>
      </c>
      <c r="AW110" s="27"/>
      <c r="AX110" s="28">
        <f>VLOOKUP(J110,ABNT5101!$I$3:$J$9,2)</f>
        <v>7.5</v>
      </c>
      <c r="AY110" s="28">
        <f>VLOOKUP(J110,ABNT5101!$I$3:$M$9,5)</f>
        <v>0.18</v>
      </c>
      <c r="AZ110" s="28" t="str">
        <f>_xlfn.XLOOKUP(J110,ABNT5101!I:I,ABNT5101!L:L)</f>
        <v>-</v>
      </c>
      <c r="BA110" s="28">
        <f>_xlfn.XLOOKUP(J110,ABNT5101!$I:$I,ABNT5101!M:M)</f>
        <v>0.18</v>
      </c>
      <c r="BB110" s="28" t="str">
        <f>_xlfn.XLOOKUP(J110,ABNT5101!$I:$I,ABNT5101!N:N)</f>
        <v>-</v>
      </c>
      <c r="BC110" s="28">
        <f>_xlfn.XLOOKUP(J110,ABNT5101!$I:$I,ABNT5101!O:O)</f>
        <v>16</v>
      </c>
      <c r="BD110" s="31" t="str">
        <f t="shared" si="46"/>
        <v>NÃO ATENDE</v>
      </c>
      <c r="BE110" s="32">
        <f t="shared" si="71"/>
        <v>-1</v>
      </c>
      <c r="BF110" s="32">
        <f t="shared" si="72"/>
        <v>-1</v>
      </c>
      <c r="BG110" s="32" t="str">
        <f t="shared" si="47"/>
        <v>-</v>
      </c>
      <c r="BH110" s="54"/>
      <c r="BI110" s="54"/>
      <c r="BJ110" s="34"/>
      <c r="BK110" s="34"/>
      <c r="BL110" s="35"/>
      <c r="BM110" s="34"/>
      <c r="BN110" s="31" t="str">
        <f t="shared" si="48"/>
        <v>NÃO ATENDE</v>
      </c>
      <c r="BO110" s="31" t="str">
        <f t="shared" si="73"/>
        <v>NÃO ATENDE</v>
      </c>
      <c r="BP110" s="31" t="str">
        <f t="shared" si="74"/>
        <v>NÃO ATENDE</v>
      </c>
      <c r="BQ110" s="31" t="str">
        <f t="shared" si="49"/>
        <v>ATENDE</v>
      </c>
      <c r="BR110" s="36" t="str">
        <f t="shared" si="50"/>
        <v>C5</v>
      </c>
      <c r="BS110" s="36" t="str">
        <f t="shared" si="51"/>
        <v>P6</v>
      </c>
      <c r="BT110" s="37">
        <f t="shared" si="52"/>
        <v>-1</v>
      </c>
      <c r="BU110" s="34"/>
      <c r="BV110" s="34"/>
      <c r="BW110" s="36">
        <f>IF(BS110="-","-",_xlfn.XLOOKUP(BS110,ABNT5101!$B$4:$B$9,ABNT5101!$C$4:$C$9))</f>
        <v>3</v>
      </c>
      <c r="BX110" s="36">
        <f>IF(BS110="-","-",_xlfn.XLOOKUP(BS110,ABNT5101!$B$4:$B$9,ABNT5101!$D$4:$D$9))</f>
        <v>0.6</v>
      </c>
      <c r="BY110" s="31" t="str">
        <f t="shared" si="53"/>
        <v>NÃO ATENDE</v>
      </c>
      <c r="BZ110" s="31" t="str">
        <f t="shared" si="54"/>
        <v>NÃO ATENDE</v>
      </c>
      <c r="CA110" s="31" t="str">
        <f t="shared" si="55"/>
        <v>NÃO ATENDE</v>
      </c>
      <c r="CB110" s="36" t="str">
        <f t="shared" si="75"/>
        <v>P6</v>
      </c>
      <c r="CC110" s="37">
        <f t="shared" si="57"/>
        <v>-1</v>
      </c>
      <c r="CD110" s="38"/>
      <c r="CE110" s="38"/>
      <c r="CF110" s="31">
        <f>IF(CB110="-","-",_xlfn.XLOOKUP(CB110,ABNT5101!$B$4:$B$9,ABNT5101!$C$4:$C$9))</f>
        <v>3</v>
      </c>
      <c r="CG110" s="36">
        <f>IF(CB110="-","-",_xlfn.XLOOKUP(CB110,ABNT5101!$B$4:$B$9,ABNT5101!$D$4:$D$9))</f>
        <v>0.6</v>
      </c>
      <c r="CH110" s="31" t="str">
        <f t="shared" si="58"/>
        <v>NÃO ATENDE</v>
      </c>
      <c r="CI110" s="31" t="str">
        <f t="shared" si="59"/>
        <v>NÃO ATENDE</v>
      </c>
      <c r="CJ110" s="31" t="str">
        <f t="shared" si="60"/>
        <v>NÃO ATENDE</v>
      </c>
      <c r="CK110" s="39" t="e">
        <f>_xlfn.XLOOKUP(CL110,'Banco de dados'!$B:$B,'Banco de dados'!$D:$D)</f>
        <v>#N/A</v>
      </c>
      <c r="CL110" s="55"/>
      <c r="CM110" s="39" t="e">
        <f>_xlfn.XLOOKUP(CL110,'Banco de dados'!$B:$B,'Banco de dados'!$E:$E)</f>
        <v>#N/A</v>
      </c>
      <c r="CN110" s="39"/>
      <c r="CO110" s="39" t="e">
        <f>IF(CN110="-","-",_xlfn.XLOOKUP(CN110,'Banco de dados'!$B:$B,'Banco de dados'!$E:$E))</f>
        <v>#N/A</v>
      </c>
      <c r="CP110" s="41">
        <f t="shared" si="61"/>
        <v>1</v>
      </c>
      <c r="CQ110" s="39" t="e">
        <f>_xlfn.XLOOKUP(CL110,'Banco de dados'!$B:$B,'Banco de dados'!$H:$H)</f>
        <v>#N/A</v>
      </c>
      <c r="CR110" s="39" t="e">
        <f t="array" aca="1" ref="CR110" ca="1">_xludf.xlookup(CN110,'Banco de dados'!$B:$B,'Banco de dados'!$H:$H)</f>
        <v>#NAME?</v>
      </c>
      <c r="CS110" s="39" t="e">
        <f t="array" aca="1" ref="CS110" ca="1">_xludf.xlookup(CL110,'Banco de dados'!$B:$B,'Banco de dados'!$F:$F)</f>
        <v>#NAME?</v>
      </c>
      <c r="CT110" s="39" t="e">
        <f t="array" aca="1" ref="CT110" ca="1">_xludf.xlookup(CN110,'Banco de dados'!$B:$B,'Banco de dados'!$F:$F)</f>
        <v>#NAME?</v>
      </c>
      <c r="CU110" s="42"/>
      <c r="CV110" s="42"/>
      <c r="CW110" s="39" t="str">
        <f>IF(AJ110=0.5,"Suporte",IF(AND(AJ110&gt;='Braços de IP'!$B$9,AJ110&lt;='Braços de IP'!$D$9),'Braços de IP'!$E$9,IF(AND(AJ110&gt;='Braços de IP'!$B$10,AJ110&lt;='Braços de IP'!$D$10),'Braços de IP'!$E$10,IF(AND(AJ110&gt;='Braços de IP'!$B$11,AJ110&lt;='Braços de IP'!$D$11),'Braços de IP'!$E$11,IF(AND(AJ110&gt;='Braços de IP'!$B$12,AJ110&lt;='Braços de IP'!$D$12),'Braços de IP'!$E$12,IF(AND(AJ110&gt;='Braços de IP'!$B$13,AJ110&lt;='Braços de IP'!$D$13),'Braços de IP'!$E$13,IF(AND(AJ110&gt;='Braços de IP'!$B$14,AJ110&lt;='Braços de IP'!$D$14),'Braços de IP'!$E$14,"ERRO")))))))</f>
        <v>Médio II</v>
      </c>
      <c r="CX110" s="42"/>
      <c r="CY110" s="39" t="str">
        <f>IF($CX110="","",VLOOKUP($CX110,'Braços de IP'!$E$9:$I$15,2,0))</f>
        <v/>
      </c>
      <c r="CZ110" s="43" t="str">
        <f>IF($CX110="","",VLOOKUP($CX110,'Braços de IP'!$E$9:$I$15,5,0))</f>
        <v/>
      </c>
      <c r="DA110" s="39"/>
      <c r="DB110" s="39"/>
      <c r="DC110" s="39"/>
      <c r="DD110" s="39"/>
      <c r="DE110" s="39"/>
      <c r="DF110" s="39"/>
      <c r="DG110" s="44" t="e">
        <f t="shared" si="62"/>
        <v>#N/A</v>
      </c>
      <c r="DH110" s="45">
        <f t="shared" si="63"/>
        <v>90</v>
      </c>
      <c r="DI110" s="44" t="e">
        <f t="shared" si="64"/>
        <v>#N/A</v>
      </c>
      <c r="DJ110" s="46" t="e">
        <f t="shared" si="65"/>
        <v>#N/A</v>
      </c>
      <c r="DK110" s="47" t="s">
        <v>147</v>
      </c>
      <c r="DL110" s="48"/>
      <c r="DM110" s="49"/>
      <c r="DN110" s="23" t="s">
        <v>148</v>
      </c>
      <c r="DO110" s="23"/>
      <c r="DQ110" s="50" t="e">
        <f t="shared" si="66"/>
        <v>#VALUE!</v>
      </c>
    </row>
    <row r="111" spans="1:127" ht="15.75" hidden="1" customHeight="1" x14ac:dyDescent="0.3">
      <c r="B111" s="5"/>
      <c r="C111" s="5"/>
      <c r="D111" s="5"/>
      <c r="E111" s="22" t="s">
        <v>231</v>
      </c>
      <c r="F111" s="22" t="s">
        <v>137</v>
      </c>
      <c r="G111" s="23" t="s">
        <v>232</v>
      </c>
      <c r="H111" s="23">
        <v>-23.345034999999999</v>
      </c>
      <c r="I111" s="23">
        <v>-46.827936000000001</v>
      </c>
      <c r="J111" s="24" t="s">
        <v>139</v>
      </c>
      <c r="K111" s="25"/>
      <c r="L111" s="24" t="s">
        <v>140</v>
      </c>
      <c r="M111" s="24" t="s">
        <v>141</v>
      </c>
      <c r="N111" s="26">
        <v>90</v>
      </c>
      <c r="O111" s="27" t="s">
        <v>142</v>
      </c>
      <c r="P111" s="27" t="s">
        <v>143</v>
      </c>
      <c r="Q111" s="26">
        <f t="shared" si="42"/>
        <v>180</v>
      </c>
      <c r="R111" s="27">
        <v>1</v>
      </c>
      <c r="S111" s="28">
        <v>2</v>
      </c>
      <c r="T111" s="28">
        <v>7.5</v>
      </c>
      <c r="U111" s="23"/>
      <c r="V111" s="23"/>
      <c r="W111" s="29"/>
      <c r="X111" s="28">
        <v>2.2000000000000002</v>
      </c>
      <c r="Y111" s="26"/>
      <c r="Z111" s="27"/>
      <c r="AA111" s="30"/>
      <c r="AB111" s="27"/>
      <c r="AC111" s="27"/>
      <c r="AD111" s="27" t="s">
        <v>144</v>
      </c>
      <c r="AE111" s="27" t="s">
        <v>145</v>
      </c>
      <c r="AF111" s="27">
        <v>35</v>
      </c>
      <c r="AG111" s="27">
        <v>7.8</v>
      </c>
      <c r="AH111" s="27">
        <v>1</v>
      </c>
      <c r="AI111" s="27">
        <v>0.3</v>
      </c>
      <c r="AJ111" s="27">
        <v>2.2999999999999998</v>
      </c>
      <c r="AK111" s="27">
        <f t="shared" si="43"/>
        <v>1.9999999999999998</v>
      </c>
      <c r="AL111" s="27" t="s">
        <v>143</v>
      </c>
      <c r="AM111" s="27" t="s">
        <v>143</v>
      </c>
      <c r="AN111" s="27"/>
      <c r="AO111" s="27">
        <f t="shared" si="44"/>
        <v>2</v>
      </c>
      <c r="AP111" s="27"/>
      <c r="AQ111" s="27"/>
      <c r="AR111" s="27"/>
      <c r="AS111" s="27"/>
      <c r="AT111" s="27"/>
      <c r="AU111" s="27"/>
      <c r="AV111" s="27">
        <f t="shared" si="45"/>
        <v>0</v>
      </c>
      <c r="AW111" s="27"/>
      <c r="AX111" s="28">
        <f>VLOOKUP(J111,ABNT5101!$I$3:$J$9,2)</f>
        <v>7.5</v>
      </c>
      <c r="AY111" s="28">
        <f>VLOOKUP(J111,ABNT5101!$I$3:$M$9,5)</f>
        <v>0.18</v>
      </c>
      <c r="AZ111" s="28" t="str">
        <f>_xlfn.XLOOKUP(J111,ABNT5101!I:I,ABNT5101!L:L)</f>
        <v>-</v>
      </c>
      <c r="BA111" s="28">
        <f>_xlfn.XLOOKUP(J111,ABNT5101!$I:$I,ABNT5101!M:M)</f>
        <v>0.18</v>
      </c>
      <c r="BB111" s="28" t="str">
        <f>_xlfn.XLOOKUP(J111,ABNT5101!$I:$I,ABNT5101!N:N)</f>
        <v>-</v>
      </c>
      <c r="BC111" s="28">
        <f>_xlfn.XLOOKUP(J111,ABNT5101!$I:$I,ABNT5101!O:O)</f>
        <v>16</v>
      </c>
      <c r="BD111" s="31" t="str">
        <f t="shared" si="46"/>
        <v>NÃO ATENDE</v>
      </c>
      <c r="BE111" s="32">
        <f t="shared" si="71"/>
        <v>-1</v>
      </c>
      <c r="BF111" s="32">
        <f t="shared" si="72"/>
        <v>-1</v>
      </c>
      <c r="BG111" s="32" t="str">
        <f t="shared" si="47"/>
        <v>-</v>
      </c>
      <c r="BH111" s="54"/>
      <c r="BI111" s="54"/>
      <c r="BJ111" s="34"/>
      <c r="BK111" s="34"/>
      <c r="BL111" s="35"/>
      <c r="BM111" s="34"/>
      <c r="BN111" s="31" t="str">
        <f t="shared" si="48"/>
        <v>NÃO ATENDE</v>
      </c>
      <c r="BO111" s="31" t="str">
        <f t="shared" si="73"/>
        <v>NÃO ATENDE</v>
      </c>
      <c r="BP111" s="31" t="str">
        <f t="shared" si="74"/>
        <v>NÃO ATENDE</v>
      </c>
      <c r="BQ111" s="31" t="str">
        <f t="shared" si="49"/>
        <v>ATENDE</v>
      </c>
      <c r="BR111" s="36" t="str">
        <f t="shared" si="50"/>
        <v>C5</v>
      </c>
      <c r="BS111" s="36" t="str">
        <f t="shared" si="51"/>
        <v>P6</v>
      </c>
      <c r="BT111" s="37">
        <f t="shared" si="52"/>
        <v>-1</v>
      </c>
      <c r="BU111" s="34"/>
      <c r="BV111" s="34"/>
      <c r="BW111" s="36">
        <f>IF(BS111="-","-",_xlfn.XLOOKUP(BS111,ABNT5101!$B$4:$B$9,ABNT5101!$C$4:$C$9))</f>
        <v>3</v>
      </c>
      <c r="BX111" s="36">
        <f>IF(BS111="-","-",_xlfn.XLOOKUP(BS111,ABNT5101!$B$4:$B$9,ABNT5101!$D$4:$D$9))</f>
        <v>0.6</v>
      </c>
      <c r="BY111" s="31" t="str">
        <f t="shared" si="53"/>
        <v>NÃO ATENDE</v>
      </c>
      <c r="BZ111" s="31" t="str">
        <f t="shared" si="54"/>
        <v>NÃO ATENDE</v>
      </c>
      <c r="CA111" s="31" t="str">
        <f t="shared" si="55"/>
        <v>NÃO ATENDE</v>
      </c>
      <c r="CB111" s="36" t="str">
        <f t="shared" si="75"/>
        <v>P6</v>
      </c>
      <c r="CC111" s="37">
        <f t="shared" si="57"/>
        <v>-1</v>
      </c>
      <c r="CD111" s="38"/>
      <c r="CE111" s="38"/>
      <c r="CF111" s="31">
        <f>IF(CB111="-","-",_xlfn.XLOOKUP(CB111,ABNT5101!$B$4:$B$9,ABNT5101!$C$4:$C$9))</f>
        <v>3</v>
      </c>
      <c r="CG111" s="36">
        <f>IF(CB111="-","-",_xlfn.XLOOKUP(CB111,ABNT5101!$B$4:$B$9,ABNT5101!$D$4:$D$9))</f>
        <v>0.6</v>
      </c>
      <c r="CH111" s="31" t="str">
        <f t="shared" si="58"/>
        <v>NÃO ATENDE</v>
      </c>
      <c r="CI111" s="31" t="str">
        <f t="shared" si="59"/>
        <v>NÃO ATENDE</v>
      </c>
      <c r="CJ111" s="31" t="str">
        <f t="shared" si="60"/>
        <v>NÃO ATENDE</v>
      </c>
      <c r="CK111" s="39" t="e">
        <f>_xlfn.XLOOKUP(CL111,'Banco de dados'!$B:$B,'Banco de dados'!$D:$D)</f>
        <v>#N/A</v>
      </c>
      <c r="CL111" s="55"/>
      <c r="CM111" s="39" t="e">
        <f>_xlfn.XLOOKUP(CL111,'Banco de dados'!$B:$B,'Banco de dados'!$E:$E)</f>
        <v>#N/A</v>
      </c>
      <c r="CN111" s="39"/>
      <c r="CO111" s="39" t="e">
        <f>IF(CN111="-","-",_xlfn.XLOOKUP(CN111,'Banco de dados'!$B:$B,'Banco de dados'!$E:$E))</f>
        <v>#N/A</v>
      </c>
      <c r="CP111" s="41">
        <f t="shared" si="61"/>
        <v>1</v>
      </c>
      <c r="CQ111" s="39" t="e">
        <f>_xlfn.XLOOKUP(CL111,'Banco de dados'!$B:$B,'Banco de dados'!$H:$H)</f>
        <v>#N/A</v>
      </c>
      <c r="CR111" s="39" t="e">
        <f t="array" aca="1" ref="CR111" ca="1">_xludf.xlookup(CN111,'Banco de dados'!$B:$B,'Banco de dados'!$H:$H)</f>
        <v>#NAME?</v>
      </c>
      <c r="CS111" s="39" t="e">
        <f t="array" aca="1" ref="CS111" ca="1">_xludf.xlookup(CL111,'Banco de dados'!$B:$B,'Banco de dados'!$F:$F)</f>
        <v>#NAME?</v>
      </c>
      <c r="CT111" s="39" t="e">
        <f t="array" aca="1" ref="CT111" ca="1">_xludf.xlookup(CN111,'Banco de dados'!$B:$B,'Banco de dados'!$F:$F)</f>
        <v>#NAME?</v>
      </c>
      <c r="CU111" s="42"/>
      <c r="CV111" s="42"/>
      <c r="CW111" s="39" t="str">
        <f>IF(AJ111=0.5,"Suporte",IF(AND(AJ111&gt;='Braços de IP'!$B$9,AJ111&lt;='Braços de IP'!$D$9),'Braços de IP'!$E$9,IF(AND(AJ111&gt;='Braços de IP'!$B$10,AJ111&lt;='Braços de IP'!$D$10),'Braços de IP'!$E$10,IF(AND(AJ111&gt;='Braços de IP'!$B$11,AJ111&lt;='Braços de IP'!$D$11),'Braços de IP'!$E$11,IF(AND(AJ111&gt;='Braços de IP'!$B$12,AJ111&lt;='Braços de IP'!$D$12),'Braços de IP'!$E$12,IF(AND(AJ111&gt;='Braços de IP'!$B$13,AJ111&lt;='Braços de IP'!$D$13),'Braços de IP'!$E$13,IF(AND(AJ111&gt;='Braços de IP'!$B$14,AJ111&lt;='Braços de IP'!$D$14),'Braços de IP'!$E$14,"ERRO")))))))</f>
        <v>Médio II</v>
      </c>
      <c r="CX111" s="42"/>
      <c r="CY111" s="39" t="str">
        <f>IF($CX111="","",VLOOKUP($CX111,'Braços de IP'!$E$9:$I$15,2,0))</f>
        <v/>
      </c>
      <c r="CZ111" s="43" t="str">
        <f>IF($CX111="","",VLOOKUP($CX111,'Braços de IP'!$E$9:$I$15,5,0))</f>
        <v/>
      </c>
      <c r="DA111" s="39"/>
      <c r="DB111" s="39"/>
      <c r="DC111" s="39"/>
      <c r="DD111" s="39"/>
      <c r="DE111" s="39"/>
      <c r="DF111" s="39"/>
      <c r="DG111" s="44" t="e">
        <f t="shared" si="62"/>
        <v>#N/A</v>
      </c>
      <c r="DH111" s="45">
        <f t="shared" si="63"/>
        <v>90</v>
      </c>
      <c r="DI111" s="44" t="e">
        <f t="shared" si="64"/>
        <v>#N/A</v>
      </c>
      <c r="DJ111" s="46" t="e">
        <f t="shared" si="65"/>
        <v>#N/A</v>
      </c>
      <c r="DK111" s="47" t="s">
        <v>147</v>
      </c>
      <c r="DL111" s="48"/>
      <c r="DM111" s="49"/>
      <c r="DN111" s="23" t="s">
        <v>148</v>
      </c>
      <c r="DO111" s="23"/>
      <c r="DQ111" s="50" t="e">
        <f t="shared" si="66"/>
        <v>#VALUE!</v>
      </c>
    </row>
    <row r="112" spans="1:127" ht="15.75" hidden="1" customHeight="1" x14ac:dyDescent="0.3">
      <c r="B112" s="5"/>
      <c r="C112" s="5"/>
      <c r="D112" s="5"/>
      <c r="E112" s="22" t="s">
        <v>231</v>
      </c>
      <c r="F112" s="22" t="s">
        <v>137</v>
      </c>
      <c r="G112" s="23" t="s">
        <v>232</v>
      </c>
      <c r="H112" s="23">
        <v>-23.345034999999999</v>
      </c>
      <c r="I112" s="23">
        <v>-46.827936000000001</v>
      </c>
      <c r="J112" s="24" t="s">
        <v>139</v>
      </c>
      <c r="K112" s="25"/>
      <c r="L112" s="24" t="s">
        <v>140</v>
      </c>
      <c r="M112" s="24" t="s">
        <v>141</v>
      </c>
      <c r="N112" s="26">
        <v>90</v>
      </c>
      <c r="O112" s="27" t="s">
        <v>142</v>
      </c>
      <c r="P112" s="27" t="s">
        <v>143</v>
      </c>
      <c r="Q112" s="26">
        <f t="shared" si="42"/>
        <v>180</v>
      </c>
      <c r="R112" s="27">
        <v>1</v>
      </c>
      <c r="S112" s="28">
        <v>2</v>
      </c>
      <c r="T112" s="28">
        <v>7.5</v>
      </c>
      <c r="U112" s="23"/>
      <c r="V112" s="23"/>
      <c r="W112" s="29"/>
      <c r="X112" s="28">
        <v>2.2000000000000002</v>
      </c>
      <c r="Y112" s="26"/>
      <c r="Z112" s="27"/>
      <c r="AA112" s="30"/>
      <c r="AB112" s="27"/>
      <c r="AC112" s="27"/>
      <c r="AD112" s="27" t="s">
        <v>144</v>
      </c>
      <c r="AE112" s="27" t="s">
        <v>145</v>
      </c>
      <c r="AF112" s="27">
        <v>35</v>
      </c>
      <c r="AG112" s="27">
        <v>7.8</v>
      </c>
      <c r="AH112" s="27">
        <v>1</v>
      </c>
      <c r="AI112" s="27">
        <v>0.3</v>
      </c>
      <c r="AJ112" s="27">
        <v>2.2999999999999998</v>
      </c>
      <c r="AK112" s="27">
        <f t="shared" si="43"/>
        <v>1.9999999999999998</v>
      </c>
      <c r="AL112" s="27" t="s">
        <v>143</v>
      </c>
      <c r="AM112" s="27" t="s">
        <v>143</v>
      </c>
      <c r="AN112" s="27"/>
      <c r="AO112" s="27">
        <f t="shared" si="44"/>
        <v>2</v>
      </c>
      <c r="AP112" s="27"/>
      <c r="AQ112" s="27"/>
      <c r="AR112" s="27"/>
      <c r="AS112" s="27"/>
      <c r="AT112" s="27"/>
      <c r="AU112" s="27"/>
      <c r="AV112" s="27">
        <f t="shared" si="45"/>
        <v>0</v>
      </c>
      <c r="AW112" s="27"/>
      <c r="AX112" s="28">
        <f>VLOOKUP(J112,ABNT5101!$I$3:$J$9,2)</f>
        <v>7.5</v>
      </c>
      <c r="AY112" s="28">
        <f>VLOOKUP(J112,ABNT5101!$I$3:$M$9,5)</f>
        <v>0.18</v>
      </c>
      <c r="AZ112" s="28" t="str">
        <f>_xlfn.XLOOKUP(J112,ABNT5101!I:I,ABNT5101!L:L)</f>
        <v>-</v>
      </c>
      <c r="BA112" s="28">
        <f>_xlfn.XLOOKUP(J112,ABNT5101!$I:$I,ABNT5101!M:M)</f>
        <v>0.18</v>
      </c>
      <c r="BB112" s="28" t="str">
        <f>_xlfn.XLOOKUP(J112,ABNT5101!$I:$I,ABNT5101!N:N)</f>
        <v>-</v>
      </c>
      <c r="BC112" s="28">
        <f>_xlfn.XLOOKUP(J112,ABNT5101!$I:$I,ABNT5101!O:O)</f>
        <v>16</v>
      </c>
      <c r="BD112" s="31" t="str">
        <f t="shared" si="46"/>
        <v>NÃO ATENDE</v>
      </c>
      <c r="BE112" s="32">
        <f t="shared" ref="BE112:BE143" si="76">BH112/AX112-1</f>
        <v>-1</v>
      </c>
      <c r="BF112" s="32">
        <f t="shared" ref="BF112:BF143" si="77">BI112/AY112-1</f>
        <v>-1</v>
      </c>
      <c r="BG112" s="32" t="str">
        <f t="shared" si="47"/>
        <v>-</v>
      </c>
      <c r="BH112" s="54"/>
      <c r="BI112" s="54"/>
      <c r="BJ112" s="34"/>
      <c r="BK112" s="34"/>
      <c r="BL112" s="35"/>
      <c r="BM112" s="34"/>
      <c r="BN112" s="31" t="str">
        <f t="shared" si="48"/>
        <v>NÃO ATENDE</v>
      </c>
      <c r="BO112" s="31" t="str">
        <f t="shared" ref="BO112:BO143" si="78">IF(BH112&gt;=AX112,"ATENDE",IF(BH112&gt;=0.99*AX112,"ATENDIMENTO LIMIAR","NÃO ATENDE"))</f>
        <v>NÃO ATENDE</v>
      </c>
      <c r="BP112" s="31" t="str">
        <f t="shared" ref="BP112:BP143" si="79">IF(BI112&gt;=AY112,"ATENDE",IF(BI112&gt;=(AY112-0.02),"ATENDIMENTO LIMIAR","NÃO ATENDE"))</f>
        <v>NÃO ATENDE</v>
      </c>
      <c r="BQ112" s="31" t="str">
        <f t="shared" si="49"/>
        <v>ATENDE</v>
      </c>
      <c r="BR112" s="36" t="str">
        <f t="shared" si="50"/>
        <v>C5</v>
      </c>
      <c r="BS112" s="36" t="str">
        <f t="shared" si="51"/>
        <v>P6</v>
      </c>
      <c r="BT112" s="37">
        <f t="shared" si="52"/>
        <v>-1</v>
      </c>
      <c r="BU112" s="34"/>
      <c r="BV112" s="34"/>
      <c r="BW112" s="36">
        <f>IF(BS112="-","-",_xlfn.XLOOKUP(BS112,ABNT5101!$B$4:$B$9,ABNT5101!$C$4:$C$9))</f>
        <v>3</v>
      </c>
      <c r="BX112" s="36">
        <f>IF(BS112="-","-",_xlfn.XLOOKUP(BS112,ABNT5101!$B$4:$B$9,ABNT5101!$D$4:$D$9))</f>
        <v>0.6</v>
      </c>
      <c r="BY112" s="31" t="str">
        <f t="shared" si="53"/>
        <v>NÃO ATENDE</v>
      </c>
      <c r="BZ112" s="31" t="str">
        <f t="shared" si="54"/>
        <v>NÃO ATENDE</v>
      </c>
      <c r="CA112" s="31" t="str">
        <f t="shared" si="55"/>
        <v>NÃO ATENDE</v>
      </c>
      <c r="CB112" s="36" t="str">
        <f t="shared" si="75"/>
        <v>P6</v>
      </c>
      <c r="CC112" s="37">
        <f t="shared" si="57"/>
        <v>-1</v>
      </c>
      <c r="CD112" s="38"/>
      <c r="CE112" s="38"/>
      <c r="CF112" s="31">
        <f>IF(CB112="-","-",_xlfn.XLOOKUP(CB112,ABNT5101!$B$4:$B$9,ABNT5101!$C$4:$C$9))</f>
        <v>3</v>
      </c>
      <c r="CG112" s="36">
        <f>IF(CB112="-","-",_xlfn.XLOOKUP(CB112,ABNT5101!$B$4:$B$9,ABNT5101!$D$4:$D$9))</f>
        <v>0.6</v>
      </c>
      <c r="CH112" s="31" t="str">
        <f t="shared" si="58"/>
        <v>NÃO ATENDE</v>
      </c>
      <c r="CI112" s="31" t="str">
        <f t="shared" si="59"/>
        <v>NÃO ATENDE</v>
      </c>
      <c r="CJ112" s="31" t="str">
        <f t="shared" si="60"/>
        <v>NÃO ATENDE</v>
      </c>
      <c r="CK112" s="39" t="e">
        <f>_xlfn.XLOOKUP(CL112,'Banco de dados'!$B:$B,'Banco de dados'!$D:$D)</f>
        <v>#N/A</v>
      </c>
      <c r="CL112" s="55"/>
      <c r="CM112" s="39" t="e">
        <f>_xlfn.XLOOKUP(CL112,'Banco de dados'!$B:$B,'Banco de dados'!$E:$E)</f>
        <v>#N/A</v>
      </c>
      <c r="CN112" s="39"/>
      <c r="CO112" s="39" t="e">
        <f>IF(CN112="-","-",_xlfn.XLOOKUP(CN112,'Banco de dados'!$B:$B,'Banco de dados'!$E:$E))</f>
        <v>#N/A</v>
      </c>
      <c r="CP112" s="41">
        <f t="shared" si="61"/>
        <v>1</v>
      </c>
      <c r="CQ112" s="39" t="e">
        <f>_xlfn.XLOOKUP(CL112,'Banco de dados'!$B:$B,'Banco de dados'!$H:$H)</f>
        <v>#N/A</v>
      </c>
      <c r="CR112" s="39" t="e">
        <f t="array" aca="1" ref="CR112" ca="1">_xludf.xlookup(CN112,'Banco de dados'!$B:$B,'Banco de dados'!$H:$H)</f>
        <v>#NAME?</v>
      </c>
      <c r="CS112" s="39" t="e">
        <f t="array" aca="1" ref="CS112" ca="1">_xludf.xlookup(CL112,'Banco de dados'!$B:$B,'Banco de dados'!$F:$F)</f>
        <v>#NAME?</v>
      </c>
      <c r="CT112" s="39" t="e">
        <f t="array" aca="1" ref="CT112" ca="1">_xludf.xlookup(CN112,'Banco de dados'!$B:$B,'Banco de dados'!$F:$F)</f>
        <v>#NAME?</v>
      </c>
      <c r="CU112" s="42"/>
      <c r="CV112" s="42"/>
      <c r="CW112" s="39" t="str">
        <f>IF(AJ112=0.5,"Suporte",IF(AND(AJ112&gt;='Braços de IP'!$B$9,AJ112&lt;='Braços de IP'!$D$9),'Braços de IP'!$E$9,IF(AND(AJ112&gt;='Braços de IP'!$B$10,AJ112&lt;='Braços de IP'!$D$10),'Braços de IP'!$E$10,IF(AND(AJ112&gt;='Braços de IP'!$B$11,AJ112&lt;='Braços de IP'!$D$11),'Braços de IP'!$E$11,IF(AND(AJ112&gt;='Braços de IP'!$B$12,AJ112&lt;='Braços de IP'!$D$12),'Braços de IP'!$E$12,IF(AND(AJ112&gt;='Braços de IP'!$B$13,AJ112&lt;='Braços de IP'!$D$13),'Braços de IP'!$E$13,IF(AND(AJ112&gt;='Braços de IP'!$B$14,AJ112&lt;='Braços de IP'!$D$14),'Braços de IP'!$E$14,"ERRO")))))))</f>
        <v>Médio II</v>
      </c>
      <c r="CX112" s="42"/>
      <c r="CY112" s="39" t="str">
        <f>IF($CX112="","",VLOOKUP($CX112,'Braços de IP'!$E$9:$I$15,2,0))</f>
        <v/>
      </c>
      <c r="CZ112" s="43" t="str">
        <f>IF($CX112="","",VLOOKUP($CX112,'Braços de IP'!$E$9:$I$15,5,0))</f>
        <v/>
      </c>
      <c r="DA112" s="39"/>
      <c r="DB112" s="39"/>
      <c r="DC112" s="39"/>
      <c r="DD112" s="39"/>
      <c r="DE112" s="39"/>
      <c r="DF112" s="39"/>
      <c r="DG112" s="44" t="e">
        <f t="shared" si="62"/>
        <v>#N/A</v>
      </c>
      <c r="DH112" s="45">
        <f t="shared" si="63"/>
        <v>90</v>
      </c>
      <c r="DI112" s="44" t="e">
        <f t="shared" si="64"/>
        <v>#N/A</v>
      </c>
      <c r="DJ112" s="46" t="e">
        <f t="shared" si="65"/>
        <v>#N/A</v>
      </c>
      <c r="DK112" s="47" t="s">
        <v>147</v>
      </c>
      <c r="DL112" s="48"/>
      <c r="DM112" s="49"/>
      <c r="DN112" s="23" t="s">
        <v>148</v>
      </c>
      <c r="DO112" s="23"/>
      <c r="DQ112" s="50" t="e">
        <f t="shared" si="66"/>
        <v>#VALUE!</v>
      </c>
    </row>
    <row r="113" spans="1:127" ht="15.75" hidden="1" customHeight="1" x14ac:dyDescent="0.3">
      <c r="B113" s="5"/>
      <c r="C113" s="5"/>
      <c r="D113" s="5"/>
      <c r="E113" s="22" t="s">
        <v>233</v>
      </c>
      <c r="F113" s="22" t="s">
        <v>137</v>
      </c>
      <c r="G113" s="23" t="s">
        <v>234</v>
      </c>
      <c r="H113" s="23">
        <v>-23.341806999999999</v>
      </c>
      <c r="I113" s="23">
        <v>-46.844194000000002</v>
      </c>
      <c r="J113" s="24" t="s">
        <v>223</v>
      </c>
      <c r="K113" s="25"/>
      <c r="L113" s="24" t="s">
        <v>157</v>
      </c>
      <c r="M113" s="24" t="s">
        <v>141</v>
      </c>
      <c r="N113" s="26">
        <v>90</v>
      </c>
      <c r="O113" s="27" t="s">
        <v>142</v>
      </c>
      <c r="P113" s="27" t="s">
        <v>143</v>
      </c>
      <c r="Q113" s="26">
        <f t="shared" si="42"/>
        <v>180</v>
      </c>
      <c r="R113" s="27">
        <v>1</v>
      </c>
      <c r="S113" s="28">
        <v>3.4</v>
      </c>
      <c r="T113" s="28">
        <v>10.7</v>
      </c>
      <c r="U113" s="23"/>
      <c r="V113" s="23"/>
      <c r="W113" s="29"/>
      <c r="X113" s="28">
        <v>2.6</v>
      </c>
      <c r="Y113" s="26"/>
      <c r="Z113" s="27"/>
      <c r="AA113" s="30"/>
      <c r="AB113" s="27"/>
      <c r="AC113" s="27"/>
      <c r="AD113" s="27" t="s">
        <v>144</v>
      </c>
      <c r="AE113" s="27" t="s">
        <v>145</v>
      </c>
      <c r="AF113" s="27">
        <v>28</v>
      </c>
      <c r="AG113" s="27">
        <v>7.8</v>
      </c>
      <c r="AH113" s="27">
        <v>1</v>
      </c>
      <c r="AI113" s="27">
        <v>0.6</v>
      </c>
      <c r="AJ113" s="27">
        <v>2.6</v>
      </c>
      <c r="AK113" s="27">
        <f t="shared" si="43"/>
        <v>2</v>
      </c>
      <c r="AL113" s="27" t="s">
        <v>143</v>
      </c>
      <c r="AM113" s="27" t="s">
        <v>143</v>
      </c>
      <c r="AN113" s="27"/>
      <c r="AO113" s="27">
        <f t="shared" si="44"/>
        <v>2</v>
      </c>
      <c r="AP113" s="27"/>
      <c r="AQ113" s="27"/>
      <c r="AR113" s="27"/>
      <c r="AS113" s="27"/>
      <c r="AT113" s="27"/>
      <c r="AU113" s="27"/>
      <c r="AV113" s="27">
        <f t="shared" si="45"/>
        <v>0</v>
      </c>
      <c r="AW113" s="27"/>
      <c r="AX113" s="28">
        <f>VLOOKUP(J113,ABNT5101!$I$3:$J$9,2)</f>
        <v>15</v>
      </c>
      <c r="AY113" s="28">
        <f>VLOOKUP(J113,ABNT5101!$I$3:$M$9,5)</f>
        <v>0.18</v>
      </c>
      <c r="AZ113" s="28" t="str">
        <f>_xlfn.XLOOKUP(J113,ABNT5101!I:I,ABNT5101!L:L)</f>
        <v>-</v>
      </c>
      <c r="BA113" s="28">
        <f>_xlfn.XLOOKUP(J113,ABNT5101!$I:$I,ABNT5101!M:M)</f>
        <v>0.18</v>
      </c>
      <c r="BB113" s="28" t="str">
        <f>_xlfn.XLOOKUP(J113,ABNT5101!$I:$I,ABNT5101!N:N)</f>
        <v>-</v>
      </c>
      <c r="BC113" s="28">
        <f>_xlfn.XLOOKUP(J113,ABNT5101!$I:$I,ABNT5101!O:O)</f>
        <v>15</v>
      </c>
      <c r="BD113" s="31" t="str">
        <f t="shared" si="46"/>
        <v>NÃO ATENDE</v>
      </c>
      <c r="BE113" s="32">
        <f t="shared" si="76"/>
        <v>-1</v>
      </c>
      <c r="BF113" s="32">
        <f t="shared" si="77"/>
        <v>-1</v>
      </c>
      <c r="BG113" s="32" t="str">
        <f t="shared" si="47"/>
        <v>-</v>
      </c>
      <c r="BH113" s="54"/>
      <c r="BI113" s="54"/>
      <c r="BJ113" s="34"/>
      <c r="BK113" s="34"/>
      <c r="BL113" s="35"/>
      <c r="BM113" s="34"/>
      <c r="BN113" s="31" t="str">
        <f t="shared" si="48"/>
        <v>NÃO ATENDE</v>
      </c>
      <c r="BO113" s="31" t="str">
        <f t="shared" si="78"/>
        <v>NÃO ATENDE</v>
      </c>
      <c r="BP113" s="31" t="str">
        <f t="shared" si="79"/>
        <v>NÃO ATENDE</v>
      </c>
      <c r="BQ113" s="31" t="str">
        <f t="shared" si="49"/>
        <v>ATENDE</v>
      </c>
      <c r="BR113" s="36" t="str">
        <f t="shared" si="50"/>
        <v>C3</v>
      </c>
      <c r="BS113" s="36" t="str">
        <f t="shared" si="51"/>
        <v>P5</v>
      </c>
      <c r="BT113" s="37">
        <f t="shared" si="52"/>
        <v>-1</v>
      </c>
      <c r="BU113" s="34"/>
      <c r="BV113" s="34"/>
      <c r="BW113" s="36">
        <f>IF(BS113="-","-",_xlfn.XLOOKUP(BS113,ABNT5101!$B$4:$B$9,ABNT5101!$C$4:$C$9))</f>
        <v>5</v>
      </c>
      <c r="BX113" s="36">
        <f>IF(BS113="-","-",_xlfn.XLOOKUP(BS113,ABNT5101!$B$4:$B$9,ABNT5101!$D$4:$D$9))</f>
        <v>1</v>
      </c>
      <c r="BY113" s="31" t="str">
        <f t="shared" si="53"/>
        <v>NÃO ATENDE</v>
      </c>
      <c r="BZ113" s="31" t="str">
        <f t="shared" si="54"/>
        <v>NÃO ATENDE</v>
      </c>
      <c r="CA113" s="31" t="str">
        <f t="shared" si="55"/>
        <v>NÃO ATENDE</v>
      </c>
      <c r="CB113" s="36" t="str">
        <f t="shared" si="75"/>
        <v>P5</v>
      </c>
      <c r="CC113" s="37">
        <f t="shared" si="57"/>
        <v>-1</v>
      </c>
      <c r="CD113" s="38"/>
      <c r="CE113" s="38"/>
      <c r="CF113" s="31">
        <f>IF(CB113="-","-",_xlfn.XLOOKUP(CB113,ABNT5101!$B$4:$B$9,ABNT5101!$C$4:$C$9))</f>
        <v>5</v>
      </c>
      <c r="CG113" s="36">
        <f>IF(CB113="-","-",_xlfn.XLOOKUP(CB113,ABNT5101!$B$4:$B$9,ABNT5101!$D$4:$D$9))</f>
        <v>1</v>
      </c>
      <c r="CH113" s="31" t="str">
        <f t="shared" si="58"/>
        <v>NÃO ATENDE</v>
      </c>
      <c r="CI113" s="31" t="str">
        <f t="shared" si="59"/>
        <v>NÃO ATENDE</v>
      </c>
      <c r="CJ113" s="31" t="str">
        <f t="shared" si="60"/>
        <v>NÃO ATENDE</v>
      </c>
      <c r="CK113" s="39" t="e">
        <f>_xlfn.XLOOKUP(CL113,'Banco de dados'!$B:$B,'Banco de dados'!$D:$D)</f>
        <v>#N/A</v>
      </c>
      <c r="CL113" s="55"/>
      <c r="CM113" s="39" t="e">
        <f>_xlfn.XLOOKUP(CL113,'Banco de dados'!$B:$B,'Banco de dados'!$E:$E)</f>
        <v>#N/A</v>
      </c>
      <c r="CN113" s="39"/>
      <c r="CO113" s="39" t="e">
        <f>IF(CN113="-","-",_xlfn.XLOOKUP(CN113,'Banco de dados'!$B:$B,'Banco de dados'!$E:$E))</f>
        <v>#N/A</v>
      </c>
      <c r="CP113" s="41">
        <f t="shared" si="61"/>
        <v>1</v>
      </c>
      <c r="CQ113" s="39" t="e">
        <f>_xlfn.XLOOKUP(CL113,'Banco de dados'!$B:$B,'Banco de dados'!$H:$H)</f>
        <v>#N/A</v>
      </c>
      <c r="CR113" s="39" t="e">
        <f t="array" aca="1" ref="CR113" ca="1">_xludf.xlookup(CN113,'Banco de dados'!$B:$B,'Banco de dados'!$H:$H)</f>
        <v>#NAME?</v>
      </c>
      <c r="CS113" s="39" t="e">
        <f t="array" aca="1" ref="CS113" ca="1">_xludf.xlookup(CL113,'Banco de dados'!$B:$B,'Banco de dados'!$F:$F)</f>
        <v>#NAME?</v>
      </c>
      <c r="CT113" s="39" t="e">
        <f t="array" aca="1" ref="CT113" ca="1">_xludf.xlookup(CN113,'Banco de dados'!$B:$B,'Banco de dados'!$F:$F)</f>
        <v>#NAME?</v>
      </c>
      <c r="CU113" s="42"/>
      <c r="CV113" s="42"/>
      <c r="CW113" s="39" t="str">
        <f>IF(AJ113=0.5,"Suporte",IF(AND(AJ113&gt;='Braços de IP'!$B$9,AJ113&lt;='Braços de IP'!$D$9),'Braços de IP'!$E$9,IF(AND(AJ113&gt;='Braços de IP'!$B$10,AJ113&lt;='Braços de IP'!$D$10),'Braços de IP'!$E$10,IF(AND(AJ113&gt;='Braços de IP'!$B$11,AJ113&lt;='Braços de IP'!$D$11),'Braços de IP'!$E$11,IF(AND(AJ113&gt;='Braços de IP'!$B$12,AJ113&lt;='Braços de IP'!$D$12),'Braços de IP'!$E$12,IF(AND(AJ113&gt;='Braços de IP'!$B$13,AJ113&lt;='Braços de IP'!$D$13),'Braços de IP'!$E$13,IF(AND(AJ113&gt;='Braços de IP'!$B$14,AJ113&lt;='Braços de IP'!$D$14),'Braços de IP'!$E$14,"ERRO")))))))</f>
        <v>Longo I</v>
      </c>
      <c r="CX113" s="42"/>
      <c r="CY113" s="39" t="str">
        <f>IF($CX113="","",VLOOKUP($CX113,'Braços de IP'!$E$9:$I$15,2,0))</f>
        <v/>
      </c>
      <c r="CZ113" s="43" t="str">
        <f>IF($CX113="","",VLOOKUP($CX113,'Braços de IP'!$E$9:$I$15,5,0))</f>
        <v/>
      </c>
      <c r="DA113" s="39"/>
      <c r="DB113" s="39"/>
      <c r="DC113" s="39"/>
      <c r="DD113" s="39"/>
      <c r="DE113" s="39"/>
      <c r="DF113" s="39"/>
      <c r="DG113" s="44" t="e">
        <f t="shared" si="62"/>
        <v>#N/A</v>
      </c>
      <c r="DH113" s="45">
        <f t="shared" si="63"/>
        <v>90</v>
      </c>
      <c r="DI113" s="44" t="e">
        <f t="shared" si="64"/>
        <v>#N/A</v>
      </c>
      <c r="DJ113" s="46" t="e">
        <f t="shared" si="65"/>
        <v>#N/A</v>
      </c>
      <c r="DK113" s="47" t="s">
        <v>147</v>
      </c>
      <c r="DL113" s="48"/>
      <c r="DM113" s="49"/>
      <c r="DN113" s="23" t="s">
        <v>148</v>
      </c>
      <c r="DO113" s="23"/>
      <c r="DQ113" s="50" t="e">
        <f t="shared" si="66"/>
        <v>#VALUE!</v>
      </c>
    </row>
    <row r="114" spans="1:127" ht="15.75" hidden="1" customHeight="1" x14ac:dyDescent="0.3">
      <c r="B114" s="5"/>
      <c r="C114" s="5"/>
      <c r="D114" s="5"/>
      <c r="E114" s="22" t="s">
        <v>233</v>
      </c>
      <c r="F114" s="22" t="s">
        <v>137</v>
      </c>
      <c r="G114" s="23" t="s">
        <v>234</v>
      </c>
      <c r="H114" s="23">
        <v>-23.341806999999999</v>
      </c>
      <c r="I114" s="23">
        <v>-46.844194000000002</v>
      </c>
      <c r="J114" s="24" t="s">
        <v>223</v>
      </c>
      <c r="K114" s="25"/>
      <c r="L114" s="24" t="s">
        <v>157</v>
      </c>
      <c r="M114" s="24" t="s">
        <v>141</v>
      </c>
      <c r="N114" s="26">
        <v>90</v>
      </c>
      <c r="O114" s="27" t="s">
        <v>142</v>
      </c>
      <c r="P114" s="27" t="s">
        <v>143</v>
      </c>
      <c r="Q114" s="26">
        <f t="shared" si="42"/>
        <v>180</v>
      </c>
      <c r="R114" s="27">
        <v>1</v>
      </c>
      <c r="S114" s="28">
        <v>3.4</v>
      </c>
      <c r="T114" s="28">
        <v>10.7</v>
      </c>
      <c r="U114" s="23"/>
      <c r="V114" s="23"/>
      <c r="W114" s="29"/>
      <c r="X114" s="28">
        <v>2.6</v>
      </c>
      <c r="Y114" s="26"/>
      <c r="Z114" s="27"/>
      <c r="AA114" s="30"/>
      <c r="AB114" s="27"/>
      <c r="AC114" s="27"/>
      <c r="AD114" s="27" t="s">
        <v>144</v>
      </c>
      <c r="AE114" s="27" t="s">
        <v>145</v>
      </c>
      <c r="AF114" s="27">
        <v>28</v>
      </c>
      <c r="AG114" s="27">
        <v>7.8</v>
      </c>
      <c r="AH114" s="27">
        <v>1</v>
      </c>
      <c r="AI114" s="27">
        <v>0.6</v>
      </c>
      <c r="AJ114" s="27">
        <v>2.6</v>
      </c>
      <c r="AK114" s="27">
        <f t="shared" si="43"/>
        <v>2</v>
      </c>
      <c r="AL114" s="27" t="s">
        <v>143</v>
      </c>
      <c r="AM114" s="27" t="s">
        <v>143</v>
      </c>
      <c r="AN114" s="27"/>
      <c r="AO114" s="27">
        <f t="shared" si="44"/>
        <v>2</v>
      </c>
      <c r="AP114" s="27"/>
      <c r="AQ114" s="27"/>
      <c r="AR114" s="27"/>
      <c r="AS114" s="27"/>
      <c r="AT114" s="27"/>
      <c r="AU114" s="27"/>
      <c r="AV114" s="27">
        <f t="shared" si="45"/>
        <v>0</v>
      </c>
      <c r="AW114" s="27"/>
      <c r="AX114" s="28">
        <f>VLOOKUP(J114,ABNT5101!$I$3:$J$9,2)</f>
        <v>15</v>
      </c>
      <c r="AY114" s="28">
        <f>VLOOKUP(J114,ABNT5101!$I$3:$M$9,5)</f>
        <v>0.18</v>
      </c>
      <c r="AZ114" s="28" t="str">
        <f>_xlfn.XLOOKUP(J114,ABNT5101!I:I,ABNT5101!L:L)</f>
        <v>-</v>
      </c>
      <c r="BA114" s="28">
        <f>_xlfn.XLOOKUP(J114,ABNT5101!$I:$I,ABNT5101!M:M)</f>
        <v>0.18</v>
      </c>
      <c r="BB114" s="28" t="str">
        <f>_xlfn.XLOOKUP(J114,ABNT5101!$I:$I,ABNT5101!N:N)</f>
        <v>-</v>
      </c>
      <c r="BC114" s="28">
        <f>_xlfn.XLOOKUP(J114,ABNT5101!$I:$I,ABNT5101!O:O)</f>
        <v>15</v>
      </c>
      <c r="BD114" s="31" t="str">
        <f t="shared" si="46"/>
        <v>NÃO ATENDE</v>
      </c>
      <c r="BE114" s="32">
        <f t="shared" si="76"/>
        <v>-1</v>
      </c>
      <c r="BF114" s="32">
        <f t="shared" si="77"/>
        <v>-1</v>
      </c>
      <c r="BG114" s="32" t="str">
        <f t="shared" si="47"/>
        <v>-</v>
      </c>
      <c r="BH114" s="54"/>
      <c r="BI114" s="54"/>
      <c r="BJ114" s="34"/>
      <c r="BK114" s="34"/>
      <c r="BL114" s="35"/>
      <c r="BM114" s="34"/>
      <c r="BN114" s="31" t="str">
        <f t="shared" si="48"/>
        <v>NÃO ATENDE</v>
      </c>
      <c r="BO114" s="31" t="str">
        <f t="shared" si="78"/>
        <v>NÃO ATENDE</v>
      </c>
      <c r="BP114" s="31" t="str">
        <f t="shared" si="79"/>
        <v>NÃO ATENDE</v>
      </c>
      <c r="BQ114" s="31" t="str">
        <f t="shared" si="49"/>
        <v>ATENDE</v>
      </c>
      <c r="BR114" s="36" t="str">
        <f t="shared" si="50"/>
        <v>C3</v>
      </c>
      <c r="BS114" s="36" t="str">
        <f t="shared" si="51"/>
        <v>P5</v>
      </c>
      <c r="BT114" s="37">
        <f t="shared" si="52"/>
        <v>-1</v>
      </c>
      <c r="BU114" s="34"/>
      <c r="BV114" s="34"/>
      <c r="BW114" s="36">
        <f>IF(BS114="-","-",_xlfn.XLOOKUP(BS114,ABNT5101!$B$4:$B$9,ABNT5101!$C$4:$C$9))</f>
        <v>5</v>
      </c>
      <c r="BX114" s="36">
        <f>IF(BS114="-","-",_xlfn.XLOOKUP(BS114,ABNT5101!$B$4:$B$9,ABNT5101!$D$4:$D$9))</f>
        <v>1</v>
      </c>
      <c r="BY114" s="31" t="str">
        <f t="shared" si="53"/>
        <v>NÃO ATENDE</v>
      </c>
      <c r="BZ114" s="31" t="str">
        <f t="shared" si="54"/>
        <v>NÃO ATENDE</v>
      </c>
      <c r="CA114" s="31" t="str">
        <f t="shared" si="55"/>
        <v>NÃO ATENDE</v>
      </c>
      <c r="CB114" s="36" t="str">
        <f t="shared" si="75"/>
        <v>P5</v>
      </c>
      <c r="CC114" s="37">
        <f t="shared" si="57"/>
        <v>-1</v>
      </c>
      <c r="CD114" s="38"/>
      <c r="CE114" s="38"/>
      <c r="CF114" s="31">
        <f>IF(CB114="-","-",_xlfn.XLOOKUP(CB114,ABNT5101!$B$4:$B$9,ABNT5101!$C$4:$C$9))</f>
        <v>5</v>
      </c>
      <c r="CG114" s="36">
        <f>IF(CB114="-","-",_xlfn.XLOOKUP(CB114,ABNT5101!$B$4:$B$9,ABNT5101!$D$4:$D$9))</f>
        <v>1</v>
      </c>
      <c r="CH114" s="31" t="str">
        <f t="shared" si="58"/>
        <v>NÃO ATENDE</v>
      </c>
      <c r="CI114" s="31" t="str">
        <f t="shared" si="59"/>
        <v>NÃO ATENDE</v>
      </c>
      <c r="CJ114" s="31" t="str">
        <f t="shared" si="60"/>
        <v>NÃO ATENDE</v>
      </c>
      <c r="CK114" s="39" t="e">
        <f>_xlfn.XLOOKUP(CL114,'Banco de dados'!$B:$B,'Banco de dados'!$D:$D)</f>
        <v>#N/A</v>
      </c>
      <c r="CL114" s="55"/>
      <c r="CM114" s="39" t="e">
        <f>_xlfn.XLOOKUP(CL114,'Banco de dados'!$B:$B,'Banco de dados'!$E:$E)</f>
        <v>#N/A</v>
      </c>
      <c r="CN114" s="39"/>
      <c r="CO114" s="39" t="e">
        <f>IF(CN114="-","-",_xlfn.XLOOKUP(CN114,'Banco de dados'!$B:$B,'Banco de dados'!$E:$E))</f>
        <v>#N/A</v>
      </c>
      <c r="CP114" s="41">
        <f t="shared" si="61"/>
        <v>1</v>
      </c>
      <c r="CQ114" s="39" t="e">
        <f>_xlfn.XLOOKUP(CL114,'Banco de dados'!$B:$B,'Banco de dados'!$H:$H)</f>
        <v>#N/A</v>
      </c>
      <c r="CR114" s="39" t="e">
        <f t="array" aca="1" ref="CR114" ca="1">_xludf.xlookup(CN114,'Banco de dados'!$B:$B,'Banco de dados'!$H:$H)</f>
        <v>#NAME?</v>
      </c>
      <c r="CS114" s="39" t="e">
        <f t="array" aca="1" ref="CS114" ca="1">_xludf.xlookup(CL114,'Banco de dados'!$B:$B,'Banco de dados'!$F:$F)</f>
        <v>#NAME?</v>
      </c>
      <c r="CT114" s="39" t="e">
        <f t="array" aca="1" ref="CT114" ca="1">_xludf.xlookup(CN114,'Banco de dados'!$B:$B,'Banco de dados'!$F:$F)</f>
        <v>#NAME?</v>
      </c>
      <c r="CU114" s="42"/>
      <c r="CV114" s="42"/>
      <c r="CW114" s="39" t="str">
        <f>IF(AJ114=0.5,"Suporte",IF(AND(AJ114&gt;='Braços de IP'!$B$9,AJ114&lt;='Braços de IP'!$D$9),'Braços de IP'!$E$9,IF(AND(AJ114&gt;='Braços de IP'!$B$10,AJ114&lt;='Braços de IP'!$D$10),'Braços de IP'!$E$10,IF(AND(AJ114&gt;='Braços de IP'!$B$11,AJ114&lt;='Braços de IP'!$D$11),'Braços de IP'!$E$11,IF(AND(AJ114&gt;='Braços de IP'!$B$12,AJ114&lt;='Braços de IP'!$D$12),'Braços de IP'!$E$12,IF(AND(AJ114&gt;='Braços de IP'!$B$13,AJ114&lt;='Braços de IP'!$D$13),'Braços de IP'!$E$13,IF(AND(AJ114&gt;='Braços de IP'!$B$14,AJ114&lt;='Braços de IP'!$D$14),'Braços de IP'!$E$14,"ERRO")))))))</f>
        <v>Longo I</v>
      </c>
      <c r="CX114" s="42"/>
      <c r="CY114" s="39" t="str">
        <f>IF($CX114="","",VLOOKUP($CX114,'Braços de IP'!$E$9:$I$15,2,0))</f>
        <v/>
      </c>
      <c r="CZ114" s="43" t="str">
        <f>IF($CX114="","",VLOOKUP($CX114,'Braços de IP'!$E$9:$I$15,5,0))</f>
        <v/>
      </c>
      <c r="DA114" s="39"/>
      <c r="DB114" s="39"/>
      <c r="DC114" s="39"/>
      <c r="DD114" s="39"/>
      <c r="DE114" s="39"/>
      <c r="DF114" s="39"/>
      <c r="DG114" s="44" t="e">
        <f t="shared" si="62"/>
        <v>#N/A</v>
      </c>
      <c r="DH114" s="45">
        <f t="shared" si="63"/>
        <v>90</v>
      </c>
      <c r="DI114" s="44" t="e">
        <f t="shared" si="64"/>
        <v>#N/A</v>
      </c>
      <c r="DJ114" s="46" t="e">
        <f t="shared" si="65"/>
        <v>#N/A</v>
      </c>
      <c r="DK114" s="47" t="s">
        <v>147</v>
      </c>
      <c r="DL114" s="48"/>
      <c r="DM114" s="49"/>
      <c r="DN114" s="23" t="s">
        <v>148</v>
      </c>
      <c r="DO114" s="23"/>
      <c r="DQ114" s="50" t="e">
        <f t="shared" si="66"/>
        <v>#VALUE!</v>
      </c>
    </row>
    <row r="115" spans="1:127" ht="15.75" hidden="1" customHeight="1" x14ac:dyDescent="0.3">
      <c r="B115" s="5"/>
      <c r="C115" s="5"/>
      <c r="D115" s="5"/>
      <c r="E115" s="22" t="s">
        <v>233</v>
      </c>
      <c r="F115" s="22" t="s">
        <v>137</v>
      </c>
      <c r="G115" s="23" t="s">
        <v>234</v>
      </c>
      <c r="H115" s="23">
        <v>-23.341806999999999</v>
      </c>
      <c r="I115" s="23">
        <v>-46.844194000000002</v>
      </c>
      <c r="J115" s="24" t="s">
        <v>223</v>
      </c>
      <c r="K115" s="25"/>
      <c r="L115" s="24" t="s">
        <v>157</v>
      </c>
      <c r="M115" s="24" t="s">
        <v>141</v>
      </c>
      <c r="N115" s="26">
        <v>90</v>
      </c>
      <c r="O115" s="27" t="s">
        <v>142</v>
      </c>
      <c r="P115" s="27" t="s">
        <v>143</v>
      </c>
      <c r="Q115" s="26">
        <f t="shared" si="42"/>
        <v>180</v>
      </c>
      <c r="R115" s="27">
        <v>1</v>
      </c>
      <c r="S115" s="28">
        <v>3.4</v>
      </c>
      <c r="T115" s="28">
        <v>10.7</v>
      </c>
      <c r="U115" s="23"/>
      <c r="V115" s="23"/>
      <c r="W115" s="29"/>
      <c r="X115" s="28">
        <v>2.6</v>
      </c>
      <c r="Y115" s="26"/>
      <c r="Z115" s="27"/>
      <c r="AA115" s="30"/>
      <c r="AB115" s="27"/>
      <c r="AC115" s="27"/>
      <c r="AD115" s="27" t="s">
        <v>144</v>
      </c>
      <c r="AE115" s="27" t="s">
        <v>145</v>
      </c>
      <c r="AF115" s="27">
        <v>28</v>
      </c>
      <c r="AG115" s="27">
        <v>7.8</v>
      </c>
      <c r="AH115" s="27">
        <v>1</v>
      </c>
      <c r="AI115" s="27">
        <v>0.6</v>
      </c>
      <c r="AJ115" s="27">
        <v>2.6</v>
      </c>
      <c r="AK115" s="27">
        <f t="shared" si="43"/>
        <v>2</v>
      </c>
      <c r="AL115" s="27" t="s">
        <v>143</v>
      </c>
      <c r="AM115" s="27" t="s">
        <v>143</v>
      </c>
      <c r="AN115" s="27"/>
      <c r="AO115" s="27">
        <f t="shared" si="44"/>
        <v>2</v>
      </c>
      <c r="AP115" s="27"/>
      <c r="AQ115" s="27"/>
      <c r="AR115" s="27"/>
      <c r="AS115" s="27"/>
      <c r="AT115" s="27"/>
      <c r="AU115" s="27"/>
      <c r="AV115" s="27">
        <f t="shared" si="45"/>
        <v>0</v>
      </c>
      <c r="AW115" s="27"/>
      <c r="AX115" s="28">
        <f>VLOOKUP(J115,ABNT5101!$I$3:$J$9,2)</f>
        <v>15</v>
      </c>
      <c r="AY115" s="28">
        <f>VLOOKUP(J115,ABNT5101!$I$3:$M$9,5)</f>
        <v>0.18</v>
      </c>
      <c r="AZ115" s="28" t="str">
        <f>_xlfn.XLOOKUP(J115,ABNT5101!I:I,ABNT5101!L:L)</f>
        <v>-</v>
      </c>
      <c r="BA115" s="28">
        <f>_xlfn.XLOOKUP(J115,ABNT5101!$I:$I,ABNT5101!M:M)</f>
        <v>0.18</v>
      </c>
      <c r="BB115" s="28" t="str">
        <f>_xlfn.XLOOKUP(J115,ABNT5101!$I:$I,ABNT5101!N:N)</f>
        <v>-</v>
      </c>
      <c r="BC115" s="28">
        <f>_xlfn.XLOOKUP(J115,ABNT5101!$I:$I,ABNT5101!O:O)</f>
        <v>15</v>
      </c>
      <c r="BD115" s="31" t="str">
        <f t="shared" si="46"/>
        <v>NÃO ATENDE</v>
      </c>
      <c r="BE115" s="32">
        <f t="shared" si="76"/>
        <v>-1</v>
      </c>
      <c r="BF115" s="32">
        <f t="shared" si="77"/>
        <v>-1</v>
      </c>
      <c r="BG115" s="32" t="str">
        <f t="shared" si="47"/>
        <v>-</v>
      </c>
      <c r="BH115" s="54"/>
      <c r="BI115" s="54"/>
      <c r="BJ115" s="34"/>
      <c r="BK115" s="34"/>
      <c r="BL115" s="35"/>
      <c r="BM115" s="34"/>
      <c r="BN115" s="31" t="str">
        <f t="shared" si="48"/>
        <v>NÃO ATENDE</v>
      </c>
      <c r="BO115" s="31" t="str">
        <f t="shared" si="78"/>
        <v>NÃO ATENDE</v>
      </c>
      <c r="BP115" s="31" t="str">
        <f t="shared" si="79"/>
        <v>NÃO ATENDE</v>
      </c>
      <c r="BQ115" s="31" t="str">
        <f t="shared" si="49"/>
        <v>ATENDE</v>
      </c>
      <c r="BR115" s="36" t="str">
        <f t="shared" si="50"/>
        <v>C3</v>
      </c>
      <c r="BS115" s="36" t="str">
        <f t="shared" si="51"/>
        <v>P5</v>
      </c>
      <c r="BT115" s="37">
        <f t="shared" si="52"/>
        <v>-1</v>
      </c>
      <c r="BU115" s="34"/>
      <c r="BV115" s="34"/>
      <c r="BW115" s="36">
        <f>IF(BS115="-","-",_xlfn.XLOOKUP(BS115,ABNT5101!$B$4:$B$9,ABNT5101!$C$4:$C$9))</f>
        <v>5</v>
      </c>
      <c r="BX115" s="36">
        <f>IF(BS115="-","-",_xlfn.XLOOKUP(BS115,ABNT5101!$B$4:$B$9,ABNT5101!$D$4:$D$9))</f>
        <v>1</v>
      </c>
      <c r="BY115" s="31" t="str">
        <f t="shared" si="53"/>
        <v>NÃO ATENDE</v>
      </c>
      <c r="BZ115" s="31" t="str">
        <f t="shared" si="54"/>
        <v>NÃO ATENDE</v>
      </c>
      <c r="CA115" s="31" t="str">
        <f t="shared" si="55"/>
        <v>NÃO ATENDE</v>
      </c>
      <c r="CB115" s="36" t="str">
        <f t="shared" si="75"/>
        <v>P5</v>
      </c>
      <c r="CC115" s="37">
        <f t="shared" si="57"/>
        <v>-1</v>
      </c>
      <c r="CD115" s="38"/>
      <c r="CE115" s="38"/>
      <c r="CF115" s="31">
        <f>IF(CB115="-","-",_xlfn.XLOOKUP(CB115,ABNT5101!$B$4:$B$9,ABNT5101!$C$4:$C$9))</f>
        <v>5</v>
      </c>
      <c r="CG115" s="36">
        <f>IF(CB115="-","-",_xlfn.XLOOKUP(CB115,ABNT5101!$B$4:$B$9,ABNT5101!$D$4:$D$9))</f>
        <v>1</v>
      </c>
      <c r="CH115" s="31" t="str">
        <f t="shared" si="58"/>
        <v>NÃO ATENDE</v>
      </c>
      <c r="CI115" s="31" t="str">
        <f t="shared" si="59"/>
        <v>NÃO ATENDE</v>
      </c>
      <c r="CJ115" s="31" t="str">
        <f t="shared" si="60"/>
        <v>NÃO ATENDE</v>
      </c>
      <c r="CK115" s="39" t="e">
        <f>_xlfn.XLOOKUP(CL115,'Banco de dados'!$B:$B,'Banco de dados'!$D:$D)</f>
        <v>#N/A</v>
      </c>
      <c r="CL115" s="55"/>
      <c r="CM115" s="39" t="e">
        <f>_xlfn.XLOOKUP(CL115,'Banco de dados'!$B:$B,'Banco de dados'!$E:$E)</f>
        <v>#N/A</v>
      </c>
      <c r="CN115" s="39"/>
      <c r="CO115" s="39" t="e">
        <f>IF(CN115="-","-",_xlfn.XLOOKUP(CN115,'Banco de dados'!$B:$B,'Banco de dados'!$E:$E))</f>
        <v>#N/A</v>
      </c>
      <c r="CP115" s="41">
        <f t="shared" si="61"/>
        <v>1</v>
      </c>
      <c r="CQ115" s="39" t="e">
        <f>_xlfn.XLOOKUP(CL115,'Banco de dados'!$B:$B,'Banco de dados'!$H:$H)</f>
        <v>#N/A</v>
      </c>
      <c r="CR115" s="39" t="e">
        <f t="array" aca="1" ref="CR115" ca="1">_xludf.xlookup(CN115,'Banco de dados'!$B:$B,'Banco de dados'!$H:$H)</f>
        <v>#NAME?</v>
      </c>
      <c r="CS115" s="39" t="e">
        <f t="array" aca="1" ref="CS115" ca="1">_xludf.xlookup(CL115,'Banco de dados'!$B:$B,'Banco de dados'!$F:$F)</f>
        <v>#NAME?</v>
      </c>
      <c r="CT115" s="39" t="e">
        <f t="array" aca="1" ref="CT115" ca="1">_xludf.xlookup(CN115,'Banco de dados'!$B:$B,'Banco de dados'!$F:$F)</f>
        <v>#NAME?</v>
      </c>
      <c r="CU115" s="42"/>
      <c r="CV115" s="42"/>
      <c r="CW115" s="39" t="str">
        <f>IF(AJ115=0.5,"Suporte",IF(AND(AJ115&gt;='Braços de IP'!$B$9,AJ115&lt;='Braços de IP'!$D$9),'Braços de IP'!$E$9,IF(AND(AJ115&gt;='Braços de IP'!$B$10,AJ115&lt;='Braços de IP'!$D$10),'Braços de IP'!$E$10,IF(AND(AJ115&gt;='Braços de IP'!$B$11,AJ115&lt;='Braços de IP'!$D$11),'Braços de IP'!$E$11,IF(AND(AJ115&gt;='Braços de IP'!$B$12,AJ115&lt;='Braços de IP'!$D$12),'Braços de IP'!$E$12,IF(AND(AJ115&gt;='Braços de IP'!$B$13,AJ115&lt;='Braços de IP'!$D$13),'Braços de IP'!$E$13,IF(AND(AJ115&gt;='Braços de IP'!$B$14,AJ115&lt;='Braços de IP'!$D$14),'Braços de IP'!$E$14,"ERRO")))))))</f>
        <v>Longo I</v>
      </c>
      <c r="CX115" s="42"/>
      <c r="CY115" s="39" t="str">
        <f>IF($CX115="","",VLOOKUP($CX115,'Braços de IP'!$E$9:$I$15,2,0))</f>
        <v/>
      </c>
      <c r="CZ115" s="43" t="str">
        <f>IF($CX115="","",VLOOKUP($CX115,'Braços de IP'!$E$9:$I$15,5,0))</f>
        <v/>
      </c>
      <c r="DA115" s="39"/>
      <c r="DB115" s="39"/>
      <c r="DC115" s="39"/>
      <c r="DD115" s="39"/>
      <c r="DE115" s="39"/>
      <c r="DF115" s="39"/>
      <c r="DG115" s="44" t="e">
        <f t="shared" si="62"/>
        <v>#N/A</v>
      </c>
      <c r="DH115" s="45">
        <f t="shared" si="63"/>
        <v>90</v>
      </c>
      <c r="DI115" s="44" t="e">
        <f t="shared" si="64"/>
        <v>#N/A</v>
      </c>
      <c r="DJ115" s="46" t="e">
        <f t="shared" si="65"/>
        <v>#N/A</v>
      </c>
      <c r="DK115" s="47" t="s">
        <v>147</v>
      </c>
      <c r="DL115" s="48"/>
      <c r="DM115" s="49"/>
      <c r="DN115" s="23" t="s">
        <v>148</v>
      </c>
      <c r="DO115" s="23"/>
      <c r="DQ115" s="50" t="e">
        <f t="shared" si="66"/>
        <v>#VALUE!</v>
      </c>
    </row>
    <row r="116" spans="1:127" ht="15.75" hidden="1" customHeight="1" x14ac:dyDescent="0.3">
      <c r="B116" s="5"/>
      <c r="C116" s="5"/>
      <c r="D116" s="5"/>
      <c r="E116" s="22" t="s">
        <v>235</v>
      </c>
      <c r="F116" s="22" t="s">
        <v>150</v>
      </c>
      <c r="G116" s="23" t="s">
        <v>236</v>
      </c>
      <c r="H116" s="23">
        <v>-23.337873030000001</v>
      </c>
      <c r="I116" s="23">
        <v>-46.934867580000002</v>
      </c>
      <c r="J116" s="24" t="s">
        <v>139</v>
      </c>
      <c r="K116" s="25"/>
      <c r="L116" s="24" t="s">
        <v>152</v>
      </c>
      <c r="M116" s="24" t="s">
        <v>141</v>
      </c>
      <c r="N116" s="26">
        <v>87</v>
      </c>
      <c r="O116" s="27" t="s">
        <v>142</v>
      </c>
      <c r="P116" s="27" t="s">
        <v>143</v>
      </c>
      <c r="Q116" s="26">
        <f t="shared" si="42"/>
        <v>174</v>
      </c>
      <c r="R116" s="27">
        <v>1</v>
      </c>
      <c r="S116" s="28" t="s">
        <v>153</v>
      </c>
      <c r="T116" s="28">
        <v>3.5</v>
      </c>
      <c r="U116" s="29"/>
      <c r="V116" s="29"/>
      <c r="W116" s="29"/>
      <c r="X116" s="28" t="s">
        <v>153</v>
      </c>
      <c r="Y116" s="26"/>
      <c r="Z116" s="29"/>
      <c r="AA116" s="30"/>
      <c r="AB116" s="27"/>
      <c r="AC116" s="27"/>
      <c r="AD116" s="27" t="s">
        <v>144</v>
      </c>
      <c r="AE116" s="27" t="s">
        <v>145</v>
      </c>
      <c r="AF116" s="27" t="s">
        <v>237</v>
      </c>
      <c r="AG116" s="27">
        <v>8</v>
      </c>
      <c r="AH116" s="27">
        <v>1</v>
      </c>
      <c r="AI116" s="27">
        <v>2.9</v>
      </c>
      <c r="AJ116" s="27">
        <v>2</v>
      </c>
      <c r="AK116" s="27">
        <f t="shared" si="43"/>
        <v>-0.89999999999999991</v>
      </c>
      <c r="AL116" s="27" t="s">
        <v>143</v>
      </c>
      <c r="AM116" s="27" t="s">
        <v>143</v>
      </c>
      <c r="AN116" s="27"/>
      <c r="AO116" s="27">
        <f t="shared" si="44"/>
        <v>2</v>
      </c>
      <c r="AP116" s="27"/>
      <c r="AQ116" s="27"/>
      <c r="AR116" s="27"/>
      <c r="AS116" s="27"/>
      <c r="AT116" s="27"/>
      <c r="AU116" s="27"/>
      <c r="AV116" s="27">
        <f t="shared" si="45"/>
        <v>0</v>
      </c>
      <c r="AW116" s="27"/>
      <c r="AX116" s="28">
        <f>VLOOKUP(J116,ABNT5101!$I$3:$J$9,2)</f>
        <v>7.5</v>
      </c>
      <c r="AY116" s="28">
        <f>VLOOKUP(J116,ABNT5101!$I$3:$M$9,5)</f>
        <v>0.18</v>
      </c>
      <c r="AZ116" s="28" t="str">
        <f>_xlfn.XLOOKUP(J116,ABNT5101!I:I,ABNT5101!L:L)</f>
        <v>-</v>
      </c>
      <c r="BA116" s="28">
        <f>_xlfn.XLOOKUP(J116,ABNT5101!$I:$I,ABNT5101!M:M)</f>
        <v>0.18</v>
      </c>
      <c r="BB116" s="28" t="str">
        <f>_xlfn.XLOOKUP(J116,ABNT5101!$I:$I,ABNT5101!N:N)</f>
        <v>-</v>
      </c>
      <c r="BC116" s="28">
        <f>_xlfn.XLOOKUP(J116,ABNT5101!$I:$I,ABNT5101!O:O)</f>
        <v>16</v>
      </c>
      <c r="BD116" s="31" t="str">
        <f t="shared" si="46"/>
        <v>NÃO ATENDE</v>
      </c>
      <c r="BE116" s="32">
        <f t="shared" si="76"/>
        <v>-1</v>
      </c>
      <c r="BF116" s="32">
        <f t="shared" si="77"/>
        <v>-1</v>
      </c>
      <c r="BG116" s="32" t="str">
        <f t="shared" si="47"/>
        <v>-</v>
      </c>
      <c r="BH116" s="54"/>
      <c r="BI116" s="54"/>
      <c r="BJ116" s="34"/>
      <c r="BK116" s="34"/>
      <c r="BL116" s="35"/>
      <c r="BM116" s="34"/>
      <c r="BN116" s="31" t="str">
        <f t="shared" si="48"/>
        <v>NÃO ATENDE</v>
      </c>
      <c r="BO116" s="31" t="str">
        <f t="shared" si="78"/>
        <v>NÃO ATENDE</v>
      </c>
      <c r="BP116" s="31" t="str">
        <f t="shared" si="79"/>
        <v>NÃO ATENDE</v>
      </c>
      <c r="BQ116" s="31" t="str">
        <f t="shared" si="49"/>
        <v>ATENDE</v>
      </c>
      <c r="BR116" s="36" t="str">
        <f t="shared" si="50"/>
        <v>C5</v>
      </c>
      <c r="BS116" s="36" t="str">
        <f t="shared" si="51"/>
        <v>Sem Passeio</v>
      </c>
      <c r="BT116" s="37" t="e">
        <f t="shared" si="52"/>
        <v>#N/A</v>
      </c>
      <c r="BU116" s="34"/>
      <c r="BV116" s="34"/>
      <c r="BW116" s="36" t="e">
        <f>IF(BS116="-","-",_xlfn.XLOOKUP(BS116,ABNT5101!$B$4:$B$9,ABNT5101!$C$4:$C$9))</f>
        <v>#N/A</v>
      </c>
      <c r="BX116" s="36" t="e">
        <f>IF(BS116="-","-",_xlfn.XLOOKUP(BS116,ABNT5101!$B$4:$B$9,ABNT5101!$D$4:$D$9))</f>
        <v>#N/A</v>
      </c>
      <c r="BY116" s="31" t="e">
        <f t="shared" si="53"/>
        <v>#N/A</v>
      </c>
      <c r="BZ116" s="31" t="e">
        <f t="shared" si="54"/>
        <v>#N/A</v>
      </c>
      <c r="CA116" s="31" t="e">
        <f t="shared" si="55"/>
        <v>#N/A</v>
      </c>
      <c r="CB116" s="36" t="str">
        <f t="shared" si="75"/>
        <v>Sem Passeio</v>
      </c>
      <c r="CC116" s="37" t="e">
        <f t="shared" si="57"/>
        <v>#N/A</v>
      </c>
      <c r="CD116" s="38"/>
      <c r="CE116" s="38"/>
      <c r="CF116" s="31" t="e">
        <f>IF(CB116="-","-",_xlfn.XLOOKUP(CB116,ABNT5101!$B$4:$B$9,ABNT5101!$C$4:$C$9))</f>
        <v>#N/A</v>
      </c>
      <c r="CG116" s="36" t="e">
        <f>IF(CB116="-","-",_xlfn.XLOOKUP(CB116,ABNT5101!$B$4:$B$9,ABNT5101!$D$4:$D$9))</f>
        <v>#N/A</v>
      </c>
      <c r="CH116" s="31" t="e">
        <f t="shared" si="58"/>
        <v>#N/A</v>
      </c>
      <c r="CI116" s="31" t="e">
        <f t="shared" si="59"/>
        <v>#N/A</v>
      </c>
      <c r="CJ116" s="31" t="e">
        <f t="shared" si="60"/>
        <v>#N/A</v>
      </c>
      <c r="CK116" s="39" t="e">
        <f>_xlfn.XLOOKUP(CL116,'Banco de dados'!$B:$B,'Banco de dados'!$D:$D)</f>
        <v>#N/A</v>
      </c>
      <c r="CL116" s="55"/>
      <c r="CM116" s="39" t="e">
        <f>_xlfn.XLOOKUP(CL116,'Banco de dados'!$B:$B,'Banco de dados'!$E:$E)</f>
        <v>#N/A</v>
      </c>
      <c r="CN116" s="39"/>
      <c r="CO116" s="39" t="e">
        <f>IF(CN116="-","-",_xlfn.XLOOKUP(CN116,'Banco de dados'!$B:$B,'Banco de dados'!$E:$E))</f>
        <v>#N/A</v>
      </c>
      <c r="CP116" s="41">
        <f t="shared" si="61"/>
        <v>1</v>
      </c>
      <c r="CQ116" s="39" t="e">
        <f>_xlfn.XLOOKUP(CL116,'Banco de dados'!$B:$B,'Banco de dados'!$H:$H)</f>
        <v>#N/A</v>
      </c>
      <c r="CR116" s="39" t="e">
        <f t="array" aca="1" ref="CR116" ca="1">_xludf.xlookup(CN116,'Banco de dados'!$B:$B,'Banco de dados'!$H:$H)</f>
        <v>#NAME?</v>
      </c>
      <c r="CS116" s="39" t="e">
        <f t="array" aca="1" ref="CS116" ca="1">_xludf.xlookup(CL116,'Banco de dados'!$B:$B,'Banco de dados'!$F:$F)</f>
        <v>#NAME?</v>
      </c>
      <c r="CT116" s="39" t="e">
        <f t="array" aca="1" ref="CT116" ca="1">_xludf.xlookup(CN116,'Banco de dados'!$B:$B,'Banco de dados'!$F:$F)</f>
        <v>#NAME?</v>
      </c>
      <c r="CU116" s="42"/>
      <c r="CV116" s="42"/>
      <c r="CW116" s="39" t="s">
        <v>204</v>
      </c>
      <c r="CX116" s="42"/>
      <c r="CY116" s="39" t="str">
        <f>IF($CX116="","",VLOOKUP($CX116,'Braços de IP'!$E$9:$I$15,2,0))</f>
        <v/>
      </c>
      <c r="CZ116" s="43" t="str">
        <f>IF($CX116="","",VLOOKUP($CX116,'Braços de IP'!$E$9:$I$15,5,0))</f>
        <v/>
      </c>
      <c r="DA116" s="39"/>
      <c r="DB116" s="39"/>
      <c r="DC116" s="39"/>
      <c r="DD116" s="39"/>
      <c r="DE116" s="39"/>
      <c r="DF116" s="39"/>
      <c r="DG116" s="44" t="e">
        <f t="shared" si="62"/>
        <v>#N/A</v>
      </c>
      <c r="DH116" s="45">
        <f t="shared" si="63"/>
        <v>87</v>
      </c>
      <c r="DI116" s="44" t="e">
        <f t="shared" si="64"/>
        <v>#N/A</v>
      </c>
      <c r="DJ116" s="46" t="e">
        <f t="shared" si="65"/>
        <v>#N/A</v>
      </c>
      <c r="DK116" s="47" t="s">
        <v>147</v>
      </c>
      <c r="DL116" s="48"/>
      <c r="DM116" s="49"/>
      <c r="DN116" s="23" t="s">
        <v>148</v>
      </c>
      <c r="DO116" s="23"/>
      <c r="DQ116" s="50" t="e">
        <f t="shared" si="66"/>
        <v>#VALUE!</v>
      </c>
    </row>
    <row r="117" spans="1:127" ht="15.75" hidden="1" customHeight="1" x14ac:dyDescent="0.3">
      <c r="B117" s="5"/>
      <c r="C117" s="5"/>
      <c r="D117" s="5"/>
      <c r="E117" s="22" t="s">
        <v>235</v>
      </c>
      <c r="F117" s="22" t="s">
        <v>150</v>
      </c>
      <c r="G117" s="23" t="s">
        <v>236</v>
      </c>
      <c r="H117" s="23">
        <v>-23.337873030000001</v>
      </c>
      <c r="I117" s="23">
        <v>-46.934867580000002</v>
      </c>
      <c r="J117" s="24" t="s">
        <v>139</v>
      </c>
      <c r="K117" s="25"/>
      <c r="L117" s="24" t="s">
        <v>152</v>
      </c>
      <c r="M117" s="24" t="s">
        <v>141</v>
      </c>
      <c r="N117" s="26">
        <v>87</v>
      </c>
      <c r="O117" s="27" t="s">
        <v>142</v>
      </c>
      <c r="P117" s="27" t="s">
        <v>143</v>
      </c>
      <c r="Q117" s="26">
        <f t="shared" si="42"/>
        <v>174</v>
      </c>
      <c r="R117" s="27">
        <v>1</v>
      </c>
      <c r="S117" s="28" t="s">
        <v>153</v>
      </c>
      <c r="T117" s="28">
        <v>3.5</v>
      </c>
      <c r="U117" s="29"/>
      <c r="V117" s="29"/>
      <c r="W117" s="29"/>
      <c r="X117" s="28" t="s">
        <v>153</v>
      </c>
      <c r="Y117" s="26"/>
      <c r="Z117" s="29"/>
      <c r="AA117" s="30"/>
      <c r="AB117" s="27"/>
      <c r="AC117" s="27"/>
      <c r="AD117" s="27" t="s">
        <v>144</v>
      </c>
      <c r="AE117" s="27" t="s">
        <v>145</v>
      </c>
      <c r="AF117" s="27" t="s">
        <v>237</v>
      </c>
      <c r="AG117" s="27">
        <v>8</v>
      </c>
      <c r="AH117" s="27">
        <v>1</v>
      </c>
      <c r="AI117" s="27">
        <v>2.9</v>
      </c>
      <c r="AJ117" s="27">
        <v>2</v>
      </c>
      <c r="AK117" s="27">
        <f t="shared" si="43"/>
        <v>-0.89999999999999991</v>
      </c>
      <c r="AL117" s="27" t="s">
        <v>143</v>
      </c>
      <c r="AM117" s="27" t="s">
        <v>143</v>
      </c>
      <c r="AN117" s="27"/>
      <c r="AO117" s="27">
        <f t="shared" si="44"/>
        <v>2</v>
      </c>
      <c r="AP117" s="27"/>
      <c r="AQ117" s="27"/>
      <c r="AR117" s="27"/>
      <c r="AS117" s="27"/>
      <c r="AT117" s="27"/>
      <c r="AU117" s="27"/>
      <c r="AV117" s="27">
        <f t="shared" si="45"/>
        <v>0</v>
      </c>
      <c r="AW117" s="27"/>
      <c r="AX117" s="28">
        <f>VLOOKUP(J117,ABNT5101!$I$3:$J$9,2)</f>
        <v>7.5</v>
      </c>
      <c r="AY117" s="28">
        <f>VLOOKUP(J117,ABNT5101!$I$3:$M$9,5)</f>
        <v>0.18</v>
      </c>
      <c r="AZ117" s="28" t="str">
        <f>_xlfn.XLOOKUP(J117,ABNT5101!I:I,ABNT5101!L:L)</f>
        <v>-</v>
      </c>
      <c r="BA117" s="28">
        <f>_xlfn.XLOOKUP(J117,ABNT5101!$I:$I,ABNT5101!M:M)</f>
        <v>0.18</v>
      </c>
      <c r="BB117" s="28" t="str">
        <f>_xlfn.XLOOKUP(J117,ABNT5101!$I:$I,ABNT5101!N:N)</f>
        <v>-</v>
      </c>
      <c r="BC117" s="28">
        <f>_xlfn.XLOOKUP(J117,ABNT5101!$I:$I,ABNT5101!O:O)</f>
        <v>16</v>
      </c>
      <c r="BD117" s="31" t="str">
        <f t="shared" si="46"/>
        <v>NÃO ATENDE</v>
      </c>
      <c r="BE117" s="32">
        <f t="shared" si="76"/>
        <v>-1</v>
      </c>
      <c r="BF117" s="32">
        <f t="shared" si="77"/>
        <v>-1</v>
      </c>
      <c r="BG117" s="32" t="str">
        <f t="shared" si="47"/>
        <v>-</v>
      </c>
      <c r="BH117" s="54"/>
      <c r="BI117" s="54"/>
      <c r="BJ117" s="34"/>
      <c r="BK117" s="34"/>
      <c r="BL117" s="35"/>
      <c r="BM117" s="34"/>
      <c r="BN117" s="31" t="str">
        <f t="shared" si="48"/>
        <v>NÃO ATENDE</v>
      </c>
      <c r="BO117" s="31" t="str">
        <f t="shared" si="78"/>
        <v>NÃO ATENDE</v>
      </c>
      <c r="BP117" s="31" t="str">
        <f t="shared" si="79"/>
        <v>NÃO ATENDE</v>
      </c>
      <c r="BQ117" s="31" t="str">
        <f t="shared" si="49"/>
        <v>ATENDE</v>
      </c>
      <c r="BR117" s="36" t="str">
        <f t="shared" si="50"/>
        <v>C5</v>
      </c>
      <c r="BS117" s="36" t="str">
        <f t="shared" si="51"/>
        <v>Sem Passeio</v>
      </c>
      <c r="BT117" s="37" t="e">
        <f t="shared" si="52"/>
        <v>#N/A</v>
      </c>
      <c r="BU117" s="34"/>
      <c r="BV117" s="34"/>
      <c r="BW117" s="36" t="e">
        <f>IF(BS117="-","-",_xlfn.XLOOKUP(BS117,ABNT5101!$B$4:$B$9,ABNT5101!$C$4:$C$9))</f>
        <v>#N/A</v>
      </c>
      <c r="BX117" s="36" t="e">
        <f>IF(BS117="-","-",_xlfn.XLOOKUP(BS117,ABNT5101!$B$4:$B$9,ABNT5101!$D$4:$D$9))</f>
        <v>#N/A</v>
      </c>
      <c r="BY117" s="31" t="e">
        <f t="shared" si="53"/>
        <v>#N/A</v>
      </c>
      <c r="BZ117" s="31" t="e">
        <f t="shared" si="54"/>
        <v>#N/A</v>
      </c>
      <c r="CA117" s="31" t="e">
        <f t="shared" si="55"/>
        <v>#N/A</v>
      </c>
      <c r="CB117" s="36" t="str">
        <f t="shared" si="75"/>
        <v>Sem Passeio</v>
      </c>
      <c r="CC117" s="37" t="e">
        <f t="shared" si="57"/>
        <v>#N/A</v>
      </c>
      <c r="CD117" s="38"/>
      <c r="CE117" s="38"/>
      <c r="CF117" s="31" t="e">
        <f>IF(CB117="-","-",_xlfn.XLOOKUP(CB117,ABNT5101!$B$4:$B$9,ABNT5101!$C$4:$C$9))</f>
        <v>#N/A</v>
      </c>
      <c r="CG117" s="36" t="e">
        <f>IF(CB117="-","-",_xlfn.XLOOKUP(CB117,ABNT5101!$B$4:$B$9,ABNT5101!$D$4:$D$9))</f>
        <v>#N/A</v>
      </c>
      <c r="CH117" s="31" t="e">
        <f t="shared" si="58"/>
        <v>#N/A</v>
      </c>
      <c r="CI117" s="31" t="e">
        <f t="shared" si="59"/>
        <v>#N/A</v>
      </c>
      <c r="CJ117" s="31" t="e">
        <f t="shared" si="60"/>
        <v>#N/A</v>
      </c>
      <c r="CK117" s="39" t="e">
        <f>_xlfn.XLOOKUP(CL117,'Banco de dados'!$B:$B,'Banco de dados'!$D:$D)</f>
        <v>#N/A</v>
      </c>
      <c r="CL117" s="55"/>
      <c r="CM117" s="39" t="e">
        <f>_xlfn.XLOOKUP(CL117,'Banco de dados'!$B:$B,'Banco de dados'!$E:$E)</f>
        <v>#N/A</v>
      </c>
      <c r="CN117" s="39"/>
      <c r="CO117" s="39" t="e">
        <f>IF(CN117="-","-",_xlfn.XLOOKUP(CN117,'Banco de dados'!$B:$B,'Banco de dados'!$E:$E))</f>
        <v>#N/A</v>
      </c>
      <c r="CP117" s="41">
        <f t="shared" si="61"/>
        <v>1</v>
      </c>
      <c r="CQ117" s="39" t="e">
        <f>_xlfn.XLOOKUP(CL117,'Banco de dados'!$B:$B,'Banco de dados'!$H:$H)</f>
        <v>#N/A</v>
      </c>
      <c r="CR117" s="39" t="e">
        <f t="array" aca="1" ref="CR117" ca="1">_xludf.xlookup(CN117,'Banco de dados'!$B:$B,'Banco de dados'!$H:$H)</f>
        <v>#NAME?</v>
      </c>
      <c r="CS117" s="39" t="e">
        <f t="array" aca="1" ref="CS117" ca="1">_xludf.xlookup(CL117,'Banco de dados'!$B:$B,'Banco de dados'!$F:$F)</f>
        <v>#NAME?</v>
      </c>
      <c r="CT117" s="39" t="e">
        <f t="array" aca="1" ref="CT117" ca="1">_xludf.xlookup(CN117,'Banco de dados'!$B:$B,'Banco de dados'!$F:$F)</f>
        <v>#NAME?</v>
      </c>
      <c r="CU117" s="42"/>
      <c r="CV117" s="42"/>
      <c r="CW117" s="39" t="s">
        <v>204</v>
      </c>
      <c r="CX117" s="42"/>
      <c r="CY117" s="39" t="str">
        <f>IF($CX117="","",VLOOKUP($CX117,'Braços de IP'!$E$9:$I$15,2,0))</f>
        <v/>
      </c>
      <c r="CZ117" s="43" t="str">
        <f>IF($CX117="","",VLOOKUP($CX117,'Braços de IP'!$E$9:$I$15,5,0))</f>
        <v/>
      </c>
      <c r="DA117" s="39"/>
      <c r="DB117" s="39"/>
      <c r="DC117" s="39"/>
      <c r="DD117" s="39"/>
      <c r="DE117" s="39"/>
      <c r="DF117" s="39"/>
      <c r="DG117" s="44" t="e">
        <f t="shared" si="62"/>
        <v>#N/A</v>
      </c>
      <c r="DH117" s="45">
        <f t="shared" si="63"/>
        <v>87</v>
      </c>
      <c r="DI117" s="44" t="e">
        <f t="shared" si="64"/>
        <v>#N/A</v>
      </c>
      <c r="DJ117" s="46" t="e">
        <f t="shared" si="65"/>
        <v>#N/A</v>
      </c>
      <c r="DK117" s="47" t="s">
        <v>147</v>
      </c>
      <c r="DL117" s="48"/>
      <c r="DM117" s="49"/>
      <c r="DN117" s="23" t="s">
        <v>148</v>
      </c>
      <c r="DO117" s="23"/>
      <c r="DQ117" s="50" t="e">
        <f t="shared" si="66"/>
        <v>#VALUE!</v>
      </c>
    </row>
    <row r="118" spans="1:127" ht="15.75" hidden="1" customHeight="1" x14ac:dyDescent="0.3">
      <c r="B118" s="5"/>
      <c r="C118" s="5"/>
      <c r="D118" s="5"/>
      <c r="E118" s="22" t="s">
        <v>235</v>
      </c>
      <c r="F118" s="22" t="s">
        <v>150</v>
      </c>
      <c r="G118" s="23" t="s">
        <v>236</v>
      </c>
      <c r="H118" s="23">
        <v>-23.337873030000001</v>
      </c>
      <c r="I118" s="23">
        <v>-46.934867580000002</v>
      </c>
      <c r="J118" s="24" t="s">
        <v>139</v>
      </c>
      <c r="K118" s="25"/>
      <c r="L118" s="24" t="s">
        <v>152</v>
      </c>
      <c r="M118" s="24" t="s">
        <v>141</v>
      </c>
      <c r="N118" s="26">
        <v>87</v>
      </c>
      <c r="O118" s="27" t="s">
        <v>142</v>
      </c>
      <c r="P118" s="27" t="s">
        <v>143</v>
      </c>
      <c r="Q118" s="26">
        <f t="shared" si="42"/>
        <v>174</v>
      </c>
      <c r="R118" s="27">
        <v>1</v>
      </c>
      <c r="S118" s="28" t="s">
        <v>153</v>
      </c>
      <c r="T118" s="28">
        <v>3.5</v>
      </c>
      <c r="U118" s="29"/>
      <c r="V118" s="29"/>
      <c r="W118" s="29"/>
      <c r="X118" s="28" t="s">
        <v>153</v>
      </c>
      <c r="Y118" s="26"/>
      <c r="Z118" s="29"/>
      <c r="AA118" s="30"/>
      <c r="AB118" s="27"/>
      <c r="AC118" s="27"/>
      <c r="AD118" s="27" t="s">
        <v>144</v>
      </c>
      <c r="AE118" s="27" t="s">
        <v>145</v>
      </c>
      <c r="AF118" s="27" t="s">
        <v>237</v>
      </c>
      <c r="AG118" s="27">
        <v>8</v>
      </c>
      <c r="AH118" s="27">
        <v>1</v>
      </c>
      <c r="AI118" s="27">
        <v>2.9</v>
      </c>
      <c r="AJ118" s="27">
        <v>2</v>
      </c>
      <c r="AK118" s="27">
        <f t="shared" si="43"/>
        <v>-0.89999999999999991</v>
      </c>
      <c r="AL118" s="27" t="s">
        <v>143</v>
      </c>
      <c r="AM118" s="27" t="s">
        <v>143</v>
      </c>
      <c r="AN118" s="27"/>
      <c r="AO118" s="27">
        <f t="shared" si="44"/>
        <v>2</v>
      </c>
      <c r="AP118" s="27"/>
      <c r="AQ118" s="27"/>
      <c r="AR118" s="27"/>
      <c r="AS118" s="27"/>
      <c r="AT118" s="27"/>
      <c r="AU118" s="27"/>
      <c r="AV118" s="27">
        <f t="shared" si="45"/>
        <v>0</v>
      </c>
      <c r="AW118" s="27"/>
      <c r="AX118" s="28">
        <f>VLOOKUP(J118,ABNT5101!$I$3:$J$9,2)</f>
        <v>7.5</v>
      </c>
      <c r="AY118" s="28">
        <f>VLOOKUP(J118,ABNT5101!$I$3:$M$9,5)</f>
        <v>0.18</v>
      </c>
      <c r="AZ118" s="28" t="str">
        <f>_xlfn.XLOOKUP(J118,ABNT5101!I:I,ABNT5101!L:L)</f>
        <v>-</v>
      </c>
      <c r="BA118" s="28">
        <f>_xlfn.XLOOKUP(J118,ABNT5101!$I:$I,ABNT5101!M:M)</f>
        <v>0.18</v>
      </c>
      <c r="BB118" s="28" t="str">
        <f>_xlfn.XLOOKUP(J118,ABNT5101!$I:$I,ABNT5101!N:N)</f>
        <v>-</v>
      </c>
      <c r="BC118" s="28">
        <f>_xlfn.XLOOKUP(J118,ABNT5101!$I:$I,ABNT5101!O:O)</f>
        <v>16</v>
      </c>
      <c r="BD118" s="31" t="str">
        <f t="shared" si="46"/>
        <v>NÃO ATENDE</v>
      </c>
      <c r="BE118" s="32">
        <f t="shared" si="76"/>
        <v>-1</v>
      </c>
      <c r="BF118" s="32">
        <f t="shared" si="77"/>
        <v>-1</v>
      </c>
      <c r="BG118" s="32" t="str">
        <f t="shared" si="47"/>
        <v>-</v>
      </c>
      <c r="BH118" s="54"/>
      <c r="BI118" s="54"/>
      <c r="BJ118" s="34"/>
      <c r="BK118" s="34"/>
      <c r="BL118" s="35"/>
      <c r="BM118" s="34"/>
      <c r="BN118" s="31" t="str">
        <f t="shared" si="48"/>
        <v>NÃO ATENDE</v>
      </c>
      <c r="BO118" s="31" t="str">
        <f t="shared" si="78"/>
        <v>NÃO ATENDE</v>
      </c>
      <c r="BP118" s="31" t="str">
        <f t="shared" si="79"/>
        <v>NÃO ATENDE</v>
      </c>
      <c r="BQ118" s="31" t="str">
        <f t="shared" si="49"/>
        <v>ATENDE</v>
      </c>
      <c r="BR118" s="36" t="str">
        <f t="shared" si="50"/>
        <v>C5</v>
      </c>
      <c r="BS118" s="36" t="str">
        <f t="shared" si="51"/>
        <v>Sem Passeio</v>
      </c>
      <c r="BT118" s="37" t="e">
        <f t="shared" si="52"/>
        <v>#N/A</v>
      </c>
      <c r="BU118" s="34"/>
      <c r="BV118" s="34"/>
      <c r="BW118" s="36" t="e">
        <f>IF(BS118="-","-",_xlfn.XLOOKUP(BS118,ABNT5101!$B$4:$B$9,ABNT5101!$C$4:$C$9))</f>
        <v>#N/A</v>
      </c>
      <c r="BX118" s="36" t="e">
        <f>IF(BS118="-","-",_xlfn.XLOOKUP(BS118,ABNT5101!$B$4:$B$9,ABNT5101!$D$4:$D$9))</f>
        <v>#N/A</v>
      </c>
      <c r="BY118" s="31" t="e">
        <f t="shared" si="53"/>
        <v>#N/A</v>
      </c>
      <c r="BZ118" s="31" t="e">
        <f t="shared" si="54"/>
        <v>#N/A</v>
      </c>
      <c r="CA118" s="31" t="e">
        <f t="shared" si="55"/>
        <v>#N/A</v>
      </c>
      <c r="CB118" s="36" t="str">
        <f t="shared" si="75"/>
        <v>Sem Passeio</v>
      </c>
      <c r="CC118" s="37" t="e">
        <f t="shared" si="57"/>
        <v>#N/A</v>
      </c>
      <c r="CD118" s="38"/>
      <c r="CE118" s="38"/>
      <c r="CF118" s="31" t="e">
        <f>IF(CB118="-","-",_xlfn.XLOOKUP(CB118,ABNT5101!$B$4:$B$9,ABNT5101!$C$4:$C$9))</f>
        <v>#N/A</v>
      </c>
      <c r="CG118" s="36" t="e">
        <f>IF(CB118="-","-",_xlfn.XLOOKUP(CB118,ABNT5101!$B$4:$B$9,ABNT5101!$D$4:$D$9))</f>
        <v>#N/A</v>
      </c>
      <c r="CH118" s="31" t="e">
        <f t="shared" si="58"/>
        <v>#N/A</v>
      </c>
      <c r="CI118" s="31" t="e">
        <f t="shared" si="59"/>
        <v>#N/A</v>
      </c>
      <c r="CJ118" s="31" t="e">
        <f t="shared" si="60"/>
        <v>#N/A</v>
      </c>
      <c r="CK118" s="39" t="e">
        <f>_xlfn.XLOOKUP(CL118,'Banco de dados'!$B:$B,'Banco de dados'!$D:$D)</f>
        <v>#N/A</v>
      </c>
      <c r="CL118" s="55"/>
      <c r="CM118" s="39" t="e">
        <f>_xlfn.XLOOKUP(CL118,'Banco de dados'!$B:$B,'Banco de dados'!$E:$E)</f>
        <v>#N/A</v>
      </c>
      <c r="CN118" s="39"/>
      <c r="CO118" s="39" t="e">
        <f>IF(CN118="-","-",_xlfn.XLOOKUP(CN118,'Banco de dados'!$B:$B,'Banco de dados'!$E:$E))</f>
        <v>#N/A</v>
      </c>
      <c r="CP118" s="41">
        <f t="shared" si="61"/>
        <v>1</v>
      </c>
      <c r="CQ118" s="39" t="e">
        <f>_xlfn.XLOOKUP(CL118,'Banco de dados'!$B:$B,'Banco de dados'!$H:$H)</f>
        <v>#N/A</v>
      </c>
      <c r="CR118" s="39" t="e">
        <f t="array" aca="1" ref="CR118" ca="1">_xludf.xlookup(CN118,'Banco de dados'!$B:$B,'Banco de dados'!$H:$H)</f>
        <v>#NAME?</v>
      </c>
      <c r="CS118" s="39" t="e">
        <f t="array" aca="1" ref="CS118" ca="1">_xludf.xlookup(CL118,'Banco de dados'!$B:$B,'Banco de dados'!$F:$F)</f>
        <v>#NAME?</v>
      </c>
      <c r="CT118" s="39" t="e">
        <f t="array" aca="1" ref="CT118" ca="1">_xludf.xlookup(CN118,'Banco de dados'!$B:$B,'Banco de dados'!$F:$F)</f>
        <v>#NAME?</v>
      </c>
      <c r="CU118" s="42"/>
      <c r="CV118" s="42"/>
      <c r="CW118" s="39" t="s">
        <v>204</v>
      </c>
      <c r="CX118" s="42"/>
      <c r="CY118" s="39" t="str">
        <f>IF($CX118="","",VLOOKUP($CX118,'Braços de IP'!$E$9:$I$15,2,0))</f>
        <v/>
      </c>
      <c r="CZ118" s="43" t="str">
        <f>IF($CX118="","",VLOOKUP($CX118,'Braços de IP'!$E$9:$I$15,5,0))</f>
        <v/>
      </c>
      <c r="DA118" s="39"/>
      <c r="DB118" s="39"/>
      <c r="DC118" s="39"/>
      <c r="DD118" s="39"/>
      <c r="DE118" s="39"/>
      <c r="DF118" s="39"/>
      <c r="DG118" s="44" t="e">
        <f t="shared" si="62"/>
        <v>#N/A</v>
      </c>
      <c r="DH118" s="45">
        <f t="shared" si="63"/>
        <v>87</v>
      </c>
      <c r="DI118" s="44" t="e">
        <f t="shared" si="64"/>
        <v>#N/A</v>
      </c>
      <c r="DJ118" s="46" t="e">
        <f t="shared" si="65"/>
        <v>#N/A</v>
      </c>
      <c r="DK118" s="47" t="s">
        <v>147</v>
      </c>
      <c r="DL118" s="48"/>
      <c r="DM118" s="49"/>
      <c r="DN118" s="23" t="s">
        <v>148</v>
      </c>
      <c r="DO118" s="23"/>
      <c r="DQ118" s="50" t="e">
        <f t="shared" si="66"/>
        <v>#VALUE!</v>
      </c>
    </row>
    <row r="119" spans="1:127" ht="15.75" customHeight="1" x14ac:dyDescent="0.3">
      <c r="A119" t="s">
        <v>1290</v>
      </c>
      <c r="B119" s="5"/>
      <c r="C119" s="5" t="s">
        <v>148</v>
      </c>
      <c r="D119" s="5"/>
      <c r="E119" s="22" t="s">
        <v>238</v>
      </c>
      <c r="F119" s="22" t="s">
        <v>150</v>
      </c>
      <c r="G119" s="23" t="s">
        <v>239</v>
      </c>
      <c r="H119" s="23">
        <v>-23.342568</v>
      </c>
      <c r="I119" s="23">
        <v>-46.929642000000001</v>
      </c>
      <c r="J119" s="24" t="s">
        <v>156</v>
      </c>
      <c r="K119" s="25"/>
      <c r="L119" s="24" t="s">
        <v>143</v>
      </c>
      <c r="M119" s="24" t="s">
        <v>141</v>
      </c>
      <c r="N119" s="26">
        <v>87</v>
      </c>
      <c r="O119" s="27" t="s">
        <v>142</v>
      </c>
      <c r="P119" s="27" t="s">
        <v>143</v>
      </c>
      <c r="Q119" s="26">
        <f t="shared" si="42"/>
        <v>174</v>
      </c>
      <c r="R119" s="27">
        <v>2</v>
      </c>
      <c r="S119" s="28" t="s">
        <v>153</v>
      </c>
      <c r="T119" s="28">
        <v>6.5</v>
      </c>
      <c r="U119" s="29"/>
      <c r="V119" s="29"/>
      <c r="W119" s="29"/>
      <c r="X119" s="28" t="s">
        <v>153</v>
      </c>
      <c r="Y119" s="26"/>
      <c r="Z119" s="29"/>
      <c r="AA119" s="30"/>
      <c r="AB119" s="27"/>
      <c r="AC119" s="27"/>
      <c r="AD119" s="27" t="s">
        <v>144</v>
      </c>
      <c r="AE119" s="27" t="s">
        <v>145</v>
      </c>
      <c r="AF119" s="27">
        <v>39</v>
      </c>
      <c r="AG119" s="27">
        <v>6.3</v>
      </c>
      <c r="AH119" s="27">
        <v>1</v>
      </c>
      <c r="AI119" s="27">
        <v>0.2</v>
      </c>
      <c r="AJ119" s="27">
        <v>1.8</v>
      </c>
      <c r="AK119" s="27">
        <f t="shared" si="43"/>
        <v>1.6</v>
      </c>
      <c r="AL119" s="27" t="s">
        <v>143</v>
      </c>
      <c r="AM119" s="27" t="s">
        <v>143</v>
      </c>
      <c r="AN119" s="27"/>
      <c r="AO119" s="27">
        <f t="shared" si="44"/>
        <v>2</v>
      </c>
      <c r="AP119" s="27"/>
      <c r="AQ119" s="27"/>
      <c r="AR119" s="27"/>
      <c r="AS119" s="27"/>
      <c r="AT119" s="27"/>
      <c r="AU119" s="27"/>
      <c r="AV119" s="27">
        <f t="shared" si="45"/>
        <v>0</v>
      </c>
      <c r="AW119" s="27"/>
      <c r="AX119" s="28">
        <f>VLOOKUP(J119,ABNT5101!$I$3:$J$9,2)</f>
        <v>20</v>
      </c>
      <c r="AY119" s="28">
        <f>VLOOKUP(J119,ABNT5101!$I$3:$M$9,5)</f>
        <v>0.28000000000000003</v>
      </c>
      <c r="AZ119" s="28" t="str">
        <f>_xlfn.XLOOKUP(J119,ABNT5101!I:I,ABNT5101!L:L)</f>
        <v>-</v>
      </c>
      <c r="BA119" s="28">
        <f>_xlfn.XLOOKUP(J119,ABNT5101!$I:$I,ABNT5101!M:M)</f>
        <v>0.28000000000000003</v>
      </c>
      <c r="BB119" s="28" t="str">
        <f>_xlfn.XLOOKUP(J119,ABNT5101!$I:$I,ABNT5101!N:N)</f>
        <v>-</v>
      </c>
      <c r="BC119" s="28">
        <f>_xlfn.XLOOKUP(J119,ABNT5101!$I:$I,ABNT5101!O:O)</f>
        <v>14</v>
      </c>
      <c r="BD119" s="31" t="str">
        <f t="shared" si="46"/>
        <v>ATENDE</v>
      </c>
      <c r="BE119" s="32">
        <f t="shared" si="76"/>
        <v>8.350000000000013E-2</v>
      </c>
      <c r="BF119" s="32">
        <f t="shared" si="77"/>
        <v>7.1428571428571397E-2</v>
      </c>
      <c r="BG119" s="32" t="str">
        <f t="shared" si="47"/>
        <v>-</v>
      </c>
      <c r="BH119" s="54">
        <v>21.67</v>
      </c>
      <c r="BI119" s="54">
        <v>0.3</v>
      </c>
      <c r="BJ119" s="34"/>
      <c r="BK119" s="34"/>
      <c r="BL119" s="35"/>
      <c r="BM119" s="34"/>
      <c r="BN119" s="31" t="str">
        <f t="shared" si="48"/>
        <v>ATENDE</v>
      </c>
      <c r="BO119" s="31" t="str">
        <f t="shared" si="78"/>
        <v>ATENDE</v>
      </c>
      <c r="BP119" s="31" t="str">
        <f t="shared" si="79"/>
        <v>ATENDE</v>
      </c>
      <c r="BQ119" s="31" t="str">
        <f t="shared" si="49"/>
        <v>ATENDE</v>
      </c>
      <c r="BR119" s="36" t="str">
        <f t="shared" si="50"/>
        <v>C2</v>
      </c>
      <c r="BS119" s="36" t="str">
        <f t="shared" si="51"/>
        <v>-</v>
      </c>
      <c r="BT119" s="37" t="str">
        <f t="shared" si="52"/>
        <v>-</v>
      </c>
      <c r="BU119" s="34" t="s">
        <v>143</v>
      </c>
      <c r="BV119" s="34" t="s">
        <v>143</v>
      </c>
      <c r="BW119" s="36" t="str">
        <f>IF(BS119="-","-",_xlfn.XLOOKUP(BS119,ABNT5101!$B$4:$B$9,ABNT5101!$C$4:$C$9))</f>
        <v>-</v>
      </c>
      <c r="BX119" s="36" t="str">
        <f>IF(BS119="-","-",_xlfn.XLOOKUP(BS119,ABNT5101!$B$4:$B$9,ABNT5101!$D$4:$D$9))</f>
        <v>-</v>
      </c>
      <c r="BY119" s="31" t="str">
        <f t="shared" si="53"/>
        <v>-</v>
      </c>
      <c r="BZ119" s="31" t="str">
        <f t="shared" si="54"/>
        <v>-</v>
      </c>
      <c r="CA119" s="31" t="str">
        <f t="shared" si="55"/>
        <v>-</v>
      </c>
      <c r="CB119" s="36" t="str">
        <f t="shared" si="75"/>
        <v>-</v>
      </c>
      <c r="CC119" s="37" t="str">
        <f t="shared" si="57"/>
        <v>-</v>
      </c>
      <c r="CD119" s="38" t="s">
        <v>143</v>
      </c>
      <c r="CE119" s="38" t="s">
        <v>143</v>
      </c>
      <c r="CF119" s="31" t="str">
        <f>IF(CB119="-","-",_xlfn.XLOOKUP(CB119,ABNT5101!$B$4:$B$9,ABNT5101!$C$4:$C$9))</f>
        <v>-</v>
      </c>
      <c r="CG119" s="36" t="str">
        <f>IF(CB119="-","-",_xlfn.XLOOKUP(CB119,ABNT5101!$B$4:$B$9,ABNT5101!$D$4:$D$9))</f>
        <v>-</v>
      </c>
      <c r="CH119" s="31" t="str">
        <f t="shared" si="58"/>
        <v>-</v>
      </c>
      <c r="CI119" s="31" t="str">
        <f t="shared" si="59"/>
        <v>-</v>
      </c>
      <c r="CJ119" s="31" t="str">
        <f t="shared" si="60"/>
        <v>-</v>
      </c>
      <c r="CK119" s="39" t="str">
        <f>_xlfn.XLOOKUP(CL119,'Banco de dados'!$B:$B,'Banco de dados'!$D:$D)</f>
        <v>LEDSTAR</v>
      </c>
      <c r="CL119" s="55" t="str">
        <f>'Banco de dados'!B11</f>
        <v xml:space="preserve"> SL VT 9.1 85W</v>
      </c>
      <c r="CM119" s="39" t="str">
        <f>_xlfn.XLOOKUP(CL119,'Banco de dados'!$B:$B,'Banco de dados'!$E:$E)</f>
        <v>LUM LED SL VT 9.1 85W</v>
      </c>
      <c r="CN119" s="39"/>
      <c r="CO119" s="39" t="e">
        <f>IF(CN119="-","-",_xlfn.XLOOKUP(CN119,'Banco de dados'!$B:$B,'Banco de dados'!$E:$E))</f>
        <v>#N/A</v>
      </c>
      <c r="CP119" s="41">
        <f t="shared" si="61"/>
        <v>1</v>
      </c>
      <c r="CQ119" s="39">
        <f>_xlfn.XLOOKUP(CL119,'Banco de dados'!$B:$B,'Banco de dados'!$H:$H)</f>
        <v>85</v>
      </c>
      <c r="CR119" s="39" t="e">
        <f t="array" aca="1" ref="CR119" ca="1">_xludf.xlookup(CN119,'Banco de dados'!$B:$B,'Banco de dados'!$H:$H)</f>
        <v>#NAME?</v>
      </c>
      <c r="CS119" s="39" t="e">
        <f t="array" aca="1" ref="CS119" ca="1">_xludf.xlookup(CL119,'Banco de dados'!$B:$B,'Banco de dados'!$F:$F)</f>
        <v>#NAME?</v>
      </c>
      <c r="CT119" s="39" t="e">
        <f t="array" aca="1" ref="CT119" ca="1">_xludf.xlookup(CN119,'Banco de dados'!$B:$B,'Banco de dados'!$F:$F)</f>
        <v>#NAME?</v>
      </c>
      <c r="CU119" s="42"/>
      <c r="CV119" s="42"/>
      <c r="CW119" s="39" t="s">
        <v>204</v>
      </c>
      <c r="CX119" s="42" t="s">
        <v>767</v>
      </c>
      <c r="CY119" s="39">
        <f>IF($CX119="","",VLOOKUP($CX119,'Braços de IP'!$E$9:$I$15,2,0))</f>
        <v>1.8</v>
      </c>
      <c r="CZ119" s="43">
        <f>IF($CX119="","",VLOOKUP($CX119,'Braços de IP'!$E$9:$I$15,5,0))</f>
        <v>7</v>
      </c>
      <c r="DA119" s="39"/>
      <c r="DB119" s="39"/>
      <c r="DC119" s="39"/>
      <c r="DD119" s="39"/>
      <c r="DE119" s="39"/>
      <c r="DF119" s="39"/>
      <c r="DG119" s="44">
        <f t="shared" si="62"/>
        <v>85</v>
      </c>
      <c r="DH119" s="45">
        <f t="shared" si="63"/>
        <v>87</v>
      </c>
      <c r="DI119" s="44">
        <f t="shared" si="64"/>
        <v>172</v>
      </c>
      <c r="DJ119" s="46">
        <f t="shared" si="65"/>
        <v>2.2988505747126409E-2</v>
      </c>
      <c r="DK119" s="47" t="s">
        <v>147</v>
      </c>
      <c r="DL119" s="48"/>
      <c r="DM119" s="49"/>
      <c r="DN119" s="23" t="s">
        <v>148</v>
      </c>
      <c r="DO119" s="23"/>
      <c r="DQ119" s="50" t="e">
        <f t="shared" si="66"/>
        <v>#VALUE!</v>
      </c>
    </row>
    <row r="120" spans="1:127" ht="15.75" customHeight="1" x14ac:dyDescent="0.3">
      <c r="A120" t="s">
        <v>1290</v>
      </c>
      <c r="B120" s="5"/>
      <c r="C120" s="5" t="s">
        <v>148</v>
      </c>
      <c r="D120" s="5"/>
      <c r="E120" s="22" t="s">
        <v>238</v>
      </c>
      <c r="F120" s="22" t="s">
        <v>150</v>
      </c>
      <c r="G120" s="23" t="s">
        <v>239</v>
      </c>
      <c r="H120" s="23">
        <v>-23.342568</v>
      </c>
      <c r="I120" s="23">
        <v>-46.929642000000001</v>
      </c>
      <c r="J120" s="24" t="s">
        <v>156</v>
      </c>
      <c r="K120" s="25"/>
      <c r="L120" s="24" t="s">
        <v>143</v>
      </c>
      <c r="M120" s="24" t="s">
        <v>141</v>
      </c>
      <c r="N120" s="26">
        <v>87</v>
      </c>
      <c r="O120" s="27" t="s">
        <v>142</v>
      </c>
      <c r="P120" s="27" t="s">
        <v>143</v>
      </c>
      <c r="Q120" s="26">
        <f t="shared" si="42"/>
        <v>174</v>
      </c>
      <c r="R120" s="27">
        <v>2</v>
      </c>
      <c r="S120" s="28" t="s">
        <v>153</v>
      </c>
      <c r="T120" s="28">
        <v>6.5</v>
      </c>
      <c r="U120" s="29"/>
      <c r="V120" s="29"/>
      <c r="W120" s="29"/>
      <c r="X120" s="28" t="s">
        <v>153</v>
      </c>
      <c r="Y120" s="26"/>
      <c r="Z120" s="29"/>
      <c r="AA120" s="30"/>
      <c r="AB120" s="27"/>
      <c r="AC120" s="27"/>
      <c r="AD120" s="27" t="s">
        <v>144</v>
      </c>
      <c r="AE120" s="27" t="s">
        <v>145</v>
      </c>
      <c r="AF120" s="27">
        <v>39</v>
      </c>
      <c r="AG120" s="27">
        <v>6.3</v>
      </c>
      <c r="AH120" s="27">
        <v>1</v>
      </c>
      <c r="AI120" s="27">
        <v>0.2</v>
      </c>
      <c r="AJ120" s="27">
        <v>1.8</v>
      </c>
      <c r="AK120" s="27">
        <f t="shared" si="43"/>
        <v>1.6</v>
      </c>
      <c r="AL120" s="27" t="s">
        <v>143</v>
      </c>
      <c r="AM120" s="27" t="s">
        <v>143</v>
      </c>
      <c r="AN120" s="27"/>
      <c r="AO120" s="27">
        <f t="shared" si="44"/>
        <v>2</v>
      </c>
      <c r="AP120" s="27"/>
      <c r="AQ120" s="27"/>
      <c r="AR120" s="27"/>
      <c r="AS120" s="27"/>
      <c r="AT120" s="27"/>
      <c r="AU120" s="27"/>
      <c r="AV120" s="27">
        <f t="shared" si="45"/>
        <v>0</v>
      </c>
      <c r="AW120" s="27"/>
      <c r="AX120" s="28">
        <f>VLOOKUP(J120,ABNT5101!$I$3:$J$9,2)</f>
        <v>20</v>
      </c>
      <c r="AY120" s="28">
        <f>VLOOKUP(J120,ABNT5101!$I$3:$M$9,5)</f>
        <v>0.28000000000000003</v>
      </c>
      <c r="AZ120" s="28" t="str">
        <f>_xlfn.XLOOKUP(J120,ABNT5101!I:I,ABNT5101!L:L)</f>
        <v>-</v>
      </c>
      <c r="BA120" s="28">
        <f>_xlfn.XLOOKUP(J120,ABNT5101!$I:$I,ABNT5101!M:M)</f>
        <v>0.28000000000000003</v>
      </c>
      <c r="BB120" s="28" t="str">
        <f>_xlfn.XLOOKUP(J120,ABNT5101!$I:$I,ABNT5101!N:N)</f>
        <v>-</v>
      </c>
      <c r="BC120" s="28">
        <f>_xlfn.XLOOKUP(J120,ABNT5101!$I:$I,ABNT5101!O:O)</f>
        <v>14</v>
      </c>
      <c r="BD120" s="31" t="str">
        <f t="shared" si="46"/>
        <v>ATENDE</v>
      </c>
      <c r="BE120" s="32">
        <f t="shared" si="76"/>
        <v>3.7500000000000089E-2</v>
      </c>
      <c r="BF120" s="32">
        <f t="shared" si="77"/>
        <v>0.1785714285714286</v>
      </c>
      <c r="BG120" s="32" t="str">
        <f t="shared" si="47"/>
        <v>-</v>
      </c>
      <c r="BH120" s="54">
        <v>20.75</v>
      </c>
      <c r="BI120" s="54">
        <v>0.33</v>
      </c>
      <c r="BJ120" s="34"/>
      <c r="BK120" s="34"/>
      <c r="BL120" s="35"/>
      <c r="BM120" s="34"/>
      <c r="BN120" s="31" t="str">
        <f t="shared" si="48"/>
        <v>ATENDE</v>
      </c>
      <c r="BO120" s="31" t="str">
        <f t="shared" si="78"/>
        <v>ATENDE</v>
      </c>
      <c r="BP120" s="31" t="str">
        <f t="shared" si="79"/>
        <v>ATENDE</v>
      </c>
      <c r="BQ120" s="31" t="str">
        <f t="shared" si="49"/>
        <v>ATENDE</v>
      </c>
      <c r="BR120" s="36" t="str">
        <f t="shared" si="50"/>
        <v>C2</v>
      </c>
      <c r="BS120" s="36" t="str">
        <f t="shared" si="51"/>
        <v>-</v>
      </c>
      <c r="BT120" s="37" t="str">
        <f t="shared" si="52"/>
        <v>-</v>
      </c>
      <c r="BU120" s="34" t="s">
        <v>143</v>
      </c>
      <c r="BV120" s="34" t="s">
        <v>143</v>
      </c>
      <c r="BW120" s="36" t="str">
        <f>IF(BS120="-","-",_xlfn.XLOOKUP(BS120,ABNT5101!$B$4:$B$9,ABNT5101!$C$4:$C$9))</f>
        <v>-</v>
      </c>
      <c r="BX120" s="36" t="str">
        <f>IF(BS120="-","-",_xlfn.XLOOKUP(BS120,ABNT5101!$B$4:$B$9,ABNT5101!$D$4:$D$9))</f>
        <v>-</v>
      </c>
      <c r="BY120" s="31" t="str">
        <f t="shared" si="53"/>
        <v>-</v>
      </c>
      <c r="BZ120" s="31" t="str">
        <f t="shared" si="54"/>
        <v>-</v>
      </c>
      <c r="CA120" s="31" t="str">
        <f t="shared" si="55"/>
        <v>-</v>
      </c>
      <c r="CB120" s="36" t="str">
        <f t="shared" si="75"/>
        <v>-</v>
      </c>
      <c r="CC120" s="37" t="str">
        <f t="shared" si="57"/>
        <v>-</v>
      </c>
      <c r="CD120" s="38" t="s">
        <v>143</v>
      </c>
      <c r="CE120" s="38" t="s">
        <v>143</v>
      </c>
      <c r="CF120" s="31" t="str">
        <f>IF(CB120="-","-",_xlfn.XLOOKUP(CB120,ABNT5101!$B$4:$B$9,ABNT5101!$C$4:$C$9))</f>
        <v>-</v>
      </c>
      <c r="CG120" s="36" t="str">
        <f>IF(CB120="-","-",_xlfn.XLOOKUP(CB120,ABNT5101!$B$4:$B$9,ABNT5101!$D$4:$D$9))</f>
        <v>-</v>
      </c>
      <c r="CH120" s="31" t="str">
        <f t="shared" si="58"/>
        <v>-</v>
      </c>
      <c r="CI120" s="31" t="str">
        <f t="shared" si="59"/>
        <v>-</v>
      </c>
      <c r="CJ120" s="31" t="str">
        <f t="shared" si="60"/>
        <v>-</v>
      </c>
      <c r="CK120" s="39" t="str">
        <f>_xlfn.XLOOKUP(CL120,'Banco de dados'!$B:$B,'Banco de dados'!$D:$D)</f>
        <v>SX LIGHTING</v>
      </c>
      <c r="CL120" s="55" t="str">
        <f>'Banco de dados'!B58</f>
        <v>SX-INLPP070HF</v>
      </c>
      <c r="CM120" s="39" t="str">
        <f>_xlfn.XLOOKUP(CL120,'Banco de dados'!$B:$B,'Banco de dados'!$E:$E)</f>
        <v>SXINLPP070K50L12CZF7PHF</v>
      </c>
      <c r="CN120" s="39"/>
      <c r="CO120" s="39" t="e">
        <f>IF(CN120="-","-",_xlfn.XLOOKUP(CN120,'Banco de dados'!$B:$B,'Banco de dados'!$E:$E))</f>
        <v>#N/A</v>
      </c>
      <c r="CP120" s="41">
        <f t="shared" si="61"/>
        <v>1</v>
      </c>
      <c r="CQ120" s="39">
        <f>_xlfn.XLOOKUP(CL120,'Banco de dados'!$B:$B,'Banco de dados'!$H:$H)</f>
        <v>70</v>
      </c>
      <c r="CR120" s="39" t="e">
        <f t="array" aca="1" ref="CR120" ca="1">_xludf.xlookup(CN120,'Banco de dados'!$B:$B,'Banco de dados'!$H:$H)</f>
        <v>#NAME?</v>
      </c>
      <c r="CS120" s="39" t="e">
        <f t="array" aca="1" ref="CS120" ca="1">_xludf.xlookup(CL120,'Banco de dados'!$B:$B,'Banco de dados'!$F:$F)</f>
        <v>#NAME?</v>
      </c>
      <c r="CT120" s="39" t="e">
        <f t="array" aca="1" ref="CT120" ca="1">_xludf.xlookup(CN120,'Banco de dados'!$B:$B,'Banco de dados'!$F:$F)</f>
        <v>#NAME?</v>
      </c>
      <c r="CU120" s="42"/>
      <c r="CV120" s="42"/>
      <c r="CW120" s="39" t="s">
        <v>204</v>
      </c>
      <c r="CX120" s="42" t="s">
        <v>767</v>
      </c>
      <c r="CY120" s="39">
        <f>IF($CX120="","",VLOOKUP($CX120,'Braços de IP'!$E$9:$I$15,2,0))</f>
        <v>1.8</v>
      </c>
      <c r="CZ120" s="43">
        <f>IF($CX120="","",VLOOKUP($CX120,'Braços de IP'!$E$9:$I$15,5,0))</f>
        <v>7</v>
      </c>
      <c r="DA120" s="39"/>
      <c r="DB120" s="39"/>
      <c r="DC120" s="39"/>
      <c r="DD120" s="39"/>
      <c r="DE120" s="39"/>
      <c r="DF120" s="39"/>
      <c r="DG120" s="44">
        <f t="shared" si="62"/>
        <v>70</v>
      </c>
      <c r="DH120" s="45">
        <f t="shared" si="63"/>
        <v>87</v>
      </c>
      <c r="DI120" s="44">
        <f t="shared" si="64"/>
        <v>157</v>
      </c>
      <c r="DJ120" s="46">
        <f t="shared" si="65"/>
        <v>0.1954022988505747</v>
      </c>
      <c r="DK120" s="47" t="s">
        <v>147</v>
      </c>
      <c r="DL120" s="48"/>
      <c r="DM120" s="49"/>
      <c r="DN120" s="23" t="s">
        <v>148</v>
      </c>
      <c r="DO120" s="23"/>
      <c r="DQ120" s="50" t="e">
        <f t="shared" si="66"/>
        <v>#VALUE!</v>
      </c>
    </row>
    <row r="121" spans="1:127" ht="15.75" customHeight="1" x14ac:dyDescent="0.3">
      <c r="A121" t="s">
        <v>1290</v>
      </c>
      <c r="B121" s="5"/>
      <c r="C121" s="5" t="s">
        <v>148</v>
      </c>
      <c r="D121" s="5"/>
      <c r="E121" s="22" t="s">
        <v>238</v>
      </c>
      <c r="F121" s="22" t="s">
        <v>150</v>
      </c>
      <c r="G121" s="23" t="s">
        <v>239</v>
      </c>
      <c r="H121" s="23">
        <v>-23.342568</v>
      </c>
      <c r="I121" s="23">
        <v>-46.929642000000001</v>
      </c>
      <c r="J121" s="24" t="s">
        <v>156</v>
      </c>
      <c r="K121" s="25"/>
      <c r="L121" s="24" t="s">
        <v>143</v>
      </c>
      <c r="M121" s="24" t="s">
        <v>141</v>
      </c>
      <c r="N121" s="26">
        <v>87</v>
      </c>
      <c r="O121" s="27" t="s">
        <v>142</v>
      </c>
      <c r="P121" s="27" t="s">
        <v>143</v>
      </c>
      <c r="Q121" s="26">
        <f t="shared" si="42"/>
        <v>174</v>
      </c>
      <c r="R121" s="27">
        <v>2</v>
      </c>
      <c r="S121" s="28" t="s">
        <v>153</v>
      </c>
      <c r="T121" s="28">
        <v>6.5</v>
      </c>
      <c r="U121" s="29"/>
      <c r="V121" s="29"/>
      <c r="W121" s="29"/>
      <c r="X121" s="28" t="s">
        <v>153</v>
      </c>
      <c r="Y121" s="26"/>
      <c r="Z121" s="29"/>
      <c r="AA121" s="30"/>
      <c r="AB121" s="27"/>
      <c r="AC121" s="27"/>
      <c r="AD121" s="27" t="s">
        <v>144</v>
      </c>
      <c r="AE121" s="27" t="s">
        <v>145</v>
      </c>
      <c r="AF121" s="27">
        <v>39</v>
      </c>
      <c r="AG121" s="27">
        <v>6.3</v>
      </c>
      <c r="AH121" s="27">
        <v>1</v>
      </c>
      <c r="AI121" s="27">
        <v>0.2</v>
      </c>
      <c r="AJ121" s="27">
        <v>1.8</v>
      </c>
      <c r="AK121" s="27">
        <f t="shared" si="43"/>
        <v>1.6</v>
      </c>
      <c r="AL121" s="27" t="s">
        <v>143</v>
      </c>
      <c r="AM121" s="27" t="s">
        <v>143</v>
      </c>
      <c r="AN121" s="27"/>
      <c r="AO121" s="27">
        <f t="shared" si="44"/>
        <v>2</v>
      </c>
      <c r="AP121" s="27"/>
      <c r="AQ121" s="27"/>
      <c r="AR121" s="27"/>
      <c r="AS121" s="27"/>
      <c r="AT121" s="27"/>
      <c r="AU121" s="27"/>
      <c r="AV121" s="27">
        <f t="shared" si="45"/>
        <v>0</v>
      </c>
      <c r="AW121" s="27"/>
      <c r="AX121" s="28">
        <f>VLOOKUP(J121,ABNT5101!$I$3:$J$9,2)</f>
        <v>20</v>
      </c>
      <c r="AY121" s="28">
        <f>VLOOKUP(J121,ABNT5101!$I$3:$M$9,5)</f>
        <v>0.28000000000000003</v>
      </c>
      <c r="AZ121" s="28" t="str">
        <f>_xlfn.XLOOKUP(J121,ABNT5101!I:I,ABNT5101!L:L)</f>
        <v>-</v>
      </c>
      <c r="BA121" s="28">
        <f>_xlfn.XLOOKUP(J121,ABNT5101!$I:$I,ABNT5101!M:M)</f>
        <v>0.28000000000000003</v>
      </c>
      <c r="BB121" s="28" t="str">
        <f>_xlfn.XLOOKUP(J121,ABNT5101!$I:$I,ABNT5101!N:N)</f>
        <v>-</v>
      </c>
      <c r="BC121" s="28">
        <f>_xlfn.XLOOKUP(J121,ABNT5101!$I:$I,ABNT5101!O:O)</f>
        <v>14</v>
      </c>
      <c r="BD121" s="31" t="str">
        <f t="shared" si="46"/>
        <v>ATENDE</v>
      </c>
      <c r="BE121" s="32">
        <f t="shared" si="76"/>
        <v>6.8500000000000005E-2</v>
      </c>
      <c r="BF121" s="32">
        <f t="shared" si="77"/>
        <v>0</v>
      </c>
      <c r="BG121" s="32" t="str">
        <f t="shared" si="47"/>
        <v>-</v>
      </c>
      <c r="BH121" s="54">
        <v>21.37</v>
      </c>
      <c r="BI121" s="54">
        <v>0.28000000000000003</v>
      </c>
      <c r="BJ121" s="34"/>
      <c r="BK121" s="34"/>
      <c r="BL121" s="35"/>
      <c r="BM121" s="34"/>
      <c r="BN121" s="31" t="str">
        <f t="shared" si="48"/>
        <v>ATENDE</v>
      </c>
      <c r="BO121" s="31" t="str">
        <f t="shared" si="78"/>
        <v>ATENDE</v>
      </c>
      <c r="BP121" s="31" t="str">
        <f t="shared" si="79"/>
        <v>ATENDE</v>
      </c>
      <c r="BQ121" s="31" t="str">
        <f t="shared" si="49"/>
        <v>ATENDE</v>
      </c>
      <c r="BR121" s="36" t="str">
        <f t="shared" si="50"/>
        <v>C2</v>
      </c>
      <c r="BS121" s="36" t="str">
        <f t="shared" si="51"/>
        <v>-</v>
      </c>
      <c r="BT121" s="37" t="str">
        <f t="shared" si="52"/>
        <v>-</v>
      </c>
      <c r="BU121" s="34" t="s">
        <v>143</v>
      </c>
      <c r="BV121" s="34" t="s">
        <v>143</v>
      </c>
      <c r="BW121" s="36" t="str">
        <f>IF(BS121="-","-",_xlfn.XLOOKUP(BS121,ABNT5101!$B$4:$B$9,ABNT5101!$C$4:$C$9))</f>
        <v>-</v>
      </c>
      <c r="BX121" s="36" t="str">
        <f>IF(BS121="-","-",_xlfn.XLOOKUP(BS121,ABNT5101!$B$4:$B$9,ABNT5101!$D$4:$D$9))</f>
        <v>-</v>
      </c>
      <c r="BY121" s="31" t="str">
        <f t="shared" si="53"/>
        <v>-</v>
      </c>
      <c r="BZ121" s="31" t="str">
        <f t="shared" si="54"/>
        <v>-</v>
      </c>
      <c r="CA121" s="31" t="str">
        <f t="shared" si="55"/>
        <v>-</v>
      </c>
      <c r="CB121" s="36" t="str">
        <f t="shared" si="75"/>
        <v>-</v>
      </c>
      <c r="CC121" s="37" t="str">
        <f t="shared" si="57"/>
        <v>-</v>
      </c>
      <c r="CD121" s="38" t="s">
        <v>143</v>
      </c>
      <c r="CE121" s="38" t="s">
        <v>143</v>
      </c>
      <c r="CF121" s="31" t="str">
        <f>IF(CB121="-","-",_xlfn.XLOOKUP(CB121,ABNT5101!$B$4:$B$9,ABNT5101!$C$4:$C$9))</f>
        <v>-</v>
      </c>
      <c r="CG121" s="36" t="str">
        <f>IF(CB121="-","-",_xlfn.XLOOKUP(CB121,ABNT5101!$B$4:$B$9,ABNT5101!$D$4:$D$9))</f>
        <v>-</v>
      </c>
      <c r="CH121" s="31" t="str">
        <f t="shared" si="58"/>
        <v>-</v>
      </c>
      <c r="CI121" s="31" t="str">
        <f t="shared" si="59"/>
        <v>-</v>
      </c>
      <c r="CJ121" s="31" t="str">
        <f t="shared" si="60"/>
        <v>-</v>
      </c>
      <c r="CK121" s="39" t="str">
        <f>_xlfn.XLOOKUP(CL121,'Banco de dados'!$B:$B,'Banco de dados'!$D:$D)</f>
        <v>TECNOWATT</v>
      </c>
      <c r="CL121" s="55" t="str">
        <f>'Banco de dados'!B71</f>
        <v xml:space="preserve">SIGSAGPTLRRSSNDL_90W112IBBRS
</v>
      </c>
      <c r="CM121" s="39" t="str">
        <f>_xlfn.XLOOKUP(CL121,'Banco de dados'!$B:$B,'Banco de dados'!$E:$E)</f>
        <v>SIGSAGPTLRRSSNDL_90W112IBBRS
1-10C1MUN6.5</v>
      </c>
      <c r="CN121" s="39"/>
      <c r="CO121" s="39" t="e">
        <f>IF(CN121="-","-",_xlfn.XLOOKUP(CN121,'Banco de dados'!$B:$B,'Banco de dados'!$E:$E))</f>
        <v>#N/A</v>
      </c>
      <c r="CP121" s="41">
        <f t="shared" si="61"/>
        <v>1</v>
      </c>
      <c r="CQ121" s="39">
        <f>_xlfn.XLOOKUP(CL121,'Banco de dados'!$B:$B,'Banco de dados'!$H:$H)</f>
        <v>90</v>
      </c>
      <c r="CR121" s="39" t="e">
        <f t="array" aca="1" ref="CR121" ca="1">_xludf.xlookup(CN121,'Banco de dados'!$B:$B,'Banco de dados'!$H:$H)</f>
        <v>#NAME?</v>
      </c>
      <c r="CS121" s="39" t="e">
        <f t="array" aca="1" ref="CS121" ca="1">_xludf.xlookup(CL121,'Banco de dados'!$B:$B,'Banco de dados'!$F:$F)</f>
        <v>#NAME?</v>
      </c>
      <c r="CT121" s="39" t="e">
        <f t="array" aca="1" ref="CT121" ca="1">_xludf.xlookup(CN121,'Banco de dados'!$B:$B,'Banco de dados'!$F:$F)</f>
        <v>#NAME?</v>
      </c>
      <c r="CU121" s="42"/>
      <c r="CV121" s="42"/>
      <c r="CW121" s="39" t="s">
        <v>204</v>
      </c>
      <c r="CX121" s="42" t="s">
        <v>769</v>
      </c>
      <c r="CY121" s="39">
        <f>IF($CX121="","",VLOOKUP($CX121,'Braços de IP'!$E$9:$I$15,2,0))</f>
        <v>2.8</v>
      </c>
      <c r="CZ121" s="43">
        <f>IF($CX121="","",VLOOKUP($CX121,'Braços de IP'!$E$9:$I$15,5,0))</f>
        <v>8</v>
      </c>
      <c r="DA121" s="39"/>
      <c r="DB121" s="39"/>
      <c r="DC121" s="39"/>
      <c r="DD121" s="39"/>
      <c r="DE121" s="39"/>
      <c r="DF121" s="39"/>
      <c r="DG121" s="44">
        <f t="shared" si="62"/>
        <v>90</v>
      </c>
      <c r="DH121" s="45">
        <f t="shared" si="63"/>
        <v>87</v>
      </c>
      <c r="DI121" s="44">
        <f t="shared" si="64"/>
        <v>177</v>
      </c>
      <c r="DJ121" s="46">
        <f t="shared" si="65"/>
        <v>-3.4482758620689724E-2</v>
      </c>
      <c r="DK121" s="47" t="s">
        <v>147</v>
      </c>
      <c r="DL121" s="48"/>
      <c r="DM121" s="49"/>
      <c r="DN121" s="23" t="s">
        <v>148</v>
      </c>
      <c r="DO121" s="23"/>
      <c r="DQ121" s="50" t="e">
        <f t="shared" si="66"/>
        <v>#VALUE!</v>
      </c>
    </row>
    <row r="122" spans="1:127" ht="15.75" hidden="1" customHeight="1" x14ac:dyDescent="0.3">
      <c r="B122" s="5"/>
      <c r="C122" s="5"/>
      <c r="D122" s="5"/>
      <c r="E122" s="22" t="s">
        <v>240</v>
      </c>
      <c r="F122" s="22" t="s">
        <v>150</v>
      </c>
      <c r="G122" s="23" t="s">
        <v>241</v>
      </c>
      <c r="H122" s="23">
        <v>-23.336345999999999</v>
      </c>
      <c r="I122" s="23">
        <v>-46.932527999999998</v>
      </c>
      <c r="J122" s="24" t="s">
        <v>139</v>
      </c>
      <c r="K122" s="25"/>
      <c r="L122" s="24" t="s">
        <v>152</v>
      </c>
      <c r="M122" s="24" t="s">
        <v>141</v>
      </c>
      <c r="N122" s="26">
        <v>58</v>
      </c>
      <c r="O122" s="27" t="s">
        <v>142</v>
      </c>
      <c r="P122" s="27" t="s">
        <v>143</v>
      </c>
      <c r="Q122" s="26">
        <f t="shared" si="42"/>
        <v>116</v>
      </c>
      <c r="R122" s="27">
        <v>1</v>
      </c>
      <c r="S122" s="28" t="s">
        <v>153</v>
      </c>
      <c r="T122" s="28">
        <v>5.5</v>
      </c>
      <c r="U122" s="29"/>
      <c r="V122" s="29"/>
      <c r="W122" s="29"/>
      <c r="X122" s="28" t="s">
        <v>153</v>
      </c>
      <c r="Y122" s="26"/>
      <c r="Z122" s="29"/>
      <c r="AA122" s="30"/>
      <c r="AB122" s="27"/>
      <c r="AC122" s="27"/>
      <c r="AD122" s="27" t="s">
        <v>144</v>
      </c>
      <c r="AE122" s="27" t="s">
        <v>145</v>
      </c>
      <c r="AF122" s="27">
        <v>38</v>
      </c>
      <c r="AG122" s="27">
        <v>6.5</v>
      </c>
      <c r="AH122" s="27">
        <v>1</v>
      </c>
      <c r="AI122" s="27">
        <v>2</v>
      </c>
      <c r="AJ122" s="27">
        <v>2.5</v>
      </c>
      <c r="AK122" s="27">
        <f t="shared" si="43"/>
        <v>0.5</v>
      </c>
      <c r="AL122" s="27" t="s">
        <v>143</v>
      </c>
      <c r="AM122" s="27" t="s">
        <v>143</v>
      </c>
      <c r="AN122" s="27"/>
      <c r="AO122" s="27">
        <f t="shared" si="44"/>
        <v>2</v>
      </c>
      <c r="AP122" s="27"/>
      <c r="AQ122" s="27"/>
      <c r="AR122" s="27"/>
      <c r="AS122" s="27"/>
      <c r="AT122" s="27"/>
      <c r="AU122" s="27"/>
      <c r="AV122" s="27">
        <f t="shared" si="45"/>
        <v>0</v>
      </c>
      <c r="AW122" s="27"/>
      <c r="AX122" s="28">
        <f>VLOOKUP(J122,ABNT5101!$I$3:$J$9,2)</f>
        <v>7.5</v>
      </c>
      <c r="AY122" s="28">
        <f>VLOOKUP(J122,ABNT5101!$I$3:$M$9,5)</f>
        <v>0.18</v>
      </c>
      <c r="AZ122" s="28" t="str">
        <f>_xlfn.XLOOKUP(J122,ABNT5101!I:I,ABNT5101!L:L)</f>
        <v>-</v>
      </c>
      <c r="BA122" s="28">
        <f>_xlfn.XLOOKUP(J122,ABNT5101!$I:$I,ABNT5101!M:M)</f>
        <v>0.18</v>
      </c>
      <c r="BB122" s="28" t="str">
        <f>_xlfn.XLOOKUP(J122,ABNT5101!$I:$I,ABNT5101!N:N)</f>
        <v>-</v>
      </c>
      <c r="BC122" s="28">
        <f>_xlfn.XLOOKUP(J122,ABNT5101!$I:$I,ABNT5101!O:O)</f>
        <v>16</v>
      </c>
      <c r="BD122" s="31" t="str">
        <f t="shared" si="46"/>
        <v>NÃO ATENDE</v>
      </c>
      <c r="BE122" s="32">
        <f t="shared" si="76"/>
        <v>-1</v>
      </c>
      <c r="BF122" s="32">
        <f t="shared" si="77"/>
        <v>-1</v>
      </c>
      <c r="BG122" s="32" t="str">
        <f t="shared" si="47"/>
        <v>-</v>
      </c>
      <c r="BH122" s="54"/>
      <c r="BI122" s="54"/>
      <c r="BJ122" s="34"/>
      <c r="BK122" s="34"/>
      <c r="BL122" s="35"/>
      <c r="BM122" s="34"/>
      <c r="BN122" s="31" t="str">
        <f t="shared" si="48"/>
        <v>NÃO ATENDE</v>
      </c>
      <c r="BO122" s="31" t="str">
        <f t="shared" si="78"/>
        <v>NÃO ATENDE</v>
      </c>
      <c r="BP122" s="31" t="str">
        <f t="shared" si="79"/>
        <v>NÃO ATENDE</v>
      </c>
      <c r="BQ122" s="31" t="str">
        <f t="shared" si="49"/>
        <v>ATENDE</v>
      </c>
      <c r="BR122" s="36" t="str">
        <f t="shared" si="50"/>
        <v>C5</v>
      </c>
      <c r="BS122" s="36" t="str">
        <f t="shared" si="51"/>
        <v>Sem Passeio</v>
      </c>
      <c r="BT122" s="37" t="e">
        <f t="shared" si="52"/>
        <v>#N/A</v>
      </c>
      <c r="BU122" s="34"/>
      <c r="BV122" s="34"/>
      <c r="BW122" s="36" t="e">
        <f>IF(BS122="-","-",_xlfn.XLOOKUP(BS122,ABNT5101!$B$4:$B$9,ABNT5101!$C$4:$C$9))</f>
        <v>#N/A</v>
      </c>
      <c r="BX122" s="36" t="e">
        <f>IF(BS122="-","-",_xlfn.XLOOKUP(BS122,ABNT5101!$B$4:$B$9,ABNT5101!$D$4:$D$9))</f>
        <v>#N/A</v>
      </c>
      <c r="BY122" s="31" t="e">
        <f t="shared" si="53"/>
        <v>#N/A</v>
      </c>
      <c r="BZ122" s="31" t="e">
        <f t="shared" si="54"/>
        <v>#N/A</v>
      </c>
      <c r="CA122" s="31" t="e">
        <f t="shared" si="55"/>
        <v>#N/A</v>
      </c>
      <c r="CB122" s="36" t="str">
        <f t="shared" si="75"/>
        <v>Sem Passeio</v>
      </c>
      <c r="CC122" s="37" t="e">
        <f t="shared" si="57"/>
        <v>#N/A</v>
      </c>
      <c r="CD122" s="38"/>
      <c r="CE122" s="38"/>
      <c r="CF122" s="31" t="e">
        <f>IF(CB122="-","-",_xlfn.XLOOKUP(CB122,ABNT5101!$B$4:$B$9,ABNT5101!$C$4:$C$9))</f>
        <v>#N/A</v>
      </c>
      <c r="CG122" s="36" t="e">
        <f>IF(CB122="-","-",_xlfn.XLOOKUP(CB122,ABNT5101!$B$4:$B$9,ABNT5101!$D$4:$D$9))</f>
        <v>#N/A</v>
      </c>
      <c r="CH122" s="31" t="e">
        <f t="shared" si="58"/>
        <v>#N/A</v>
      </c>
      <c r="CI122" s="31" t="e">
        <f t="shared" si="59"/>
        <v>#N/A</v>
      </c>
      <c r="CJ122" s="31" t="e">
        <f t="shared" si="60"/>
        <v>#N/A</v>
      </c>
      <c r="CK122" s="39" t="e">
        <f>_xlfn.XLOOKUP(CL122,'Banco de dados'!$B:$B,'Banco de dados'!$D:$D)</f>
        <v>#N/A</v>
      </c>
      <c r="CL122" s="55"/>
      <c r="CM122" s="39" t="e">
        <f>_xlfn.XLOOKUP(CL122,'Banco de dados'!$B:$B,'Banco de dados'!$E:$E)</f>
        <v>#N/A</v>
      </c>
      <c r="CN122" s="39"/>
      <c r="CO122" s="39" t="e">
        <f>IF(CN122="-","-",_xlfn.XLOOKUP(CN122,'Banco de dados'!$B:$B,'Banco de dados'!$E:$E))</f>
        <v>#N/A</v>
      </c>
      <c r="CP122" s="41">
        <f t="shared" si="61"/>
        <v>1</v>
      </c>
      <c r="CQ122" s="39" t="e">
        <f>_xlfn.XLOOKUP(CL122,'Banco de dados'!$B:$B,'Banco de dados'!$H:$H)</f>
        <v>#N/A</v>
      </c>
      <c r="CR122" s="39" t="e">
        <f t="array" aca="1" ref="CR122" ca="1">_xludf.xlookup(CN122,'Banco de dados'!$B:$B,'Banco de dados'!$H:$H)</f>
        <v>#NAME?</v>
      </c>
      <c r="CS122" s="39" t="e">
        <f t="array" aca="1" ref="CS122" ca="1">_xludf.xlookup(CL122,'Banco de dados'!$B:$B,'Banco de dados'!$F:$F)</f>
        <v>#NAME?</v>
      </c>
      <c r="CT122" s="39" t="e">
        <f t="array" aca="1" ref="CT122" ca="1">_xludf.xlookup(CN122,'Banco de dados'!$B:$B,'Banco de dados'!$F:$F)</f>
        <v>#NAME?</v>
      </c>
      <c r="CU122" s="42"/>
      <c r="CV122" s="42"/>
      <c r="CW122" s="39" t="s">
        <v>204</v>
      </c>
      <c r="CX122" s="42"/>
      <c r="CY122" s="39" t="str">
        <f>IF($CX122="","",VLOOKUP($CX122,'Braços de IP'!$E$9:$I$15,2,0))</f>
        <v/>
      </c>
      <c r="CZ122" s="43" t="str">
        <f>IF($CX122="","",VLOOKUP($CX122,'Braços de IP'!$E$9:$I$15,5,0))</f>
        <v/>
      </c>
      <c r="DA122" s="39"/>
      <c r="DB122" s="39"/>
      <c r="DC122" s="39"/>
      <c r="DD122" s="39"/>
      <c r="DE122" s="39"/>
      <c r="DF122" s="39"/>
      <c r="DG122" s="44" t="e">
        <f t="shared" si="62"/>
        <v>#N/A</v>
      </c>
      <c r="DH122" s="45">
        <f t="shared" si="63"/>
        <v>58</v>
      </c>
      <c r="DI122" s="44" t="e">
        <f t="shared" si="64"/>
        <v>#N/A</v>
      </c>
      <c r="DJ122" s="46" t="e">
        <f t="shared" si="65"/>
        <v>#N/A</v>
      </c>
      <c r="DK122" s="47" t="s">
        <v>147</v>
      </c>
      <c r="DL122" s="48"/>
      <c r="DM122" s="49"/>
      <c r="DN122" s="23" t="s">
        <v>148</v>
      </c>
      <c r="DO122" s="23"/>
      <c r="DQ122" s="50" t="e">
        <f t="shared" si="66"/>
        <v>#VALUE!</v>
      </c>
    </row>
    <row r="123" spans="1:127" ht="15.75" hidden="1" customHeight="1" x14ac:dyDescent="0.3">
      <c r="B123" s="5"/>
      <c r="C123" s="5"/>
      <c r="D123" s="5"/>
      <c r="E123" s="22" t="s">
        <v>240</v>
      </c>
      <c r="F123" s="22" t="s">
        <v>150</v>
      </c>
      <c r="G123" s="23" t="s">
        <v>241</v>
      </c>
      <c r="H123" s="23">
        <v>-23.336345999999999</v>
      </c>
      <c r="I123" s="23">
        <v>-46.932527999999998</v>
      </c>
      <c r="J123" s="24" t="s">
        <v>139</v>
      </c>
      <c r="K123" s="25"/>
      <c r="L123" s="24" t="s">
        <v>152</v>
      </c>
      <c r="M123" s="24" t="s">
        <v>141</v>
      </c>
      <c r="N123" s="26">
        <v>58</v>
      </c>
      <c r="O123" s="27" t="s">
        <v>142</v>
      </c>
      <c r="P123" s="27" t="s">
        <v>143</v>
      </c>
      <c r="Q123" s="26">
        <f t="shared" si="42"/>
        <v>116</v>
      </c>
      <c r="R123" s="27">
        <v>1</v>
      </c>
      <c r="S123" s="28" t="s">
        <v>153</v>
      </c>
      <c r="T123" s="28">
        <v>5.5</v>
      </c>
      <c r="U123" s="29"/>
      <c r="V123" s="29"/>
      <c r="W123" s="29"/>
      <c r="X123" s="28" t="s">
        <v>153</v>
      </c>
      <c r="Y123" s="26"/>
      <c r="Z123" s="29"/>
      <c r="AA123" s="30"/>
      <c r="AB123" s="27"/>
      <c r="AC123" s="27"/>
      <c r="AD123" s="27" t="s">
        <v>144</v>
      </c>
      <c r="AE123" s="27" t="s">
        <v>145</v>
      </c>
      <c r="AF123" s="27">
        <v>38</v>
      </c>
      <c r="AG123" s="27">
        <v>6.5</v>
      </c>
      <c r="AH123" s="27">
        <v>1</v>
      </c>
      <c r="AI123" s="27">
        <v>2</v>
      </c>
      <c r="AJ123" s="27">
        <v>2.5</v>
      </c>
      <c r="AK123" s="27">
        <f t="shared" si="43"/>
        <v>0.5</v>
      </c>
      <c r="AL123" s="27" t="s">
        <v>143</v>
      </c>
      <c r="AM123" s="27" t="s">
        <v>143</v>
      </c>
      <c r="AN123" s="27"/>
      <c r="AO123" s="27">
        <f t="shared" si="44"/>
        <v>2</v>
      </c>
      <c r="AP123" s="27"/>
      <c r="AQ123" s="27"/>
      <c r="AR123" s="27"/>
      <c r="AS123" s="27"/>
      <c r="AT123" s="27"/>
      <c r="AU123" s="27"/>
      <c r="AV123" s="27">
        <f t="shared" si="45"/>
        <v>0</v>
      </c>
      <c r="AW123" s="27"/>
      <c r="AX123" s="28">
        <f>VLOOKUP(J123,ABNT5101!$I$3:$J$9,2)</f>
        <v>7.5</v>
      </c>
      <c r="AY123" s="28">
        <f>VLOOKUP(J123,ABNT5101!$I$3:$M$9,5)</f>
        <v>0.18</v>
      </c>
      <c r="AZ123" s="28" t="str">
        <f>_xlfn.XLOOKUP(J123,ABNT5101!I:I,ABNT5101!L:L)</f>
        <v>-</v>
      </c>
      <c r="BA123" s="28">
        <f>_xlfn.XLOOKUP(J123,ABNT5101!$I:$I,ABNT5101!M:M)</f>
        <v>0.18</v>
      </c>
      <c r="BB123" s="28" t="str">
        <f>_xlfn.XLOOKUP(J123,ABNT5101!$I:$I,ABNT5101!N:N)</f>
        <v>-</v>
      </c>
      <c r="BC123" s="28">
        <f>_xlfn.XLOOKUP(J123,ABNT5101!$I:$I,ABNT5101!O:O)</f>
        <v>16</v>
      </c>
      <c r="BD123" s="31" t="str">
        <f t="shared" si="46"/>
        <v>NÃO ATENDE</v>
      </c>
      <c r="BE123" s="32">
        <f t="shared" si="76"/>
        <v>-1</v>
      </c>
      <c r="BF123" s="32">
        <f t="shared" si="77"/>
        <v>-1</v>
      </c>
      <c r="BG123" s="32" t="str">
        <f t="shared" si="47"/>
        <v>-</v>
      </c>
      <c r="BH123" s="54"/>
      <c r="BI123" s="54"/>
      <c r="BJ123" s="34"/>
      <c r="BK123" s="34"/>
      <c r="BL123" s="35"/>
      <c r="BM123" s="34"/>
      <c r="BN123" s="31" t="str">
        <f t="shared" si="48"/>
        <v>NÃO ATENDE</v>
      </c>
      <c r="BO123" s="31" t="str">
        <f t="shared" si="78"/>
        <v>NÃO ATENDE</v>
      </c>
      <c r="BP123" s="31" t="str">
        <f t="shared" si="79"/>
        <v>NÃO ATENDE</v>
      </c>
      <c r="BQ123" s="31" t="str">
        <f t="shared" si="49"/>
        <v>ATENDE</v>
      </c>
      <c r="BR123" s="36" t="str">
        <f t="shared" si="50"/>
        <v>C5</v>
      </c>
      <c r="BS123" s="36" t="str">
        <f t="shared" si="51"/>
        <v>Sem Passeio</v>
      </c>
      <c r="BT123" s="37" t="e">
        <f t="shared" si="52"/>
        <v>#N/A</v>
      </c>
      <c r="BU123" s="34"/>
      <c r="BV123" s="34"/>
      <c r="BW123" s="36" t="e">
        <f>IF(BS123="-","-",_xlfn.XLOOKUP(BS123,ABNT5101!$B$4:$B$9,ABNT5101!$C$4:$C$9))</f>
        <v>#N/A</v>
      </c>
      <c r="BX123" s="36" t="e">
        <f>IF(BS123="-","-",_xlfn.XLOOKUP(BS123,ABNT5101!$B$4:$B$9,ABNT5101!$D$4:$D$9))</f>
        <v>#N/A</v>
      </c>
      <c r="BY123" s="31" t="e">
        <f t="shared" si="53"/>
        <v>#N/A</v>
      </c>
      <c r="BZ123" s="31" t="e">
        <f t="shared" si="54"/>
        <v>#N/A</v>
      </c>
      <c r="CA123" s="31" t="e">
        <f t="shared" si="55"/>
        <v>#N/A</v>
      </c>
      <c r="CB123" s="36" t="str">
        <f t="shared" si="75"/>
        <v>Sem Passeio</v>
      </c>
      <c r="CC123" s="37" t="e">
        <f t="shared" si="57"/>
        <v>#N/A</v>
      </c>
      <c r="CD123" s="38"/>
      <c r="CE123" s="38"/>
      <c r="CF123" s="31" t="e">
        <f>IF(CB123="-","-",_xlfn.XLOOKUP(CB123,ABNT5101!$B$4:$B$9,ABNT5101!$C$4:$C$9))</f>
        <v>#N/A</v>
      </c>
      <c r="CG123" s="36" t="e">
        <f>IF(CB123="-","-",_xlfn.XLOOKUP(CB123,ABNT5101!$B$4:$B$9,ABNT5101!$D$4:$D$9))</f>
        <v>#N/A</v>
      </c>
      <c r="CH123" s="31" t="e">
        <f t="shared" si="58"/>
        <v>#N/A</v>
      </c>
      <c r="CI123" s="31" t="e">
        <f t="shared" si="59"/>
        <v>#N/A</v>
      </c>
      <c r="CJ123" s="31" t="e">
        <f t="shared" si="60"/>
        <v>#N/A</v>
      </c>
      <c r="CK123" s="39" t="e">
        <f>_xlfn.XLOOKUP(CL123,'Banco de dados'!$B:$B,'Banco de dados'!$D:$D)</f>
        <v>#N/A</v>
      </c>
      <c r="CL123" s="55"/>
      <c r="CM123" s="39" t="e">
        <f>_xlfn.XLOOKUP(CL123,'Banco de dados'!$B:$B,'Banco de dados'!$E:$E)</f>
        <v>#N/A</v>
      </c>
      <c r="CN123" s="39"/>
      <c r="CO123" s="39" t="e">
        <f>IF(CN123="-","-",_xlfn.XLOOKUP(CN123,'Banco de dados'!$B:$B,'Banco de dados'!$E:$E))</f>
        <v>#N/A</v>
      </c>
      <c r="CP123" s="41">
        <f t="shared" si="61"/>
        <v>1</v>
      </c>
      <c r="CQ123" s="39" t="e">
        <f>_xlfn.XLOOKUP(CL123,'Banco de dados'!$B:$B,'Banco de dados'!$H:$H)</f>
        <v>#N/A</v>
      </c>
      <c r="CR123" s="39" t="e">
        <f t="array" aca="1" ref="CR123" ca="1">_xludf.xlookup(CN123,'Banco de dados'!$B:$B,'Banco de dados'!$H:$H)</f>
        <v>#NAME?</v>
      </c>
      <c r="CS123" s="39" t="e">
        <f t="array" aca="1" ref="CS123" ca="1">_xludf.xlookup(CL123,'Banco de dados'!$B:$B,'Banco de dados'!$F:$F)</f>
        <v>#NAME?</v>
      </c>
      <c r="CT123" s="39" t="e">
        <f t="array" aca="1" ref="CT123" ca="1">_xludf.xlookup(CN123,'Banco de dados'!$B:$B,'Banco de dados'!$F:$F)</f>
        <v>#NAME?</v>
      </c>
      <c r="CU123" s="42"/>
      <c r="CV123" s="42"/>
      <c r="CW123" s="39" t="s">
        <v>204</v>
      </c>
      <c r="CX123" s="42"/>
      <c r="CY123" s="39" t="str">
        <f>IF($CX123="","",VLOOKUP($CX123,'Braços de IP'!$E$9:$I$15,2,0))</f>
        <v/>
      </c>
      <c r="CZ123" s="43" t="str">
        <f>IF($CX123="","",VLOOKUP($CX123,'Braços de IP'!$E$9:$I$15,5,0))</f>
        <v/>
      </c>
      <c r="DA123" s="39"/>
      <c r="DB123" s="39"/>
      <c r="DC123" s="39"/>
      <c r="DD123" s="39"/>
      <c r="DE123" s="39"/>
      <c r="DF123" s="39"/>
      <c r="DG123" s="44" t="e">
        <f t="shared" si="62"/>
        <v>#N/A</v>
      </c>
      <c r="DH123" s="45">
        <f t="shared" si="63"/>
        <v>58</v>
      </c>
      <c r="DI123" s="44" t="e">
        <f t="shared" si="64"/>
        <v>#N/A</v>
      </c>
      <c r="DJ123" s="46" t="e">
        <f t="shared" si="65"/>
        <v>#N/A</v>
      </c>
      <c r="DK123" s="47" t="s">
        <v>147</v>
      </c>
      <c r="DL123" s="48"/>
      <c r="DM123" s="49"/>
      <c r="DN123" s="23" t="s">
        <v>148</v>
      </c>
      <c r="DO123" s="23"/>
      <c r="DQ123" s="50" t="e">
        <f t="shared" si="66"/>
        <v>#VALUE!</v>
      </c>
    </row>
    <row r="124" spans="1:127" ht="15.75" hidden="1" customHeight="1" x14ac:dyDescent="0.3">
      <c r="B124" s="5"/>
      <c r="C124" s="5"/>
      <c r="D124" s="5"/>
      <c r="E124" s="22" t="s">
        <v>240</v>
      </c>
      <c r="F124" s="22" t="s">
        <v>150</v>
      </c>
      <c r="G124" s="23" t="s">
        <v>241</v>
      </c>
      <c r="H124" s="23">
        <v>-23.336345999999999</v>
      </c>
      <c r="I124" s="23">
        <v>-46.932527999999998</v>
      </c>
      <c r="J124" s="24" t="s">
        <v>139</v>
      </c>
      <c r="K124" s="25"/>
      <c r="L124" s="24" t="s">
        <v>152</v>
      </c>
      <c r="M124" s="24" t="s">
        <v>141</v>
      </c>
      <c r="N124" s="26">
        <v>58</v>
      </c>
      <c r="O124" s="27" t="s">
        <v>142</v>
      </c>
      <c r="P124" s="27" t="s">
        <v>143</v>
      </c>
      <c r="Q124" s="26">
        <f t="shared" si="42"/>
        <v>116</v>
      </c>
      <c r="R124" s="27">
        <v>1</v>
      </c>
      <c r="S124" s="28" t="s">
        <v>153</v>
      </c>
      <c r="T124" s="28">
        <v>5.5</v>
      </c>
      <c r="U124" s="29"/>
      <c r="V124" s="29"/>
      <c r="W124" s="29"/>
      <c r="X124" s="28" t="s">
        <v>153</v>
      </c>
      <c r="Y124" s="26"/>
      <c r="Z124" s="29"/>
      <c r="AA124" s="30"/>
      <c r="AB124" s="27"/>
      <c r="AC124" s="27"/>
      <c r="AD124" s="27" t="s">
        <v>144</v>
      </c>
      <c r="AE124" s="27" t="s">
        <v>145</v>
      </c>
      <c r="AF124" s="27">
        <v>38</v>
      </c>
      <c r="AG124" s="27">
        <v>6.5</v>
      </c>
      <c r="AH124" s="27">
        <v>1</v>
      </c>
      <c r="AI124" s="27">
        <v>2</v>
      </c>
      <c r="AJ124" s="27">
        <v>2.5</v>
      </c>
      <c r="AK124" s="27">
        <f t="shared" si="43"/>
        <v>0.5</v>
      </c>
      <c r="AL124" s="27" t="s">
        <v>143</v>
      </c>
      <c r="AM124" s="27" t="s">
        <v>143</v>
      </c>
      <c r="AN124" s="27"/>
      <c r="AO124" s="27">
        <f t="shared" si="44"/>
        <v>2</v>
      </c>
      <c r="AP124" s="27"/>
      <c r="AQ124" s="27"/>
      <c r="AR124" s="27"/>
      <c r="AS124" s="27"/>
      <c r="AT124" s="27"/>
      <c r="AU124" s="27"/>
      <c r="AV124" s="27">
        <f t="shared" si="45"/>
        <v>0</v>
      </c>
      <c r="AW124" s="27"/>
      <c r="AX124" s="28">
        <f>VLOOKUP(J124,ABNT5101!$I$3:$J$9,2)</f>
        <v>7.5</v>
      </c>
      <c r="AY124" s="28">
        <f>VLOOKUP(J124,ABNT5101!$I$3:$M$9,5)</f>
        <v>0.18</v>
      </c>
      <c r="AZ124" s="28" t="str">
        <f>_xlfn.XLOOKUP(J124,ABNT5101!I:I,ABNT5101!L:L)</f>
        <v>-</v>
      </c>
      <c r="BA124" s="28">
        <f>_xlfn.XLOOKUP(J124,ABNT5101!$I:$I,ABNT5101!M:M)</f>
        <v>0.18</v>
      </c>
      <c r="BB124" s="28" t="str">
        <f>_xlfn.XLOOKUP(J124,ABNT5101!$I:$I,ABNT5101!N:N)</f>
        <v>-</v>
      </c>
      <c r="BC124" s="28">
        <f>_xlfn.XLOOKUP(J124,ABNT5101!$I:$I,ABNT5101!O:O)</f>
        <v>16</v>
      </c>
      <c r="BD124" s="31" t="str">
        <f t="shared" si="46"/>
        <v>NÃO ATENDE</v>
      </c>
      <c r="BE124" s="32">
        <f t="shared" si="76"/>
        <v>-1</v>
      </c>
      <c r="BF124" s="32">
        <f t="shared" si="77"/>
        <v>-1</v>
      </c>
      <c r="BG124" s="32" t="str">
        <f t="shared" si="47"/>
        <v>-</v>
      </c>
      <c r="BH124" s="54"/>
      <c r="BI124" s="54"/>
      <c r="BJ124" s="34"/>
      <c r="BK124" s="34"/>
      <c r="BL124" s="35"/>
      <c r="BM124" s="34"/>
      <c r="BN124" s="31" t="str">
        <f t="shared" si="48"/>
        <v>NÃO ATENDE</v>
      </c>
      <c r="BO124" s="31" t="str">
        <f t="shared" si="78"/>
        <v>NÃO ATENDE</v>
      </c>
      <c r="BP124" s="31" t="str">
        <f t="shared" si="79"/>
        <v>NÃO ATENDE</v>
      </c>
      <c r="BQ124" s="31" t="str">
        <f t="shared" si="49"/>
        <v>ATENDE</v>
      </c>
      <c r="BR124" s="36" t="str">
        <f t="shared" si="50"/>
        <v>C5</v>
      </c>
      <c r="BS124" s="36" t="str">
        <f t="shared" si="51"/>
        <v>Sem Passeio</v>
      </c>
      <c r="BT124" s="37" t="e">
        <f t="shared" si="52"/>
        <v>#N/A</v>
      </c>
      <c r="BU124" s="34"/>
      <c r="BV124" s="34"/>
      <c r="BW124" s="36" t="e">
        <f>IF(BS124="-","-",_xlfn.XLOOKUP(BS124,ABNT5101!$B$4:$B$9,ABNT5101!$C$4:$C$9))</f>
        <v>#N/A</v>
      </c>
      <c r="BX124" s="36" t="e">
        <f>IF(BS124="-","-",_xlfn.XLOOKUP(BS124,ABNT5101!$B$4:$B$9,ABNT5101!$D$4:$D$9))</f>
        <v>#N/A</v>
      </c>
      <c r="BY124" s="31" t="e">
        <f t="shared" si="53"/>
        <v>#N/A</v>
      </c>
      <c r="BZ124" s="31" t="e">
        <f t="shared" si="54"/>
        <v>#N/A</v>
      </c>
      <c r="CA124" s="31" t="e">
        <f t="shared" si="55"/>
        <v>#N/A</v>
      </c>
      <c r="CB124" s="36" t="str">
        <f t="shared" si="75"/>
        <v>Sem Passeio</v>
      </c>
      <c r="CC124" s="37" t="e">
        <f t="shared" si="57"/>
        <v>#N/A</v>
      </c>
      <c r="CD124" s="38"/>
      <c r="CE124" s="38"/>
      <c r="CF124" s="31" t="e">
        <f>IF(CB124="-","-",_xlfn.XLOOKUP(CB124,ABNT5101!$B$4:$B$9,ABNT5101!$C$4:$C$9))</f>
        <v>#N/A</v>
      </c>
      <c r="CG124" s="36" t="e">
        <f>IF(CB124="-","-",_xlfn.XLOOKUP(CB124,ABNT5101!$B$4:$B$9,ABNT5101!$D$4:$D$9))</f>
        <v>#N/A</v>
      </c>
      <c r="CH124" s="31" t="e">
        <f t="shared" si="58"/>
        <v>#N/A</v>
      </c>
      <c r="CI124" s="31" t="e">
        <f t="shared" si="59"/>
        <v>#N/A</v>
      </c>
      <c r="CJ124" s="31" t="e">
        <f t="shared" si="60"/>
        <v>#N/A</v>
      </c>
      <c r="CK124" s="39" t="e">
        <f>_xlfn.XLOOKUP(CL124,'Banco de dados'!$B:$B,'Banco de dados'!$D:$D)</f>
        <v>#N/A</v>
      </c>
      <c r="CL124" s="55"/>
      <c r="CM124" s="39" t="e">
        <f>_xlfn.XLOOKUP(CL124,'Banco de dados'!$B:$B,'Banco de dados'!$E:$E)</f>
        <v>#N/A</v>
      </c>
      <c r="CN124" s="39"/>
      <c r="CO124" s="39" t="e">
        <f>IF(CN124="-","-",_xlfn.XLOOKUP(CN124,'Banco de dados'!$B:$B,'Banco de dados'!$E:$E))</f>
        <v>#N/A</v>
      </c>
      <c r="CP124" s="41">
        <f t="shared" si="61"/>
        <v>1</v>
      </c>
      <c r="CQ124" s="39" t="e">
        <f>_xlfn.XLOOKUP(CL124,'Banco de dados'!$B:$B,'Banco de dados'!$H:$H)</f>
        <v>#N/A</v>
      </c>
      <c r="CR124" s="39" t="e">
        <f t="array" aca="1" ref="CR124" ca="1">_xludf.xlookup(CN124,'Banco de dados'!$B:$B,'Banco de dados'!$H:$H)</f>
        <v>#NAME?</v>
      </c>
      <c r="CS124" s="39" t="e">
        <f t="array" aca="1" ref="CS124" ca="1">_xludf.xlookup(CL124,'Banco de dados'!$B:$B,'Banco de dados'!$F:$F)</f>
        <v>#NAME?</v>
      </c>
      <c r="CT124" s="39" t="e">
        <f t="array" aca="1" ref="CT124" ca="1">_xludf.xlookup(CN124,'Banco de dados'!$B:$B,'Banco de dados'!$F:$F)</f>
        <v>#NAME?</v>
      </c>
      <c r="CU124" s="42"/>
      <c r="CV124" s="42"/>
      <c r="CW124" s="39" t="s">
        <v>204</v>
      </c>
      <c r="CX124" s="42"/>
      <c r="CY124" s="39" t="str">
        <f>IF($CX124="","",VLOOKUP($CX124,'Braços de IP'!$E$9:$I$15,2,0))</f>
        <v/>
      </c>
      <c r="CZ124" s="43" t="str">
        <f>IF($CX124="","",VLOOKUP($CX124,'Braços de IP'!$E$9:$I$15,5,0))</f>
        <v/>
      </c>
      <c r="DA124" s="39"/>
      <c r="DB124" s="39"/>
      <c r="DC124" s="39"/>
      <c r="DD124" s="39"/>
      <c r="DE124" s="39"/>
      <c r="DF124" s="39"/>
      <c r="DG124" s="44" t="e">
        <f t="shared" si="62"/>
        <v>#N/A</v>
      </c>
      <c r="DH124" s="45">
        <f t="shared" si="63"/>
        <v>58</v>
      </c>
      <c r="DI124" s="44" t="e">
        <f t="shared" si="64"/>
        <v>#N/A</v>
      </c>
      <c r="DJ124" s="46" t="e">
        <f t="shared" si="65"/>
        <v>#N/A</v>
      </c>
      <c r="DK124" s="47" t="s">
        <v>147</v>
      </c>
      <c r="DL124" s="48"/>
      <c r="DM124" s="49"/>
      <c r="DN124" s="23" t="s">
        <v>148</v>
      </c>
      <c r="DO124" s="23"/>
      <c r="DQ124" s="50" t="e">
        <f t="shared" si="66"/>
        <v>#VALUE!</v>
      </c>
    </row>
    <row r="125" spans="1:127" ht="15.75" hidden="1" customHeight="1" x14ac:dyDescent="0.3">
      <c r="B125" s="5"/>
      <c r="C125" s="5"/>
      <c r="D125" s="5"/>
      <c r="E125" s="22" t="s">
        <v>242</v>
      </c>
      <c r="F125" s="22" t="s">
        <v>192</v>
      </c>
      <c r="G125" s="23" t="s">
        <v>243</v>
      </c>
      <c r="H125" s="23">
        <v>-23.35211</v>
      </c>
      <c r="I125" s="23">
        <v>-46.830908999999998</v>
      </c>
      <c r="J125" s="24" t="s">
        <v>139</v>
      </c>
      <c r="K125" s="25"/>
      <c r="L125" s="24" t="s">
        <v>140</v>
      </c>
      <c r="M125" s="24" t="s">
        <v>141</v>
      </c>
      <c r="N125" s="26">
        <v>58</v>
      </c>
      <c r="O125" s="27" t="s">
        <v>142</v>
      </c>
      <c r="P125" s="27" t="s">
        <v>143</v>
      </c>
      <c r="Q125" s="26">
        <f t="shared" si="42"/>
        <v>116</v>
      </c>
      <c r="R125" s="27">
        <v>2</v>
      </c>
      <c r="S125" s="28" t="s">
        <v>153</v>
      </c>
      <c r="T125" s="28">
        <v>7.5</v>
      </c>
      <c r="U125" s="23"/>
      <c r="V125" s="23"/>
      <c r="W125" s="29"/>
      <c r="X125" s="28">
        <v>1</v>
      </c>
      <c r="Y125" s="27"/>
      <c r="Z125" s="27"/>
      <c r="AA125" s="27"/>
      <c r="AB125" s="27"/>
      <c r="AC125" s="27"/>
      <c r="AD125" s="27" t="s">
        <v>144</v>
      </c>
      <c r="AE125" s="27" t="s">
        <v>145</v>
      </c>
      <c r="AF125" s="27">
        <v>55</v>
      </c>
      <c r="AG125" s="27">
        <v>7</v>
      </c>
      <c r="AH125" s="27">
        <v>1</v>
      </c>
      <c r="AI125" s="27">
        <v>0.3</v>
      </c>
      <c r="AJ125" s="27">
        <v>2.2999999999999998</v>
      </c>
      <c r="AK125" s="27">
        <f t="shared" si="43"/>
        <v>1.9999999999999998</v>
      </c>
      <c r="AL125" s="27" t="s">
        <v>143</v>
      </c>
      <c r="AM125" s="27" t="s">
        <v>143</v>
      </c>
      <c r="AN125" s="27"/>
      <c r="AO125" s="27">
        <f t="shared" si="44"/>
        <v>2</v>
      </c>
      <c r="AP125" s="27"/>
      <c r="AQ125" s="27"/>
      <c r="AR125" s="27"/>
      <c r="AS125" s="27"/>
      <c r="AT125" s="27"/>
      <c r="AU125" s="27"/>
      <c r="AV125" s="27">
        <f t="shared" si="45"/>
        <v>0</v>
      </c>
      <c r="AW125" s="27"/>
      <c r="AX125" s="28">
        <f>VLOOKUP(J125,ABNT5101!$I$3:$J$9,2)</f>
        <v>7.5</v>
      </c>
      <c r="AY125" s="28">
        <f>VLOOKUP(J125,ABNT5101!$I$3:$M$9,5)</f>
        <v>0.18</v>
      </c>
      <c r="AZ125" s="28" t="str">
        <f>_xlfn.XLOOKUP(J125,ABNT5101!I:I,ABNT5101!L:L)</f>
        <v>-</v>
      </c>
      <c r="BA125" s="28">
        <f>_xlfn.XLOOKUP(J125,ABNT5101!$I:$I,ABNT5101!M:M)</f>
        <v>0.18</v>
      </c>
      <c r="BB125" s="28" t="str">
        <f>_xlfn.XLOOKUP(J125,ABNT5101!$I:$I,ABNT5101!N:N)</f>
        <v>-</v>
      </c>
      <c r="BC125" s="28">
        <f>_xlfn.XLOOKUP(J125,ABNT5101!$I:$I,ABNT5101!O:O)</f>
        <v>16</v>
      </c>
      <c r="BD125" s="31" t="str">
        <f t="shared" si="46"/>
        <v>NÃO ATENDE</v>
      </c>
      <c r="BE125" s="32">
        <f t="shared" si="76"/>
        <v>-1</v>
      </c>
      <c r="BF125" s="32">
        <f t="shared" si="77"/>
        <v>-1</v>
      </c>
      <c r="BG125" s="32" t="str">
        <f t="shared" si="47"/>
        <v>-</v>
      </c>
      <c r="BH125" s="54"/>
      <c r="BI125" s="54"/>
      <c r="BJ125" s="34"/>
      <c r="BK125" s="34"/>
      <c r="BL125" s="35"/>
      <c r="BM125" s="34"/>
      <c r="BN125" s="31" t="str">
        <f t="shared" si="48"/>
        <v>NÃO ATENDE</v>
      </c>
      <c r="BO125" s="31" t="str">
        <f t="shared" si="78"/>
        <v>NÃO ATENDE</v>
      </c>
      <c r="BP125" s="31" t="str">
        <f t="shared" si="79"/>
        <v>NÃO ATENDE</v>
      </c>
      <c r="BQ125" s="31" t="str">
        <f t="shared" si="49"/>
        <v>ATENDE</v>
      </c>
      <c r="BR125" s="36" t="str">
        <f t="shared" si="50"/>
        <v>C5</v>
      </c>
      <c r="BS125" s="36" t="str">
        <f t="shared" si="51"/>
        <v>P6</v>
      </c>
      <c r="BT125" s="37">
        <f t="shared" si="52"/>
        <v>-1</v>
      </c>
      <c r="BU125" s="34"/>
      <c r="BV125" s="34"/>
      <c r="BW125" s="36">
        <f>IF(BS125="-","-",_xlfn.XLOOKUP(BS125,ABNT5101!$B$4:$B$9,ABNT5101!$C$4:$C$9))</f>
        <v>3</v>
      </c>
      <c r="BX125" s="36">
        <f>IF(BS125="-","-",_xlfn.XLOOKUP(BS125,ABNT5101!$B$4:$B$9,ABNT5101!$D$4:$D$9))</f>
        <v>0.6</v>
      </c>
      <c r="BY125" s="31" t="str">
        <f t="shared" si="53"/>
        <v>NÃO ATENDE</v>
      </c>
      <c r="BZ125" s="31" t="str">
        <f t="shared" si="54"/>
        <v>NÃO ATENDE</v>
      </c>
      <c r="CA125" s="31" t="str">
        <f t="shared" si="55"/>
        <v>NÃO ATENDE</v>
      </c>
      <c r="CB125" s="36" t="str">
        <f t="shared" si="75"/>
        <v>P6</v>
      </c>
      <c r="CC125" s="37">
        <f t="shared" si="57"/>
        <v>-1</v>
      </c>
      <c r="CD125" s="38"/>
      <c r="CE125" s="38"/>
      <c r="CF125" s="31">
        <f>IF(CB125="-","-",_xlfn.XLOOKUP(CB125,ABNT5101!$B$4:$B$9,ABNT5101!$C$4:$C$9))</f>
        <v>3</v>
      </c>
      <c r="CG125" s="36">
        <f>IF(CB125="-","-",_xlfn.XLOOKUP(CB125,ABNT5101!$B$4:$B$9,ABNT5101!$D$4:$D$9))</f>
        <v>0.6</v>
      </c>
      <c r="CH125" s="31" t="str">
        <f t="shared" si="58"/>
        <v>NÃO ATENDE</v>
      </c>
      <c r="CI125" s="31" t="str">
        <f t="shared" si="59"/>
        <v>NÃO ATENDE</v>
      </c>
      <c r="CJ125" s="31" t="str">
        <f t="shared" si="60"/>
        <v>NÃO ATENDE</v>
      </c>
      <c r="CK125" s="39" t="e">
        <f>_xlfn.XLOOKUP(CL125,'Banco de dados'!$B:$B,'Banco de dados'!$D:$D)</f>
        <v>#N/A</v>
      </c>
      <c r="CL125" s="42"/>
      <c r="CM125" s="39" t="e">
        <f>_xlfn.XLOOKUP(CL125,'Banco de dados'!$B:$B,'Banco de dados'!$E:$E)</f>
        <v>#N/A</v>
      </c>
      <c r="CN125" s="39"/>
      <c r="CO125" s="39" t="e">
        <f>IF(CN125="-","-",_xlfn.XLOOKUP(CN125,'Banco de dados'!$B:$B,'Banco de dados'!$E:$E))</f>
        <v>#N/A</v>
      </c>
      <c r="CP125" s="41">
        <f t="shared" si="61"/>
        <v>1</v>
      </c>
      <c r="CQ125" s="39" t="e">
        <f>_xlfn.XLOOKUP(CL125,'Banco de dados'!$B:$B,'Banco de dados'!$H:$H)</f>
        <v>#N/A</v>
      </c>
      <c r="CR125" s="39" t="e">
        <f t="array" aca="1" ref="CR125" ca="1">_xludf.xlookup(CN125,'Banco de dados'!$B:$B,'Banco de dados'!$H:$H)</f>
        <v>#NAME?</v>
      </c>
      <c r="CS125" s="39" t="e">
        <f t="array" aca="1" ref="CS125" ca="1">_xludf.xlookup(CL125,'Banco de dados'!$B:$B,'Banco de dados'!$F:$F)</f>
        <v>#NAME?</v>
      </c>
      <c r="CT125" s="39" t="e">
        <f t="array" aca="1" ref="CT125" ca="1">_xludf.xlookup(CN125,'Banco de dados'!$B:$B,'Banco de dados'!$F:$F)</f>
        <v>#NAME?</v>
      </c>
      <c r="CU125" s="42"/>
      <c r="CV125" s="42"/>
      <c r="CW125" s="39" t="str">
        <f>IF(AJ125=0.5,"Suporte",IF(AND(AJ125&gt;='Braços de IP'!$B$9,AJ125&lt;='Braços de IP'!$D$9),'Braços de IP'!$E$9,IF(AND(AJ125&gt;='Braços de IP'!$B$10,AJ125&lt;='Braços de IP'!$D$10),'Braços de IP'!$E$10,IF(AND(AJ125&gt;='Braços de IP'!$B$11,AJ125&lt;='Braços de IP'!$D$11),'Braços de IP'!$E$11,IF(AND(AJ125&gt;='Braços de IP'!$B$12,AJ125&lt;='Braços de IP'!$D$12),'Braços de IP'!$E$12,IF(AND(AJ125&gt;='Braços de IP'!$B$13,AJ125&lt;='Braços de IP'!$D$13),'Braços de IP'!$E$13,IF(AND(AJ125&gt;='Braços de IP'!$B$14,AJ125&lt;='Braços de IP'!$D$14),'Braços de IP'!$E$14,"ERRO")))))))</f>
        <v>Médio II</v>
      </c>
      <c r="CX125" s="42"/>
      <c r="CY125" s="39" t="str">
        <f>IF($CX125="","",VLOOKUP($CX125,'Braços de IP'!$E$9:$I$15,2,0))</f>
        <v/>
      </c>
      <c r="CZ125" s="43" t="str">
        <f>IF($CX125="","",VLOOKUP($CX125,'Braços de IP'!$E$9:$I$15,5,0))</f>
        <v/>
      </c>
      <c r="DA125" s="39"/>
      <c r="DB125" s="39"/>
      <c r="DC125" s="39"/>
      <c r="DD125" s="39"/>
      <c r="DE125" s="39"/>
      <c r="DF125" s="39"/>
      <c r="DG125" s="44" t="e">
        <f t="shared" si="62"/>
        <v>#N/A</v>
      </c>
      <c r="DH125" s="45">
        <f t="shared" si="63"/>
        <v>58</v>
      </c>
      <c r="DI125" s="44" t="e">
        <f t="shared" si="64"/>
        <v>#N/A</v>
      </c>
      <c r="DJ125" s="46" t="e">
        <f t="shared" si="65"/>
        <v>#N/A</v>
      </c>
      <c r="DK125" s="47" t="s">
        <v>147</v>
      </c>
      <c r="DL125" s="48"/>
      <c r="DM125" s="49"/>
      <c r="DN125" s="23" t="s">
        <v>148</v>
      </c>
      <c r="DO125" s="23"/>
      <c r="DP125" s="5"/>
      <c r="DQ125" s="50" t="e">
        <f t="shared" si="66"/>
        <v>#VALUE!</v>
      </c>
      <c r="DR125" s="5"/>
      <c r="DS125" s="5"/>
      <c r="DT125" s="5"/>
      <c r="DU125" s="5"/>
      <c r="DV125" s="5"/>
      <c r="DW125" s="5"/>
    </row>
    <row r="126" spans="1:127" ht="15.75" hidden="1" customHeight="1" x14ac:dyDescent="0.3">
      <c r="B126" s="5"/>
      <c r="C126" s="5"/>
      <c r="D126" s="5"/>
      <c r="E126" s="22" t="s">
        <v>242</v>
      </c>
      <c r="F126" s="22" t="s">
        <v>192</v>
      </c>
      <c r="G126" s="23" t="s">
        <v>243</v>
      </c>
      <c r="H126" s="23">
        <v>-23.35211</v>
      </c>
      <c r="I126" s="23">
        <v>-46.830908999999998</v>
      </c>
      <c r="J126" s="24" t="s">
        <v>139</v>
      </c>
      <c r="K126" s="25"/>
      <c r="L126" s="24" t="s">
        <v>140</v>
      </c>
      <c r="M126" s="24" t="s">
        <v>141</v>
      </c>
      <c r="N126" s="26">
        <v>58</v>
      </c>
      <c r="O126" s="27" t="s">
        <v>142</v>
      </c>
      <c r="P126" s="27" t="s">
        <v>143</v>
      </c>
      <c r="Q126" s="26">
        <f t="shared" si="42"/>
        <v>116</v>
      </c>
      <c r="R126" s="27">
        <v>2</v>
      </c>
      <c r="S126" s="28" t="s">
        <v>153</v>
      </c>
      <c r="T126" s="28">
        <v>7.5</v>
      </c>
      <c r="U126" s="23"/>
      <c r="V126" s="23"/>
      <c r="W126" s="29"/>
      <c r="X126" s="28">
        <v>1</v>
      </c>
      <c r="Y126" s="27"/>
      <c r="Z126" s="27"/>
      <c r="AA126" s="27"/>
      <c r="AB126" s="27"/>
      <c r="AC126" s="27"/>
      <c r="AD126" s="27" t="s">
        <v>144</v>
      </c>
      <c r="AE126" s="27" t="s">
        <v>145</v>
      </c>
      <c r="AF126" s="27">
        <v>55</v>
      </c>
      <c r="AG126" s="27">
        <v>7</v>
      </c>
      <c r="AH126" s="27">
        <v>1</v>
      </c>
      <c r="AI126" s="27">
        <v>0.3</v>
      </c>
      <c r="AJ126" s="27">
        <v>2.2999999999999998</v>
      </c>
      <c r="AK126" s="27">
        <f t="shared" si="43"/>
        <v>1.9999999999999998</v>
      </c>
      <c r="AL126" s="27" t="s">
        <v>143</v>
      </c>
      <c r="AM126" s="27" t="s">
        <v>143</v>
      </c>
      <c r="AN126" s="27"/>
      <c r="AO126" s="27">
        <f t="shared" si="44"/>
        <v>2</v>
      </c>
      <c r="AP126" s="27"/>
      <c r="AQ126" s="27"/>
      <c r="AR126" s="27"/>
      <c r="AS126" s="27"/>
      <c r="AT126" s="27"/>
      <c r="AU126" s="27"/>
      <c r="AV126" s="27">
        <f t="shared" si="45"/>
        <v>0</v>
      </c>
      <c r="AW126" s="27"/>
      <c r="AX126" s="28">
        <f>VLOOKUP(J126,ABNT5101!$I$3:$J$9,2)</f>
        <v>7.5</v>
      </c>
      <c r="AY126" s="28">
        <f>VLOOKUP(J126,ABNT5101!$I$3:$M$9,5)</f>
        <v>0.18</v>
      </c>
      <c r="AZ126" s="28" t="str">
        <f>_xlfn.XLOOKUP(J126,ABNT5101!I:I,ABNT5101!L:L)</f>
        <v>-</v>
      </c>
      <c r="BA126" s="28">
        <f>_xlfn.XLOOKUP(J126,ABNT5101!$I:$I,ABNT5101!M:M)</f>
        <v>0.18</v>
      </c>
      <c r="BB126" s="28" t="str">
        <f>_xlfn.XLOOKUP(J126,ABNT5101!$I:$I,ABNT5101!N:N)</f>
        <v>-</v>
      </c>
      <c r="BC126" s="28">
        <f>_xlfn.XLOOKUP(J126,ABNT5101!$I:$I,ABNT5101!O:O)</f>
        <v>16</v>
      </c>
      <c r="BD126" s="31" t="str">
        <f t="shared" si="46"/>
        <v>NÃO ATENDE</v>
      </c>
      <c r="BE126" s="32">
        <f t="shared" si="76"/>
        <v>-1</v>
      </c>
      <c r="BF126" s="32">
        <f t="shared" si="77"/>
        <v>-1</v>
      </c>
      <c r="BG126" s="32" t="str">
        <f t="shared" si="47"/>
        <v>-</v>
      </c>
      <c r="BH126" s="54"/>
      <c r="BI126" s="54"/>
      <c r="BJ126" s="34"/>
      <c r="BK126" s="34"/>
      <c r="BL126" s="35"/>
      <c r="BM126" s="34"/>
      <c r="BN126" s="31" t="str">
        <f t="shared" si="48"/>
        <v>NÃO ATENDE</v>
      </c>
      <c r="BO126" s="31" t="str">
        <f t="shared" si="78"/>
        <v>NÃO ATENDE</v>
      </c>
      <c r="BP126" s="31" t="str">
        <f t="shared" si="79"/>
        <v>NÃO ATENDE</v>
      </c>
      <c r="BQ126" s="31" t="str">
        <f t="shared" si="49"/>
        <v>ATENDE</v>
      </c>
      <c r="BR126" s="36" t="str">
        <f t="shared" si="50"/>
        <v>C5</v>
      </c>
      <c r="BS126" s="36" t="str">
        <f t="shared" si="51"/>
        <v>P6</v>
      </c>
      <c r="BT126" s="37">
        <f t="shared" si="52"/>
        <v>-1</v>
      </c>
      <c r="BU126" s="34"/>
      <c r="BV126" s="34"/>
      <c r="BW126" s="36">
        <f>IF(BS126="-","-",_xlfn.XLOOKUP(BS126,ABNT5101!$B$4:$B$9,ABNT5101!$C$4:$C$9))</f>
        <v>3</v>
      </c>
      <c r="BX126" s="36">
        <f>IF(BS126="-","-",_xlfn.XLOOKUP(BS126,ABNT5101!$B$4:$B$9,ABNT5101!$D$4:$D$9))</f>
        <v>0.6</v>
      </c>
      <c r="BY126" s="31" t="str">
        <f t="shared" si="53"/>
        <v>NÃO ATENDE</v>
      </c>
      <c r="BZ126" s="31" t="str">
        <f t="shared" si="54"/>
        <v>NÃO ATENDE</v>
      </c>
      <c r="CA126" s="31" t="str">
        <f t="shared" si="55"/>
        <v>NÃO ATENDE</v>
      </c>
      <c r="CB126" s="36" t="str">
        <f t="shared" si="75"/>
        <v>P6</v>
      </c>
      <c r="CC126" s="37">
        <f t="shared" si="57"/>
        <v>-1</v>
      </c>
      <c r="CD126" s="38"/>
      <c r="CE126" s="38"/>
      <c r="CF126" s="31">
        <f>IF(CB126="-","-",_xlfn.XLOOKUP(CB126,ABNT5101!$B$4:$B$9,ABNT5101!$C$4:$C$9))</f>
        <v>3</v>
      </c>
      <c r="CG126" s="36">
        <f>IF(CB126="-","-",_xlfn.XLOOKUP(CB126,ABNT5101!$B$4:$B$9,ABNT5101!$D$4:$D$9))</f>
        <v>0.6</v>
      </c>
      <c r="CH126" s="31" t="str">
        <f t="shared" si="58"/>
        <v>NÃO ATENDE</v>
      </c>
      <c r="CI126" s="31" t="str">
        <f t="shared" si="59"/>
        <v>NÃO ATENDE</v>
      </c>
      <c r="CJ126" s="31" t="str">
        <f t="shared" si="60"/>
        <v>NÃO ATENDE</v>
      </c>
      <c r="CK126" s="39" t="e">
        <f>_xlfn.XLOOKUP(CL126,'Banco de dados'!$B:$B,'Banco de dados'!$D:$D)</f>
        <v>#N/A</v>
      </c>
      <c r="CL126" s="42"/>
      <c r="CM126" s="39" t="e">
        <f>_xlfn.XLOOKUP(CL126,'Banco de dados'!$B:$B,'Banco de dados'!$E:$E)</f>
        <v>#N/A</v>
      </c>
      <c r="CN126" s="39"/>
      <c r="CO126" s="39" t="e">
        <f>IF(CN126="-","-",_xlfn.XLOOKUP(CN126,'Banco de dados'!$B:$B,'Banco de dados'!$E:$E))</f>
        <v>#N/A</v>
      </c>
      <c r="CP126" s="41">
        <f t="shared" si="61"/>
        <v>1</v>
      </c>
      <c r="CQ126" s="39" t="e">
        <f>_xlfn.XLOOKUP(CL126,'Banco de dados'!$B:$B,'Banco de dados'!$H:$H)</f>
        <v>#N/A</v>
      </c>
      <c r="CR126" s="39" t="e">
        <f t="array" aca="1" ref="CR126" ca="1">_xludf.xlookup(CN126,'Banco de dados'!$B:$B,'Banco de dados'!$H:$H)</f>
        <v>#NAME?</v>
      </c>
      <c r="CS126" s="39" t="e">
        <f t="array" aca="1" ref="CS126" ca="1">_xludf.xlookup(CL126,'Banco de dados'!$B:$B,'Banco de dados'!$F:$F)</f>
        <v>#NAME?</v>
      </c>
      <c r="CT126" s="39" t="e">
        <f t="array" aca="1" ref="CT126" ca="1">_xludf.xlookup(CN126,'Banco de dados'!$B:$B,'Banco de dados'!$F:$F)</f>
        <v>#NAME?</v>
      </c>
      <c r="CU126" s="42"/>
      <c r="CV126" s="42"/>
      <c r="CW126" s="39" t="str">
        <f>IF(AJ126=0.5,"Suporte",IF(AND(AJ126&gt;='Braços de IP'!$B$9,AJ126&lt;='Braços de IP'!$D$9),'Braços de IP'!$E$9,IF(AND(AJ126&gt;='Braços de IP'!$B$10,AJ126&lt;='Braços de IP'!$D$10),'Braços de IP'!$E$10,IF(AND(AJ126&gt;='Braços de IP'!$B$11,AJ126&lt;='Braços de IP'!$D$11),'Braços de IP'!$E$11,IF(AND(AJ126&gt;='Braços de IP'!$B$12,AJ126&lt;='Braços de IP'!$D$12),'Braços de IP'!$E$12,IF(AND(AJ126&gt;='Braços de IP'!$B$13,AJ126&lt;='Braços de IP'!$D$13),'Braços de IP'!$E$13,IF(AND(AJ126&gt;='Braços de IP'!$B$14,AJ126&lt;='Braços de IP'!$D$14),'Braços de IP'!$E$14,"ERRO")))))))</f>
        <v>Médio II</v>
      </c>
      <c r="CX126" s="42"/>
      <c r="CY126" s="39" t="str">
        <f>IF($CX126="","",VLOOKUP($CX126,'Braços de IP'!$E$9:$I$15,2,0))</f>
        <v/>
      </c>
      <c r="CZ126" s="43" t="str">
        <f>IF($CX126="","",VLOOKUP($CX126,'Braços de IP'!$E$9:$I$15,5,0))</f>
        <v/>
      </c>
      <c r="DA126" s="39"/>
      <c r="DB126" s="39"/>
      <c r="DC126" s="39"/>
      <c r="DD126" s="39"/>
      <c r="DE126" s="39"/>
      <c r="DF126" s="39"/>
      <c r="DG126" s="44" t="e">
        <f t="shared" si="62"/>
        <v>#N/A</v>
      </c>
      <c r="DH126" s="45">
        <f t="shared" si="63"/>
        <v>58</v>
      </c>
      <c r="DI126" s="44" t="e">
        <f t="shared" si="64"/>
        <v>#N/A</v>
      </c>
      <c r="DJ126" s="46" t="e">
        <f t="shared" si="65"/>
        <v>#N/A</v>
      </c>
      <c r="DK126" s="47" t="s">
        <v>147</v>
      </c>
      <c r="DL126" s="48"/>
      <c r="DM126" s="49"/>
      <c r="DN126" s="23" t="s">
        <v>148</v>
      </c>
      <c r="DO126" s="23"/>
      <c r="DP126" s="5"/>
      <c r="DQ126" s="50" t="e">
        <f t="shared" si="66"/>
        <v>#VALUE!</v>
      </c>
      <c r="DR126" s="5"/>
      <c r="DS126" s="5"/>
      <c r="DT126" s="5"/>
      <c r="DU126" s="5"/>
      <c r="DV126" s="5"/>
      <c r="DW126" s="5"/>
    </row>
    <row r="127" spans="1:127" ht="15.75" hidden="1" customHeight="1" x14ac:dyDescent="0.3">
      <c r="B127" s="5"/>
      <c r="C127" s="5"/>
      <c r="D127" s="5"/>
      <c r="E127" s="22" t="s">
        <v>242</v>
      </c>
      <c r="F127" s="22" t="s">
        <v>192</v>
      </c>
      <c r="G127" s="23" t="s">
        <v>243</v>
      </c>
      <c r="H127" s="23">
        <v>-23.35211</v>
      </c>
      <c r="I127" s="23">
        <v>-46.830908999999998</v>
      </c>
      <c r="J127" s="24" t="s">
        <v>139</v>
      </c>
      <c r="K127" s="25"/>
      <c r="L127" s="24" t="s">
        <v>140</v>
      </c>
      <c r="M127" s="24" t="s">
        <v>141</v>
      </c>
      <c r="N127" s="26">
        <v>58</v>
      </c>
      <c r="O127" s="27" t="s">
        <v>142</v>
      </c>
      <c r="P127" s="27" t="s">
        <v>143</v>
      </c>
      <c r="Q127" s="26">
        <f t="shared" si="42"/>
        <v>116</v>
      </c>
      <c r="R127" s="27">
        <v>2</v>
      </c>
      <c r="S127" s="28" t="s">
        <v>153</v>
      </c>
      <c r="T127" s="28">
        <v>7.5</v>
      </c>
      <c r="U127" s="23"/>
      <c r="V127" s="23"/>
      <c r="W127" s="29"/>
      <c r="X127" s="28">
        <v>1</v>
      </c>
      <c r="Y127" s="27"/>
      <c r="Z127" s="27"/>
      <c r="AA127" s="27"/>
      <c r="AB127" s="27"/>
      <c r="AC127" s="27"/>
      <c r="AD127" s="27" t="s">
        <v>144</v>
      </c>
      <c r="AE127" s="27" t="s">
        <v>145</v>
      </c>
      <c r="AF127" s="27">
        <v>55</v>
      </c>
      <c r="AG127" s="27">
        <v>7</v>
      </c>
      <c r="AH127" s="27">
        <v>1</v>
      </c>
      <c r="AI127" s="27">
        <v>0.3</v>
      </c>
      <c r="AJ127" s="27">
        <v>2.2999999999999998</v>
      </c>
      <c r="AK127" s="27">
        <f t="shared" si="43"/>
        <v>1.9999999999999998</v>
      </c>
      <c r="AL127" s="27" t="s">
        <v>143</v>
      </c>
      <c r="AM127" s="27" t="s">
        <v>143</v>
      </c>
      <c r="AN127" s="27"/>
      <c r="AO127" s="27">
        <f t="shared" si="44"/>
        <v>2</v>
      </c>
      <c r="AP127" s="27"/>
      <c r="AQ127" s="27"/>
      <c r="AR127" s="27"/>
      <c r="AS127" s="27"/>
      <c r="AT127" s="27"/>
      <c r="AU127" s="27"/>
      <c r="AV127" s="27">
        <f t="shared" si="45"/>
        <v>0</v>
      </c>
      <c r="AW127" s="27"/>
      <c r="AX127" s="28">
        <f>VLOOKUP(J127,ABNT5101!$I$3:$J$9,2)</f>
        <v>7.5</v>
      </c>
      <c r="AY127" s="28">
        <f>VLOOKUP(J127,ABNT5101!$I$3:$M$9,5)</f>
        <v>0.18</v>
      </c>
      <c r="AZ127" s="28" t="str">
        <f>_xlfn.XLOOKUP(J127,ABNT5101!I:I,ABNT5101!L:L)</f>
        <v>-</v>
      </c>
      <c r="BA127" s="28">
        <f>_xlfn.XLOOKUP(J127,ABNT5101!$I:$I,ABNT5101!M:M)</f>
        <v>0.18</v>
      </c>
      <c r="BB127" s="28" t="str">
        <f>_xlfn.XLOOKUP(J127,ABNT5101!$I:$I,ABNT5101!N:N)</f>
        <v>-</v>
      </c>
      <c r="BC127" s="28">
        <f>_xlfn.XLOOKUP(J127,ABNT5101!$I:$I,ABNT5101!O:O)</f>
        <v>16</v>
      </c>
      <c r="BD127" s="31" t="str">
        <f t="shared" si="46"/>
        <v>NÃO ATENDE</v>
      </c>
      <c r="BE127" s="32">
        <f t="shared" si="76"/>
        <v>-1</v>
      </c>
      <c r="BF127" s="32">
        <f t="shared" si="77"/>
        <v>-1</v>
      </c>
      <c r="BG127" s="32" t="str">
        <f t="shared" si="47"/>
        <v>-</v>
      </c>
      <c r="BH127" s="54"/>
      <c r="BI127" s="54"/>
      <c r="BJ127" s="34"/>
      <c r="BK127" s="34"/>
      <c r="BL127" s="35"/>
      <c r="BM127" s="34"/>
      <c r="BN127" s="31" t="str">
        <f t="shared" si="48"/>
        <v>NÃO ATENDE</v>
      </c>
      <c r="BO127" s="31" t="str">
        <f t="shared" si="78"/>
        <v>NÃO ATENDE</v>
      </c>
      <c r="BP127" s="31" t="str">
        <f t="shared" si="79"/>
        <v>NÃO ATENDE</v>
      </c>
      <c r="BQ127" s="31" t="str">
        <f t="shared" si="49"/>
        <v>ATENDE</v>
      </c>
      <c r="BR127" s="36" t="str">
        <f t="shared" si="50"/>
        <v>C5</v>
      </c>
      <c r="BS127" s="36" t="str">
        <f t="shared" si="51"/>
        <v>P6</v>
      </c>
      <c r="BT127" s="37">
        <f t="shared" si="52"/>
        <v>-1</v>
      </c>
      <c r="BU127" s="34"/>
      <c r="BV127" s="34"/>
      <c r="BW127" s="36">
        <f>IF(BS127="-","-",_xlfn.XLOOKUP(BS127,ABNT5101!$B$4:$B$9,ABNT5101!$C$4:$C$9))</f>
        <v>3</v>
      </c>
      <c r="BX127" s="36">
        <f>IF(BS127="-","-",_xlfn.XLOOKUP(BS127,ABNT5101!$B$4:$B$9,ABNT5101!$D$4:$D$9))</f>
        <v>0.6</v>
      </c>
      <c r="BY127" s="31" t="str">
        <f t="shared" si="53"/>
        <v>NÃO ATENDE</v>
      </c>
      <c r="BZ127" s="31" t="str">
        <f t="shared" si="54"/>
        <v>NÃO ATENDE</v>
      </c>
      <c r="CA127" s="31" t="str">
        <f t="shared" si="55"/>
        <v>NÃO ATENDE</v>
      </c>
      <c r="CB127" s="36" t="str">
        <f t="shared" si="75"/>
        <v>P6</v>
      </c>
      <c r="CC127" s="37">
        <f t="shared" si="57"/>
        <v>-1</v>
      </c>
      <c r="CD127" s="38"/>
      <c r="CE127" s="38"/>
      <c r="CF127" s="31">
        <f>IF(CB127="-","-",_xlfn.XLOOKUP(CB127,ABNT5101!$B$4:$B$9,ABNT5101!$C$4:$C$9))</f>
        <v>3</v>
      </c>
      <c r="CG127" s="36">
        <f>IF(CB127="-","-",_xlfn.XLOOKUP(CB127,ABNT5101!$B$4:$B$9,ABNT5101!$D$4:$D$9))</f>
        <v>0.6</v>
      </c>
      <c r="CH127" s="31" t="str">
        <f t="shared" si="58"/>
        <v>NÃO ATENDE</v>
      </c>
      <c r="CI127" s="31" t="str">
        <f t="shared" si="59"/>
        <v>NÃO ATENDE</v>
      </c>
      <c r="CJ127" s="31" t="str">
        <f t="shared" si="60"/>
        <v>NÃO ATENDE</v>
      </c>
      <c r="CK127" s="39" t="e">
        <f>_xlfn.XLOOKUP(CL127,'Banco de dados'!$B:$B,'Banco de dados'!$D:$D)</f>
        <v>#N/A</v>
      </c>
      <c r="CL127" s="42"/>
      <c r="CM127" s="39" t="e">
        <f>_xlfn.XLOOKUP(CL127,'Banco de dados'!$B:$B,'Banco de dados'!$E:$E)</f>
        <v>#N/A</v>
      </c>
      <c r="CN127" s="39"/>
      <c r="CO127" s="39" t="e">
        <f>IF(CN127="-","-",_xlfn.XLOOKUP(CN127,'Banco de dados'!$B:$B,'Banco de dados'!$E:$E))</f>
        <v>#N/A</v>
      </c>
      <c r="CP127" s="41">
        <f t="shared" si="61"/>
        <v>1</v>
      </c>
      <c r="CQ127" s="39" t="e">
        <f>_xlfn.XLOOKUP(CL127,'Banco de dados'!$B:$B,'Banco de dados'!$H:$H)</f>
        <v>#N/A</v>
      </c>
      <c r="CR127" s="39" t="e">
        <f t="array" aca="1" ref="CR127" ca="1">_xludf.xlookup(CN127,'Banco de dados'!$B:$B,'Banco de dados'!$H:$H)</f>
        <v>#NAME?</v>
      </c>
      <c r="CS127" s="39" t="e">
        <f t="array" aca="1" ref="CS127" ca="1">_xludf.xlookup(CL127,'Banco de dados'!$B:$B,'Banco de dados'!$F:$F)</f>
        <v>#NAME?</v>
      </c>
      <c r="CT127" s="39" t="e">
        <f t="array" aca="1" ref="CT127" ca="1">_xludf.xlookup(CN127,'Banco de dados'!$B:$B,'Banco de dados'!$F:$F)</f>
        <v>#NAME?</v>
      </c>
      <c r="CU127" s="42"/>
      <c r="CV127" s="42"/>
      <c r="CW127" s="39" t="str">
        <f>IF(AJ127=0.5,"Suporte",IF(AND(AJ127&gt;='Braços de IP'!$B$9,AJ127&lt;='Braços de IP'!$D$9),'Braços de IP'!$E$9,IF(AND(AJ127&gt;='Braços de IP'!$B$10,AJ127&lt;='Braços de IP'!$D$10),'Braços de IP'!$E$10,IF(AND(AJ127&gt;='Braços de IP'!$B$11,AJ127&lt;='Braços de IP'!$D$11),'Braços de IP'!$E$11,IF(AND(AJ127&gt;='Braços de IP'!$B$12,AJ127&lt;='Braços de IP'!$D$12),'Braços de IP'!$E$12,IF(AND(AJ127&gt;='Braços de IP'!$B$13,AJ127&lt;='Braços de IP'!$D$13),'Braços de IP'!$E$13,IF(AND(AJ127&gt;='Braços de IP'!$B$14,AJ127&lt;='Braços de IP'!$D$14),'Braços de IP'!$E$14,"ERRO")))))))</f>
        <v>Médio II</v>
      </c>
      <c r="CX127" s="42"/>
      <c r="CY127" s="39" t="str">
        <f>IF($CX127="","",VLOOKUP($CX127,'Braços de IP'!$E$9:$I$15,2,0))</f>
        <v/>
      </c>
      <c r="CZ127" s="43" t="str">
        <f>IF($CX127="","",VLOOKUP($CX127,'Braços de IP'!$E$9:$I$15,5,0))</f>
        <v/>
      </c>
      <c r="DA127" s="39"/>
      <c r="DB127" s="39"/>
      <c r="DC127" s="39"/>
      <c r="DD127" s="39"/>
      <c r="DE127" s="39"/>
      <c r="DF127" s="39"/>
      <c r="DG127" s="44" t="e">
        <f t="shared" si="62"/>
        <v>#N/A</v>
      </c>
      <c r="DH127" s="45">
        <f t="shared" si="63"/>
        <v>58</v>
      </c>
      <c r="DI127" s="44" t="e">
        <f t="shared" si="64"/>
        <v>#N/A</v>
      </c>
      <c r="DJ127" s="46" t="e">
        <f t="shared" si="65"/>
        <v>#N/A</v>
      </c>
      <c r="DK127" s="47" t="s">
        <v>147</v>
      </c>
      <c r="DL127" s="48"/>
      <c r="DM127" s="49"/>
      <c r="DN127" s="23" t="s">
        <v>148</v>
      </c>
      <c r="DO127" s="23"/>
      <c r="DP127" s="5"/>
      <c r="DQ127" s="50" t="e">
        <f t="shared" si="66"/>
        <v>#VALUE!</v>
      </c>
      <c r="DR127" s="5"/>
      <c r="DS127" s="5"/>
      <c r="DT127" s="5"/>
      <c r="DU127" s="5"/>
      <c r="DV127" s="5"/>
      <c r="DW127" s="5"/>
    </row>
    <row r="128" spans="1:127" ht="15.75" customHeight="1" x14ac:dyDescent="0.3">
      <c r="A128" s="224" t="s">
        <v>1289</v>
      </c>
      <c r="B128" s="5"/>
      <c r="C128" s="5" t="s">
        <v>148</v>
      </c>
      <c r="D128" s="5"/>
      <c r="E128" s="22" t="s">
        <v>244</v>
      </c>
      <c r="F128" s="22" t="s">
        <v>164</v>
      </c>
      <c r="G128" s="23" t="s">
        <v>245</v>
      </c>
      <c r="H128" s="23">
        <v>-23.411315999999999</v>
      </c>
      <c r="I128" s="23">
        <v>-46.847146000000002</v>
      </c>
      <c r="J128" s="24" t="s">
        <v>160</v>
      </c>
      <c r="K128" s="25"/>
      <c r="L128" s="24" t="s">
        <v>140</v>
      </c>
      <c r="M128" s="24" t="s">
        <v>141</v>
      </c>
      <c r="N128" s="26">
        <v>87</v>
      </c>
      <c r="O128" s="27" t="s">
        <v>142</v>
      </c>
      <c r="P128" s="27" t="s">
        <v>143</v>
      </c>
      <c r="Q128" s="26">
        <f t="shared" si="42"/>
        <v>174</v>
      </c>
      <c r="R128" s="27">
        <v>1</v>
      </c>
      <c r="S128" s="28">
        <v>2</v>
      </c>
      <c r="T128" s="28">
        <v>8.9</v>
      </c>
      <c r="U128" s="23"/>
      <c r="V128" s="23"/>
      <c r="W128" s="29"/>
      <c r="X128" s="28" t="s">
        <v>153</v>
      </c>
      <c r="Y128" s="27"/>
      <c r="Z128" s="27"/>
      <c r="AA128" s="27"/>
      <c r="AB128" s="27"/>
      <c r="AC128" s="27"/>
      <c r="AD128" s="27" t="s">
        <v>144</v>
      </c>
      <c r="AE128" s="27" t="s">
        <v>145</v>
      </c>
      <c r="AF128" s="27">
        <v>19</v>
      </c>
      <c r="AG128" s="27">
        <v>7.5</v>
      </c>
      <c r="AH128" s="27">
        <v>1</v>
      </c>
      <c r="AI128" s="27">
        <v>0.25</v>
      </c>
      <c r="AJ128" s="27">
        <v>2.5</v>
      </c>
      <c r="AK128" s="27">
        <f t="shared" si="43"/>
        <v>2.25</v>
      </c>
      <c r="AL128" s="27" t="s">
        <v>143</v>
      </c>
      <c r="AM128" s="27" t="s">
        <v>143</v>
      </c>
      <c r="AN128" s="27"/>
      <c r="AO128" s="27">
        <f t="shared" si="44"/>
        <v>2</v>
      </c>
      <c r="AP128" s="27"/>
      <c r="AQ128" s="27"/>
      <c r="AR128" s="27"/>
      <c r="AS128" s="27"/>
      <c r="AT128" s="27"/>
      <c r="AU128" s="27"/>
      <c r="AV128" s="27">
        <f t="shared" si="45"/>
        <v>0</v>
      </c>
      <c r="AW128" s="27"/>
      <c r="AX128" s="28">
        <f>VLOOKUP(J128,ABNT5101!$I$3:$J$9,2)</f>
        <v>10</v>
      </c>
      <c r="AY128" s="28">
        <f>VLOOKUP(J128,ABNT5101!$I$3:$M$9,5)</f>
        <v>0.18</v>
      </c>
      <c r="AZ128" s="28" t="str">
        <f>_xlfn.XLOOKUP(J128,ABNT5101!I:I,ABNT5101!L:L)</f>
        <v>-</v>
      </c>
      <c r="BA128" s="28">
        <f>_xlfn.XLOOKUP(J128,ABNT5101!$I:$I,ABNT5101!M:M)</f>
        <v>0.18</v>
      </c>
      <c r="BB128" s="28" t="str">
        <f>_xlfn.XLOOKUP(J128,ABNT5101!$I:$I,ABNT5101!N:N)</f>
        <v>-</v>
      </c>
      <c r="BC128" s="28">
        <f>_xlfn.XLOOKUP(J128,ABNT5101!$I:$I,ABNT5101!O:O)</f>
        <v>16</v>
      </c>
      <c r="BD128" s="31" t="str">
        <f t="shared" si="46"/>
        <v>ATENDE</v>
      </c>
      <c r="BE128" s="32">
        <f t="shared" si="76"/>
        <v>0.32200000000000006</v>
      </c>
      <c r="BF128" s="32">
        <f t="shared" si="77"/>
        <v>3.2777777777777777</v>
      </c>
      <c r="BG128" s="32" t="str">
        <f t="shared" si="47"/>
        <v>-</v>
      </c>
      <c r="BH128" s="54">
        <v>13.22</v>
      </c>
      <c r="BI128" s="54">
        <v>0.77</v>
      </c>
      <c r="BJ128" s="34"/>
      <c r="BK128" s="34"/>
      <c r="BL128" s="35"/>
      <c r="BM128" s="34"/>
      <c r="BN128" s="31" t="str">
        <f t="shared" si="48"/>
        <v>ATENDE</v>
      </c>
      <c r="BO128" s="31" t="str">
        <f t="shared" si="78"/>
        <v>ATENDE</v>
      </c>
      <c r="BP128" s="31" t="str">
        <f t="shared" si="79"/>
        <v>ATENDE</v>
      </c>
      <c r="BQ128" s="31" t="str">
        <f t="shared" si="49"/>
        <v>ATENDE</v>
      </c>
      <c r="BR128" s="36" t="str">
        <f t="shared" si="50"/>
        <v>C4</v>
      </c>
      <c r="BS128" s="36" t="str">
        <f t="shared" si="51"/>
        <v>P6</v>
      </c>
      <c r="BT128" s="37">
        <f t="shared" si="52"/>
        <v>2.0666666666666664</v>
      </c>
      <c r="BU128" s="34">
        <v>9.1999999999999993</v>
      </c>
      <c r="BV128" s="34">
        <v>7.38</v>
      </c>
      <c r="BW128" s="36">
        <f>IF(BS128="-","-",_xlfn.XLOOKUP(BS128,ABNT5101!$B$4:$B$9,ABNT5101!$C$4:$C$9))</f>
        <v>3</v>
      </c>
      <c r="BX128" s="36">
        <f>IF(BS128="-","-",_xlfn.XLOOKUP(BS128,ABNT5101!$B$4:$B$9,ABNT5101!$D$4:$D$9))</f>
        <v>0.6</v>
      </c>
      <c r="BY128" s="31" t="str">
        <f t="shared" si="53"/>
        <v>ATENDE</v>
      </c>
      <c r="BZ128" s="31" t="str">
        <f t="shared" si="54"/>
        <v>ATENDE</v>
      </c>
      <c r="CA128" s="31" t="str">
        <f t="shared" si="55"/>
        <v>ATENDE</v>
      </c>
      <c r="CB128" s="36" t="str">
        <f t="shared" si="75"/>
        <v>P6</v>
      </c>
      <c r="CC128" s="37" t="str">
        <f t="shared" si="57"/>
        <v>-</v>
      </c>
      <c r="CD128" s="222" t="s">
        <v>143</v>
      </c>
      <c r="CE128" s="222" t="s">
        <v>143</v>
      </c>
      <c r="CF128" s="31">
        <f>IF(CB128="-","-",_xlfn.XLOOKUP(CB128,ABNT5101!$B$4:$B$9,ABNT5101!$C$4:$C$9))</f>
        <v>3</v>
      </c>
      <c r="CG128" s="36">
        <f>IF(CB128="-","-",_xlfn.XLOOKUP(CB128,ABNT5101!$B$4:$B$9,ABNT5101!$D$4:$D$9))</f>
        <v>0.6</v>
      </c>
      <c r="CH128" s="31" t="str">
        <f t="shared" si="58"/>
        <v>ATENDE</v>
      </c>
      <c r="CI128" s="31" t="str">
        <f t="shared" si="59"/>
        <v>ATENDE</v>
      </c>
      <c r="CJ128" s="31" t="str">
        <f t="shared" si="60"/>
        <v>ATENDE</v>
      </c>
      <c r="CK128" s="39" t="str">
        <f>_xlfn.XLOOKUP(CL128,'Banco de dados'!$B:$B,'Banco de dados'!$D:$D)</f>
        <v>LEDSTAR</v>
      </c>
      <c r="CL128" s="42" t="str">
        <f>'Banco de dados'!B5</f>
        <v xml:space="preserve"> SL VT 9.1 28W</v>
      </c>
      <c r="CM128" s="39" t="str">
        <f>_xlfn.XLOOKUP(CL128,'Banco de dados'!$B:$B,'Banco de dados'!$E:$E)</f>
        <v>LUM LED SL VT 9.1 28W</v>
      </c>
      <c r="CN128" s="39"/>
      <c r="CO128" s="39" t="e">
        <f>IF(CN128="-","-",_xlfn.XLOOKUP(CN128,'Banco de dados'!$B:$B,'Banco de dados'!$E:$E))</f>
        <v>#N/A</v>
      </c>
      <c r="CP128" s="41">
        <f t="shared" si="61"/>
        <v>1</v>
      </c>
      <c r="CQ128" s="39">
        <f>_xlfn.XLOOKUP(CL128,'Banco de dados'!$B:$B,'Banco de dados'!$H:$H)</f>
        <v>28</v>
      </c>
      <c r="CR128" s="39" t="e">
        <f t="array" aca="1" ref="CR128" ca="1">_xludf.xlookup(CN128,'Banco de dados'!$B:$B,'Banco de dados'!$H:$H)</f>
        <v>#NAME?</v>
      </c>
      <c r="CS128" s="39" t="e">
        <f t="array" aca="1" ref="CS128" ca="1">_xludf.xlookup(CL128,'Banco de dados'!$B:$B,'Banco de dados'!$F:$F)</f>
        <v>#NAME?</v>
      </c>
      <c r="CT128" s="39" t="e">
        <f t="array" aca="1" ref="CT128" ca="1">_xludf.xlookup(CN128,'Banco de dados'!$B:$B,'Banco de dados'!$F:$F)</f>
        <v>#NAME?</v>
      </c>
      <c r="CU128" s="42"/>
      <c r="CV128" s="42"/>
      <c r="CW128" s="39" t="str">
        <f>IF(AJ128=0.5,"Suporte",IF(AND(AJ128&gt;='Braços de IP'!$B$9,AJ128&lt;='Braços de IP'!$D$9),'Braços de IP'!$E$9,IF(AND(AJ128&gt;='Braços de IP'!$B$10,AJ128&lt;='Braços de IP'!$D$10),'Braços de IP'!$E$10,IF(AND(AJ128&gt;='Braços de IP'!$B$11,AJ128&lt;='Braços de IP'!$D$11),'Braços de IP'!$E$11,IF(AND(AJ128&gt;='Braços de IP'!$B$12,AJ128&lt;='Braços de IP'!$D$12),'Braços de IP'!$E$12,IF(AND(AJ128&gt;='Braços de IP'!$B$13,AJ128&lt;='Braços de IP'!$D$13),'Braços de IP'!$E$13,IF(AND(AJ128&gt;='Braços de IP'!$B$14,AJ128&lt;='Braços de IP'!$D$14),'Braços de IP'!$E$14,"ERRO")))))))</f>
        <v>Médio II</v>
      </c>
      <c r="CX128" s="42"/>
      <c r="CY128" s="39" t="str">
        <f>IF($CX128="","",VLOOKUP($CX128,'Braços de IP'!$E$9:$I$15,2,0))</f>
        <v/>
      </c>
      <c r="CZ128" s="43" t="str">
        <f>IF($CX128="","",VLOOKUP($CX128,'Braços de IP'!$E$9:$I$15,5,0))</f>
        <v/>
      </c>
      <c r="DA128" s="39"/>
      <c r="DB128" s="39"/>
      <c r="DC128" s="39"/>
      <c r="DD128" s="39"/>
      <c r="DE128" s="39"/>
      <c r="DF128" s="39"/>
      <c r="DG128" s="44">
        <f t="shared" si="62"/>
        <v>28</v>
      </c>
      <c r="DH128" s="45">
        <f t="shared" si="63"/>
        <v>87</v>
      </c>
      <c r="DI128" s="44">
        <f t="shared" si="64"/>
        <v>115</v>
      </c>
      <c r="DJ128" s="46">
        <f t="shared" si="65"/>
        <v>0.67816091954022983</v>
      </c>
      <c r="DK128" s="47" t="s">
        <v>147</v>
      </c>
      <c r="DL128" s="48"/>
      <c r="DM128" s="49"/>
      <c r="DN128" s="23" t="s">
        <v>148</v>
      </c>
      <c r="DO128" s="23"/>
      <c r="DP128" s="5"/>
      <c r="DQ128" s="50" t="e">
        <f t="shared" si="66"/>
        <v>#VALUE!</v>
      </c>
      <c r="DR128" s="5"/>
      <c r="DS128" s="5"/>
      <c r="DT128" s="5"/>
      <c r="DU128" s="5"/>
      <c r="DV128" s="5"/>
      <c r="DW128" s="5"/>
    </row>
    <row r="129" spans="1:127" ht="15.75" customHeight="1" x14ac:dyDescent="0.3">
      <c r="A129" s="224" t="s">
        <v>1289</v>
      </c>
      <c r="B129" s="5"/>
      <c r="C129" s="5" t="s">
        <v>148</v>
      </c>
      <c r="D129" s="5"/>
      <c r="E129" s="22" t="s">
        <v>244</v>
      </c>
      <c r="F129" s="22" t="s">
        <v>164</v>
      </c>
      <c r="G129" s="23" t="s">
        <v>245</v>
      </c>
      <c r="H129" s="23">
        <v>-23.411315999999999</v>
      </c>
      <c r="I129" s="23">
        <v>-46.847146000000002</v>
      </c>
      <c r="J129" s="24" t="s">
        <v>160</v>
      </c>
      <c r="K129" s="25"/>
      <c r="L129" s="24" t="s">
        <v>140</v>
      </c>
      <c r="M129" s="24" t="s">
        <v>141</v>
      </c>
      <c r="N129" s="26">
        <v>87</v>
      </c>
      <c r="O129" s="27" t="s">
        <v>142</v>
      </c>
      <c r="P129" s="27" t="s">
        <v>143</v>
      </c>
      <c r="Q129" s="26">
        <f t="shared" si="42"/>
        <v>174</v>
      </c>
      <c r="R129" s="27">
        <v>1</v>
      </c>
      <c r="S129" s="28">
        <v>2</v>
      </c>
      <c r="T129" s="28">
        <v>8.9</v>
      </c>
      <c r="U129" s="23"/>
      <c r="V129" s="23"/>
      <c r="W129" s="29"/>
      <c r="X129" s="28" t="s">
        <v>153</v>
      </c>
      <c r="Y129" s="27"/>
      <c r="Z129" s="27"/>
      <c r="AA129" s="27"/>
      <c r="AB129" s="27"/>
      <c r="AC129" s="27"/>
      <c r="AD129" s="27" t="s">
        <v>144</v>
      </c>
      <c r="AE129" s="27" t="s">
        <v>145</v>
      </c>
      <c r="AF129" s="27">
        <v>19</v>
      </c>
      <c r="AG129" s="27">
        <v>7.5</v>
      </c>
      <c r="AH129" s="27">
        <v>1</v>
      </c>
      <c r="AI129" s="27">
        <v>0.25</v>
      </c>
      <c r="AJ129" s="27">
        <v>2.5</v>
      </c>
      <c r="AK129" s="27">
        <f t="shared" si="43"/>
        <v>2.25</v>
      </c>
      <c r="AL129" s="27" t="s">
        <v>143</v>
      </c>
      <c r="AM129" s="27" t="s">
        <v>143</v>
      </c>
      <c r="AN129" s="27"/>
      <c r="AO129" s="27">
        <f t="shared" si="44"/>
        <v>2</v>
      </c>
      <c r="AP129" s="27"/>
      <c r="AQ129" s="27"/>
      <c r="AR129" s="27"/>
      <c r="AS129" s="27"/>
      <c r="AT129" s="27"/>
      <c r="AU129" s="27"/>
      <c r="AV129" s="27">
        <f t="shared" si="45"/>
        <v>0</v>
      </c>
      <c r="AW129" s="27"/>
      <c r="AX129" s="28">
        <f>VLOOKUP(J129,ABNT5101!$I$3:$J$9,2)</f>
        <v>10</v>
      </c>
      <c r="AY129" s="28">
        <f>VLOOKUP(J129,ABNT5101!$I$3:$M$9,5)</f>
        <v>0.18</v>
      </c>
      <c r="AZ129" s="28" t="str">
        <f>_xlfn.XLOOKUP(J129,ABNT5101!I:I,ABNT5101!L:L)</f>
        <v>-</v>
      </c>
      <c r="BA129" s="28">
        <f>_xlfn.XLOOKUP(J129,ABNT5101!$I:$I,ABNT5101!M:M)</f>
        <v>0.18</v>
      </c>
      <c r="BB129" s="28" t="str">
        <f>_xlfn.XLOOKUP(J129,ABNT5101!$I:$I,ABNT5101!N:N)</f>
        <v>-</v>
      </c>
      <c r="BC129" s="28">
        <f>_xlfn.XLOOKUP(J129,ABNT5101!$I:$I,ABNT5101!O:O)</f>
        <v>16</v>
      </c>
      <c r="BD129" s="31" t="str">
        <f t="shared" si="46"/>
        <v>ATENDE</v>
      </c>
      <c r="BE129" s="32">
        <f t="shared" si="76"/>
        <v>5.8000000000000052E-2</v>
      </c>
      <c r="BF129" s="32">
        <f t="shared" si="77"/>
        <v>3.6111111111111107</v>
      </c>
      <c r="BG129" s="32" t="str">
        <f t="shared" si="47"/>
        <v>-</v>
      </c>
      <c r="BH129" s="54">
        <v>10.58</v>
      </c>
      <c r="BI129" s="54">
        <v>0.83</v>
      </c>
      <c r="BJ129" s="34"/>
      <c r="BK129" s="34"/>
      <c r="BL129" s="35"/>
      <c r="BM129" s="34"/>
      <c r="BN129" s="31" t="str">
        <f t="shared" si="48"/>
        <v>ATENDE</v>
      </c>
      <c r="BO129" s="31" t="str">
        <f t="shared" si="78"/>
        <v>ATENDE</v>
      </c>
      <c r="BP129" s="31" t="str">
        <f t="shared" si="79"/>
        <v>ATENDE</v>
      </c>
      <c r="BQ129" s="31" t="str">
        <f t="shared" si="49"/>
        <v>ATENDE</v>
      </c>
      <c r="BR129" s="36" t="str">
        <f t="shared" si="50"/>
        <v>C4</v>
      </c>
      <c r="BS129" s="36" t="str">
        <f t="shared" si="51"/>
        <v>P6</v>
      </c>
      <c r="BT129" s="37">
        <f t="shared" si="52"/>
        <v>1.2666666666666666</v>
      </c>
      <c r="BU129" s="34">
        <v>6.8</v>
      </c>
      <c r="BV129" s="34">
        <v>5.22</v>
      </c>
      <c r="BW129" s="36">
        <f>IF(BS129="-","-",_xlfn.XLOOKUP(BS129,ABNT5101!$B$4:$B$9,ABNT5101!$C$4:$C$9))</f>
        <v>3</v>
      </c>
      <c r="BX129" s="36">
        <f>IF(BS129="-","-",_xlfn.XLOOKUP(BS129,ABNT5101!$B$4:$B$9,ABNT5101!$D$4:$D$9))</f>
        <v>0.6</v>
      </c>
      <c r="BY129" s="31" t="str">
        <f t="shared" si="53"/>
        <v>ATENDE</v>
      </c>
      <c r="BZ129" s="31" t="str">
        <f t="shared" si="54"/>
        <v>ATENDE</v>
      </c>
      <c r="CA129" s="31" t="str">
        <f t="shared" si="55"/>
        <v>ATENDE</v>
      </c>
      <c r="CB129" s="36" t="str">
        <f t="shared" si="75"/>
        <v>P6</v>
      </c>
      <c r="CC129" s="37" t="str">
        <f t="shared" si="57"/>
        <v>-</v>
      </c>
      <c r="CD129" s="222" t="s">
        <v>143</v>
      </c>
      <c r="CE129" s="222" t="s">
        <v>143</v>
      </c>
      <c r="CF129" s="31">
        <f>IF(CB129="-","-",_xlfn.XLOOKUP(CB129,ABNT5101!$B$4:$B$9,ABNT5101!$C$4:$C$9))</f>
        <v>3</v>
      </c>
      <c r="CG129" s="36">
        <f>IF(CB129="-","-",_xlfn.XLOOKUP(CB129,ABNT5101!$B$4:$B$9,ABNT5101!$D$4:$D$9))</f>
        <v>0.6</v>
      </c>
      <c r="CH129" s="31" t="str">
        <f t="shared" si="58"/>
        <v>ATENDE</v>
      </c>
      <c r="CI129" s="31" t="str">
        <f t="shared" si="59"/>
        <v>ATENDE</v>
      </c>
      <c r="CJ129" s="31" t="str">
        <f t="shared" si="60"/>
        <v>ATENDE</v>
      </c>
      <c r="CK129" s="39" t="str">
        <f>_xlfn.XLOOKUP(CL129,'Banco de dados'!$B:$B,'Banco de dados'!$D:$D)</f>
        <v>SX LIGHTING</v>
      </c>
      <c r="CL129" s="42" t="str">
        <f>'Banco de dados'!B53</f>
        <v>SX-INEVO020HF</v>
      </c>
      <c r="CM129" s="39" t="str">
        <f>_xlfn.XLOOKUP(CL129,'Banco de dados'!$B:$B,'Banco de dados'!$E:$E)</f>
        <v>SXINEVO020K50L12CZF7PHF</v>
      </c>
      <c r="CN129" s="39"/>
      <c r="CO129" s="39" t="e">
        <f>IF(CN129="-","-",_xlfn.XLOOKUP(CN129,'Banco de dados'!$B:$B,'Banco de dados'!$E:$E))</f>
        <v>#N/A</v>
      </c>
      <c r="CP129" s="41">
        <f t="shared" si="61"/>
        <v>1</v>
      </c>
      <c r="CQ129" s="39">
        <f>_xlfn.XLOOKUP(CL129,'Banco de dados'!$B:$B,'Banco de dados'!$H:$H)</f>
        <v>22.5</v>
      </c>
      <c r="CR129" s="39" t="e">
        <f t="array" aca="1" ref="CR129" ca="1">_xludf.xlookup(CN129,'Banco de dados'!$B:$B,'Banco de dados'!$H:$H)</f>
        <v>#NAME?</v>
      </c>
      <c r="CS129" s="39" t="e">
        <f t="array" aca="1" ref="CS129" ca="1">_xludf.xlookup(CL129,'Banco de dados'!$B:$B,'Banco de dados'!$F:$F)</f>
        <v>#NAME?</v>
      </c>
      <c r="CT129" s="39" t="e">
        <f t="array" aca="1" ref="CT129" ca="1">_xludf.xlookup(CN129,'Banco de dados'!$B:$B,'Banco de dados'!$F:$F)</f>
        <v>#NAME?</v>
      </c>
      <c r="CU129" s="42"/>
      <c r="CV129" s="42"/>
      <c r="CW129" s="39" t="str">
        <f>IF(AJ129=0.5,"Suporte",IF(AND(AJ129&gt;='Braços de IP'!$B$9,AJ129&lt;='Braços de IP'!$D$9),'Braços de IP'!$E$9,IF(AND(AJ129&gt;='Braços de IP'!$B$10,AJ129&lt;='Braços de IP'!$D$10),'Braços de IP'!$E$10,IF(AND(AJ129&gt;='Braços de IP'!$B$11,AJ129&lt;='Braços de IP'!$D$11),'Braços de IP'!$E$11,IF(AND(AJ129&gt;='Braços de IP'!$B$12,AJ129&lt;='Braços de IP'!$D$12),'Braços de IP'!$E$12,IF(AND(AJ129&gt;='Braços de IP'!$B$13,AJ129&lt;='Braços de IP'!$D$13),'Braços de IP'!$E$13,IF(AND(AJ129&gt;='Braços de IP'!$B$14,AJ129&lt;='Braços de IP'!$D$14),'Braços de IP'!$E$14,"ERRO")))))))</f>
        <v>Médio II</v>
      </c>
      <c r="CX129" s="42"/>
      <c r="CY129" s="39" t="str">
        <f>IF($CX129="","",VLOOKUP($CX129,'Braços de IP'!$E$9:$I$15,2,0))</f>
        <v/>
      </c>
      <c r="CZ129" s="43" t="str">
        <f>IF($CX129="","",VLOOKUP($CX129,'Braços de IP'!$E$9:$I$15,5,0))</f>
        <v/>
      </c>
      <c r="DA129" s="39"/>
      <c r="DB129" s="39"/>
      <c r="DC129" s="39"/>
      <c r="DD129" s="39"/>
      <c r="DE129" s="39"/>
      <c r="DF129" s="39"/>
      <c r="DG129" s="44">
        <f t="shared" si="62"/>
        <v>22.5</v>
      </c>
      <c r="DH129" s="45">
        <f t="shared" si="63"/>
        <v>87</v>
      </c>
      <c r="DI129" s="44">
        <f t="shared" si="64"/>
        <v>109.5</v>
      </c>
      <c r="DJ129" s="46">
        <f t="shared" si="65"/>
        <v>0.74137931034482762</v>
      </c>
      <c r="DK129" s="47" t="s">
        <v>147</v>
      </c>
      <c r="DL129" s="48"/>
      <c r="DM129" s="49"/>
      <c r="DN129" s="23" t="s">
        <v>148</v>
      </c>
      <c r="DO129" s="23"/>
      <c r="DP129" s="5"/>
      <c r="DQ129" s="50" t="e">
        <f t="shared" si="66"/>
        <v>#VALUE!</v>
      </c>
      <c r="DR129" s="5"/>
      <c r="DS129" s="5"/>
      <c r="DT129" s="5"/>
      <c r="DU129" s="5"/>
      <c r="DV129" s="5"/>
      <c r="DW129" s="5"/>
    </row>
    <row r="130" spans="1:127" ht="15.75" customHeight="1" x14ac:dyDescent="0.3">
      <c r="A130" s="224" t="s">
        <v>1289</v>
      </c>
      <c r="B130" s="5"/>
      <c r="C130" s="5" t="s">
        <v>148</v>
      </c>
      <c r="D130" s="5"/>
      <c r="E130" s="22" t="s">
        <v>244</v>
      </c>
      <c r="F130" s="22" t="s">
        <v>164</v>
      </c>
      <c r="G130" s="23" t="s">
        <v>245</v>
      </c>
      <c r="H130" s="23">
        <v>-23.411315999999999</v>
      </c>
      <c r="I130" s="23">
        <v>-46.847146000000002</v>
      </c>
      <c r="J130" s="24" t="s">
        <v>160</v>
      </c>
      <c r="K130" s="25"/>
      <c r="L130" s="24" t="s">
        <v>140</v>
      </c>
      <c r="M130" s="24" t="s">
        <v>141</v>
      </c>
      <c r="N130" s="26">
        <v>87</v>
      </c>
      <c r="O130" s="27" t="s">
        <v>142</v>
      </c>
      <c r="P130" s="27" t="s">
        <v>143</v>
      </c>
      <c r="Q130" s="26">
        <f t="shared" ref="Q130:Q190" si="80">N130*AH130*2</f>
        <v>174</v>
      </c>
      <c r="R130" s="27">
        <v>1</v>
      </c>
      <c r="S130" s="28">
        <v>2</v>
      </c>
      <c r="T130" s="28">
        <v>8.9</v>
      </c>
      <c r="U130" s="23"/>
      <c r="V130" s="23"/>
      <c r="W130" s="29"/>
      <c r="X130" s="28" t="s">
        <v>153</v>
      </c>
      <c r="Y130" s="27"/>
      <c r="Z130" s="27"/>
      <c r="AA130" s="27"/>
      <c r="AB130" s="27"/>
      <c r="AC130" s="27"/>
      <c r="AD130" s="27" t="s">
        <v>144</v>
      </c>
      <c r="AE130" s="27" t="s">
        <v>145</v>
      </c>
      <c r="AF130" s="27">
        <v>19</v>
      </c>
      <c r="AG130" s="27">
        <v>7.5</v>
      </c>
      <c r="AH130" s="27">
        <v>1</v>
      </c>
      <c r="AI130" s="27">
        <v>0.25</v>
      </c>
      <c r="AJ130" s="27">
        <v>2.5</v>
      </c>
      <c r="AK130" s="27">
        <f t="shared" ref="AK130:AK190" si="81">AJ130-AI130</f>
        <v>2.25</v>
      </c>
      <c r="AL130" s="27" t="s">
        <v>143</v>
      </c>
      <c r="AM130" s="27" t="s">
        <v>143</v>
      </c>
      <c r="AN130" s="27"/>
      <c r="AO130" s="27">
        <f t="shared" ref="AO130:AO190" si="82">IF(AD130="Unilateral",2*AH130,IF(AD130="Bilateral Alternada",3*AH130,IF(AD130="Bilateral Frontal",4*AH130,IF(AD130="Canteiro Central",2*AH130,"erro"))))</f>
        <v>2</v>
      </c>
      <c r="AP130" s="27"/>
      <c r="AQ130" s="27"/>
      <c r="AR130" s="27"/>
      <c r="AS130" s="27"/>
      <c r="AT130" s="27"/>
      <c r="AU130" s="27"/>
      <c r="AV130" s="27">
        <f t="shared" ref="AV130:AV190" si="83">IF(AP130=0,0,IF(AD130="Unilateral",2*AP130,IF(AD130="Bilateral Alternada",3*AP130,IF(AD130="Bilateral Frontal",4*AP130,IF(AD130="Canteiro Central",2*AP130,"erro")))))</f>
        <v>0</v>
      </c>
      <c r="AW130" s="27"/>
      <c r="AX130" s="28">
        <f>VLOOKUP(J130,ABNT5101!$I$3:$J$9,2)</f>
        <v>10</v>
      </c>
      <c r="AY130" s="28">
        <f>VLOOKUP(J130,ABNT5101!$I$3:$M$9,5)</f>
        <v>0.18</v>
      </c>
      <c r="AZ130" s="28" t="str">
        <f>_xlfn.XLOOKUP(J130,ABNT5101!I:I,ABNT5101!L:L)</f>
        <v>-</v>
      </c>
      <c r="BA130" s="28">
        <f>_xlfn.XLOOKUP(J130,ABNT5101!$I:$I,ABNT5101!M:M)</f>
        <v>0.18</v>
      </c>
      <c r="BB130" s="28" t="str">
        <f>_xlfn.XLOOKUP(J130,ABNT5101!$I:$I,ABNT5101!N:N)</f>
        <v>-</v>
      </c>
      <c r="BC130" s="28">
        <f>_xlfn.XLOOKUP(J130,ABNT5101!$I:$I,ABNT5101!O:O)</f>
        <v>16</v>
      </c>
      <c r="BD130" s="31" t="str">
        <f t="shared" ref="BD130:BD190" si="84">IF(BN130="NÃO ATENDE","NÃO ATENDE",IF(BY130="NÃO ATENDE","NÃO ATENDE",IF(CH130="NÃO ATENDE","NÃO ATENDE","ATENDE")))</f>
        <v>ATENDE</v>
      </c>
      <c r="BE130" s="32">
        <f t="shared" si="76"/>
        <v>0.53900000000000015</v>
      </c>
      <c r="BF130" s="32">
        <f t="shared" si="77"/>
        <v>3.3888888888888893</v>
      </c>
      <c r="BG130" s="32" t="str">
        <f t="shared" ref="BG130:BG190" si="85">IF($J130="M6",BJ130/AZ130-1,"-")</f>
        <v>-</v>
      </c>
      <c r="BH130" s="54">
        <v>15.39</v>
      </c>
      <c r="BI130" s="54">
        <v>0.79</v>
      </c>
      <c r="BJ130" s="34"/>
      <c r="BK130" s="34"/>
      <c r="BL130" s="35"/>
      <c r="BM130" s="34"/>
      <c r="BN130" s="31" t="str">
        <f t="shared" ref="BN130:BN190" si="86">IF(OR(BO130="NÃO ATENDE",BP130="NÃO ATENDE",BQ130="NÃO ATENDE"),"NÃO ATENDE","ATENDE")</f>
        <v>ATENDE</v>
      </c>
      <c r="BO130" s="31" t="str">
        <f t="shared" si="78"/>
        <v>ATENDE</v>
      </c>
      <c r="BP130" s="31" t="str">
        <f t="shared" si="79"/>
        <v>ATENDE</v>
      </c>
      <c r="BQ130" s="31" t="str">
        <f t="shared" ref="BQ130:BQ190" si="87">IF(AZ130="-","ATENDE",IF(BJ130&gt;=AZ130,"ATENDE",IF(BJ130&gt;=(AZ130-0.02),"ATENDIMENTO LIMIAR","NÃO ATENDE")))</f>
        <v>ATENDE</v>
      </c>
      <c r="BR130" s="36" t="str">
        <f t="shared" ref="BR130:BR190" si="88">J130</f>
        <v>C4</v>
      </c>
      <c r="BS130" s="36" t="str">
        <f t="shared" ref="BS130:BS190" si="89">L130</f>
        <v>P6</v>
      </c>
      <c r="BT130" s="37">
        <f t="shared" ref="BT130:BT190" si="90">IF(BU130="-","-",BU130/BW130-1)</f>
        <v>2.313333333333333</v>
      </c>
      <c r="BU130" s="34">
        <v>9.94</v>
      </c>
      <c r="BV130" s="34">
        <v>7.79</v>
      </c>
      <c r="BW130" s="36">
        <f>IF(BS130="-","-",_xlfn.XLOOKUP(BS130,ABNT5101!$B$4:$B$9,ABNT5101!$C$4:$C$9))</f>
        <v>3</v>
      </c>
      <c r="BX130" s="36">
        <f>IF(BS130="-","-",_xlfn.XLOOKUP(BS130,ABNT5101!$B$4:$B$9,ABNT5101!$D$4:$D$9))</f>
        <v>0.6</v>
      </c>
      <c r="BY130" s="31" t="str">
        <f t="shared" ref="BY130:BY190" si="91">IF(BZ130="-","-",IF(BZ130="NÃO ATENDE","NÃO ATENDE",IF(CA130="NÃO ATENDE","NÃO ATENDE","ATENDE")))</f>
        <v>ATENDE</v>
      </c>
      <c r="BZ130" s="31" t="str">
        <f t="shared" ref="BZ130:BZ190" si="92">IF(BS130="-","-",IF(BU130&gt;=BW130,"ATENDE",IF(BU130&gt;=(BW130*0.99),"ATENDIMENTO LIMIAR","NÃO ATENDE")))</f>
        <v>ATENDE</v>
      </c>
      <c r="CA130" s="31" t="str">
        <f t="shared" ref="CA130:CA190" si="93">IF(BS130="-","-",IF(BV130&gt;=BX130,"ATENDE","NÃO ATENDE"))</f>
        <v>ATENDE</v>
      </c>
      <c r="CB130" s="36" t="str">
        <f t="shared" si="75"/>
        <v>P6</v>
      </c>
      <c r="CC130" s="37" t="str">
        <f t="shared" ref="CC130:CC190" si="94">IF(CD130="-","-",CD130/CF130-1)</f>
        <v>-</v>
      </c>
      <c r="CD130" s="222" t="s">
        <v>143</v>
      </c>
      <c r="CE130" s="222" t="s">
        <v>143</v>
      </c>
      <c r="CF130" s="31">
        <f>IF(CB130="-","-",_xlfn.XLOOKUP(CB130,ABNT5101!$B$4:$B$9,ABNT5101!$C$4:$C$9))</f>
        <v>3</v>
      </c>
      <c r="CG130" s="36">
        <f>IF(CB130="-","-",_xlfn.XLOOKUP(CB130,ABNT5101!$B$4:$B$9,ABNT5101!$D$4:$D$9))</f>
        <v>0.6</v>
      </c>
      <c r="CH130" s="31" t="str">
        <f t="shared" ref="CH130:CH190" si="95">IF(CI130="-","-",IF(CI130="NÃO ATENDE","NÃO ATENDE",IF(CJ130="NÃO ATENDE","NÃO ATENDE","ATENDE")))</f>
        <v>ATENDE</v>
      </c>
      <c r="CI130" s="31" t="str">
        <f t="shared" ref="CI130:CI190" si="96">IF(CB130="-","-",IF(CD130&gt;=(CF130),"ATENDE",IF(CD130&gt;=(0.99*CF130),"ATENDIMENTO LIMIAR","NÃO ATENDE")))</f>
        <v>ATENDE</v>
      </c>
      <c r="CJ130" s="31" t="str">
        <f t="shared" ref="CJ130:CJ190" si="97">IF(CB130="-","-",IF(CE130&gt;=CG130,"ATENDE","NÃO ATENDE"))</f>
        <v>ATENDE</v>
      </c>
      <c r="CK130" s="39" t="str">
        <f>_xlfn.XLOOKUP(CL130,'Banco de dados'!$B:$B,'Banco de dados'!$D:$D)</f>
        <v>TECNOWATT</v>
      </c>
      <c r="CL130" s="42" t="str">
        <f>'Banco de dados'!B65</f>
        <v xml:space="preserve">SIGSAGPTLRRSSNDL_30W_38IBBRS
</v>
      </c>
      <c r="CM130" s="39" t="str">
        <f>_xlfn.XLOOKUP(CL130,'Banco de dados'!$B:$B,'Banco de dados'!$E:$E)</f>
        <v>SIGSAGPTLRRSSNDL_30W_38IBBRS
1-10C1MUN6.5</v>
      </c>
      <c r="CN130" s="39"/>
      <c r="CO130" s="39" t="e">
        <f>IF(CN130="-","-",_xlfn.XLOOKUP(CN130,'Banco de dados'!$B:$B,'Banco de dados'!$E:$E))</f>
        <v>#N/A</v>
      </c>
      <c r="CP130" s="41">
        <f t="shared" ref="CP130:CP190" si="98">AH130</f>
        <v>1</v>
      </c>
      <c r="CQ130" s="39">
        <f>_xlfn.XLOOKUP(CL130,'Banco de dados'!$B:$B,'Banco de dados'!$H:$H)</f>
        <v>30</v>
      </c>
      <c r="CR130" s="39" t="e">
        <f t="array" aca="1" ref="CR130" ca="1">_xludf.xlookup(CN130,'Banco de dados'!$B:$B,'Banco de dados'!$H:$H)</f>
        <v>#NAME?</v>
      </c>
      <c r="CS130" s="39" t="e">
        <f t="array" aca="1" ref="CS130" ca="1">_xludf.xlookup(CL130,'Banco de dados'!$B:$B,'Banco de dados'!$F:$F)</f>
        <v>#NAME?</v>
      </c>
      <c r="CT130" s="39" t="e">
        <f t="array" aca="1" ref="CT130" ca="1">_xludf.xlookup(CN130,'Banco de dados'!$B:$B,'Banco de dados'!$F:$F)</f>
        <v>#NAME?</v>
      </c>
      <c r="CU130" s="42"/>
      <c r="CV130" s="42"/>
      <c r="CW130" s="39" t="str">
        <f>IF(AJ130=0.5,"Suporte",IF(AND(AJ130&gt;='Braços de IP'!$B$9,AJ130&lt;='Braços de IP'!$D$9),'Braços de IP'!$E$9,IF(AND(AJ130&gt;='Braços de IP'!$B$10,AJ130&lt;='Braços de IP'!$D$10),'Braços de IP'!$E$10,IF(AND(AJ130&gt;='Braços de IP'!$B$11,AJ130&lt;='Braços de IP'!$D$11),'Braços de IP'!$E$11,IF(AND(AJ130&gt;='Braços de IP'!$B$12,AJ130&lt;='Braços de IP'!$D$12),'Braços de IP'!$E$12,IF(AND(AJ130&gt;='Braços de IP'!$B$13,AJ130&lt;='Braços de IP'!$D$13),'Braços de IP'!$E$13,IF(AND(AJ130&gt;='Braços de IP'!$B$14,AJ130&lt;='Braços de IP'!$D$14),'Braços de IP'!$E$14,"ERRO")))))))</f>
        <v>Médio II</v>
      </c>
      <c r="CX130" s="42"/>
      <c r="CY130" s="39" t="str">
        <f>IF($CX130="","",VLOOKUP($CX130,'Braços de IP'!$E$9:$I$15,2,0))</f>
        <v/>
      </c>
      <c r="CZ130" s="43" t="str">
        <f>IF($CX130="","",VLOOKUP($CX130,'Braços de IP'!$E$9:$I$15,5,0))</f>
        <v/>
      </c>
      <c r="DA130" s="39"/>
      <c r="DB130" s="39"/>
      <c r="DC130" s="39"/>
      <c r="DD130" s="39"/>
      <c r="DE130" s="39"/>
      <c r="DF130" s="39"/>
      <c r="DG130" s="44">
        <f t="shared" ref="DG130:DG190" si="99">CQ130</f>
        <v>30</v>
      </c>
      <c r="DH130" s="45">
        <f t="shared" ref="DH130:DH190" si="100">N130</f>
        <v>87</v>
      </c>
      <c r="DI130" s="44">
        <f t="shared" ref="DI130:DI190" si="101">SUM(DG130:DH130)*CP130</f>
        <v>117</v>
      </c>
      <c r="DJ130" s="46">
        <f t="shared" ref="DJ130:DJ190" si="102">1-DG130/DH130</f>
        <v>0.65517241379310343</v>
      </c>
      <c r="DK130" s="47" t="s">
        <v>147</v>
      </c>
      <c r="DL130" s="48"/>
      <c r="DM130" s="49"/>
      <c r="DN130" s="23" t="s">
        <v>148</v>
      </c>
      <c r="DO130" s="23"/>
      <c r="DP130" s="5"/>
      <c r="DQ130" s="50" t="e">
        <f t="shared" ref="DQ130:DQ190" si="103">((N130+O130)-CQ130)/(N130+O130)</f>
        <v>#VALUE!</v>
      </c>
      <c r="DR130" s="5"/>
      <c r="DS130" s="5"/>
      <c r="DT130" s="5"/>
      <c r="DU130" s="5"/>
      <c r="DV130" s="5"/>
      <c r="DW130" s="5"/>
    </row>
    <row r="131" spans="1:127" ht="15.75" hidden="1" customHeight="1" x14ac:dyDescent="0.3">
      <c r="B131" s="5"/>
      <c r="C131" s="5"/>
      <c r="D131" s="5"/>
      <c r="E131" s="22" t="s">
        <v>246</v>
      </c>
      <c r="F131" s="22" t="s">
        <v>137</v>
      </c>
      <c r="G131" s="23" t="s">
        <v>247</v>
      </c>
      <c r="H131" s="23">
        <v>-23.403376000000002</v>
      </c>
      <c r="I131" s="23">
        <v>-46.860539000000003</v>
      </c>
      <c r="J131" s="24" t="s">
        <v>160</v>
      </c>
      <c r="K131" s="25"/>
      <c r="L131" s="24" t="s">
        <v>140</v>
      </c>
      <c r="M131" s="24" t="s">
        <v>141</v>
      </c>
      <c r="N131" s="26">
        <v>60</v>
      </c>
      <c r="O131" s="27" t="s">
        <v>142</v>
      </c>
      <c r="P131" s="27" t="s">
        <v>143</v>
      </c>
      <c r="Q131" s="26">
        <f t="shared" si="80"/>
        <v>120</v>
      </c>
      <c r="R131" s="27">
        <v>1</v>
      </c>
      <c r="S131" s="28">
        <v>3.6</v>
      </c>
      <c r="T131" s="28">
        <v>7</v>
      </c>
      <c r="U131" s="23"/>
      <c r="V131" s="23"/>
      <c r="W131" s="29"/>
      <c r="X131" s="28">
        <v>3</v>
      </c>
      <c r="Y131" s="27"/>
      <c r="Z131" s="27"/>
      <c r="AA131" s="27"/>
      <c r="AB131" s="27"/>
      <c r="AC131" s="27"/>
      <c r="AD131" s="27" t="s">
        <v>144</v>
      </c>
      <c r="AE131" s="27" t="s">
        <v>145</v>
      </c>
      <c r="AF131" s="27">
        <v>37</v>
      </c>
      <c r="AG131" s="27">
        <v>6.5</v>
      </c>
      <c r="AH131" s="27">
        <v>1</v>
      </c>
      <c r="AI131" s="27">
        <v>0.4</v>
      </c>
      <c r="AJ131" s="27">
        <v>2.2999999999999998</v>
      </c>
      <c r="AK131" s="27">
        <f t="shared" si="81"/>
        <v>1.9</v>
      </c>
      <c r="AL131" s="27" t="s">
        <v>143</v>
      </c>
      <c r="AM131" s="27" t="s">
        <v>143</v>
      </c>
      <c r="AN131" s="27"/>
      <c r="AO131" s="27">
        <f t="shared" si="82"/>
        <v>2</v>
      </c>
      <c r="AP131" s="27"/>
      <c r="AQ131" s="27"/>
      <c r="AR131" s="27"/>
      <c r="AS131" s="27"/>
      <c r="AT131" s="27"/>
      <c r="AU131" s="27"/>
      <c r="AV131" s="27">
        <f t="shared" si="83"/>
        <v>0</v>
      </c>
      <c r="AW131" s="27"/>
      <c r="AX131" s="28">
        <f>VLOOKUP(J131,ABNT5101!$I$3:$J$9,2)</f>
        <v>10</v>
      </c>
      <c r="AY131" s="28">
        <f>VLOOKUP(J131,ABNT5101!$I$3:$M$9,5)</f>
        <v>0.18</v>
      </c>
      <c r="AZ131" s="28" t="str">
        <f>_xlfn.XLOOKUP(J131,ABNT5101!I:I,ABNT5101!L:L)</f>
        <v>-</v>
      </c>
      <c r="BA131" s="28">
        <f>_xlfn.XLOOKUP(J131,ABNT5101!$I:$I,ABNT5101!M:M)</f>
        <v>0.18</v>
      </c>
      <c r="BB131" s="28" t="str">
        <f>_xlfn.XLOOKUP(J131,ABNT5101!$I:$I,ABNT5101!N:N)</f>
        <v>-</v>
      </c>
      <c r="BC131" s="28">
        <f>_xlfn.XLOOKUP(J131,ABNT5101!$I:$I,ABNT5101!O:O)</f>
        <v>16</v>
      </c>
      <c r="BD131" s="31" t="str">
        <f t="shared" si="84"/>
        <v>NÃO ATENDE</v>
      </c>
      <c r="BE131" s="32">
        <f t="shared" si="76"/>
        <v>-1</v>
      </c>
      <c r="BF131" s="32">
        <f t="shared" si="77"/>
        <v>-1</v>
      </c>
      <c r="BG131" s="32" t="str">
        <f t="shared" si="85"/>
        <v>-</v>
      </c>
      <c r="BH131" s="54"/>
      <c r="BI131" s="54"/>
      <c r="BJ131" s="34"/>
      <c r="BK131" s="34"/>
      <c r="BL131" s="35"/>
      <c r="BM131" s="34"/>
      <c r="BN131" s="31" t="str">
        <f t="shared" si="86"/>
        <v>NÃO ATENDE</v>
      </c>
      <c r="BO131" s="31" t="str">
        <f t="shared" si="78"/>
        <v>NÃO ATENDE</v>
      </c>
      <c r="BP131" s="31" t="str">
        <f t="shared" si="79"/>
        <v>NÃO ATENDE</v>
      </c>
      <c r="BQ131" s="31" t="str">
        <f t="shared" si="87"/>
        <v>ATENDE</v>
      </c>
      <c r="BR131" s="36" t="str">
        <f t="shared" si="88"/>
        <v>C4</v>
      </c>
      <c r="BS131" s="36" t="str">
        <f t="shared" si="89"/>
        <v>P6</v>
      </c>
      <c r="BT131" s="37">
        <f t="shared" si="90"/>
        <v>-1</v>
      </c>
      <c r="BU131" s="34"/>
      <c r="BV131" s="34"/>
      <c r="BW131" s="36">
        <f>IF(BS131="-","-",_xlfn.XLOOKUP(BS131,ABNT5101!$B$4:$B$9,ABNT5101!$C$4:$C$9))</f>
        <v>3</v>
      </c>
      <c r="BX131" s="36">
        <f>IF(BS131="-","-",_xlfn.XLOOKUP(BS131,ABNT5101!$B$4:$B$9,ABNT5101!$D$4:$D$9))</f>
        <v>0.6</v>
      </c>
      <c r="BY131" s="31" t="str">
        <f t="shared" si="91"/>
        <v>NÃO ATENDE</v>
      </c>
      <c r="BZ131" s="31" t="str">
        <f t="shared" si="92"/>
        <v>NÃO ATENDE</v>
      </c>
      <c r="CA131" s="31" t="str">
        <f t="shared" si="93"/>
        <v>NÃO ATENDE</v>
      </c>
      <c r="CB131" s="36" t="str">
        <f t="shared" si="75"/>
        <v>P6</v>
      </c>
      <c r="CC131" s="37">
        <f t="shared" si="94"/>
        <v>-1</v>
      </c>
      <c r="CD131" s="38"/>
      <c r="CE131" s="38"/>
      <c r="CF131" s="31">
        <f>IF(CB131="-","-",_xlfn.XLOOKUP(CB131,ABNT5101!$B$4:$B$9,ABNT5101!$C$4:$C$9))</f>
        <v>3</v>
      </c>
      <c r="CG131" s="36">
        <f>IF(CB131="-","-",_xlfn.XLOOKUP(CB131,ABNT5101!$B$4:$B$9,ABNT5101!$D$4:$D$9))</f>
        <v>0.6</v>
      </c>
      <c r="CH131" s="31" t="str">
        <f t="shared" si="95"/>
        <v>NÃO ATENDE</v>
      </c>
      <c r="CI131" s="31" t="str">
        <f t="shared" si="96"/>
        <v>NÃO ATENDE</v>
      </c>
      <c r="CJ131" s="31" t="str">
        <f t="shared" si="97"/>
        <v>NÃO ATENDE</v>
      </c>
      <c r="CK131" s="39" t="e">
        <f>_xlfn.XLOOKUP(CL131,'Banco de dados'!$B:$B,'Banco de dados'!$D:$D)</f>
        <v>#N/A</v>
      </c>
      <c r="CL131" s="42"/>
      <c r="CM131" s="39" t="e">
        <f>_xlfn.XLOOKUP(CL131,'Banco de dados'!$B:$B,'Banco de dados'!$E:$E)</f>
        <v>#N/A</v>
      </c>
      <c r="CN131" s="39"/>
      <c r="CO131" s="39" t="e">
        <f>IF(CN131="-","-",_xlfn.XLOOKUP(CN131,'Banco de dados'!$B:$B,'Banco de dados'!$E:$E))</f>
        <v>#N/A</v>
      </c>
      <c r="CP131" s="41">
        <f t="shared" si="98"/>
        <v>1</v>
      </c>
      <c r="CQ131" s="39" t="e">
        <f>_xlfn.XLOOKUP(CL131,'Banco de dados'!$B:$B,'Banco de dados'!$H:$H)</f>
        <v>#N/A</v>
      </c>
      <c r="CR131" s="39" t="e">
        <f t="array" aca="1" ref="CR131" ca="1">_xludf.xlookup(CN131,'Banco de dados'!$B:$B,'Banco de dados'!$H:$H)</f>
        <v>#NAME?</v>
      </c>
      <c r="CS131" s="39" t="e">
        <f t="array" aca="1" ref="CS131" ca="1">_xludf.xlookup(CL131,'Banco de dados'!$B:$B,'Banco de dados'!$F:$F)</f>
        <v>#NAME?</v>
      </c>
      <c r="CT131" s="39" t="e">
        <f t="array" aca="1" ref="CT131" ca="1">_xludf.xlookup(CN131,'Banco de dados'!$B:$B,'Banco de dados'!$F:$F)</f>
        <v>#NAME?</v>
      </c>
      <c r="CU131" s="42"/>
      <c r="CV131" s="42"/>
      <c r="CW131" s="39" t="str">
        <f>IF(AJ131=0.5,"Suporte",IF(AND(AJ131&gt;='Braços de IP'!$B$9,AJ131&lt;='Braços de IP'!$D$9),'Braços de IP'!$E$9,IF(AND(AJ131&gt;='Braços de IP'!$B$10,AJ131&lt;='Braços de IP'!$D$10),'Braços de IP'!$E$10,IF(AND(AJ131&gt;='Braços de IP'!$B$11,AJ131&lt;='Braços de IP'!$D$11),'Braços de IP'!$E$11,IF(AND(AJ131&gt;='Braços de IP'!$B$12,AJ131&lt;='Braços de IP'!$D$12),'Braços de IP'!$E$12,IF(AND(AJ131&gt;='Braços de IP'!$B$13,AJ131&lt;='Braços de IP'!$D$13),'Braços de IP'!$E$13,IF(AND(AJ131&gt;='Braços de IP'!$B$14,AJ131&lt;='Braços de IP'!$D$14),'Braços de IP'!$E$14,"ERRO")))))))</f>
        <v>Médio II</v>
      </c>
      <c r="CX131" s="42"/>
      <c r="CY131" s="39" t="str">
        <f>IF($CX131="","",VLOOKUP($CX131,'Braços de IP'!$E$9:$I$15,2,0))</f>
        <v/>
      </c>
      <c r="CZ131" s="43" t="str">
        <f>IF($CX131="","",VLOOKUP($CX131,'Braços de IP'!$E$9:$I$15,5,0))</f>
        <v/>
      </c>
      <c r="DA131" s="39"/>
      <c r="DB131" s="39"/>
      <c r="DC131" s="39"/>
      <c r="DD131" s="39"/>
      <c r="DE131" s="39"/>
      <c r="DF131" s="39"/>
      <c r="DG131" s="44" t="e">
        <f t="shared" si="99"/>
        <v>#N/A</v>
      </c>
      <c r="DH131" s="45">
        <f t="shared" si="100"/>
        <v>60</v>
      </c>
      <c r="DI131" s="44" t="e">
        <f t="shared" si="101"/>
        <v>#N/A</v>
      </c>
      <c r="DJ131" s="46" t="e">
        <f t="shared" si="102"/>
        <v>#N/A</v>
      </c>
      <c r="DK131" s="47" t="s">
        <v>147</v>
      </c>
      <c r="DL131" s="48"/>
      <c r="DM131" s="49"/>
      <c r="DN131" s="23" t="s">
        <v>148</v>
      </c>
      <c r="DO131" s="23"/>
      <c r="DP131" s="5"/>
      <c r="DQ131" s="50" t="e">
        <f t="shared" si="103"/>
        <v>#VALUE!</v>
      </c>
      <c r="DR131" s="5"/>
      <c r="DS131" s="5"/>
      <c r="DT131" s="5"/>
      <c r="DU131" s="5"/>
      <c r="DV131" s="5"/>
      <c r="DW131" s="5"/>
    </row>
    <row r="132" spans="1:127" ht="15.75" hidden="1" customHeight="1" x14ac:dyDescent="0.3">
      <c r="B132" s="5"/>
      <c r="C132" s="5"/>
      <c r="D132" s="5"/>
      <c r="E132" s="22" t="s">
        <v>246</v>
      </c>
      <c r="F132" s="22" t="s">
        <v>137</v>
      </c>
      <c r="G132" s="23" t="s">
        <v>247</v>
      </c>
      <c r="H132" s="23">
        <v>-23.403376000000002</v>
      </c>
      <c r="I132" s="23">
        <v>-46.860539000000003</v>
      </c>
      <c r="J132" s="24" t="s">
        <v>160</v>
      </c>
      <c r="K132" s="25"/>
      <c r="L132" s="24" t="s">
        <v>140</v>
      </c>
      <c r="M132" s="24" t="s">
        <v>141</v>
      </c>
      <c r="N132" s="26">
        <v>60</v>
      </c>
      <c r="O132" s="27" t="s">
        <v>142</v>
      </c>
      <c r="P132" s="27" t="s">
        <v>143</v>
      </c>
      <c r="Q132" s="26">
        <f t="shared" si="80"/>
        <v>120</v>
      </c>
      <c r="R132" s="27">
        <v>1</v>
      </c>
      <c r="S132" s="28">
        <v>3.6</v>
      </c>
      <c r="T132" s="28">
        <v>7</v>
      </c>
      <c r="U132" s="23"/>
      <c r="V132" s="23"/>
      <c r="W132" s="29"/>
      <c r="X132" s="28">
        <v>3</v>
      </c>
      <c r="Y132" s="27"/>
      <c r="Z132" s="27"/>
      <c r="AA132" s="27"/>
      <c r="AB132" s="27"/>
      <c r="AC132" s="27"/>
      <c r="AD132" s="27" t="s">
        <v>144</v>
      </c>
      <c r="AE132" s="27" t="s">
        <v>145</v>
      </c>
      <c r="AF132" s="27">
        <v>37</v>
      </c>
      <c r="AG132" s="27">
        <v>6.5</v>
      </c>
      <c r="AH132" s="27">
        <v>1</v>
      </c>
      <c r="AI132" s="27">
        <v>0.4</v>
      </c>
      <c r="AJ132" s="27">
        <v>2.2999999999999998</v>
      </c>
      <c r="AK132" s="27">
        <f t="shared" si="81"/>
        <v>1.9</v>
      </c>
      <c r="AL132" s="27" t="s">
        <v>143</v>
      </c>
      <c r="AM132" s="27" t="s">
        <v>143</v>
      </c>
      <c r="AN132" s="27"/>
      <c r="AO132" s="27">
        <f t="shared" si="82"/>
        <v>2</v>
      </c>
      <c r="AP132" s="27"/>
      <c r="AQ132" s="27"/>
      <c r="AR132" s="27"/>
      <c r="AS132" s="27"/>
      <c r="AT132" s="27"/>
      <c r="AU132" s="27"/>
      <c r="AV132" s="27">
        <f t="shared" si="83"/>
        <v>0</v>
      </c>
      <c r="AW132" s="27"/>
      <c r="AX132" s="28">
        <f>VLOOKUP(J132,ABNT5101!$I$3:$J$9,2)</f>
        <v>10</v>
      </c>
      <c r="AY132" s="28">
        <f>VLOOKUP(J132,ABNT5101!$I$3:$M$9,5)</f>
        <v>0.18</v>
      </c>
      <c r="AZ132" s="28" t="str">
        <f>_xlfn.XLOOKUP(J132,ABNT5101!I:I,ABNT5101!L:L)</f>
        <v>-</v>
      </c>
      <c r="BA132" s="28">
        <f>_xlfn.XLOOKUP(J132,ABNT5101!$I:$I,ABNT5101!M:M)</f>
        <v>0.18</v>
      </c>
      <c r="BB132" s="28" t="str">
        <f>_xlfn.XLOOKUP(J132,ABNT5101!$I:$I,ABNT5101!N:N)</f>
        <v>-</v>
      </c>
      <c r="BC132" s="28">
        <f>_xlfn.XLOOKUP(J132,ABNT5101!$I:$I,ABNT5101!O:O)</f>
        <v>16</v>
      </c>
      <c r="BD132" s="31" t="str">
        <f t="shared" si="84"/>
        <v>NÃO ATENDE</v>
      </c>
      <c r="BE132" s="32">
        <f t="shared" si="76"/>
        <v>-1</v>
      </c>
      <c r="BF132" s="32">
        <f t="shared" si="77"/>
        <v>-1</v>
      </c>
      <c r="BG132" s="32" t="str">
        <f t="shared" si="85"/>
        <v>-</v>
      </c>
      <c r="BH132" s="54"/>
      <c r="BI132" s="54"/>
      <c r="BJ132" s="34"/>
      <c r="BK132" s="34"/>
      <c r="BL132" s="35"/>
      <c r="BM132" s="34"/>
      <c r="BN132" s="31" t="str">
        <f t="shared" si="86"/>
        <v>NÃO ATENDE</v>
      </c>
      <c r="BO132" s="31" t="str">
        <f t="shared" si="78"/>
        <v>NÃO ATENDE</v>
      </c>
      <c r="BP132" s="31" t="str">
        <f t="shared" si="79"/>
        <v>NÃO ATENDE</v>
      </c>
      <c r="BQ132" s="31" t="str">
        <f t="shared" si="87"/>
        <v>ATENDE</v>
      </c>
      <c r="BR132" s="36" t="str">
        <f t="shared" si="88"/>
        <v>C4</v>
      </c>
      <c r="BS132" s="36" t="str">
        <f t="shared" si="89"/>
        <v>P6</v>
      </c>
      <c r="BT132" s="37">
        <f t="shared" si="90"/>
        <v>-1</v>
      </c>
      <c r="BU132" s="34"/>
      <c r="BV132" s="34"/>
      <c r="BW132" s="36">
        <f>IF(BS132="-","-",_xlfn.XLOOKUP(BS132,ABNT5101!$B$4:$B$9,ABNT5101!$C$4:$C$9))</f>
        <v>3</v>
      </c>
      <c r="BX132" s="36">
        <f>IF(BS132="-","-",_xlfn.XLOOKUP(BS132,ABNT5101!$B$4:$B$9,ABNT5101!$D$4:$D$9))</f>
        <v>0.6</v>
      </c>
      <c r="BY132" s="31" t="str">
        <f t="shared" si="91"/>
        <v>NÃO ATENDE</v>
      </c>
      <c r="BZ132" s="31" t="str">
        <f t="shared" si="92"/>
        <v>NÃO ATENDE</v>
      </c>
      <c r="CA132" s="31" t="str">
        <f t="shared" si="93"/>
        <v>NÃO ATENDE</v>
      </c>
      <c r="CB132" s="36" t="str">
        <f t="shared" si="75"/>
        <v>P6</v>
      </c>
      <c r="CC132" s="37">
        <f t="shared" si="94"/>
        <v>-1</v>
      </c>
      <c r="CD132" s="38"/>
      <c r="CE132" s="38"/>
      <c r="CF132" s="31">
        <f>IF(CB132="-","-",_xlfn.XLOOKUP(CB132,ABNT5101!$B$4:$B$9,ABNT5101!$C$4:$C$9))</f>
        <v>3</v>
      </c>
      <c r="CG132" s="36">
        <f>IF(CB132="-","-",_xlfn.XLOOKUP(CB132,ABNT5101!$B$4:$B$9,ABNT5101!$D$4:$D$9))</f>
        <v>0.6</v>
      </c>
      <c r="CH132" s="31" t="str">
        <f t="shared" si="95"/>
        <v>NÃO ATENDE</v>
      </c>
      <c r="CI132" s="31" t="str">
        <f t="shared" si="96"/>
        <v>NÃO ATENDE</v>
      </c>
      <c r="CJ132" s="31" t="str">
        <f t="shared" si="97"/>
        <v>NÃO ATENDE</v>
      </c>
      <c r="CK132" s="39" t="e">
        <f>_xlfn.XLOOKUP(CL132,'Banco de dados'!$B:$B,'Banco de dados'!$D:$D)</f>
        <v>#N/A</v>
      </c>
      <c r="CL132" s="42"/>
      <c r="CM132" s="39" t="e">
        <f>_xlfn.XLOOKUP(CL132,'Banco de dados'!$B:$B,'Banco de dados'!$E:$E)</f>
        <v>#N/A</v>
      </c>
      <c r="CN132" s="39"/>
      <c r="CO132" s="39" t="e">
        <f>IF(CN132="-","-",_xlfn.XLOOKUP(CN132,'Banco de dados'!$B:$B,'Banco de dados'!$E:$E))</f>
        <v>#N/A</v>
      </c>
      <c r="CP132" s="41">
        <f t="shared" si="98"/>
        <v>1</v>
      </c>
      <c r="CQ132" s="39" t="e">
        <f>_xlfn.XLOOKUP(CL132,'Banco de dados'!$B:$B,'Banco de dados'!$H:$H)</f>
        <v>#N/A</v>
      </c>
      <c r="CR132" s="39" t="e">
        <f t="array" aca="1" ref="CR132" ca="1">_xludf.xlookup(CN132,'Banco de dados'!$B:$B,'Banco de dados'!$H:$H)</f>
        <v>#NAME?</v>
      </c>
      <c r="CS132" s="39" t="e">
        <f t="array" aca="1" ref="CS132" ca="1">_xludf.xlookup(CL132,'Banco de dados'!$B:$B,'Banco de dados'!$F:$F)</f>
        <v>#NAME?</v>
      </c>
      <c r="CT132" s="39" t="e">
        <f t="array" aca="1" ref="CT132" ca="1">_xludf.xlookup(CN132,'Banco de dados'!$B:$B,'Banco de dados'!$F:$F)</f>
        <v>#NAME?</v>
      </c>
      <c r="CU132" s="42"/>
      <c r="CV132" s="42"/>
      <c r="CW132" s="39" t="str">
        <f>IF(AJ132=0.5,"Suporte",IF(AND(AJ132&gt;='Braços de IP'!$B$9,AJ132&lt;='Braços de IP'!$D$9),'Braços de IP'!$E$9,IF(AND(AJ132&gt;='Braços de IP'!$B$10,AJ132&lt;='Braços de IP'!$D$10),'Braços de IP'!$E$10,IF(AND(AJ132&gt;='Braços de IP'!$B$11,AJ132&lt;='Braços de IP'!$D$11),'Braços de IP'!$E$11,IF(AND(AJ132&gt;='Braços de IP'!$B$12,AJ132&lt;='Braços de IP'!$D$12),'Braços de IP'!$E$12,IF(AND(AJ132&gt;='Braços de IP'!$B$13,AJ132&lt;='Braços de IP'!$D$13),'Braços de IP'!$E$13,IF(AND(AJ132&gt;='Braços de IP'!$B$14,AJ132&lt;='Braços de IP'!$D$14),'Braços de IP'!$E$14,"ERRO")))))))</f>
        <v>Médio II</v>
      </c>
      <c r="CX132" s="42"/>
      <c r="CY132" s="39" t="str">
        <f>IF($CX132="","",VLOOKUP($CX132,'Braços de IP'!$E$9:$I$15,2,0))</f>
        <v/>
      </c>
      <c r="CZ132" s="43" t="str">
        <f>IF($CX132="","",VLOOKUP($CX132,'Braços de IP'!$E$9:$I$15,5,0))</f>
        <v/>
      </c>
      <c r="DA132" s="39"/>
      <c r="DB132" s="39"/>
      <c r="DC132" s="39"/>
      <c r="DD132" s="39"/>
      <c r="DE132" s="39"/>
      <c r="DF132" s="39"/>
      <c r="DG132" s="44" t="e">
        <f t="shared" si="99"/>
        <v>#N/A</v>
      </c>
      <c r="DH132" s="45">
        <f t="shared" si="100"/>
        <v>60</v>
      </c>
      <c r="DI132" s="44" t="e">
        <f t="shared" si="101"/>
        <v>#N/A</v>
      </c>
      <c r="DJ132" s="46" t="e">
        <f t="shared" si="102"/>
        <v>#N/A</v>
      </c>
      <c r="DK132" s="47" t="s">
        <v>147</v>
      </c>
      <c r="DL132" s="48"/>
      <c r="DM132" s="49"/>
      <c r="DN132" s="23" t="s">
        <v>148</v>
      </c>
      <c r="DO132" s="23"/>
      <c r="DP132" s="5"/>
      <c r="DQ132" s="50" t="e">
        <f t="shared" si="103"/>
        <v>#VALUE!</v>
      </c>
      <c r="DR132" s="5"/>
      <c r="DS132" s="5"/>
      <c r="DT132" s="5"/>
      <c r="DU132" s="5"/>
      <c r="DV132" s="5"/>
      <c r="DW132" s="5"/>
    </row>
    <row r="133" spans="1:127" ht="15.75" hidden="1" customHeight="1" x14ac:dyDescent="0.3">
      <c r="B133" s="5"/>
      <c r="C133" s="5"/>
      <c r="D133" s="5"/>
      <c r="E133" s="22" t="s">
        <v>246</v>
      </c>
      <c r="F133" s="22" t="s">
        <v>137</v>
      </c>
      <c r="G133" s="23" t="s">
        <v>247</v>
      </c>
      <c r="H133" s="23">
        <v>-23.403376000000002</v>
      </c>
      <c r="I133" s="23">
        <v>-46.860539000000003</v>
      </c>
      <c r="J133" s="24" t="s">
        <v>160</v>
      </c>
      <c r="K133" s="25"/>
      <c r="L133" s="24" t="s">
        <v>140</v>
      </c>
      <c r="M133" s="24" t="s">
        <v>141</v>
      </c>
      <c r="N133" s="26">
        <v>60</v>
      </c>
      <c r="O133" s="27" t="s">
        <v>142</v>
      </c>
      <c r="P133" s="27" t="s">
        <v>143</v>
      </c>
      <c r="Q133" s="26">
        <f t="shared" si="80"/>
        <v>120</v>
      </c>
      <c r="R133" s="27">
        <v>1</v>
      </c>
      <c r="S133" s="28">
        <v>3.6</v>
      </c>
      <c r="T133" s="28">
        <v>7</v>
      </c>
      <c r="U133" s="23"/>
      <c r="V133" s="23"/>
      <c r="W133" s="29"/>
      <c r="X133" s="28">
        <v>3</v>
      </c>
      <c r="Y133" s="27"/>
      <c r="Z133" s="27"/>
      <c r="AA133" s="27"/>
      <c r="AB133" s="27"/>
      <c r="AC133" s="27"/>
      <c r="AD133" s="27" t="s">
        <v>144</v>
      </c>
      <c r="AE133" s="27" t="s">
        <v>145</v>
      </c>
      <c r="AF133" s="27">
        <v>37</v>
      </c>
      <c r="AG133" s="27">
        <v>6.5</v>
      </c>
      <c r="AH133" s="27">
        <v>1</v>
      </c>
      <c r="AI133" s="27">
        <v>0.4</v>
      </c>
      <c r="AJ133" s="27">
        <v>2.2999999999999998</v>
      </c>
      <c r="AK133" s="27">
        <f t="shared" si="81"/>
        <v>1.9</v>
      </c>
      <c r="AL133" s="27" t="s">
        <v>143</v>
      </c>
      <c r="AM133" s="27" t="s">
        <v>143</v>
      </c>
      <c r="AN133" s="27"/>
      <c r="AO133" s="27">
        <f t="shared" si="82"/>
        <v>2</v>
      </c>
      <c r="AP133" s="27"/>
      <c r="AQ133" s="27"/>
      <c r="AR133" s="27"/>
      <c r="AS133" s="27"/>
      <c r="AT133" s="27"/>
      <c r="AU133" s="27"/>
      <c r="AV133" s="27">
        <f t="shared" si="83"/>
        <v>0</v>
      </c>
      <c r="AW133" s="27"/>
      <c r="AX133" s="28">
        <f>VLOOKUP(J133,ABNT5101!$I$3:$J$9,2)</f>
        <v>10</v>
      </c>
      <c r="AY133" s="28">
        <f>VLOOKUP(J133,ABNT5101!$I$3:$M$9,5)</f>
        <v>0.18</v>
      </c>
      <c r="AZ133" s="28" t="str">
        <f>_xlfn.XLOOKUP(J133,ABNT5101!I:I,ABNT5101!L:L)</f>
        <v>-</v>
      </c>
      <c r="BA133" s="28">
        <f>_xlfn.XLOOKUP(J133,ABNT5101!$I:$I,ABNT5101!M:M)</f>
        <v>0.18</v>
      </c>
      <c r="BB133" s="28" t="str">
        <f>_xlfn.XLOOKUP(J133,ABNT5101!$I:$I,ABNT5101!N:N)</f>
        <v>-</v>
      </c>
      <c r="BC133" s="28">
        <f>_xlfn.XLOOKUP(J133,ABNT5101!$I:$I,ABNT5101!O:O)</f>
        <v>16</v>
      </c>
      <c r="BD133" s="31" t="str">
        <f t="shared" si="84"/>
        <v>NÃO ATENDE</v>
      </c>
      <c r="BE133" s="32">
        <f t="shared" si="76"/>
        <v>-1</v>
      </c>
      <c r="BF133" s="32">
        <f t="shared" si="77"/>
        <v>-1</v>
      </c>
      <c r="BG133" s="32" t="str">
        <f t="shared" si="85"/>
        <v>-</v>
      </c>
      <c r="BH133" s="54"/>
      <c r="BI133" s="54"/>
      <c r="BJ133" s="34"/>
      <c r="BK133" s="34"/>
      <c r="BL133" s="35"/>
      <c r="BM133" s="34"/>
      <c r="BN133" s="31" t="str">
        <f t="shared" si="86"/>
        <v>NÃO ATENDE</v>
      </c>
      <c r="BO133" s="31" t="str">
        <f t="shared" si="78"/>
        <v>NÃO ATENDE</v>
      </c>
      <c r="BP133" s="31" t="str">
        <f t="shared" si="79"/>
        <v>NÃO ATENDE</v>
      </c>
      <c r="BQ133" s="31" t="str">
        <f t="shared" si="87"/>
        <v>ATENDE</v>
      </c>
      <c r="BR133" s="36" t="str">
        <f t="shared" si="88"/>
        <v>C4</v>
      </c>
      <c r="BS133" s="36" t="str">
        <f t="shared" si="89"/>
        <v>P6</v>
      </c>
      <c r="BT133" s="37">
        <f t="shared" si="90"/>
        <v>-1</v>
      </c>
      <c r="BU133" s="34"/>
      <c r="BV133" s="34"/>
      <c r="BW133" s="36">
        <f>IF(BS133="-","-",_xlfn.XLOOKUP(BS133,ABNT5101!$B$4:$B$9,ABNT5101!$C$4:$C$9))</f>
        <v>3</v>
      </c>
      <c r="BX133" s="36">
        <f>IF(BS133="-","-",_xlfn.XLOOKUP(BS133,ABNT5101!$B$4:$B$9,ABNT5101!$D$4:$D$9))</f>
        <v>0.6</v>
      </c>
      <c r="BY133" s="31" t="str">
        <f t="shared" si="91"/>
        <v>NÃO ATENDE</v>
      </c>
      <c r="BZ133" s="31" t="str">
        <f t="shared" si="92"/>
        <v>NÃO ATENDE</v>
      </c>
      <c r="CA133" s="31" t="str">
        <f t="shared" si="93"/>
        <v>NÃO ATENDE</v>
      </c>
      <c r="CB133" s="36" t="str">
        <f t="shared" si="75"/>
        <v>P6</v>
      </c>
      <c r="CC133" s="37">
        <f t="shared" si="94"/>
        <v>-1</v>
      </c>
      <c r="CD133" s="38"/>
      <c r="CE133" s="38"/>
      <c r="CF133" s="31">
        <f>IF(CB133="-","-",_xlfn.XLOOKUP(CB133,ABNT5101!$B$4:$B$9,ABNT5101!$C$4:$C$9))</f>
        <v>3</v>
      </c>
      <c r="CG133" s="36">
        <f>IF(CB133="-","-",_xlfn.XLOOKUP(CB133,ABNT5101!$B$4:$B$9,ABNT5101!$D$4:$D$9))</f>
        <v>0.6</v>
      </c>
      <c r="CH133" s="31" t="str">
        <f t="shared" si="95"/>
        <v>NÃO ATENDE</v>
      </c>
      <c r="CI133" s="31" t="str">
        <f t="shared" si="96"/>
        <v>NÃO ATENDE</v>
      </c>
      <c r="CJ133" s="31" t="str">
        <f t="shared" si="97"/>
        <v>NÃO ATENDE</v>
      </c>
      <c r="CK133" s="39" t="e">
        <f>_xlfn.XLOOKUP(CL133,'Banco de dados'!$B:$B,'Banco de dados'!$D:$D)</f>
        <v>#N/A</v>
      </c>
      <c r="CL133" s="42"/>
      <c r="CM133" s="39" t="e">
        <f>_xlfn.XLOOKUP(CL133,'Banco de dados'!$B:$B,'Banco de dados'!$E:$E)</f>
        <v>#N/A</v>
      </c>
      <c r="CN133" s="39"/>
      <c r="CO133" s="39" t="e">
        <f>IF(CN133="-","-",_xlfn.XLOOKUP(CN133,'Banco de dados'!$B:$B,'Banco de dados'!$E:$E))</f>
        <v>#N/A</v>
      </c>
      <c r="CP133" s="41">
        <f t="shared" si="98"/>
        <v>1</v>
      </c>
      <c r="CQ133" s="39" t="e">
        <f>_xlfn.XLOOKUP(CL133,'Banco de dados'!$B:$B,'Banco de dados'!$H:$H)</f>
        <v>#N/A</v>
      </c>
      <c r="CR133" s="39" t="e">
        <f t="array" aca="1" ref="CR133" ca="1">_xludf.xlookup(CN133,'Banco de dados'!$B:$B,'Banco de dados'!$H:$H)</f>
        <v>#NAME?</v>
      </c>
      <c r="CS133" s="39" t="e">
        <f t="array" aca="1" ref="CS133" ca="1">_xludf.xlookup(CL133,'Banco de dados'!$B:$B,'Banco de dados'!$F:$F)</f>
        <v>#NAME?</v>
      </c>
      <c r="CT133" s="39" t="e">
        <f t="array" aca="1" ref="CT133" ca="1">_xludf.xlookup(CN133,'Banco de dados'!$B:$B,'Banco de dados'!$F:$F)</f>
        <v>#NAME?</v>
      </c>
      <c r="CU133" s="42"/>
      <c r="CV133" s="42"/>
      <c r="CW133" s="39" t="str">
        <f>IF(AJ133=0.5,"Suporte",IF(AND(AJ133&gt;='Braços de IP'!$B$9,AJ133&lt;='Braços de IP'!$D$9),'Braços de IP'!$E$9,IF(AND(AJ133&gt;='Braços de IP'!$B$10,AJ133&lt;='Braços de IP'!$D$10),'Braços de IP'!$E$10,IF(AND(AJ133&gt;='Braços de IP'!$B$11,AJ133&lt;='Braços de IP'!$D$11),'Braços de IP'!$E$11,IF(AND(AJ133&gt;='Braços de IP'!$B$12,AJ133&lt;='Braços de IP'!$D$12),'Braços de IP'!$E$12,IF(AND(AJ133&gt;='Braços de IP'!$B$13,AJ133&lt;='Braços de IP'!$D$13),'Braços de IP'!$E$13,IF(AND(AJ133&gt;='Braços de IP'!$B$14,AJ133&lt;='Braços de IP'!$D$14),'Braços de IP'!$E$14,"ERRO")))))))</f>
        <v>Médio II</v>
      </c>
      <c r="CX133" s="42"/>
      <c r="CY133" s="39" t="str">
        <f>IF($CX133="","",VLOOKUP($CX133,'Braços de IP'!$E$9:$I$15,2,0))</f>
        <v/>
      </c>
      <c r="CZ133" s="43" t="str">
        <f>IF($CX133="","",VLOOKUP($CX133,'Braços de IP'!$E$9:$I$15,5,0))</f>
        <v/>
      </c>
      <c r="DA133" s="39"/>
      <c r="DB133" s="39"/>
      <c r="DC133" s="39"/>
      <c r="DD133" s="39"/>
      <c r="DE133" s="39"/>
      <c r="DF133" s="39"/>
      <c r="DG133" s="44" t="e">
        <f t="shared" si="99"/>
        <v>#N/A</v>
      </c>
      <c r="DH133" s="45">
        <f t="shared" si="100"/>
        <v>60</v>
      </c>
      <c r="DI133" s="44" t="e">
        <f t="shared" si="101"/>
        <v>#N/A</v>
      </c>
      <c r="DJ133" s="46" t="e">
        <f t="shared" si="102"/>
        <v>#N/A</v>
      </c>
      <c r="DK133" s="47" t="s">
        <v>147</v>
      </c>
      <c r="DL133" s="48"/>
      <c r="DM133" s="49"/>
      <c r="DN133" s="23" t="s">
        <v>148</v>
      </c>
      <c r="DO133" s="23"/>
      <c r="DP133" s="5"/>
      <c r="DQ133" s="50" t="e">
        <f t="shared" si="103"/>
        <v>#VALUE!</v>
      </c>
      <c r="DR133" s="5"/>
      <c r="DS133" s="5"/>
      <c r="DT133" s="5"/>
      <c r="DU133" s="5"/>
      <c r="DV133" s="5"/>
      <c r="DW133" s="5"/>
    </row>
    <row r="134" spans="1:127" ht="15.75" hidden="1" customHeight="1" x14ac:dyDescent="0.3">
      <c r="B134" s="5"/>
      <c r="C134" s="5"/>
      <c r="D134" s="5"/>
      <c r="E134" s="22" t="s">
        <v>248</v>
      </c>
      <c r="F134" s="22" t="s">
        <v>150</v>
      </c>
      <c r="G134" s="23" t="s">
        <v>249</v>
      </c>
      <c r="H134" s="23">
        <v>-23.340409999999999</v>
      </c>
      <c r="I134" s="23">
        <v>-46.927187000000004</v>
      </c>
      <c r="J134" s="24" t="s">
        <v>139</v>
      </c>
      <c r="K134" s="25"/>
      <c r="L134" s="24" t="s">
        <v>152</v>
      </c>
      <c r="M134" s="24" t="s">
        <v>141</v>
      </c>
      <c r="N134" s="26">
        <v>58</v>
      </c>
      <c r="O134" s="27" t="s">
        <v>142</v>
      </c>
      <c r="P134" s="27" t="s">
        <v>143</v>
      </c>
      <c r="Q134" s="26">
        <f t="shared" si="80"/>
        <v>116</v>
      </c>
      <c r="R134" s="27">
        <v>1</v>
      </c>
      <c r="S134" s="28" t="s">
        <v>153</v>
      </c>
      <c r="T134" s="28">
        <v>4.5</v>
      </c>
      <c r="U134" s="29"/>
      <c r="V134" s="29"/>
      <c r="W134" s="29"/>
      <c r="X134" s="28" t="s">
        <v>153</v>
      </c>
      <c r="Y134" s="26"/>
      <c r="Z134" s="29"/>
      <c r="AA134" s="30"/>
      <c r="AB134" s="27"/>
      <c r="AC134" s="27"/>
      <c r="AD134" s="27" t="s">
        <v>144</v>
      </c>
      <c r="AE134" s="27" t="s">
        <v>145</v>
      </c>
      <c r="AF134" s="27">
        <v>32.799999999999997</v>
      </c>
      <c r="AG134" s="27">
        <v>8</v>
      </c>
      <c r="AH134" s="27">
        <v>1</v>
      </c>
      <c r="AI134" s="27">
        <v>1.5</v>
      </c>
      <c r="AJ134" s="27">
        <v>2.6</v>
      </c>
      <c r="AK134" s="27">
        <f t="shared" si="81"/>
        <v>1.1000000000000001</v>
      </c>
      <c r="AL134" s="27" t="s">
        <v>143</v>
      </c>
      <c r="AM134" s="27" t="s">
        <v>143</v>
      </c>
      <c r="AN134" s="27"/>
      <c r="AO134" s="27">
        <f t="shared" si="82"/>
        <v>2</v>
      </c>
      <c r="AP134" s="27"/>
      <c r="AQ134" s="27"/>
      <c r="AR134" s="27"/>
      <c r="AS134" s="27"/>
      <c r="AT134" s="27"/>
      <c r="AU134" s="27"/>
      <c r="AV134" s="27">
        <f t="shared" si="83"/>
        <v>0</v>
      </c>
      <c r="AW134" s="27"/>
      <c r="AX134" s="28">
        <f>VLOOKUP(J134,ABNT5101!$I$3:$J$9,2)</f>
        <v>7.5</v>
      </c>
      <c r="AY134" s="28">
        <f>VLOOKUP(J134,ABNT5101!$I$3:$M$9,5)</f>
        <v>0.18</v>
      </c>
      <c r="AZ134" s="28" t="str">
        <f>_xlfn.XLOOKUP(J134,ABNT5101!I:I,ABNT5101!L:L)</f>
        <v>-</v>
      </c>
      <c r="BA134" s="28">
        <f>_xlfn.XLOOKUP(J134,ABNT5101!$I:$I,ABNT5101!M:M)</f>
        <v>0.18</v>
      </c>
      <c r="BB134" s="28" t="str">
        <f>_xlfn.XLOOKUP(J134,ABNT5101!$I:$I,ABNT5101!N:N)</f>
        <v>-</v>
      </c>
      <c r="BC134" s="28">
        <f>_xlfn.XLOOKUP(J134,ABNT5101!$I:$I,ABNT5101!O:O)</f>
        <v>16</v>
      </c>
      <c r="BD134" s="31" t="str">
        <f t="shared" si="84"/>
        <v>NÃO ATENDE</v>
      </c>
      <c r="BE134" s="32">
        <f t="shared" si="76"/>
        <v>-1</v>
      </c>
      <c r="BF134" s="32">
        <f t="shared" si="77"/>
        <v>-1</v>
      </c>
      <c r="BG134" s="32" t="str">
        <f t="shared" si="85"/>
        <v>-</v>
      </c>
      <c r="BH134" s="34"/>
      <c r="BI134" s="34"/>
      <c r="BJ134" s="34"/>
      <c r="BK134" s="34"/>
      <c r="BL134" s="35"/>
      <c r="BM134" s="34"/>
      <c r="BN134" s="31" t="str">
        <f t="shared" si="86"/>
        <v>NÃO ATENDE</v>
      </c>
      <c r="BO134" s="31" t="str">
        <f t="shared" si="78"/>
        <v>NÃO ATENDE</v>
      </c>
      <c r="BP134" s="31" t="str">
        <f t="shared" si="79"/>
        <v>NÃO ATENDE</v>
      </c>
      <c r="BQ134" s="31" t="str">
        <f t="shared" si="87"/>
        <v>ATENDE</v>
      </c>
      <c r="BR134" s="36" t="str">
        <f t="shared" si="88"/>
        <v>C5</v>
      </c>
      <c r="BS134" s="36" t="str">
        <f t="shared" si="89"/>
        <v>Sem Passeio</v>
      </c>
      <c r="BT134" s="37" t="e">
        <f t="shared" si="90"/>
        <v>#N/A</v>
      </c>
      <c r="BU134" s="34"/>
      <c r="BV134" s="34"/>
      <c r="BW134" s="36" t="e">
        <f>IF(BS134="-","-",_xlfn.XLOOKUP(BS134,ABNT5101!$B$4:$B$9,ABNT5101!$C$4:$C$9))</f>
        <v>#N/A</v>
      </c>
      <c r="BX134" s="36" t="e">
        <f>IF(BS134="-","-",_xlfn.XLOOKUP(BS134,ABNT5101!$B$4:$B$9,ABNT5101!$D$4:$D$9))</f>
        <v>#N/A</v>
      </c>
      <c r="BY134" s="31" t="e">
        <f t="shared" si="91"/>
        <v>#N/A</v>
      </c>
      <c r="BZ134" s="31" t="e">
        <f t="shared" si="92"/>
        <v>#N/A</v>
      </c>
      <c r="CA134" s="31" t="e">
        <f t="shared" si="93"/>
        <v>#N/A</v>
      </c>
      <c r="CB134" s="36" t="str">
        <f t="shared" ref="CB134:CB142" si="104">L134</f>
        <v>Sem Passeio</v>
      </c>
      <c r="CC134" s="37" t="e">
        <f t="shared" si="94"/>
        <v>#N/A</v>
      </c>
      <c r="CD134" s="38"/>
      <c r="CE134" s="38"/>
      <c r="CF134" s="31" t="e">
        <f>IF(CB134="-","-",_xlfn.XLOOKUP(CB134,ABNT5101!$B$4:$B$9,ABNT5101!$C$4:$C$9))</f>
        <v>#N/A</v>
      </c>
      <c r="CG134" s="36" t="e">
        <f>IF(CB134="-","-",_xlfn.XLOOKUP(CB134,ABNT5101!$B$4:$B$9,ABNT5101!$D$4:$D$9))</f>
        <v>#N/A</v>
      </c>
      <c r="CH134" s="31" t="e">
        <f t="shared" si="95"/>
        <v>#N/A</v>
      </c>
      <c r="CI134" s="31" t="e">
        <f t="shared" si="96"/>
        <v>#N/A</v>
      </c>
      <c r="CJ134" s="31" t="e">
        <f t="shared" si="97"/>
        <v>#N/A</v>
      </c>
      <c r="CK134" s="39" t="e">
        <f>_xlfn.XLOOKUP(CL134,'Banco de dados'!$B:$B,'Banco de dados'!$D:$D)</f>
        <v>#N/A</v>
      </c>
      <c r="CL134" s="42"/>
      <c r="CM134" s="39" t="e">
        <f>_xlfn.XLOOKUP(CL134,'Banco de dados'!$B:$B,'Banco de dados'!$E:$E)</f>
        <v>#N/A</v>
      </c>
      <c r="CN134" s="39"/>
      <c r="CO134" s="39" t="e">
        <f>IF(CN134="-","-",_xlfn.XLOOKUP(CN134,'Banco de dados'!$B:$B,'Banco de dados'!$E:$E))</f>
        <v>#N/A</v>
      </c>
      <c r="CP134" s="41">
        <f t="shared" si="98"/>
        <v>1</v>
      </c>
      <c r="CQ134" s="39" t="e">
        <f>_xlfn.XLOOKUP(CL134,'Banco de dados'!$B:$B,'Banco de dados'!$H:$H)</f>
        <v>#N/A</v>
      </c>
      <c r="CR134" s="39" t="e">
        <f t="array" aca="1" ref="CR134" ca="1">_xludf.xlookup(CN134,'Banco de dados'!$B:$B,'Banco de dados'!$H:$H)</f>
        <v>#NAME?</v>
      </c>
      <c r="CS134" s="39" t="e">
        <f t="array" aca="1" ref="CS134" ca="1">_xludf.xlookup(CL134,'Banco de dados'!$B:$B,'Banco de dados'!$F:$F)</f>
        <v>#NAME?</v>
      </c>
      <c r="CT134" s="39" t="e">
        <f t="array" aca="1" ref="CT134" ca="1">_xludf.xlookup(CN134,'Banco de dados'!$B:$B,'Banco de dados'!$F:$F)</f>
        <v>#NAME?</v>
      </c>
      <c r="CU134" s="42"/>
      <c r="CV134" s="42"/>
      <c r="CW134" s="39" t="s">
        <v>204</v>
      </c>
      <c r="CX134" s="42"/>
      <c r="CY134" s="39" t="str">
        <f>IF($CX134="","",VLOOKUP($CX134,'Braços de IP'!$E$9:$I$15,2,0))</f>
        <v/>
      </c>
      <c r="CZ134" s="43" t="str">
        <f>IF($CX134="","",VLOOKUP($CX134,'Braços de IP'!$E$9:$I$15,5,0))</f>
        <v/>
      </c>
      <c r="DA134" s="39"/>
      <c r="DB134" s="39"/>
      <c r="DC134" s="56" t="s">
        <v>250</v>
      </c>
      <c r="DD134" s="39"/>
      <c r="DE134" s="39"/>
      <c r="DF134" s="39"/>
      <c r="DG134" s="44" t="e">
        <f t="shared" si="99"/>
        <v>#N/A</v>
      </c>
      <c r="DH134" s="45">
        <f t="shared" si="100"/>
        <v>58</v>
      </c>
      <c r="DI134" s="44" t="e">
        <f t="shared" si="101"/>
        <v>#N/A</v>
      </c>
      <c r="DJ134" s="46" t="e">
        <f t="shared" si="102"/>
        <v>#N/A</v>
      </c>
      <c r="DK134" s="47" t="s">
        <v>147</v>
      </c>
      <c r="DL134" s="48"/>
      <c r="DM134" s="49"/>
      <c r="DN134" s="23" t="s">
        <v>148</v>
      </c>
      <c r="DO134" s="23"/>
      <c r="DQ134" s="50" t="e">
        <f t="shared" si="103"/>
        <v>#VALUE!</v>
      </c>
    </row>
    <row r="135" spans="1:127" ht="15.75" hidden="1" customHeight="1" x14ac:dyDescent="0.3">
      <c r="B135" s="5"/>
      <c r="C135" s="5"/>
      <c r="D135" s="5"/>
      <c r="E135" s="22" t="s">
        <v>248</v>
      </c>
      <c r="F135" s="22" t="s">
        <v>150</v>
      </c>
      <c r="G135" s="23" t="s">
        <v>249</v>
      </c>
      <c r="H135" s="23">
        <v>-23.340409999999999</v>
      </c>
      <c r="I135" s="23">
        <v>-46.927187000000004</v>
      </c>
      <c r="J135" s="24" t="s">
        <v>139</v>
      </c>
      <c r="K135" s="25"/>
      <c r="L135" s="24" t="s">
        <v>152</v>
      </c>
      <c r="M135" s="24" t="s">
        <v>141</v>
      </c>
      <c r="N135" s="26">
        <v>58</v>
      </c>
      <c r="O135" s="27" t="s">
        <v>142</v>
      </c>
      <c r="P135" s="27" t="s">
        <v>143</v>
      </c>
      <c r="Q135" s="26">
        <f t="shared" si="80"/>
        <v>116</v>
      </c>
      <c r="R135" s="27">
        <v>1</v>
      </c>
      <c r="S135" s="28" t="s">
        <v>153</v>
      </c>
      <c r="T135" s="28">
        <v>4.5</v>
      </c>
      <c r="U135" s="29"/>
      <c r="V135" s="29"/>
      <c r="W135" s="29"/>
      <c r="X135" s="28" t="s">
        <v>153</v>
      </c>
      <c r="Y135" s="26"/>
      <c r="Z135" s="29"/>
      <c r="AA135" s="30"/>
      <c r="AB135" s="27"/>
      <c r="AC135" s="27"/>
      <c r="AD135" s="27" t="s">
        <v>144</v>
      </c>
      <c r="AE135" s="27" t="s">
        <v>145</v>
      </c>
      <c r="AF135" s="27">
        <v>32.799999999999997</v>
      </c>
      <c r="AG135" s="27">
        <v>8</v>
      </c>
      <c r="AH135" s="27">
        <v>1</v>
      </c>
      <c r="AI135" s="27">
        <v>1.5</v>
      </c>
      <c r="AJ135" s="27">
        <v>2.6</v>
      </c>
      <c r="AK135" s="27">
        <f t="shared" si="81"/>
        <v>1.1000000000000001</v>
      </c>
      <c r="AL135" s="27" t="s">
        <v>143</v>
      </c>
      <c r="AM135" s="27" t="s">
        <v>143</v>
      </c>
      <c r="AN135" s="27"/>
      <c r="AO135" s="27">
        <f t="shared" si="82"/>
        <v>2</v>
      </c>
      <c r="AP135" s="27"/>
      <c r="AQ135" s="27"/>
      <c r="AR135" s="27"/>
      <c r="AS135" s="27"/>
      <c r="AT135" s="27"/>
      <c r="AU135" s="27"/>
      <c r="AV135" s="27">
        <f t="shared" si="83"/>
        <v>0</v>
      </c>
      <c r="AW135" s="27"/>
      <c r="AX135" s="28">
        <f>VLOOKUP(J135,ABNT5101!$I$3:$J$9,2)</f>
        <v>7.5</v>
      </c>
      <c r="AY135" s="28">
        <f>VLOOKUP(J135,ABNT5101!$I$3:$M$9,5)</f>
        <v>0.18</v>
      </c>
      <c r="AZ135" s="28" t="str">
        <f>_xlfn.XLOOKUP(J135,ABNT5101!I:I,ABNT5101!L:L)</f>
        <v>-</v>
      </c>
      <c r="BA135" s="28">
        <f>_xlfn.XLOOKUP(J135,ABNT5101!$I:$I,ABNT5101!M:M)</f>
        <v>0.18</v>
      </c>
      <c r="BB135" s="28" t="str">
        <f>_xlfn.XLOOKUP(J135,ABNT5101!$I:$I,ABNT5101!N:N)</f>
        <v>-</v>
      </c>
      <c r="BC135" s="28">
        <f>_xlfn.XLOOKUP(J135,ABNT5101!$I:$I,ABNT5101!O:O)</f>
        <v>16</v>
      </c>
      <c r="BD135" s="31" t="str">
        <f t="shared" si="84"/>
        <v>NÃO ATENDE</v>
      </c>
      <c r="BE135" s="32">
        <f t="shared" si="76"/>
        <v>-1</v>
      </c>
      <c r="BF135" s="32">
        <f t="shared" si="77"/>
        <v>-1</v>
      </c>
      <c r="BG135" s="32" t="str">
        <f t="shared" si="85"/>
        <v>-</v>
      </c>
      <c r="BH135" s="34"/>
      <c r="BI135" s="34"/>
      <c r="BJ135" s="34"/>
      <c r="BK135" s="34"/>
      <c r="BL135" s="35"/>
      <c r="BM135" s="34"/>
      <c r="BN135" s="31" t="str">
        <f t="shared" si="86"/>
        <v>NÃO ATENDE</v>
      </c>
      <c r="BO135" s="31" t="str">
        <f t="shared" si="78"/>
        <v>NÃO ATENDE</v>
      </c>
      <c r="BP135" s="31" t="str">
        <f t="shared" si="79"/>
        <v>NÃO ATENDE</v>
      </c>
      <c r="BQ135" s="31" t="str">
        <f t="shared" si="87"/>
        <v>ATENDE</v>
      </c>
      <c r="BR135" s="36" t="str">
        <f t="shared" si="88"/>
        <v>C5</v>
      </c>
      <c r="BS135" s="36" t="str">
        <f t="shared" si="89"/>
        <v>Sem Passeio</v>
      </c>
      <c r="BT135" s="37" t="e">
        <f t="shared" si="90"/>
        <v>#N/A</v>
      </c>
      <c r="BU135" s="34"/>
      <c r="BV135" s="34"/>
      <c r="BW135" s="36" t="e">
        <f>IF(BS135="-","-",_xlfn.XLOOKUP(BS135,ABNT5101!$B$4:$B$9,ABNT5101!$C$4:$C$9))</f>
        <v>#N/A</v>
      </c>
      <c r="BX135" s="36" t="e">
        <f>IF(BS135="-","-",_xlfn.XLOOKUP(BS135,ABNT5101!$B$4:$B$9,ABNT5101!$D$4:$D$9))</f>
        <v>#N/A</v>
      </c>
      <c r="BY135" s="31" t="e">
        <f t="shared" si="91"/>
        <v>#N/A</v>
      </c>
      <c r="BZ135" s="31" t="e">
        <f t="shared" si="92"/>
        <v>#N/A</v>
      </c>
      <c r="CA135" s="31" t="e">
        <f t="shared" si="93"/>
        <v>#N/A</v>
      </c>
      <c r="CB135" s="36" t="str">
        <f t="shared" si="104"/>
        <v>Sem Passeio</v>
      </c>
      <c r="CC135" s="37" t="e">
        <f t="shared" si="94"/>
        <v>#N/A</v>
      </c>
      <c r="CD135" s="38"/>
      <c r="CE135" s="38"/>
      <c r="CF135" s="31" t="e">
        <f>IF(CB135="-","-",_xlfn.XLOOKUP(CB135,ABNT5101!$B$4:$B$9,ABNT5101!$C$4:$C$9))</f>
        <v>#N/A</v>
      </c>
      <c r="CG135" s="36" t="e">
        <f>IF(CB135="-","-",_xlfn.XLOOKUP(CB135,ABNT5101!$B$4:$B$9,ABNT5101!$D$4:$D$9))</f>
        <v>#N/A</v>
      </c>
      <c r="CH135" s="31" t="e">
        <f t="shared" si="95"/>
        <v>#N/A</v>
      </c>
      <c r="CI135" s="31" t="e">
        <f t="shared" si="96"/>
        <v>#N/A</v>
      </c>
      <c r="CJ135" s="31" t="e">
        <f t="shared" si="97"/>
        <v>#N/A</v>
      </c>
      <c r="CK135" s="39" t="e">
        <f>_xlfn.XLOOKUP(CL135,'Banco de dados'!$B:$B,'Banco de dados'!$D:$D)</f>
        <v>#N/A</v>
      </c>
      <c r="CL135" s="42"/>
      <c r="CM135" s="39" t="e">
        <f>_xlfn.XLOOKUP(CL135,'Banco de dados'!$B:$B,'Banco de dados'!$E:$E)</f>
        <v>#N/A</v>
      </c>
      <c r="CN135" s="39"/>
      <c r="CO135" s="39" t="e">
        <f>IF(CN135="-","-",_xlfn.XLOOKUP(CN135,'Banco de dados'!$B:$B,'Banco de dados'!$E:$E))</f>
        <v>#N/A</v>
      </c>
      <c r="CP135" s="41">
        <f t="shared" si="98"/>
        <v>1</v>
      </c>
      <c r="CQ135" s="39" t="e">
        <f>_xlfn.XLOOKUP(CL135,'Banco de dados'!$B:$B,'Banco de dados'!$H:$H)</f>
        <v>#N/A</v>
      </c>
      <c r="CR135" s="39" t="e">
        <f t="array" aca="1" ref="CR135" ca="1">_xludf.xlookup(CN135,'Banco de dados'!$B:$B,'Banco de dados'!$H:$H)</f>
        <v>#NAME?</v>
      </c>
      <c r="CS135" s="39" t="e">
        <f t="array" aca="1" ref="CS135" ca="1">_xludf.xlookup(CL135,'Banco de dados'!$B:$B,'Banco de dados'!$F:$F)</f>
        <v>#NAME?</v>
      </c>
      <c r="CT135" s="39" t="e">
        <f t="array" aca="1" ref="CT135" ca="1">_xludf.xlookup(CN135,'Banco de dados'!$B:$B,'Banco de dados'!$F:$F)</f>
        <v>#NAME?</v>
      </c>
      <c r="CU135" s="42"/>
      <c r="CV135" s="42"/>
      <c r="CW135" s="39" t="s">
        <v>204</v>
      </c>
      <c r="CX135" s="42"/>
      <c r="CY135" s="39" t="str">
        <f>IF($CX135="","",VLOOKUP($CX135,'Braços de IP'!$E$9:$I$15,2,0))</f>
        <v/>
      </c>
      <c r="CZ135" s="43" t="str">
        <f>IF($CX135="","",VLOOKUP($CX135,'Braços de IP'!$E$9:$I$15,5,0))</f>
        <v/>
      </c>
      <c r="DA135" s="39"/>
      <c r="DB135" s="39"/>
      <c r="DC135" s="56" t="s">
        <v>250</v>
      </c>
      <c r="DD135" s="39"/>
      <c r="DE135" s="39"/>
      <c r="DF135" s="39"/>
      <c r="DG135" s="44" t="e">
        <f t="shared" si="99"/>
        <v>#N/A</v>
      </c>
      <c r="DH135" s="45">
        <f t="shared" si="100"/>
        <v>58</v>
      </c>
      <c r="DI135" s="44" t="e">
        <f t="shared" si="101"/>
        <v>#N/A</v>
      </c>
      <c r="DJ135" s="46" t="e">
        <f t="shared" si="102"/>
        <v>#N/A</v>
      </c>
      <c r="DK135" s="47" t="s">
        <v>147</v>
      </c>
      <c r="DL135" s="48"/>
      <c r="DM135" s="49"/>
      <c r="DN135" s="23" t="s">
        <v>148</v>
      </c>
      <c r="DO135" s="23"/>
      <c r="DQ135" s="50" t="e">
        <f t="shared" si="103"/>
        <v>#VALUE!</v>
      </c>
    </row>
    <row r="136" spans="1:127" ht="15.75" hidden="1" customHeight="1" x14ac:dyDescent="0.3">
      <c r="B136" s="5"/>
      <c r="C136" s="5"/>
      <c r="D136" s="5"/>
      <c r="E136" s="22" t="s">
        <v>248</v>
      </c>
      <c r="F136" s="22" t="s">
        <v>150</v>
      </c>
      <c r="G136" s="23" t="s">
        <v>249</v>
      </c>
      <c r="H136" s="23">
        <v>-23.340409999999999</v>
      </c>
      <c r="I136" s="23">
        <v>-46.927187000000004</v>
      </c>
      <c r="J136" s="24" t="s">
        <v>139</v>
      </c>
      <c r="K136" s="25"/>
      <c r="L136" s="24" t="s">
        <v>152</v>
      </c>
      <c r="M136" s="24" t="s">
        <v>141</v>
      </c>
      <c r="N136" s="26">
        <v>58</v>
      </c>
      <c r="O136" s="27" t="s">
        <v>142</v>
      </c>
      <c r="P136" s="27" t="s">
        <v>143</v>
      </c>
      <c r="Q136" s="26">
        <f t="shared" si="80"/>
        <v>116</v>
      </c>
      <c r="R136" s="27">
        <v>1</v>
      </c>
      <c r="S136" s="28" t="s">
        <v>153</v>
      </c>
      <c r="T136" s="28">
        <v>4.5</v>
      </c>
      <c r="U136" s="29"/>
      <c r="V136" s="29"/>
      <c r="W136" s="29"/>
      <c r="X136" s="28" t="s">
        <v>153</v>
      </c>
      <c r="Y136" s="26"/>
      <c r="Z136" s="29"/>
      <c r="AA136" s="30"/>
      <c r="AB136" s="27"/>
      <c r="AC136" s="27"/>
      <c r="AD136" s="27" t="s">
        <v>144</v>
      </c>
      <c r="AE136" s="27" t="s">
        <v>145</v>
      </c>
      <c r="AF136" s="27">
        <v>32.799999999999997</v>
      </c>
      <c r="AG136" s="27">
        <v>8</v>
      </c>
      <c r="AH136" s="27">
        <v>1</v>
      </c>
      <c r="AI136" s="27">
        <v>1.5</v>
      </c>
      <c r="AJ136" s="27">
        <v>2.6</v>
      </c>
      <c r="AK136" s="27">
        <f t="shared" si="81"/>
        <v>1.1000000000000001</v>
      </c>
      <c r="AL136" s="27" t="s">
        <v>143</v>
      </c>
      <c r="AM136" s="27" t="s">
        <v>143</v>
      </c>
      <c r="AN136" s="27"/>
      <c r="AO136" s="27">
        <f t="shared" si="82"/>
        <v>2</v>
      </c>
      <c r="AP136" s="27"/>
      <c r="AQ136" s="27"/>
      <c r="AR136" s="27"/>
      <c r="AS136" s="27"/>
      <c r="AT136" s="27"/>
      <c r="AU136" s="27"/>
      <c r="AV136" s="27">
        <f t="shared" si="83"/>
        <v>0</v>
      </c>
      <c r="AW136" s="27"/>
      <c r="AX136" s="28">
        <f>VLOOKUP(J136,ABNT5101!$I$3:$J$9,2)</f>
        <v>7.5</v>
      </c>
      <c r="AY136" s="28">
        <f>VLOOKUP(J136,ABNT5101!$I$3:$M$9,5)</f>
        <v>0.18</v>
      </c>
      <c r="AZ136" s="28" t="str">
        <f>_xlfn.XLOOKUP(J136,ABNT5101!I:I,ABNT5101!L:L)</f>
        <v>-</v>
      </c>
      <c r="BA136" s="28">
        <f>_xlfn.XLOOKUP(J136,ABNT5101!$I:$I,ABNT5101!M:M)</f>
        <v>0.18</v>
      </c>
      <c r="BB136" s="28" t="str">
        <f>_xlfn.XLOOKUP(J136,ABNT5101!$I:$I,ABNT5101!N:N)</f>
        <v>-</v>
      </c>
      <c r="BC136" s="28">
        <f>_xlfn.XLOOKUP(J136,ABNT5101!$I:$I,ABNT5101!O:O)</f>
        <v>16</v>
      </c>
      <c r="BD136" s="31" t="str">
        <f t="shared" si="84"/>
        <v>NÃO ATENDE</v>
      </c>
      <c r="BE136" s="32">
        <f t="shared" si="76"/>
        <v>-1</v>
      </c>
      <c r="BF136" s="32">
        <f t="shared" si="77"/>
        <v>-1</v>
      </c>
      <c r="BG136" s="32" t="str">
        <f t="shared" si="85"/>
        <v>-</v>
      </c>
      <c r="BH136" s="34"/>
      <c r="BI136" s="34"/>
      <c r="BJ136" s="34"/>
      <c r="BK136" s="34"/>
      <c r="BL136" s="35"/>
      <c r="BM136" s="34"/>
      <c r="BN136" s="31" t="str">
        <f t="shared" si="86"/>
        <v>NÃO ATENDE</v>
      </c>
      <c r="BO136" s="31" t="str">
        <f t="shared" si="78"/>
        <v>NÃO ATENDE</v>
      </c>
      <c r="BP136" s="31" t="str">
        <f t="shared" si="79"/>
        <v>NÃO ATENDE</v>
      </c>
      <c r="BQ136" s="31" t="str">
        <f t="shared" si="87"/>
        <v>ATENDE</v>
      </c>
      <c r="BR136" s="36" t="str">
        <f t="shared" si="88"/>
        <v>C5</v>
      </c>
      <c r="BS136" s="36" t="str">
        <f t="shared" si="89"/>
        <v>Sem Passeio</v>
      </c>
      <c r="BT136" s="37" t="e">
        <f t="shared" si="90"/>
        <v>#N/A</v>
      </c>
      <c r="BU136" s="34"/>
      <c r="BV136" s="34"/>
      <c r="BW136" s="36" t="e">
        <f>IF(BS136="-","-",_xlfn.XLOOKUP(BS136,ABNT5101!$B$4:$B$9,ABNT5101!$C$4:$C$9))</f>
        <v>#N/A</v>
      </c>
      <c r="BX136" s="36" t="e">
        <f>IF(BS136="-","-",_xlfn.XLOOKUP(BS136,ABNT5101!$B$4:$B$9,ABNT5101!$D$4:$D$9))</f>
        <v>#N/A</v>
      </c>
      <c r="BY136" s="31" t="e">
        <f t="shared" si="91"/>
        <v>#N/A</v>
      </c>
      <c r="BZ136" s="31" t="e">
        <f t="shared" si="92"/>
        <v>#N/A</v>
      </c>
      <c r="CA136" s="31" t="e">
        <f t="shared" si="93"/>
        <v>#N/A</v>
      </c>
      <c r="CB136" s="36" t="str">
        <f t="shared" si="104"/>
        <v>Sem Passeio</v>
      </c>
      <c r="CC136" s="37" t="e">
        <f t="shared" si="94"/>
        <v>#N/A</v>
      </c>
      <c r="CD136" s="38"/>
      <c r="CE136" s="38"/>
      <c r="CF136" s="31" t="e">
        <f>IF(CB136="-","-",_xlfn.XLOOKUP(CB136,ABNT5101!$B$4:$B$9,ABNT5101!$C$4:$C$9))</f>
        <v>#N/A</v>
      </c>
      <c r="CG136" s="36" t="e">
        <f>IF(CB136="-","-",_xlfn.XLOOKUP(CB136,ABNT5101!$B$4:$B$9,ABNT5101!$D$4:$D$9))</f>
        <v>#N/A</v>
      </c>
      <c r="CH136" s="31" t="e">
        <f t="shared" si="95"/>
        <v>#N/A</v>
      </c>
      <c r="CI136" s="31" t="e">
        <f t="shared" si="96"/>
        <v>#N/A</v>
      </c>
      <c r="CJ136" s="31" t="e">
        <f t="shared" si="97"/>
        <v>#N/A</v>
      </c>
      <c r="CK136" s="39" t="e">
        <f>_xlfn.XLOOKUP(CL136,'Banco de dados'!$B:$B,'Banco de dados'!$D:$D)</f>
        <v>#N/A</v>
      </c>
      <c r="CL136" s="42"/>
      <c r="CM136" s="39" t="e">
        <f>_xlfn.XLOOKUP(CL136,'Banco de dados'!$B:$B,'Banco de dados'!$E:$E)</f>
        <v>#N/A</v>
      </c>
      <c r="CN136" s="39"/>
      <c r="CO136" s="39" t="e">
        <f>IF(CN136="-","-",_xlfn.XLOOKUP(CN136,'Banco de dados'!$B:$B,'Banco de dados'!$E:$E))</f>
        <v>#N/A</v>
      </c>
      <c r="CP136" s="41">
        <f t="shared" si="98"/>
        <v>1</v>
      </c>
      <c r="CQ136" s="39" t="e">
        <f>_xlfn.XLOOKUP(CL136,'Banco de dados'!$B:$B,'Banco de dados'!$H:$H)</f>
        <v>#N/A</v>
      </c>
      <c r="CR136" s="39" t="e">
        <f t="array" aca="1" ref="CR136" ca="1">_xludf.xlookup(CN136,'Banco de dados'!$B:$B,'Banco de dados'!$H:$H)</f>
        <v>#NAME?</v>
      </c>
      <c r="CS136" s="39" t="e">
        <f t="array" aca="1" ref="CS136" ca="1">_xludf.xlookup(CL136,'Banco de dados'!$B:$B,'Banco de dados'!$F:$F)</f>
        <v>#NAME?</v>
      </c>
      <c r="CT136" s="39" t="e">
        <f t="array" aca="1" ref="CT136" ca="1">_xludf.xlookup(CN136,'Banco de dados'!$B:$B,'Banco de dados'!$F:$F)</f>
        <v>#NAME?</v>
      </c>
      <c r="CU136" s="42"/>
      <c r="CV136" s="42"/>
      <c r="CW136" s="39" t="s">
        <v>204</v>
      </c>
      <c r="CX136" s="42"/>
      <c r="CY136" s="39" t="str">
        <f>IF($CX136="","",VLOOKUP($CX136,'Braços de IP'!$E$9:$I$15,2,0))</f>
        <v/>
      </c>
      <c r="CZ136" s="43" t="str">
        <f>IF($CX136="","",VLOOKUP($CX136,'Braços de IP'!$E$9:$I$15,5,0))</f>
        <v/>
      </c>
      <c r="DA136" s="39"/>
      <c r="DB136" s="39"/>
      <c r="DC136" s="56" t="s">
        <v>250</v>
      </c>
      <c r="DD136" s="39"/>
      <c r="DE136" s="39"/>
      <c r="DF136" s="39"/>
      <c r="DG136" s="44" t="e">
        <f t="shared" si="99"/>
        <v>#N/A</v>
      </c>
      <c r="DH136" s="45">
        <f t="shared" si="100"/>
        <v>58</v>
      </c>
      <c r="DI136" s="44" t="e">
        <f t="shared" si="101"/>
        <v>#N/A</v>
      </c>
      <c r="DJ136" s="46" t="e">
        <f t="shared" si="102"/>
        <v>#N/A</v>
      </c>
      <c r="DK136" s="47" t="s">
        <v>147</v>
      </c>
      <c r="DL136" s="48"/>
      <c r="DM136" s="49"/>
      <c r="DN136" s="23" t="s">
        <v>148</v>
      </c>
      <c r="DO136" s="23"/>
      <c r="DQ136" s="50" t="e">
        <f t="shared" si="103"/>
        <v>#VALUE!</v>
      </c>
    </row>
    <row r="137" spans="1:127" ht="15.75" hidden="1" customHeight="1" x14ac:dyDescent="0.3">
      <c r="B137" s="5"/>
      <c r="C137" s="5"/>
      <c r="D137" s="5"/>
      <c r="E137" s="22" t="s">
        <v>251</v>
      </c>
      <c r="F137" s="22" t="s">
        <v>137</v>
      </c>
      <c r="G137" s="23" t="s">
        <v>216</v>
      </c>
      <c r="H137" s="23">
        <v>-23.407865999999999</v>
      </c>
      <c r="I137" s="23">
        <v>-46.857280000000003</v>
      </c>
      <c r="J137" s="24" t="s">
        <v>160</v>
      </c>
      <c r="K137" s="25"/>
      <c r="L137" s="24" t="s">
        <v>140</v>
      </c>
      <c r="M137" s="24" t="s">
        <v>141</v>
      </c>
      <c r="N137" s="26">
        <v>100</v>
      </c>
      <c r="O137" s="27" t="s">
        <v>142</v>
      </c>
      <c r="P137" s="27" t="s">
        <v>143</v>
      </c>
      <c r="Q137" s="26">
        <f t="shared" si="80"/>
        <v>200</v>
      </c>
      <c r="R137" s="27">
        <v>2</v>
      </c>
      <c r="S137" s="28">
        <v>1.5</v>
      </c>
      <c r="T137" s="28">
        <v>6.5</v>
      </c>
      <c r="U137" s="29"/>
      <c r="V137" s="29"/>
      <c r="W137" s="29"/>
      <c r="X137" s="28">
        <v>3</v>
      </c>
      <c r="Y137" s="26"/>
      <c r="Z137" s="29"/>
      <c r="AA137" s="30"/>
      <c r="AB137" s="27"/>
      <c r="AC137" s="27"/>
      <c r="AD137" s="27" t="s">
        <v>144</v>
      </c>
      <c r="AE137" s="27" t="s">
        <v>145</v>
      </c>
      <c r="AF137" s="27">
        <v>32</v>
      </c>
      <c r="AG137" s="27">
        <v>8.1</v>
      </c>
      <c r="AH137" s="27">
        <v>1</v>
      </c>
      <c r="AI137" s="27">
        <v>0.8</v>
      </c>
      <c r="AJ137" s="27">
        <v>2.2999999999999998</v>
      </c>
      <c r="AK137" s="27">
        <f t="shared" si="81"/>
        <v>1.4999999999999998</v>
      </c>
      <c r="AL137" s="27" t="s">
        <v>143</v>
      </c>
      <c r="AM137" s="27" t="s">
        <v>143</v>
      </c>
      <c r="AN137" s="27"/>
      <c r="AO137" s="27">
        <f t="shared" si="82"/>
        <v>2</v>
      </c>
      <c r="AP137" s="27"/>
      <c r="AQ137" s="27"/>
      <c r="AR137" s="27"/>
      <c r="AS137" s="27"/>
      <c r="AT137" s="27"/>
      <c r="AU137" s="27"/>
      <c r="AV137" s="27">
        <f t="shared" si="83"/>
        <v>0</v>
      </c>
      <c r="AW137" s="27"/>
      <c r="AX137" s="28">
        <f>VLOOKUP(J137,ABNT5101!$I$3:$J$9,2)</f>
        <v>10</v>
      </c>
      <c r="AY137" s="28">
        <f>VLOOKUP(J137,ABNT5101!$I$3:$M$9,5)</f>
        <v>0.18</v>
      </c>
      <c r="AZ137" s="28" t="str">
        <f>_xlfn.XLOOKUP(J137,ABNT5101!I:I,ABNT5101!L:L)</f>
        <v>-</v>
      </c>
      <c r="BA137" s="28">
        <f>_xlfn.XLOOKUP(J137,ABNT5101!$I:$I,ABNT5101!M:M)</f>
        <v>0.18</v>
      </c>
      <c r="BB137" s="28" t="str">
        <f>_xlfn.XLOOKUP(J137,ABNT5101!$I:$I,ABNT5101!N:N)</f>
        <v>-</v>
      </c>
      <c r="BC137" s="28">
        <f>_xlfn.XLOOKUP(J137,ABNT5101!$I:$I,ABNT5101!O:O)</f>
        <v>16</v>
      </c>
      <c r="BD137" s="31" t="str">
        <f t="shared" si="84"/>
        <v>NÃO ATENDE</v>
      </c>
      <c r="BE137" s="32">
        <f t="shared" si="76"/>
        <v>-1</v>
      </c>
      <c r="BF137" s="32">
        <f t="shared" si="77"/>
        <v>-1</v>
      </c>
      <c r="BG137" s="32" t="str">
        <f t="shared" si="85"/>
        <v>-</v>
      </c>
      <c r="BH137" s="34"/>
      <c r="BI137" s="34"/>
      <c r="BJ137" s="34"/>
      <c r="BK137" s="34"/>
      <c r="BL137" s="35"/>
      <c r="BM137" s="34"/>
      <c r="BN137" s="31" t="str">
        <f t="shared" si="86"/>
        <v>NÃO ATENDE</v>
      </c>
      <c r="BO137" s="31" t="str">
        <f t="shared" si="78"/>
        <v>NÃO ATENDE</v>
      </c>
      <c r="BP137" s="31" t="str">
        <f t="shared" si="79"/>
        <v>NÃO ATENDE</v>
      </c>
      <c r="BQ137" s="31" t="str">
        <f t="shared" si="87"/>
        <v>ATENDE</v>
      </c>
      <c r="BR137" s="36" t="str">
        <f t="shared" si="88"/>
        <v>C4</v>
      </c>
      <c r="BS137" s="36" t="str">
        <f t="shared" si="89"/>
        <v>P6</v>
      </c>
      <c r="BT137" s="37">
        <f t="shared" si="90"/>
        <v>-1</v>
      </c>
      <c r="BU137" s="34"/>
      <c r="BV137" s="34"/>
      <c r="BW137" s="36">
        <f>IF(BS137="-","-",_xlfn.XLOOKUP(BS137,ABNT5101!$B$4:$B$9,ABNT5101!$C$4:$C$9))</f>
        <v>3</v>
      </c>
      <c r="BX137" s="36">
        <f>IF(BS137="-","-",_xlfn.XLOOKUP(BS137,ABNT5101!$B$4:$B$9,ABNT5101!$D$4:$D$9))</f>
        <v>0.6</v>
      </c>
      <c r="BY137" s="31" t="str">
        <f t="shared" si="91"/>
        <v>NÃO ATENDE</v>
      </c>
      <c r="BZ137" s="31" t="str">
        <f t="shared" si="92"/>
        <v>NÃO ATENDE</v>
      </c>
      <c r="CA137" s="31" t="str">
        <f t="shared" si="93"/>
        <v>NÃO ATENDE</v>
      </c>
      <c r="CB137" s="36" t="str">
        <f t="shared" si="104"/>
        <v>P6</v>
      </c>
      <c r="CC137" s="37">
        <f t="shared" si="94"/>
        <v>-1</v>
      </c>
      <c r="CD137" s="38"/>
      <c r="CE137" s="38"/>
      <c r="CF137" s="31">
        <f>IF(CB137="-","-",_xlfn.XLOOKUP(CB137,ABNT5101!$B$4:$B$9,ABNT5101!$C$4:$C$9))</f>
        <v>3</v>
      </c>
      <c r="CG137" s="36">
        <f>IF(CB137="-","-",_xlfn.XLOOKUP(CB137,ABNT5101!$B$4:$B$9,ABNT5101!$D$4:$D$9))</f>
        <v>0.6</v>
      </c>
      <c r="CH137" s="31" t="str">
        <f t="shared" si="95"/>
        <v>NÃO ATENDE</v>
      </c>
      <c r="CI137" s="31" t="str">
        <f t="shared" si="96"/>
        <v>NÃO ATENDE</v>
      </c>
      <c r="CJ137" s="31" t="str">
        <f t="shared" si="97"/>
        <v>NÃO ATENDE</v>
      </c>
      <c r="CK137" s="39" t="e">
        <f>_xlfn.XLOOKUP(CL137,'Banco de dados'!$B:$B,'Banco de dados'!$D:$D)</f>
        <v>#N/A</v>
      </c>
      <c r="CL137" s="42"/>
      <c r="CM137" s="39" t="e">
        <f>_xlfn.XLOOKUP(CL137,'Banco de dados'!$B:$B,'Banco de dados'!$E:$E)</f>
        <v>#N/A</v>
      </c>
      <c r="CN137" s="39"/>
      <c r="CO137" s="39" t="e">
        <f>IF(CN137="-","-",_xlfn.XLOOKUP(CN137,'Banco de dados'!$B:$B,'Banco de dados'!$E:$E))</f>
        <v>#N/A</v>
      </c>
      <c r="CP137" s="41">
        <f t="shared" si="98"/>
        <v>1</v>
      </c>
      <c r="CQ137" s="39" t="e">
        <f>_xlfn.XLOOKUP(CL137,'Banco de dados'!$B:$B,'Banco de dados'!$H:$H)</f>
        <v>#N/A</v>
      </c>
      <c r="CR137" s="39" t="e">
        <f t="array" aca="1" ref="CR137" ca="1">_xludf.xlookup(CN137,'Banco de dados'!$B:$B,'Banco de dados'!$H:$H)</f>
        <v>#NAME?</v>
      </c>
      <c r="CS137" s="39" t="e">
        <f t="array" aca="1" ref="CS137" ca="1">_xludf.xlookup(CL137,'Banco de dados'!$B:$B,'Banco de dados'!$F:$F)</f>
        <v>#NAME?</v>
      </c>
      <c r="CT137" s="39" t="e">
        <f t="array" aca="1" ref="CT137" ca="1">_xludf.xlookup(CN137,'Banco de dados'!$B:$B,'Banco de dados'!$F:$F)</f>
        <v>#NAME?</v>
      </c>
      <c r="CU137" s="42"/>
      <c r="CV137" s="42"/>
      <c r="CW137" s="39" t="s">
        <v>204</v>
      </c>
      <c r="CX137" s="42"/>
      <c r="CY137" s="39" t="str">
        <f>IF($CX137="","",VLOOKUP($CX137,'Braços de IP'!$E$9:$I$15,2,0))</f>
        <v/>
      </c>
      <c r="CZ137" s="43" t="str">
        <f>IF($CX137="","",VLOOKUP($CX137,'Braços de IP'!$E$9:$I$15,5,0))</f>
        <v/>
      </c>
      <c r="DA137" s="39"/>
      <c r="DB137" s="39"/>
      <c r="DC137" s="56" t="s">
        <v>250</v>
      </c>
      <c r="DD137" s="39"/>
      <c r="DE137" s="39"/>
      <c r="DF137" s="39"/>
      <c r="DG137" s="44" t="e">
        <f t="shared" si="99"/>
        <v>#N/A</v>
      </c>
      <c r="DH137" s="45">
        <f t="shared" si="100"/>
        <v>100</v>
      </c>
      <c r="DI137" s="44" t="e">
        <f t="shared" si="101"/>
        <v>#N/A</v>
      </c>
      <c r="DJ137" s="46" t="e">
        <f t="shared" si="102"/>
        <v>#N/A</v>
      </c>
      <c r="DK137" s="47" t="s">
        <v>147</v>
      </c>
      <c r="DL137" s="48"/>
      <c r="DM137" s="49"/>
      <c r="DN137" s="23" t="s">
        <v>148</v>
      </c>
      <c r="DO137" s="23"/>
      <c r="DQ137" s="50" t="e">
        <f t="shared" si="103"/>
        <v>#VALUE!</v>
      </c>
    </row>
    <row r="138" spans="1:127" ht="15.75" hidden="1" customHeight="1" x14ac:dyDescent="0.3">
      <c r="B138" s="5"/>
      <c r="C138" s="5"/>
      <c r="D138" s="5"/>
      <c r="E138" s="22" t="s">
        <v>251</v>
      </c>
      <c r="F138" s="22" t="s">
        <v>137</v>
      </c>
      <c r="G138" s="23" t="s">
        <v>216</v>
      </c>
      <c r="H138" s="23">
        <v>-23.407865999999999</v>
      </c>
      <c r="I138" s="23">
        <v>-46.857280000000003</v>
      </c>
      <c r="J138" s="24" t="s">
        <v>160</v>
      </c>
      <c r="K138" s="25"/>
      <c r="L138" s="24" t="s">
        <v>140</v>
      </c>
      <c r="M138" s="24" t="s">
        <v>141</v>
      </c>
      <c r="N138" s="26">
        <v>100</v>
      </c>
      <c r="O138" s="27" t="s">
        <v>142</v>
      </c>
      <c r="P138" s="27" t="s">
        <v>143</v>
      </c>
      <c r="Q138" s="26">
        <f t="shared" si="80"/>
        <v>200</v>
      </c>
      <c r="R138" s="27">
        <v>2</v>
      </c>
      <c r="S138" s="28">
        <v>1.5</v>
      </c>
      <c r="T138" s="28">
        <v>6.5</v>
      </c>
      <c r="U138" s="29"/>
      <c r="V138" s="29"/>
      <c r="W138" s="29"/>
      <c r="X138" s="28">
        <v>3</v>
      </c>
      <c r="Y138" s="26"/>
      <c r="Z138" s="29"/>
      <c r="AA138" s="30"/>
      <c r="AB138" s="27"/>
      <c r="AC138" s="27"/>
      <c r="AD138" s="27" t="s">
        <v>144</v>
      </c>
      <c r="AE138" s="27" t="s">
        <v>145</v>
      </c>
      <c r="AF138" s="27">
        <v>32</v>
      </c>
      <c r="AG138" s="27">
        <v>8.1</v>
      </c>
      <c r="AH138" s="27">
        <v>1</v>
      </c>
      <c r="AI138" s="27">
        <v>0.8</v>
      </c>
      <c r="AJ138" s="27">
        <v>2.2999999999999998</v>
      </c>
      <c r="AK138" s="27">
        <f t="shared" si="81"/>
        <v>1.4999999999999998</v>
      </c>
      <c r="AL138" s="27" t="s">
        <v>143</v>
      </c>
      <c r="AM138" s="27" t="s">
        <v>143</v>
      </c>
      <c r="AN138" s="27"/>
      <c r="AO138" s="27">
        <f t="shared" si="82"/>
        <v>2</v>
      </c>
      <c r="AP138" s="27"/>
      <c r="AQ138" s="27"/>
      <c r="AR138" s="27"/>
      <c r="AS138" s="27"/>
      <c r="AT138" s="27"/>
      <c r="AU138" s="27"/>
      <c r="AV138" s="27">
        <f t="shared" si="83"/>
        <v>0</v>
      </c>
      <c r="AW138" s="27"/>
      <c r="AX138" s="28">
        <f>VLOOKUP(J138,ABNT5101!$I$3:$J$9,2)</f>
        <v>10</v>
      </c>
      <c r="AY138" s="28">
        <f>VLOOKUP(J138,ABNT5101!$I$3:$M$9,5)</f>
        <v>0.18</v>
      </c>
      <c r="AZ138" s="28" t="str">
        <f>_xlfn.XLOOKUP(J138,ABNT5101!I:I,ABNT5101!L:L)</f>
        <v>-</v>
      </c>
      <c r="BA138" s="28">
        <f>_xlfn.XLOOKUP(J138,ABNT5101!$I:$I,ABNT5101!M:M)</f>
        <v>0.18</v>
      </c>
      <c r="BB138" s="28" t="str">
        <f>_xlfn.XLOOKUP(J138,ABNT5101!$I:$I,ABNT5101!N:N)</f>
        <v>-</v>
      </c>
      <c r="BC138" s="28">
        <f>_xlfn.XLOOKUP(J138,ABNT5101!$I:$I,ABNT5101!O:O)</f>
        <v>16</v>
      </c>
      <c r="BD138" s="31" t="str">
        <f t="shared" si="84"/>
        <v>NÃO ATENDE</v>
      </c>
      <c r="BE138" s="32">
        <f t="shared" si="76"/>
        <v>-1</v>
      </c>
      <c r="BF138" s="32">
        <f t="shared" si="77"/>
        <v>-1</v>
      </c>
      <c r="BG138" s="32" t="str">
        <f t="shared" si="85"/>
        <v>-</v>
      </c>
      <c r="BH138" s="34"/>
      <c r="BI138" s="34"/>
      <c r="BJ138" s="34"/>
      <c r="BK138" s="34"/>
      <c r="BL138" s="35"/>
      <c r="BM138" s="34"/>
      <c r="BN138" s="31" t="str">
        <f t="shared" si="86"/>
        <v>NÃO ATENDE</v>
      </c>
      <c r="BO138" s="31" t="str">
        <f t="shared" si="78"/>
        <v>NÃO ATENDE</v>
      </c>
      <c r="BP138" s="31" t="str">
        <f t="shared" si="79"/>
        <v>NÃO ATENDE</v>
      </c>
      <c r="BQ138" s="31" t="str">
        <f t="shared" si="87"/>
        <v>ATENDE</v>
      </c>
      <c r="BR138" s="36" t="str">
        <f t="shared" si="88"/>
        <v>C4</v>
      </c>
      <c r="BS138" s="36" t="str">
        <f t="shared" si="89"/>
        <v>P6</v>
      </c>
      <c r="BT138" s="37">
        <f t="shared" si="90"/>
        <v>-1</v>
      </c>
      <c r="BU138" s="34"/>
      <c r="BV138" s="34"/>
      <c r="BW138" s="36">
        <f>IF(BS138="-","-",_xlfn.XLOOKUP(BS138,ABNT5101!$B$4:$B$9,ABNT5101!$C$4:$C$9))</f>
        <v>3</v>
      </c>
      <c r="BX138" s="36">
        <f>IF(BS138="-","-",_xlfn.XLOOKUP(BS138,ABNT5101!$B$4:$B$9,ABNT5101!$D$4:$D$9))</f>
        <v>0.6</v>
      </c>
      <c r="BY138" s="31" t="str">
        <f t="shared" si="91"/>
        <v>NÃO ATENDE</v>
      </c>
      <c r="BZ138" s="31" t="str">
        <f t="shared" si="92"/>
        <v>NÃO ATENDE</v>
      </c>
      <c r="CA138" s="31" t="str">
        <f t="shared" si="93"/>
        <v>NÃO ATENDE</v>
      </c>
      <c r="CB138" s="36" t="str">
        <f t="shared" si="104"/>
        <v>P6</v>
      </c>
      <c r="CC138" s="37">
        <f t="shared" si="94"/>
        <v>-1</v>
      </c>
      <c r="CD138" s="38"/>
      <c r="CE138" s="38"/>
      <c r="CF138" s="31">
        <f>IF(CB138="-","-",_xlfn.XLOOKUP(CB138,ABNT5101!$B$4:$B$9,ABNT5101!$C$4:$C$9))</f>
        <v>3</v>
      </c>
      <c r="CG138" s="36">
        <f>IF(CB138="-","-",_xlfn.XLOOKUP(CB138,ABNT5101!$B$4:$B$9,ABNT5101!$D$4:$D$9))</f>
        <v>0.6</v>
      </c>
      <c r="CH138" s="31" t="str">
        <f t="shared" si="95"/>
        <v>NÃO ATENDE</v>
      </c>
      <c r="CI138" s="31" t="str">
        <f t="shared" si="96"/>
        <v>NÃO ATENDE</v>
      </c>
      <c r="CJ138" s="31" t="str">
        <f t="shared" si="97"/>
        <v>NÃO ATENDE</v>
      </c>
      <c r="CK138" s="39" t="e">
        <f>_xlfn.XLOOKUP(CL138,'Banco de dados'!$B:$B,'Banco de dados'!$D:$D)</f>
        <v>#N/A</v>
      </c>
      <c r="CL138" s="42"/>
      <c r="CM138" s="39" t="e">
        <f>_xlfn.XLOOKUP(CL138,'Banco de dados'!$B:$B,'Banco de dados'!$E:$E)</f>
        <v>#N/A</v>
      </c>
      <c r="CN138" s="39"/>
      <c r="CO138" s="39" t="e">
        <f>IF(CN138="-","-",_xlfn.XLOOKUP(CN138,'Banco de dados'!$B:$B,'Banco de dados'!$E:$E))</f>
        <v>#N/A</v>
      </c>
      <c r="CP138" s="41">
        <f t="shared" si="98"/>
        <v>1</v>
      </c>
      <c r="CQ138" s="39" t="e">
        <f>_xlfn.XLOOKUP(CL138,'Banco de dados'!$B:$B,'Banco de dados'!$H:$H)</f>
        <v>#N/A</v>
      </c>
      <c r="CR138" s="39" t="e">
        <f t="array" aca="1" ref="CR138" ca="1">_xludf.xlookup(CN138,'Banco de dados'!$B:$B,'Banco de dados'!$H:$H)</f>
        <v>#NAME?</v>
      </c>
      <c r="CS138" s="39" t="e">
        <f t="array" aca="1" ref="CS138" ca="1">_xludf.xlookup(CL138,'Banco de dados'!$B:$B,'Banco de dados'!$F:$F)</f>
        <v>#NAME?</v>
      </c>
      <c r="CT138" s="39" t="e">
        <f t="array" aca="1" ref="CT138" ca="1">_xludf.xlookup(CN138,'Banco de dados'!$B:$B,'Banco de dados'!$F:$F)</f>
        <v>#NAME?</v>
      </c>
      <c r="CU138" s="42"/>
      <c r="CV138" s="42"/>
      <c r="CW138" s="39" t="s">
        <v>204</v>
      </c>
      <c r="CX138" s="42"/>
      <c r="CY138" s="39" t="str">
        <f>IF($CX138="","",VLOOKUP($CX138,'Braços de IP'!$E$9:$I$15,2,0))</f>
        <v/>
      </c>
      <c r="CZ138" s="43" t="str">
        <f>IF($CX138="","",VLOOKUP($CX138,'Braços de IP'!$E$9:$I$15,5,0))</f>
        <v/>
      </c>
      <c r="DA138" s="39"/>
      <c r="DB138" s="39"/>
      <c r="DC138" s="56" t="s">
        <v>250</v>
      </c>
      <c r="DD138" s="39"/>
      <c r="DE138" s="39"/>
      <c r="DF138" s="39"/>
      <c r="DG138" s="44" t="e">
        <f t="shared" si="99"/>
        <v>#N/A</v>
      </c>
      <c r="DH138" s="45">
        <f t="shared" si="100"/>
        <v>100</v>
      </c>
      <c r="DI138" s="44" t="e">
        <f t="shared" si="101"/>
        <v>#N/A</v>
      </c>
      <c r="DJ138" s="46" t="e">
        <f t="shared" si="102"/>
        <v>#N/A</v>
      </c>
      <c r="DK138" s="47" t="s">
        <v>147</v>
      </c>
      <c r="DL138" s="48"/>
      <c r="DM138" s="49"/>
      <c r="DN138" s="23" t="s">
        <v>148</v>
      </c>
      <c r="DO138" s="23"/>
      <c r="DQ138" s="50" t="e">
        <f t="shared" si="103"/>
        <v>#VALUE!</v>
      </c>
    </row>
    <row r="139" spans="1:127" ht="15.75" hidden="1" customHeight="1" x14ac:dyDescent="0.3">
      <c r="B139" s="5"/>
      <c r="C139" s="5"/>
      <c r="D139" s="5"/>
      <c r="E139" s="22" t="s">
        <v>251</v>
      </c>
      <c r="F139" s="22" t="s">
        <v>137</v>
      </c>
      <c r="G139" s="23" t="s">
        <v>216</v>
      </c>
      <c r="H139" s="23">
        <v>-23.407865999999999</v>
      </c>
      <c r="I139" s="23">
        <v>-46.857280000000003</v>
      </c>
      <c r="J139" s="24" t="s">
        <v>160</v>
      </c>
      <c r="K139" s="25"/>
      <c r="L139" s="24" t="s">
        <v>140</v>
      </c>
      <c r="M139" s="24" t="s">
        <v>141</v>
      </c>
      <c r="N139" s="26">
        <v>100</v>
      </c>
      <c r="O139" s="27" t="s">
        <v>142</v>
      </c>
      <c r="P139" s="27" t="s">
        <v>143</v>
      </c>
      <c r="Q139" s="26">
        <f t="shared" si="80"/>
        <v>200</v>
      </c>
      <c r="R139" s="27">
        <v>2</v>
      </c>
      <c r="S139" s="28">
        <v>1.5</v>
      </c>
      <c r="T139" s="28">
        <v>6.5</v>
      </c>
      <c r="U139" s="29"/>
      <c r="V139" s="29"/>
      <c r="W139" s="29"/>
      <c r="X139" s="28">
        <v>3</v>
      </c>
      <c r="Y139" s="26"/>
      <c r="Z139" s="29"/>
      <c r="AA139" s="30"/>
      <c r="AB139" s="27"/>
      <c r="AC139" s="27"/>
      <c r="AD139" s="27" t="s">
        <v>144</v>
      </c>
      <c r="AE139" s="27" t="s">
        <v>145</v>
      </c>
      <c r="AF139" s="27">
        <v>32</v>
      </c>
      <c r="AG139" s="27">
        <v>8.1</v>
      </c>
      <c r="AH139" s="27">
        <v>1</v>
      </c>
      <c r="AI139" s="27">
        <v>0.8</v>
      </c>
      <c r="AJ139" s="27">
        <v>2.2999999999999998</v>
      </c>
      <c r="AK139" s="27">
        <f t="shared" si="81"/>
        <v>1.4999999999999998</v>
      </c>
      <c r="AL139" s="27" t="s">
        <v>143</v>
      </c>
      <c r="AM139" s="27" t="s">
        <v>143</v>
      </c>
      <c r="AN139" s="27"/>
      <c r="AO139" s="27">
        <f t="shared" si="82"/>
        <v>2</v>
      </c>
      <c r="AP139" s="27"/>
      <c r="AQ139" s="27"/>
      <c r="AR139" s="27"/>
      <c r="AS139" s="27"/>
      <c r="AT139" s="27"/>
      <c r="AU139" s="27"/>
      <c r="AV139" s="27">
        <f t="shared" si="83"/>
        <v>0</v>
      </c>
      <c r="AW139" s="27"/>
      <c r="AX139" s="28">
        <f>VLOOKUP(J139,ABNT5101!$I$3:$J$9,2)</f>
        <v>10</v>
      </c>
      <c r="AY139" s="28">
        <f>VLOOKUP(J139,ABNT5101!$I$3:$M$9,5)</f>
        <v>0.18</v>
      </c>
      <c r="AZ139" s="28" t="str">
        <f>_xlfn.XLOOKUP(J139,ABNT5101!I:I,ABNT5101!L:L)</f>
        <v>-</v>
      </c>
      <c r="BA139" s="28">
        <f>_xlfn.XLOOKUP(J139,ABNT5101!$I:$I,ABNT5101!M:M)</f>
        <v>0.18</v>
      </c>
      <c r="BB139" s="28" t="str">
        <f>_xlfn.XLOOKUP(J139,ABNT5101!$I:$I,ABNT5101!N:N)</f>
        <v>-</v>
      </c>
      <c r="BC139" s="28">
        <f>_xlfn.XLOOKUP(J139,ABNT5101!$I:$I,ABNT5101!O:O)</f>
        <v>16</v>
      </c>
      <c r="BD139" s="31" t="str">
        <f t="shared" si="84"/>
        <v>NÃO ATENDE</v>
      </c>
      <c r="BE139" s="32">
        <f t="shared" si="76"/>
        <v>-1</v>
      </c>
      <c r="BF139" s="32">
        <f t="shared" si="77"/>
        <v>-1</v>
      </c>
      <c r="BG139" s="32" t="str">
        <f t="shared" si="85"/>
        <v>-</v>
      </c>
      <c r="BH139" s="34"/>
      <c r="BI139" s="34"/>
      <c r="BJ139" s="34"/>
      <c r="BK139" s="34"/>
      <c r="BL139" s="35"/>
      <c r="BM139" s="34"/>
      <c r="BN139" s="31" t="str">
        <f t="shared" si="86"/>
        <v>NÃO ATENDE</v>
      </c>
      <c r="BO139" s="31" t="str">
        <f t="shared" si="78"/>
        <v>NÃO ATENDE</v>
      </c>
      <c r="BP139" s="31" t="str">
        <f t="shared" si="79"/>
        <v>NÃO ATENDE</v>
      </c>
      <c r="BQ139" s="31" t="str">
        <f t="shared" si="87"/>
        <v>ATENDE</v>
      </c>
      <c r="BR139" s="36" t="str">
        <f t="shared" si="88"/>
        <v>C4</v>
      </c>
      <c r="BS139" s="36" t="str">
        <f t="shared" si="89"/>
        <v>P6</v>
      </c>
      <c r="BT139" s="37">
        <f t="shared" si="90"/>
        <v>-1</v>
      </c>
      <c r="BU139" s="34"/>
      <c r="BV139" s="34"/>
      <c r="BW139" s="36">
        <f>IF(BS139="-","-",_xlfn.XLOOKUP(BS139,ABNT5101!$B$4:$B$9,ABNT5101!$C$4:$C$9))</f>
        <v>3</v>
      </c>
      <c r="BX139" s="36">
        <f>IF(BS139="-","-",_xlfn.XLOOKUP(BS139,ABNT5101!$B$4:$B$9,ABNT5101!$D$4:$D$9))</f>
        <v>0.6</v>
      </c>
      <c r="BY139" s="31" t="str">
        <f t="shared" si="91"/>
        <v>NÃO ATENDE</v>
      </c>
      <c r="BZ139" s="31" t="str">
        <f t="shared" si="92"/>
        <v>NÃO ATENDE</v>
      </c>
      <c r="CA139" s="31" t="str">
        <f t="shared" si="93"/>
        <v>NÃO ATENDE</v>
      </c>
      <c r="CB139" s="36" t="str">
        <f t="shared" si="104"/>
        <v>P6</v>
      </c>
      <c r="CC139" s="37">
        <f t="shared" si="94"/>
        <v>-1</v>
      </c>
      <c r="CD139" s="38"/>
      <c r="CE139" s="38"/>
      <c r="CF139" s="31">
        <f>IF(CB139="-","-",_xlfn.XLOOKUP(CB139,ABNT5101!$B$4:$B$9,ABNT5101!$C$4:$C$9))</f>
        <v>3</v>
      </c>
      <c r="CG139" s="36">
        <f>IF(CB139="-","-",_xlfn.XLOOKUP(CB139,ABNT5101!$B$4:$B$9,ABNT5101!$D$4:$D$9))</f>
        <v>0.6</v>
      </c>
      <c r="CH139" s="31" t="str">
        <f t="shared" si="95"/>
        <v>NÃO ATENDE</v>
      </c>
      <c r="CI139" s="31" t="str">
        <f t="shared" si="96"/>
        <v>NÃO ATENDE</v>
      </c>
      <c r="CJ139" s="31" t="str">
        <f t="shared" si="97"/>
        <v>NÃO ATENDE</v>
      </c>
      <c r="CK139" s="39" t="e">
        <f>_xlfn.XLOOKUP(CL139,'Banco de dados'!$B:$B,'Banco de dados'!$D:$D)</f>
        <v>#N/A</v>
      </c>
      <c r="CL139" s="42"/>
      <c r="CM139" s="39" t="e">
        <f>_xlfn.XLOOKUP(CL139,'Banco de dados'!$B:$B,'Banco de dados'!$E:$E)</f>
        <v>#N/A</v>
      </c>
      <c r="CN139" s="39"/>
      <c r="CO139" s="39" t="e">
        <f>IF(CN139="-","-",_xlfn.XLOOKUP(CN139,'Banco de dados'!$B:$B,'Banco de dados'!$E:$E))</f>
        <v>#N/A</v>
      </c>
      <c r="CP139" s="41">
        <f t="shared" si="98"/>
        <v>1</v>
      </c>
      <c r="CQ139" s="39" t="e">
        <f>_xlfn.XLOOKUP(CL139,'Banco de dados'!$B:$B,'Banco de dados'!$H:$H)</f>
        <v>#N/A</v>
      </c>
      <c r="CR139" s="39" t="e">
        <f t="array" aca="1" ref="CR139" ca="1">_xludf.xlookup(CN139,'Banco de dados'!$B:$B,'Banco de dados'!$H:$H)</f>
        <v>#NAME?</v>
      </c>
      <c r="CS139" s="39" t="e">
        <f t="array" aca="1" ref="CS139" ca="1">_xludf.xlookup(CL139,'Banco de dados'!$B:$B,'Banco de dados'!$F:$F)</f>
        <v>#NAME?</v>
      </c>
      <c r="CT139" s="39" t="e">
        <f t="array" aca="1" ref="CT139" ca="1">_xludf.xlookup(CN139,'Banco de dados'!$B:$B,'Banco de dados'!$F:$F)</f>
        <v>#NAME?</v>
      </c>
      <c r="CU139" s="42"/>
      <c r="CV139" s="42"/>
      <c r="CW139" s="39" t="s">
        <v>204</v>
      </c>
      <c r="CX139" s="42"/>
      <c r="CY139" s="39" t="str">
        <f>IF($CX139="","",VLOOKUP($CX139,'Braços de IP'!$E$9:$I$15,2,0))</f>
        <v/>
      </c>
      <c r="CZ139" s="43" t="str">
        <f>IF($CX139="","",VLOOKUP($CX139,'Braços de IP'!$E$9:$I$15,5,0))</f>
        <v/>
      </c>
      <c r="DA139" s="39"/>
      <c r="DB139" s="39"/>
      <c r="DC139" s="56" t="s">
        <v>250</v>
      </c>
      <c r="DD139" s="39"/>
      <c r="DE139" s="39"/>
      <c r="DF139" s="39"/>
      <c r="DG139" s="44" t="e">
        <f t="shared" si="99"/>
        <v>#N/A</v>
      </c>
      <c r="DH139" s="45">
        <f t="shared" si="100"/>
        <v>100</v>
      </c>
      <c r="DI139" s="44" t="e">
        <f t="shared" si="101"/>
        <v>#N/A</v>
      </c>
      <c r="DJ139" s="46" t="e">
        <f t="shared" si="102"/>
        <v>#N/A</v>
      </c>
      <c r="DK139" s="47" t="s">
        <v>147</v>
      </c>
      <c r="DL139" s="48"/>
      <c r="DM139" s="49"/>
      <c r="DN139" s="23" t="s">
        <v>148</v>
      </c>
      <c r="DO139" s="23"/>
      <c r="DQ139" s="50" t="e">
        <f t="shared" si="103"/>
        <v>#VALUE!</v>
      </c>
    </row>
    <row r="140" spans="1:127" ht="15.75" hidden="1" customHeight="1" x14ac:dyDescent="0.3">
      <c r="B140" s="5"/>
      <c r="C140" s="5"/>
      <c r="D140" s="5"/>
      <c r="E140" s="22" t="s">
        <v>252</v>
      </c>
      <c r="F140" s="22" t="s">
        <v>150</v>
      </c>
      <c r="G140" s="23" t="s">
        <v>253</v>
      </c>
      <c r="H140" s="23">
        <v>-23.329363000000001</v>
      </c>
      <c r="I140" s="23">
        <v>-46.924183999999997</v>
      </c>
      <c r="J140" s="24" t="s">
        <v>139</v>
      </c>
      <c r="K140" s="25"/>
      <c r="L140" s="24" t="s">
        <v>152</v>
      </c>
      <c r="M140" s="24" t="s">
        <v>141</v>
      </c>
      <c r="N140" s="26">
        <v>58</v>
      </c>
      <c r="O140" s="27" t="s">
        <v>142</v>
      </c>
      <c r="P140" s="27" t="s">
        <v>143</v>
      </c>
      <c r="Q140" s="26">
        <f t="shared" si="80"/>
        <v>116</v>
      </c>
      <c r="R140" s="27">
        <v>1</v>
      </c>
      <c r="S140" s="28" t="s">
        <v>153</v>
      </c>
      <c r="T140" s="28">
        <v>6</v>
      </c>
      <c r="U140" s="29"/>
      <c r="V140" s="29"/>
      <c r="W140" s="29"/>
      <c r="X140" s="28" t="s">
        <v>153</v>
      </c>
      <c r="Y140" s="26"/>
      <c r="Z140" s="29"/>
      <c r="AA140" s="30"/>
      <c r="AB140" s="27"/>
      <c r="AC140" s="27"/>
      <c r="AD140" s="27" t="s">
        <v>144</v>
      </c>
      <c r="AE140" s="27" t="s">
        <v>145</v>
      </c>
      <c r="AF140" s="27">
        <v>30</v>
      </c>
      <c r="AG140" s="27">
        <v>7.7</v>
      </c>
      <c r="AH140" s="27">
        <v>1</v>
      </c>
      <c r="AI140" s="27">
        <v>2.7</v>
      </c>
      <c r="AJ140" s="27">
        <v>2</v>
      </c>
      <c r="AK140" s="27">
        <f t="shared" si="81"/>
        <v>-0.70000000000000018</v>
      </c>
      <c r="AL140" s="27" t="s">
        <v>143</v>
      </c>
      <c r="AM140" s="27" t="s">
        <v>143</v>
      </c>
      <c r="AN140" s="27"/>
      <c r="AO140" s="27">
        <f t="shared" si="82"/>
        <v>2</v>
      </c>
      <c r="AP140" s="27"/>
      <c r="AQ140" s="27"/>
      <c r="AR140" s="27"/>
      <c r="AS140" s="27"/>
      <c r="AT140" s="27"/>
      <c r="AU140" s="27"/>
      <c r="AV140" s="27">
        <f t="shared" si="83"/>
        <v>0</v>
      </c>
      <c r="AW140" s="27"/>
      <c r="AX140" s="28">
        <f>VLOOKUP(J140,ABNT5101!$I$3:$J$9,2)</f>
        <v>7.5</v>
      </c>
      <c r="AY140" s="28">
        <f>VLOOKUP(J140,ABNT5101!$I$3:$M$9,5)</f>
        <v>0.18</v>
      </c>
      <c r="AZ140" s="28" t="str">
        <f>_xlfn.XLOOKUP(J140,ABNT5101!I:I,ABNT5101!L:L)</f>
        <v>-</v>
      </c>
      <c r="BA140" s="28">
        <f>_xlfn.XLOOKUP(J140,ABNT5101!$I:$I,ABNT5101!M:M)</f>
        <v>0.18</v>
      </c>
      <c r="BB140" s="28" t="str">
        <f>_xlfn.XLOOKUP(J140,ABNT5101!$I:$I,ABNT5101!N:N)</f>
        <v>-</v>
      </c>
      <c r="BC140" s="28">
        <f>_xlfn.XLOOKUP(J140,ABNT5101!$I:$I,ABNT5101!O:O)</f>
        <v>16</v>
      </c>
      <c r="BD140" s="31" t="str">
        <f t="shared" si="84"/>
        <v>NÃO ATENDE</v>
      </c>
      <c r="BE140" s="32">
        <f t="shared" si="76"/>
        <v>-1</v>
      </c>
      <c r="BF140" s="32">
        <f t="shared" si="77"/>
        <v>-1</v>
      </c>
      <c r="BG140" s="32" t="str">
        <f t="shared" si="85"/>
        <v>-</v>
      </c>
      <c r="BH140" s="34"/>
      <c r="BI140" s="34"/>
      <c r="BJ140" s="34"/>
      <c r="BK140" s="34"/>
      <c r="BL140" s="35"/>
      <c r="BM140" s="34"/>
      <c r="BN140" s="31" t="str">
        <f t="shared" si="86"/>
        <v>NÃO ATENDE</v>
      </c>
      <c r="BO140" s="31" t="str">
        <f t="shared" si="78"/>
        <v>NÃO ATENDE</v>
      </c>
      <c r="BP140" s="31" t="str">
        <f t="shared" si="79"/>
        <v>NÃO ATENDE</v>
      </c>
      <c r="BQ140" s="31" t="str">
        <f t="shared" si="87"/>
        <v>ATENDE</v>
      </c>
      <c r="BR140" s="36" t="str">
        <f t="shared" si="88"/>
        <v>C5</v>
      </c>
      <c r="BS140" s="36" t="str">
        <f t="shared" si="89"/>
        <v>Sem Passeio</v>
      </c>
      <c r="BT140" s="37" t="e">
        <f t="shared" si="90"/>
        <v>#N/A</v>
      </c>
      <c r="BU140" s="34"/>
      <c r="BV140" s="34"/>
      <c r="BW140" s="36" t="e">
        <f>IF(BS140="-","-",_xlfn.XLOOKUP(BS140,ABNT5101!$B$4:$B$9,ABNT5101!$C$4:$C$9))</f>
        <v>#N/A</v>
      </c>
      <c r="BX140" s="36" t="e">
        <f>IF(BS140="-","-",_xlfn.XLOOKUP(BS140,ABNT5101!$B$4:$B$9,ABNT5101!$D$4:$D$9))</f>
        <v>#N/A</v>
      </c>
      <c r="BY140" s="31" t="e">
        <f t="shared" si="91"/>
        <v>#N/A</v>
      </c>
      <c r="BZ140" s="31" t="e">
        <f t="shared" si="92"/>
        <v>#N/A</v>
      </c>
      <c r="CA140" s="31" t="e">
        <f t="shared" si="93"/>
        <v>#N/A</v>
      </c>
      <c r="CB140" s="36" t="str">
        <f t="shared" si="104"/>
        <v>Sem Passeio</v>
      </c>
      <c r="CC140" s="37" t="e">
        <f t="shared" si="94"/>
        <v>#N/A</v>
      </c>
      <c r="CD140" s="38"/>
      <c r="CE140" s="38"/>
      <c r="CF140" s="31" t="e">
        <f>IF(CB140="-","-",_xlfn.XLOOKUP(CB140,ABNT5101!$B$4:$B$9,ABNT5101!$C$4:$C$9))</f>
        <v>#N/A</v>
      </c>
      <c r="CG140" s="36" t="e">
        <f>IF(CB140="-","-",_xlfn.XLOOKUP(CB140,ABNT5101!$B$4:$B$9,ABNT5101!$D$4:$D$9))</f>
        <v>#N/A</v>
      </c>
      <c r="CH140" s="31" t="e">
        <f t="shared" si="95"/>
        <v>#N/A</v>
      </c>
      <c r="CI140" s="31" t="e">
        <f t="shared" si="96"/>
        <v>#N/A</v>
      </c>
      <c r="CJ140" s="31" t="e">
        <f t="shared" si="97"/>
        <v>#N/A</v>
      </c>
      <c r="CK140" s="39" t="e">
        <f>_xlfn.XLOOKUP(CL140,'Banco de dados'!$B:$B,'Banco de dados'!$D:$D)</f>
        <v>#N/A</v>
      </c>
      <c r="CL140" s="42"/>
      <c r="CM140" s="39" t="e">
        <f>_xlfn.XLOOKUP(CL140,'Banco de dados'!$B:$B,'Banco de dados'!$E:$E)</f>
        <v>#N/A</v>
      </c>
      <c r="CN140" s="39"/>
      <c r="CO140" s="39" t="e">
        <f>IF(CN140="-","-",_xlfn.XLOOKUP(CN140,'Banco de dados'!$B:$B,'Banco de dados'!$E:$E))</f>
        <v>#N/A</v>
      </c>
      <c r="CP140" s="41">
        <f t="shared" si="98"/>
        <v>1</v>
      </c>
      <c r="CQ140" s="39" t="e">
        <f>_xlfn.XLOOKUP(CL140,'Banco de dados'!$B:$B,'Banco de dados'!$H:$H)</f>
        <v>#N/A</v>
      </c>
      <c r="CR140" s="39" t="e">
        <f t="array" aca="1" ref="CR140" ca="1">_xludf.xlookup(CN140,'Banco de dados'!$B:$B,'Banco de dados'!$H:$H)</f>
        <v>#NAME?</v>
      </c>
      <c r="CS140" s="39" t="e">
        <f t="array" aca="1" ref="CS140" ca="1">_xludf.xlookup(CL140,'Banco de dados'!$B:$B,'Banco de dados'!$F:$F)</f>
        <v>#NAME?</v>
      </c>
      <c r="CT140" s="39" t="e">
        <f t="array" aca="1" ref="CT140" ca="1">_xludf.xlookup(CN140,'Banco de dados'!$B:$B,'Banco de dados'!$F:$F)</f>
        <v>#NAME?</v>
      </c>
      <c r="CU140" s="42"/>
      <c r="CV140" s="42"/>
      <c r="CW140" s="39" t="s">
        <v>204</v>
      </c>
      <c r="CX140" s="42"/>
      <c r="CY140" s="39" t="str">
        <f>IF($CX140="","",VLOOKUP($CX140,'Braços de IP'!$E$9:$I$15,2,0))</f>
        <v/>
      </c>
      <c r="CZ140" s="43" t="str">
        <f>IF($CX140="","",VLOOKUP($CX140,'Braços de IP'!$E$9:$I$15,5,0))</f>
        <v/>
      </c>
      <c r="DA140" s="39"/>
      <c r="DB140" s="39"/>
      <c r="DC140" s="56" t="s">
        <v>250</v>
      </c>
      <c r="DD140" s="39"/>
      <c r="DE140" s="39"/>
      <c r="DF140" s="39"/>
      <c r="DG140" s="44" t="e">
        <f t="shared" si="99"/>
        <v>#N/A</v>
      </c>
      <c r="DH140" s="45">
        <f t="shared" si="100"/>
        <v>58</v>
      </c>
      <c r="DI140" s="44" t="e">
        <f t="shared" si="101"/>
        <v>#N/A</v>
      </c>
      <c r="DJ140" s="46" t="e">
        <f t="shared" si="102"/>
        <v>#N/A</v>
      </c>
      <c r="DK140" s="47" t="s">
        <v>147</v>
      </c>
      <c r="DL140" s="48"/>
      <c r="DM140" s="49"/>
      <c r="DN140" s="23" t="s">
        <v>148</v>
      </c>
      <c r="DO140" s="23"/>
      <c r="DQ140" s="50" t="e">
        <f t="shared" si="103"/>
        <v>#VALUE!</v>
      </c>
    </row>
    <row r="141" spans="1:127" ht="15.75" hidden="1" customHeight="1" x14ac:dyDescent="0.3">
      <c r="B141" s="5"/>
      <c r="C141" s="5"/>
      <c r="D141" s="5"/>
      <c r="E141" s="22" t="s">
        <v>252</v>
      </c>
      <c r="F141" s="22" t="s">
        <v>150</v>
      </c>
      <c r="G141" s="23" t="s">
        <v>253</v>
      </c>
      <c r="H141" s="23">
        <v>-23.329363000000001</v>
      </c>
      <c r="I141" s="23">
        <v>-46.924183999999997</v>
      </c>
      <c r="J141" s="24" t="s">
        <v>139</v>
      </c>
      <c r="K141" s="25"/>
      <c r="L141" s="24" t="s">
        <v>152</v>
      </c>
      <c r="M141" s="24" t="s">
        <v>141</v>
      </c>
      <c r="N141" s="26">
        <v>58</v>
      </c>
      <c r="O141" s="27" t="s">
        <v>142</v>
      </c>
      <c r="P141" s="27" t="s">
        <v>143</v>
      </c>
      <c r="Q141" s="26">
        <f t="shared" si="80"/>
        <v>116</v>
      </c>
      <c r="R141" s="27">
        <v>1</v>
      </c>
      <c r="S141" s="28" t="s">
        <v>153</v>
      </c>
      <c r="T141" s="28">
        <v>6</v>
      </c>
      <c r="U141" s="29"/>
      <c r="V141" s="29"/>
      <c r="W141" s="29"/>
      <c r="X141" s="28" t="s">
        <v>153</v>
      </c>
      <c r="Y141" s="26"/>
      <c r="Z141" s="29"/>
      <c r="AA141" s="30"/>
      <c r="AB141" s="27"/>
      <c r="AC141" s="27"/>
      <c r="AD141" s="27" t="s">
        <v>144</v>
      </c>
      <c r="AE141" s="27" t="s">
        <v>145</v>
      </c>
      <c r="AF141" s="27">
        <v>30</v>
      </c>
      <c r="AG141" s="27">
        <v>7.7</v>
      </c>
      <c r="AH141" s="27">
        <v>1</v>
      </c>
      <c r="AI141" s="27">
        <v>2.7</v>
      </c>
      <c r="AJ141" s="27">
        <v>2</v>
      </c>
      <c r="AK141" s="27">
        <f t="shared" si="81"/>
        <v>-0.70000000000000018</v>
      </c>
      <c r="AL141" s="27" t="s">
        <v>143</v>
      </c>
      <c r="AM141" s="27" t="s">
        <v>143</v>
      </c>
      <c r="AN141" s="27"/>
      <c r="AO141" s="27">
        <f t="shared" si="82"/>
        <v>2</v>
      </c>
      <c r="AP141" s="27"/>
      <c r="AQ141" s="27"/>
      <c r="AR141" s="27"/>
      <c r="AS141" s="27"/>
      <c r="AT141" s="27"/>
      <c r="AU141" s="27"/>
      <c r="AV141" s="27">
        <f t="shared" si="83"/>
        <v>0</v>
      </c>
      <c r="AW141" s="27"/>
      <c r="AX141" s="28">
        <f>VLOOKUP(J141,ABNT5101!$I$3:$J$9,2)</f>
        <v>7.5</v>
      </c>
      <c r="AY141" s="28">
        <f>VLOOKUP(J141,ABNT5101!$I$3:$M$9,5)</f>
        <v>0.18</v>
      </c>
      <c r="AZ141" s="28" t="str">
        <f>_xlfn.XLOOKUP(J141,ABNT5101!I:I,ABNT5101!L:L)</f>
        <v>-</v>
      </c>
      <c r="BA141" s="28">
        <f>_xlfn.XLOOKUP(J141,ABNT5101!$I:$I,ABNT5101!M:M)</f>
        <v>0.18</v>
      </c>
      <c r="BB141" s="28" t="str">
        <f>_xlfn.XLOOKUP(J141,ABNT5101!$I:$I,ABNT5101!N:N)</f>
        <v>-</v>
      </c>
      <c r="BC141" s="28">
        <f>_xlfn.XLOOKUP(J141,ABNT5101!$I:$I,ABNT5101!O:O)</f>
        <v>16</v>
      </c>
      <c r="BD141" s="31" t="str">
        <f t="shared" si="84"/>
        <v>NÃO ATENDE</v>
      </c>
      <c r="BE141" s="32">
        <f t="shared" si="76"/>
        <v>-1</v>
      </c>
      <c r="BF141" s="32">
        <f t="shared" si="77"/>
        <v>-1</v>
      </c>
      <c r="BG141" s="32" t="str">
        <f t="shared" si="85"/>
        <v>-</v>
      </c>
      <c r="BH141" s="34"/>
      <c r="BI141" s="34"/>
      <c r="BJ141" s="34"/>
      <c r="BK141" s="34"/>
      <c r="BL141" s="35"/>
      <c r="BM141" s="34"/>
      <c r="BN141" s="31" t="str">
        <f t="shared" si="86"/>
        <v>NÃO ATENDE</v>
      </c>
      <c r="BO141" s="31" t="str">
        <f t="shared" si="78"/>
        <v>NÃO ATENDE</v>
      </c>
      <c r="BP141" s="31" t="str">
        <f t="shared" si="79"/>
        <v>NÃO ATENDE</v>
      </c>
      <c r="BQ141" s="31" t="str">
        <f t="shared" si="87"/>
        <v>ATENDE</v>
      </c>
      <c r="BR141" s="36" t="str">
        <f t="shared" si="88"/>
        <v>C5</v>
      </c>
      <c r="BS141" s="36" t="str">
        <f t="shared" si="89"/>
        <v>Sem Passeio</v>
      </c>
      <c r="BT141" s="37" t="e">
        <f t="shared" si="90"/>
        <v>#N/A</v>
      </c>
      <c r="BU141" s="34"/>
      <c r="BV141" s="34"/>
      <c r="BW141" s="36" t="e">
        <f>IF(BS141="-","-",_xlfn.XLOOKUP(BS141,ABNT5101!$B$4:$B$9,ABNT5101!$C$4:$C$9))</f>
        <v>#N/A</v>
      </c>
      <c r="BX141" s="36" t="e">
        <f>IF(BS141="-","-",_xlfn.XLOOKUP(BS141,ABNT5101!$B$4:$B$9,ABNT5101!$D$4:$D$9))</f>
        <v>#N/A</v>
      </c>
      <c r="BY141" s="31" t="e">
        <f t="shared" si="91"/>
        <v>#N/A</v>
      </c>
      <c r="BZ141" s="31" t="e">
        <f t="shared" si="92"/>
        <v>#N/A</v>
      </c>
      <c r="CA141" s="31" t="e">
        <f t="shared" si="93"/>
        <v>#N/A</v>
      </c>
      <c r="CB141" s="36" t="str">
        <f t="shared" si="104"/>
        <v>Sem Passeio</v>
      </c>
      <c r="CC141" s="37" t="e">
        <f t="shared" si="94"/>
        <v>#N/A</v>
      </c>
      <c r="CD141" s="38"/>
      <c r="CE141" s="38"/>
      <c r="CF141" s="31" t="e">
        <f>IF(CB141="-","-",_xlfn.XLOOKUP(CB141,ABNT5101!$B$4:$B$9,ABNT5101!$C$4:$C$9))</f>
        <v>#N/A</v>
      </c>
      <c r="CG141" s="36" t="e">
        <f>IF(CB141="-","-",_xlfn.XLOOKUP(CB141,ABNT5101!$B$4:$B$9,ABNT5101!$D$4:$D$9))</f>
        <v>#N/A</v>
      </c>
      <c r="CH141" s="31" t="e">
        <f t="shared" si="95"/>
        <v>#N/A</v>
      </c>
      <c r="CI141" s="31" t="e">
        <f t="shared" si="96"/>
        <v>#N/A</v>
      </c>
      <c r="CJ141" s="31" t="e">
        <f t="shared" si="97"/>
        <v>#N/A</v>
      </c>
      <c r="CK141" s="39" t="e">
        <f>_xlfn.XLOOKUP(CL141,'Banco de dados'!$B:$B,'Banco de dados'!$D:$D)</f>
        <v>#N/A</v>
      </c>
      <c r="CL141" s="42"/>
      <c r="CM141" s="39" t="e">
        <f>_xlfn.XLOOKUP(CL141,'Banco de dados'!$B:$B,'Banco de dados'!$E:$E)</f>
        <v>#N/A</v>
      </c>
      <c r="CN141" s="39"/>
      <c r="CO141" s="39" t="e">
        <f>IF(CN141="-","-",_xlfn.XLOOKUP(CN141,'Banco de dados'!$B:$B,'Banco de dados'!$E:$E))</f>
        <v>#N/A</v>
      </c>
      <c r="CP141" s="41">
        <f t="shared" si="98"/>
        <v>1</v>
      </c>
      <c r="CQ141" s="39" t="e">
        <f>_xlfn.XLOOKUP(CL141,'Banco de dados'!$B:$B,'Banco de dados'!$H:$H)</f>
        <v>#N/A</v>
      </c>
      <c r="CR141" s="39" t="e">
        <f t="array" aca="1" ref="CR141" ca="1">_xludf.xlookup(CN141,'Banco de dados'!$B:$B,'Banco de dados'!$H:$H)</f>
        <v>#NAME?</v>
      </c>
      <c r="CS141" s="39" t="e">
        <f t="array" aca="1" ref="CS141" ca="1">_xludf.xlookup(CL141,'Banco de dados'!$B:$B,'Banco de dados'!$F:$F)</f>
        <v>#NAME?</v>
      </c>
      <c r="CT141" s="39" t="e">
        <f t="array" aca="1" ref="CT141" ca="1">_xludf.xlookup(CN141,'Banco de dados'!$B:$B,'Banco de dados'!$F:$F)</f>
        <v>#NAME?</v>
      </c>
      <c r="CU141" s="42"/>
      <c r="CV141" s="42"/>
      <c r="CW141" s="39" t="s">
        <v>204</v>
      </c>
      <c r="CX141" s="42"/>
      <c r="CY141" s="39" t="str">
        <f>IF($CX141="","",VLOOKUP($CX141,'Braços de IP'!$E$9:$I$15,2,0))</f>
        <v/>
      </c>
      <c r="CZ141" s="43" t="str">
        <f>IF($CX141="","",VLOOKUP($CX141,'Braços de IP'!$E$9:$I$15,5,0))</f>
        <v/>
      </c>
      <c r="DA141" s="39"/>
      <c r="DB141" s="39"/>
      <c r="DC141" s="56" t="s">
        <v>250</v>
      </c>
      <c r="DD141" s="39"/>
      <c r="DE141" s="39"/>
      <c r="DF141" s="39"/>
      <c r="DG141" s="44" t="e">
        <f t="shared" si="99"/>
        <v>#N/A</v>
      </c>
      <c r="DH141" s="45">
        <f t="shared" si="100"/>
        <v>58</v>
      </c>
      <c r="DI141" s="44" t="e">
        <f t="shared" si="101"/>
        <v>#N/A</v>
      </c>
      <c r="DJ141" s="46" t="e">
        <f t="shared" si="102"/>
        <v>#N/A</v>
      </c>
      <c r="DK141" s="47" t="s">
        <v>147</v>
      </c>
      <c r="DL141" s="48"/>
      <c r="DM141" s="49"/>
      <c r="DN141" s="23" t="s">
        <v>148</v>
      </c>
      <c r="DO141" s="23"/>
      <c r="DQ141" s="50" t="e">
        <f t="shared" si="103"/>
        <v>#VALUE!</v>
      </c>
    </row>
    <row r="142" spans="1:127" ht="15.75" hidden="1" customHeight="1" x14ac:dyDescent="0.3">
      <c r="B142" s="5"/>
      <c r="C142" s="5"/>
      <c r="D142" s="5"/>
      <c r="E142" s="22" t="s">
        <v>252</v>
      </c>
      <c r="F142" s="22" t="s">
        <v>150</v>
      </c>
      <c r="G142" s="23" t="s">
        <v>253</v>
      </c>
      <c r="H142" s="23">
        <v>-23.329363000000001</v>
      </c>
      <c r="I142" s="23">
        <v>-46.924183999999997</v>
      </c>
      <c r="J142" s="24" t="s">
        <v>139</v>
      </c>
      <c r="K142" s="25"/>
      <c r="L142" s="24" t="s">
        <v>152</v>
      </c>
      <c r="M142" s="24" t="s">
        <v>141</v>
      </c>
      <c r="N142" s="26">
        <v>58</v>
      </c>
      <c r="O142" s="27" t="s">
        <v>142</v>
      </c>
      <c r="P142" s="27" t="s">
        <v>143</v>
      </c>
      <c r="Q142" s="26">
        <f t="shared" si="80"/>
        <v>116</v>
      </c>
      <c r="R142" s="27">
        <v>1</v>
      </c>
      <c r="S142" s="28" t="s">
        <v>153</v>
      </c>
      <c r="T142" s="28">
        <v>6</v>
      </c>
      <c r="U142" s="29"/>
      <c r="V142" s="29"/>
      <c r="W142" s="29"/>
      <c r="X142" s="28" t="s">
        <v>153</v>
      </c>
      <c r="Y142" s="26"/>
      <c r="Z142" s="29"/>
      <c r="AA142" s="30"/>
      <c r="AB142" s="27"/>
      <c r="AC142" s="27"/>
      <c r="AD142" s="27" t="s">
        <v>144</v>
      </c>
      <c r="AE142" s="27" t="s">
        <v>145</v>
      </c>
      <c r="AF142" s="27">
        <v>30</v>
      </c>
      <c r="AG142" s="27">
        <v>7.7</v>
      </c>
      <c r="AH142" s="27">
        <v>1</v>
      </c>
      <c r="AI142" s="27">
        <v>2.7</v>
      </c>
      <c r="AJ142" s="27">
        <v>2</v>
      </c>
      <c r="AK142" s="27">
        <f t="shared" si="81"/>
        <v>-0.70000000000000018</v>
      </c>
      <c r="AL142" s="27" t="s">
        <v>143</v>
      </c>
      <c r="AM142" s="27" t="s">
        <v>143</v>
      </c>
      <c r="AN142" s="27"/>
      <c r="AO142" s="27">
        <f t="shared" si="82"/>
        <v>2</v>
      </c>
      <c r="AP142" s="27"/>
      <c r="AQ142" s="27"/>
      <c r="AR142" s="27"/>
      <c r="AS142" s="27"/>
      <c r="AT142" s="27"/>
      <c r="AU142" s="27"/>
      <c r="AV142" s="27">
        <f t="shared" si="83"/>
        <v>0</v>
      </c>
      <c r="AW142" s="27"/>
      <c r="AX142" s="28">
        <f>VLOOKUP(J142,ABNT5101!$I$3:$J$9,2)</f>
        <v>7.5</v>
      </c>
      <c r="AY142" s="28">
        <f>VLOOKUP(J142,ABNT5101!$I$3:$M$9,5)</f>
        <v>0.18</v>
      </c>
      <c r="AZ142" s="28" t="str">
        <f>_xlfn.XLOOKUP(J142,ABNT5101!I:I,ABNT5101!L:L)</f>
        <v>-</v>
      </c>
      <c r="BA142" s="28">
        <f>_xlfn.XLOOKUP(J142,ABNT5101!$I:$I,ABNT5101!M:M)</f>
        <v>0.18</v>
      </c>
      <c r="BB142" s="28" t="str">
        <f>_xlfn.XLOOKUP(J142,ABNT5101!$I:$I,ABNT5101!N:N)</f>
        <v>-</v>
      </c>
      <c r="BC142" s="28">
        <f>_xlfn.XLOOKUP(J142,ABNT5101!$I:$I,ABNT5101!O:O)</f>
        <v>16</v>
      </c>
      <c r="BD142" s="31" t="str">
        <f t="shared" si="84"/>
        <v>NÃO ATENDE</v>
      </c>
      <c r="BE142" s="32">
        <f t="shared" si="76"/>
        <v>-1</v>
      </c>
      <c r="BF142" s="32">
        <f t="shared" si="77"/>
        <v>-1</v>
      </c>
      <c r="BG142" s="32" t="str">
        <f t="shared" si="85"/>
        <v>-</v>
      </c>
      <c r="BH142" s="34"/>
      <c r="BI142" s="34"/>
      <c r="BJ142" s="34"/>
      <c r="BK142" s="34"/>
      <c r="BL142" s="35"/>
      <c r="BM142" s="34"/>
      <c r="BN142" s="31" t="str">
        <f t="shared" si="86"/>
        <v>NÃO ATENDE</v>
      </c>
      <c r="BO142" s="31" t="str">
        <f t="shared" si="78"/>
        <v>NÃO ATENDE</v>
      </c>
      <c r="BP142" s="31" t="str">
        <f t="shared" si="79"/>
        <v>NÃO ATENDE</v>
      </c>
      <c r="BQ142" s="31" t="str">
        <f t="shared" si="87"/>
        <v>ATENDE</v>
      </c>
      <c r="BR142" s="36" t="str">
        <f t="shared" si="88"/>
        <v>C5</v>
      </c>
      <c r="BS142" s="36" t="str">
        <f t="shared" si="89"/>
        <v>Sem Passeio</v>
      </c>
      <c r="BT142" s="37" t="e">
        <f t="shared" si="90"/>
        <v>#N/A</v>
      </c>
      <c r="BU142" s="34"/>
      <c r="BV142" s="34"/>
      <c r="BW142" s="36" t="e">
        <f>IF(BS142="-","-",_xlfn.XLOOKUP(BS142,ABNT5101!$B$4:$B$9,ABNT5101!$C$4:$C$9))</f>
        <v>#N/A</v>
      </c>
      <c r="BX142" s="36" t="e">
        <f>IF(BS142="-","-",_xlfn.XLOOKUP(BS142,ABNT5101!$B$4:$B$9,ABNT5101!$D$4:$D$9))</f>
        <v>#N/A</v>
      </c>
      <c r="BY142" s="31" t="e">
        <f t="shared" si="91"/>
        <v>#N/A</v>
      </c>
      <c r="BZ142" s="31" t="e">
        <f t="shared" si="92"/>
        <v>#N/A</v>
      </c>
      <c r="CA142" s="31" t="e">
        <f t="shared" si="93"/>
        <v>#N/A</v>
      </c>
      <c r="CB142" s="36" t="str">
        <f t="shared" si="104"/>
        <v>Sem Passeio</v>
      </c>
      <c r="CC142" s="37" t="e">
        <f t="shared" si="94"/>
        <v>#N/A</v>
      </c>
      <c r="CD142" s="38"/>
      <c r="CE142" s="38"/>
      <c r="CF142" s="31" t="e">
        <f>IF(CB142="-","-",_xlfn.XLOOKUP(CB142,ABNT5101!$B$4:$B$9,ABNT5101!$C$4:$C$9))</f>
        <v>#N/A</v>
      </c>
      <c r="CG142" s="36" t="e">
        <f>IF(CB142="-","-",_xlfn.XLOOKUP(CB142,ABNT5101!$B$4:$B$9,ABNT5101!$D$4:$D$9))</f>
        <v>#N/A</v>
      </c>
      <c r="CH142" s="31" t="e">
        <f t="shared" si="95"/>
        <v>#N/A</v>
      </c>
      <c r="CI142" s="31" t="e">
        <f t="shared" si="96"/>
        <v>#N/A</v>
      </c>
      <c r="CJ142" s="31" t="e">
        <f t="shared" si="97"/>
        <v>#N/A</v>
      </c>
      <c r="CK142" s="39" t="e">
        <f>_xlfn.XLOOKUP(CL142,'Banco de dados'!$B:$B,'Banco de dados'!$D:$D)</f>
        <v>#N/A</v>
      </c>
      <c r="CL142" s="42"/>
      <c r="CM142" s="39" t="e">
        <f>_xlfn.XLOOKUP(CL142,'Banco de dados'!$B:$B,'Banco de dados'!$E:$E)</f>
        <v>#N/A</v>
      </c>
      <c r="CN142" s="39"/>
      <c r="CO142" s="39" t="e">
        <f>IF(CN142="-","-",_xlfn.XLOOKUP(CN142,'Banco de dados'!$B:$B,'Banco de dados'!$E:$E))</f>
        <v>#N/A</v>
      </c>
      <c r="CP142" s="41">
        <f t="shared" si="98"/>
        <v>1</v>
      </c>
      <c r="CQ142" s="39" t="e">
        <f>_xlfn.XLOOKUP(CL142,'Banco de dados'!$B:$B,'Banco de dados'!$H:$H)</f>
        <v>#N/A</v>
      </c>
      <c r="CR142" s="39" t="e">
        <f t="array" aca="1" ref="CR142" ca="1">_xludf.xlookup(CN142,'Banco de dados'!$B:$B,'Banco de dados'!$H:$H)</f>
        <v>#NAME?</v>
      </c>
      <c r="CS142" s="39" t="e">
        <f t="array" aca="1" ref="CS142" ca="1">_xludf.xlookup(CL142,'Banco de dados'!$B:$B,'Banco de dados'!$F:$F)</f>
        <v>#NAME?</v>
      </c>
      <c r="CT142" s="39" t="e">
        <f t="array" aca="1" ref="CT142" ca="1">_xludf.xlookup(CN142,'Banco de dados'!$B:$B,'Banco de dados'!$F:$F)</f>
        <v>#NAME?</v>
      </c>
      <c r="CU142" s="42"/>
      <c r="CV142" s="42"/>
      <c r="CW142" s="39" t="s">
        <v>204</v>
      </c>
      <c r="CX142" s="42"/>
      <c r="CY142" s="39" t="str">
        <f>IF($CX142="","",VLOOKUP($CX142,'Braços de IP'!$E$9:$I$15,2,0))</f>
        <v/>
      </c>
      <c r="CZ142" s="43" t="str">
        <f>IF($CX142="","",VLOOKUP($CX142,'Braços de IP'!$E$9:$I$15,5,0))</f>
        <v/>
      </c>
      <c r="DA142" s="39"/>
      <c r="DB142" s="39"/>
      <c r="DC142" s="56" t="s">
        <v>250</v>
      </c>
      <c r="DD142" s="39"/>
      <c r="DE142" s="39"/>
      <c r="DF142" s="39"/>
      <c r="DG142" s="44" t="e">
        <f t="shared" si="99"/>
        <v>#N/A</v>
      </c>
      <c r="DH142" s="45">
        <f t="shared" si="100"/>
        <v>58</v>
      </c>
      <c r="DI142" s="44" t="e">
        <f t="shared" si="101"/>
        <v>#N/A</v>
      </c>
      <c r="DJ142" s="46" t="e">
        <f t="shared" si="102"/>
        <v>#N/A</v>
      </c>
      <c r="DK142" s="47" t="s">
        <v>147</v>
      </c>
      <c r="DL142" s="48"/>
      <c r="DM142" s="49"/>
      <c r="DN142" s="23" t="s">
        <v>148</v>
      </c>
      <c r="DO142" s="23"/>
      <c r="DP142" s="5"/>
      <c r="DQ142" s="50" t="e">
        <f t="shared" si="103"/>
        <v>#VALUE!</v>
      </c>
      <c r="DR142" s="5"/>
      <c r="DS142" s="5"/>
      <c r="DT142" s="5"/>
      <c r="DU142" s="5"/>
      <c r="DV142" s="5"/>
      <c r="DW142" s="5"/>
    </row>
    <row r="143" spans="1:127" ht="15.75" hidden="1" customHeight="1" x14ac:dyDescent="0.3">
      <c r="B143" s="5"/>
      <c r="C143" s="5"/>
      <c r="D143" s="5"/>
      <c r="E143" s="22" t="s">
        <v>254</v>
      </c>
      <c r="F143" s="22" t="s">
        <v>164</v>
      </c>
      <c r="G143" s="23" t="s">
        <v>255</v>
      </c>
      <c r="H143" s="23">
        <v>-23.384927999999999</v>
      </c>
      <c r="I143" s="23">
        <v>-46.859000000000002</v>
      </c>
      <c r="J143" s="24" t="s">
        <v>160</v>
      </c>
      <c r="K143" s="25"/>
      <c r="L143" s="24" t="s">
        <v>140</v>
      </c>
      <c r="M143" s="24" t="s">
        <v>141</v>
      </c>
      <c r="N143" s="26">
        <v>60</v>
      </c>
      <c r="O143" s="27" t="s">
        <v>142</v>
      </c>
      <c r="P143" s="27" t="s">
        <v>143</v>
      </c>
      <c r="Q143" s="26">
        <f t="shared" si="80"/>
        <v>120</v>
      </c>
      <c r="R143" s="27">
        <v>1</v>
      </c>
      <c r="S143" s="28">
        <v>2</v>
      </c>
      <c r="T143" s="28">
        <v>5</v>
      </c>
      <c r="U143" s="23"/>
      <c r="V143" s="23"/>
      <c r="W143" s="29"/>
      <c r="X143" s="28" t="s">
        <v>153</v>
      </c>
      <c r="Y143" s="26"/>
      <c r="Z143" s="27"/>
      <c r="AA143" s="27"/>
      <c r="AB143" s="27"/>
      <c r="AC143" s="27"/>
      <c r="AD143" s="27" t="s">
        <v>144</v>
      </c>
      <c r="AE143" s="27" t="s">
        <v>145</v>
      </c>
      <c r="AF143" s="27">
        <v>29.6</v>
      </c>
      <c r="AG143" s="27">
        <v>8.1999999999999993</v>
      </c>
      <c r="AH143" s="23">
        <v>1</v>
      </c>
      <c r="AI143" s="27">
        <v>0.35</v>
      </c>
      <c r="AJ143" s="27">
        <v>2.2999999999999998</v>
      </c>
      <c r="AK143" s="27">
        <f t="shared" si="81"/>
        <v>1.9499999999999997</v>
      </c>
      <c r="AL143" s="27" t="s">
        <v>143</v>
      </c>
      <c r="AM143" s="27" t="s">
        <v>143</v>
      </c>
      <c r="AN143" s="27"/>
      <c r="AO143" s="27">
        <f t="shared" si="82"/>
        <v>2</v>
      </c>
      <c r="AP143" s="27"/>
      <c r="AQ143" s="27"/>
      <c r="AR143" s="27"/>
      <c r="AS143" s="27"/>
      <c r="AT143" s="27"/>
      <c r="AU143" s="27"/>
      <c r="AV143" s="27">
        <f t="shared" si="83"/>
        <v>0</v>
      </c>
      <c r="AW143" s="27"/>
      <c r="AX143" s="28">
        <f>VLOOKUP(J143,ABNT5101!$I$3:$J$9,2)</f>
        <v>10</v>
      </c>
      <c r="AY143" s="28">
        <f>VLOOKUP(J143,ABNT5101!$I$3:$M$9,5)</f>
        <v>0.18</v>
      </c>
      <c r="AZ143" s="28" t="str">
        <f>_xlfn.XLOOKUP(J143,ABNT5101!I:I,ABNT5101!L:L)</f>
        <v>-</v>
      </c>
      <c r="BA143" s="28">
        <f>_xlfn.XLOOKUP(J143,ABNT5101!$I:$I,ABNT5101!M:M)</f>
        <v>0.18</v>
      </c>
      <c r="BB143" s="28" t="str">
        <f>_xlfn.XLOOKUP(J143,ABNT5101!$I:$I,ABNT5101!N:N)</f>
        <v>-</v>
      </c>
      <c r="BC143" s="28">
        <f>_xlfn.XLOOKUP(J143,ABNT5101!$I:$I,ABNT5101!O:O)</f>
        <v>16</v>
      </c>
      <c r="BD143" s="31" t="str">
        <f t="shared" si="84"/>
        <v>NÃO ATENDE</v>
      </c>
      <c r="BE143" s="32">
        <f t="shared" si="76"/>
        <v>-1</v>
      </c>
      <c r="BF143" s="32">
        <f t="shared" si="77"/>
        <v>-1</v>
      </c>
      <c r="BG143" s="32" t="str">
        <f t="shared" si="85"/>
        <v>-</v>
      </c>
      <c r="BH143" s="34"/>
      <c r="BI143" s="34"/>
      <c r="BJ143" s="34"/>
      <c r="BK143" s="34"/>
      <c r="BL143" s="35"/>
      <c r="BM143" s="34"/>
      <c r="BN143" s="31" t="str">
        <f t="shared" si="86"/>
        <v>NÃO ATENDE</v>
      </c>
      <c r="BO143" s="31" t="str">
        <f t="shared" si="78"/>
        <v>NÃO ATENDE</v>
      </c>
      <c r="BP143" s="31" t="str">
        <f t="shared" si="79"/>
        <v>NÃO ATENDE</v>
      </c>
      <c r="BQ143" s="31" t="str">
        <f t="shared" si="87"/>
        <v>ATENDE</v>
      </c>
      <c r="BR143" s="36" t="str">
        <f t="shared" si="88"/>
        <v>C4</v>
      </c>
      <c r="BS143" s="36" t="str">
        <f t="shared" si="89"/>
        <v>P6</v>
      </c>
      <c r="BT143" s="37">
        <f t="shared" si="90"/>
        <v>-1</v>
      </c>
      <c r="BU143" s="34"/>
      <c r="BV143" s="34"/>
      <c r="BW143" s="36">
        <f>IF(BS143="-","-",_xlfn.XLOOKUP(BS143,ABNT5101!$B$4:$B$9,ABNT5101!$C$4:$C$9))</f>
        <v>3</v>
      </c>
      <c r="BX143" s="36">
        <f>IF(BS143="-","-",_xlfn.XLOOKUP(BS143,ABNT5101!$B$4:$B$9,ABNT5101!$D$4:$D$9))</f>
        <v>0.6</v>
      </c>
      <c r="BY143" s="31" t="str">
        <f t="shared" si="91"/>
        <v>NÃO ATENDE</v>
      </c>
      <c r="BZ143" s="31" t="str">
        <f t="shared" si="92"/>
        <v>NÃO ATENDE</v>
      </c>
      <c r="CA143" s="31" t="str">
        <f t="shared" si="93"/>
        <v>NÃO ATENDE</v>
      </c>
      <c r="CB143" s="36" t="str">
        <f t="shared" ref="CB143:CB160" si="105">BS143</f>
        <v>P6</v>
      </c>
      <c r="CC143" s="37">
        <f t="shared" si="94"/>
        <v>-1</v>
      </c>
      <c r="CD143" s="38"/>
      <c r="CE143" s="38"/>
      <c r="CF143" s="31">
        <f>IF(CB143="-","-",_xlfn.XLOOKUP(CB143,ABNT5101!$B$4:$B$9,ABNT5101!$C$4:$C$9))</f>
        <v>3</v>
      </c>
      <c r="CG143" s="36">
        <f>IF(CB143="-","-",_xlfn.XLOOKUP(CB143,ABNT5101!$B$4:$B$9,ABNT5101!$D$4:$D$9))</f>
        <v>0.6</v>
      </c>
      <c r="CH143" s="31" t="str">
        <f t="shared" si="95"/>
        <v>NÃO ATENDE</v>
      </c>
      <c r="CI143" s="31" t="str">
        <f t="shared" si="96"/>
        <v>NÃO ATENDE</v>
      </c>
      <c r="CJ143" s="31" t="str">
        <f t="shared" si="97"/>
        <v>NÃO ATENDE</v>
      </c>
      <c r="CK143" s="39" t="e">
        <f>_xlfn.XLOOKUP(CL143,'Banco de dados'!$B:$B,'Banco de dados'!$D:$D)</f>
        <v>#N/A</v>
      </c>
      <c r="CL143" s="42"/>
      <c r="CM143" s="39" t="e">
        <f>_xlfn.XLOOKUP(CL143,'Banco de dados'!$B:$B,'Banco de dados'!$E:$E)</f>
        <v>#N/A</v>
      </c>
      <c r="CN143" s="39"/>
      <c r="CO143" s="39" t="e">
        <f>IF(CN143="-","-",_xlfn.XLOOKUP(CN143,'Banco de dados'!$B:$B,'Banco de dados'!$E:$E))</f>
        <v>#N/A</v>
      </c>
      <c r="CP143" s="41">
        <f t="shared" si="98"/>
        <v>1</v>
      </c>
      <c r="CQ143" s="39" t="e">
        <f>_xlfn.XLOOKUP(CL143,'Banco de dados'!$B:$B,'Banco de dados'!$H:$H)</f>
        <v>#N/A</v>
      </c>
      <c r="CR143" s="39" t="e">
        <f t="array" aca="1" ref="CR143" ca="1">_xludf.xlookup(CN143,'Banco de dados'!$B:$B,'Banco de dados'!$H:$H)</f>
        <v>#NAME?</v>
      </c>
      <c r="CS143" s="39" t="e">
        <f t="array" aca="1" ref="CS143" ca="1">_xludf.xlookup(CL143,'Banco de dados'!$B:$B,'Banco de dados'!$F:$F)</f>
        <v>#NAME?</v>
      </c>
      <c r="CT143" s="39" t="e">
        <f t="array" aca="1" ref="CT143" ca="1">_xludf.xlookup(CN143,'Banco de dados'!$B:$B,'Banco de dados'!$F:$F)</f>
        <v>#NAME?</v>
      </c>
      <c r="CU143" s="42"/>
      <c r="CV143" s="42"/>
      <c r="CW143" s="39" t="str">
        <f>IF(AJ143=0.5,"Suporte",IF(AND(AJ143&gt;='Braços de IP'!$B$9,AJ143&lt;='Braços de IP'!$D$9),'Braços de IP'!$E$9,IF(AND(AJ143&gt;='Braços de IP'!$B$10,AJ143&lt;='Braços de IP'!$D$10),'Braços de IP'!$E$10,IF(AND(AJ143&gt;='Braços de IP'!$B$11,AJ143&lt;='Braços de IP'!$D$11),'Braços de IP'!$E$11,IF(AND(AJ143&gt;='Braços de IP'!$B$12,AJ143&lt;='Braços de IP'!$D$12),'Braços de IP'!$E$12,IF(AND(AJ143&gt;='Braços de IP'!$B$13,AJ143&lt;='Braços de IP'!$D$13),'Braços de IP'!$E$13,IF(AND(AJ143&gt;='Braços de IP'!$B$14,AJ143&lt;='Braços de IP'!$D$14),'Braços de IP'!$E$14,"ERRO")))))))</f>
        <v>Médio II</v>
      </c>
      <c r="CX143" s="42"/>
      <c r="CY143" s="39" t="str">
        <f>IF($CX143="","",VLOOKUP($CX143,'Braços de IP'!$E$9:$I$15,2,0))</f>
        <v/>
      </c>
      <c r="CZ143" s="43" t="str">
        <f>IF($CX143="","",VLOOKUP($CX143,'Braços de IP'!$E$9:$I$15,5,0))</f>
        <v/>
      </c>
      <c r="DA143" s="39"/>
      <c r="DB143" s="39"/>
      <c r="DC143" s="39"/>
      <c r="DD143" s="39"/>
      <c r="DE143" s="39"/>
      <c r="DF143" s="39"/>
      <c r="DG143" s="44" t="e">
        <f t="shared" si="99"/>
        <v>#N/A</v>
      </c>
      <c r="DH143" s="45">
        <f t="shared" si="100"/>
        <v>60</v>
      </c>
      <c r="DI143" s="44" t="e">
        <f t="shared" si="101"/>
        <v>#N/A</v>
      </c>
      <c r="DJ143" s="46" t="e">
        <f t="shared" si="102"/>
        <v>#N/A</v>
      </c>
      <c r="DK143" s="47" t="s">
        <v>147</v>
      </c>
      <c r="DL143" s="48"/>
      <c r="DM143" s="49"/>
      <c r="DN143" s="23" t="s">
        <v>148</v>
      </c>
      <c r="DO143" s="23"/>
      <c r="DP143" s="5"/>
      <c r="DQ143" s="50" t="e">
        <f t="shared" si="103"/>
        <v>#VALUE!</v>
      </c>
      <c r="DR143" s="5"/>
      <c r="DS143" s="5"/>
      <c r="DT143" s="5"/>
      <c r="DU143" s="5"/>
      <c r="DV143" s="5"/>
      <c r="DW143" s="5"/>
    </row>
    <row r="144" spans="1:127" ht="15.75" hidden="1" customHeight="1" x14ac:dyDescent="0.3">
      <c r="B144" s="5"/>
      <c r="C144" s="5"/>
      <c r="D144" s="5"/>
      <c r="E144" s="22" t="s">
        <v>254</v>
      </c>
      <c r="F144" s="22" t="s">
        <v>164</v>
      </c>
      <c r="G144" s="23" t="s">
        <v>255</v>
      </c>
      <c r="H144" s="23">
        <v>-23.384927999999999</v>
      </c>
      <c r="I144" s="23">
        <v>-46.859000000000002</v>
      </c>
      <c r="J144" s="24" t="s">
        <v>160</v>
      </c>
      <c r="K144" s="25"/>
      <c r="L144" s="24" t="s">
        <v>140</v>
      </c>
      <c r="M144" s="24" t="s">
        <v>141</v>
      </c>
      <c r="N144" s="26">
        <v>60</v>
      </c>
      <c r="O144" s="27" t="s">
        <v>142</v>
      </c>
      <c r="P144" s="27" t="s">
        <v>143</v>
      </c>
      <c r="Q144" s="26">
        <f t="shared" si="80"/>
        <v>120</v>
      </c>
      <c r="R144" s="27">
        <v>1</v>
      </c>
      <c r="S144" s="28">
        <v>2</v>
      </c>
      <c r="T144" s="28">
        <v>5</v>
      </c>
      <c r="U144" s="23"/>
      <c r="V144" s="23"/>
      <c r="W144" s="29"/>
      <c r="X144" s="28" t="s">
        <v>153</v>
      </c>
      <c r="Y144" s="26"/>
      <c r="Z144" s="27"/>
      <c r="AA144" s="27"/>
      <c r="AB144" s="27"/>
      <c r="AC144" s="27"/>
      <c r="AD144" s="27" t="s">
        <v>144</v>
      </c>
      <c r="AE144" s="27" t="s">
        <v>145</v>
      </c>
      <c r="AF144" s="27">
        <v>29.6</v>
      </c>
      <c r="AG144" s="27">
        <v>8.1999999999999993</v>
      </c>
      <c r="AH144" s="23">
        <v>1</v>
      </c>
      <c r="AI144" s="27">
        <v>0.35</v>
      </c>
      <c r="AJ144" s="27">
        <v>2.2999999999999998</v>
      </c>
      <c r="AK144" s="27">
        <f t="shared" si="81"/>
        <v>1.9499999999999997</v>
      </c>
      <c r="AL144" s="27" t="s">
        <v>143</v>
      </c>
      <c r="AM144" s="27" t="s">
        <v>143</v>
      </c>
      <c r="AN144" s="27"/>
      <c r="AO144" s="27">
        <f t="shared" si="82"/>
        <v>2</v>
      </c>
      <c r="AP144" s="27"/>
      <c r="AQ144" s="27"/>
      <c r="AR144" s="27"/>
      <c r="AS144" s="27"/>
      <c r="AT144" s="27"/>
      <c r="AU144" s="27"/>
      <c r="AV144" s="27">
        <f t="shared" si="83"/>
        <v>0</v>
      </c>
      <c r="AW144" s="27"/>
      <c r="AX144" s="28">
        <f>VLOOKUP(J144,ABNT5101!$I$3:$J$9,2)</f>
        <v>10</v>
      </c>
      <c r="AY144" s="28">
        <f>VLOOKUP(J144,ABNT5101!$I$3:$M$9,5)</f>
        <v>0.18</v>
      </c>
      <c r="AZ144" s="28" t="str">
        <f>_xlfn.XLOOKUP(J144,ABNT5101!I:I,ABNT5101!L:L)</f>
        <v>-</v>
      </c>
      <c r="BA144" s="28">
        <f>_xlfn.XLOOKUP(J144,ABNT5101!$I:$I,ABNT5101!M:M)</f>
        <v>0.18</v>
      </c>
      <c r="BB144" s="28" t="str">
        <f>_xlfn.XLOOKUP(J144,ABNT5101!$I:$I,ABNT5101!N:N)</f>
        <v>-</v>
      </c>
      <c r="BC144" s="28">
        <f>_xlfn.XLOOKUP(J144,ABNT5101!$I:$I,ABNT5101!O:O)</f>
        <v>16</v>
      </c>
      <c r="BD144" s="31" t="str">
        <f t="shared" si="84"/>
        <v>NÃO ATENDE</v>
      </c>
      <c r="BE144" s="32">
        <f t="shared" ref="BE144:BE160" si="106">BH144/AX144-1</f>
        <v>-1</v>
      </c>
      <c r="BF144" s="32">
        <f t="shared" ref="BF144:BF160" si="107">BI144/AY144-1</f>
        <v>-1</v>
      </c>
      <c r="BG144" s="32" t="str">
        <f t="shared" si="85"/>
        <v>-</v>
      </c>
      <c r="BH144" s="34"/>
      <c r="BI144" s="34"/>
      <c r="BJ144" s="34"/>
      <c r="BK144" s="34"/>
      <c r="BL144" s="35"/>
      <c r="BM144" s="34"/>
      <c r="BN144" s="31" t="str">
        <f t="shared" si="86"/>
        <v>NÃO ATENDE</v>
      </c>
      <c r="BO144" s="31" t="str">
        <f t="shared" ref="BO144:BO160" si="108">IF(BH144&gt;=AX144,"ATENDE",IF(BH144&gt;=0.99*AX144,"ATENDIMENTO LIMIAR","NÃO ATENDE"))</f>
        <v>NÃO ATENDE</v>
      </c>
      <c r="BP144" s="31" t="str">
        <f t="shared" ref="BP144:BP160" si="109">IF(BI144&gt;=AY144,"ATENDE",IF(BI144&gt;=(AY144-0.02),"ATENDIMENTO LIMIAR","NÃO ATENDE"))</f>
        <v>NÃO ATENDE</v>
      </c>
      <c r="BQ144" s="31" t="str">
        <f t="shared" si="87"/>
        <v>ATENDE</v>
      </c>
      <c r="BR144" s="36" t="str">
        <f t="shared" si="88"/>
        <v>C4</v>
      </c>
      <c r="BS144" s="36" t="str">
        <f t="shared" si="89"/>
        <v>P6</v>
      </c>
      <c r="BT144" s="37">
        <f t="shared" si="90"/>
        <v>-1</v>
      </c>
      <c r="BU144" s="34"/>
      <c r="BV144" s="34"/>
      <c r="BW144" s="36">
        <f>IF(BS144="-","-",_xlfn.XLOOKUP(BS144,ABNT5101!$B$4:$B$9,ABNT5101!$C$4:$C$9))</f>
        <v>3</v>
      </c>
      <c r="BX144" s="36">
        <f>IF(BS144="-","-",_xlfn.XLOOKUP(BS144,ABNT5101!$B$4:$B$9,ABNT5101!$D$4:$D$9))</f>
        <v>0.6</v>
      </c>
      <c r="BY144" s="31" t="str">
        <f t="shared" si="91"/>
        <v>NÃO ATENDE</v>
      </c>
      <c r="BZ144" s="31" t="str">
        <f t="shared" si="92"/>
        <v>NÃO ATENDE</v>
      </c>
      <c r="CA144" s="31" t="str">
        <f t="shared" si="93"/>
        <v>NÃO ATENDE</v>
      </c>
      <c r="CB144" s="36" t="str">
        <f t="shared" si="105"/>
        <v>P6</v>
      </c>
      <c r="CC144" s="37">
        <f t="shared" si="94"/>
        <v>-1</v>
      </c>
      <c r="CD144" s="38"/>
      <c r="CE144" s="38"/>
      <c r="CF144" s="31">
        <f>IF(CB144="-","-",_xlfn.XLOOKUP(CB144,ABNT5101!$B$4:$B$9,ABNT5101!$C$4:$C$9))</f>
        <v>3</v>
      </c>
      <c r="CG144" s="36">
        <f>IF(CB144="-","-",_xlfn.XLOOKUP(CB144,ABNT5101!$B$4:$B$9,ABNT5101!$D$4:$D$9))</f>
        <v>0.6</v>
      </c>
      <c r="CH144" s="31" t="str">
        <f t="shared" si="95"/>
        <v>NÃO ATENDE</v>
      </c>
      <c r="CI144" s="31" t="str">
        <f t="shared" si="96"/>
        <v>NÃO ATENDE</v>
      </c>
      <c r="CJ144" s="31" t="str">
        <f t="shared" si="97"/>
        <v>NÃO ATENDE</v>
      </c>
      <c r="CK144" s="39" t="e">
        <f>_xlfn.XLOOKUP(CL144,'Banco de dados'!$B:$B,'Banco de dados'!$D:$D)</f>
        <v>#N/A</v>
      </c>
      <c r="CL144" s="42"/>
      <c r="CM144" s="39" t="e">
        <f>_xlfn.XLOOKUP(CL144,'Banco de dados'!$B:$B,'Banco de dados'!$E:$E)</f>
        <v>#N/A</v>
      </c>
      <c r="CN144" s="39"/>
      <c r="CO144" s="39" t="e">
        <f>IF(CN144="-","-",_xlfn.XLOOKUP(CN144,'Banco de dados'!$B:$B,'Banco de dados'!$E:$E))</f>
        <v>#N/A</v>
      </c>
      <c r="CP144" s="41">
        <f t="shared" si="98"/>
        <v>1</v>
      </c>
      <c r="CQ144" s="39" t="e">
        <f>_xlfn.XLOOKUP(CL144,'Banco de dados'!$B:$B,'Banco de dados'!$H:$H)</f>
        <v>#N/A</v>
      </c>
      <c r="CR144" s="39" t="e">
        <f t="array" aca="1" ref="CR144" ca="1">_xludf.xlookup(CN144,'Banco de dados'!$B:$B,'Banco de dados'!$H:$H)</f>
        <v>#NAME?</v>
      </c>
      <c r="CS144" s="39" t="e">
        <f t="array" aca="1" ref="CS144" ca="1">_xludf.xlookup(CL144,'Banco de dados'!$B:$B,'Banco de dados'!$F:$F)</f>
        <v>#NAME?</v>
      </c>
      <c r="CT144" s="39" t="e">
        <f t="array" aca="1" ref="CT144" ca="1">_xludf.xlookup(CN144,'Banco de dados'!$B:$B,'Banco de dados'!$F:$F)</f>
        <v>#NAME?</v>
      </c>
      <c r="CU144" s="42"/>
      <c r="CV144" s="42"/>
      <c r="CW144" s="39" t="str">
        <f>IF(AJ144=0.5,"Suporte",IF(AND(AJ144&gt;='Braços de IP'!$B$9,AJ144&lt;='Braços de IP'!$D$9),'Braços de IP'!$E$9,IF(AND(AJ144&gt;='Braços de IP'!$B$10,AJ144&lt;='Braços de IP'!$D$10),'Braços de IP'!$E$10,IF(AND(AJ144&gt;='Braços de IP'!$B$11,AJ144&lt;='Braços de IP'!$D$11),'Braços de IP'!$E$11,IF(AND(AJ144&gt;='Braços de IP'!$B$12,AJ144&lt;='Braços de IP'!$D$12),'Braços de IP'!$E$12,IF(AND(AJ144&gt;='Braços de IP'!$B$13,AJ144&lt;='Braços de IP'!$D$13),'Braços de IP'!$E$13,IF(AND(AJ144&gt;='Braços de IP'!$B$14,AJ144&lt;='Braços de IP'!$D$14),'Braços de IP'!$E$14,"ERRO")))))))</f>
        <v>Médio II</v>
      </c>
      <c r="CX144" s="42"/>
      <c r="CY144" s="39" t="str">
        <f>IF($CX144="","",VLOOKUP($CX144,'Braços de IP'!$E$9:$I$15,2,0))</f>
        <v/>
      </c>
      <c r="CZ144" s="43" t="str">
        <f>IF($CX144="","",VLOOKUP($CX144,'Braços de IP'!$E$9:$I$15,5,0))</f>
        <v/>
      </c>
      <c r="DA144" s="39"/>
      <c r="DB144" s="39"/>
      <c r="DC144" s="39"/>
      <c r="DD144" s="39"/>
      <c r="DE144" s="39"/>
      <c r="DF144" s="39"/>
      <c r="DG144" s="44" t="e">
        <f t="shared" si="99"/>
        <v>#N/A</v>
      </c>
      <c r="DH144" s="45">
        <f t="shared" si="100"/>
        <v>60</v>
      </c>
      <c r="DI144" s="44" t="e">
        <f t="shared" si="101"/>
        <v>#N/A</v>
      </c>
      <c r="DJ144" s="46" t="e">
        <f t="shared" si="102"/>
        <v>#N/A</v>
      </c>
      <c r="DK144" s="47" t="s">
        <v>147</v>
      </c>
      <c r="DL144" s="48"/>
      <c r="DM144" s="49"/>
      <c r="DN144" s="23" t="s">
        <v>148</v>
      </c>
      <c r="DO144" s="23"/>
      <c r="DP144" s="5"/>
      <c r="DQ144" s="50" t="e">
        <f t="shared" si="103"/>
        <v>#VALUE!</v>
      </c>
      <c r="DR144" s="5"/>
      <c r="DS144" s="5"/>
      <c r="DT144" s="5"/>
      <c r="DU144" s="5"/>
      <c r="DV144" s="5"/>
      <c r="DW144" s="5"/>
    </row>
    <row r="145" spans="1:127" ht="15.75" hidden="1" customHeight="1" x14ac:dyDescent="0.3">
      <c r="B145" s="5"/>
      <c r="C145" s="5"/>
      <c r="D145" s="5"/>
      <c r="E145" s="22" t="s">
        <v>254</v>
      </c>
      <c r="F145" s="22" t="s">
        <v>164</v>
      </c>
      <c r="G145" s="23" t="s">
        <v>255</v>
      </c>
      <c r="H145" s="23">
        <v>-23.384927999999999</v>
      </c>
      <c r="I145" s="23">
        <v>-46.859000000000002</v>
      </c>
      <c r="J145" s="24" t="s">
        <v>160</v>
      </c>
      <c r="K145" s="25"/>
      <c r="L145" s="24" t="s">
        <v>140</v>
      </c>
      <c r="M145" s="24" t="s">
        <v>141</v>
      </c>
      <c r="N145" s="26">
        <v>60</v>
      </c>
      <c r="O145" s="27" t="s">
        <v>142</v>
      </c>
      <c r="P145" s="27" t="s">
        <v>143</v>
      </c>
      <c r="Q145" s="26">
        <f t="shared" si="80"/>
        <v>120</v>
      </c>
      <c r="R145" s="27">
        <v>1</v>
      </c>
      <c r="S145" s="28">
        <v>2</v>
      </c>
      <c r="T145" s="28">
        <v>5</v>
      </c>
      <c r="U145" s="23"/>
      <c r="V145" s="23"/>
      <c r="W145" s="29"/>
      <c r="X145" s="28" t="s">
        <v>153</v>
      </c>
      <c r="Y145" s="26"/>
      <c r="Z145" s="27"/>
      <c r="AA145" s="27"/>
      <c r="AB145" s="27"/>
      <c r="AC145" s="27"/>
      <c r="AD145" s="27" t="s">
        <v>144</v>
      </c>
      <c r="AE145" s="27" t="s">
        <v>145</v>
      </c>
      <c r="AF145" s="27">
        <v>29.6</v>
      </c>
      <c r="AG145" s="27">
        <v>8.1999999999999993</v>
      </c>
      <c r="AH145" s="23">
        <v>1</v>
      </c>
      <c r="AI145" s="27">
        <v>0.35</v>
      </c>
      <c r="AJ145" s="27">
        <v>2.2999999999999998</v>
      </c>
      <c r="AK145" s="27">
        <f t="shared" si="81"/>
        <v>1.9499999999999997</v>
      </c>
      <c r="AL145" s="27" t="s">
        <v>143</v>
      </c>
      <c r="AM145" s="27" t="s">
        <v>143</v>
      </c>
      <c r="AN145" s="27"/>
      <c r="AO145" s="27">
        <f t="shared" si="82"/>
        <v>2</v>
      </c>
      <c r="AP145" s="27"/>
      <c r="AQ145" s="27"/>
      <c r="AR145" s="27"/>
      <c r="AS145" s="27"/>
      <c r="AT145" s="27"/>
      <c r="AU145" s="27"/>
      <c r="AV145" s="27">
        <f t="shared" si="83"/>
        <v>0</v>
      </c>
      <c r="AW145" s="27"/>
      <c r="AX145" s="28">
        <f>VLOOKUP(J145,ABNT5101!$I$3:$J$9,2)</f>
        <v>10</v>
      </c>
      <c r="AY145" s="28">
        <f>VLOOKUP(J145,ABNT5101!$I$3:$M$9,5)</f>
        <v>0.18</v>
      </c>
      <c r="AZ145" s="28" t="str">
        <f>_xlfn.XLOOKUP(J145,ABNT5101!I:I,ABNT5101!L:L)</f>
        <v>-</v>
      </c>
      <c r="BA145" s="28">
        <f>_xlfn.XLOOKUP(J145,ABNT5101!$I:$I,ABNT5101!M:M)</f>
        <v>0.18</v>
      </c>
      <c r="BB145" s="28" t="str">
        <f>_xlfn.XLOOKUP(J145,ABNT5101!$I:$I,ABNT5101!N:N)</f>
        <v>-</v>
      </c>
      <c r="BC145" s="28">
        <f>_xlfn.XLOOKUP(J145,ABNT5101!$I:$I,ABNT5101!O:O)</f>
        <v>16</v>
      </c>
      <c r="BD145" s="31" t="str">
        <f t="shared" si="84"/>
        <v>NÃO ATENDE</v>
      </c>
      <c r="BE145" s="32">
        <f t="shared" si="106"/>
        <v>-1</v>
      </c>
      <c r="BF145" s="32">
        <f t="shared" si="107"/>
        <v>-1</v>
      </c>
      <c r="BG145" s="32" t="str">
        <f t="shared" si="85"/>
        <v>-</v>
      </c>
      <c r="BH145" s="34"/>
      <c r="BI145" s="34"/>
      <c r="BJ145" s="34"/>
      <c r="BK145" s="34"/>
      <c r="BL145" s="35"/>
      <c r="BM145" s="34"/>
      <c r="BN145" s="31" t="str">
        <f t="shared" si="86"/>
        <v>NÃO ATENDE</v>
      </c>
      <c r="BO145" s="31" t="str">
        <f t="shared" si="108"/>
        <v>NÃO ATENDE</v>
      </c>
      <c r="BP145" s="31" t="str">
        <f t="shared" si="109"/>
        <v>NÃO ATENDE</v>
      </c>
      <c r="BQ145" s="31" t="str">
        <f t="shared" si="87"/>
        <v>ATENDE</v>
      </c>
      <c r="BR145" s="36" t="str">
        <f t="shared" si="88"/>
        <v>C4</v>
      </c>
      <c r="BS145" s="36" t="str">
        <f t="shared" si="89"/>
        <v>P6</v>
      </c>
      <c r="BT145" s="37">
        <f t="shared" si="90"/>
        <v>-1</v>
      </c>
      <c r="BU145" s="34"/>
      <c r="BV145" s="34"/>
      <c r="BW145" s="36">
        <f>IF(BS145="-","-",_xlfn.XLOOKUP(BS145,ABNT5101!$B$4:$B$9,ABNT5101!$C$4:$C$9))</f>
        <v>3</v>
      </c>
      <c r="BX145" s="36">
        <f>IF(BS145="-","-",_xlfn.XLOOKUP(BS145,ABNT5101!$B$4:$B$9,ABNT5101!$D$4:$D$9))</f>
        <v>0.6</v>
      </c>
      <c r="BY145" s="31" t="str">
        <f t="shared" si="91"/>
        <v>NÃO ATENDE</v>
      </c>
      <c r="BZ145" s="31" t="str">
        <f t="shared" si="92"/>
        <v>NÃO ATENDE</v>
      </c>
      <c r="CA145" s="31" t="str">
        <f t="shared" si="93"/>
        <v>NÃO ATENDE</v>
      </c>
      <c r="CB145" s="36" t="str">
        <f t="shared" si="105"/>
        <v>P6</v>
      </c>
      <c r="CC145" s="37">
        <f t="shared" si="94"/>
        <v>-1</v>
      </c>
      <c r="CD145" s="38"/>
      <c r="CE145" s="38"/>
      <c r="CF145" s="31">
        <f>IF(CB145="-","-",_xlfn.XLOOKUP(CB145,ABNT5101!$B$4:$B$9,ABNT5101!$C$4:$C$9))</f>
        <v>3</v>
      </c>
      <c r="CG145" s="36">
        <f>IF(CB145="-","-",_xlfn.XLOOKUP(CB145,ABNT5101!$B$4:$B$9,ABNT5101!$D$4:$D$9))</f>
        <v>0.6</v>
      </c>
      <c r="CH145" s="31" t="str">
        <f t="shared" si="95"/>
        <v>NÃO ATENDE</v>
      </c>
      <c r="CI145" s="31" t="str">
        <f t="shared" si="96"/>
        <v>NÃO ATENDE</v>
      </c>
      <c r="CJ145" s="31" t="str">
        <f t="shared" si="97"/>
        <v>NÃO ATENDE</v>
      </c>
      <c r="CK145" s="39" t="e">
        <f>_xlfn.XLOOKUP(CL145,'Banco de dados'!$B:$B,'Banco de dados'!$D:$D)</f>
        <v>#N/A</v>
      </c>
      <c r="CL145" s="42"/>
      <c r="CM145" s="39" t="e">
        <f>_xlfn.XLOOKUP(CL145,'Banco de dados'!$B:$B,'Banco de dados'!$E:$E)</f>
        <v>#N/A</v>
      </c>
      <c r="CN145" s="39"/>
      <c r="CO145" s="39" t="e">
        <f>IF(CN145="-","-",_xlfn.XLOOKUP(CN145,'Banco de dados'!$B:$B,'Banco de dados'!$E:$E))</f>
        <v>#N/A</v>
      </c>
      <c r="CP145" s="41">
        <f t="shared" si="98"/>
        <v>1</v>
      </c>
      <c r="CQ145" s="39" t="e">
        <f>_xlfn.XLOOKUP(CL145,'Banco de dados'!$B:$B,'Banco de dados'!$H:$H)</f>
        <v>#N/A</v>
      </c>
      <c r="CR145" s="39" t="e">
        <f t="array" aca="1" ref="CR145" ca="1">_xludf.xlookup(CN145,'Banco de dados'!$B:$B,'Banco de dados'!$H:$H)</f>
        <v>#NAME?</v>
      </c>
      <c r="CS145" s="39" t="e">
        <f t="array" aca="1" ref="CS145" ca="1">_xludf.xlookup(CL145,'Banco de dados'!$B:$B,'Banco de dados'!$F:$F)</f>
        <v>#NAME?</v>
      </c>
      <c r="CT145" s="39" t="e">
        <f t="array" aca="1" ref="CT145" ca="1">_xludf.xlookup(CN145,'Banco de dados'!$B:$B,'Banco de dados'!$F:$F)</f>
        <v>#NAME?</v>
      </c>
      <c r="CU145" s="42"/>
      <c r="CV145" s="42"/>
      <c r="CW145" s="39" t="str">
        <f>IF(AJ145=0.5,"Suporte",IF(AND(AJ145&gt;='Braços de IP'!$B$9,AJ145&lt;='Braços de IP'!$D$9),'Braços de IP'!$E$9,IF(AND(AJ145&gt;='Braços de IP'!$B$10,AJ145&lt;='Braços de IP'!$D$10),'Braços de IP'!$E$10,IF(AND(AJ145&gt;='Braços de IP'!$B$11,AJ145&lt;='Braços de IP'!$D$11),'Braços de IP'!$E$11,IF(AND(AJ145&gt;='Braços de IP'!$B$12,AJ145&lt;='Braços de IP'!$D$12),'Braços de IP'!$E$12,IF(AND(AJ145&gt;='Braços de IP'!$B$13,AJ145&lt;='Braços de IP'!$D$13),'Braços de IP'!$E$13,IF(AND(AJ145&gt;='Braços de IP'!$B$14,AJ145&lt;='Braços de IP'!$D$14),'Braços de IP'!$E$14,"ERRO")))))))</f>
        <v>Médio II</v>
      </c>
      <c r="CX145" s="42"/>
      <c r="CY145" s="39" t="str">
        <f>IF($CX145="","",VLOOKUP($CX145,'Braços de IP'!$E$9:$I$15,2,0))</f>
        <v/>
      </c>
      <c r="CZ145" s="43" t="str">
        <f>IF($CX145="","",VLOOKUP($CX145,'Braços de IP'!$E$9:$I$15,5,0))</f>
        <v/>
      </c>
      <c r="DA145" s="39"/>
      <c r="DB145" s="39"/>
      <c r="DC145" s="39"/>
      <c r="DD145" s="39"/>
      <c r="DE145" s="39"/>
      <c r="DF145" s="39"/>
      <c r="DG145" s="44" t="e">
        <f t="shared" si="99"/>
        <v>#N/A</v>
      </c>
      <c r="DH145" s="45">
        <f t="shared" si="100"/>
        <v>60</v>
      </c>
      <c r="DI145" s="44" t="e">
        <f t="shared" si="101"/>
        <v>#N/A</v>
      </c>
      <c r="DJ145" s="46" t="e">
        <f t="shared" si="102"/>
        <v>#N/A</v>
      </c>
      <c r="DK145" s="47" t="s">
        <v>147</v>
      </c>
      <c r="DL145" s="48"/>
      <c r="DM145" s="49"/>
      <c r="DN145" s="23" t="s">
        <v>148</v>
      </c>
      <c r="DO145" s="23"/>
      <c r="DP145" s="5"/>
      <c r="DQ145" s="50" t="e">
        <f t="shared" si="103"/>
        <v>#VALUE!</v>
      </c>
      <c r="DR145" s="5"/>
      <c r="DS145" s="5"/>
      <c r="DT145" s="5"/>
      <c r="DU145" s="5"/>
      <c r="DV145" s="5"/>
      <c r="DW145" s="5"/>
    </row>
    <row r="146" spans="1:127" ht="15.75" hidden="1" customHeight="1" x14ac:dyDescent="0.3">
      <c r="B146" s="5"/>
      <c r="C146" s="5"/>
      <c r="D146" s="5"/>
      <c r="E146" s="22" t="s">
        <v>256</v>
      </c>
      <c r="F146" s="22" t="s">
        <v>137</v>
      </c>
      <c r="G146" s="23" t="s">
        <v>218</v>
      </c>
      <c r="H146" s="23">
        <v>-23.409545000000001</v>
      </c>
      <c r="I146" s="23">
        <v>-46.832262999999998</v>
      </c>
      <c r="J146" s="24" t="s">
        <v>156</v>
      </c>
      <c r="K146" s="25"/>
      <c r="L146" s="24" t="s">
        <v>219</v>
      </c>
      <c r="M146" s="24" t="s">
        <v>141</v>
      </c>
      <c r="N146" s="26">
        <v>200</v>
      </c>
      <c r="O146" s="27" t="s">
        <v>142</v>
      </c>
      <c r="P146" s="27" t="s">
        <v>143</v>
      </c>
      <c r="Q146" s="26">
        <f t="shared" si="80"/>
        <v>400</v>
      </c>
      <c r="R146" s="27">
        <v>4</v>
      </c>
      <c r="S146" s="28">
        <v>5</v>
      </c>
      <c r="T146" s="28">
        <v>11.5</v>
      </c>
      <c r="U146" s="23"/>
      <c r="V146" s="23"/>
      <c r="W146" s="29"/>
      <c r="X146" s="28">
        <v>3.5</v>
      </c>
      <c r="Y146" s="26"/>
      <c r="Z146" s="27"/>
      <c r="AA146" s="27"/>
      <c r="AB146" s="27"/>
      <c r="AC146" s="27"/>
      <c r="AD146" s="27" t="s">
        <v>144</v>
      </c>
      <c r="AE146" s="27" t="s">
        <v>145</v>
      </c>
      <c r="AF146" s="27">
        <v>27.5</v>
      </c>
      <c r="AG146" s="27">
        <v>7.5</v>
      </c>
      <c r="AH146" s="23">
        <v>1</v>
      </c>
      <c r="AI146" s="27">
        <v>1.3</v>
      </c>
      <c r="AJ146" s="27">
        <v>3.5</v>
      </c>
      <c r="AK146" s="27">
        <f t="shared" si="81"/>
        <v>2.2000000000000002</v>
      </c>
      <c r="AL146" s="27" t="s">
        <v>143</v>
      </c>
      <c r="AM146" s="27" t="s">
        <v>143</v>
      </c>
      <c r="AN146" s="27"/>
      <c r="AO146" s="27">
        <f t="shared" si="82"/>
        <v>2</v>
      </c>
      <c r="AP146" s="27"/>
      <c r="AQ146" s="27"/>
      <c r="AR146" s="27"/>
      <c r="AS146" s="27"/>
      <c r="AT146" s="27"/>
      <c r="AU146" s="27"/>
      <c r="AV146" s="27">
        <f t="shared" si="83"/>
        <v>0</v>
      </c>
      <c r="AW146" s="27"/>
      <c r="AX146" s="28">
        <f>VLOOKUP(J146,ABNT5101!$I$3:$J$9,2)</f>
        <v>20</v>
      </c>
      <c r="AY146" s="28">
        <f>VLOOKUP(J146,ABNT5101!$I$3:$M$9,5)</f>
        <v>0.28000000000000003</v>
      </c>
      <c r="AZ146" s="28" t="str">
        <f>_xlfn.XLOOKUP(J146,ABNT5101!I:I,ABNT5101!L:L)</f>
        <v>-</v>
      </c>
      <c r="BA146" s="28">
        <f>_xlfn.XLOOKUP(J146,ABNT5101!$I:$I,ABNT5101!M:M)</f>
        <v>0.28000000000000003</v>
      </c>
      <c r="BB146" s="28" t="str">
        <f>_xlfn.XLOOKUP(J146,ABNT5101!$I:$I,ABNT5101!N:N)</f>
        <v>-</v>
      </c>
      <c r="BC146" s="28">
        <f>_xlfn.XLOOKUP(J146,ABNT5101!$I:$I,ABNT5101!O:O)</f>
        <v>14</v>
      </c>
      <c r="BD146" s="31" t="str">
        <f t="shared" si="84"/>
        <v>NÃO ATENDE</v>
      </c>
      <c r="BE146" s="32">
        <f t="shared" si="106"/>
        <v>-1</v>
      </c>
      <c r="BF146" s="32">
        <f t="shared" si="107"/>
        <v>-1</v>
      </c>
      <c r="BG146" s="32" t="str">
        <f t="shared" si="85"/>
        <v>-</v>
      </c>
      <c r="BH146" s="34"/>
      <c r="BI146" s="34"/>
      <c r="BJ146" s="34"/>
      <c r="BK146" s="34"/>
      <c r="BL146" s="35"/>
      <c r="BM146" s="34"/>
      <c r="BN146" s="31" t="str">
        <f t="shared" si="86"/>
        <v>NÃO ATENDE</v>
      </c>
      <c r="BO146" s="31" t="str">
        <f t="shared" si="108"/>
        <v>NÃO ATENDE</v>
      </c>
      <c r="BP146" s="31" t="str">
        <f t="shared" si="109"/>
        <v>NÃO ATENDE</v>
      </c>
      <c r="BQ146" s="31" t="str">
        <f t="shared" si="87"/>
        <v>ATENDE</v>
      </c>
      <c r="BR146" s="36" t="str">
        <f t="shared" si="88"/>
        <v>C2</v>
      </c>
      <c r="BS146" s="36" t="str">
        <f t="shared" si="89"/>
        <v>P3</v>
      </c>
      <c r="BT146" s="37">
        <f t="shared" si="90"/>
        <v>-1</v>
      </c>
      <c r="BU146" s="34"/>
      <c r="BV146" s="34"/>
      <c r="BW146" s="36">
        <f>IF(BS146="-","-",_xlfn.XLOOKUP(BS146,ABNT5101!$B$4:$B$9,ABNT5101!$C$4:$C$9))</f>
        <v>10</v>
      </c>
      <c r="BX146" s="36">
        <f>IF(BS146="-","-",_xlfn.XLOOKUP(BS146,ABNT5101!$B$4:$B$9,ABNT5101!$D$4:$D$9))</f>
        <v>2</v>
      </c>
      <c r="BY146" s="31" t="str">
        <f t="shared" si="91"/>
        <v>NÃO ATENDE</v>
      </c>
      <c r="BZ146" s="31" t="str">
        <f t="shared" si="92"/>
        <v>NÃO ATENDE</v>
      </c>
      <c r="CA146" s="31" t="str">
        <f t="shared" si="93"/>
        <v>NÃO ATENDE</v>
      </c>
      <c r="CB146" s="36" t="str">
        <f t="shared" si="105"/>
        <v>P3</v>
      </c>
      <c r="CC146" s="37">
        <f t="shared" si="94"/>
        <v>-1</v>
      </c>
      <c r="CD146" s="38"/>
      <c r="CE146" s="38"/>
      <c r="CF146" s="31">
        <f>IF(CB146="-","-",_xlfn.XLOOKUP(CB146,ABNT5101!$B$4:$B$9,ABNT5101!$C$4:$C$9))</f>
        <v>10</v>
      </c>
      <c r="CG146" s="36">
        <f>IF(CB146="-","-",_xlfn.XLOOKUP(CB146,ABNT5101!$B$4:$B$9,ABNT5101!$D$4:$D$9))</f>
        <v>2</v>
      </c>
      <c r="CH146" s="31" t="str">
        <f t="shared" si="95"/>
        <v>NÃO ATENDE</v>
      </c>
      <c r="CI146" s="31" t="str">
        <f t="shared" si="96"/>
        <v>NÃO ATENDE</v>
      </c>
      <c r="CJ146" s="31" t="str">
        <f t="shared" si="97"/>
        <v>NÃO ATENDE</v>
      </c>
      <c r="CK146" s="39" t="e">
        <f>_xlfn.XLOOKUP(CL146,'Banco de dados'!$B:$B,'Banco de dados'!$D:$D)</f>
        <v>#N/A</v>
      </c>
      <c r="CL146" s="42"/>
      <c r="CM146" s="39" t="e">
        <f>_xlfn.XLOOKUP(CL146,'Banco de dados'!$B:$B,'Banco de dados'!$E:$E)</f>
        <v>#N/A</v>
      </c>
      <c r="CN146" s="39"/>
      <c r="CO146" s="39" t="e">
        <f>IF(CN146="-","-",_xlfn.XLOOKUP(CN146,'Banco de dados'!$B:$B,'Banco de dados'!$E:$E))</f>
        <v>#N/A</v>
      </c>
      <c r="CP146" s="41">
        <f t="shared" si="98"/>
        <v>1</v>
      </c>
      <c r="CQ146" s="39" t="e">
        <f>_xlfn.XLOOKUP(CL146,'Banco de dados'!$B:$B,'Banco de dados'!$H:$H)</f>
        <v>#N/A</v>
      </c>
      <c r="CR146" s="39" t="e">
        <f t="array" aca="1" ref="CR146" ca="1">_xludf.xlookup(CN146,'Banco de dados'!$B:$B,'Banco de dados'!$H:$H)</f>
        <v>#NAME?</v>
      </c>
      <c r="CS146" s="39" t="e">
        <f t="array" aca="1" ref="CS146" ca="1">_xludf.xlookup(CL146,'Banco de dados'!$B:$B,'Banco de dados'!$F:$F)</f>
        <v>#NAME?</v>
      </c>
      <c r="CT146" s="39" t="e">
        <f t="array" aca="1" ref="CT146" ca="1">_xludf.xlookup(CN146,'Banco de dados'!$B:$B,'Banco de dados'!$F:$F)</f>
        <v>#NAME?</v>
      </c>
      <c r="CU146" s="42"/>
      <c r="CV146" s="42"/>
      <c r="CW146" s="39" t="str">
        <f>IF(AJ146=0.5,"Suporte",IF(AND(AJ146&gt;='Braços de IP'!$B$9,AJ146&lt;='Braços de IP'!$D$9),'Braços de IP'!$E$9,IF(AND(AJ146&gt;='Braços de IP'!$B$10,AJ146&lt;='Braços de IP'!$D$10),'Braços de IP'!$E$10,IF(AND(AJ146&gt;='Braços de IP'!$B$11,AJ146&lt;='Braços de IP'!$D$11),'Braços de IP'!$E$11,IF(AND(AJ146&gt;='Braços de IP'!$B$12,AJ146&lt;='Braços de IP'!$D$12),'Braços de IP'!$E$12,IF(AND(AJ146&gt;='Braços de IP'!$B$13,AJ146&lt;='Braços de IP'!$D$13),'Braços de IP'!$E$13,IF(AND(AJ146&gt;='Braços de IP'!$B$14,AJ146&lt;='Braços de IP'!$D$14),'Braços de IP'!$E$14,"ERRO")))))))</f>
        <v>Longo II</v>
      </c>
      <c r="CX146" s="42"/>
      <c r="CY146" s="39" t="str">
        <f>IF($CX146="","",VLOOKUP($CX146,'Braços de IP'!$E$9:$I$15,2,0))</f>
        <v/>
      </c>
      <c r="CZ146" s="43" t="str">
        <f>IF($CX146="","",VLOOKUP($CX146,'Braços de IP'!$E$9:$I$15,5,0))</f>
        <v/>
      </c>
      <c r="DA146" s="39"/>
      <c r="DB146" s="39"/>
      <c r="DC146" s="39"/>
      <c r="DD146" s="39"/>
      <c r="DE146" s="39"/>
      <c r="DF146" s="39"/>
      <c r="DG146" s="44" t="e">
        <f t="shared" si="99"/>
        <v>#N/A</v>
      </c>
      <c r="DH146" s="45">
        <f t="shared" si="100"/>
        <v>200</v>
      </c>
      <c r="DI146" s="44" t="e">
        <f t="shared" si="101"/>
        <v>#N/A</v>
      </c>
      <c r="DJ146" s="46" t="e">
        <f t="shared" si="102"/>
        <v>#N/A</v>
      </c>
      <c r="DK146" s="47" t="s">
        <v>147</v>
      </c>
      <c r="DL146" s="48"/>
      <c r="DM146" s="49"/>
      <c r="DN146" s="23" t="s">
        <v>148</v>
      </c>
      <c r="DO146" s="23"/>
      <c r="DP146" s="5"/>
      <c r="DQ146" s="50" t="e">
        <f t="shared" si="103"/>
        <v>#VALUE!</v>
      </c>
      <c r="DR146" s="5"/>
      <c r="DS146" s="5"/>
      <c r="DT146" s="5"/>
      <c r="DU146" s="5"/>
      <c r="DV146" s="5"/>
      <c r="DW146" s="5"/>
    </row>
    <row r="147" spans="1:127" ht="15.75" hidden="1" customHeight="1" x14ac:dyDescent="0.3">
      <c r="B147" s="5"/>
      <c r="C147" s="5"/>
      <c r="D147" s="5"/>
      <c r="E147" s="22" t="s">
        <v>256</v>
      </c>
      <c r="F147" s="22" t="s">
        <v>137</v>
      </c>
      <c r="G147" s="23" t="s">
        <v>218</v>
      </c>
      <c r="H147" s="23">
        <v>-23.409545000000001</v>
      </c>
      <c r="I147" s="23">
        <v>-46.832262999999998</v>
      </c>
      <c r="J147" s="24" t="s">
        <v>156</v>
      </c>
      <c r="K147" s="25"/>
      <c r="L147" s="24" t="s">
        <v>219</v>
      </c>
      <c r="M147" s="24" t="s">
        <v>141</v>
      </c>
      <c r="N147" s="26">
        <v>200</v>
      </c>
      <c r="O147" s="27" t="s">
        <v>142</v>
      </c>
      <c r="P147" s="27" t="s">
        <v>143</v>
      </c>
      <c r="Q147" s="26">
        <f t="shared" si="80"/>
        <v>400</v>
      </c>
      <c r="R147" s="27">
        <v>4</v>
      </c>
      <c r="S147" s="28">
        <v>5</v>
      </c>
      <c r="T147" s="28">
        <v>11.5</v>
      </c>
      <c r="U147" s="23"/>
      <c r="V147" s="23"/>
      <c r="W147" s="29"/>
      <c r="X147" s="28">
        <v>3.5</v>
      </c>
      <c r="Y147" s="26"/>
      <c r="Z147" s="27"/>
      <c r="AA147" s="27"/>
      <c r="AB147" s="27"/>
      <c r="AC147" s="27"/>
      <c r="AD147" s="27" t="s">
        <v>144</v>
      </c>
      <c r="AE147" s="27" t="s">
        <v>145</v>
      </c>
      <c r="AF147" s="27">
        <v>27.5</v>
      </c>
      <c r="AG147" s="27">
        <v>7.5</v>
      </c>
      <c r="AH147" s="23">
        <v>1</v>
      </c>
      <c r="AI147" s="27">
        <v>1.3</v>
      </c>
      <c r="AJ147" s="27">
        <v>3.5</v>
      </c>
      <c r="AK147" s="27">
        <f t="shared" si="81"/>
        <v>2.2000000000000002</v>
      </c>
      <c r="AL147" s="27" t="s">
        <v>143</v>
      </c>
      <c r="AM147" s="27" t="s">
        <v>143</v>
      </c>
      <c r="AN147" s="27"/>
      <c r="AO147" s="27">
        <f t="shared" si="82"/>
        <v>2</v>
      </c>
      <c r="AP147" s="27"/>
      <c r="AQ147" s="27"/>
      <c r="AR147" s="27"/>
      <c r="AS147" s="27"/>
      <c r="AT147" s="27"/>
      <c r="AU147" s="27"/>
      <c r="AV147" s="27">
        <f t="shared" si="83"/>
        <v>0</v>
      </c>
      <c r="AW147" s="27"/>
      <c r="AX147" s="28">
        <f>VLOOKUP(J147,ABNT5101!$I$3:$J$9,2)</f>
        <v>20</v>
      </c>
      <c r="AY147" s="28">
        <f>VLOOKUP(J147,ABNT5101!$I$3:$M$9,5)</f>
        <v>0.28000000000000003</v>
      </c>
      <c r="AZ147" s="28" t="str">
        <f>_xlfn.XLOOKUP(J147,ABNT5101!I:I,ABNT5101!L:L)</f>
        <v>-</v>
      </c>
      <c r="BA147" s="28">
        <f>_xlfn.XLOOKUP(J147,ABNT5101!$I:$I,ABNT5101!M:M)</f>
        <v>0.28000000000000003</v>
      </c>
      <c r="BB147" s="28" t="str">
        <f>_xlfn.XLOOKUP(J147,ABNT5101!$I:$I,ABNT5101!N:N)</f>
        <v>-</v>
      </c>
      <c r="BC147" s="28">
        <f>_xlfn.XLOOKUP(J147,ABNT5101!$I:$I,ABNT5101!O:O)</f>
        <v>14</v>
      </c>
      <c r="BD147" s="31" t="str">
        <f t="shared" si="84"/>
        <v>NÃO ATENDE</v>
      </c>
      <c r="BE147" s="32">
        <f t="shared" si="106"/>
        <v>-1</v>
      </c>
      <c r="BF147" s="32">
        <f t="shared" si="107"/>
        <v>-1</v>
      </c>
      <c r="BG147" s="32" t="str">
        <f t="shared" si="85"/>
        <v>-</v>
      </c>
      <c r="BH147" s="34"/>
      <c r="BI147" s="34"/>
      <c r="BJ147" s="34"/>
      <c r="BK147" s="34"/>
      <c r="BL147" s="35"/>
      <c r="BM147" s="34"/>
      <c r="BN147" s="31" t="str">
        <f t="shared" si="86"/>
        <v>NÃO ATENDE</v>
      </c>
      <c r="BO147" s="31" t="str">
        <f t="shared" si="108"/>
        <v>NÃO ATENDE</v>
      </c>
      <c r="BP147" s="31" t="str">
        <f t="shared" si="109"/>
        <v>NÃO ATENDE</v>
      </c>
      <c r="BQ147" s="31" t="str">
        <f t="shared" si="87"/>
        <v>ATENDE</v>
      </c>
      <c r="BR147" s="36" t="str">
        <f t="shared" si="88"/>
        <v>C2</v>
      </c>
      <c r="BS147" s="36" t="str">
        <f t="shared" si="89"/>
        <v>P3</v>
      </c>
      <c r="BT147" s="37">
        <f t="shared" si="90"/>
        <v>-1</v>
      </c>
      <c r="BU147" s="34"/>
      <c r="BV147" s="34"/>
      <c r="BW147" s="36">
        <f>IF(BS147="-","-",_xlfn.XLOOKUP(BS147,ABNT5101!$B$4:$B$9,ABNT5101!$C$4:$C$9))</f>
        <v>10</v>
      </c>
      <c r="BX147" s="36">
        <f>IF(BS147="-","-",_xlfn.XLOOKUP(BS147,ABNT5101!$B$4:$B$9,ABNT5101!$D$4:$D$9))</f>
        <v>2</v>
      </c>
      <c r="BY147" s="31" t="str">
        <f t="shared" si="91"/>
        <v>NÃO ATENDE</v>
      </c>
      <c r="BZ147" s="31" t="str">
        <f t="shared" si="92"/>
        <v>NÃO ATENDE</v>
      </c>
      <c r="CA147" s="31" t="str">
        <f t="shared" si="93"/>
        <v>NÃO ATENDE</v>
      </c>
      <c r="CB147" s="36" t="str">
        <f t="shared" si="105"/>
        <v>P3</v>
      </c>
      <c r="CC147" s="37">
        <f t="shared" si="94"/>
        <v>-1</v>
      </c>
      <c r="CD147" s="38"/>
      <c r="CE147" s="38"/>
      <c r="CF147" s="31">
        <f>IF(CB147="-","-",_xlfn.XLOOKUP(CB147,ABNT5101!$B$4:$B$9,ABNT5101!$C$4:$C$9))</f>
        <v>10</v>
      </c>
      <c r="CG147" s="36">
        <f>IF(CB147="-","-",_xlfn.XLOOKUP(CB147,ABNT5101!$B$4:$B$9,ABNT5101!$D$4:$D$9))</f>
        <v>2</v>
      </c>
      <c r="CH147" s="31" t="str">
        <f t="shared" si="95"/>
        <v>NÃO ATENDE</v>
      </c>
      <c r="CI147" s="31" t="str">
        <f t="shared" si="96"/>
        <v>NÃO ATENDE</v>
      </c>
      <c r="CJ147" s="31" t="str">
        <f t="shared" si="97"/>
        <v>NÃO ATENDE</v>
      </c>
      <c r="CK147" s="39" t="e">
        <f>_xlfn.XLOOKUP(CL147,'Banco de dados'!$B:$B,'Banco de dados'!$D:$D)</f>
        <v>#N/A</v>
      </c>
      <c r="CL147" s="42"/>
      <c r="CM147" s="39" t="e">
        <f>_xlfn.XLOOKUP(CL147,'Banco de dados'!$B:$B,'Banco de dados'!$E:$E)</f>
        <v>#N/A</v>
      </c>
      <c r="CN147" s="39"/>
      <c r="CO147" s="39" t="e">
        <f>IF(CN147="-","-",_xlfn.XLOOKUP(CN147,'Banco de dados'!$B:$B,'Banco de dados'!$E:$E))</f>
        <v>#N/A</v>
      </c>
      <c r="CP147" s="41">
        <f t="shared" si="98"/>
        <v>1</v>
      </c>
      <c r="CQ147" s="39" t="e">
        <f>_xlfn.XLOOKUP(CL147,'Banco de dados'!$B:$B,'Banco de dados'!$H:$H)</f>
        <v>#N/A</v>
      </c>
      <c r="CR147" s="39" t="e">
        <f t="array" aca="1" ref="CR147" ca="1">_xludf.xlookup(CN147,'Banco de dados'!$B:$B,'Banco de dados'!$H:$H)</f>
        <v>#NAME?</v>
      </c>
      <c r="CS147" s="39" t="e">
        <f t="array" aca="1" ref="CS147" ca="1">_xludf.xlookup(CL147,'Banco de dados'!$B:$B,'Banco de dados'!$F:$F)</f>
        <v>#NAME?</v>
      </c>
      <c r="CT147" s="39" t="e">
        <f t="array" aca="1" ref="CT147" ca="1">_xludf.xlookup(CN147,'Banco de dados'!$B:$B,'Banco de dados'!$F:$F)</f>
        <v>#NAME?</v>
      </c>
      <c r="CU147" s="42"/>
      <c r="CV147" s="42"/>
      <c r="CW147" s="39" t="str">
        <f>IF(AJ147=0.5,"Suporte",IF(AND(AJ147&gt;='Braços de IP'!$B$9,AJ147&lt;='Braços de IP'!$D$9),'Braços de IP'!$E$9,IF(AND(AJ147&gt;='Braços de IP'!$B$10,AJ147&lt;='Braços de IP'!$D$10),'Braços de IP'!$E$10,IF(AND(AJ147&gt;='Braços de IP'!$B$11,AJ147&lt;='Braços de IP'!$D$11),'Braços de IP'!$E$11,IF(AND(AJ147&gt;='Braços de IP'!$B$12,AJ147&lt;='Braços de IP'!$D$12),'Braços de IP'!$E$12,IF(AND(AJ147&gt;='Braços de IP'!$B$13,AJ147&lt;='Braços de IP'!$D$13),'Braços de IP'!$E$13,IF(AND(AJ147&gt;='Braços de IP'!$B$14,AJ147&lt;='Braços de IP'!$D$14),'Braços de IP'!$E$14,"ERRO")))))))</f>
        <v>Longo II</v>
      </c>
      <c r="CX147" s="42"/>
      <c r="CY147" s="39" t="str">
        <f>IF($CX147="","",VLOOKUP($CX147,'Braços de IP'!$E$9:$I$15,2,0))</f>
        <v/>
      </c>
      <c r="CZ147" s="43" t="str">
        <f>IF($CX147="","",VLOOKUP($CX147,'Braços de IP'!$E$9:$I$15,5,0))</f>
        <v/>
      </c>
      <c r="DA147" s="39"/>
      <c r="DB147" s="39"/>
      <c r="DC147" s="39"/>
      <c r="DD147" s="39"/>
      <c r="DE147" s="39"/>
      <c r="DF147" s="39"/>
      <c r="DG147" s="44" t="e">
        <f t="shared" si="99"/>
        <v>#N/A</v>
      </c>
      <c r="DH147" s="45">
        <f t="shared" si="100"/>
        <v>200</v>
      </c>
      <c r="DI147" s="44" t="e">
        <f t="shared" si="101"/>
        <v>#N/A</v>
      </c>
      <c r="DJ147" s="46" t="e">
        <f t="shared" si="102"/>
        <v>#N/A</v>
      </c>
      <c r="DK147" s="47" t="s">
        <v>147</v>
      </c>
      <c r="DL147" s="48"/>
      <c r="DM147" s="49"/>
      <c r="DN147" s="23" t="s">
        <v>148</v>
      </c>
      <c r="DO147" s="23"/>
      <c r="DP147" s="5"/>
      <c r="DQ147" s="50" t="e">
        <f t="shared" si="103"/>
        <v>#VALUE!</v>
      </c>
      <c r="DR147" s="5"/>
      <c r="DS147" s="5"/>
      <c r="DT147" s="5"/>
      <c r="DU147" s="5"/>
      <c r="DV147" s="5"/>
      <c r="DW147" s="5"/>
    </row>
    <row r="148" spans="1:127" ht="15.75" hidden="1" customHeight="1" x14ac:dyDescent="0.3">
      <c r="B148" s="5"/>
      <c r="C148" s="5"/>
      <c r="D148" s="5"/>
      <c r="E148" s="22" t="s">
        <v>256</v>
      </c>
      <c r="F148" s="22" t="s">
        <v>137</v>
      </c>
      <c r="G148" s="23" t="s">
        <v>218</v>
      </c>
      <c r="H148" s="23">
        <v>-23.409545000000001</v>
      </c>
      <c r="I148" s="23">
        <v>-46.832262999999998</v>
      </c>
      <c r="J148" s="24" t="s">
        <v>156</v>
      </c>
      <c r="K148" s="25"/>
      <c r="L148" s="24" t="s">
        <v>219</v>
      </c>
      <c r="M148" s="24" t="s">
        <v>141</v>
      </c>
      <c r="N148" s="26">
        <v>200</v>
      </c>
      <c r="O148" s="27" t="s">
        <v>142</v>
      </c>
      <c r="P148" s="27" t="s">
        <v>143</v>
      </c>
      <c r="Q148" s="26">
        <f t="shared" si="80"/>
        <v>400</v>
      </c>
      <c r="R148" s="27">
        <v>4</v>
      </c>
      <c r="S148" s="28">
        <v>5</v>
      </c>
      <c r="T148" s="28">
        <v>11.5</v>
      </c>
      <c r="U148" s="23"/>
      <c r="V148" s="23"/>
      <c r="W148" s="29"/>
      <c r="X148" s="28">
        <v>3.5</v>
      </c>
      <c r="Y148" s="26"/>
      <c r="Z148" s="27"/>
      <c r="AA148" s="27"/>
      <c r="AB148" s="27"/>
      <c r="AC148" s="27"/>
      <c r="AD148" s="27" t="s">
        <v>144</v>
      </c>
      <c r="AE148" s="27" t="s">
        <v>145</v>
      </c>
      <c r="AF148" s="27">
        <v>27.5</v>
      </c>
      <c r="AG148" s="27">
        <v>7.5</v>
      </c>
      <c r="AH148" s="23">
        <v>1</v>
      </c>
      <c r="AI148" s="27">
        <v>1.3</v>
      </c>
      <c r="AJ148" s="27">
        <v>3.5</v>
      </c>
      <c r="AK148" s="27">
        <f t="shared" si="81"/>
        <v>2.2000000000000002</v>
      </c>
      <c r="AL148" s="27" t="s">
        <v>143</v>
      </c>
      <c r="AM148" s="27" t="s">
        <v>143</v>
      </c>
      <c r="AN148" s="27"/>
      <c r="AO148" s="27">
        <f t="shared" si="82"/>
        <v>2</v>
      </c>
      <c r="AP148" s="27"/>
      <c r="AQ148" s="27"/>
      <c r="AR148" s="27"/>
      <c r="AS148" s="27"/>
      <c r="AT148" s="27"/>
      <c r="AU148" s="27"/>
      <c r="AV148" s="27">
        <f t="shared" si="83"/>
        <v>0</v>
      </c>
      <c r="AW148" s="27"/>
      <c r="AX148" s="28">
        <f>VLOOKUP(J148,ABNT5101!$I$3:$J$9,2)</f>
        <v>20</v>
      </c>
      <c r="AY148" s="28">
        <f>VLOOKUP(J148,ABNT5101!$I$3:$M$9,5)</f>
        <v>0.28000000000000003</v>
      </c>
      <c r="AZ148" s="28" t="str">
        <f>_xlfn.XLOOKUP(J148,ABNT5101!I:I,ABNT5101!L:L)</f>
        <v>-</v>
      </c>
      <c r="BA148" s="28">
        <f>_xlfn.XLOOKUP(J148,ABNT5101!$I:$I,ABNT5101!M:M)</f>
        <v>0.28000000000000003</v>
      </c>
      <c r="BB148" s="28" t="str">
        <f>_xlfn.XLOOKUP(J148,ABNT5101!$I:$I,ABNT5101!N:N)</f>
        <v>-</v>
      </c>
      <c r="BC148" s="28">
        <f>_xlfn.XLOOKUP(J148,ABNT5101!$I:$I,ABNT5101!O:O)</f>
        <v>14</v>
      </c>
      <c r="BD148" s="31" t="str">
        <f t="shared" si="84"/>
        <v>NÃO ATENDE</v>
      </c>
      <c r="BE148" s="32">
        <f t="shared" si="106"/>
        <v>-1</v>
      </c>
      <c r="BF148" s="32">
        <f t="shared" si="107"/>
        <v>-1</v>
      </c>
      <c r="BG148" s="32" t="str">
        <f t="shared" si="85"/>
        <v>-</v>
      </c>
      <c r="BH148" s="34"/>
      <c r="BI148" s="34"/>
      <c r="BJ148" s="34"/>
      <c r="BK148" s="34"/>
      <c r="BL148" s="35"/>
      <c r="BM148" s="34"/>
      <c r="BN148" s="31" t="str">
        <f t="shared" si="86"/>
        <v>NÃO ATENDE</v>
      </c>
      <c r="BO148" s="31" t="str">
        <f t="shared" si="108"/>
        <v>NÃO ATENDE</v>
      </c>
      <c r="BP148" s="31" t="str">
        <f t="shared" si="109"/>
        <v>NÃO ATENDE</v>
      </c>
      <c r="BQ148" s="31" t="str">
        <f t="shared" si="87"/>
        <v>ATENDE</v>
      </c>
      <c r="BR148" s="36" t="str">
        <f t="shared" si="88"/>
        <v>C2</v>
      </c>
      <c r="BS148" s="36" t="str">
        <f t="shared" si="89"/>
        <v>P3</v>
      </c>
      <c r="BT148" s="37">
        <f t="shared" si="90"/>
        <v>-1</v>
      </c>
      <c r="BU148" s="34"/>
      <c r="BV148" s="34"/>
      <c r="BW148" s="36">
        <f>IF(BS148="-","-",_xlfn.XLOOKUP(BS148,ABNT5101!$B$4:$B$9,ABNT5101!$C$4:$C$9))</f>
        <v>10</v>
      </c>
      <c r="BX148" s="36">
        <f>IF(BS148="-","-",_xlfn.XLOOKUP(BS148,ABNT5101!$B$4:$B$9,ABNT5101!$D$4:$D$9))</f>
        <v>2</v>
      </c>
      <c r="BY148" s="31" t="str">
        <f t="shared" si="91"/>
        <v>NÃO ATENDE</v>
      </c>
      <c r="BZ148" s="31" t="str">
        <f t="shared" si="92"/>
        <v>NÃO ATENDE</v>
      </c>
      <c r="CA148" s="31" t="str">
        <f t="shared" si="93"/>
        <v>NÃO ATENDE</v>
      </c>
      <c r="CB148" s="36" t="str">
        <f t="shared" si="105"/>
        <v>P3</v>
      </c>
      <c r="CC148" s="37">
        <f t="shared" si="94"/>
        <v>-1</v>
      </c>
      <c r="CD148" s="38"/>
      <c r="CE148" s="38"/>
      <c r="CF148" s="31">
        <f>IF(CB148="-","-",_xlfn.XLOOKUP(CB148,ABNT5101!$B$4:$B$9,ABNT5101!$C$4:$C$9))</f>
        <v>10</v>
      </c>
      <c r="CG148" s="36">
        <f>IF(CB148="-","-",_xlfn.XLOOKUP(CB148,ABNT5101!$B$4:$B$9,ABNT5101!$D$4:$D$9))</f>
        <v>2</v>
      </c>
      <c r="CH148" s="31" t="str">
        <f t="shared" si="95"/>
        <v>NÃO ATENDE</v>
      </c>
      <c r="CI148" s="31" t="str">
        <f t="shared" si="96"/>
        <v>NÃO ATENDE</v>
      </c>
      <c r="CJ148" s="31" t="str">
        <f t="shared" si="97"/>
        <v>NÃO ATENDE</v>
      </c>
      <c r="CK148" s="39" t="e">
        <f>_xlfn.XLOOKUP(CL148,'Banco de dados'!$B:$B,'Banco de dados'!$D:$D)</f>
        <v>#N/A</v>
      </c>
      <c r="CL148" s="42"/>
      <c r="CM148" s="39" t="e">
        <f>_xlfn.XLOOKUP(CL148,'Banco de dados'!$B:$B,'Banco de dados'!$E:$E)</f>
        <v>#N/A</v>
      </c>
      <c r="CN148" s="39"/>
      <c r="CO148" s="39" t="e">
        <f>IF(CN148="-","-",_xlfn.XLOOKUP(CN148,'Banco de dados'!$B:$B,'Banco de dados'!$E:$E))</f>
        <v>#N/A</v>
      </c>
      <c r="CP148" s="41">
        <f t="shared" si="98"/>
        <v>1</v>
      </c>
      <c r="CQ148" s="39" t="e">
        <f>_xlfn.XLOOKUP(CL148,'Banco de dados'!$B:$B,'Banco de dados'!$H:$H)</f>
        <v>#N/A</v>
      </c>
      <c r="CR148" s="39" t="e">
        <f t="array" aca="1" ref="CR148" ca="1">_xludf.xlookup(CN148,'Banco de dados'!$B:$B,'Banco de dados'!$H:$H)</f>
        <v>#NAME?</v>
      </c>
      <c r="CS148" s="39" t="e">
        <f t="array" aca="1" ref="CS148" ca="1">_xludf.xlookup(CL148,'Banco de dados'!$B:$B,'Banco de dados'!$F:$F)</f>
        <v>#NAME?</v>
      </c>
      <c r="CT148" s="39" t="e">
        <f t="array" aca="1" ref="CT148" ca="1">_xludf.xlookup(CN148,'Banco de dados'!$B:$B,'Banco de dados'!$F:$F)</f>
        <v>#NAME?</v>
      </c>
      <c r="CU148" s="42"/>
      <c r="CV148" s="42"/>
      <c r="CW148" s="39" t="str">
        <f>IF(AJ148=0.5,"Suporte",IF(AND(AJ148&gt;='Braços de IP'!$B$9,AJ148&lt;='Braços de IP'!$D$9),'Braços de IP'!$E$9,IF(AND(AJ148&gt;='Braços de IP'!$B$10,AJ148&lt;='Braços de IP'!$D$10),'Braços de IP'!$E$10,IF(AND(AJ148&gt;='Braços de IP'!$B$11,AJ148&lt;='Braços de IP'!$D$11),'Braços de IP'!$E$11,IF(AND(AJ148&gt;='Braços de IP'!$B$12,AJ148&lt;='Braços de IP'!$D$12),'Braços de IP'!$E$12,IF(AND(AJ148&gt;='Braços de IP'!$B$13,AJ148&lt;='Braços de IP'!$D$13),'Braços de IP'!$E$13,IF(AND(AJ148&gt;='Braços de IP'!$B$14,AJ148&lt;='Braços de IP'!$D$14),'Braços de IP'!$E$14,"ERRO")))))))</f>
        <v>Longo II</v>
      </c>
      <c r="CX148" s="42"/>
      <c r="CY148" s="39" t="str">
        <f>IF($CX148="","",VLOOKUP($CX148,'Braços de IP'!$E$9:$I$15,2,0))</f>
        <v/>
      </c>
      <c r="CZ148" s="43" t="str">
        <f>IF($CX148="","",VLOOKUP($CX148,'Braços de IP'!$E$9:$I$15,5,0))</f>
        <v/>
      </c>
      <c r="DA148" s="39"/>
      <c r="DB148" s="39"/>
      <c r="DC148" s="39"/>
      <c r="DD148" s="39"/>
      <c r="DE148" s="39"/>
      <c r="DF148" s="39"/>
      <c r="DG148" s="44" t="e">
        <f t="shared" si="99"/>
        <v>#N/A</v>
      </c>
      <c r="DH148" s="45">
        <f t="shared" si="100"/>
        <v>200</v>
      </c>
      <c r="DI148" s="44" t="e">
        <f t="shared" si="101"/>
        <v>#N/A</v>
      </c>
      <c r="DJ148" s="46" t="e">
        <f t="shared" si="102"/>
        <v>#N/A</v>
      </c>
      <c r="DK148" s="47" t="s">
        <v>147</v>
      </c>
      <c r="DL148" s="48"/>
      <c r="DM148" s="49"/>
      <c r="DN148" s="23" t="s">
        <v>148</v>
      </c>
      <c r="DO148" s="23"/>
      <c r="DP148" s="5"/>
      <c r="DQ148" s="50" t="e">
        <f t="shared" si="103"/>
        <v>#VALUE!</v>
      </c>
      <c r="DR148" s="5"/>
      <c r="DS148" s="5"/>
      <c r="DT148" s="5"/>
      <c r="DU148" s="5"/>
      <c r="DV148" s="5"/>
      <c r="DW148" s="5"/>
    </row>
    <row r="149" spans="1:127" ht="15.75" hidden="1" customHeight="1" x14ac:dyDescent="0.3">
      <c r="B149" s="5"/>
      <c r="C149" s="5"/>
      <c r="D149" s="5"/>
      <c r="E149" s="22" t="s">
        <v>257</v>
      </c>
      <c r="F149" s="22" t="s">
        <v>150</v>
      </c>
      <c r="G149" s="23" t="s">
        <v>258</v>
      </c>
      <c r="H149" s="23">
        <v>-23.333666000000001</v>
      </c>
      <c r="I149" s="23">
        <v>-46.922846</v>
      </c>
      <c r="J149" s="24" t="s">
        <v>160</v>
      </c>
      <c r="K149" s="25"/>
      <c r="L149" s="24" t="s">
        <v>152</v>
      </c>
      <c r="M149" s="24" t="s">
        <v>141</v>
      </c>
      <c r="N149" s="26">
        <v>60</v>
      </c>
      <c r="O149" s="27" t="s">
        <v>142</v>
      </c>
      <c r="P149" s="27" t="s">
        <v>143</v>
      </c>
      <c r="Q149" s="26">
        <f t="shared" si="80"/>
        <v>120</v>
      </c>
      <c r="R149" s="27">
        <v>2</v>
      </c>
      <c r="S149" s="28" t="s">
        <v>153</v>
      </c>
      <c r="T149" s="28">
        <v>5</v>
      </c>
      <c r="U149" s="23"/>
      <c r="V149" s="23"/>
      <c r="W149" s="29"/>
      <c r="X149" s="28" t="s">
        <v>153</v>
      </c>
      <c r="Y149" s="26"/>
      <c r="Z149" s="27"/>
      <c r="AA149" s="27"/>
      <c r="AB149" s="27"/>
      <c r="AC149" s="27"/>
      <c r="AD149" s="27" t="s">
        <v>144</v>
      </c>
      <c r="AE149" s="27" t="s">
        <v>145</v>
      </c>
      <c r="AF149" s="27">
        <v>22.5</v>
      </c>
      <c r="AG149" s="27">
        <v>7.5</v>
      </c>
      <c r="AH149" s="23">
        <v>1</v>
      </c>
      <c r="AI149" s="27">
        <v>0.15</v>
      </c>
      <c r="AJ149" s="27">
        <v>1.7</v>
      </c>
      <c r="AK149" s="27">
        <f t="shared" si="81"/>
        <v>1.55</v>
      </c>
      <c r="AL149" s="27" t="s">
        <v>143</v>
      </c>
      <c r="AM149" s="27" t="s">
        <v>143</v>
      </c>
      <c r="AN149" s="27"/>
      <c r="AO149" s="27">
        <f t="shared" si="82"/>
        <v>2</v>
      </c>
      <c r="AP149" s="27"/>
      <c r="AQ149" s="27"/>
      <c r="AR149" s="27"/>
      <c r="AS149" s="27"/>
      <c r="AT149" s="27"/>
      <c r="AU149" s="27"/>
      <c r="AV149" s="27">
        <f t="shared" si="83"/>
        <v>0</v>
      </c>
      <c r="AW149" s="27"/>
      <c r="AX149" s="28">
        <f>VLOOKUP(J149,ABNT5101!$I$3:$J$9,2)</f>
        <v>10</v>
      </c>
      <c r="AY149" s="28">
        <f>VLOOKUP(J149,ABNT5101!$I$3:$M$9,5)</f>
        <v>0.18</v>
      </c>
      <c r="AZ149" s="28" t="str">
        <f>_xlfn.XLOOKUP(J149,ABNT5101!I:I,ABNT5101!L:L)</f>
        <v>-</v>
      </c>
      <c r="BA149" s="28">
        <f>_xlfn.XLOOKUP(J149,ABNT5101!$I:$I,ABNT5101!M:M)</f>
        <v>0.18</v>
      </c>
      <c r="BB149" s="28" t="str">
        <f>_xlfn.XLOOKUP(J149,ABNT5101!$I:$I,ABNT5101!N:N)</f>
        <v>-</v>
      </c>
      <c r="BC149" s="28">
        <f>_xlfn.XLOOKUP(J149,ABNT5101!$I:$I,ABNT5101!O:O)</f>
        <v>16</v>
      </c>
      <c r="BD149" s="31" t="str">
        <f t="shared" si="84"/>
        <v>NÃO ATENDE</v>
      </c>
      <c r="BE149" s="32">
        <f t="shared" si="106"/>
        <v>-1</v>
      </c>
      <c r="BF149" s="32">
        <f t="shared" si="107"/>
        <v>-1</v>
      </c>
      <c r="BG149" s="32" t="str">
        <f t="shared" si="85"/>
        <v>-</v>
      </c>
      <c r="BH149" s="34"/>
      <c r="BI149" s="34"/>
      <c r="BJ149" s="34"/>
      <c r="BK149" s="34"/>
      <c r="BL149" s="35"/>
      <c r="BM149" s="34"/>
      <c r="BN149" s="31" t="str">
        <f t="shared" si="86"/>
        <v>NÃO ATENDE</v>
      </c>
      <c r="BO149" s="31" t="str">
        <f t="shared" si="108"/>
        <v>NÃO ATENDE</v>
      </c>
      <c r="BP149" s="31" t="str">
        <f t="shared" si="109"/>
        <v>NÃO ATENDE</v>
      </c>
      <c r="BQ149" s="31" t="str">
        <f t="shared" si="87"/>
        <v>ATENDE</v>
      </c>
      <c r="BR149" s="36" t="str">
        <f t="shared" si="88"/>
        <v>C4</v>
      </c>
      <c r="BS149" s="36" t="str">
        <f t="shared" si="89"/>
        <v>Sem Passeio</v>
      </c>
      <c r="BT149" s="37" t="e">
        <f t="shared" si="90"/>
        <v>#N/A</v>
      </c>
      <c r="BU149" s="34"/>
      <c r="BV149" s="34"/>
      <c r="BW149" s="36" t="e">
        <f>IF(BS149="-","-",_xlfn.XLOOKUP(BS149,ABNT5101!$B$4:$B$9,ABNT5101!$C$4:$C$9))</f>
        <v>#N/A</v>
      </c>
      <c r="BX149" s="36" t="e">
        <f>IF(BS149="-","-",_xlfn.XLOOKUP(BS149,ABNT5101!$B$4:$B$9,ABNT5101!$D$4:$D$9))</f>
        <v>#N/A</v>
      </c>
      <c r="BY149" s="31" t="e">
        <f t="shared" si="91"/>
        <v>#N/A</v>
      </c>
      <c r="BZ149" s="31" t="e">
        <f t="shared" si="92"/>
        <v>#N/A</v>
      </c>
      <c r="CA149" s="31" t="e">
        <f t="shared" si="93"/>
        <v>#N/A</v>
      </c>
      <c r="CB149" s="36" t="str">
        <f t="shared" si="105"/>
        <v>Sem Passeio</v>
      </c>
      <c r="CC149" s="37" t="e">
        <f t="shared" si="94"/>
        <v>#N/A</v>
      </c>
      <c r="CD149" s="38"/>
      <c r="CE149" s="38"/>
      <c r="CF149" s="31" t="e">
        <f>IF(CB149="-","-",_xlfn.XLOOKUP(CB149,ABNT5101!$B$4:$B$9,ABNT5101!$C$4:$C$9))</f>
        <v>#N/A</v>
      </c>
      <c r="CG149" s="36" t="e">
        <f>IF(CB149="-","-",_xlfn.XLOOKUP(CB149,ABNT5101!$B$4:$B$9,ABNT5101!$D$4:$D$9))</f>
        <v>#N/A</v>
      </c>
      <c r="CH149" s="31" t="e">
        <f t="shared" si="95"/>
        <v>#N/A</v>
      </c>
      <c r="CI149" s="31" t="e">
        <f t="shared" si="96"/>
        <v>#N/A</v>
      </c>
      <c r="CJ149" s="31" t="e">
        <f t="shared" si="97"/>
        <v>#N/A</v>
      </c>
      <c r="CK149" s="39" t="e">
        <f>_xlfn.XLOOKUP(CL149,'Banco de dados'!$B:$B,'Banco de dados'!$D:$D)</f>
        <v>#N/A</v>
      </c>
      <c r="CL149" s="42"/>
      <c r="CM149" s="39" t="e">
        <f>_xlfn.XLOOKUP(CL149,'Banco de dados'!$B:$B,'Banco de dados'!$E:$E)</f>
        <v>#N/A</v>
      </c>
      <c r="CN149" s="39"/>
      <c r="CO149" s="39" t="e">
        <f>IF(CN149="-","-",_xlfn.XLOOKUP(CN149,'Banco de dados'!$B:$B,'Banco de dados'!$E:$E))</f>
        <v>#N/A</v>
      </c>
      <c r="CP149" s="41">
        <f t="shared" si="98"/>
        <v>1</v>
      </c>
      <c r="CQ149" s="39" t="e">
        <f>_xlfn.XLOOKUP(CL149,'Banco de dados'!$B:$B,'Banco de dados'!$H:$H)</f>
        <v>#N/A</v>
      </c>
      <c r="CR149" s="39" t="e">
        <f t="array" aca="1" ref="CR149" ca="1">_xludf.xlookup(CN149,'Banco de dados'!$B:$B,'Banco de dados'!$H:$H)</f>
        <v>#NAME?</v>
      </c>
      <c r="CS149" s="39" t="e">
        <f t="array" aca="1" ref="CS149" ca="1">_xludf.xlookup(CL149,'Banco de dados'!$B:$B,'Banco de dados'!$F:$F)</f>
        <v>#NAME?</v>
      </c>
      <c r="CT149" s="39" t="e">
        <f t="array" aca="1" ref="CT149" ca="1">_xludf.xlookup(CN149,'Banco de dados'!$B:$B,'Banco de dados'!$F:$F)</f>
        <v>#NAME?</v>
      </c>
      <c r="CU149" s="42"/>
      <c r="CV149" s="42"/>
      <c r="CW149" s="39" t="str">
        <f>IF(AJ149=0.5,"Suporte",IF(AND(AJ149&gt;='Braços de IP'!$B$9,AJ149&lt;='Braços de IP'!$D$9),'Braços de IP'!$E$9,IF(AND(AJ149&gt;='Braços de IP'!$B$10,AJ149&lt;='Braços de IP'!$D$10),'Braços de IP'!$E$10,IF(AND(AJ149&gt;='Braços de IP'!$B$11,AJ149&lt;='Braços de IP'!$D$11),'Braços de IP'!$E$11,IF(AND(AJ149&gt;='Braços de IP'!$B$12,AJ149&lt;='Braços de IP'!$D$12),'Braços de IP'!$E$12,IF(AND(AJ149&gt;='Braços de IP'!$B$13,AJ149&lt;='Braços de IP'!$D$13),'Braços de IP'!$E$13,IF(AND(AJ149&gt;='Braços de IP'!$B$14,AJ149&lt;='Braços de IP'!$D$14),'Braços de IP'!$E$14,"ERRO")))))))</f>
        <v>Médio I</v>
      </c>
      <c r="CX149" s="42"/>
      <c r="CY149" s="39" t="str">
        <f>IF($CX149="","",VLOOKUP($CX149,'Braços de IP'!$E$9:$I$15,2,0))</f>
        <v/>
      </c>
      <c r="CZ149" s="43" t="str">
        <f>IF($CX149="","",VLOOKUP($CX149,'Braços de IP'!$E$9:$I$15,5,0))</f>
        <v/>
      </c>
      <c r="DA149" s="39"/>
      <c r="DB149" s="39"/>
      <c r="DC149" s="39"/>
      <c r="DD149" s="39"/>
      <c r="DE149" s="39"/>
      <c r="DF149" s="39"/>
      <c r="DG149" s="44" t="e">
        <f t="shared" si="99"/>
        <v>#N/A</v>
      </c>
      <c r="DH149" s="45">
        <f t="shared" si="100"/>
        <v>60</v>
      </c>
      <c r="DI149" s="44" t="e">
        <f t="shared" si="101"/>
        <v>#N/A</v>
      </c>
      <c r="DJ149" s="46" t="e">
        <f t="shared" si="102"/>
        <v>#N/A</v>
      </c>
      <c r="DK149" s="47" t="s">
        <v>147</v>
      </c>
      <c r="DL149" s="48"/>
      <c r="DM149" s="49"/>
      <c r="DN149" s="23" t="s">
        <v>148</v>
      </c>
      <c r="DO149" s="23"/>
      <c r="DP149" s="5"/>
      <c r="DQ149" s="50" t="e">
        <f t="shared" si="103"/>
        <v>#VALUE!</v>
      </c>
      <c r="DR149" s="5"/>
      <c r="DS149" s="5"/>
      <c r="DT149" s="5"/>
      <c r="DU149" s="5"/>
      <c r="DV149" s="5"/>
      <c r="DW149" s="5"/>
    </row>
    <row r="150" spans="1:127" ht="15.75" hidden="1" customHeight="1" x14ac:dyDescent="0.3">
      <c r="B150" s="5"/>
      <c r="C150" s="5"/>
      <c r="D150" s="5"/>
      <c r="E150" s="22" t="s">
        <v>257</v>
      </c>
      <c r="F150" s="22" t="s">
        <v>150</v>
      </c>
      <c r="G150" s="23" t="s">
        <v>258</v>
      </c>
      <c r="H150" s="23">
        <v>-23.333666000000001</v>
      </c>
      <c r="I150" s="23">
        <v>-46.922846</v>
      </c>
      <c r="J150" s="24" t="s">
        <v>160</v>
      </c>
      <c r="K150" s="25"/>
      <c r="L150" s="24" t="s">
        <v>152</v>
      </c>
      <c r="M150" s="24" t="s">
        <v>141</v>
      </c>
      <c r="N150" s="26">
        <v>60</v>
      </c>
      <c r="O150" s="27" t="s">
        <v>142</v>
      </c>
      <c r="P150" s="27" t="s">
        <v>143</v>
      </c>
      <c r="Q150" s="26">
        <f t="shared" si="80"/>
        <v>120</v>
      </c>
      <c r="R150" s="27">
        <v>2</v>
      </c>
      <c r="S150" s="28" t="s">
        <v>153</v>
      </c>
      <c r="T150" s="28">
        <v>5</v>
      </c>
      <c r="U150" s="23"/>
      <c r="V150" s="23"/>
      <c r="W150" s="29"/>
      <c r="X150" s="28" t="s">
        <v>153</v>
      </c>
      <c r="Y150" s="26"/>
      <c r="Z150" s="27"/>
      <c r="AA150" s="27"/>
      <c r="AB150" s="27"/>
      <c r="AC150" s="27"/>
      <c r="AD150" s="27" t="s">
        <v>144</v>
      </c>
      <c r="AE150" s="27" t="s">
        <v>145</v>
      </c>
      <c r="AF150" s="27">
        <v>22.5</v>
      </c>
      <c r="AG150" s="27">
        <v>7.5</v>
      </c>
      <c r="AH150" s="23">
        <v>1</v>
      </c>
      <c r="AI150" s="27">
        <v>0.15</v>
      </c>
      <c r="AJ150" s="27">
        <v>1.7</v>
      </c>
      <c r="AK150" s="27">
        <f t="shared" si="81"/>
        <v>1.55</v>
      </c>
      <c r="AL150" s="27" t="s">
        <v>143</v>
      </c>
      <c r="AM150" s="27" t="s">
        <v>143</v>
      </c>
      <c r="AN150" s="27"/>
      <c r="AO150" s="27">
        <f t="shared" si="82"/>
        <v>2</v>
      </c>
      <c r="AP150" s="27"/>
      <c r="AQ150" s="27"/>
      <c r="AR150" s="27"/>
      <c r="AS150" s="27"/>
      <c r="AT150" s="27"/>
      <c r="AU150" s="27"/>
      <c r="AV150" s="27">
        <f t="shared" si="83"/>
        <v>0</v>
      </c>
      <c r="AW150" s="27"/>
      <c r="AX150" s="28">
        <f>VLOOKUP(J150,ABNT5101!$I$3:$J$9,2)</f>
        <v>10</v>
      </c>
      <c r="AY150" s="28">
        <f>VLOOKUP(J150,ABNT5101!$I$3:$M$9,5)</f>
        <v>0.18</v>
      </c>
      <c r="AZ150" s="28" t="str">
        <f>_xlfn.XLOOKUP(J150,ABNT5101!I:I,ABNT5101!L:L)</f>
        <v>-</v>
      </c>
      <c r="BA150" s="28">
        <f>_xlfn.XLOOKUP(J150,ABNT5101!$I:$I,ABNT5101!M:M)</f>
        <v>0.18</v>
      </c>
      <c r="BB150" s="28" t="str">
        <f>_xlfn.XLOOKUP(J150,ABNT5101!$I:$I,ABNT5101!N:N)</f>
        <v>-</v>
      </c>
      <c r="BC150" s="28">
        <f>_xlfn.XLOOKUP(J150,ABNT5101!$I:$I,ABNT5101!O:O)</f>
        <v>16</v>
      </c>
      <c r="BD150" s="31" t="str">
        <f t="shared" si="84"/>
        <v>NÃO ATENDE</v>
      </c>
      <c r="BE150" s="32">
        <f t="shared" si="106"/>
        <v>-1</v>
      </c>
      <c r="BF150" s="32">
        <f t="shared" si="107"/>
        <v>-1</v>
      </c>
      <c r="BG150" s="32" t="str">
        <f t="shared" si="85"/>
        <v>-</v>
      </c>
      <c r="BH150" s="34"/>
      <c r="BI150" s="34"/>
      <c r="BJ150" s="34"/>
      <c r="BK150" s="34"/>
      <c r="BL150" s="35"/>
      <c r="BM150" s="34"/>
      <c r="BN150" s="31" t="str">
        <f t="shared" si="86"/>
        <v>NÃO ATENDE</v>
      </c>
      <c r="BO150" s="31" t="str">
        <f t="shared" si="108"/>
        <v>NÃO ATENDE</v>
      </c>
      <c r="BP150" s="31" t="str">
        <f t="shared" si="109"/>
        <v>NÃO ATENDE</v>
      </c>
      <c r="BQ150" s="31" t="str">
        <f t="shared" si="87"/>
        <v>ATENDE</v>
      </c>
      <c r="BR150" s="36" t="str">
        <f t="shared" si="88"/>
        <v>C4</v>
      </c>
      <c r="BS150" s="36" t="str">
        <f t="shared" si="89"/>
        <v>Sem Passeio</v>
      </c>
      <c r="BT150" s="37" t="e">
        <f t="shared" si="90"/>
        <v>#N/A</v>
      </c>
      <c r="BU150" s="34"/>
      <c r="BV150" s="34"/>
      <c r="BW150" s="36" t="e">
        <f>IF(BS150="-","-",_xlfn.XLOOKUP(BS150,ABNT5101!$B$4:$B$9,ABNT5101!$C$4:$C$9))</f>
        <v>#N/A</v>
      </c>
      <c r="BX150" s="36" t="e">
        <f>IF(BS150="-","-",_xlfn.XLOOKUP(BS150,ABNT5101!$B$4:$B$9,ABNT5101!$D$4:$D$9))</f>
        <v>#N/A</v>
      </c>
      <c r="BY150" s="31" t="e">
        <f t="shared" si="91"/>
        <v>#N/A</v>
      </c>
      <c r="BZ150" s="31" t="e">
        <f t="shared" si="92"/>
        <v>#N/A</v>
      </c>
      <c r="CA150" s="31" t="e">
        <f t="shared" si="93"/>
        <v>#N/A</v>
      </c>
      <c r="CB150" s="36" t="str">
        <f t="shared" si="105"/>
        <v>Sem Passeio</v>
      </c>
      <c r="CC150" s="37" t="e">
        <f t="shared" si="94"/>
        <v>#N/A</v>
      </c>
      <c r="CD150" s="38"/>
      <c r="CE150" s="38"/>
      <c r="CF150" s="31" t="e">
        <f>IF(CB150="-","-",_xlfn.XLOOKUP(CB150,ABNT5101!$B$4:$B$9,ABNT5101!$C$4:$C$9))</f>
        <v>#N/A</v>
      </c>
      <c r="CG150" s="36" t="e">
        <f>IF(CB150="-","-",_xlfn.XLOOKUP(CB150,ABNT5101!$B$4:$B$9,ABNT5101!$D$4:$D$9))</f>
        <v>#N/A</v>
      </c>
      <c r="CH150" s="31" t="e">
        <f t="shared" si="95"/>
        <v>#N/A</v>
      </c>
      <c r="CI150" s="31" t="e">
        <f t="shared" si="96"/>
        <v>#N/A</v>
      </c>
      <c r="CJ150" s="31" t="e">
        <f t="shared" si="97"/>
        <v>#N/A</v>
      </c>
      <c r="CK150" s="39" t="e">
        <f>_xlfn.XLOOKUP(CL150,'Banco de dados'!$B:$B,'Banco de dados'!$D:$D)</f>
        <v>#N/A</v>
      </c>
      <c r="CL150" s="42"/>
      <c r="CM150" s="39" t="e">
        <f>_xlfn.XLOOKUP(CL150,'Banco de dados'!$B:$B,'Banco de dados'!$E:$E)</f>
        <v>#N/A</v>
      </c>
      <c r="CN150" s="39"/>
      <c r="CO150" s="39" t="e">
        <f>IF(CN150="-","-",_xlfn.XLOOKUP(CN150,'Banco de dados'!$B:$B,'Banco de dados'!$E:$E))</f>
        <v>#N/A</v>
      </c>
      <c r="CP150" s="41">
        <f t="shared" si="98"/>
        <v>1</v>
      </c>
      <c r="CQ150" s="39" t="e">
        <f>_xlfn.XLOOKUP(CL150,'Banco de dados'!$B:$B,'Banco de dados'!$H:$H)</f>
        <v>#N/A</v>
      </c>
      <c r="CR150" s="39" t="e">
        <f t="array" aca="1" ref="CR150" ca="1">_xludf.xlookup(CN150,'Banco de dados'!$B:$B,'Banco de dados'!$H:$H)</f>
        <v>#NAME?</v>
      </c>
      <c r="CS150" s="39" t="e">
        <f t="array" aca="1" ref="CS150" ca="1">_xludf.xlookup(CL150,'Banco de dados'!$B:$B,'Banco de dados'!$F:$F)</f>
        <v>#NAME?</v>
      </c>
      <c r="CT150" s="39" t="e">
        <f t="array" aca="1" ref="CT150" ca="1">_xludf.xlookup(CN150,'Banco de dados'!$B:$B,'Banco de dados'!$F:$F)</f>
        <v>#NAME?</v>
      </c>
      <c r="CU150" s="42"/>
      <c r="CV150" s="42"/>
      <c r="CW150" s="39" t="str">
        <f>IF(AJ150=0.5,"Suporte",IF(AND(AJ150&gt;='Braços de IP'!$B$9,AJ150&lt;='Braços de IP'!$D$9),'Braços de IP'!$E$9,IF(AND(AJ150&gt;='Braços de IP'!$B$10,AJ150&lt;='Braços de IP'!$D$10),'Braços de IP'!$E$10,IF(AND(AJ150&gt;='Braços de IP'!$B$11,AJ150&lt;='Braços de IP'!$D$11),'Braços de IP'!$E$11,IF(AND(AJ150&gt;='Braços de IP'!$B$12,AJ150&lt;='Braços de IP'!$D$12),'Braços de IP'!$E$12,IF(AND(AJ150&gt;='Braços de IP'!$B$13,AJ150&lt;='Braços de IP'!$D$13),'Braços de IP'!$E$13,IF(AND(AJ150&gt;='Braços de IP'!$B$14,AJ150&lt;='Braços de IP'!$D$14),'Braços de IP'!$E$14,"ERRO")))))))</f>
        <v>Médio I</v>
      </c>
      <c r="CX150" s="42"/>
      <c r="CY150" s="39" t="str">
        <f>IF($CX150="","",VLOOKUP($CX150,'Braços de IP'!$E$9:$I$15,2,0))</f>
        <v/>
      </c>
      <c r="CZ150" s="43" t="str">
        <f>IF($CX150="","",VLOOKUP($CX150,'Braços de IP'!$E$9:$I$15,5,0))</f>
        <v/>
      </c>
      <c r="DA150" s="39"/>
      <c r="DB150" s="39"/>
      <c r="DC150" s="39"/>
      <c r="DD150" s="39"/>
      <c r="DE150" s="39"/>
      <c r="DF150" s="39"/>
      <c r="DG150" s="44" t="e">
        <f t="shared" si="99"/>
        <v>#N/A</v>
      </c>
      <c r="DH150" s="45">
        <f t="shared" si="100"/>
        <v>60</v>
      </c>
      <c r="DI150" s="44" t="e">
        <f t="shared" si="101"/>
        <v>#N/A</v>
      </c>
      <c r="DJ150" s="46" t="e">
        <f t="shared" si="102"/>
        <v>#N/A</v>
      </c>
      <c r="DK150" s="47" t="s">
        <v>147</v>
      </c>
      <c r="DL150" s="48"/>
      <c r="DM150" s="49"/>
      <c r="DN150" s="23" t="s">
        <v>148</v>
      </c>
      <c r="DO150" s="23"/>
      <c r="DP150" s="5"/>
      <c r="DQ150" s="50" t="e">
        <f t="shared" si="103"/>
        <v>#VALUE!</v>
      </c>
      <c r="DR150" s="5"/>
      <c r="DS150" s="5"/>
      <c r="DT150" s="5"/>
      <c r="DU150" s="5"/>
      <c r="DV150" s="5"/>
      <c r="DW150" s="5"/>
    </row>
    <row r="151" spans="1:127" ht="15.75" hidden="1" customHeight="1" x14ac:dyDescent="0.3">
      <c r="B151" s="5"/>
      <c r="C151" s="5"/>
      <c r="D151" s="5"/>
      <c r="E151" s="22" t="s">
        <v>257</v>
      </c>
      <c r="F151" s="22" t="s">
        <v>150</v>
      </c>
      <c r="G151" s="23" t="s">
        <v>258</v>
      </c>
      <c r="H151" s="23">
        <v>-23.333666000000001</v>
      </c>
      <c r="I151" s="23">
        <v>-46.922846</v>
      </c>
      <c r="J151" s="24" t="s">
        <v>160</v>
      </c>
      <c r="K151" s="25"/>
      <c r="L151" s="24" t="s">
        <v>152</v>
      </c>
      <c r="M151" s="24" t="s">
        <v>141</v>
      </c>
      <c r="N151" s="26">
        <v>60</v>
      </c>
      <c r="O151" s="27" t="s">
        <v>142</v>
      </c>
      <c r="P151" s="27" t="s">
        <v>143</v>
      </c>
      <c r="Q151" s="26">
        <f t="shared" si="80"/>
        <v>120</v>
      </c>
      <c r="R151" s="27">
        <v>2</v>
      </c>
      <c r="S151" s="28" t="s">
        <v>153</v>
      </c>
      <c r="T151" s="28">
        <v>5</v>
      </c>
      <c r="U151" s="23"/>
      <c r="V151" s="23"/>
      <c r="W151" s="29"/>
      <c r="X151" s="28" t="s">
        <v>153</v>
      </c>
      <c r="Y151" s="26"/>
      <c r="Z151" s="27"/>
      <c r="AA151" s="27"/>
      <c r="AB151" s="27"/>
      <c r="AC151" s="27"/>
      <c r="AD151" s="27" t="s">
        <v>144</v>
      </c>
      <c r="AE151" s="27" t="s">
        <v>145</v>
      </c>
      <c r="AF151" s="27">
        <v>22.5</v>
      </c>
      <c r="AG151" s="27">
        <v>7.5</v>
      </c>
      <c r="AH151" s="23">
        <v>1</v>
      </c>
      <c r="AI151" s="27">
        <v>0.15</v>
      </c>
      <c r="AJ151" s="27">
        <v>1.7</v>
      </c>
      <c r="AK151" s="27">
        <f t="shared" si="81"/>
        <v>1.55</v>
      </c>
      <c r="AL151" s="27" t="s">
        <v>143</v>
      </c>
      <c r="AM151" s="27" t="s">
        <v>143</v>
      </c>
      <c r="AN151" s="27"/>
      <c r="AO151" s="27">
        <f t="shared" si="82"/>
        <v>2</v>
      </c>
      <c r="AP151" s="27"/>
      <c r="AQ151" s="27"/>
      <c r="AR151" s="27"/>
      <c r="AS151" s="27"/>
      <c r="AT151" s="27"/>
      <c r="AU151" s="27"/>
      <c r="AV151" s="27">
        <f t="shared" si="83"/>
        <v>0</v>
      </c>
      <c r="AW151" s="27"/>
      <c r="AX151" s="28">
        <f>VLOOKUP(J151,ABNT5101!$I$3:$J$9,2)</f>
        <v>10</v>
      </c>
      <c r="AY151" s="28">
        <f>VLOOKUP(J151,ABNT5101!$I$3:$M$9,5)</f>
        <v>0.18</v>
      </c>
      <c r="AZ151" s="28" t="str">
        <f>_xlfn.XLOOKUP(J151,ABNT5101!I:I,ABNT5101!L:L)</f>
        <v>-</v>
      </c>
      <c r="BA151" s="28">
        <f>_xlfn.XLOOKUP(J151,ABNT5101!$I:$I,ABNT5101!M:M)</f>
        <v>0.18</v>
      </c>
      <c r="BB151" s="28" t="str">
        <f>_xlfn.XLOOKUP(J151,ABNT5101!$I:$I,ABNT5101!N:N)</f>
        <v>-</v>
      </c>
      <c r="BC151" s="28">
        <f>_xlfn.XLOOKUP(J151,ABNT5101!$I:$I,ABNT5101!O:O)</f>
        <v>16</v>
      </c>
      <c r="BD151" s="31" t="str">
        <f t="shared" si="84"/>
        <v>NÃO ATENDE</v>
      </c>
      <c r="BE151" s="32">
        <f t="shared" si="106"/>
        <v>-1</v>
      </c>
      <c r="BF151" s="32">
        <f t="shared" si="107"/>
        <v>-1</v>
      </c>
      <c r="BG151" s="32" t="str">
        <f t="shared" si="85"/>
        <v>-</v>
      </c>
      <c r="BH151" s="34"/>
      <c r="BI151" s="34"/>
      <c r="BJ151" s="34"/>
      <c r="BK151" s="34"/>
      <c r="BL151" s="35"/>
      <c r="BM151" s="34"/>
      <c r="BN151" s="31" t="str">
        <f t="shared" si="86"/>
        <v>NÃO ATENDE</v>
      </c>
      <c r="BO151" s="31" t="str">
        <f t="shared" si="108"/>
        <v>NÃO ATENDE</v>
      </c>
      <c r="BP151" s="31" t="str">
        <f t="shared" si="109"/>
        <v>NÃO ATENDE</v>
      </c>
      <c r="BQ151" s="31" t="str">
        <f t="shared" si="87"/>
        <v>ATENDE</v>
      </c>
      <c r="BR151" s="36" t="str">
        <f t="shared" si="88"/>
        <v>C4</v>
      </c>
      <c r="BS151" s="36" t="str">
        <f t="shared" si="89"/>
        <v>Sem Passeio</v>
      </c>
      <c r="BT151" s="37" t="e">
        <f t="shared" si="90"/>
        <v>#N/A</v>
      </c>
      <c r="BU151" s="34"/>
      <c r="BV151" s="34"/>
      <c r="BW151" s="36" t="e">
        <f>IF(BS151="-","-",_xlfn.XLOOKUP(BS151,ABNT5101!$B$4:$B$9,ABNT5101!$C$4:$C$9))</f>
        <v>#N/A</v>
      </c>
      <c r="BX151" s="36" t="e">
        <f>IF(BS151="-","-",_xlfn.XLOOKUP(BS151,ABNT5101!$B$4:$B$9,ABNT5101!$D$4:$D$9))</f>
        <v>#N/A</v>
      </c>
      <c r="BY151" s="31" t="e">
        <f t="shared" si="91"/>
        <v>#N/A</v>
      </c>
      <c r="BZ151" s="31" t="e">
        <f t="shared" si="92"/>
        <v>#N/A</v>
      </c>
      <c r="CA151" s="31" t="e">
        <f t="shared" si="93"/>
        <v>#N/A</v>
      </c>
      <c r="CB151" s="36" t="str">
        <f t="shared" si="105"/>
        <v>Sem Passeio</v>
      </c>
      <c r="CC151" s="37" t="e">
        <f t="shared" si="94"/>
        <v>#N/A</v>
      </c>
      <c r="CD151" s="38"/>
      <c r="CE151" s="38"/>
      <c r="CF151" s="31" t="e">
        <f>IF(CB151="-","-",_xlfn.XLOOKUP(CB151,ABNT5101!$B$4:$B$9,ABNT5101!$C$4:$C$9))</f>
        <v>#N/A</v>
      </c>
      <c r="CG151" s="36" t="e">
        <f>IF(CB151="-","-",_xlfn.XLOOKUP(CB151,ABNT5101!$B$4:$B$9,ABNT5101!$D$4:$D$9))</f>
        <v>#N/A</v>
      </c>
      <c r="CH151" s="31" t="e">
        <f t="shared" si="95"/>
        <v>#N/A</v>
      </c>
      <c r="CI151" s="31" t="e">
        <f t="shared" si="96"/>
        <v>#N/A</v>
      </c>
      <c r="CJ151" s="31" t="e">
        <f t="shared" si="97"/>
        <v>#N/A</v>
      </c>
      <c r="CK151" s="39" t="e">
        <f>_xlfn.XLOOKUP(CL151,'Banco de dados'!$B:$B,'Banco de dados'!$D:$D)</f>
        <v>#N/A</v>
      </c>
      <c r="CL151" s="42"/>
      <c r="CM151" s="39" t="e">
        <f>_xlfn.XLOOKUP(CL151,'Banco de dados'!$B:$B,'Banco de dados'!$E:$E)</f>
        <v>#N/A</v>
      </c>
      <c r="CN151" s="39"/>
      <c r="CO151" s="39" t="e">
        <f>IF(CN151="-","-",_xlfn.XLOOKUP(CN151,'Banco de dados'!$B:$B,'Banco de dados'!$E:$E))</f>
        <v>#N/A</v>
      </c>
      <c r="CP151" s="41">
        <f t="shared" si="98"/>
        <v>1</v>
      </c>
      <c r="CQ151" s="39" t="e">
        <f>_xlfn.XLOOKUP(CL151,'Banco de dados'!$B:$B,'Banco de dados'!$H:$H)</f>
        <v>#N/A</v>
      </c>
      <c r="CR151" s="39" t="e">
        <f t="array" aca="1" ref="CR151" ca="1">_xludf.xlookup(CN151,'Banco de dados'!$B:$B,'Banco de dados'!$H:$H)</f>
        <v>#NAME?</v>
      </c>
      <c r="CS151" s="39" t="e">
        <f t="array" aca="1" ref="CS151" ca="1">_xludf.xlookup(CL151,'Banco de dados'!$B:$B,'Banco de dados'!$F:$F)</f>
        <v>#NAME?</v>
      </c>
      <c r="CT151" s="39" t="e">
        <f t="array" aca="1" ref="CT151" ca="1">_xludf.xlookup(CN151,'Banco de dados'!$B:$B,'Banco de dados'!$F:$F)</f>
        <v>#NAME?</v>
      </c>
      <c r="CU151" s="42"/>
      <c r="CV151" s="42"/>
      <c r="CW151" s="39" t="str">
        <f>IF(AJ151=0.5,"Suporte",IF(AND(AJ151&gt;='Braços de IP'!$B$9,AJ151&lt;='Braços de IP'!$D$9),'Braços de IP'!$E$9,IF(AND(AJ151&gt;='Braços de IP'!$B$10,AJ151&lt;='Braços de IP'!$D$10),'Braços de IP'!$E$10,IF(AND(AJ151&gt;='Braços de IP'!$B$11,AJ151&lt;='Braços de IP'!$D$11),'Braços de IP'!$E$11,IF(AND(AJ151&gt;='Braços de IP'!$B$12,AJ151&lt;='Braços de IP'!$D$12),'Braços de IP'!$E$12,IF(AND(AJ151&gt;='Braços de IP'!$B$13,AJ151&lt;='Braços de IP'!$D$13),'Braços de IP'!$E$13,IF(AND(AJ151&gt;='Braços de IP'!$B$14,AJ151&lt;='Braços de IP'!$D$14),'Braços de IP'!$E$14,"ERRO")))))))</f>
        <v>Médio I</v>
      </c>
      <c r="CX151" s="42"/>
      <c r="CY151" s="39" t="str">
        <f>IF($CX151="","",VLOOKUP($CX151,'Braços de IP'!$E$9:$I$15,2,0))</f>
        <v/>
      </c>
      <c r="CZ151" s="43" t="str">
        <f>IF($CX151="","",VLOOKUP($CX151,'Braços de IP'!$E$9:$I$15,5,0))</f>
        <v/>
      </c>
      <c r="DA151" s="39"/>
      <c r="DB151" s="39"/>
      <c r="DC151" s="39"/>
      <c r="DD151" s="39"/>
      <c r="DE151" s="39"/>
      <c r="DF151" s="39"/>
      <c r="DG151" s="44" t="e">
        <f t="shared" si="99"/>
        <v>#N/A</v>
      </c>
      <c r="DH151" s="45">
        <f t="shared" si="100"/>
        <v>60</v>
      </c>
      <c r="DI151" s="44" t="e">
        <f t="shared" si="101"/>
        <v>#N/A</v>
      </c>
      <c r="DJ151" s="46" t="e">
        <f t="shared" si="102"/>
        <v>#N/A</v>
      </c>
      <c r="DK151" s="47" t="s">
        <v>147</v>
      </c>
      <c r="DL151" s="48"/>
      <c r="DM151" s="49"/>
      <c r="DN151" s="23" t="s">
        <v>148</v>
      </c>
      <c r="DO151" s="23"/>
      <c r="DP151" s="5"/>
      <c r="DQ151" s="50" t="e">
        <f t="shared" si="103"/>
        <v>#VALUE!</v>
      </c>
      <c r="DR151" s="5"/>
      <c r="DS151" s="5"/>
      <c r="DT151" s="5"/>
      <c r="DU151" s="5"/>
      <c r="DV151" s="5"/>
      <c r="DW151" s="5"/>
    </row>
    <row r="152" spans="1:127" ht="15.75" hidden="1" customHeight="1" x14ac:dyDescent="0.3">
      <c r="B152" s="5"/>
      <c r="C152" s="5"/>
      <c r="D152" s="5"/>
      <c r="E152" s="22" t="s">
        <v>259</v>
      </c>
      <c r="F152" s="22" t="s">
        <v>150</v>
      </c>
      <c r="G152" s="23" t="s">
        <v>260</v>
      </c>
      <c r="H152" s="23">
        <v>-23.362107999999999</v>
      </c>
      <c r="I152" s="23">
        <v>-46.868752000000001</v>
      </c>
      <c r="J152" s="24" t="s">
        <v>139</v>
      </c>
      <c r="K152" s="25"/>
      <c r="L152" s="24" t="s">
        <v>152</v>
      </c>
      <c r="M152" s="24" t="s">
        <v>141</v>
      </c>
      <c r="N152" s="26">
        <v>60</v>
      </c>
      <c r="O152" s="27" t="s">
        <v>142</v>
      </c>
      <c r="P152" s="27" t="s">
        <v>143</v>
      </c>
      <c r="Q152" s="26">
        <f t="shared" si="80"/>
        <v>120</v>
      </c>
      <c r="R152" s="27">
        <v>1</v>
      </c>
      <c r="S152" s="28" t="s">
        <v>153</v>
      </c>
      <c r="T152" s="28">
        <v>3</v>
      </c>
      <c r="U152" s="29"/>
      <c r="V152" s="29"/>
      <c r="W152" s="29"/>
      <c r="X152" s="28" t="s">
        <v>153</v>
      </c>
      <c r="Y152" s="26"/>
      <c r="Z152" s="27"/>
      <c r="AA152" s="27"/>
      <c r="AB152" s="27"/>
      <c r="AC152" s="27"/>
      <c r="AD152" s="27" t="s">
        <v>144</v>
      </c>
      <c r="AE152" s="27" t="s">
        <v>145</v>
      </c>
      <c r="AF152" s="27">
        <v>18</v>
      </c>
      <c r="AG152" s="27">
        <v>6.8</v>
      </c>
      <c r="AH152" s="23">
        <v>1</v>
      </c>
      <c r="AI152" s="27">
        <v>0.5</v>
      </c>
      <c r="AJ152" s="27">
        <v>2</v>
      </c>
      <c r="AK152" s="27">
        <f t="shared" si="81"/>
        <v>1.5</v>
      </c>
      <c r="AL152" s="27" t="s">
        <v>143</v>
      </c>
      <c r="AM152" s="27" t="s">
        <v>143</v>
      </c>
      <c r="AN152" s="27"/>
      <c r="AO152" s="27">
        <f t="shared" si="82"/>
        <v>2</v>
      </c>
      <c r="AP152" s="27"/>
      <c r="AQ152" s="27"/>
      <c r="AR152" s="27"/>
      <c r="AS152" s="27"/>
      <c r="AT152" s="27"/>
      <c r="AU152" s="27"/>
      <c r="AV152" s="27">
        <f t="shared" si="83"/>
        <v>0</v>
      </c>
      <c r="AW152" s="27"/>
      <c r="AX152" s="28">
        <f>VLOOKUP(J152,ABNT5101!$I$3:$J$9,2)</f>
        <v>7.5</v>
      </c>
      <c r="AY152" s="28">
        <f>VLOOKUP(J152,ABNT5101!$I$3:$M$9,5)</f>
        <v>0.18</v>
      </c>
      <c r="AZ152" s="28" t="str">
        <f>_xlfn.XLOOKUP(J152,ABNT5101!I:I,ABNT5101!L:L)</f>
        <v>-</v>
      </c>
      <c r="BA152" s="28">
        <f>_xlfn.XLOOKUP(J152,ABNT5101!$I:$I,ABNT5101!M:M)</f>
        <v>0.18</v>
      </c>
      <c r="BB152" s="28" t="str">
        <f>_xlfn.XLOOKUP(J152,ABNT5101!$I:$I,ABNT5101!N:N)</f>
        <v>-</v>
      </c>
      <c r="BC152" s="28">
        <f>_xlfn.XLOOKUP(J152,ABNT5101!$I:$I,ABNT5101!O:O)</f>
        <v>16</v>
      </c>
      <c r="BD152" s="31" t="str">
        <f t="shared" si="84"/>
        <v>NÃO ATENDE</v>
      </c>
      <c r="BE152" s="32">
        <f t="shared" si="106"/>
        <v>-1</v>
      </c>
      <c r="BF152" s="32">
        <f t="shared" si="107"/>
        <v>-1</v>
      </c>
      <c r="BG152" s="32" t="str">
        <f t="shared" si="85"/>
        <v>-</v>
      </c>
      <c r="BH152" s="34"/>
      <c r="BI152" s="34"/>
      <c r="BJ152" s="34"/>
      <c r="BK152" s="34"/>
      <c r="BL152" s="35"/>
      <c r="BM152" s="34"/>
      <c r="BN152" s="31" t="str">
        <f t="shared" si="86"/>
        <v>NÃO ATENDE</v>
      </c>
      <c r="BO152" s="31" t="str">
        <f t="shared" si="108"/>
        <v>NÃO ATENDE</v>
      </c>
      <c r="BP152" s="31" t="str">
        <f t="shared" si="109"/>
        <v>NÃO ATENDE</v>
      </c>
      <c r="BQ152" s="31" t="str">
        <f t="shared" si="87"/>
        <v>ATENDE</v>
      </c>
      <c r="BR152" s="36" t="str">
        <f t="shared" si="88"/>
        <v>C5</v>
      </c>
      <c r="BS152" s="36" t="str">
        <f t="shared" si="89"/>
        <v>Sem Passeio</v>
      </c>
      <c r="BT152" s="37" t="e">
        <f t="shared" si="90"/>
        <v>#N/A</v>
      </c>
      <c r="BU152" s="34"/>
      <c r="BV152" s="34"/>
      <c r="BW152" s="36" t="e">
        <f>IF(BS152="-","-",_xlfn.XLOOKUP(BS152,ABNT5101!$B$4:$B$9,ABNT5101!$C$4:$C$9))</f>
        <v>#N/A</v>
      </c>
      <c r="BX152" s="36" t="e">
        <f>IF(BS152="-","-",_xlfn.XLOOKUP(BS152,ABNT5101!$B$4:$B$9,ABNT5101!$D$4:$D$9))</f>
        <v>#N/A</v>
      </c>
      <c r="BY152" s="31" t="e">
        <f t="shared" si="91"/>
        <v>#N/A</v>
      </c>
      <c r="BZ152" s="31" t="e">
        <f t="shared" si="92"/>
        <v>#N/A</v>
      </c>
      <c r="CA152" s="31" t="e">
        <f t="shared" si="93"/>
        <v>#N/A</v>
      </c>
      <c r="CB152" s="36" t="str">
        <f t="shared" si="105"/>
        <v>Sem Passeio</v>
      </c>
      <c r="CC152" s="37" t="e">
        <f t="shared" si="94"/>
        <v>#N/A</v>
      </c>
      <c r="CD152" s="38"/>
      <c r="CE152" s="38"/>
      <c r="CF152" s="31" t="e">
        <f>IF(CB152="-","-",_xlfn.XLOOKUP(CB152,ABNT5101!$B$4:$B$9,ABNT5101!$C$4:$C$9))</f>
        <v>#N/A</v>
      </c>
      <c r="CG152" s="36" t="e">
        <f>IF(CB152="-","-",_xlfn.XLOOKUP(CB152,ABNT5101!$B$4:$B$9,ABNT5101!$D$4:$D$9))</f>
        <v>#N/A</v>
      </c>
      <c r="CH152" s="31" t="e">
        <f t="shared" si="95"/>
        <v>#N/A</v>
      </c>
      <c r="CI152" s="31" t="e">
        <f t="shared" si="96"/>
        <v>#N/A</v>
      </c>
      <c r="CJ152" s="31" t="e">
        <f t="shared" si="97"/>
        <v>#N/A</v>
      </c>
      <c r="CK152" s="39" t="e">
        <f>_xlfn.XLOOKUP(CL152,'Banco de dados'!$B:$B,'Banco de dados'!$D:$D)</f>
        <v>#N/A</v>
      </c>
      <c r="CL152" s="42"/>
      <c r="CM152" s="39" t="e">
        <f>_xlfn.XLOOKUP(CL152,'Banco de dados'!$B:$B,'Banco de dados'!$E:$E)</f>
        <v>#N/A</v>
      </c>
      <c r="CN152" s="39" t="s">
        <v>261</v>
      </c>
      <c r="CO152" s="39" t="str">
        <f>IF(CN152="-","-",_xlfn.XLOOKUP(CN152,'Banco de dados'!$B:$B,'Banco de dados'!$E:$E))</f>
        <v>LUM LED SL VT 9.1 17W</v>
      </c>
      <c r="CP152" s="41">
        <f t="shared" si="98"/>
        <v>1</v>
      </c>
      <c r="CQ152" s="39" t="e">
        <f>_xlfn.XLOOKUP(CL152,'Banco de dados'!$B:$B,'Banco de dados'!$H:$H)</f>
        <v>#N/A</v>
      </c>
      <c r="CR152" s="39" t="e">
        <f t="array" aca="1" ref="CR152" ca="1">_xludf.xlookup(CN152,'Banco de dados'!$B:$B,'Banco de dados'!$H:$H)</f>
        <v>#NAME?</v>
      </c>
      <c r="CS152" s="39" t="e">
        <f t="array" aca="1" ref="CS152" ca="1">_xludf.xlookup(CL152,'Banco de dados'!$B:$B,'Banco de dados'!$F:$F)</f>
        <v>#NAME?</v>
      </c>
      <c r="CT152" s="39" t="e">
        <f t="array" aca="1" ref="CT152" ca="1">_xludf.xlookup(CN152,'Banco de dados'!$B:$B,'Banco de dados'!$F:$F)</f>
        <v>#NAME?</v>
      </c>
      <c r="CU152" s="42"/>
      <c r="CV152" s="42"/>
      <c r="CW152" s="39" t="str">
        <f>IF(AJ152=0.5,"Suporte",IF(AND(AJ152&gt;='Braços de IP'!$B$9,AJ152&lt;='Braços de IP'!$D$9),'Braços de IP'!$E$9,IF(AND(AJ152&gt;='Braços de IP'!$B$10,AJ152&lt;='Braços de IP'!$D$10),'Braços de IP'!$E$10,IF(AND(AJ152&gt;='Braços de IP'!$B$11,AJ152&lt;='Braços de IP'!$D$11),'Braços de IP'!$E$11,IF(AND(AJ152&gt;='Braços de IP'!$B$12,AJ152&lt;='Braços de IP'!$D$12),'Braços de IP'!$E$12,IF(AND(AJ152&gt;='Braços de IP'!$B$13,AJ152&lt;='Braços de IP'!$D$13),'Braços de IP'!$E$13,IF(AND(AJ152&gt;='Braços de IP'!$B$14,AJ152&lt;='Braços de IP'!$D$14),'Braços de IP'!$E$14,"ERRO")))))))</f>
        <v>Médio I</v>
      </c>
      <c r="CX152" s="42"/>
      <c r="CY152" s="39" t="str">
        <f>IF($CX152="","",VLOOKUP($CX152,'Braços de IP'!$E$9:$I$15,2,0))</f>
        <v/>
      </c>
      <c r="CZ152" s="43" t="str">
        <f>IF($CX152="","",VLOOKUP($CX152,'Braços de IP'!$E$9:$I$15,5,0))</f>
        <v/>
      </c>
      <c r="DA152" s="39" t="s">
        <v>262</v>
      </c>
      <c r="DB152" s="39">
        <v>1</v>
      </c>
      <c r="DC152" s="39">
        <v>2</v>
      </c>
      <c r="DD152" s="56" t="s">
        <v>263</v>
      </c>
      <c r="DE152" s="39"/>
      <c r="DF152" s="39"/>
      <c r="DG152" s="44" t="e">
        <f t="shared" si="99"/>
        <v>#N/A</v>
      </c>
      <c r="DH152" s="45">
        <f t="shared" si="100"/>
        <v>60</v>
      </c>
      <c r="DI152" s="44" t="e">
        <f t="shared" si="101"/>
        <v>#N/A</v>
      </c>
      <c r="DJ152" s="46" t="e">
        <f t="shared" si="102"/>
        <v>#N/A</v>
      </c>
      <c r="DK152" s="47" t="s">
        <v>147</v>
      </c>
      <c r="DL152" s="48"/>
      <c r="DM152" s="49"/>
      <c r="DN152" s="23" t="s">
        <v>148</v>
      </c>
      <c r="DO152" s="23"/>
      <c r="DP152" s="5"/>
      <c r="DQ152" s="50" t="e">
        <f t="shared" si="103"/>
        <v>#VALUE!</v>
      </c>
      <c r="DR152" s="5"/>
      <c r="DS152" s="5"/>
      <c r="DT152" s="5"/>
      <c r="DU152" s="5"/>
      <c r="DV152" s="5"/>
      <c r="DW152" s="5"/>
    </row>
    <row r="153" spans="1:127" ht="15.75" hidden="1" customHeight="1" x14ac:dyDescent="0.3">
      <c r="B153" s="5"/>
      <c r="C153" s="5"/>
      <c r="D153" s="5"/>
      <c r="E153" s="22" t="s">
        <v>259</v>
      </c>
      <c r="F153" s="22" t="s">
        <v>150</v>
      </c>
      <c r="G153" s="23" t="s">
        <v>260</v>
      </c>
      <c r="H153" s="23">
        <v>-23.362107999999999</v>
      </c>
      <c r="I153" s="23">
        <v>-46.868752000000001</v>
      </c>
      <c r="J153" s="24" t="s">
        <v>139</v>
      </c>
      <c r="K153" s="25"/>
      <c r="L153" s="24" t="s">
        <v>152</v>
      </c>
      <c r="M153" s="24" t="s">
        <v>141</v>
      </c>
      <c r="N153" s="26">
        <v>60</v>
      </c>
      <c r="O153" s="27" t="s">
        <v>142</v>
      </c>
      <c r="P153" s="27" t="s">
        <v>143</v>
      </c>
      <c r="Q153" s="26">
        <f t="shared" si="80"/>
        <v>120</v>
      </c>
      <c r="R153" s="27">
        <v>1</v>
      </c>
      <c r="S153" s="28" t="s">
        <v>153</v>
      </c>
      <c r="T153" s="28">
        <v>3</v>
      </c>
      <c r="U153" s="29"/>
      <c r="V153" s="29"/>
      <c r="W153" s="29"/>
      <c r="X153" s="28" t="s">
        <v>153</v>
      </c>
      <c r="Y153" s="26"/>
      <c r="Z153" s="27"/>
      <c r="AA153" s="27"/>
      <c r="AB153" s="27"/>
      <c r="AC153" s="27"/>
      <c r="AD153" s="27" t="s">
        <v>144</v>
      </c>
      <c r="AE153" s="27" t="s">
        <v>145</v>
      </c>
      <c r="AF153" s="27">
        <v>18</v>
      </c>
      <c r="AG153" s="27">
        <v>6.8</v>
      </c>
      <c r="AH153" s="23">
        <v>1</v>
      </c>
      <c r="AI153" s="27">
        <v>0.5</v>
      </c>
      <c r="AJ153" s="27">
        <v>2</v>
      </c>
      <c r="AK153" s="27">
        <f t="shared" si="81"/>
        <v>1.5</v>
      </c>
      <c r="AL153" s="27" t="s">
        <v>143</v>
      </c>
      <c r="AM153" s="27" t="s">
        <v>143</v>
      </c>
      <c r="AN153" s="27"/>
      <c r="AO153" s="27">
        <f t="shared" si="82"/>
        <v>2</v>
      </c>
      <c r="AP153" s="27"/>
      <c r="AQ153" s="27"/>
      <c r="AR153" s="27"/>
      <c r="AS153" s="27"/>
      <c r="AT153" s="27"/>
      <c r="AU153" s="27"/>
      <c r="AV153" s="27">
        <f t="shared" si="83"/>
        <v>0</v>
      </c>
      <c r="AW153" s="27"/>
      <c r="AX153" s="28">
        <f>VLOOKUP(J153,ABNT5101!$I$3:$J$9,2)</f>
        <v>7.5</v>
      </c>
      <c r="AY153" s="28">
        <f>VLOOKUP(J153,ABNT5101!$I$3:$M$9,5)</f>
        <v>0.18</v>
      </c>
      <c r="AZ153" s="28" t="str">
        <f>_xlfn.XLOOKUP(J153,ABNT5101!I:I,ABNT5101!L:L)</f>
        <v>-</v>
      </c>
      <c r="BA153" s="28">
        <f>_xlfn.XLOOKUP(J153,ABNT5101!$I:$I,ABNT5101!M:M)</f>
        <v>0.18</v>
      </c>
      <c r="BB153" s="28" t="str">
        <f>_xlfn.XLOOKUP(J153,ABNT5101!$I:$I,ABNT5101!N:N)</f>
        <v>-</v>
      </c>
      <c r="BC153" s="28">
        <f>_xlfn.XLOOKUP(J153,ABNT5101!$I:$I,ABNT5101!O:O)</f>
        <v>16</v>
      </c>
      <c r="BD153" s="31" t="str">
        <f t="shared" si="84"/>
        <v>NÃO ATENDE</v>
      </c>
      <c r="BE153" s="32">
        <f t="shared" si="106"/>
        <v>-1</v>
      </c>
      <c r="BF153" s="32">
        <f t="shared" si="107"/>
        <v>-1</v>
      </c>
      <c r="BG153" s="32" t="str">
        <f t="shared" si="85"/>
        <v>-</v>
      </c>
      <c r="BH153" s="34"/>
      <c r="BI153" s="34"/>
      <c r="BJ153" s="34"/>
      <c r="BK153" s="34"/>
      <c r="BL153" s="35"/>
      <c r="BM153" s="34"/>
      <c r="BN153" s="31" t="str">
        <f t="shared" si="86"/>
        <v>NÃO ATENDE</v>
      </c>
      <c r="BO153" s="31" t="str">
        <f t="shared" si="108"/>
        <v>NÃO ATENDE</v>
      </c>
      <c r="BP153" s="31" t="str">
        <f t="shared" si="109"/>
        <v>NÃO ATENDE</v>
      </c>
      <c r="BQ153" s="31" t="str">
        <f t="shared" si="87"/>
        <v>ATENDE</v>
      </c>
      <c r="BR153" s="36" t="str">
        <f t="shared" si="88"/>
        <v>C5</v>
      </c>
      <c r="BS153" s="36" t="str">
        <f t="shared" si="89"/>
        <v>Sem Passeio</v>
      </c>
      <c r="BT153" s="37" t="e">
        <f t="shared" si="90"/>
        <v>#N/A</v>
      </c>
      <c r="BU153" s="34"/>
      <c r="BV153" s="34"/>
      <c r="BW153" s="36" t="e">
        <f>IF(BS153="-","-",_xlfn.XLOOKUP(BS153,ABNT5101!$B$4:$B$9,ABNT5101!$C$4:$C$9))</f>
        <v>#N/A</v>
      </c>
      <c r="BX153" s="36" t="e">
        <f>IF(BS153="-","-",_xlfn.XLOOKUP(BS153,ABNT5101!$B$4:$B$9,ABNT5101!$D$4:$D$9))</f>
        <v>#N/A</v>
      </c>
      <c r="BY153" s="31" t="e">
        <f t="shared" si="91"/>
        <v>#N/A</v>
      </c>
      <c r="BZ153" s="31" t="e">
        <f t="shared" si="92"/>
        <v>#N/A</v>
      </c>
      <c r="CA153" s="31" t="e">
        <f t="shared" si="93"/>
        <v>#N/A</v>
      </c>
      <c r="CB153" s="36" t="str">
        <f t="shared" si="105"/>
        <v>Sem Passeio</v>
      </c>
      <c r="CC153" s="37" t="e">
        <f t="shared" si="94"/>
        <v>#N/A</v>
      </c>
      <c r="CD153" s="38"/>
      <c r="CE153" s="38"/>
      <c r="CF153" s="31" t="e">
        <f>IF(CB153="-","-",_xlfn.XLOOKUP(CB153,ABNT5101!$B$4:$B$9,ABNT5101!$C$4:$C$9))</f>
        <v>#N/A</v>
      </c>
      <c r="CG153" s="36" t="e">
        <f>IF(CB153="-","-",_xlfn.XLOOKUP(CB153,ABNT5101!$B$4:$B$9,ABNT5101!$D$4:$D$9))</f>
        <v>#N/A</v>
      </c>
      <c r="CH153" s="31" t="e">
        <f t="shared" si="95"/>
        <v>#N/A</v>
      </c>
      <c r="CI153" s="31" t="e">
        <f t="shared" si="96"/>
        <v>#N/A</v>
      </c>
      <c r="CJ153" s="31" t="e">
        <f t="shared" si="97"/>
        <v>#N/A</v>
      </c>
      <c r="CK153" s="39" t="e">
        <f>_xlfn.XLOOKUP(CL153,'Banco de dados'!$B:$B,'Banco de dados'!$D:$D)</f>
        <v>#N/A</v>
      </c>
      <c r="CL153" s="42"/>
      <c r="CM153" s="39" t="e">
        <f>_xlfn.XLOOKUP(CL153,'Banco de dados'!$B:$B,'Banco de dados'!$E:$E)</f>
        <v>#N/A</v>
      </c>
      <c r="CN153" s="39" t="s">
        <v>261</v>
      </c>
      <c r="CO153" s="39" t="str">
        <f>IF(CN153="-","-",_xlfn.XLOOKUP(CN153,'Banco de dados'!$B:$B,'Banco de dados'!$E:$E))</f>
        <v>LUM LED SL VT 9.1 17W</v>
      </c>
      <c r="CP153" s="41">
        <f t="shared" si="98"/>
        <v>1</v>
      </c>
      <c r="CQ153" s="39" t="e">
        <f>_xlfn.XLOOKUP(CL153,'Banco de dados'!$B:$B,'Banco de dados'!$H:$H)</f>
        <v>#N/A</v>
      </c>
      <c r="CR153" s="39" t="e">
        <f t="array" aca="1" ref="CR153" ca="1">_xludf.xlookup(CN153,'Banco de dados'!$B:$B,'Banco de dados'!$H:$H)</f>
        <v>#NAME?</v>
      </c>
      <c r="CS153" s="39" t="e">
        <f t="array" aca="1" ref="CS153" ca="1">_xludf.xlookup(CL153,'Banco de dados'!$B:$B,'Banco de dados'!$F:$F)</f>
        <v>#NAME?</v>
      </c>
      <c r="CT153" s="39" t="e">
        <f t="array" aca="1" ref="CT153" ca="1">_xludf.xlookup(CN153,'Banco de dados'!$B:$B,'Banco de dados'!$F:$F)</f>
        <v>#NAME?</v>
      </c>
      <c r="CU153" s="42"/>
      <c r="CV153" s="42"/>
      <c r="CW153" s="39" t="str">
        <f>IF(AJ153=0.5,"Suporte",IF(AND(AJ153&gt;='Braços de IP'!$B$9,AJ153&lt;='Braços de IP'!$D$9),'Braços de IP'!$E$9,IF(AND(AJ153&gt;='Braços de IP'!$B$10,AJ153&lt;='Braços de IP'!$D$10),'Braços de IP'!$E$10,IF(AND(AJ153&gt;='Braços de IP'!$B$11,AJ153&lt;='Braços de IP'!$D$11),'Braços de IP'!$E$11,IF(AND(AJ153&gt;='Braços de IP'!$B$12,AJ153&lt;='Braços de IP'!$D$12),'Braços de IP'!$E$12,IF(AND(AJ153&gt;='Braços de IP'!$B$13,AJ153&lt;='Braços de IP'!$D$13),'Braços de IP'!$E$13,IF(AND(AJ153&gt;='Braços de IP'!$B$14,AJ153&lt;='Braços de IP'!$D$14),'Braços de IP'!$E$14,"ERRO")))))))</f>
        <v>Médio I</v>
      </c>
      <c r="CX153" s="42"/>
      <c r="CY153" s="39" t="str">
        <f>IF($CX153="","",VLOOKUP($CX153,'Braços de IP'!$E$9:$I$15,2,0))</f>
        <v/>
      </c>
      <c r="CZ153" s="43" t="str">
        <f>IF($CX153="","",VLOOKUP($CX153,'Braços de IP'!$E$9:$I$15,5,0))</f>
        <v/>
      </c>
      <c r="DA153" s="39" t="s">
        <v>262</v>
      </c>
      <c r="DB153" s="39">
        <v>1</v>
      </c>
      <c r="DC153" s="39">
        <v>2</v>
      </c>
      <c r="DD153" s="56" t="s">
        <v>263</v>
      </c>
      <c r="DE153" s="39"/>
      <c r="DF153" s="39"/>
      <c r="DG153" s="44" t="e">
        <f t="shared" si="99"/>
        <v>#N/A</v>
      </c>
      <c r="DH153" s="45">
        <f t="shared" si="100"/>
        <v>60</v>
      </c>
      <c r="DI153" s="44" t="e">
        <f t="shared" si="101"/>
        <v>#N/A</v>
      </c>
      <c r="DJ153" s="46" t="e">
        <f t="shared" si="102"/>
        <v>#N/A</v>
      </c>
      <c r="DK153" s="47" t="s">
        <v>147</v>
      </c>
      <c r="DL153" s="48"/>
      <c r="DM153" s="49"/>
      <c r="DN153" s="23" t="s">
        <v>148</v>
      </c>
      <c r="DO153" s="23"/>
      <c r="DP153" s="5"/>
      <c r="DQ153" s="50" t="e">
        <f t="shared" si="103"/>
        <v>#VALUE!</v>
      </c>
      <c r="DR153" s="5"/>
      <c r="DS153" s="5"/>
      <c r="DT153" s="5"/>
      <c r="DU153" s="5"/>
      <c r="DV153" s="5"/>
      <c r="DW153" s="5"/>
    </row>
    <row r="154" spans="1:127" ht="15.75" hidden="1" customHeight="1" x14ac:dyDescent="0.3">
      <c r="B154" s="5"/>
      <c r="C154" s="5"/>
      <c r="D154" s="5"/>
      <c r="E154" s="22" t="s">
        <v>259</v>
      </c>
      <c r="F154" s="22" t="s">
        <v>150</v>
      </c>
      <c r="G154" s="23" t="s">
        <v>260</v>
      </c>
      <c r="H154" s="23">
        <v>-23.362107999999999</v>
      </c>
      <c r="I154" s="23">
        <v>-46.868752000000001</v>
      </c>
      <c r="J154" s="24" t="s">
        <v>139</v>
      </c>
      <c r="K154" s="25"/>
      <c r="L154" s="24" t="s">
        <v>152</v>
      </c>
      <c r="M154" s="24" t="s">
        <v>141</v>
      </c>
      <c r="N154" s="26">
        <v>60</v>
      </c>
      <c r="O154" s="27" t="s">
        <v>142</v>
      </c>
      <c r="P154" s="27" t="s">
        <v>143</v>
      </c>
      <c r="Q154" s="26">
        <f t="shared" si="80"/>
        <v>120</v>
      </c>
      <c r="R154" s="27">
        <v>1</v>
      </c>
      <c r="S154" s="28" t="s">
        <v>153</v>
      </c>
      <c r="T154" s="28">
        <v>3</v>
      </c>
      <c r="U154" s="29"/>
      <c r="V154" s="29"/>
      <c r="W154" s="29"/>
      <c r="X154" s="28" t="s">
        <v>153</v>
      </c>
      <c r="Y154" s="26"/>
      <c r="Z154" s="27"/>
      <c r="AA154" s="27"/>
      <c r="AB154" s="27"/>
      <c r="AC154" s="27"/>
      <c r="AD154" s="27" t="s">
        <v>144</v>
      </c>
      <c r="AE154" s="27" t="s">
        <v>145</v>
      </c>
      <c r="AF154" s="27">
        <v>18</v>
      </c>
      <c r="AG154" s="27">
        <v>6.8</v>
      </c>
      <c r="AH154" s="23">
        <v>1</v>
      </c>
      <c r="AI154" s="27">
        <v>0.5</v>
      </c>
      <c r="AJ154" s="27">
        <v>2</v>
      </c>
      <c r="AK154" s="27">
        <f t="shared" si="81"/>
        <v>1.5</v>
      </c>
      <c r="AL154" s="27" t="s">
        <v>143</v>
      </c>
      <c r="AM154" s="27" t="s">
        <v>143</v>
      </c>
      <c r="AN154" s="27"/>
      <c r="AO154" s="27">
        <f t="shared" si="82"/>
        <v>2</v>
      </c>
      <c r="AP154" s="27"/>
      <c r="AQ154" s="27"/>
      <c r="AR154" s="27"/>
      <c r="AS154" s="27"/>
      <c r="AT154" s="27"/>
      <c r="AU154" s="27"/>
      <c r="AV154" s="27">
        <f t="shared" si="83"/>
        <v>0</v>
      </c>
      <c r="AW154" s="27"/>
      <c r="AX154" s="28">
        <f>VLOOKUP(J154,ABNT5101!$I$3:$J$9,2)</f>
        <v>7.5</v>
      </c>
      <c r="AY154" s="28">
        <f>VLOOKUP(J154,ABNT5101!$I$3:$M$9,5)</f>
        <v>0.18</v>
      </c>
      <c r="AZ154" s="28" t="str">
        <f>_xlfn.XLOOKUP(J154,ABNT5101!I:I,ABNT5101!L:L)</f>
        <v>-</v>
      </c>
      <c r="BA154" s="28">
        <f>_xlfn.XLOOKUP(J154,ABNT5101!$I:$I,ABNT5101!M:M)</f>
        <v>0.18</v>
      </c>
      <c r="BB154" s="28" t="str">
        <f>_xlfn.XLOOKUP(J154,ABNT5101!$I:$I,ABNT5101!N:N)</f>
        <v>-</v>
      </c>
      <c r="BC154" s="28">
        <f>_xlfn.XLOOKUP(J154,ABNT5101!$I:$I,ABNT5101!O:O)</f>
        <v>16</v>
      </c>
      <c r="BD154" s="31" t="str">
        <f t="shared" si="84"/>
        <v>NÃO ATENDE</v>
      </c>
      <c r="BE154" s="32">
        <f t="shared" si="106"/>
        <v>-1</v>
      </c>
      <c r="BF154" s="32">
        <f t="shared" si="107"/>
        <v>-1</v>
      </c>
      <c r="BG154" s="32" t="str">
        <f t="shared" si="85"/>
        <v>-</v>
      </c>
      <c r="BH154" s="34"/>
      <c r="BI154" s="34"/>
      <c r="BJ154" s="34"/>
      <c r="BK154" s="34"/>
      <c r="BL154" s="35"/>
      <c r="BM154" s="34"/>
      <c r="BN154" s="31" t="str">
        <f t="shared" si="86"/>
        <v>NÃO ATENDE</v>
      </c>
      <c r="BO154" s="31" t="str">
        <f t="shared" si="108"/>
        <v>NÃO ATENDE</v>
      </c>
      <c r="BP154" s="31" t="str">
        <f t="shared" si="109"/>
        <v>NÃO ATENDE</v>
      </c>
      <c r="BQ154" s="31" t="str">
        <f t="shared" si="87"/>
        <v>ATENDE</v>
      </c>
      <c r="BR154" s="36" t="str">
        <f t="shared" si="88"/>
        <v>C5</v>
      </c>
      <c r="BS154" s="36" t="str">
        <f t="shared" si="89"/>
        <v>Sem Passeio</v>
      </c>
      <c r="BT154" s="37" t="e">
        <f t="shared" si="90"/>
        <v>#N/A</v>
      </c>
      <c r="BU154" s="34"/>
      <c r="BV154" s="34"/>
      <c r="BW154" s="36" t="e">
        <f>IF(BS154="-","-",_xlfn.XLOOKUP(BS154,ABNT5101!$B$4:$B$9,ABNT5101!$C$4:$C$9))</f>
        <v>#N/A</v>
      </c>
      <c r="BX154" s="36" t="e">
        <f>IF(BS154="-","-",_xlfn.XLOOKUP(BS154,ABNT5101!$B$4:$B$9,ABNT5101!$D$4:$D$9))</f>
        <v>#N/A</v>
      </c>
      <c r="BY154" s="31" t="e">
        <f t="shared" si="91"/>
        <v>#N/A</v>
      </c>
      <c r="BZ154" s="31" t="e">
        <f t="shared" si="92"/>
        <v>#N/A</v>
      </c>
      <c r="CA154" s="31" t="e">
        <f t="shared" si="93"/>
        <v>#N/A</v>
      </c>
      <c r="CB154" s="36" t="str">
        <f t="shared" si="105"/>
        <v>Sem Passeio</v>
      </c>
      <c r="CC154" s="37" t="e">
        <f t="shared" si="94"/>
        <v>#N/A</v>
      </c>
      <c r="CD154" s="38"/>
      <c r="CE154" s="38"/>
      <c r="CF154" s="31" t="e">
        <f>IF(CB154="-","-",_xlfn.XLOOKUP(CB154,ABNT5101!$B$4:$B$9,ABNT5101!$C$4:$C$9))</f>
        <v>#N/A</v>
      </c>
      <c r="CG154" s="36" t="e">
        <f>IF(CB154="-","-",_xlfn.XLOOKUP(CB154,ABNT5101!$B$4:$B$9,ABNT5101!$D$4:$D$9))</f>
        <v>#N/A</v>
      </c>
      <c r="CH154" s="31" t="e">
        <f t="shared" si="95"/>
        <v>#N/A</v>
      </c>
      <c r="CI154" s="31" t="e">
        <f t="shared" si="96"/>
        <v>#N/A</v>
      </c>
      <c r="CJ154" s="31" t="e">
        <f t="shared" si="97"/>
        <v>#N/A</v>
      </c>
      <c r="CK154" s="39" t="e">
        <f>_xlfn.XLOOKUP(CL154,'Banco de dados'!$B:$B,'Banco de dados'!$D:$D)</f>
        <v>#N/A</v>
      </c>
      <c r="CL154" s="42"/>
      <c r="CM154" s="39" t="e">
        <f>_xlfn.XLOOKUP(CL154,'Banco de dados'!$B:$B,'Banco de dados'!$E:$E)</f>
        <v>#N/A</v>
      </c>
      <c r="CN154" s="39" t="s">
        <v>261</v>
      </c>
      <c r="CO154" s="39" t="str">
        <f>IF(CN154="-","-",_xlfn.XLOOKUP(CN154,'Banco de dados'!$B:$B,'Banco de dados'!$E:$E))</f>
        <v>LUM LED SL VT 9.1 17W</v>
      </c>
      <c r="CP154" s="41">
        <f t="shared" si="98"/>
        <v>1</v>
      </c>
      <c r="CQ154" s="39" t="e">
        <f>_xlfn.XLOOKUP(CL154,'Banco de dados'!$B:$B,'Banco de dados'!$H:$H)</f>
        <v>#N/A</v>
      </c>
      <c r="CR154" s="39" t="e">
        <f t="array" aca="1" ref="CR154" ca="1">_xludf.xlookup(CN154,'Banco de dados'!$B:$B,'Banco de dados'!$H:$H)</f>
        <v>#NAME?</v>
      </c>
      <c r="CS154" s="39" t="e">
        <f t="array" aca="1" ref="CS154" ca="1">_xludf.xlookup(CL154,'Banco de dados'!$B:$B,'Banco de dados'!$F:$F)</f>
        <v>#NAME?</v>
      </c>
      <c r="CT154" s="39" t="e">
        <f t="array" aca="1" ref="CT154" ca="1">_xludf.xlookup(CN154,'Banco de dados'!$B:$B,'Banco de dados'!$F:$F)</f>
        <v>#NAME?</v>
      </c>
      <c r="CU154" s="42"/>
      <c r="CV154" s="42"/>
      <c r="CW154" s="39" t="str">
        <f>IF(AJ154=0.5,"Suporte",IF(AND(AJ154&gt;='Braços de IP'!$B$9,AJ154&lt;='Braços de IP'!$D$9),'Braços de IP'!$E$9,IF(AND(AJ154&gt;='Braços de IP'!$B$10,AJ154&lt;='Braços de IP'!$D$10),'Braços de IP'!$E$10,IF(AND(AJ154&gt;='Braços de IP'!$B$11,AJ154&lt;='Braços de IP'!$D$11),'Braços de IP'!$E$11,IF(AND(AJ154&gt;='Braços de IP'!$B$12,AJ154&lt;='Braços de IP'!$D$12),'Braços de IP'!$E$12,IF(AND(AJ154&gt;='Braços de IP'!$B$13,AJ154&lt;='Braços de IP'!$D$13),'Braços de IP'!$E$13,IF(AND(AJ154&gt;='Braços de IP'!$B$14,AJ154&lt;='Braços de IP'!$D$14),'Braços de IP'!$E$14,"ERRO")))))))</f>
        <v>Médio I</v>
      </c>
      <c r="CX154" s="42"/>
      <c r="CY154" s="39" t="str">
        <f>IF($CX154="","",VLOOKUP($CX154,'Braços de IP'!$E$9:$I$15,2,0))</f>
        <v/>
      </c>
      <c r="CZ154" s="43" t="str">
        <f>IF($CX154="","",VLOOKUP($CX154,'Braços de IP'!$E$9:$I$15,5,0))</f>
        <v/>
      </c>
      <c r="DA154" s="39" t="s">
        <v>262</v>
      </c>
      <c r="DB154" s="39">
        <v>1</v>
      </c>
      <c r="DC154" s="39">
        <v>2</v>
      </c>
      <c r="DD154" s="56" t="s">
        <v>263</v>
      </c>
      <c r="DE154" s="39"/>
      <c r="DF154" s="39"/>
      <c r="DG154" s="44" t="e">
        <f t="shared" si="99"/>
        <v>#N/A</v>
      </c>
      <c r="DH154" s="45">
        <f t="shared" si="100"/>
        <v>60</v>
      </c>
      <c r="DI154" s="44" t="e">
        <f t="shared" si="101"/>
        <v>#N/A</v>
      </c>
      <c r="DJ154" s="46" t="e">
        <f t="shared" si="102"/>
        <v>#N/A</v>
      </c>
      <c r="DK154" s="47" t="s">
        <v>147</v>
      </c>
      <c r="DL154" s="48"/>
      <c r="DM154" s="49"/>
      <c r="DN154" s="23" t="s">
        <v>148</v>
      </c>
      <c r="DO154" s="23"/>
      <c r="DQ154" s="50" t="e">
        <f t="shared" si="103"/>
        <v>#VALUE!</v>
      </c>
    </row>
    <row r="155" spans="1:127" ht="15.75" hidden="1" customHeight="1" x14ac:dyDescent="0.3">
      <c r="B155" s="5"/>
      <c r="C155" s="5"/>
      <c r="D155" s="5"/>
      <c r="E155" s="22" t="s">
        <v>264</v>
      </c>
      <c r="F155" s="22" t="s">
        <v>137</v>
      </c>
      <c r="G155" s="23" t="s">
        <v>265</v>
      </c>
      <c r="H155" s="23">
        <v>-23.416499000000002</v>
      </c>
      <c r="I155" s="23">
        <v>-46.821643000000002</v>
      </c>
      <c r="J155" s="24" t="s">
        <v>223</v>
      </c>
      <c r="K155" s="25"/>
      <c r="L155" s="24" t="s">
        <v>140</v>
      </c>
      <c r="M155" s="24" t="s">
        <v>141</v>
      </c>
      <c r="N155" s="26">
        <v>120</v>
      </c>
      <c r="O155" s="27" t="s">
        <v>142</v>
      </c>
      <c r="P155" s="27" t="s">
        <v>143</v>
      </c>
      <c r="Q155" s="26">
        <f t="shared" si="80"/>
        <v>240</v>
      </c>
      <c r="R155" s="27">
        <v>2</v>
      </c>
      <c r="S155" s="28">
        <v>3</v>
      </c>
      <c r="T155" s="28">
        <v>3</v>
      </c>
      <c r="U155" s="29"/>
      <c r="V155" s="29"/>
      <c r="W155" s="29"/>
      <c r="X155" s="28">
        <v>3</v>
      </c>
      <c r="Y155" s="26"/>
      <c r="Z155" s="27"/>
      <c r="AA155" s="27"/>
      <c r="AB155" s="27"/>
      <c r="AC155" s="27"/>
      <c r="AD155" s="27" t="s">
        <v>144</v>
      </c>
      <c r="AE155" s="27" t="s">
        <v>145</v>
      </c>
      <c r="AF155" s="27">
        <v>35.5</v>
      </c>
      <c r="AG155" s="27">
        <v>6.35</v>
      </c>
      <c r="AH155" s="23">
        <v>1</v>
      </c>
      <c r="AI155" s="27">
        <v>0.75</v>
      </c>
      <c r="AJ155" s="27">
        <v>3.3</v>
      </c>
      <c r="AK155" s="27">
        <f t="shared" si="81"/>
        <v>2.5499999999999998</v>
      </c>
      <c r="AL155" s="27" t="s">
        <v>143</v>
      </c>
      <c r="AM155" s="27" t="s">
        <v>143</v>
      </c>
      <c r="AN155" s="27"/>
      <c r="AO155" s="27">
        <f t="shared" si="82"/>
        <v>2</v>
      </c>
      <c r="AP155" s="27"/>
      <c r="AQ155" s="27"/>
      <c r="AR155" s="27"/>
      <c r="AS155" s="27"/>
      <c r="AT155" s="27"/>
      <c r="AU155" s="27"/>
      <c r="AV155" s="27">
        <f t="shared" si="83"/>
        <v>0</v>
      </c>
      <c r="AW155" s="27"/>
      <c r="AX155" s="28">
        <f>VLOOKUP(J155,ABNT5101!$I$3:$J$9,2)</f>
        <v>15</v>
      </c>
      <c r="AY155" s="28">
        <f>VLOOKUP(J155,ABNT5101!$I$3:$M$9,5)</f>
        <v>0.18</v>
      </c>
      <c r="AZ155" s="28" t="str">
        <f>_xlfn.XLOOKUP(J155,ABNT5101!I:I,ABNT5101!L:L)</f>
        <v>-</v>
      </c>
      <c r="BA155" s="28">
        <f>_xlfn.XLOOKUP(J155,ABNT5101!$I:$I,ABNT5101!M:M)</f>
        <v>0.18</v>
      </c>
      <c r="BB155" s="28" t="str">
        <f>_xlfn.XLOOKUP(J155,ABNT5101!$I:$I,ABNT5101!N:N)</f>
        <v>-</v>
      </c>
      <c r="BC155" s="28">
        <f>_xlfn.XLOOKUP(J155,ABNT5101!$I:$I,ABNT5101!O:O)</f>
        <v>15</v>
      </c>
      <c r="BD155" s="31" t="str">
        <f t="shared" si="84"/>
        <v>NÃO ATENDE</v>
      </c>
      <c r="BE155" s="32">
        <f t="shared" si="106"/>
        <v>-1</v>
      </c>
      <c r="BF155" s="32">
        <f t="shared" si="107"/>
        <v>-1</v>
      </c>
      <c r="BG155" s="32" t="str">
        <f t="shared" si="85"/>
        <v>-</v>
      </c>
      <c r="BH155" s="34"/>
      <c r="BI155" s="34"/>
      <c r="BJ155" s="34"/>
      <c r="BK155" s="34"/>
      <c r="BL155" s="35"/>
      <c r="BM155" s="34"/>
      <c r="BN155" s="31" t="str">
        <f t="shared" si="86"/>
        <v>NÃO ATENDE</v>
      </c>
      <c r="BO155" s="31" t="str">
        <f t="shared" si="108"/>
        <v>NÃO ATENDE</v>
      </c>
      <c r="BP155" s="31" t="str">
        <f t="shared" si="109"/>
        <v>NÃO ATENDE</v>
      </c>
      <c r="BQ155" s="31" t="str">
        <f t="shared" si="87"/>
        <v>ATENDE</v>
      </c>
      <c r="BR155" s="36" t="str">
        <f t="shared" si="88"/>
        <v>C3</v>
      </c>
      <c r="BS155" s="36" t="str">
        <f t="shared" si="89"/>
        <v>P6</v>
      </c>
      <c r="BT155" s="37">
        <f t="shared" si="90"/>
        <v>-1</v>
      </c>
      <c r="BU155" s="34"/>
      <c r="BV155" s="34"/>
      <c r="BW155" s="36">
        <f>IF(BS155="-","-",_xlfn.XLOOKUP(BS155,ABNT5101!$B$4:$B$9,ABNT5101!$C$4:$C$9))</f>
        <v>3</v>
      </c>
      <c r="BX155" s="36">
        <f>IF(BS155="-","-",_xlfn.XLOOKUP(BS155,ABNT5101!$B$4:$B$9,ABNT5101!$D$4:$D$9))</f>
        <v>0.6</v>
      </c>
      <c r="BY155" s="31" t="str">
        <f t="shared" si="91"/>
        <v>NÃO ATENDE</v>
      </c>
      <c r="BZ155" s="31" t="str">
        <f t="shared" si="92"/>
        <v>NÃO ATENDE</v>
      </c>
      <c r="CA155" s="31" t="str">
        <f t="shared" si="93"/>
        <v>NÃO ATENDE</v>
      </c>
      <c r="CB155" s="36" t="str">
        <f t="shared" si="105"/>
        <v>P6</v>
      </c>
      <c r="CC155" s="37">
        <f t="shared" si="94"/>
        <v>-1</v>
      </c>
      <c r="CD155" s="38"/>
      <c r="CE155" s="38"/>
      <c r="CF155" s="31">
        <f>IF(CB155="-","-",_xlfn.XLOOKUP(CB155,ABNT5101!$B$4:$B$9,ABNT5101!$C$4:$C$9))</f>
        <v>3</v>
      </c>
      <c r="CG155" s="36">
        <f>IF(CB155="-","-",_xlfn.XLOOKUP(CB155,ABNT5101!$B$4:$B$9,ABNT5101!$D$4:$D$9))</f>
        <v>0.6</v>
      </c>
      <c r="CH155" s="31" t="str">
        <f t="shared" si="95"/>
        <v>NÃO ATENDE</v>
      </c>
      <c r="CI155" s="31" t="str">
        <f t="shared" si="96"/>
        <v>NÃO ATENDE</v>
      </c>
      <c r="CJ155" s="31" t="str">
        <f t="shared" si="97"/>
        <v>NÃO ATENDE</v>
      </c>
      <c r="CK155" s="39" t="e">
        <f>_xlfn.XLOOKUP(CL155,'Banco de dados'!$B:$B,'Banco de dados'!$D:$D)</f>
        <v>#N/A</v>
      </c>
      <c r="CL155" s="42"/>
      <c r="CM155" s="39" t="e">
        <f>_xlfn.XLOOKUP(CL155,'Banco de dados'!$B:$B,'Banco de dados'!$E:$E)</f>
        <v>#N/A</v>
      </c>
      <c r="CN155" s="39" t="s">
        <v>266</v>
      </c>
      <c r="CO155" s="39" t="str">
        <f>IF(CN155="-","-",_xlfn.XLOOKUP(CN155,'Banco de dados'!$B:$B,'Banco de dados'!$E:$E))</f>
        <v>SXINEVO020K50L12CZF7PHF</v>
      </c>
      <c r="CP155" s="41">
        <f t="shared" si="98"/>
        <v>1</v>
      </c>
      <c r="CQ155" s="39" t="e">
        <f>_xlfn.XLOOKUP(CL155,'Banco de dados'!$B:$B,'Banco de dados'!$H:$H)</f>
        <v>#N/A</v>
      </c>
      <c r="CR155" s="39" t="e">
        <f t="array" aca="1" ref="CR155" ca="1">_xludf.xlookup(CN155,'Banco de dados'!$B:$B,'Banco de dados'!$H:$H)</f>
        <v>#NAME?</v>
      </c>
      <c r="CS155" s="39" t="e">
        <f t="array" aca="1" ref="CS155" ca="1">_xludf.xlookup(CL155,'Banco de dados'!$B:$B,'Banco de dados'!$F:$F)</f>
        <v>#NAME?</v>
      </c>
      <c r="CT155" s="39" t="e">
        <f t="array" aca="1" ref="CT155" ca="1">_xludf.xlookup(CN155,'Banco de dados'!$B:$B,'Banco de dados'!$F:$F)</f>
        <v>#NAME?</v>
      </c>
      <c r="CU155" s="42"/>
      <c r="CV155" s="42"/>
      <c r="CW155" s="39" t="str">
        <f>IF(AJ155=0.5,"Suporte",IF(AND(AJ155&gt;='Braços de IP'!$B$9,AJ155&lt;='Braços de IP'!$D$9),'Braços de IP'!$E$9,IF(AND(AJ155&gt;='Braços de IP'!$B$10,AJ155&lt;='Braços de IP'!$D$10),'Braços de IP'!$E$10,IF(AND(AJ155&gt;='Braços de IP'!$B$11,AJ155&lt;='Braços de IP'!$D$11),'Braços de IP'!$E$11,IF(AND(AJ155&gt;='Braços de IP'!$B$12,AJ155&lt;='Braços de IP'!$D$12),'Braços de IP'!$E$12,IF(AND(AJ155&gt;='Braços de IP'!$B$13,AJ155&lt;='Braços de IP'!$D$13),'Braços de IP'!$E$13,IF(AND(AJ155&gt;='Braços de IP'!$B$14,AJ155&lt;='Braços de IP'!$D$14),'Braços de IP'!$E$14,"ERRO")))))))</f>
        <v>Longo II</v>
      </c>
      <c r="CX155" s="42"/>
      <c r="CY155" s="39" t="str">
        <f>IF($CX155="","",VLOOKUP($CX155,'Braços de IP'!$E$9:$I$15,2,0))</f>
        <v/>
      </c>
      <c r="CZ155" s="43" t="str">
        <f>IF($CX155="","",VLOOKUP($CX155,'Braços de IP'!$E$9:$I$15,5,0))</f>
        <v/>
      </c>
      <c r="DA155" s="39" t="s">
        <v>262</v>
      </c>
      <c r="DB155" s="39">
        <v>1</v>
      </c>
      <c r="DC155" s="39">
        <v>2</v>
      </c>
      <c r="DD155" s="56" t="s">
        <v>263</v>
      </c>
      <c r="DE155" s="39"/>
      <c r="DF155" s="39"/>
      <c r="DG155" s="44" t="e">
        <f t="shared" si="99"/>
        <v>#N/A</v>
      </c>
      <c r="DH155" s="45">
        <f t="shared" si="100"/>
        <v>120</v>
      </c>
      <c r="DI155" s="44" t="e">
        <f t="shared" si="101"/>
        <v>#N/A</v>
      </c>
      <c r="DJ155" s="46" t="e">
        <f t="shared" si="102"/>
        <v>#N/A</v>
      </c>
      <c r="DK155" s="47" t="s">
        <v>147</v>
      </c>
      <c r="DL155" s="48"/>
      <c r="DM155" s="49"/>
      <c r="DN155" s="23" t="s">
        <v>148</v>
      </c>
      <c r="DO155" s="23"/>
      <c r="DQ155" s="50" t="e">
        <f t="shared" si="103"/>
        <v>#VALUE!</v>
      </c>
    </row>
    <row r="156" spans="1:127" ht="15.75" hidden="1" customHeight="1" x14ac:dyDescent="0.3">
      <c r="B156" s="5"/>
      <c r="C156" s="5"/>
      <c r="D156" s="5"/>
      <c r="E156" s="22" t="s">
        <v>264</v>
      </c>
      <c r="F156" s="22" t="s">
        <v>137</v>
      </c>
      <c r="G156" s="23" t="s">
        <v>265</v>
      </c>
      <c r="H156" s="23">
        <v>-23.416499000000002</v>
      </c>
      <c r="I156" s="23">
        <v>-46.821643000000002</v>
      </c>
      <c r="J156" s="24" t="s">
        <v>223</v>
      </c>
      <c r="K156" s="25"/>
      <c r="L156" s="24" t="s">
        <v>140</v>
      </c>
      <c r="M156" s="24" t="s">
        <v>141</v>
      </c>
      <c r="N156" s="26">
        <v>120</v>
      </c>
      <c r="O156" s="27" t="s">
        <v>142</v>
      </c>
      <c r="P156" s="27" t="s">
        <v>143</v>
      </c>
      <c r="Q156" s="26">
        <f t="shared" si="80"/>
        <v>240</v>
      </c>
      <c r="R156" s="27">
        <v>2</v>
      </c>
      <c r="S156" s="28">
        <v>3</v>
      </c>
      <c r="T156" s="28">
        <v>3</v>
      </c>
      <c r="U156" s="29"/>
      <c r="V156" s="29"/>
      <c r="W156" s="29"/>
      <c r="X156" s="28">
        <v>3</v>
      </c>
      <c r="Y156" s="26"/>
      <c r="Z156" s="27"/>
      <c r="AA156" s="27"/>
      <c r="AB156" s="27"/>
      <c r="AC156" s="27"/>
      <c r="AD156" s="27" t="s">
        <v>144</v>
      </c>
      <c r="AE156" s="27" t="s">
        <v>145</v>
      </c>
      <c r="AF156" s="27">
        <v>35.5</v>
      </c>
      <c r="AG156" s="27">
        <v>6.35</v>
      </c>
      <c r="AH156" s="23">
        <v>1</v>
      </c>
      <c r="AI156" s="27">
        <v>0.75</v>
      </c>
      <c r="AJ156" s="27">
        <v>3.3</v>
      </c>
      <c r="AK156" s="27">
        <f t="shared" si="81"/>
        <v>2.5499999999999998</v>
      </c>
      <c r="AL156" s="27" t="s">
        <v>143</v>
      </c>
      <c r="AM156" s="27" t="s">
        <v>143</v>
      </c>
      <c r="AN156" s="27"/>
      <c r="AO156" s="27">
        <f t="shared" si="82"/>
        <v>2</v>
      </c>
      <c r="AP156" s="27"/>
      <c r="AQ156" s="27"/>
      <c r="AR156" s="27"/>
      <c r="AS156" s="27"/>
      <c r="AT156" s="27"/>
      <c r="AU156" s="27"/>
      <c r="AV156" s="27">
        <f t="shared" si="83"/>
        <v>0</v>
      </c>
      <c r="AW156" s="27"/>
      <c r="AX156" s="28">
        <f>VLOOKUP(J156,ABNT5101!$I$3:$J$9,2)</f>
        <v>15</v>
      </c>
      <c r="AY156" s="28">
        <f>VLOOKUP(J156,ABNT5101!$I$3:$M$9,5)</f>
        <v>0.18</v>
      </c>
      <c r="AZ156" s="28" t="str">
        <f>_xlfn.XLOOKUP(J156,ABNT5101!I:I,ABNT5101!L:L)</f>
        <v>-</v>
      </c>
      <c r="BA156" s="28">
        <f>_xlfn.XLOOKUP(J156,ABNT5101!$I:$I,ABNT5101!M:M)</f>
        <v>0.18</v>
      </c>
      <c r="BB156" s="28" t="str">
        <f>_xlfn.XLOOKUP(J156,ABNT5101!$I:$I,ABNT5101!N:N)</f>
        <v>-</v>
      </c>
      <c r="BC156" s="28">
        <f>_xlfn.XLOOKUP(J156,ABNT5101!$I:$I,ABNT5101!O:O)</f>
        <v>15</v>
      </c>
      <c r="BD156" s="31" t="str">
        <f t="shared" si="84"/>
        <v>NÃO ATENDE</v>
      </c>
      <c r="BE156" s="32">
        <f t="shared" si="106"/>
        <v>-1</v>
      </c>
      <c r="BF156" s="32">
        <f t="shared" si="107"/>
        <v>-1</v>
      </c>
      <c r="BG156" s="32" t="str">
        <f t="shared" si="85"/>
        <v>-</v>
      </c>
      <c r="BH156" s="34"/>
      <c r="BI156" s="34"/>
      <c r="BJ156" s="34"/>
      <c r="BK156" s="34"/>
      <c r="BL156" s="35"/>
      <c r="BM156" s="34"/>
      <c r="BN156" s="31" t="str">
        <f t="shared" si="86"/>
        <v>NÃO ATENDE</v>
      </c>
      <c r="BO156" s="31" t="str">
        <f t="shared" si="108"/>
        <v>NÃO ATENDE</v>
      </c>
      <c r="BP156" s="31" t="str">
        <f t="shared" si="109"/>
        <v>NÃO ATENDE</v>
      </c>
      <c r="BQ156" s="31" t="str">
        <f t="shared" si="87"/>
        <v>ATENDE</v>
      </c>
      <c r="BR156" s="36" t="str">
        <f t="shared" si="88"/>
        <v>C3</v>
      </c>
      <c r="BS156" s="36" t="str">
        <f t="shared" si="89"/>
        <v>P6</v>
      </c>
      <c r="BT156" s="37">
        <f t="shared" si="90"/>
        <v>-1</v>
      </c>
      <c r="BU156" s="34"/>
      <c r="BV156" s="34"/>
      <c r="BW156" s="36">
        <f>IF(BS156="-","-",_xlfn.XLOOKUP(BS156,ABNT5101!$B$4:$B$9,ABNT5101!$C$4:$C$9))</f>
        <v>3</v>
      </c>
      <c r="BX156" s="36">
        <f>IF(BS156="-","-",_xlfn.XLOOKUP(BS156,ABNT5101!$B$4:$B$9,ABNT5101!$D$4:$D$9))</f>
        <v>0.6</v>
      </c>
      <c r="BY156" s="31" t="str">
        <f t="shared" si="91"/>
        <v>NÃO ATENDE</v>
      </c>
      <c r="BZ156" s="31" t="str">
        <f t="shared" si="92"/>
        <v>NÃO ATENDE</v>
      </c>
      <c r="CA156" s="31" t="str">
        <f t="shared" si="93"/>
        <v>NÃO ATENDE</v>
      </c>
      <c r="CB156" s="36" t="str">
        <f t="shared" si="105"/>
        <v>P6</v>
      </c>
      <c r="CC156" s="37">
        <f t="shared" si="94"/>
        <v>-1</v>
      </c>
      <c r="CD156" s="38"/>
      <c r="CE156" s="38"/>
      <c r="CF156" s="31">
        <f>IF(CB156="-","-",_xlfn.XLOOKUP(CB156,ABNT5101!$B$4:$B$9,ABNT5101!$C$4:$C$9))</f>
        <v>3</v>
      </c>
      <c r="CG156" s="36">
        <f>IF(CB156="-","-",_xlfn.XLOOKUP(CB156,ABNT5101!$B$4:$B$9,ABNT5101!$D$4:$D$9))</f>
        <v>0.6</v>
      </c>
      <c r="CH156" s="31" t="str">
        <f t="shared" si="95"/>
        <v>NÃO ATENDE</v>
      </c>
      <c r="CI156" s="31" t="str">
        <f t="shared" si="96"/>
        <v>NÃO ATENDE</v>
      </c>
      <c r="CJ156" s="31" t="str">
        <f t="shared" si="97"/>
        <v>NÃO ATENDE</v>
      </c>
      <c r="CK156" s="39" t="e">
        <f>_xlfn.XLOOKUP(CL156,'Banco de dados'!$B:$B,'Banco de dados'!$D:$D)</f>
        <v>#N/A</v>
      </c>
      <c r="CL156" s="42"/>
      <c r="CM156" s="39" t="e">
        <f>_xlfn.XLOOKUP(CL156,'Banco de dados'!$B:$B,'Banco de dados'!$E:$E)</f>
        <v>#N/A</v>
      </c>
      <c r="CN156" s="39" t="s">
        <v>266</v>
      </c>
      <c r="CO156" s="39" t="str">
        <f>IF(CN156="-","-",_xlfn.XLOOKUP(CN156,'Banco de dados'!$B:$B,'Banco de dados'!$E:$E))</f>
        <v>SXINEVO020K50L12CZF7PHF</v>
      </c>
      <c r="CP156" s="41">
        <f t="shared" si="98"/>
        <v>1</v>
      </c>
      <c r="CQ156" s="39" t="e">
        <f>_xlfn.XLOOKUP(CL156,'Banco de dados'!$B:$B,'Banco de dados'!$H:$H)</f>
        <v>#N/A</v>
      </c>
      <c r="CR156" s="39" t="e">
        <f t="array" aca="1" ref="CR156" ca="1">_xludf.xlookup(CN156,'Banco de dados'!$B:$B,'Banco de dados'!$H:$H)</f>
        <v>#NAME?</v>
      </c>
      <c r="CS156" s="39" t="e">
        <f t="array" aca="1" ref="CS156" ca="1">_xludf.xlookup(CL156,'Banco de dados'!$B:$B,'Banco de dados'!$F:$F)</f>
        <v>#NAME?</v>
      </c>
      <c r="CT156" s="39" t="e">
        <f t="array" aca="1" ref="CT156" ca="1">_xludf.xlookup(CN156,'Banco de dados'!$B:$B,'Banco de dados'!$F:$F)</f>
        <v>#NAME?</v>
      </c>
      <c r="CU156" s="42"/>
      <c r="CV156" s="42"/>
      <c r="CW156" s="39" t="str">
        <f>IF(AJ156=0.5,"Suporte",IF(AND(AJ156&gt;='Braços de IP'!$B$9,AJ156&lt;='Braços de IP'!$D$9),'Braços de IP'!$E$9,IF(AND(AJ156&gt;='Braços de IP'!$B$10,AJ156&lt;='Braços de IP'!$D$10),'Braços de IP'!$E$10,IF(AND(AJ156&gt;='Braços de IP'!$B$11,AJ156&lt;='Braços de IP'!$D$11),'Braços de IP'!$E$11,IF(AND(AJ156&gt;='Braços de IP'!$B$12,AJ156&lt;='Braços de IP'!$D$12),'Braços de IP'!$E$12,IF(AND(AJ156&gt;='Braços de IP'!$B$13,AJ156&lt;='Braços de IP'!$D$13),'Braços de IP'!$E$13,IF(AND(AJ156&gt;='Braços de IP'!$B$14,AJ156&lt;='Braços de IP'!$D$14),'Braços de IP'!$E$14,"ERRO")))))))</f>
        <v>Longo II</v>
      </c>
      <c r="CX156" s="42"/>
      <c r="CY156" s="39" t="str">
        <f>IF($CX156="","",VLOOKUP($CX156,'Braços de IP'!$E$9:$I$15,2,0))</f>
        <v/>
      </c>
      <c r="CZ156" s="43" t="str">
        <f>IF($CX156="","",VLOOKUP($CX156,'Braços de IP'!$E$9:$I$15,5,0))</f>
        <v/>
      </c>
      <c r="DA156" s="39" t="s">
        <v>262</v>
      </c>
      <c r="DB156" s="39">
        <v>1</v>
      </c>
      <c r="DC156" s="39">
        <v>2</v>
      </c>
      <c r="DD156" s="56" t="s">
        <v>263</v>
      </c>
      <c r="DE156" s="39"/>
      <c r="DF156" s="39"/>
      <c r="DG156" s="44" t="e">
        <f t="shared" si="99"/>
        <v>#N/A</v>
      </c>
      <c r="DH156" s="45">
        <f t="shared" si="100"/>
        <v>120</v>
      </c>
      <c r="DI156" s="44" t="e">
        <f t="shared" si="101"/>
        <v>#N/A</v>
      </c>
      <c r="DJ156" s="46" t="e">
        <f t="shared" si="102"/>
        <v>#N/A</v>
      </c>
      <c r="DK156" s="47" t="s">
        <v>147</v>
      </c>
      <c r="DL156" s="48"/>
      <c r="DM156" s="49"/>
      <c r="DN156" s="23" t="s">
        <v>148</v>
      </c>
      <c r="DO156" s="23"/>
      <c r="DQ156" s="50" t="e">
        <f t="shared" si="103"/>
        <v>#VALUE!</v>
      </c>
    </row>
    <row r="157" spans="1:127" ht="15.75" hidden="1" customHeight="1" x14ac:dyDescent="0.3">
      <c r="B157" s="5"/>
      <c r="C157" s="5"/>
      <c r="D157" s="5"/>
      <c r="E157" s="22" t="s">
        <v>264</v>
      </c>
      <c r="F157" s="22" t="s">
        <v>137</v>
      </c>
      <c r="G157" s="23" t="s">
        <v>265</v>
      </c>
      <c r="H157" s="23">
        <v>-23.416499000000002</v>
      </c>
      <c r="I157" s="23">
        <v>-46.821643000000002</v>
      </c>
      <c r="J157" s="24" t="s">
        <v>223</v>
      </c>
      <c r="K157" s="25"/>
      <c r="L157" s="24" t="s">
        <v>140</v>
      </c>
      <c r="M157" s="24" t="s">
        <v>141</v>
      </c>
      <c r="N157" s="26">
        <v>120</v>
      </c>
      <c r="O157" s="27" t="s">
        <v>142</v>
      </c>
      <c r="P157" s="27" t="s">
        <v>143</v>
      </c>
      <c r="Q157" s="26">
        <f t="shared" si="80"/>
        <v>240</v>
      </c>
      <c r="R157" s="27">
        <v>2</v>
      </c>
      <c r="S157" s="28">
        <v>3</v>
      </c>
      <c r="T157" s="28">
        <v>3</v>
      </c>
      <c r="U157" s="29"/>
      <c r="V157" s="29"/>
      <c r="W157" s="29"/>
      <c r="X157" s="28">
        <v>3</v>
      </c>
      <c r="Y157" s="26"/>
      <c r="Z157" s="27"/>
      <c r="AA157" s="27"/>
      <c r="AB157" s="27"/>
      <c r="AC157" s="27"/>
      <c r="AD157" s="27" t="s">
        <v>144</v>
      </c>
      <c r="AE157" s="27" t="s">
        <v>145</v>
      </c>
      <c r="AF157" s="27">
        <v>35.5</v>
      </c>
      <c r="AG157" s="27">
        <v>6.35</v>
      </c>
      <c r="AH157" s="23">
        <v>1</v>
      </c>
      <c r="AI157" s="27">
        <v>0.75</v>
      </c>
      <c r="AJ157" s="27">
        <v>3.3</v>
      </c>
      <c r="AK157" s="27">
        <f t="shared" si="81"/>
        <v>2.5499999999999998</v>
      </c>
      <c r="AL157" s="27" t="s">
        <v>143</v>
      </c>
      <c r="AM157" s="27" t="s">
        <v>143</v>
      </c>
      <c r="AN157" s="27"/>
      <c r="AO157" s="27">
        <f t="shared" si="82"/>
        <v>2</v>
      </c>
      <c r="AP157" s="27"/>
      <c r="AQ157" s="27"/>
      <c r="AR157" s="27"/>
      <c r="AS157" s="27"/>
      <c r="AT157" s="27"/>
      <c r="AU157" s="27"/>
      <c r="AV157" s="27">
        <f t="shared" si="83"/>
        <v>0</v>
      </c>
      <c r="AW157" s="27"/>
      <c r="AX157" s="28">
        <f>VLOOKUP(J157,ABNT5101!$I$3:$J$9,2)</f>
        <v>15</v>
      </c>
      <c r="AY157" s="28">
        <f>VLOOKUP(J157,ABNT5101!$I$3:$M$9,5)</f>
        <v>0.18</v>
      </c>
      <c r="AZ157" s="28" t="str">
        <f>_xlfn.XLOOKUP(J157,ABNT5101!I:I,ABNT5101!L:L)</f>
        <v>-</v>
      </c>
      <c r="BA157" s="28">
        <f>_xlfn.XLOOKUP(J157,ABNT5101!$I:$I,ABNT5101!M:M)</f>
        <v>0.18</v>
      </c>
      <c r="BB157" s="28" t="str">
        <f>_xlfn.XLOOKUP(J157,ABNT5101!$I:$I,ABNT5101!N:N)</f>
        <v>-</v>
      </c>
      <c r="BC157" s="28">
        <f>_xlfn.XLOOKUP(J157,ABNT5101!$I:$I,ABNT5101!O:O)</f>
        <v>15</v>
      </c>
      <c r="BD157" s="31" t="str">
        <f t="shared" si="84"/>
        <v>NÃO ATENDE</v>
      </c>
      <c r="BE157" s="32">
        <f t="shared" si="106"/>
        <v>-1</v>
      </c>
      <c r="BF157" s="32">
        <f t="shared" si="107"/>
        <v>-1</v>
      </c>
      <c r="BG157" s="32" t="str">
        <f t="shared" si="85"/>
        <v>-</v>
      </c>
      <c r="BH157" s="34"/>
      <c r="BI157" s="34"/>
      <c r="BJ157" s="34"/>
      <c r="BK157" s="34"/>
      <c r="BL157" s="35"/>
      <c r="BM157" s="34"/>
      <c r="BN157" s="31" t="str">
        <f t="shared" si="86"/>
        <v>NÃO ATENDE</v>
      </c>
      <c r="BO157" s="31" t="str">
        <f t="shared" si="108"/>
        <v>NÃO ATENDE</v>
      </c>
      <c r="BP157" s="31" t="str">
        <f t="shared" si="109"/>
        <v>NÃO ATENDE</v>
      </c>
      <c r="BQ157" s="31" t="str">
        <f t="shared" si="87"/>
        <v>ATENDE</v>
      </c>
      <c r="BR157" s="36" t="str">
        <f t="shared" si="88"/>
        <v>C3</v>
      </c>
      <c r="BS157" s="36" t="str">
        <f t="shared" si="89"/>
        <v>P6</v>
      </c>
      <c r="BT157" s="37">
        <f t="shared" si="90"/>
        <v>-1</v>
      </c>
      <c r="BU157" s="34"/>
      <c r="BV157" s="34"/>
      <c r="BW157" s="36">
        <f>IF(BS157="-","-",_xlfn.XLOOKUP(BS157,ABNT5101!$B$4:$B$9,ABNT5101!$C$4:$C$9))</f>
        <v>3</v>
      </c>
      <c r="BX157" s="36">
        <f>IF(BS157="-","-",_xlfn.XLOOKUP(BS157,ABNT5101!$B$4:$B$9,ABNT5101!$D$4:$D$9))</f>
        <v>0.6</v>
      </c>
      <c r="BY157" s="31" t="str">
        <f t="shared" si="91"/>
        <v>NÃO ATENDE</v>
      </c>
      <c r="BZ157" s="31" t="str">
        <f t="shared" si="92"/>
        <v>NÃO ATENDE</v>
      </c>
      <c r="CA157" s="31" t="str">
        <f t="shared" si="93"/>
        <v>NÃO ATENDE</v>
      </c>
      <c r="CB157" s="36" t="str">
        <f t="shared" si="105"/>
        <v>P6</v>
      </c>
      <c r="CC157" s="37">
        <f t="shared" si="94"/>
        <v>-1</v>
      </c>
      <c r="CD157" s="38"/>
      <c r="CE157" s="38"/>
      <c r="CF157" s="31">
        <f>IF(CB157="-","-",_xlfn.XLOOKUP(CB157,ABNT5101!$B$4:$B$9,ABNT5101!$C$4:$C$9))</f>
        <v>3</v>
      </c>
      <c r="CG157" s="36">
        <f>IF(CB157="-","-",_xlfn.XLOOKUP(CB157,ABNT5101!$B$4:$B$9,ABNT5101!$D$4:$D$9))</f>
        <v>0.6</v>
      </c>
      <c r="CH157" s="31" t="str">
        <f t="shared" si="95"/>
        <v>NÃO ATENDE</v>
      </c>
      <c r="CI157" s="31" t="str">
        <f t="shared" si="96"/>
        <v>NÃO ATENDE</v>
      </c>
      <c r="CJ157" s="31" t="str">
        <f t="shared" si="97"/>
        <v>NÃO ATENDE</v>
      </c>
      <c r="CK157" s="39" t="e">
        <f>_xlfn.XLOOKUP(CL157,'Banco de dados'!$B:$B,'Banco de dados'!$D:$D)</f>
        <v>#N/A</v>
      </c>
      <c r="CL157" s="42"/>
      <c r="CM157" s="39" t="e">
        <f>_xlfn.XLOOKUP(CL157,'Banco de dados'!$B:$B,'Banco de dados'!$E:$E)</f>
        <v>#N/A</v>
      </c>
      <c r="CN157" s="39" t="s">
        <v>266</v>
      </c>
      <c r="CO157" s="39" t="str">
        <f>IF(CN157="-","-",_xlfn.XLOOKUP(CN157,'Banco de dados'!$B:$B,'Banco de dados'!$E:$E))</f>
        <v>SXINEVO020K50L12CZF7PHF</v>
      </c>
      <c r="CP157" s="41">
        <f t="shared" si="98"/>
        <v>1</v>
      </c>
      <c r="CQ157" s="39" t="e">
        <f>_xlfn.XLOOKUP(CL157,'Banco de dados'!$B:$B,'Banco de dados'!$H:$H)</f>
        <v>#N/A</v>
      </c>
      <c r="CR157" s="39" t="e">
        <f t="array" aca="1" ref="CR157" ca="1">_xludf.xlookup(CN157,'Banco de dados'!$B:$B,'Banco de dados'!$H:$H)</f>
        <v>#NAME?</v>
      </c>
      <c r="CS157" s="39" t="e">
        <f t="array" aca="1" ref="CS157" ca="1">_xludf.xlookup(CL157,'Banco de dados'!$B:$B,'Banco de dados'!$F:$F)</f>
        <v>#NAME?</v>
      </c>
      <c r="CT157" s="39" t="e">
        <f t="array" aca="1" ref="CT157" ca="1">_xludf.xlookup(CN157,'Banco de dados'!$B:$B,'Banco de dados'!$F:$F)</f>
        <v>#NAME?</v>
      </c>
      <c r="CU157" s="42"/>
      <c r="CV157" s="42"/>
      <c r="CW157" s="39" t="str">
        <f>IF(AJ157=0.5,"Suporte",IF(AND(AJ157&gt;='Braços de IP'!$B$9,AJ157&lt;='Braços de IP'!$D$9),'Braços de IP'!$E$9,IF(AND(AJ157&gt;='Braços de IP'!$B$10,AJ157&lt;='Braços de IP'!$D$10),'Braços de IP'!$E$10,IF(AND(AJ157&gt;='Braços de IP'!$B$11,AJ157&lt;='Braços de IP'!$D$11),'Braços de IP'!$E$11,IF(AND(AJ157&gt;='Braços de IP'!$B$12,AJ157&lt;='Braços de IP'!$D$12),'Braços de IP'!$E$12,IF(AND(AJ157&gt;='Braços de IP'!$B$13,AJ157&lt;='Braços de IP'!$D$13),'Braços de IP'!$E$13,IF(AND(AJ157&gt;='Braços de IP'!$B$14,AJ157&lt;='Braços de IP'!$D$14),'Braços de IP'!$E$14,"ERRO")))))))</f>
        <v>Longo II</v>
      </c>
      <c r="CX157" s="42"/>
      <c r="CY157" s="39" t="str">
        <f>IF($CX157="","",VLOOKUP($CX157,'Braços de IP'!$E$9:$I$15,2,0))</f>
        <v/>
      </c>
      <c r="CZ157" s="43" t="str">
        <f>IF($CX157="","",VLOOKUP($CX157,'Braços de IP'!$E$9:$I$15,5,0))</f>
        <v/>
      </c>
      <c r="DA157" s="39" t="s">
        <v>262</v>
      </c>
      <c r="DB157" s="39">
        <v>1</v>
      </c>
      <c r="DC157" s="39">
        <v>2</v>
      </c>
      <c r="DD157" s="56" t="s">
        <v>263</v>
      </c>
      <c r="DE157" s="39"/>
      <c r="DF157" s="39"/>
      <c r="DG157" s="44" t="e">
        <f t="shared" si="99"/>
        <v>#N/A</v>
      </c>
      <c r="DH157" s="45">
        <f t="shared" si="100"/>
        <v>120</v>
      </c>
      <c r="DI157" s="44" t="e">
        <f t="shared" si="101"/>
        <v>#N/A</v>
      </c>
      <c r="DJ157" s="46" t="e">
        <f t="shared" si="102"/>
        <v>#N/A</v>
      </c>
      <c r="DK157" s="47" t="s">
        <v>147</v>
      </c>
      <c r="DL157" s="48"/>
      <c r="DM157" s="49"/>
      <c r="DN157" s="23" t="s">
        <v>148</v>
      </c>
      <c r="DO157" s="23"/>
      <c r="DQ157" s="50" t="e">
        <f t="shared" si="103"/>
        <v>#VALUE!</v>
      </c>
    </row>
    <row r="158" spans="1:127" ht="15.75" customHeight="1" x14ac:dyDescent="0.3">
      <c r="A158" s="224" t="s">
        <v>1290</v>
      </c>
      <c r="B158" s="5"/>
      <c r="C158" s="5" t="s">
        <v>148</v>
      </c>
      <c r="D158" s="5"/>
      <c r="E158" s="22" t="s">
        <v>267</v>
      </c>
      <c r="F158" s="22" t="s">
        <v>210</v>
      </c>
      <c r="G158" s="23" t="s">
        <v>268</v>
      </c>
      <c r="H158" s="23">
        <v>-23.359570999999999</v>
      </c>
      <c r="I158" s="23">
        <v>-46.874653000000002</v>
      </c>
      <c r="J158" s="24" t="s">
        <v>269</v>
      </c>
      <c r="K158" s="25"/>
      <c r="L158" s="24" t="s">
        <v>157</v>
      </c>
      <c r="M158" s="24" t="s">
        <v>141</v>
      </c>
      <c r="N158" s="26">
        <v>200</v>
      </c>
      <c r="O158" s="27" t="s">
        <v>142</v>
      </c>
      <c r="P158" s="27" t="s">
        <v>143</v>
      </c>
      <c r="Q158" s="26">
        <f t="shared" si="80"/>
        <v>800</v>
      </c>
      <c r="R158" s="27">
        <v>2</v>
      </c>
      <c r="S158" s="28">
        <v>2</v>
      </c>
      <c r="T158" s="28">
        <v>7</v>
      </c>
      <c r="U158" s="29"/>
      <c r="V158" s="29"/>
      <c r="W158" s="28">
        <v>7</v>
      </c>
      <c r="X158" s="28">
        <v>2</v>
      </c>
      <c r="Y158" s="246">
        <v>3</v>
      </c>
      <c r="Z158" s="27"/>
      <c r="AA158" s="27"/>
      <c r="AB158" s="27"/>
      <c r="AC158" s="27"/>
      <c r="AD158" s="27" t="s">
        <v>270</v>
      </c>
      <c r="AE158" s="27" t="s">
        <v>271</v>
      </c>
      <c r="AF158" s="27">
        <v>34.6</v>
      </c>
      <c r="AG158" s="27">
        <v>10.199999999999999</v>
      </c>
      <c r="AH158" s="23">
        <v>2</v>
      </c>
      <c r="AI158" s="27">
        <v>0.3</v>
      </c>
      <c r="AJ158" s="27">
        <v>1.9</v>
      </c>
      <c r="AK158" s="27">
        <f t="shared" si="81"/>
        <v>1.5999999999999999</v>
      </c>
      <c r="AL158" s="27" t="s">
        <v>143</v>
      </c>
      <c r="AM158" s="27" t="s">
        <v>143</v>
      </c>
      <c r="AN158" s="27"/>
      <c r="AO158" s="27">
        <f t="shared" si="82"/>
        <v>4</v>
      </c>
      <c r="AP158" s="27"/>
      <c r="AQ158" s="27"/>
      <c r="AR158" s="27"/>
      <c r="AS158" s="27"/>
      <c r="AT158" s="27"/>
      <c r="AU158" s="27"/>
      <c r="AV158" s="27">
        <f t="shared" si="83"/>
        <v>0</v>
      </c>
      <c r="AW158" s="27"/>
      <c r="AX158" s="28">
        <f>VLOOKUP(J158,ABNT5101!$I$3:$J$9,2)</f>
        <v>30</v>
      </c>
      <c r="AY158" s="28">
        <f>VLOOKUP(J158,ABNT5101!$I$3:$M$9,5)</f>
        <v>0.38</v>
      </c>
      <c r="AZ158" s="28" t="str">
        <f>_xlfn.XLOOKUP(J158,ABNT5101!I:I,ABNT5101!L:L)</f>
        <v>-</v>
      </c>
      <c r="BA158" s="28">
        <f>_xlfn.XLOOKUP(J158,ABNT5101!$I:$I,ABNT5101!M:M)</f>
        <v>0.38</v>
      </c>
      <c r="BB158" s="28" t="str">
        <f>_xlfn.XLOOKUP(J158,ABNT5101!$I:$I,ABNT5101!N:N)</f>
        <v>-</v>
      </c>
      <c r="BC158" s="28">
        <f>_xlfn.XLOOKUP(J158,ABNT5101!$I:$I,ABNT5101!O:O)</f>
        <v>14</v>
      </c>
      <c r="BD158" s="31" t="str">
        <f t="shared" si="84"/>
        <v>ATENDE</v>
      </c>
      <c r="BE158" s="32">
        <f t="shared" si="106"/>
        <v>2.3333333333332984E-3</v>
      </c>
      <c r="BF158" s="32">
        <f t="shared" si="107"/>
        <v>0.36842105263157898</v>
      </c>
      <c r="BG158" s="32" t="str">
        <f t="shared" si="85"/>
        <v>-</v>
      </c>
      <c r="BH158" s="34">
        <v>30.07</v>
      </c>
      <c r="BI158" s="34">
        <v>0.52</v>
      </c>
      <c r="BJ158" s="34"/>
      <c r="BK158" s="34"/>
      <c r="BL158" s="35"/>
      <c r="BM158" s="34"/>
      <c r="BN158" s="31" t="str">
        <f t="shared" si="86"/>
        <v>ATENDE</v>
      </c>
      <c r="BO158" s="31" t="str">
        <f t="shared" si="108"/>
        <v>ATENDE</v>
      </c>
      <c r="BP158" s="31" t="str">
        <f t="shared" si="109"/>
        <v>ATENDE</v>
      </c>
      <c r="BQ158" s="31" t="str">
        <f t="shared" si="87"/>
        <v>ATENDE</v>
      </c>
      <c r="BR158" s="36" t="str">
        <f t="shared" si="88"/>
        <v>C1</v>
      </c>
      <c r="BS158" s="36" t="str">
        <f t="shared" si="89"/>
        <v>P5</v>
      </c>
      <c r="BT158" s="37">
        <f t="shared" si="90"/>
        <v>2.9740000000000002</v>
      </c>
      <c r="BU158" s="34">
        <v>19.87</v>
      </c>
      <c r="BV158" s="34">
        <v>11.38</v>
      </c>
      <c r="BW158" s="36">
        <f>IF(BS158="-","-",_xlfn.XLOOKUP(BS158,ABNT5101!$B$4:$B$9,ABNT5101!$C$4:$C$9))</f>
        <v>5</v>
      </c>
      <c r="BX158" s="36">
        <f>IF(BS158="-","-",_xlfn.XLOOKUP(BS158,ABNT5101!$B$4:$B$9,ABNT5101!$D$4:$D$9))</f>
        <v>1</v>
      </c>
      <c r="BY158" s="31" t="str">
        <f t="shared" si="91"/>
        <v>ATENDE</v>
      </c>
      <c r="BZ158" s="31" t="str">
        <f t="shared" si="92"/>
        <v>ATENDE</v>
      </c>
      <c r="CA158" s="31" t="str">
        <f t="shared" si="93"/>
        <v>ATENDE</v>
      </c>
      <c r="CB158" s="36" t="str">
        <f t="shared" si="105"/>
        <v>P5</v>
      </c>
      <c r="CC158" s="37">
        <f t="shared" si="94"/>
        <v>2.9740000000000002</v>
      </c>
      <c r="CD158" s="244">
        <v>19.87</v>
      </c>
      <c r="CE158" s="244">
        <v>11.38</v>
      </c>
      <c r="CF158" s="31">
        <f>IF(CB158="-","-",_xlfn.XLOOKUP(CB158,ABNT5101!$B$4:$B$9,ABNT5101!$C$4:$C$9))</f>
        <v>5</v>
      </c>
      <c r="CG158" s="36">
        <f>IF(CB158="-","-",_xlfn.XLOOKUP(CB158,ABNT5101!$B$4:$B$9,ABNT5101!$D$4:$D$9))</f>
        <v>1</v>
      </c>
      <c r="CH158" s="31" t="str">
        <f t="shared" si="95"/>
        <v>ATENDE</v>
      </c>
      <c r="CI158" s="31" t="str">
        <f t="shared" si="96"/>
        <v>ATENDE</v>
      </c>
      <c r="CJ158" s="31" t="str">
        <f t="shared" si="97"/>
        <v>ATENDE</v>
      </c>
      <c r="CK158" s="39" t="str">
        <f>_xlfn.XLOOKUP(CL158,'Banco de dados'!$B:$B,'Banco de dados'!$D:$D)</f>
        <v>LEDSTAR</v>
      </c>
      <c r="CL158" s="42" t="str">
        <f>'Banco de dados'!B12</f>
        <v xml:space="preserve"> SL VT 9.1 100W</v>
      </c>
      <c r="CM158" s="39" t="str">
        <f>_xlfn.XLOOKUP(CL158,'Banco de dados'!$B:$B,'Banco de dados'!$E:$E)</f>
        <v>LUM LED SL VT 9.1 100W</v>
      </c>
      <c r="CN158" s="56" t="s">
        <v>272</v>
      </c>
      <c r="CO158" s="56" t="str">
        <f>IF(CN158="-","-",_xlfn.XLOOKUP(CN158,'Banco de dados'!$B:$B,'Banco de dados'!$E:$E))</f>
        <v>SIGSAGPTLRRSSNDL_30W_38IBBRS
1-10C1MUN6.5</v>
      </c>
      <c r="CP158" s="41">
        <f t="shared" si="98"/>
        <v>2</v>
      </c>
      <c r="CQ158" s="56">
        <f>_xlfn.XLOOKUP(CL158,'Banco de dados'!$B:$B,'Banco de dados'!$H:$H)</f>
        <v>100</v>
      </c>
      <c r="CR158" s="56" t="e">
        <f t="array" aca="1" ref="CR158" ca="1">_xludf.xlookup(CN158,'Banco de dados'!$B:$B,'Banco de dados'!$H:$H)</f>
        <v>#NAME?</v>
      </c>
      <c r="CS158" s="56" t="e">
        <f t="array" aca="1" ref="CS158" ca="1">_xludf.xlookup(CL158,'Banco de dados'!$B:$B,'Banco de dados'!$F:$F)</f>
        <v>#NAME?</v>
      </c>
      <c r="CT158" s="56" t="e">
        <f t="array" aca="1" ref="CT158" ca="1">_xludf.xlookup(CN158,'Banco de dados'!$B:$B,'Banco de dados'!$F:$F)</f>
        <v>#NAME?</v>
      </c>
      <c r="CU158" s="42"/>
      <c r="CV158" s="42"/>
      <c r="CW158" s="56" t="str">
        <f>IF(AJ158=0.5,"Suporte",IF(AND(AJ158&gt;='Braços de IP'!$B$9,AJ158&lt;='Braços de IP'!$D$9),'Braços de IP'!$E$9,IF(AND(AJ158&gt;='Braços de IP'!$B$10,AJ158&lt;='Braços de IP'!$D$10),'Braços de IP'!$E$10,IF(AND(AJ158&gt;='Braços de IP'!$B$11,AJ158&lt;='Braços de IP'!$D$11),'Braços de IP'!$E$11,IF(AND(AJ158&gt;='Braços de IP'!$B$12,AJ158&lt;='Braços de IP'!$D$12),'Braços de IP'!$E$12,IF(AND(AJ158&gt;='Braços de IP'!$B$13,AJ158&lt;='Braços de IP'!$D$13),'Braços de IP'!$E$13,IF(AND(AJ158&gt;='Braços de IP'!$B$14,AJ158&lt;='Braços de IP'!$D$14),'Braços de IP'!$E$14,"ERRO")))))))</f>
        <v>Médio I</v>
      </c>
      <c r="CX158" s="42"/>
      <c r="CY158" s="56" t="str">
        <f>IF($CX158="","",VLOOKUP($CX158,'Braços de IP'!$E$9:$I$15,2,0))</f>
        <v/>
      </c>
      <c r="CZ158" s="43" t="str">
        <f>IF($CX158="","",VLOOKUP($CX158,'Braços de IP'!$E$9:$I$15,5,0))</f>
        <v/>
      </c>
      <c r="DA158" s="56" t="s">
        <v>262</v>
      </c>
      <c r="DB158" s="56">
        <v>1</v>
      </c>
      <c r="DC158" s="56">
        <v>2</v>
      </c>
      <c r="DD158" s="56" t="s">
        <v>263</v>
      </c>
      <c r="DE158" s="56"/>
      <c r="DF158" s="56"/>
      <c r="DG158" s="44">
        <f t="shared" si="99"/>
        <v>100</v>
      </c>
      <c r="DH158" s="45">
        <f t="shared" si="100"/>
        <v>200</v>
      </c>
      <c r="DI158" s="44">
        <f t="shared" si="101"/>
        <v>600</v>
      </c>
      <c r="DJ158" s="46">
        <f t="shared" si="102"/>
        <v>0.5</v>
      </c>
      <c r="DK158" s="47" t="s">
        <v>147</v>
      </c>
      <c r="DL158" s="48"/>
      <c r="DM158" s="49"/>
      <c r="DN158" s="23" t="s">
        <v>148</v>
      </c>
      <c r="DO158" s="23"/>
      <c r="DQ158" s="50" t="e">
        <f t="shared" si="103"/>
        <v>#VALUE!</v>
      </c>
    </row>
    <row r="159" spans="1:127" ht="15.75" customHeight="1" x14ac:dyDescent="0.3">
      <c r="A159" s="224" t="s">
        <v>1290</v>
      </c>
      <c r="B159" s="5"/>
      <c r="C159" s="5" t="s">
        <v>148</v>
      </c>
      <c r="D159" s="5"/>
      <c r="E159" s="22" t="s">
        <v>267</v>
      </c>
      <c r="F159" s="22" t="s">
        <v>210</v>
      </c>
      <c r="G159" s="23" t="s">
        <v>268</v>
      </c>
      <c r="H159" s="23">
        <v>-23.359570999999999</v>
      </c>
      <c r="I159" s="23">
        <v>-46.874653000000002</v>
      </c>
      <c r="J159" s="24" t="s">
        <v>269</v>
      </c>
      <c r="K159" s="25"/>
      <c r="L159" s="24" t="s">
        <v>157</v>
      </c>
      <c r="M159" s="24" t="s">
        <v>141</v>
      </c>
      <c r="N159" s="26">
        <v>200</v>
      </c>
      <c r="O159" s="27" t="s">
        <v>142</v>
      </c>
      <c r="P159" s="27" t="s">
        <v>143</v>
      </c>
      <c r="Q159" s="26">
        <f t="shared" si="80"/>
        <v>800</v>
      </c>
      <c r="R159" s="27">
        <v>2</v>
      </c>
      <c r="S159" s="28">
        <v>2</v>
      </c>
      <c r="T159" s="28">
        <v>7</v>
      </c>
      <c r="U159" s="29"/>
      <c r="V159" s="29"/>
      <c r="W159" s="28">
        <v>7</v>
      </c>
      <c r="X159" s="28">
        <v>2</v>
      </c>
      <c r="Y159" s="246">
        <v>3</v>
      </c>
      <c r="Z159" s="27"/>
      <c r="AA159" s="27"/>
      <c r="AB159" s="27"/>
      <c r="AC159" s="27"/>
      <c r="AD159" s="27" t="s">
        <v>270</v>
      </c>
      <c r="AE159" s="27" t="s">
        <v>271</v>
      </c>
      <c r="AF159" s="27">
        <v>34.6</v>
      </c>
      <c r="AG159" s="27">
        <v>10.199999999999999</v>
      </c>
      <c r="AH159" s="23">
        <v>2</v>
      </c>
      <c r="AI159" s="27">
        <v>0.3</v>
      </c>
      <c r="AJ159" s="27">
        <v>1.9</v>
      </c>
      <c r="AK159" s="27">
        <f t="shared" si="81"/>
        <v>1.5999999999999999</v>
      </c>
      <c r="AL159" s="27" t="s">
        <v>143</v>
      </c>
      <c r="AM159" s="27" t="s">
        <v>143</v>
      </c>
      <c r="AN159" s="27"/>
      <c r="AO159" s="27">
        <f t="shared" si="82"/>
        <v>4</v>
      </c>
      <c r="AP159" s="27"/>
      <c r="AQ159" s="27"/>
      <c r="AR159" s="27"/>
      <c r="AS159" s="27"/>
      <c r="AT159" s="27"/>
      <c r="AU159" s="27"/>
      <c r="AV159" s="27">
        <f t="shared" si="83"/>
        <v>0</v>
      </c>
      <c r="AW159" s="27"/>
      <c r="AX159" s="28">
        <f>VLOOKUP(J159,ABNT5101!$I$3:$J$9,2)</f>
        <v>30</v>
      </c>
      <c r="AY159" s="28">
        <f>VLOOKUP(J159,ABNT5101!$I$3:$M$9,5)</f>
        <v>0.38</v>
      </c>
      <c r="AZ159" s="28" t="str">
        <f>_xlfn.XLOOKUP(J159,ABNT5101!I:I,ABNT5101!L:L)</f>
        <v>-</v>
      </c>
      <c r="BA159" s="28">
        <f>_xlfn.XLOOKUP(J159,ABNT5101!$I:$I,ABNT5101!M:M)</f>
        <v>0.38</v>
      </c>
      <c r="BB159" s="28" t="str">
        <f>_xlfn.XLOOKUP(J159,ABNT5101!$I:$I,ABNT5101!N:N)</f>
        <v>-</v>
      </c>
      <c r="BC159" s="28">
        <f>_xlfn.XLOOKUP(J159,ABNT5101!$I:$I,ABNT5101!O:O)</f>
        <v>14</v>
      </c>
      <c r="BD159" s="31" t="str">
        <f t="shared" si="84"/>
        <v>ATENDE</v>
      </c>
      <c r="BE159" s="32">
        <f t="shared" si="106"/>
        <v>0.11833333333333318</v>
      </c>
      <c r="BF159" s="32">
        <f t="shared" si="107"/>
        <v>0.68421052631578938</v>
      </c>
      <c r="BG159" s="32" t="str">
        <f t="shared" si="85"/>
        <v>-</v>
      </c>
      <c r="BH159" s="34">
        <v>33.549999999999997</v>
      </c>
      <c r="BI159" s="34">
        <v>0.64</v>
      </c>
      <c r="BJ159" s="34"/>
      <c r="BK159" s="34"/>
      <c r="BL159" s="35"/>
      <c r="BM159" s="34"/>
      <c r="BN159" s="31" t="str">
        <f t="shared" si="86"/>
        <v>ATENDE</v>
      </c>
      <c r="BO159" s="31" t="str">
        <f t="shared" si="108"/>
        <v>ATENDE</v>
      </c>
      <c r="BP159" s="31" t="str">
        <f t="shared" si="109"/>
        <v>ATENDE</v>
      </c>
      <c r="BQ159" s="31" t="str">
        <f t="shared" si="87"/>
        <v>ATENDE</v>
      </c>
      <c r="BR159" s="36" t="str">
        <f t="shared" si="88"/>
        <v>C1</v>
      </c>
      <c r="BS159" s="36" t="str">
        <f t="shared" si="89"/>
        <v>P5</v>
      </c>
      <c r="BT159" s="37">
        <f t="shared" si="90"/>
        <v>3.3780000000000001</v>
      </c>
      <c r="BU159" s="34">
        <v>21.89</v>
      </c>
      <c r="BV159" s="34">
        <v>16.170000000000002</v>
      </c>
      <c r="BW159" s="36">
        <f>IF(BS159="-","-",_xlfn.XLOOKUP(BS159,ABNT5101!$B$4:$B$9,ABNT5101!$C$4:$C$9))</f>
        <v>5</v>
      </c>
      <c r="BX159" s="36">
        <f>IF(BS159="-","-",_xlfn.XLOOKUP(BS159,ABNT5101!$B$4:$B$9,ABNT5101!$D$4:$D$9))</f>
        <v>1</v>
      </c>
      <c r="BY159" s="31" t="str">
        <f t="shared" si="91"/>
        <v>ATENDE</v>
      </c>
      <c r="BZ159" s="31" t="str">
        <f t="shared" si="92"/>
        <v>ATENDE</v>
      </c>
      <c r="CA159" s="31" t="str">
        <f t="shared" si="93"/>
        <v>ATENDE</v>
      </c>
      <c r="CB159" s="36" t="str">
        <f t="shared" si="105"/>
        <v>P5</v>
      </c>
      <c r="CC159" s="37">
        <f t="shared" si="94"/>
        <v>3.3780000000000001</v>
      </c>
      <c r="CD159" s="244">
        <v>21.89</v>
      </c>
      <c r="CE159" s="244">
        <v>16.170000000000002</v>
      </c>
      <c r="CF159" s="31">
        <f>IF(CB159="-","-",_xlfn.XLOOKUP(CB159,ABNT5101!$B$4:$B$9,ABNT5101!$C$4:$C$9))</f>
        <v>5</v>
      </c>
      <c r="CG159" s="36">
        <f>IF(CB159="-","-",_xlfn.XLOOKUP(CB159,ABNT5101!$B$4:$B$9,ABNT5101!$D$4:$D$9))</f>
        <v>1</v>
      </c>
      <c r="CH159" s="31" t="str">
        <f t="shared" si="95"/>
        <v>ATENDE</v>
      </c>
      <c r="CI159" s="31" t="str">
        <f t="shared" si="96"/>
        <v>ATENDE</v>
      </c>
      <c r="CJ159" s="31" t="str">
        <f t="shared" si="97"/>
        <v>ATENDE</v>
      </c>
      <c r="CK159" s="56" t="str">
        <f>_xlfn.XLOOKUP(CL159,'Banco de dados'!$B:$B,'Banco de dados'!$D:$D)</f>
        <v>SX LIGHTING</v>
      </c>
      <c r="CL159" s="42" t="str">
        <f>'Banco de dados'!B61</f>
        <v>SX-INLPP100HF</v>
      </c>
      <c r="CM159" s="56" t="str">
        <f>_xlfn.XLOOKUP(CL159,'Banco de dados'!$B:$B,'Banco de dados'!$E:$E)</f>
        <v>SXINLPP100K50L12CZF7PHF</v>
      </c>
      <c r="CN159" s="56" t="s">
        <v>272</v>
      </c>
      <c r="CO159" s="56" t="str">
        <f>IF(CN159="-","-",_xlfn.XLOOKUP(CN159,'Banco de dados'!$B:$B,'Banco de dados'!$E:$E))</f>
        <v>SIGSAGPTLRRSSNDL_30W_38IBBRS
1-10C1MUN6.5</v>
      </c>
      <c r="CP159" s="41">
        <f t="shared" si="98"/>
        <v>2</v>
      </c>
      <c r="CQ159" s="56">
        <f>_xlfn.XLOOKUP(CL159,'Banco de dados'!$B:$B,'Banco de dados'!$H:$H)</f>
        <v>100</v>
      </c>
      <c r="CR159" s="56" t="e">
        <f t="array" aca="1" ref="CR159" ca="1">_xludf.xlookup(CN159,'Banco de dados'!$B:$B,'Banco de dados'!$H:$H)</f>
        <v>#NAME?</v>
      </c>
      <c r="CS159" s="56" t="e">
        <f t="array" aca="1" ref="CS159" ca="1">_xludf.xlookup(CL159,'Banco de dados'!$B:$B,'Banco de dados'!$F:$F)</f>
        <v>#NAME?</v>
      </c>
      <c r="CT159" s="56" t="e">
        <f t="array" aca="1" ref="CT159" ca="1">_xludf.xlookup(CN159,'Banco de dados'!$B:$B,'Banco de dados'!$F:$F)</f>
        <v>#NAME?</v>
      </c>
      <c r="CU159" s="42"/>
      <c r="CV159" s="42"/>
      <c r="CW159" s="56" t="str">
        <f>IF(AJ159=0.5,"Suporte",IF(AND(AJ159&gt;='Braços de IP'!$B$9,AJ159&lt;='Braços de IP'!$D$9),'Braços de IP'!$E$9,IF(AND(AJ159&gt;='Braços de IP'!$B$10,AJ159&lt;='Braços de IP'!$D$10),'Braços de IP'!$E$10,IF(AND(AJ159&gt;='Braços de IP'!$B$11,AJ159&lt;='Braços de IP'!$D$11),'Braços de IP'!$E$11,IF(AND(AJ159&gt;='Braços de IP'!$B$12,AJ159&lt;='Braços de IP'!$D$12),'Braços de IP'!$E$12,IF(AND(AJ159&gt;='Braços de IP'!$B$13,AJ159&lt;='Braços de IP'!$D$13),'Braços de IP'!$E$13,IF(AND(AJ159&gt;='Braços de IP'!$B$14,AJ159&lt;='Braços de IP'!$D$14),'Braços de IP'!$E$14,"ERRO")))))))</f>
        <v>Médio I</v>
      </c>
      <c r="CX159" s="42"/>
      <c r="CY159" s="56" t="str">
        <f>IF($CX159="","",VLOOKUP($CX159,'Braços de IP'!$E$9:$I$15,2,0))</f>
        <v/>
      </c>
      <c r="CZ159" s="43" t="str">
        <f>IF($CX159="","",VLOOKUP($CX159,'Braços de IP'!$E$9:$I$15,5,0))</f>
        <v/>
      </c>
      <c r="DA159" s="56" t="s">
        <v>262</v>
      </c>
      <c r="DB159" s="56">
        <v>1</v>
      </c>
      <c r="DC159" s="56">
        <v>2</v>
      </c>
      <c r="DD159" s="56" t="s">
        <v>263</v>
      </c>
      <c r="DE159" s="56"/>
      <c r="DF159" s="56"/>
      <c r="DG159" s="44">
        <f t="shared" si="99"/>
        <v>100</v>
      </c>
      <c r="DH159" s="45">
        <f t="shared" si="100"/>
        <v>200</v>
      </c>
      <c r="DI159" s="44">
        <f t="shared" si="101"/>
        <v>600</v>
      </c>
      <c r="DJ159" s="46">
        <f t="shared" si="102"/>
        <v>0.5</v>
      </c>
      <c r="DK159" s="47" t="s">
        <v>147</v>
      </c>
      <c r="DL159" s="48"/>
      <c r="DM159" s="49"/>
      <c r="DN159" s="23" t="s">
        <v>148</v>
      </c>
      <c r="DO159" s="23"/>
      <c r="DQ159" s="50" t="e">
        <f t="shared" si="103"/>
        <v>#VALUE!</v>
      </c>
    </row>
    <row r="160" spans="1:127" ht="15.75" customHeight="1" x14ac:dyDescent="0.3">
      <c r="A160" s="224" t="s">
        <v>1290</v>
      </c>
      <c r="B160" s="5"/>
      <c r="C160" s="5" t="s">
        <v>148</v>
      </c>
      <c r="D160" s="5"/>
      <c r="E160" s="22" t="s">
        <v>267</v>
      </c>
      <c r="F160" s="22" t="s">
        <v>210</v>
      </c>
      <c r="G160" s="23" t="s">
        <v>268</v>
      </c>
      <c r="H160" s="23">
        <v>-23.359570999999999</v>
      </c>
      <c r="I160" s="23">
        <v>-46.874653000000002</v>
      </c>
      <c r="J160" s="24" t="s">
        <v>269</v>
      </c>
      <c r="K160" s="25"/>
      <c r="L160" s="24" t="s">
        <v>157</v>
      </c>
      <c r="M160" s="24" t="s">
        <v>141</v>
      </c>
      <c r="N160" s="26">
        <v>200</v>
      </c>
      <c r="O160" s="27" t="s">
        <v>142</v>
      </c>
      <c r="P160" s="27" t="s">
        <v>143</v>
      </c>
      <c r="Q160" s="26">
        <f t="shared" si="80"/>
        <v>800</v>
      </c>
      <c r="R160" s="27">
        <v>2</v>
      </c>
      <c r="S160" s="28">
        <v>2</v>
      </c>
      <c r="T160" s="28">
        <v>7</v>
      </c>
      <c r="U160" s="29"/>
      <c r="V160" s="29"/>
      <c r="W160" s="28">
        <v>7</v>
      </c>
      <c r="X160" s="28">
        <v>2</v>
      </c>
      <c r="Y160" s="246">
        <v>3</v>
      </c>
      <c r="Z160" s="27"/>
      <c r="AA160" s="27"/>
      <c r="AB160" s="27"/>
      <c r="AC160" s="27"/>
      <c r="AD160" s="27" t="s">
        <v>270</v>
      </c>
      <c r="AE160" s="27" t="s">
        <v>271</v>
      </c>
      <c r="AF160" s="27">
        <v>34.6</v>
      </c>
      <c r="AG160" s="27">
        <v>10.199999999999999</v>
      </c>
      <c r="AH160" s="23">
        <v>2</v>
      </c>
      <c r="AI160" s="27">
        <v>0.3</v>
      </c>
      <c r="AJ160" s="27">
        <v>1.9</v>
      </c>
      <c r="AK160" s="27">
        <f t="shared" si="81"/>
        <v>1.5999999999999999</v>
      </c>
      <c r="AL160" s="27" t="s">
        <v>143</v>
      </c>
      <c r="AM160" s="27" t="s">
        <v>143</v>
      </c>
      <c r="AN160" s="27"/>
      <c r="AO160" s="27">
        <f t="shared" si="82"/>
        <v>4</v>
      </c>
      <c r="AP160" s="27"/>
      <c r="AQ160" s="27"/>
      <c r="AR160" s="27"/>
      <c r="AS160" s="27"/>
      <c r="AT160" s="27"/>
      <c r="AU160" s="27"/>
      <c r="AV160" s="27">
        <f t="shared" si="83"/>
        <v>0</v>
      </c>
      <c r="AW160" s="27"/>
      <c r="AX160" s="28">
        <f>VLOOKUP(J160,ABNT5101!$I$3:$J$9,2)</f>
        <v>30</v>
      </c>
      <c r="AY160" s="28">
        <f>VLOOKUP(J160,ABNT5101!$I$3:$M$9,5)</f>
        <v>0.38</v>
      </c>
      <c r="AZ160" s="28" t="str">
        <f>_xlfn.XLOOKUP(J160,ABNT5101!I:I,ABNT5101!L:L)</f>
        <v>-</v>
      </c>
      <c r="BA160" s="28">
        <f>_xlfn.XLOOKUP(J160,ABNT5101!$I:$I,ABNT5101!M:M)</f>
        <v>0.38</v>
      </c>
      <c r="BB160" s="28" t="str">
        <f>_xlfn.XLOOKUP(J160,ABNT5101!$I:$I,ABNT5101!N:N)</f>
        <v>-</v>
      </c>
      <c r="BC160" s="28">
        <f>_xlfn.XLOOKUP(J160,ABNT5101!$I:$I,ABNT5101!O:O)</f>
        <v>14</v>
      </c>
      <c r="BD160" s="31" t="str">
        <f t="shared" si="84"/>
        <v>ATENDE</v>
      </c>
      <c r="BE160" s="32">
        <f t="shared" si="106"/>
        <v>0.17166666666666663</v>
      </c>
      <c r="BF160" s="32">
        <f t="shared" si="107"/>
        <v>0.68421052631578938</v>
      </c>
      <c r="BG160" s="32" t="str">
        <f t="shared" si="85"/>
        <v>-</v>
      </c>
      <c r="BH160" s="34">
        <v>35.15</v>
      </c>
      <c r="BI160" s="34">
        <v>0.64</v>
      </c>
      <c r="BJ160" s="34"/>
      <c r="BK160" s="34"/>
      <c r="BL160" s="35"/>
      <c r="BM160" s="34"/>
      <c r="BN160" s="31" t="str">
        <f t="shared" si="86"/>
        <v>ATENDE</v>
      </c>
      <c r="BO160" s="31" t="str">
        <f t="shared" si="108"/>
        <v>ATENDE</v>
      </c>
      <c r="BP160" s="31" t="str">
        <f t="shared" si="109"/>
        <v>ATENDE</v>
      </c>
      <c r="BQ160" s="31" t="str">
        <f t="shared" si="87"/>
        <v>ATENDE</v>
      </c>
      <c r="BR160" s="36" t="str">
        <f t="shared" si="88"/>
        <v>C1</v>
      </c>
      <c r="BS160" s="36" t="str">
        <f t="shared" si="89"/>
        <v>P5</v>
      </c>
      <c r="BT160" s="37">
        <f t="shared" si="90"/>
        <v>3.2460000000000004</v>
      </c>
      <c r="BU160" s="34">
        <v>21.23</v>
      </c>
      <c r="BV160" s="34">
        <v>17.739999999999998</v>
      </c>
      <c r="BW160" s="36">
        <f>IF(BS160="-","-",_xlfn.XLOOKUP(BS160,ABNT5101!$B$4:$B$9,ABNT5101!$C$4:$C$9))</f>
        <v>5</v>
      </c>
      <c r="BX160" s="36">
        <f>IF(BS160="-","-",_xlfn.XLOOKUP(BS160,ABNT5101!$B$4:$B$9,ABNT5101!$D$4:$D$9))</f>
        <v>1</v>
      </c>
      <c r="BY160" s="31" t="str">
        <f t="shared" si="91"/>
        <v>ATENDE</v>
      </c>
      <c r="BZ160" s="31" t="str">
        <f t="shared" si="92"/>
        <v>ATENDE</v>
      </c>
      <c r="CA160" s="31" t="str">
        <f t="shared" si="93"/>
        <v>ATENDE</v>
      </c>
      <c r="CB160" s="36" t="str">
        <f t="shared" si="105"/>
        <v>P5</v>
      </c>
      <c r="CC160" s="37">
        <f t="shared" si="94"/>
        <v>3.2460000000000004</v>
      </c>
      <c r="CD160" s="244">
        <v>21.23</v>
      </c>
      <c r="CE160" s="244">
        <v>17.739999999999998</v>
      </c>
      <c r="CF160" s="31">
        <f>IF(CB160="-","-",_xlfn.XLOOKUP(CB160,ABNT5101!$B$4:$B$9,ABNT5101!$C$4:$C$9))</f>
        <v>5</v>
      </c>
      <c r="CG160" s="36">
        <f>IF(CB160="-","-",_xlfn.XLOOKUP(CB160,ABNT5101!$B$4:$B$9,ABNT5101!$D$4:$D$9))</f>
        <v>1</v>
      </c>
      <c r="CH160" s="31" t="str">
        <f t="shared" si="95"/>
        <v>ATENDE</v>
      </c>
      <c r="CI160" s="31" t="str">
        <f t="shared" si="96"/>
        <v>ATENDE</v>
      </c>
      <c r="CJ160" s="31" t="str">
        <f t="shared" si="97"/>
        <v>ATENDE</v>
      </c>
      <c r="CK160" s="56" t="str">
        <f>_xlfn.XLOOKUP(CL160,'Banco de dados'!$B:$B,'Banco de dados'!$D:$D)</f>
        <v>TECNOWATT</v>
      </c>
      <c r="CL160" s="42" t="str">
        <f>'Banco de dados'!B73</f>
        <v xml:space="preserve">SIGMAGPTLRRSMNDL120W_82IBBR
</v>
      </c>
      <c r="CM160" s="56" t="str">
        <f>_xlfn.XLOOKUP(CL160,'Banco de dados'!$B:$B,'Banco de dados'!$E:$E)</f>
        <v>SIGMAGPTLRRSMNDL120W_82IBBR
S1-10C1MUN6.5</v>
      </c>
      <c r="CN160" s="56" t="s">
        <v>272</v>
      </c>
      <c r="CO160" s="56" t="str">
        <f>IF(CN160="-","-",_xlfn.XLOOKUP(CN160,'Banco de dados'!$B:$B,'Banco de dados'!$E:$E))</f>
        <v>SIGSAGPTLRRSSNDL_30W_38IBBRS
1-10C1MUN6.5</v>
      </c>
      <c r="CP160" s="41">
        <f t="shared" si="98"/>
        <v>2</v>
      </c>
      <c r="CQ160" s="56">
        <f>_xlfn.XLOOKUP(CL160,'Banco de dados'!$B:$B,'Banco de dados'!$H:$H)</f>
        <v>120</v>
      </c>
      <c r="CR160" s="56" t="e">
        <f t="array" aca="1" ref="CR160" ca="1">_xludf.xlookup(CN160,'Banco de dados'!$B:$B,'Banco de dados'!$H:$H)</f>
        <v>#NAME?</v>
      </c>
      <c r="CS160" s="56" t="e">
        <f t="array" aca="1" ref="CS160" ca="1">_xludf.xlookup(CL160,'Banco de dados'!$B:$B,'Banco de dados'!$F:$F)</f>
        <v>#NAME?</v>
      </c>
      <c r="CT160" s="56" t="e">
        <f t="array" aca="1" ref="CT160" ca="1">_xludf.xlookup(CN160,'Banco de dados'!$B:$B,'Banco de dados'!$F:$F)</f>
        <v>#NAME?</v>
      </c>
      <c r="CU160" s="42"/>
      <c r="CV160" s="42"/>
      <c r="CW160" s="56" t="str">
        <f>IF(AJ160=0.5,"Suporte",IF(AND(AJ160&gt;='Braços de IP'!$B$9,AJ160&lt;='Braços de IP'!$D$9),'Braços de IP'!$E$9,IF(AND(AJ160&gt;='Braços de IP'!$B$10,AJ160&lt;='Braços de IP'!$D$10),'Braços de IP'!$E$10,IF(AND(AJ160&gt;='Braços de IP'!$B$11,AJ160&lt;='Braços de IP'!$D$11),'Braços de IP'!$E$11,IF(AND(AJ160&gt;='Braços de IP'!$B$12,AJ160&lt;='Braços de IP'!$D$12),'Braços de IP'!$E$12,IF(AND(AJ160&gt;='Braços de IP'!$B$13,AJ160&lt;='Braços de IP'!$D$13),'Braços de IP'!$E$13,IF(AND(AJ160&gt;='Braços de IP'!$B$14,AJ160&lt;='Braços de IP'!$D$14),'Braços de IP'!$E$14,"ERRO")))))))</f>
        <v>Médio I</v>
      </c>
      <c r="CX160" s="42"/>
      <c r="CY160" s="56" t="str">
        <f>IF($CX160="","",VLOOKUP($CX160,'Braços de IP'!$E$9:$I$15,2,0))</f>
        <v/>
      </c>
      <c r="CZ160" s="43" t="str">
        <f>IF($CX160="","",VLOOKUP($CX160,'Braços de IP'!$E$9:$I$15,5,0))</f>
        <v/>
      </c>
      <c r="DA160" s="56" t="s">
        <v>262</v>
      </c>
      <c r="DB160" s="56">
        <v>1</v>
      </c>
      <c r="DC160" s="56">
        <v>2</v>
      </c>
      <c r="DD160" s="56" t="s">
        <v>263</v>
      </c>
      <c r="DE160" s="56"/>
      <c r="DF160" s="56"/>
      <c r="DG160" s="44">
        <f t="shared" si="99"/>
        <v>120</v>
      </c>
      <c r="DH160" s="45">
        <f t="shared" si="100"/>
        <v>200</v>
      </c>
      <c r="DI160" s="44">
        <f t="shared" si="101"/>
        <v>640</v>
      </c>
      <c r="DJ160" s="46">
        <f t="shared" si="102"/>
        <v>0.4</v>
      </c>
      <c r="DK160" s="47" t="s">
        <v>147</v>
      </c>
      <c r="DL160" s="48"/>
      <c r="DM160" s="49"/>
      <c r="DN160" s="23" t="s">
        <v>148</v>
      </c>
      <c r="DO160" s="23"/>
      <c r="DQ160" s="50" t="e">
        <f t="shared" si="103"/>
        <v>#VALUE!</v>
      </c>
    </row>
    <row r="161" spans="1:127" ht="17.25" hidden="1" customHeight="1" x14ac:dyDescent="0.3">
      <c r="B161" s="5"/>
      <c r="C161" s="5"/>
      <c r="D161" s="5"/>
      <c r="E161" s="22" t="s">
        <v>273</v>
      </c>
      <c r="F161" s="22" t="s">
        <v>150</v>
      </c>
      <c r="G161" s="23" t="str">
        <f>F161</f>
        <v>V</v>
      </c>
      <c r="H161" s="23">
        <v>-23.387471999999999</v>
      </c>
      <c r="I161" s="23">
        <v>-46.920755</v>
      </c>
      <c r="J161" s="24" t="s">
        <v>160</v>
      </c>
      <c r="K161" s="25"/>
      <c r="L161" s="24" t="s">
        <v>152</v>
      </c>
      <c r="M161" s="24" t="s">
        <v>141</v>
      </c>
      <c r="N161" s="26">
        <v>58</v>
      </c>
      <c r="O161" s="27" t="s">
        <v>142</v>
      </c>
      <c r="P161" s="27" t="s">
        <v>143</v>
      </c>
      <c r="Q161" s="26">
        <f t="shared" si="80"/>
        <v>116</v>
      </c>
      <c r="R161" s="27">
        <v>2</v>
      </c>
      <c r="S161" s="28" t="s">
        <v>153</v>
      </c>
      <c r="T161" s="28">
        <v>7</v>
      </c>
      <c r="U161" s="29"/>
      <c r="V161" s="29"/>
      <c r="W161" s="29"/>
      <c r="X161" s="28" t="s">
        <v>153</v>
      </c>
      <c r="Y161" s="26"/>
      <c r="Z161" s="27"/>
      <c r="AA161" s="27"/>
      <c r="AB161" s="27"/>
      <c r="AC161" s="27"/>
      <c r="AD161" s="27" t="s">
        <v>144</v>
      </c>
      <c r="AE161" s="27" t="s">
        <v>145</v>
      </c>
      <c r="AF161" s="27">
        <v>32</v>
      </c>
      <c r="AG161" s="27">
        <v>8</v>
      </c>
      <c r="AH161" s="23">
        <v>1</v>
      </c>
      <c r="AI161" s="27">
        <v>0.5</v>
      </c>
      <c r="AJ161" s="27">
        <v>2.6</v>
      </c>
      <c r="AK161" s="27">
        <f t="shared" si="81"/>
        <v>2.1</v>
      </c>
      <c r="AL161" s="27" t="s">
        <v>143</v>
      </c>
      <c r="AM161" s="27" t="s">
        <v>143</v>
      </c>
      <c r="AN161" s="27"/>
      <c r="AO161" s="27">
        <f t="shared" si="82"/>
        <v>2</v>
      </c>
      <c r="AP161" s="27"/>
      <c r="AQ161" s="27"/>
      <c r="AR161" s="27"/>
      <c r="AS161" s="27"/>
      <c r="AT161" s="27"/>
      <c r="AU161" s="27"/>
      <c r="AV161" s="27">
        <f t="shared" si="83"/>
        <v>0</v>
      </c>
      <c r="AW161" s="27"/>
      <c r="AX161" s="28">
        <f>VLOOKUP(J161,ABNT5101!$I$3:$J$9,2)</f>
        <v>10</v>
      </c>
      <c r="AY161" s="28">
        <f>VLOOKUP(J161,ABNT5101!$I$3:$M$9,5)</f>
        <v>0.18</v>
      </c>
      <c r="AZ161" s="28" t="str">
        <f>_xlfn.XLOOKUP(J161,ABNT5101!I:I,ABNT5101!L:L)</f>
        <v>-</v>
      </c>
      <c r="BA161" s="28">
        <f>_xlfn.XLOOKUP(J161,ABNT5101!$I:$I,ABNT5101!M:M)</f>
        <v>0.18</v>
      </c>
      <c r="BB161" s="28" t="str">
        <f>_xlfn.XLOOKUP(J161,ABNT5101!$I:$I,ABNT5101!N:N)</f>
        <v>-</v>
      </c>
      <c r="BC161" s="28">
        <f>_xlfn.XLOOKUP(J161,ABNT5101!$I:$I,ABNT5101!O:O)</f>
        <v>16</v>
      </c>
      <c r="BD161" s="31" t="str">
        <f t="shared" si="84"/>
        <v>NÃO ATENDE</v>
      </c>
      <c r="BE161" s="32">
        <f t="shared" ref="BE161:BE166" si="110">IF(BI161="-","-",BH161/AX161-1)</f>
        <v>-1</v>
      </c>
      <c r="BF161" s="32">
        <f t="shared" ref="BF161:BF166" si="111">IF(BI161="-","-",BI161/AY161-1)</f>
        <v>-1</v>
      </c>
      <c r="BG161" s="32" t="str">
        <f t="shared" si="85"/>
        <v>-</v>
      </c>
      <c r="BH161" s="34"/>
      <c r="BI161" s="34"/>
      <c r="BJ161" s="34"/>
      <c r="BK161" s="34"/>
      <c r="BL161" s="35"/>
      <c r="BM161" s="34"/>
      <c r="BN161" s="31" t="str">
        <f t="shared" si="86"/>
        <v>NÃO ATENDE</v>
      </c>
      <c r="BO161" s="31" t="str">
        <f>IF(BH379="-","-",IF(BH379&gt;=AX379,"ATENDE",IF(BH379&gt;=0.99*AX379,"ATENDIMENTO LIMIAR","NÃO ATENDE")))</f>
        <v>NÃO ATENDE</v>
      </c>
      <c r="BP161" s="31" t="str">
        <f t="shared" ref="BP161:BP166" si="112">IF(BI161="-","-",IF(BI161&gt;=AY161,"ATENDE",IF(BI161&gt;=(AY161-0.02),"ATENDIMENTO LIMIAR","NÃO ATENDE")))</f>
        <v>NÃO ATENDE</v>
      </c>
      <c r="BQ161" s="31" t="str">
        <f t="shared" si="87"/>
        <v>ATENDE</v>
      </c>
      <c r="BR161" s="36" t="str">
        <f t="shared" si="88"/>
        <v>C4</v>
      </c>
      <c r="BS161" s="36" t="str">
        <f t="shared" si="89"/>
        <v>Sem Passeio</v>
      </c>
      <c r="BT161" s="37" t="e">
        <f t="shared" si="90"/>
        <v>#N/A</v>
      </c>
      <c r="BU161" s="34"/>
      <c r="BV161" s="34"/>
      <c r="BW161" s="36" t="e">
        <f>IF(BS161="-","-",_xlfn.XLOOKUP(BS161,ABNT5101!$B$4:$B$9,ABNT5101!$C$4:$C$9))</f>
        <v>#N/A</v>
      </c>
      <c r="BX161" s="36" t="e">
        <f>IF(BS161="-","-",_xlfn.XLOOKUP(BS161,ABNT5101!$B$4:$B$9,ABNT5101!$D$4:$D$9))</f>
        <v>#N/A</v>
      </c>
      <c r="BY161" s="31" t="e">
        <f t="shared" si="91"/>
        <v>#N/A</v>
      </c>
      <c r="BZ161" s="31" t="e">
        <f t="shared" si="92"/>
        <v>#N/A</v>
      </c>
      <c r="CA161" s="31" t="e">
        <f t="shared" si="93"/>
        <v>#N/A</v>
      </c>
      <c r="CB161" s="36" t="s">
        <v>143</v>
      </c>
      <c r="CC161" s="37" t="e">
        <f t="shared" si="94"/>
        <v>#VALUE!</v>
      </c>
      <c r="CD161" s="38"/>
      <c r="CE161" s="38"/>
      <c r="CF161" s="31" t="str">
        <f>IF(CB161="-","-",_xlfn.XLOOKUP(CB161,ABNT5101!$B$4:$B$9,ABNT5101!$C$4:$C$9))</f>
        <v>-</v>
      </c>
      <c r="CG161" s="36" t="str">
        <f>IF(CB161="-","-",_xlfn.XLOOKUP(CB161,ABNT5101!$B$4:$B$9,ABNT5101!$D$4:$D$9))</f>
        <v>-</v>
      </c>
      <c r="CH161" s="31" t="str">
        <f t="shared" si="95"/>
        <v>-</v>
      </c>
      <c r="CI161" s="31" t="str">
        <f t="shared" si="96"/>
        <v>-</v>
      </c>
      <c r="CJ161" s="31" t="str">
        <f t="shared" si="97"/>
        <v>-</v>
      </c>
      <c r="CK161" s="56" t="e">
        <f>_xlfn.XLOOKUP(CL161,'Banco de dados'!$B:$B,'Banco de dados'!$D:$D)</f>
        <v>#N/A</v>
      </c>
      <c r="CL161" s="57"/>
      <c r="CM161" s="56" t="e">
        <f>_xlfn.XLOOKUP(CL161,'Banco de dados'!$B:$B,'Banco de dados'!$E:$E)</f>
        <v>#N/A</v>
      </c>
      <c r="CN161" s="56"/>
      <c r="CO161" s="56" t="e">
        <f>IF(CN161="-","-",_xlfn.XLOOKUP(CN161,'Banco de dados'!$B:$B,'Banco de dados'!$E:$E))</f>
        <v>#N/A</v>
      </c>
      <c r="CP161" s="41">
        <f t="shared" si="98"/>
        <v>1</v>
      </c>
      <c r="CQ161" s="56" t="e">
        <f>_xlfn.XLOOKUP(CL161,'Banco de dados'!$B:$B,'Banco de dados'!$H:$H)</f>
        <v>#N/A</v>
      </c>
      <c r="CR161" s="56" t="e">
        <f t="array" aca="1" ref="CR161" ca="1">_xludf.xlookup(CN161,'Banco de dados'!$B:$B,'Banco de dados'!$H:$H)</f>
        <v>#NAME?</v>
      </c>
      <c r="CS161" s="58" t="e">
        <f t="array" aca="1" ref="CS161" ca="1">_xludf.xlookup(CL161,'Banco de dados'!$B:$B,'Banco de dados'!$F:$F)</f>
        <v>#NAME?</v>
      </c>
      <c r="CT161" s="56" t="e">
        <f t="array" aca="1" ref="CT161" ca="1">_xludf.xlookup(CN161,'Banco de dados'!$B:$B,'Banco de dados'!$F:$F)</f>
        <v>#NAME?</v>
      </c>
      <c r="CU161" s="42"/>
      <c r="CV161" s="42"/>
      <c r="CW161" s="56" t="str">
        <f>IF(AJ161=0.5,"Suporte",IF(AND(AJ161&gt;='Braços de IP'!$B$9,AJ161&lt;='Braços de IP'!$D$9),'Braços de IP'!$E$9,IF(AND(AJ161&gt;='Braços de IP'!$B$10,AJ161&lt;='Braços de IP'!$D$10),'Braços de IP'!$E$10,IF(AND(AJ161&gt;='Braços de IP'!$B$11,AJ161&lt;='Braços de IP'!$D$11),'Braços de IP'!$E$11,IF(AND(AJ161&gt;='Braços de IP'!$B$12,AJ161&lt;='Braços de IP'!$D$12),'Braços de IP'!$E$12,IF(AND(AJ161&gt;='Braços de IP'!$B$13,AJ161&lt;='Braços de IP'!$D$13),'Braços de IP'!$E$13,IF(AND(AJ161&gt;='Braços de IP'!$B$14,AJ161&lt;='Braços de IP'!$D$14),'Braços de IP'!$E$14,"ERRO")))))))</f>
        <v>Longo I</v>
      </c>
      <c r="CX161" s="42"/>
      <c r="CY161" s="56" t="str">
        <f>IF($CX161="","",VLOOKUP($CX161,'Braços de IP'!$E$9:$I$15,2,0))</f>
        <v/>
      </c>
      <c r="CZ161" s="43" t="str">
        <f>IF($CX161="","",VLOOKUP($CX161,'Braços de IP'!$E$9:$I$15,5,0))</f>
        <v/>
      </c>
      <c r="DA161" s="56"/>
      <c r="DB161" s="56"/>
      <c r="DC161" s="56"/>
      <c r="DD161" s="56"/>
      <c r="DE161" s="56"/>
      <c r="DF161" s="56"/>
      <c r="DG161" s="44" t="e">
        <f t="shared" si="99"/>
        <v>#N/A</v>
      </c>
      <c r="DH161" s="45">
        <f t="shared" si="100"/>
        <v>58</v>
      </c>
      <c r="DI161" s="44" t="e">
        <f t="shared" si="101"/>
        <v>#N/A</v>
      </c>
      <c r="DJ161" s="46" t="e">
        <f t="shared" si="102"/>
        <v>#N/A</v>
      </c>
      <c r="DK161" s="47" t="s">
        <v>147</v>
      </c>
      <c r="DL161" s="48"/>
      <c r="DM161" s="49"/>
      <c r="DN161" s="23" t="s">
        <v>148</v>
      </c>
      <c r="DO161" s="23"/>
      <c r="DP161" s="5"/>
      <c r="DQ161" s="50" t="e">
        <f t="shared" si="103"/>
        <v>#VALUE!</v>
      </c>
      <c r="DR161" s="5"/>
      <c r="DS161" s="5"/>
      <c r="DT161" s="5"/>
      <c r="DU161" s="5"/>
      <c r="DV161" s="5"/>
      <c r="DW161" s="5"/>
    </row>
    <row r="162" spans="1:127" ht="17.25" hidden="1" customHeight="1" x14ac:dyDescent="0.3">
      <c r="B162" s="5"/>
      <c r="C162" s="5"/>
      <c r="D162" s="5"/>
      <c r="E162" s="22" t="s">
        <v>273</v>
      </c>
      <c r="F162" s="22" t="s">
        <v>150</v>
      </c>
      <c r="G162" s="23" t="str">
        <f>F162</f>
        <v>V</v>
      </c>
      <c r="H162" s="23">
        <v>-23.387471999999999</v>
      </c>
      <c r="I162" s="23">
        <v>-46.920755</v>
      </c>
      <c r="J162" s="24" t="s">
        <v>160</v>
      </c>
      <c r="K162" s="25"/>
      <c r="L162" s="24" t="s">
        <v>152</v>
      </c>
      <c r="M162" s="24" t="s">
        <v>141</v>
      </c>
      <c r="N162" s="26">
        <v>58</v>
      </c>
      <c r="O162" s="27" t="s">
        <v>142</v>
      </c>
      <c r="P162" s="27" t="s">
        <v>143</v>
      </c>
      <c r="Q162" s="26">
        <f t="shared" si="80"/>
        <v>116</v>
      </c>
      <c r="R162" s="27">
        <v>2</v>
      </c>
      <c r="S162" s="28" t="s">
        <v>153</v>
      </c>
      <c r="T162" s="28">
        <v>7</v>
      </c>
      <c r="U162" s="29"/>
      <c r="V162" s="29"/>
      <c r="W162" s="29"/>
      <c r="X162" s="28" t="s">
        <v>153</v>
      </c>
      <c r="Y162" s="26"/>
      <c r="Z162" s="27"/>
      <c r="AA162" s="27"/>
      <c r="AB162" s="27"/>
      <c r="AC162" s="27"/>
      <c r="AD162" s="27" t="s">
        <v>144</v>
      </c>
      <c r="AE162" s="27" t="s">
        <v>145</v>
      </c>
      <c r="AF162" s="27">
        <v>32</v>
      </c>
      <c r="AG162" s="27">
        <v>8</v>
      </c>
      <c r="AH162" s="23">
        <v>1</v>
      </c>
      <c r="AI162" s="27">
        <v>0.5</v>
      </c>
      <c r="AJ162" s="27">
        <v>2.6</v>
      </c>
      <c r="AK162" s="27">
        <f t="shared" si="81"/>
        <v>2.1</v>
      </c>
      <c r="AL162" s="27" t="s">
        <v>143</v>
      </c>
      <c r="AM162" s="27" t="s">
        <v>143</v>
      </c>
      <c r="AN162" s="27"/>
      <c r="AO162" s="27">
        <f t="shared" si="82"/>
        <v>2</v>
      </c>
      <c r="AP162" s="27"/>
      <c r="AQ162" s="27"/>
      <c r="AR162" s="27"/>
      <c r="AS162" s="27"/>
      <c r="AT162" s="27"/>
      <c r="AU162" s="27"/>
      <c r="AV162" s="27">
        <f t="shared" si="83"/>
        <v>0</v>
      </c>
      <c r="AW162" s="27"/>
      <c r="AX162" s="28">
        <f>VLOOKUP(J162,ABNT5101!$I$3:$J$9,2)</f>
        <v>10</v>
      </c>
      <c r="AY162" s="28">
        <f>VLOOKUP(J162,ABNT5101!$I$3:$M$9,5)</f>
        <v>0.18</v>
      </c>
      <c r="AZ162" s="28" t="str">
        <f>_xlfn.XLOOKUP(J162,ABNT5101!I:I,ABNT5101!L:L)</f>
        <v>-</v>
      </c>
      <c r="BA162" s="28">
        <f>_xlfn.XLOOKUP(J162,ABNT5101!$I:$I,ABNT5101!M:M)</f>
        <v>0.18</v>
      </c>
      <c r="BB162" s="28" t="str">
        <f>_xlfn.XLOOKUP(J162,ABNT5101!$I:$I,ABNT5101!N:N)</f>
        <v>-</v>
      </c>
      <c r="BC162" s="28">
        <f>_xlfn.XLOOKUP(J162,ABNT5101!$I:$I,ABNT5101!O:O)</f>
        <v>16</v>
      </c>
      <c r="BD162" s="31" t="e">
        <f t="shared" si="84"/>
        <v>#REF!</v>
      </c>
      <c r="BE162" s="32">
        <f t="shared" si="110"/>
        <v>-1</v>
      </c>
      <c r="BF162" s="32">
        <f t="shared" si="111"/>
        <v>-1</v>
      </c>
      <c r="BG162" s="32" t="str">
        <f t="shared" si="85"/>
        <v>-</v>
      </c>
      <c r="BH162" s="34"/>
      <c r="BI162" s="34"/>
      <c r="BJ162" s="34"/>
      <c r="BK162" s="34"/>
      <c r="BL162" s="35"/>
      <c r="BM162" s="34"/>
      <c r="BN162" s="31" t="e">
        <f t="shared" si="86"/>
        <v>#REF!</v>
      </c>
      <c r="BO162" s="31" t="e">
        <f>IF(#REF!="-","-",IF(#REF!&gt;=#REF!,"ATENDE",IF(#REF!&gt;=0.99*#REF!,"ATENDIMENTO LIMIAR","NÃO ATENDE")))</f>
        <v>#REF!</v>
      </c>
      <c r="BP162" s="31" t="str">
        <f t="shared" si="112"/>
        <v>NÃO ATENDE</v>
      </c>
      <c r="BQ162" s="31" t="str">
        <f t="shared" si="87"/>
        <v>ATENDE</v>
      </c>
      <c r="BR162" s="36" t="str">
        <f t="shared" si="88"/>
        <v>C4</v>
      </c>
      <c r="BS162" s="36" t="str">
        <f t="shared" si="89"/>
        <v>Sem Passeio</v>
      </c>
      <c r="BT162" s="37" t="e">
        <f t="shared" si="90"/>
        <v>#N/A</v>
      </c>
      <c r="BU162" s="34"/>
      <c r="BV162" s="34"/>
      <c r="BW162" s="36" t="e">
        <f>IF(BS162="-","-",_xlfn.XLOOKUP(BS162,ABNT5101!$B$4:$B$9,ABNT5101!$C$4:$C$9))</f>
        <v>#N/A</v>
      </c>
      <c r="BX162" s="36" t="e">
        <f>IF(BS162="-","-",_xlfn.XLOOKUP(BS162,ABNT5101!$B$4:$B$9,ABNT5101!$D$4:$D$9))</f>
        <v>#N/A</v>
      </c>
      <c r="BY162" s="31" t="e">
        <f t="shared" si="91"/>
        <v>#N/A</v>
      </c>
      <c r="BZ162" s="31" t="e">
        <f t="shared" si="92"/>
        <v>#N/A</v>
      </c>
      <c r="CA162" s="31" t="e">
        <f t="shared" si="93"/>
        <v>#N/A</v>
      </c>
      <c r="CB162" s="36" t="s">
        <v>143</v>
      </c>
      <c r="CC162" s="37" t="e">
        <f t="shared" si="94"/>
        <v>#VALUE!</v>
      </c>
      <c r="CD162" s="38"/>
      <c r="CE162" s="38"/>
      <c r="CF162" s="31" t="str">
        <f>IF(CB162="-","-",_xlfn.XLOOKUP(CB162,ABNT5101!$B$4:$B$9,ABNT5101!$C$4:$C$9))</f>
        <v>-</v>
      </c>
      <c r="CG162" s="36" t="str">
        <f>IF(CB162="-","-",_xlfn.XLOOKUP(CB162,ABNT5101!$B$4:$B$9,ABNT5101!$D$4:$D$9))</f>
        <v>-</v>
      </c>
      <c r="CH162" s="31" t="str">
        <f t="shared" si="95"/>
        <v>-</v>
      </c>
      <c r="CI162" s="31" t="str">
        <f t="shared" si="96"/>
        <v>-</v>
      </c>
      <c r="CJ162" s="31" t="str">
        <f t="shared" si="97"/>
        <v>-</v>
      </c>
      <c r="CK162" s="56" t="e">
        <f>_xlfn.XLOOKUP(CL162,'Banco de dados'!$B:$B,'Banco de dados'!$D:$D)</f>
        <v>#N/A</v>
      </c>
      <c r="CL162" s="57"/>
      <c r="CM162" s="56" t="e">
        <f>_xlfn.XLOOKUP(CL162,'Banco de dados'!$B:$B,'Banco de dados'!$E:$E)</f>
        <v>#N/A</v>
      </c>
      <c r="CN162" s="56"/>
      <c r="CO162" s="56" t="e">
        <f>IF(CN162="-","-",_xlfn.XLOOKUP(CN162,'Banco de dados'!$B:$B,'Banco de dados'!$E:$E))</f>
        <v>#N/A</v>
      </c>
      <c r="CP162" s="41">
        <f t="shared" si="98"/>
        <v>1</v>
      </c>
      <c r="CQ162" s="56" t="e">
        <f>_xlfn.XLOOKUP(CL162,'Banco de dados'!$B:$B,'Banco de dados'!$H:$H)</f>
        <v>#N/A</v>
      </c>
      <c r="CR162" s="56" t="e">
        <f t="array" aca="1" ref="CR162" ca="1">_xludf.xlookup(CN162,'Banco de dados'!$B:$B,'Banco de dados'!$H:$H)</f>
        <v>#NAME?</v>
      </c>
      <c r="CS162" s="58" t="e">
        <f t="array" aca="1" ref="CS162" ca="1">_xludf.xlookup(CL162,'Banco de dados'!$B:$B,'Banco de dados'!$F:$F)</f>
        <v>#NAME?</v>
      </c>
      <c r="CT162" s="56" t="e">
        <f t="array" aca="1" ref="CT162" ca="1">_xludf.xlookup(CN162,'Banco de dados'!$B:$B,'Banco de dados'!$F:$F)</f>
        <v>#NAME?</v>
      </c>
      <c r="CU162" s="42"/>
      <c r="CV162" s="42"/>
      <c r="CW162" s="56" t="str">
        <f>IF(AJ162=0.5,"Suporte",IF(AND(AJ162&gt;='Braços de IP'!$B$9,AJ162&lt;='Braços de IP'!$D$9),'Braços de IP'!$E$9,IF(AND(AJ162&gt;='Braços de IP'!$B$10,AJ162&lt;='Braços de IP'!$D$10),'Braços de IP'!$E$10,IF(AND(AJ162&gt;='Braços de IP'!$B$11,AJ162&lt;='Braços de IP'!$D$11),'Braços de IP'!$E$11,IF(AND(AJ162&gt;='Braços de IP'!$B$12,AJ162&lt;='Braços de IP'!$D$12),'Braços de IP'!$E$12,IF(AND(AJ162&gt;='Braços de IP'!$B$13,AJ162&lt;='Braços de IP'!$D$13),'Braços de IP'!$E$13,IF(AND(AJ162&gt;='Braços de IP'!$B$14,AJ162&lt;='Braços de IP'!$D$14),'Braços de IP'!$E$14,"ERRO")))))))</f>
        <v>Longo I</v>
      </c>
      <c r="CX162" s="42"/>
      <c r="CY162" s="56" t="str">
        <f>IF($CX162="","",VLOOKUP($CX162,'Braços de IP'!$E$9:$I$15,2,0))</f>
        <v/>
      </c>
      <c r="CZ162" s="43" t="str">
        <f>IF($CX162="","",VLOOKUP($CX162,'Braços de IP'!$E$9:$I$15,5,0))</f>
        <v/>
      </c>
      <c r="DA162" s="56"/>
      <c r="DB162" s="56"/>
      <c r="DC162" s="56"/>
      <c r="DD162" s="56"/>
      <c r="DE162" s="56"/>
      <c r="DF162" s="56"/>
      <c r="DG162" s="44" t="e">
        <f t="shared" si="99"/>
        <v>#N/A</v>
      </c>
      <c r="DH162" s="45">
        <f t="shared" si="100"/>
        <v>58</v>
      </c>
      <c r="DI162" s="44" t="e">
        <f t="shared" si="101"/>
        <v>#N/A</v>
      </c>
      <c r="DJ162" s="46" t="e">
        <f t="shared" si="102"/>
        <v>#N/A</v>
      </c>
      <c r="DK162" s="47" t="s">
        <v>147</v>
      </c>
      <c r="DL162" s="48"/>
      <c r="DM162" s="49"/>
      <c r="DN162" s="23" t="s">
        <v>148</v>
      </c>
      <c r="DO162" s="23"/>
      <c r="DP162" s="5"/>
      <c r="DQ162" s="50" t="e">
        <f t="shared" si="103"/>
        <v>#VALUE!</v>
      </c>
      <c r="DR162" s="5"/>
      <c r="DS162" s="5"/>
      <c r="DT162" s="5"/>
      <c r="DU162" s="5"/>
      <c r="DV162" s="5"/>
      <c r="DW162" s="5"/>
    </row>
    <row r="163" spans="1:127" ht="17.25" hidden="1" customHeight="1" x14ac:dyDescent="0.3">
      <c r="B163" s="5"/>
      <c r="C163" s="5"/>
      <c r="D163" s="5"/>
      <c r="E163" s="22" t="s">
        <v>273</v>
      </c>
      <c r="F163" s="22" t="s">
        <v>150</v>
      </c>
      <c r="G163" s="23" t="str">
        <f>F163</f>
        <v>V</v>
      </c>
      <c r="H163" s="23">
        <v>-23.387471999999999</v>
      </c>
      <c r="I163" s="23">
        <v>-46.920755</v>
      </c>
      <c r="J163" s="24" t="s">
        <v>160</v>
      </c>
      <c r="K163" s="25"/>
      <c r="L163" s="24" t="s">
        <v>152</v>
      </c>
      <c r="M163" s="24" t="s">
        <v>141</v>
      </c>
      <c r="N163" s="26">
        <v>58</v>
      </c>
      <c r="O163" s="27" t="s">
        <v>142</v>
      </c>
      <c r="P163" s="27" t="s">
        <v>143</v>
      </c>
      <c r="Q163" s="26">
        <f t="shared" si="80"/>
        <v>116</v>
      </c>
      <c r="R163" s="27">
        <v>2</v>
      </c>
      <c r="S163" s="28" t="s">
        <v>153</v>
      </c>
      <c r="T163" s="28">
        <v>7</v>
      </c>
      <c r="U163" s="29"/>
      <c r="V163" s="29"/>
      <c r="W163" s="29"/>
      <c r="X163" s="28" t="s">
        <v>153</v>
      </c>
      <c r="Y163" s="26"/>
      <c r="Z163" s="27"/>
      <c r="AA163" s="27"/>
      <c r="AB163" s="27"/>
      <c r="AC163" s="27"/>
      <c r="AD163" s="27" t="s">
        <v>144</v>
      </c>
      <c r="AE163" s="27" t="s">
        <v>145</v>
      </c>
      <c r="AF163" s="27">
        <v>32</v>
      </c>
      <c r="AG163" s="27">
        <v>8</v>
      </c>
      <c r="AH163" s="23">
        <v>1</v>
      </c>
      <c r="AI163" s="27">
        <v>0.5</v>
      </c>
      <c r="AJ163" s="27">
        <v>2.6</v>
      </c>
      <c r="AK163" s="27">
        <f t="shared" si="81"/>
        <v>2.1</v>
      </c>
      <c r="AL163" s="27" t="s">
        <v>143</v>
      </c>
      <c r="AM163" s="27" t="s">
        <v>143</v>
      </c>
      <c r="AN163" s="27"/>
      <c r="AO163" s="27">
        <f t="shared" si="82"/>
        <v>2</v>
      </c>
      <c r="AP163" s="27"/>
      <c r="AQ163" s="27"/>
      <c r="AR163" s="27"/>
      <c r="AS163" s="27"/>
      <c r="AT163" s="27"/>
      <c r="AU163" s="27"/>
      <c r="AV163" s="27">
        <f t="shared" si="83"/>
        <v>0</v>
      </c>
      <c r="AW163" s="27"/>
      <c r="AX163" s="28">
        <f>VLOOKUP(J163,ABNT5101!$I$3:$J$9,2)</f>
        <v>10</v>
      </c>
      <c r="AY163" s="28">
        <f>VLOOKUP(J163,ABNT5101!$I$3:$M$9,5)</f>
        <v>0.18</v>
      </c>
      <c r="AZ163" s="28" t="str">
        <f>_xlfn.XLOOKUP(J163,ABNT5101!I:I,ABNT5101!L:L)</f>
        <v>-</v>
      </c>
      <c r="BA163" s="28">
        <f>_xlfn.XLOOKUP(J163,ABNT5101!$I:$I,ABNT5101!M:M)</f>
        <v>0.18</v>
      </c>
      <c r="BB163" s="28" t="str">
        <f>_xlfn.XLOOKUP(J163,ABNT5101!$I:$I,ABNT5101!N:N)</f>
        <v>-</v>
      </c>
      <c r="BC163" s="28">
        <f>_xlfn.XLOOKUP(J163,ABNT5101!$I:$I,ABNT5101!O:O)</f>
        <v>16</v>
      </c>
      <c r="BD163" s="31" t="e">
        <f t="shared" si="84"/>
        <v>#REF!</v>
      </c>
      <c r="BE163" s="32">
        <f t="shared" si="110"/>
        <v>-1</v>
      </c>
      <c r="BF163" s="32">
        <f t="shared" si="111"/>
        <v>-1</v>
      </c>
      <c r="BG163" s="32" t="str">
        <f t="shared" si="85"/>
        <v>-</v>
      </c>
      <c r="BH163" s="34"/>
      <c r="BI163" s="34"/>
      <c r="BJ163" s="34"/>
      <c r="BK163" s="34"/>
      <c r="BL163" s="35"/>
      <c r="BM163" s="34"/>
      <c r="BN163" s="31" t="e">
        <f t="shared" si="86"/>
        <v>#REF!</v>
      </c>
      <c r="BO163" s="31" t="e">
        <f>IF(#REF!="-","-",IF(#REF!&gt;=#REF!,"ATENDE",IF(#REF!&gt;=0.99*#REF!,"ATENDIMENTO LIMIAR","NÃO ATENDE")))</f>
        <v>#REF!</v>
      </c>
      <c r="BP163" s="31" t="str">
        <f t="shared" si="112"/>
        <v>NÃO ATENDE</v>
      </c>
      <c r="BQ163" s="31" t="str">
        <f t="shared" si="87"/>
        <v>ATENDE</v>
      </c>
      <c r="BR163" s="36" t="str">
        <f t="shared" si="88"/>
        <v>C4</v>
      </c>
      <c r="BS163" s="36" t="str">
        <f t="shared" si="89"/>
        <v>Sem Passeio</v>
      </c>
      <c r="BT163" s="37" t="e">
        <f t="shared" si="90"/>
        <v>#N/A</v>
      </c>
      <c r="BU163" s="34"/>
      <c r="BV163" s="34"/>
      <c r="BW163" s="36" t="e">
        <f>IF(BS163="-","-",_xlfn.XLOOKUP(BS163,ABNT5101!$B$4:$B$9,ABNT5101!$C$4:$C$9))</f>
        <v>#N/A</v>
      </c>
      <c r="BX163" s="36" t="e">
        <f>IF(BS163="-","-",_xlfn.XLOOKUP(BS163,ABNT5101!$B$4:$B$9,ABNT5101!$D$4:$D$9))</f>
        <v>#N/A</v>
      </c>
      <c r="BY163" s="31" t="e">
        <f t="shared" si="91"/>
        <v>#N/A</v>
      </c>
      <c r="BZ163" s="31" t="e">
        <f t="shared" si="92"/>
        <v>#N/A</v>
      </c>
      <c r="CA163" s="31" t="e">
        <f t="shared" si="93"/>
        <v>#N/A</v>
      </c>
      <c r="CB163" s="36" t="s">
        <v>143</v>
      </c>
      <c r="CC163" s="37" t="e">
        <f t="shared" si="94"/>
        <v>#VALUE!</v>
      </c>
      <c r="CD163" s="38"/>
      <c r="CE163" s="38"/>
      <c r="CF163" s="31" t="str">
        <f>IF(CB163="-","-",_xlfn.XLOOKUP(CB163,ABNT5101!$B$4:$B$9,ABNT5101!$C$4:$C$9))</f>
        <v>-</v>
      </c>
      <c r="CG163" s="36" t="str">
        <f>IF(CB163="-","-",_xlfn.XLOOKUP(CB163,ABNT5101!$B$4:$B$9,ABNT5101!$D$4:$D$9))</f>
        <v>-</v>
      </c>
      <c r="CH163" s="31" t="str">
        <f t="shared" si="95"/>
        <v>-</v>
      </c>
      <c r="CI163" s="31" t="str">
        <f t="shared" si="96"/>
        <v>-</v>
      </c>
      <c r="CJ163" s="31" t="str">
        <f t="shared" si="97"/>
        <v>-</v>
      </c>
      <c r="CK163" s="56" t="e">
        <f>_xlfn.XLOOKUP(CL163,'Banco de dados'!$B:$B,'Banco de dados'!$D:$D)</f>
        <v>#N/A</v>
      </c>
      <c r="CL163" s="57"/>
      <c r="CM163" s="56" t="e">
        <f>_xlfn.XLOOKUP(CL163,'Banco de dados'!$B:$B,'Banco de dados'!$E:$E)</f>
        <v>#N/A</v>
      </c>
      <c r="CN163" s="56"/>
      <c r="CO163" s="56" t="e">
        <f>IF(CN163="-","-",_xlfn.XLOOKUP(CN163,'Banco de dados'!$B:$B,'Banco de dados'!$E:$E))</f>
        <v>#N/A</v>
      </c>
      <c r="CP163" s="41">
        <f t="shared" si="98"/>
        <v>1</v>
      </c>
      <c r="CQ163" s="56" t="e">
        <f>_xlfn.XLOOKUP(CL163,'Banco de dados'!$B:$B,'Banco de dados'!$H:$H)</f>
        <v>#N/A</v>
      </c>
      <c r="CR163" s="56" t="e">
        <f t="array" aca="1" ref="CR163" ca="1">_xludf.xlookup(CN163,'Banco de dados'!$B:$B,'Banco de dados'!$H:$H)</f>
        <v>#NAME?</v>
      </c>
      <c r="CS163" s="58" t="e">
        <f t="array" aca="1" ref="CS163" ca="1">_xludf.xlookup(CL163,'Banco de dados'!$B:$B,'Banco de dados'!$F:$F)</f>
        <v>#NAME?</v>
      </c>
      <c r="CT163" s="56" t="e">
        <f t="array" aca="1" ref="CT163" ca="1">_xludf.xlookup(CN163,'Banco de dados'!$B:$B,'Banco de dados'!$F:$F)</f>
        <v>#NAME?</v>
      </c>
      <c r="CU163" s="42"/>
      <c r="CV163" s="42"/>
      <c r="CW163" s="56" t="str">
        <f>IF(AJ163=0.5,"Suporte",IF(AND(AJ163&gt;='Braços de IP'!$B$9,AJ163&lt;='Braços de IP'!$D$9),'Braços de IP'!$E$9,IF(AND(AJ163&gt;='Braços de IP'!$B$10,AJ163&lt;='Braços de IP'!$D$10),'Braços de IP'!$E$10,IF(AND(AJ163&gt;='Braços de IP'!$B$11,AJ163&lt;='Braços de IP'!$D$11),'Braços de IP'!$E$11,IF(AND(AJ163&gt;='Braços de IP'!$B$12,AJ163&lt;='Braços de IP'!$D$12),'Braços de IP'!$E$12,IF(AND(AJ163&gt;='Braços de IP'!$B$13,AJ163&lt;='Braços de IP'!$D$13),'Braços de IP'!$E$13,IF(AND(AJ163&gt;='Braços de IP'!$B$14,AJ163&lt;='Braços de IP'!$D$14),'Braços de IP'!$E$14,"ERRO")))))))</f>
        <v>Longo I</v>
      </c>
      <c r="CX163" s="42"/>
      <c r="CY163" s="56" t="str">
        <f>IF($CX163="","",VLOOKUP($CX163,'Braços de IP'!$E$9:$I$15,2,0))</f>
        <v/>
      </c>
      <c r="CZ163" s="43" t="str">
        <f>IF($CX163="","",VLOOKUP($CX163,'Braços de IP'!$E$9:$I$15,5,0))</f>
        <v/>
      </c>
      <c r="DA163" s="56"/>
      <c r="DB163" s="56"/>
      <c r="DC163" s="56"/>
      <c r="DD163" s="56"/>
      <c r="DE163" s="56"/>
      <c r="DF163" s="56"/>
      <c r="DG163" s="44" t="e">
        <f t="shared" si="99"/>
        <v>#N/A</v>
      </c>
      <c r="DH163" s="45">
        <f t="shared" si="100"/>
        <v>58</v>
      </c>
      <c r="DI163" s="44" t="e">
        <f t="shared" si="101"/>
        <v>#N/A</v>
      </c>
      <c r="DJ163" s="46" t="e">
        <f t="shared" si="102"/>
        <v>#N/A</v>
      </c>
      <c r="DK163" s="47" t="s">
        <v>147</v>
      </c>
      <c r="DL163" s="48"/>
      <c r="DM163" s="49"/>
      <c r="DN163" s="23" t="s">
        <v>148</v>
      </c>
      <c r="DO163" s="23"/>
      <c r="DP163" s="5"/>
      <c r="DQ163" s="50" t="e">
        <f t="shared" si="103"/>
        <v>#VALUE!</v>
      </c>
      <c r="DR163" s="5"/>
      <c r="DS163" s="5"/>
      <c r="DT163" s="5"/>
      <c r="DU163" s="5"/>
      <c r="DV163" s="5"/>
      <c r="DW163" s="5"/>
    </row>
    <row r="164" spans="1:127" ht="15.75" hidden="1" customHeight="1" x14ac:dyDescent="0.3">
      <c r="B164" s="5"/>
      <c r="C164" s="5"/>
      <c r="D164" s="5"/>
      <c r="E164" s="22" t="s">
        <v>274</v>
      </c>
      <c r="F164" s="22" t="s">
        <v>137</v>
      </c>
      <c r="G164" s="23" t="s">
        <v>275</v>
      </c>
      <c r="H164" s="23">
        <v>-23.410530999999999</v>
      </c>
      <c r="I164" s="23">
        <v>-46.837454999999999</v>
      </c>
      <c r="J164" s="24" t="s">
        <v>160</v>
      </c>
      <c r="K164" s="25"/>
      <c r="L164" s="24" t="s">
        <v>140</v>
      </c>
      <c r="M164" s="24" t="s">
        <v>141</v>
      </c>
      <c r="N164" s="26">
        <v>60</v>
      </c>
      <c r="O164" s="27" t="s">
        <v>142</v>
      </c>
      <c r="P164" s="27" t="s">
        <v>143</v>
      </c>
      <c r="Q164" s="26">
        <f t="shared" si="80"/>
        <v>120</v>
      </c>
      <c r="R164" s="27">
        <v>1</v>
      </c>
      <c r="S164" s="28">
        <v>3</v>
      </c>
      <c r="T164" s="28">
        <v>6.7</v>
      </c>
      <c r="U164" s="29"/>
      <c r="V164" s="29"/>
      <c r="W164" s="29"/>
      <c r="X164" s="28">
        <v>2.5</v>
      </c>
      <c r="Y164" s="26"/>
      <c r="Z164" s="27"/>
      <c r="AA164" s="27"/>
      <c r="AB164" s="27"/>
      <c r="AC164" s="27"/>
      <c r="AD164" s="27" t="s">
        <v>144</v>
      </c>
      <c r="AE164" s="27" t="s">
        <v>145</v>
      </c>
      <c r="AF164" s="27">
        <v>28.6</v>
      </c>
      <c r="AG164" s="27">
        <v>7.5</v>
      </c>
      <c r="AH164" s="23">
        <v>1</v>
      </c>
      <c r="AI164" s="27">
        <v>0.35</v>
      </c>
      <c r="AJ164" s="27">
        <v>3</v>
      </c>
      <c r="AK164" s="27">
        <f t="shared" si="81"/>
        <v>2.65</v>
      </c>
      <c r="AL164" s="27" t="s">
        <v>143</v>
      </c>
      <c r="AM164" s="27" t="s">
        <v>143</v>
      </c>
      <c r="AN164" s="27"/>
      <c r="AO164" s="27">
        <f t="shared" si="82"/>
        <v>2</v>
      </c>
      <c r="AP164" s="27"/>
      <c r="AQ164" s="27"/>
      <c r="AR164" s="27"/>
      <c r="AS164" s="27"/>
      <c r="AT164" s="27"/>
      <c r="AU164" s="27"/>
      <c r="AV164" s="27">
        <f t="shared" si="83"/>
        <v>0</v>
      </c>
      <c r="AW164" s="27"/>
      <c r="AX164" s="28">
        <f>VLOOKUP(J164,ABNT5101!$I$3:$J$9,2)</f>
        <v>10</v>
      </c>
      <c r="AY164" s="28">
        <f>VLOOKUP(J164,ABNT5101!$I$3:$M$9,5)</f>
        <v>0.18</v>
      </c>
      <c r="AZ164" s="28" t="str">
        <f>_xlfn.XLOOKUP(J164,ABNT5101!I:I,ABNT5101!L:L)</f>
        <v>-</v>
      </c>
      <c r="BA164" s="28">
        <f>_xlfn.XLOOKUP(J164,ABNT5101!$I:$I,ABNT5101!M:M)</f>
        <v>0.18</v>
      </c>
      <c r="BB164" s="28" t="str">
        <f>_xlfn.XLOOKUP(J164,ABNT5101!$I:$I,ABNT5101!N:N)</f>
        <v>-</v>
      </c>
      <c r="BC164" s="28">
        <f>_xlfn.XLOOKUP(J164,ABNT5101!$I:$I,ABNT5101!O:O)</f>
        <v>16</v>
      </c>
      <c r="BD164" s="31" t="e">
        <f t="shared" si="84"/>
        <v>#REF!</v>
      </c>
      <c r="BE164" s="32">
        <f t="shared" si="110"/>
        <v>-1</v>
      </c>
      <c r="BF164" s="32">
        <f t="shared" si="111"/>
        <v>-1</v>
      </c>
      <c r="BG164" s="32" t="str">
        <f t="shared" si="85"/>
        <v>-</v>
      </c>
      <c r="BH164" s="34"/>
      <c r="BI164" s="34"/>
      <c r="BJ164" s="34"/>
      <c r="BK164" s="34"/>
      <c r="BL164" s="35"/>
      <c r="BM164" s="34"/>
      <c r="BN164" s="31" t="e">
        <f t="shared" si="86"/>
        <v>#REF!</v>
      </c>
      <c r="BO164" s="31" t="e">
        <f>IF(#REF!="-","-",IF(#REF!&gt;=#REF!,"ATENDE",IF(#REF!&gt;=0.99*#REF!,"ATENDIMENTO LIMIAR","NÃO ATENDE")))</f>
        <v>#REF!</v>
      </c>
      <c r="BP164" s="31" t="str">
        <f t="shared" si="112"/>
        <v>NÃO ATENDE</v>
      </c>
      <c r="BQ164" s="31" t="str">
        <f t="shared" si="87"/>
        <v>ATENDE</v>
      </c>
      <c r="BR164" s="36" t="str">
        <f t="shared" si="88"/>
        <v>C4</v>
      </c>
      <c r="BS164" s="36" t="str">
        <f t="shared" si="89"/>
        <v>P6</v>
      </c>
      <c r="BT164" s="37">
        <f t="shared" si="90"/>
        <v>-1</v>
      </c>
      <c r="BU164" s="34"/>
      <c r="BV164" s="34"/>
      <c r="BW164" s="36">
        <f>IF(BS164="-","-",_xlfn.XLOOKUP(BS164,ABNT5101!$B$4:$B$9,ABNT5101!$C$4:$C$9))</f>
        <v>3</v>
      </c>
      <c r="BX164" s="36">
        <f>IF(BS164="-","-",_xlfn.XLOOKUP(BS164,ABNT5101!$B$4:$B$9,ABNT5101!$D$4:$D$9))</f>
        <v>0.6</v>
      </c>
      <c r="BY164" s="31" t="str">
        <f t="shared" si="91"/>
        <v>NÃO ATENDE</v>
      </c>
      <c r="BZ164" s="31" t="str">
        <f t="shared" si="92"/>
        <v>NÃO ATENDE</v>
      </c>
      <c r="CA164" s="31" t="str">
        <f t="shared" si="93"/>
        <v>NÃO ATENDE</v>
      </c>
      <c r="CB164" s="36" t="s">
        <v>143</v>
      </c>
      <c r="CC164" s="37" t="e">
        <f t="shared" si="94"/>
        <v>#VALUE!</v>
      </c>
      <c r="CD164" s="38"/>
      <c r="CE164" s="38"/>
      <c r="CF164" s="31" t="str">
        <f>IF(CB164="-","-",_xlfn.XLOOKUP(CB164,ABNT5101!$B$4:$B$9,ABNT5101!$C$4:$C$9))</f>
        <v>-</v>
      </c>
      <c r="CG164" s="36" t="str">
        <f>IF(CB164="-","-",_xlfn.XLOOKUP(CB164,ABNT5101!$B$4:$B$9,ABNT5101!$D$4:$D$9))</f>
        <v>-</v>
      </c>
      <c r="CH164" s="31" t="str">
        <f t="shared" si="95"/>
        <v>-</v>
      </c>
      <c r="CI164" s="31" t="str">
        <f t="shared" si="96"/>
        <v>-</v>
      </c>
      <c r="CJ164" s="31" t="str">
        <f t="shared" si="97"/>
        <v>-</v>
      </c>
      <c r="CK164" s="56" t="e">
        <f>_xlfn.XLOOKUP(CL164,'Banco de dados'!$B:$B,'Banco de dados'!$D:$D)</f>
        <v>#N/A</v>
      </c>
      <c r="CL164" s="42"/>
      <c r="CM164" s="56" t="e">
        <f>_xlfn.XLOOKUP(CL164,'Banco de dados'!$B:$B,'Banco de dados'!$E:$E)</f>
        <v>#N/A</v>
      </c>
      <c r="CN164" s="56"/>
      <c r="CO164" s="56" t="e">
        <f>IF(CN164="-","-",_xlfn.XLOOKUP(CN164,'Banco de dados'!$B:$B,'Banco de dados'!$E:$E))</f>
        <v>#N/A</v>
      </c>
      <c r="CP164" s="41">
        <f t="shared" si="98"/>
        <v>1</v>
      </c>
      <c r="CQ164" s="56" t="e">
        <f>_xlfn.XLOOKUP(CL164,'Banco de dados'!$B:$B,'Banco de dados'!$H:$H)</f>
        <v>#N/A</v>
      </c>
      <c r="CR164" s="56" t="e">
        <f t="array" aca="1" ref="CR164" ca="1">_xludf.xlookup(CN164,'Banco de dados'!$B:$B,'Banco de dados'!$H:$H)</f>
        <v>#NAME?</v>
      </c>
      <c r="CS164" s="58" t="e">
        <f t="array" aca="1" ref="CS164" ca="1">_xludf.xlookup(CL164,'Banco de dados'!$B:$B,'Banco de dados'!$F:$F)</f>
        <v>#NAME?</v>
      </c>
      <c r="CT164" s="56" t="e">
        <f t="array" aca="1" ref="CT164" ca="1">_xludf.xlookup(CN164,'Banco de dados'!$B:$B,'Banco de dados'!$F:$F)</f>
        <v>#NAME?</v>
      </c>
      <c r="CU164" s="42"/>
      <c r="CV164" s="42"/>
      <c r="CW164" s="56" t="str">
        <f>IF(AJ164=0.5,"Suporte",IF(AND(AJ164&gt;='Braços de IP'!$B$9,AJ164&lt;='Braços de IP'!$D$9),'Braços de IP'!$E$9,IF(AND(AJ164&gt;='Braços de IP'!$B$10,AJ164&lt;='Braços de IP'!$D$10),'Braços de IP'!$E$10,IF(AND(AJ164&gt;='Braços de IP'!$B$11,AJ164&lt;='Braços de IP'!$D$11),'Braços de IP'!$E$11,IF(AND(AJ164&gt;='Braços de IP'!$B$12,AJ164&lt;='Braços de IP'!$D$12),'Braços de IP'!$E$12,IF(AND(AJ164&gt;='Braços de IP'!$B$13,AJ164&lt;='Braços de IP'!$D$13),'Braços de IP'!$E$13,IF(AND(AJ164&gt;='Braços de IP'!$B$14,AJ164&lt;='Braços de IP'!$D$14),'Braços de IP'!$E$14,"ERRO")))))))</f>
        <v>Longo I</v>
      </c>
      <c r="CX164" s="42"/>
      <c r="CY164" s="56" t="str">
        <f>IF($CX164="","",VLOOKUP($CX164,'Braços de IP'!$E$9:$I$15,2,0))</f>
        <v/>
      </c>
      <c r="CZ164" s="43" t="str">
        <f>IF($CX164="","",VLOOKUP($CX164,'Braços de IP'!$E$9:$I$15,5,0))</f>
        <v/>
      </c>
      <c r="DA164" s="56"/>
      <c r="DB164" s="56"/>
      <c r="DC164" s="56"/>
      <c r="DD164" s="56"/>
      <c r="DE164" s="56"/>
      <c r="DF164" s="56"/>
      <c r="DG164" s="44" t="e">
        <f t="shared" si="99"/>
        <v>#N/A</v>
      </c>
      <c r="DH164" s="45">
        <f t="shared" si="100"/>
        <v>60</v>
      </c>
      <c r="DI164" s="44" t="e">
        <f t="shared" si="101"/>
        <v>#N/A</v>
      </c>
      <c r="DJ164" s="46" t="e">
        <f t="shared" si="102"/>
        <v>#N/A</v>
      </c>
      <c r="DK164" s="47" t="s">
        <v>147</v>
      </c>
      <c r="DL164" s="48"/>
      <c r="DM164" s="49"/>
      <c r="DN164" s="23" t="s">
        <v>148</v>
      </c>
      <c r="DO164" s="23"/>
      <c r="DP164" s="5"/>
      <c r="DQ164" s="50" t="e">
        <f t="shared" si="103"/>
        <v>#VALUE!</v>
      </c>
      <c r="DR164" s="5"/>
      <c r="DS164" s="5"/>
      <c r="DT164" s="5"/>
      <c r="DU164" s="5"/>
      <c r="DV164" s="5"/>
      <c r="DW164" s="5"/>
    </row>
    <row r="165" spans="1:127" ht="15.75" hidden="1" customHeight="1" x14ac:dyDescent="0.3">
      <c r="B165" s="5"/>
      <c r="C165" s="5"/>
      <c r="D165" s="5"/>
      <c r="E165" s="22" t="s">
        <v>274</v>
      </c>
      <c r="F165" s="22" t="s">
        <v>137</v>
      </c>
      <c r="G165" s="23" t="s">
        <v>275</v>
      </c>
      <c r="H165" s="23">
        <v>-23.410530999999999</v>
      </c>
      <c r="I165" s="23">
        <v>-46.837454999999999</v>
      </c>
      <c r="J165" s="24" t="s">
        <v>160</v>
      </c>
      <c r="K165" s="25"/>
      <c r="L165" s="24" t="s">
        <v>140</v>
      </c>
      <c r="M165" s="24" t="s">
        <v>141</v>
      </c>
      <c r="N165" s="26">
        <v>60</v>
      </c>
      <c r="O165" s="27" t="s">
        <v>142</v>
      </c>
      <c r="P165" s="27" t="s">
        <v>143</v>
      </c>
      <c r="Q165" s="26">
        <f t="shared" si="80"/>
        <v>120</v>
      </c>
      <c r="R165" s="27">
        <v>1</v>
      </c>
      <c r="S165" s="28">
        <v>3</v>
      </c>
      <c r="T165" s="28">
        <v>6.7</v>
      </c>
      <c r="U165" s="29"/>
      <c r="V165" s="29"/>
      <c r="W165" s="29"/>
      <c r="X165" s="28">
        <v>2.5</v>
      </c>
      <c r="Y165" s="26"/>
      <c r="Z165" s="27"/>
      <c r="AA165" s="27"/>
      <c r="AB165" s="27"/>
      <c r="AC165" s="27"/>
      <c r="AD165" s="27" t="s">
        <v>144</v>
      </c>
      <c r="AE165" s="27" t="s">
        <v>145</v>
      </c>
      <c r="AF165" s="27">
        <v>28.6</v>
      </c>
      <c r="AG165" s="27">
        <v>7.5</v>
      </c>
      <c r="AH165" s="23">
        <v>1</v>
      </c>
      <c r="AI165" s="27">
        <v>0.35</v>
      </c>
      <c r="AJ165" s="27">
        <v>3</v>
      </c>
      <c r="AK165" s="27">
        <f t="shared" si="81"/>
        <v>2.65</v>
      </c>
      <c r="AL165" s="27" t="s">
        <v>143</v>
      </c>
      <c r="AM165" s="27" t="s">
        <v>143</v>
      </c>
      <c r="AN165" s="27"/>
      <c r="AO165" s="27">
        <f t="shared" si="82"/>
        <v>2</v>
      </c>
      <c r="AP165" s="27"/>
      <c r="AQ165" s="27"/>
      <c r="AR165" s="27"/>
      <c r="AS165" s="27"/>
      <c r="AT165" s="27"/>
      <c r="AU165" s="27"/>
      <c r="AV165" s="27">
        <f t="shared" si="83"/>
        <v>0</v>
      </c>
      <c r="AW165" s="27"/>
      <c r="AX165" s="28">
        <f>VLOOKUP(J165,ABNT5101!$I$3:$J$9,2)</f>
        <v>10</v>
      </c>
      <c r="AY165" s="28">
        <f>VLOOKUP(J165,ABNT5101!$I$3:$M$9,5)</f>
        <v>0.18</v>
      </c>
      <c r="AZ165" s="28" t="str">
        <f>_xlfn.XLOOKUP(J165,ABNT5101!I:I,ABNT5101!L:L)</f>
        <v>-</v>
      </c>
      <c r="BA165" s="28">
        <f>_xlfn.XLOOKUP(J165,ABNT5101!$I:$I,ABNT5101!M:M)</f>
        <v>0.18</v>
      </c>
      <c r="BB165" s="28" t="str">
        <f>_xlfn.XLOOKUP(J165,ABNT5101!$I:$I,ABNT5101!N:N)</f>
        <v>-</v>
      </c>
      <c r="BC165" s="28">
        <f>_xlfn.XLOOKUP(J165,ABNT5101!$I:$I,ABNT5101!O:O)</f>
        <v>16</v>
      </c>
      <c r="BD165" s="31" t="str">
        <f t="shared" si="84"/>
        <v>NÃO ATENDE</v>
      </c>
      <c r="BE165" s="32">
        <f t="shared" si="110"/>
        <v>-1</v>
      </c>
      <c r="BF165" s="32">
        <f t="shared" si="111"/>
        <v>-1</v>
      </c>
      <c r="BG165" s="32" t="str">
        <f t="shared" si="85"/>
        <v>-</v>
      </c>
      <c r="BH165" s="34"/>
      <c r="BI165" s="34"/>
      <c r="BJ165" s="34"/>
      <c r="BK165" s="34"/>
      <c r="BL165" s="35"/>
      <c r="BM165" s="34"/>
      <c r="BN165" s="31" t="str">
        <f t="shared" si="86"/>
        <v>NÃO ATENDE</v>
      </c>
      <c r="BO165" s="31" t="str">
        <f>IF(BH380="-","-",IF(BH380&gt;=AX380,"ATENDE",IF(BH380&gt;=0.99*AX380,"ATENDIMENTO LIMIAR","NÃO ATENDE")))</f>
        <v>NÃO ATENDE</v>
      </c>
      <c r="BP165" s="31" t="str">
        <f t="shared" si="112"/>
        <v>NÃO ATENDE</v>
      </c>
      <c r="BQ165" s="31" t="str">
        <f t="shared" si="87"/>
        <v>ATENDE</v>
      </c>
      <c r="BR165" s="36" t="str">
        <f t="shared" si="88"/>
        <v>C4</v>
      </c>
      <c r="BS165" s="36" t="str">
        <f t="shared" si="89"/>
        <v>P6</v>
      </c>
      <c r="BT165" s="37">
        <f t="shared" si="90"/>
        <v>-1</v>
      </c>
      <c r="BU165" s="34"/>
      <c r="BV165" s="34"/>
      <c r="BW165" s="36">
        <f>IF(BS165="-","-",_xlfn.XLOOKUP(BS165,ABNT5101!$B$4:$B$9,ABNT5101!$C$4:$C$9))</f>
        <v>3</v>
      </c>
      <c r="BX165" s="36">
        <f>IF(BS165="-","-",_xlfn.XLOOKUP(BS165,ABNT5101!$B$4:$B$9,ABNT5101!$D$4:$D$9))</f>
        <v>0.6</v>
      </c>
      <c r="BY165" s="31" t="str">
        <f t="shared" si="91"/>
        <v>NÃO ATENDE</v>
      </c>
      <c r="BZ165" s="31" t="str">
        <f t="shared" si="92"/>
        <v>NÃO ATENDE</v>
      </c>
      <c r="CA165" s="31" t="str">
        <f t="shared" si="93"/>
        <v>NÃO ATENDE</v>
      </c>
      <c r="CB165" s="36" t="s">
        <v>143</v>
      </c>
      <c r="CC165" s="37" t="e">
        <f t="shared" si="94"/>
        <v>#VALUE!</v>
      </c>
      <c r="CD165" s="38"/>
      <c r="CE165" s="38"/>
      <c r="CF165" s="31" t="str">
        <f>IF(CB165="-","-",_xlfn.XLOOKUP(CB165,ABNT5101!$B$4:$B$9,ABNT5101!$C$4:$C$9))</f>
        <v>-</v>
      </c>
      <c r="CG165" s="36" t="str">
        <f>IF(CB165="-","-",_xlfn.XLOOKUP(CB165,ABNT5101!$B$4:$B$9,ABNT5101!$D$4:$D$9))</f>
        <v>-</v>
      </c>
      <c r="CH165" s="31" t="str">
        <f t="shared" si="95"/>
        <v>-</v>
      </c>
      <c r="CI165" s="31" t="str">
        <f t="shared" si="96"/>
        <v>-</v>
      </c>
      <c r="CJ165" s="31" t="str">
        <f t="shared" si="97"/>
        <v>-</v>
      </c>
      <c r="CK165" s="56" t="e">
        <f>_xlfn.XLOOKUP(CL165,'Banco de dados'!$B:$B,'Banco de dados'!$D:$D)</f>
        <v>#N/A</v>
      </c>
      <c r="CL165" s="42"/>
      <c r="CM165" s="56" t="e">
        <f>_xlfn.XLOOKUP(CL165,'Banco de dados'!$B:$B,'Banco de dados'!$E:$E)</f>
        <v>#N/A</v>
      </c>
      <c r="CN165" s="56"/>
      <c r="CO165" s="56" t="e">
        <f>IF(CN165="-","-",_xlfn.XLOOKUP(CN165,'Banco de dados'!$B:$B,'Banco de dados'!$E:$E))</f>
        <v>#N/A</v>
      </c>
      <c r="CP165" s="41">
        <f t="shared" si="98"/>
        <v>1</v>
      </c>
      <c r="CQ165" s="56" t="e">
        <f>_xlfn.XLOOKUP(CL165,'Banco de dados'!$B:$B,'Banco de dados'!$H:$H)</f>
        <v>#N/A</v>
      </c>
      <c r="CR165" s="56" t="e">
        <f t="array" aca="1" ref="CR165" ca="1">_xludf.xlookup(CN165,'Banco de dados'!$B:$B,'Banco de dados'!$H:$H)</f>
        <v>#NAME?</v>
      </c>
      <c r="CS165" s="58" t="e">
        <f t="array" aca="1" ref="CS165" ca="1">_xludf.xlookup(CL165,'Banco de dados'!$B:$B,'Banco de dados'!$F:$F)</f>
        <v>#NAME?</v>
      </c>
      <c r="CT165" s="56" t="e">
        <f t="array" aca="1" ref="CT165" ca="1">_xludf.xlookup(CN165,'Banco de dados'!$B:$B,'Banco de dados'!$F:$F)</f>
        <v>#NAME?</v>
      </c>
      <c r="CU165" s="42"/>
      <c r="CV165" s="42"/>
      <c r="CW165" s="56" t="str">
        <f>IF(AJ165=0.5,"Suporte",IF(AND(AJ165&gt;='Braços de IP'!$B$9,AJ165&lt;='Braços de IP'!$D$9),'Braços de IP'!$E$9,IF(AND(AJ165&gt;='Braços de IP'!$B$10,AJ165&lt;='Braços de IP'!$D$10),'Braços de IP'!$E$10,IF(AND(AJ165&gt;='Braços de IP'!$B$11,AJ165&lt;='Braços de IP'!$D$11),'Braços de IP'!$E$11,IF(AND(AJ165&gt;='Braços de IP'!$B$12,AJ165&lt;='Braços de IP'!$D$12),'Braços de IP'!$E$12,IF(AND(AJ165&gt;='Braços de IP'!$B$13,AJ165&lt;='Braços de IP'!$D$13),'Braços de IP'!$E$13,IF(AND(AJ165&gt;='Braços de IP'!$B$14,AJ165&lt;='Braços de IP'!$D$14),'Braços de IP'!$E$14,"ERRO")))))))</f>
        <v>Longo I</v>
      </c>
      <c r="CX165" s="42"/>
      <c r="CY165" s="56" t="str">
        <f>IF($CX165="","",VLOOKUP($CX165,'Braços de IP'!$E$9:$I$15,2,0))</f>
        <v/>
      </c>
      <c r="CZ165" s="43" t="str">
        <f>IF($CX165="","",VLOOKUP($CX165,'Braços de IP'!$E$9:$I$15,5,0))</f>
        <v/>
      </c>
      <c r="DA165" s="56"/>
      <c r="DB165" s="56"/>
      <c r="DC165" s="56"/>
      <c r="DD165" s="56"/>
      <c r="DE165" s="56"/>
      <c r="DF165" s="56"/>
      <c r="DG165" s="44" t="e">
        <f t="shared" si="99"/>
        <v>#N/A</v>
      </c>
      <c r="DH165" s="45">
        <f t="shared" si="100"/>
        <v>60</v>
      </c>
      <c r="DI165" s="44" t="e">
        <f t="shared" si="101"/>
        <v>#N/A</v>
      </c>
      <c r="DJ165" s="46" t="e">
        <f t="shared" si="102"/>
        <v>#N/A</v>
      </c>
      <c r="DK165" s="47" t="s">
        <v>147</v>
      </c>
      <c r="DL165" s="48"/>
      <c r="DM165" s="49"/>
      <c r="DN165" s="23" t="s">
        <v>148</v>
      </c>
      <c r="DO165" s="23"/>
      <c r="DP165" s="5"/>
      <c r="DQ165" s="50" t="e">
        <f t="shared" si="103"/>
        <v>#VALUE!</v>
      </c>
      <c r="DR165" s="5"/>
      <c r="DS165" s="5"/>
      <c r="DT165" s="5"/>
      <c r="DU165" s="5"/>
      <c r="DV165" s="5"/>
      <c r="DW165" s="5"/>
    </row>
    <row r="166" spans="1:127" ht="15.75" hidden="1" customHeight="1" x14ac:dyDescent="0.3">
      <c r="B166" s="5"/>
      <c r="C166" s="5"/>
      <c r="D166" s="5"/>
      <c r="E166" s="22" t="s">
        <v>274</v>
      </c>
      <c r="F166" s="22" t="s">
        <v>137</v>
      </c>
      <c r="G166" s="23" t="s">
        <v>275</v>
      </c>
      <c r="H166" s="23">
        <v>-23.410530999999999</v>
      </c>
      <c r="I166" s="23">
        <v>-46.837454999999999</v>
      </c>
      <c r="J166" s="24" t="s">
        <v>160</v>
      </c>
      <c r="K166" s="25"/>
      <c r="L166" s="24" t="s">
        <v>140</v>
      </c>
      <c r="M166" s="24" t="s">
        <v>141</v>
      </c>
      <c r="N166" s="26">
        <v>60</v>
      </c>
      <c r="O166" s="27" t="s">
        <v>142</v>
      </c>
      <c r="P166" s="27" t="s">
        <v>143</v>
      </c>
      <c r="Q166" s="26">
        <f t="shared" si="80"/>
        <v>120</v>
      </c>
      <c r="R166" s="27">
        <v>1</v>
      </c>
      <c r="S166" s="28">
        <v>3</v>
      </c>
      <c r="T166" s="28">
        <v>6.7</v>
      </c>
      <c r="U166" s="29"/>
      <c r="V166" s="29"/>
      <c r="W166" s="29"/>
      <c r="X166" s="28">
        <v>2.5</v>
      </c>
      <c r="Y166" s="26"/>
      <c r="Z166" s="27"/>
      <c r="AA166" s="27"/>
      <c r="AB166" s="27"/>
      <c r="AC166" s="27"/>
      <c r="AD166" s="27" t="s">
        <v>144</v>
      </c>
      <c r="AE166" s="27" t="s">
        <v>145</v>
      </c>
      <c r="AF166" s="27">
        <v>28.6</v>
      </c>
      <c r="AG166" s="27">
        <v>7.5</v>
      </c>
      <c r="AH166" s="23">
        <v>1</v>
      </c>
      <c r="AI166" s="27">
        <v>0.35</v>
      </c>
      <c r="AJ166" s="27">
        <v>3</v>
      </c>
      <c r="AK166" s="27">
        <f t="shared" si="81"/>
        <v>2.65</v>
      </c>
      <c r="AL166" s="27" t="s">
        <v>143</v>
      </c>
      <c r="AM166" s="27" t="s">
        <v>143</v>
      </c>
      <c r="AN166" s="27"/>
      <c r="AO166" s="27">
        <f t="shared" si="82"/>
        <v>2</v>
      </c>
      <c r="AP166" s="27"/>
      <c r="AQ166" s="27"/>
      <c r="AR166" s="27"/>
      <c r="AS166" s="27"/>
      <c r="AT166" s="27"/>
      <c r="AU166" s="27"/>
      <c r="AV166" s="27">
        <f t="shared" si="83"/>
        <v>0</v>
      </c>
      <c r="AW166" s="27"/>
      <c r="AX166" s="28">
        <f>VLOOKUP(J166,ABNT5101!$I$3:$J$9,2)</f>
        <v>10</v>
      </c>
      <c r="AY166" s="28">
        <f>VLOOKUP(J166,ABNT5101!$I$3:$M$9,5)</f>
        <v>0.18</v>
      </c>
      <c r="AZ166" s="28" t="str">
        <f>_xlfn.XLOOKUP(J166,ABNT5101!I:I,ABNT5101!L:L)</f>
        <v>-</v>
      </c>
      <c r="BA166" s="28">
        <f>_xlfn.XLOOKUP(J166,ABNT5101!$I:$I,ABNT5101!M:M)</f>
        <v>0.18</v>
      </c>
      <c r="BB166" s="28" t="str">
        <f>_xlfn.XLOOKUP(J166,ABNT5101!$I:$I,ABNT5101!N:N)</f>
        <v>-</v>
      </c>
      <c r="BC166" s="28">
        <f>_xlfn.XLOOKUP(J166,ABNT5101!$I:$I,ABNT5101!O:O)</f>
        <v>16</v>
      </c>
      <c r="BD166" s="31" t="str">
        <f t="shared" si="84"/>
        <v>NÃO ATENDE</v>
      </c>
      <c r="BE166" s="32">
        <f t="shared" si="110"/>
        <v>-1</v>
      </c>
      <c r="BF166" s="32">
        <f t="shared" si="111"/>
        <v>-1</v>
      </c>
      <c r="BG166" s="32" t="str">
        <f t="shared" si="85"/>
        <v>-</v>
      </c>
      <c r="BH166" s="34"/>
      <c r="BI166" s="34"/>
      <c r="BJ166" s="34"/>
      <c r="BK166" s="34"/>
      <c r="BL166" s="35"/>
      <c r="BM166" s="34"/>
      <c r="BN166" s="31" t="str">
        <f t="shared" si="86"/>
        <v>NÃO ATENDE</v>
      </c>
      <c r="BO166" s="31" t="str">
        <f>IF(BH381="-","-",IF(BH381&gt;=AX381,"ATENDE",IF(BH381&gt;=0.99*AX381,"ATENDIMENTO LIMIAR","NÃO ATENDE")))</f>
        <v>NÃO ATENDE</v>
      </c>
      <c r="BP166" s="31" t="str">
        <f t="shared" si="112"/>
        <v>NÃO ATENDE</v>
      </c>
      <c r="BQ166" s="31" t="str">
        <f t="shared" si="87"/>
        <v>ATENDE</v>
      </c>
      <c r="BR166" s="36" t="str">
        <f t="shared" si="88"/>
        <v>C4</v>
      </c>
      <c r="BS166" s="36" t="str">
        <f t="shared" si="89"/>
        <v>P6</v>
      </c>
      <c r="BT166" s="37">
        <f t="shared" si="90"/>
        <v>-1</v>
      </c>
      <c r="BU166" s="34"/>
      <c r="BV166" s="34"/>
      <c r="BW166" s="36">
        <f>IF(BS166="-","-",_xlfn.XLOOKUP(BS166,ABNT5101!$B$4:$B$9,ABNT5101!$C$4:$C$9))</f>
        <v>3</v>
      </c>
      <c r="BX166" s="36">
        <f>IF(BS166="-","-",_xlfn.XLOOKUP(BS166,ABNT5101!$B$4:$B$9,ABNT5101!$D$4:$D$9))</f>
        <v>0.6</v>
      </c>
      <c r="BY166" s="31" t="str">
        <f t="shared" si="91"/>
        <v>NÃO ATENDE</v>
      </c>
      <c r="BZ166" s="31" t="str">
        <f t="shared" si="92"/>
        <v>NÃO ATENDE</v>
      </c>
      <c r="CA166" s="31" t="str">
        <f t="shared" si="93"/>
        <v>NÃO ATENDE</v>
      </c>
      <c r="CB166" s="36" t="s">
        <v>143</v>
      </c>
      <c r="CC166" s="37" t="e">
        <f t="shared" si="94"/>
        <v>#VALUE!</v>
      </c>
      <c r="CD166" s="38"/>
      <c r="CE166" s="38"/>
      <c r="CF166" s="31" t="str">
        <f>IF(CB166="-","-",_xlfn.XLOOKUP(CB166,ABNT5101!$B$4:$B$9,ABNT5101!$C$4:$C$9))</f>
        <v>-</v>
      </c>
      <c r="CG166" s="36" t="str">
        <f>IF(CB166="-","-",_xlfn.XLOOKUP(CB166,ABNT5101!$B$4:$B$9,ABNT5101!$D$4:$D$9))</f>
        <v>-</v>
      </c>
      <c r="CH166" s="31" t="str">
        <f t="shared" si="95"/>
        <v>-</v>
      </c>
      <c r="CI166" s="31" t="str">
        <f t="shared" si="96"/>
        <v>-</v>
      </c>
      <c r="CJ166" s="31" t="str">
        <f t="shared" si="97"/>
        <v>-</v>
      </c>
      <c r="CK166" s="56" t="e">
        <f>_xlfn.XLOOKUP(CL166,'Banco de dados'!$B:$B,'Banco de dados'!$D:$D)</f>
        <v>#N/A</v>
      </c>
      <c r="CL166" s="42"/>
      <c r="CM166" s="56" t="e">
        <f>_xlfn.XLOOKUP(CL166,'Banco de dados'!$B:$B,'Banco de dados'!$E:$E)</f>
        <v>#N/A</v>
      </c>
      <c r="CN166" s="56"/>
      <c r="CO166" s="56" t="e">
        <f>IF(CN166="-","-",_xlfn.XLOOKUP(CN166,'Banco de dados'!$B:$B,'Banco de dados'!$E:$E))</f>
        <v>#N/A</v>
      </c>
      <c r="CP166" s="41">
        <f t="shared" si="98"/>
        <v>1</v>
      </c>
      <c r="CQ166" s="56" t="e">
        <f>_xlfn.XLOOKUP(CL166,'Banco de dados'!$B:$B,'Banco de dados'!$H:$H)</f>
        <v>#N/A</v>
      </c>
      <c r="CR166" s="56" t="e">
        <f t="array" aca="1" ref="CR166" ca="1">_xludf.xlookup(CN166,'Banco de dados'!$B:$B,'Banco de dados'!$H:$H)</f>
        <v>#NAME?</v>
      </c>
      <c r="CS166" s="58" t="e">
        <f t="array" aca="1" ref="CS166" ca="1">_xludf.xlookup(CL166,'Banco de dados'!$B:$B,'Banco de dados'!$F:$F)</f>
        <v>#NAME?</v>
      </c>
      <c r="CT166" s="56" t="e">
        <f t="array" aca="1" ref="CT166" ca="1">_xludf.xlookup(CN166,'Banco de dados'!$B:$B,'Banco de dados'!$F:$F)</f>
        <v>#NAME?</v>
      </c>
      <c r="CU166" s="42"/>
      <c r="CV166" s="42"/>
      <c r="CW166" s="56" t="str">
        <f>IF(AJ166=0.5,"Suporte",IF(AND(AJ166&gt;='Braços de IP'!$B$9,AJ166&lt;='Braços de IP'!$D$9),'Braços de IP'!$E$9,IF(AND(AJ166&gt;='Braços de IP'!$B$10,AJ166&lt;='Braços de IP'!$D$10),'Braços de IP'!$E$10,IF(AND(AJ166&gt;='Braços de IP'!$B$11,AJ166&lt;='Braços de IP'!$D$11),'Braços de IP'!$E$11,IF(AND(AJ166&gt;='Braços de IP'!$B$12,AJ166&lt;='Braços de IP'!$D$12),'Braços de IP'!$E$12,IF(AND(AJ166&gt;='Braços de IP'!$B$13,AJ166&lt;='Braços de IP'!$D$13),'Braços de IP'!$E$13,IF(AND(AJ166&gt;='Braços de IP'!$B$14,AJ166&lt;='Braços de IP'!$D$14),'Braços de IP'!$E$14,"ERRO")))))))</f>
        <v>Longo I</v>
      </c>
      <c r="CX166" s="42"/>
      <c r="CY166" s="56" t="str">
        <f>IF($CX166="","",VLOOKUP($CX166,'Braços de IP'!$E$9:$I$15,2,0))</f>
        <v/>
      </c>
      <c r="CZ166" s="43" t="str">
        <f>IF($CX166="","",VLOOKUP($CX166,'Braços de IP'!$E$9:$I$15,5,0))</f>
        <v/>
      </c>
      <c r="DA166" s="56"/>
      <c r="DB166" s="56"/>
      <c r="DC166" s="56"/>
      <c r="DD166" s="56"/>
      <c r="DE166" s="56"/>
      <c r="DF166" s="56"/>
      <c r="DG166" s="44" t="e">
        <f t="shared" si="99"/>
        <v>#N/A</v>
      </c>
      <c r="DH166" s="45">
        <f t="shared" si="100"/>
        <v>60</v>
      </c>
      <c r="DI166" s="44" t="e">
        <f t="shared" si="101"/>
        <v>#N/A</v>
      </c>
      <c r="DJ166" s="46" t="e">
        <f t="shared" si="102"/>
        <v>#N/A</v>
      </c>
      <c r="DK166" s="47" t="s">
        <v>147</v>
      </c>
      <c r="DL166" s="48"/>
      <c r="DM166" s="49"/>
      <c r="DN166" s="23" t="s">
        <v>148</v>
      </c>
      <c r="DO166" s="23"/>
      <c r="DP166" s="5"/>
      <c r="DQ166" s="50" t="e">
        <f t="shared" si="103"/>
        <v>#VALUE!</v>
      </c>
      <c r="DR166" s="5"/>
      <c r="DS166" s="5"/>
      <c r="DT166" s="5"/>
      <c r="DU166" s="5"/>
      <c r="DV166" s="5"/>
      <c r="DW166" s="5"/>
    </row>
    <row r="167" spans="1:127" ht="15.75" hidden="1" customHeight="1" x14ac:dyDescent="0.3">
      <c r="B167" s="5"/>
      <c r="C167" s="5"/>
      <c r="D167" s="5"/>
      <c r="E167" s="22" t="s">
        <v>276</v>
      </c>
      <c r="F167" s="22" t="s">
        <v>164</v>
      </c>
      <c r="G167" s="23" t="s">
        <v>277</v>
      </c>
      <c r="H167" s="23">
        <v>-23.402939</v>
      </c>
      <c r="I167" s="23">
        <v>-46.850102999999997</v>
      </c>
      <c r="J167" s="24" t="s">
        <v>160</v>
      </c>
      <c r="K167" s="25"/>
      <c r="L167" s="24" t="s">
        <v>140</v>
      </c>
      <c r="M167" s="24" t="s">
        <v>141</v>
      </c>
      <c r="N167" s="26">
        <v>60</v>
      </c>
      <c r="O167" s="27" t="s">
        <v>142</v>
      </c>
      <c r="P167" s="27" t="s">
        <v>143</v>
      </c>
      <c r="Q167" s="26">
        <f t="shared" si="80"/>
        <v>120</v>
      </c>
      <c r="R167" s="27">
        <v>1</v>
      </c>
      <c r="S167" s="28">
        <v>3.6</v>
      </c>
      <c r="T167" s="28">
        <v>7</v>
      </c>
      <c r="U167" s="23"/>
      <c r="V167" s="23"/>
      <c r="W167" s="29"/>
      <c r="X167" s="28"/>
      <c r="Y167" s="26"/>
      <c r="Z167" s="29"/>
      <c r="AA167" s="30"/>
      <c r="AB167" s="27"/>
      <c r="AC167" s="27"/>
      <c r="AD167" s="27" t="s">
        <v>144</v>
      </c>
      <c r="AE167" s="27" t="s">
        <v>145</v>
      </c>
      <c r="AF167" s="27">
        <v>34.200000000000003</v>
      </c>
      <c r="AG167" s="27">
        <v>8.1</v>
      </c>
      <c r="AH167" s="27">
        <v>1</v>
      </c>
      <c r="AI167" s="27">
        <v>0.15</v>
      </c>
      <c r="AJ167" s="27">
        <v>2.2999999999999998</v>
      </c>
      <c r="AK167" s="27">
        <f t="shared" si="81"/>
        <v>2.15</v>
      </c>
      <c r="AL167" s="27" t="s">
        <v>143</v>
      </c>
      <c r="AM167" s="27" t="s">
        <v>143</v>
      </c>
      <c r="AN167" s="27"/>
      <c r="AO167" s="27">
        <f t="shared" si="82"/>
        <v>2</v>
      </c>
      <c r="AP167" s="27"/>
      <c r="AQ167" s="27"/>
      <c r="AR167" s="27"/>
      <c r="AS167" s="27"/>
      <c r="AT167" s="27"/>
      <c r="AU167" s="27"/>
      <c r="AV167" s="27">
        <f t="shared" si="83"/>
        <v>0</v>
      </c>
      <c r="AW167" s="27"/>
      <c r="AX167" s="28">
        <f>VLOOKUP(J167,ABNT5101!$I$3:$J$9,2)</f>
        <v>10</v>
      </c>
      <c r="AY167" s="28">
        <f>VLOOKUP(J167,ABNT5101!$I$3:$M$9,5)</f>
        <v>0.18</v>
      </c>
      <c r="AZ167" s="28" t="str">
        <f>_xlfn.XLOOKUP(J167,ABNT5101!I:I,ABNT5101!L:L)</f>
        <v>-</v>
      </c>
      <c r="BA167" s="28">
        <f>_xlfn.XLOOKUP(J167,ABNT5101!$I:$I,ABNT5101!M:M)</f>
        <v>0.18</v>
      </c>
      <c r="BB167" s="28" t="str">
        <f>_xlfn.XLOOKUP(J167,ABNT5101!$I:$I,ABNT5101!N:N)</f>
        <v>-</v>
      </c>
      <c r="BC167" s="28">
        <f>_xlfn.XLOOKUP(J167,ABNT5101!$I:$I,ABNT5101!O:O)</f>
        <v>16</v>
      </c>
      <c r="BD167" s="31" t="str">
        <f t="shared" si="84"/>
        <v>NÃO ATENDE</v>
      </c>
      <c r="BE167" s="32">
        <f t="shared" ref="BE167:BE175" si="113">BH167/AX167-1</f>
        <v>-1</v>
      </c>
      <c r="BF167" s="32">
        <f t="shared" ref="BF167:BF175" si="114">BI167/AY167-1</f>
        <v>-1</v>
      </c>
      <c r="BG167" s="32" t="str">
        <f t="shared" si="85"/>
        <v>-</v>
      </c>
      <c r="BH167" s="54"/>
      <c r="BI167" s="54"/>
      <c r="BJ167" s="34"/>
      <c r="BK167" s="34"/>
      <c r="BL167" s="35"/>
      <c r="BM167" s="34"/>
      <c r="BN167" s="31" t="str">
        <f t="shared" si="86"/>
        <v>NÃO ATENDE</v>
      </c>
      <c r="BO167" s="31" t="str">
        <f t="shared" ref="BO167:BO175" si="115">IF(BH167&gt;=AX167,"ATENDE",IF(BH167&gt;=0.99*AX167,"ATENDIMENTO LIMIAR","NÃO ATENDE"))</f>
        <v>NÃO ATENDE</v>
      </c>
      <c r="BP167" s="31" t="str">
        <f t="shared" ref="BP167:BP175" si="116">IF(BI167&gt;=AY167,"ATENDE",IF(BI167&gt;=(AY167-0.02),"ATENDIMENTO LIMIAR","NÃO ATENDE"))</f>
        <v>NÃO ATENDE</v>
      </c>
      <c r="BQ167" s="31" t="str">
        <f t="shared" si="87"/>
        <v>ATENDE</v>
      </c>
      <c r="BR167" s="36" t="str">
        <f t="shared" si="88"/>
        <v>C4</v>
      </c>
      <c r="BS167" s="36" t="str">
        <f t="shared" si="89"/>
        <v>P6</v>
      </c>
      <c r="BT167" s="37">
        <f t="shared" si="90"/>
        <v>-1</v>
      </c>
      <c r="BU167" s="34"/>
      <c r="BV167" s="34"/>
      <c r="BW167" s="36">
        <f>IF(BS167="-","-",_xlfn.XLOOKUP(BS167,ABNT5101!$B$4:$B$9,ABNT5101!$C$4:$C$9))</f>
        <v>3</v>
      </c>
      <c r="BX167" s="36">
        <f>IF(BS167="-","-",_xlfn.XLOOKUP(BS167,ABNT5101!$B$4:$B$9,ABNT5101!$D$4:$D$9))</f>
        <v>0.6</v>
      </c>
      <c r="BY167" s="31" t="str">
        <f t="shared" si="91"/>
        <v>NÃO ATENDE</v>
      </c>
      <c r="BZ167" s="31" t="str">
        <f t="shared" si="92"/>
        <v>NÃO ATENDE</v>
      </c>
      <c r="CA167" s="31" t="str">
        <f t="shared" si="93"/>
        <v>NÃO ATENDE</v>
      </c>
      <c r="CB167" s="36" t="str">
        <f t="shared" ref="CB167:CB175" si="117">BS167</f>
        <v>P6</v>
      </c>
      <c r="CC167" s="37">
        <f t="shared" si="94"/>
        <v>-1</v>
      </c>
      <c r="CD167" s="38"/>
      <c r="CE167" s="38"/>
      <c r="CF167" s="31">
        <f>IF(CB167="-","-",_xlfn.XLOOKUP(CB167,ABNT5101!$B$4:$B$9,ABNT5101!$C$4:$C$9))</f>
        <v>3</v>
      </c>
      <c r="CG167" s="36">
        <f>IF(CB167="-","-",_xlfn.XLOOKUP(CB167,ABNT5101!$B$4:$B$9,ABNT5101!$D$4:$D$9))</f>
        <v>0.6</v>
      </c>
      <c r="CH167" s="31" t="str">
        <f t="shared" si="95"/>
        <v>NÃO ATENDE</v>
      </c>
      <c r="CI167" s="31" t="str">
        <f t="shared" si="96"/>
        <v>NÃO ATENDE</v>
      </c>
      <c r="CJ167" s="31" t="str">
        <f t="shared" si="97"/>
        <v>NÃO ATENDE</v>
      </c>
      <c r="CK167" s="56" t="e">
        <f>_xlfn.XLOOKUP(CL167,'Banco de dados'!$B:$B,'Banco de dados'!$D:$D)</f>
        <v>#N/A</v>
      </c>
      <c r="CL167" s="59"/>
      <c r="CM167" s="56" t="e">
        <f>_xlfn.XLOOKUP(CL167,'Banco de dados'!$B:$B,'Banco de dados'!$E:$E)</f>
        <v>#N/A</v>
      </c>
      <c r="CN167" s="56"/>
      <c r="CO167" s="56" t="e">
        <f>IF(CN167="-","-",_xlfn.XLOOKUP(CN167,'Banco de dados'!$B:$B,'Banco de dados'!$E:$E))</f>
        <v>#N/A</v>
      </c>
      <c r="CP167" s="41">
        <f t="shared" si="98"/>
        <v>1</v>
      </c>
      <c r="CQ167" s="56" t="e">
        <f>_xlfn.XLOOKUP(CL167,'Banco de dados'!$B:$B,'Banco de dados'!$H:$H)</f>
        <v>#N/A</v>
      </c>
      <c r="CR167" s="56" t="e">
        <f t="array" aca="1" ref="CR167" ca="1">_xludf.xlookup(CN167,'Banco de dados'!$B:$B,'Banco de dados'!$H:$H)</f>
        <v>#NAME?</v>
      </c>
      <c r="CS167" s="58" t="e">
        <f t="array" aca="1" ref="CS167" ca="1">_xludf.xlookup(CL167,'Banco de dados'!$B:$B,'Banco de dados'!$F:$F)</f>
        <v>#NAME?</v>
      </c>
      <c r="CT167" s="56" t="e">
        <f t="array" aca="1" ref="CT167" ca="1">_xludf.xlookup(CN167,'Banco de dados'!$B:$B,'Banco de dados'!$F:$F)</f>
        <v>#NAME?</v>
      </c>
      <c r="CU167" s="42"/>
      <c r="CV167" s="42"/>
      <c r="CW167" s="56" t="str">
        <f>IF(AJ167=0.5,"Suporte",IF(AND(AJ167&gt;='Braços de IP'!$B$9,AJ167&lt;='Braços de IP'!$D$9),'Braços de IP'!$E$9,IF(AND(AJ167&gt;='Braços de IP'!$B$10,AJ167&lt;='Braços de IP'!$D$10),'Braços de IP'!$E$10,IF(AND(AJ167&gt;='Braços de IP'!$B$11,AJ167&lt;='Braços de IP'!$D$11),'Braços de IP'!$E$11,IF(AND(AJ167&gt;='Braços de IP'!$B$12,AJ167&lt;='Braços de IP'!$D$12),'Braços de IP'!$E$12,IF(AND(AJ167&gt;='Braços de IP'!$B$13,AJ167&lt;='Braços de IP'!$D$13),'Braços de IP'!$E$13,IF(AND(AJ167&gt;='Braços de IP'!$B$14,AJ167&lt;='Braços de IP'!$D$14),'Braços de IP'!$E$14,"ERRO")))))))</f>
        <v>Médio II</v>
      </c>
      <c r="CX167" s="42"/>
      <c r="CY167" s="56" t="str">
        <f>IF($CX167="","",VLOOKUP($CX167,'Braços de IP'!$E$9:$I$15,2,0))</f>
        <v/>
      </c>
      <c r="CZ167" s="43" t="str">
        <f>IF($CX167="","",VLOOKUP($CX167,'Braços de IP'!$E$9:$I$15,5,0))</f>
        <v/>
      </c>
      <c r="DA167" s="56"/>
      <c r="DB167" s="56"/>
      <c r="DC167" s="56"/>
      <c r="DD167" s="56"/>
      <c r="DE167" s="56"/>
      <c r="DF167" s="56"/>
      <c r="DG167" s="44" t="e">
        <f t="shared" si="99"/>
        <v>#N/A</v>
      </c>
      <c r="DH167" s="45">
        <f t="shared" si="100"/>
        <v>60</v>
      </c>
      <c r="DI167" s="44" t="e">
        <f t="shared" si="101"/>
        <v>#N/A</v>
      </c>
      <c r="DJ167" s="46" t="e">
        <f t="shared" si="102"/>
        <v>#N/A</v>
      </c>
      <c r="DK167" s="47" t="s">
        <v>147</v>
      </c>
      <c r="DL167" s="48"/>
      <c r="DM167" s="49"/>
      <c r="DN167" s="23" t="s">
        <v>148</v>
      </c>
      <c r="DO167" s="23"/>
      <c r="DQ167" s="50" t="e">
        <f t="shared" si="103"/>
        <v>#VALUE!</v>
      </c>
    </row>
    <row r="168" spans="1:127" ht="15.75" hidden="1" customHeight="1" x14ac:dyDescent="0.3">
      <c r="B168" s="5"/>
      <c r="C168" s="5"/>
      <c r="D168" s="5"/>
      <c r="E168" s="22" t="s">
        <v>276</v>
      </c>
      <c r="F168" s="22" t="s">
        <v>164</v>
      </c>
      <c r="G168" s="23" t="s">
        <v>277</v>
      </c>
      <c r="H168" s="23">
        <v>-23.402939</v>
      </c>
      <c r="I168" s="23">
        <v>-46.850102999999997</v>
      </c>
      <c r="J168" s="24" t="s">
        <v>160</v>
      </c>
      <c r="K168" s="25"/>
      <c r="L168" s="24" t="s">
        <v>140</v>
      </c>
      <c r="M168" s="24" t="s">
        <v>141</v>
      </c>
      <c r="N168" s="26">
        <v>60</v>
      </c>
      <c r="O168" s="27" t="s">
        <v>142</v>
      </c>
      <c r="P168" s="27" t="s">
        <v>143</v>
      </c>
      <c r="Q168" s="26">
        <f t="shared" si="80"/>
        <v>120</v>
      </c>
      <c r="R168" s="27">
        <v>1</v>
      </c>
      <c r="S168" s="28">
        <v>3.6</v>
      </c>
      <c r="T168" s="28">
        <v>7</v>
      </c>
      <c r="U168" s="23"/>
      <c r="V168" s="23"/>
      <c r="W168" s="29"/>
      <c r="X168" s="28"/>
      <c r="Y168" s="26"/>
      <c r="Z168" s="29"/>
      <c r="AA168" s="30"/>
      <c r="AB168" s="27"/>
      <c r="AC168" s="27"/>
      <c r="AD168" s="27" t="s">
        <v>144</v>
      </c>
      <c r="AE168" s="27" t="s">
        <v>145</v>
      </c>
      <c r="AF168" s="27">
        <v>34.200000000000003</v>
      </c>
      <c r="AG168" s="27">
        <v>8.1</v>
      </c>
      <c r="AH168" s="27">
        <v>1</v>
      </c>
      <c r="AI168" s="27">
        <v>0.15</v>
      </c>
      <c r="AJ168" s="27">
        <v>2.2999999999999998</v>
      </c>
      <c r="AK168" s="27">
        <f t="shared" si="81"/>
        <v>2.15</v>
      </c>
      <c r="AL168" s="27" t="s">
        <v>143</v>
      </c>
      <c r="AM168" s="27" t="s">
        <v>143</v>
      </c>
      <c r="AN168" s="27"/>
      <c r="AO168" s="27">
        <f t="shared" si="82"/>
        <v>2</v>
      </c>
      <c r="AP168" s="27"/>
      <c r="AQ168" s="27"/>
      <c r="AR168" s="27"/>
      <c r="AS168" s="27"/>
      <c r="AT168" s="27"/>
      <c r="AU168" s="27"/>
      <c r="AV168" s="27">
        <f t="shared" si="83"/>
        <v>0</v>
      </c>
      <c r="AW168" s="27"/>
      <c r="AX168" s="28">
        <f>VLOOKUP(J168,ABNT5101!$I$3:$J$9,2)</f>
        <v>10</v>
      </c>
      <c r="AY168" s="28">
        <f>VLOOKUP(J168,ABNT5101!$I$3:$M$9,5)</f>
        <v>0.18</v>
      </c>
      <c r="AZ168" s="28" t="str">
        <f>_xlfn.XLOOKUP(J168,ABNT5101!I:I,ABNT5101!L:L)</f>
        <v>-</v>
      </c>
      <c r="BA168" s="28">
        <f>_xlfn.XLOOKUP(J168,ABNT5101!$I:$I,ABNT5101!M:M)</f>
        <v>0.18</v>
      </c>
      <c r="BB168" s="28" t="str">
        <f>_xlfn.XLOOKUP(J168,ABNT5101!$I:$I,ABNT5101!N:N)</f>
        <v>-</v>
      </c>
      <c r="BC168" s="28">
        <f>_xlfn.XLOOKUP(J168,ABNT5101!$I:$I,ABNT5101!O:O)</f>
        <v>16</v>
      </c>
      <c r="BD168" s="31" t="str">
        <f t="shared" si="84"/>
        <v>NÃO ATENDE</v>
      </c>
      <c r="BE168" s="32">
        <f t="shared" si="113"/>
        <v>-1</v>
      </c>
      <c r="BF168" s="32">
        <f t="shared" si="114"/>
        <v>-1</v>
      </c>
      <c r="BG168" s="32" t="str">
        <f t="shared" si="85"/>
        <v>-</v>
      </c>
      <c r="BH168" s="54"/>
      <c r="BI168" s="54"/>
      <c r="BJ168" s="34"/>
      <c r="BK168" s="34"/>
      <c r="BL168" s="35"/>
      <c r="BM168" s="34"/>
      <c r="BN168" s="31" t="str">
        <f t="shared" si="86"/>
        <v>NÃO ATENDE</v>
      </c>
      <c r="BO168" s="31" t="str">
        <f t="shared" si="115"/>
        <v>NÃO ATENDE</v>
      </c>
      <c r="BP168" s="31" t="str">
        <f t="shared" si="116"/>
        <v>NÃO ATENDE</v>
      </c>
      <c r="BQ168" s="31" t="str">
        <f t="shared" si="87"/>
        <v>ATENDE</v>
      </c>
      <c r="BR168" s="36" t="str">
        <f t="shared" si="88"/>
        <v>C4</v>
      </c>
      <c r="BS168" s="36" t="str">
        <f t="shared" si="89"/>
        <v>P6</v>
      </c>
      <c r="BT168" s="37">
        <f t="shared" si="90"/>
        <v>-1</v>
      </c>
      <c r="BU168" s="34"/>
      <c r="BV168" s="34"/>
      <c r="BW168" s="36">
        <f>IF(BS168="-","-",_xlfn.XLOOKUP(BS168,ABNT5101!$B$4:$B$9,ABNT5101!$C$4:$C$9))</f>
        <v>3</v>
      </c>
      <c r="BX168" s="36">
        <f>IF(BS168="-","-",_xlfn.XLOOKUP(BS168,ABNT5101!$B$4:$B$9,ABNT5101!$D$4:$D$9))</f>
        <v>0.6</v>
      </c>
      <c r="BY168" s="31" t="str">
        <f t="shared" si="91"/>
        <v>NÃO ATENDE</v>
      </c>
      <c r="BZ168" s="31" t="str">
        <f t="shared" si="92"/>
        <v>NÃO ATENDE</v>
      </c>
      <c r="CA168" s="31" t="str">
        <f t="shared" si="93"/>
        <v>NÃO ATENDE</v>
      </c>
      <c r="CB168" s="36" t="str">
        <f t="shared" si="117"/>
        <v>P6</v>
      </c>
      <c r="CC168" s="37">
        <f t="shared" si="94"/>
        <v>-1</v>
      </c>
      <c r="CD168" s="38"/>
      <c r="CE168" s="38"/>
      <c r="CF168" s="31">
        <f>IF(CB168="-","-",_xlfn.XLOOKUP(CB168,ABNT5101!$B$4:$B$9,ABNT5101!$C$4:$C$9))</f>
        <v>3</v>
      </c>
      <c r="CG168" s="36">
        <f>IF(CB168="-","-",_xlfn.XLOOKUP(CB168,ABNT5101!$B$4:$B$9,ABNT5101!$D$4:$D$9))</f>
        <v>0.6</v>
      </c>
      <c r="CH168" s="31" t="str">
        <f t="shared" si="95"/>
        <v>NÃO ATENDE</v>
      </c>
      <c r="CI168" s="31" t="str">
        <f t="shared" si="96"/>
        <v>NÃO ATENDE</v>
      </c>
      <c r="CJ168" s="31" t="str">
        <f t="shared" si="97"/>
        <v>NÃO ATENDE</v>
      </c>
      <c r="CK168" s="56" t="e">
        <f>_xlfn.XLOOKUP(CL168,'Banco de dados'!$B:$B,'Banco de dados'!$D:$D)</f>
        <v>#N/A</v>
      </c>
      <c r="CL168" s="59"/>
      <c r="CM168" s="56" t="e">
        <f>_xlfn.XLOOKUP(CL168,'Banco de dados'!$B:$B,'Banco de dados'!$E:$E)</f>
        <v>#N/A</v>
      </c>
      <c r="CN168" s="56"/>
      <c r="CO168" s="56" t="e">
        <f>IF(CN168="-","-",_xlfn.XLOOKUP(CN168,'Banco de dados'!$B:$B,'Banco de dados'!$E:$E))</f>
        <v>#N/A</v>
      </c>
      <c r="CP168" s="41">
        <f t="shared" si="98"/>
        <v>1</v>
      </c>
      <c r="CQ168" s="56" t="e">
        <f>_xlfn.XLOOKUP(CL168,'Banco de dados'!$B:$B,'Banco de dados'!$H:$H)</f>
        <v>#N/A</v>
      </c>
      <c r="CR168" s="56" t="e">
        <f t="array" aca="1" ref="CR168" ca="1">_xludf.xlookup(CN168,'Banco de dados'!$B:$B,'Banco de dados'!$H:$H)</f>
        <v>#NAME?</v>
      </c>
      <c r="CS168" s="58" t="e">
        <f t="array" aca="1" ref="CS168" ca="1">_xludf.xlookup(CL168,'Banco de dados'!$B:$B,'Banco de dados'!$F:$F)</f>
        <v>#NAME?</v>
      </c>
      <c r="CT168" s="56" t="e">
        <f t="array" aca="1" ref="CT168" ca="1">_xludf.xlookup(CN168,'Banco de dados'!$B:$B,'Banco de dados'!$F:$F)</f>
        <v>#NAME?</v>
      </c>
      <c r="CU168" s="42"/>
      <c r="CV168" s="42"/>
      <c r="CW168" s="56" t="str">
        <f>IF(AJ168=0.5,"Suporte",IF(AND(AJ168&gt;='Braços de IP'!$B$9,AJ168&lt;='Braços de IP'!$D$9),'Braços de IP'!$E$9,IF(AND(AJ168&gt;='Braços de IP'!$B$10,AJ168&lt;='Braços de IP'!$D$10),'Braços de IP'!$E$10,IF(AND(AJ168&gt;='Braços de IP'!$B$11,AJ168&lt;='Braços de IP'!$D$11),'Braços de IP'!$E$11,IF(AND(AJ168&gt;='Braços de IP'!$B$12,AJ168&lt;='Braços de IP'!$D$12),'Braços de IP'!$E$12,IF(AND(AJ168&gt;='Braços de IP'!$B$13,AJ168&lt;='Braços de IP'!$D$13),'Braços de IP'!$E$13,IF(AND(AJ168&gt;='Braços de IP'!$B$14,AJ168&lt;='Braços de IP'!$D$14),'Braços de IP'!$E$14,"ERRO")))))))</f>
        <v>Médio II</v>
      </c>
      <c r="CX168" s="42"/>
      <c r="CY168" s="56" t="str">
        <f>IF($CX168="","",VLOOKUP($CX168,'Braços de IP'!$E$9:$I$15,2,0))</f>
        <v/>
      </c>
      <c r="CZ168" s="43" t="str">
        <f>IF($CX168="","",VLOOKUP($CX168,'Braços de IP'!$E$9:$I$15,5,0))</f>
        <v/>
      </c>
      <c r="DA168" s="56"/>
      <c r="DB168" s="56"/>
      <c r="DC168" s="56"/>
      <c r="DD168" s="56"/>
      <c r="DE168" s="56"/>
      <c r="DF168" s="56"/>
      <c r="DG168" s="44" t="e">
        <f t="shared" si="99"/>
        <v>#N/A</v>
      </c>
      <c r="DH168" s="45">
        <f t="shared" si="100"/>
        <v>60</v>
      </c>
      <c r="DI168" s="44" t="e">
        <f t="shared" si="101"/>
        <v>#N/A</v>
      </c>
      <c r="DJ168" s="46" t="e">
        <f t="shared" si="102"/>
        <v>#N/A</v>
      </c>
      <c r="DK168" s="47" t="s">
        <v>147</v>
      </c>
      <c r="DL168" s="48"/>
      <c r="DM168" s="49"/>
      <c r="DN168" s="23" t="s">
        <v>148</v>
      </c>
      <c r="DO168" s="23"/>
      <c r="DQ168" s="50" t="e">
        <f t="shared" si="103"/>
        <v>#VALUE!</v>
      </c>
    </row>
    <row r="169" spans="1:127" ht="15.75" hidden="1" customHeight="1" x14ac:dyDescent="0.3">
      <c r="B169" s="5"/>
      <c r="C169" s="5"/>
      <c r="D169" s="5"/>
      <c r="E169" s="22" t="s">
        <v>276</v>
      </c>
      <c r="F169" s="22" t="s">
        <v>164</v>
      </c>
      <c r="G169" s="23" t="s">
        <v>277</v>
      </c>
      <c r="H169" s="23">
        <v>-23.402939</v>
      </c>
      <c r="I169" s="23">
        <v>-46.850102999999997</v>
      </c>
      <c r="J169" s="24" t="s">
        <v>160</v>
      </c>
      <c r="K169" s="25"/>
      <c r="L169" s="24" t="s">
        <v>140</v>
      </c>
      <c r="M169" s="24" t="s">
        <v>141</v>
      </c>
      <c r="N169" s="26">
        <v>60</v>
      </c>
      <c r="O169" s="27" t="s">
        <v>142</v>
      </c>
      <c r="P169" s="27" t="s">
        <v>143</v>
      </c>
      <c r="Q169" s="26">
        <f t="shared" si="80"/>
        <v>120</v>
      </c>
      <c r="R169" s="27">
        <v>1</v>
      </c>
      <c r="S169" s="28">
        <v>3.6</v>
      </c>
      <c r="T169" s="28">
        <v>7</v>
      </c>
      <c r="U169" s="23"/>
      <c r="V169" s="23"/>
      <c r="W169" s="29"/>
      <c r="X169" s="28"/>
      <c r="Y169" s="26"/>
      <c r="Z169" s="29"/>
      <c r="AA169" s="30"/>
      <c r="AB169" s="27"/>
      <c r="AC169" s="27"/>
      <c r="AD169" s="27" t="s">
        <v>144</v>
      </c>
      <c r="AE169" s="27" t="s">
        <v>145</v>
      </c>
      <c r="AF169" s="27">
        <v>34.200000000000003</v>
      </c>
      <c r="AG169" s="27">
        <v>8.1</v>
      </c>
      <c r="AH169" s="27">
        <v>1</v>
      </c>
      <c r="AI169" s="27">
        <v>0.15</v>
      </c>
      <c r="AJ169" s="27">
        <v>2.2999999999999998</v>
      </c>
      <c r="AK169" s="27">
        <f t="shared" si="81"/>
        <v>2.15</v>
      </c>
      <c r="AL169" s="27" t="s">
        <v>143</v>
      </c>
      <c r="AM169" s="27" t="s">
        <v>143</v>
      </c>
      <c r="AN169" s="27"/>
      <c r="AO169" s="27">
        <f t="shared" si="82"/>
        <v>2</v>
      </c>
      <c r="AP169" s="27"/>
      <c r="AQ169" s="27"/>
      <c r="AR169" s="27"/>
      <c r="AS169" s="27"/>
      <c r="AT169" s="27"/>
      <c r="AU169" s="27"/>
      <c r="AV169" s="27">
        <f t="shared" si="83"/>
        <v>0</v>
      </c>
      <c r="AW169" s="27"/>
      <c r="AX169" s="28">
        <f>VLOOKUP(J169,ABNT5101!$I$3:$J$9,2)</f>
        <v>10</v>
      </c>
      <c r="AY169" s="28">
        <f>VLOOKUP(J169,ABNT5101!$I$3:$M$9,5)</f>
        <v>0.18</v>
      </c>
      <c r="AZ169" s="28" t="str">
        <f>_xlfn.XLOOKUP(J169,ABNT5101!I:I,ABNT5101!L:L)</f>
        <v>-</v>
      </c>
      <c r="BA169" s="28">
        <f>_xlfn.XLOOKUP(J169,ABNT5101!$I:$I,ABNT5101!M:M)</f>
        <v>0.18</v>
      </c>
      <c r="BB169" s="28" t="str">
        <f>_xlfn.XLOOKUP(J169,ABNT5101!$I:$I,ABNT5101!N:N)</f>
        <v>-</v>
      </c>
      <c r="BC169" s="28">
        <f>_xlfn.XLOOKUP(J169,ABNT5101!$I:$I,ABNT5101!O:O)</f>
        <v>16</v>
      </c>
      <c r="BD169" s="31" t="str">
        <f t="shared" si="84"/>
        <v>NÃO ATENDE</v>
      </c>
      <c r="BE169" s="32">
        <f t="shared" si="113"/>
        <v>-1</v>
      </c>
      <c r="BF169" s="32">
        <f t="shared" si="114"/>
        <v>-1</v>
      </c>
      <c r="BG169" s="32" t="str">
        <f t="shared" si="85"/>
        <v>-</v>
      </c>
      <c r="BH169" s="54"/>
      <c r="BI169" s="54"/>
      <c r="BJ169" s="34"/>
      <c r="BK169" s="34"/>
      <c r="BL169" s="35"/>
      <c r="BM169" s="34"/>
      <c r="BN169" s="31" t="str">
        <f t="shared" si="86"/>
        <v>NÃO ATENDE</v>
      </c>
      <c r="BO169" s="31" t="str">
        <f t="shared" si="115"/>
        <v>NÃO ATENDE</v>
      </c>
      <c r="BP169" s="31" t="str">
        <f t="shared" si="116"/>
        <v>NÃO ATENDE</v>
      </c>
      <c r="BQ169" s="31" t="str">
        <f t="shared" si="87"/>
        <v>ATENDE</v>
      </c>
      <c r="BR169" s="36" t="str">
        <f t="shared" si="88"/>
        <v>C4</v>
      </c>
      <c r="BS169" s="36" t="str">
        <f t="shared" si="89"/>
        <v>P6</v>
      </c>
      <c r="BT169" s="37">
        <f t="shared" si="90"/>
        <v>-1</v>
      </c>
      <c r="BU169" s="34"/>
      <c r="BV169" s="34"/>
      <c r="BW169" s="36">
        <f>IF(BS169="-","-",_xlfn.XLOOKUP(BS169,ABNT5101!$B$4:$B$9,ABNT5101!$C$4:$C$9))</f>
        <v>3</v>
      </c>
      <c r="BX169" s="36">
        <f>IF(BS169="-","-",_xlfn.XLOOKUP(BS169,ABNT5101!$B$4:$B$9,ABNT5101!$D$4:$D$9))</f>
        <v>0.6</v>
      </c>
      <c r="BY169" s="31" t="str">
        <f t="shared" si="91"/>
        <v>NÃO ATENDE</v>
      </c>
      <c r="BZ169" s="31" t="str">
        <f t="shared" si="92"/>
        <v>NÃO ATENDE</v>
      </c>
      <c r="CA169" s="31" t="str">
        <f t="shared" si="93"/>
        <v>NÃO ATENDE</v>
      </c>
      <c r="CB169" s="36" t="str">
        <f t="shared" si="117"/>
        <v>P6</v>
      </c>
      <c r="CC169" s="37">
        <f t="shared" si="94"/>
        <v>-1</v>
      </c>
      <c r="CD169" s="38"/>
      <c r="CE169" s="38"/>
      <c r="CF169" s="31">
        <f>IF(CB169="-","-",_xlfn.XLOOKUP(CB169,ABNT5101!$B$4:$B$9,ABNT5101!$C$4:$C$9))</f>
        <v>3</v>
      </c>
      <c r="CG169" s="36">
        <f>IF(CB169="-","-",_xlfn.XLOOKUP(CB169,ABNT5101!$B$4:$B$9,ABNT5101!$D$4:$D$9))</f>
        <v>0.6</v>
      </c>
      <c r="CH169" s="31" t="str">
        <f t="shared" si="95"/>
        <v>NÃO ATENDE</v>
      </c>
      <c r="CI169" s="31" t="str">
        <f t="shared" si="96"/>
        <v>NÃO ATENDE</v>
      </c>
      <c r="CJ169" s="31" t="str">
        <f t="shared" si="97"/>
        <v>NÃO ATENDE</v>
      </c>
      <c r="CK169" s="56" t="e">
        <f>_xlfn.XLOOKUP(CL169,'Banco de dados'!$B:$B,'Banco de dados'!$D:$D)</f>
        <v>#N/A</v>
      </c>
      <c r="CL169" s="59"/>
      <c r="CM169" s="56" t="e">
        <f>_xlfn.XLOOKUP(CL169,'Banco de dados'!$B:$B,'Banco de dados'!$E:$E)</f>
        <v>#N/A</v>
      </c>
      <c r="CN169" s="56"/>
      <c r="CO169" s="56" t="e">
        <f>IF(CN169="-","-",_xlfn.XLOOKUP(CN169,'Banco de dados'!$B:$B,'Banco de dados'!$E:$E))</f>
        <v>#N/A</v>
      </c>
      <c r="CP169" s="41">
        <f t="shared" si="98"/>
        <v>1</v>
      </c>
      <c r="CQ169" s="56" t="e">
        <f>_xlfn.XLOOKUP(CL169,'Banco de dados'!$B:$B,'Banco de dados'!$H:$H)</f>
        <v>#N/A</v>
      </c>
      <c r="CR169" s="56" t="e">
        <f t="array" aca="1" ref="CR169" ca="1">_xludf.xlookup(CN169,'Banco de dados'!$B:$B,'Banco de dados'!$H:$H)</f>
        <v>#NAME?</v>
      </c>
      <c r="CS169" s="58" t="e">
        <f t="array" aca="1" ref="CS169" ca="1">_xludf.xlookup(CL169,'Banco de dados'!$B:$B,'Banco de dados'!$F:$F)</f>
        <v>#NAME?</v>
      </c>
      <c r="CT169" s="56" t="e">
        <f t="array" aca="1" ref="CT169" ca="1">_xludf.xlookup(CN169,'Banco de dados'!$B:$B,'Banco de dados'!$F:$F)</f>
        <v>#NAME?</v>
      </c>
      <c r="CU169" s="42"/>
      <c r="CV169" s="42"/>
      <c r="CW169" s="56" t="str">
        <f>IF(AJ169=0.5,"Suporte",IF(AND(AJ169&gt;='Braços de IP'!$B$9,AJ169&lt;='Braços de IP'!$D$9),'Braços de IP'!$E$9,IF(AND(AJ169&gt;='Braços de IP'!$B$10,AJ169&lt;='Braços de IP'!$D$10),'Braços de IP'!$E$10,IF(AND(AJ169&gt;='Braços de IP'!$B$11,AJ169&lt;='Braços de IP'!$D$11),'Braços de IP'!$E$11,IF(AND(AJ169&gt;='Braços de IP'!$B$12,AJ169&lt;='Braços de IP'!$D$12),'Braços de IP'!$E$12,IF(AND(AJ169&gt;='Braços de IP'!$B$13,AJ169&lt;='Braços de IP'!$D$13),'Braços de IP'!$E$13,IF(AND(AJ169&gt;='Braços de IP'!$B$14,AJ169&lt;='Braços de IP'!$D$14),'Braços de IP'!$E$14,"ERRO")))))))</f>
        <v>Médio II</v>
      </c>
      <c r="CX169" s="42"/>
      <c r="CY169" s="56" t="str">
        <f>IF($CX169="","",VLOOKUP($CX169,'Braços de IP'!$E$9:$I$15,2,0))</f>
        <v/>
      </c>
      <c r="CZ169" s="43" t="str">
        <f>IF($CX169="","",VLOOKUP($CX169,'Braços de IP'!$E$9:$I$15,5,0))</f>
        <v/>
      </c>
      <c r="DA169" s="56"/>
      <c r="DB169" s="56"/>
      <c r="DC169" s="56"/>
      <c r="DD169" s="56"/>
      <c r="DE169" s="56"/>
      <c r="DF169" s="56"/>
      <c r="DG169" s="44" t="e">
        <f t="shared" si="99"/>
        <v>#N/A</v>
      </c>
      <c r="DH169" s="45">
        <f t="shared" si="100"/>
        <v>60</v>
      </c>
      <c r="DI169" s="44" t="e">
        <f t="shared" si="101"/>
        <v>#N/A</v>
      </c>
      <c r="DJ169" s="46" t="e">
        <f t="shared" si="102"/>
        <v>#N/A</v>
      </c>
      <c r="DK169" s="47" t="s">
        <v>147</v>
      </c>
      <c r="DL169" s="48"/>
      <c r="DM169" s="49"/>
      <c r="DN169" s="23" t="s">
        <v>148</v>
      </c>
      <c r="DO169" s="23"/>
      <c r="DP169" s="5"/>
      <c r="DQ169" s="50" t="e">
        <f t="shared" si="103"/>
        <v>#VALUE!</v>
      </c>
      <c r="DR169" s="5"/>
      <c r="DS169" s="5"/>
      <c r="DT169" s="5"/>
      <c r="DU169" s="5"/>
      <c r="DV169" s="5"/>
      <c r="DW169" s="5"/>
    </row>
    <row r="170" spans="1:127" ht="15.75" customHeight="1" x14ac:dyDescent="0.3">
      <c r="A170" s="224" t="s">
        <v>1290</v>
      </c>
      <c r="B170" s="5"/>
      <c r="C170" s="5" t="s">
        <v>148</v>
      </c>
      <c r="D170" s="5"/>
      <c r="E170" s="22" t="s">
        <v>278</v>
      </c>
      <c r="F170" s="22" t="s">
        <v>137</v>
      </c>
      <c r="G170" s="23" t="s">
        <v>279</v>
      </c>
      <c r="H170" s="23">
        <v>-23.409531999999999</v>
      </c>
      <c r="I170" s="23">
        <v>-46.826771999999998</v>
      </c>
      <c r="J170" s="24" t="s">
        <v>156</v>
      </c>
      <c r="K170" s="25"/>
      <c r="L170" s="24" t="s">
        <v>219</v>
      </c>
      <c r="M170" s="24" t="s">
        <v>141</v>
      </c>
      <c r="N170" s="26">
        <v>200</v>
      </c>
      <c r="O170" s="27" t="s">
        <v>142</v>
      </c>
      <c r="P170" s="27" t="s">
        <v>143</v>
      </c>
      <c r="Q170" s="26">
        <f t="shared" si="80"/>
        <v>400</v>
      </c>
      <c r="R170" s="27">
        <v>4</v>
      </c>
      <c r="S170" s="28">
        <v>4</v>
      </c>
      <c r="T170" s="28">
        <v>11.5</v>
      </c>
      <c r="U170" s="23"/>
      <c r="V170" s="23"/>
      <c r="W170" s="29"/>
      <c r="X170" s="28">
        <v>1</v>
      </c>
      <c r="Y170" s="26"/>
      <c r="Z170" s="29"/>
      <c r="AA170" s="30"/>
      <c r="AB170" s="27">
        <v>0</v>
      </c>
      <c r="AC170" s="27">
        <v>2</v>
      </c>
      <c r="AD170" s="27" t="s">
        <v>144</v>
      </c>
      <c r="AE170" s="27" t="s">
        <v>145</v>
      </c>
      <c r="AF170" s="27">
        <v>34.299999999999997</v>
      </c>
      <c r="AG170" s="27">
        <v>7.5</v>
      </c>
      <c r="AH170" s="27">
        <v>1</v>
      </c>
      <c r="AI170" s="27">
        <v>0.45</v>
      </c>
      <c r="AJ170" s="27">
        <v>3.5</v>
      </c>
      <c r="AK170" s="27">
        <f t="shared" si="81"/>
        <v>3.05</v>
      </c>
      <c r="AL170" s="27" t="s">
        <v>143</v>
      </c>
      <c r="AM170" s="27" t="s">
        <v>143</v>
      </c>
      <c r="AN170" s="27"/>
      <c r="AO170" s="27">
        <f t="shared" si="82"/>
        <v>2</v>
      </c>
      <c r="AP170" s="27"/>
      <c r="AQ170" s="27"/>
      <c r="AR170" s="27"/>
      <c r="AS170" s="27"/>
      <c r="AT170" s="27"/>
      <c r="AU170" s="27"/>
      <c r="AV170" s="27">
        <f t="shared" si="83"/>
        <v>0</v>
      </c>
      <c r="AW170" s="27"/>
      <c r="AX170" s="28">
        <f>VLOOKUP(J170,ABNT5101!$I$3:$J$9,2)</f>
        <v>20</v>
      </c>
      <c r="AY170" s="28">
        <f>VLOOKUP(J170,ABNT5101!$I$3:$M$9,5)</f>
        <v>0.28000000000000003</v>
      </c>
      <c r="AZ170" s="28" t="str">
        <f>_xlfn.XLOOKUP(J170,ABNT5101!I:I,ABNT5101!L:L)</f>
        <v>-</v>
      </c>
      <c r="BA170" s="28">
        <f>_xlfn.XLOOKUP(J170,ABNT5101!$I:$I,ABNT5101!M:M)</f>
        <v>0.28000000000000003</v>
      </c>
      <c r="BB170" s="28" t="str">
        <f>_xlfn.XLOOKUP(J170,ABNT5101!$I:$I,ABNT5101!N:N)</f>
        <v>-</v>
      </c>
      <c r="BC170" s="28">
        <f>_xlfn.XLOOKUP(J170,ABNT5101!$I:$I,ABNT5101!O:O)</f>
        <v>14</v>
      </c>
      <c r="BD170" s="31" t="str">
        <f t="shared" si="84"/>
        <v>ATENDE</v>
      </c>
      <c r="BE170" s="32">
        <f t="shared" si="113"/>
        <v>7.3499999999999899E-2</v>
      </c>
      <c r="BF170" s="32">
        <f t="shared" si="114"/>
        <v>0.4285714285714286</v>
      </c>
      <c r="BG170" s="32" t="str">
        <f t="shared" si="85"/>
        <v>-</v>
      </c>
      <c r="BH170" s="54">
        <v>21.47</v>
      </c>
      <c r="BI170" s="54">
        <v>0.4</v>
      </c>
      <c r="BJ170" s="34"/>
      <c r="BK170" s="34"/>
      <c r="BL170" s="35"/>
      <c r="BM170" s="34"/>
      <c r="BN170" s="31" t="str">
        <f t="shared" si="86"/>
        <v>ATENDE</v>
      </c>
      <c r="BO170" s="31" t="str">
        <f t="shared" si="115"/>
        <v>ATENDE</v>
      </c>
      <c r="BP170" s="31" t="str">
        <f t="shared" si="116"/>
        <v>ATENDE</v>
      </c>
      <c r="BQ170" s="31" t="str">
        <f t="shared" si="87"/>
        <v>ATENDE</v>
      </c>
      <c r="BR170" s="36" t="str">
        <f t="shared" si="88"/>
        <v>C2</v>
      </c>
      <c r="BS170" s="36" t="str">
        <f t="shared" si="89"/>
        <v>P3</v>
      </c>
      <c r="BT170" s="37">
        <f t="shared" si="90"/>
        <v>4.8000000000000043E-2</v>
      </c>
      <c r="BU170" s="34">
        <v>10.48</v>
      </c>
      <c r="BV170" s="34">
        <v>5.33</v>
      </c>
      <c r="BW170" s="36">
        <f>IF(BS170="-","-",_xlfn.XLOOKUP(BS170,ABNT5101!$B$4:$B$9,ABNT5101!$C$4:$C$9))</f>
        <v>10</v>
      </c>
      <c r="BX170" s="36">
        <f>IF(BS170="-","-",_xlfn.XLOOKUP(BS170,ABNT5101!$B$4:$B$9,ABNT5101!$D$4:$D$9))</f>
        <v>2</v>
      </c>
      <c r="BY170" s="31" t="str">
        <f t="shared" si="91"/>
        <v>ATENDE</v>
      </c>
      <c r="BZ170" s="31" t="str">
        <f t="shared" si="92"/>
        <v>ATENDE</v>
      </c>
      <c r="CA170" s="31" t="str">
        <f t="shared" si="93"/>
        <v>ATENDE</v>
      </c>
      <c r="CB170" s="36" t="str">
        <f t="shared" si="117"/>
        <v>P3</v>
      </c>
      <c r="CC170" s="37">
        <f t="shared" si="94"/>
        <v>8.999999999999897E-3</v>
      </c>
      <c r="CD170" s="244">
        <v>10.09</v>
      </c>
      <c r="CE170" s="244">
        <v>5.41</v>
      </c>
      <c r="CF170" s="31">
        <f>IF(CB170="-","-",_xlfn.XLOOKUP(CB170,ABNT5101!$B$4:$B$9,ABNT5101!$C$4:$C$9))</f>
        <v>10</v>
      </c>
      <c r="CG170" s="36">
        <f>IF(CB170="-","-",_xlfn.XLOOKUP(CB170,ABNT5101!$B$4:$B$9,ABNT5101!$D$4:$D$9))</f>
        <v>2</v>
      </c>
      <c r="CH170" s="31" t="str">
        <f t="shared" si="95"/>
        <v>ATENDE</v>
      </c>
      <c r="CI170" s="31" t="str">
        <f t="shared" si="96"/>
        <v>ATENDE</v>
      </c>
      <c r="CJ170" s="31" t="str">
        <f t="shared" si="97"/>
        <v>ATENDE</v>
      </c>
      <c r="CK170" s="56" t="str">
        <f>_xlfn.XLOOKUP(CL170,'Banco de dados'!$B:$B,'Banco de dados'!$D:$D)</f>
        <v>LEDSTAR</v>
      </c>
      <c r="CL170" s="42" t="str">
        <f>'Banco de dados'!B12</f>
        <v xml:space="preserve"> SL VT 9.1 100W</v>
      </c>
      <c r="CM170" s="56" t="str">
        <f>_xlfn.XLOOKUP(CL170,'Banco de dados'!$B:$B,'Banco de dados'!$E:$E)</f>
        <v>LUM LED SL VT 9.1 100W</v>
      </c>
      <c r="CN170" s="56"/>
      <c r="CO170" s="56" t="e">
        <f>IF(CN170="-","-",_xlfn.XLOOKUP(CN170,'Banco de dados'!$B:$B,'Banco de dados'!$E:$E))</f>
        <v>#N/A</v>
      </c>
      <c r="CP170" s="41">
        <f t="shared" si="98"/>
        <v>1</v>
      </c>
      <c r="CQ170" s="56">
        <f>_xlfn.XLOOKUP(CL170,'Banco de dados'!$B:$B,'Banco de dados'!$H:$H)</f>
        <v>100</v>
      </c>
      <c r="CR170" s="56" t="e">
        <f t="array" aca="1" ref="CR170" ca="1">_xludf.xlookup(CN170,'Banco de dados'!$B:$B,'Banco de dados'!$H:$H)</f>
        <v>#NAME?</v>
      </c>
      <c r="CS170" s="58" t="e">
        <f t="array" aca="1" ref="CS170" ca="1">_xludf.xlookup(CL170,'Banco de dados'!$B:$B,'Banco de dados'!$F:$F)</f>
        <v>#NAME?</v>
      </c>
      <c r="CT170" s="56" t="e">
        <f t="array" aca="1" ref="CT170" ca="1">_xludf.xlookup(CN170,'Banco de dados'!$B:$B,'Banco de dados'!$F:$F)</f>
        <v>#NAME?</v>
      </c>
      <c r="CU170" s="42">
        <v>0</v>
      </c>
      <c r="CV170" s="42">
        <v>7</v>
      </c>
      <c r="CW170" s="56" t="str">
        <f>IF(AJ170=0.5,"Suporte",IF(AND(AJ170&gt;='Braços de IP'!$B$9,AJ170&lt;='Braços de IP'!$D$9),'Braços de IP'!$E$9,IF(AND(AJ170&gt;='Braços de IP'!$B$10,AJ170&lt;='Braços de IP'!$D$10),'Braços de IP'!$E$10,IF(AND(AJ170&gt;='Braços de IP'!$B$11,AJ170&lt;='Braços de IP'!$D$11),'Braços de IP'!$E$11,IF(AND(AJ170&gt;='Braços de IP'!$B$12,AJ170&lt;='Braços de IP'!$D$12),'Braços de IP'!$E$12,IF(AND(AJ170&gt;='Braços de IP'!$B$13,AJ170&lt;='Braços de IP'!$D$13),'Braços de IP'!$E$13,IF(AND(AJ170&gt;='Braços de IP'!$B$14,AJ170&lt;='Braços de IP'!$D$14),'Braços de IP'!$E$14,"ERRO")))))))</f>
        <v>Longo II</v>
      </c>
      <c r="CX170" s="42" t="s">
        <v>770</v>
      </c>
      <c r="CY170" s="56">
        <f>IF($CX170="","",VLOOKUP($CX170,'Braços de IP'!$E$9:$I$15,2,0))</f>
        <v>3.5</v>
      </c>
      <c r="CZ170" s="43">
        <f>IF($CX170="","",VLOOKUP($CX170,'Braços de IP'!$E$9:$I$15,5,0))</f>
        <v>8.5</v>
      </c>
      <c r="DA170" s="56"/>
      <c r="DB170" s="56"/>
      <c r="DC170" s="56"/>
      <c r="DD170" s="56"/>
      <c r="DE170" s="56"/>
      <c r="DF170" s="56"/>
      <c r="DG170" s="44">
        <f t="shared" si="99"/>
        <v>100</v>
      </c>
      <c r="DH170" s="45">
        <f t="shared" si="100"/>
        <v>200</v>
      </c>
      <c r="DI170" s="44">
        <f t="shared" si="101"/>
        <v>300</v>
      </c>
      <c r="DJ170" s="46">
        <f t="shared" si="102"/>
        <v>0.5</v>
      </c>
      <c r="DK170" s="47" t="s">
        <v>147</v>
      </c>
      <c r="DL170" s="48"/>
      <c r="DM170" s="49"/>
      <c r="DN170" s="23" t="s">
        <v>148</v>
      </c>
      <c r="DO170" s="23"/>
      <c r="DP170" s="5"/>
      <c r="DQ170" s="50" t="e">
        <f t="shared" si="103"/>
        <v>#VALUE!</v>
      </c>
      <c r="DR170" s="5"/>
      <c r="DS170" s="5"/>
      <c r="DT170" s="5"/>
      <c r="DU170" s="5"/>
      <c r="DV170" s="5"/>
      <c r="DW170" s="5"/>
    </row>
    <row r="171" spans="1:127" ht="15.75" customHeight="1" x14ac:dyDescent="0.3">
      <c r="A171" s="224" t="s">
        <v>1290</v>
      </c>
      <c r="B171" s="5"/>
      <c r="C171" s="5" t="s">
        <v>148</v>
      </c>
      <c r="D171" s="5"/>
      <c r="E171" s="22" t="s">
        <v>278</v>
      </c>
      <c r="F171" s="22" t="s">
        <v>137</v>
      </c>
      <c r="G171" s="23" t="s">
        <v>279</v>
      </c>
      <c r="H171" s="23">
        <v>-23.409531999999999</v>
      </c>
      <c r="I171" s="23">
        <v>-46.826771999999998</v>
      </c>
      <c r="J171" s="24" t="s">
        <v>156</v>
      </c>
      <c r="K171" s="25"/>
      <c r="L171" s="24" t="s">
        <v>219</v>
      </c>
      <c r="M171" s="24" t="s">
        <v>141</v>
      </c>
      <c r="N171" s="26">
        <v>200</v>
      </c>
      <c r="O171" s="27" t="s">
        <v>142</v>
      </c>
      <c r="P171" s="27" t="s">
        <v>143</v>
      </c>
      <c r="Q171" s="26">
        <f t="shared" si="80"/>
        <v>400</v>
      </c>
      <c r="R171" s="27">
        <v>4</v>
      </c>
      <c r="S171" s="28">
        <v>4</v>
      </c>
      <c r="T171" s="28">
        <v>11.5</v>
      </c>
      <c r="U171" s="23"/>
      <c r="V171" s="23"/>
      <c r="W171" s="29"/>
      <c r="X171" s="28">
        <v>1</v>
      </c>
      <c r="Y171" s="26"/>
      <c r="Z171" s="29"/>
      <c r="AA171" s="30"/>
      <c r="AB171" s="27">
        <v>0</v>
      </c>
      <c r="AC171" s="27">
        <v>2</v>
      </c>
      <c r="AD171" s="27" t="s">
        <v>144</v>
      </c>
      <c r="AE171" s="27" t="s">
        <v>145</v>
      </c>
      <c r="AF171" s="27">
        <v>34.299999999999997</v>
      </c>
      <c r="AG171" s="27">
        <v>7.5</v>
      </c>
      <c r="AH171" s="27">
        <v>1</v>
      </c>
      <c r="AI171" s="27">
        <v>0.45</v>
      </c>
      <c r="AJ171" s="27">
        <v>3.5</v>
      </c>
      <c r="AK171" s="27">
        <f t="shared" si="81"/>
        <v>3.05</v>
      </c>
      <c r="AL171" s="27" t="s">
        <v>143</v>
      </c>
      <c r="AM171" s="27" t="s">
        <v>143</v>
      </c>
      <c r="AN171" s="27"/>
      <c r="AO171" s="27">
        <f t="shared" si="82"/>
        <v>2</v>
      </c>
      <c r="AP171" s="27"/>
      <c r="AQ171" s="27"/>
      <c r="AR171" s="27"/>
      <c r="AS171" s="27"/>
      <c r="AT171" s="27"/>
      <c r="AU171" s="27"/>
      <c r="AV171" s="27">
        <f t="shared" si="83"/>
        <v>0</v>
      </c>
      <c r="AW171" s="27"/>
      <c r="AX171" s="28">
        <f>VLOOKUP(J171,ABNT5101!$I$3:$J$9,2)</f>
        <v>20</v>
      </c>
      <c r="AY171" s="28">
        <f>VLOOKUP(J171,ABNT5101!$I$3:$M$9,5)</f>
        <v>0.28000000000000003</v>
      </c>
      <c r="AZ171" s="28" t="str">
        <f>_xlfn.XLOOKUP(J171,ABNT5101!I:I,ABNT5101!L:L)</f>
        <v>-</v>
      </c>
      <c r="BA171" s="28">
        <f>_xlfn.XLOOKUP(J171,ABNT5101!$I:$I,ABNT5101!M:M)</f>
        <v>0.28000000000000003</v>
      </c>
      <c r="BB171" s="28" t="str">
        <f>_xlfn.XLOOKUP(J171,ABNT5101!$I:$I,ABNT5101!N:N)</f>
        <v>-</v>
      </c>
      <c r="BC171" s="28">
        <f>_xlfn.XLOOKUP(J171,ABNT5101!$I:$I,ABNT5101!O:O)</f>
        <v>14</v>
      </c>
      <c r="BD171" s="31" t="str">
        <f t="shared" si="84"/>
        <v>ATENDE</v>
      </c>
      <c r="BE171" s="32">
        <f t="shared" si="113"/>
        <v>0.1160000000000001</v>
      </c>
      <c r="BF171" s="32">
        <f t="shared" si="114"/>
        <v>0.85714285714285698</v>
      </c>
      <c r="BG171" s="32" t="str">
        <f t="shared" si="85"/>
        <v>-</v>
      </c>
      <c r="BH171" s="54">
        <v>22.32</v>
      </c>
      <c r="BI171" s="54">
        <v>0.52</v>
      </c>
      <c r="BJ171" s="34"/>
      <c r="BK171" s="34"/>
      <c r="BL171" s="35"/>
      <c r="BM171" s="34"/>
      <c r="BN171" s="31" t="str">
        <f t="shared" si="86"/>
        <v>ATENDE</v>
      </c>
      <c r="BO171" s="31" t="str">
        <f t="shared" si="115"/>
        <v>ATENDE</v>
      </c>
      <c r="BP171" s="31" t="str">
        <f t="shared" si="116"/>
        <v>ATENDE</v>
      </c>
      <c r="BQ171" s="31" t="str">
        <f t="shared" si="87"/>
        <v>ATENDE</v>
      </c>
      <c r="BR171" s="36" t="str">
        <f t="shared" si="88"/>
        <v>C2</v>
      </c>
      <c r="BS171" s="36" t="str">
        <f t="shared" si="89"/>
        <v>P3</v>
      </c>
      <c r="BT171" s="37">
        <f t="shared" si="90"/>
        <v>7.6999999999999957E-2</v>
      </c>
      <c r="BU171" s="34">
        <v>10.77</v>
      </c>
      <c r="BV171" s="34">
        <v>5.92</v>
      </c>
      <c r="BW171" s="36">
        <f>IF(BS171="-","-",_xlfn.XLOOKUP(BS171,ABNT5101!$B$4:$B$9,ABNT5101!$C$4:$C$9))</f>
        <v>10</v>
      </c>
      <c r="BX171" s="36">
        <f>IF(BS171="-","-",_xlfn.XLOOKUP(BS171,ABNT5101!$B$4:$B$9,ABNT5101!$D$4:$D$9))</f>
        <v>2</v>
      </c>
      <c r="BY171" s="31" t="str">
        <f t="shared" si="91"/>
        <v>ATENDE</v>
      </c>
      <c r="BZ171" s="31" t="str">
        <f t="shared" si="92"/>
        <v>ATENDE</v>
      </c>
      <c r="CA171" s="31" t="str">
        <f t="shared" si="93"/>
        <v>ATENDE</v>
      </c>
      <c r="CB171" s="36" t="str">
        <f t="shared" si="117"/>
        <v>P3</v>
      </c>
      <c r="CC171" s="37">
        <f t="shared" si="94"/>
        <v>0</v>
      </c>
      <c r="CD171" s="244">
        <v>10</v>
      </c>
      <c r="CE171" s="244">
        <v>6.34</v>
      </c>
      <c r="CF171" s="31">
        <f>IF(CB171="-","-",_xlfn.XLOOKUP(CB171,ABNT5101!$B$4:$B$9,ABNT5101!$C$4:$C$9))</f>
        <v>10</v>
      </c>
      <c r="CG171" s="36">
        <f>IF(CB171="-","-",_xlfn.XLOOKUP(CB171,ABNT5101!$B$4:$B$9,ABNT5101!$D$4:$D$9))</f>
        <v>2</v>
      </c>
      <c r="CH171" s="31" t="str">
        <f t="shared" si="95"/>
        <v>ATENDE</v>
      </c>
      <c r="CI171" s="31" t="str">
        <f t="shared" si="96"/>
        <v>ATENDE</v>
      </c>
      <c r="CJ171" s="31" t="str">
        <f t="shared" si="97"/>
        <v>ATENDE</v>
      </c>
      <c r="CK171" s="56" t="str">
        <f>_xlfn.XLOOKUP(CL171,'Banco de dados'!$B:$B,'Banco de dados'!$D:$D)</f>
        <v>SX LIGHTING</v>
      </c>
      <c r="CL171" s="42" t="str">
        <f>'Banco de dados'!B60</f>
        <v>SX-INLPP090HF</v>
      </c>
      <c r="CM171" s="56" t="str">
        <f>_xlfn.XLOOKUP(CL171,'Banco de dados'!$B:$B,'Banco de dados'!$E:$E)</f>
        <v>SXINLPP090K50L12CZF7PHF</v>
      </c>
      <c r="CN171" s="56"/>
      <c r="CO171" s="56" t="e">
        <f>IF(CN171="-","-",_xlfn.XLOOKUP(CN171,'Banco de dados'!$B:$B,'Banco de dados'!$E:$E))</f>
        <v>#N/A</v>
      </c>
      <c r="CP171" s="41">
        <f t="shared" si="98"/>
        <v>1</v>
      </c>
      <c r="CQ171" s="56">
        <f>_xlfn.XLOOKUP(CL171,'Banco de dados'!$B:$B,'Banco de dados'!$H:$H)</f>
        <v>90</v>
      </c>
      <c r="CR171" s="56" t="e">
        <f t="array" aca="1" ref="CR171" ca="1">_xludf.xlookup(CN171,'Banco de dados'!$B:$B,'Banco de dados'!$H:$H)</f>
        <v>#NAME?</v>
      </c>
      <c r="CS171" s="58" t="e">
        <f t="array" aca="1" ref="CS171" ca="1">_xludf.xlookup(CL171,'Banco de dados'!$B:$B,'Banco de dados'!$F:$F)</f>
        <v>#NAME?</v>
      </c>
      <c r="CT171" s="56" t="e">
        <f t="array" aca="1" ref="CT171" ca="1">_xludf.xlookup(CN171,'Banco de dados'!$B:$B,'Banco de dados'!$F:$F)</f>
        <v>#NAME?</v>
      </c>
      <c r="CU171" s="42">
        <v>0</v>
      </c>
      <c r="CV171" s="42">
        <v>3</v>
      </c>
      <c r="CW171" s="56" t="str">
        <f>IF(AJ171=0.5,"Suporte",IF(AND(AJ171&gt;='Braços de IP'!$B$9,AJ171&lt;='Braços de IP'!$D$9),'Braços de IP'!$E$9,IF(AND(AJ171&gt;='Braços de IP'!$B$10,AJ171&lt;='Braços de IP'!$D$10),'Braços de IP'!$E$10,IF(AND(AJ171&gt;='Braços de IP'!$B$11,AJ171&lt;='Braços de IP'!$D$11),'Braços de IP'!$E$11,IF(AND(AJ171&gt;='Braços de IP'!$B$12,AJ171&lt;='Braços de IP'!$D$12),'Braços de IP'!$E$12,IF(AND(AJ171&gt;='Braços de IP'!$B$13,AJ171&lt;='Braços de IP'!$D$13),'Braços de IP'!$E$13,IF(AND(AJ171&gt;='Braços de IP'!$B$14,AJ171&lt;='Braços de IP'!$D$14),'Braços de IP'!$E$14,"ERRO")))))))</f>
        <v>Longo II</v>
      </c>
      <c r="CX171" s="42" t="s">
        <v>770</v>
      </c>
      <c r="CY171" s="56">
        <f>IF($CX171="","",VLOOKUP($CX171,'Braços de IP'!$E$9:$I$15,2,0))</f>
        <v>3.5</v>
      </c>
      <c r="CZ171" s="43">
        <f>IF($CX171="","",VLOOKUP($CX171,'Braços de IP'!$E$9:$I$15,5,0))</f>
        <v>8.5</v>
      </c>
      <c r="DA171" s="56"/>
      <c r="DB171" s="56"/>
      <c r="DC171" s="56"/>
      <c r="DD171" s="56"/>
      <c r="DE171" s="56"/>
      <c r="DF171" s="56"/>
      <c r="DG171" s="44">
        <f t="shared" si="99"/>
        <v>90</v>
      </c>
      <c r="DH171" s="45">
        <f t="shared" si="100"/>
        <v>200</v>
      </c>
      <c r="DI171" s="44">
        <f t="shared" si="101"/>
        <v>290</v>
      </c>
      <c r="DJ171" s="46">
        <f t="shared" si="102"/>
        <v>0.55000000000000004</v>
      </c>
      <c r="DK171" s="47" t="s">
        <v>147</v>
      </c>
      <c r="DL171" s="48"/>
      <c r="DM171" s="49"/>
      <c r="DN171" s="23" t="s">
        <v>148</v>
      </c>
      <c r="DO171" s="23"/>
      <c r="DP171" s="5"/>
      <c r="DQ171" s="50" t="e">
        <f t="shared" si="103"/>
        <v>#VALUE!</v>
      </c>
      <c r="DR171" s="5"/>
      <c r="DS171" s="5"/>
      <c r="DT171" s="5"/>
      <c r="DU171" s="5"/>
      <c r="DV171" s="5"/>
      <c r="DW171" s="5"/>
    </row>
    <row r="172" spans="1:127" ht="15.75" customHeight="1" x14ac:dyDescent="0.3">
      <c r="A172" s="224" t="s">
        <v>1290</v>
      </c>
      <c r="B172" s="5"/>
      <c r="C172" s="5" t="s">
        <v>148</v>
      </c>
      <c r="D172" s="5"/>
      <c r="E172" s="22" t="s">
        <v>278</v>
      </c>
      <c r="F172" s="22" t="s">
        <v>137</v>
      </c>
      <c r="G172" s="23" t="s">
        <v>279</v>
      </c>
      <c r="H172" s="23">
        <v>-23.409531999999999</v>
      </c>
      <c r="I172" s="23">
        <v>-46.826771999999998</v>
      </c>
      <c r="J172" s="24" t="s">
        <v>156</v>
      </c>
      <c r="K172" s="25"/>
      <c r="L172" s="24" t="s">
        <v>219</v>
      </c>
      <c r="M172" s="24" t="s">
        <v>141</v>
      </c>
      <c r="N172" s="26">
        <v>200</v>
      </c>
      <c r="O172" s="27" t="s">
        <v>142</v>
      </c>
      <c r="P172" s="27" t="s">
        <v>143</v>
      </c>
      <c r="Q172" s="26">
        <f t="shared" si="80"/>
        <v>400</v>
      </c>
      <c r="R172" s="27">
        <v>4</v>
      </c>
      <c r="S172" s="28">
        <v>4</v>
      </c>
      <c r="T172" s="28">
        <v>11.5</v>
      </c>
      <c r="U172" s="23"/>
      <c r="V172" s="23"/>
      <c r="W172" s="29"/>
      <c r="X172" s="28">
        <v>1</v>
      </c>
      <c r="Y172" s="26"/>
      <c r="Z172" s="29"/>
      <c r="AA172" s="30"/>
      <c r="AB172" s="27">
        <v>0</v>
      </c>
      <c r="AC172" s="27">
        <v>2</v>
      </c>
      <c r="AD172" s="27" t="s">
        <v>144</v>
      </c>
      <c r="AE172" s="27" t="s">
        <v>145</v>
      </c>
      <c r="AF172" s="27">
        <v>34.299999999999997</v>
      </c>
      <c r="AG172" s="27">
        <v>7.5</v>
      </c>
      <c r="AH172" s="27">
        <v>1</v>
      </c>
      <c r="AI172" s="27">
        <v>0.45</v>
      </c>
      <c r="AJ172" s="27">
        <v>3.5</v>
      </c>
      <c r="AK172" s="27">
        <f t="shared" si="81"/>
        <v>3.05</v>
      </c>
      <c r="AL172" s="27" t="s">
        <v>143</v>
      </c>
      <c r="AM172" s="27" t="s">
        <v>143</v>
      </c>
      <c r="AN172" s="27"/>
      <c r="AO172" s="27">
        <f t="shared" si="82"/>
        <v>2</v>
      </c>
      <c r="AP172" s="27"/>
      <c r="AQ172" s="27"/>
      <c r="AR172" s="27"/>
      <c r="AS172" s="27"/>
      <c r="AT172" s="27"/>
      <c r="AU172" s="27"/>
      <c r="AV172" s="27">
        <f t="shared" si="83"/>
        <v>0</v>
      </c>
      <c r="AW172" s="27"/>
      <c r="AX172" s="28">
        <f>VLOOKUP(J172,ABNT5101!$I$3:$J$9,2)</f>
        <v>20</v>
      </c>
      <c r="AY172" s="28">
        <f>VLOOKUP(J172,ABNT5101!$I$3:$M$9,5)</f>
        <v>0.28000000000000003</v>
      </c>
      <c r="AZ172" s="28" t="str">
        <f>_xlfn.XLOOKUP(J172,ABNT5101!I:I,ABNT5101!L:L)</f>
        <v>-</v>
      </c>
      <c r="BA172" s="28">
        <f>_xlfn.XLOOKUP(J172,ABNT5101!$I:$I,ABNT5101!M:M)</f>
        <v>0.28000000000000003</v>
      </c>
      <c r="BB172" s="28" t="str">
        <f>_xlfn.XLOOKUP(J172,ABNT5101!$I:$I,ABNT5101!N:N)</f>
        <v>-</v>
      </c>
      <c r="BC172" s="28">
        <f>_xlfn.XLOOKUP(J172,ABNT5101!$I:$I,ABNT5101!O:O)</f>
        <v>14</v>
      </c>
      <c r="BD172" s="31" t="str">
        <f t="shared" si="84"/>
        <v>ATENDE</v>
      </c>
      <c r="BE172" s="32">
        <f t="shared" si="113"/>
        <v>0.29149999999999987</v>
      </c>
      <c r="BF172" s="32">
        <f t="shared" si="114"/>
        <v>1</v>
      </c>
      <c r="BG172" s="32" t="str">
        <f t="shared" si="85"/>
        <v>-</v>
      </c>
      <c r="BH172" s="54">
        <v>25.83</v>
      </c>
      <c r="BI172" s="54">
        <v>0.56000000000000005</v>
      </c>
      <c r="BJ172" s="34"/>
      <c r="BK172" s="34"/>
      <c r="BL172" s="35"/>
      <c r="BM172" s="34"/>
      <c r="BN172" s="31" t="str">
        <f t="shared" si="86"/>
        <v>ATENDE</v>
      </c>
      <c r="BO172" s="31" t="str">
        <f t="shared" si="115"/>
        <v>ATENDE</v>
      </c>
      <c r="BP172" s="31" t="str">
        <f t="shared" si="116"/>
        <v>ATENDE</v>
      </c>
      <c r="BQ172" s="31" t="str">
        <f t="shared" si="87"/>
        <v>ATENDE</v>
      </c>
      <c r="BR172" s="36" t="str">
        <f t="shared" si="88"/>
        <v>C2</v>
      </c>
      <c r="BS172" s="36" t="str">
        <f t="shared" si="89"/>
        <v>P3</v>
      </c>
      <c r="BT172" s="37">
        <f t="shared" si="90"/>
        <v>0.17799999999999994</v>
      </c>
      <c r="BU172" s="34">
        <v>11.78</v>
      </c>
      <c r="BV172" s="34">
        <v>6.67</v>
      </c>
      <c r="BW172" s="36">
        <f>IF(BS172="-","-",_xlfn.XLOOKUP(BS172,ABNT5101!$B$4:$B$9,ABNT5101!$C$4:$C$9))</f>
        <v>10</v>
      </c>
      <c r="BX172" s="36">
        <f>IF(BS172="-","-",_xlfn.XLOOKUP(BS172,ABNT5101!$B$4:$B$9,ABNT5101!$D$4:$D$9))</f>
        <v>2</v>
      </c>
      <c r="BY172" s="31" t="str">
        <f t="shared" si="91"/>
        <v>ATENDE</v>
      </c>
      <c r="BZ172" s="31" t="str">
        <f t="shared" si="92"/>
        <v>ATENDE</v>
      </c>
      <c r="CA172" s="31" t="str">
        <f t="shared" si="93"/>
        <v>ATENDE</v>
      </c>
      <c r="CB172" s="36" t="str">
        <f t="shared" si="117"/>
        <v>P3</v>
      </c>
      <c r="CC172" s="37">
        <f t="shared" si="94"/>
        <v>6.0000000000000053E-3</v>
      </c>
      <c r="CD172" s="244">
        <v>10.06</v>
      </c>
      <c r="CE172" s="244">
        <v>8.98</v>
      </c>
      <c r="CF172" s="31">
        <f>IF(CB172="-","-",_xlfn.XLOOKUP(CB172,ABNT5101!$B$4:$B$9,ABNT5101!$C$4:$C$9))</f>
        <v>10</v>
      </c>
      <c r="CG172" s="36">
        <f>IF(CB172="-","-",_xlfn.XLOOKUP(CB172,ABNT5101!$B$4:$B$9,ABNT5101!$D$4:$D$9))</f>
        <v>2</v>
      </c>
      <c r="CH172" s="31" t="str">
        <f t="shared" si="95"/>
        <v>ATENDE</v>
      </c>
      <c r="CI172" s="31" t="str">
        <f t="shared" si="96"/>
        <v>ATENDE</v>
      </c>
      <c r="CJ172" s="31" t="str">
        <f t="shared" si="97"/>
        <v>ATENDE</v>
      </c>
      <c r="CK172" s="56" t="str">
        <f>_xlfn.XLOOKUP(CL172,'Banco de dados'!$B:$B,'Banco de dados'!$D:$D)</f>
        <v>TECNOWATT</v>
      </c>
      <c r="CL172" s="42" t="str">
        <f>'Banco de dados'!B73</f>
        <v xml:space="preserve">SIGMAGPTLRRSMNDL120W_82IBBR
</v>
      </c>
      <c r="CM172" s="56" t="str">
        <f>_xlfn.XLOOKUP(CL172,'Banco de dados'!$B:$B,'Banco de dados'!$E:$E)</f>
        <v>SIGMAGPTLRRSMNDL120W_82IBBR
S1-10C1MUN6.5</v>
      </c>
      <c r="CN172" s="56"/>
      <c r="CO172" s="56" t="e">
        <f>IF(CN172="-","-",_xlfn.XLOOKUP(CN172,'Banco de dados'!$B:$B,'Banco de dados'!$E:$E))</f>
        <v>#N/A</v>
      </c>
      <c r="CP172" s="41">
        <f t="shared" si="98"/>
        <v>1</v>
      </c>
      <c r="CQ172" s="56">
        <f>_xlfn.XLOOKUP(CL172,'Banco de dados'!$B:$B,'Banco de dados'!$H:$H)</f>
        <v>120</v>
      </c>
      <c r="CR172" s="56" t="e">
        <f t="array" aca="1" ref="CR172" ca="1">_xludf.xlookup(CN172,'Banco de dados'!$B:$B,'Banco de dados'!$H:$H)</f>
        <v>#NAME?</v>
      </c>
      <c r="CS172" s="58" t="e">
        <f t="array" aca="1" ref="CS172" ca="1">_xludf.xlookup(CL172,'Banco de dados'!$B:$B,'Banco de dados'!$F:$F)</f>
        <v>#NAME?</v>
      </c>
      <c r="CT172" s="56" t="e">
        <f t="array" aca="1" ref="CT172" ca="1">_xludf.xlookup(CN172,'Banco de dados'!$B:$B,'Banco de dados'!$F:$F)</f>
        <v>#NAME?</v>
      </c>
      <c r="CU172" s="42">
        <v>0</v>
      </c>
      <c r="CV172" s="42">
        <v>6</v>
      </c>
      <c r="CW172" s="56" t="str">
        <f>IF(AJ172=0.5,"Suporte",IF(AND(AJ172&gt;='Braços de IP'!$B$9,AJ172&lt;='Braços de IP'!$D$9),'Braços de IP'!$E$9,IF(AND(AJ172&gt;='Braços de IP'!$B$10,AJ172&lt;='Braços de IP'!$D$10),'Braços de IP'!$E$10,IF(AND(AJ172&gt;='Braços de IP'!$B$11,AJ172&lt;='Braços de IP'!$D$11),'Braços de IP'!$E$11,IF(AND(AJ172&gt;='Braços de IP'!$B$12,AJ172&lt;='Braços de IP'!$D$12),'Braços de IP'!$E$12,IF(AND(AJ172&gt;='Braços de IP'!$B$13,AJ172&lt;='Braços de IP'!$D$13),'Braços de IP'!$E$13,IF(AND(AJ172&gt;='Braços de IP'!$B$14,AJ172&lt;='Braços de IP'!$D$14),'Braços de IP'!$E$14,"ERRO")))))))</f>
        <v>Longo II</v>
      </c>
      <c r="CX172" s="42" t="s">
        <v>770</v>
      </c>
      <c r="CY172" s="56">
        <f>IF($CX172="","",VLOOKUP($CX172,'Braços de IP'!$E$9:$I$15,2,0))</f>
        <v>3.5</v>
      </c>
      <c r="CZ172" s="43">
        <f>IF($CX172="","",VLOOKUP($CX172,'Braços de IP'!$E$9:$I$15,5,0))</f>
        <v>8.5</v>
      </c>
      <c r="DA172" s="56"/>
      <c r="DB172" s="56"/>
      <c r="DC172" s="56"/>
      <c r="DD172" s="56"/>
      <c r="DE172" s="56"/>
      <c r="DF172" s="56"/>
      <c r="DG172" s="44">
        <f t="shared" si="99"/>
        <v>120</v>
      </c>
      <c r="DH172" s="45">
        <f t="shared" si="100"/>
        <v>200</v>
      </c>
      <c r="DI172" s="44">
        <f t="shared" si="101"/>
        <v>320</v>
      </c>
      <c r="DJ172" s="46">
        <f t="shared" si="102"/>
        <v>0.4</v>
      </c>
      <c r="DK172" s="47" t="s">
        <v>147</v>
      </c>
      <c r="DL172" s="48"/>
      <c r="DM172" s="49"/>
      <c r="DN172" s="23" t="s">
        <v>148</v>
      </c>
      <c r="DO172" s="23"/>
      <c r="DQ172" s="50" t="e">
        <f t="shared" si="103"/>
        <v>#VALUE!</v>
      </c>
    </row>
    <row r="173" spans="1:127" ht="15.75" hidden="1" customHeight="1" x14ac:dyDescent="0.3">
      <c r="B173" s="5"/>
      <c r="C173" s="5"/>
      <c r="D173" s="5"/>
      <c r="E173" s="22" t="s">
        <v>280</v>
      </c>
      <c r="F173" s="22" t="s">
        <v>137</v>
      </c>
      <c r="G173" s="23" t="s">
        <v>218</v>
      </c>
      <c r="H173" s="23">
        <v>-23.409604000000002</v>
      </c>
      <c r="I173" s="23">
        <v>-46.833066000000002</v>
      </c>
      <c r="J173" s="24" t="s">
        <v>156</v>
      </c>
      <c r="K173" s="25"/>
      <c r="L173" s="24" t="s">
        <v>219</v>
      </c>
      <c r="M173" s="24" t="s">
        <v>141</v>
      </c>
      <c r="N173" s="26">
        <v>200</v>
      </c>
      <c r="O173" s="27" t="s">
        <v>142</v>
      </c>
      <c r="P173" s="27" t="s">
        <v>143</v>
      </c>
      <c r="Q173" s="26">
        <f t="shared" si="80"/>
        <v>400</v>
      </c>
      <c r="R173" s="27">
        <v>4</v>
      </c>
      <c r="S173" s="28">
        <v>5</v>
      </c>
      <c r="T173" s="28">
        <v>11.5</v>
      </c>
      <c r="U173" s="23"/>
      <c r="V173" s="23"/>
      <c r="W173" s="23"/>
      <c r="X173" s="28">
        <v>1.5</v>
      </c>
      <c r="Y173" s="26"/>
      <c r="Z173" s="29"/>
      <c r="AA173" s="30"/>
      <c r="AB173" s="27"/>
      <c r="AC173" s="27"/>
      <c r="AD173" s="27" t="s">
        <v>144</v>
      </c>
      <c r="AE173" s="27" t="s">
        <v>145</v>
      </c>
      <c r="AF173" s="27">
        <v>26.5</v>
      </c>
      <c r="AG173" s="27">
        <v>7.6</v>
      </c>
      <c r="AH173" s="27">
        <v>1</v>
      </c>
      <c r="AI173" s="27">
        <v>0.6</v>
      </c>
      <c r="AJ173" s="27">
        <v>3.5</v>
      </c>
      <c r="AK173" s="27">
        <f t="shared" si="81"/>
        <v>2.9</v>
      </c>
      <c r="AL173" s="27" t="s">
        <v>143</v>
      </c>
      <c r="AM173" s="27" t="s">
        <v>143</v>
      </c>
      <c r="AN173" s="27"/>
      <c r="AO173" s="27">
        <f t="shared" si="82"/>
        <v>2</v>
      </c>
      <c r="AP173" s="27"/>
      <c r="AQ173" s="27"/>
      <c r="AR173" s="27"/>
      <c r="AS173" s="27"/>
      <c r="AT173" s="27"/>
      <c r="AU173" s="27"/>
      <c r="AV173" s="27">
        <f t="shared" si="83"/>
        <v>0</v>
      </c>
      <c r="AW173" s="27"/>
      <c r="AX173" s="28">
        <f>VLOOKUP(J173,ABNT5101!$I$3:$J$9,2)</f>
        <v>20</v>
      </c>
      <c r="AY173" s="28">
        <f>VLOOKUP(J173,ABNT5101!$I$3:$M$9,5)</f>
        <v>0.28000000000000003</v>
      </c>
      <c r="AZ173" s="28" t="str">
        <f>_xlfn.XLOOKUP(J173,ABNT5101!I:I,ABNT5101!L:L)</f>
        <v>-</v>
      </c>
      <c r="BA173" s="28">
        <f>_xlfn.XLOOKUP(J173,ABNT5101!$I:$I,ABNT5101!M:M)</f>
        <v>0.28000000000000003</v>
      </c>
      <c r="BB173" s="28" t="str">
        <f>_xlfn.XLOOKUP(J173,ABNT5101!$I:$I,ABNT5101!N:N)</f>
        <v>-</v>
      </c>
      <c r="BC173" s="28">
        <f>_xlfn.XLOOKUP(J173,ABNT5101!$I:$I,ABNT5101!O:O)</f>
        <v>14</v>
      </c>
      <c r="BD173" s="31" t="str">
        <f t="shared" si="84"/>
        <v>NÃO ATENDE</v>
      </c>
      <c r="BE173" s="32">
        <f t="shared" si="113"/>
        <v>-1</v>
      </c>
      <c r="BF173" s="32">
        <f t="shared" si="114"/>
        <v>-1</v>
      </c>
      <c r="BG173" s="32" t="str">
        <f t="shared" si="85"/>
        <v>-</v>
      </c>
      <c r="BH173" s="54"/>
      <c r="BI173" s="54"/>
      <c r="BJ173" s="34"/>
      <c r="BK173" s="34"/>
      <c r="BL173" s="35"/>
      <c r="BM173" s="34"/>
      <c r="BN173" s="31" t="str">
        <f t="shared" si="86"/>
        <v>NÃO ATENDE</v>
      </c>
      <c r="BO173" s="31" t="str">
        <f t="shared" si="115"/>
        <v>NÃO ATENDE</v>
      </c>
      <c r="BP173" s="31" t="str">
        <f t="shared" si="116"/>
        <v>NÃO ATENDE</v>
      </c>
      <c r="BQ173" s="31" t="str">
        <f t="shared" si="87"/>
        <v>ATENDE</v>
      </c>
      <c r="BR173" s="36" t="str">
        <f t="shared" si="88"/>
        <v>C2</v>
      </c>
      <c r="BS173" s="36" t="str">
        <f t="shared" si="89"/>
        <v>P3</v>
      </c>
      <c r="BT173" s="37">
        <f t="shared" si="90"/>
        <v>-1</v>
      </c>
      <c r="BU173" s="34"/>
      <c r="BV173" s="34"/>
      <c r="BW173" s="36">
        <f>IF(BS173="-","-",_xlfn.XLOOKUP(BS173,ABNT5101!$B$4:$B$9,ABNT5101!$C$4:$C$9))</f>
        <v>10</v>
      </c>
      <c r="BX173" s="36">
        <f>IF(BS173="-","-",_xlfn.XLOOKUP(BS173,ABNT5101!$B$4:$B$9,ABNT5101!$D$4:$D$9))</f>
        <v>2</v>
      </c>
      <c r="BY173" s="31" t="str">
        <f t="shared" si="91"/>
        <v>NÃO ATENDE</v>
      </c>
      <c r="BZ173" s="31" t="str">
        <f t="shared" si="92"/>
        <v>NÃO ATENDE</v>
      </c>
      <c r="CA173" s="31" t="str">
        <f t="shared" si="93"/>
        <v>NÃO ATENDE</v>
      </c>
      <c r="CB173" s="36" t="str">
        <f t="shared" si="117"/>
        <v>P3</v>
      </c>
      <c r="CC173" s="37">
        <f t="shared" si="94"/>
        <v>-1</v>
      </c>
      <c r="CD173" s="38"/>
      <c r="CE173" s="38"/>
      <c r="CF173" s="31">
        <f>IF(CB173="-","-",_xlfn.XLOOKUP(CB173,ABNT5101!$B$4:$B$9,ABNT5101!$C$4:$C$9))</f>
        <v>10</v>
      </c>
      <c r="CG173" s="36">
        <f>IF(CB173="-","-",_xlfn.XLOOKUP(CB173,ABNT5101!$B$4:$B$9,ABNT5101!$D$4:$D$9))</f>
        <v>2</v>
      </c>
      <c r="CH173" s="31" t="str">
        <f t="shared" si="95"/>
        <v>NÃO ATENDE</v>
      </c>
      <c r="CI173" s="31" t="str">
        <f t="shared" si="96"/>
        <v>NÃO ATENDE</v>
      </c>
      <c r="CJ173" s="31" t="str">
        <f t="shared" si="97"/>
        <v>NÃO ATENDE</v>
      </c>
      <c r="CK173" s="56" t="e">
        <f>_xlfn.XLOOKUP(CL173,'Banco de dados'!$B:$B,'Banco de dados'!$D:$D)</f>
        <v>#N/A</v>
      </c>
      <c r="CL173" s="55"/>
      <c r="CM173" s="56" t="e">
        <f>_xlfn.XLOOKUP(CL173,'Banco de dados'!$B:$B,'Banco de dados'!$E:$E)</f>
        <v>#N/A</v>
      </c>
      <c r="CN173" s="56"/>
      <c r="CO173" s="56" t="e">
        <f>IF(CN173="-","-",_xlfn.XLOOKUP(CN173,'Banco de dados'!$B:$B,'Banco de dados'!$E:$E))</f>
        <v>#N/A</v>
      </c>
      <c r="CP173" s="41">
        <f t="shared" si="98"/>
        <v>1</v>
      </c>
      <c r="CQ173" s="56" t="e">
        <f>_xlfn.XLOOKUP(CL173,'Banco de dados'!$B:$B,'Banco de dados'!$H:$H)</f>
        <v>#N/A</v>
      </c>
      <c r="CR173" s="56" t="e">
        <f t="array" aca="1" ref="CR173" ca="1">_xludf.xlookup(CN173,'Banco de dados'!$B:$B,'Banco de dados'!$H:$H)</f>
        <v>#NAME?</v>
      </c>
      <c r="CS173" s="58" t="e">
        <f t="array" aca="1" ref="CS173" ca="1">_xludf.xlookup(CL173,'Banco de dados'!$B:$B,'Banco de dados'!$F:$F)</f>
        <v>#NAME?</v>
      </c>
      <c r="CT173" s="56" t="e">
        <f t="array" aca="1" ref="CT173" ca="1">_xludf.xlookup(CN173,'Banco de dados'!$B:$B,'Banco de dados'!$F:$F)</f>
        <v>#NAME?</v>
      </c>
      <c r="CU173" s="42"/>
      <c r="CV173" s="42"/>
      <c r="CW173" s="56" t="str">
        <f>IF(AJ173=0.5,"Suporte",IF(AND(AJ173&gt;='Braços de IP'!$B$9,AJ173&lt;='Braços de IP'!$D$9),'Braços de IP'!$E$9,IF(AND(AJ173&gt;='Braços de IP'!$B$10,AJ173&lt;='Braços de IP'!$D$10),'Braços de IP'!$E$10,IF(AND(AJ173&gt;='Braços de IP'!$B$11,AJ173&lt;='Braços de IP'!$D$11),'Braços de IP'!$E$11,IF(AND(AJ173&gt;='Braços de IP'!$B$12,AJ173&lt;='Braços de IP'!$D$12),'Braços de IP'!$E$12,IF(AND(AJ173&gt;='Braços de IP'!$B$13,AJ173&lt;='Braços de IP'!$D$13),'Braços de IP'!$E$13,IF(AND(AJ173&gt;='Braços de IP'!$B$14,AJ173&lt;='Braços de IP'!$D$14),'Braços de IP'!$E$14,"ERRO")))))))</f>
        <v>Longo II</v>
      </c>
      <c r="CX173" s="42"/>
      <c r="CY173" s="56" t="str">
        <f>IF($CX173="","",VLOOKUP($CX173,'Braços de IP'!$E$9:$I$15,2,0))</f>
        <v/>
      </c>
      <c r="CZ173" s="43" t="str">
        <f>IF($CX173="","",VLOOKUP($CX173,'Braços de IP'!$E$9:$I$15,5,0))</f>
        <v/>
      </c>
      <c r="DA173" s="56"/>
      <c r="DB173" s="56"/>
      <c r="DC173" s="56"/>
      <c r="DD173" s="56"/>
      <c r="DE173" s="56"/>
      <c r="DF173" s="56"/>
      <c r="DG173" s="44" t="e">
        <f t="shared" si="99"/>
        <v>#N/A</v>
      </c>
      <c r="DH173" s="45">
        <f t="shared" si="100"/>
        <v>200</v>
      </c>
      <c r="DI173" s="44" t="e">
        <f t="shared" si="101"/>
        <v>#N/A</v>
      </c>
      <c r="DJ173" s="46" t="e">
        <f t="shared" si="102"/>
        <v>#N/A</v>
      </c>
      <c r="DK173" s="47" t="s">
        <v>147</v>
      </c>
      <c r="DL173" s="48"/>
      <c r="DM173" s="49"/>
      <c r="DN173" s="23" t="s">
        <v>148</v>
      </c>
      <c r="DO173" s="23"/>
      <c r="DQ173" s="50" t="e">
        <f t="shared" si="103"/>
        <v>#VALUE!</v>
      </c>
    </row>
    <row r="174" spans="1:127" ht="15.75" hidden="1" customHeight="1" x14ac:dyDescent="0.3">
      <c r="B174" s="5"/>
      <c r="C174" s="5"/>
      <c r="D174" s="5"/>
      <c r="E174" s="22" t="s">
        <v>280</v>
      </c>
      <c r="F174" s="22" t="s">
        <v>137</v>
      </c>
      <c r="G174" s="23" t="s">
        <v>218</v>
      </c>
      <c r="H174" s="23">
        <v>-23.409604000000002</v>
      </c>
      <c r="I174" s="23">
        <v>-46.833066000000002</v>
      </c>
      <c r="J174" s="24" t="s">
        <v>156</v>
      </c>
      <c r="K174" s="25"/>
      <c r="L174" s="24" t="s">
        <v>219</v>
      </c>
      <c r="M174" s="24" t="s">
        <v>141</v>
      </c>
      <c r="N174" s="26">
        <v>200</v>
      </c>
      <c r="O174" s="27" t="s">
        <v>142</v>
      </c>
      <c r="P174" s="27" t="s">
        <v>143</v>
      </c>
      <c r="Q174" s="26">
        <f t="shared" si="80"/>
        <v>400</v>
      </c>
      <c r="R174" s="27">
        <v>4</v>
      </c>
      <c r="S174" s="28">
        <v>5</v>
      </c>
      <c r="T174" s="28">
        <v>11.5</v>
      </c>
      <c r="U174" s="23"/>
      <c r="V174" s="23"/>
      <c r="W174" s="23"/>
      <c r="X174" s="28">
        <v>1.5</v>
      </c>
      <c r="Y174" s="26"/>
      <c r="Z174" s="29"/>
      <c r="AA174" s="30"/>
      <c r="AB174" s="27"/>
      <c r="AC174" s="27"/>
      <c r="AD174" s="27" t="s">
        <v>144</v>
      </c>
      <c r="AE174" s="27" t="s">
        <v>145</v>
      </c>
      <c r="AF174" s="27">
        <v>26.5</v>
      </c>
      <c r="AG174" s="27">
        <v>7.6</v>
      </c>
      <c r="AH174" s="27">
        <v>1</v>
      </c>
      <c r="AI174" s="27">
        <v>0.6</v>
      </c>
      <c r="AJ174" s="27">
        <v>3.5</v>
      </c>
      <c r="AK174" s="27">
        <f t="shared" si="81"/>
        <v>2.9</v>
      </c>
      <c r="AL174" s="27" t="s">
        <v>143</v>
      </c>
      <c r="AM174" s="27" t="s">
        <v>143</v>
      </c>
      <c r="AN174" s="27"/>
      <c r="AO174" s="27">
        <f t="shared" si="82"/>
        <v>2</v>
      </c>
      <c r="AP174" s="27"/>
      <c r="AQ174" s="27"/>
      <c r="AR174" s="27"/>
      <c r="AS174" s="27"/>
      <c r="AT174" s="27"/>
      <c r="AU174" s="27"/>
      <c r="AV174" s="27">
        <f t="shared" si="83"/>
        <v>0</v>
      </c>
      <c r="AW174" s="27"/>
      <c r="AX174" s="28">
        <f>VLOOKUP(J174,ABNT5101!$I$3:$J$9,2)</f>
        <v>20</v>
      </c>
      <c r="AY174" s="28">
        <f>VLOOKUP(J174,ABNT5101!$I$3:$M$9,5)</f>
        <v>0.28000000000000003</v>
      </c>
      <c r="AZ174" s="28" t="str">
        <f>_xlfn.XLOOKUP(J174,ABNT5101!I:I,ABNT5101!L:L)</f>
        <v>-</v>
      </c>
      <c r="BA174" s="28">
        <f>_xlfn.XLOOKUP(J174,ABNT5101!$I:$I,ABNT5101!M:M)</f>
        <v>0.28000000000000003</v>
      </c>
      <c r="BB174" s="28" t="str">
        <f>_xlfn.XLOOKUP(J174,ABNT5101!$I:$I,ABNT5101!N:N)</f>
        <v>-</v>
      </c>
      <c r="BC174" s="28">
        <f>_xlfn.XLOOKUP(J174,ABNT5101!$I:$I,ABNT5101!O:O)</f>
        <v>14</v>
      </c>
      <c r="BD174" s="31" t="str">
        <f t="shared" si="84"/>
        <v>NÃO ATENDE</v>
      </c>
      <c r="BE174" s="32">
        <f t="shared" si="113"/>
        <v>-1</v>
      </c>
      <c r="BF174" s="32">
        <f t="shared" si="114"/>
        <v>-1</v>
      </c>
      <c r="BG174" s="32" t="str">
        <f t="shared" si="85"/>
        <v>-</v>
      </c>
      <c r="BH174" s="54"/>
      <c r="BI174" s="54"/>
      <c r="BJ174" s="34"/>
      <c r="BK174" s="34"/>
      <c r="BL174" s="35"/>
      <c r="BM174" s="34"/>
      <c r="BN174" s="31" t="str">
        <f t="shared" si="86"/>
        <v>NÃO ATENDE</v>
      </c>
      <c r="BO174" s="31" t="str">
        <f t="shared" si="115"/>
        <v>NÃO ATENDE</v>
      </c>
      <c r="BP174" s="31" t="str">
        <f t="shared" si="116"/>
        <v>NÃO ATENDE</v>
      </c>
      <c r="BQ174" s="31" t="str">
        <f t="shared" si="87"/>
        <v>ATENDE</v>
      </c>
      <c r="BR174" s="36" t="str">
        <f t="shared" si="88"/>
        <v>C2</v>
      </c>
      <c r="BS174" s="36" t="str">
        <f t="shared" si="89"/>
        <v>P3</v>
      </c>
      <c r="BT174" s="37">
        <f t="shared" si="90"/>
        <v>-1</v>
      </c>
      <c r="BU174" s="34"/>
      <c r="BV174" s="34"/>
      <c r="BW174" s="36">
        <f>IF(BS174="-","-",_xlfn.XLOOKUP(BS174,ABNT5101!$B$4:$B$9,ABNT5101!$C$4:$C$9))</f>
        <v>10</v>
      </c>
      <c r="BX174" s="36">
        <f>IF(BS174="-","-",_xlfn.XLOOKUP(BS174,ABNT5101!$B$4:$B$9,ABNT5101!$D$4:$D$9))</f>
        <v>2</v>
      </c>
      <c r="BY174" s="31" t="str">
        <f t="shared" si="91"/>
        <v>NÃO ATENDE</v>
      </c>
      <c r="BZ174" s="31" t="str">
        <f t="shared" si="92"/>
        <v>NÃO ATENDE</v>
      </c>
      <c r="CA174" s="31" t="str">
        <f t="shared" si="93"/>
        <v>NÃO ATENDE</v>
      </c>
      <c r="CB174" s="36" t="str">
        <f t="shared" si="117"/>
        <v>P3</v>
      </c>
      <c r="CC174" s="37">
        <f t="shared" si="94"/>
        <v>-1</v>
      </c>
      <c r="CD174" s="38"/>
      <c r="CE174" s="38"/>
      <c r="CF174" s="31">
        <f>IF(CB174="-","-",_xlfn.XLOOKUP(CB174,ABNT5101!$B$4:$B$9,ABNT5101!$C$4:$C$9))</f>
        <v>10</v>
      </c>
      <c r="CG174" s="36">
        <f>IF(CB174="-","-",_xlfn.XLOOKUP(CB174,ABNT5101!$B$4:$B$9,ABNT5101!$D$4:$D$9))</f>
        <v>2</v>
      </c>
      <c r="CH174" s="31" t="str">
        <f t="shared" si="95"/>
        <v>NÃO ATENDE</v>
      </c>
      <c r="CI174" s="31" t="str">
        <f t="shared" si="96"/>
        <v>NÃO ATENDE</v>
      </c>
      <c r="CJ174" s="31" t="str">
        <f t="shared" si="97"/>
        <v>NÃO ATENDE</v>
      </c>
      <c r="CK174" s="56" t="e">
        <f>_xlfn.XLOOKUP(CL174,'Banco de dados'!$B:$B,'Banco de dados'!$D:$D)</f>
        <v>#N/A</v>
      </c>
      <c r="CL174" s="55"/>
      <c r="CM174" s="56" t="e">
        <f>_xlfn.XLOOKUP(CL174,'Banco de dados'!$B:$B,'Banco de dados'!$E:$E)</f>
        <v>#N/A</v>
      </c>
      <c r="CN174" s="56"/>
      <c r="CO174" s="56" t="e">
        <f>IF(CN174="-","-",_xlfn.XLOOKUP(CN174,'Banco de dados'!$B:$B,'Banco de dados'!$E:$E))</f>
        <v>#N/A</v>
      </c>
      <c r="CP174" s="41">
        <f t="shared" si="98"/>
        <v>1</v>
      </c>
      <c r="CQ174" s="56" t="e">
        <f>_xlfn.XLOOKUP(CL174,'Banco de dados'!$B:$B,'Banco de dados'!$H:$H)</f>
        <v>#N/A</v>
      </c>
      <c r="CR174" s="56" t="e">
        <f t="array" aca="1" ref="CR174" ca="1">_xludf.xlookup(CN174,'Banco de dados'!$B:$B,'Banco de dados'!$H:$H)</f>
        <v>#NAME?</v>
      </c>
      <c r="CS174" s="58" t="e">
        <f t="array" aca="1" ref="CS174" ca="1">_xludf.xlookup(CL174,'Banco de dados'!$B:$B,'Banco de dados'!$F:$F)</f>
        <v>#NAME?</v>
      </c>
      <c r="CT174" s="56" t="e">
        <f t="array" aca="1" ref="CT174" ca="1">_xludf.xlookup(CN174,'Banco de dados'!$B:$B,'Banco de dados'!$F:$F)</f>
        <v>#NAME?</v>
      </c>
      <c r="CU174" s="42"/>
      <c r="CV174" s="42"/>
      <c r="CW174" s="56" t="str">
        <f>IF(AJ174=0.5,"Suporte",IF(AND(AJ174&gt;='Braços de IP'!$B$9,AJ174&lt;='Braços de IP'!$D$9),'Braços de IP'!$E$9,IF(AND(AJ174&gt;='Braços de IP'!$B$10,AJ174&lt;='Braços de IP'!$D$10),'Braços de IP'!$E$10,IF(AND(AJ174&gt;='Braços de IP'!$B$11,AJ174&lt;='Braços de IP'!$D$11),'Braços de IP'!$E$11,IF(AND(AJ174&gt;='Braços de IP'!$B$12,AJ174&lt;='Braços de IP'!$D$12),'Braços de IP'!$E$12,IF(AND(AJ174&gt;='Braços de IP'!$B$13,AJ174&lt;='Braços de IP'!$D$13),'Braços de IP'!$E$13,IF(AND(AJ174&gt;='Braços de IP'!$B$14,AJ174&lt;='Braços de IP'!$D$14),'Braços de IP'!$E$14,"ERRO")))))))</f>
        <v>Longo II</v>
      </c>
      <c r="CX174" s="42"/>
      <c r="CY174" s="56" t="str">
        <f>IF($CX174="","",VLOOKUP($CX174,'Braços de IP'!$E$9:$I$15,2,0))</f>
        <v/>
      </c>
      <c r="CZ174" s="43" t="str">
        <f>IF($CX174="","",VLOOKUP($CX174,'Braços de IP'!$E$9:$I$15,5,0))</f>
        <v/>
      </c>
      <c r="DA174" s="56"/>
      <c r="DB174" s="56"/>
      <c r="DC174" s="56"/>
      <c r="DD174" s="56"/>
      <c r="DE174" s="56"/>
      <c r="DF174" s="56"/>
      <c r="DG174" s="44" t="e">
        <f t="shared" si="99"/>
        <v>#N/A</v>
      </c>
      <c r="DH174" s="45">
        <f t="shared" si="100"/>
        <v>200</v>
      </c>
      <c r="DI174" s="44" t="e">
        <f t="shared" si="101"/>
        <v>#N/A</v>
      </c>
      <c r="DJ174" s="46" t="e">
        <f t="shared" si="102"/>
        <v>#N/A</v>
      </c>
      <c r="DK174" s="47" t="s">
        <v>147</v>
      </c>
      <c r="DL174" s="48"/>
      <c r="DM174" s="49"/>
      <c r="DN174" s="23" t="s">
        <v>148</v>
      </c>
      <c r="DO174" s="23"/>
      <c r="DQ174" s="50" t="e">
        <f t="shared" si="103"/>
        <v>#VALUE!</v>
      </c>
    </row>
    <row r="175" spans="1:127" ht="15.75" hidden="1" customHeight="1" x14ac:dyDescent="0.3">
      <c r="B175" s="5"/>
      <c r="C175" s="5"/>
      <c r="D175" s="5"/>
      <c r="E175" s="22" t="s">
        <v>280</v>
      </c>
      <c r="F175" s="22" t="s">
        <v>137</v>
      </c>
      <c r="G175" s="23" t="s">
        <v>218</v>
      </c>
      <c r="H175" s="23">
        <v>-23.409604000000002</v>
      </c>
      <c r="I175" s="23">
        <v>-46.833066000000002</v>
      </c>
      <c r="J175" s="24" t="s">
        <v>156</v>
      </c>
      <c r="K175" s="25"/>
      <c r="L175" s="24" t="s">
        <v>219</v>
      </c>
      <c r="M175" s="24" t="s">
        <v>141</v>
      </c>
      <c r="N175" s="26">
        <v>200</v>
      </c>
      <c r="O175" s="27" t="s">
        <v>142</v>
      </c>
      <c r="P175" s="27" t="s">
        <v>143</v>
      </c>
      <c r="Q175" s="26">
        <f t="shared" si="80"/>
        <v>400</v>
      </c>
      <c r="R175" s="27">
        <v>4</v>
      </c>
      <c r="S175" s="28">
        <v>5</v>
      </c>
      <c r="T175" s="28">
        <v>11.5</v>
      </c>
      <c r="U175" s="23"/>
      <c r="V175" s="23"/>
      <c r="W175" s="23"/>
      <c r="X175" s="28">
        <v>1.5</v>
      </c>
      <c r="Y175" s="26"/>
      <c r="Z175" s="29"/>
      <c r="AA175" s="30"/>
      <c r="AB175" s="27"/>
      <c r="AC175" s="27"/>
      <c r="AD175" s="27" t="s">
        <v>144</v>
      </c>
      <c r="AE175" s="27" t="s">
        <v>145</v>
      </c>
      <c r="AF175" s="27">
        <v>26.5</v>
      </c>
      <c r="AG175" s="27">
        <v>7.6</v>
      </c>
      <c r="AH175" s="27">
        <v>1</v>
      </c>
      <c r="AI175" s="27">
        <v>0.6</v>
      </c>
      <c r="AJ175" s="27">
        <v>3.5</v>
      </c>
      <c r="AK175" s="27">
        <f t="shared" si="81"/>
        <v>2.9</v>
      </c>
      <c r="AL175" s="27" t="s">
        <v>143</v>
      </c>
      <c r="AM175" s="27" t="s">
        <v>143</v>
      </c>
      <c r="AN175" s="27"/>
      <c r="AO175" s="27">
        <f t="shared" si="82"/>
        <v>2</v>
      </c>
      <c r="AP175" s="27"/>
      <c r="AQ175" s="27"/>
      <c r="AR175" s="27"/>
      <c r="AS175" s="27"/>
      <c r="AT175" s="27"/>
      <c r="AU175" s="27"/>
      <c r="AV175" s="27">
        <f t="shared" si="83"/>
        <v>0</v>
      </c>
      <c r="AW175" s="27"/>
      <c r="AX175" s="28">
        <f>VLOOKUP(J175,ABNT5101!$I$3:$J$9,2)</f>
        <v>20</v>
      </c>
      <c r="AY175" s="28">
        <f>VLOOKUP(J175,ABNT5101!$I$3:$M$9,5)</f>
        <v>0.28000000000000003</v>
      </c>
      <c r="AZ175" s="28" t="str">
        <f>_xlfn.XLOOKUP(J175,ABNT5101!I:I,ABNT5101!L:L)</f>
        <v>-</v>
      </c>
      <c r="BA175" s="28">
        <f>_xlfn.XLOOKUP(J175,ABNT5101!$I:$I,ABNT5101!M:M)</f>
        <v>0.28000000000000003</v>
      </c>
      <c r="BB175" s="28" t="str">
        <f>_xlfn.XLOOKUP(J175,ABNT5101!$I:$I,ABNT5101!N:N)</f>
        <v>-</v>
      </c>
      <c r="BC175" s="28">
        <f>_xlfn.XLOOKUP(J175,ABNT5101!$I:$I,ABNT5101!O:O)</f>
        <v>14</v>
      </c>
      <c r="BD175" s="31" t="str">
        <f t="shared" si="84"/>
        <v>NÃO ATENDE</v>
      </c>
      <c r="BE175" s="32">
        <f t="shared" si="113"/>
        <v>-1</v>
      </c>
      <c r="BF175" s="32">
        <f t="shared" si="114"/>
        <v>-1</v>
      </c>
      <c r="BG175" s="32" t="str">
        <f t="shared" si="85"/>
        <v>-</v>
      </c>
      <c r="BH175" s="54"/>
      <c r="BI175" s="54"/>
      <c r="BJ175" s="34"/>
      <c r="BK175" s="34"/>
      <c r="BL175" s="35"/>
      <c r="BM175" s="34"/>
      <c r="BN175" s="31" t="str">
        <f t="shared" si="86"/>
        <v>NÃO ATENDE</v>
      </c>
      <c r="BO175" s="31" t="str">
        <f t="shared" si="115"/>
        <v>NÃO ATENDE</v>
      </c>
      <c r="BP175" s="31" t="str">
        <f t="shared" si="116"/>
        <v>NÃO ATENDE</v>
      </c>
      <c r="BQ175" s="31" t="str">
        <f t="shared" si="87"/>
        <v>ATENDE</v>
      </c>
      <c r="BR175" s="36" t="str">
        <f t="shared" si="88"/>
        <v>C2</v>
      </c>
      <c r="BS175" s="36" t="str">
        <f t="shared" si="89"/>
        <v>P3</v>
      </c>
      <c r="BT175" s="37">
        <f t="shared" si="90"/>
        <v>-1</v>
      </c>
      <c r="BU175" s="34"/>
      <c r="BV175" s="34"/>
      <c r="BW175" s="36">
        <f>IF(BS175="-","-",_xlfn.XLOOKUP(BS175,ABNT5101!$B$4:$B$9,ABNT5101!$C$4:$C$9))</f>
        <v>10</v>
      </c>
      <c r="BX175" s="36">
        <f>IF(BS175="-","-",_xlfn.XLOOKUP(BS175,ABNT5101!$B$4:$B$9,ABNT5101!$D$4:$D$9))</f>
        <v>2</v>
      </c>
      <c r="BY175" s="31" t="str">
        <f t="shared" si="91"/>
        <v>NÃO ATENDE</v>
      </c>
      <c r="BZ175" s="31" t="str">
        <f t="shared" si="92"/>
        <v>NÃO ATENDE</v>
      </c>
      <c r="CA175" s="31" t="str">
        <f t="shared" si="93"/>
        <v>NÃO ATENDE</v>
      </c>
      <c r="CB175" s="36" t="str">
        <f t="shared" si="117"/>
        <v>P3</v>
      </c>
      <c r="CC175" s="37">
        <f t="shared" si="94"/>
        <v>-1</v>
      </c>
      <c r="CD175" s="38"/>
      <c r="CE175" s="38"/>
      <c r="CF175" s="31">
        <f>IF(CB175="-","-",_xlfn.XLOOKUP(CB175,ABNT5101!$B$4:$B$9,ABNT5101!$C$4:$C$9))</f>
        <v>10</v>
      </c>
      <c r="CG175" s="36">
        <f>IF(CB175="-","-",_xlfn.XLOOKUP(CB175,ABNT5101!$B$4:$B$9,ABNT5101!$D$4:$D$9))</f>
        <v>2</v>
      </c>
      <c r="CH175" s="31" t="str">
        <f t="shared" si="95"/>
        <v>NÃO ATENDE</v>
      </c>
      <c r="CI175" s="31" t="str">
        <f t="shared" si="96"/>
        <v>NÃO ATENDE</v>
      </c>
      <c r="CJ175" s="31" t="str">
        <f t="shared" si="97"/>
        <v>NÃO ATENDE</v>
      </c>
      <c r="CK175" s="56" t="e">
        <f>_xlfn.XLOOKUP(CL175,'Banco de dados'!$B:$B,'Banco de dados'!$D:$D)</f>
        <v>#N/A</v>
      </c>
      <c r="CL175" s="55"/>
      <c r="CM175" s="56" t="e">
        <f>_xlfn.XLOOKUP(CL175,'Banco de dados'!$B:$B,'Banco de dados'!$E:$E)</f>
        <v>#N/A</v>
      </c>
      <c r="CN175" s="56"/>
      <c r="CO175" s="56" t="e">
        <f>IF(CN175="-","-",_xlfn.XLOOKUP(CN175,'Banco de dados'!$B:$B,'Banco de dados'!$E:$E))</f>
        <v>#N/A</v>
      </c>
      <c r="CP175" s="41">
        <f t="shared" si="98"/>
        <v>1</v>
      </c>
      <c r="CQ175" s="56" t="e">
        <f>_xlfn.XLOOKUP(CL175,'Banco de dados'!$B:$B,'Banco de dados'!$H:$H)</f>
        <v>#N/A</v>
      </c>
      <c r="CR175" s="56" t="e">
        <f t="array" aca="1" ref="CR175" ca="1">_xludf.xlookup(CN175,'Banco de dados'!$B:$B,'Banco de dados'!$H:$H)</f>
        <v>#NAME?</v>
      </c>
      <c r="CS175" s="58" t="e">
        <f t="array" aca="1" ref="CS175" ca="1">_xludf.xlookup(CL175,'Banco de dados'!$B:$B,'Banco de dados'!$F:$F)</f>
        <v>#NAME?</v>
      </c>
      <c r="CT175" s="56" t="e">
        <f t="array" aca="1" ref="CT175" ca="1">_xludf.xlookup(CN175,'Banco de dados'!$B:$B,'Banco de dados'!$F:$F)</f>
        <v>#NAME?</v>
      </c>
      <c r="CU175" s="42"/>
      <c r="CV175" s="42"/>
      <c r="CW175" s="56" t="str">
        <f>IF(AJ175=0.5,"Suporte",IF(AND(AJ175&gt;='Braços de IP'!$B$9,AJ175&lt;='Braços de IP'!$D$9),'Braços de IP'!$E$9,IF(AND(AJ175&gt;='Braços de IP'!$B$10,AJ175&lt;='Braços de IP'!$D$10),'Braços de IP'!$E$10,IF(AND(AJ175&gt;='Braços de IP'!$B$11,AJ175&lt;='Braços de IP'!$D$11),'Braços de IP'!$E$11,IF(AND(AJ175&gt;='Braços de IP'!$B$12,AJ175&lt;='Braços de IP'!$D$12),'Braços de IP'!$E$12,IF(AND(AJ175&gt;='Braços de IP'!$B$13,AJ175&lt;='Braços de IP'!$D$13),'Braços de IP'!$E$13,IF(AND(AJ175&gt;='Braços de IP'!$B$14,AJ175&lt;='Braços de IP'!$D$14),'Braços de IP'!$E$14,"ERRO")))))))</f>
        <v>Longo II</v>
      </c>
      <c r="CX175" s="42"/>
      <c r="CY175" s="56" t="str">
        <f>IF($CX175="","",VLOOKUP($CX175,'Braços de IP'!$E$9:$I$15,2,0))</f>
        <v/>
      </c>
      <c r="CZ175" s="43" t="str">
        <f>IF($CX175="","",VLOOKUP($CX175,'Braços de IP'!$E$9:$I$15,5,0))</f>
        <v/>
      </c>
      <c r="DA175" s="56"/>
      <c r="DB175" s="56"/>
      <c r="DC175" s="56"/>
      <c r="DD175" s="56"/>
      <c r="DE175" s="56"/>
      <c r="DF175" s="56"/>
      <c r="DG175" s="44" t="e">
        <f t="shared" si="99"/>
        <v>#N/A</v>
      </c>
      <c r="DH175" s="45">
        <f t="shared" si="100"/>
        <v>200</v>
      </c>
      <c r="DI175" s="44" t="e">
        <f t="shared" si="101"/>
        <v>#N/A</v>
      </c>
      <c r="DJ175" s="46" t="e">
        <f t="shared" si="102"/>
        <v>#N/A</v>
      </c>
      <c r="DK175" s="47" t="s">
        <v>147</v>
      </c>
      <c r="DL175" s="48"/>
      <c r="DM175" s="49"/>
      <c r="DN175" s="23" t="s">
        <v>148</v>
      </c>
      <c r="DO175" s="23"/>
      <c r="DQ175" s="50" t="e">
        <f t="shared" si="103"/>
        <v>#VALUE!</v>
      </c>
    </row>
    <row r="176" spans="1:127" ht="15.75" hidden="1" customHeight="1" x14ac:dyDescent="0.3">
      <c r="B176" s="5"/>
      <c r="C176" s="5"/>
      <c r="D176" s="5"/>
      <c r="E176" s="22" t="s">
        <v>281</v>
      </c>
      <c r="F176" s="22" t="s">
        <v>150</v>
      </c>
      <c r="G176" s="23" t="str">
        <f>F176</f>
        <v>V</v>
      </c>
      <c r="H176" s="23">
        <v>-23.389912519999999</v>
      </c>
      <c r="I176" s="23">
        <v>-46.907042599999997</v>
      </c>
      <c r="J176" s="24" t="s">
        <v>139</v>
      </c>
      <c r="K176" s="25"/>
      <c r="L176" s="24" t="s">
        <v>152</v>
      </c>
      <c r="M176" s="24" t="s">
        <v>141</v>
      </c>
      <c r="N176" s="26">
        <v>58</v>
      </c>
      <c r="O176" s="27" t="s">
        <v>142</v>
      </c>
      <c r="P176" s="27" t="s">
        <v>143</v>
      </c>
      <c r="Q176" s="26">
        <f t="shared" si="80"/>
        <v>116</v>
      </c>
      <c r="R176" s="27">
        <v>1</v>
      </c>
      <c r="S176" s="28" t="s">
        <v>153</v>
      </c>
      <c r="T176" s="28">
        <v>4</v>
      </c>
      <c r="U176" s="29"/>
      <c r="V176" s="29"/>
      <c r="W176" s="29"/>
      <c r="X176" s="28" t="s">
        <v>153</v>
      </c>
      <c r="Y176" s="26"/>
      <c r="Z176" s="27"/>
      <c r="AA176" s="27"/>
      <c r="AB176" s="27"/>
      <c r="AC176" s="27"/>
      <c r="AD176" s="27" t="s">
        <v>144</v>
      </c>
      <c r="AE176" s="27" t="s">
        <v>145</v>
      </c>
      <c r="AF176" s="27">
        <v>26</v>
      </c>
      <c r="AG176" s="27">
        <v>6.6</v>
      </c>
      <c r="AH176" s="27">
        <v>1</v>
      </c>
      <c r="AI176" s="27">
        <v>1.5</v>
      </c>
      <c r="AJ176" s="27">
        <v>1.8</v>
      </c>
      <c r="AK176" s="27">
        <f t="shared" si="81"/>
        <v>0.30000000000000004</v>
      </c>
      <c r="AL176" s="27" t="s">
        <v>143</v>
      </c>
      <c r="AM176" s="27" t="s">
        <v>143</v>
      </c>
      <c r="AN176" s="27"/>
      <c r="AO176" s="27">
        <f t="shared" si="82"/>
        <v>2</v>
      </c>
      <c r="AP176" s="27"/>
      <c r="AQ176" s="27"/>
      <c r="AR176" s="27"/>
      <c r="AS176" s="27"/>
      <c r="AT176" s="27"/>
      <c r="AU176" s="27"/>
      <c r="AV176" s="27">
        <f t="shared" si="83"/>
        <v>0</v>
      </c>
      <c r="AW176" s="27"/>
      <c r="AX176" s="28">
        <f>VLOOKUP(J176,ABNT5101!$I$3:$J$9,2)</f>
        <v>7.5</v>
      </c>
      <c r="AY176" s="28">
        <f>VLOOKUP(J176,ABNT5101!$I$3:$M$9,5)</f>
        <v>0.18</v>
      </c>
      <c r="AZ176" s="28" t="str">
        <f>_xlfn.XLOOKUP(J176,ABNT5101!I:I,ABNT5101!L:L)</f>
        <v>-</v>
      </c>
      <c r="BA176" s="28">
        <f>_xlfn.XLOOKUP(J176,ABNT5101!$I:$I,ABNT5101!M:M)</f>
        <v>0.18</v>
      </c>
      <c r="BB176" s="28" t="str">
        <f>_xlfn.XLOOKUP(J176,ABNT5101!$I:$I,ABNT5101!N:N)</f>
        <v>-</v>
      </c>
      <c r="BC176" s="28">
        <f>_xlfn.XLOOKUP(J176,ABNT5101!$I:$I,ABNT5101!O:O)</f>
        <v>16</v>
      </c>
      <c r="BD176" s="31" t="str">
        <f t="shared" si="84"/>
        <v>NÃO ATENDE</v>
      </c>
      <c r="BE176" s="32">
        <f t="shared" ref="BE176:BE184" si="118">IF(BH176="-","-",BH176/AX176-1)</f>
        <v>-1</v>
      </c>
      <c r="BF176" s="32">
        <f t="shared" ref="BF176:BF184" si="119">IF(BI176="-","-",BI176/AY176-1)</f>
        <v>-1</v>
      </c>
      <c r="BG176" s="32" t="str">
        <f t="shared" si="85"/>
        <v>-</v>
      </c>
      <c r="BH176" s="34"/>
      <c r="BI176" s="34"/>
      <c r="BJ176" s="34"/>
      <c r="BK176" s="34"/>
      <c r="BL176" s="35"/>
      <c r="BM176" s="34"/>
      <c r="BN176" s="31" t="str">
        <f t="shared" si="86"/>
        <v>NÃO ATENDE</v>
      </c>
      <c r="BO176" s="31" t="str">
        <f t="shared" ref="BO176:BO184" si="120">IF(BH176="-","-",IF(BH176&gt;=AX176,"ATENDE",IF(BH176&gt;=0.99*AX176,"ATENDIMENTO LIMIAR","NÃO ATENDE")))</f>
        <v>NÃO ATENDE</v>
      </c>
      <c r="BP176" s="31" t="str">
        <f t="shared" ref="BP176:BP184" si="121">IF(BI176="-","-",IF(BI176&gt;=AY176,"ATENDE",IF(BI176&gt;=(AY176-0.02),"ATENDIMENTO LIMIAR","NÃO ATENDE")))</f>
        <v>NÃO ATENDE</v>
      </c>
      <c r="BQ176" s="31" t="str">
        <f t="shared" si="87"/>
        <v>ATENDE</v>
      </c>
      <c r="BR176" s="36" t="str">
        <f t="shared" si="88"/>
        <v>C5</v>
      </c>
      <c r="BS176" s="36" t="str">
        <f t="shared" si="89"/>
        <v>Sem Passeio</v>
      </c>
      <c r="BT176" s="37" t="e">
        <f t="shared" si="90"/>
        <v>#N/A</v>
      </c>
      <c r="BU176" s="34"/>
      <c r="BV176" s="34"/>
      <c r="BW176" s="36" t="e">
        <f>IF(BS176="-","-",_xlfn.XLOOKUP(BS176,ABNT5101!$B$4:$B$9,ABNT5101!$C$4:$C$9))</f>
        <v>#N/A</v>
      </c>
      <c r="BX176" s="36" t="e">
        <f>IF(BS176="-","-",_xlfn.XLOOKUP(BS176,ABNT5101!$B$4:$B$9,ABNT5101!$D$4:$D$9))</f>
        <v>#N/A</v>
      </c>
      <c r="BY176" s="31" t="e">
        <f t="shared" si="91"/>
        <v>#N/A</v>
      </c>
      <c r="BZ176" s="31" t="e">
        <f t="shared" si="92"/>
        <v>#N/A</v>
      </c>
      <c r="CA176" s="31" t="e">
        <f t="shared" si="93"/>
        <v>#N/A</v>
      </c>
      <c r="CB176" s="36" t="s">
        <v>143</v>
      </c>
      <c r="CC176" s="37" t="e">
        <f t="shared" si="94"/>
        <v>#VALUE!</v>
      </c>
      <c r="CD176" s="38"/>
      <c r="CE176" s="38"/>
      <c r="CF176" s="31" t="str">
        <f>IF(CB176="-","-",_xlfn.XLOOKUP(CB176,ABNT5101!$B$4:$B$9,ABNT5101!$C$4:$C$9))</f>
        <v>-</v>
      </c>
      <c r="CG176" s="36" t="str">
        <f>IF(CB176="-","-",_xlfn.XLOOKUP(CB176,ABNT5101!$B$4:$B$9,ABNT5101!$D$4:$D$9))</f>
        <v>-</v>
      </c>
      <c r="CH176" s="31" t="str">
        <f t="shared" si="95"/>
        <v>-</v>
      </c>
      <c r="CI176" s="31" t="str">
        <f t="shared" si="96"/>
        <v>-</v>
      </c>
      <c r="CJ176" s="31" t="str">
        <f t="shared" si="97"/>
        <v>-</v>
      </c>
      <c r="CK176" s="56" t="e">
        <f>_xlfn.XLOOKUP(CL176,'Banco de dados'!$B:$B,'Banco de dados'!$D:$D)</f>
        <v>#N/A</v>
      </c>
      <c r="CL176" s="57"/>
      <c r="CM176" s="56" t="e">
        <f>_xlfn.XLOOKUP(CL176,'Banco de dados'!$B:$B,'Banco de dados'!$E:$E)</f>
        <v>#N/A</v>
      </c>
      <c r="CN176" s="56"/>
      <c r="CO176" s="56" t="e">
        <f>IF(CN176="-","-",_xlfn.XLOOKUP(CN176,'Banco de dados'!$B:$B,'Banco de dados'!$E:$E))</f>
        <v>#N/A</v>
      </c>
      <c r="CP176" s="41">
        <f t="shared" si="98"/>
        <v>1</v>
      </c>
      <c r="CQ176" s="56" t="e">
        <f>_xlfn.XLOOKUP(CL176,'Banco de dados'!$B:$B,'Banco de dados'!$H:$H)</f>
        <v>#N/A</v>
      </c>
      <c r="CR176" s="56" t="e">
        <f t="array" aca="1" ref="CR176" ca="1">_xludf.xlookup(CN176,'Banco de dados'!$B:$B,'Banco de dados'!$H:$H)</f>
        <v>#NAME?</v>
      </c>
      <c r="CS176" s="58" t="e">
        <f t="array" aca="1" ref="CS176" ca="1">_xludf.xlookup(CL176,'Banco de dados'!$B:$B,'Banco de dados'!$F:$F)</f>
        <v>#NAME?</v>
      </c>
      <c r="CT176" s="56" t="e">
        <f t="array" aca="1" ref="CT176" ca="1">_xludf.xlookup(CN176,'Banco de dados'!$B:$B,'Banco de dados'!$F:$F)</f>
        <v>#NAME?</v>
      </c>
      <c r="CU176" s="42"/>
      <c r="CV176" s="42"/>
      <c r="CW176" s="56" t="str">
        <f>IF(AJ176=0.5,"Suporte",IF(AND(AJ176&gt;='Braços de IP'!$B$9,AJ176&lt;='Braços de IP'!$D$9),'Braços de IP'!$E$9,IF(AND(AJ176&gt;='Braços de IP'!$B$10,AJ176&lt;='Braços de IP'!$D$10),'Braços de IP'!$E$10,IF(AND(AJ176&gt;='Braços de IP'!$B$11,AJ176&lt;='Braços de IP'!$D$11),'Braços de IP'!$E$11,IF(AND(AJ176&gt;='Braços de IP'!$B$12,AJ176&lt;='Braços de IP'!$D$12),'Braços de IP'!$E$12,IF(AND(AJ176&gt;='Braços de IP'!$B$13,AJ176&lt;='Braços de IP'!$D$13),'Braços de IP'!$E$13,IF(AND(AJ176&gt;='Braços de IP'!$B$14,AJ176&lt;='Braços de IP'!$D$14),'Braços de IP'!$E$14,"ERRO")))))))</f>
        <v>Médio I</v>
      </c>
      <c r="CX176" s="42"/>
      <c r="CY176" s="56" t="str">
        <f>IF($CX176="","",VLOOKUP($CX176,'Braços de IP'!$E$9:$I$15,2,0))</f>
        <v/>
      </c>
      <c r="CZ176" s="43" t="str">
        <f>IF($CX176="","",VLOOKUP($CX176,'Braços de IP'!$E$9:$I$15,5,0))</f>
        <v/>
      </c>
      <c r="DA176" s="56"/>
      <c r="DB176" s="56"/>
      <c r="DC176" s="56"/>
      <c r="DD176" s="56"/>
      <c r="DE176" s="56"/>
      <c r="DF176" s="56"/>
      <c r="DG176" s="44" t="e">
        <f t="shared" si="99"/>
        <v>#N/A</v>
      </c>
      <c r="DH176" s="45">
        <f t="shared" si="100"/>
        <v>58</v>
      </c>
      <c r="DI176" s="44" t="e">
        <f t="shared" si="101"/>
        <v>#N/A</v>
      </c>
      <c r="DJ176" s="46" t="e">
        <f t="shared" si="102"/>
        <v>#N/A</v>
      </c>
      <c r="DK176" s="47" t="s">
        <v>147</v>
      </c>
      <c r="DL176" s="48"/>
      <c r="DM176" s="49"/>
      <c r="DN176" s="23" t="s">
        <v>148</v>
      </c>
      <c r="DO176" s="23"/>
      <c r="DQ176" s="50" t="e">
        <f t="shared" si="103"/>
        <v>#VALUE!</v>
      </c>
    </row>
    <row r="177" spans="2:127" ht="15.75" hidden="1" customHeight="1" x14ac:dyDescent="0.3">
      <c r="B177" s="5"/>
      <c r="C177" s="5"/>
      <c r="D177" s="5"/>
      <c r="E177" s="22" t="s">
        <v>281</v>
      </c>
      <c r="F177" s="22" t="s">
        <v>150</v>
      </c>
      <c r="G177" s="23" t="str">
        <f>F177</f>
        <v>V</v>
      </c>
      <c r="H177" s="23">
        <v>-23.389912519999999</v>
      </c>
      <c r="I177" s="23">
        <v>-46.907042599999997</v>
      </c>
      <c r="J177" s="24" t="s">
        <v>139</v>
      </c>
      <c r="K177" s="25"/>
      <c r="L177" s="24" t="s">
        <v>152</v>
      </c>
      <c r="M177" s="24" t="s">
        <v>141</v>
      </c>
      <c r="N177" s="26">
        <v>58</v>
      </c>
      <c r="O177" s="27" t="s">
        <v>142</v>
      </c>
      <c r="P177" s="27" t="s">
        <v>143</v>
      </c>
      <c r="Q177" s="26">
        <f t="shared" si="80"/>
        <v>116</v>
      </c>
      <c r="R177" s="27">
        <v>1</v>
      </c>
      <c r="S177" s="28" t="s">
        <v>153</v>
      </c>
      <c r="T177" s="28">
        <v>4</v>
      </c>
      <c r="U177" s="29"/>
      <c r="V177" s="29"/>
      <c r="W177" s="29"/>
      <c r="X177" s="28" t="s">
        <v>153</v>
      </c>
      <c r="Y177" s="26"/>
      <c r="Z177" s="27"/>
      <c r="AA177" s="27"/>
      <c r="AB177" s="27"/>
      <c r="AC177" s="27"/>
      <c r="AD177" s="27" t="s">
        <v>144</v>
      </c>
      <c r="AE177" s="27" t="s">
        <v>145</v>
      </c>
      <c r="AF177" s="27">
        <v>26</v>
      </c>
      <c r="AG177" s="27">
        <v>6.6</v>
      </c>
      <c r="AH177" s="27">
        <v>1</v>
      </c>
      <c r="AI177" s="27">
        <v>1.5</v>
      </c>
      <c r="AJ177" s="27">
        <v>1.8</v>
      </c>
      <c r="AK177" s="27">
        <f t="shared" si="81"/>
        <v>0.30000000000000004</v>
      </c>
      <c r="AL177" s="27" t="s">
        <v>143</v>
      </c>
      <c r="AM177" s="27" t="s">
        <v>143</v>
      </c>
      <c r="AN177" s="27"/>
      <c r="AO177" s="27">
        <f t="shared" si="82"/>
        <v>2</v>
      </c>
      <c r="AP177" s="27"/>
      <c r="AQ177" s="27"/>
      <c r="AR177" s="27"/>
      <c r="AS177" s="27"/>
      <c r="AT177" s="27"/>
      <c r="AU177" s="27"/>
      <c r="AV177" s="27">
        <f t="shared" si="83"/>
        <v>0</v>
      </c>
      <c r="AW177" s="27"/>
      <c r="AX177" s="28">
        <f>VLOOKUP(J177,ABNT5101!$I$3:$J$9,2)</f>
        <v>7.5</v>
      </c>
      <c r="AY177" s="28">
        <f>VLOOKUP(J177,ABNT5101!$I$3:$M$9,5)</f>
        <v>0.18</v>
      </c>
      <c r="AZ177" s="28" t="str">
        <f>_xlfn.XLOOKUP(J177,ABNT5101!I:I,ABNT5101!L:L)</f>
        <v>-</v>
      </c>
      <c r="BA177" s="28">
        <f>_xlfn.XLOOKUP(J177,ABNT5101!$I:$I,ABNT5101!M:M)</f>
        <v>0.18</v>
      </c>
      <c r="BB177" s="28" t="str">
        <f>_xlfn.XLOOKUP(J177,ABNT5101!$I:$I,ABNT5101!N:N)</f>
        <v>-</v>
      </c>
      <c r="BC177" s="28">
        <f>_xlfn.XLOOKUP(J177,ABNT5101!$I:$I,ABNT5101!O:O)</f>
        <v>16</v>
      </c>
      <c r="BD177" s="31" t="str">
        <f t="shared" si="84"/>
        <v>NÃO ATENDE</v>
      </c>
      <c r="BE177" s="32">
        <f t="shared" si="118"/>
        <v>-1</v>
      </c>
      <c r="BF177" s="32">
        <f t="shared" si="119"/>
        <v>-1</v>
      </c>
      <c r="BG177" s="32" t="str">
        <f t="shared" si="85"/>
        <v>-</v>
      </c>
      <c r="BH177" s="34"/>
      <c r="BI177" s="34"/>
      <c r="BJ177" s="34"/>
      <c r="BK177" s="34"/>
      <c r="BL177" s="35"/>
      <c r="BM177" s="34"/>
      <c r="BN177" s="31" t="str">
        <f t="shared" si="86"/>
        <v>NÃO ATENDE</v>
      </c>
      <c r="BO177" s="31" t="str">
        <f t="shared" si="120"/>
        <v>NÃO ATENDE</v>
      </c>
      <c r="BP177" s="31" t="str">
        <f t="shared" si="121"/>
        <v>NÃO ATENDE</v>
      </c>
      <c r="BQ177" s="31" t="str">
        <f t="shared" si="87"/>
        <v>ATENDE</v>
      </c>
      <c r="BR177" s="36" t="str">
        <f t="shared" si="88"/>
        <v>C5</v>
      </c>
      <c r="BS177" s="36" t="str">
        <f t="shared" si="89"/>
        <v>Sem Passeio</v>
      </c>
      <c r="BT177" s="37" t="e">
        <f t="shared" si="90"/>
        <v>#N/A</v>
      </c>
      <c r="BU177" s="34"/>
      <c r="BV177" s="34"/>
      <c r="BW177" s="36" t="e">
        <f>IF(BS177="-","-",_xlfn.XLOOKUP(BS177,ABNT5101!$B$4:$B$9,ABNT5101!$C$4:$C$9))</f>
        <v>#N/A</v>
      </c>
      <c r="BX177" s="36" t="e">
        <f>IF(BS177="-","-",_xlfn.XLOOKUP(BS177,ABNT5101!$B$4:$B$9,ABNT5101!$D$4:$D$9))</f>
        <v>#N/A</v>
      </c>
      <c r="BY177" s="31" t="e">
        <f t="shared" si="91"/>
        <v>#N/A</v>
      </c>
      <c r="BZ177" s="31" t="e">
        <f t="shared" si="92"/>
        <v>#N/A</v>
      </c>
      <c r="CA177" s="31" t="e">
        <f t="shared" si="93"/>
        <v>#N/A</v>
      </c>
      <c r="CB177" s="36" t="s">
        <v>143</v>
      </c>
      <c r="CC177" s="37" t="e">
        <f t="shared" si="94"/>
        <v>#VALUE!</v>
      </c>
      <c r="CD177" s="38"/>
      <c r="CE177" s="38"/>
      <c r="CF177" s="31" t="str">
        <f>IF(CB177="-","-",_xlfn.XLOOKUP(CB177,ABNT5101!$B$4:$B$9,ABNT5101!$C$4:$C$9))</f>
        <v>-</v>
      </c>
      <c r="CG177" s="36" t="str">
        <f>IF(CB177="-","-",_xlfn.XLOOKUP(CB177,ABNT5101!$B$4:$B$9,ABNT5101!$D$4:$D$9))</f>
        <v>-</v>
      </c>
      <c r="CH177" s="31" t="str">
        <f t="shared" si="95"/>
        <v>-</v>
      </c>
      <c r="CI177" s="31" t="str">
        <f t="shared" si="96"/>
        <v>-</v>
      </c>
      <c r="CJ177" s="31" t="str">
        <f t="shared" si="97"/>
        <v>-</v>
      </c>
      <c r="CK177" s="56" t="e">
        <f>_xlfn.XLOOKUP(CL177,'Banco de dados'!$B:$B,'Banco de dados'!$D:$D)</f>
        <v>#N/A</v>
      </c>
      <c r="CL177" s="57"/>
      <c r="CM177" s="56" t="e">
        <f>_xlfn.XLOOKUP(CL177,'Banco de dados'!$B:$B,'Banco de dados'!$E:$E)</f>
        <v>#N/A</v>
      </c>
      <c r="CN177" s="56"/>
      <c r="CO177" s="56" t="e">
        <f>IF(CN177="-","-",_xlfn.XLOOKUP(CN177,'Banco de dados'!$B:$B,'Banco de dados'!$E:$E))</f>
        <v>#N/A</v>
      </c>
      <c r="CP177" s="41">
        <f t="shared" si="98"/>
        <v>1</v>
      </c>
      <c r="CQ177" s="56" t="e">
        <f>_xlfn.XLOOKUP(CL177,'Banco de dados'!$B:$B,'Banco de dados'!$H:$H)</f>
        <v>#N/A</v>
      </c>
      <c r="CR177" s="56" t="e">
        <f t="array" aca="1" ref="CR177" ca="1">_xludf.xlookup(CN177,'Banco de dados'!$B:$B,'Banco de dados'!$H:$H)</f>
        <v>#NAME?</v>
      </c>
      <c r="CS177" s="58" t="e">
        <f t="array" aca="1" ref="CS177" ca="1">_xludf.xlookup(CL177,'Banco de dados'!$B:$B,'Banco de dados'!$F:$F)</f>
        <v>#NAME?</v>
      </c>
      <c r="CT177" s="56" t="e">
        <f t="array" aca="1" ref="CT177" ca="1">_xludf.xlookup(CN177,'Banco de dados'!$B:$B,'Banco de dados'!$F:$F)</f>
        <v>#NAME?</v>
      </c>
      <c r="CU177" s="42"/>
      <c r="CV177" s="42"/>
      <c r="CW177" s="56" t="str">
        <f>IF(AJ177=0.5,"Suporte",IF(AND(AJ177&gt;='Braços de IP'!$B$9,AJ177&lt;='Braços de IP'!$D$9),'Braços de IP'!$E$9,IF(AND(AJ177&gt;='Braços de IP'!$B$10,AJ177&lt;='Braços de IP'!$D$10),'Braços de IP'!$E$10,IF(AND(AJ177&gt;='Braços de IP'!$B$11,AJ177&lt;='Braços de IP'!$D$11),'Braços de IP'!$E$11,IF(AND(AJ177&gt;='Braços de IP'!$B$12,AJ177&lt;='Braços de IP'!$D$12),'Braços de IP'!$E$12,IF(AND(AJ177&gt;='Braços de IP'!$B$13,AJ177&lt;='Braços de IP'!$D$13),'Braços de IP'!$E$13,IF(AND(AJ177&gt;='Braços de IP'!$B$14,AJ177&lt;='Braços de IP'!$D$14),'Braços de IP'!$E$14,"ERRO")))))))</f>
        <v>Médio I</v>
      </c>
      <c r="CX177" s="42"/>
      <c r="CY177" s="56" t="str">
        <f>IF($CX177="","",VLOOKUP($CX177,'Braços de IP'!$E$9:$I$15,2,0))</f>
        <v/>
      </c>
      <c r="CZ177" s="43" t="str">
        <f>IF($CX177="","",VLOOKUP($CX177,'Braços de IP'!$E$9:$I$15,5,0))</f>
        <v/>
      </c>
      <c r="DA177" s="56"/>
      <c r="DB177" s="56"/>
      <c r="DC177" s="56"/>
      <c r="DD177" s="56"/>
      <c r="DE177" s="56"/>
      <c r="DF177" s="56"/>
      <c r="DG177" s="44" t="e">
        <f t="shared" si="99"/>
        <v>#N/A</v>
      </c>
      <c r="DH177" s="45">
        <f t="shared" si="100"/>
        <v>58</v>
      </c>
      <c r="DI177" s="44" t="e">
        <f t="shared" si="101"/>
        <v>#N/A</v>
      </c>
      <c r="DJ177" s="46" t="e">
        <f t="shared" si="102"/>
        <v>#N/A</v>
      </c>
      <c r="DK177" s="47" t="s">
        <v>147</v>
      </c>
      <c r="DL177" s="48"/>
      <c r="DM177" s="49"/>
      <c r="DN177" s="23" t="s">
        <v>148</v>
      </c>
      <c r="DO177" s="23"/>
      <c r="DQ177" s="50" t="e">
        <f t="shared" si="103"/>
        <v>#VALUE!</v>
      </c>
    </row>
    <row r="178" spans="2:127" ht="15.75" hidden="1" customHeight="1" x14ac:dyDescent="0.3">
      <c r="B178" s="5"/>
      <c r="C178" s="5"/>
      <c r="D178" s="5"/>
      <c r="E178" s="22" t="s">
        <v>281</v>
      </c>
      <c r="F178" s="22" t="s">
        <v>150</v>
      </c>
      <c r="G178" s="23" t="str">
        <f>F178</f>
        <v>V</v>
      </c>
      <c r="H178" s="23">
        <v>-23.389912519999999</v>
      </c>
      <c r="I178" s="23">
        <v>-46.907042599999997</v>
      </c>
      <c r="J178" s="24" t="s">
        <v>139</v>
      </c>
      <c r="K178" s="25"/>
      <c r="L178" s="24" t="s">
        <v>152</v>
      </c>
      <c r="M178" s="24" t="s">
        <v>141</v>
      </c>
      <c r="N178" s="26">
        <v>58</v>
      </c>
      <c r="O178" s="27" t="s">
        <v>142</v>
      </c>
      <c r="P178" s="27" t="s">
        <v>143</v>
      </c>
      <c r="Q178" s="26">
        <f t="shared" si="80"/>
        <v>116</v>
      </c>
      <c r="R178" s="27">
        <v>1</v>
      </c>
      <c r="S178" s="28" t="s">
        <v>153</v>
      </c>
      <c r="T178" s="28">
        <v>4</v>
      </c>
      <c r="U178" s="29"/>
      <c r="V178" s="29"/>
      <c r="W178" s="29"/>
      <c r="X178" s="28" t="s">
        <v>153</v>
      </c>
      <c r="Y178" s="26"/>
      <c r="Z178" s="27"/>
      <c r="AA178" s="27"/>
      <c r="AB178" s="27"/>
      <c r="AC178" s="27"/>
      <c r="AD178" s="27" t="s">
        <v>144</v>
      </c>
      <c r="AE178" s="27" t="s">
        <v>145</v>
      </c>
      <c r="AF178" s="27">
        <v>26</v>
      </c>
      <c r="AG178" s="27">
        <v>6.6</v>
      </c>
      <c r="AH178" s="27">
        <v>1</v>
      </c>
      <c r="AI178" s="27">
        <v>1.5</v>
      </c>
      <c r="AJ178" s="27">
        <v>1.8</v>
      </c>
      <c r="AK178" s="27">
        <f t="shared" si="81"/>
        <v>0.30000000000000004</v>
      </c>
      <c r="AL178" s="27" t="s">
        <v>143</v>
      </c>
      <c r="AM178" s="27" t="s">
        <v>143</v>
      </c>
      <c r="AN178" s="27"/>
      <c r="AO178" s="27">
        <f t="shared" si="82"/>
        <v>2</v>
      </c>
      <c r="AP178" s="27"/>
      <c r="AQ178" s="27"/>
      <c r="AR178" s="27"/>
      <c r="AS178" s="27"/>
      <c r="AT178" s="27"/>
      <c r="AU178" s="27"/>
      <c r="AV178" s="27">
        <f t="shared" si="83"/>
        <v>0</v>
      </c>
      <c r="AW178" s="27"/>
      <c r="AX178" s="28">
        <f>VLOOKUP(J178,ABNT5101!$I$3:$J$9,2)</f>
        <v>7.5</v>
      </c>
      <c r="AY178" s="28">
        <f>VLOOKUP(J178,ABNT5101!$I$3:$M$9,5)</f>
        <v>0.18</v>
      </c>
      <c r="AZ178" s="28" t="str">
        <f>_xlfn.XLOOKUP(J178,ABNT5101!I:I,ABNT5101!L:L)</f>
        <v>-</v>
      </c>
      <c r="BA178" s="28">
        <f>_xlfn.XLOOKUP(J178,ABNT5101!$I:$I,ABNT5101!M:M)</f>
        <v>0.18</v>
      </c>
      <c r="BB178" s="28" t="str">
        <f>_xlfn.XLOOKUP(J178,ABNT5101!$I:$I,ABNT5101!N:N)</f>
        <v>-</v>
      </c>
      <c r="BC178" s="28">
        <f>_xlfn.XLOOKUP(J178,ABNT5101!$I:$I,ABNT5101!O:O)</f>
        <v>16</v>
      </c>
      <c r="BD178" s="31" t="str">
        <f t="shared" si="84"/>
        <v>NÃO ATENDE</v>
      </c>
      <c r="BE178" s="32">
        <f t="shared" si="118"/>
        <v>-1</v>
      </c>
      <c r="BF178" s="32">
        <f t="shared" si="119"/>
        <v>-1</v>
      </c>
      <c r="BG178" s="32" t="str">
        <f t="shared" si="85"/>
        <v>-</v>
      </c>
      <c r="BH178" s="34"/>
      <c r="BI178" s="34"/>
      <c r="BJ178" s="34"/>
      <c r="BK178" s="34"/>
      <c r="BL178" s="35"/>
      <c r="BM178" s="34"/>
      <c r="BN178" s="31" t="str">
        <f t="shared" si="86"/>
        <v>NÃO ATENDE</v>
      </c>
      <c r="BO178" s="31" t="str">
        <f t="shared" si="120"/>
        <v>NÃO ATENDE</v>
      </c>
      <c r="BP178" s="31" t="str">
        <f t="shared" si="121"/>
        <v>NÃO ATENDE</v>
      </c>
      <c r="BQ178" s="31" t="str">
        <f t="shared" si="87"/>
        <v>ATENDE</v>
      </c>
      <c r="BR178" s="36" t="str">
        <f t="shared" si="88"/>
        <v>C5</v>
      </c>
      <c r="BS178" s="36" t="str">
        <f t="shared" si="89"/>
        <v>Sem Passeio</v>
      </c>
      <c r="BT178" s="37" t="e">
        <f t="shared" si="90"/>
        <v>#N/A</v>
      </c>
      <c r="BU178" s="34"/>
      <c r="BV178" s="34"/>
      <c r="BW178" s="36" t="e">
        <f>IF(BS178="-","-",_xlfn.XLOOKUP(BS178,ABNT5101!$B$4:$B$9,ABNT5101!$C$4:$C$9))</f>
        <v>#N/A</v>
      </c>
      <c r="BX178" s="36" t="e">
        <f>IF(BS178="-","-",_xlfn.XLOOKUP(BS178,ABNT5101!$B$4:$B$9,ABNT5101!$D$4:$D$9))</f>
        <v>#N/A</v>
      </c>
      <c r="BY178" s="31" t="e">
        <f t="shared" si="91"/>
        <v>#N/A</v>
      </c>
      <c r="BZ178" s="31" t="e">
        <f t="shared" si="92"/>
        <v>#N/A</v>
      </c>
      <c r="CA178" s="31" t="e">
        <f t="shared" si="93"/>
        <v>#N/A</v>
      </c>
      <c r="CB178" s="36" t="s">
        <v>143</v>
      </c>
      <c r="CC178" s="37" t="e">
        <f t="shared" si="94"/>
        <v>#VALUE!</v>
      </c>
      <c r="CD178" s="38"/>
      <c r="CE178" s="38"/>
      <c r="CF178" s="31" t="str">
        <f>IF(CB178="-","-",_xlfn.XLOOKUP(CB178,ABNT5101!$B$4:$B$9,ABNT5101!$C$4:$C$9))</f>
        <v>-</v>
      </c>
      <c r="CG178" s="36" t="str">
        <f>IF(CB178="-","-",_xlfn.XLOOKUP(CB178,ABNT5101!$B$4:$B$9,ABNT5101!$D$4:$D$9))</f>
        <v>-</v>
      </c>
      <c r="CH178" s="31" t="str">
        <f t="shared" si="95"/>
        <v>-</v>
      </c>
      <c r="CI178" s="31" t="str">
        <f t="shared" si="96"/>
        <v>-</v>
      </c>
      <c r="CJ178" s="31" t="str">
        <f t="shared" si="97"/>
        <v>-</v>
      </c>
      <c r="CK178" s="56" t="e">
        <f>_xlfn.XLOOKUP(CL178,'Banco de dados'!$B:$B,'Banco de dados'!$D:$D)</f>
        <v>#N/A</v>
      </c>
      <c r="CL178" s="57"/>
      <c r="CM178" s="56" t="e">
        <f>_xlfn.XLOOKUP(CL178,'Banco de dados'!$B:$B,'Banco de dados'!$E:$E)</f>
        <v>#N/A</v>
      </c>
      <c r="CN178" s="56"/>
      <c r="CO178" s="56" t="e">
        <f>IF(CN178="-","-",_xlfn.XLOOKUP(CN178,'Banco de dados'!$B:$B,'Banco de dados'!$E:$E))</f>
        <v>#N/A</v>
      </c>
      <c r="CP178" s="41">
        <f t="shared" si="98"/>
        <v>1</v>
      </c>
      <c r="CQ178" s="56" t="e">
        <f>_xlfn.XLOOKUP(CL178,'Banco de dados'!$B:$B,'Banco de dados'!$H:$H)</f>
        <v>#N/A</v>
      </c>
      <c r="CR178" s="56" t="e">
        <f t="array" aca="1" ref="CR178" ca="1">_xludf.xlookup(CN178,'Banco de dados'!$B:$B,'Banco de dados'!$H:$H)</f>
        <v>#NAME?</v>
      </c>
      <c r="CS178" s="58" t="e">
        <f t="array" aca="1" ref="CS178" ca="1">_xludf.xlookup(CL178,'Banco de dados'!$B:$B,'Banco de dados'!$F:$F)</f>
        <v>#NAME?</v>
      </c>
      <c r="CT178" s="56" t="e">
        <f t="array" aca="1" ref="CT178" ca="1">_xludf.xlookup(CN178,'Banco de dados'!$B:$B,'Banco de dados'!$F:$F)</f>
        <v>#NAME?</v>
      </c>
      <c r="CU178" s="42"/>
      <c r="CV178" s="42"/>
      <c r="CW178" s="56" t="str">
        <f>IF(AJ178=0.5,"Suporte",IF(AND(AJ178&gt;='Braços de IP'!$B$9,AJ178&lt;='Braços de IP'!$D$9),'Braços de IP'!$E$9,IF(AND(AJ178&gt;='Braços de IP'!$B$10,AJ178&lt;='Braços de IP'!$D$10),'Braços de IP'!$E$10,IF(AND(AJ178&gt;='Braços de IP'!$B$11,AJ178&lt;='Braços de IP'!$D$11),'Braços de IP'!$E$11,IF(AND(AJ178&gt;='Braços de IP'!$B$12,AJ178&lt;='Braços de IP'!$D$12),'Braços de IP'!$E$12,IF(AND(AJ178&gt;='Braços de IP'!$B$13,AJ178&lt;='Braços de IP'!$D$13),'Braços de IP'!$E$13,IF(AND(AJ178&gt;='Braços de IP'!$B$14,AJ178&lt;='Braços de IP'!$D$14),'Braços de IP'!$E$14,"ERRO")))))))</f>
        <v>Médio I</v>
      </c>
      <c r="CX178" s="42"/>
      <c r="CY178" s="56" t="str">
        <f>IF($CX178="","",VLOOKUP($CX178,'Braços de IP'!$E$9:$I$15,2,0))</f>
        <v/>
      </c>
      <c r="CZ178" s="43" t="str">
        <f>IF($CX178="","",VLOOKUP($CX178,'Braços de IP'!$E$9:$I$15,5,0))</f>
        <v/>
      </c>
      <c r="DA178" s="56"/>
      <c r="DB178" s="56"/>
      <c r="DC178" s="56"/>
      <c r="DD178" s="56"/>
      <c r="DE178" s="56"/>
      <c r="DF178" s="56"/>
      <c r="DG178" s="44" t="e">
        <f t="shared" si="99"/>
        <v>#N/A</v>
      </c>
      <c r="DH178" s="45">
        <f t="shared" si="100"/>
        <v>58</v>
      </c>
      <c r="DI178" s="44" t="e">
        <f t="shared" si="101"/>
        <v>#N/A</v>
      </c>
      <c r="DJ178" s="46" t="e">
        <f t="shared" si="102"/>
        <v>#N/A</v>
      </c>
      <c r="DK178" s="47" t="s">
        <v>147</v>
      </c>
      <c r="DL178" s="48"/>
      <c r="DM178" s="49"/>
      <c r="DN178" s="23" t="s">
        <v>148</v>
      </c>
      <c r="DO178" s="23"/>
      <c r="DQ178" s="50" t="e">
        <f t="shared" si="103"/>
        <v>#VALUE!</v>
      </c>
    </row>
    <row r="179" spans="2:127" ht="15.75" hidden="1" customHeight="1" x14ac:dyDescent="0.3">
      <c r="B179" s="5"/>
      <c r="C179" s="5"/>
      <c r="D179" s="5"/>
      <c r="E179" s="22" t="s">
        <v>282</v>
      </c>
      <c r="F179" s="22" t="s">
        <v>137</v>
      </c>
      <c r="G179" s="23" t="s">
        <v>283</v>
      </c>
      <c r="H179" s="23">
        <v>-23.406281</v>
      </c>
      <c r="I179" s="23">
        <v>-46.857411999999997</v>
      </c>
      <c r="J179" s="24" t="s">
        <v>160</v>
      </c>
      <c r="K179" s="25"/>
      <c r="L179" s="24" t="s">
        <v>157</v>
      </c>
      <c r="M179" s="24" t="s">
        <v>141</v>
      </c>
      <c r="N179" s="26">
        <v>60</v>
      </c>
      <c r="O179" s="27" t="s">
        <v>142</v>
      </c>
      <c r="P179" s="27" t="s">
        <v>143</v>
      </c>
      <c r="Q179" s="26">
        <f t="shared" si="80"/>
        <v>120</v>
      </c>
      <c r="R179" s="27">
        <v>1</v>
      </c>
      <c r="S179" s="28">
        <v>3.5</v>
      </c>
      <c r="T179" s="28">
        <v>7.5</v>
      </c>
      <c r="U179" s="29"/>
      <c r="V179" s="29"/>
      <c r="W179" s="29"/>
      <c r="X179" s="28">
        <v>3.2</v>
      </c>
      <c r="Y179" s="26"/>
      <c r="Z179" s="27"/>
      <c r="AA179" s="27"/>
      <c r="AB179" s="27"/>
      <c r="AC179" s="27"/>
      <c r="AD179" s="27" t="s">
        <v>144</v>
      </c>
      <c r="AE179" s="27" t="s">
        <v>145</v>
      </c>
      <c r="AF179" s="27">
        <v>33.4</v>
      </c>
      <c r="AG179" s="27">
        <v>7.45</v>
      </c>
      <c r="AH179" s="27">
        <v>1</v>
      </c>
      <c r="AI179" s="27">
        <v>0.3</v>
      </c>
      <c r="AJ179" s="27">
        <v>2.2999999999999998</v>
      </c>
      <c r="AK179" s="27">
        <f t="shared" si="81"/>
        <v>1.9999999999999998</v>
      </c>
      <c r="AL179" s="27" t="s">
        <v>143</v>
      </c>
      <c r="AM179" s="27" t="s">
        <v>143</v>
      </c>
      <c r="AN179" s="27"/>
      <c r="AO179" s="27">
        <f t="shared" si="82"/>
        <v>2</v>
      </c>
      <c r="AP179" s="27"/>
      <c r="AQ179" s="27"/>
      <c r="AR179" s="27"/>
      <c r="AS179" s="27"/>
      <c r="AT179" s="27"/>
      <c r="AU179" s="27"/>
      <c r="AV179" s="27">
        <f t="shared" si="83"/>
        <v>0</v>
      </c>
      <c r="AW179" s="27"/>
      <c r="AX179" s="28">
        <f>VLOOKUP(J179,ABNT5101!$I$3:$J$9,2)</f>
        <v>10</v>
      </c>
      <c r="AY179" s="28">
        <f>VLOOKUP(J179,ABNT5101!$I$3:$M$9,5)</f>
        <v>0.18</v>
      </c>
      <c r="AZ179" s="28" t="str">
        <f>_xlfn.XLOOKUP(J179,ABNT5101!I:I,ABNT5101!L:L)</f>
        <v>-</v>
      </c>
      <c r="BA179" s="28">
        <f>_xlfn.XLOOKUP(J179,ABNT5101!$I:$I,ABNT5101!M:M)</f>
        <v>0.18</v>
      </c>
      <c r="BB179" s="28" t="str">
        <f>_xlfn.XLOOKUP(J179,ABNT5101!$I:$I,ABNT5101!N:N)</f>
        <v>-</v>
      </c>
      <c r="BC179" s="28">
        <f>_xlfn.XLOOKUP(J179,ABNT5101!$I:$I,ABNT5101!O:O)</f>
        <v>16</v>
      </c>
      <c r="BD179" s="31" t="str">
        <f t="shared" si="84"/>
        <v>NÃO ATENDE</v>
      </c>
      <c r="BE179" s="32">
        <f t="shared" si="118"/>
        <v>-1</v>
      </c>
      <c r="BF179" s="32">
        <f t="shared" si="119"/>
        <v>-1</v>
      </c>
      <c r="BG179" s="32" t="str">
        <f t="shared" si="85"/>
        <v>-</v>
      </c>
      <c r="BH179" s="34"/>
      <c r="BI179" s="34"/>
      <c r="BJ179" s="34"/>
      <c r="BK179" s="34"/>
      <c r="BL179" s="35"/>
      <c r="BM179" s="34"/>
      <c r="BN179" s="31" t="str">
        <f t="shared" si="86"/>
        <v>NÃO ATENDE</v>
      </c>
      <c r="BO179" s="31" t="str">
        <f t="shared" si="120"/>
        <v>NÃO ATENDE</v>
      </c>
      <c r="BP179" s="31" t="str">
        <f t="shared" si="121"/>
        <v>NÃO ATENDE</v>
      </c>
      <c r="BQ179" s="31" t="str">
        <f t="shared" si="87"/>
        <v>ATENDE</v>
      </c>
      <c r="BR179" s="36" t="str">
        <f t="shared" si="88"/>
        <v>C4</v>
      </c>
      <c r="BS179" s="36" t="str">
        <f t="shared" si="89"/>
        <v>P5</v>
      </c>
      <c r="BT179" s="37">
        <f t="shared" si="90"/>
        <v>-1</v>
      </c>
      <c r="BU179" s="34"/>
      <c r="BV179" s="34"/>
      <c r="BW179" s="36">
        <f>IF(BS179="-","-",_xlfn.XLOOKUP(BS179,ABNT5101!$B$4:$B$9,ABNT5101!$C$4:$C$9))</f>
        <v>5</v>
      </c>
      <c r="BX179" s="36">
        <f>IF(BS179="-","-",_xlfn.XLOOKUP(BS179,ABNT5101!$B$4:$B$9,ABNT5101!$D$4:$D$9))</f>
        <v>1</v>
      </c>
      <c r="BY179" s="31" t="str">
        <f t="shared" si="91"/>
        <v>NÃO ATENDE</v>
      </c>
      <c r="BZ179" s="31" t="str">
        <f t="shared" si="92"/>
        <v>NÃO ATENDE</v>
      </c>
      <c r="CA179" s="31" t="str">
        <f t="shared" si="93"/>
        <v>NÃO ATENDE</v>
      </c>
      <c r="CB179" s="36" t="s">
        <v>143</v>
      </c>
      <c r="CC179" s="37" t="e">
        <f t="shared" si="94"/>
        <v>#VALUE!</v>
      </c>
      <c r="CD179" s="38"/>
      <c r="CE179" s="38"/>
      <c r="CF179" s="31" t="str">
        <f>IF(CB179="-","-",_xlfn.XLOOKUP(CB179,ABNT5101!$B$4:$B$9,ABNT5101!$C$4:$C$9))</f>
        <v>-</v>
      </c>
      <c r="CG179" s="36" t="str">
        <f>IF(CB179="-","-",_xlfn.XLOOKUP(CB179,ABNT5101!$B$4:$B$9,ABNT5101!$D$4:$D$9))</f>
        <v>-</v>
      </c>
      <c r="CH179" s="31" t="str">
        <f t="shared" si="95"/>
        <v>-</v>
      </c>
      <c r="CI179" s="31" t="str">
        <f t="shared" si="96"/>
        <v>-</v>
      </c>
      <c r="CJ179" s="31" t="str">
        <f t="shared" si="97"/>
        <v>-</v>
      </c>
      <c r="CK179" s="56" t="e">
        <f>_xlfn.XLOOKUP(CL179,'Banco de dados'!$B:$B,'Banco de dados'!$D:$D)</f>
        <v>#N/A</v>
      </c>
      <c r="CL179" s="42"/>
      <c r="CM179" s="56" t="e">
        <f>_xlfn.XLOOKUP(CL179,'Banco de dados'!$B:$B,'Banco de dados'!$E:$E)</f>
        <v>#N/A</v>
      </c>
      <c r="CN179" s="56"/>
      <c r="CO179" s="56" t="e">
        <f>IF(CN179="-","-",_xlfn.XLOOKUP(CN179,'Banco de dados'!$B:$B,'Banco de dados'!$E:$E))</f>
        <v>#N/A</v>
      </c>
      <c r="CP179" s="41">
        <f t="shared" si="98"/>
        <v>1</v>
      </c>
      <c r="CQ179" s="56" t="e">
        <f>_xlfn.XLOOKUP(CL179,'Banco de dados'!$B:$B,'Banco de dados'!$H:$H)</f>
        <v>#N/A</v>
      </c>
      <c r="CR179" s="56" t="e">
        <f t="array" aca="1" ref="CR179" ca="1">_xludf.xlookup(CN179,'Banco de dados'!$B:$B,'Banco de dados'!$H:$H)</f>
        <v>#NAME?</v>
      </c>
      <c r="CS179" s="58" t="e">
        <f t="array" aca="1" ref="CS179" ca="1">_xludf.xlookup(CL179,'Banco de dados'!$B:$B,'Banco de dados'!$F:$F)</f>
        <v>#NAME?</v>
      </c>
      <c r="CT179" s="56" t="e">
        <f t="array" aca="1" ref="CT179" ca="1">_xludf.xlookup(CN179,'Banco de dados'!$B:$B,'Banco de dados'!$F:$F)</f>
        <v>#NAME?</v>
      </c>
      <c r="CU179" s="42"/>
      <c r="CV179" s="42"/>
      <c r="CW179" s="56" t="str">
        <f>IF(AJ179=0.5,"Suporte",IF(AND(AJ179&gt;='Braços de IP'!$B$9,AJ179&lt;='Braços de IP'!$D$9),'Braços de IP'!$E$9,IF(AND(AJ179&gt;='Braços de IP'!$B$10,AJ179&lt;='Braços de IP'!$D$10),'Braços de IP'!$E$10,IF(AND(AJ179&gt;='Braços de IP'!$B$11,AJ179&lt;='Braços de IP'!$D$11),'Braços de IP'!$E$11,IF(AND(AJ179&gt;='Braços de IP'!$B$12,AJ179&lt;='Braços de IP'!$D$12),'Braços de IP'!$E$12,IF(AND(AJ179&gt;='Braços de IP'!$B$13,AJ179&lt;='Braços de IP'!$D$13),'Braços de IP'!$E$13,IF(AND(AJ179&gt;='Braços de IP'!$B$14,AJ179&lt;='Braços de IP'!$D$14),'Braços de IP'!$E$14,"ERRO")))))))</f>
        <v>Médio II</v>
      </c>
      <c r="CX179" s="42"/>
      <c r="CY179" s="56" t="str">
        <f>IF($CX179="","",VLOOKUP($CX179,'Braços de IP'!$E$9:$I$15,2,0))</f>
        <v/>
      </c>
      <c r="CZ179" s="43" t="str">
        <f>IF($CX179="","",VLOOKUP($CX179,'Braços de IP'!$E$9:$I$15,5,0))</f>
        <v/>
      </c>
      <c r="DA179" s="56"/>
      <c r="DB179" s="56"/>
      <c r="DC179" s="56"/>
      <c r="DD179" s="56"/>
      <c r="DE179" s="56"/>
      <c r="DF179" s="56"/>
      <c r="DG179" s="44" t="e">
        <f t="shared" si="99"/>
        <v>#N/A</v>
      </c>
      <c r="DH179" s="45">
        <f t="shared" si="100"/>
        <v>60</v>
      </c>
      <c r="DI179" s="44" t="e">
        <f t="shared" si="101"/>
        <v>#N/A</v>
      </c>
      <c r="DJ179" s="46" t="e">
        <f t="shared" si="102"/>
        <v>#N/A</v>
      </c>
      <c r="DK179" s="47" t="s">
        <v>147</v>
      </c>
      <c r="DL179" s="48"/>
      <c r="DM179" s="49"/>
      <c r="DN179" s="23" t="s">
        <v>148</v>
      </c>
      <c r="DO179" s="23"/>
      <c r="DQ179" s="50" t="e">
        <f t="shared" si="103"/>
        <v>#VALUE!</v>
      </c>
    </row>
    <row r="180" spans="2:127" ht="15.75" hidden="1" customHeight="1" x14ac:dyDescent="0.3">
      <c r="B180" s="5"/>
      <c r="C180" s="5"/>
      <c r="D180" s="5"/>
      <c r="E180" s="22" t="s">
        <v>282</v>
      </c>
      <c r="F180" s="22" t="s">
        <v>137</v>
      </c>
      <c r="G180" s="23" t="s">
        <v>283</v>
      </c>
      <c r="H180" s="23">
        <v>-23.406281</v>
      </c>
      <c r="I180" s="23">
        <v>-46.857411999999997</v>
      </c>
      <c r="J180" s="24" t="s">
        <v>160</v>
      </c>
      <c r="K180" s="25"/>
      <c r="L180" s="24" t="s">
        <v>157</v>
      </c>
      <c r="M180" s="24" t="s">
        <v>141</v>
      </c>
      <c r="N180" s="26">
        <v>60</v>
      </c>
      <c r="O180" s="27" t="s">
        <v>142</v>
      </c>
      <c r="P180" s="27" t="s">
        <v>143</v>
      </c>
      <c r="Q180" s="26">
        <f t="shared" si="80"/>
        <v>120</v>
      </c>
      <c r="R180" s="27">
        <v>1</v>
      </c>
      <c r="S180" s="28">
        <v>3.5</v>
      </c>
      <c r="T180" s="28">
        <v>7.5</v>
      </c>
      <c r="U180" s="29"/>
      <c r="V180" s="29"/>
      <c r="W180" s="29"/>
      <c r="X180" s="28">
        <v>3.2</v>
      </c>
      <c r="Y180" s="26"/>
      <c r="Z180" s="27"/>
      <c r="AA180" s="27"/>
      <c r="AB180" s="27"/>
      <c r="AC180" s="27"/>
      <c r="AD180" s="27" t="s">
        <v>144</v>
      </c>
      <c r="AE180" s="27" t="s">
        <v>145</v>
      </c>
      <c r="AF180" s="27">
        <v>33.4</v>
      </c>
      <c r="AG180" s="27">
        <v>7.45</v>
      </c>
      <c r="AH180" s="27">
        <v>1</v>
      </c>
      <c r="AI180" s="27">
        <v>0.3</v>
      </c>
      <c r="AJ180" s="27">
        <v>2.2999999999999998</v>
      </c>
      <c r="AK180" s="27">
        <f t="shared" si="81"/>
        <v>1.9999999999999998</v>
      </c>
      <c r="AL180" s="27" t="s">
        <v>143</v>
      </c>
      <c r="AM180" s="27" t="s">
        <v>143</v>
      </c>
      <c r="AN180" s="27"/>
      <c r="AO180" s="27">
        <f t="shared" si="82"/>
        <v>2</v>
      </c>
      <c r="AP180" s="27"/>
      <c r="AQ180" s="27"/>
      <c r="AR180" s="27"/>
      <c r="AS180" s="27"/>
      <c r="AT180" s="27"/>
      <c r="AU180" s="27"/>
      <c r="AV180" s="27">
        <f t="shared" si="83"/>
        <v>0</v>
      </c>
      <c r="AW180" s="27"/>
      <c r="AX180" s="28">
        <f>VLOOKUP(J180,ABNT5101!$I$3:$J$9,2)</f>
        <v>10</v>
      </c>
      <c r="AY180" s="28">
        <f>VLOOKUP(J180,ABNT5101!$I$3:$M$9,5)</f>
        <v>0.18</v>
      </c>
      <c r="AZ180" s="28" t="str">
        <f>_xlfn.XLOOKUP(J180,ABNT5101!I:I,ABNT5101!L:L)</f>
        <v>-</v>
      </c>
      <c r="BA180" s="28">
        <f>_xlfn.XLOOKUP(J180,ABNT5101!$I:$I,ABNT5101!M:M)</f>
        <v>0.18</v>
      </c>
      <c r="BB180" s="28" t="str">
        <f>_xlfn.XLOOKUP(J180,ABNT5101!$I:$I,ABNT5101!N:N)</f>
        <v>-</v>
      </c>
      <c r="BC180" s="28">
        <f>_xlfn.XLOOKUP(J180,ABNT5101!$I:$I,ABNT5101!O:O)</f>
        <v>16</v>
      </c>
      <c r="BD180" s="31" t="str">
        <f t="shared" si="84"/>
        <v>NÃO ATENDE</v>
      </c>
      <c r="BE180" s="32">
        <f t="shared" si="118"/>
        <v>-1</v>
      </c>
      <c r="BF180" s="32">
        <f t="shared" si="119"/>
        <v>-1</v>
      </c>
      <c r="BG180" s="32" t="str">
        <f t="shared" si="85"/>
        <v>-</v>
      </c>
      <c r="BH180" s="34"/>
      <c r="BI180" s="34"/>
      <c r="BJ180" s="34"/>
      <c r="BK180" s="34"/>
      <c r="BL180" s="35"/>
      <c r="BM180" s="34"/>
      <c r="BN180" s="31" t="str">
        <f t="shared" si="86"/>
        <v>NÃO ATENDE</v>
      </c>
      <c r="BO180" s="31" t="str">
        <f t="shared" si="120"/>
        <v>NÃO ATENDE</v>
      </c>
      <c r="BP180" s="31" t="str">
        <f t="shared" si="121"/>
        <v>NÃO ATENDE</v>
      </c>
      <c r="BQ180" s="31" t="str">
        <f t="shared" si="87"/>
        <v>ATENDE</v>
      </c>
      <c r="BR180" s="36" t="str">
        <f t="shared" si="88"/>
        <v>C4</v>
      </c>
      <c r="BS180" s="36" t="str">
        <f t="shared" si="89"/>
        <v>P5</v>
      </c>
      <c r="BT180" s="37">
        <f t="shared" si="90"/>
        <v>-1</v>
      </c>
      <c r="BU180" s="34"/>
      <c r="BV180" s="34"/>
      <c r="BW180" s="36">
        <f>IF(BS180="-","-",_xlfn.XLOOKUP(BS180,ABNT5101!$B$4:$B$9,ABNT5101!$C$4:$C$9))</f>
        <v>5</v>
      </c>
      <c r="BX180" s="36">
        <f>IF(BS180="-","-",_xlfn.XLOOKUP(BS180,ABNT5101!$B$4:$B$9,ABNT5101!$D$4:$D$9))</f>
        <v>1</v>
      </c>
      <c r="BY180" s="31" t="str">
        <f t="shared" si="91"/>
        <v>NÃO ATENDE</v>
      </c>
      <c r="BZ180" s="31" t="str">
        <f t="shared" si="92"/>
        <v>NÃO ATENDE</v>
      </c>
      <c r="CA180" s="31" t="str">
        <f t="shared" si="93"/>
        <v>NÃO ATENDE</v>
      </c>
      <c r="CB180" s="36" t="s">
        <v>143</v>
      </c>
      <c r="CC180" s="37" t="e">
        <f t="shared" si="94"/>
        <v>#VALUE!</v>
      </c>
      <c r="CD180" s="38"/>
      <c r="CE180" s="38"/>
      <c r="CF180" s="31" t="str">
        <f>IF(CB180="-","-",_xlfn.XLOOKUP(CB180,ABNT5101!$B$4:$B$9,ABNT5101!$C$4:$C$9))</f>
        <v>-</v>
      </c>
      <c r="CG180" s="36" t="str">
        <f>IF(CB180="-","-",_xlfn.XLOOKUP(CB180,ABNT5101!$B$4:$B$9,ABNT5101!$D$4:$D$9))</f>
        <v>-</v>
      </c>
      <c r="CH180" s="31" t="str">
        <f t="shared" si="95"/>
        <v>-</v>
      </c>
      <c r="CI180" s="31" t="str">
        <f t="shared" si="96"/>
        <v>-</v>
      </c>
      <c r="CJ180" s="31" t="str">
        <f t="shared" si="97"/>
        <v>-</v>
      </c>
      <c r="CK180" s="56" t="e">
        <f>_xlfn.XLOOKUP(CL180,'Banco de dados'!$B:$B,'Banco de dados'!$D:$D)</f>
        <v>#N/A</v>
      </c>
      <c r="CL180" s="42"/>
      <c r="CM180" s="56" t="e">
        <f>_xlfn.XLOOKUP(CL180,'Banco de dados'!$B:$B,'Banco de dados'!$E:$E)</f>
        <v>#N/A</v>
      </c>
      <c r="CN180" s="56"/>
      <c r="CO180" s="56" t="e">
        <f>IF(CN180="-","-",_xlfn.XLOOKUP(CN180,'Banco de dados'!$B:$B,'Banco de dados'!$E:$E))</f>
        <v>#N/A</v>
      </c>
      <c r="CP180" s="41">
        <f t="shared" si="98"/>
        <v>1</v>
      </c>
      <c r="CQ180" s="56" t="e">
        <f>_xlfn.XLOOKUP(CL180,'Banco de dados'!$B:$B,'Banco de dados'!$H:$H)</f>
        <v>#N/A</v>
      </c>
      <c r="CR180" s="56" t="e">
        <f t="array" aca="1" ref="CR180" ca="1">_xludf.xlookup(CN180,'Banco de dados'!$B:$B,'Banco de dados'!$H:$H)</f>
        <v>#NAME?</v>
      </c>
      <c r="CS180" s="58" t="e">
        <f t="array" aca="1" ref="CS180" ca="1">_xludf.xlookup(CL180,'Banco de dados'!$B:$B,'Banco de dados'!$F:$F)</f>
        <v>#NAME?</v>
      </c>
      <c r="CT180" s="56" t="e">
        <f t="array" aca="1" ref="CT180" ca="1">_xludf.xlookup(CN180,'Banco de dados'!$B:$B,'Banco de dados'!$F:$F)</f>
        <v>#NAME?</v>
      </c>
      <c r="CU180" s="42"/>
      <c r="CV180" s="42"/>
      <c r="CW180" s="56" t="str">
        <f>IF(AJ180=0.5,"Suporte",IF(AND(AJ180&gt;='Braços de IP'!$B$9,AJ180&lt;='Braços de IP'!$D$9),'Braços de IP'!$E$9,IF(AND(AJ180&gt;='Braços de IP'!$B$10,AJ180&lt;='Braços de IP'!$D$10),'Braços de IP'!$E$10,IF(AND(AJ180&gt;='Braços de IP'!$B$11,AJ180&lt;='Braços de IP'!$D$11),'Braços de IP'!$E$11,IF(AND(AJ180&gt;='Braços de IP'!$B$12,AJ180&lt;='Braços de IP'!$D$12),'Braços de IP'!$E$12,IF(AND(AJ180&gt;='Braços de IP'!$B$13,AJ180&lt;='Braços de IP'!$D$13),'Braços de IP'!$E$13,IF(AND(AJ180&gt;='Braços de IP'!$B$14,AJ180&lt;='Braços de IP'!$D$14),'Braços de IP'!$E$14,"ERRO")))))))</f>
        <v>Médio II</v>
      </c>
      <c r="CX180" s="42"/>
      <c r="CY180" s="56" t="str">
        <f>IF($CX180="","",VLOOKUP($CX180,'Braços de IP'!$E$9:$I$15,2,0))</f>
        <v/>
      </c>
      <c r="CZ180" s="43" t="str">
        <f>IF($CX180="","",VLOOKUP($CX180,'Braços de IP'!$E$9:$I$15,5,0))</f>
        <v/>
      </c>
      <c r="DA180" s="56"/>
      <c r="DB180" s="56"/>
      <c r="DC180" s="56"/>
      <c r="DD180" s="56"/>
      <c r="DE180" s="56"/>
      <c r="DF180" s="56"/>
      <c r="DG180" s="44" t="e">
        <f t="shared" si="99"/>
        <v>#N/A</v>
      </c>
      <c r="DH180" s="45">
        <f t="shared" si="100"/>
        <v>60</v>
      </c>
      <c r="DI180" s="44" t="e">
        <f t="shared" si="101"/>
        <v>#N/A</v>
      </c>
      <c r="DJ180" s="46" t="e">
        <f t="shared" si="102"/>
        <v>#N/A</v>
      </c>
      <c r="DK180" s="47" t="s">
        <v>147</v>
      </c>
      <c r="DL180" s="48"/>
      <c r="DM180" s="49"/>
      <c r="DN180" s="23" t="s">
        <v>148</v>
      </c>
      <c r="DO180" s="23"/>
      <c r="DQ180" s="50" t="e">
        <f t="shared" si="103"/>
        <v>#VALUE!</v>
      </c>
    </row>
    <row r="181" spans="2:127" ht="15.75" hidden="1" customHeight="1" x14ac:dyDescent="0.3">
      <c r="B181" s="5"/>
      <c r="C181" s="5"/>
      <c r="D181" s="5"/>
      <c r="E181" s="22" t="s">
        <v>282</v>
      </c>
      <c r="F181" s="22" t="s">
        <v>137</v>
      </c>
      <c r="G181" s="23" t="s">
        <v>283</v>
      </c>
      <c r="H181" s="23">
        <v>-23.406281</v>
      </c>
      <c r="I181" s="23">
        <v>-46.857411999999997</v>
      </c>
      <c r="J181" s="24" t="s">
        <v>160</v>
      </c>
      <c r="K181" s="25"/>
      <c r="L181" s="24" t="s">
        <v>157</v>
      </c>
      <c r="M181" s="24" t="s">
        <v>141</v>
      </c>
      <c r="N181" s="26">
        <v>60</v>
      </c>
      <c r="O181" s="27" t="s">
        <v>142</v>
      </c>
      <c r="P181" s="27" t="s">
        <v>143</v>
      </c>
      <c r="Q181" s="26">
        <f t="shared" si="80"/>
        <v>120</v>
      </c>
      <c r="R181" s="27">
        <v>1</v>
      </c>
      <c r="S181" s="28">
        <v>3.5</v>
      </c>
      <c r="T181" s="28">
        <v>7.5</v>
      </c>
      <c r="U181" s="29"/>
      <c r="V181" s="29"/>
      <c r="W181" s="29"/>
      <c r="X181" s="28">
        <v>3.2</v>
      </c>
      <c r="Y181" s="26"/>
      <c r="Z181" s="27"/>
      <c r="AA181" s="27"/>
      <c r="AB181" s="27"/>
      <c r="AC181" s="27"/>
      <c r="AD181" s="27" t="s">
        <v>144</v>
      </c>
      <c r="AE181" s="27" t="s">
        <v>145</v>
      </c>
      <c r="AF181" s="27">
        <v>33.4</v>
      </c>
      <c r="AG181" s="27">
        <v>7.45</v>
      </c>
      <c r="AH181" s="27">
        <v>1</v>
      </c>
      <c r="AI181" s="27">
        <v>0.3</v>
      </c>
      <c r="AJ181" s="27">
        <v>2.2999999999999998</v>
      </c>
      <c r="AK181" s="27">
        <f t="shared" si="81"/>
        <v>1.9999999999999998</v>
      </c>
      <c r="AL181" s="27" t="s">
        <v>143</v>
      </c>
      <c r="AM181" s="27" t="s">
        <v>143</v>
      </c>
      <c r="AN181" s="27"/>
      <c r="AO181" s="27">
        <f t="shared" si="82"/>
        <v>2</v>
      </c>
      <c r="AP181" s="27"/>
      <c r="AQ181" s="27"/>
      <c r="AR181" s="27"/>
      <c r="AS181" s="27"/>
      <c r="AT181" s="27"/>
      <c r="AU181" s="27"/>
      <c r="AV181" s="27">
        <f t="shared" si="83"/>
        <v>0</v>
      </c>
      <c r="AW181" s="27"/>
      <c r="AX181" s="28">
        <f>VLOOKUP(J181,ABNT5101!$I$3:$J$9,2)</f>
        <v>10</v>
      </c>
      <c r="AY181" s="28">
        <f>VLOOKUP(J181,ABNT5101!$I$3:$M$9,5)</f>
        <v>0.18</v>
      </c>
      <c r="AZ181" s="28" t="str">
        <f>_xlfn.XLOOKUP(J181,ABNT5101!I:I,ABNT5101!L:L)</f>
        <v>-</v>
      </c>
      <c r="BA181" s="28">
        <f>_xlfn.XLOOKUP(J181,ABNT5101!$I:$I,ABNT5101!M:M)</f>
        <v>0.18</v>
      </c>
      <c r="BB181" s="28" t="str">
        <f>_xlfn.XLOOKUP(J181,ABNT5101!$I:$I,ABNT5101!N:N)</f>
        <v>-</v>
      </c>
      <c r="BC181" s="28">
        <f>_xlfn.XLOOKUP(J181,ABNT5101!$I:$I,ABNT5101!O:O)</f>
        <v>16</v>
      </c>
      <c r="BD181" s="31" t="str">
        <f t="shared" si="84"/>
        <v>NÃO ATENDE</v>
      </c>
      <c r="BE181" s="32">
        <f t="shared" si="118"/>
        <v>-1</v>
      </c>
      <c r="BF181" s="32">
        <f t="shared" si="119"/>
        <v>-1</v>
      </c>
      <c r="BG181" s="32" t="str">
        <f t="shared" si="85"/>
        <v>-</v>
      </c>
      <c r="BH181" s="34"/>
      <c r="BI181" s="34"/>
      <c r="BJ181" s="34"/>
      <c r="BK181" s="34"/>
      <c r="BL181" s="35"/>
      <c r="BM181" s="34"/>
      <c r="BN181" s="31" t="str">
        <f t="shared" si="86"/>
        <v>NÃO ATENDE</v>
      </c>
      <c r="BO181" s="31" t="str">
        <f t="shared" si="120"/>
        <v>NÃO ATENDE</v>
      </c>
      <c r="BP181" s="31" t="str">
        <f t="shared" si="121"/>
        <v>NÃO ATENDE</v>
      </c>
      <c r="BQ181" s="31" t="str">
        <f t="shared" si="87"/>
        <v>ATENDE</v>
      </c>
      <c r="BR181" s="36" t="str">
        <f t="shared" si="88"/>
        <v>C4</v>
      </c>
      <c r="BS181" s="36" t="str">
        <f t="shared" si="89"/>
        <v>P5</v>
      </c>
      <c r="BT181" s="37">
        <f t="shared" si="90"/>
        <v>-1</v>
      </c>
      <c r="BU181" s="34"/>
      <c r="BV181" s="34"/>
      <c r="BW181" s="36">
        <f>IF(BS181="-","-",_xlfn.XLOOKUP(BS181,ABNT5101!$B$4:$B$9,ABNT5101!$C$4:$C$9))</f>
        <v>5</v>
      </c>
      <c r="BX181" s="36">
        <f>IF(BS181="-","-",_xlfn.XLOOKUP(BS181,ABNT5101!$B$4:$B$9,ABNT5101!$D$4:$D$9))</f>
        <v>1</v>
      </c>
      <c r="BY181" s="31" t="str">
        <f t="shared" si="91"/>
        <v>NÃO ATENDE</v>
      </c>
      <c r="BZ181" s="31" t="str">
        <f t="shared" si="92"/>
        <v>NÃO ATENDE</v>
      </c>
      <c r="CA181" s="31" t="str">
        <f t="shared" si="93"/>
        <v>NÃO ATENDE</v>
      </c>
      <c r="CB181" s="36" t="s">
        <v>143</v>
      </c>
      <c r="CC181" s="37" t="e">
        <f t="shared" si="94"/>
        <v>#VALUE!</v>
      </c>
      <c r="CD181" s="38"/>
      <c r="CE181" s="38"/>
      <c r="CF181" s="31" t="str">
        <f>IF(CB181="-","-",_xlfn.XLOOKUP(CB181,ABNT5101!$B$4:$B$9,ABNT5101!$C$4:$C$9))</f>
        <v>-</v>
      </c>
      <c r="CG181" s="36" t="str">
        <f>IF(CB181="-","-",_xlfn.XLOOKUP(CB181,ABNT5101!$B$4:$B$9,ABNT5101!$D$4:$D$9))</f>
        <v>-</v>
      </c>
      <c r="CH181" s="31" t="str">
        <f t="shared" si="95"/>
        <v>-</v>
      </c>
      <c r="CI181" s="31" t="str">
        <f t="shared" si="96"/>
        <v>-</v>
      </c>
      <c r="CJ181" s="31" t="str">
        <f t="shared" si="97"/>
        <v>-</v>
      </c>
      <c r="CK181" s="56" t="e">
        <f>_xlfn.XLOOKUP(CL181,'Banco de dados'!$B:$B,'Banco de dados'!$D:$D)</f>
        <v>#N/A</v>
      </c>
      <c r="CL181" s="42"/>
      <c r="CM181" s="56" t="e">
        <f>_xlfn.XLOOKUP(CL181,'Banco de dados'!$B:$B,'Banco de dados'!$E:$E)</f>
        <v>#N/A</v>
      </c>
      <c r="CN181" s="56"/>
      <c r="CO181" s="56" t="e">
        <f>IF(CN181="-","-",_xlfn.XLOOKUP(CN181,'Banco de dados'!$B:$B,'Banco de dados'!$E:$E))</f>
        <v>#N/A</v>
      </c>
      <c r="CP181" s="41">
        <f t="shared" si="98"/>
        <v>1</v>
      </c>
      <c r="CQ181" s="56" t="e">
        <f>_xlfn.XLOOKUP(CL181,'Banco de dados'!$B:$B,'Banco de dados'!$H:$H)</f>
        <v>#N/A</v>
      </c>
      <c r="CR181" s="56" t="e">
        <f t="array" aca="1" ref="CR181" ca="1">_xludf.xlookup(CN181,'Banco de dados'!$B:$B,'Banco de dados'!$H:$H)</f>
        <v>#NAME?</v>
      </c>
      <c r="CS181" s="58" t="e">
        <f t="array" aca="1" ref="CS181" ca="1">_xludf.xlookup(CL181,'Banco de dados'!$B:$B,'Banco de dados'!$F:$F)</f>
        <v>#NAME?</v>
      </c>
      <c r="CT181" s="56" t="e">
        <f t="array" aca="1" ref="CT181" ca="1">_xludf.xlookup(CN181,'Banco de dados'!$B:$B,'Banco de dados'!$F:$F)</f>
        <v>#NAME?</v>
      </c>
      <c r="CU181" s="42"/>
      <c r="CV181" s="42"/>
      <c r="CW181" s="56" t="str">
        <f>IF(AJ181=0.5,"Suporte",IF(AND(AJ181&gt;='Braços de IP'!$B$9,AJ181&lt;='Braços de IP'!$D$9),'Braços de IP'!$E$9,IF(AND(AJ181&gt;='Braços de IP'!$B$10,AJ181&lt;='Braços de IP'!$D$10),'Braços de IP'!$E$10,IF(AND(AJ181&gt;='Braços de IP'!$B$11,AJ181&lt;='Braços de IP'!$D$11),'Braços de IP'!$E$11,IF(AND(AJ181&gt;='Braços de IP'!$B$12,AJ181&lt;='Braços de IP'!$D$12),'Braços de IP'!$E$12,IF(AND(AJ181&gt;='Braços de IP'!$B$13,AJ181&lt;='Braços de IP'!$D$13),'Braços de IP'!$E$13,IF(AND(AJ181&gt;='Braços de IP'!$B$14,AJ181&lt;='Braços de IP'!$D$14),'Braços de IP'!$E$14,"ERRO")))))))</f>
        <v>Médio II</v>
      </c>
      <c r="CX181" s="42"/>
      <c r="CY181" s="56" t="str">
        <f>IF($CX181="","",VLOOKUP($CX181,'Braços de IP'!$E$9:$I$15,2,0))</f>
        <v/>
      </c>
      <c r="CZ181" s="43" t="str">
        <f>IF($CX181="","",VLOOKUP($CX181,'Braços de IP'!$E$9:$I$15,5,0))</f>
        <v/>
      </c>
      <c r="DA181" s="56"/>
      <c r="DB181" s="56"/>
      <c r="DC181" s="56"/>
      <c r="DD181" s="56"/>
      <c r="DE181" s="56"/>
      <c r="DF181" s="56"/>
      <c r="DG181" s="44" t="e">
        <f t="shared" si="99"/>
        <v>#N/A</v>
      </c>
      <c r="DH181" s="45">
        <f t="shared" si="100"/>
        <v>60</v>
      </c>
      <c r="DI181" s="44" t="e">
        <f t="shared" si="101"/>
        <v>#N/A</v>
      </c>
      <c r="DJ181" s="46" t="e">
        <f t="shared" si="102"/>
        <v>#N/A</v>
      </c>
      <c r="DK181" s="47" t="s">
        <v>147</v>
      </c>
      <c r="DL181" s="48"/>
      <c r="DM181" s="49"/>
      <c r="DN181" s="23" t="s">
        <v>148</v>
      </c>
      <c r="DO181" s="23"/>
      <c r="DP181" s="5"/>
      <c r="DQ181" s="50" t="e">
        <f t="shared" si="103"/>
        <v>#VALUE!</v>
      </c>
      <c r="DR181" s="5"/>
      <c r="DS181" s="5"/>
      <c r="DT181" s="5"/>
      <c r="DU181" s="5"/>
      <c r="DV181" s="5"/>
      <c r="DW181" s="5"/>
    </row>
    <row r="182" spans="2:127" ht="15.75" hidden="1" customHeight="1" x14ac:dyDescent="0.3">
      <c r="B182" s="5"/>
      <c r="C182" s="5"/>
      <c r="D182" s="5"/>
      <c r="E182" s="22" t="s">
        <v>284</v>
      </c>
      <c r="F182" s="22" t="s">
        <v>150</v>
      </c>
      <c r="G182" s="23" t="s">
        <v>285</v>
      </c>
      <c r="H182" s="23">
        <v>-23.329709000000001</v>
      </c>
      <c r="I182" s="23">
        <v>-46.912658</v>
      </c>
      <c r="J182" s="24" t="s">
        <v>139</v>
      </c>
      <c r="K182" s="25"/>
      <c r="L182" s="24" t="s">
        <v>152</v>
      </c>
      <c r="M182" s="24" t="s">
        <v>141</v>
      </c>
      <c r="N182" s="26">
        <v>60</v>
      </c>
      <c r="O182" s="27" t="s">
        <v>142</v>
      </c>
      <c r="P182" s="27" t="s">
        <v>143</v>
      </c>
      <c r="Q182" s="26">
        <f t="shared" si="80"/>
        <v>120</v>
      </c>
      <c r="R182" s="27">
        <v>1</v>
      </c>
      <c r="S182" s="28" t="s">
        <v>153</v>
      </c>
      <c r="T182" s="28">
        <v>3</v>
      </c>
      <c r="U182" s="29"/>
      <c r="V182" s="29"/>
      <c r="W182" s="29"/>
      <c r="X182" s="28" t="s">
        <v>153</v>
      </c>
      <c r="Y182" s="26"/>
      <c r="Z182" s="27"/>
      <c r="AA182" s="27"/>
      <c r="AB182" s="27"/>
      <c r="AC182" s="27"/>
      <c r="AD182" s="27" t="s">
        <v>144</v>
      </c>
      <c r="AE182" s="27" t="s">
        <v>145</v>
      </c>
      <c r="AF182" s="27">
        <v>20</v>
      </c>
      <c r="AG182" s="27">
        <v>6.4</v>
      </c>
      <c r="AH182" s="27">
        <v>1</v>
      </c>
      <c r="AI182" s="27">
        <v>1</v>
      </c>
      <c r="AJ182" s="27">
        <v>2.2999999999999998</v>
      </c>
      <c r="AK182" s="27">
        <f t="shared" si="81"/>
        <v>1.2999999999999998</v>
      </c>
      <c r="AL182" s="27" t="s">
        <v>143</v>
      </c>
      <c r="AM182" s="27" t="s">
        <v>143</v>
      </c>
      <c r="AN182" s="27"/>
      <c r="AO182" s="27">
        <f t="shared" si="82"/>
        <v>2</v>
      </c>
      <c r="AP182" s="27"/>
      <c r="AQ182" s="27"/>
      <c r="AR182" s="27"/>
      <c r="AS182" s="27"/>
      <c r="AT182" s="27"/>
      <c r="AU182" s="27"/>
      <c r="AV182" s="27">
        <f t="shared" si="83"/>
        <v>0</v>
      </c>
      <c r="AW182" s="27"/>
      <c r="AX182" s="28">
        <f>VLOOKUP(J182,ABNT5101!$I$3:$J$9,2)</f>
        <v>7.5</v>
      </c>
      <c r="AY182" s="28">
        <f>VLOOKUP(J182,ABNT5101!$I$3:$M$9,5)</f>
        <v>0.18</v>
      </c>
      <c r="AZ182" s="28" t="str">
        <f>_xlfn.XLOOKUP(J182,ABNT5101!I:I,ABNT5101!L:L)</f>
        <v>-</v>
      </c>
      <c r="BA182" s="28">
        <f>_xlfn.XLOOKUP(J182,ABNT5101!$I:$I,ABNT5101!M:M)</f>
        <v>0.18</v>
      </c>
      <c r="BB182" s="28" t="str">
        <f>_xlfn.XLOOKUP(J182,ABNT5101!$I:$I,ABNT5101!N:N)</f>
        <v>-</v>
      </c>
      <c r="BC182" s="28">
        <f>_xlfn.XLOOKUP(J182,ABNT5101!$I:$I,ABNT5101!O:O)</f>
        <v>16</v>
      </c>
      <c r="BD182" s="31" t="str">
        <f t="shared" si="84"/>
        <v>NÃO ATENDE</v>
      </c>
      <c r="BE182" s="32">
        <f t="shared" si="118"/>
        <v>-1</v>
      </c>
      <c r="BF182" s="32">
        <f t="shared" si="119"/>
        <v>-1</v>
      </c>
      <c r="BG182" s="32" t="str">
        <f t="shared" si="85"/>
        <v>-</v>
      </c>
      <c r="BH182" s="34"/>
      <c r="BI182" s="34"/>
      <c r="BJ182" s="34"/>
      <c r="BK182" s="34"/>
      <c r="BL182" s="35"/>
      <c r="BM182" s="34"/>
      <c r="BN182" s="31" t="str">
        <f t="shared" si="86"/>
        <v>NÃO ATENDE</v>
      </c>
      <c r="BO182" s="31" t="str">
        <f t="shared" si="120"/>
        <v>NÃO ATENDE</v>
      </c>
      <c r="BP182" s="31" t="str">
        <f t="shared" si="121"/>
        <v>NÃO ATENDE</v>
      </c>
      <c r="BQ182" s="31" t="str">
        <f t="shared" si="87"/>
        <v>ATENDE</v>
      </c>
      <c r="BR182" s="36" t="str">
        <f t="shared" si="88"/>
        <v>C5</v>
      </c>
      <c r="BS182" s="36" t="str">
        <f t="shared" si="89"/>
        <v>Sem Passeio</v>
      </c>
      <c r="BT182" s="37" t="e">
        <f t="shared" si="90"/>
        <v>#N/A</v>
      </c>
      <c r="BU182" s="34"/>
      <c r="BV182" s="34"/>
      <c r="BW182" s="36" t="e">
        <f>IF(BS182="-","-",_xlfn.XLOOKUP(BS182,ABNT5101!$B$4:$B$9,ABNT5101!$C$4:$C$9))</f>
        <v>#N/A</v>
      </c>
      <c r="BX182" s="36" t="e">
        <f>IF(BS182="-","-",_xlfn.XLOOKUP(BS182,ABNT5101!$B$4:$B$9,ABNT5101!$D$4:$D$9))</f>
        <v>#N/A</v>
      </c>
      <c r="BY182" s="31" t="e">
        <f t="shared" si="91"/>
        <v>#N/A</v>
      </c>
      <c r="BZ182" s="31" t="e">
        <f t="shared" si="92"/>
        <v>#N/A</v>
      </c>
      <c r="CA182" s="31" t="e">
        <f t="shared" si="93"/>
        <v>#N/A</v>
      </c>
      <c r="CB182" s="36" t="s">
        <v>143</v>
      </c>
      <c r="CC182" s="37" t="e">
        <f t="shared" si="94"/>
        <v>#VALUE!</v>
      </c>
      <c r="CD182" s="38"/>
      <c r="CE182" s="38"/>
      <c r="CF182" s="31" t="str">
        <f>IF(CB182="-","-",_xlfn.XLOOKUP(CB182,ABNT5101!$B$4:$B$9,ABNT5101!$C$4:$C$9))</f>
        <v>-</v>
      </c>
      <c r="CG182" s="36" t="str">
        <f>IF(CB182="-","-",_xlfn.XLOOKUP(CB182,ABNT5101!$B$4:$B$9,ABNT5101!$D$4:$D$9))</f>
        <v>-</v>
      </c>
      <c r="CH182" s="31" t="str">
        <f t="shared" si="95"/>
        <v>-</v>
      </c>
      <c r="CI182" s="31" t="str">
        <f t="shared" si="96"/>
        <v>-</v>
      </c>
      <c r="CJ182" s="31" t="str">
        <f t="shared" si="97"/>
        <v>-</v>
      </c>
      <c r="CK182" s="56" t="e">
        <f>_xlfn.XLOOKUP(CL182,'Banco de dados'!$B:$B,'Banco de dados'!$D:$D)</f>
        <v>#N/A</v>
      </c>
      <c r="CL182" s="42"/>
      <c r="CM182" s="56" t="e">
        <f>_xlfn.XLOOKUP(CL182,'Banco de dados'!$B:$B,'Banco de dados'!$E:$E)</f>
        <v>#N/A</v>
      </c>
      <c r="CN182" s="56"/>
      <c r="CO182" s="56" t="e">
        <f>IF(CN182="-","-",_xlfn.XLOOKUP(CN182,'Banco de dados'!$B:$B,'Banco de dados'!$E:$E))</f>
        <v>#N/A</v>
      </c>
      <c r="CP182" s="41">
        <f t="shared" si="98"/>
        <v>1</v>
      </c>
      <c r="CQ182" s="56" t="e">
        <f>_xlfn.XLOOKUP(CL182,'Banco de dados'!$B:$B,'Banco de dados'!$H:$H)</f>
        <v>#N/A</v>
      </c>
      <c r="CR182" s="56" t="e">
        <f t="array" aca="1" ref="CR182" ca="1">_xludf.xlookup(CN182,'Banco de dados'!$B:$B,'Banco de dados'!$H:$H)</f>
        <v>#NAME?</v>
      </c>
      <c r="CS182" s="58" t="e">
        <f t="array" aca="1" ref="CS182" ca="1">_xludf.xlookup(CL182,'Banco de dados'!$B:$B,'Banco de dados'!$F:$F)</f>
        <v>#NAME?</v>
      </c>
      <c r="CT182" s="56" t="e">
        <f t="array" aca="1" ref="CT182" ca="1">_xludf.xlookup(CN182,'Banco de dados'!$B:$B,'Banco de dados'!$F:$F)</f>
        <v>#NAME?</v>
      </c>
      <c r="CU182" s="42"/>
      <c r="CV182" s="42"/>
      <c r="CW182" s="56" t="str">
        <f>IF(AJ182=0.5,"Suporte",IF(AND(AJ182&gt;='Braços de IP'!$B$9,AJ182&lt;='Braços de IP'!$D$9),'Braços de IP'!$E$9,IF(AND(AJ182&gt;='Braços de IP'!$B$10,AJ182&lt;='Braços de IP'!$D$10),'Braços de IP'!$E$10,IF(AND(AJ182&gt;='Braços de IP'!$B$11,AJ182&lt;='Braços de IP'!$D$11),'Braços de IP'!$E$11,IF(AND(AJ182&gt;='Braços de IP'!$B$12,AJ182&lt;='Braços de IP'!$D$12),'Braços de IP'!$E$12,IF(AND(AJ182&gt;='Braços de IP'!$B$13,AJ182&lt;='Braços de IP'!$D$13),'Braços de IP'!$E$13,IF(AND(AJ182&gt;='Braços de IP'!$B$14,AJ182&lt;='Braços de IP'!$D$14),'Braços de IP'!$E$14,"ERRO")))))))</f>
        <v>Médio II</v>
      </c>
      <c r="CX182" s="42"/>
      <c r="CY182" s="56" t="str">
        <f>IF($CX182="","",VLOOKUP($CX182,'Braços de IP'!$E$9:$I$15,2,0))</f>
        <v/>
      </c>
      <c r="CZ182" s="43" t="str">
        <f>IF($CX182="","",VLOOKUP($CX182,'Braços de IP'!$E$9:$I$15,5,0))</f>
        <v/>
      </c>
      <c r="DA182" s="56"/>
      <c r="DB182" s="56"/>
      <c r="DC182" s="56"/>
      <c r="DD182" s="56"/>
      <c r="DE182" s="56"/>
      <c r="DF182" s="56"/>
      <c r="DG182" s="44" t="e">
        <f t="shared" si="99"/>
        <v>#N/A</v>
      </c>
      <c r="DH182" s="45">
        <f t="shared" si="100"/>
        <v>60</v>
      </c>
      <c r="DI182" s="44" t="e">
        <f t="shared" si="101"/>
        <v>#N/A</v>
      </c>
      <c r="DJ182" s="46" t="e">
        <f t="shared" si="102"/>
        <v>#N/A</v>
      </c>
      <c r="DK182" s="47" t="s">
        <v>147</v>
      </c>
      <c r="DL182" s="48"/>
      <c r="DM182" s="49"/>
      <c r="DN182" s="23" t="s">
        <v>148</v>
      </c>
      <c r="DO182" s="23"/>
      <c r="DP182" s="5"/>
      <c r="DQ182" s="50" t="e">
        <f t="shared" si="103"/>
        <v>#VALUE!</v>
      </c>
      <c r="DR182" s="5"/>
      <c r="DS182" s="5"/>
      <c r="DT182" s="5"/>
      <c r="DU182" s="5"/>
      <c r="DV182" s="5"/>
      <c r="DW182" s="5"/>
    </row>
    <row r="183" spans="2:127" ht="15.75" hidden="1" customHeight="1" x14ac:dyDescent="0.3">
      <c r="B183" s="5"/>
      <c r="C183" s="5"/>
      <c r="D183" s="5"/>
      <c r="E183" s="22" t="s">
        <v>284</v>
      </c>
      <c r="F183" s="22" t="s">
        <v>150</v>
      </c>
      <c r="G183" s="23" t="s">
        <v>285</v>
      </c>
      <c r="H183" s="23">
        <v>-23.329709000000001</v>
      </c>
      <c r="I183" s="23">
        <v>-46.912658</v>
      </c>
      <c r="J183" s="24" t="s">
        <v>139</v>
      </c>
      <c r="K183" s="25"/>
      <c r="L183" s="24" t="s">
        <v>152</v>
      </c>
      <c r="M183" s="24" t="s">
        <v>141</v>
      </c>
      <c r="N183" s="26">
        <v>60</v>
      </c>
      <c r="O183" s="27" t="s">
        <v>142</v>
      </c>
      <c r="P183" s="27" t="s">
        <v>143</v>
      </c>
      <c r="Q183" s="26">
        <f t="shared" si="80"/>
        <v>120</v>
      </c>
      <c r="R183" s="27">
        <v>1</v>
      </c>
      <c r="S183" s="28" t="s">
        <v>153</v>
      </c>
      <c r="T183" s="28">
        <v>3</v>
      </c>
      <c r="U183" s="29"/>
      <c r="V183" s="29"/>
      <c r="W183" s="29"/>
      <c r="X183" s="28" t="s">
        <v>153</v>
      </c>
      <c r="Y183" s="26"/>
      <c r="Z183" s="27"/>
      <c r="AA183" s="27"/>
      <c r="AB183" s="27"/>
      <c r="AC183" s="27"/>
      <c r="AD183" s="27" t="s">
        <v>144</v>
      </c>
      <c r="AE183" s="27" t="s">
        <v>145</v>
      </c>
      <c r="AF183" s="27">
        <v>20</v>
      </c>
      <c r="AG183" s="27">
        <v>6.4</v>
      </c>
      <c r="AH183" s="27">
        <v>1</v>
      </c>
      <c r="AI183" s="27">
        <v>1</v>
      </c>
      <c r="AJ183" s="27">
        <v>2.2999999999999998</v>
      </c>
      <c r="AK183" s="27">
        <f t="shared" si="81"/>
        <v>1.2999999999999998</v>
      </c>
      <c r="AL183" s="27" t="s">
        <v>143</v>
      </c>
      <c r="AM183" s="27" t="s">
        <v>143</v>
      </c>
      <c r="AN183" s="27"/>
      <c r="AO183" s="27">
        <f t="shared" si="82"/>
        <v>2</v>
      </c>
      <c r="AP183" s="27"/>
      <c r="AQ183" s="27"/>
      <c r="AR183" s="27"/>
      <c r="AS183" s="27"/>
      <c r="AT183" s="27"/>
      <c r="AU183" s="27"/>
      <c r="AV183" s="27">
        <f t="shared" si="83"/>
        <v>0</v>
      </c>
      <c r="AW183" s="27"/>
      <c r="AX183" s="28">
        <f>VLOOKUP(J183,ABNT5101!$I$3:$J$9,2)</f>
        <v>7.5</v>
      </c>
      <c r="AY183" s="28">
        <f>VLOOKUP(J183,ABNT5101!$I$3:$M$9,5)</f>
        <v>0.18</v>
      </c>
      <c r="AZ183" s="28" t="str">
        <f>_xlfn.XLOOKUP(J183,ABNT5101!I:I,ABNT5101!L:L)</f>
        <v>-</v>
      </c>
      <c r="BA183" s="28">
        <f>_xlfn.XLOOKUP(J183,ABNT5101!$I:$I,ABNT5101!M:M)</f>
        <v>0.18</v>
      </c>
      <c r="BB183" s="28" t="str">
        <f>_xlfn.XLOOKUP(J183,ABNT5101!$I:$I,ABNT5101!N:N)</f>
        <v>-</v>
      </c>
      <c r="BC183" s="28">
        <f>_xlfn.XLOOKUP(J183,ABNT5101!$I:$I,ABNT5101!O:O)</f>
        <v>16</v>
      </c>
      <c r="BD183" s="31" t="str">
        <f t="shared" si="84"/>
        <v>NÃO ATENDE</v>
      </c>
      <c r="BE183" s="32">
        <f t="shared" si="118"/>
        <v>-1</v>
      </c>
      <c r="BF183" s="32">
        <f t="shared" si="119"/>
        <v>-1</v>
      </c>
      <c r="BG183" s="32" t="str">
        <f t="shared" si="85"/>
        <v>-</v>
      </c>
      <c r="BH183" s="34"/>
      <c r="BI183" s="34"/>
      <c r="BJ183" s="34"/>
      <c r="BK183" s="34"/>
      <c r="BL183" s="35"/>
      <c r="BM183" s="34"/>
      <c r="BN183" s="31" t="str">
        <f t="shared" si="86"/>
        <v>NÃO ATENDE</v>
      </c>
      <c r="BO183" s="31" t="str">
        <f t="shared" si="120"/>
        <v>NÃO ATENDE</v>
      </c>
      <c r="BP183" s="31" t="str">
        <f t="shared" si="121"/>
        <v>NÃO ATENDE</v>
      </c>
      <c r="BQ183" s="31" t="str">
        <f t="shared" si="87"/>
        <v>ATENDE</v>
      </c>
      <c r="BR183" s="36" t="str">
        <f t="shared" si="88"/>
        <v>C5</v>
      </c>
      <c r="BS183" s="36" t="str">
        <f t="shared" si="89"/>
        <v>Sem Passeio</v>
      </c>
      <c r="BT183" s="37" t="e">
        <f t="shared" si="90"/>
        <v>#N/A</v>
      </c>
      <c r="BU183" s="34"/>
      <c r="BV183" s="34"/>
      <c r="BW183" s="36" t="e">
        <f>IF(BS183="-","-",_xlfn.XLOOKUP(BS183,ABNT5101!$B$4:$B$9,ABNT5101!$C$4:$C$9))</f>
        <v>#N/A</v>
      </c>
      <c r="BX183" s="36" t="e">
        <f>IF(BS183="-","-",_xlfn.XLOOKUP(BS183,ABNT5101!$B$4:$B$9,ABNT5101!$D$4:$D$9))</f>
        <v>#N/A</v>
      </c>
      <c r="BY183" s="31" t="e">
        <f t="shared" si="91"/>
        <v>#N/A</v>
      </c>
      <c r="BZ183" s="31" t="e">
        <f t="shared" si="92"/>
        <v>#N/A</v>
      </c>
      <c r="CA183" s="31" t="e">
        <f t="shared" si="93"/>
        <v>#N/A</v>
      </c>
      <c r="CB183" s="36" t="s">
        <v>143</v>
      </c>
      <c r="CC183" s="37" t="e">
        <f t="shared" si="94"/>
        <v>#VALUE!</v>
      </c>
      <c r="CD183" s="38"/>
      <c r="CE183" s="38"/>
      <c r="CF183" s="31" t="str">
        <f>IF(CB183="-","-",_xlfn.XLOOKUP(CB183,ABNT5101!$B$4:$B$9,ABNT5101!$C$4:$C$9))</f>
        <v>-</v>
      </c>
      <c r="CG183" s="36" t="str">
        <f>IF(CB183="-","-",_xlfn.XLOOKUP(CB183,ABNT5101!$B$4:$B$9,ABNT5101!$D$4:$D$9))</f>
        <v>-</v>
      </c>
      <c r="CH183" s="31" t="str">
        <f t="shared" si="95"/>
        <v>-</v>
      </c>
      <c r="CI183" s="31" t="str">
        <f t="shared" si="96"/>
        <v>-</v>
      </c>
      <c r="CJ183" s="31" t="str">
        <f t="shared" si="97"/>
        <v>-</v>
      </c>
      <c r="CK183" s="56" t="e">
        <f>_xlfn.XLOOKUP(CL183,'Banco de dados'!$B:$B,'Banco de dados'!$D:$D)</f>
        <v>#N/A</v>
      </c>
      <c r="CL183" s="42"/>
      <c r="CM183" s="56" t="e">
        <f>_xlfn.XLOOKUP(CL183,'Banco de dados'!$B:$B,'Banco de dados'!$E:$E)</f>
        <v>#N/A</v>
      </c>
      <c r="CN183" s="56"/>
      <c r="CO183" s="56" t="e">
        <f>IF(CN183="-","-",_xlfn.XLOOKUP(CN183,'Banco de dados'!$B:$B,'Banco de dados'!$E:$E))</f>
        <v>#N/A</v>
      </c>
      <c r="CP183" s="41">
        <f t="shared" si="98"/>
        <v>1</v>
      </c>
      <c r="CQ183" s="56" t="e">
        <f>_xlfn.XLOOKUP(CL183,'Banco de dados'!$B:$B,'Banco de dados'!$H:$H)</f>
        <v>#N/A</v>
      </c>
      <c r="CR183" s="56" t="e">
        <f t="array" aca="1" ref="CR183" ca="1">_xludf.xlookup(CN183,'Banco de dados'!$B:$B,'Banco de dados'!$H:$H)</f>
        <v>#NAME?</v>
      </c>
      <c r="CS183" s="58" t="e">
        <f t="array" aca="1" ref="CS183" ca="1">_xludf.xlookup(CL183,'Banco de dados'!$B:$B,'Banco de dados'!$F:$F)</f>
        <v>#NAME?</v>
      </c>
      <c r="CT183" s="56" t="e">
        <f t="array" aca="1" ref="CT183" ca="1">_xludf.xlookup(CN183,'Banco de dados'!$B:$B,'Banco de dados'!$F:$F)</f>
        <v>#NAME?</v>
      </c>
      <c r="CU183" s="42"/>
      <c r="CV183" s="42"/>
      <c r="CW183" s="56" t="str">
        <f>IF(AJ183=0.5,"Suporte",IF(AND(AJ183&gt;='Braços de IP'!$B$9,AJ183&lt;='Braços de IP'!$D$9),'Braços de IP'!$E$9,IF(AND(AJ183&gt;='Braços de IP'!$B$10,AJ183&lt;='Braços de IP'!$D$10),'Braços de IP'!$E$10,IF(AND(AJ183&gt;='Braços de IP'!$B$11,AJ183&lt;='Braços de IP'!$D$11),'Braços de IP'!$E$11,IF(AND(AJ183&gt;='Braços de IP'!$B$12,AJ183&lt;='Braços de IP'!$D$12),'Braços de IP'!$E$12,IF(AND(AJ183&gt;='Braços de IP'!$B$13,AJ183&lt;='Braços de IP'!$D$13),'Braços de IP'!$E$13,IF(AND(AJ183&gt;='Braços de IP'!$B$14,AJ183&lt;='Braços de IP'!$D$14),'Braços de IP'!$E$14,"ERRO")))))))</f>
        <v>Médio II</v>
      </c>
      <c r="CX183" s="42"/>
      <c r="CY183" s="56" t="str">
        <f>IF($CX183="","",VLOOKUP($CX183,'Braços de IP'!$E$9:$I$15,2,0))</f>
        <v/>
      </c>
      <c r="CZ183" s="43" t="str">
        <f>IF($CX183="","",VLOOKUP($CX183,'Braços de IP'!$E$9:$I$15,5,0))</f>
        <v/>
      </c>
      <c r="DA183" s="56"/>
      <c r="DB183" s="56"/>
      <c r="DC183" s="56"/>
      <c r="DD183" s="56"/>
      <c r="DE183" s="56"/>
      <c r="DF183" s="56"/>
      <c r="DG183" s="44" t="e">
        <f t="shared" si="99"/>
        <v>#N/A</v>
      </c>
      <c r="DH183" s="45">
        <f t="shared" si="100"/>
        <v>60</v>
      </c>
      <c r="DI183" s="44" t="e">
        <f t="shared" si="101"/>
        <v>#N/A</v>
      </c>
      <c r="DJ183" s="46" t="e">
        <f t="shared" si="102"/>
        <v>#N/A</v>
      </c>
      <c r="DK183" s="47" t="s">
        <v>147</v>
      </c>
      <c r="DL183" s="48"/>
      <c r="DM183" s="49"/>
      <c r="DN183" s="23" t="s">
        <v>148</v>
      </c>
      <c r="DO183" s="23"/>
      <c r="DP183" s="5"/>
      <c r="DQ183" s="50" t="e">
        <f t="shared" si="103"/>
        <v>#VALUE!</v>
      </c>
      <c r="DR183" s="5"/>
      <c r="DS183" s="5"/>
      <c r="DT183" s="5"/>
      <c r="DU183" s="5"/>
      <c r="DV183" s="5"/>
      <c r="DW183" s="5"/>
    </row>
    <row r="184" spans="2:127" ht="15.75" hidden="1" customHeight="1" x14ac:dyDescent="0.3">
      <c r="B184" s="5"/>
      <c r="C184" s="5"/>
      <c r="D184" s="5"/>
      <c r="E184" s="22" t="s">
        <v>284</v>
      </c>
      <c r="F184" s="22" t="s">
        <v>150</v>
      </c>
      <c r="G184" s="23" t="s">
        <v>285</v>
      </c>
      <c r="H184" s="23">
        <v>-23.329709000000001</v>
      </c>
      <c r="I184" s="23">
        <v>-46.912658</v>
      </c>
      <c r="J184" s="24" t="s">
        <v>139</v>
      </c>
      <c r="K184" s="25"/>
      <c r="L184" s="24" t="s">
        <v>152</v>
      </c>
      <c r="M184" s="24" t="s">
        <v>141</v>
      </c>
      <c r="N184" s="26">
        <v>60</v>
      </c>
      <c r="O184" s="27" t="s">
        <v>142</v>
      </c>
      <c r="P184" s="27" t="s">
        <v>143</v>
      </c>
      <c r="Q184" s="26">
        <f t="shared" si="80"/>
        <v>120</v>
      </c>
      <c r="R184" s="27">
        <v>1</v>
      </c>
      <c r="S184" s="28" t="s">
        <v>153</v>
      </c>
      <c r="T184" s="28">
        <v>3</v>
      </c>
      <c r="U184" s="29"/>
      <c r="V184" s="29"/>
      <c r="W184" s="29"/>
      <c r="X184" s="28" t="s">
        <v>153</v>
      </c>
      <c r="Y184" s="26"/>
      <c r="Z184" s="27"/>
      <c r="AA184" s="27"/>
      <c r="AB184" s="27"/>
      <c r="AC184" s="27"/>
      <c r="AD184" s="27" t="s">
        <v>144</v>
      </c>
      <c r="AE184" s="27" t="s">
        <v>145</v>
      </c>
      <c r="AF184" s="27">
        <v>20</v>
      </c>
      <c r="AG184" s="27">
        <v>6.4</v>
      </c>
      <c r="AH184" s="27">
        <v>1</v>
      </c>
      <c r="AI184" s="27">
        <v>1</v>
      </c>
      <c r="AJ184" s="27">
        <v>2.2999999999999998</v>
      </c>
      <c r="AK184" s="27">
        <f t="shared" si="81"/>
        <v>1.2999999999999998</v>
      </c>
      <c r="AL184" s="27" t="s">
        <v>143</v>
      </c>
      <c r="AM184" s="27" t="s">
        <v>143</v>
      </c>
      <c r="AN184" s="27"/>
      <c r="AO184" s="27">
        <f t="shared" si="82"/>
        <v>2</v>
      </c>
      <c r="AP184" s="27"/>
      <c r="AQ184" s="27"/>
      <c r="AR184" s="27"/>
      <c r="AS184" s="27"/>
      <c r="AT184" s="27"/>
      <c r="AU184" s="27"/>
      <c r="AV184" s="27">
        <f t="shared" si="83"/>
        <v>0</v>
      </c>
      <c r="AW184" s="27"/>
      <c r="AX184" s="28">
        <f>VLOOKUP(J184,ABNT5101!$I$3:$J$9,2)</f>
        <v>7.5</v>
      </c>
      <c r="AY184" s="28">
        <f>VLOOKUP(J184,ABNT5101!$I$3:$M$9,5)</f>
        <v>0.18</v>
      </c>
      <c r="AZ184" s="28" t="str">
        <f>_xlfn.XLOOKUP(J184,ABNT5101!I:I,ABNT5101!L:L)</f>
        <v>-</v>
      </c>
      <c r="BA184" s="28">
        <f>_xlfn.XLOOKUP(J184,ABNT5101!$I:$I,ABNT5101!M:M)</f>
        <v>0.18</v>
      </c>
      <c r="BB184" s="28" t="str">
        <f>_xlfn.XLOOKUP(J184,ABNT5101!$I:$I,ABNT5101!N:N)</f>
        <v>-</v>
      </c>
      <c r="BC184" s="28">
        <f>_xlfn.XLOOKUP(J184,ABNT5101!$I:$I,ABNT5101!O:O)</f>
        <v>16</v>
      </c>
      <c r="BD184" s="31" t="str">
        <f t="shared" si="84"/>
        <v>NÃO ATENDE</v>
      </c>
      <c r="BE184" s="32">
        <f t="shared" si="118"/>
        <v>-1</v>
      </c>
      <c r="BF184" s="32">
        <f t="shared" si="119"/>
        <v>-1</v>
      </c>
      <c r="BG184" s="32" t="str">
        <f t="shared" si="85"/>
        <v>-</v>
      </c>
      <c r="BH184" s="34"/>
      <c r="BI184" s="34"/>
      <c r="BJ184" s="34"/>
      <c r="BK184" s="34"/>
      <c r="BL184" s="35"/>
      <c r="BM184" s="34"/>
      <c r="BN184" s="31" t="str">
        <f t="shared" si="86"/>
        <v>NÃO ATENDE</v>
      </c>
      <c r="BO184" s="31" t="str">
        <f t="shared" si="120"/>
        <v>NÃO ATENDE</v>
      </c>
      <c r="BP184" s="31" t="str">
        <f t="shared" si="121"/>
        <v>NÃO ATENDE</v>
      </c>
      <c r="BQ184" s="31" t="str">
        <f t="shared" si="87"/>
        <v>ATENDE</v>
      </c>
      <c r="BR184" s="36" t="str">
        <f t="shared" si="88"/>
        <v>C5</v>
      </c>
      <c r="BS184" s="36" t="str">
        <f t="shared" si="89"/>
        <v>Sem Passeio</v>
      </c>
      <c r="BT184" s="37" t="e">
        <f t="shared" si="90"/>
        <v>#N/A</v>
      </c>
      <c r="BU184" s="34"/>
      <c r="BV184" s="34"/>
      <c r="BW184" s="36" t="e">
        <f>IF(BS184="-","-",_xlfn.XLOOKUP(BS184,ABNT5101!$B$4:$B$9,ABNT5101!$C$4:$C$9))</f>
        <v>#N/A</v>
      </c>
      <c r="BX184" s="36" t="e">
        <f>IF(BS184="-","-",_xlfn.XLOOKUP(BS184,ABNT5101!$B$4:$B$9,ABNT5101!$D$4:$D$9))</f>
        <v>#N/A</v>
      </c>
      <c r="BY184" s="31" t="e">
        <f t="shared" si="91"/>
        <v>#N/A</v>
      </c>
      <c r="BZ184" s="31" t="e">
        <f t="shared" si="92"/>
        <v>#N/A</v>
      </c>
      <c r="CA184" s="31" t="e">
        <f t="shared" si="93"/>
        <v>#N/A</v>
      </c>
      <c r="CB184" s="36" t="s">
        <v>143</v>
      </c>
      <c r="CC184" s="37" t="e">
        <f t="shared" si="94"/>
        <v>#VALUE!</v>
      </c>
      <c r="CD184" s="38"/>
      <c r="CE184" s="38"/>
      <c r="CF184" s="31" t="str">
        <f>IF(CB184="-","-",_xlfn.XLOOKUP(CB184,ABNT5101!$B$4:$B$9,ABNT5101!$C$4:$C$9))</f>
        <v>-</v>
      </c>
      <c r="CG184" s="36" t="str">
        <f>IF(CB184="-","-",_xlfn.XLOOKUP(CB184,ABNT5101!$B$4:$B$9,ABNT5101!$D$4:$D$9))</f>
        <v>-</v>
      </c>
      <c r="CH184" s="31" t="str">
        <f t="shared" si="95"/>
        <v>-</v>
      </c>
      <c r="CI184" s="31" t="str">
        <f t="shared" si="96"/>
        <v>-</v>
      </c>
      <c r="CJ184" s="31" t="str">
        <f t="shared" si="97"/>
        <v>-</v>
      </c>
      <c r="CK184" s="56" t="e">
        <f>_xlfn.XLOOKUP(CL184,'Banco de dados'!$B:$B,'Banco de dados'!$D:$D)</f>
        <v>#N/A</v>
      </c>
      <c r="CL184" s="42"/>
      <c r="CM184" s="56" t="e">
        <f>_xlfn.XLOOKUP(CL184,'Banco de dados'!$B:$B,'Banco de dados'!$E:$E)</f>
        <v>#N/A</v>
      </c>
      <c r="CN184" s="56"/>
      <c r="CO184" s="56" t="e">
        <f>IF(CN184="-","-",_xlfn.XLOOKUP(CN184,'Banco de dados'!$B:$B,'Banco de dados'!$E:$E))</f>
        <v>#N/A</v>
      </c>
      <c r="CP184" s="41">
        <f t="shared" si="98"/>
        <v>1</v>
      </c>
      <c r="CQ184" s="56" t="e">
        <f>_xlfn.XLOOKUP(CL184,'Banco de dados'!$B:$B,'Banco de dados'!$H:$H)</f>
        <v>#N/A</v>
      </c>
      <c r="CR184" s="56" t="e">
        <f t="array" aca="1" ref="CR184" ca="1">_xludf.xlookup(CN184,'Banco de dados'!$B:$B,'Banco de dados'!$H:$H)</f>
        <v>#NAME?</v>
      </c>
      <c r="CS184" s="58" t="e">
        <f t="array" aca="1" ref="CS184" ca="1">_xludf.xlookup(CL184,'Banco de dados'!$B:$B,'Banco de dados'!$F:$F)</f>
        <v>#NAME?</v>
      </c>
      <c r="CT184" s="56" t="e">
        <f t="array" aca="1" ref="CT184" ca="1">_xludf.xlookup(CN184,'Banco de dados'!$B:$B,'Banco de dados'!$F:$F)</f>
        <v>#NAME?</v>
      </c>
      <c r="CU184" s="42"/>
      <c r="CV184" s="42"/>
      <c r="CW184" s="56" t="str">
        <f>IF(AJ184=0.5,"Suporte",IF(AND(AJ184&gt;='Braços de IP'!$B$9,AJ184&lt;='Braços de IP'!$D$9),'Braços de IP'!$E$9,IF(AND(AJ184&gt;='Braços de IP'!$B$10,AJ184&lt;='Braços de IP'!$D$10),'Braços de IP'!$E$10,IF(AND(AJ184&gt;='Braços de IP'!$B$11,AJ184&lt;='Braços de IP'!$D$11),'Braços de IP'!$E$11,IF(AND(AJ184&gt;='Braços de IP'!$B$12,AJ184&lt;='Braços de IP'!$D$12),'Braços de IP'!$E$12,IF(AND(AJ184&gt;='Braços de IP'!$B$13,AJ184&lt;='Braços de IP'!$D$13),'Braços de IP'!$E$13,IF(AND(AJ184&gt;='Braços de IP'!$B$14,AJ184&lt;='Braços de IP'!$D$14),'Braços de IP'!$E$14,"ERRO")))))))</f>
        <v>Médio II</v>
      </c>
      <c r="CX184" s="42"/>
      <c r="CY184" s="56" t="str">
        <f>IF($CX184="","",VLOOKUP($CX184,'Braços de IP'!$E$9:$I$15,2,0))</f>
        <v/>
      </c>
      <c r="CZ184" s="43" t="str">
        <f>IF($CX184="","",VLOOKUP($CX184,'Braços de IP'!$E$9:$I$15,5,0))</f>
        <v/>
      </c>
      <c r="DA184" s="56"/>
      <c r="DB184" s="56"/>
      <c r="DC184" s="56"/>
      <c r="DD184" s="56"/>
      <c r="DE184" s="56"/>
      <c r="DF184" s="56"/>
      <c r="DG184" s="44" t="e">
        <f t="shared" si="99"/>
        <v>#N/A</v>
      </c>
      <c r="DH184" s="45">
        <f t="shared" si="100"/>
        <v>60</v>
      </c>
      <c r="DI184" s="44" t="e">
        <f t="shared" si="101"/>
        <v>#N/A</v>
      </c>
      <c r="DJ184" s="46" t="e">
        <f t="shared" si="102"/>
        <v>#N/A</v>
      </c>
      <c r="DK184" s="47" t="s">
        <v>147</v>
      </c>
      <c r="DL184" s="48"/>
      <c r="DM184" s="49"/>
      <c r="DN184" s="23" t="s">
        <v>148</v>
      </c>
      <c r="DO184" s="23"/>
      <c r="DP184" s="5"/>
      <c r="DQ184" s="50" t="e">
        <f t="shared" si="103"/>
        <v>#VALUE!</v>
      </c>
      <c r="DR184" s="5"/>
      <c r="DS184" s="5"/>
      <c r="DT184" s="5"/>
      <c r="DU184" s="5"/>
      <c r="DV184" s="5"/>
      <c r="DW184" s="5"/>
    </row>
    <row r="185" spans="2:127" ht="15.75" hidden="1" customHeight="1" x14ac:dyDescent="0.3">
      <c r="B185" s="5"/>
      <c r="C185" s="5"/>
      <c r="D185" s="5"/>
      <c r="E185" s="22" t="s">
        <v>286</v>
      </c>
      <c r="F185" s="22" t="s">
        <v>150</v>
      </c>
      <c r="G185" s="23" t="s">
        <v>287</v>
      </c>
      <c r="H185" s="23">
        <v>-23.417624</v>
      </c>
      <c r="I185" s="23">
        <v>-46.838307999999998</v>
      </c>
      <c r="J185" s="24" t="s">
        <v>139</v>
      </c>
      <c r="K185" s="25"/>
      <c r="L185" s="24" t="s">
        <v>152</v>
      </c>
      <c r="M185" s="24" t="s">
        <v>141</v>
      </c>
      <c r="N185" s="26">
        <v>58</v>
      </c>
      <c r="O185" s="27" t="s">
        <v>142</v>
      </c>
      <c r="P185" s="27" t="s">
        <v>143</v>
      </c>
      <c r="Q185" s="26">
        <f t="shared" si="80"/>
        <v>116</v>
      </c>
      <c r="R185" s="28">
        <v>1</v>
      </c>
      <c r="S185" s="28" t="s">
        <v>153</v>
      </c>
      <c r="T185" s="28">
        <v>6.4</v>
      </c>
      <c r="U185" s="23"/>
      <c r="V185" s="23"/>
      <c r="W185" s="29"/>
      <c r="X185" s="28" t="s">
        <v>153</v>
      </c>
      <c r="Y185" s="27"/>
      <c r="Z185" s="27"/>
      <c r="AA185" s="27"/>
      <c r="AB185" s="27"/>
      <c r="AC185" s="27"/>
      <c r="AD185" s="27" t="s">
        <v>144</v>
      </c>
      <c r="AE185" s="27" t="s">
        <v>145</v>
      </c>
      <c r="AF185" s="27">
        <v>29.6</v>
      </c>
      <c r="AG185" s="27">
        <v>7.5</v>
      </c>
      <c r="AH185" s="27">
        <v>1</v>
      </c>
      <c r="AI185" s="27">
        <v>0.4</v>
      </c>
      <c r="AJ185" s="27">
        <v>2.4</v>
      </c>
      <c r="AK185" s="27">
        <f t="shared" si="81"/>
        <v>2</v>
      </c>
      <c r="AL185" s="27" t="s">
        <v>143</v>
      </c>
      <c r="AM185" s="27" t="s">
        <v>143</v>
      </c>
      <c r="AN185" s="27"/>
      <c r="AO185" s="27">
        <f t="shared" si="82"/>
        <v>2</v>
      </c>
      <c r="AP185" s="27"/>
      <c r="AQ185" s="27"/>
      <c r="AR185" s="27"/>
      <c r="AS185" s="27"/>
      <c r="AT185" s="27"/>
      <c r="AU185" s="27"/>
      <c r="AV185" s="27">
        <f t="shared" si="83"/>
        <v>0</v>
      </c>
      <c r="AW185" s="27"/>
      <c r="AX185" s="28">
        <f>VLOOKUP(J185,ABNT5101!$I$3:$J$9,2)</f>
        <v>7.5</v>
      </c>
      <c r="AY185" s="28">
        <f>VLOOKUP(J185,ABNT5101!$I$3:$M$9,5)</f>
        <v>0.18</v>
      </c>
      <c r="AZ185" s="28" t="str">
        <f>_xlfn.XLOOKUP(J185,ABNT5101!I:I,ABNT5101!L:L)</f>
        <v>-</v>
      </c>
      <c r="BA185" s="28">
        <f>_xlfn.XLOOKUP(J185,ABNT5101!$I:$I,ABNT5101!M:M)</f>
        <v>0.18</v>
      </c>
      <c r="BB185" s="28" t="str">
        <f>_xlfn.XLOOKUP(J185,ABNT5101!$I:$I,ABNT5101!N:N)</f>
        <v>-</v>
      </c>
      <c r="BC185" s="28">
        <f>_xlfn.XLOOKUP(J185,ABNT5101!$I:$I,ABNT5101!O:O)</f>
        <v>16</v>
      </c>
      <c r="BD185" s="31" t="str">
        <f t="shared" si="84"/>
        <v>NÃO ATENDE</v>
      </c>
      <c r="BE185" s="32">
        <f t="shared" ref="BE185:BE216" si="122">BH185/AX185-1</f>
        <v>-1</v>
      </c>
      <c r="BF185" s="32">
        <f t="shared" ref="BF185:BF216" si="123">BI185/AY185-1</f>
        <v>-1</v>
      </c>
      <c r="BG185" s="32" t="str">
        <f t="shared" si="85"/>
        <v>-</v>
      </c>
      <c r="BH185" s="33"/>
      <c r="BI185" s="33"/>
      <c r="BJ185" s="34"/>
      <c r="BK185" s="34"/>
      <c r="BL185" s="35"/>
      <c r="BM185" s="34"/>
      <c r="BN185" s="31" t="str">
        <f t="shared" si="86"/>
        <v>NÃO ATENDE</v>
      </c>
      <c r="BO185" s="31" t="str">
        <f t="shared" ref="BO185:BO216" si="124">IF(BH185&gt;=AX185,"ATENDE",IF(BH185&gt;=0.99*AX185,"ATENDIMENTO LIMIAR","NÃO ATENDE"))</f>
        <v>NÃO ATENDE</v>
      </c>
      <c r="BP185" s="31" t="str">
        <f t="shared" ref="BP185:BP216" si="125">IF(BI185&gt;=AY185,"ATENDE",IF(BI185&gt;=(AY185-0.02),"ATENDIMENTO LIMIAR","NÃO ATENDE"))</f>
        <v>NÃO ATENDE</v>
      </c>
      <c r="BQ185" s="31" t="str">
        <f t="shared" si="87"/>
        <v>ATENDE</v>
      </c>
      <c r="BR185" s="36" t="str">
        <f t="shared" si="88"/>
        <v>C5</v>
      </c>
      <c r="BS185" s="36" t="str">
        <f t="shared" si="89"/>
        <v>Sem Passeio</v>
      </c>
      <c r="BT185" s="37" t="e">
        <f t="shared" si="90"/>
        <v>#N/A</v>
      </c>
      <c r="BU185" s="33"/>
      <c r="BV185" s="33"/>
      <c r="BW185" s="36" t="e">
        <f>IF(BS185="-","-",_xlfn.XLOOKUP(BS185,ABNT5101!$B$4:$B$9,ABNT5101!$C$4:$C$9))</f>
        <v>#N/A</v>
      </c>
      <c r="BX185" s="36" t="e">
        <f>IF(BS185="-","-",_xlfn.XLOOKUP(BS185,ABNT5101!$B$4:$B$9,ABNT5101!$D$4:$D$9))</f>
        <v>#N/A</v>
      </c>
      <c r="BY185" s="31" t="e">
        <f t="shared" si="91"/>
        <v>#N/A</v>
      </c>
      <c r="BZ185" s="31" t="e">
        <f t="shared" si="92"/>
        <v>#N/A</v>
      </c>
      <c r="CA185" s="31" t="e">
        <f t="shared" si="93"/>
        <v>#N/A</v>
      </c>
      <c r="CB185" s="36" t="str">
        <f t="shared" ref="CB185:CB216" si="126">BS185</f>
        <v>Sem Passeio</v>
      </c>
      <c r="CC185" s="37" t="e">
        <f t="shared" si="94"/>
        <v>#N/A</v>
      </c>
      <c r="CD185" s="38"/>
      <c r="CE185" s="38"/>
      <c r="CF185" s="31" t="e">
        <f>IF(CB185="-","-",_xlfn.XLOOKUP(CB185,ABNT5101!$B$4:$B$9,ABNT5101!$C$4:$C$9))</f>
        <v>#N/A</v>
      </c>
      <c r="CG185" s="36" t="e">
        <f>IF(CB185="-","-",_xlfn.XLOOKUP(CB185,ABNT5101!$B$4:$B$9,ABNT5101!$D$4:$D$9))</f>
        <v>#N/A</v>
      </c>
      <c r="CH185" s="31" t="e">
        <f t="shared" si="95"/>
        <v>#N/A</v>
      </c>
      <c r="CI185" s="31" t="e">
        <f t="shared" si="96"/>
        <v>#N/A</v>
      </c>
      <c r="CJ185" s="31" t="e">
        <f t="shared" si="97"/>
        <v>#N/A</v>
      </c>
      <c r="CK185" s="56" t="e">
        <f>_xlfn.XLOOKUP(CL185,'Banco de dados'!$B:$B,'Banco de dados'!$D:$D)</f>
        <v>#N/A</v>
      </c>
      <c r="CL185" s="42"/>
      <c r="CM185" s="56" t="e">
        <f>_xlfn.XLOOKUP(CL185,'Banco de dados'!$B:$B,'Banco de dados'!$E:$E)</f>
        <v>#N/A</v>
      </c>
      <c r="CN185" s="56"/>
      <c r="CO185" s="56" t="e">
        <f>IF(CN185="-","-",_xlfn.XLOOKUP(CN185,'Banco de dados'!$B:$B,'Banco de dados'!$E:$E))</f>
        <v>#N/A</v>
      </c>
      <c r="CP185" s="41">
        <f t="shared" si="98"/>
        <v>1</v>
      </c>
      <c r="CQ185" s="56" t="e">
        <f>_xlfn.XLOOKUP(CL185,'Banco de dados'!$B:$B,'Banco de dados'!$H:$H)</f>
        <v>#N/A</v>
      </c>
      <c r="CR185" s="56" t="e">
        <f t="array" aca="1" ref="CR185" ca="1">_xludf.xlookup(CN185,'Banco de dados'!$B:$B,'Banco de dados'!$H:$H)</f>
        <v>#NAME?</v>
      </c>
      <c r="CS185" s="56" t="e">
        <f t="array" aca="1" ref="CS185" ca="1">_xludf.xlookup(CL185,'Banco de dados'!$B:$B,'Banco de dados'!$F:$F)</f>
        <v>#NAME?</v>
      </c>
      <c r="CT185" s="56" t="e">
        <f t="array" aca="1" ref="CT185" ca="1">_xludf.xlookup(CN185,'Banco de dados'!$B:$B,'Banco de dados'!$F:$F)</f>
        <v>#NAME?</v>
      </c>
      <c r="CU185" s="42"/>
      <c r="CV185" s="42"/>
      <c r="CW185" s="56" t="str">
        <f>IF(AJ185=0.5,"Suporte",IF(AND(AJ185&gt;='Braços de IP'!$B$9,AJ185&lt;='Braços de IP'!$D$9),'Braços de IP'!$E$9,IF(AND(AJ185&gt;='Braços de IP'!$B$10,AJ185&lt;='Braços de IP'!$D$10),'Braços de IP'!$E$10,IF(AND(AJ185&gt;='Braços de IP'!$B$11,AJ185&lt;='Braços de IP'!$D$11),'Braços de IP'!$E$11,IF(AND(AJ185&gt;='Braços de IP'!$B$12,AJ185&lt;='Braços de IP'!$D$12),'Braços de IP'!$E$12,IF(AND(AJ185&gt;='Braços de IP'!$B$13,AJ185&lt;='Braços de IP'!$D$13),'Braços de IP'!$E$13,IF(AND(AJ185&gt;='Braços de IP'!$B$14,AJ185&lt;='Braços de IP'!$D$14),'Braços de IP'!$E$14,"ERRO")))))))</f>
        <v>Médio II</v>
      </c>
      <c r="CX185" s="42"/>
      <c r="CY185" s="56" t="str">
        <f>IF($CX185="","",VLOOKUP($CX185,'Braços de IP'!$E$9:$I$15,2,0))</f>
        <v/>
      </c>
      <c r="CZ185" s="43" t="str">
        <f>IF($CX185="","",VLOOKUP($CX185,'Braços de IP'!$E$9:$I$15,5,0))</f>
        <v/>
      </c>
      <c r="DA185" s="56"/>
      <c r="DB185" s="56"/>
      <c r="DC185" s="56"/>
      <c r="DD185" s="56"/>
      <c r="DE185" s="56"/>
      <c r="DF185" s="56"/>
      <c r="DG185" s="44" t="e">
        <f t="shared" si="99"/>
        <v>#N/A</v>
      </c>
      <c r="DH185" s="45">
        <f t="shared" si="100"/>
        <v>58</v>
      </c>
      <c r="DI185" s="44" t="e">
        <f t="shared" si="101"/>
        <v>#N/A</v>
      </c>
      <c r="DJ185" s="46" t="e">
        <f t="shared" si="102"/>
        <v>#N/A</v>
      </c>
      <c r="DK185" s="47" t="s">
        <v>147</v>
      </c>
      <c r="DL185" s="48"/>
      <c r="DM185" s="49"/>
      <c r="DN185" s="23" t="s">
        <v>148</v>
      </c>
      <c r="DO185" s="23"/>
      <c r="DP185" s="5"/>
      <c r="DQ185" s="50" t="e">
        <f t="shared" si="103"/>
        <v>#VALUE!</v>
      </c>
      <c r="DR185" s="5"/>
      <c r="DS185" s="5"/>
      <c r="DT185" s="5"/>
      <c r="DU185" s="5"/>
      <c r="DV185" s="5"/>
      <c r="DW185" s="5"/>
    </row>
    <row r="186" spans="2:127" ht="15.75" hidden="1" customHeight="1" x14ac:dyDescent="0.3">
      <c r="B186" s="5"/>
      <c r="C186" s="5"/>
      <c r="D186" s="5"/>
      <c r="E186" s="22" t="s">
        <v>286</v>
      </c>
      <c r="F186" s="22" t="s">
        <v>150</v>
      </c>
      <c r="G186" s="23" t="s">
        <v>287</v>
      </c>
      <c r="H186" s="23">
        <v>-23.417624</v>
      </c>
      <c r="I186" s="23">
        <v>-46.838307999999998</v>
      </c>
      <c r="J186" s="24" t="s">
        <v>139</v>
      </c>
      <c r="K186" s="25"/>
      <c r="L186" s="24" t="s">
        <v>152</v>
      </c>
      <c r="M186" s="24" t="s">
        <v>141</v>
      </c>
      <c r="N186" s="26">
        <v>58</v>
      </c>
      <c r="O186" s="27" t="s">
        <v>142</v>
      </c>
      <c r="P186" s="27" t="s">
        <v>143</v>
      </c>
      <c r="Q186" s="26">
        <f t="shared" si="80"/>
        <v>116</v>
      </c>
      <c r="R186" s="28">
        <v>1</v>
      </c>
      <c r="S186" s="28" t="s">
        <v>153</v>
      </c>
      <c r="T186" s="28">
        <v>6.4</v>
      </c>
      <c r="U186" s="23"/>
      <c r="V186" s="23"/>
      <c r="W186" s="29"/>
      <c r="X186" s="28" t="s">
        <v>153</v>
      </c>
      <c r="Y186" s="27"/>
      <c r="Z186" s="27"/>
      <c r="AA186" s="27"/>
      <c r="AB186" s="27"/>
      <c r="AC186" s="27"/>
      <c r="AD186" s="27" t="s">
        <v>144</v>
      </c>
      <c r="AE186" s="27" t="s">
        <v>145</v>
      </c>
      <c r="AF186" s="27">
        <v>29.6</v>
      </c>
      <c r="AG186" s="27">
        <v>7.5</v>
      </c>
      <c r="AH186" s="27">
        <v>1</v>
      </c>
      <c r="AI186" s="27">
        <v>0.4</v>
      </c>
      <c r="AJ186" s="27">
        <v>2.4</v>
      </c>
      <c r="AK186" s="27">
        <f t="shared" si="81"/>
        <v>2</v>
      </c>
      <c r="AL186" s="27" t="s">
        <v>143</v>
      </c>
      <c r="AM186" s="27" t="s">
        <v>143</v>
      </c>
      <c r="AN186" s="27"/>
      <c r="AO186" s="27">
        <f t="shared" si="82"/>
        <v>2</v>
      </c>
      <c r="AP186" s="27"/>
      <c r="AQ186" s="27"/>
      <c r="AR186" s="27"/>
      <c r="AS186" s="27"/>
      <c r="AT186" s="27"/>
      <c r="AU186" s="27"/>
      <c r="AV186" s="27">
        <f t="shared" si="83"/>
        <v>0</v>
      </c>
      <c r="AW186" s="27"/>
      <c r="AX186" s="28">
        <f>VLOOKUP(J186,ABNT5101!$I$3:$J$9,2)</f>
        <v>7.5</v>
      </c>
      <c r="AY186" s="28">
        <f>VLOOKUP(J186,ABNT5101!$I$3:$M$9,5)</f>
        <v>0.18</v>
      </c>
      <c r="AZ186" s="28" t="str">
        <f>_xlfn.XLOOKUP(J186,ABNT5101!I:I,ABNT5101!L:L)</f>
        <v>-</v>
      </c>
      <c r="BA186" s="28">
        <f>_xlfn.XLOOKUP(J186,ABNT5101!$I:$I,ABNT5101!M:M)</f>
        <v>0.18</v>
      </c>
      <c r="BB186" s="28" t="str">
        <f>_xlfn.XLOOKUP(J186,ABNT5101!$I:$I,ABNT5101!N:N)</f>
        <v>-</v>
      </c>
      <c r="BC186" s="28">
        <f>_xlfn.XLOOKUP(J186,ABNT5101!$I:$I,ABNT5101!O:O)</f>
        <v>16</v>
      </c>
      <c r="BD186" s="31" t="str">
        <f t="shared" si="84"/>
        <v>NÃO ATENDE</v>
      </c>
      <c r="BE186" s="32">
        <f t="shared" si="122"/>
        <v>-1</v>
      </c>
      <c r="BF186" s="32">
        <f t="shared" si="123"/>
        <v>-1</v>
      </c>
      <c r="BG186" s="32" t="str">
        <f t="shared" si="85"/>
        <v>-</v>
      </c>
      <c r="BH186" s="33"/>
      <c r="BI186" s="33"/>
      <c r="BJ186" s="34"/>
      <c r="BK186" s="34"/>
      <c r="BL186" s="35"/>
      <c r="BM186" s="34"/>
      <c r="BN186" s="31" t="str">
        <f t="shared" si="86"/>
        <v>NÃO ATENDE</v>
      </c>
      <c r="BO186" s="31" t="str">
        <f t="shared" si="124"/>
        <v>NÃO ATENDE</v>
      </c>
      <c r="BP186" s="31" t="str">
        <f t="shared" si="125"/>
        <v>NÃO ATENDE</v>
      </c>
      <c r="BQ186" s="31" t="str">
        <f t="shared" si="87"/>
        <v>ATENDE</v>
      </c>
      <c r="BR186" s="36" t="str">
        <f t="shared" si="88"/>
        <v>C5</v>
      </c>
      <c r="BS186" s="36" t="str">
        <f t="shared" si="89"/>
        <v>Sem Passeio</v>
      </c>
      <c r="BT186" s="37" t="e">
        <f t="shared" si="90"/>
        <v>#N/A</v>
      </c>
      <c r="BU186" s="33"/>
      <c r="BV186" s="33"/>
      <c r="BW186" s="36" t="e">
        <f>IF(BS186="-","-",_xlfn.XLOOKUP(BS186,ABNT5101!$B$4:$B$9,ABNT5101!$C$4:$C$9))</f>
        <v>#N/A</v>
      </c>
      <c r="BX186" s="36" t="e">
        <f>IF(BS186="-","-",_xlfn.XLOOKUP(BS186,ABNT5101!$B$4:$B$9,ABNT5101!$D$4:$D$9))</f>
        <v>#N/A</v>
      </c>
      <c r="BY186" s="31" t="e">
        <f t="shared" si="91"/>
        <v>#N/A</v>
      </c>
      <c r="BZ186" s="31" t="e">
        <f t="shared" si="92"/>
        <v>#N/A</v>
      </c>
      <c r="CA186" s="31" t="e">
        <f t="shared" si="93"/>
        <v>#N/A</v>
      </c>
      <c r="CB186" s="36" t="str">
        <f t="shared" si="126"/>
        <v>Sem Passeio</v>
      </c>
      <c r="CC186" s="37" t="e">
        <f t="shared" si="94"/>
        <v>#N/A</v>
      </c>
      <c r="CD186" s="38"/>
      <c r="CE186" s="38"/>
      <c r="CF186" s="31" t="e">
        <f>IF(CB186="-","-",_xlfn.XLOOKUP(CB186,ABNT5101!$B$4:$B$9,ABNT5101!$C$4:$C$9))</f>
        <v>#N/A</v>
      </c>
      <c r="CG186" s="36" t="e">
        <f>IF(CB186="-","-",_xlfn.XLOOKUP(CB186,ABNT5101!$B$4:$B$9,ABNT5101!$D$4:$D$9))</f>
        <v>#N/A</v>
      </c>
      <c r="CH186" s="31" t="e">
        <f t="shared" si="95"/>
        <v>#N/A</v>
      </c>
      <c r="CI186" s="31" t="e">
        <f t="shared" si="96"/>
        <v>#N/A</v>
      </c>
      <c r="CJ186" s="31" t="e">
        <f t="shared" si="97"/>
        <v>#N/A</v>
      </c>
      <c r="CK186" s="56" t="e">
        <f>_xlfn.XLOOKUP(CL186,'Banco de dados'!$B:$B,'Banco de dados'!$D:$D)</f>
        <v>#N/A</v>
      </c>
      <c r="CL186" s="42"/>
      <c r="CM186" s="56" t="e">
        <f>_xlfn.XLOOKUP(CL186,'Banco de dados'!$B:$B,'Banco de dados'!$E:$E)</f>
        <v>#N/A</v>
      </c>
      <c r="CN186" s="56"/>
      <c r="CO186" s="56" t="e">
        <f>IF(CN186="-","-",_xlfn.XLOOKUP(CN186,'Banco de dados'!$B:$B,'Banco de dados'!$E:$E))</f>
        <v>#N/A</v>
      </c>
      <c r="CP186" s="41">
        <f t="shared" si="98"/>
        <v>1</v>
      </c>
      <c r="CQ186" s="56" t="e">
        <f>_xlfn.XLOOKUP(CL186,'Banco de dados'!$B:$B,'Banco de dados'!$H:$H)</f>
        <v>#N/A</v>
      </c>
      <c r="CR186" s="56" t="e">
        <f t="array" aca="1" ref="CR186" ca="1">_xludf.xlookup(CN186,'Banco de dados'!$B:$B,'Banco de dados'!$H:$H)</f>
        <v>#NAME?</v>
      </c>
      <c r="CS186" s="56" t="e">
        <f t="array" aca="1" ref="CS186" ca="1">_xludf.xlookup(CL186,'Banco de dados'!$B:$B,'Banco de dados'!$F:$F)</f>
        <v>#NAME?</v>
      </c>
      <c r="CT186" s="56" t="e">
        <f t="array" aca="1" ref="CT186" ca="1">_xludf.xlookup(CN186,'Banco de dados'!$B:$B,'Banco de dados'!$F:$F)</f>
        <v>#NAME?</v>
      </c>
      <c r="CU186" s="42"/>
      <c r="CV186" s="42"/>
      <c r="CW186" s="56" t="str">
        <f>IF(AJ186=0.5,"Suporte",IF(AND(AJ186&gt;='Braços de IP'!$B$9,AJ186&lt;='Braços de IP'!$D$9),'Braços de IP'!$E$9,IF(AND(AJ186&gt;='Braços de IP'!$B$10,AJ186&lt;='Braços de IP'!$D$10),'Braços de IP'!$E$10,IF(AND(AJ186&gt;='Braços de IP'!$B$11,AJ186&lt;='Braços de IP'!$D$11),'Braços de IP'!$E$11,IF(AND(AJ186&gt;='Braços de IP'!$B$12,AJ186&lt;='Braços de IP'!$D$12),'Braços de IP'!$E$12,IF(AND(AJ186&gt;='Braços de IP'!$B$13,AJ186&lt;='Braços de IP'!$D$13),'Braços de IP'!$E$13,IF(AND(AJ186&gt;='Braços de IP'!$B$14,AJ186&lt;='Braços de IP'!$D$14),'Braços de IP'!$E$14,"ERRO")))))))</f>
        <v>Médio II</v>
      </c>
      <c r="CX186" s="42"/>
      <c r="CY186" s="56" t="str">
        <f>IF($CX186="","",VLOOKUP($CX186,'Braços de IP'!$E$9:$I$15,2,0))</f>
        <v/>
      </c>
      <c r="CZ186" s="43" t="str">
        <f>IF($CX186="","",VLOOKUP($CX186,'Braços de IP'!$E$9:$I$15,5,0))</f>
        <v/>
      </c>
      <c r="DA186" s="56"/>
      <c r="DB186" s="56"/>
      <c r="DC186" s="56"/>
      <c r="DD186" s="56"/>
      <c r="DE186" s="56"/>
      <c r="DF186" s="56"/>
      <c r="DG186" s="44" t="e">
        <f t="shared" si="99"/>
        <v>#N/A</v>
      </c>
      <c r="DH186" s="45">
        <f t="shared" si="100"/>
        <v>58</v>
      </c>
      <c r="DI186" s="44" t="e">
        <f t="shared" si="101"/>
        <v>#N/A</v>
      </c>
      <c r="DJ186" s="46" t="e">
        <f t="shared" si="102"/>
        <v>#N/A</v>
      </c>
      <c r="DK186" s="47" t="s">
        <v>147</v>
      </c>
      <c r="DL186" s="48"/>
      <c r="DM186" s="49"/>
      <c r="DN186" s="23" t="s">
        <v>148</v>
      </c>
      <c r="DO186" s="23"/>
      <c r="DP186" s="5"/>
      <c r="DQ186" s="50" t="e">
        <f t="shared" si="103"/>
        <v>#VALUE!</v>
      </c>
      <c r="DR186" s="5"/>
      <c r="DS186" s="5"/>
      <c r="DT186" s="5"/>
      <c r="DU186" s="5"/>
      <c r="DV186" s="5"/>
      <c r="DW186" s="5"/>
    </row>
    <row r="187" spans="2:127" ht="15.75" hidden="1" customHeight="1" x14ac:dyDescent="0.3">
      <c r="B187" s="5"/>
      <c r="C187" s="5"/>
      <c r="D187" s="5"/>
      <c r="E187" s="22" t="s">
        <v>286</v>
      </c>
      <c r="F187" s="22" t="s">
        <v>150</v>
      </c>
      <c r="G187" s="23" t="s">
        <v>287</v>
      </c>
      <c r="H187" s="23">
        <v>-23.417624</v>
      </c>
      <c r="I187" s="23">
        <v>-46.838307999999998</v>
      </c>
      <c r="J187" s="24" t="s">
        <v>139</v>
      </c>
      <c r="K187" s="25"/>
      <c r="L187" s="24" t="s">
        <v>152</v>
      </c>
      <c r="M187" s="24" t="s">
        <v>141</v>
      </c>
      <c r="N187" s="26">
        <v>58</v>
      </c>
      <c r="O187" s="27" t="s">
        <v>142</v>
      </c>
      <c r="P187" s="27" t="s">
        <v>143</v>
      </c>
      <c r="Q187" s="26">
        <f t="shared" si="80"/>
        <v>116</v>
      </c>
      <c r="R187" s="28">
        <v>1</v>
      </c>
      <c r="S187" s="28" t="s">
        <v>153</v>
      </c>
      <c r="T187" s="28">
        <v>6.4</v>
      </c>
      <c r="U187" s="23"/>
      <c r="V187" s="23"/>
      <c r="W187" s="29"/>
      <c r="X187" s="28" t="s">
        <v>153</v>
      </c>
      <c r="Y187" s="27"/>
      <c r="Z187" s="27"/>
      <c r="AA187" s="27"/>
      <c r="AB187" s="27"/>
      <c r="AC187" s="27"/>
      <c r="AD187" s="27" t="s">
        <v>144</v>
      </c>
      <c r="AE187" s="27" t="s">
        <v>145</v>
      </c>
      <c r="AF187" s="27">
        <v>29.6</v>
      </c>
      <c r="AG187" s="27">
        <v>7.5</v>
      </c>
      <c r="AH187" s="27">
        <v>1</v>
      </c>
      <c r="AI187" s="27">
        <v>0.4</v>
      </c>
      <c r="AJ187" s="27">
        <v>2.4</v>
      </c>
      <c r="AK187" s="27">
        <f t="shared" si="81"/>
        <v>2</v>
      </c>
      <c r="AL187" s="27" t="s">
        <v>143</v>
      </c>
      <c r="AM187" s="27" t="s">
        <v>143</v>
      </c>
      <c r="AN187" s="27"/>
      <c r="AO187" s="27">
        <f t="shared" si="82"/>
        <v>2</v>
      </c>
      <c r="AP187" s="27"/>
      <c r="AQ187" s="27"/>
      <c r="AR187" s="27"/>
      <c r="AS187" s="27"/>
      <c r="AT187" s="27"/>
      <c r="AU187" s="27"/>
      <c r="AV187" s="27">
        <f t="shared" si="83"/>
        <v>0</v>
      </c>
      <c r="AW187" s="27"/>
      <c r="AX187" s="28">
        <f>VLOOKUP(J187,ABNT5101!$I$3:$J$9,2)</f>
        <v>7.5</v>
      </c>
      <c r="AY187" s="28">
        <f>VLOOKUP(J187,ABNT5101!$I$3:$M$9,5)</f>
        <v>0.18</v>
      </c>
      <c r="AZ187" s="28" t="str">
        <f>_xlfn.XLOOKUP(J187,ABNT5101!I:I,ABNT5101!L:L)</f>
        <v>-</v>
      </c>
      <c r="BA187" s="28">
        <f>_xlfn.XLOOKUP(J187,ABNT5101!$I:$I,ABNT5101!M:M)</f>
        <v>0.18</v>
      </c>
      <c r="BB187" s="28" t="str">
        <f>_xlfn.XLOOKUP(J187,ABNT5101!$I:$I,ABNT5101!N:N)</f>
        <v>-</v>
      </c>
      <c r="BC187" s="28">
        <f>_xlfn.XLOOKUP(J187,ABNT5101!$I:$I,ABNT5101!O:O)</f>
        <v>16</v>
      </c>
      <c r="BD187" s="31" t="str">
        <f t="shared" si="84"/>
        <v>NÃO ATENDE</v>
      </c>
      <c r="BE187" s="32">
        <f t="shared" si="122"/>
        <v>-1</v>
      </c>
      <c r="BF187" s="32">
        <f t="shared" si="123"/>
        <v>-1</v>
      </c>
      <c r="BG187" s="32" t="str">
        <f t="shared" si="85"/>
        <v>-</v>
      </c>
      <c r="BH187" s="33"/>
      <c r="BI187" s="33"/>
      <c r="BJ187" s="34"/>
      <c r="BK187" s="34"/>
      <c r="BL187" s="35"/>
      <c r="BM187" s="34"/>
      <c r="BN187" s="31" t="str">
        <f t="shared" si="86"/>
        <v>NÃO ATENDE</v>
      </c>
      <c r="BO187" s="31" t="str">
        <f t="shared" si="124"/>
        <v>NÃO ATENDE</v>
      </c>
      <c r="BP187" s="31" t="str">
        <f t="shared" si="125"/>
        <v>NÃO ATENDE</v>
      </c>
      <c r="BQ187" s="31" t="str">
        <f t="shared" si="87"/>
        <v>ATENDE</v>
      </c>
      <c r="BR187" s="36" t="str">
        <f t="shared" si="88"/>
        <v>C5</v>
      </c>
      <c r="BS187" s="36" t="str">
        <f t="shared" si="89"/>
        <v>Sem Passeio</v>
      </c>
      <c r="BT187" s="37" t="e">
        <f t="shared" si="90"/>
        <v>#N/A</v>
      </c>
      <c r="BU187" s="33"/>
      <c r="BV187" s="33"/>
      <c r="BW187" s="36" t="e">
        <f>IF(BS187="-","-",_xlfn.XLOOKUP(BS187,ABNT5101!$B$4:$B$9,ABNT5101!$C$4:$C$9))</f>
        <v>#N/A</v>
      </c>
      <c r="BX187" s="36" t="e">
        <f>IF(BS187="-","-",_xlfn.XLOOKUP(BS187,ABNT5101!$B$4:$B$9,ABNT5101!$D$4:$D$9))</f>
        <v>#N/A</v>
      </c>
      <c r="BY187" s="31" t="e">
        <f t="shared" si="91"/>
        <v>#N/A</v>
      </c>
      <c r="BZ187" s="31" t="e">
        <f t="shared" si="92"/>
        <v>#N/A</v>
      </c>
      <c r="CA187" s="31" t="e">
        <f t="shared" si="93"/>
        <v>#N/A</v>
      </c>
      <c r="CB187" s="36" t="str">
        <f t="shared" si="126"/>
        <v>Sem Passeio</v>
      </c>
      <c r="CC187" s="37" t="e">
        <f t="shared" si="94"/>
        <v>#N/A</v>
      </c>
      <c r="CD187" s="38"/>
      <c r="CE187" s="38"/>
      <c r="CF187" s="31" t="e">
        <f>IF(CB187="-","-",_xlfn.XLOOKUP(CB187,ABNT5101!$B$4:$B$9,ABNT5101!$C$4:$C$9))</f>
        <v>#N/A</v>
      </c>
      <c r="CG187" s="36" t="e">
        <f>IF(CB187="-","-",_xlfn.XLOOKUP(CB187,ABNT5101!$B$4:$B$9,ABNT5101!$D$4:$D$9))</f>
        <v>#N/A</v>
      </c>
      <c r="CH187" s="31" t="e">
        <f t="shared" si="95"/>
        <v>#N/A</v>
      </c>
      <c r="CI187" s="31" t="e">
        <f t="shared" si="96"/>
        <v>#N/A</v>
      </c>
      <c r="CJ187" s="31" t="e">
        <f t="shared" si="97"/>
        <v>#N/A</v>
      </c>
      <c r="CK187" s="56" t="e">
        <f>_xlfn.XLOOKUP(CL187,'Banco de dados'!$B:$B,'Banco de dados'!$D:$D)</f>
        <v>#N/A</v>
      </c>
      <c r="CL187" s="42"/>
      <c r="CM187" s="56" t="e">
        <f>_xlfn.XLOOKUP(CL187,'Banco de dados'!$B:$B,'Banco de dados'!$E:$E)</f>
        <v>#N/A</v>
      </c>
      <c r="CN187" s="56"/>
      <c r="CO187" s="56" t="e">
        <f>IF(CN187="-","-",_xlfn.XLOOKUP(CN187,'Banco de dados'!$B:$B,'Banco de dados'!$E:$E))</f>
        <v>#N/A</v>
      </c>
      <c r="CP187" s="41">
        <f t="shared" si="98"/>
        <v>1</v>
      </c>
      <c r="CQ187" s="56" t="e">
        <f>_xlfn.XLOOKUP(CL187,'Banco de dados'!$B:$B,'Banco de dados'!$H:$H)</f>
        <v>#N/A</v>
      </c>
      <c r="CR187" s="56" t="e">
        <f t="array" aca="1" ref="CR187" ca="1">_xludf.xlookup(CN187,'Banco de dados'!$B:$B,'Banco de dados'!$H:$H)</f>
        <v>#NAME?</v>
      </c>
      <c r="CS187" s="56" t="e">
        <f t="array" aca="1" ref="CS187" ca="1">_xludf.xlookup(CL187,'Banco de dados'!$B:$B,'Banco de dados'!$F:$F)</f>
        <v>#NAME?</v>
      </c>
      <c r="CT187" s="56" t="e">
        <f t="array" aca="1" ref="CT187" ca="1">_xludf.xlookup(CN187,'Banco de dados'!$B:$B,'Banco de dados'!$F:$F)</f>
        <v>#NAME?</v>
      </c>
      <c r="CU187" s="42"/>
      <c r="CV187" s="42"/>
      <c r="CW187" s="56" t="str">
        <f>IF(AJ187=0.5,"Suporte",IF(AND(AJ187&gt;='Braços de IP'!$B$9,AJ187&lt;='Braços de IP'!$D$9),'Braços de IP'!$E$9,IF(AND(AJ187&gt;='Braços de IP'!$B$10,AJ187&lt;='Braços de IP'!$D$10),'Braços de IP'!$E$10,IF(AND(AJ187&gt;='Braços de IP'!$B$11,AJ187&lt;='Braços de IP'!$D$11),'Braços de IP'!$E$11,IF(AND(AJ187&gt;='Braços de IP'!$B$12,AJ187&lt;='Braços de IP'!$D$12),'Braços de IP'!$E$12,IF(AND(AJ187&gt;='Braços de IP'!$B$13,AJ187&lt;='Braços de IP'!$D$13),'Braços de IP'!$E$13,IF(AND(AJ187&gt;='Braços de IP'!$B$14,AJ187&lt;='Braços de IP'!$D$14),'Braços de IP'!$E$14,"ERRO")))))))</f>
        <v>Médio II</v>
      </c>
      <c r="CX187" s="42"/>
      <c r="CY187" s="56" t="str">
        <f>IF($CX187="","",VLOOKUP($CX187,'Braços de IP'!$E$9:$I$15,2,0))</f>
        <v/>
      </c>
      <c r="CZ187" s="43" t="str">
        <f>IF($CX187="","",VLOOKUP($CX187,'Braços de IP'!$E$9:$I$15,5,0))</f>
        <v/>
      </c>
      <c r="DA187" s="56"/>
      <c r="DB187" s="56"/>
      <c r="DC187" s="56"/>
      <c r="DD187" s="56"/>
      <c r="DE187" s="56"/>
      <c r="DF187" s="56"/>
      <c r="DG187" s="44" t="e">
        <f t="shared" si="99"/>
        <v>#N/A</v>
      </c>
      <c r="DH187" s="45">
        <f t="shared" si="100"/>
        <v>58</v>
      </c>
      <c r="DI187" s="44" t="e">
        <f t="shared" si="101"/>
        <v>#N/A</v>
      </c>
      <c r="DJ187" s="46" t="e">
        <f t="shared" si="102"/>
        <v>#N/A</v>
      </c>
      <c r="DK187" s="47" t="s">
        <v>147</v>
      </c>
      <c r="DL187" s="48"/>
      <c r="DM187" s="49"/>
      <c r="DN187" s="23" t="s">
        <v>148</v>
      </c>
      <c r="DO187" s="23"/>
      <c r="DQ187" s="50" t="e">
        <f t="shared" si="103"/>
        <v>#VALUE!</v>
      </c>
    </row>
    <row r="188" spans="2:127" ht="15.75" hidden="1" customHeight="1" x14ac:dyDescent="0.3">
      <c r="B188" s="5"/>
      <c r="C188" s="5"/>
      <c r="D188" s="5"/>
      <c r="E188" s="22" t="s">
        <v>288</v>
      </c>
      <c r="F188" s="22" t="s">
        <v>137</v>
      </c>
      <c r="G188" s="23" t="s">
        <v>289</v>
      </c>
      <c r="H188" s="23">
        <v>-23.347019</v>
      </c>
      <c r="I188" s="23">
        <v>-46.828091000000001</v>
      </c>
      <c r="J188" s="24" t="s">
        <v>160</v>
      </c>
      <c r="K188" s="25"/>
      <c r="L188" s="24" t="s">
        <v>140</v>
      </c>
      <c r="M188" s="24" t="s">
        <v>141</v>
      </c>
      <c r="N188" s="26">
        <v>120</v>
      </c>
      <c r="O188" s="27" t="s">
        <v>142</v>
      </c>
      <c r="P188" s="27" t="s">
        <v>143</v>
      </c>
      <c r="Q188" s="26">
        <f t="shared" si="80"/>
        <v>240</v>
      </c>
      <c r="R188" s="28">
        <v>1</v>
      </c>
      <c r="S188" s="28">
        <v>3</v>
      </c>
      <c r="T188" s="28">
        <v>7</v>
      </c>
      <c r="U188" s="23"/>
      <c r="V188" s="23"/>
      <c r="W188" s="29"/>
      <c r="X188" s="28">
        <v>3</v>
      </c>
      <c r="Y188" s="27"/>
      <c r="Z188" s="27"/>
      <c r="AA188" s="27"/>
      <c r="AB188" s="27"/>
      <c r="AC188" s="27"/>
      <c r="AD188" s="27" t="s">
        <v>144</v>
      </c>
      <c r="AE188" s="27" t="s">
        <v>145</v>
      </c>
      <c r="AF188" s="27">
        <v>24.8</v>
      </c>
      <c r="AG188" s="27">
        <v>7.4</v>
      </c>
      <c r="AH188" s="27">
        <v>1</v>
      </c>
      <c r="AI188" s="27">
        <v>0.3</v>
      </c>
      <c r="AJ188" s="27">
        <v>1.6</v>
      </c>
      <c r="AK188" s="27">
        <f t="shared" si="81"/>
        <v>1.3</v>
      </c>
      <c r="AL188" s="27" t="s">
        <v>143</v>
      </c>
      <c r="AM188" s="27" t="s">
        <v>143</v>
      </c>
      <c r="AN188" s="27"/>
      <c r="AO188" s="27">
        <f t="shared" si="82"/>
        <v>2</v>
      </c>
      <c r="AP188" s="27"/>
      <c r="AQ188" s="27"/>
      <c r="AR188" s="27"/>
      <c r="AS188" s="27"/>
      <c r="AT188" s="27"/>
      <c r="AU188" s="27"/>
      <c r="AV188" s="27">
        <f t="shared" si="83"/>
        <v>0</v>
      </c>
      <c r="AW188" s="27"/>
      <c r="AX188" s="28">
        <f>VLOOKUP(J188,ABNT5101!$I$3:$J$9,2)</f>
        <v>10</v>
      </c>
      <c r="AY188" s="28">
        <f>VLOOKUP(J188,ABNT5101!$I$3:$M$9,5)</f>
        <v>0.18</v>
      </c>
      <c r="AZ188" s="28" t="str">
        <f>_xlfn.XLOOKUP(J188,ABNT5101!I:I,ABNT5101!L:L)</f>
        <v>-</v>
      </c>
      <c r="BA188" s="28">
        <f>_xlfn.XLOOKUP(J188,ABNT5101!$I:$I,ABNT5101!M:M)</f>
        <v>0.18</v>
      </c>
      <c r="BB188" s="28" t="str">
        <f>_xlfn.XLOOKUP(J188,ABNT5101!$I:$I,ABNT5101!N:N)</f>
        <v>-</v>
      </c>
      <c r="BC188" s="28">
        <f>_xlfn.XLOOKUP(J188,ABNT5101!$I:$I,ABNT5101!O:O)</f>
        <v>16</v>
      </c>
      <c r="BD188" s="31" t="str">
        <f t="shared" si="84"/>
        <v>NÃO ATENDE</v>
      </c>
      <c r="BE188" s="32">
        <f t="shared" si="122"/>
        <v>-1</v>
      </c>
      <c r="BF188" s="32">
        <f t="shared" si="123"/>
        <v>-1</v>
      </c>
      <c r="BG188" s="32" t="str">
        <f t="shared" si="85"/>
        <v>-</v>
      </c>
      <c r="BH188" s="33"/>
      <c r="BI188" s="33"/>
      <c r="BJ188" s="34"/>
      <c r="BK188" s="34"/>
      <c r="BL188" s="35"/>
      <c r="BM188" s="34"/>
      <c r="BN188" s="31" t="str">
        <f t="shared" si="86"/>
        <v>NÃO ATENDE</v>
      </c>
      <c r="BO188" s="31" t="str">
        <f t="shared" si="124"/>
        <v>NÃO ATENDE</v>
      </c>
      <c r="BP188" s="31" t="str">
        <f t="shared" si="125"/>
        <v>NÃO ATENDE</v>
      </c>
      <c r="BQ188" s="31" t="str">
        <f t="shared" si="87"/>
        <v>ATENDE</v>
      </c>
      <c r="BR188" s="36" t="str">
        <f t="shared" si="88"/>
        <v>C4</v>
      </c>
      <c r="BS188" s="36" t="str">
        <f t="shared" si="89"/>
        <v>P6</v>
      </c>
      <c r="BT188" s="37">
        <f t="shared" si="90"/>
        <v>-1</v>
      </c>
      <c r="BU188" s="33"/>
      <c r="BV188" s="33"/>
      <c r="BW188" s="36">
        <f>IF(BS188="-","-",_xlfn.XLOOKUP(BS188,ABNT5101!$B$4:$B$9,ABNT5101!$C$4:$C$9))</f>
        <v>3</v>
      </c>
      <c r="BX188" s="36">
        <f>IF(BS188="-","-",_xlfn.XLOOKUP(BS188,ABNT5101!$B$4:$B$9,ABNT5101!$D$4:$D$9))</f>
        <v>0.6</v>
      </c>
      <c r="BY188" s="31" t="str">
        <f t="shared" si="91"/>
        <v>NÃO ATENDE</v>
      </c>
      <c r="BZ188" s="31" t="str">
        <f t="shared" si="92"/>
        <v>NÃO ATENDE</v>
      </c>
      <c r="CA188" s="31" t="str">
        <f t="shared" si="93"/>
        <v>NÃO ATENDE</v>
      </c>
      <c r="CB188" s="36" t="str">
        <f t="shared" si="126"/>
        <v>P6</v>
      </c>
      <c r="CC188" s="37">
        <f t="shared" si="94"/>
        <v>-1</v>
      </c>
      <c r="CD188" s="38"/>
      <c r="CE188" s="38"/>
      <c r="CF188" s="31">
        <f>IF(CB188="-","-",_xlfn.XLOOKUP(CB188,ABNT5101!$B$4:$B$9,ABNT5101!$C$4:$C$9))</f>
        <v>3</v>
      </c>
      <c r="CG188" s="36">
        <f>IF(CB188="-","-",_xlfn.XLOOKUP(CB188,ABNT5101!$B$4:$B$9,ABNT5101!$D$4:$D$9))</f>
        <v>0.6</v>
      </c>
      <c r="CH188" s="31" t="str">
        <f t="shared" si="95"/>
        <v>NÃO ATENDE</v>
      </c>
      <c r="CI188" s="31" t="str">
        <f t="shared" si="96"/>
        <v>NÃO ATENDE</v>
      </c>
      <c r="CJ188" s="31" t="str">
        <f t="shared" si="97"/>
        <v>NÃO ATENDE</v>
      </c>
      <c r="CK188" s="56" t="e">
        <f>_xlfn.XLOOKUP(CL188,'Banco de dados'!$B:$B,'Banco de dados'!$D:$D)</f>
        <v>#N/A</v>
      </c>
      <c r="CL188" s="42"/>
      <c r="CM188" s="56" t="e">
        <f>_xlfn.XLOOKUP(CL188,'Banco de dados'!$B:$B,'Banco de dados'!$E:$E)</f>
        <v>#N/A</v>
      </c>
      <c r="CN188" s="56"/>
      <c r="CO188" s="56" t="e">
        <f>IF(CN188="-","-",_xlfn.XLOOKUP(CN188,'Banco de dados'!$B:$B,'Banco de dados'!$E:$E))</f>
        <v>#N/A</v>
      </c>
      <c r="CP188" s="41">
        <f t="shared" si="98"/>
        <v>1</v>
      </c>
      <c r="CQ188" s="56" t="e">
        <f>_xlfn.XLOOKUP(CL188,'Banco de dados'!$B:$B,'Banco de dados'!$H:$H)</f>
        <v>#N/A</v>
      </c>
      <c r="CR188" s="56" t="e">
        <f t="array" aca="1" ref="CR188" ca="1">_xludf.xlookup(CN188,'Banco de dados'!$B:$B,'Banco de dados'!$H:$H)</f>
        <v>#NAME?</v>
      </c>
      <c r="CS188" s="56" t="e">
        <f t="array" aca="1" ref="CS188" ca="1">_xludf.xlookup(CL188,'Banco de dados'!$B:$B,'Banco de dados'!$F:$F)</f>
        <v>#NAME?</v>
      </c>
      <c r="CT188" s="56" t="e">
        <f t="array" aca="1" ref="CT188" ca="1">_xludf.xlookup(CN188,'Banco de dados'!$B:$B,'Banco de dados'!$F:$F)</f>
        <v>#NAME?</v>
      </c>
      <c r="CU188" s="42"/>
      <c r="CV188" s="42"/>
      <c r="CW188" s="56" t="str">
        <f>IF(AJ188=0.5,"Suporte",IF(AND(AJ188&gt;='Braços de IP'!$B$9,AJ188&lt;='Braços de IP'!$D$9),'Braços de IP'!$E$9,IF(AND(AJ188&gt;='Braços de IP'!$B$10,AJ188&lt;='Braços de IP'!$D$10),'Braços de IP'!$E$10,IF(AND(AJ188&gt;='Braços de IP'!$B$11,AJ188&lt;='Braços de IP'!$D$11),'Braços de IP'!$E$11,IF(AND(AJ188&gt;='Braços de IP'!$B$12,AJ188&lt;='Braços de IP'!$D$12),'Braços de IP'!$E$12,IF(AND(AJ188&gt;='Braços de IP'!$B$13,AJ188&lt;='Braços de IP'!$D$13),'Braços de IP'!$E$13,IF(AND(AJ188&gt;='Braços de IP'!$B$14,AJ188&lt;='Braços de IP'!$D$14),'Braços de IP'!$E$14,"ERRO")))))))</f>
        <v>Médio I</v>
      </c>
      <c r="CX188" s="42"/>
      <c r="CY188" s="56" t="str">
        <f>IF($CX188="","",VLOOKUP($CX188,'Braços de IP'!$E$9:$I$15,2,0))</f>
        <v/>
      </c>
      <c r="CZ188" s="43" t="str">
        <f>IF($CX188="","",VLOOKUP($CX188,'Braços de IP'!$E$9:$I$15,5,0))</f>
        <v/>
      </c>
      <c r="DA188" s="56"/>
      <c r="DB188" s="56"/>
      <c r="DC188" s="56"/>
      <c r="DD188" s="56"/>
      <c r="DE188" s="56"/>
      <c r="DF188" s="56"/>
      <c r="DG188" s="44" t="e">
        <f t="shared" si="99"/>
        <v>#N/A</v>
      </c>
      <c r="DH188" s="45">
        <f t="shared" si="100"/>
        <v>120</v>
      </c>
      <c r="DI188" s="44" t="e">
        <f t="shared" si="101"/>
        <v>#N/A</v>
      </c>
      <c r="DJ188" s="46" t="e">
        <f t="shared" si="102"/>
        <v>#N/A</v>
      </c>
      <c r="DK188" s="47" t="s">
        <v>147</v>
      </c>
      <c r="DL188" s="48"/>
      <c r="DM188" s="49"/>
      <c r="DN188" s="23" t="s">
        <v>148</v>
      </c>
      <c r="DO188" s="23"/>
      <c r="DQ188" s="50" t="e">
        <f t="shared" si="103"/>
        <v>#VALUE!</v>
      </c>
    </row>
    <row r="189" spans="2:127" ht="15.75" hidden="1" customHeight="1" x14ac:dyDescent="0.3">
      <c r="B189" s="5"/>
      <c r="C189" s="5"/>
      <c r="D189" s="5"/>
      <c r="E189" s="22" t="s">
        <v>288</v>
      </c>
      <c r="F189" s="22" t="s">
        <v>137</v>
      </c>
      <c r="G189" s="23" t="s">
        <v>289</v>
      </c>
      <c r="H189" s="23">
        <v>-23.347019</v>
      </c>
      <c r="I189" s="23">
        <v>-46.828091000000001</v>
      </c>
      <c r="J189" s="24" t="s">
        <v>160</v>
      </c>
      <c r="K189" s="25"/>
      <c r="L189" s="24" t="s">
        <v>140</v>
      </c>
      <c r="M189" s="24" t="s">
        <v>141</v>
      </c>
      <c r="N189" s="26">
        <v>120</v>
      </c>
      <c r="O189" s="27" t="s">
        <v>142</v>
      </c>
      <c r="P189" s="27" t="s">
        <v>143</v>
      </c>
      <c r="Q189" s="26">
        <f t="shared" si="80"/>
        <v>240</v>
      </c>
      <c r="R189" s="28">
        <v>1</v>
      </c>
      <c r="S189" s="28">
        <v>3</v>
      </c>
      <c r="T189" s="28">
        <v>7</v>
      </c>
      <c r="U189" s="23"/>
      <c r="V189" s="23"/>
      <c r="W189" s="29"/>
      <c r="X189" s="28">
        <v>3</v>
      </c>
      <c r="Y189" s="27"/>
      <c r="Z189" s="27"/>
      <c r="AA189" s="27"/>
      <c r="AB189" s="27"/>
      <c r="AC189" s="27"/>
      <c r="AD189" s="27" t="s">
        <v>144</v>
      </c>
      <c r="AE189" s="27" t="s">
        <v>145</v>
      </c>
      <c r="AF189" s="27">
        <v>24.8</v>
      </c>
      <c r="AG189" s="27">
        <v>7.4</v>
      </c>
      <c r="AH189" s="27">
        <v>1</v>
      </c>
      <c r="AI189" s="27">
        <v>0.3</v>
      </c>
      <c r="AJ189" s="27">
        <v>1.6</v>
      </c>
      <c r="AK189" s="27">
        <f t="shared" si="81"/>
        <v>1.3</v>
      </c>
      <c r="AL189" s="27" t="s">
        <v>143</v>
      </c>
      <c r="AM189" s="27" t="s">
        <v>143</v>
      </c>
      <c r="AN189" s="27"/>
      <c r="AO189" s="27">
        <f t="shared" si="82"/>
        <v>2</v>
      </c>
      <c r="AP189" s="27"/>
      <c r="AQ189" s="27"/>
      <c r="AR189" s="27"/>
      <c r="AS189" s="27"/>
      <c r="AT189" s="27"/>
      <c r="AU189" s="27"/>
      <c r="AV189" s="27">
        <f t="shared" si="83"/>
        <v>0</v>
      </c>
      <c r="AW189" s="27"/>
      <c r="AX189" s="28">
        <f>VLOOKUP(J189,ABNT5101!$I$3:$J$9,2)</f>
        <v>10</v>
      </c>
      <c r="AY189" s="28">
        <f>VLOOKUP(J189,ABNT5101!$I$3:$M$9,5)</f>
        <v>0.18</v>
      </c>
      <c r="AZ189" s="28" t="str">
        <f>_xlfn.XLOOKUP(J189,ABNT5101!I:I,ABNT5101!L:L)</f>
        <v>-</v>
      </c>
      <c r="BA189" s="28">
        <f>_xlfn.XLOOKUP(J189,ABNT5101!$I:$I,ABNT5101!M:M)</f>
        <v>0.18</v>
      </c>
      <c r="BB189" s="28" t="str">
        <f>_xlfn.XLOOKUP(J189,ABNT5101!$I:$I,ABNT5101!N:N)</f>
        <v>-</v>
      </c>
      <c r="BC189" s="28">
        <f>_xlfn.XLOOKUP(J189,ABNT5101!$I:$I,ABNT5101!O:O)</f>
        <v>16</v>
      </c>
      <c r="BD189" s="31" t="str">
        <f t="shared" si="84"/>
        <v>NÃO ATENDE</v>
      </c>
      <c r="BE189" s="32">
        <f t="shared" si="122"/>
        <v>-1</v>
      </c>
      <c r="BF189" s="32">
        <f t="shared" si="123"/>
        <v>-1</v>
      </c>
      <c r="BG189" s="32" t="str">
        <f t="shared" si="85"/>
        <v>-</v>
      </c>
      <c r="BH189" s="33"/>
      <c r="BI189" s="33"/>
      <c r="BJ189" s="34"/>
      <c r="BK189" s="34"/>
      <c r="BL189" s="35"/>
      <c r="BM189" s="34"/>
      <c r="BN189" s="31" t="str">
        <f t="shared" si="86"/>
        <v>NÃO ATENDE</v>
      </c>
      <c r="BO189" s="31" t="str">
        <f t="shared" si="124"/>
        <v>NÃO ATENDE</v>
      </c>
      <c r="BP189" s="31" t="str">
        <f t="shared" si="125"/>
        <v>NÃO ATENDE</v>
      </c>
      <c r="BQ189" s="31" t="str">
        <f t="shared" si="87"/>
        <v>ATENDE</v>
      </c>
      <c r="BR189" s="36" t="str">
        <f t="shared" si="88"/>
        <v>C4</v>
      </c>
      <c r="BS189" s="36" t="str">
        <f t="shared" si="89"/>
        <v>P6</v>
      </c>
      <c r="BT189" s="37">
        <f t="shared" si="90"/>
        <v>-1</v>
      </c>
      <c r="BU189" s="33"/>
      <c r="BV189" s="33"/>
      <c r="BW189" s="36">
        <f>IF(BS189="-","-",_xlfn.XLOOKUP(BS189,ABNT5101!$B$4:$B$9,ABNT5101!$C$4:$C$9))</f>
        <v>3</v>
      </c>
      <c r="BX189" s="36">
        <f>IF(BS189="-","-",_xlfn.XLOOKUP(BS189,ABNT5101!$B$4:$B$9,ABNT5101!$D$4:$D$9))</f>
        <v>0.6</v>
      </c>
      <c r="BY189" s="31" t="str">
        <f t="shared" si="91"/>
        <v>NÃO ATENDE</v>
      </c>
      <c r="BZ189" s="31" t="str">
        <f t="shared" si="92"/>
        <v>NÃO ATENDE</v>
      </c>
      <c r="CA189" s="31" t="str">
        <f t="shared" si="93"/>
        <v>NÃO ATENDE</v>
      </c>
      <c r="CB189" s="36" t="str">
        <f t="shared" si="126"/>
        <v>P6</v>
      </c>
      <c r="CC189" s="37">
        <f t="shared" si="94"/>
        <v>-1</v>
      </c>
      <c r="CD189" s="38"/>
      <c r="CE189" s="38"/>
      <c r="CF189" s="31">
        <f>IF(CB189="-","-",_xlfn.XLOOKUP(CB189,ABNT5101!$B$4:$B$9,ABNT5101!$C$4:$C$9))</f>
        <v>3</v>
      </c>
      <c r="CG189" s="36">
        <f>IF(CB189="-","-",_xlfn.XLOOKUP(CB189,ABNT5101!$B$4:$B$9,ABNT5101!$D$4:$D$9))</f>
        <v>0.6</v>
      </c>
      <c r="CH189" s="31" t="str">
        <f t="shared" si="95"/>
        <v>NÃO ATENDE</v>
      </c>
      <c r="CI189" s="31" t="str">
        <f t="shared" si="96"/>
        <v>NÃO ATENDE</v>
      </c>
      <c r="CJ189" s="31" t="str">
        <f t="shared" si="97"/>
        <v>NÃO ATENDE</v>
      </c>
      <c r="CK189" s="56" t="e">
        <f>_xlfn.XLOOKUP(CL189,'Banco de dados'!$B:$B,'Banco de dados'!$D:$D)</f>
        <v>#N/A</v>
      </c>
      <c r="CL189" s="42"/>
      <c r="CM189" s="56" t="e">
        <f>_xlfn.XLOOKUP(CL189,'Banco de dados'!$B:$B,'Banco de dados'!$E:$E)</f>
        <v>#N/A</v>
      </c>
      <c r="CN189" s="56"/>
      <c r="CO189" s="56" t="e">
        <f>IF(CN189="-","-",_xlfn.XLOOKUP(CN189,'Banco de dados'!$B:$B,'Banco de dados'!$E:$E))</f>
        <v>#N/A</v>
      </c>
      <c r="CP189" s="41">
        <f t="shared" si="98"/>
        <v>1</v>
      </c>
      <c r="CQ189" s="56" t="e">
        <f>_xlfn.XLOOKUP(CL189,'Banco de dados'!$B:$B,'Banco de dados'!$H:$H)</f>
        <v>#N/A</v>
      </c>
      <c r="CR189" s="56" t="e">
        <f t="array" aca="1" ref="CR189" ca="1">_xludf.xlookup(CN189,'Banco de dados'!$B:$B,'Banco de dados'!$H:$H)</f>
        <v>#NAME?</v>
      </c>
      <c r="CS189" s="56" t="e">
        <f t="array" aca="1" ref="CS189" ca="1">_xludf.xlookup(CL189,'Banco de dados'!$B:$B,'Banco de dados'!$F:$F)</f>
        <v>#NAME?</v>
      </c>
      <c r="CT189" s="56" t="e">
        <f t="array" aca="1" ref="CT189" ca="1">_xludf.xlookup(CN189,'Banco de dados'!$B:$B,'Banco de dados'!$F:$F)</f>
        <v>#NAME?</v>
      </c>
      <c r="CU189" s="42"/>
      <c r="CV189" s="42"/>
      <c r="CW189" s="56" t="str">
        <f>IF(AJ189=0.5,"Suporte",IF(AND(AJ189&gt;='Braços de IP'!$B$9,AJ189&lt;='Braços de IP'!$D$9),'Braços de IP'!$E$9,IF(AND(AJ189&gt;='Braços de IP'!$B$10,AJ189&lt;='Braços de IP'!$D$10),'Braços de IP'!$E$10,IF(AND(AJ189&gt;='Braços de IP'!$B$11,AJ189&lt;='Braços de IP'!$D$11),'Braços de IP'!$E$11,IF(AND(AJ189&gt;='Braços de IP'!$B$12,AJ189&lt;='Braços de IP'!$D$12),'Braços de IP'!$E$12,IF(AND(AJ189&gt;='Braços de IP'!$B$13,AJ189&lt;='Braços de IP'!$D$13),'Braços de IP'!$E$13,IF(AND(AJ189&gt;='Braços de IP'!$B$14,AJ189&lt;='Braços de IP'!$D$14),'Braços de IP'!$E$14,"ERRO")))))))</f>
        <v>Médio I</v>
      </c>
      <c r="CX189" s="42"/>
      <c r="CY189" s="56" t="str">
        <f>IF($CX189="","",VLOOKUP($CX189,'Braços de IP'!$E$9:$I$15,2,0))</f>
        <v/>
      </c>
      <c r="CZ189" s="43" t="str">
        <f>IF($CX189="","",VLOOKUP($CX189,'Braços de IP'!$E$9:$I$15,5,0))</f>
        <v/>
      </c>
      <c r="DA189" s="56"/>
      <c r="DB189" s="56"/>
      <c r="DC189" s="56"/>
      <c r="DD189" s="56"/>
      <c r="DE189" s="56"/>
      <c r="DF189" s="56"/>
      <c r="DG189" s="44" t="e">
        <f t="shared" si="99"/>
        <v>#N/A</v>
      </c>
      <c r="DH189" s="45">
        <f t="shared" si="100"/>
        <v>120</v>
      </c>
      <c r="DI189" s="44" t="e">
        <f t="shared" si="101"/>
        <v>#N/A</v>
      </c>
      <c r="DJ189" s="46" t="e">
        <f t="shared" si="102"/>
        <v>#N/A</v>
      </c>
      <c r="DK189" s="47" t="s">
        <v>147</v>
      </c>
      <c r="DL189" s="48"/>
      <c r="DM189" s="49"/>
      <c r="DN189" s="23" t="s">
        <v>148</v>
      </c>
      <c r="DO189" s="23"/>
      <c r="DQ189" s="50" t="e">
        <f t="shared" si="103"/>
        <v>#VALUE!</v>
      </c>
    </row>
    <row r="190" spans="2:127" ht="15.75" hidden="1" customHeight="1" x14ac:dyDescent="0.3">
      <c r="B190" s="5"/>
      <c r="C190" s="5"/>
      <c r="D190" s="5"/>
      <c r="E190" s="22" t="s">
        <v>288</v>
      </c>
      <c r="F190" s="22" t="s">
        <v>137</v>
      </c>
      <c r="G190" s="23" t="s">
        <v>289</v>
      </c>
      <c r="H190" s="23">
        <v>-23.347019</v>
      </c>
      <c r="I190" s="23">
        <v>-46.828091000000001</v>
      </c>
      <c r="J190" s="24" t="s">
        <v>160</v>
      </c>
      <c r="K190" s="25"/>
      <c r="L190" s="24" t="s">
        <v>140</v>
      </c>
      <c r="M190" s="24" t="s">
        <v>141</v>
      </c>
      <c r="N190" s="26">
        <v>120</v>
      </c>
      <c r="O190" s="27" t="s">
        <v>142</v>
      </c>
      <c r="P190" s="27" t="s">
        <v>143</v>
      </c>
      <c r="Q190" s="26">
        <f t="shared" si="80"/>
        <v>240</v>
      </c>
      <c r="R190" s="28">
        <v>1</v>
      </c>
      <c r="S190" s="28">
        <v>3</v>
      </c>
      <c r="T190" s="28">
        <v>7</v>
      </c>
      <c r="U190" s="23"/>
      <c r="V190" s="23"/>
      <c r="W190" s="29"/>
      <c r="X190" s="28">
        <v>3</v>
      </c>
      <c r="Y190" s="27"/>
      <c r="Z190" s="27"/>
      <c r="AA190" s="27"/>
      <c r="AB190" s="27"/>
      <c r="AC190" s="27"/>
      <c r="AD190" s="27" t="s">
        <v>144</v>
      </c>
      <c r="AE190" s="27" t="s">
        <v>145</v>
      </c>
      <c r="AF190" s="27">
        <v>24.8</v>
      </c>
      <c r="AG190" s="27">
        <v>7.4</v>
      </c>
      <c r="AH190" s="27">
        <v>1</v>
      </c>
      <c r="AI190" s="27">
        <v>0.3</v>
      </c>
      <c r="AJ190" s="27">
        <v>1.6</v>
      </c>
      <c r="AK190" s="27">
        <f t="shared" si="81"/>
        <v>1.3</v>
      </c>
      <c r="AL190" s="27" t="s">
        <v>143</v>
      </c>
      <c r="AM190" s="27" t="s">
        <v>143</v>
      </c>
      <c r="AN190" s="27"/>
      <c r="AO190" s="27">
        <f t="shared" si="82"/>
        <v>2</v>
      </c>
      <c r="AP190" s="27"/>
      <c r="AQ190" s="27"/>
      <c r="AR190" s="27"/>
      <c r="AS190" s="27"/>
      <c r="AT190" s="27"/>
      <c r="AU190" s="27"/>
      <c r="AV190" s="27">
        <f t="shared" si="83"/>
        <v>0</v>
      </c>
      <c r="AW190" s="27"/>
      <c r="AX190" s="28">
        <f>VLOOKUP(J190,ABNT5101!$I$3:$J$9,2)</f>
        <v>10</v>
      </c>
      <c r="AY190" s="28">
        <f>VLOOKUP(J190,ABNT5101!$I$3:$M$9,5)</f>
        <v>0.18</v>
      </c>
      <c r="AZ190" s="28" t="str">
        <f>_xlfn.XLOOKUP(J190,ABNT5101!I:I,ABNT5101!L:L)</f>
        <v>-</v>
      </c>
      <c r="BA190" s="28">
        <f>_xlfn.XLOOKUP(J190,ABNT5101!$I:$I,ABNT5101!M:M)</f>
        <v>0.18</v>
      </c>
      <c r="BB190" s="28" t="str">
        <f>_xlfn.XLOOKUP(J190,ABNT5101!$I:$I,ABNT5101!N:N)</f>
        <v>-</v>
      </c>
      <c r="BC190" s="28">
        <f>_xlfn.XLOOKUP(J190,ABNT5101!$I:$I,ABNT5101!O:O)</f>
        <v>16</v>
      </c>
      <c r="BD190" s="31" t="str">
        <f t="shared" si="84"/>
        <v>NÃO ATENDE</v>
      </c>
      <c r="BE190" s="32">
        <f t="shared" si="122"/>
        <v>-1</v>
      </c>
      <c r="BF190" s="32">
        <f t="shared" si="123"/>
        <v>-1</v>
      </c>
      <c r="BG190" s="32" t="str">
        <f t="shared" si="85"/>
        <v>-</v>
      </c>
      <c r="BH190" s="33"/>
      <c r="BI190" s="33"/>
      <c r="BJ190" s="34"/>
      <c r="BK190" s="34"/>
      <c r="BL190" s="35"/>
      <c r="BM190" s="34"/>
      <c r="BN190" s="31" t="str">
        <f t="shared" si="86"/>
        <v>NÃO ATENDE</v>
      </c>
      <c r="BO190" s="31" t="str">
        <f t="shared" si="124"/>
        <v>NÃO ATENDE</v>
      </c>
      <c r="BP190" s="31" t="str">
        <f t="shared" si="125"/>
        <v>NÃO ATENDE</v>
      </c>
      <c r="BQ190" s="31" t="str">
        <f t="shared" si="87"/>
        <v>ATENDE</v>
      </c>
      <c r="BR190" s="36" t="str">
        <f t="shared" si="88"/>
        <v>C4</v>
      </c>
      <c r="BS190" s="36" t="str">
        <f t="shared" si="89"/>
        <v>P6</v>
      </c>
      <c r="BT190" s="37">
        <f t="shared" si="90"/>
        <v>-1</v>
      </c>
      <c r="BU190" s="33"/>
      <c r="BV190" s="33"/>
      <c r="BW190" s="36">
        <f>IF(BS190="-","-",_xlfn.XLOOKUP(BS190,ABNT5101!$B$4:$B$9,ABNT5101!$C$4:$C$9))</f>
        <v>3</v>
      </c>
      <c r="BX190" s="36">
        <f>IF(BS190="-","-",_xlfn.XLOOKUP(BS190,ABNT5101!$B$4:$B$9,ABNT5101!$D$4:$D$9))</f>
        <v>0.6</v>
      </c>
      <c r="BY190" s="31" t="str">
        <f t="shared" si="91"/>
        <v>NÃO ATENDE</v>
      </c>
      <c r="BZ190" s="31" t="str">
        <f t="shared" si="92"/>
        <v>NÃO ATENDE</v>
      </c>
      <c r="CA190" s="31" t="str">
        <f t="shared" si="93"/>
        <v>NÃO ATENDE</v>
      </c>
      <c r="CB190" s="36" t="str">
        <f t="shared" si="126"/>
        <v>P6</v>
      </c>
      <c r="CC190" s="37">
        <f t="shared" si="94"/>
        <v>-1</v>
      </c>
      <c r="CD190" s="38"/>
      <c r="CE190" s="38"/>
      <c r="CF190" s="31">
        <f>IF(CB190="-","-",_xlfn.XLOOKUP(CB190,ABNT5101!$B$4:$B$9,ABNT5101!$C$4:$C$9))</f>
        <v>3</v>
      </c>
      <c r="CG190" s="36">
        <f>IF(CB190="-","-",_xlfn.XLOOKUP(CB190,ABNT5101!$B$4:$B$9,ABNT5101!$D$4:$D$9))</f>
        <v>0.6</v>
      </c>
      <c r="CH190" s="31" t="str">
        <f t="shared" si="95"/>
        <v>NÃO ATENDE</v>
      </c>
      <c r="CI190" s="31" t="str">
        <f t="shared" si="96"/>
        <v>NÃO ATENDE</v>
      </c>
      <c r="CJ190" s="31" t="str">
        <f t="shared" si="97"/>
        <v>NÃO ATENDE</v>
      </c>
      <c r="CK190" s="56" t="e">
        <f>_xlfn.XLOOKUP(CL190,'Banco de dados'!$B:$B,'Banco de dados'!$D:$D)</f>
        <v>#N/A</v>
      </c>
      <c r="CL190" s="42"/>
      <c r="CM190" s="56" t="e">
        <f>_xlfn.XLOOKUP(CL190,'Banco de dados'!$B:$B,'Banco de dados'!$E:$E)</f>
        <v>#N/A</v>
      </c>
      <c r="CN190" s="56"/>
      <c r="CO190" s="56" t="e">
        <f>IF(CN190="-","-",_xlfn.XLOOKUP(CN190,'Banco de dados'!$B:$B,'Banco de dados'!$E:$E))</f>
        <v>#N/A</v>
      </c>
      <c r="CP190" s="41">
        <f t="shared" si="98"/>
        <v>1</v>
      </c>
      <c r="CQ190" s="56" t="e">
        <f>_xlfn.XLOOKUP(CL190,'Banco de dados'!$B:$B,'Banco de dados'!$H:$H)</f>
        <v>#N/A</v>
      </c>
      <c r="CR190" s="56" t="e">
        <f t="array" aca="1" ref="CR190" ca="1">_xludf.xlookup(CN190,'Banco de dados'!$B:$B,'Banco de dados'!$H:$H)</f>
        <v>#NAME?</v>
      </c>
      <c r="CS190" s="56" t="e">
        <f t="array" aca="1" ref="CS190" ca="1">_xludf.xlookup(CL190,'Banco de dados'!$B:$B,'Banco de dados'!$F:$F)</f>
        <v>#NAME?</v>
      </c>
      <c r="CT190" s="56" t="e">
        <f t="array" aca="1" ref="CT190" ca="1">_xludf.xlookup(CN190,'Banco de dados'!$B:$B,'Banco de dados'!$F:$F)</f>
        <v>#NAME?</v>
      </c>
      <c r="CU190" s="42"/>
      <c r="CV190" s="42"/>
      <c r="CW190" s="56" t="str">
        <f>IF(AJ190=0.5,"Suporte",IF(AND(AJ190&gt;='Braços de IP'!$B$9,AJ190&lt;='Braços de IP'!$D$9),'Braços de IP'!$E$9,IF(AND(AJ190&gt;='Braços de IP'!$B$10,AJ190&lt;='Braços de IP'!$D$10),'Braços de IP'!$E$10,IF(AND(AJ190&gt;='Braços de IP'!$B$11,AJ190&lt;='Braços de IP'!$D$11),'Braços de IP'!$E$11,IF(AND(AJ190&gt;='Braços de IP'!$B$12,AJ190&lt;='Braços de IP'!$D$12),'Braços de IP'!$E$12,IF(AND(AJ190&gt;='Braços de IP'!$B$13,AJ190&lt;='Braços de IP'!$D$13),'Braços de IP'!$E$13,IF(AND(AJ190&gt;='Braços de IP'!$B$14,AJ190&lt;='Braços de IP'!$D$14),'Braços de IP'!$E$14,"ERRO")))))))</f>
        <v>Médio I</v>
      </c>
      <c r="CX190" s="42"/>
      <c r="CY190" s="56" t="str">
        <f>IF($CX190="","",VLOOKUP($CX190,'Braços de IP'!$E$9:$I$15,2,0))</f>
        <v/>
      </c>
      <c r="CZ190" s="43" t="str">
        <f>IF($CX190="","",VLOOKUP($CX190,'Braços de IP'!$E$9:$I$15,5,0))</f>
        <v/>
      </c>
      <c r="DA190" s="56"/>
      <c r="DB190" s="56"/>
      <c r="DC190" s="56"/>
      <c r="DD190" s="56"/>
      <c r="DE190" s="56"/>
      <c r="DF190" s="56"/>
      <c r="DG190" s="44" t="e">
        <f t="shared" si="99"/>
        <v>#N/A</v>
      </c>
      <c r="DH190" s="45">
        <f t="shared" si="100"/>
        <v>120</v>
      </c>
      <c r="DI190" s="44" t="e">
        <f t="shared" si="101"/>
        <v>#N/A</v>
      </c>
      <c r="DJ190" s="46" t="e">
        <f t="shared" si="102"/>
        <v>#N/A</v>
      </c>
      <c r="DK190" s="47" t="s">
        <v>147</v>
      </c>
      <c r="DL190" s="48"/>
      <c r="DM190" s="49"/>
      <c r="DN190" s="23" t="s">
        <v>148</v>
      </c>
      <c r="DO190" s="23"/>
      <c r="DQ190" s="50" t="e">
        <f t="shared" si="103"/>
        <v>#VALUE!</v>
      </c>
    </row>
    <row r="191" spans="2:127" ht="15.75" hidden="1" customHeight="1" x14ac:dyDescent="0.3">
      <c r="B191" s="5"/>
      <c r="C191" s="5"/>
      <c r="D191" s="5"/>
      <c r="E191" s="22" t="s">
        <v>290</v>
      </c>
      <c r="F191" s="22" t="s">
        <v>150</v>
      </c>
      <c r="G191" s="23" t="s">
        <v>291</v>
      </c>
      <c r="H191" s="23">
        <v>-23.334664</v>
      </c>
      <c r="I191" s="23">
        <v>-46.931845000000003</v>
      </c>
      <c r="J191" s="24" t="s">
        <v>139</v>
      </c>
      <c r="K191" s="25"/>
      <c r="L191" s="24" t="s">
        <v>152</v>
      </c>
      <c r="M191" s="24" t="s">
        <v>141</v>
      </c>
      <c r="N191" s="26">
        <v>58</v>
      </c>
      <c r="O191" s="27" t="s">
        <v>142</v>
      </c>
      <c r="P191" s="27" t="s">
        <v>143</v>
      </c>
      <c r="Q191" s="26">
        <f t="shared" ref="Q191:Q248" si="127">N191*AH191*2</f>
        <v>116</v>
      </c>
      <c r="R191" s="28">
        <v>1</v>
      </c>
      <c r="S191" s="28" t="s">
        <v>153</v>
      </c>
      <c r="T191" s="28">
        <v>5.5</v>
      </c>
      <c r="U191" s="23"/>
      <c r="V191" s="23"/>
      <c r="W191" s="29"/>
      <c r="X191" s="28" t="s">
        <v>153</v>
      </c>
      <c r="Y191" s="27"/>
      <c r="Z191" s="27"/>
      <c r="AA191" s="27"/>
      <c r="AB191" s="27"/>
      <c r="AC191" s="27"/>
      <c r="AD191" s="27" t="s">
        <v>144</v>
      </c>
      <c r="AE191" s="27" t="s">
        <v>145</v>
      </c>
      <c r="AF191" s="27">
        <v>26.5</v>
      </c>
      <c r="AG191" s="27">
        <v>8.1999999999999993</v>
      </c>
      <c r="AH191" s="27">
        <v>1</v>
      </c>
      <c r="AI191" s="27">
        <v>0.8</v>
      </c>
      <c r="AJ191" s="27">
        <v>2.6</v>
      </c>
      <c r="AK191" s="27">
        <f t="shared" ref="AK191:AK248" si="128">AJ191-AI191</f>
        <v>1.8</v>
      </c>
      <c r="AL191" s="27" t="s">
        <v>143</v>
      </c>
      <c r="AM191" s="27" t="s">
        <v>143</v>
      </c>
      <c r="AN191" s="27"/>
      <c r="AO191" s="27">
        <f t="shared" ref="AO191:AO248" si="129">IF(AD191="Unilateral",2*AH191,IF(AD191="Bilateral Alternada",3*AH191,IF(AD191="Bilateral Frontal",4*AH191,IF(AD191="Canteiro Central",2*AH191,"erro"))))</f>
        <v>2</v>
      </c>
      <c r="AP191" s="27"/>
      <c r="AQ191" s="27"/>
      <c r="AR191" s="27"/>
      <c r="AS191" s="27"/>
      <c r="AT191" s="27"/>
      <c r="AU191" s="27"/>
      <c r="AV191" s="27">
        <f t="shared" ref="AV191:AV248" si="130">IF(AP191=0,0,IF(AD191="Unilateral",2*AP191,IF(AD191="Bilateral Alternada",3*AP191,IF(AD191="Bilateral Frontal",4*AP191,IF(AD191="Canteiro Central",2*AP191,"erro")))))</f>
        <v>0</v>
      </c>
      <c r="AW191" s="27"/>
      <c r="AX191" s="28">
        <f>VLOOKUP(J191,ABNT5101!$I$3:$J$9,2)</f>
        <v>7.5</v>
      </c>
      <c r="AY191" s="28">
        <f>VLOOKUP(J191,ABNT5101!$I$3:$M$9,5)</f>
        <v>0.18</v>
      </c>
      <c r="AZ191" s="28" t="str">
        <f>_xlfn.XLOOKUP(J191,ABNT5101!I:I,ABNT5101!L:L)</f>
        <v>-</v>
      </c>
      <c r="BA191" s="28">
        <f>_xlfn.XLOOKUP(J191,ABNT5101!$I:$I,ABNT5101!M:M)</f>
        <v>0.18</v>
      </c>
      <c r="BB191" s="28" t="str">
        <f>_xlfn.XLOOKUP(J191,ABNT5101!$I:$I,ABNT5101!N:N)</f>
        <v>-</v>
      </c>
      <c r="BC191" s="28">
        <f>_xlfn.XLOOKUP(J191,ABNT5101!$I:$I,ABNT5101!O:O)</f>
        <v>16</v>
      </c>
      <c r="BD191" s="31" t="str">
        <f t="shared" ref="BD191:BD248" si="131">IF(BN191="NÃO ATENDE","NÃO ATENDE",IF(BY191="NÃO ATENDE","NÃO ATENDE",IF(CH191="NÃO ATENDE","NÃO ATENDE","ATENDE")))</f>
        <v>NÃO ATENDE</v>
      </c>
      <c r="BE191" s="32">
        <f t="shared" si="122"/>
        <v>-1</v>
      </c>
      <c r="BF191" s="32">
        <f t="shared" si="123"/>
        <v>-1</v>
      </c>
      <c r="BG191" s="32" t="str">
        <f t="shared" ref="BG191:BG248" si="132">IF($J191="M6",BJ191/AZ191-1,"-")</f>
        <v>-</v>
      </c>
      <c r="BH191" s="33"/>
      <c r="BI191" s="33"/>
      <c r="BJ191" s="34"/>
      <c r="BK191" s="34"/>
      <c r="BL191" s="35"/>
      <c r="BM191" s="34"/>
      <c r="BN191" s="31" t="str">
        <f t="shared" ref="BN191:BN248" si="133">IF(OR(BO191="NÃO ATENDE",BP191="NÃO ATENDE",BQ191="NÃO ATENDE"),"NÃO ATENDE","ATENDE")</f>
        <v>NÃO ATENDE</v>
      </c>
      <c r="BO191" s="31" t="str">
        <f t="shared" si="124"/>
        <v>NÃO ATENDE</v>
      </c>
      <c r="BP191" s="31" t="str">
        <f t="shared" si="125"/>
        <v>NÃO ATENDE</v>
      </c>
      <c r="BQ191" s="31" t="str">
        <f t="shared" ref="BQ191:BQ248" si="134">IF(AZ191="-","ATENDE",IF(BJ191&gt;=AZ191,"ATENDE",IF(BJ191&gt;=(AZ191-0.02),"ATENDIMENTO LIMIAR","NÃO ATENDE")))</f>
        <v>ATENDE</v>
      </c>
      <c r="BR191" s="36" t="str">
        <f t="shared" ref="BR191:BR248" si="135">J191</f>
        <v>C5</v>
      </c>
      <c r="BS191" s="36" t="str">
        <f t="shared" ref="BS191:BS248" si="136">L191</f>
        <v>Sem Passeio</v>
      </c>
      <c r="BT191" s="37" t="e">
        <f t="shared" ref="BT191:BT248" si="137">IF(BU191="-","-",BU191/BW191-1)</f>
        <v>#N/A</v>
      </c>
      <c r="BU191" s="33"/>
      <c r="BV191" s="33"/>
      <c r="BW191" s="36" t="e">
        <f>IF(BS191="-","-",_xlfn.XLOOKUP(BS191,ABNT5101!$B$4:$B$9,ABNT5101!$C$4:$C$9))</f>
        <v>#N/A</v>
      </c>
      <c r="BX191" s="36" t="e">
        <f>IF(BS191="-","-",_xlfn.XLOOKUP(BS191,ABNT5101!$B$4:$B$9,ABNT5101!$D$4:$D$9))</f>
        <v>#N/A</v>
      </c>
      <c r="BY191" s="31" t="e">
        <f t="shared" ref="BY191:BY248" si="138">IF(BZ191="-","-",IF(BZ191="NÃO ATENDE","NÃO ATENDE",IF(CA191="NÃO ATENDE","NÃO ATENDE","ATENDE")))</f>
        <v>#N/A</v>
      </c>
      <c r="BZ191" s="31" t="e">
        <f t="shared" ref="BZ191:BZ248" si="139">IF(BS191="-","-",IF(BU191&gt;=BW191,"ATENDE",IF(BU191&gt;=(BW191*0.99),"ATENDIMENTO LIMIAR","NÃO ATENDE")))</f>
        <v>#N/A</v>
      </c>
      <c r="CA191" s="31" t="e">
        <f t="shared" ref="CA191:CA248" si="140">IF(BS191="-","-",IF(BV191&gt;=BX191,"ATENDE","NÃO ATENDE"))</f>
        <v>#N/A</v>
      </c>
      <c r="CB191" s="36" t="str">
        <f t="shared" si="126"/>
        <v>Sem Passeio</v>
      </c>
      <c r="CC191" s="37" t="e">
        <f t="shared" ref="CC191:CC248" si="141">IF(CD191="-","-",CD191/CF191-1)</f>
        <v>#N/A</v>
      </c>
      <c r="CD191" s="38"/>
      <c r="CE191" s="38"/>
      <c r="CF191" s="31" t="e">
        <f>IF(CB191="-","-",_xlfn.XLOOKUP(CB191,ABNT5101!$B$4:$B$9,ABNT5101!$C$4:$C$9))</f>
        <v>#N/A</v>
      </c>
      <c r="CG191" s="36" t="e">
        <f>IF(CB191="-","-",_xlfn.XLOOKUP(CB191,ABNT5101!$B$4:$B$9,ABNT5101!$D$4:$D$9))</f>
        <v>#N/A</v>
      </c>
      <c r="CH191" s="31" t="e">
        <f t="shared" ref="CH191:CH248" si="142">IF(CI191="-","-",IF(CI191="NÃO ATENDE","NÃO ATENDE",IF(CJ191="NÃO ATENDE","NÃO ATENDE","ATENDE")))</f>
        <v>#N/A</v>
      </c>
      <c r="CI191" s="31" t="e">
        <f t="shared" ref="CI191:CI248" si="143">IF(CB191="-","-",IF(CD191&gt;=(CF191),"ATENDE",IF(CD191&gt;=(0.99*CF191),"ATENDIMENTO LIMIAR","NÃO ATENDE")))</f>
        <v>#N/A</v>
      </c>
      <c r="CJ191" s="31" t="e">
        <f t="shared" ref="CJ191:CJ248" si="144">IF(CB191="-","-",IF(CE191&gt;=CG191,"ATENDE","NÃO ATENDE"))</f>
        <v>#N/A</v>
      </c>
      <c r="CK191" s="56" t="e">
        <f>_xlfn.XLOOKUP(CL191,'Banco de dados'!$B:$B,'Banco de dados'!$D:$D)</f>
        <v>#N/A</v>
      </c>
      <c r="CL191" s="42"/>
      <c r="CM191" s="56" t="e">
        <f>_xlfn.XLOOKUP(CL191,'Banco de dados'!$B:$B,'Banco de dados'!$E:$E)</f>
        <v>#N/A</v>
      </c>
      <c r="CN191" s="56"/>
      <c r="CO191" s="56" t="e">
        <f>IF(CN191="-","-",_xlfn.XLOOKUP(CN191,'Banco de dados'!$B:$B,'Banco de dados'!$E:$E))</f>
        <v>#N/A</v>
      </c>
      <c r="CP191" s="41">
        <f t="shared" ref="CP191:CP248" si="145">AH191</f>
        <v>1</v>
      </c>
      <c r="CQ191" s="56" t="e">
        <f>_xlfn.XLOOKUP(CL191,'Banco de dados'!$B:$B,'Banco de dados'!$H:$H)</f>
        <v>#N/A</v>
      </c>
      <c r="CR191" s="56" t="e">
        <f t="array" aca="1" ref="CR191" ca="1">_xludf.xlookup(CN191,'Banco de dados'!$B:$B,'Banco de dados'!$H:$H)</f>
        <v>#NAME?</v>
      </c>
      <c r="CS191" s="56" t="e">
        <f t="array" aca="1" ref="CS191" ca="1">_xludf.xlookup(CL191,'Banco de dados'!$B:$B,'Banco de dados'!$F:$F)</f>
        <v>#NAME?</v>
      </c>
      <c r="CT191" s="56" t="e">
        <f t="array" aca="1" ref="CT191" ca="1">_xludf.xlookup(CN191,'Banco de dados'!$B:$B,'Banco de dados'!$F:$F)</f>
        <v>#NAME?</v>
      </c>
      <c r="CU191" s="42"/>
      <c r="CV191" s="42"/>
      <c r="CW191" s="56" t="str">
        <f>IF(AJ191=0.5,"Suporte",IF(AND(AJ191&gt;='Braços de IP'!$B$9,AJ191&lt;='Braços de IP'!$D$9),'Braços de IP'!$E$9,IF(AND(AJ191&gt;='Braços de IP'!$B$10,AJ191&lt;='Braços de IP'!$D$10),'Braços de IP'!$E$10,IF(AND(AJ191&gt;='Braços de IP'!$B$11,AJ191&lt;='Braços de IP'!$D$11),'Braços de IP'!$E$11,IF(AND(AJ191&gt;='Braços de IP'!$B$12,AJ191&lt;='Braços de IP'!$D$12),'Braços de IP'!$E$12,IF(AND(AJ191&gt;='Braços de IP'!$B$13,AJ191&lt;='Braços de IP'!$D$13),'Braços de IP'!$E$13,IF(AND(AJ191&gt;='Braços de IP'!$B$14,AJ191&lt;='Braços de IP'!$D$14),'Braços de IP'!$E$14,"ERRO")))))))</f>
        <v>Longo I</v>
      </c>
      <c r="CX191" s="42"/>
      <c r="CY191" s="56" t="str">
        <f>IF($CX191="","",VLOOKUP($CX191,'Braços de IP'!$E$9:$I$15,2,0))</f>
        <v/>
      </c>
      <c r="CZ191" s="43" t="str">
        <f>IF($CX191="","",VLOOKUP($CX191,'Braços de IP'!$E$9:$I$15,5,0))</f>
        <v/>
      </c>
      <c r="DA191" s="56"/>
      <c r="DB191" s="56"/>
      <c r="DC191" s="56"/>
      <c r="DD191" s="56"/>
      <c r="DE191" s="56"/>
      <c r="DF191" s="56"/>
      <c r="DG191" s="44" t="e">
        <f t="shared" ref="DG191:DG248" si="146">CQ191</f>
        <v>#N/A</v>
      </c>
      <c r="DH191" s="45">
        <f t="shared" ref="DH191:DH248" si="147">N191</f>
        <v>58</v>
      </c>
      <c r="DI191" s="44" t="e">
        <f t="shared" ref="DI191:DI248" si="148">SUM(DG191:DH191)*CP191</f>
        <v>#N/A</v>
      </c>
      <c r="DJ191" s="46" t="e">
        <f t="shared" ref="DJ191:DJ248" si="149">1-DG191/DH191</f>
        <v>#N/A</v>
      </c>
      <c r="DK191" s="47" t="s">
        <v>147</v>
      </c>
      <c r="DL191" s="48"/>
      <c r="DM191" s="49"/>
      <c r="DN191" s="23" t="s">
        <v>148</v>
      </c>
      <c r="DO191" s="23"/>
      <c r="DQ191" s="50" t="e">
        <f t="shared" ref="DQ191:DQ220" si="150">((N191+O191)-CQ191)/(N191+O191)</f>
        <v>#VALUE!</v>
      </c>
    </row>
    <row r="192" spans="2:127" ht="15.75" hidden="1" customHeight="1" x14ac:dyDescent="0.3">
      <c r="B192" s="5"/>
      <c r="C192" s="5"/>
      <c r="D192" s="5"/>
      <c r="E192" s="22" t="s">
        <v>290</v>
      </c>
      <c r="F192" s="22" t="s">
        <v>150</v>
      </c>
      <c r="G192" s="23" t="s">
        <v>291</v>
      </c>
      <c r="H192" s="23">
        <v>-23.334664</v>
      </c>
      <c r="I192" s="23">
        <v>-46.931845000000003</v>
      </c>
      <c r="J192" s="24" t="s">
        <v>139</v>
      </c>
      <c r="K192" s="25"/>
      <c r="L192" s="24" t="s">
        <v>152</v>
      </c>
      <c r="M192" s="24" t="s">
        <v>141</v>
      </c>
      <c r="N192" s="26">
        <v>58</v>
      </c>
      <c r="O192" s="27" t="s">
        <v>142</v>
      </c>
      <c r="P192" s="27" t="s">
        <v>143</v>
      </c>
      <c r="Q192" s="26">
        <f t="shared" si="127"/>
        <v>116</v>
      </c>
      <c r="R192" s="28">
        <v>1</v>
      </c>
      <c r="S192" s="28" t="s">
        <v>153</v>
      </c>
      <c r="T192" s="28">
        <v>5.5</v>
      </c>
      <c r="U192" s="23"/>
      <c r="V192" s="23"/>
      <c r="W192" s="29"/>
      <c r="X192" s="28" t="s">
        <v>153</v>
      </c>
      <c r="Y192" s="27"/>
      <c r="Z192" s="27"/>
      <c r="AA192" s="27"/>
      <c r="AB192" s="27"/>
      <c r="AC192" s="27"/>
      <c r="AD192" s="27" t="s">
        <v>144</v>
      </c>
      <c r="AE192" s="27" t="s">
        <v>145</v>
      </c>
      <c r="AF192" s="27">
        <v>26.5</v>
      </c>
      <c r="AG192" s="27">
        <v>8.1999999999999993</v>
      </c>
      <c r="AH192" s="27">
        <v>1</v>
      </c>
      <c r="AI192" s="27">
        <v>0.8</v>
      </c>
      <c r="AJ192" s="27">
        <v>2.6</v>
      </c>
      <c r="AK192" s="27">
        <f t="shared" si="128"/>
        <v>1.8</v>
      </c>
      <c r="AL192" s="27" t="s">
        <v>143</v>
      </c>
      <c r="AM192" s="27" t="s">
        <v>143</v>
      </c>
      <c r="AN192" s="27"/>
      <c r="AO192" s="27">
        <f t="shared" si="129"/>
        <v>2</v>
      </c>
      <c r="AP192" s="27"/>
      <c r="AQ192" s="27"/>
      <c r="AR192" s="27"/>
      <c r="AS192" s="27"/>
      <c r="AT192" s="27"/>
      <c r="AU192" s="27"/>
      <c r="AV192" s="27">
        <f t="shared" si="130"/>
        <v>0</v>
      </c>
      <c r="AW192" s="27"/>
      <c r="AX192" s="28">
        <f>VLOOKUP(J192,ABNT5101!$I$3:$J$9,2)</f>
        <v>7.5</v>
      </c>
      <c r="AY192" s="28">
        <f>VLOOKUP(J192,ABNT5101!$I$3:$M$9,5)</f>
        <v>0.18</v>
      </c>
      <c r="AZ192" s="28" t="str">
        <f>_xlfn.XLOOKUP(J192,ABNT5101!I:I,ABNT5101!L:L)</f>
        <v>-</v>
      </c>
      <c r="BA192" s="28">
        <f>_xlfn.XLOOKUP(J192,ABNT5101!$I:$I,ABNT5101!M:M)</f>
        <v>0.18</v>
      </c>
      <c r="BB192" s="28" t="str">
        <f>_xlfn.XLOOKUP(J192,ABNT5101!$I:$I,ABNT5101!N:N)</f>
        <v>-</v>
      </c>
      <c r="BC192" s="28">
        <f>_xlfn.XLOOKUP(J192,ABNT5101!$I:$I,ABNT5101!O:O)</f>
        <v>16</v>
      </c>
      <c r="BD192" s="31" t="str">
        <f t="shared" si="131"/>
        <v>NÃO ATENDE</v>
      </c>
      <c r="BE192" s="32">
        <f t="shared" si="122"/>
        <v>-1</v>
      </c>
      <c r="BF192" s="32">
        <f t="shared" si="123"/>
        <v>-1</v>
      </c>
      <c r="BG192" s="32" t="str">
        <f t="shared" si="132"/>
        <v>-</v>
      </c>
      <c r="BH192" s="33"/>
      <c r="BI192" s="33"/>
      <c r="BJ192" s="34"/>
      <c r="BK192" s="34"/>
      <c r="BL192" s="35"/>
      <c r="BM192" s="34"/>
      <c r="BN192" s="31" t="str">
        <f t="shared" si="133"/>
        <v>NÃO ATENDE</v>
      </c>
      <c r="BO192" s="31" t="str">
        <f t="shared" si="124"/>
        <v>NÃO ATENDE</v>
      </c>
      <c r="BP192" s="31" t="str">
        <f t="shared" si="125"/>
        <v>NÃO ATENDE</v>
      </c>
      <c r="BQ192" s="31" t="str">
        <f t="shared" si="134"/>
        <v>ATENDE</v>
      </c>
      <c r="BR192" s="36" t="str">
        <f t="shared" si="135"/>
        <v>C5</v>
      </c>
      <c r="BS192" s="36" t="str">
        <f t="shared" si="136"/>
        <v>Sem Passeio</v>
      </c>
      <c r="BT192" s="37" t="e">
        <f t="shared" si="137"/>
        <v>#N/A</v>
      </c>
      <c r="BU192" s="33"/>
      <c r="BV192" s="33"/>
      <c r="BW192" s="36" t="e">
        <f>IF(BS192="-","-",_xlfn.XLOOKUP(BS192,ABNT5101!$B$4:$B$9,ABNT5101!$C$4:$C$9))</f>
        <v>#N/A</v>
      </c>
      <c r="BX192" s="36" t="e">
        <f>IF(BS192="-","-",_xlfn.XLOOKUP(BS192,ABNT5101!$B$4:$B$9,ABNT5101!$D$4:$D$9))</f>
        <v>#N/A</v>
      </c>
      <c r="BY192" s="31" t="e">
        <f t="shared" si="138"/>
        <v>#N/A</v>
      </c>
      <c r="BZ192" s="31" t="e">
        <f t="shared" si="139"/>
        <v>#N/A</v>
      </c>
      <c r="CA192" s="31" t="e">
        <f t="shared" si="140"/>
        <v>#N/A</v>
      </c>
      <c r="CB192" s="36" t="str">
        <f t="shared" si="126"/>
        <v>Sem Passeio</v>
      </c>
      <c r="CC192" s="37" t="e">
        <f t="shared" si="141"/>
        <v>#N/A</v>
      </c>
      <c r="CD192" s="38"/>
      <c r="CE192" s="38"/>
      <c r="CF192" s="31" t="e">
        <f>IF(CB192="-","-",_xlfn.XLOOKUP(CB192,ABNT5101!$B$4:$B$9,ABNT5101!$C$4:$C$9))</f>
        <v>#N/A</v>
      </c>
      <c r="CG192" s="36" t="e">
        <f>IF(CB192="-","-",_xlfn.XLOOKUP(CB192,ABNT5101!$B$4:$B$9,ABNT5101!$D$4:$D$9))</f>
        <v>#N/A</v>
      </c>
      <c r="CH192" s="31" t="e">
        <f t="shared" si="142"/>
        <v>#N/A</v>
      </c>
      <c r="CI192" s="31" t="e">
        <f t="shared" si="143"/>
        <v>#N/A</v>
      </c>
      <c r="CJ192" s="31" t="e">
        <f t="shared" si="144"/>
        <v>#N/A</v>
      </c>
      <c r="CK192" s="56" t="e">
        <f>_xlfn.XLOOKUP(CL192,'Banco de dados'!$B:$B,'Banco de dados'!$D:$D)</f>
        <v>#N/A</v>
      </c>
      <c r="CL192" s="42"/>
      <c r="CM192" s="56" t="e">
        <f>_xlfn.XLOOKUP(CL192,'Banco de dados'!$B:$B,'Banco de dados'!$E:$E)</f>
        <v>#N/A</v>
      </c>
      <c r="CN192" s="56"/>
      <c r="CO192" s="56" t="e">
        <f>IF(CN192="-","-",_xlfn.XLOOKUP(CN192,'Banco de dados'!$B:$B,'Banco de dados'!$E:$E))</f>
        <v>#N/A</v>
      </c>
      <c r="CP192" s="41">
        <f t="shared" si="145"/>
        <v>1</v>
      </c>
      <c r="CQ192" s="56" t="e">
        <f>_xlfn.XLOOKUP(CL192,'Banco de dados'!$B:$B,'Banco de dados'!$H:$H)</f>
        <v>#N/A</v>
      </c>
      <c r="CR192" s="56" t="e">
        <f t="array" aca="1" ref="CR192" ca="1">_xludf.xlookup(CN192,'Banco de dados'!$B:$B,'Banco de dados'!$H:$H)</f>
        <v>#NAME?</v>
      </c>
      <c r="CS192" s="56" t="e">
        <f t="array" aca="1" ref="CS192" ca="1">_xludf.xlookup(CL192,'Banco de dados'!$B:$B,'Banco de dados'!$F:$F)</f>
        <v>#NAME?</v>
      </c>
      <c r="CT192" s="56" t="e">
        <f t="array" aca="1" ref="CT192" ca="1">_xludf.xlookup(CN192,'Banco de dados'!$B:$B,'Banco de dados'!$F:$F)</f>
        <v>#NAME?</v>
      </c>
      <c r="CU192" s="42"/>
      <c r="CV192" s="42"/>
      <c r="CW192" s="56" t="str">
        <f>IF(AJ192=0.5,"Suporte",IF(AND(AJ192&gt;='Braços de IP'!$B$9,AJ192&lt;='Braços de IP'!$D$9),'Braços de IP'!$E$9,IF(AND(AJ192&gt;='Braços de IP'!$B$10,AJ192&lt;='Braços de IP'!$D$10),'Braços de IP'!$E$10,IF(AND(AJ192&gt;='Braços de IP'!$B$11,AJ192&lt;='Braços de IP'!$D$11),'Braços de IP'!$E$11,IF(AND(AJ192&gt;='Braços de IP'!$B$12,AJ192&lt;='Braços de IP'!$D$12),'Braços de IP'!$E$12,IF(AND(AJ192&gt;='Braços de IP'!$B$13,AJ192&lt;='Braços de IP'!$D$13),'Braços de IP'!$E$13,IF(AND(AJ192&gt;='Braços de IP'!$B$14,AJ192&lt;='Braços de IP'!$D$14),'Braços de IP'!$E$14,"ERRO")))))))</f>
        <v>Longo I</v>
      </c>
      <c r="CX192" s="42"/>
      <c r="CY192" s="56" t="str">
        <f>IF($CX192="","",VLOOKUP($CX192,'Braços de IP'!$E$9:$I$15,2,0))</f>
        <v/>
      </c>
      <c r="CZ192" s="43" t="str">
        <f>IF($CX192="","",VLOOKUP($CX192,'Braços de IP'!$E$9:$I$15,5,0))</f>
        <v/>
      </c>
      <c r="DA192" s="56"/>
      <c r="DB192" s="56"/>
      <c r="DC192" s="56"/>
      <c r="DD192" s="56"/>
      <c r="DE192" s="56"/>
      <c r="DF192" s="56"/>
      <c r="DG192" s="44" t="e">
        <f t="shared" si="146"/>
        <v>#N/A</v>
      </c>
      <c r="DH192" s="45">
        <f t="shared" si="147"/>
        <v>58</v>
      </c>
      <c r="DI192" s="44" t="e">
        <f t="shared" si="148"/>
        <v>#N/A</v>
      </c>
      <c r="DJ192" s="46" t="e">
        <f t="shared" si="149"/>
        <v>#N/A</v>
      </c>
      <c r="DK192" s="47" t="s">
        <v>147</v>
      </c>
      <c r="DL192" s="48"/>
      <c r="DM192" s="49"/>
      <c r="DN192" s="23" t="s">
        <v>148</v>
      </c>
      <c r="DO192" s="23"/>
      <c r="DQ192" s="50" t="e">
        <f t="shared" si="150"/>
        <v>#VALUE!</v>
      </c>
    </row>
    <row r="193" spans="1:127" ht="15.75" hidden="1" customHeight="1" x14ac:dyDescent="0.3">
      <c r="B193" s="5"/>
      <c r="C193" s="5"/>
      <c r="D193" s="5"/>
      <c r="E193" s="22" t="s">
        <v>290</v>
      </c>
      <c r="F193" s="22" t="s">
        <v>150</v>
      </c>
      <c r="G193" s="23" t="s">
        <v>291</v>
      </c>
      <c r="H193" s="23">
        <v>-23.334664</v>
      </c>
      <c r="I193" s="23">
        <v>-46.931845000000003</v>
      </c>
      <c r="J193" s="24" t="s">
        <v>139</v>
      </c>
      <c r="K193" s="25"/>
      <c r="L193" s="24" t="s">
        <v>152</v>
      </c>
      <c r="M193" s="24" t="s">
        <v>141</v>
      </c>
      <c r="N193" s="26">
        <v>58</v>
      </c>
      <c r="O193" s="27" t="s">
        <v>142</v>
      </c>
      <c r="P193" s="27" t="s">
        <v>143</v>
      </c>
      <c r="Q193" s="26">
        <f t="shared" si="127"/>
        <v>116</v>
      </c>
      <c r="R193" s="28">
        <v>1</v>
      </c>
      <c r="S193" s="28" t="s">
        <v>153</v>
      </c>
      <c r="T193" s="28">
        <v>5.5</v>
      </c>
      <c r="U193" s="23"/>
      <c r="V193" s="23"/>
      <c r="W193" s="29"/>
      <c r="X193" s="28" t="s">
        <v>153</v>
      </c>
      <c r="Y193" s="27"/>
      <c r="Z193" s="27"/>
      <c r="AA193" s="27"/>
      <c r="AB193" s="27"/>
      <c r="AC193" s="27"/>
      <c r="AD193" s="27" t="s">
        <v>144</v>
      </c>
      <c r="AE193" s="27" t="s">
        <v>145</v>
      </c>
      <c r="AF193" s="27">
        <v>26.5</v>
      </c>
      <c r="AG193" s="27">
        <v>8.1999999999999993</v>
      </c>
      <c r="AH193" s="27">
        <v>1</v>
      </c>
      <c r="AI193" s="27">
        <v>0.8</v>
      </c>
      <c r="AJ193" s="27">
        <v>2.6</v>
      </c>
      <c r="AK193" s="27">
        <f t="shared" si="128"/>
        <v>1.8</v>
      </c>
      <c r="AL193" s="27" t="s">
        <v>143</v>
      </c>
      <c r="AM193" s="27" t="s">
        <v>143</v>
      </c>
      <c r="AN193" s="27"/>
      <c r="AO193" s="27">
        <f t="shared" si="129"/>
        <v>2</v>
      </c>
      <c r="AP193" s="27"/>
      <c r="AQ193" s="27"/>
      <c r="AR193" s="27"/>
      <c r="AS193" s="27"/>
      <c r="AT193" s="27"/>
      <c r="AU193" s="27"/>
      <c r="AV193" s="27">
        <f t="shared" si="130"/>
        <v>0</v>
      </c>
      <c r="AW193" s="27"/>
      <c r="AX193" s="28">
        <f>VLOOKUP(J193,ABNT5101!$I$3:$J$9,2)</f>
        <v>7.5</v>
      </c>
      <c r="AY193" s="28">
        <f>VLOOKUP(J193,ABNT5101!$I$3:$M$9,5)</f>
        <v>0.18</v>
      </c>
      <c r="AZ193" s="28" t="str">
        <f>_xlfn.XLOOKUP(J193,ABNT5101!I:I,ABNT5101!L:L)</f>
        <v>-</v>
      </c>
      <c r="BA193" s="28">
        <f>_xlfn.XLOOKUP(J193,ABNT5101!$I:$I,ABNT5101!M:M)</f>
        <v>0.18</v>
      </c>
      <c r="BB193" s="28" t="str">
        <f>_xlfn.XLOOKUP(J193,ABNT5101!$I:$I,ABNT5101!N:N)</f>
        <v>-</v>
      </c>
      <c r="BC193" s="28">
        <f>_xlfn.XLOOKUP(J193,ABNT5101!$I:$I,ABNT5101!O:O)</f>
        <v>16</v>
      </c>
      <c r="BD193" s="31" t="str">
        <f t="shared" si="131"/>
        <v>NÃO ATENDE</v>
      </c>
      <c r="BE193" s="32">
        <f t="shared" si="122"/>
        <v>-1</v>
      </c>
      <c r="BF193" s="32">
        <f t="shared" si="123"/>
        <v>-1</v>
      </c>
      <c r="BG193" s="32" t="str">
        <f t="shared" si="132"/>
        <v>-</v>
      </c>
      <c r="BH193" s="33"/>
      <c r="BI193" s="33"/>
      <c r="BJ193" s="34"/>
      <c r="BK193" s="34"/>
      <c r="BL193" s="35"/>
      <c r="BM193" s="34"/>
      <c r="BN193" s="31" t="str">
        <f t="shared" si="133"/>
        <v>NÃO ATENDE</v>
      </c>
      <c r="BO193" s="31" t="str">
        <f t="shared" si="124"/>
        <v>NÃO ATENDE</v>
      </c>
      <c r="BP193" s="31" t="str">
        <f t="shared" si="125"/>
        <v>NÃO ATENDE</v>
      </c>
      <c r="BQ193" s="31" t="str">
        <f t="shared" si="134"/>
        <v>ATENDE</v>
      </c>
      <c r="BR193" s="36" t="str">
        <f t="shared" si="135"/>
        <v>C5</v>
      </c>
      <c r="BS193" s="36" t="str">
        <f t="shared" si="136"/>
        <v>Sem Passeio</v>
      </c>
      <c r="BT193" s="37" t="e">
        <f t="shared" si="137"/>
        <v>#N/A</v>
      </c>
      <c r="BU193" s="33"/>
      <c r="BV193" s="33"/>
      <c r="BW193" s="36" t="e">
        <f>IF(BS193="-","-",_xlfn.XLOOKUP(BS193,ABNT5101!$B$4:$B$9,ABNT5101!$C$4:$C$9))</f>
        <v>#N/A</v>
      </c>
      <c r="BX193" s="36" t="e">
        <f>IF(BS193="-","-",_xlfn.XLOOKUP(BS193,ABNT5101!$B$4:$B$9,ABNT5101!$D$4:$D$9))</f>
        <v>#N/A</v>
      </c>
      <c r="BY193" s="31" t="e">
        <f t="shared" si="138"/>
        <v>#N/A</v>
      </c>
      <c r="BZ193" s="31" t="e">
        <f t="shared" si="139"/>
        <v>#N/A</v>
      </c>
      <c r="CA193" s="31" t="e">
        <f t="shared" si="140"/>
        <v>#N/A</v>
      </c>
      <c r="CB193" s="36" t="str">
        <f t="shared" si="126"/>
        <v>Sem Passeio</v>
      </c>
      <c r="CC193" s="37" t="e">
        <f t="shared" si="141"/>
        <v>#N/A</v>
      </c>
      <c r="CD193" s="38"/>
      <c r="CE193" s="38"/>
      <c r="CF193" s="31" t="e">
        <f>IF(CB193="-","-",_xlfn.XLOOKUP(CB193,ABNT5101!$B$4:$B$9,ABNT5101!$C$4:$C$9))</f>
        <v>#N/A</v>
      </c>
      <c r="CG193" s="36" t="e">
        <f>IF(CB193="-","-",_xlfn.XLOOKUP(CB193,ABNT5101!$B$4:$B$9,ABNT5101!$D$4:$D$9))</f>
        <v>#N/A</v>
      </c>
      <c r="CH193" s="31" t="e">
        <f t="shared" si="142"/>
        <v>#N/A</v>
      </c>
      <c r="CI193" s="31" t="e">
        <f t="shared" si="143"/>
        <v>#N/A</v>
      </c>
      <c r="CJ193" s="31" t="e">
        <f t="shared" si="144"/>
        <v>#N/A</v>
      </c>
      <c r="CK193" s="56" t="e">
        <f>_xlfn.XLOOKUP(CL193,'Banco de dados'!$B:$B,'Banco de dados'!$D:$D)</f>
        <v>#N/A</v>
      </c>
      <c r="CL193" s="42"/>
      <c r="CM193" s="56" t="e">
        <f>_xlfn.XLOOKUP(CL193,'Banco de dados'!$B:$B,'Banco de dados'!$E:$E)</f>
        <v>#N/A</v>
      </c>
      <c r="CN193" s="56"/>
      <c r="CO193" s="56" t="e">
        <f>IF(CN193="-","-",_xlfn.XLOOKUP(CN193,'Banco de dados'!$B:$B,'Banco de dados'!$E:$E))</f>
        <v>#N/A</v>
      </c>
      <c r="CP193" s="41">
        <f t="shared" si="145"/>
        <v>1</v>
      </c>
      <c r="CQ193" s="56" t="e">
        <f>_xlfn.XLOOKUP(CL193,'Banco de dados'!$B:$B,'Banco de dados'!$H:$H)</f>
        <v>#N/A</v>
      </c>
      <c r="CR193" s="56" t="e">
        <f t="array" aca="1" ref="CR193" ca="1">_xludf.xlookup(CN193,'Banco de dados'!$B:$B,'Banco de dados'!$H:$H)</f>
        <v>#NAME?</v>
      </c>
      <c r="CS193" s="56" t="e">
        <f t="array" aca="1" ref="CS193" ca="1">_xludf.xlookup(CL193,'Banco de dados'!$B:$B,'Banco de dados'!$F:$F)</f>
        <v>#NAME?</v>
      </c>
      <c r="CT193" s="56" t="e">
        <f t="array" aca="1" ref="CT193" ca="1">_xludf.xlookup(CN193,'Banco de dados'!$B:$B,'Banco de dados'!$F:$F)</f>
        <v>#NAME?</v>
      </c>
      <c r="CU193" s="42"/>
      <c r="CV193" s="42"/>
      <c r="CW193" s="56" t="str">
        <f>IF(AJ193=0.5,"Suporte",IF(AND(AJ193&gt;='Braços de IP'!$B$9,AJ193&lt;='Braços de IP'!$D$9),'Braços de IP'!$E$9,IF(AND(AJ193&gt;='Braços de IP'!$B$10,AJ193&lt;='Braços de IP'!$D$10),'Braços de IP'!$E$10,IF(AND(AJ193&gt;='Braços de IP'!$B$11,AJ193&lt;='Braços de IP'!$D$11),'Braços de IP'!$E$11,IF(AND(AJ193&gt;='Braços de IP'!$B$12,AJ193&lt;='Braços de IP'!$D$12),'Braços de IP'!$E$12,IF(AND(AJ193&gt;='Braços de IP'!$B$13,AJ193&lt;='Braços de IP'!$D$13),'Braços de IP'!$E$13,IF(AND(AJ193&gt;='Braços de IP'!$B$14,AJ193&lt;='Braços de IP'!$D$14),'Braços de IP'!$E$14,"ERRO")))))))</f>
        <v>Longo I</v>
      </c>
      <c r="CX193" s="42"/>
      <c r="CY193" s="56" t="str">
        <f>IF($CX193="","",VLOOKUP($CX193,'Braços de IP'!$E$9:$I$15,2,0))</f>
        <v/>
      </c>
      <c r="CZ193" s="43" t="str">
        <f>IF($CX193="","",VLOOKUP($CX193,'Braços de IP'!$E$9:$I$15,5,0))</f>
        <v/>
      </c>
      <c r="DA193" s="56"/>
      <c r="DB193" s="56"/>
      <c r="DC193" s="56"/>
      <c r="DD193" s="56"/>
      <c r="DE193" s="56"/>
      <c r="DF193" s="56"/>
      <c r="DG193" s="44" t="e">
        <f t="shared" si="146"/>
        <v>#N/A</v>
      </c>
      <c r="DH193" s="45">
        <f t="shared" si="147"/>
        <v>58</v>
      </c>
      <c r="DI193" s="44" t="e">
        <f t="shared" si="148"/>
        <v>#N/A</v>
      </c>
      <c r="DJ193" s="46" t="e">
        <f t="shared" si="149"/>
        <v>#N/A</v>
      </c>
      <c r="DK193" s="47" t="s">
        <v>147</v>
      </c>
      <c r="DL193" s="48"/>
      <c r="DM193" s="49"/>
      <c r="DN193" s="23" t="s">
        <v>148</v>
      </c>
      <c r="DO193" s="23"/>
      <c r="DQ193" s="50" t="e">
        <f t="shared" si="150"/>
        <v>#VALUE!</v>
      </c>
    </row>
    <row r="194" spans="1:127" ht="15.75" hidden="1" customHeight="1" x14ac:dyDescent="0.3">
      <c r="B194" s="5"/>
      <c r="C194" s="5"/>
      <c r="D194" s="5"/>
      <c r="E194" s="22" t="s">
        <v>292</v>
      </c>
      <c r="F194" s="22" t="s">
        <v>164</v>
      </c>
      <c r="G194" s="23" t="s">
        <v>293</v>
      </c>
      <c r="H194" s="23">
        <v>-23.414345999999998</v>
      </c>
      <c r="I194" s="23">
        <v>-46.838780999999997</v>
      </c>
      <c r="J194" s="24" t="s">
        <v>160</v>
      </c>
      <c r="K194" s="25"/>
      <c r="L194" s="24" t="s">
        <v>157</v>
      </c>
      <c r="M194" s="24" t="s">
        <v>141</v>
      </c>
      <c r="N194" s="26">
        <v>87</v>
      </c>
      <c r="O194" s="27" t="s">
        <v>142</v>
      </c>
      <c r="P194" s="27" t="s">
        <v>143</v>
      </c>
      <c r="Q194" s="26">
        <f t="shared" si="127"/>
        <v>174</v>
      </c>
      <c r="R194" s="27">
        <v>2</v>
      </c>
      <c r="S194" s="28">
        <v>1</v>
      </c>
      <c r="T194" s="28">
        <v>6.5</v>
      </c>
      <c r="U194" s="23"/>
      <c r="V194" s="23"/>
      <c r="W194" s="29"/>
      <c r="X194" s="28" t="s">
        <v>153</v>
      </c>
      <c r="Y194" s="26"/>
      <c r="Z194" s="27"/>
      <c r="AA194" s="27"/>
      <c r="AB194" s="27"/>
      <c r="AC194" s="27"/>
      <c r="AD194" s="27" t="s">
        <v>144</v>
      </c>
      <c r="AE194" s="27" t="s">
        <v>145</v>
      </c>
      <c r="AF194" s="27">
        <v>13.4</v>
      </c>
      <c r="AG194" s="27">
        <v>6.7</v>
      </c>
      <c r="AH194" s="27">
        <v>1</v>
      </c>
      <c r="AI194" s="27">
        <v>0.25</v>
      </c>
      <c r="AJ194" s="27">
        <v>3.3</v>
      </c>
      <c r="AK194" s="27">
        <f t="shared" si="128"/>
        <v>3.05</v>
      </c>
      <c r="AL194" s="27" t="s">
        <v>143</v>
      </c>
      <c r="AM194" s="27" t="s">
        <v>143</v>
      </c>
      <c r="AN194" s="27"/>
      <c r="AO194" s="27">
        <f t="shared" si="129"/>
        <v>2</v>
      </c>
      <c r="AP194" s="27"/>
      <c r="AQ194" s="27"/>
      <c r="AR194" s="27"/>
      <c r="AS194" s="27"/>
      <c r="AT194" s="27"/>
      <c r="AU194" s="27"/>
      <c r="AV194" s="27">
        <f t="shared" si="130"/>
        <v>0</v>
      </c>
      <c r="AW194" s="27"/>
      <c r="AX194" s="28">
        <f>VLOOKUP(J194,ABNT5101!$I$3:$J$9,2)</f>
        <v>10</v>
      </c>
      <c r="AY194" s="28">
        <f>VLOOKUP(J194,ABNT5101!$I$3:$M$9,5)</f>
        <v>0.18</v>
      </c>
      <c r="AZ194" s="28" t="str">
        <f>_xlfn.XLOOKUP(J194,ABNT5101!I:I,ABNT5101!L:L)</f>
        <v>-</v>
      </c>
      <c r="BA194" s="28">
        <f>_xlfn.XLOOKUP(J194,ABNT5101!$I:$I,ABNT5101!M:M)</f>
        <v>0.18</v>
      </c>
      <c r="BB194" s="28" t="str">
        <f>_xlfn.XLOOKUP(J194,ABNT5101!$I:$I,ABNT5101!N:N)</f>
        <v>-</v>
      </c>
      <c r="BC194" s="28">
        <f>_xlfn.XLOOKUP(J194,ABNT5101!$I:$I,ABNT5101!O:O)</f>
        <v>16</v>
      </c>
      <c r="BD194" s="31" t="str">
        <f t="shared" si="131"/>
        <v>NÃO ATENDE</v>
      </c>
      <c r="BE194" s="32">
        <f t="shared" si="122"/>
        <v>-1</v>
      </c>
      <c r="BF194" s="32">
        <f t="shared" si="123"/>
        <v>-1</v>
      </c>
      <c r="BG194" s="32" t="str">
        <f t="shared" si="132"/>
        <v>-</v>
      </c>
      <c r="BH194" s="34"/>
      <c r="BI194" s="34"/>
      <c r="BJ194" s="34"/>
      <c r="BK194" s="34"/>
      <c r="BL194" s="35"/>
      <c r="BM194" s="34"/>
      <c r="BN194" s="31" t="str">
        <f t="shared" si="133"/>
        <v>NÃO ATENDE</v>
      </c>
      <c r="BO194" s="31" t="str">
        <f t="shared" si="124"/>
        <v>NÃO ATENDE</v>
      </c>
      <c r="BP194" s="31" t="str">
        <f t="shared" si="125"/>
        <v>NÃO ATENDE</v>
      </c>
      <c r="BQ194" s="31" t="str">
        <f t="shared" si="134"/>
        <v>ATENDE</v>
      </c>
      <c r="BR194" s="36" t="str">
        <f t="shared" si="135"/>
        <v>C4</v>
      </c>
      <c r="BS194" s="36" t="str">
        <f t="shared" si="136"/>
        <v>P5</v>
      </c>
      <c r="BT194" s="37">
        <f t="shared" si="137"/>
        <v>-1</v>
      </c>
      <c r="BU194" s="34"/>
      <c r="BV194" s="34"/>
      <c r="BW194" s="36">
        <f>IF(BS194="-","-",_xlfn.XLOOKUP(BS194,ABNT5101!$B$4:$B$9,ABNT5101!$C$4:$C$9))</f>
        <v>5</v>
      </c>
      <c r="BX194" s="36">
        <f>IF(BS194="-","-",_xlfn.XLOOKUP(BS194,ABNT5101!$B$4:$B$9,ABNT5101!$D$4:$D$9))</f>
        <v>1</v>
      </c>
      <c r="BY194" s="31" t="str">
        <f t="shared" si="138"/>
        <v>NÃO ATENDE</v>
      </c>
      <c r="BZ194" s="31" t="str">
        <f t="shared" si="139"/>
        <v>NÃO ATENDE</v>
      </c>
      <c r="CA194" s="31" t="str">
        <f t="shared" si="140"/>
        <v>NÃO ATENDE</v>
      </c>
      <c r="CB194" s="36" t="str">
        <f t="shared" si="126"/>
        <v>P5</v>
      </c>
      <c r="CC194" s="37">
        <f t="shared" si="141"/>
        <v>-1</v>
      </c>
      <c r="CD194" s="38"/>
      <c r="CE194" s="38"/>
      <c r="CF194" s="31">
        <f>IF(CB194="-","-",_xlfn.XLOOKUP(CB194,ABNT5101!$B$4:$B$9,ABNT5101!$C$4:$C$9))</f>
        <v>5</v>
      </c>
      <c r="CG194" s="36">
        <f>IF(CB194="-","-",_xlfn.XLOOKUP(CB194,ABNT5101!$B$4:$B$9,ABNT5101!$D$4:$D$9))</f>
        <v>1</v>
      </c>
      <c r="CH194" s="31" t="str">
        <f t="shared" si="142"/>
        <v>NÃO ATENDE</v>
      </c>
      <c r="CI194" s="31" t="str">
        <f t="shared" si="143"/>
        <v>NÃO ATENDE</v>
      </c>
      <c r="CJ194" s="31" t="str">
        <f t="shared" si="144"/>
        <v>NÃO ATENDE</v>
      </c>
      <c r="CK194" s="56" t="e">
        <f>_xlfn.XLOOKUP(CL194,'Banco de dados'!$B:$B,'Banco de dados'!$D:$D)</f>
        <v>#N/A</v>
      </c>
      <c r="CL194" s="57"/>
      <c r="CM194" s="56" t="e">
        <f>_xlfn.XLOOKUP(CL194,'Banco de dados'!$B:$B,'Banco de dados'!$E:$E)</f>
        <v>#N/A</v>
      </c>
      <c r="CN194" s="56"/>
      <c r="CO194" s="56" t="e">
        <f>IF(CN194="-","-",_xlfn.XLOOKUP(CN194,'Banco de dados'!$B:$B,'Banco de dados'!$E:$E))</f>
        <v>#N/A</v>
      </c>
      <c r="CP194" s="41">
        <f t="shared" si="145"/>
        <v>1</v>
      </c>
      <c r="CQ194" s="56" t="e">
        <f>_xlfn.XLOOKUP(CL194,'Banco de dados'!$B:$B,'Banco de dados'!$H:$H)</f>
        <v>#N/A</v>
      </c>
      <c r="CR194" s="56" t="e">
        <f t="array" aca="1" ref="CR194" ca="1">_xludf.xlookup(CN194,'Banco de dados'!$B:$B,'Banco de dados'!$H:$H)</f>
        <v>#NAME?</v>
      </c>
      <c r="CS194" s="58" t="e">
        <f t="array" aca="1" ref="CS194" ca="1">_xludf.xlookup(CL194,'Banco de dados'!$B:$B,'Banco de dados'!$F:$F)</f>
        <v>#NAME?</v>
      </c>
      <c r="CT194" s="56" t="e">
        <f t="array" aca="1" ref="CT194" ca="1">_xludf.xlookup(CN194,'Banco de dados'!$B:$B,'Banco de dados'!$F:$F)</f>
        <v>#NAME?</v>
      </c>
      <c r="CU194" s="42"/>
      <c r="CV194" s="42"/>
      <c r="CW194" s="56" t="str">
        <f>IF(AJ194=0.5,"Suporte",IF(AND(AJ194&gt;='Braços de IP'!$B$9,AJ194&lt;='Braços de IP'!$D$9),'Braços de IP'!$E$9,IF(AND(AJ194&gt;='Braços de IP'!$B$10,AJ194&lt;='Braços de IP'!$D$10),'Braços de IP'!$E$10,IF(AND(AJ194&gt;='Braços de IP'!$B$11,AJ194&lt;='Braços de IP'!$D$11),'Braços de IP'!$E$11,IF(AND(AJ194&gt;='Braços de IP'!$B$12,AJ194&lt;='Braços de IP'!$D$12),'Braços de IP'!$E$12,IF(AND(AJ194&gt;='Braços de IP'!$B$13,AJ194&lt;='Braços de IP'!$D$13),'Braços de IP'!$E$13,IF(AND(AJ194&gt;='Braços de IP'!$B$14,AJ194&lt;='Braços de IP'!$D$14),'Braços de IP'!$E$14,"ERRO")))))))</f>
        <v>Longo II</v>
      </c>
      <c r="CX194" s="42"/>
      <c r="CY194" s="56" t="str">
        <f>IF($CX194="","",VLOOKUP($CX194,'Braços de IP'!$E$9:$I$15,2,0))</f>
        <v/>
      </c>
      <c r="CZ194" s="43" t="str">
        <f>IF($CX194="","",VLOOKUP($CX194,'Braços de IP'!$E$9:$I$15,5,0))</f>
        <v/>
      </c>
      <c r="DA194" s="56"/>
      <c r="DB194" s="56"/>
      <c r="DC194" s="56"/>
      <c r="DD194" s="56"/>
      <c r="DE194" s="56"/>
      <c r="DF194" s="56"/>
      <c r="DG194" s="44" t="e">
        <f t="shared" si="146"/>
        <v>#N/A</v>
      </c>
      <c r="DH194" s="45">
        <f t="shared" si="147"/>
        <v>87</v>
      </c>
      <c r="DI194" s="44" t="e">
        <f t="shared" si="148"/>
        <v>#N/A</v>
      </c>
      <c r="DJ194" s="46" t="e">
        <f t="shared" si="149"/>
        <v>#N/A</v>
      </c>
      <c r="DK194" s="47" t="s">
        <v>147</v>
      </c>
      <c r="DL194" s="48"/>
      <c r="DM194" s="49"/>
      <c r="DN194" s="23" t="s">
        <v>148</v>
      </c>
      <c r="DO194" s="23"/>
      <c r="DQ194" s="50" t="e">
        <f t="shared" si="150"/>
        <v>#VALUE!</v>
      </c>
    </row>
    <row r="195" spans="1:127" ht="15.75" hidden="1" customHeight="1" x14ac:dyDescent="0.3">
      <c r="B195" s="5"/>
      <c r="C195" s="5"/>
      <c r="D195" s="5"/>
      <c r="E195" s="22" t="s">
        <v>292</v>
      </c>
      <c r="F195" s="22" t="s">
        <v>164</v>
      </c>
      <c r="G195" s="23" t="s">
        <v>293</v>
      </c>
      <c r="H195" s="23">
        <v>-23.414345999999998</v>
      </c>
      <c r="I195" s="23">
        <v>-46.838780999999997</v>
      </c>
      <c r="J195" s="24" t="s">
        <v>160</v>
      </c>
      <c r="K195" s="25"/>
      <c r="L195" s="24" t="s">
        <v>157</v>
      </c>
      <c r="M195" s="24" t="s">
        <v>141</v>
      </c>
      <c r="N195" s="26">
        <v>87</v>
      </c>
      <c r="O195" s="27" t="s">
        <v>142</v>
      </c>
      <c r="P195" s="27" t="s">
        <v>143</v>
      </c>
      <c r="Q195" s="26">
        <f t="shared" si="127"/>
        <v>174</v>
      </c>
      <c r="R195" s="27">
        <v>2</v>
      </c>
      <c r="S195" s="28">
        <v>1</v>
      </c>
      <c r="T195" s="28">
        <v>6.5</v>
      </c>
      <c r="U195" s="23"/>
      <c r="V195" s="23"/>
      <c r="W195" s="29"/>
      <c r="X195" s="28" t="s">
        <v>153</v>
      </c>
      <c r="Y195" s="26"/>
      <c r="Z195" s="27"/>
      <c r="AA195" s="27"/>
      <c r="AB195" s="27"/>
      <c r="AC195" s="27"/>
      <c r="AD195" s="27" t="s">
        <v>144</v>
      </c>
      <c r="AE195" s="27" t="s">
        <v>145</v>
      </c>
      <c r="AF195" s="27">
        <v>13.4</v>
      </c>
      <c r="AG195" s="27">
        <v>6.7</v>
      </c>
      <c r="AH195" s="27">
        <v>1</v>
      </c>
      <c r="AI195" s="27">
        <v>0.25</v>
      </c>
      <c r="AJ195" s="27">
        <v>3.3</v>
      </c>
      <c r="AK195" s="27">
        <f t="shared" si="128"/>
        <v>3.05</v>
      </c>
      <c r="AL195" s="27" t="s">
        <v>143</v>
      </c>
      <c r="AM195" s="27" t="s">
        <v>143</v>
      </c>
      <c r="AN195" s="27"/>
      <c r="AO195" s="27">
        <f t="shared" si="129"/>
        <v>2</v>
      </c>
      <c r="AP195" s="27"/>
      <c r="AQ195" s="27"/>
      <c r="AR195" s="27"/>
      <c r="AS195" s="27"/>
      <c r="AT195" s="27"/>
      <c r="AU195" s="27"/>
      <c r="AV195" s="27">
        <f t="shared" si="130"/>
        <v>0</v>
      </c>
      <c r="AW195" s="27"/>
      <c r="AX195" s="28">
        <f>VLOOKUP(J195,ABNT5101!$I$3:$J$9,2)</f>
        <v>10</v>
      </c>
      <c r="AY195" s="28">
        <f>VLOOKUP(J195,ABNT5101!$I$3:$M$9,5)</f>
        <v>0.18</v>
      </c>
      <c r="AZ195" s="28" t="str">
        <f>_xlfn.XLOOKUP(J195,ABNT5101!I:I,ABNT5101!L:L)</f>
        <v>-</v>
      </c>
      <c r="BA195" s="28">
        <f>_xlfn.XLOOKUP(J195,ABNT5101!$I:$I,ABNT5101!M:M)</f>
        <v>0.18</v>
      </c>
      <c r="BB195" s="28" t="str">
        <f>_xlfn.XLOOKUP(J195,ABNT5101!$I:$I,ABNT5101!N:N)</f>
        <v>-</v>
      </c>
      <c r="BC195" s="28">
        <f>_xlfn.XLOOKUP(J195,ABNT5101!$I:$I,ABNT5101!O:O)</f>
        <v>16</v>
      </c>
      <c r="BD195" s="31" t="str">
        <f t="shared" si="131"/>
        <v>NÃO ATENDE</v>
      </c>
      <c r="BE195" s="32">
        <f t="shared" si="122"/>
        <v>-1</v>
      </c>
      <c r="BF195" s="32">
        <f t="shared" si="123"/>
        <v>-1</v>
      </c>
      <c r="BG195" s="32" t="str">
        <f t="shared" si="132"/>
        <v>-</v>
      </c>
      <c r="BH195" s="34"/>
      <c r="BI195" s="34"/>
      <c r="BJ195" s="34"/>
      <c r="BK195" s="34"/>
      <c r="BL195" s="35"/>
      <c r="BM195" s="34"/>
      <c r="BN195" s="31" t="str">
        <f t="shared" si="133"/>
        <v>NÃO ATENDE</v>
      </c>
      <c r="BO195" s="31" t="str">
        <f t="shared" si="124"/>
        <v>NÃO ATENDE</v>
      </c>
      <c r="BP195" s="31" t="str">
        <f t="shared" si="125"/>
        <v>NÃO ATENDE</v>
      </c>
      <c r="BQ195" s="31" t="str">
        <f t="shared" si="134"/>
        <v>ATENDE</v>
      </c>
      <c r="BR195" s="36" t="str">
        <f t="shared" si="135"/>
        <v>C4</v>
      </c>
      <c r="BS195" s="36" t="str">
        <f t="shared" si="136"/>
        <v>P5</v>
      </c>
      <c r="BT195" s="37">
        <f t="shared" si="137"/>
        <v>-1</v>
      </c>
      <c r="BU195" s="34"/>
      <c r="BV195" s="34"/>
      <c r="BW195" s="36">
        <f>IF(BS195="-","-",_xlfn.XLOOKUP(BS195,ABNT5101!$B$4:$B$9,ABNT5101!$C$4:$C$9))</f>
        <v>5</v>
      </c>
      <c r="BX195" s="36">
        <f>IF(BS195="-","-",_xlfn.XLOOKUP(BS195,ABNT5101!$B$4:$B$9,ABNT5101!$D$4:$D$9))</f>
        <v>1</v>
      </c>
      <c r="BY195" s="31" t="str">
        <f t="shared" si="138"/>
        <v>NÃO ATENDE</v>
      </c>
      <c r="BZ195" s="31" t="str">
        <f t="shared" si="139"/>
        <v>NÃO ATENDE</v>
      </c>
      <c r="CA195" s="31" t="str">
        <f t="shared" si="140"/>
        <v>NÃO ATENDE</v>
      </c>
      <c r="CB195" s="36" t="str">
        <f t="shared" si="126"/>
        <v>P5</v>
      </c>
      <c r="CC195" s="37">
        <f t="shared" si="141"/>
        <v>-1</v>
      </c>
      <c r="CD195" s="38"/>
      <c r="CE195" s="38"/>
      <c r="CF195" s="31">
        <f>IF(CB195="-","-",_xlfn.XLOOKUP(CB195,ABNT5101!$B$4:$B$9,ABNT5101!$C$4:$C$9))</f>
        <v>5</v>
      </c>
      <c r="CG195" s="36">
        <f>IF(CB195="-","-",_xlfn.XLOOKUP(CB195,ABNT5101!$B$4:$B$9,ABNT5101!$D$4:$D$9))</f>
        <v>1</v>
      </c>
      <c r="CH195" s="31" t="str">
        <f t="shared" si="142"/>
        <v>NÃO ATENDE</v>
      </c>
      <c r="CI195" s="31" t="str">
        <f t="shared" si="143"/>
        <v>NÃO ATENDE</v>
      </c>
      <c r="CJ195" s="31" t="str">
        <f t="shared" si="144"/>
        <v>NÃO ATENDE</v>
      </c>
      <c r="CK195" s="56" t="e">
        <f>_xlfn.XLOOKUP(CL195,'Banco de dados'!$B:$B,'Banco de dados'!$D:$D)</f>
        <v>#N/A</v>
      </c>
      <c r="CL195" s="57"/>
      <c r="CM195" s="56" t="e">
        <f>_xlfn.XLOOKUP(CL195,'Banco de dados'!$B:$B,'Banco de dados'!$E:$E)</f>
        <v>#N/A</v>
      </c>
      <c r="CN195" s="56"/>
      <c r="CO195" s="56" t="e">
        <f>IF(CN195="-","-",_xlfn.XLOOKUP(CN195,'Banco de dados'!$B:$B,'Banco de dados'!$E:$E))</f>
        <v>#N/A</v>
      </c>
      <c r="CP195" s="41">
        <f t="shared" si="145"/>
        <v>1</v>
      </c>
      <c r="CQ195" s="56" t="e">
        <f>_xlfn.XLOOKUP(CL195,'Banco de dados'!$B:$B,'Banco de dados'!$H:$H)</f>
        <v>#N/A</v>
      </c>
      <c r="CR195" s="56" t="e">
        <f t="array" aca="1" ref="CR195" ca="1">_xludf.xlookup(CN195,'Banco de dados'!$B:$B,'Banco de dados'!$H:$H)</f>
        <v>#NAME?</v>
      </c>
      <c r="CS195" s="58" t="e">
        <f t="array" aca="1" ref="CS195" ca="1">_xludf.xlookup(CL195,'Banco de dados'!$B:$B,'Banco de dados'!$F:$F)</f>
        <v>#NAME?</v>
      </c>
      <c r="CT195" s="56" t="e">
        <f t="array" aca="1" ref="CT195" ca="1">_xludf.xlookup(CN195,'Banco de dados'!$B:$B,'Banco de dados'!$F:$F)</f>
        <v>#NAME?</v>
      </c>
      <c r="CU195" s="42"/>
      <c r="CV195" s="42"/>
      <c r="CW195" s="56" t="str">
        <f>IF(AJ195=0.5,"Suporte",IF(AND(AJ195&gt;='Braços de IP'!$B$9,AJ195&lt;='Braços de IP'!$D$9),'Braços de IP'!$E$9,IF(AND(AJ195&gt;='Braços de IP'!$B$10,AJ195&lt;='Braços de IP'!$D$10),'Braços de IP'!$E$10,IF(AND(AJ195&gt;='Braços de IP'!$B$11,AJ195&lt;='Braços de IP'!$D$11),'Braços de IP'!$E$11,IF(AND(AJ195&gt;='Braços de IP'!$B$12,AJ195&lt;='Braços de IP'!$D$12),'Braços de IP'!$E$12,IF(AND(AJ195&gt;='Braços de IP'!$B$13,AJ195&lt;='Braços de IP'!$D$13),'Braços de IP'!$E$13,IF(AND(AJ195&gt;='Braços de IP'!$B$14,AJ195&lt;='Braços de IP'!$D$14),'Braços de IP'!$E$14,"ERRO")))))))</f>
        <v>Longo II</v>
      </c>
      <c r="CX195" s="42"/>
      <c r="CY195" s="56" t="str">
        <f>IF($CX195="","",VLOOKUP($CX195,'Braços de IP'!$E$9:$I$15,2,0))</f>
        <v/>
      </c>
      <c r="CZ195" s="43" t="str">
        <f>IF($CX195="","",VLOOKUP($CX195,'Braços de IP'!$E$9:$I$15,5,0))</f>
        <v/>
      </c>
      <c r="DA195" s="56"/>
      <c r="DB195" s="56"/>
      <c r="DC195" s="56"/>
      <c r="DD195" s="56"/>
      <c r="DE195" s="56"/>
      <c r="DF195" s="56"/>
      <c r="DG195" s="44" t="e">
        <f t="shared" si="146"/>
        <v>#N/A</v>
      </c>
      <c r="DH195" s="45">
        <f t="shared" si="147"/>
        <v>87</v>
      </c>
      <c r="DI195" s="44" t="e">
        <f t="shared" si="148"/>
        <v>#N/A</v>
      </c>
      <c r="DJ195" s="46" t="e">
        <f t="shared" si="149"/>
        <v>#N/A</v>
      </c>
      <c r="DK195" s="47" t="s">
        <v>147</v>
      </c>
      <c r="DL195" s="48"/>
      <c r="DM195" s="49"/>
      <c r="DN195" s="23" t="s">
        <v>148</v>
      </c>
      <c r="DO195" s="23"/>
      <c r="DQ195" s="50" t="e">
        <f t="shared" si="150"/>
        <v>#VALUE!</v>
      </c>
    </row>
    <row r="196" spans="1:127" ht="15.75" hidden="1" customHeight="1" x14ac:dyDescent="0.3">
      <c r="B196" s="5"/>
      <c r="C196" s="5"/>
      <c r="D196" s="5"/>
      <c r="E196" s="22" t="s">
        <v>292</v>
      </c>
      <c r="F196" s="22" t="s">
        <v>164</v>
      </c>
      <c r="G196" s="23" t="s">
        <v>293</v>
      </c>
      <c r="H196" s="23">
        <v>-23.414345999999998</v>
      </c>
      <c r="I196" s="23">
        <v>-46.838780999999997</v>
      </c>
      <c r="J196" s="24" t="s">
        <v>160</v>
      </c>
      <c r="K196" s="25"/>
      <c r="L196" s="24" t="s">
        <v>157</v>
      </c>
      <c r="M196" s="24" t="s">
        <v>141</v>
      </c>
      <c r="N196" s="26">
        <v>87</v>
      </c>
      <c r="O196" s="27" t="s">
        <v>142</v>
      </c>
      <c r="P196" s="27" t="s">
        <v>143</v>
      </c>
      <c r="Q196" s="26">
        <f t="shared" si="127"/>
        <v>174</v>
      </c>
      <c r="R196" s="27">
        <v>2</v>
      </c>
      <c r="S196" s="28">
        <v>1</v>
      </c>
      <c r="T196" s="28">
        <v>6.5</v>
      </c>
      <c r="U196" s="23"/>
      <c r="V196" s="23"/>
      <c r="W196" s="29"/>
      <c r="X196" s="28" t="s">
        <v>153</v>
      </c>
      <c r="Y196" s="26"/>
      <c r="Z196" s="27"/>
      <c r="AA196" s="27"/>
      <c r="AB196" s="27"/>
      <c r="AC196" s="27"/>
      <c r="AD196" s="27" t="s">
        <v>144</v>
      </c>
      <c r="AE196" s="27" t="s">
        <v>145</v>
      </c>
      <c r="AF196" s="27">
        <v>13.4</v>
      </c>
      <c r="AG196" s="27">
        <v>6.7</v>
      </c>
      <c r="AH196" s="27">
        <v>1</v>
      </c>
      <c r="AI196" s="27">
        <v>0.25</v>
      </c>
      <c r="AJ196" s="27">
        <v>3.3</v>
      </c>
      <c r="AK196" s="27">
        <f t="shared" si="128"/>
        <v>3.05</v>
      </c>
      <c r="AL196" s="27" t="s">
        <v>143</v>
      </c>
      <c r="AM196" s="27" t="s">
        <v>143</v>
      </c>
      <c r="AN196" s="27"/>
      <c r="AO196" s="27">
        <f t="shared" si="129"/>
        <v>2</v>
      </c>
      <c r="AP196" s="27"/>
      <c r="AQ196" s="27"/>
      <c r="AR196" s="27"/>
      <c r="AS196" s="27"/>
      <c r="AT196" s="27"/>
      <c r="AU196" s="27"/>
      <c r="AV196" s="27">
        <f t="shared" si="130"/>
        <v>0</v>
      </c>
      <c r="AW196" s="27"/>
      <c r="AX196" s="28">
        <f>VLOOKUP(J196,ABNT5101!$I$3:$J$9,2)</f>
        <v>10</v>
      </c>
      <c r="AY196" s="28">
        <f>VLOOKUP(J196,ABNT5101!$I$3:$M$9,5)</f>
        <v>0.18</v>
      </c>
      <c r="AZ196" s="28" t="str">
        <f>_xlfn.XLOOKUP(J196,ABNT5101!I:I,ABNT5101!L:L)</f>
        <v>-</v>
      </c>
      <c r="BA196" s="28">
        <f>_xlfn.XLOOKUP(J196,ABNT5101!$I:$I,ABNT5101!M:M)</f>
        <v>0.18</v>
      </c>
      <c r="BB196" s="28" t="str">
        <f>_xlfn.XLOOKUP(J196,ABNT5101!$I:$I,ABNT5101!N:N)</f>
        <v>-</v>
      </c>
      <c r="BC196" s="28">
        <f>_xlfn.XLOOKUP(J196,ABNT5101!$I:$I,ABNT5101!O:O)</f>
        <v>16</v>
      </c>
      <c r="BD196" s="31" t="str">
        <f t="shared" si="131"/>
        <v>NÃO ATENDE</v>
      </c>
      <c r="BE196" s="32">
        <f t="shared" si="122"/>
        <v>-1</v>
      </c>
      <c r="BF196" s="32">
        <f t="shared" si="123"/>
        <v>-1</v>
      </c>
      <c r="BG196" s="32" t="str">
        <f t="shared" si="132"/>
        <v>-</v>
      </c>
      <c r="BH196" s="34"/>
      <c r="BI196" s="34"/>
      <c r="BJ196" s="34"/>
      <c r="BK196" s="34"/>
      <c r="BL196" s="35"/>
      <c r="BM196" s="34"/>
      <c r="BN196" s="31" t="str">
        <f t="shared" si="133"/>
        <v>NÃO ATENDE</v>
      </c>
      <c r="BO196" s="31" t="str">
        <f t="shared" si="124"/>
        <v>NÃO ATENDE</v>
      </c>
      <c r="BP196" s="31" t="str">
        <f t="shared" si="125"/>
        <v>NÃO ATENDE</v>
      </c>
      <c r="BQ196" s="31" t="str">
        <f t="shared" si="134"/>
        <v>ATENDE</v>
      </c>
      <c r="BR196" s="36" t="str">
        <f t="shared" si="135"/>
        <v>C4</v>
      </c>
      <c r="BS196" s="36" t="str">
        <f t="shared" si="136"/>
        <v>P5</v>
      </c>
      <c r="BT196" s="37">
        <f t="shared" si="137"/>
        <v>-1</v>
      </c>
      <c r="BU196" s="34"/>
      <c r="BV196" s="34"/>
      <c r="BW196" s="36">
        <f>IF(BS196="-","-",_xlfn.XLOOKUP(BS196,ABNT5101!$B$4:$B$9,ABNT5101!$C$4:$C$9))</f>
        <v>5</v>
      </c>
      <c r="BX196" s="36">
        <f>IF(BS196="-","-",_xlfn.XLOOKUP(BS196,ABNT5101!$B$4:$B$9,ABNT5101!$D$4:$D$9))</f>
        <v>1</v>
      </c>
      <c r="BY196" s="31" t="str">
        <f t="shared" si="138"/>
        <v>NÃO ATENDE</v>
      </c>
      <c r="BZ196" s="31" t="str">
        <f t="shared" si="139"/>
        <v>NÃO ATENDE</v>
      </c>
      <c r="CA196" s="31" t="str">
        <f t="shared" si="140"/>
        <v>NÃO ATENDE</v>
      </c>
      <c r="CB196" s="36" t="str">
        <f t="shared" si="126"/>
        <v>P5</v>
      </c>
      <c r="CC196" s="37">
        <f t="shared" si="141"/>
        <v>-1</v>
      </c>
      <c r="CD196" s="38"/>
      <c r="CE196" s="38"/>
      <c r="CF196" s="31">
        <f>IF(CB196="-","-",_xlfn.XLOOKUP(CB196,ABNT5101!$B$4:$B$9,ABNT5101!$C$4:$C$9))</f>
        <v>5</v>
      </c>
      <c r="CG196" s="36">
        <f>IF(CB196="-","-",_xlfn.XLOOKUP(CB196,ABNT5101!$B$4:$B$9,ABNT5101!$D$4:$D$9))</f>
        <v>1</v>
      </c>
      <c r="CH196" s="31" t="str">
        <f t="shared" si="142"/>
        <v>NÃO ATENDE</v>
      </c>
      <c r="CI196" s="31" t="str">
        <f t="shared" si="143"/>
        <v>NÃO ATENDE</v>
      </c>
      <c r="CJ196" s="31" t="str">
        <f t="shared" si="144"/>
        <v>NÃO ATENDE</v>
      </c>
      <c r="CK196" s="56" t="e">
        <f>_xlfn.XLOOKUP(CL196,'Banco de dados'!$B:$B,'Banco de dados'!$D:$D)</f>
        <v>#N/A</v>
      </c>
      <c r="CL196" s="57"/>
      <c r="CM196" s="56" t="e">
        <f>_xlfn.XLOOKUP(CL196,'Banco de dados'!$B:$B,'Banco de dados'!$E:$E)</f>
        <v>#N/A</v>
      </c>
      <c r="CN196" s="56"/>
      <c r="CO196" s="56" t="e">
        <f>IF(CN196="-","-",_xlfn.XLOOKUP(CN196,'Banco de dados'!$B:$B,'Banco de dados'!$E:$E))</f>
        <v>#N/A</v>
      </c>
      <c r="CP196" s="41">
        <f t="shared" si="145"/>
        <v>1</v>
      </c>
      <c r="CQ196" s="56" t="e">
        <f>_xlfn.XLOOKUP(CL196,'Banco de dados'!$B:$B,'Banco de dados'!$H:$H)</f>
        <v>#N/A</v>
      </c>
      <c r="CR196" s="56" t="e">
        <f t="array" aca="1" ref="CR196" ca="1">_xludf.xlookup(CN196,'Banco de dados'!$B:$B,'Banco de dados'!$H:$H)</f>
        <v>#NAME?</v>
      </c>
      <c r="CS196" s="58" t="e">
        <f t="array" aca="1" ref="CS196" ca="1">_xludf.xlookup(CL196,'Banco de dados'!$B:$B,'Banco de dados'!$F:$F)</f>
        <v>#NAME?</v>
      </c>
      <c r="CT196" s="56" t="e">
        <f t="array" aca="1" ref="CT196" ca="1">_xludf.xlookup(CN196,'Banco de dados'!$B:$B,'Banco de dados'!$F:$F)</f>
        <v>#NAME?</v>
      </c>
      <c r="CU196" s="42"/>
      <c r="CV196" s="42"/>
      <c r="CW196" s="56" t="str">
        <f>IF(AJ196=0.5,"Suporte",IF(AND(AJ196&gt;='Braços de IP'!$B$9,AJ196&lt;='Braços de IP'!$D$9),'Braços de IP'!$E$9,IF(AND(AJ196&gt;='Braços de IP'!$B$10,AJ196&lt;='Braços de IP'!$D$10),'Braços de IP'!$E$10,IF(AND(AJ196&gt;='Braços de IP'!$B$11,AJ196&lt;='Braços de IP'!$D$11),'Braços de IP'!$E$11,IF(AND(AJ196&gt;='Braços de IP'!$B$12,AJ196&lt;='Braços de IP'!$D$12),'Braços de IP'!$E$12,IF(AND(AJ196&gt;='Braços de IP'!$B$13,AJ196&lt;='Braços de IP'!$D$13),'Braços de IP'!$E$13,IF(AND(AJ196&gt;='Braços de IP'!$B$14,AJ196&lt;='Braços de IP'!$D$14),'Braços de IP'!$E$14,"ERRO")))))))</f>
        <v>Longo II</v>
      </c>
      <c r="CX196" s="42"/>
      <c r="CY196" s="56" t="str">
        <f>IF($CX196="","",VLOOKUP($CX196,'Braços de IP'!$E$9:$I$15,2,0))</f>
        <v/>
      </c>
      <c r="CZ196" s="43" t="str">
        <f>IF($CX196="","",VLOOKUP($CX196,'Braços de IP'!$E$9:$I$15,5,0))</f>
        <v/>
      </c>
      <c r="DA196" s="56"/>
      <c r="DB196" s="56"/>
      <c r="DC196" s="56"/>
      <c r="DD196" s="56"/>
      <c r="DE196" s="56"/>
      <c r="DF196" s="56"/>
      <c r="DG196" s="44" t="e">
        <f t="shared" si="146"/>
        <v>#N/A</v>
      </c>
      <c r="DH196" s="45">
        <f t="shared" si="147"/>
        <v>87</v>
      </c>
      <c r="DI196" s="44" t="e">
        <f t="shared" si="148"/>
        <v>#N/A</v>
      </c>
      <c r="DJ196" s="46" t="e">
        <f t="shared" si="149"/>
        <v>#N/A</v>
      </c>
      <c r="DK196" s="47" t="s">
        <v>147</v>
      </c>
      <c r="DL196" s="48"/>
      <c r="DM196" s="49"/>
      <c r="DN196" s="23" t="s">
        <v>148</v>
      </c>
      <c r="DO196" s="23"/>
      <c r="DQ196" s="50" t="e">
        <f t="shared" si="150"/>
        <v>#VALUE!</v>
      </c>
    </row>
    <row r="197" spans="1:127" ht="15.75" customHeight="1" x14ac:dyDescent="0.3">
      <c r="A197" t="s">
        <v>1290</v>
      </c>
      <c r="B197" s="5"/>
      <c r="C197" s="5" t="s">
        <v>148</v>
      </c>
      <c r="D197" s="5"/>
      <c r="E197" s="22" t="s">
        <v>294</v>
      </c>
      <c r="F197" s="22" t="s">
        <v>295</v>
      </c>
      <c r="G197" s="23" t="s">
        <v>296</v>
      </c>
      <c r="H197" s="23">
        <v>-23.394687130000001</v>
      </c>
      <c r="I197" s="23">
        <v>-46.864362460000002</v>
      </c>
      <c r="J197" s="24" t="s">
        <v>156</v>
      </c>
      <c r="K197" s="25"/>
      <c r="L197" s="24" t="s">
        <v>157</v>
      </c>
      <c r="M197" s="24" t="s">
        <v>141</v>
      </c>
      <c r="N197" s="26">
        <v>90</v>
      </c>
      <c r="O197" s="27" t="s">
        <v>142</v>
      </c>
      <c r="P197" s="27" t="s">
        <v>143</v>
      </c>
      <c r="Q197" s="26">
        <f t="shared" si="127"/>
        <v>360</v>
      </c>
      <c r="R197" s="27">
        <v>4</v>
      </c>
      <c r="S197" s="28">
        <v>2</v>
      </c>
      <c r="T197" s="28">
        <v>6.5</v>
      </c>
      <c r="U197" s="23"/>
      <c r="V197" s="23"/>
      <c r="W197" s="28">
        <v>6.5</v>
      </c>
      <c r="X197" s="28"/>
      <c r="Y197" s="26">
        <v>2</v>
      </c>
      <c r="Z197" s="27"/>
      <c r="AA197" s="27"/>
      <c r="AB197" s="27"/>
      <c r="AC197" s="27"/>
      <c r="AD197" s="27" t="s">
        <v>270</v>
      </c>
      <c r="AE197" s="27" t="s">
        <v>271</v>
      </c>
      <c r="AF197" s="27">
        <v>40</v>
      </c>
      <c r="AG197" s="27">
        <v>8.8000000000000007</v>
      </c>
      <c r="AH197" s="27">
        <v>2</v>
      </c>
      <c r="AI197" s="27">
        <v>1</v>
      </c>
      <c r="AJ197" s="27">
        <v>1.8</v>
      </c>
      <c r="AK197" s="27">
        <f t="shared" si="128"/>
        <v>0.8</v>
      </c>
      <c r="AL197" s="27" t="s">
        <v>143</v>
      </c>
      <c r="AM197" s="27" t="s">
        <v>143</v>
      </c>
      <c r="AN197" s="27"/>
      <c r="AO197" s="27">
        <f t="shared" si="129"/>
        <v>4</v>
      </c>
      <c r="AP197" s="27"/>
      <c r="AQ197" s="27"/>
      <c r="AR197" s="27"/>
      <c r="AS197" s="27"/>
      <c r="AT197" s="27"/>
      <c r="AU197" s="27"/>
      <c r="AV197" s="27">
        <f t="shared" si="130"/>
        <v>0</v>
      </c>
      <c r="AW197" s="27"/>
      <c r="AX197" s="28">
        <f>VLOOKUP(J197,ABNT5101!$I$3:$J$9,2)</f>
        <v>20</v>
      </c>
      <c r="AY197" s="28">
        <f>VLOOKUP(J197,ABNT5101!$I$3:$M$9,5)</f>
        <v>0.28000000000000003</v>
      </c>
      <c r="AZ197" s="28" t="str">
        <f>_xlfn.XLOOKUP(J197,ABNT5101!I:I,ABNT5101!L:L)</f>
        <v>-</v>
      </c>
      <c r="BA197" s="28">
        <f>_xlfn.XLOOKUP(J197,ABNT5101!$I:$I,ABNT5101!M:M)</f>
        <v>0.28000000000000003</v>
      </c>
      <c r="BB197" s="28" t="str">
        <f>_xlfn.XLOOKUP(J197,ABNT5101!$I:$I,ABNT5101!N:N)</f>
        <v>-</v>
      </c>
      <c r="BC197" s="28">
        <f>_xlfn.XLOOKUP(J197,ABNT5101!$I:$I,ABNT5101!O:O)</f>
        <v>14</v>
      </c>
      <c r="BD197" s="31" t="str">
        <f t="shared" si="131"/>
        <v>ATENDE</v>
      </c>
      <c r="BE197" s="32">
        <f t="shared" si="122"/>
        <v>3.1000000000000139E-2</v>
      </c>
      <c r="BF197" s="32">
        <f t="shared" si="123"/>
        <v>0.35714285714285698</v>
      </c>
      <c r="BG197" s="32" t="str">
        <f t="shared" si="132"/>
        <v>-</v>
      </c>
      <c r="BH197" s="34">
        <v>20.62</v>
      </c>
      <c r="BI197" s="34">
        <v>0.38</v>
      </c>
      <c r="BJ197" s="34"/>
      <c r="BK197" s="34"/>
      <c r="BL197" s="35"/>
      <c r="BM197" s="34"/>
      <c r="BN197" s="31" t="str">
        <f t="shared" si="133"/>
        <v>ATENDE</v>
      </c>
      <c r="BO197" s="31" t="str">
        <f t="shared" si="124"/>
        <v>ATENDE</v>
      </c>
      <c r="BP197" s="31" t="str">
        <f t="shared" si="125"/>
        <v>ATENDE</v>
      </c>
      <c r="BQ197" s="31" t="str">
        <f t="shared" si="134"/>
        <v>ATENDE</v>
      </c>
      <c r="BR197" s="36" t="str">
        <f t="shared" si="135"/>
        <v>C2</v>
      </c>
      <c r="BS197" s="36" t="str">
        <f t="shared" si="136"/>
        <v>P5</v>
      </c>
      <c r="BT197" s="37">
        <f t="shared" si="137"/>
        <v>1.706</v>
      </c>
      <c r="BU197" s="34">
        <v>13.53</v>
      </c>
      <c r="BV197" s="34">
        <v>5.25</v>
      </c>
      <c r="BW197" s="36">
        <f>IF(BS197="-","-",_xlfn.XLOOKUP(BS197,ABNT5101!$B$4:$B$9,ABNT5101!$C$4:$C$9))</f>
        <v>5</v>
      </c>
      <c r="BX197" s="36">
        <f>IF(BS197="-","-",_xlfn.XLOOKUP(BS197,ABNT5101!$B$4:$B$9,ABNT5101!$D$4:$D$9))</f>
        <v>1</v>
      </c>
      <c r="BY197" s="31" t="str">
        <f t="shared" si="138"/>
        <v>ATENDE</v>
      </c>
      <c r="BZ197" s="31" t="str">
        <f t="shared" si="139"/>
        <v>ATENDE</v>
      </c>
      <c r="CA197" s="31" t="str">
        <f t="shared" si="140"/>
        <v>ATENDE</v>
      </c>
      <c r="CB197" s="36" t="str">
        <f t="shared" si="126"/>
        <v>P5</v>
      </c>
      <c r="CC197" s="37" t="str">
        <f t="shared" si="141"/>
        <v>-</v>
      </c>
      <c r="CD197" s="38" t="s">
        <v>143</v>
      </c>
      <c r="CE197" s="38" t="s">
        <v>143</v>
      </c>
      <c r="CF197" s="31">
        <f>IF(CB197="-","-",_xlfn.XLOOKUP(CB197,ABNT5101!$B$4:$B$9,ABNT5101!$C$4:$C$9))</f>
        <v>5</v>
      </c>
      <c r="CG197" s="36">
        <f>IF(CB197="-","-",_xlfn.XLOOKUP(CB197,ABNT5101!$B$4:$B$9,ABNT5101!$D$4:$D$9))</f>
        <v>1</v>
      </c>
      <c r="CH197" s="31" t="str">
        <f t="shared" si="142"/>
        <v>ATENDE</v>
      </c>
      <c r="CI197" s="31" t="str">
        <f t="shared" si="143"/>
        <v>ATENDE</v>
      </c>
      <c r="CJ197" s="31" t="str">
        <f t="shared" si="144"/>
        <v>ATENDE</v>
      </c>
      <c r="CK197" s="56" t="str">
        <f>_xlfn.XLOOKUP(CL197,'Banco de dados'!$B:$B,'Banco de dados'!$D:$D)</f>
        <v>LEDSTAR</v>
      </c>
      <c r="CL197" s="42" t="str">
        <f>'Banco de dados'!B10</f>
        <v xml:space="preserve"> SL VT 9.1 72W</v>
      </c>
      <c r="CM197" s="56" t="str">
        <f>_xlfn.XLOOKUP(CL197,'Banco de dados'!$B:$B,'Banco de dados'!$E:$E)</f>
        <v>LUM LED SL VT 9.1 72W</v>
      </c>
      <c r="CN197" s="56"/>
      <c r="CO197" s="56" t="e">
        <f>IF(CN197="-","-",_xlfn.XLOOKUP(CN197,'Banco de dados'!$B:$B,'Banco de dados'!$E:$E))</f>
        <v>#N/A</v>
      </c>
      <c r="CP197" s="41">
        <f t="shared" si="145"/>
        <v>2</v>
      </c>
      <c r="CQ197" s="56">
        <f>_xlfn.XLOOKUP(CL197,'Banco de dados'!$B:$B,'Banco de dados'!$H:$H)</f>
        <v>72</v>
      </c>
      <c r="CR197" s="56" t="e">
        <f t="array" aca="1" ref="CR197" ca="1">_xludf.xlookup(CN197,'Banco de dados'!$B:$B,'Banco de dados'!$H:$H)</f>
        <v>#NAME?</v>
      </c>
      <c r="CS197" s="58" t="e">
        <f t="array" aca="1" ref="CS197" ca="1">_xludf.xlookup(CL197,'Banco de dados'!$B:$B,'Banco de dados'!$F:$F)</f>
        <v>#NAME?</v>
      </c>
      <c r="CT197" s="56" t="e">
        <f t="array" aca="1" ref="CT197" ca="1">_xludf.xlookup(CN197,'Banco de dados'!$B:$B,'Banco de dados'!$F:$F)</f>
        <v>#NAME?</v>
      </c>
      <c r="CU197" s="42"/>
      <c r="CV197" s="42"/>
      <c r="CW197" s="56" t="str">
        <f>IF(AJ197=0.5,"Suporte",IF(AND(AJ197&gt;='Braços de IP'!$B$9,AJ197&lt;='Braços de IP'!$D$9),'Braços de IP'!$E$9,IF(AND(AJ197&gt;='Braços de IP'!$B$10,AJ197&lt;='Braços de IP'!$D$10),'Braços de IP'!$E$10,IF(AND(AJ197&gt;='Braços de IP'!$B$11,AJ197&lt;='Braços de IP'!$D$11),'Braços de IP'!$E$11,IF(AND(AJ197&gt;='Braços de IP'!$B$12,AJ197&lt;='Braços de IP'!$D$12),'Braços de IP'!$E$12,IF(AND(AJ197&gt;='Braços de IP'!$B$13,AJ197&lt;='Braços de IP'!$D$13),'Braços de IP'!$E$13,IF(AND(AJ197&gt;='Braços de IP'!$B$14,AJ197&lt;='Braços de IP'!$D$14),'Braços de IP'!$E$14,"ERRO")))))))</f>
        <v>Médio I</v>
      </c>
      <c r="CX197" s="42"/>
      <c r="CY197" s="56" t="str">
        <f>IF($CX197="","",VLOOKUP($CX197,'Braços de IP'!$E$9:$I$15,2,0))</f>
        <v/>
      </c>
      <c r="CZ197" s="43" t="str">
        <f>IF($CX197="","",VLOOKUP($CX197,'Braços de IP'!$E$9:$I$15,5,0))</f>
        <v/>
      </c>
      <c r="DA197" s="56"/>
      <c r="DB197" s="56"/>
      <c r="DC197" s="56"/>
      <c r="DD197" s="56"/>
      <c r="DE197" s="56"/>
      <c r="DF197" s="56"/>
      <c r="DG197" s="44">
        <f t="shared" si="146"/>
        <v>72</v>
      </c>
      <c r="DH197" s="45">
        <f t="shared" si="147"/>
        <v>90</v>
      </c>
      <c r="DI197" s="44">
        <f t="shared" si="148"/>
        <v>324</v>
      </c>
      <c r="DJ197" s="46">
        <f t="shared" si="149"/>
        <v>0.19999999999999996</v>
      </c>
      <c r="DK197" s="47" t="s">
        <v>147</v>
      </c>
      <c r="DL197" s="48"/>
      <c r="DM197" s="49"/>
      <c r="DN197" s="23" t="s">
        <v>148</v>
      </c>
      <c r="DO197" s="23"/>
      <c r="DQ197" s="50" t="e">
        <f t="shared" si="150"/>
        <v>#VALUE!</v>
      </c>
    </row>
    <row r="198" spans="1:127" ht="15.75" customHeight="1" x14ac:dyDescent="0.3">
      <c r="A198" t="s">
        <v>1290</v>
      </c>
      <c r="B198" s="5"/>
      <c r="C198" s="5" t="s">
        <v>148</v>
      </c>
      <c r="D198" s="5"/>
      <c r="E198" s="22" t="s">
        <v>294</v>
      </c>
      <c r="F198" s="22" t="s">
        <v>295</v>
      </c>
      <c r="G198" s="23" t="s">
        <v>296</v>
      </c>
      <c r="H198" s="23">
        <v>-23.394687130000001</v>
      </c>
      <c r="I198" s="23">
        <v>-46.864362460000002</v>
      </c>
      <c r="J198" s="24" t="s">
        <v>156</v>
      </c>
      <c r="K198" s="25"/>
      <c r="L198" s="24" t="s">
        <v>157</v>
      </c>
      <c r="M198" s="24" t="s">
        <v>141</v>
      </c>
      <c r="N198" s="26">
        <v>90</v>
      </c>
      <c r="O198" s="27" t="s">
        <v>142</v>
      </c>
      <c r="P198" s="27" t="s">
        <v>143</v>
      </c>
      <c r="Q198" s="26">
        <f t="shared" si="127"/>
        <v>360</v>
      </c>
      <c r="R198" s="27">
        <v>4</v>
      </c>
      <c r="S198" s="28">
        <v>2</v>
      </c>
      <c r="T198" s="28">
        <v>6.5</v>
      </c>
      <c r="U198" s="23"/>
      <c r="V198" s="23"/>
      <c r="W198" s="28">
        <v>6.5</v>
      </c>
      <c r="X198" s="28"/>
      <c r="Y198" s="26">
        <v>2</v>
      </c>
      <c r="Z198" s="27"/>
      <c r="AA198" s="27"/>
      <c r="AB198" s="27"/>
      <c r="AC198" s="27"/>
      <c r="AD198" s="27" t="s">
        <v>270</v>
      </c>
      <c r="AE198" s="27" t="s">
        <v>271</v>
      </c>
      <c r="AF198" s="27">
        <v>40</v>
      </c>
      <c r="AG198" s="27">
        <v>8.8000000000000007</v>
      </c>
      <c r="AH198" s="27">
        <v>2</v>
      </c>
      <c r="AI198" s="27">
        <v>1</v>
      </c>
      <c r="AJ198" s="27">
        <v>1.8</v>
      </c>
      <c r="AK198" s="27">
        <f t="shared" si="128"/>
        <v>0.8</v>
      </c>
      <c r="AL198" s="27" t="s">
        <v>143</v>
      </c>
      <c r="AM198" s="27" t="s">
        <v>143</v>
      </c>
      <c r="AN198" s="27"/>
      <c r="AO198" s="27">
        <f t="shared" si="129"/>
        <v>4</v>
      </c>
      <c r="AP198" s="27"/>
      <c r="AQ198" s="27"/>
      <c r="AR198" s="27"/>
      <c r="AS198" s="27"/>
      <c r="AT198" s="27"/>
      <c r="AU198" s="27"/>
      <c r="AV198" s="27">
        <f t="shared" si="130"/>
        <v>0</v>
      </c>
      <c r="AW198" s="27"/>
      <c r="AX198" s="28">
        <f>VLOOKUP(J198,ABNT5101!$I$3:$J$9,2)</f>
        <v>20</v>
      </c>
      <c r="AY198" s="28">
        <f>VLOOKUP(J198,ABNT5101!$I$3:$M$9,5)</f>
        <v>0.28000000000000003</v>
      </c>
      <c r="AZ198" s="28" t="str">
        <f>_xlfn.XLOOKUP(J198,ABNT5101!I:I,ABNT5101!L:L)</f>
        <v>-</v>
      </c>
      <c r="BA198" s="28">
        <f>_xlfn.XLOOKUP(J198,ABNT5101!$I:$I,ABNT5101!M:M)</f>
        <v>0.28000000000000003</v>
      </c>
      <c r="BB198" s="28" t="str">
        <f>_xlfn.XLOOKUP(J198,ABNT5101!$I:$I,ABNT5101!N:N)</f>
        <v>-</v>
      </c>
      <c r="BC198" s="28">
        <f>_xlfn.XLOOKUP(J198,ABNT5101!$I:$I,ABNT5101!O:O)</f>
        <v>14</v>
      </c>
      <c r="BD198" s="31" t="str">
        <f t="shared" si="131"/>
        <v>ATENDE</v>
      </c>
      <c r="BE198" s="32">
        <f t="shared" si="122"/>
        <v>0.17700000000000005</v>
      </c>
      <c r="BF198" s="32">
        <f t="shared" si="123"/>
        <v>0.60714285714285698</v>
      </c>
      <c r="BG198" s="32" t="str">
        <f t="shared" si="132"/>
        <v>-</v>
      </c>
      <c r="BH198" s="34">
        <v>23.54</v>
      </c>
      <c r="BI198" s="34">
        <v>0.45</v>
      </c>
      <c r="BJ198" s="34"/>
      <c r="BK198" s="34"/>
      <c r="BL198" s="35"/>
      <c r="BM198" s="34"/>
      <c r="BN198" s="31" t="str">
        <f t="shared" si="133"/>
        <v>ATENDE</v>
      </c>
      <c r="BO198" s="31" t="str">
        <f t="shared" si="124"/>
        <v>ATENDE</v>
      </c>
      <c r="BP198" s="31" t="str">
        <f t="shared" si="125"/>
        <v>ATENDE</v>
      </c>
      <c r="BQ198" s="31" t="str">
        <f t="shared" si="134"/>
        <v>ATENDE</v>
      </c>
      <c r="BR198" s="36" t="str">
        <f t="shared" si="135"/>
        <v>C2</v>
      </c>
      <c r="BS198" s="36" t="str">
        <f t="shared" si="136"/>
        <v>P5</v>
      </c>
      <c r="BT198" s="37">
        <f t="shared" si="137"/>
        <v>1.9159999999999999</v>
      </c>
      <c r="BU198" s="34">
        <v>14.58</v>
      </c>
      <c r="BV198" s="34">
        <v>7.35</v>
      </c>
      <c r="BW198" s="36">
        <f>IF(BS198="-","-",_xlfn.XLOOKUP(BS198,ABNT5101!$B$4:$B$9,ABNT5101!$C$4:$C$9))</f>
        <v>5</v>
      </c>
      <c r="BX198" s="36">
        <f>IF(BS198="-","-",_xlfn.XLOOKUP(BS198,ABNT5101!$B$4:$B$9,ABNT5101!$D$4:$D$9))</f>
        <v>1</v>
      </c>
      <c r="BY198" s="31" t="str">
        <f t="shared" si="138"/>
        <v>ATENDE</v>
      </c>
      <c r="BZ198" s="31" t="str">
        <f t="shared" si="139"/>
        <v>ATENDE</v>
      </c>
      <c r="CA198" s="31" t="str">
        <f t="shared" si="140"/>
        <v>ATENDE</v>
      </c>
      <c r="CB198" s="36" t="str">
        <f t="shared" si="126"/>
        <v>P5</v>
      </c>
      <c r="CC198" s="37" t="str">
        <f t="shared" si="141"/>
        <v>-</v>
      </c>
      <c r="CD198" s="38" t="s">
        <v>143</v>
      </c>
      <c r="CE198" s="38" t="s">
        <v>143</v>
      </c>
      <c r="CF198" s="31">
        <f>IF(CB198="-","-",_xlfn.XLOOKUP(CB198,ABNT5101!$B$4:$B$9,ABNT5101!$C$4:$C$9))</f>
        <v>5</v>
      </c>
      <c r="CG198" s="36">
        <f>IF(CB198="-","-",_xlfn.XLOOKUP(CB198,ABNT5101!$B$4:$B$9,ABNT5101!$D$4:$D$9))</f>
        <v>1</v>
      </c>
      <c r="CH198" s="31" t="str">
        <f t="shared" si="142"/>
        <v>ATENDE</v>
      </c>
      <c r="CI198" s="31" t="str">
        <f t="shared" si="143"/>
        <v>ATENDE</v>
      </c>
      <c r="CJ198" s="31" t="str">
        <f t="shared" si="144"/>
        <v>ATENDE</v>
      </c>
      <c r="CK198" s="56" t="str">
        <f>_xlfn.XLOOKUP(CL198,'Banco de dados'!$B:$B,'Banco de dados'!$D:$D)</f>
        <v>SX LIGHTING</v>
      </c>
      <c r="CL198" s="42" t="str">
        <f>'Banco de dados'!B58</f>
        <v>SX-INLPP070HF</v>
      </c>
      <c r="CM198" s="56" t="str">
        <f>_xlfn.XLOOKUP(CL198,'Banco de dados'!$B:$B,'Banco de dados'!$E:$E)</f>
        <v>SXINLPP070K50L12CZF7PHF</v>
      </c>
      <c r="CN198" s="56"/>
      <c r="CO198" s="56" t="e">
        <f>IF(CN198="-","-",_xlfn.XLOOKUP(CN198,'Banco de dados'!$B:$B,'Banco de dados'!$E:$E))</f>
        <v>#N/A</v>
      </c>
      <c r="CP198" s="41">
        <f t="shared" si="145"/>
        <v>2</v>
      </c>
      <c r="CQ198" s="56">
        <f>_xlfn.XLOOKUP(CL198,'Banco de dados'!$B:$B,'Banco de dados'!$H:$H)</f>
        <v>70</v>
      </c>
      <c r="CR198" s="56" t="e">
        <f t="array" aca="1" ref="CR198" ca="1">_xludf.xlookup(CN198,'Banco de dados'!$B:$B,'Banco de dados'!$H:$H)</f>
        <v>#NAME?</v>
      </c>
      <c r="CS198" s="58" t="e">
        <f t="array" aca="1" ref="CS198" ca="1">_xludf.xlookup(CL198,'Banco de dados'!$B:$B,'Banco de dados'!$F:$F)</f>
        <v>#NAME?</v>
      </c>
      <c r="CT198" s="56" t="e">
        <f t="array" aca="1" ref="CT198" ca="1">_xludf.xlookup(CN198,'Banco de dados'!$B:$B,'Banco de dados'!$F:$F)</f>
        <v>#NAME?</v>
      </c>
      <c r="CU198" s="42"/>
      <c r="CV198" s="42"/>
      <c r="CW198" s="56" t="str">
        <f>IF(AJ198=0.5,"Suporte",IF(AND(AJ198&gt;='Braços de IP'!$B$9,AJ198&lt;='Braços de IP'!$D$9),'Braços de IP'!$E$9,IF(AND(AJ198&gt;='Braços de IP'!$B$10,AJ198&lt;='Braços de IP'!$D$10),'Braços de IP'!$E$10,IF(AND(AJ198&gt;='Braços de IP'!$B$11,AJ198&lt;='Braços de IP'!$D$11),'Braços de IP'!$E$11,IF(AND(AJ198&gt;='Braços de IP'!$B$12,AJ198&lt;='Braços de IP'!$D$12),'Braços de IP'!$E$12,IF(AND(AJ198&gt;='Braços de IP'!$B$13,AJ198&lt;='Braços de IP'!$D$13),'Braços de IP'!$E$13,IF(AND(AJ198&gt;='Braços de IP'!$B$14,AJ198&lt;='Braços de IP'!$D$14),'Braços de IP'!$E$14,"ERRO")))))))</f>
        <v>Médio I</v>
      </c>
      <c r="CX198" s="42"/>
      <c r="CY198" s="56" t="str">
        <f>IF($CX198="","",VLOOKUP($CX198,'Braços de IP'!$E$9:$I$15,2,0))</f>
        <v/>
      </c>
      <c r="CZ198" s="43" t="str">
        <f>IF($CX198="","",VLOOKUP($CX198,'Braços de IP'!$E$9:$I$15,5,0))</f>
        <v/>
      </c>
      <c r="DA198" s="56"/>
      <c r="DB198" s="56"/>
      <c r="DC198" s="56"/>
      <c r="DD198" s="56"/>
      <c r="DE198" s="56"/>
      <c r="DF198" s="56"/>
      <c r="DG198" s="44">
        <f t="shared" si="146"/>
        <v>70</v>
      </c>
      <c r="DH198" s="45">
        <f t="shared" si="147"/>
        <v>90</v>
      </c>
      <c r="DI198" s="44">
        <f t="shared" si="148"/>
        <v>320</v>
      </c>
      <c r="DJ198" s="46">
        <f t="shared" si="149"/>
        <v>0.22222222222222221</v>
      </c>
      <c r="DK198" s="47" t="s">
        <v>147</v>
      </c>
      <c r="DL198" s="48"/>
      <c r="DM198" s="49"/>
      <c r="DN198" s="23" t="s">
        <v>148</v>
      </c>
      <c r="DO198" s="23"/>
      <c r="DQ198" s="50" t="e">
        <f t="shared" si="150"/>
        <v>#VALUE!</v>
      </c>
    </row>
    <row r="199" spans="1:127" ht="15.75" customHeight="1" x14ac:dyDescent="0.3">
      <c r="A199" t="s">
        <v>1290</v>
      </c>
      <c r="B199" s="5"/>
      <c r="C199" s="5" t="s">
        <v>148</v>
      </c>
      <c r="D199" s="5"/>
      <c r="E199" s="22" t="s">
        <v>294</v>
      </c>
      <c r="F199" s="22" t="s">
        <v>295</v>
      </c>
      <c r="G199" s="23" t="s">
        <v>296</v>
      </c>
      <c r="H199" s="23">
        <v>-23.394687130000001</v>
      </c>
      <c r="I199" s="23">
        <v>-46.864362460000002</v>
      </c>
      <c r="J199" s="24" t="s">
        <v>156</v>
      </c>
      <c r="K199" s="25"/>
      <c r="L199" s="24" t="s">
        <v>157</v>
      </c>
      <c r="M199" s="24" t="s">
        <v>141</v>
      </c>
      <c r="N199" s="26">
        <v>90</v>
      </c>
      <c r="O199" s="27" t="s">
        <v>142</v>
      </c>
      <c r="P199" s="27" t="s">
        <v>143</v>
      </c>
      <c r="Q199" s="26">
        <f t="shared" si="127"/>
        <v>360</v>
      </c>
      <c r="R199" s="27">
        <v>4</v>
      </c>
      <c r="S199" s="28">
        <v>2</v>
      </c>
      <c r="T199" s="28">
        <v>6.5</v>
      </c>
      <c r="U199" s="23"/>
      <c r="V199" s="23"/>
      <c r="W199" s="28">
        <v>6.5</v>
      </c>
      <c r="X199" s="28"/>
      <c r="Y199" s="26">
        <v>2</v>
      </c>
      <c r="Z199" s="27"/>
      <c r="AA199" s="27"/>
      <c r="AB199" s="27"/>
      <c r="AC199" s="27"/>
      <c r="AD199" s="27" t="s">
        <v>270</v>
      </c>
      <c r="AE199" s="27" t="s">
        <v>271</v>
      </c>
      <c r="AF199" s="27">
        <v>40</v>
      </c>
      <c r="AG199" s="27">
        <v>8.8000000000000007</v>
      </c>
      <c r="AH199" s="27">
        <v>2</v>
      </c>
      <c r="AI199" s="27">
        <v>1</v>
      </c>
      <c r="AJ199" s="27">
        <v>1.8</v>
      </c>
      <c r="AK199" s="27">
        <f t="shared" si="128"/>
        <v>0.8</v>
      </c>
      <c r="AL199" s="27" t="s">
        <v>143</v>
      </c>
      <c r="AM199" s="27" t="s">
        <v>143</v>
      </c>
      <c r="AN199" s="27"/>
      <c r="AO199" s="27">
        <f t="shared" si="129"/>
        <v>4</v>
      </c>
      <c r="AP199" s="27"/>
      <c r="AQ199" s="27"/>
      <c r="AR199" s="27"/>
      <c r="AS199" s="27"/>
      <c r="AT199" s="27"/>
      <c r="AU199" s="27"/>
      <c r="AV199" s="27">
        <f t="shared" si="130"/>
        <v>0</v>
      </c>
      <c r="AW199" s="27"/>
      <c r="AX199" s="28">
        <f>VLOOKUP(J199,ABNT5101!$I$3:$J$9,2)</f>
        <v>20</v>
      </c>
      <c r="AY199" s="28">
        <f>VLOOKUP(J199,ABNT5101!$I$3:$M$9,5)</f>
        <v>0.28000000000000003</v>
      </c>
      <c r="AZ199" s="28" t="str">
        <f>_xlfn.XLOOKUP(J199,ABNT5101!I:I,ABNT5101!L:L)</f>
        <v>-</v>
      </c>
      <c r="BA199" s="28">
        <f>_xlfn.XLOOKUP(J199,ABNT5101!$I:$I,ABNT5101!M:M)</f>
        <v>0.28000000000000003</v>
      </c>
      <c r="BB199" s="28" t="str">
        <f>_xlfn.XLOOKUP(J199,ABNT5101!$I:$I,ABNT5101!N:N)</f>
        <v>-</v>
      </c>
      <c r="BC199" s="28">
        <f>_xlfn.XLOOKUP(J199,ABNT5101!$I:$I,ABNT5101!O:O)</f>
        <v>14</v>
      </c>
      <c r="BD199" s="31" t="str">
        <f t="shared" si="131"/>
        <v>ATENDE</v>
      </c>
      <c r="BE199" s="32">
        <f t="shared" si="122"/>
        <v>1.1500000000000066E-2</v>
      </c>
      <c r="BF199" s="32">
        <f t="shared" si="123"/>
        <v>0.74999999999999978</v>
      </c>
      <c r="BG199" s="32" t="str">
        <f t="shared" si="132"/>
        <v>-</v>
      </c>
      <c r="BH199" s="34">
        <v>20.23</v>
      </c>
      <c r="BI199" s="34">
        <v>0.49</v>
      </c>
      <c r="BJ199" s="34"/>
      <c r="BK199" s="34"/>
      <c r="BL199" s="35"/>
      <c r="BM199" s="34"/>
      <c r="BN199" s="31" t="str">
        <f t="shared" si="133"/>
        <v>ATENDE</v>
      </c>
      <c r="BO199" s="31" t="str">
        <f t="shared" si="124"/>
        <v>ATENDE</v>
      </c>
      <c r="BP199" s="31" t="str">
        <f t="shared" si="125"/>
        <v>ATENDE</v>
      </c>
      <c r="BQ199" s="31" t="str">
        <f t="shared" si="134"/>
        <v>ATENDE</v>
      </c>
      <c r="BR199" s="36" t="str">
        <f t="shared" si="135"/>
        <v>C2</v>
      </c>
      <c r="BS199" s="36" t="str">
        <f t="shared" si="136"/>
        <v>P5</v>
      </c>
      <c r="BT199" s="37">
        <f t="shared" si="137"/>
        <v>1.3679999999999999</v>
      </c>
      <c r="BU199" s="34">
        <v>11.84</v>
      </c>
      <c r="BV199" s="34">
        <v>7.42</v>
      </c>
      <c r="BW199" s="36">
        <f>IF(BS199="-","-",_xlfn.XLOOKUP(BS199,ABNT5101!$B$4:$B$9,ABNT5101!$C$4:$C$9))</f>
        <v>5</v>
      </c>
      <c r="BX199" s="36">
        <f>IF(BS199="-","-",_xlfn.XLOOKUP(BS199,ABNT5101!$B$4:$B$9,ABNT5101!$D$4:$D$9))</f>
        <v>1</v>
      </c>
      <c r="BY199" s="31" t="str">
        <f t="shared" si="138"/>
        <v>ATENDE</v>
      </c>
      <c r="BZ199" s="31" t="str">
        <f t="shared" si="139"/>
        <v>ATENDE</v>
      </c>
      <c r="CA199" s="31" t="str">
        <f t="shared" si="140"/>
        <v>ATENDE</v>
      </c>
      <c r="CB199" s="36" t="str">
        <f t="shared" si="126"/>
        <v>P5</v>
      </c>
      <c r="CC199" s="37" t="str">
        <f t="shared" si="141"/>
        <v>-</v>
      </c>
      <c r="CD199" s="38" t="s">
        <v>143</v>
      </c>
      <c r="CE199" s="38" t="s">
        <v>143</v>
      </c>
      <c r="CF199" s="31">
        <f>IF(CB199="-","-",_xlfn.XLOOKUP(CB199,ABNT5101!$B$4:$B$9,ABNT5101!$C$4:$C$9))</f>
        <v>5</v>
      </c>
      <c r="CG199" s="36">
        <f>IF(CB199="-","-",_xlfn.XLOOKUP(CB199,ABNT5101!$B$4:$B$9,ABNT5101!$D$4:$D$9))</f>
        <v>1</v>
      </c>
      <c r="CH199" s="31" t="str">
        <f t="shared" si="142"/>
        <v>ATENDE</v>
      </c>
      <c r="CI199" s="31" t="str">
        <f t="shared" si="143"/>
        <v>ATENDE</v>
      </c>
      <c r="CJ199" s="31" t="str">
        <f t="shared" si="144"/>
        <v>ATENDE</v>
      </c>
      <c r="CK199" s="56" t="str">
        <f>_xlfn.XLOOKUP(CL199,'Banco de dados'!$B:$B,'Banco de dados'!$D:$D)</f>
        <v>TECNOWATT</v>
      </c>
      <c r="CL199" s="42" t="str">
        <f>'Banco de dados'!B69</f>
        <v xml:space="preserve">SIGSAGPTLRRSSNDL_68W_83IBBRS
</v>
      </c>
      <c r="CM199" s="56" t="str">
        <f>_xlfn.XLOOKUP(CL199,'Banco de dados'!$B:$B,'Banco de dados'!$E:$E)</f>
        <v>SIGSAGPTLRRSSNDL_68W_83IBBRS
1-10C1MUN6.5</v>
      </c>
      <c r="CN199" s="56"/>
      <c r="CO199" s="56" t="e">
        <f>IF(CN199="-","-",_xlfn.XLOOKUP(CN199,'Banco de dados'!$B:$B,'Banco de dados'!$E:$E))</f>
        <v>#N/A</v>
      </c>
      <c r="CP199" s="41">
        <f t="shared" si="145"/>
        <v>2</v>
      </c>
      <c r="CQ199" s="56">
        <f>_xlfn.XLOOKUP(CL199,'Banco de dados'!$B:$B,'Banco de dados'!$H:$H)</f>
        <v>68</v>
      </c>
      <c r="CR199" s="56" t="e">
        <f t="array" aca="1" ref="CR199" ca="1">_xludf.xlookup(CN199,'Banco de dados'!$B:$B,'Banco de dados'!$H:$H)</f>
        <v>#NAME?</v>
      </c>
      <c r="CS199" s="58" t="e">
        <f t="array" aca="1" ref="CS199" ca="1">_xludf.xlookup(CL199,'Banco de dados'!$B:$B,'Banco de dados'!$F:$F)</f>
        <v>#NAME?</v>
      </c>
      <c r="CT199" s="56" t="e">
        <f t="array" aca="1" ref="CT199" ca="1">_xludf.xlookup(CN199,'Banco de dados'!$B:$B,'Banco de dados'!$F:$F)</f>
        <v>#NAME?</v>
      </c>
      <c r="CU199" s="42"/>
      <c r="CV199" s="42"/>
      <c r="CW199" s="56" t="str">
        <f>IF(AJ199=0.5,"Suporte",IF(AND(AJ199&gt;='Braços de IP'!$B$9,AJ199&lt;='Braços de IP'!$D$9),'Braços de IP'!$E$9,IF(AND(AJ199&gt;='Braços de IP'!$B$10,AJ199&lt;='Braços de IP'!$D$10),'Braços de IP'!$E$10,IF(AND(AJ199&gt;='Braços de IP'!$B$11,AJ199&lt;='Braços de IP'!$D$11),'Braços de IP'!$E$11,IF(AND(AJ199&gt;='Braços de IP'!$B$12,AJ199&lt;='Braços de IP'!$D$12),'Braços de IP'!$E$12,IF(AND(AJ199&gt;='Braços de IP'!$B$13,AJ199&lt;='Braços de IP'!$D$13),'Braços de IP'!$E$13,IF(AND(AJ199&gt;='Braços de IP'!$B$14,AJ199&lt;='Braços de IP'!$D$14),'Braços de IP'!$E$14,"ERRO")))))))</f>
        <v>Médio I</v>
      </c>
      <c r="CX199" s="42"/>
      <c r="CY199" s="56" t="str">
        <f>IF($CX199="","",VLOOKUP($CX199,'Braços de IP'!$E$9:$I$15,2,0))</f>
        <v/>
      </c>
      <c r="CZ199" s="43" t="str">
        <f>IF($CX199="","",VLOOKUP($CX199,'Braços de IP'!$E$9:$I$15,5,0))</f>
        <v/>
      </c>
      <c r="DA199" s="56"/>
      <c r="DB199" s="56"/>
      <c r="DC199" s="56"/>
      <c r="DD199" s="56"/>
      <c r="DE199" s="56"/>
      <c r="DF199" s="56"/>
      <c r="DG199" s="44">
        <f t="shared" si="146"/>
        <v>68</v>
      </c>
      <c r="DH199" s="45">
        <f t="shared" si="147"/>
        <v>90</v>
      </c>
      <c r="DI199" s="44">
        <f t="shared" si="148"/>
        <v>316</v>
      </c>
      <c r="DJ199" s="46">
        <f t="shared" si="149"/>
        <v>0.24444444444444446</v>
      </c>
      <c r="DK199" s="47" t="s">
        <v>147</v>
      </c>
      <c r="DL199" s="48"/>
      <c r="DM199" s="49"/>
      <c r="DN199" s="23" t="s">
        <v>148</v>
      </c>
      <c r="DO199" s="23"/>
      <c r="DQ199" s="50" t="e">
        <f t="shared" si="150"/>
        <v>#VALUE!</v>
      </c>
    </row>
    <row r="200" spans="1:127" ht="15.75" hidden="1" customHeight="1" x14ac:dyDescent="0.3">
      <c r="B200" s="5"/>
      <c r="C200" s="5"/>
      <c r="D200" s="5"/>
      <c r="E200" s="22" t="s">
        <v>297</v>
      </c>
      <c r="F200" s="22" t="s">
        <v>150</v>
      </c>
      <c r="G200" s="23" t="s">
        <v>298</v>
      </c>
      <c r="H200" s="23">
        <v>-23.359967000000001</v>
      </c>
      <c r="I200" s="23">
        <v>-46.849331999999997</v>
      </c>
      <c r="J200" s="24" t="s">
        <v>223</v>
      </c>
      <c r="K200" s="25"/>
      <c r="L200" s="24" t="s">
        <v>152</v>
      </c>
      <c r="M200" s="24" t="s">
        <v>141</v>
      </c>
      <c r="N200" s="26">
        <v>87</v>
      </c>
      <c r="O200" s="27" t="s">
        <v>142</v>
      </c>
      <c r="P200" s="27" t="s">
        <v>143</v>
      </c>
      <c r="Q200" s="26">
        <f t="shared" si="127"/>
        <v>174</v>
      </c>
      <c r="R200" s="27">
        <v>1</v>
      </c>
      <c r="S200" s="28" t="s">
        <v>153</v>
      </c>
      <c r="T200" s="28">
        <v>10</v>
      </c>
      <c r="U200" s="23"/>
      <c r="V200" s="23"/>
      <c r="W200" s="29"/>
      <c r="X200" s="28" t="s">
        <v>153</v>
      </c>
      <c r="Y200" s="26"/>
      <c r="Z200" s="27"/>
      <c r="AA200" s="27"/>
      <c r="AB200" s="27"/>
      <c r="AC200" s="27"/>
      <c r="AD200" s="27" t="s">
        <v>144</v>
      </c>
      <c r="AE200" s="27" t="s">
        <v>145</v>
      </c>
      <c r="AF200" s="27">
        <v>30.5</v>
      </c>
      <c r="AG200" s="27">
        <v>9</v>
      </c>
      <c r="AH200" s="27">
        <v>1</v>
      </c>
      <c r="AI200" s="27">
        <v>0.3</v>
      </c>
      <c r="AJ200" s="27">
        <v>3.2</v>
      </c>
      <c r="AK200" s="27">
        <f t="shared" si="128"/>
        <v>2.9000000000000004</v>
      </c>
      <c r="AL200" s="27" t="s">
        <v>143</v>
      </c>
      <c r="AM200" s="27" t="s">
        <v>143</v>
      </c>
      <c r="AN200" s="27"/>
      <c r="AO200" s="27">
        <f t="shared" si="129"/>
        <v>2</v>
      </c>
      <c r="AP200" s="27"/>
      <c r="AQ200" s="27"/>
      <c r="AR200" s="27"/>
      <c r="AS200" s="27"/>
      <c r="AT200" s="27"/>
      <c r="AU200" s="27"/>
      <c r="AV200" s="27">
        <f t="shared" si="130"/>
        <v>0</v>
      </c>
      <c r="AW200" s="27"/>
      <c r="AX200" s="28">
        <f>VLOOKUP(J200,ABNT5101!$I$3:$J$9,2)</f>
        <v>15</v>
      </c>
      <c r="AY200" s="28">
        <f>VLOOKUP(J200,ABNT5101!$I$3:$M$9,5)</f>
        <v>0.18</v>
      </c>
      <c r="AZ200" s="28" t="str">
        <f>_xlfn.XLOOKUP(J200,ABNT5101!I:I,ABNT5101!L:L)</f>
        <v>-</v>
      </c>
      <c r="BA200" s="28">
        <f>_xlfn.XLOOKUP(J200,ABNT5101!$I:$I,ABNT5101!M:M)</f>
        <v>0.18</v>
      </c>
      <c r="BB200" s="28" t="str">
        <f>_xlfn.XLOOKUP(J200,ABNT5101!$I:$I,ABNT5101!N:N)</f>
        <v>-</v>
      </c>
      <c r="BC200" s="28">
        <f>_xlfn.XLOOKUP(J200,ABNT5101!$I:$I,ABNT5101!O:O)</f>
        <v>15</v>
      </c>
      <c r="BD200" s="31" t="str">
        <f t="shared" si="131"/>
        <v>NÃO ATENDE</v>
      </c>
      <c r="BE200" s="32">
        <f t="shared" si="122"/>
        <v>-1</v>
      </c>
      <c r="BF200" s="32">
        <f t="shared" si="123"/>
        <v>-1</v>
      </c>
      <c r="BG200" s="32" t="str">
        <f t="shared" si="132"/>
        <v>-</v>
      </c>
      <c r="BH200" s="34"/>
      <c r="BI200" s="34"/>
      <c r="BJ200" s="34"/>
      <c r="BK200" s="34"/>
      <c r="BL200" s="35"/>
      <c r="BM200" s="34"/>
      <c r="BN200" s="31" t="str">
        <f t="shared" si="133"/>
        <v>NÃO ATENDE</v>
      </c>
      <c r="BO200" s="31" t="str">
        <f t="shared" si="124"/>
        <v>NÃO ATENDE</v>
      </c>
      <c r="BP200" s="31" t="str">
        <f t="shared" si="125"/>
        <v>NÃO ATENDE</v>
      </c>
      <c r="BQ200" s="31" t="str">
        <f t="shared" si="134"/>
        <v>ATENDE</v>
      </c>
      <c r="BR200" s="36" t="str">
        <f t="shared" si="135"/>
        <v>C3</v>
      </c>
      <c r="BS200" s="36" t="str">
        <f t="shared" si="136"/>
        <v>Sem Passeio</v>
      </c>
      <c r="BT200" s="37" t="e">
        <f t="shared" si="137"/>
        <v>#N/A</v>
      </c>
      <c r="BU200" s="34"/>
      <c r="BV200" s="34"/>
      <c r="BW200" s="36" t="e">
        <f>IF(BS200="-","-",_xlfn.XLOOKUP(BS200,ABNT5101!$B$4:$B$9,ABNT5101!$C$4:$C$9))</f>
        <v>#N/A</v>
      </c>
      <c r="BX200" s="36" t="e">
        <f>IF(BS200="-","-",_xlfn.XLOOKUP(BS200,ABNT5101!$B$4:$B$9,ABNT5101!$D$4:$D$9))</f>
        <v>#N/A</v>
      </c>
      <c r="BY200" s="31" t="e">
        <f t="shared" si="138"/>
        <v>#N/A</v>
      </c>
      <c r="BZ200" s="31" t="e">
        <f t="shared" si="139"/>
        <v>#N/A</v>
      </c>
      <c r="CA200" s="31" t="e">
        <f t="shared" si="140"/>
        <v>#N/A</v>
      </c>
      <c r="CB200" s="36" t="str">
        <f t="shared" si="126"/>
        <v>Sem Passeio</v>
      </c>
      <c r="CC200" s="37" t="e">
        <f t="shared" si="141"/>
        <v>#N/A</v>
      </c>
      <c r="CD200" s="38"/>
      <c r="CE200" s="38"/>
      <c r="CF200" s="31" t="e">
        <f>IF(CB200="-","-",_xlfn.XLOOKUP(CB200,ABNT5101!$B$4:$B$9,ABNT5101!$C$4:$C$9))</f>
        <v>#N/A</v>
      </c>
      <c r="CG200" s="36" t="e">
        <f>IF(CB200="-","-",_xlfn.XLOOKUP(CB200,ABNT5101!$B$4:$B$9,ABNT5101!$D$4:$D$9))</f>
        <v>#N/A</v>
      </c>
      <c r="CH200" s="31" t="e">
        <f t="shared" si="142"/>
        <v>#N/A</v>
      </c>
      <c r="CI200" s="31" t="e">
        <f t="shared" si="143"/>
        <v>#N/A</v>
      </c>
      <c r="CJ200" s="31" t="e">
        <f t="shared" si="144"/>
        <v>#N/A</v>
      </c>
      <c r="CK200" s="56" t="e">
        <f>_xlfn.XLOOKUP(CL200,'Banco de dados'!$B:$B,'Banco de dados'!$D:$D)</f>
        <v>#N/A</v>
      </c>
      <c r="CL200" s="42"/>
      <c r="CM200" s="56" t="e">
        <f>_xlfn.XLOOKUP(CL200,'Banco de dados'!$B:$B,'Banco de dados'!$E:$E)</f>
        <v>#N/A</v>
      </c>
      <c r="CN200" s="56"/>
      <c r="CO200" s="56" t="e">
        <f>IF(CN200="-","-",_xlfn.XLOOKUP(CN200,'Banco de dados'!$B:$B,'Banco de dados'!$E:$E))</f>
        <v>#N/A</v>
      </c>
      <c r="CP200" s="41">
        <f t="shared" si="145"/>
        <v>1</v>
      </c>
      <c r="CQ200" s="56" t="e">
        <f>_xlfn.XLOOKUP(CL200,'Banco de dados'!$B:$B,'Banco de dados'!$H:$H)</f>
        <v>#N/A</v>
      </c>
      <c r="CR200" s="56" t="e">
        <f t="array" aca="1" ref="CR200" ca="1">_xludf.xlookup(CN200,'Banco de dados'!$B:$B,'Banco de dados'!$H:$H)</f>
        <v>#NAME?</v>
      </c>
      <c r="CS200" s="58" t="e">
        <f t="array" aca="1" ref="CS200" ca="1">_xludf.xlookup(CL200,'Banco de dados'!$B:$B,'Banco de dados'!$F:$F)</f>
        <v>#NAME?</v>
      </c>
      <c r="CT200" s="56" t="e">
        <f t="array" aca="1" ref="CT200" ca="1">_xludf.xlookup(CN200,'Banco de dados'!$B:$B,'Banco de dados'!$F:$F)</f>
        <v>#NAME?</v>
      </c>
      <c r="CU200" s="42"/>
      <c r="CV200" s="42"/>
      <c r="CW200" s="56" t="str">
        <f>IF(AJ200=0.5,"Suporte",IF(AND(AJ200&gt;='Braços de IP'!$B$9,AJ200&lt;='Braços de IP'!$D$9),'Braços de IP'!$E$9,IF(AND(AJ200&gt;='Braços de IP'!$B$10,AJ200&lt;='Braços de IP'!$D$10),'Braços de IP'!$E$10,IF(AND(AJ200&gt;='Braços de IP'!$B$11,AJ200&lt;='Braços de IP'!$D$11),'Braços de IP'!$E$11,IF(AND(AJ200&gt;='Braços de IP'!$B$12,AJ200&lt;='Braços de IP'!$D$12),'Braços de IP'!$E$12,IF(AND(AJ200&gt;='Braços de IP'!$B$13,AJ200&lt;='Braços de IP'!$D$13),'Braços de IP'!$E$13,IF(AND(AJ200&gt;='Braços de IP'!$B$14,AJ200&lt;='Braços de IP'!$D$14),'Braços de IP'!$E$14,"ERRO")))))))</f>
        <v>Longo I</v>
      </c>
      <c r="CX200" s="42"/>
      <c r="CY200" s="56" t="str">
        <f>IF($CX200="","",VLOOKUP($CX200,'Braços de IP'!$E$9:$I$15,2,0))</f>
        <v/>
      </c>
      <c r="CZ200" s="43" t="str">
        <f>IF($CX200="","",VLOOKUP($CX200,'Braços de IP'!$E$9:$I$15,5,0))</f>
        <v/>
      </c>
      <c r="DA200" s="56"/>
      <c r="DB200" s="56"/>
      <c r="DC200" s="56"/>
      <c r="DD200" s="56"/>
      <c r="DE200" s="56"/>
      <c r="DF200" s="56"/>
      <c r="DG200" s="44" t="e">
        <f t="shared" si="146"/>
        <v>#N/A</v>
      </c>
      <c r="DH200" s="45">
        <f t="shared" si="147"/>
        <v>87</v>
      </c>
      <c r="DI200" s="44" t="e">
        <f t="shared" si="148"/>
        <v>#N/A</v>
      </c>
      <c r="DJ200" s="46" t="e">
        <f t="shared" si="149"/>
        <v>#N/A</v>
      </c>
      <c r="DK200" s="47" t="s">
        <v>147</v>
      </c>
      <c r="DL200" s="48"/>
      <c r="DM200" s="49"/>
      <c r="DN200" s="23" t="s">
        <v>148</v>
      </c>
      <c r="DO200" s="23"/>
      <c r="DQ200" s="50" t="e">
        <f t="shared" si="150"/>
        <v>#VALUE!</v>
      </c>
    </row>
    <row r="201" spans="1:127" ht="15.75" hidden="1" customHeight="1" x14ac:dyDescent="0.3">
      <c r="B201" s="5"/>
      <c r="C201" s="5"/>
      <c r="D201" s="5"/>
      <c r="E201" s="22" t="s">
        <v>297</v>
      </c>
      <c r="F201" s="22" t="s">
        <v>150</v>
      </c>
      <c r="G201" s="23" t="s">
        <v>298</v>
      </c>
      <c r="H201" s="23">
        <v>-23.359967000000001</v>
      </c>
      <c r="I201" s="23">
        <v>-46.849331999999997</v>
      </c>
      <c r="J201" s="24" t="s">
        <v>223</v>
      </c>
      <c r="K201" s="25"/>
      <c r="L201" s="24" t="s">
        <v>152</v>
      </c>
      <c r="M201" s="24" t="s">
        <v>141</v>
      </c>
      <c r="N201" s="26">
        <v>87</v>
      </c>
      <c r="O201" s="27" t="s">
        <v>142</v>
      </c>
      <c r="P201" s="27" t="s">
        <v>143</v>
      </c>
      <c r="Q201" s="26">
        <f t="shared" si="127"/>
        <v>174</v>
      </c>
      <c r="R201" s="27">
        <v>1</v>
      </c>
      <c r="S201" s="28" t="s">
        <v>153</v>
      </c>
      <c r="T201" s="28">
        <v>10</v>
      </c>
      <c r="U201" s="23"/>
      <c r="V201" s="23"/>
      <c r="W201" s="29"/>
      <c r="X201" s="28" t="s">
        <v>153</v>
      </c>
      <c r="Y201" s="26"/>
      <c r="Z201" s="27"/>
      <c r="AA201" s="27"/>
      <c r="AB201" s="27"/>
      <c r="AC201" s="27"/>
      <c r="AD201" s="27" t="s">
        <v>144</v>
      </c>
      <c r="AE201" s="27" t="s">
        <v>145</v>
      </c>
      <c r="AF201" s="27">
        <v>30.5</v>
      </c>
      <c r="AG201" s="27">
        <v>9</v>
      </c>
      <c r="AH201" s="27">
        <v>1</v>
      </c>
      <c r="AI201" s="27">
        <v>0.3</v>
      </c>
      <c r="AJ201" s="27">
        <v>3.2</v>
      </c>
      <c r="AK201" s="27">
        <f t="shared" si="128"/>
        <v>2.9000000000000004</v>
      </c>
      <c r="AL201" s="27" t="s">
        <v>143</v>
      </c>
      <c r="AM201" s="27" t="s">
        <v>143</v>
      </c>
      <c r="AN201" s="27"/>
      <c r="AO201" s="27">
        <f t="shared" si="129"/>
        <v>2</v>
      </c>
      <c r="AP201" s="27"/>
      <c r="AQ201" s="27"/>
      <c r="AR201" s="27"/>
      <c r="AS201" s="27"/>
      <c r="AT201" s="27"/>
      <c r="AU201" s="27"/>
      <c r="AV201" s="27">
        <f t="shared" si="130"/>
        <v>0</v>
      </c>
      <c r="AW201" s="27"/>
      <c r="AX201" s="28">
        <f>VLOOKUP(J201,ABNT5101!$I$3:$J$9,2)</f>
        <v>15</v>
      </c>
      <c r="AY201" s="28">
        <f>VLOOKUP(J201,ABNT5101!$I$3:$M$9,5)</f>
        <v>0.18</v>
      </c>
      <c r="AZ201" s="28" t="str">
        <f>_xlfn.XLOOKUP(J201,ABNT5101!I:I,ABNT5101!L:L)</f>
        <v>-</v>
      </c>
      <c r="BA201" s="28">
        <f>_xlfn.XLOOKUP(J201,ABNT5101!$I:$I,ABNT5101!M:M)</f>
        <v>0.18</v>
      </c>
      <c r="BB201" s="28" t="str">
        <f>_xlfn.XLOOKUP(J201,ABNT5101!$I:$I,ABNT5101!N:N)</f>
        <v>-</v>
      </c>
      <c r="BC201" s="28">
        <f>_xlfn.XLOOKUP(J201,ABNT5101!$I:$I,ABNT5101!O:O)</f>
        <v>15</v>
      </c>
      <c r="BD201" s="31" t="str">
        <f t="shared" si="131"/>
        <v>NÃO ATENDE</v>
      </c>
      <c r="BE201" s="32">
        <f t="shared" si="122"/>
        <v>-1</v>
      </c>
      <c r="BF201" s="32">
        <f t="shared" si="123"/>
        <v>-1</v>
      </c>
      <c r="BG201" s="32" t="str">
        <f t="shared" si="132"/>
        <v>-</v>
      </c>
      <c r="BH201" s="34"/>
      <c r="BI201" s="34"/>
      <c r="BJ201" s="34"/>
      <c r="BK201" s="34"/>
      <c r="BL201" s="35"/>
      <c r="BM201" s="34"/>
      <c r="BN201" s="31" t="str">
        <f t="shared" si="133"/>
        <v>NÃO ATENDE</v>
      </c>
      <c r="BO201" s="31" t="str">
        <f t="shared" si="124"/>
        <v>NÃO ATENDE</v>
      </c>
      <c r="BP201" s="31" t="str">
        <f t="shared" si="125"/>
        <v>NÃO ATENDE</v>
      </c>
      <c r="BQ201" s="31" t="str">
        <f t="shared" si="134"/>
        <v>ATENDE</v>
      </c>
      <c r="BR201" s="36" t="str">
        <f t="shared" si="135"/>
        <v>C3</v>
      </c>
      <c r="BS201" s="36" t="str">
        <f t="shared" si="136"/>
        <v>Sem Passeio</v>
      </c>
      <c r="BT201" s="37" t="e">
        <f t="shared" si="137"/>
        <v>#N/A</v>
      </c>
      <c r="BU201" s="34"/>
      <c r="BV201" s="34"/>
      <c r="BW201" s="36" t="e">
        <f>IF(BS201="-","-",_xlfn.XLOOKUP(BS201,ABNT5101!$B$4:$B$9,ABNT5101!$C$4:$C$9))</f>
        <v>#N/A</v>
      </c>
      <c r="BX201" s="36" t="e">
        <f>IF(BS201="-","-",_xlfn.XLOOKUP(BS201,ABNT5101!$B$4:$B$9,ABNT5101!$D$4:$D$9))</f>
        <v>#N/A</v>
      </c>
      <c r="BY201" s="31" t="e">
        <f t="shared" si="138"/>
        <v>#N/A</v>
      </c>
      <c r="BZ201" s="31" t="e">
        <f t="shared" si="139"/>
        <v>#N/A</v>
      </c>
      <c r="CA201" s="31" t="e">
        <f t="shared" si="140"/>
        <v>#N/A</v>
      </c>
      <c r="CB201" s="36" t="str">
        <f t="shared" si="126"/>
        <v>Sem Passeio</v>
      </c>
      <c r="CC201" s="37" t="e">
        <f t="shared" si="141"/>
        <v>#N/A</v>
      </c>
      <c r="CD201" s="38"/>
      <c r="CE201" s="38"/>
      <c r="CF201" s="31" t="e">
        <f>IF(CB201="-","-",_xlfn.XLOOKUP(CB201,ABNT5101!$B$4:$B$9,ABNT5101!$C$4:$C$9))</f>
        <v>#N/A</v>
      </c>
      <c r="CG201" s="36" t="e">
        <f>IF(CB201="-","-",_xlfn.XLOOKUP(CB201,ABNT5101!$B$4:$B$9,ABNT5101!$D$4:$D$9))</f>
        <v>#N/A</v>
      </c>
      <c r="CH201" s="31" t="e">
        <f t="shared" si="142"/>
        <v>#N/A</v>
      </c>
      <c r="CI201" s="31" t="e">
        <f t="shared" si="143"/>
        <v>#N/A</v>
      </c>
      <c r="CJ201" s="31" t="e">
        <f t="shared" si="144"/>
        <v>#N/A</v>
      </c>
      <c r="CK201" s="56" t="e">
        <f>_xlfn.XLOOKUP(CL201,'Banco de dados'!$B:$B,'Banco de dados'!$D:$D)</f>
        <v>#N/A</v>
      </c>
      <c r="CL201" s="42"/>
      <c r="CM201" s="56" t="e">
        <f>_xlfn.XLOOKUP(CL201,'Banco de dados'!$B:$B,'Banco de dados'!$E:$E)</f>
        <v>#N/A</v>
      </c>
      <c r="CN201" s="56"/>
      <c r="CO201" s="56" t="e">
        <f>IF(CN201="-","-",_xlfn.XLOOKUP(CN201,'Banco de dados'!$B:$B,'Banco de dados'!$E:$E))</f>
        <v>#N/A</v>
      </c>
      <c r="CP201" s="41">
        <f t="shared" si="145"/>
        <v>1</v>
      </c>
      <c r="CQ201" s="56" t="e">
        <f>_xlfn.XLOOKUP(CL201,'Banco de dados'!$B:$B,'Banco de dados'!$H:$H)</f>
        <v>#N/A</v>
      </c>
      <c r="CR201" s="56" t="e">
        <f t="array" aca="1" ref="CR201" ca="1">_xludf.xlookup(CN201,'Banco de dados'!$B:$B,'Banco de dados'!$H:$H)</f>
        <v>#NAME?</v>
      </c>
      <c r="CS201" s="58" t="e">
        <f t="array" aca="1" ref="CS201" ca="1">_xludf.xlookup(CL201,'Banco de dados'!$B:$B,'Banco de dados'!$F:$F)</f>
        <v>#NAME?</v>
      </c>
      <c r="CT201" s="56" t="e">
        <f t="array" aca="1" ref="CT201" ca="1">_xludf.xlookup(CN201,'Banco de dados'!$B:$B,'Banco de dados'!$F:$F)</f>
        <v>#NAME?</v>
      </c>
      <c r="CU201" s="42"/>
      <c r="CV201" s="42"/>
      <c r="CW201" s="56" t="str">
        <f>IF(AJ201=0.5,"Suporte",IF(AND(AJ201&gt;='Braços de IP'!$B$9,AJ201&lt;='Braços de IP'!$D$9),'Braços de IP'!$E$9,IF(AND(AJ201&gt;='Braços de IP'!$B$10,AJ201&lt;='Braços de IP'!$D$10),'Braços de IP'!$E$10,IF(AND(AJ201&gt;='Braços de IP'!$B$11,AJ201&lt;='Braços de IP'!$D$11),'Braços de IP'!$E$11,IF(AND(AJ201&gt;='Braços de IP'!$B$12,AJ201&lt;='Braços de IP'!$D$12),'Braços de IP'!$E$12,IF(AND(AJ201&gt;='Braços de IP'!$B$13,AJ201&lt;='Braços de IP'!$D$13),'Braços de IP'!$E$13,IF(AND(AJ201&gt;='Braços de IP'!$B$14,AJ201&lt;='Braços de IP'!$D$14),'Braços de IP'!$E$14,"ERRO")))))))</f>
        <v>Longo I</v>
      </c>
      <c r="CX201" s="42"/>
      <c r="CY201" s="56" t="str">
        <f>IF($CX201="","",VLOOKUP($CX201,'Braços de IP'!$E$9:$I$15,2,0))</f>
        <v/>
      </c>
      <c r="CZ201" s="43" t="str">
        <f>IF($CX201="","",VLOOKUP($CX201,'Braços de IP'!$E$9:$I$15,5,0))</f>
        <v/>
      </c>
      <c r="DA201" s="56"/>
      <c r="DB201" s="56"/>
      <c r="DC201" s="56"/>
      <c r="DD201" s="56"/>
      <c r="DE201" s="56"/>
      <c r="DF201" s="56"/>
      <c r="DG201" s="44" t="e">
        <f t="shared" si="146"/>
        <v>#N/A</v>
      </c>
      <c r="DH201" s="45">
        <f t="shared" si="147"/>
        <v>87</v>
      </c>
      <c r="DI201" s="44" t="e">
        <f t="shared" si="148"/>
        <v>#N/A</v>
      </c>
      <c r="DJ201" s="46" t="e">
        <f t="shared" si="149"/>
        <v>#N/A</v>
      </c>
      <c r="DK201" s="47" t="s">
        <v>147</v>
      </c>
      <c r="DL201" s="48"/>
      <c r="DM201" s="49"/>
      <c r="DN201" s="23" t="s">
        <v>148</v>
      </c>
      <c r="DO201" s="23"/>
      <c r="DQ201" s="50" t="e">
        <f t="shared" si="150"/>
        <v>#VALUE!</v>
      </c>
    </row>
    <row r="202" spans="1:127" ht="15.75" hidden="1" customHeight="1" x14ac:dyDescent="0.3">
      <c r="B202" s="5"/>
      <c r="C202" s="5"/>
      <c r="D202" s="5"/>
      <c r="E202" s="22" t="s">
        <v>297</v>
      </c>
      <c r="F202" s="22" t="s">
        <v>150</v>
      </c>
      <c r="G202" s="23" t="s">
        <v>298</v>
      </c>
      <c r="H202" s="23">
        <v>-23.359967000000001</v>
      </c>
      <c r="I202" s="23">
        <v>-46.849331999999997</v>
      </c>
      <c r="J202" s="24" t="s">
        <v>223</v>
      </c>
      <c r="K202" s="25"/>
      <c r="L202" s="24" t="s">
        <v>152</v>
      </c>
      <c r="M202" s="24" t="s">
        <v>141</v>
      </c>
      <c r="N202" s="26">
        <v>87</v>
      </c>
      <c r="O202" s="27" t="s">
        <v>142</v>
      </c>
      <c r="P202" s="27" t="s">
        <v>143</v>
      </c>
      <c r="Q202" s="26">
        <f t="shared" si="127"/>
        <v>174</v>
      </c>
      <c r="R202" s="27">
        <v>1</v>
      </c>
      <c r="S202" s="28" t="s">
        <v>153</v>
      </c>
      <c r="T202" s="28">
        <v>10</v>
      </c>
      <c r="U202" s="23"/>
      <c r="V202" s="23"/>
      <c r="W202" s="29"/>
      <c r="X202" s="28" t="s">
        <v>153</v>
      </c>
      <c r="Y202" s="26"/>
      <c r="Z202" s="27"/>
      <c r="AA202" s="27"/>
      <c r="AB202" s="27"/>
      <c r="AC202" s="27"/>
      <c r="AD202" s="27" t="s">
        <v>144</v>
      </c>
      <c r="AE202" s="27" t="s">
        <v>145</v>
      </c>
      <c r="AF202" s="27">
        <v>30.5</v>
      </c>
      <c r="AG202" s="27">
        <v>9</v>
      </c>
      <c r="AH202" s="27">
        <v>1</v>
      </c>
      <c r="AI202" s="27">
        <v>0.3</v>
      </c>
      <c r="AJ202" s="27">
        <v>3.2</v>
      </c>
      <c r="AK202" s="27">
        <f t="shared" si="128"/>
        <v>2.9000000000000004</v>
      </c>
      <c r="AL202" s="27" t="s">
        <v>143</v>
      </c>
      <c r="AM202" s="27" t="s">
        <v>143</v>
      </c>
      <c r="AN202" s="27"/>
      <c r="AO202" s="27">
        <f t="shared" si="129"/>
        <v>2</v>
      </c>
      <c r="AP202" s="27"/>
      <c r="AQ202" s="27"/>
      <c r="AR202" s="27"/>
      <c r="AS202" s="27"/>
      <c r="AT202" s="27"/>
      <c r="AU202" s="27"/>
      <c r="AV202" s="27">
        <f t="shared" si="130"/>
        <v>0</v>
      </c>
      <c r="AW202" s="27"/>
      <c r="AX202" s="28">
        <f>VLOOKUP(J202,ABNT5101!$I$3:$J$9,2)</f>
        <v>15</v>
      </c>
      <c r="AY202" s="28">
        <f>VLOOKUP(J202,ABNT5101!$I$3:$M$9,5)</f>
        <v>0.18</v>
      </c>
      <c r="AZ202" s="28" t="str">
        <f>_xlfn.XLOOKUP(J202,ABNT5101!I:I,ABNT5101!L:L)</f>
        <v>-</v>
      </c>
      <c r="BA202" s="28">
        <f>_xlfn.XLOOKUP(J202,ABNT5101!$I:$I,ABNT5101!M:M)</f>
        <v>0.18</v>
      </c>
      <c r="BB202" s="28" t="str">
        <f>_xlfn.XLOOKUP(J202,ABNT5101!$I:$I,ABNT5101!N:N)</f>
        <v>-</v>
      </c>
      <c r="BC202" s="28">
        <f>_xlfn.XLOOKUP(J202,ABNT5101!$I:$I,ABNT5101!O:O)</f>
        <v>15</v>
      </c>
      <c r="BD202" s="31" t="str">
        <f t="shared" si="131"/>
        <v>NÃO ATENDE</v>
      </c>
      <c r="BE202" s="32">
        <f t="shared" si="122"/>
        <v>-1</v>
      </c>
      <c r="BF202" s="32">
        <f t="shared" si="123"/>
        <v>-1</v>
      </c>
      <c r="BG202" s="32" t="str">
        <f t="shared" si="132"/>
        <v>-</v>
      </c>
      <c r="BH202" s="34"/>
      <c r="BI202" s="34"/>
      <c r="BJ202" s="34"/>
      <c r="BK202" s="34"/>
      <c r="BL202" s="35"/>
      <c r="BM202" s="34"/>
      <c r="BN202" s="31" t="str">
        <f t="shared" si="133"/>
        <v>NÃO ATENDE</v>
      </c>
      <c r="BO202" s="31" t="str">
        <f t="shared" si="124"/>
        <v>NÃO ATENDE</v>
      </c>
      <c r="BP202" s="31" t="str">
        <f t="shared" si="125"/>
        <v>NÃO ATENDE</v>
      </c>
      <c r="BQ202" s="31" t="str">
        <f t="shared" si="134"/>
        <v>ATENDE</v>
      </c>
      <c r="BR202" s="36" t="str">
        <f t="shared" si="135"/>
        <v>C3</v>
      </c>
      <c r="BS202" s="36" t="str">
        <f t="shared" si="136"/>
        <v>Sem Passeio</v>
      </c>
      <c r="BT202" s="37" t="e">
        <f t="shared" si="137"/>
        <v>#N/A</v>
      </c>
      <c r="BU202" s="34"/>
      <c r="BV202" s="34"/>
      <c r="BW202" s="36" t="e">
        <f>IF(BS202="-","-",_xlfn.XLOOKUP(BS202,ABNT5101!$B$4:$B$9,ABNT5101!$C$4:$C$9))</f>
        <v>#N/A</v>
      </c>
      <c r="BX202" s="36" t="e">
        <f>IF(BS202="-","-",_xlfn.XLOOKUP(BS202,ABNT5101!$B$4:$B$9,ABNT5101!$D$4:$D$9))</f>
        <v>#N/A</v>
      </c>
      <c r="BY202" s="31" t="e">
        <f t="shared" si="138"/>
        <v>#N/A</v>
      </c>
      <c r="BZ202" s="31" t="e">
        <f t="shared" si="139"/>
        <v>#N/A</v>
      </c>
      <c r="CA202" s="31" t="e">
        <f t="shared" si="140"/>
        <v>#N/A</v>
      </c>
      <c r="CB202" s="36" t="str">
        <f t="shared" si="126"/>
        <v>Sem Passeio</v>
      </c>
      <c r="CC202" s="37" t="e">
        <f t="shared" si="141"/>
        <v>#N/A</v>
      </c>
      <c r="CD202" s="38"/>
      <c r="CE202" s="38"/>
      <c r="CF202" s="31" t="e">
        <f>IF(CB202="-","-",_xlfn.XLOOKUP(CB202,ABNT5101!$B$4:$B$9,ABNT5101!$C$4:$C$9))</f>
        <v>#N/A</v>
      </c>
      <c r="CG202" s="36" t="e">
        <f>IF(CB202="-","-",_xlfn.XLOOKUP(CB202,ABNT5101!$B$4:$B$9,ABNT5101!$D$4:$D$9))</f>
        <v>#N/A</v>
      </c>
      <c r="CH202" s="31" t="e">
        <f t="shared" si="142"/>
        <v>#N/A</v>
      </c>
      <c r="CI202" s="31" t="e">
        <f t="shared" si="143"/>
        <v>#N/A</v>
      </c>
      <c r="CJ202" s="31" t="e">
        <f t="shared" si="144"/>
        <v>#N/A</v>
      </c>
      <c r="CK202" s="56" t="e">
        <f>_xlfn.XLOOKUP(CL202,'Banco de dados'!$B:$B,'Banco de dados'!$D:$D)</f>
        <v>#N/A</v>
      </c>
      <c r="CL202" s="42"/>
      <c r="CM202" s="56" t="e">
        <f>_xlfn.XLOOKUP(CL202,'Banco de dados'!$B:$B,'Banco de dados'!$E:$E)</f>
        <v>#N/A</v>
      </c>
      <c r="CN202" s="56"/>
      <c r="CO202" s="56" t="e">
        <f>IF(CN202="-","-",_xlfn.XLOOKUP(CN202,'Banco de dados'!$B:$B,'Banco de dados'!$E:$E))</f>
        <v>#N/A</v>
      </c>
      <c r="CP202" s="41">
        <f t="shared" si="145"/>
        <v>1</v>
      </c>
      <c r="CQ202" s="56" t="e">
        <f>_xlfn.XLOOKUP(CL202,'Banco de dados'!$B:$B,'Banco de dados'!$H:$H)</f>
        <v>#N/A</v>
      </c>
      <c r="CR202" s="56" t="e">
        <f t="array" aca="1" ref="CR202" ca="1">_xludf.xlookup(CN202,'Banco de dados'!$B:$B,'Banco de dados'!$H:$H)</f>
        <v>#NAME?</v>
      </c>
      <c r="CS202" s="58" t="e">
        <f t="array" aca="1" ref="CS202" ca="1">_xludf.xlookup(CL202,'Banco de dados'!$B:$B,'Banco de dados'!$F:$F)</f>
        <v>#NAME?</v>
      </c>
      <c r="CT202" s="56" t="e">
        <f t="array" aca="1" ref="CT202" ca="1">_xludf.xlookup(CN202,'Banco de dados'!$B:$B,'Banco de dados'!$F:$F)</f>
        <v>#NAME?</v>
      </c>
      <c r="CU202" s="42"/>
      <c r="CV202" s="42"/>
      <c r="CW202" s="56" t="str">
        <f>IF(AJ202=0.5,"Suporte",IF(AND(AJ202&gt;='Braços de IP'!$B$9,AJ202&lt;='Braços de IP'!$D$9),'Braços de IP'!$E$9,IF(AND(AJ202&gt;='Braços de IP'!$B$10,AJ202&lt;='Braços de IP'!$D$10),'Braços de IP'!$E$10,IF(AND(AJ202&gt;='Braços de IP'!$B$11,AJ202&lt;='Braços de IP'!$D$11),'Braços de IP'!$E$11,IF(AND(AJ202&gt;='Braços de IP'!$B$12,AJ202&lt;='Braços de IP'!$D$12),'Braços de IP'!$E$12,IF(AND(AJ202&gt;='Braços de IP'!$B$13,AJ202&lt;='Braços de IP'!$D$13),'Braços de IP'!$E$13,IF(AND(AJ202&gt;='Braços de IP'!$B$14,AJ202&lt;='Braços de IP'!$D$14),'Braços de IP'!$E$14,"ERRO")))))))</f>
        <v>Longo I</v>
      </c>
      <c r="CX202" s="42"/>
      <c r="CY202" s="56" t="str">
        <f>IF($CX202="","",VLOOKUP($CX202,'Braços de IP'!$E$9:$I$15,2,0))</f>
        <v/>
      </c>
      <c r="CZ202" s="43" t="str">
        <f>IF($CX202="","",VLOOKUP($CX202,'Braços de IP'!$E$9:$I$15,5,0))</f>
        <v/>
      </c>
      <c r="DA202" s="56"/>
      <c r="DB202" s="56"/>
      <c r="DC202" s="56"/>
      <c r="DD202" s="56"/>
      <c r="DE202" s="56"/>
      <c r="DF202" s="56"/>
      <c r="DG202" s="44" t="e">
        <f t="shared" si="146"/>
        <v>#N/A</v>
      </c>
      <c r="DH202" s="45">
        <f t="shared" si="147"/>
        <v>87</v>
      </c>
      <c r="DI202" s="44" t="e">
        <f t="shared" si="148"/>
        <v>#N/A</v>
      </c>
      <c r="DJ202" s="46" t="e">
        <f t="shared" si="149"/>
        <v>#N/A</v>
      </c>
      <c r="DK202" s="47" t="s">
        <v>147</v>
      </c>
      <c r="DL202" s="48"/>
      <c r="DM202" s="49"/>
      <c r="DN202" s="23" t="s">
        <v>148</v>
      </c>
      <c r="DO202" s="23"/>
      <c r="DP202" s="5"/>
      <c r="DQ202" s="50" t="e">
        <f t="shared" si="150"/>
        <v>#VALUE!</v>
      </c>
      <c r="DR202" s="5"/>
      <c r="DS202" s="5"/>
      <c r="DT202" s="5"/>
      <c r="DU202" s="5"/>
      <c r="DV202" s="5"/>
      <c r="DW202" s="5"/>
    </row>
    <row r="203" spans="1:127" ht="15.75" hidden="1" customHeight="1" x14ac:dyDescent="0.3">
      <c r="B203" s="5"/>
      <c r="C203" s="5"/>
      <c r="D203" s="5"/>
      <c r="E203" s="22" t="s">
        <v>299</v>
      </c>
      <c r="F203" s="22" t="s">
        <v>150</v>
      </c>
      <c r="G203" s="23" t="s">
        <v>300</v>
      </c>
      <c r="H203" s="23">
        <v>-23.350435770000001</v>
      </c>
      <c r="I203" s="23">
        <v>-46.93953578</v>
      </c>
      <c r="J203" s="24" t="s">
        <v>139</v>
      </c>
      <c r="K203" s="25"/>
      <c r="L203" s="24" t="s">
        <v>152</v>
      </c>
      <c r="M203" s="24" t="s">
        <v>141</v>
      </c>
      <c r="N203" s="26">
        <v>100</v>
      </c>
      <c r="O203" s="27" t="s">
        <v>142</v>
      </c>
      <c r="P203" s="27" t="s">
        <v>143</v>
      </c>
      <c r="Q203" s="26">
        <f t="shared" si="127"/>
        <v>400</v>
      </c>
      <c r="R203" s="27">
        <v>1</v>
      </c>
      <c r="S203" s="28" t="s">
        <v>153</v>
      </c>
      <c r="T203" s="28">
        <v>5</v>
      </c>
      <c r="U203" s="29"/>
      <c r="V203" s="29"/>
      <c r="W203" s="29"/>
      <c r="X203" s="28" t="s">
        <v>153</v>
      </c>
      <c r="Y203" s="26"/>
      <c r="Z203" s="27"/>
      <c r="AA203" s="27"/>
      <c r="AB203" s="27"/>
      <c r="AC203" s="27"/>
      <c r="AD203" s="27" t="s">
        <v>144</v>
      </c>
      <c r="AE203" s="27" t="s">
        <v>145</v>
      </c>
      <c r="AF203" s="27">
        <v>32</v>
      </c>
      <c r="AG203" s="27">
        <v>8</v>
      </c>
      <c r="AH203" s="27">
        <v>2</v>
      </c>
      <c r="AI203" s="27">
        <v>1.6</v>
      </c>
      <c r="AJ203" s="27">
        <v>1.7</v>
      </c>
      <c r="AK203" s="27">
        <f t="shared" si="128"/>
        <v>9.9999999999999867E-2</v>
      </c>
      <c r="AL203" s="27" t="s">
        <v>143</v>
      </c>
      <c r="AM203" s="27" t="s">
        <v>143</v>
      </c>
      <c r="AN203" s="27"/>
      <c r="AO203" s="27">
        <f t="shared" si="129"/>
        <v>4</v>
      </c>
      <c r="AP203" s="27"/>
      <c r="AQ203" s="27"/>
      <c r="AR203" s="27"/>
      <c r="AS203" s="27"/>
      <c r="AT203" s="27"/>
      <c r="AU203" s="27"/>
      <c r="AV203" s="27">
        <f t="shared" si="130"/>
        <v>0</v>
      </c>
      <c r="AW203" s="27"/>
      <c r="AX203" s="28">
        <f>VLOOKUP(J203,ABNT5101!$I$3:$J$9,2)</f>
        <v>7.5</v>
      </c>
      <c r="AY203" s="28">
        <f>VLOOKUP(J203,ABNT5101!$I$3:$M$9,5)</f>
        <v>0.18</v>
      </c>
      <c r="AZ203" s="28" t="str">
        <f>_xlfn.XLOOKUP(J203,ABNT5101!I:I,ABNT5101!L:L)</f>
        <v>-</v>
      </c>
      <c r="BA203" s="28">
        <f>_xlfn.XLOOKUP(J203,ABNT5101!$I:$I,ABNT5101!M:M)</f>
        <v>0.18</v>
      </c>
      <c r="BB203" s="28" t="str">
        <f>_xlfn.XLOOKUP(J203,ABNT5101!$I:$I,ABNT5101!N:N)</f>
        <v>-</v>
      </c>
      <c r="BC203" s="28">
        <f>_xlfn.XLOOKUP(J203,ABNT5101!$I:$I,ABNT5101!O:O)</f>
        <v>16</v>
      </c>
      <c r="BD203" s="31" t="str">
        <f t="shared" si="131"/>
        <v>NÃO ATENDE</v>
      </c>
      <c r="BE203" s="32">
        <f t="shared" si="122"/>
        <v>-1</v>
      </c>
      <c r="BF203" s="32">
        <f t="shared" si="123"/>
        <v>-1</v>
      </c>
      <c r="BG203" s="32" t="str">
        <f t="shared" si="132"/>
        <v>-</v>
      </c>
      <c r="BH203" s="34"/>
      <c r="BI203" s="34"/>
      <c r="BJ203" s="34"/>
      <c r="BK203" s="34"/>
      <c r="BL203" s="35"/>
      <c r="BM203" s="34"/>
      <c r="BN203" s="31" t="str">
        <f t="shared" si="133"/>
        <v>NÃO ATENDE</v>
      </c>
      <c r="BO203" s="31" t="str">
        <f t="shared" si="124"/>
        <v>NÃO ATENDE</v>
      </c>
      <c r="BP203" s="31" t="str">
        <f t="shared" si="125"/>
        <v>NÃO ATENDE</v>
      </c>
      <c r="BQ203" s="31" t="str">
        <f t="shared" si="134"/>
        <v>ATENDE</v>
      </c>
      <c r="BR203" s="36" t="str">
        <f t="shared" si="135"/>
        <v>C5</v>
      </c>
      <c r="BS203" s="36" t="str">
        <f t="shared" si="136"/>
        <v>Sem Passeio</v>
      </c>
      <c r="BT203" s="37" t="e">
        <f t="shared" si="137"/>
        <v>#N/A</v>
      </c>
      <c r="BU203" s="34"/>
      <c r="BV203" s="34"/>
      <c r="BW203" s="36" t="e">
        <f>IF(BS203="-","-",_xlfn.XLOOKUP(BS203,ABNT5101!$B$4:$B$9,ABNT5101!$C$4:$C$9))</f>
        <v>#N/A</v>
      </c>
      <c r="BX203" s="36" t="e">
        <f>IF(BS203="-","-",_xlfn.XLOOKUP(BS203,ABNT5101!$B$4:$B$9,ABNT5101!$D$4:$D$9))</f>
        <v>#N/A</v>
      </c>
      <c r="BY203" s="31" t="e">
        <f t="shared" si="138"/>
        <v>#N/A</v>
      </c>
      <c r="BZ203" s="31" t="e">
        <f t="shared" si="139"/>
        <v>#N/A</v>
      </c>
      <c r="CA203" s="31" t="e">
        <f t="shared" si="140"/>
        <v>#N/A</v>
      </c>
      <c r="CB203" s="36" t="str">
        <f t="shared" si="126"/>
        <v>Sem Passeio</v>
      </c>
      <c r="CC203" s="37" t="e">
        <f t="shared" si="141"/>
        <v>#N/A</v>
      </c>
      <c r="CD203" s="38"/>
      <c r="CE203" s="38"/>
      <c r="CF203" s="31" t="e">
        <f>IF(CB203="-","-",_xlfn.XLOOKUP(CB203,ABNT5101!$B$4:$B$9,ABNT5101!$C$4:$C$9))</f>
        <v>#N/A</v>
      </c>
      <c r="CG203" s="36" t="e">
        <f>IF(CB203="-","-",_xlfn.XLOOKUP(CB203,ABNT5101!$B$4:$B$9,ABNT5101!$D$4:$D$9))</f>
        <v>#N/A</v>
      </c>
      <c r="CH203" s="31" t="e">
        <f t="shared" si="142"/>
        <v>#N/A</v>
      </c>
      <c r="CI203" s="31" t="e">
        <f t="shared" si="143"/>
        <v>#N/A</v>
      </c>
      <c r="CJ203" s="31" t="e">
        <f t="shared" si="144"/>
        <v>#N/A</v>
      </c>
      <c r="CK203" s="56" t="e">
        <f>_xlfn.XLOOKUP(CL203,'Banco de dados'!$B:$B,'Banco de dados'!$D:$D)</f>
        <v>#N/A</v>
      </c>
      <c r="CL203" s="57"/>
      <c r="CM203" s="56" t="e">
        <f>_xlfn.XLOOKUP(CL203,'Banco de dados'!$B:$B,'Banco de dados'!$E:$E)</f>
        <v>#N/A</v>
      </c>
      <c r="CN203" s="56"/>
      <c r="CO203" s="56" t="e">
        <f>IF(CN203="-","-",_xlfn.XLOOKUP(CN203,'Banco de dados'!$B:$B,'Banco de dados'!$E:$E))</f>
        <v>#N/A</v>
      </c>
      <c r="CP203" s="41">
        <f t="shared" si="145"/>
        <v>2</v>
      </c>
      <c r="CQ203" s="56" t="e">
        <f>_xlfn.XLOOKUP(CL203,'Banco de dados'!$B:$B,'Banco de dados'!$H:$H)</f>
        <v>#N/A</v>
      </c>
      <c r="CR203" s="56" t="e">
        <f t="array" aca="1" ref="CR203" ca="1">_xludf.xlookup(CN203,'Banco de dados'!$B:$B,'Banco de dados'!$H:$H)</f>
        <v>#NAME?</v>
      </c>
      <c r="CS203" s="58" t="e">
        <f t="array" aca="1" ref="CS203" ca="1">_xludf.xlookup(CL203,'Banco de dados'!$B:$B,'Banco de dados'!$F:$F)</f>
        <v>#NAME?</v>
      </c>
      <c r="CT203" s="56" t="e">
        <f t="array" aca="1" ref="CT203" ca="1">_xludf.xlookup(CN203,'Banco de dados'!$B:$B,'Banco de dados'!$F:$F)</f>
        <v>#NAME?</v>
      </c>
      <c r="CU203" s="42"/>
      <c r="CV203" s="42"/>
      <c r="CW203" s="56" t="str">
        <f>IF(AJ203=0.5,"Suporte",IF(AND(AJ203&gt;='Braços de IP'!$B$9,AJ203&lt;='Braços de IP'!$D$9),'Braços de IP'!$E$9,IF(AND(AJ203&gt;='Braços de IP'!$B$10,AJ203&lt;='Braços de IP'!$D$10),'Braços de IP'!$E$10,IF(AND(AJ203&gt;='Braços de IP'!$B$11,AJ203&lt;='Braços de IP'!$D$11),'Braços de IP'!$E$11,IF(AND(AJ203&gt;='Braços de IP'!$B$12,AJ203&lt;='Braços de IP'!$D$12),'Braços de IP'!$E$12,IF(AND(AJ203&gt;='Braços de IP'!$B$13,AJ203&lt;='Braços de IP'!$D$13),'Braços de IP'!$E$13,IF(AND(AJ203&gt;='Braços de IP'!$B$14,AJ203&lt;='Braços de IP'!$D$14),'Braços de IP'!$E$14,"ERRO")))))))</f>
        <v>Médio I</v>
      </c>
      <c r="CX203" s="42"/>
      <c r="CY203" s="56" t="str">
        <f>IF($CX203="","",VLOOKUP($CX203,'Braços de IP'!$E$9:$I$15,2,0))</f>
        <v/>
      </c>
      <c r="CZ203" s="43" t="str">
        <f>IF($CX203="","",VLOOKUP($CX203,'Braços de IP'!$E$9:$I$15,5,0))</f>
        <v/>
      </c>
      <c r="DA203" s="56"/>
      <c r="DB203" s="56"/>
      <c r="DC203" s="56"/>
      <c r="DD203" s="56"/>
      <c r="DE203" s="56"/>
      <c r="DF203" s="56"/>
      <c r="DG203" s="44" t="e">
        <f t="shared" si="146"/>
        <v>#N/A</v>
      </c>
      <c r="DH203" s="45">
        <f t="shared" si="147"/>
        <v>100</v>
      </c>
      <c r="DI203" s="44" t="e">
        <f t="shared" si="148"/>
        <v>#N/A</v>
      </c>
      <c r="DJ203" s="46" t="e">
        <f t="shared" si="149"/>
        <v>#N/A</v>
      </c>
      <c r="DK203" s="47" t="s">
        <v>147</v>
      </c>
      <c r="DL203" s="48"/>
      <c r="DM203" s="49"/>
      <c r="DN203" s="23" t="s">
        <v>148</v>
      </c>
      <c r="DO203" s="23"/>
      <c r="DP203" s="5"/>
      <c r="DQ203" s="50" t="e">
        <f t="shared" si="150"/>
        <v>#VALUE!</v>
      </c>
      <c r="DR203" s="5"/>
      <c r="DS203" s="5"/>
      <c r="DT203" s="5"/>
      <c r="DU203" s="5"/>
      <c r="DV203" s="5"/>
      <c r="DW203" s="5"/>
    </row>
    <row r="204" spans="1:127" ht="15.75" hidden="1" customHeight="1" x14ac:dyDescent="0.3">
      <c r="B204" s="5"/>
      <c r="C204" s="5"/>
      <c r="D204" s="5"/>
      <c r="E204" s="22" t="s">
        <v>299</v>
      </c>
      <c r="F204" s="22" t="s">
        <v>150</v>
      </c>
      <c r="G204" s="23" t="s">
        <v>300</v>
      </c>
      <c r="H204" s="23">
        <v>-23.350435770000001</v>
      </c>
      <c r="I204" s="23">
        <v>-46.93953578</v>
      </c>
      <c r="J204" s="24" t="s">
        <v>139</v>
      </c>
      <c r="K204" s="25"/>
      <c r="L204" s="24" t="s">
        <v>152</v>
      </c>
      <c r="M204" s="24" t="s">
        <v>141</v>
      </c>
      <c r="N204" s="26">
        <v>100</v>
      </c>
      <c r="O204" s="27" t="s">
        <v>142</v>
      </c>
      <c r="P204" s="27" t="s">
        <v>143</v>
      </c>
      <c r="Q204" s="26">
        <f t="shared" si="127"/>
        <v>400</v>
      </c>
      <c r="R204" s="27">
        <v>1</v>
      </c>
      <c r="S204" s="28" t="s">
        <v>153</v>
      </c>
      <c r="T204" s="28">
        <v>5</v>
      </c>
      <c r="U204" s="29"/>
      <c r="V204" s="29"/>
      <c r="W204" s="29"/>
      <c r="X204" s="28" t="s">
        <v>153</v>
      </c>
      <c r="Y204" s="26"/>
      <c r="Z204" s="27"/>
      <c r="AA204" s="27"/>
      <c r="AB204" s="27"/>
      <c r="AC204" s="27"/>
      <c r="AD204" s="27" t="s">
        <v>144</v>
      </c>
      <c r="AE204" s="27" t="s">
        <v>145</v>
      </c>
      <c r="AF204" s="27">
        <v>32</v>
      </c>
      <c r="AG204" s="27">
        <v>8</v>
      </c>
      <c r="AH204" s="27">
        <v>2</v>
      </c>
      <c r="AI204" s="27">
        <v>1.6</v>
      </c>
      <c r="AJ204" s="27">
        <v>1.7</v>
      </c>
      <c r="AK204" s="27">
        <f t="shared" si="128"/>
        <v>9.9999999999999867E-2</v>
      </c>
      <c r="AL204" s="27" t="s">
        <v>143</v>
      </c>
      <c r="AM204" s="27" t="s">
        <v>143</v>
      </c>
      <c r="AN204" s="27"/>
      <c r="AO204" s="27">
        <f t="shared" si="129"/>
        <v>4</v>
      </c>
      <c r="AP204" s="27"/>
      <c r="AQ204" s="27"/>
      <c r="AR204" s="27"/>
      <c r="AS204" s="27"/>
      <c r="AT204" s="27"/>
      <c r="AU204" s="27"/>
      <c r="AV204" s="27">
        <f t="shared" si="130"/>
        <v>0</v>
      </c>
      <c r="AW204" s="27"/>
      <c r="AX204" s="28">
        <f>VLOOKUP(J204,ABNT5101!$I$3:$J$9,2)</f>
        <v>7.5</v>
      </c>
      <c r="AY204" s="28">
        <f>VLOOKUP(J204,ABNT5101!$I$3:$M$9,5)</f>
        <v>0.18</v>
      </c>
      <c r="AZ204" s="28" t="str">
        <f>_xlfn.XLOOKUP(J204,ABNT5101!I:I,ABNT5101!L:L)</f>
        <v>-</v>
      </c>
      <c r="BA204" s="28">
        <f>_xlfn.XLOOKUP(J204,ABNT5101!$I:$I,ABNT5101!M:M)</f>
        <v>0.18</v>
      </c>
      <c r="BB204" s="28" t="str">
        <f>_xlfn.XLOOKUP(J204,ABNT5101!$I:$I,ABNT5101!N:N)</f>
        <v>-</v>
      </c>
      <c r="BC204" s="28">
        <f>_xlfn.XLOOKUP(J204,ABNT5101!$I:$I,ABNT5101!O:O)</f>
        <v>16</v>
      </c>
      <c r="BD204" s="31" t="str">
        <f t="shared" si="131"/>
        <v>NÃO ATENDE</v>
      </c>
      <c r="BE204" s="32">
        <f t="shared" si="122"/>
        <v>-1</v>
      </c>
      <c r="BF204" s="32">
        <f t="shared" si="123"/>
        <v>-1</v>
      </c>
      <c r="BG204" s="32" t="str">
        <f t="shared" si="132"/>
        <v>-</v>
      </c>
      <c r="BH204" s="34"/>
      <c r="BI204" s="34"/>
      <c r="BJ204" s="34"/>
      <c r="BK204" s="34"/>
      <c r="BL204" s="35"/>
      <c r="BM204" s="34"/>
      <c r="BN204" s="31" t="str">
        <f t="shared" si="133"/>
        <v>NÃO ATENDE</v>
      </c>
      <c r="BO204" s="31" t="str">
        <f t="shared" si="124"/>
        <v>NÃO ATENDE</v>
      </c>
      <c r="BP204" s="31" t="str">
        <f t="shared" si="125"/>
        <v>NÃO ATENDE</v>
      </c>
      <c r="BQ204" s="31" t="str">
        <f t="shared" si="134"/>
        <v>ATENDE</v>
      </c>
      <c r="BR204" s="36" t="str">
        <f t="shared" si="135"/>
        <v>C5</v>
      </c>
      <c r="BS204" s="36" t="str">
        <f t="shared" si="136"/>
        <v>Sem Passeio</v>
      </c>
      <c r="BT204" s="37" t="e">
        <f t="shared" si="137"/>
        <v>#N/A</v>
      </c>
      <c r="BU204" s="34"/>
      <c r="BV204" s="34"/>
      <c r="BW204" s="36" t="e">
        <f>IF(BS204="-","-",_xlfn.XLOOKUP(BS204,ABNT5101!$B$4:$B$9,ABNT5101!$C$4:$C$9))</f>
        <v>#N/A</v>
      </c>
      <c r="BX204" s="36" t="e">
        <f>IF(BS204="-","-",_xlfn.XLOOKUP(BS204,ABNT5101!$B$4:$B$9,ABNT5101!$D$4:$D$9))</f>
        <v>#N/A</v>
      </c>
      <c r="BY204" s="31" t="e">
        <f t="shared" si="138"/>
        <v>#N/A</v>
      </c>
      <c r="BZ204" s="31" t="e">
        <f t="shared" si="139"/>
        <v>#N/A</v>
      </c>
      <c r="CA204" s="31" t="e">
        <f t="shared" si="140"/>
        <v>#N/A</v>
      </c>
      <c r="CB204" s="36" t="str">
        <f t="shared" si="126"/>
        <v>Sem Passeio</v>
      </c>
      <c r="CC204" s="37" t="e">
        <f t="shared" si="141"/>
        <v>#N/A</v>
      </c>
      <c r="CD204" s="38"/>
      <c r="CE204" s="38"/>
      <c r="CF204" s="31" t="e">
        <f>IF(CB204="-","-",_xlfn.XLOOKUP(CB204,ABNT5101!$B$4:$B$9,ABNT5101!$C$4:$C$9))</f>
        <v>#N/A</v>
      </c>
      <c r="CG204" s="36" t="e">
        <f>IF(CB204="-","-",_xlfn.XLOOKUP(CB204,ABNT5101!$B$4:$B$9,ABNT5101!$D$4:$D$9))</f>
        <v>#N/A</v>
      </c>
      <c r="CH204" s="31" t="e">
        <f t="shared" si="142"/>
        <v>#N/A</v>
      </c>
      <c r="CI204" s="31" t="e">
        <f t="shared" si="143"/>
        <v>#N/A</v>
      </c>
      <c r="CJ204" s="31" t="e">
        <f t="shared" si="144"/>
        <v>#N/A</v>
      </c>
      <c r="CK204" s="56" t="e">
        <f>_xlfn.XLOOKUP(CL204,'Banco de dados'!$B:$B,'Banco de dados'!$D:$D)</f>
        <v>#N/A</v>
      </c>
      <c r="CL204" s="57"/>
      <c r="CM204" s="56" t="e">
        <f>_xlfn.XLOOKUP(CL204,'Banco de dados'!$B:$B,'Banco de dados'!$E:$E)</f>
        <v>#N/A</v>
      </c>
      <c r="CN204" s="56"/>
      <c r="CO204" s="56" t="e">
        <f>IF(CN204="-","-",_xlfn.XLOOKUP(CN204,'Banco de dados'!$B:$B,'Banco de dados'!$E:$E))</f>
        <v>#N/A</v>
      </c>
      <c r="CP204" s="41">
        <f t="shared" si="145"/>
        <v>2</v>
      </c>
      <c r="CQ204" s="56" t="e">
        <f>_xlfn.XLOOKUP(CL204,'Banco de dados'!$B:$B,'Banco de dados'!$H:$H)</f>
        <v>#N/A</v>
      </c>
      <c r="CR204" s="56" t="e">
        <f t="array" aca="1" ref="CR204" ca="1">_xludf.xlookup(CN204,'Banco de dados'!$B:$B,'Banco de dados'!$H:$H)</f>
        <v>#NAME?</v>
      </c>
      <c r="CS204" s="58" t="e">
        <f t="array" aca="1" ref="CS204" ca="1">_xludf.xlookup(CL204,'Banco de dados'!$B:$B,'Banco de dados'!$F:$F)</f>
        <v>#NAME?</v>
      </c>
      <c r="CT204" s="56" t="e">
        <f t="array" aca="1" ref="CT204" ca="1">_xludf.xlookup(CN204,'Banco de dados'!$B:$B,'Banco de dados'!$F:$F)</f>
        <v>#NAME?</v>
      </c>
      <c r="CU204" s="42"/>
      <c r="CV204" s="42"/>
      <c r="CW204" s="56" t="str">
        <f>IF(AJ204=0.5,"Suporte",IF(AND(AJ204&gt;='Braços de IP'!$B$9,AJ204&lt;='Braços de IP'!$D$9),'Braços de IP'!$E$9,IF(AND(AJ204&gt;='Braços de IP'!$B$10,AJ204&lt;='Braços de IP'!$D$10),'Braços de IP'!$E$10,IF(AND(AJ204&gt;='Braços de IP'!$B$11,AJ204&lt;='Braços de IP'!$D$11),'Braços de IP'!$E$11,IF(AND(AJ204&gt;='Braços de IP'!$B$12,AJ204&lt;='Braços de IP'!$D$12),'Braços de IP'!$E$12,IF(AND(AJ204&gt;='Braços de IP'!$B$13,AJ204&lt;='Braços de IP'!$D$13),'Braços de IP'!$E$13,IF(AND(AJ204&gt;='Braços de IP'!$B$14,AJ204&lt;='Braços de IP'!$D$14),'Braços de IP'!$E$14,"ERRO")))))))</f>
        <v>Médio I</v>
      </c>
      <c r="CX204" s="42"/>
      <c r="CY204" s="56" t="str">
        <f>IF($CX204="","",VLOOKUP($CX204,'Braços de IP'!$E$9:$I$15,2,0))</f>
        <v/>
      </c>
      <c r="CZ204" s="43" t="str">
        <f>IF($CX204="","",VLOOKUP($CX204,'Braços de IP'!$E$9:$I$15,5,0))</f>
        <v/>
      </c>
      <c r="DA204" s="56"/>
      <c r="DB204" s="56"/>
      <c r="DC204" s="56"/>
      <c r="DD204" s="56"/>
      <c r="DE204" s="56"/>
      <c r="DF204" s="56"/>
      <c r="DG204" s="44" t="e">
        <f t="shared" si="146"/>
        <v>#N/A</v>
      </c>
      <c r="DH204" s="45">
        <f t="shared" si="147"/>
        <v>100</v>
      </c>
      <c r="DI204" s="44" t="e">
        <f t="shared" si="148"/>
        <v>#N/A</v>
      </c>
      <c r="DJ204" s="46" t="e">
        <f t="shared" si="149"/>
        <v>#N/A</v>
      </c>
      <c r="DK204" s="47" t="s">
        <v>147</v>
      </c>
      <c r="DL204" s="48"/>
      <c r="DM204" s="49"/>
      <c r="DN204" s="23" t="s">
        <v>148</v>
      </c>
      <c r="DO204" s="23"/>
      <c r="DQ204" s="50" t="e">
        <f t="shared" si="150"/>
        <v>#VALUE!</v>
      </c>
    </row>
    <row r="205" spans="1:127" ht="15.75" hidden="1" customHeight="1" x14ac:dyDescent="0.3">
      <c r="B205" s="5"/>
      <c r="C205" s="5"/>
      <c r="D205" s="5"/>
      <c r="E205" s="22" t="s">
        <v>299</v>
      </c>
      <c r="F205" s="22" t="s">
        <v>150</v>
      </c>
      <c r="G205" s="23" t="s">
        <v>300</v>
      </c>
      <c r="H205" s="23">
        <v>-23.350435770000001</v>
      </c>
      <c r="I205" s="23">
        <v>-46.93953578</v>
      </c>
      <c r="J205" s="24" t="s">
        <v>139</v>
      </c>
      <c r="K205" s="25"/>
      <c r="L205" s="24" t="s">
        <v>152</v>
      </c>
      <c r="M205" s="24" t="s">
        <v>141</v>
      </c>
      <c r="N205" s="26">
        <v>100</v>
      </c>
      <c r="O205" s="27" t="s">
        <v>142</v>
      </c>
      <c r="P205" s="27" t="s">
        <v>143</v>
      </c>
      <c r="Q205" s="26">
        <f t="shared" si="127"/>
        <v>400</v>
      </c>
      <c r="R205" s="27">
        <v>1</v>
      </c>
      <c r="S205" s="28" t="s">
        <v>153</v>
      </c>
      <c r="T205" s="28">
        <v>5</v>
      </c>
      <c r="U205" s="29"/>
      <c r="V205" s="29"/>
      <c r="W205" s="29"/>
      <c r="X205" s="28" t="s">
        <v>153</v>
      </c>
      <c r="Y205" s="26"/>
      <c r="Z205" s="27"/>
      <c r="AA205" s="27"/>
      <c r="AB205" s="27"/>
      <c r="AC205" s="27"/>
      <c r="AD205" s="27" t="s">
        <v>144</v>
      </c>
      <c r="AE205" s="27" t="s">
        <v>145</v>
      </c>
      <c r="AF205" s="27">
        <v>32</v>
      </c>
      <c r="AG205" s="27">
        <v>8</v>
      </c>
      <c r="AH205" s="27">
        <v>2</v>
      </c>
      <c r="AI205" s="27">
        <v>1.6</v>
      </c>
      <c r="AJ205" s="27">
        <v>1.7</v>
      </c>
      <c r="AK205" s="27">
        <f t="shared" si="128"/>
        <v>9.9999999999999867E-2</v>
      </c>
      <c r="AL205" s="27" t="s">
        <v>143</v>
      </c>
      <c r="AM205" s="27" t="s">
        <v>143</v>
      </c>
      <c r="AN205" s="27"/>
      <c r="AO205" s="27">
        <f t="shared" si="129"/>
        <v>4</v>
      </c>
      <c r="AP205" s="27"/>
      <c r="AQ205" s="27"/>
      <c r="AR205" s="27"/>
      <c r="AS205" s="27"/>
      <c r="AT205" s="27"/>
      <c r="AU205" s="27"/>
      <c r="AV205" s="27">
        <f t="shared" si="130"/>
        <v>0</v>
      </c>
      <c r="AW205" s="27"/>
      <c r="AX205" s="28">
        <f>VLOOKUP(J205,ABNT5101!$I$3:$J$9,2)</f>
        <v>7.5</v>
      </c>
      <c r="AY205" s="28">
        <f>VLOOKUP(J205,ABNT5101!$I$3:$M$9,5)</f>
        <v>0.18</v>
      </c>
      <c r="AZ205" s="28" t="str">
        <f>_xlfn.XLOOKUP(J205,ABNT5101!I:I,ABNT5101!L:L)</f>
        <v>-</v>
      </c>
      <c r="BA205" s="28">
        <f>_xlfn.XLOOKUP(J205,ABNT5101!$I:$I,ABNT5101!M:M)</f>
        <v>0.18</v>
      </c>
      <c r="BB205" s="28" t="str">
        <f>_xlfn.XLOOKUP(J205,ABNT5101!$I:$I,ABNT5101!N:N)</f>
        <v>-</v>
      </c>
      <c r="BC205" s="28">
        <f>_xlfn.XLOOKUP(J205,ABNT5101!$I:$I,ABNT5101!O:O)</f>
        <v>16</v>
      </c>
      <c r="BD205" s="31" t="str">
        <f t="shared" si="131"/>
        <v>NÃO ATENDE</v>
      </c>
      <c r="BE205" s="32">
        <f t="shared" si="122"/>
        <v>-1</v>
      </c>
      <c r="BF205" s="32">
        <f t="shared" si="123"/>
        <v>-1</v>
      </c>
      <c r="BG205" s="32" t="str">
        <f t="shared" si="132"/>
        <v>-</v>
      </c>
      <c r="BH205" s="34"/>
      <c r="BI205" s="34"/>
      <c r="BJ205" s="34"/>
      <c r="BK205" s="34"/>
      <c r="BL205" s="35"/>
      <c r="BM205" s="34"/>
      <c r="BN205" s="31" t="str">
        <f t="shared" si="133"/>
        <v>NÃO ATENDE</v>
      </c>
      <c r="BO205" s="31" t="str">
        <f t="shared" si="124"/>
        <v>NÃO ATENDE</v>
      </c>
      <c r="BP205" s="31" t="str">
        <f t="shared" si="125"/>
        <v>NÃO ATENDE</v>
      </c>
      <c r="BQ205" s="31" t="str">
        <f t="shared" si="134"/>
        <v>ATENDE</v>
      </c>
      <c r="BR205" s="36" t="str">
        <f t="shared" si="135"/>
        <v>C5</v>
      </c>
      <c r="BS205" s="36" t="str">
        <f t="shared" si="136"/>
        <v>Sem Passeio</v>
      </c>
      <c r="BT205" s="37" t="e">
        <f t="shared" si="137"/>
        <v>#N/A</v>
      </c>
      <c r="BU205" s="34"/>
      <c r="BV205" s="34"/>
      <c r="BW205" s="36" t="e">
        <f>IF(BS205="-","-",_xlfn.XLOOKUP(BS205,ABNT5101!$B$4:$B$9,ABNT5101!$C$4:$C$9))</f>
        <v>#N/A</v>
      </c>
      <c r="BX205" s="36" t="e">
        <f>IF(BS205="-","-",_xlfn.XLOOKUP(BS205,ABNT5101!$B$4:$B$9,ABNT5101!$D$4:$D$9))</f>
        <v>#N/A</v>
      </c>
      <c r="BY205" s="31" t="e">
        <f t="shared" si="138"/>
        <v>#N/A</v>
      </c>
      <c r="BZ205" s="31" t="e">
        <f t="shared" si="139"/>
        <v>#N/A</v>
      </c>
      <c r="CA205" s="31" t="e">
        <f t="shared" si="140"/>
        <v>#N/A</v>
      </c>
      <c r="CB205" s="36" t="str">
        <f t="shared" si="126"/>
        <v>Sem Passeio</v>
      </c>
      <c r="CC205" s="37" t="e">
        <f t="shared" si="141"/>
        <v>#N/A</v>
      </c>
      <c r="CD205" s="38"/>
      <c r="CE205" s="38"/>
      <c r="CF205" s="31" t="e">
        <f>IF(CB205="-","-",_xlfn.XLOOKUP(CB205,ABNT5101!$B$4:$B$9,ABNT5101!$C$4:$C$9))</f>
        <v>#N/A</v>
      </c>
      <c r="CG205" s="36" t="e">
        <f>IF(CB205="-","-",_xlfn.XLOOKUP(CB205,ABNT5101!$B$4:$B$9,ABNT5101!$D$4:$D$9))</f>
        <v>#N/A</v>
      </c>
      <c r="CH205" s="31" t="e">
        <f t="shared" si="142"/>
        <v>#N/A</v>
      </c>
      <c r="CI205" s="31" t="e">
        <f t="shared" si="143"/>
        <v>#N/A</v>
      </c>
      <c r="CJ205" s="31" t="e">
        <f t="shared" si="144"/>
        <v>#N/A</v>
      </c>
      <c r="CK205" s="56" t="e">
        <f>_xlfn.XLOOKUP(CL205,'Banco de dados'!$B:$B,'Banco de dados'!$D:$D)</f>
        <v>#N/A</v>
      </c>
      <c r="CL205" s="57"/>
      <c r="CM205" s="56" t="e">
        <f>_xlfn.XLOOKUP(CL205,'Banco de dados'!$B:$B,'Banco de dados'!$E:$E)</f>
        <v>#N/A</v>
      </c>
      <c r="CN205" s="56"/>
      <c r="CO205" s="56" t="e">
        <f>IF(CN205="-","-",_xlfn.XLOOKUP(CN205,'Banco de dados'!$B:$B,'Banco de dados'!$E:$E))</f>
        <v>#N/A</v>
      </c>
      <c r="CP205" s="41">
        <f t="shared" si="145"/>
        <v>2</v>
      </c>
      <c r="CQ205" s="56" t="e">
        <f>_xlfn.XLOOKUP(CL205,'Banco de dados'!$B:$B,'Banco de dados'!$H:$H)</f>
        <v>#N/A</v>
      </c>
      <c r="CR205" s="56" t="e">
        <f t="array" aca="1" ref="CR205" ca="1">_xludf.xlookup(CN205,'Banco de dados'!$B:$B,'Banco de dados'!$H:$H)</f>
        <v>#NAME?</v>
      </c>
      <c r="CS205" s="58" t="e">
        <f t="array" aca="1" ref="CS205" ca="1">_xludf.xlookup(CL205,'Banco de dados'!$B:$B,'Banco de dados'!$F:$F)</f>
        <v>#NAME?</v>
      </c>
      <c r="CT205" s="56" t="e">
        <f t="array" aca="1" ref="CT205" ca="1">_xludf.xlookup(CN205,'Banco de dados'!$B:$B,'Banco de dados'!$F:$F)</f>
        <v>#NAME?</v>
      </c>
      <c r="CU205" s="42"/>
      <c r="CV205" s="42"/>
      <c r="CW205" s="56" t="str">
        <f>IF(AJ205=0.5,"Suporte",IF(AND(AJ205&gt;='Braços de IP'!$B$9,AJ205&lt;='Braços de IP'!$D$9),'Braços de IP'!$E$9,IF(AND(AJ205&gt;='Braços de IP'!$B$10,AJ205&lt;='Braços de IP'!$D$10),'Braços de IP'!$E$10,IF(AND(AJ205&gt;='Braços de IP'!$B$11,AJ205&lt;='Braços de IP'!$D$11),'Braços de IP'!$E$11,IF(AND(AJ205&gt;='Braços de IP'!$B$12,AJ205&lt;='Braços de IP'!$D$12),'Braços de IP'!$E$12,IF(AND(AJ205&gt;='Braços de IP'!$B$13,AJ205&lt;='Braços de IP'!$D$13),'Braços de IP'!$E$13,IF(AND(AJ205&gt;='Braços de IP'!$B$14,AJ205&lt;='Braços de IP'!$D$14),'Braços de IP'!$E$14,"ERRO")))))))</f>
        <v>Médio I</v>
      </c>
      <c r="CX205" s="42"/>
      <c r="CY205" s="56" t="str">
        <f>IF($CX205="","",VLOOKUP($CX205,'Braços de IP'!$E$9:$I$15,2,0))</f>
        <v/>
      </c>
      <c r="CZ205" s="43" t="str">
        <f>IF($CX205="","",VLOOKUP($CX205,'Braços de IP'!$E$9:$I$15,5,0))</f>
        <v/>
      </c>
      <c r="DA205" s="56"/>
      <c r="DB205" s="56"/>
      <c r="DC205" s="56"/>
      <c r="DD205" s="56"/>
      <c r="DE205" s="56"/>
      <c r="DF205" s="56"/>
      <c r="DG205" s="44" t="e">
        <f t="shared" si="146"/>
        <v>#N/A</v>
      </c>
      <c r="DH205" s="45">
        <f t="shared" si="147"/>
        <v>100</v>
      </c>
      <c r="DI205" s="44" t="e">
        <f t="shared" si="148"/>
        <v>#N/A</v>
      </c>
      <c r="DJ205" s="46" t="e">
        <f t="shared" si="149"/>
        <v>#N/A</v>
      </c>
      <c r="DK205" s="47" t="s">
        <v>147</v>
      </c>
      <c r="DL205" s="48"/>
      <c r="DM205" s="49"/>
      <c r="DN205" s="23" t="s">
        <v>148</v>
      </c>
      <c r="DO205" s="23"/>
      <c r="DQ205" s="50" t="e">
        <f t="shared" si="150"/>
        <v>#VALUE!</v>
      </c>
    </row>
    <row r="206" spans="1:127" ht="15.75" hidden="1" customHeight="1" x14ac:dyDescent="0.3">
      <c r="B206" s="5"/>
      <c r="C206" s="5"/>
      <c r="D206" s="5"/>
      <c r="E206" s="22" t="s">
        <v>301</v>
      </c>
      <c r="F206" s="22" t="s">
        <v>150</v>
      </c>
      <c r="G206" s="23" t="s">
        <v>302</v>
      </c>
      <c r="H206" s="23">
        <v>-23.349187749999999</v>
      </c>
      <c r="I206" s="23">
        <v>-46.932643130000002</v>
      </c>
      <c r="J206" s="24" t="s">
        <v>160</v>
      </c>
      <c r="K206" s="25"/>
      <c r="L206" s="24" t="s">
        <v>152</v>
      </c>
      <c r="M206" s="24" t="s">
        <v>141</v>
      </c>
      <c r="N206" s="26">
        <v>60</v>
      </c>
      <c r="O206" s="27" t="s">
        <v>142</v>
      </c>
      <c r="P206" s="27" t="s">
        <v>143</v>
      </c>
      <c r="Q206" s="26">
        <f t="shared" si="127"/>
        <v>120</v>
      </c>
      <c r="R206" s="27">
        <v>1</v>
      </c>
      <c r="S206" s="28" t="s">
        <v>153</v>
      </c>
      <c r="T206" s="28">
        <v>5.5</v>
      </c>
      <c r="U206" s="29"/>
      <c r="V206" s="29"/>
      <c r="W206" s="29"/>
      <c r="X206" s="28" t="s">
        <v>153</v>
      </c>
      <c r="Y206" s="26"/>
      <c r="Z206" s="27"/>
      <c r="AA206" s="27"/>
      <c r="AB206" s="27"/>
      <c r="AC206" s="27"/>
      <c r="AD206" s="27" t="s">
        <v>144</v>
      </c>
      <c r="AE206" s="27" t="s">
        <v>145</v>
      </c>
      <c r="AF206" s="27">
        <v>19.5</v>
      </c>
      <c r="AG206" s="27">
        <v>7</v>
      </c>
      <c r="AH206" s="27">
        <v>1</v>
      </c>
      <c r="AI206" s="27">
        <v>1.1499999999999999</v>
      </c>
      <c r="AJ206" s="27">
        <v>1.2</v>
      </c>
      <c r="AK206" s="27">
        <f t="shared" si="128"/>
        <v>5.0000000000000044E-2</v>
      </c>
      <c r="AL206" s="27" t="s">
        <v>143</v>
      </c>
      <c r="AM206" s="27" t="s">
        <v>143</v>
      </c>
      <c r="AN206" s="27"/>
      <c r="AO206" s="27">
        <f t="shared" si="129"/>
        <v>2</v>
      </c>
      <c r="AP206" s="27"/>
      <c r="AQ206" s="27"/>
      <c r="AR206" s="27"/>
      <c r="AS206" s="27"/>
      <c r="AT206" s="27"/>
      <c r="AU206" s="27"/>
      <c r="AV206" s="27">
        <f t="shared" si="130"/>
        <v>0</v>
      </c>
      <c r="AW206" s="27"/>
      <c r="AX206" s="28">
        <f>VLOOKUP(J206,ABNT5101!$I$3:$J$9,2)</f>
        <v>10</v>
      </c>
      <c r="AY206" s="28">
        <f>VLOOKUP(J206,ABNT5101!$I$3:$M$9,5)</f>
        <v>0.18</v>
      </c>
      <c r="AZ206" s="28" t="str">
        <f>_xlfn.XLOOKUP(J206,ABNT5101!I:I,ABNT5101!L:L)</f>
        <v>-</v>
      </c>
      <c r="BA206" s="28">
        <f>_xlfn.XLOOKUP(J206,ABNT5101!$I:$I,ABNT5101!M:M)</f>
        <v>0.18</v>
      </c>
      <c r="BB206" s="28" t="str">
        <f>_xlfn.XLOOKUP(J206,ABNT5101!$I:$I,ABNT5101!N:N)</f>
        <v>-</v>
      </c>
      <c r="BC206" s="28">
        <f>_xlfn.XLOOKUP(J206,ABNT5101!$I:$I,ABNT5101!O:O)</f>
        <v>16</v>
      </c>
      <c r="BD206" s="31" t="str">
        <f t="shared" si="131"/>
        <v>NÃO ATENDE</v>
      </c>
      <c r="BE206" s="32">
        <f t="shared" si="122"/>
        <v>-1</v>
      </c>
      <c r="BF206" s="32">
        <f t="shared" si="123"/>
        <v>-1</v>
      </c>
      <c r="BG206" s="32" t="str">
        <f t="shared" si="132"/>
        <v>-</v>
      </c>
      <c r="BH206" s="34"/>
      <c r="BI206" s="34"/>
      <c r="BJ206" s="34"/>
      <c r="BK206" s="34"/>
      <c r="BL206" s="35"/>
      <c r="BM206" s="34"/>
      <c r="BN206" s="31" t="str">
        <f t="shared" si="133"/>
        <v>NÃO ATENDE</v>
      </c>
      <c r="BO206" s="31" t="str">
        <f t="shared" si="124"/>
        <v>NÃO ATENDE</v>
      </c>
      <c r="BP206" s="31" t="str">
        <f t="shared" si="125"/>
        <v>NÃO ATENDE</v>
      </c>
      <c r="BQ206" s="31" t="str">
        <f t="shared" si="134"/>
        <v>ATENDE</v>
      </c>
      <c r="BR206" s="36" t="str">
        <f t="shared" si="135"/>
        <v>C4</v>
      </c>
      <c r="BS206" s="36" t="str">
        <f t="shared" si="136"/>
        <v>Sem Passeio</v>
      </c>
      <c r="BT206" s="37" t="e">
        <f t="shared" si="137"/>
        <v>#N/A</v>
      </c>
      <c r="BU206" s="34"/>
      <c r="BV206" s="34"/>
      <c r="BW206" s="36" t="e">
        <f>IF(BS206="-","-",_xlfn.XLOOKUP(BS206,ABNT5101!$B$4:$B$9,ABNT5101!$C$4:$C$9))</f>
        <v>#N/A</v>
      </c>
      <c r="BX206" s="36" t="e">
        <f>IF(BS206="-","-",_xlfn.XLOOKUP(BS206,ABNT5101!$B$4:$B$9,ABNT5101!$D$4:$D$9))</f>
        <v>#N/A</v>
      </c>
      <c r="BY206" s="31" t="e">
        <f t="shared" si="138"/>
        <v>#N/A</v>
      </c>
      <c r="BZ206" s="31" t="e">
        <f t="shared" si="139"/>
        <v>#N/A</v>
      </c>
      <c r="CA206" s="31" t="e">
        <f t="shared" si="140"/>
        <v>#N/A</v>
      </c>
      <c r="CB206" s="36" t="str">
        <f t="shared" si="126"/>
        <v>Sem Passeio</v>
      </c>
      <c r="CC206" s="37" t="e">
        <f t="shared" si="141"/>
        <v>#N/A</v>
      </c>
      <c r="CD206" s="38"/>
      <c r="CE206" s="38"/>
      <c r="CF206" s="31" t="e">
        <f>IF(CB206="-","-",_xlfn.XLOOKUP(CB206,ABNT5101!$B$4:$B$9,ABNT5101!$C$4:$C$9))</f>
        <v>#N/A</v>
      </c>
      <c r="CG206" s="36" t="e">
        <f>IF(CB206="-","-",_xlfn.XLOOKUP(CB206,ABNT5101!$B$4:$B$9,ABNT5101!$D$4:$D$9))</f>
        <v>#N/A</v>
      </c>
      <c r="CH206" s="31" t="e">
        <f t="shared" si="142"/>
        <v>#N/A</v>
      </c>
      <c r="CI206" s="31" t="e">
        <f t="shared" si="143"/>
        <v>#N/A</v>
      </c>
      <c r="CJ206" s="31" t="e">
        <f t="shared" si="144"/>
        <v>#N/A</v>
      </c>
      <c r="CK206" s="56" t="e">
        <f>_xlfn.XLOOKUP(CL206,'Banco de dados'!$B:$B,'Banco de dados'!$D:$D)</f>
        <v>#N/A</v>
      </c>
      <c r="CL206" s="42"/>
      <c r="CM206" s="56" t="e">
        <f>_xlfn.XLOOKUP(CL206,'Banco de dados'!$B:$B,'Banco de dados'!$E:$E)</f>
        <v>#N/A</v>
      </c>
      <c r="CN206" s="56"/>
      <c r="CO206" s="56" t="e">
        <f>IF(CN206="-","-",_xlfn.XLOOKUP(CN206,'Banco de dados'!$B:$B,'Banco de dados'!$E:$E))</f>
        <v>#N/A</v>
      </c>
      <c r="CP206" s="41">
        <f t="shared" si="145"/>
        <v>1</v>
      </c>
      <c r="CQ206" s="56" t="e">
        <f>_xlfn.XLOOKUP(CL206,'Banco de dados'!$B:$B,'Banco de dados'!$H:$H)</f>
        <v>#N/A</v>
      </c>
      <c r="CR206" s="56" t="e">
        <f t="array" aca="1" ref="CR206" ca="1">_xludf.xlookup(CN206,'Banco de dados'!$B:$B,'Banco de dados'!$H:$H)</f>
        <v>#NAME?</v>
      </c>
      <c r="CS206" s="58" t="e">
        <f t="array" aca="1" ref="CS206" ca="1">_xludf.xlookup(CL206,'Banco de dados'!$B:$B,'Banco de dados'!$F:$F)</f>
        <v>#NAME?</v>
      </c>
      <c r="CT206" s="56" t="e">
        <f t="array" aca="1" ref="CT206" ca="1">_xludf.xlookup(CN206,'Banco de dados'!$B:$B,'Banco de dados'!$F:$F)</f>
        <v>#NAME?</v>
      </c>
      <c r="CU206" s="42"/>
      <c r="CV206" s="42"/>
      <c r="CW206" s="56" t="str">
        <f>IF(AJ206=0.5,"Suporte",IF(AND(AJ206&gt;='Braços de IP'!$B$9,AJ206&lt;='Braços de IP'!$D$9),'Braços de IP'!$E$9,IF(AND(AJ206&gt;='Braços de IP'!$B$10,AJ206&lt;='Braços de IP'!$D$10),'Braços de IP'!$E$10,IF(AND(AJ206&gt;='Braços de IP'!$B$11,AJ206&lt;='Braços de IP'!$D$11),'Braços de IP'!$E$11,IF(AND(AJ206&gt;='Braços de IP'!$B$12,AJ206&lt;='Braços de IP'!$D$12),'Braços de IP'!$E$12,IF(AND(AJ206&gt;='Braços de IP'!$B$13,AJ206&lt;='Braços de IP'!$D$13),'Braços de IP'!$E$13,IF(AND(AJ206&gt;='Braços de IP'!$B$14,AJ206&lt;='Braços de IP'!$D$14),'Braços de IP'!$E$14,"ERRO")))))))</f>
        <v>Curto I</v>
      </c>
      <c r="CX206" s="42"/>
      <c r="CY206" s="56" t="str">
        <f>IF($CX206="","",VLOOKUP($CX206,'Braços de IP'!$E$9:$I$15,2,0))</f>
        <v/>
      </c>
      <c r="CZ206" s="43" t="str">
        <f>IF($CX206="","",VLOOKUP($CX206,'Braços de IP'!$E$9:$I$15,5,0))</f>
        <v/>
      </c>
      <c r="DA206" s="56"/>
      <c r="DB206" s="56"/>
      <c r="DC206" s="56"/>
      <c r="DD206" s="56"/>
      <c r="DE206" s="56"/>
      <c r="DF206" s="56"/>
      <c r="DG206" s="44" t="e">
        <f t="shared" si="146"/>
        <v>#N/A</v>
      </c>
      <c r="DH206" s="45">
        <f t="shared" si="147"/>
        <v>60</v>
      </c>
      <c r="DI206" s="44" t="e">
        <f t="shared" si="148"/>
        <v>#N/A</v>
      </c>
      <c r="DJ206" s="46" t="e">
        <f t="shared" si="149"/>
        <v>#N/A</v>
      </c>
      <c r="DK206" s="47" t="s">
        <v>147</v>
      </c>
      <c r="DL206" s="48"/>
      <c r="DM206" s="49"/>
      <c r="DN206" s="23" t="s">
        <v>148</v>
      </c>
      <c r="DO206" s="23"/>
      <c r="DQ206" s="50" t="e">
        <f t="shared" si="150"/>
        <v>#VALUE!</v>
      </c>
    </row>
    <row r="207" spans="1:127" ht="15.75" hidden="1" customHeight="1" x14ac:dyDescent="0.3">
      <c r="B207" s="5"/>
      <c r="C207" s="5"/>
      <c r="D207" s="5"/>
      <c r="E207" s="22" t="s">
        <v>301</v>
      </c>
      <c r="F207" s="22" t="s">
        <v>150</v>
      </c>
      <c r="G207" s="23" t="s">
        <v>302</v>
      </c>
      <c r="H207" s="23">
        <v>-23.349187749999999</v>
      </c>
      <c r="I207" s="23">
        <v>-46.932643130000002</v>
      </c>
      <c r="J207" s="24" t="s">
        <v>160</v>
      </c>
      <c r="K207" s="25"/>
      <c r="L207" s="24" t="s">
        <v>152</v>
      </c>
      <c r="M207" s="24" t="s">
        <v>141</v>
      </c>
      <c r="N207" s="26">
        <v>60</v>
      </c>
      <c r="O207" s="27" t="s">
        <v>142</v>
      </c>
      <c r="P207" s="27" t="s">
        <v>143</v>
      </c>
      <c r="Q207" s="26">
        <f t="shared" si="127"/>
        <v>120</v>
      </c>
      <c r="R207" s="27">
        <v>1</v>
      </c>
      <c r="S207" s="28" t="s">
        <v>153</v>
      </c>
      <c r="T207" s="28">
        <v>5.5</v>
      </c>
      <c r="U207" s="29"/>
      <c r="V207" s="29"/>
      <c r="W207" s="29"/>
      <c r="X207" s="28" t="s">
        <v>153</v>
      </c>
      <c r="Y207" s="26"/>
      <c r="Z207" s="27"/>
      <c r="AA207" s="27"/>
      <c r="AB207" s="27"/>
      <c r="AC207" s="27"/>
      <c r="AD207" s="27" t="s">
        <v>144</v>
      </c>
      <c r="AE207" s="27" t="s">
        <v>145</v>
      </c>
      <c r="AF207" s="27">
        <v>19.5</v>
      </c>
      <c r="AG207" s="27">
        <v>7</v>
      </c>
      <c r="AH207" s="27">
        <v>1</v>
      </c>
      <c r="AI207" s="27">
        <v>1.1499999999999999</v>
      </c>
      <c r="AJ207" s="27">
        <v>1.2</v>
      </c>
      <c r="AK207" s="27">
        <f t="shared" si="128"/>
        <v>5.0000000000000044E-2</v>
      </c>
      <c r="AL207" s="27" t="s">
        <v>143</v>
      </c>
      <c r="AM207" s="27" t="s">
        <v>143</v>
      </c>
      <c r="AN207" s="27"/>
      <c r="AO207" s="27">
        <f t="shared" si="129"/>
        <v>2</v>
      </c>
      <c r="AP207" s="27"/>
      <c r="AQ207" s="27"/>
      <c r="AR207" s="27"/>
      <c r="AS207" s="27"/>
      <c r="AT207" s="27"/>
      <c r="AU207" s="27"/>
      <c r="AV207" s="27">
        <f t="shared" si="130"/>
        <v>0</v>
      </c>
      <c r="AW207" s="27"/>
      <c r="AX207" s="28">
        <f>VLOOKUP(J207,ABNT5101!$I$3:$J$9,2)</f>
        <v>10</v>
      </c>
      <c r="AY207" s="28">
        <f>VLOOKUP(J207,ABNT5101!$I$3:$M$9,5)</f>
        <v>0.18</v>
      </c>
      <c r="AZ207" s="28" t="str">
        <f>_xlfn.XLOOKUP(J207,ABNT5101!I:I,ABNT5101!L:L)</f>
        <v>-</v>
      </c>
      <c r="BA207" s="28">
        <f>_xlfn.XLOOKUP(J207,ABNT5101!$I:$I,ABNT5101!M:M)</f>
        <v>0.18</v>
      </c>
      <c r="BB207" s="28" t="str">
        <f>_xlfn.XLOOKUP(J207,ABNT5101!$I:$I,ABNT5101!N:N)</f>
        <v>-</v>
      </c>
      <c r="BC207" s="28">
        <f>_xlfn.XLOOKUP(J207,ABNT5101!$I:$I,ABNT5101!O:O)</f>
        <v>16</v>
      </c>
      <c r="BD207" s="31" t="str">
        <f t="shared" si="131"/>
        <v>NÃO ATENDE</v>
      </c>
      <c r="BE207" s="32">
        <f t="shared" si="122"/>
        <v>-1</v>
      </c>
      <c r="BF207" s="32">
        <f t="shared" si="123"/>
        <v>-1</v>
      </c>
      <c r="BG207" s="32" t="str">
        <f t="shared" si="132"/>
        <v>-</v>
      </c>
      <c r="BH207" s="34"/>
      <c r="BI207" s="34"/>
      <c r="BJ207" s="34"/>
      <c r="BK207" s="34"/>
      <c r="BL207" s="35"/>
      <c r="BM207" s="34"/>
      <c r="BN207" s="31" t="str">
        <f t="shared" si="133"/>
        <v>NÃO ATENDE</v>
      </c>
      <c r="BO207" s="31" t="str">
        <f t="shared" si="124"/>
        <v>NÃO ATENDE</v>
      </c>
      <c r="BP207" s="31" t="str">
        <f t="shared" si="125"/>
        <v>NÃO ATENDE</v>
      </c>
      <c r="BQ207" s="31" t="str">
        <f t="shared" si="134"/>
        <v>ATENDE</v>
      </c>
      <c r="BR207" s="36" t="str">
        <f t="shared" si="135"/>
        <v>C4</v>
      </c>
      <c r="BS207" s="36" t="str">
        <f t="shared" si="136"/>
        <v>Sem Passeio</v>
      </c>
      <c r="BT207" s="37" t="e">
        <f t="shared" si="137"/>
        <v>#N/A</v>
      </c>
      <c r="BU207" s="34"/>
      <c r="BV207" s="34"/>
      <c r="BW207" s="36" t="e">
        <f>IF(BS207="-","-",_xlfn.XLOOKUP(BS207,ABNT5101!$B$4:$B$9,ABNT5101!$C$4:$C$9))</f>
        <v>#N/A</v>
      </c>
      <c r="BX207" s="36" t="e">
        <f>IF(BS207="-","-",_xlfn.XLOOKUP(BS207,ABNT5101!$B$4:$B$9,ABNT5101!$D$4:$D$9))</f>
        <v>#N/A</v>
      </c>
      <c r="BY207" s="31" t="e">
        <f t="shared" si="138"/>
        <v>#N/A</v>
      </c>
      <c r="BZ207" s="31" t="e">
        <f t="shared" si="139"/>
        <v>#N/A</v>
      </c>
      <c r="CA207" s="31" t="e">
        <f t="shared" si="140"/>
        <v>#N/A</v>
      </c>
      <c r="CB207" s="36" t="str">
        <f t="shared" si="126"/>
        <v>Sem Passeio</v>
      </c>
      <c r="CC207" s="37" t="e">
        <f t="shared" si="141"/>
        <v>#N/A</v>
      </c>
      <c r="CD207" s="38"/>
      <c r="CE207" s="38"/>
      <c r="CF207" s="31" t="e">
        <f>IF(CB207="-","-",_xlfn.XLOOKUP(CB207,ABNT5101!$B$4:$B$9,ABNT5101!$C$4:$C$9))</f>
        <v>#N/A</v>
      </c>
      <c r="CG207" s="36" t="e">
        <f>IF(CB207="-","-",_xlfn.XLOOKUP(CB207,ABNT5101!$B$4:$B$9,ABNT5101!$D$4:$D$9))</f>
        <v>#N/A</v>
      </c>
      <c r="CH207" s="31" t="e">
        <f t="shared" si="142"/>
        <v>#N/A</v>
      </c>
      <c r="CI207" s="31" t="e">
        <f t="shared" si="143"/>
        <v>#N/A</v>
      </c>
      <c r="CJ207" s="31" t="e">
        <f t="shared" si="144"/>
        <v>#N/A</v>
      </c>
      <c r="CK207" s="56" t="e">
        <f>_xlfn.XLOOKUP(CL207,'Banco de dados'!$B:$B,'Banco de dados'!$D:$D)</f>
        <v>#N/A</v>
      </c>
      <c r="CL207" s="42"/>
      <c r="CM207" s="56" t="e">
        <f>_xlfn.XLOOKUP(CL207,'Banco de dados'!$B:$B,'Banco de dados'!$E:$E)</f>
        <v>#N/A</v>
      </c>
      <c r="CN207" s="56"/>
      <c r="CO207" s="56" t="e">
        <f>IF(CN207="-","-",_xlfn.XLOOKUP(CN207,'Banco de dados'!$B:$B,'Banco de dados'!$E:$E))</f>
        <v>#N/A</v>
      </c>
      <c r="CP207" s="41">
        <f t="shared" si="145"/>
        <v>1</v>
      </c>
      <c r="CQ207" s="56" t="e">
        <f>_xlfn.XLOOKUP(CL207,'Banco de dados'!$B:$B,'Banco de dados'!$H:$H)</f>
        <v>#N/A</v>
      </c>
      <c r="CR207" s="56" t="e">
        <f t="array" aca="1" ref="CR207" ca="1">_xludf.xlookup(CN207,'Banco de dados'!$B:$B,'Banco de dados'!$H:$H)</f>
        <v>#NAME?</v>
      </c>
      <c r="CS207" s="58" t="e">
        <f t="array" aca="1" ref="CS207" ca="1">_xludf.xlookup(CL207,'Banco de dados'!$B:$B,'Banco de dados'!$F:$F)</f>
        <v>#NAME?</v>
      </c>
      <c r="CT207" s="56" t="e">
        <f t="array" aca="1" ref="CT207" ca="1">_xludf.xlookup(CN207,'Banco de dados'!$B:$B,'Banco de dados'!$F:$F)</f>
        <v>#NAME?</v>
      </c>
      <c r="CU207" s="42"/>
      <c r="CV207" s="42"/>
      <c r="CW207" s="56" t="str">
        <f>IF(AJ207=0.5,"Suporte",IF(AND(AJ207&gt;='Braços de IP'!$B$9,AJ207&lt;='Braços de IP'!$D$9),'Braços de IP'!$E$9,IF(AND(AJ207&gt;='Braços de IP'!$B$10,AJ207&lt;='Braços de IP'!$D$10),'Braços de IP'!$E$10,IF(AND(AJ207&gt;='Braços de IP'!$B$11,AJ207&lt;='Braços de IP'!$D$11),'Braços de IP'!$E$11,IF(AND(AJ207&gt;='Braços de IP'!$B$12,AJ207&lt;='Braços de IP'!$D$12),'Braços de IP'!$E$12,IF(AND(AJ207&gt;='Braços de IP'!$B$13,AJ207&lt;='Braços de IP'!$D$13),'Braços de IP'!$E$13,IF(AND(AJ207&gt;='Braços de IP'!$B$14,AJ207&lt;='Braços de IP'!$D$14),'Braços de IP'!$E$14,"ERRO")))))))</f>
        <v>Curto I</v>
      </c>
      <c r="CX207" s="42"/>
      <c r="CY207" s="56" t="str">
        <f>IF($CX207="","",VLOOKUP($CX207,'Braços de IP'!$E$9:$I$15,2,0))</f>
        <v/>
      </c>
      <c r="CZ207" s="43" t="str">
        <f>IF($CX207="","",VLOOKUP($CX207,'Braços de IP'!$E$9:$I$15,5,0))</f>
        <v/>
      </c>
      <c r="DA207" s="56"/>
      <c r="DB207" s="56"/>
      <c r="DC207" s="56"/>
      <c r="DD207" s="56"/>
      <c r="DE207" s="56"/>
      <c r="DF207" s="56"/>
      <c r="DG207" s="44" t="e">
        <f t="shared" si="146"/>
        <v>#N/A</v>
      </c>
      <c r="DH207" s="45">
        <f t="shared" si="147"/>
        <v>60</v>
      </c>
      <c r="DI207" s="44" t="e">
        <f t="shared" si="148"/>
        <v>#N/A</v>
      </c>
      <c r="DJ207" s="46" t="e">
        <f t="shared" si="149"/>
        <v>#N/A</v>
      </c>
      <c r="DK207" s="47" t="s">
        <v>147</v>
      </c>
      <c r="DL207" s="48"/>
      <c r="DM207" s="49"/>
      <c r="DN207" s="23" t="s">
        <v>148</v>
      </c>
      <c r="DO207" s="23"/>
      <c r="DQ207" s="50" t="e">
        <f t="shared" si="150"/>
        <v>#VALUE!</v>
      </c>
    </row>
    <row r="208" spans="1:127" ht="15.75" hidden="1" customHeight="1" x14ac:dyDescent="0.3">
      <c r="B208" s="5"/>
      <c r="C208" s="5"/>
      <c r="D208" s="5"/>
      <c r="E208" s="22" t="s">
        <v>301</v>
      </c>
      <c r="F208" s="22" t="s">
        <v>150</v>
      </c>
      <c r="G208" s="23" t="s">
        <v>302</v>
      </c>
      <c r="H208" s="23">
        <v>-23.349187749999999</v>
      </c>
      <c r="I208" s="23">
        <v>-46.932643130000002</v>
      </c>
      <c r="J208" s="24" t="s">
        <v>160</v>
      </c>
      <c r="K208" s="25"/>
      <c r="L208" s="24" t="s">
        <v>152</v>
      </c>
      <c r="M208" s="24" t="s">
        <v>141</v>
      </c>
      <c r="N208" s="26">
        <v>60</v>
      </c>
      <c r="O208" s="27" t="s">
        <v>142</v>
      </c>
      <c r="P208" s="27" t="s">
        <v>143</v>
      </c>
      <c r="Q208" s="26">
        <f t="shared" si="127"/>
        <v>120</v>
      </c>
      <c r="R208" s="27">
        <v>1</v>
      </c>
      <c r="S208" s="28" t="s">
        <v>153</v>
      </c>
      <c r="T208" s="28">
        <v>5.5</v>
      </c>
      <c r="U208" s="29"/>
      <c r="V208" s="29"/>
      <c r="W208" s="29"/>
      <c r="X208" s="28" t="s">
        <v>153</v>
      </c>
      <c r="Y208" s="26"/>
      <c r="Z208" s="27"/>
      <c r="AA208" s="27"/>
      <c r="AB208" s="27"/>
      <c r="AC208" s="27"/>
      <c r="AD208" s="27" t="s">
        <v>144</v>
      </c>
      <c r="AE208" s="27" t="s">
        <v>145</v>
      </c>
      <c r="AF208" s="27">
        <v>19.5</v>
      </c>
      <c r="AG208" s="27">
        <v>7</v>
      </c>
      <c r="AH208" s="27">
        <v>1</v>
      </c>
      <c r="AI208" s="27">
        <v>1.1499999999999999</v>
      </c>
      <c r="AJ208" s="27">
        <v>1.2</v>
      </c>
      <c r="AK208" s="27">
        <f t="shared" si="128"/>
        <v>5.0000000000000044E-2</v>
      </c>
      <c r="AL208" s="27" t="s">
        <v>143</v>
      </c>
      <c r="AM208" s="27" t="s">
        <v>143</v>
      </c>
      <c r="AN208" s="27"/>
      <c r="AO208" s="27">
        <f t="shared" si="129"/>
        <v>2</v>
      </c>
      <c r="AP208" s="27"/>
      <c r="AQ208" s="27"/>
      <c r="AR208" s="27"/>
      <c r="AS208" s="27"/>
      <c r="AT208" s="27"/>
      <c r="AU208" s="27"/>
      <c r="AV208" s="27">
        <f t="shared" si="130"/>
        <v>0</v>
      </c>
      <c r="AW208" s="27"/>
      <c r="AX208" s="28">
        <f>VLOOKUP(J208,ABNT5101!$I$3:$J$9,2)</f>
        <v>10</v>
      </c>
      <c r="AY208" s="28">
        <f>VLOOKUP(J208,ABNT5101!$I$3:$M$9,5)</f>
        <v>0.18</v>
      </c>
      <c r="AZ208" s="28" t="str">
        <f>_xlfn.XLOOKUP(J208,ABNT5101!I:I,ABNT5101!L:L)</f>
        <v>-</v>
      </c>
      <c r="BA208" s="28">
        <f>_xlfn.XLOOKUP(J208,ABNT5101!$I:$I,ABNT5101!M:M)</f>
        <v>0.18</v>
      </c>
      <c r="BB208" s="28" t="str">
        <f>_xlfn.XLOOKUP(J208,ABNT5101!$I:$I,ABNT5101!N:N)</f>
        <v>-</v>
      </c>
      <c r="BC208" s="28">
        <f>_xlfn.XLOOKUP(J208,ABNT5101!$I:$I,ABNT5101!O:O)</f>
        <v>16</v>
      </c>
      <c r="BD208" s="31" t="str">
        <f t="shared" si="131"/>
        <v>NÃO ATENDE</v>
      </c>
      <c r="BE208" s="32">
        <f t="shared" si="122"/>
        <v>-1</v>
      </c>
      <c r="BF208" s="32">
        <f t="shared" si="123"/>
        <v>-1</v>
      </c>
      <c r="BG208" s="32" t="str">
        <f t="shared" si="132"/>
        <v>-</v>
      </c>
      <c r="BH208" s="34"/>
      <c r="BI208" s="34"/>
      <c r="BJ208" s="34"/>
      <c r="BK208" s="34"/>
      <c r="BL208" s="35"/>
      <c r="BM208" s="34"/>
      <c r="BN208" s="31" t="str">
        <f t="shared" si="133"/>
        <v>NÃO ATENDE</v>
      </c>
      <c r="BO208" s="31" t="str">
        <f t="shared" si="124"/>
        <v>NÃO ATENDE</v>
      </c>
      <c r="BP208" s="31" t="str">
        <f t="shared" si="125"/>
        <v>NÃO ATENDE</v>
      </c>
      <c r="BQ208" s="31" t="str">
        <f t="shared" si="134"/>
        <v>ATENDE</v>
      </c>
      <c r="BR208" s="36" t="str">
        <f t="shared" si="135"/>
        <v>C4</v>
      </c>
      <c r="BS208" s="36" t="str">
        <f t="shared" si="136"/>
        <v>Sem Passeio</v>
      </c>
      <c r="BT208" s="37" t="e">
        <f t="shared" si="137"/>
        <v>#N/A</v>
      </c>
      <c r="BU208" s="34"/>
      <c r="BV208" s="34"/>
      <c r="BW208" s="36" t="e">
        <f>IF(BS208="-","-",_xlfn.XLOOKUP(BS208,ABNT5101!$B$4:$B$9,ABNT5101!$C$4:$C$9))</f>
        <v>#N/A</v>
      </c>
      <c r="BX208" s="36" t="e">
        <f>IF(BS208="-","-",_xlfn.XLOOKUP(BS208,ABNT5101!$B$4:$B$9,ABNT5101!$D$4:$D$9))</f>
        <v>#N/A</v>
      </c>
      <c r="BY208" s="31" t="e">
        <f t="shared" si="138"/>
        <v>#N/A</v>
      </c>
      <c r="BZ208" s="31" t="e">
        <f t="shared" si="139"/>
        <v>#N/A</v>
      </c>
      <c r="CA208" s="31" t="e">
        <f t="shared" si="140"/>
        <v>#N/A</v>
      </c>
      <c r="CB208" s="36" t="str">
        <f t="shared" si="126"/>
        <v>Sem Passeio</v>
      </c>
      <c r="CC208" s="37" t="e">
        <f t="shared" si="141"/>
        <v>#N/A</v>
      </c>
      <c r="CD208" s="38"/>
      <c r="CE208" s="38"/>
      <c r="CF208" s="31" t="e">
        <f>IF(CB208="-","-",_xlfn.XLOOKUP(CB208,ABNT5101!$B$4:$B$9,ABNT5101!$C$4:$C$9))</f>
        <v>#N/A</v>
      </c>
      <c r="CG208" s="36" t="e">
        <f>IF(CB208="-","-",_xlfn.XLOOKUP(CB208,ABNT5101!$B$4:$B$9,ABNT5101!$D$4:$D$9))</f>
        <v>#N/A</v>
      </c>
      <c r="CH208" s="31" t="e">
        <f t="shared" si="142"/>
        <v>#N/A</v>
      </c>
      <c r="CI208" s="31" t="e">
        <f t="shared" si="143"/>
        <v>#N/A</v>
      </c>
      <c r="CJ208" s="31" t="e">
        <f t="shared" si="144"/>
        <v>#N/A</v>
      </c>
      <c r="CK208" s="56" t="e">
        <f>_xlfn.XLOOKUP(CL208,'Banco de dados'!$B:$B,'Banco de dados'!$D:$D)</f>
        <v>#N/A</v>
      </c>
      <c r="CL208" s="42"/>
      <c r="CM208" s="56" t="e">
        <f>_xlfn.XLOOKUP(CL208,'Banco de dados'!$B:$B,'Banco de dados'!$E:$E)</f>
        <v>#N/A</v>
      </c>
      <c r="CN208" s="56"/>
      <c r="CO208" s="56" t="e">
        <f>IF(CN208="-","-",_xlfn.XLOOKUP(CN208,'Banco de dados'!$B:$B,'Banco de dados'!$E:$E))</f>
        <v>#N/A</v>
      </c>
      <c r="CP208" s="41">
        <f t="shared" si="145"/>
        <v>1</v>
      </c>
      <c r="CQ208" s="56" t="e">
        <f>_xlfn.XLOOKUP(CL208,'Banco de dados'!$B:$B,'Banco de dados'!$H:$H)</f>
        <v>#N/A</v>
      </c>
      <c r="CR208" s="56" t="e">
        <f t="array" aca="1" ref="CR208" ca="1">_xludf.xlookup(CN208,'Banco de dados'!$B:$B,'Banco de dados'!$H:$H)</f>
        <v>#NAME?</v>
      </c>
      <c r="CS208" s="58" t="e">
        <f t="array" aca="1" ref="CS208" ca="1">_xludf.xlookup(CL208,'Banco de dados'!$B:$B,'Banco de dados'!$F:$F)</f>
        <v>#NAME?</v>
      </c>
      <c r="CT208" s="56" t="e">
        <f t="array" aca="1" ref="CT208" ca="1">_xludf.xlookup(CN208,'Banco de dados'!$B:$B,'Banco de dados'!$F:$F)</f>
        <v>#NAME?</v>
      </c>
      <c r="CU208" s="42"/>
      <c r="CV208" s="42"/>
      <c r="CW208" s="56" t="str">
        <f>IF(AJ208=0.5,"Suporte",IF(AND(AJ208&gt;='Braços de IP'!$B$9,AJ208&lt;='Braços de IP'!$D$9),'Braços de IP'!$E$9,IF(AND(AJ208&gt;='Braços de IP'!$B$10,AJ208&lt;='Braços de IP'!$D$10),'Braços de IP'!$E$10,IF(AND(AJ208&gt;='Braços de IP'!$B$11,AJ208&lt;='Braços de IP'!$D$11),'Braços de IP'!$E$11,IF(AND(AJ208&gt;='Braços de IP'!$B$12,AJ208&lt;='Braços de IP'!$D$12),'Braços de IP'!$E$12,IF(AND(AJ208&gt;='Braços de IP'!$B$13,AJ208&lt;='Braços de IP'!$D$13),'Braços de IP'!$E$13,IF(AND(AJ208&gt;='Braços de IP'!$B$14,AJ208&lt;='Braços de IP'!$D$14),'Braços de IP'!$E$14,"ERRO")))))))</f>
        <v>Curto I</v>
      </c>
      <c r="CX208" s="42"/>
      <c r="CY208" s="56" t="str">
        <f>IF($CX208="","",VLOOKUP($CX208,'Braços de IP'!$E$9:$I$15,2,0))</f>
        <v/>
      </c>
      <c r="CZ208" s="43" t="str">
        <f>IF($CX208="","",VLOOKUP($CX208,'Braços de IP'!$E$9:$I$15,5,0))</f>
        <v/>
      </c>
      <c r="DA208" s="56"/>
      <c r="DB208" s="56"/>
      <c r="DC208" s="56"/>
      <c r="DD208" s="56"/>
      <c r="DE208" s="56"/>
      <c r="DF208" s="56"/>
      <c r="DG208" s="44" t="e">
        <f t="shared" si="146"/>
        <v>#N/A</v>
      </c>
      <c r="DH208" s="45">
        <f t="shared" si="147"/>
        <v>60</v>
      </c>
      <c r="DI208" s="44" t="e">
        <f t="shared" si="148"/>
        <v>#N/A</v>
      </c>
      <c r="DJ208" s="46" t="e">
        <f t="shared" si="149"/>
        <v>#N/A</v>
      </c>
      <c r="DK208" s="47" t="s">
        <v>147</v>
      </c>
      <c r="DL208" s="48"/>
      <c r="DM208" s="49"/>
      <c r="DN208" s="23" t="s">
        <v>148</v>
      </c>
      <c r="DO208" s="23"/>
      <c r="DQ208" s="50" t="e">
        <f t="shared" si="150"/>
        <v>#VALUE!</v>
      </c>
    </row>
    <row r="209" spans="2:127" ht="15.75" hidden="1" customHeight="1" x14ac:dyDescent="0.3">
      <c r="B209" s="5"/>
      <c r="C209" s="5"/>
      <c r="D209" s="5"/>
      <c r="E209" s="22" t="s">
        <v>303</v>
      </c>
      <c r="F209" s="22" t="s">
        <v>137</v>
      </c>
      <c r="G209" s="23" t="s">
        <v>159</v>
      </c>
      <c r="H209" s="23">
        <v>-23.347598999999999</v>
      </c>
      <c r="I209" s="23">
        <v>-46.826157000000002</v>
      </c>
      <c r="J209" s="24" t="s">
        <v>139</v>
      </c>
      <c r="K209" s="25"/>
      <c r="L209" s="24" t="s">
        <v>140</v>
      </c>
      <c r="M209" s="24" t="s">
        <v>141</v>
      </c>
      <c r="N209" s="26">
        <v>120</v>
      </c>
      <c r="O209" s="27" t="s">
        <v>142</v>
      </c>
      <c r="P209" s="27" t="s">
        <v>143</v>
      </c>
      <c r="Q209" s="26">
        <f t="shared" si="127"/>
        <v>240</v>
      </c>
      <c r="R209" s="27">
        <v>1</v>
      </c>
      <c r="S209" s="28">
        <v>2</v>
      </c>
      <c r="T209" s="28">
        <v>7</v>
      </c>
      <c r="U209" s="29"/>
      <c r="V209" s="29"/>
      <c r="W209" s="29"/>
      <c r="X209" s="28">
        <v>1.5</v>
      </c>
      <c r="Y209" s="26"/>
      <c r="Z209" s="27"/>
      <c r="AA209" s="27"/>
      <c r="AB209" s="27"/>
      <c r="AC209" s="27"/>
      <c r="AD209" s="27" t="s">
        <v>144</v>
      </c>
      <c r="AE209" s="27" t="s">
        <v>145</v>
      </c>
      <c r="AF209" s="27">
        <v>34</v>
      </c>
      <c r="AG209" s="27">
        <v>5.2</v>
      </c>
      <c r="AH209" s="27">
        <v>1</v>
      </c>
      <c r="AI209" s="27">
        <v>2</v>
      </c>
      <c r="AJ209" s="27">
        <v>2.2999999999999998</v>
      </c>
      <c r="AK209" s="27">
        <f t="shared" si="128"/>
        <v>0.29999999999999982</v>
      </c>
      <c r="AL209" s="27" t="s">
        <v>143</v>
      </c>
      <c r="AM209" s="27" t="s">
        <v>143</v>
      </c>
      <c r="AN209" s="27"/>
      <c r="AO209" s="27">
        <f t="shared" si="129"/>
        <v>2</v>
      </c>
      <c r="AP209" s="27"/>
      <c r="AQ209" s="27"/>
      <c r="AR209" s="27"/>
      <c r="AS209" s="27"/>
      <c r="AT209" s="27"/>
      <c r="AU209" s="27"/>
      <c r="AV209" s="27">
        <f t="shared" si="130"/>
        <v>0</v>
      </c>
      <c r="AW209" s="27"/>
      <c r="AX209" s="28">
        <f>VLOOKUP(J209,ABNT5101!$I$3:$J$9,2)</f>
        <v>7.5</v>
      </c>
      <c r="AY209" s="28">
        <f>VLOOKUP(J209,ABNT5101!$I$3:$M$9,5)</f>
        <v>0.18</v>
      </c>
      <c r="AZ209" s="28" t="str">
        <f>_xlfn.XLOOKUP(J209,ABNT5101!I:I,ABNT5101!L:L)</f>
        <v>-</v>
      </c>
      <c r="BA209" s="28">
        <f>_xlfn.XLOOKUP(J209,ABNT5101!$I:$I,ABNT5101!M:M)</f>
        <v>0.18</v>
      </c>
      <c r="BB209" s="28" t="str">
        <f>_xlfn.XLOOKUP(J209,ABNT5101!$I:$I,ABNT5101!N:N)</f>
        <v>-</v>
      </c>
      <c r="BC209" s="28">
        <f>_xlfn.XLOOKUP(J209,ABNT5101!$I:$I,ABNT5101!O:O)</f>
        <v>16</v>
      </c>
      <c r="BD209" s="31" t="str">
        <f t="shared" si="131"/>
        <v>NÃO ATENDE</v>
      </c>
      <c r="BE209" s="32">
        <f t="shared" si="122"/>
        <v>-1</v>
      </c>
      <c r="BF209" s="32">
        <f t="shared" si="123"/>
        <v>-1</v>
      </c>
      <c r="BG209" s="32" t="str">
        <f t="shared" si="132"/>
        <v>-</v>
      </c>
      <c r="BH209" s="34"/>
      <c r="BI209" s="34"/>
      <c r="BJ209" s="34"/>
      <c r="BK209" s="34"/>
      <c r="BL209" s="35"/>
      <c r="BM209" s="34"/>
      <c r="BN209" s="31" t="str">
        <f t="shared" si="133"/>
        <v>NÃO ATENDE</v>
      </c>
      <c r="BO209" s="31" t="str">
        <f t="shared" si="124"/>
        <v>NÃO ATENDE</v>
      </c>
      <c r="BP209" s="31" t="str">
        <f t="shared" si="125"/>
        <v>NÃO ATENDE</v>
      </c>
      <c r="BQ209" s="31" t="str">
        <f t="shared" si="134"/>
        <v>ATENDE</v>
      </c>
      <c r="BR209" s="36" t="str">
        <f t="shared" si="135"/>
        <v>C5</v>
      </c>
      <c r="BS209" s="36" t="str">
        <f t="shared" si="136"/>
        <v>P6</v>
      </c>
      <c r="BT209" s="37">
        <f t="shared" si="137"/>
        <v>-1</v>
      </c>
      <c r="BU209" s="34"/>
      <c r="BV209" s="34"/>
      <c r="BW209" s="36">
        <f>IF(BS209="-","-",_xlfn.XLOOKUP(BS209,ABNT5101!$B$4:$B$9,ABNT5101!$C$4:$C$9))</f>
        <v>3</v>
      </c>
      <c r="BX209" s="36">
        <f>IF(BS209="-","-",_xlfn.XLOOKUP(BS209,ABNT5101!$B$4:$B$9,ABNT5101!$D$4:$D$9))</f>
        <v>0.6</v>
      </c>
      <c r="BY209" s="31" t="str">
        <f t="shared" si="138"/>
        <v>NÃO ATENDE</v>
      </c>
      <c r="BZ209" s="31" t="str">
        <f t="shared" si="139"/>
        <v>NÃO ATENDE</v>
      </c>
      <c r="CA209" s="31" t="str">
        <f t="shared" si="140"/>
        <v>NÃO ATENDE</v>
      </c>
      <c r="CB209" s="36" t="str">
        <f t="shared" si="126"/>
        <v>P6</v>
      </c>
      <c r="CC209" s="37">
        <f t="shared" si="141"/>
        <v>-1</v>
      </c>
      <c r="CD209" s="38"/>
      <c r="CE209" s="38"/>
      <c r="CF209" s="31">
        <f>IF(CB209="-","-",_xlfn.XLOOKUP(CB209,ABNT5101!$B$4:$B$9,ABNT5101!$C$4:$C$9))</f>
        <v>3</v>
      </c>
      <c r="CG209" s="36">
        <f>IF(CB209="-","-",_xlfn.XLOOKUP(CB209,ABNT5101!$B$4:$B$9,ABNT5101!$D$4:$D$9))</f>
        <v>0.6</v>
      </c>
      <c r="CH209" s="31" t="str">
        <f t="shared" si="142"/>
        <v>NÃO ATENDE</v>
      </c>
      <c r="CI209" s="31" t="str">
        <f t="shared" si="143"/>
        <v>NÃO ATENDE</v>
      </c>
      <c r="CJ209" s="31" t="str">
        <f t="shared" si="144"/>
        <v>NÃO ATENDE</v>
      </c>
      <c r="CK209" s="56" t="e">
        <f>_xlfn.XLOOKUP(CL209,'Banco de dados'!$B:$B,'Banco de dados'!$D:$D)</f>
        <v>#N/A</v>
      </c>
      <c r="CL209" s="42"/>
      <c r="CM209" s="56" t="e">
        <f>_xlfn.XLOOKUP(CL209,'Banco de dados'!$B:$B,'Banco de dados'!$E:$E)</f>
        <v>#N/A</v>
      </c>
      <c r="CN209" s="56"/>
      <c r="CO209" s="56" t="e">
        <f>IF(CN209="-","-",_xlfn.XLOOKUP(CN209,'Banco de dados'!$B:$B,'Banco de dados'!$E:$E))</f>
        <v>#N/A</v>
      </c>
      <c r="CP209" s="41">
        <f t="shared" si="145"/>
        <v>1</v>
      </c>
      <c r="CQ209" s="56" t="e">
        <f>_xlfn.XLOOKUP(CL209,'Banco de dados'!$B:$B,'Banco de dados'!$H:$H)</f>
        <v>#N/A</v>
      </c>
      <c r="CR209" s="56" t="e">
        <f t="array" aca="1" ref="CR209" ca="1">_xludf.xlookup(CN209,'Banco de dados'!$B:$B,'Banco de dados'!$H:$H)</f>
        <v>#NAME?</v>
      </c>
      <c r="CS209" s="58" t="e">
        <f t="array" aca="1" ref="CS209" ca="1">_xludf.xlookup(CL209,'Banco de dados'!$B:$B,'Banco de dados'!$F:$F)</f>
        <v>#NAME?</v>
      </c>
      <c r="CT209" s="56" t="e">
        <f t="array" aca="1" ref="CT209" ca="1">_xludf.xlookup(CN209,'Banco de dados'!$B:$B,'Banco de dados'!$F:$F)</f>
        <v>#NAME?</v>
      </c>
      <c r="CU209" s="42"/>
      <c r="CV209" s="42"/>
      <c r="CW209" s="56" t="str">
        <f>IF(AJ209=0.5,"Suporte",IF(AND(AJ209&gt;='Braços de IP'!$B$9,AJ209&lt;='Braços de IP'!$D$9),'Braços de IP'!$E$9,IF(AND(AJ209&gt;='Braços de IP'!$B$10,AJ209&lt;='Braços de IP'!$D$10),'Braços de IP'!$E$10,IF(AND(AJ209&gt;='Braços de IP'!$B$11,AJ209&lt;='Braços de IP'!$D$11),'Braços de IP'!$E$11,IF(AND(AJ209&gt;='Braços de IP'!$B$12,AJ209&lt;='Braços de IP'!$D$12),'Braços de IP'!$E$12,IF(AND(AJ209&gt;='Braços de IP'!$B$13,AJ209&lt;='Braços de IP'!$D$13),'Braços de IP'!$E$13,IF(AND(AJ209&gt;='Braços de IP'!$B$14,AJ209&lt;='Braços de IP'!$D$14),'Braços de IP'!$E$14,"ERRO")))))))</f>
        <v>Médio II</v>
      </c>
      <c r="CX209" s="42"/>
      <c r="CY209" s="56" t="str">
        <f>IF($CX209="","",VLOOKUP($CX209,'Braços de IP'!$E$9:$I$15,2,0))</f>
        <v/>
      </c>
      <c r="CZ209" s="43" t="str">
        <f>IF($CX209="","",VLOOKUP($CX209,'Braços de IP'!$E$9:$I$15,5,0))</f>
        <v/>
      </c>
      <c r="DA209" s="56"/>
      <c r="DB209" s="56"/>
      <c r="DC209" s="56"/>
      <c r="DD209" s="56"/>
      <c r="DE209" s="56"/>
      <c r="DF209" s="56"/>
      <c r="DG209" s="44" t="e">
        <f t="shared" si="146"/>
        <v>#N/A</v>
      </c>
      <c r="DH209" s="45">
        <f t="shared" si="147"/>
        <v>120</v>
      </c>
      <c r="DI209" s="44" t="e">
        <f t="shared" si="148"/>
        <v>#N/A</v>
      </c>
      <c r="DJ209" s="46" t="e">
        <f t="shared" si="149"/>
        <v>#N/A</v>
      </c>
      <c r="DK209" s="47" t="s">
        <v>147</v>
      </c>
      <c r="DL209" s="48"/>
      <c r="DM209" s="49"/>
      <c r="DN209" s="23" t="s">
        <v>148</v>
      </c>
      <c r="DO209" s="23"/>
      <c r="DQ209" s="50" t="e">
        <f t="shared" si="150"/>
        <v>#VALUE!</v>
      </c>
    </row>
    <row r="210" spans="2:127" ht="15.75" hidden="1" customHeight="1" x14ac:dyDescent="0.3">
      <c r="B210" s="5"/>
      <c r="C210" s="5"/>
      <c r="D210" s="5"/>
      <c r="E210" s="22" t="s">
        <v>303</v>
      </c>
      <c r="F210" s="22" t="s">
        <v>137</v>
      </c>
      <c r="G210" s="23" t="s">
        <v>159</v>
      </c>
      <c r="H210" s="23">
        <v>-23.347598999999999</v>
      </c>
      <c r="I210" s="23">
        <v>-46.826157000000002</v>
      </c>
      <c r="J210" s="24" t="s">
        <v>139</v>
      </c>
      <c r="K210" s="25"/>
      <c r="L210" s="24" t="s">
        <v>140</v>
      </c>
      <c r="M210" s="24" t="s">
        <v>141</v>
      </c>
      <c r="N210" s="26">
        <v>120</v>
      </c>
      <c r="O210" s="27" t="s">
        <v>142</v>
      </c>
      <c r="P210" s="27" t="s">
        <v>143</v>
      </c>
      <c r="Q210" s="26">
        <f t="shared" si="127"/>
        <v>240</v>
      </c>
      <c r="R210" s="27">
        <v>1</v>
      </c>
      <c r="S210" s="28">
        <v>2</v>
      </c>
      <c r="T210" s="28">
        <v>7</v>
      </c>
      <c r="U210" s="29"/>
      <c r="V210" s="29"/>
      <c r="W210" s="29"/>
      <c r="X210" s="28">
        <v>1.5</v>
      </c>
      <c r="Y210" s="26"/>
      <c r="Z210" s="27"/>
      <c r="AA210" s="27"/>
      <c r="AB210" s="27"/>
      <c r="AC210" s="27"/>
      <c r="AD210" s="27" t="s">
        <v>144</v>
      </c>
      <c r="AE210" s="27" t="s">
        <v>145</v>
      </c>
      <c r="AF210" s="27">
        <v>34</v>
      </c>
      <c r="AG210" s="27">
        <v>5.2</v>
      </c>
      <c r="AH210" s="27">
        <v>1</v>
      </c>
      <c r="AI210" s="27">
        <v>2</v>
      </c>
      <c r="AJ210" s="27">
        <v>2.2999999999999998</v>
      </c>
      <c r="AK210" s="27">
        <f t="shared" si="128"/>
        <v>0.29999999999999982</v>
      </c>
      <c r="AL210" s="27" t="s">
        <v>143</v>
      </c>
      <c r="AM210" s="27" t="s">
        <v>143</v>
      </c>
      <c r="AN210" s="27"/>
      <c r="AO210" s="27">
        <f t="shared" si="129"/>
        <v>2</v>
      </c>
      <c r="AP210" s="27"/>
      <c r="AQ210" s="27"/>
      <c r="AR210" s="27"/>
      <c r="AS210" s="27"/>
      <c r="AT210" s="27"/>
      <c r="AU210" s="27"/>
      <c r="AV210" s="27">
        <f t="shared" si="130"/>
        <v>0</v>
      </c>
      <c r="AW210" s="27"/>
      <c r="AX210" s="28">
        <f>VLOOKUP(J210,ABNT5101!$I$3:$J$9,2)</f>
        <v>7.5</v>
      </c>
      <c r="AY210" s="28">
        <f>VLOOKUP(J210,ABNT5101!$I$3:$M$9,5)</f>
        <v>0.18</v>
      </c>
      <c r="AZ210" s="28" t="str">
        <f>_xlfn.XLOOKUP(J210,ABNT5101!I:I,ABNT5101!L:L)</f>
        <v>-</v>
      </c>
      <c r="BA210" s="28">
        <f>_xlfn.XLOOKUP(J210,ABNT5101!$I:$I,ABNT5101!M:M)</f>
        <v>0.18</v>
      </c>
      <c r="BB210" s="28" t="str">
        <f>_xlfn.XLOOKUP(J210,ABNT5101!$I:$I,ABNT5101!N:N)</f>
        <v>-</v>
      </c>
      <c r="BC210" s="28">
        <f>_xlfn.XLOOKUP(J210,ABNT5101!$I:$I,ABNT5101!O:O)</f>
        <v>16</v>
      </c>
      <c r="BD210" s="31" t="str">
        <f t="shared" si="131"/>
        <v>NÃO ATENDE</v>
      </c>
      <c r="BE210" s="32">
        <f t="shared" si="122"/>
        <v>-1</v>
      </c>
      <c r="BF210" s="32">
        <f t="shared" si="123"/>
        <v>-1</v>
      </c>
      <c r="BG210" s="32" t="str">
        <f t="shared" si="132"/>
        <v>-</v>
      </c>
      <c r="BH210" s="34"/>
      <c r="BI210" s="34"/>
      <c r="BJ210" s="34"/>
      <c r="BK210" s="34"/>
      <c r="BL210" s="35"/>
      <c r="BM210" s="34"/>
      <c r="BN210" s="31" t="str">
        <f t="shared" si="133"/>
        <v>NÃO ATENDE</v>
      </c>
      <c r="BO210" s="31" t="str">
        <f t="shared" si="124"/>
        <v>NÃO ATENDE</v>
      </c>
      <c r="BP210" s="31" t="str">
        <f t="shared" si="125"/>
        <v>NÃO ATENDE</v>
      </c>
      <c r="BQ210" s="31" t="str">
        <f t="shared" si="134"/>
        <v>ATENDE</v>
      </c>
      <c r="BR210" s="36" t="str">
        <f t="shared" si="135"/>
        <v>C5</v>
      </c>
      <c r="BS210" s="36" t="str">
        <f t="shared" si="136"/>
        <v>P6</v>
      </c>
      <c r="BT210" s="37">
        <f t="shared" si="137"/>
        <v>-1</v>
      </c>
      <c r="BU210" s="34"/>
      <c r="BV210" s="34"/>
      <c r="BW210" s="36">
        <f>IF(BS210="-","-",_xlfn.XLOOKUP(BS210,ABNT5101!$B$4:$B$9,ABNT5101!$C$4:$C$9))</f>
        <v>3</v>
      </c>
      <c r="BX210" s="36">
        <f>IF(BS210="-","-",_xlfn.XLOOKUP(BS210,ABNT5101!$B$4:$B$9,ABNT5101!$D$4:$D$9))</f>
        <v>0.6</v>
      </c>
      <c r="BY210" s="31" t="str">
        <f t="shared" si="138"/>
        <v>NÃO ATENDE</v>
      </c>
      <c r="BZ210" s="31" t="str">
        <f t="shared" si="139"/>
        <v>NÃO ATENDE</v>
      </c>
      <c r="CA210" s="31" t="str">
        <f t="shared" si="140"/>
        <v>NÃO ATENDE</v>
      </c>
      <c r="CB210" s="36" t="str">
        <f t="shared" si="126"/>
        <v>P6</v>
      </c>
      <c r="CC210" s="37">
        <f t="shared" si="141"/>
        <v>-1</v>
      </c>
      <c r="CD210" s="38"/>
      <c r="CE210" s="38"/>
      <c r="CF210" s="31">
        <f>IF(CB210="-","-",_xlfn.XLOOKUP(CB210,ABNT5101!$B$4:$B$9,ABNT5101!$C$4:$C$9))</f>
        <v>3</v>
      </c>
      <c r="CG210" s="36">
        <f>IF(CB210="-","-",_xlfn.XLOOKUP(CB210,ABNT5101!$B$4:$B$9,ABNT5101!$D$4:$D$9))</f>
        <v>0.6</v>
      </c>
      <c r="CH210" s="31" t="str">
        <f t="shared" si="142"/>
        <v>NÃO ATENDE</v>
      </c>
      <c r="CI210" s="31" t="str">
        <f t="shared" si="143"/>
        <v>NÃO ATENDE</v>
      </c>
      <c r="CJ210" s="31" t="str">
        <f t="shared" si="144"/>
        <v>NÃO ATENDE</v>
      </c>
      <c r="CK210" s="56" t="e">
        <f>_xlfn.XLOOKUP(CL210,'Banco de dados'!$B:$B,'Banco de dados'!$D:$D)</f>
        <v>#N/A</v>
      </c>
      <c r="CL210" s="42"/>
      <c r="CM210" s="56" t="e">
        <f>_xlfn.XLOOKUP(CL210,'Banco de dados'!$B:$B,'Banco de dados'!$E:$E)</f>
        <v>#N/A</v>
      </c>
      <c r="CN210" s="56"/>
      <c r="CO210" s="56" t="e">
        <f>IF(CN210="-","-",_xlfn.XLOOKUP(CN210,'Banco de dados'!$B:$B,'Banco de dados'!$E:$E))</f>
        <v>#N/A</v>
      </c>
      <c r="CP210" s="41">
        <f t="shared" si="145"/>
        <v>1</v>
      </c>
      <c r="CQ210" s="56" t="e">
        <f>_xlfn.XLOOKUP(CL210,'Banco de dados'!$B:$B,'Banco de dados'!$H:$H)</f>
        <v>#N/A</v>
      </c>
      <c r="CR210" s="56" t="e">
        <f t="array" aca="1" ref="CR210" ca="1">_xludf.xlookup(CN210,'Banco de dados'!$B:$B,'Banco de dados'!$H:$H)</f>
        <v>#NAME?</v>
      </c>
      <c r="CS210" s="58" t="e">
        <f t="array" aca="1" ref="CS210" ca="1">_xludf.xlookup(CL210,'Banco de dados'!$B:$B,'Banco de dados'!$F:$F)</f>
        <v>#NAME?</v>
      </c>
      <c r="CT210" s="56" t="e">
        <f t="array" aca="1" ref="CT210" ca="1">_xludf.xlookup(CN210,'Banco de dados'!$B:$B,'Banco de dados'!$F:$F)</f>
        <v>#NAME?</v>
      </c>
      <c r="CU210" s="42"/>
      <c r="CV210" s="42"/>
      <c r="CW210" s="56" t="str">
        <f>IF(AJ210=0.5,"Suporte",IF(AND(AJ210&gt;='Braços de IP'!$B$9,AJ210&lt;='Braços de IP'!$D$9),'Braços de IP'!$E$9,IF(AND(AJ210&gt;='Braços de IP'!$B$10,AJ210&lt;='Braços de IP'!$D$10),'Braços de IP'!$E$10,IF(AND(AJ210&gt;='Braços de IP'!$B$11,AJ210&lt;='Braços de IP'!$D$11),'Braços de IP'!$E$11,IF(AND(AJ210&gt;='Braços de IP'!$B$12,AJ210&lt;='Braços de IP'!$D$12),'Braços de IP'!$E$12,IF(AND(AJ210&gt;='Braços de IP'!$B$13,AJ210&lt;='Braços de IP'!$D$13),'Braços de IP'!$E$13,IF(AND(AJ210&gt;='Braços de IP'!$B$14,AJ210&lt;='Braços de IP'!$D$14),'Braços de IP'!$E$14,"ERRO")))))))</f>
        <v>Médio II</v>
      </c>
      <c r="CX210" s="42"/>
      <c r="CY210" s="56" t="str">
        <f>IF($CX210="","",VLOOKUP($CX210,'Braços de IP'!$E$9:$I$15,2,0))</f>
        <v/>
      </c>
      <c r="CZ210" s="43" t="str">
        <f>IF($CX210="","",VLOOKUP($CX210,'Braços de IP'!$E$9:$I$15,5,0))</f>
        <v/>
      </c>
      <c r="DA210" s="56"/>
      <c r="DB210" s="56"/>
      <c r="DC210" s="56"/>
      <c r="DD210" s="56"/>
      <c r="DE210" s="56"/>
      <c r="DF210" s="56"/>
      <c r="DG210" s="44" t="e">
        <f t="shared" si="146"/>
        <v>#N/A</v>
      </c>
      <c r="DH210" s="45">
        <f t="shared" si="147"/>
        <v>120</v>
      </c>
      <c r="DI210" s="44" t="e">
        <f t="shared" si="148"/>
        <v>#N/A</v>
      </c>
      <c r="DJ210" s="46" t="e">
        <f t="shared" si="149"/>
        <v>#N/A</v>
      </c>
      <c r="DK210" s="47" t="s">
        <v>147</v>
      </c>
      <c r="DL210" s="48"/>
      <c r="DM210" s="49"/>
      <c r="DN210" s="23" t="s">
        <v>148</v>
      </c>
      <c r="DO210" s="23"/>
      <c r="DQ210" s="50" t="e">
        <f t="shared" si="150"/>
        <v>#VALUE!</v>
      </c>
    </row>
    <row r="211" spans="2:127" ht="15.75" hidden="1" customHeight="1" x14ac:dyDescent="0.3">
      <c r="B211" s="5"/>
      <c r="C211" s="5"/>
      <c r="D211" s="5"/>
      <c r="E211" s="22" t="s">
        <v>303</v>
      </c>
      <c r="F211" s="22" t="s">
        <v>137</v>
      </c>
      <c r="G211" s="23" t="s">
        <v>159</v>
      </c>
      <c r="H211" s="23">
        <v>-23.347598999999999</v>
      </c>
      <c r="I211" s="23">
        <v>-46.826157000000002</v>
      </c>
      <c r="J211" s="24" t="s">
        <v>139</v>
      </c>
      <c r="K211" s="25"/>
      <c r="L211" s="24" t="s">
        <v>140</v>
      </c>
      <c r="M211" s="24" t="s">
        <v>141</v>
      </c>
      <c r="N211" s="26">
        <v>120</v>
      </c>
      <c r="O211" s="27" t="s">
        <v>142</v>
      </c>
      <c r="P211" s="27" t="s">
        <v>143</v>
      </c>
      <c r="Q211" s="26">
        <f t="shared" si="127"/>
        <v>240</v>
      </c>
      <c r="R211" s="27">
        <v>1</v>
      </c>
      <c r="S211" s="28">
        <v>2</v>
      </c>
      <c r="T211" s="28">
        <v>7</v>
      </c>
      <c r="U211" s="29"/>
      <c r="V211" s="29"/>
      <c r="W211" s="29"/>
      <c r="X211" s="28">
        <v>1.5</v>
      </c>
      <c r="Y211" s="26"/>
      <c r="Z211" s="27"/>
      <c r="AA211" s="27"/>
      <c r="AB211" s="27"/>
      <c r="AC211" s="27"/>
      <c r="AD211" s="27" t="s">
        <v>144</v>
      </c>
      <c r="AE211" s="27" t="s">
        <v>145</v>
      </c>
      <c r="AF211" s="27">
        <v>34</v>
      </c>
      <c r="AG211" s="27">
        <v>5.2</v>
      </c>
      <c r="AH211" s="27">
        <v>1</v>
      </c>
      <c r="AI211" s="27">
        <v>2</v>
      </c>
      <c r="AJ211" s="27">
        <v>2.2999999999999998</v>
      </c>
      <c r="AK211" s="27">
        <f t="shared" si="128"/>
        <v>0.29999999999999982</v>
      </c>
      <c r="AL211" s="27" t="s">
        <v>143</v>
      </c>
      <c r="AM211" s="27" t="s">
        <v>143</v>
      </c>
      <c r="AN211" s="27"/>
      <c r="AO211" s="27">
        <f t="shared" si="129"/>
        <v>2</v>
      </c>
      <c r="AP211" s="27"/>
      <c r="AQ211" s="27"/>
      <c r="AR211" s="27"/>
      <c r="AS211" s="27"/>
      <c r="AT211" s="27"/>
      <c r="AU211" s="27"/>
      <c r="AV211" s="27">
        <f t="shared" si="130"/>
        <v>0</v>
      </c>
      <c r="AW211" s="27"/>
      <c r="AX211" s="28">
        <f>VLOOKUP(J211,ABNT5101!$I$3:$J$9,2)</f>
        <v>7.5</v>
      </c>
      <c r="AY211" s="28">
        <f>VLOOKUP(J211,ABNT5101!$I$3:$M$9,5)</f>
        <v>0.18</v>
      </c>
      <c r="AZ211" s="28" t="str">
        <f>_xlfn.XLOOKUP(J211,ABNT5101!I:I,ABNT5101!L:L)</f>
        <v>-</v>
      </c>
      <c r="BA211" s="28">
        <f>_xlfn.XLOOKUP(J211,ABNT5101!$I:$I,ABNT5101!M:M)</f>
        <v>0.18</v>
      </c>
      <c r="BB211" s="28" t="str">
        <f>_xlfn.XLOOKUP(J211,ABNT5101!$I:$I,ABNT5101!N:N)</f>
        <v>-</v>
      </c>
      <c r="BC211" s="28">
        <f>_xlfn.XLOOKUP(J211,ABNT5101!$I:$I,ABNT5101!O:O)</f>
        <v>16</v>
      </c>
      <c r="BD211" s="31" t="str">
        <f t="shared" si="131"/>
        <v>NÃO ATENDE</v>
      </c>
      <c r="BE211" s="32">
        <f t="shared" si="122"/>
        <v>-1</v>
      </c>
      <c r="BF211" s="32">
        <f t="shared" si="123"/>
        <v>-1</v>
      </c>
      <c r="BG211" s="32" t="str">
        <f t="shared" si="132"/>
        <v>-</v>
      </c>
      <c r="BH211" s="34"/>
      <c r="BI211" s="34"/>
      <c r="BJ211" s="34"/>
      <c r="BK211" s="34"/>
      <c r="BL211" s="35"/>
      <c r="BM211" s="34"/>
      <c r="BN211" s="31" t="str">
        <f t="shared" si="133"/>
        <v>NÃO ATENDE</v>
      </c>
      <c r="BO211" s="31" t="str">
        <f t="shared" si="124"/>
        <v>NÃO ATENDE</v>
      </c>
      <c r="BP211" s="31" t="str">
        <f t="shared" si="125"/>
        <v>NÃO ATENDE</v>
      </c>
      <c r="BQ211" s="31" t="str">
        <f t="shared" si="134"/>
        <v>ATENDE</v>
      </c>
      <c r="BR211" s="36" t="str">
        <f t="shared" si="135"/>
        <v>C5</v>
      </c>
      <c r="BS211" s="36" t="str">
        <f t="shared" si="136"/>
        <v>P6</v>
      </c>
      <c r="BT211" s="37">
        <f t="shared" si="137"/>
        <v>-1</v>
      </c>
      <c r="BU211" s="34"/>
      <c r="BV211" s="34"/>
      <c r="BW211" s="36">
        <f>IF(BS211="-","-",_xlfn.XLOOKUP(BS211,ABNT5101!$B$4:$B$9,ABNT5101!$C$4:$C$9))</f>
        <v>3</v>
      </c>
      <c r="BX211" s="36">
        <f>IF(BS211="-","-",_xlfn.XLOOKUP(BS211,ABNT5101!$B$4:$B$9,ABNT5101!$D$4:$D$9))</f>
        <v>0.6</v>
      </c>
      <c r="BY211" s="31" t="str">
        <f t="shared" si="138"/>
        <v>NÃO ATENDE</v>
      </c>
      <c r="BZ211" s="31" t="str">
        <f t="shared" si="139"/>
        <v>NÃO ATENDE</v>
      </c>
      <c r="CA211" s="31" t="str">
        <f t="shared" si="140"/>
        <v>NÃO ATENDE</v>
      </c>
      <c r="CB211" s="36" t="str">
        <f t="shared" si="126"/>
        <v>P6</v>
      </c>
      <c r="CC211" s="37">
        <f t="shared" si="141"/>
        <v>-1</v>
      </c>
      <c r="CD211" s="38"/>
      <c r="CE211" s="38"/>
      <c r="CF211" s="31">
        <f>IF(CB211="-","-",_xlfn.XLOOKUP(CB211,ABNT5101!$B$4:$B$9,ABNT5101!$C$4:$C$9))</f>
        <v>3</v>
      </c>
      <c r="CG211" s="36">
        <f>IF(CB211="-","-",_xlfn.XLOOKUP(CB211,ABNT5101!$B$4:$B$9,ABNT5101!$D$4:$D$9))</f>
        <v>0.6</v>
      </c>
      <c r="CH211" s="31" t="str">
        <f t="shared" si="142"/>
        <v>NÃO ATENDE</v>
      </c>
      <c r="CI211" s="31" t="str">
        <f t="shared" si="143"/>
        <v>NÃO ATENDE</v>
      </c>
      <c r="CJ211" s="31" t="str">
        <f t="shared" si="144"/>
        <v>NÃO ATENDE</v>
      </c>
      <c r="CK211" s="56" t="e">
        <f>_xlfn.XLOOKUP(CL211,'Banco de dados'!$B:$B,'Banco de dados'!$D:$D)</f>
        <v>#N/A</v>
      </c>
      <c r="CL211" s="42"/>
      <c r="CM211" s="56" t="e">
        <f>_xlfn.XLOOKUP(CL211,'Banco de dados'!$B:$B,'Banco de dados'!$E:$E)</f>
        <v>#N/A</v>
      </c>
      <c r="CN211" s="56"/>
      <c r="CO211" s="56" t="e">
        <f>IF(CN211="-","-",_xlfn.XLOOKUP(CN211,'Banco de dados'!$B:$B,'Banco de dados'!$E:$E))</f>
        <v>#N/A</v>
      </c>
      <c r="CP211" s="41">
        <f t="shared" si="145"/>
        <v>1</v>
      </c>
      <c r="CQ211" s="56" t="e">
        <f>_xlfn.XLOOKUP(CL211,'Banco de dados'!$B:$B,'Banco de dados'!$H:$H)</f>
        <v>#N/A</v>
      </c>
      <c r="CR211" s="56" t="e">
        <f t="array" aca="1" ref="CR211" ca="1">_xludf.xlookup(CN211,'Banco de dados'!$B:$B,'Banco de dados'!$H:$H)</f>
        <v>#NAME?</v>
      </c>
      <c r="CS211" s="58" t="e">
        <f t="array" aca="1" ref="CS211" ca="1">_xludf.xlookup(CL211,'Banco de dados'!$B:$B,'Banco de dados'!$F:$F)</f>
        <v>#NAME?</v>
      </c>
      <c r="CT211" s="56" t="e">
        <f t="array" aca="1" ref="CT211" ca="1">_xludf.xlookup(CN211,'Banco de dados'!$B:$B,'Banco de dados'!$F:$F)</f>
        <v>#NAME?</v>
      </c>
      <c r="CU211" s="42"/>
      <c r="CV211" s="42"/>
      <c r="CW211" s="56" t="str">
        <f>IF(AJ211=0.5,"Suporte",IF(AND(AJ211&gt;='Braços de IP'!$B$9,AJ211&lt;='Braços de IP'!$D$9),'Braços de IP'!$E$9,IF(AND(AJ211&gt;='Braços de IP'!$B$10,AJ211&lt;='Braços de IP'!$D$10),'Braços de IP'!$E$10,IF(AND(AJ211&gt;='Braços de IP'!$B$11,AJ211&lt;='Braços de IP'!$D$11),'Braços de IP'!$E$11,IF(AND(AJ211&gt;='Braços de IP'!$B$12,AJ211&lt;='Braços de IP'!$D$12),'Braços de IP'!$E$12,IF(AND(AJ211&gt;='Braços de IP'!$B$13,AJ211&lt;='Braços de IP'!$D$13),'Braços de IP'!$E$13,IF(AND(AJ211&gt;='Braços de IP'!$B$14,AJ211&lt;='Braços de IP'!$D$14),'Braços de IP'!$E$14,"ERRO")))))))</f>
        <v>Médio II</v>
      </c>
      <c r="CX211" s="42"/>
      <c r="CY211" s="56" t="str">
        <f>IF($CX211="","",VLOOKUP($CX211,'Braços de IP'!$E$9:$I$15,2,0))</f>
        <v/>
      </c>
      <c r="CZ211" s="43" t="str">
        <f>IF($CX211="","",VLOOKUP($CX211,'Braços de IP'!$E$9:$I$15,5,0))</f>
        <v/>
      </c>
      <c r="DA211" s="56"/>
      <c r="DB211" s="56"/>
      <c r="DC211" s="56"/>
      <c r="DD211" s="56"/>
      <c r="DE211" s="56"/>
      <c r="DF211" s="56"/>
      <c r="DG211" s="44" t="e">
        <f t="shared" si="146"/>
        <v>#N/A</v>
      </c>
      <c r="DH211" s="45">
        <f t="shared" si="147"/>
        <v>120</v>
      </c>
      <c r="DI211" s="44" t="e">
        <f t="shared" si="148"/>
        <v>#N/A</v>
      </c>
      <c r="DJ211" s="46" t="e">
        <f t="shared" si="149"/>
        <v>#N/A</v>
      </c>
      <c r="DK211" s="47" t="s">
        <v>147</v>
      </c>
      <c r="DL211" s="48"/>
      <c r="DM211" s="49"/>
      <c r="DN211" s="23" t="s">
        <v>148</v>
      </c>
      <c r="DO211" s="23"/>
      <c r="DQ211" s="50" t="e">
        <f t="shared" si="150"/>
        <v>#VALUE!</v>
      </c>
    </row>
    <row r="212" spans="2:127" ht="15.75" hidden="1" customHeight="1" x14ac:dyDescent="0.3">
      <c r="B212" s="5"/>
      <c r="C212" s="5"/>
      <c r="D212" s="5"/>
      <c r="E212" s="22" t="s">
        <v>304</v>
      </c>
      <c r="F212" s="22" t="s">
        <v>150</v>
      </c>
      <c r="G212" s="23" t="s">
        <v>305</v>
      </c>
      <c r="H212" s="23">
        <v>-23.356027000000001</v>
      </c>
      <c r="I212" s="23">
        <v>-46.876097000000001</v>
      </c>
      <c r="J212" s="24" t="s">
        <v>139</v>
      </c>
      <c r="K212" s="25"/>
      <c r="L212" s="24" t="s">
        <v>152</v>
      </c>
      <c r="M212" s="24" t="s">
        <v>141</v>
      </c>
      <c r="N212" s="26">
        <v>60</v>
      </c>
      <c r="O212" s="27" t="s">
        <v>142</v>
      </c>
      <c r="P212" s="27" t="s">
        <v>143</v>
      </c>
      <c r="Q212" s="26">
        <f t="shared" si="127"/>
        <v>120</v>
      </c>
      <c r="R212" s="27">
        <v>1</v>
      </c>
      <c r="S212" s="28" t="s">
        <v>153</v>
      </c>
      <c r="T212" s="28">
        <v>4</v>
      </c>
      <c r="U212" s="29"/>
      <c r="V212" s="29"/>
      <c r="W212" s="29"/>
      <c r="X212" s="28" t="s">
        <v>153</v>
      </c>
      <c r="Y212" s="26"/>
      <c r="Z212" s="27"/>
      <c r="AA212" s="27"/>
      <c r="AB212" s="27"/>
      <c r="AC212" s="27"/>
      <c r="AD212" s="27" t="s">
        <v>144</v>
      </c>
      <c r="AE212" s="27" t="s">
        <v>145</v>
      </c>
      <c r="AF212" s="27">
        <v>25.1</v>
      </c>
      <c r="AG212" s="27">
        <v>8</v>
      </c>
      <c r="AH212" s="27">
        <v>1</v>
      </c>
      <c r="AI212" s="27">
        <v>0.1</v>
      </c>
      <c r="AJ212" s="27">
        <v>2</v>
      </c>
      <c r="AK212" s="27">
        <f t="shared" si="128"/>
        <v>1.9</v>
      </c>
      <c r="AL212" s="27" t="s">
        <v>143</v>
      </c>
      <c r="AM212" s="27" t="s">
        <v>143</v>
      </c>
      <c r="AN212" s="27"/>
      <c r="AO212" s="27">
        <f t="shared" si="129"/>
        <v>2</v>
      </c>
      <c r="AP212" s="27"/>
      <c r="AQ212" s="27"/>
      <c r="AR212" s="27"/>
      <c r="AS212" s="27"/>
      <c r="AT212" s="27"/>
      <c r="AU212" s="27"/>
      <c r="AV212" s="27">
        <f t="shared" si="130"/>
        <v>0</v>
      </c>
      <c r="AW212" s="27"/>
      <c r="AX212" s="28">
        <f>VLOOKUP(J212,ABNT5101!$I$3:$J$9,2)</f>
        <v>7.5</v>
      </c>
      <c r="AY212" s="28">
        <f>VLOOKUP(J212,ABNT5101!$I$3:$M$9,5)</f>
        <v>0.18</v>
      </c>
      <c r="AZ212" s="28" t="str">
        <f>_xlfn.XLOOKUP(J212,ABNT5101!I:I,ABNT5101!L:L)</f>
        <v>-</v>
      </c>
      <c r="BA212" s="28">
        <f>_xlfn.XLOOKUP(J212,ABNT5101!$I:$I,ABNT5101!M:M)</f>
        <v>0.18</v>
      </c>
      <c r="BB212" s="28" t="str">
        <f>_xlfn.XLOOKUP(J212,ABNT5101!$I:$I,ABNT5101!N:N)</f>
        <v>-</v>
      </c>
      <c r="BC212" s="28">
        <f>_xlfn.XLOOKUP(J212,ABNT5101!$I:$I,ABNT5101!O:O)</f>
        <v>16</v>
      </c>
      <c r="BD212" s="31" t="str">
        <f t="shared" si="131"/>
        <v>NÃO ATENDE</v>
      </c>
      <c r="BE212" s="32">
        <f t="shared" si="122"/>
        <v>-1</v>
      </c>
      <c r="BF212" s="32">
        <f t="shared" si="123"/>
        <v>-1</v>
      </c>
      <c r="BG212" s="32" t="str">
        <f t="shared" si="132"/>
        <v>-</v>
      </c>
      <c r="BH212" s="34"/>
      <c r="BI212" s="34"/>
      <c r="BJ212" s="34"/>
      <c r="BK212" s="34"/>
      <c r="BL212" s="35"/>
      <c r="BM212" s="34"/>
      <c r="BN212" s="31" t="str">
        <f t="shared" si="133"/>
        <v>NÃO ATENDE</v>
      </c>
      <c r="BO212" s="31" t="str">
        <f t="shared" si="124"/>
        <v>NÃO ATENDE</v>
      </c>
      <c r="BP212" s="31" t="str">
        <f t="shared" si="125"/>
        <v>NÃO ATENDE</v>
      </c>
      <c r="BQ212" s="31" t="str">
        <f t="shared" si="134"/>
        <v>ATENDE</v>
      </c>
      <c r="BR212" s="36" t="str">
        <f t="shared" si="135"/>
        <v>C5</v>
      </c>
      <c r="BS212" s="36" t="str">
        <f t="shared" si="136"/>
        <v>Sem Passeio</v>
      </c>
      <c r="BT212" s="37" t="e">
        <f t="shared" si="137"/>
        <v>#N/A</v>
      </c>
      <c r="BU212" s="34"/>
      <c r="BV212" s="34"/>
      <c r="BW212" s="36" t="e">
        <f>IF(BS212="-","-",_xlfn.XLOOKUP(BS212,ABNT5101!$B$4:$B$9,ABNT5101!$C$4:$C$9))</f>
        <v>#N/A</v>
      </c>
      <c r="BX212" s="36" t="e">
        <f>IF(BS212="-","-",_xlfn.XLOOKUP(BS212,ABNT5101!$B$4:$B$9,ABNT5101!$D$4:$D$9))</f>
        <v>#N/A</v>
      </c>
      <c r="BY212" s="31" t="e">
        <f t="shared" si="138"/>
        <v>#N/A</v>
      </c>
      <c r="BZ212" s="31" t="e">
        <f t="shared" si="139"/>
        <v>#N/A</v>
      </c>
      <c r="CA212" s="31" t="e">
        <f t="shared" si="140"/>
        <v>#N/A</v>
      </c>
      <c r="CB212" s="36" t="str">
        <f t="shared" si="126"/>
        <v>Sem Passeio</v>
      </c>
      <c r="CC212" s="37" t="e">
        <f t="shared" si="141"/>
        <v>#N/A</v>
      </c>
      <c r="CD212" s="38"/>
      <c r="CE212" s="38"/>
      <c r="CF212" s="31" t="e">
        <f>IF(CB212="-","-",_xlfn.XLOOKUP(CB212,ABNT5101!$B$4:$B$9,ABNT5101!$C$4:$C$9))</f>
        <v>#N/A</v>
      </c>
      <c r="CG212" s="36" t="e">
        <f>IF(CB212="-","-",_xlfn.XLOOKUP(CB212,ABNT5101!$B$4:$B$9,ABNT5101!$D$4:$D$9))</f>
        <v>#N/A</v>
      </c>
      <c r="CH212" s="31" t="e">
        <f t="shared" si="142"/>
        <v>#N/A</v>
      </c>
      <c r="CI212" s="31" t="e">
        <f t="shared" si="143"/>
        <v>#N/A</v>
      </c>
      <c r="CJ212" s="31" t="e">
        <f t="shared" si="144"/>
        <v>#N/A</v>
      </c>
      <c r="CK212" s="56" t="e">
        <f>_xlfn.XLOOKUP(CL212,'Banco de dados'!$B:$B,'Banco de dados'!$D:$D)</f>
        <v>#N/A</v>
      </c>
      <c r="CL212" s="57"/>
      <c r="CM212" s="56" t="e">
        <f>_xlfn.XLOOKUP(CL212,'Banco de dados'!$B:$B,'Banco de dados'!$E:$E)</f>
        <v>#N/A</v>
      </c>
      <c r="CN212" s="56"/>
      <c r="CO212" s="56" t="e">
        <f>IF(CN212="-","-",_xlfn.XLOOKUP(CN212,'Banco de dados'!$B:$B,'Banco de dados'!$E:$E))</f>
        <v>#N/A</v>
      </c>
      <c r="CP212" s="41">
        <f t="shared" si="145"/>
        <v>1</v>
      </c>
      <c r="CQ212" s="56" t="e">
        <f>_xlfn.XLOOKUP(CL212,'Banco de dados'!$B:$B,'Banco de dados'!$H:$H)</f>
        <v>#N/A</v>
      </c>
      <c r="CR212" s="56" t="e">
        <f t="array" aca="1" ref="CR212" ca="1">_xludf.xlookup(CN212,'Banco de dados'!$B:$B,'Banco de dados'!$H:$H)</f>
        <v>#NAME?</v>
      </c>
      <c r="CS212" s="58" t="e">
        <f t="array" aca="1" ref="CS212" ca="1">_xludf.xlookup(CL212,'Banco de dados'!$B:$B,'Banco de dados'!$F:$F)</f>
        <v>#NAME?</v>
      </c>
      <c r="CT212" s="56" t="e">
        <f t="array" aca="1" ref="CT212" ca="1">_xludf.xlookup(CN212,'Banco de dados'!$B:$B,'Banco de dados'!$F:$F)</f>
        <v>#NAME?</v>
      </c>
      <c r="CU212" s="42"/>
      <c r="CV212" s="42"/>
      <c r="CW212" s="56" t="str">
        <f>IF(AJ212=0.5,"Suporte",IF(AND(AJ212&gt;='Braços de IP'!$B$9,AJ212&lt;='Braços de IP'!$D$9),'Braços de IP'!$E$9,IF(AND(AJ212&gt;='Braços de IP'!$B$10,AJ212&lt;='Braços de IP'!$D$10),'Braços de IP'!$E$10,IF(AND(AJ212&gt;='Braços de IP'!$B$11,AJ212&lt;='Braços de IP'!$D$11),'Braços de IP'!$E$11,IF(AND(AJ212&gt;='Braços de IP'!$B$12,AJ212&lt;='Braços de IP'!$D$12),'Braços de IP'!$E$12,IF(AND(AJ212&gt;='Braços de IP'!$B$13,AJ212&lt;='Braços de IP'!$D$13),'Braços de IP'!$E$13,IF(AND(AJ212&gt;='Braços de IP'!$B$14,AJ212&lt;='Braços de IP'!$D$14),'Braços de IP'!$E$14,"ERRO")))))))</f>
        <v>Médio I</v>
      </c>
      <c r="CX212" s="42"/>
      <c r="CY212" s="56" t="str">
        <f>IF($CX212="","",VLOOKUP($CX212,'Braços de IP'!$E$9:$I$15,2,0))</f>
        <v/>
      </c>
      <c r="CZ212" s="43" t="str">
        <f>IF($CX212="","",VLOOKUP($CX212,'Braços de IP'!$E$9:$I$15,5,0))</f>
        <v/>
      </c>
      <c r="DA212" s="56"/>
      <c r="DB212" s="56"/>
      <c r="DC212" s="56"/>
      <c r="DD212" s="56"/>
      <c r="DE212" s="56"/>
      <c r="DF212" s="56"/>
      <c r="DG212" s="44" t="e">
        <f t="shared" si="146"/>
        <v>#N/A</v>
      </c>
      <c r="DH212" s="45">
        <f t="shared" si="147"/>
        <v>60</v>
      </c>
      <c r="DI212" s="44" t="e">
        <f t="shared" si="148"/>
        <v>#N/A</v>
      </c>
      <c r="DJ212" s="46" t="e">
        <f t="shared" si="149"/>
        <v>#N/A</v>
      </c>
      <c r="DK212" s="47" t="s">
        <v>147</v>
      </c>
      <c r="DL212" s="48"/>
      <c r="DM212" s="49"/>
      <c r="DN212" s="23" t="s">
        <v>148</v>
      </c>
      <c r="DO212" s="23"/>
      <c r="DQ212" s="50" t="e">
        <f t="shared" si="150"/>
        <v>#VALUE!</v>
      </c>
    </row>
    <row r="213" spans="2:127" ht="15.75" hidden="1" customHeight="1" x14ac:dyDescent="0.3">
      <c r="B213" s="5"/>
      <c r="C213" s="5"/>
      <c r="D213" s="5"/>
      <c r="E213" s="22" t="s">
        <v>304</v>
      </c>
      <c r="F213" s="22" t="s">
        <v>150</v>
      </c>
      <c r="G213" s="23" t="s">
        <v>305</v>
      </c>
      <c r="H213" s="23">
        <v>-23.356027000000001</v>
      </c>
      <c r="I213" s="23">
        <v>-46.876097000000001</v>
      </c>
      <c r="J213" s="24" t="s">
        <v>139</v>
      </c>
      <c r="K213" s="25"/>
      <c r="L213" s="24" t="s">
        <v>152</v>
      </c>
      <c r="M213" s="24" t="s">
        <v>141</v>
      </c>
      <c r="N213" s="26">
        <v>60</v>
      </c>
      <c r="O213" s="27" t="s">
        <v>142</v>
      </c>
      <c r="P213" s="27" t="s">
        <v>143</v>
      </c>
      <c r="Q213" s="26">
        <f t="shared" si="127"/>
        <v>120</v>
      </c>
      <c r="R213" s="27">
        <v>1</v>
      </c>
      <c r="S213" s="28" t="s">
        <v>153</v>
      </c>
      <c r="T213" s="28">
        <v>4</v>
      </c>
      <c r="U213" s="29"/>
      <c r="V213" s="29"/>
      <c r="W213" s="29"/>
      <c r="X213" s="28" t="s">
        <v>153</v>
      </c>
      <c r="Y213" s="26"/>
      <c r="Z213" s="27"/>
      <c r="AA213" s="27"/>
      <c r="AB213" s="27"/>
      <c r="AC213" s="27"/>
      <c r="AD213" s="27" t="s">
        <v>144</v>
      </c>
      <c r="AE213" s="27" t="s">
        <v>145</v>
      </c>
      <c r="AF213" s="27">
        <v>25.1</v>
      </c>
      <c r="AG213" s="27">
        <v>8</v>
      </c>
      <c r="AH213" s="27">
        <v>1</v>
      </c>
      <c r="AI213" s="27">
        <v>0.1</v>
      </c>
      <c r="AJ213" s="27">
        <v>2</v>
      </c>
      <c r="AK213" s="27">
        <f t="shared" si="128"/>
        <v>1.9</v>
      </c>
      <c r="AL213" s="27" t="s">
        <v>143</v>
      </c>
      <c r="AM213" s="27" t="s">
        <v>143</v>
      </c>
      <c r="AN213" s="27"/>
      <c r="AO213" s="27">
        <f t="shared" si="129"/>
        <v>2</v>
      </c>
      <c r="AP213" s="27"/>
      <c r="AQ213" s="27"/>
      <c r="AR213" s="27"/>
      <c r="AS213" s="27"/>
      <c r="AT213" s="27"/>
      <c r="AU213" s="27"/>
      <c r="AV213" s="27">
        <f t="shared" si="130"/>
        <v>0</v>
      </c>
      <c r="AW213" s="27"/>
      <c r="AX213" s="28">
        <f>VLOOKUP(J213,ABNT5101!$I$3:$J$9,2)</f>
        <v>7.5</v>
      </c>
      <c r="AY213" s="28">
        <f>VLOOKUP(J213,ABNT5101!$I$3:$M$9,5)</f>
        <v>0.18</v>
      </c>
      <c r="AZ213" s="28" t="str">
        <f>_xlfn.XLOOKUP(J213,ABNT5101!I:I,ABNT5101!L:L)</f>
        <v>-</v>
      </c>
      <c r="BA213" s="28">
        <f>_xlfn.XLOOKUP(J213,ABNT5101!$I:$I,ABNT5101!M:M)</f>
        <v>0.18</v>
      </c>
      <c r="BB213" s="28" t="str">
        <f>_xlfn.XLOOKUP(J213,ABNT5101!$I:$I,ABNT5101!N:N)</f>
        <v>-</v>
      </c>
      <c r="BC213" s="28">
        <f>_xlfn.XLOOKUP(J213,ABNT5101!$I:$I,ABNT5101!O:O)</f>
        <v>16</v>
      </c>
      <c r="BD213" s="31" t="str">
        <f t="shared" si="131"/>
        <v>NÃO ATENDE</v>
      </c>
      <c r="BE213" s="32">
        <f t="shared" si="122"/>
        <v>-1</v>
      </c>
      <c r="BF213" s="32">
        <f t="shared" si="123"/>
        <v>-1</v>
      </c>
      <c r="BG213" s="32" t="str">
        <f t="shared" si="132"/>
        <v>-</v>
      </c>
      <c r="BH213" s="34"/>
      <c r="BI213" s="34"/>
      <c r="BJ213" s="34"/>
      <c r="BK213" s="34"/>
      <c r="BL213" s="35"/>
      <c r="BM213" s="34"/>
      <c r="BN213" s="31" t="str">
        <f t="shared" si="133"/>
        <v>NÃO ATENDE</v>
      </c>
      <c r="BO213" s="31" t="str">
        <f t="shared" si="124"/>
        <v>NÃO ATENDE</v>
      </c>
      <c r="BP213" s="31" t="str">
        <f t="shared" si="125"/>
        <v>NÃO ATENDE</v>
      </c>
      <c r="BQ213" s="31" t="str">
        <f t="shared" si="134"/>
        <v>ATENDE</v>
      </c>
      <c r="BR213" s="36" t="str">
        <f t="shared" si="135"/>
        <v>C5</v>
      </c>
      <c r="BS213" s="36" t="str">
        <f t="shared" si="136"/>
        <v>Sem Passeio</v>
      </c>
      <c r="BT213" s="37" t="e">
        <f t="shared" si="137"/>
        <v>#N/A</v>
      </c>
      <c r="BU213" s="34"/>
      <c r="BV213" s="34"/>
      <c r="BW213" s="36" t="e">
        <f>IF(BS213="-","-",_xlfn.XLOOKUP(BS213,ABNT5101!$B$4:$B$9,ABNT5101!$C$4:$C$9))</f>
        <v>#N/A</v>
      </c>
      <c r="BX213" s="36" t="e">
        <f>IF(BS213="-","-",_xlfn.XLOOKUP(BS213,ABNT5101!$B$4:$B$9,ABNT5101!$D$4:$D$9))</f>
        <v>#N/A</v>
      </c>
      <c r="BY213" s="31" t="e">
        <f t="shared" si="138"/>
        <v>#N/A</v>
      </c>
      <c r="BZ213" s="31" t="e">
        <f t="shared" si="139"/>
        <v>#N/A</v>
      </c>
      <c r="CA213" s="31" t="e">
        <f t="shared" si="140"/>
        <v>#N/A</v>
      </c>
      <c r="CB213" s="36" t="str">
        <f t="shared" si="126"/>
        <v>Sem Passeio</v>
      </c>
      <c r="CC213" s="37" t="e">
        <f t="shared" si="141"/>
        <v>#N/A</v>
      </c>
      <c r="CD213" s="38"/>
      <c r="CE213" s="38"/>
      <c r="CF213" s="31" t="e">
        <f>IF(CB213="-","-",_xlfn.XLOOKUP(CB213,ABNT5101!$B$4:$B$9,ABNT5101!$C$4:$C$9))</f>
        <v>#N/A</v>
      </c>
      <c r="CG213" s="36" t="e">
        <f>IF(CB213="-","-",_xlfn.XLOOKUP(CB213,ABNT5101!$B$4:$B$9,ABNT5101!$D$4:$D$9))</f>
        <v>#N/A</v>
      </c>
      <c r="CH213" s="31" t="e">
        <f t="shared" si="142"/>
        <v>#N/A</v>
      </c>
      <c r="CI213" s="31" t="e">
        <f t="shared" si="143"/>
        <v>#N/A</v>
      </c>
      <c r="CJ213" s="31" t="e">
        <f t="shared" si="144"/>
        <v>#N/A</v>
      </c>
      <c r="CK213" s="56" t="e">
        <f>_xlfn.XLOOKUP(CL213,'Banco de dados'!$B:$B,'Banco de dados'!$D:$D)</f>
        <v>#N/A</v>
      </c>
      <c r="CL213" s="57"/>
      <c r="CM213" s="56" t="e">
        <f>_xlfn.XLOOKUP(CL213,'Banco de dados'!$B:$B,'Banco de dados'!$E:$E)</f>
        <v>#N/A</v>
      </c>
      <c r="CN213" s="56"/>
      <c r="CO213" s="56" t="e">
        <f>IF(CN213="-","-",_xlfn.XLOOKUP(CN213,'Banco de dados'!$B:$B,'Banco de dados'!$E:$E))</f>
        <v>#N/A</v>
      </c>
      <c r="CP213" s="41">
        <f t="shared" si="145"/>
        <v>1</v>
      </c>
      <c r="CQ213" s="56" t="e">
        <f>_xlfn.XLOOKUP(CL213,'Banco de dados'!$B:$B,'Banco de dados'!$H:$H)</f>
        <v>#N/A</v>
      </c>
      <c r="CR213" s="56" t="e">
        <f t="array" aca="1" ref="CR213" ca="1">_xludf.xlookup(CN213,'Banco de dados'!$B:$B,'Banco de dados'!$H:$H)</f>
        <v>#NAME?</v>
      </c>
      <c r="CS213" s="58" t="e">
        <f t="array" aca="1" ref="CS213" ca="1">_xludf.xlookup(CL213,'Banco de dados'!$B:$B,'Banco de dados'!$F:$F)</f>
        <v>#NAME?</v>
      </c>
      <c r="CT213" s="56" t="e">
        <f t="array" aca="1" ref="CT213" ca="1">_xludf.xlookup(CN213,'Banco de dados'!$B:$B,'Banco de dados'!$F:$F)</f>
        <v>#NAME?</v>
      </c>
      <c r="CU213" s="42"/>
      <c r="CV213" s="42"/>
      <c r="CW213" s="56" t="str">
        <f>IF(AJ213=0.5,"Suporte",IF(AND(AJ213&gt;='Braços de IP'!$B$9,AJ213&lt;='Braços de IP'!$D$9),'Braços de IP'!$E$9,IF(AND(AJ213&gt;='Braços de IP'!$B$10,AJ213&lt;='Braços de IP'!$D$10),'Braços de IP'!$E$10,IF(AND(AJ213&gt;='Braços de IP'!$B$11,AJ213&lt;='Braços de IP'!$D$11),'Braços de IP'!$E$11,IF(AND(AJ213&gt;='Braços de IP'!$B$12,AJ213&lt;='Braços de IP'!$D$12),'Braços de IP'!$E$12,IF(AND(AJ213&gt;='Braços de IP'!$B$13,AJ213&lt;='Braços de IP'!$D$13),'Braços de IP'!$E$13,IF(AND(AJ213&gt;='Braços de IP'!$B$14,AJ213&lt;='Braços de IP'!$D$14),'Braços de IP'!$E$14,"ERRO")))))))</f>
        <v>Médio I</v>
      </c>
      <c r="CX213" s="42"/>
      <c r="CY213" s="56" t="str">
        <f>IF($CX213="","",VLOOKUP($CX213,'Braços de IP'!$E$9:$I$15,2,0))</f>
        <v/>
      </c>
      <c r="CZ213" s="43" t="str">
        <f>IF($CX213="","",VLOOKUP($CX213,'Braços de IP'!$E$9:$I$15,5,0))</f>
        <v/>
      </c>
      <c r="DA213" s="56"/>
      <c r="DB213" s="56"/>
      <c r="DC213" s="56"/>
      <c r="DD213" s="56"/>
      <c r="DE213" s="56"/>
      <c r="DF213" s="56"/>
      <c r="DG213" s="44" t="e">
        <f t="shared" si="146"/>
        <v>#N/A</v>
      </c>
      <c r="DH213" s="45">
        <f t="shared" si="147"/>
        <v>60</v>
      </c>
      <c r="DI213" s="44" t="e">
        <f t="shared" si="148"/>
        <v>#N/A</v>
      </c>
      <c r="DJ213" s="46" t="e">
        <f t="shared" si="149"/>
        <v>#N/A</v>
      </c>
      <c r="DK213" s="47" t="s">
        <v>147</v>
      </c>
      <c r="DL213" s="48"/>
      <c r="DM213" s="49"/>
      <c r="DN213" s="23" t="s">
        <v>148</v>
      </c>
      <c r="DO213" s="23"/>
      <c r="DP213" s="5"/>
      <c r="DQ213" s="50" t="e">
        <f t="shared" si="150"/>
        <v>#VALUE!</v>
      </c>
      <c r="DR213" s="5"/>
      <c r="DS213" s="5"/>
      <c r="DT213" s="5"/>
      <c r="DU213" s="5"/>
      <c r="DV213" s="5"/>
      <c r="DW213" s="5"/>
    </row>
    <row r="214" spans="2:127" ht="15.75" hidden="1" customHeight="1" x14ac:dyDescent="0.3">
      <c r="B214" s="5"/>
      <c r="C214" s="5"/>
      <c r="D214" s="5"/>
      <c r="E214" s="22" t="s">
        <v>304</v>
      </c>
      <c r="F214" s="22" t="s">
        <v>150</v>
      </c>
      <c r="G214" s="23" t="s">
        <v>305</v>
      </c>
      <c r="H214" s="23">
        <v>-23.356027000000001</v>
      </c>
      <c r="I214" s="23">
        <v>-46.876097000000001</v>
      </c>
      <c r="J214" s="24" t="s">
        <v>139</v>
      </c>
      <c r="K214" s="25"/>
      <c r="L214" s="24" t="s">
        <v>152</v>
      </c>
      <c r="M214" s="24" t="s">
        <v>141</v>
      </c>
      <c r="N214" s="26">
        <v>60</v>
      </c>
      <c r="O214" s="27" t="s">
        <v>142</v>
      </c>
      <c r="P214" s="27" t="s">
        <v>143</v>
      </c>
      <c r="Q214" s="26">
        <f t="shared" si="127"/>
        <v>120</v>
      </c>
      <c r="R214" s="27">
        <v>1</v>
      </c>
      <c r="S214" s="28" t="s">
        <v>153</v>
      </c>
      <c r="T214" s="28">
        <v>4</v>
      </c>
      <c r="U214" s="29"/>
      <c r="V214" s="29"/>
      <c r="W214" s="29"/>
      <c r="X214" s="28" t="s">
        <v>153</v>
      </c>
      <c r="Y214" s="26"/>
      <c r="Z214" s="27"/>
      <c r="AA214" s="27"/>
      <c r="AB214" s="27"/>
      <c r="AC214" s="27"/>
      <c r="AD214" s="27" t="s">
        <v>144</v>
      </c>
      <c r="AE214" s="27" t="s">
        <v>145</v>
      </c>
      <c r="AF214" s="27">
        <v>25.1</v>
      </c>
      <c r="AG214" s="27">
        <v>8</v>
      </c>
      <c r="AH214" s="27">
        <v>1</v>
      </c>
      <c r="AI214" s="27">
        <v>0.1</v>
      </c>
      <c r="AJ214" s="27">
        <v>2</v>
      </c>
      <c r="AK214" s="27">
        <f t="shared" si="128"/>
        <v>1.9</v>
      </c>
      <c r="AL214" s="27" t="s">
        <v>143</v>
      </c>
      <c r="AM214" s="27" t="s">
        <v>143</v>
      </c>
      <c r="AN214" s="27"/>
      <c r="AO214" s="27">
        <f t="shared" si="129"/>
        <v>2</v>
      </c>
      <c r="AP214" s="27"/>
      <c r="AQ214" s="27"/>
      <c r="AR214" s="27"/>
      <c r="AS214" s="27"/>
      <c r="AT214" s="27"/>
      <c r="AU214" s="27"/>
      <c r="AV214" s="27">
        <f t="shared" si="130"/>
        <v>0</v>
      </c>
      <c r="AW214" s="27"/>
      <c r="AX214" s="28">
        <f>VLOOKUP(J214,ABNT5101!$I$3:$J$9,2)</f>
        <v>7.5</v>
      </c>
      <c r="AY214" s="28">
        <f>VLOOKUP(J214,ABNT5101!$I$3:$M$9,5)</f>
        <v>0.18</v>
      </c>
      <c r="AZ214" s="28" t="str">
        <f>_xlfn.XLOOKUP(J214,ABNT5101!I:I,ABNT5101!L:L)</f>
        <v>-</v>
      </c>
      <c r="BA214" s="28">
        <f>_xlfn.XLOOKUP(J214,ABNT5101!$I:$I,ABNT5101!M:M)</f>
        <v>0.18</v>
      </c>
      <c r="BB214" s="28" t="str">
        <f>_xlfn.XLOOKUP(J214,ABNT5101!$I:$I,ABNT5101!N:N)</f>
        <v>-</v>
      </c>
      <c r="BC214" s="28">
        <f>_xlfn.XLOOKUP(J214,ABNT5101!$I:$I,ABNT5101!O:O)</f>
        <v>16</v>
      </c>
      <c r="BD214" s="31" t="str">
        <f t="shared" si="131"/>
        <v>NÃO ATENDE</v>
      </c>
      <c r="BE214" s="32">
        <f t="shared" si="122"/>
        <v>-1</v>
      </c>
      <c r="BF214" s="32">
        <f t="shared" si="123"/>
        <v>-1</v>
      </c>
      <c r="BG214" s="32" t="str">
        <f t="shared" si="132"/>
        <v>-</v>
      </c>
      <c r="BH214" s="34"/>
      <c r="BI214" s="34"/>
      <c r="BJ214" s="34"/>
      <c r="BK214" s="34"/>
      <c r="BL214" s="35"/>
      <c r="BM214" s="34"/>
      <c r="BN214" s="31" t="str">
        <f t="shared" si="133"/>
        <v>NÃO ATENDE</v>
      </c>
      <c r="BO214" s="31" t="str">
        <f t="shared" si="124"/>
        <v>NÃO ATENDE</v>
      </c>
      <c r="BP214" s="31" t="str">
        <f t="shared" si="125"/>
        <v>NÃO ATENDE</v>
      </c>
      <c r="BQ214" s="31" t="str">
        <f t="shared" si="134"/>
        <v>ATENDE</v>
      </c>
      <c r="BR214" s="36" t="str">
        <f t="shared" si="135"/>
        <v>C5</v>
      </c>
      <c r="BS214" s="36" t="str">
        <f t="shared" si="136"/>
        <v>Sem Passeio</v>
      </c>
      <c r="BT214" s="37" t="e">
        <f t="shared" si="137"/>
        <v>#N/A</v>
      </c>
      <c r="BU214" s="34"/>
      <c r="BV214" s="34"/>
      <c r="BW214" s="36" t="e">
        <f>IF(BS214="-","-",_xlfn.XLOOKUP(BS214,ABNT5101!$B$4:$B$9,ABNT5101!$C$4:$C$9))</f>
        <v>#N/A</v>
      </c>
      <c r="BX214" s="36" t="e">
        <f>IF(BS214="-","-",_xlfn.XLOOKUP(BS214,ABNT5101!$B$4:$B$9,ABNT5101!$D$4:$D$9))</f>
        <v>#N/A</v>
      </c>
      <c r="BY214" s="31" t="e">
        <f t="shared" si="138"/>
        <v>#N/A</v>
      </c>
      <c r="BZ214" s="31" t="e">
        <f t="shared" si="139"/>
        <v>#N/A</v>
      </c>
      <c r="CA214" s="31" t="e">
        <f t="shared" si="140"/>
        <v>#N/A</v>
      </c>
      <c r="CB214" s="36" t="str">
        <f t="shared" si="126"/>
        <v>Sem Passeio</v>
      </c>
      <c r="CC214" s="37" t="e">
        <f t="shared" si="141"/>
        <v>#N/A</v>
      </c>
      <c r="CD214" s="38"/>
      <c r="CE214" s="38"/>
      <c r="CF214" s="31" t="e">
        <f>IF(CB214="-","-",_xlfn.XLOOKUP(CB214,ABNT5101!$B$4:$B$9,ABNT5101!$C$4:$C$9))</f>
        <v>#N/A</v>
      </c>
      <c r="CG214" s="36" t="e">
        <f>IF(CB214="-","-",_xlfn.XLOOKUP(CB214,ABNT5101!$B$4:$B$9,ABNT5101!$D$4:$D$9))</f>
        <v>#N/A</v>
      </c>
      <c r="CH214" s="31" t="e">
        <f t="shared" si="142"/>
        <v>#N/A</v>
      </c>
      <c r="CI214" s="31" t="e">
        <f t="shared" si="143"/>
        <v>#N/A</v>
      </c>
      <c r="CJ214" s="31" t="e">
        <f t="shared" si="144"/>
        <v>#N/A</v>
      </c>
      <c r="CK214" s="56" t="e">
        <f>_xlfn.XLOOKUP(CL214,'Banco de dados'!$B:$B,'Banco de dados'!$D:$D)</f>
        <v>#N/A</v>
      </c>
      <c r="CL214" s="57"/>
      <c r="CM214" s="56" t="e">
        <f>_xlfn.XLOOKUP(CL214,'Banco de dados'!$B:$B,'Banco de dados'!$E:$E)</f>
        <v>#N/A</v>
      </c>
      <c r="CN214" s="56"/>
      <c r="CO214" s="56" t="e">
        <f>IF(CN214="-","-",_xlfn.XLOOKUP(CN214,'Banco de dados'!$B:$B,'Banco de dados'!$E:$E))</f>
        <v>#N/A</v>
      </c>
      <c r="CP214" s="41">
        <f t="shared" si="145"/>
        <v>1</v>
      </c>
      <c r="CQ214" s="56" t="e">
        <f>_xlfn.XLOOKUP(CL214,'Banco de dados'!$B:$B,'Banco de dados'!$H:$H)</f>
        <v>#N/A</v>
      </c>
      <c r="CR214" s="56" t="e">
        <f t="array" aca="1" ref="CR214" ca="1">_xludf.xlookup(CN214,'Banco de dados'!$B:$B,'Banco de dados'!$H:$H)</f>
        <v>#NAME?</v>
      </c>
      <c r="CS214" s="58" t="e">
        <f t="array" aca="1" ref="CS214" ca="1">_xludf.xlookup(CL214,'Banco de dados'!$B:$B,'Banco de dados'!$F:$F)</f>
        <v>#NAME?</v>
      </c>
      <c r="CT214" s="56" t="e">
        <f t="array" aca="1" ref="CT214" ca="1">_xludf.xlookup(CN214,'Banco de dados'!$B:$B,'Banco de dados'!$F:$F)</f>
        <v>#NAME?</v>
      </c>
      <c r="CU214" s="42"/>
      <c r="CV214" s="42"/>
      <c r="CW214" s="56" t="str">
        <f>IF(AJ214=0.5,"Suporte",IF(AND(AJ214&gt;='Braços de IP'!$B$9,AJ214&lt;='Braços de IP'!$D$9),'Braços de IP'!$E$9,IF(AND(AJ214&gt;='Braços de IP'!$B$10,AJ214&lt;='Braços de IP'!$D$10),'Braços de IP'!$E$10,IF(AND(AJ214&gt;='Braços de IP'!$B$11,AJ214&lt;='Braços de IP'!$D$11),'Braços de IP'!$E$11,IF(AND(AJ214&gt;='Braços de IP'!$B$12,AJ214&lt;='Braços de IP'!$D$12),'Braços de IP'!$E$12,IF(AND(AJ214&gt;='Braços de IP'!$B$13,AJ214&lt;='Braços de IP'!$D$13),'Braços de IP'!$E$13,IF(AND(AJ214&gt;='Braços de IP'!$B$14,AJ214&lt;='Braços de IP'!$D$14),'Braços de IP'!$E$14,"ERRO")))))))</f>
        <v>Médio I</v>
      </c>
      <c r="CX214" s="42"/>
      <c r="CY214" s="56" t="str">
        <f>IF($CX214="","",VLOOKUP($CX214,'Braços de IP'!$E$9:$I$15,2,0))</f>
        <v/>
      </c>
      <c r="CZ214" s="43" t="str">
        <f>IF($CX214="","",VLOOKUP($CX214,'Braços de IP'!$E$9:$I$15,5,0))</f>
        <v/>
      </c>
      <c r="DA214" s="56"/>
      <c r="DB214" s="56"/>
      <c r="DC214" s="56"/>
      <c r="DD214" s="56"/>
      <c r="DE214" s="56"/>
      <c r="DF214" s="56"/>
      <c r="DG214" s="44" t="e">
        <f t="shared" si="146"/>
        <v>#N/A</v>
      </c>
      <c r="DH214" s="45">
        <f t="shared" si="147"/>
        <v>60</v>
      </c>
      <c r="DI214" s="44" t="e">
        <f t="shared" si="148"/>
        <v>#N/A</v>
      </c>
      <c r="DJ214" s="46" t="e">
        <f t="shared" si="149"/>
        <v>#N/A</v>
      </c>
      <c r="DK214" s="47" t="s">
        <v>147</v>
      </c>
      <c r="DL214" s="48"/>
      <c r="DM214" s="49"/>
      <c r="DN214" s="23" t="s">
        <v>148</v>
      </c>
      <c r="DO214" s="23"/>
      <c r="DP214" s="5"/>
      <c r="DQ214" s="50" t="e">
        <f t="shared" si="150"/>
        <v>#VALUE!</v>
      </c>
      <c r="DR214" s="5"/>
      <c r="DS214" s="5"/>
      <c r="DT214" s="5"/>
      <c r="DU214" s="5"/>
      <c r="DV214" s="5"/>
      <c r="DW214" s="5"/>
    </row>
    <row r="215" spans="2:127" ht="15.75" hidden="1" customHeight="1" x14ac:dyDescent="0.3">
      <c r="B215" s="5"/>
      <c r="C215" s="5"/>
      <c r="D215" s="5"/>
      <c r="E215" s="22" t="s">
        <v>306</v>
      </c>
      <c r="F215" s="22" t="s">
        <v>164</v>
      </c>
      <c r="G215" s="23" t="s">
        <v>307</v>
      </c>
      <c r="H215" s="23">
        <v>-23.339649000000001</v>
      </c>
      <c r="I215" s="23">
        <v>-46.824680999999998</v>
      </c>
      <c r="J215" s="24" t="s">
        <v>156</v>
      </c>
      <c r="K215" s="25"/>
      <c r="L215" s="24" t="s">
        <v>140</v>
      </c>
      <c r="M215" s="24" t="s">
        <v>141</v>
      </c>
      <c r="N215" s="26">
        <v>120</v>
      </c>
      <c r="O215" s="27" t="s">
        <v>142</v>
      </c>
      <c r="P215" s="27" t="s">
        <v>143</v>
      </c>
      <c r="Q215" s="26">
        <f t="shared" si="127"/>
        <v>240</v>
      </c>
      <c r="R215" s="27">
        <v>1</v>
      </c>
      <c r="S215" s="28">
        <v>1.2</v>
      </c>
      <c r="T215" s="28">
        <v>9</v>
      </c>
      <c r="U215" s="29"/>
      <c r="V215" s="29"/>
      <c r="W215" s="29"/>
      <c r="X215" s="28"/>
      <c r="Y215" s="26"/>
      <c r="Z215" s="27"/>
      <c r="AA215" s="27"/>
      <c r="AB215" s="27"/>
      <c r="AC215" s="27"/>
      <c r="AD215" s="27" t="s">
        <v>144</v>
      </c>
      <c r="AE215" s="27" t="s">
        <v>145</v>
      </c>
      <c r="AF215" s="27">
        <v>29.6</v>
      </c>
      <c r="AG215" s="27">
        <v>8.3000000000000007</v>
      </c>
      <c r="AH215" s="27">
        <v>1</v>
      </c>
      <c r="AI215" s="27">
        <v>0.5</v>
      </c>
      <c r="AJ215" s="27">
        <v>2.5</v>
      </c>
      <c r="AK215" s="27">
        <f t="shared" si="128"/>
        <v>2</v>
      </c>
      <c r="AL215" s="27" t="s">
        <v>143</v>
      </c>
      <c r="AM215" s="27" t="s">
        <v>143</v>
      </c>
      <c r="AN215" s="27"/>
      <c r="AO215" s="27">
        <f t="shared" si="129"/>
        <v>2</v>
      </c>
      <c r="AP215" s="27"/>
      <c r="AQ215" s="27"/>
      <c r="AR215" s="27"/>
      <c r="AS215" s="27"/>
      <c r="AT215" s="27"/>
      <c r="AU215" s="27"/>
      <c r="AV215" s="27">
        <f t="shared" si="130"/>
        <v>0</v>
      </c>
      <c r="AW215" s="27"/>
      <c r="AX215" s="28">
        <f>VLOOKUP(J215,ABNT5101!$I$3:$J$9,2)</f>
        <v>20</v>
      </c>
      <c r="AY215" s="28">
        <f>VLOOKUP(J215,ABNT5101!$I$3:$M$9,5)</f>
        <v>0.28000000000000003</v>
      </c>
      <c r="AZ215" s="28" t="str">
        <f>_xlfn.XLOOKUP(J215,ABNT5101!I:I,ABNT5101!L:L)</f>
        <v>-</v>
      </c>
      <c r="BA215" s="28">
        <f>_xlfn.XLOOKUP(J215,ABNT5101!$I:$I,ABNT5101!M:M)</f>
        <v>0.28000000000000003</v>
      </c>
      <c r="BB215" s="28" t="str">
        <f>_xlfn.XLOOKUP(J215,ABNT5101!$I:$I,ABNT5101!N:N)</f>
        <v>-</v>
      </c>
      <c r="BC215" s="28">
        <f>_xlfn.XLOOKUP(J215,ABNT5101!$I:$I,ABNT5101!O:O)</f>
        <v>14</v>
      </c>
      <c r="BD215" s="31" t="str">
        <f t="shared" si="131"/>
        <v>NÃO ATENDE</v>
      </c>
      <c r="BE215" s="32">
        <f t="shared" si="122"/>
        <v>-1</v>
      </c>
      <c r="BF215" s="32">
        <f t="shared" si="123"/>
        <v>-1</v>
      </c>
      <c r="BG215" s="32" t="str">
        <f t="shared" si="132"/>
        <v>-</v>
      </c>
      <c r="BH215" s="34"/>
      <c r="BI215" s="34"/>
      <c r="BJ215" s="34"/>
      <c r="BK215" s="34"/>
      <c r="BL215" s="35"/>
      <c r="BM215" s="34"/>
      <c r="BN215" s="31" t="str">
        <f t="shared" si="133"/>
        <v>NÃO ATENDE</v>
      </c>
      <c r="BO215" s="31" t="str">
        <f t="shared" si="124"/>
        <v>NÃO ATENDE</v>
      </c>
      <c r="BP215" s="31" t="str">
        <f t="shared" si="125"/>
        <v>NÃO ATENDE</v>
      </c>
      <c r="BQ215" s="31" t="str">
        <f t="shared" si="134"/>
        <v>ATENDE</v>
      </c>
      <c r="BR215" s="36" t="str">
        <f t="shared" si="135"/>
        <v>C2</v>
      </c>
      <c r="BS215" s="36" t="str">
        <f t="shared" si="136"/>
        <v>P6</v>
      </c>
      <c r="BT215" s="37">
        <f t="shared" si="137"/>
        <v>-1</v>
      </c>
      <c r="BU215" s="34"/>
      <c r="BV215" s="34"/>
      <c r="BW215" s="36">
        <f>IF(BS215="-","-",_xlfn.XLOOKUP(BS215,ABNT5101!$B$4:$B$9,ABNT5101!$C$4:$C$9))</f>
        <v>3</v>
      </c>
      <c r="BX215" s="36">
        <f>IF(BS215="-","-",_xlfn.XLOOKUP(BS215,ABNT5101!$B$4:$B$9,ABNT5101!$D$4:$D$9))</f>
        <v>0.6</v>
      </c>
      <c r="BY215" s="31" t="str">
        <f t="shared" si="138"/>
        <v>NÃO ATENDE</v>
      </c>
      <c r="BZ215" s="31" t="str">
        <f t="shared" si="139"/>
        <v>NÃO ATENDE</v>
      </c>
      <c r="CA215" s="31" t="str">
        <f t="shared" si="140"/>
        <v>NÃO ATENDE</v>
      </c>
      <c r="CB215" s="36" t="str">
        <f t="shared" si="126"/>
        <v>P6</v>
      </c>
      <c r="CC215" s="37">
        <f t="shared" si="141"/>
        <v>-1</v>
      </c>
      <c r="CD215" s="38"/>
      <c r="CE215" s="38"/>
      <c r="CF215" s="31">
        <f>IF(CB215="-","-",_xlfn.XLOOKUP(CB215,ABNT5101!$B$4:$B$9,ABNT5101!$C$4:$C$9))</f>
        <v>3</v>
      </c>
      <c r="CG215" s="36">
        <f>IF(CB215="-","-",_xlfn.XLOOKUP(CB215,ABNT5101!$B$4:$B$9,ABNT5101!$D$4:$D$9))</f>
        <v>0.6</v>
      </c>
      <c r="CH215" s="31" t="str">
        <f t="shared" si="142"/>
        <v>NÃO ATENDE</v>
      </c>
      <c r="CI215" s="31" t="str">
        <f t="shared" si="143"/>
        <v>NÃO ATENDE</v>
      </c>
      <c r="CJ215" s="31" t="str">
        <f t="shared" si="144"/>
        <v>NÃO ATENDE</v>
      </c>
      <c r="CK215" s="56" t="e">
        <f>_xlfn.XLOOKUP(CL215,'Banco de dados'!$B:$B,'Banco de dados'!$D:$D)</f>
        <v>#N/A</v>
      </c>
      <c r="CL215" s="42"/>
      <c r="CM215" s="56" t="e">
        <f>_xlfn.XLOOKUP(CL215,'Banco de dados'!$B:$B,'Banco de dados'!$E:$E)</f>
        <v>#N/A</v>
      </c>
      <c r="CN215" s="56"/>
      <c r="CO215" s="56" t="e">
        <f>IF(CN215="-","-",_xlfn.XLOOKUP(CN215,'Banco de dados'!$B:$B,'Banco de dados'!$E:$E))</f>
        <v>#N/A</v>
      </c>
      <c r="CP215" s="41">
        <f t="shared" si="145"/>
        <v>1</v>
      </c>
      <c r="CQ215" s="56" t="e">
        <f>_xlfn.XLOOKUP(CL215,'Banco de dados'!$B:$B,'Banco de dados'!$H:$H)</f>
        <v>#N/A</v>
      </c>
      <c r="CR215" s="56" t="e">
        <f t="array" aca="1" ref="CR215" ca="1">_xludf.xlookup(CN215,'Banco de dados'!$B:$B,'Banco de dados'!$H:$H)</f>
        <v>#NAME?</v>
      </c>
      <c r="CS215" s="58" t="e">
        <f t="array" aca="1" ref="CS215" ca="1">_xludf.xlookup(CL215,'Banco de dados'!$B:$B,'Banco de dados'!$F:$F)</f>
        <v>#NAME?</v>
      </c>
      <c r="CT215" s="56" t="e">
        <f t="array" aca="1" ref="CT215" ca="1">_xludf.xlookup(CN215,'Banco de dados'!$B:$B,'Banco de dados'!$F:$F)</f>
        <v>#NAME?</v>
      </c>
      <c r="CU215" s="42"/>
      <c r="CV215" s="42"/>
      <c r="CW215" s="56" t="str">
        <f>IF(AJ215=0.5,"Suporte",IF(AND(AJ215&gt;='Braços de IP'!$B$9,AJ215&lt;='Braços de IP'!$D$9),'Braços de IP'!$E$9,IF(AND(AJ215&gt;='Braços de IP'!$B$10,AJ215&lt;='Braços de IP'!$D$10),'Braços de IP'!$E$10,IF(AND(AJ215&gt;='Braços de IP'!$B$11,AJ215&lt;='Braços de IP'!$D$11),'Braços de IP'!$E$11,IF(AND(AJ215&gt;='Braços de IP'!$B$12,AJ215&lt;='Braços de IP'!$D$12),'Braços de IP'!$E$12,IF(AND(AJ215&gt;='Braços de IP'!$B$13,AJ215&lt;='Braços de IP'!$D$13),'Braços de IP'!$E$13,IF(AND(AJ215&gt;='Braços de IP'!$B$14,AJ215&lt;='Braços de IP'!$D$14),'Braços de IP'!$E$14,"ERRO")))))))</f>
        <v>Médio II</v>
      </c>
      <c r="CX215" s="42"/>
      <c r="CY215" s="56" t="str">
        <f>IF($CX215="","",VLOOKUP($CX215,'Braços de IP'!$E$9:$I$15,2,0))</f>
        <v/>
      </c>
      <c r="CZ215" s="43" t="str">
        <f>IF($CX215="","",VLOOKUP($CX215,'Braços de IP'!$E$9:$I$15,5,0))</f>
        <v/>
      </c>
      <c r="DA215" s="56"/>
      <c r="DB215" s="56"/>
      <c r="DC215" s="56"/>
      <c r="DD215" s="56"/>
      <c r="DE215" s="56"/>
      <c r="DF215" s="56"/>
      <c r="DG215" s="44" t="e">
        <f t="shared" si="146"/>
        <v>#N/A</v>
      </c>
      <c r="DH215" s="45">
        <f t="shared" si="147"/>
        <v>120</v>
      </c>
      <c r="DI215" s="44" t="e">
        <f t="shared" si="148"/>
        <v>#N/A</v>
      </c>
      <c r="DJ215" s="46" t="e">
        <f t="shared" si="149"/>
        <v>#N/A</v>
      </c>
      <c r="DK215" s="47" t="s">
        <v>147</v>
      </c>
      <c r="DL215" s="48"/>
      <c r="DM215" s="49"/>
      <c r="DN215" s="23" t="s">
        <v>148</v>
      </c>
      <c r="DO215" s="23"/>
      <c r="DP215" s="5"/>
      <c r="DQ215" s="50" t="e">
        <f t="shared" si="150"/>
        <v>#VALUE!</v>
      </c>
      <c r="DR215" s="5"/>
      <c r="DS215" s="5"/>
      <c r="DT215" s="5"/>
      <c r="DU215" s="5"/>
      <c r="DV215" s="5"/>
      <c r="DW215" s="5"/>
    </row>
    <row r="216" spans="2:127" ht="15.75" hidden="1" customHeight="1" x14ac:dyDescent="0.3">
      <c r="B216" s="5"/>
      <c r="C216" s="5"/>
      <c r="D216" s="5"/>
      <c r="E216" s="22" t="s">
        <v>306</v>
      </c>
      <c r="F216" s="22" t="s">
        <v>164</v>
      </c>
      <c r="G216" s="23" t="s">
        <v>307</v>
      </c>
      <c r="H216" s="23">
        <v>-23.339649000000001</v>
      </c>
      <c r="I216" s="23">
        <v>-46.824680999999998</v>
      </c>
      <c r="J216" s="24" t="s">
        <v>156</v>
      </c>
      <c r="K216" s="25"/>
      <c r="L216" s="24" t="s">
        <v>140</v>
      </c>
      <c r="M216" s="24" t="s">
        <v>141</v>
      </c>
      <c r="N216" s="26">
        <v>120</v>
      </c>
      <c r="O216" s="27" t="s">
        <v>142</v>
      </c>
      <c r="P216" s="27" t="s">
        <v>143</v>
      </c>
      <c r="Q216" s="26">
        <f t="shared" si="127"/>
        <v>240</v>
      </c>
      <c r="R216" s="27">
        <v>1</v>
      </c>
      <c r="S216" s="28">
        <v>1.2</v>
      </c>
      <c r="T216" s="28">
        <v>9</v>
      </c>
      <c r="U216" s="29"/>
      <c r="V216" s="29"/>
      <c r="W216" s="29"/>
      <c r="X216" s="28"/>
      <c r="Y216" s="26"/>
      <c r="Z216" s="27"/>
      <c r="AA216" s="27"/>
      <c r="AB216" s="27"/>
      <c r="AC216" s="27"/>
      <c r="AD216" s="27" t="s">
        <v>144</v>
      </c>
      <c r="AE216" s="27" t="s">
        <v>145</v>
      </c>
      <c r="AF216" s="27">
        <v>29.6</v>
      </c>
      <c r="AG216" s="27">
        <v>8.3000000000000007</v>
      </c>
      <c r="AH216" s="27">
        <v>1</v>
      </c>
      <c r="AI216" s="27">
        <v>0.5</v>
      </c>
      <c r="AJ216" s="27">
        <v>2.5</v>
      </c>
      <c r="AK216" s="27">
        <f t="shared" si="128"/>
        <v>2</v>
      </c>
      <c r="AL216" s="27" t="s">
        <v>143</v>
      </c>
      <c r="AM216" s="27" t="s">
        <v>143</v>
      </c>
      <c r="AN216" s="27"/>
      <c r="AO216" s="27">
        <f t="shared" si="129"/>
        <v>2</v>
      </c>
      <c r="AP216" s="27"/>
      <c r="AQ216" s="27"/>
      <c r="AR216" s="27"/>
      <c r="AS216" s="27"/>
      <c r="AT216" s="27"/>
      <c r="AU216" s="27"/>
      <c r="AV216" s="27">
        <f t="shared" si="130"/>
        <v>0</v>
      </c>
      <c r="AW216" s="27"/>
      <c r="AX216" s="28">
        <f>VLOOKUP(J216,ABNT5101!$I$3:$J$9,2)</f>
        <v>20</v>
      </c>
      <c r="AY216" s="28">
        <f>VLOOKUP(J216,ABNT5101!$I$3:$M$9,5)</f>
        <v>0.28000000000000003</v>
      </c>
      <c r="AZ216" s="28" t="str">
        <f>_xlfn.XLOOKUP(J216,ABNT5101!I:I,ABNT5101!L:L)</f>
        <v>-</v>
      </c>
      <c r="BA216" s="28">
        <f>_xlfn.XLOOKUP(J216,ABNT5101!$I:$I,ABNT5101!M:M)</f>
        <v>0.28000000000000003</v>
      </c>
      <c r="BB216" s="28" t="str">
        <f>_xlfn.XLOOKUP(J216,ABNT5101!$I:$I,ABNT5101!N:N)</f>
        <v>-</v>
      </c>
      <c r="BC216" s="28">
        <f>_xlfn.XLOOKUP(J216,ABNT5101!$I:$I,ABNT5101!O:O)</f>
        <v>14</v>
      </c>
      <c r="BD216" s="31" t="str">
        <f t="shared" si="131"/>
        <v>NÃO ATENDE</v>
      </c>
      <c r="BE216" s="32">
        <f t="shared" si="122"/>
        <v>-1</v>
      </c>
      <c r="BF216" s="32">
        <f t="shared" si="123"/>
        <v>-1</v>
      </c>
      <c r="BG216" s="32" t="str">
        <f t="shared" si="132"/>
        <v>-</v>
      </c>
      <c r="BH216" s="34"/>
      <c r="BI216" s="34"/>
      <c r="BJ216" s="34"/>
      <c r="BK216" s="34"/>
      <c r="BL216" s="35"/>
      <c r="BM216" s="34"/>
      <c r="BN216" s="31" t="str">
        <f t="shared" si="133"/>
        <v>NÃO ATENDE</v>
      </c>
      <c r="BO216" s="31" t="str">
        <f t="shared" si="124"/>
        <v>NÃO ATENDE</v>
      </c>
      <c r="BP216" s="31" t="str">
        <f t="shared" si="125"/>
        <v>NÃO ATENDE</v>
      </c>
      <c r="BQ216" s="31" t="str">
        <f t="shared" si="134"/>
        <v>ATENDE</v>
      </c>
      <c r="BR216" s="36" t="str">
        <f t="shared" si="135"/>
        <v>C2</v>
      </c>
      <c r="BS216" s="36" t="str">
        <f t="shared" si="136"/>
        <v>P6</v>
      </c>
      <c r="BT216" s="37">
        <f t="shared" si="137"/>
        <v>-1</v>
      </c>
      <c r="BU216" s="34"/>
      <c r="BV216" s="34"/>
      <c r="BW216" s="36">
        <f>IF(BS216="-","-",_xlfn.XLOOKUP(BS216,ABNT5101!$B$4:$B$9,ABNT5101!$C$4:$C$9))</f>
        <v>3</v>
      </c>
      <c r="BX216" s="36">
        <f>IF(BS216="-","-",_xlfn.XLOOKUP(BS216,ABNT5101!$B$4:$B$9,ABNT5101!$D$4:$D$9))</f>
        <v>0.6</v>
      </c>
      <c r="BY216" s="31" t="str">
        <f t="shared" si="138"/>
        <v>NÃO ATENDE</v>
      </c>
      <c r="BZ216" s="31" t="str">
        <f t="shared" si="139"/>
        <v>NÃO ATENDE</v>
      </c>
      <c r="CA216" s="31" t="str">
        <f t="shared" si="140"/>
        <v>NÃO ATENDE</v>
      </c>
      <c r="CB216" s="36" t="str">
        <f t="shared" si="126"/>
        <v>P6</v>
      </c>
      <c r="CC216" s="37">
        <f t="shared" si="141"/>
        <v>-1</v>
      </c>
      <c r="CD216" s="38"/>
      <c r="CE216" s="38"/>
      <c r="CF216" s="31">
        <f>IF(CB216="-","-",_xlfn.XLOOKUP(CB216,ABNT5101!$B$4:$B$9,ABNT5101!$C$4:$C$9))</f>
        <v>3</v>
      </c>
      <c r="CG216" s="36">
        <f>IF(CB216="-","-",_xlfn.XLOOKUP(CB216,ABNT5101!$B$4:$B$9,ABNT5101!$D$4:$D$9))</f>
        <v>0.6</v>
      </c>
      <c r="CH216" s="31" t="str">
        <f t="shared" si="142"/>
        <v>NÃO ATENDE</v>
      </c>
      <c r="CI216" s="31" t="str">
        <f t="shared" si="143"/>
        <v>NÃO ATENDE</v>
      </c>
      <c r="CJ216" s="31" t="str">
        <f t="shared" si="144"/>
        <v>NÃO ATENDE</v>
      </c>
      <c r="CK216" s="56" t="e">
        <f>_xlfn.XLOOKUP(CL216,'Banco de dados'!$B:$B,'Banco de dados'!$D:$D)</f>
        <v>#N/A</v>
      </c>
      <c r="CL216" s="42"/>
      <c r="CM216" s="56" t="e">
        <f>_xlfn.XLOOKUP(CL216,'Banco de dados'!$B:$B,'Banco de dados'!$E:$E)</f>
        <v>#N/A</v>
      </c>
      <c r="CN216" s="56"/>
      <c r="CO216" s="56" t="e">
        <f>IF(CN216="-","-",_xlfn.XLOOKUP(CN216,'Banco de dados'!$B:$B,'Banco de dados'!$E:$E))</f>
        <v>#N/A</v>
      </c>
      <c r="CP216" s="41">
        <f t="shared" si="145"/>
        <v>1</v>
      </c>
      <c r="CQ216" s="56" t="e">
        <f>_xlfn.XLOOKUP(CL216,'Banco de dados'!$B:$B,'Banco de dados'!$H:$H)</f>
        <v>#N/A</v>
      </c>
      <c r="CR216" s="56" t="e">
        <f t="array" aca="1" ref="CR216" ca="1">_xludf.xlookup(CN216,'Banco de dados'!$B:$B,'Banco de dados'!$H:$H)</f>
        <v>#NAME?</v>
      </c>
      <c r="CS216" s="58" t="e">
        <f t="array" aca="1" ref="CS216" ca="1">_xludf.xlookup(CL216,'Banco de dados'!$B:$B,'Banco de dados'!$F:$F)</f>
        <v>#NAME?</v>
      </c>
      <c r="CT216" s="56" t="e">
        <f t="array" aca="1" ref="CT216" ca="1">_xludf.xlookup(CN216,'Banco de dados'!$B:$B,'Banco de dados'!$F:$F)</f>
        <v>#NAME?</v>
      </c>
      <c r="CU216" s="42"/>
      <c r="CV216" s="42"/>
      <c r="CW216" s="56" t="str">
        <f>IF(AJ216=0.5,"Suporte",IF(AND(AJ216&gt;='Braços de IP'!$B$9,AJ216&lt;='Braços de IP'!$D$9),'Braços de IP'!$E$9,IF(AND(AJ216&gt;='Braços de IP'!$B$10,AJ216&lt;='Braços de IP'!$D$10),'Braços de IP'!$E$10,IF(AND(AJ216&gt;='Braços de IP'!$B$11,AJ216&lt;='Braços de IP'!$D$11),'Braços de IP'!$E$11,IF(AND(AJ216&gt;='Braços de IP'!$B$12,AJ216&lt;='Braços de IP'!$D$12),'Braços de IP'!$E$12,IF(AND(AJ216&gt;='Braços de IP'!$B$13,AJ216&lt;='Braços de IP'!$D$13),'Braços de IP'!$E$13,IF(AND(AJ216&gt;='Braços de IP'!$B$14,AJ216&lt;='Braços de IP'!$D$14),'Braços de IP'!$E$14,"ERRO")))))))</f>
        <v>Médio II</v>
      </c>
      <c r="CX216" s="42"/>
      <c r="CY216" s="56" t="str">
        <f>IF($CX216="","",VLOOKUP($CX216,'Braços de IP'!$E$9:$I$15,2,0))</f>
        <v/>
      </c>
      <c r="CZ216" s="43" t="str">
        <f>IF($CX216="","",VLOOKUP($CX216,'Braços de IP'!$E$9:$I$15,5,0))</f>
        <v/>
      </c>
      <c r="DA216" s="56"/>
      <c r="DB216" s="56"/>
      <c r="DC216" s="56"/>
      <c r="DD216" s="56"/>
      <c r="DE216" s="56"/>
      <c r="DF216" s="56"/>
      <c r="DG216" s="44" t="e">
        <f t="shared" si="146"/>
        <v>#N/A</v>
      </c>
      <c r="DH216" s="45">
        <f t="shared" si="147"/>
        <v>120</v>
      </c>
      <c r="DI216" s="44" t="e">
        <f t="shared" si="148"/>
        <v>#N/A</v>
      </c>
      <c r="DJ216" s="46" t="e">
        <f t="shared" si="149"/>
        <v>#N/A</v>
      </c>
      <c r="DK216" s="47" t="s">
        <v>147</v>
      </c>
      <c r="DL216" s="48"/>
      <c r="DM216" s="49"/>
      <c r="DN216" s="23" t="s">
        <v>148</v>
      </c>
      <c r="DO216" s="23"/>
      <c r="DP216" s="5"/>
      <c r="DQ216" s="50" t="e">
        <f t="shared" si="150"/>
        <v>#VALUE!</v>
      </c>
      <c r="DR216" s="5"/>
      <c r="DS216" s="5"/>
      <c r="DT216" s="5"/>
      <c r="DU216" s="5"/>
      <c r="DV216" s="5"/>
      <c r="DW216" s="5"/>
    </row>
    <row r="217" spans="2:127" ht="15.75" hidden="1" customHeight="1" x14ac:dyDescent="0.3">
      <c r="B217" s="5"/>
      <c r="C217" s="5"/>
      <c r="D217" s="5"/>
      <c r="E217" s="22" t="s">
        <v>306</v>
      </c>
      <c r="F217" s="22" t="s">
        <v>164</v>
      </c>
      <c r="G217" s="23" t="s">
        <v>307</v>
      </c>
      <c r="H217" s="23">
        <v>-23.339649000000001</v>
      </c>
      <c r="I217" s="23">
        <v>-46.824680999999998</v>
      </c>
      <c r="J217" s="24" t="s">
        <v>156</v>
      </c>
      <c r="K217" s="25"/>
      <c r="L217" s="24" t="s">
        <v>140</v>
      </c>
      <c r="M217" s="24" t="s">
        <v>141</v>
      </c>
      <c r="N217" s="26">
        <v>120</v>
      </c>
      <c r="O217" s="27" t="s">
        <v>142</v>
      </c>
      <c r="P217" s="27" t="s">
        <v>143</v>
      </c>
      <c r="Q217" s="26">
        <f t="shared" si="127"/>
        <v>240</v>
      </c>
      <c r="R217" s="27">
        <v>1</v>
      </c>
      <c r="S217" s="28">
        <v>1.2</v>
      </c>
      <c r="T217" s="28">
        <v>9</v>
      </c>
      <c r="U217" s="29"/>
      <c r="V217" s="29"/>
      <c r="W217" s="29"/>
      <c r="X217" s="28"/>
      <c r="Y217" s="26"/>
      <c r="Z217" s="27"/>
      <c r="AA217" s="27"/>
      <c r="AB217" s="27"/>
      <c r="AC217" s="27"/>
      <c r="AD217" s="27" t="s">
        <v>144</v>
      </c>
      <c r="AE217" s="27" t="s">
        <v>145</v>
      </c>
      <c r="AF217" s="27">
        <v>29.6</v>
      </c>
      <c r="AG217" s="27">
        <v>8.3000000000000007</v>
      </c>
      <c r="AH217" s="27">
        <v>1</v>
      </c>
      <c r="AI217" s="27">
        <v>0.5</v>
      </c>
      <c r="AJ217" s="27">
        <v>2.5</v>
      </c>
      <c r="AK217" s="27">
        <f t="shared" si="128"/>
        <v>2</v>
      </c>
      <c r="AL217" s="27" t="s">
        <v>143</v>
      </c>
      <c r="AM217" s="27" t="s">
        <v>143</v>
      </c>
      <c r="AN217" s="27"/>
      <c r="AO217" s="27">
        <f t="shared" si="129"/>
        <v>2</v>
      </c>
      <c r="AP217" s="27"/>
      <c r="AQ217" s="27"/>
      <c r="AR217" s="27"/>
      <c r="AS217" s="27"/>
      <c r="AT217" s="27"/>
      <c r="AU217" s="27"/>
      <c r="AV217" s="27">
        <f t="shared" si="130"/>
        <v>0</v>
      </c>
      <c r="AW217" s="27"/>
      <c r="AX217" s="28">
        <f>VLOOKUP(J217,ABNT5101!$I$3:$J$9,2)</f>
        <v>20</v>
      </c>
      <c r="AY217" s="28">
        <f>VLOOKUP(J217,ABNT5101!$I$3:$M$9,5)</f>
        <v>0.28000000000000003</v>
      </c>
      <c r="AZ217" s="28" t="str">
        <f>_xlfn.XLOOKUP(J217,ABNT5101!I:I,ABNT5101!L:L)</f>
        <v>-</v>
      </c>
      <c r="BA217" s="28">
        <f>_xlfn.XLOOKUP(J217,ABNT5101!$I:$I,ABNT5101!M:M)</f>
        <v>0.28000000000000003</v>
      </c>
      <c r="BB217" s="28" t="str">
        <f>_xlfn.XLOOKUP(J217,ABNT5101!$I:$I,ABNT5101!N:N)</f>
        <v>-</v>
      </c>
      <c r="BC217" s="28">
        <f>_xlfn.XLOOKUP(J217,ABNT5101!$I:$I,ABNT5101!O:O)</f>
        <v>14</v>
      </c>
      <c r="BD217" s="31" t="str">
        <f t="shared" si="131"/>
        <v>NÃO ATENDE</v>
      </c>
      <c r="BE217" s="32">
        <f t="shared" ref="BE217:BE242" si="151">BH217/AX217-1</f>
        <v>-1</v>
      </c>
      <c r="BF217" s="32">
        <f t="shared" ref="BF217:BF242" si="152">BI217/AY217-1</f>
        <v>-1</v>
      </c>
      <c r="BG217" s="32" t="str">
        <f t="shared" si="132"/>
        <v>-</v>
      </c>
      <c r="BH217" s="34"/>
      <c r="BI217" s="34"/>
      <c r="BJ217" s="34"/>
      <c r="BK217" s="34"/>
      <c r="BL217" s="35"/>
      <c r="BM217" s="34"/>
      <c r="BN217" s="31" t="str">
        <f t="shared" si="133"/>
        <v>NÃO ATENDE</v>
      </c>
      <c r="BO217" s="31" t="str">
        <f t="shared" ref="BO217:BO242" si="153">IF(BH217&gt;=AX217,"ATENDE",IF(BH217&gt;=0.99*AX217,"ATENDIMENTO LIMIAR","NÃO ATENDE"))</f>
        <v>NÃO ATENDE</v>
      </c>
      <c r="BP217" s="31" t="str">
        <f t="shared" ref="BP217:BP242" si="154">IF(BI217&gt;=AY217,"ATENDE",IF(BI217&gt;=(AY217-0.02),"ATENDIMENTO LIMIAR","NÃO ATENDE"))</f>
        <v>NÃO ATENDE</v>
      </c>
      <c r="BQ217" s="31" t="str">
        <f t="shared" si="134"/>
        <v>ATENDE</v>
      </c>
      <c r="BR217" s="36" t="str">
        <f t="shared" si="135"/>
        <v>C2</v>
      </c>
      <c r="BS217" s="36" t="str">
        <f t="shared" si="136"/>
        <v>P6</v>
      </c>
      <c r="BT217" s="37">
        <f t="shared" si="137"/>
        <v>-1</v>
      </c>
      <c r="BU217" s="34"/>
      <c r="BV217" s="34"/>
      <c r="BW217" s="36">
        <f>IF(BS217="-","-",_xlfn.XLOOKUP(BS217,ABNT5101!$B$4:$B$9,ABNT5101!$C$4:$C$9))</f>
        <v>3</v>
      </c>
      <c r="BX217" s="36">
        <f>IF(BS217="-","-",_xlfn.XLOOKUP(BS217,ABNT5101!$B$4:$B$9,ABNT5101!$D$4:$D$9))</f>
        <v>0.6</v>
      </c>
      <c r="BY217" s="31" t="str">
        <f t="shared" si="138"/>
        <v>NÃO ATENDE</v>
      </c>
      <c r="BZ217" s="31" t="str">
        <f t="shared" si="139"/>
        <v>NÃO ATENDE</v>
      </c>
      <c r="CA217" s="31" t="str">
        <f t="shared" si="140"/>
        <v>NÃO ATENDE</v>
      </c>
      <c r="CB217" s="36" t="str">
        <f t="shared" ref="CB217:CB242" si="155">BS217</f>
        <v>P6</v>
      </c>
      <c r="CC217" s="37">
        <f t="shared" si="141"/>
        <v>-1</v>
      </c>
      <c r="CD217" s="38"/>
      <c r="CE217" s="38"/>
      <c r="CF217" s="31">
        <f>IF(CB217="-","-",_xlfn.XLOOKUP(CB217,ABNT5101!$B$4:$B$9,ABNT5101!$C$4:$C$9))</f>
        <v>3</v>
      </c>
      <c r="CG217" s="36">
        <f>IF(CB217="-","-",_xlfn.XLOOKUP(CB217,ABNT5101!$B$4:$B$9,ABNT5101!$D$4:$D$9))</f>
        <v>0.6</v>
      </c>
      <c r="CH217" s="31" t="str">
        <f t="shared" si="142"/>
        <v>NÃO ATENDE</v>
      </c>
      <c r="CI217" s="31" t="str">
        <f t="shared" si="143"/>
        <v>NÃO ATENDE</v>
      </c>
      <c r="CJ217" s="31" t="str">
        <f t="shared" si="144"/>
        <v>NÃO ATENDE</v>
      </c>
      <c r="CK217" s="56" t="e">
        <f>_xlfn.XLOOKUP(CL217,'Banco de dados'!$B:$B,'Banco de dados'!$D:$D)</f>
        <v>#N/A</v>
      </c>
      <c r="CL217" s="42"/>
      <c r="CM217" s="56" t="e">
        <f>_xlfn.XLOOKUP(CL217,'Banco de dados'!$B:$B,'Banco de dados'!$E:$E)</f>
        <v>#N/A</v>
      </c>
      <c r="CN217" s="56"/>
      <c r="CO217" s="56" t="e">
        <f>IF(CN217="-","-",_xlfn.XLOOKUP(CN217,'Banco de dados'!$B:$B,'Banco de dados'!$E:$E))</f>
        <v>#N/A</v>
      </c>
      <c r="CP217" s="41">
        <f t="shared" si="145"/>
        <v>1</v>
      </c>
      <c r="CQ217" s="56" t="e">
        <f>_xlfn.XLOOKUP(CL217,'Banco de dados'!$B:$B,'Banco de dados'!$H:$H)</f>
        <v>#N/A</v>
      </c>
      <c r="CR217" s="56" t="e">
        <f t="array" aca="1" ref="CR217" ca="1">_xludf.xlookup(CN217,'Banco de dados'!$B:$B,'Banco de dados'!$H:$H)</f>
        <v>#NAME?</v>
      </c>
      <c r="CS217" s="58" t="e">
        <f t="array" aca="1" ref="CS217" ca="1">_xludf.xlookup(CL217,'Banco de dados'!$B:$B,'Banco de dados'!$F:$F)</f>
        <v>#NAME?</v>
      </c>
      <c r="CT217" s="56" t="e">
        <f t="array" aca="1" ref="CT217" ca="1">_xludf.xlookup(CN217,'Banco de dados'!$B:$B,'Banco de dados'!$F:$F)</f>
        <v>#NAME?</v>
      </c>
      <c r="CU217" s="42"/>
      <c r="CV217" s="42"/>
      <c r="CW217" s="56" t="str">
        <f>IF(AJ217=0.5,"Suporte",IF(AND(AJ217&gt;='Braços de IP'!$B$9,AJ217&lt;='Braços de IP'!$D$9),'Braços de IP'!$E$9,IF(AND(AJ217&gt;='Braços de IP'!$B$10,AJ217&lt;='Braços de IP'!$D$10),'Braços de IP'!$E$10,IF(AND(AJ217&gt;='Braços de IP'!$B$11,AJ217&lt;='Braços de IP'!$D$11),'Braços de IP'!$E$11,IF(AND(AJ217&gt;='Braços de IP'!$B$12,AJ217&lt;='Braços de IP'!$D$12),'Braços de IP'!$E$12,IF(AND(AJ217&gt;='Braços de IP'!$B$13,AJ217&lt;='Braços de IP'!$D$13),'Braços de IP'!$E$13,IF(AND(AJ217&gt;='Braços de IP'!$B$14,AJ217&lt;='Braços de IP'!$D$14),'Braços de IP'!$E$14,"ERRO")))))))</f>
        <v>Médio II</v>
      </c>
      <c r="CX217" s="42"/>
      <c r="CY217" s="56" t="str">
        <f>IF($CX217="","",VLOOKUP($CX217,'Braços de IP'!$E$9:$I$15,2,0))</f>
        <v/>
      </c>
      <c r="CZ217" s="43" t="str">
        <f>IF($CX217="","",VLOOKUP($CX217,'Braços de IP'!$E$9:$I$15,5,0))</f>
        <v/>
      </c>
      <c r="DA217" s="56"/>
      <c r="DB217" s="56"/>
      <c r="DC217" s="56"/>
      <c r="DD217" s="56"/>
      <c r="DE217" s="56"/>
      <c r="DF217" s="56"/>
      <c r="DG217" s="44" t="e">
        <f t="shared" si="146"/>
        <v>#N/A</v>
      </c>
      <c r="DH217" s="45">
        <f t="shared" si="147"/>
        <v>120</v>
      </c>
      <c r="DI217" s="44" t="e">
        <f t="shared" si="148"/>
        <v>#N/A</v>
      </c>
      <c r="DJ217" s="46" t="e">
        <f t="shared" si="149"/>
        <v>#N/A</v>
      </c>
      <c r="DK217" s="47" t="s">
        <v>147</v>
      </c>
      <c r="DL217" s="48"/>
      <c r="DM217" s="49"/>
      <c r="DN217" s="23" t="s">
        <v>148</v>
      </c>
      <c r="DO217" s="23"/>
      <c r="DP217" s="5"/>
      <c r="DQ217" s="50" t="e">
        <f t="shared" si="150"/>
        <v>#VALUE!</v>
      </c>
      <c r="DR217" s="5"/>
      <c r="DS217" s="5"/>
      <c r="DT217" s="5"/>
      <c r="DU217" s="5"/>
      <c r="DV217" s="5"/>
      <c r="DW217" s="5"/>
    </row>
    <row r="218" spans="2:127" ht="15.75" hidden="1" customHeight="1" x14ac:dyDescent="0.3">
      <c r="B218" s="5"/>
      <c r="C218" s="5"/>
      <c r="D218" s="5"/>
      <c r="E218" s="22" t="s">
        <v>308</v>
      </c>
      <c r="F218" s="22" t="s">
        <v>137</v>
      </c>
      <c r="G218" s="23" t="s">
        <v>309</v>
      </c>
      <c r="H218" s="23">
        <v>-23.411428699999998</v>
      </c>
      <c r="I218" s="23">
        <v>-46.841149629999997</v>
      </c>
      <c r="J218" s="24" t="s">
        <v>223</v>
      </c>
      <c r="K218" s="25"/>
      <c r="L218" s="24" t="s">
        <v>140</v>
      </c>
      <c r="M218" s="24" t="s">
        <v>141</v>
      </c>
      <c r="N218" s="26">
        <v>90</v>
      </c>
      <c r="O218" s="27" t="s">
        <v>142</v>
      </c>
      <c r="P218" s="27" t="s">
        <v>143</v>
      </c>
      <c r="Q218" s="26">
        <f t="shared" si="127"/>
        <v>180</v>
      </c>
      <c r="R218" s="27">
        <v>1</v>
      </c>
      <c r="S218" s="28">
        <v>1.1000000000000001</v>
      </c>
      <c r="T218" s="28">
        <v>6.6</v>
      </c>
      <c r="U218" s="29"/>
      <c r="V218" s="29"/>
      <c r="W218" s="29"/>
      <c r="X218" s="28">
        <v>1.3</v>
      </c>
      <c r="Y218" s="26"/>
      <c r="Z218" s="27"/>
      <c r="AA218" s="27"/>
      <c r="AB218" s="27"/>
      <c r="AC218" s="27"/>
      <c r="AD218" s="27" t="s">
        <v>144</v>
      </c>
      <c r="AE218" s="27" t="s">
        <v>145</v>
      </c>
      <c r="AF218" s="27" t="s">
        <v>310</v>
      </c>
      <c r="AG218" s="27">
        <v>7.4</v>
      </c>
      <c r="AH218" s="27">
        <v>1</v>
      </c>
      <c r="AI218" s="27">
        <v>0.26</v>
      </c>
      <c r="AJ218" s="27">
        <v>2.2999999999999998</v>
      </c>
      <c r="AK218" s="27">
        <f t="shared" si="128"/>
        <v>2.04</v>
      </c>
      <c r="AL218" s="27" t="s">
        <v>143</v>
      </c>
      <c r="AM218" s="27" t="s">
        <v>143</v>
      </c>
      <c r="AN218" s="27"/>
      <c r="AO218" s="27">
        <f t="shared" si="129"/>
        <v>2</v>
      </c>
      <c r="AP218" s="27"/>
      <c r="AQ218" s="27"/>
      <c r="AR218" s="27"/>
      <c r="AS218" s="27"/>
      <c r="AT218" s="27"/>
      <c r="AU218" s="27"/>
      <c r="AV218" s="27">
        <f t="shared" si="130"/>
        <v>0</v>
      </c>
      <c r="AW218" s="27"/>
      <c r="AX218" s="28">
        <f>VLOOKUP(J218,ABNT5101!$I$3:$J$9,2)</f>
        <v>15</v>
      </c>
      <c r="AY218" s="28">
        <f>VLOOKUP(J218,ABNT5101!$I$3:$M$9,5)</f>
        <v>0.18</v>
      </c>
      <c r="AZ218" s="28" t="str">
        <f>_xlfn.XLOOKUP(J218,ABNT5101!I:I,ABNT5101!L:L)</f>
        <v>-</v>
      </c>
      <c r="BA218" s="28">
        <f>_xlfn.XLOOKUP(J218,ABNT5101!$I:$I,ABNT5101!M:M)</f>
        <v>0.18</v>
      </c>
      <c r="BB218" s="28" t="str">
        <f>_xlfn.XLOOKUP(J218,ABNT5101!$I:$I,ABNT5101!N:N)</f>
        <v>-</v>
      </c>
      <c r="BC218" s="28">
        <f>_xlfn.XLOOKUP(J218,ABNT5101!$I:$I,ABNT5101!O:O)</f>
        <v>15</v>
      </c>
      <c r="BD218" s="31" t="str">
        <f t="shared" si="131"/>
        <v>NÃO ATENDE</v>
      </c>
      <c r="BE218" s="32">
        <f t="shared" si="151"/>
        <v>-1</v>
      </c>
      <c r="BF218" s="32">
        <f t="shared" si="152"/>
        <v>-1</v>
      </c>
      <c r="BG218" s="32" t="str">
        <f t="shared" si="132"/>
        <v>-</v>
      </c>
      <c r="BH218" s="34"/>
      <c r="BI218" s="34"/>
      <c r="BJ218" s="34"/>
      <c r="BK218" s="34"/>
      <c r="BL218" s="35"/>
      <c r="BM218" s="34"/>
      <c r="BN218" s="31" t="str">
        <f t="shared" si="133"/>
        <v>NÃO ATENDE</v>
      </c>
      <c r="BO218" s="31" t="str">
        <f t="shared" si="153"/>
        <v>NÃO ATENDE</v>
      </c>
      <c r="BP218" s="31" t="str">
        <f t="shared" si="154"/>
        <v>NÃO ATENDE</v>
      </c>
      <c r="BQ218" s="31" t="str">
        <f t="shared" si="134"/>
        <v>ATENDE</v>
      </c>
      <c r="BR218" s="36" t="str">
        <f t="shared" si="135"/>
        <v>C3</v>
      </c>
      <c r="BS218" s="36" t="str">
        <f t="shared" si="136"/>
        <v>P6</v>
      </c>
      <c r="BT218" s="37">
        <f t="shared" si="137"/>
        <v>-1</v>
      </c>
      <c r="BU218" s="34"/>
      <c r="BV218" s="34"/>
      <c r="BW218" s="36">
        <f>IF(BS218="-","-",_xlfn.XLOOKUP(BS218,ABNT5101!$B$4:$B$9,ABNT5101!$C$4:$C$9))</f>
        <v>3</v>
      </c>
      <c r="BX218" s="36">
        <f>IF(BS218="-","-",_xlfn.XLOOKUP(BS218,ABNT5101!$B$4:$B$9,ABNT5101!$D$4:$D$9))</f>
        <v>0.6</v>
      </c>
      <c r="BY218" s="31" t="str">
        <f t="shared" si="138"/>
        <v>NÃO ATENDE</v>
      </c>
      <c r="BZ218" s="31" t="str">
        <f t="shared" si="139"/>
        <v>NÃO ATENDE</v>
      </c>
      <c r="CA218" s="31" t="str">
        <f t="shared" si="140"/>
        <v>NÃO ATENDE</v>
      </c>
      <c r="CB218" s="36" t="str">
        <f t="shared" si="155"/>
        <v>P6</v>
      </c>
      <c r="CC218" s="37">
        <f t="shared" si="141"/>
        <v>-1</v>
      </c>
      <c r="CD218" s="38"/>
      <c r="CE218" s="38"/>
      <c r="CF218" s="31">
        <f>IF(CB218="-","-",_xlfn.XLOOKUP(CB218,ABNT5101!$B$4:$B$9,ABNT5101!$C$4:$C$9))</f>
        <v>3</v>
      </c>
      <c r="CG218" s="36">
        <f>IF(CB218="-","-",_xlfn.XLOOKUP(CB218,ABNT5101!$B$4:$B$9,ABNT5101!$D$4:$D$9))</f>
        <v>0.6</v>
      </c>
      <c r="CH218" s="31" t="str">
        <f t="shared" si="142"/>
        <v>NÃO ATENDE</v>
      </c>
      <c r="CI218" s="31" t="str">
        <f t="shared" si="143"/>
        <v>NÃO ATENDE</v>
      </c>
      <c r="CJ218" s="31" t="str">
        <f t="shared" si="144"/>
        <v>NÃO ATENDE</v>
      </c>
      <c r="CK218" s="56" t="e">
        <f>_xlfn.XLOOKUP(CL218,'Banco de dados'!$B:$B,'Banco de dados'!$D:$D)</f>
        <v>#N/A</v>
      </c>
      <c r="CL218" s="42"/>
      <c r="CM218" s="56" t="e">
        <f>_xlfn.XLOOKUP(CL218,'Banco de dados'!$B:$B,'Banco de dados'!$E:$E)</f>
        <v>#N/A</v>
      </c>
      <c r="CN218" s="56"/>
      <c r="CO218" s="56" t="e">
        <f>IF(CN218="-","-",_xlfn.XLOOKUP(CN218,'Banco de dados'!$B:$B,'Banco de dados'!$E:$E))</f>
        <v>#N/A</v>
      </c>
      <c r="CP218" s="41">
        <f t="shared" si="145"/>
        <v>1</v>
      </c>
      <c r="CQ218" s="56" t="e">
        <f>_xlfn.XLOOKUP(CL218,'Banco de dados'!$B:$B,'Banco de dados'!$H:$H)</f>
        <v>#N/A</v>
      </c>
      <c r="CR218" s="56" t="e">
        <f t="array" aca="1" ref="CR218" ca="1">_xludf.xlookup(CN218,'Banco de dados'!$B:$B,'Banco de dados'!$H:$H)</f>
        <v>#NAME?</v>
      </c>
      <c r="CS218" s="58" t="e">
        <f t="array" aca="1" ref="CS218" ca="1">_xludf.xlookup(CL218,'Banco de dados'!$B:$B,'Banco de dados'!$F:$F)</f>
        <v>#NAME?</v>
      </c>
      <c r="CT218" s="56" t="e">
        <f t="array" aca="1" ref="CT218" ca="1">_xludf.xlookup(CN218,'Banco de dados'!$B:$B,'Banco de dados'!$F:$F)</f>
        <v>#NAME?</v>
      </c>
      <c r="CU218" s="42"/>
      <c r="CV218" s="42"/>
      <c r="CW218" s="56" t="str">
        <f>IF(AJ218=0.5,"Suporte",IF(AND(AJ218&gt;='Braços de IP'!$B$9,AJ218&lt;='Braços de IP'!$D$9),'Braços de IP'!$E$9,IF(AND(AJ218&gt;='Braços de IP'!$B$10,AJ218&lt;='Braços de IP'!$D$10),'Braços de IP'!$E$10,IF(AND(AJ218&gt;='Braços de IP'!$B$11,AJ218&lt;='Braços de IP'!$D$11),'Braços de IP'!$E$11,IF(AND(AJ218&gt;='Braços de IP'!$B$12,AJ218&lt;='Braços de IP'!$D$12),'Braços de IP'!$E$12,IF(AND(AJ218&gt;='Braços de IP'!$B$13,AJ218&lt;='Braços de IP'!$D$13),'Braços de IP'!$E$13,IF(AND(AJ218&gt;='Braços de IP'!$B$14,AJ218&lt;='Braços de IP'!$D$14),'Braços de IP'!$E$14,"ERRO")))))))</f>
        <v>Médio II</v>
      </c>
      <c r="CX218" s="42"/>
      <c r="CY218" s="56" t="str">
        <f>IF($CX218="","",VLOOKUP($CX218,'Braços de IP'!$E$9:$I$15,2,0))</f>
        <v/>
      </c>
      <c r="CZ218" s="43" t="str">
        <f>IF($CX218="","",VLOOKUP($CX218,'Braços de IP'!$E$9:$I$15,5,0))</f>
        <v/>
      </c>
      <c r="DA218" s="56"/>
      <c r="DB218" s="56"/>
      <c r="DC218" s="56"/>
      <c r="DD218" s="56"/>
      <c r="DE218" s="56"/>
      <c r="DF218" s="56"/>
      <c r="DG218" s="44" t="e">
        <f t="shared" si="146"/>
        <v>#N/A</v>
      </c>
      <c r="DH218" s="45">
        <f t="shared" si="147"/>
        <v>90</v>
      </c>
      <c r="DI218" s="44" t="e">
        <f t="shared" si="148"/>
        <v>#N/A</v>
      </c>
      <c r="DJ218" s="46" t="e">
        <f t="shared" si="149"/>
        <v>#N/A</v>
      </c>
      <c r="DK218" s="47" t="s">
        <v>147</v>
      </c>
      <c r="DL218" s="48"/>
      <c r="DM218" s="49"/>
      <c r="DN218" s="23" t="s">
        <v>148</v>
      </c>
      <c r="DO218" s="23"/>
      <c r="DP218" s="5"/>
      <c r="DQ218" s="50" t="e">
        <f t="shared" si="150"/>
        <v>#VALUE!</v>
      </c>
      <c r="DR218" s="5"/>
      <c r="DS218" s="5"/>
      <c r="DT218" s="5"/>
      <c r="DU218" s="5"/>
      <c r="DV218" s="5"/>
      <c r="DW218" s="5"/>
    </row>
    <row r="219" spans="2:127" ht="15.75" hidden="1" customHeight="1" x14ac:dyDescent="0.3">
      <c r="B219" s="5"/>
      <c r="C219" s="5"/>
      <c r="D219" s="5"/>
      <c r="E219" s="22" t="s">
        <v>308</v>
      </c>
      <c r="F219" s="22" t="s">
        <v>137</v>
      </c>
      <c r="G219" s="23" t="s">
        <v>309</v>
      </c>
      <c r="H219" s="23">
        <v>-23.411428699999998</v>
      </c>
      <c r="I219" s="23">
        <v>-46.841149629999997</v>
      </c>
      <c r="J219" s="24" t="s">
        <v>223</v>
      </c>
      <c r="K219" s="25"/>
      <c r="L219" s="24" t="s">
        <v>140</v>
      </c>
      <c r="M219" s="24" t="s">
        <v>141</v>
      </c>
      <c r="N219" s="26">
        <v>90</v>
      </c>
      <c r="O219" s="27" t="s">
        <v>142</v>
      </c>
      <c r="P219" s="27" t="s">
        <v>143</v>
      </c>
      <c r="Q219" s="26">
        <f t="shared" si="127"/>
        <v>180</v>
      </c>
      <c r="R219" s="27">
        <v>1</v>
      </c>
      <c r="S219" s="28">
        <v>1.1000000000000001</v>
      </c>
      <c r="T219" s="28">
        <v>6.6</v>
      </c>
      <c r="U219" s="29"/>
      <c r="V219" s="29"/>
      <c r="W219" s="29"/>
      <c r="X219" s="28">
        <v>1.3</v>
      </c>
      <c r="Y219" s="26"/>
      <c r="Z219" s="27"/>
      <c r="AA219" s="27"/>
      <c r="AB219" s="27"/>
      <c r="AC219" s="27"/>
      <c r="AD219" s="27" t="s">
        <v>144</v>
      </c>
      <c r="AE219" s="27" t="s">
        <v>145</v>
      </c>
      <c r="AF219" s="27" t="s">
        <v>310</v>
      </c>
      <c r="AG219" s="27">
        <v>7.4</v>
      </c>
      <c r="AH219" s="27">
        <v>1</v>
      </c>
      <c r="AI219" s="27">
        <v>0.26</v>
      </c>
      <c r="AJ219" s="27">
        <v>2.2999999999999998</v>
      </c>
      <c r="AK219" s="27">
        <f t="shared" si="128"/>
        <v>2.04</v>
      </c>
      <c r="AL219" s="27" t="s">
        <v>143</v>
      </c>
      <c r="AM219" s="27" t="s">
        <v>143</v>
      </c>
      <c r="AN219" s="27"/>
      <c r="AO219" s="27">
        <f t="shared" si="129"/>
        <v>2</v>
      </c>
      <c r="AP219" s="27"/>
      <c r="AQ219" s="27"/>
      <c r="AR219" s="27"/>
      <c r="AS219" s="27"/>
      <c r="AT219" s="27"/>
      <c r="AU219" s="27"/>
      <c r="AV219" s="27">
        <f t="shared" si="130"/>
        <v>0</v>
      </c>
      <c r="AW219" s="27"/>
      <c r="AX219" s="28">
        <f>VLOOKUP(J219,ABNT5101!$I$3:$J$9,2)</f>
        <v>15</v>
      </c>
      <c r="AY219" s="28">
        <f>VLOOKUP(J219,ABNT5101!$I$3:$M$9,5)</f>
        <v>0.18</v>
      </c>
      <c r="AZ219" s="28" t="str">
        <f>_xlfn.XLOOKUP(J219,ABNT5101!I:I,ABNT5101!L:L)</f>
        <v>-</v>
      </c>
      <c r="BA219" s="28">
        <f>_xlfn.XLOOKUP(J219,ABNT5101!$I:$I,ABNT5101!M:M)</f>
        <v>0.18</v>
      </c>
      <c r="BB219" s="28" t="str">
        <f>_xlfn.XLOOKUP(J219,ABNT5101!$I:$I,ABNT5101!N:N)</f>
        <v>-</v>
      </c>
      <c r="BC219" s="28">
        <f>_xlfn.XLOOKUP(J219,ABNT5101!$I:$I,ABNT5101!O:O)</f>
        <v>15</v>
      </c>
      <c r="BD219" s="31" t="str">
        <f t="shared" si="131"/>
        <v>NÃO ATENDE</v>
      </c>
      <c r="BE219" s="32">
        <f t="shared" si="151"/>
        <v>-1</v>
      </c>
      <c r="BF219" s="32">
        <f t="shared" si="152"/>
        <v>-1</v>
      </c>
      <c r="BG219" s="32" t="str">
        <f t="shared" si="132"/>
        <v>-</v>
      </c>
      <c r="BH219" s="34"/>
      <c r="BI219" s="34"/>
      <c r="BJ219" s="34"/>
      <c r="BK219" s="34"/>
      <c r="BL219" s="35"/>
      <c r="BM219" s="34"/>
      <c r="BN219" s="31" t="str">
        <f t="shared" si="133"/>
        <v>NÃO ATENDE</v>
      </c>
      <c r="BO219" s="31" t="str">
        <f t="shared" si="153"/>
        <v>NÃO ATENDE</v>
      </c>
      <c r="BP219" s="31" t="str">
        <f t="shared" si="154"/>
        <v>NÃO ATENDE</v>
      </c>
      <c r="BQ219" s="31" t="str">
        <f t="shared" si="134"/>
        <v>ATENDE</v>
      </c>
      <c r="BR219" s="36" t="str">
        <f t="shared" si="135"/>
        <v>C3</v>
      </c>
      <c r="BS219" s="36" t="str">
        <f t="shared" si="136"/>
        <v>P6</v>
      </c>
      <c r="BT219" s="37">
        <f t="shared" si="137"/>
        <v>-1</v>
      </c>
      <c r="BU219" s="34"/>
      <c r="BV219" s="34"/>
      <c r="BW219" s="36">
        <f>IF(BS219="-","-",_xlfn.XLOOKUP(BS219,ABNT5101!$B$4:$B$9,ABNT5101!$C$4:$C$9))</f>
        <v>3</v>
      </c>
      <c r="BX219" s="36">
        <f>IF(BS219="-","-",_xlfn.XLOOKUP(BS219,ABNT5101!$B$4:$B$9,ABNT5101!$D$4:$D$9))</f>
        <v>0.6</v>
      </c>
      <c r="BY219" s="31" t="str">
        <f t="shared" si="138"/>
        <v>NÃO ATENDE</v>
      </c>
      <c r="BZ219" s="31" t="str">
        <f t="shared" si="139"/>
        <v>NÃO ATENDE</v>
      </c>
      <c r="CA219" s="31" t="str">
        <f t="shared" si="140"/>
        <v>NÃO ATENDE</v>
      </c>
      <c r="CB219" s="36" t="str">
        <f t="shared" si="155"/>
        <v>P6</v>
      </c>
      <c r="CC219" s="37">
        <f t="shared" si="141"/>
        <v>-1</v>
      </c>
      <c r="CD219" s="38"/>
      <c r="CE219" s="38"/>
      <c r="CF219" s="31">
        <f>IF(CB219="-","-",_xlfn.XLOOKUP(CB219,ABNT5101!$B$4:$B$9,ABNT5101!$C$4:$C$9))</f>
        <v>3</v>
      </c>
      <c r="CG219" s="36">
        <f>IF(CB219="-","-",_xlfn.XLOOKUP(CB219,ABNT5101!$B$4:$B$9,ABNT5101!$D$4:$D$9))</f>
        <v>0.6</v>
      </c>
      <c r="CH219" s="31" t="str">
        <f t="shared" si="142"/>
        <v>NÃO ATENDE</v>
      </c>
      <c r="CI219" s="31" t="str">
        <f t="shared" si="143"/>
        <v>NÃO ATENDE</v>
      </c>
      <c r="CJ219" s="31" t="str">
        <f t="shared" si="144"/>
        <v>NÃO ATENDE</v>
      </c>
      <c r="CK219" s="56" t="e">
        <f>_xlfn.XLOOKUP(CL219,'Banco de dados'!$B:$B,'Banco de dados'!$D:$D)</f>
        <v>#N/A</v>
      </c>
      <c r="CL219" s="42"/>
      <c r="CM219" s="56" t="e">
        <f>_xlfn.XLOOKUP(CL219,'Banco de dados'!$B:$B,'Banco de dados'!$E:$E)</f>
        <v>#N/A</v>
      </c>
      <c r="CN219" s="56"/>
      <c r="CO219" s="56" t="e">
        <f>IF(CN219="-","-",_xlfn.XLOOKUP(CN219,'Banco de dados'!$B:$B,'Banco de dados'!$E:$E))</f>
        <v>#N/A</v>
      </c>
      <c r="CP219" s="41">
        <f t="shared" si="145"/>
        <v>1</v>
      </c>
      <c r="CQ219" s="56" t="e">
        <f>_xlfn.XLOOKUP(CL219,'Banco de dados'!$B:$B,'Banco de dados'!$H:$H)</f>
        <v>#N/A</v>
      </c>
      <c r="CR219" s="56" t="e">
        <f t="array" aca="1" ref="CR219" ca="1">_xludf.xlookup(CN219,'Banco de dados'!$B:$B,'Banco de dados'!$H:$H)</f>
        <v>#NAME?</v>
      </c>
      <c r="CS219" s="58" t="e">
        <f t="array" aca="1" ref="CS219" ca="1">_xludf.xlookup(CL219,'Banco de dados'!$B:$B,'Banco de dados'!$F:$F)</f>
        <v>#NAME?</v>
      </c>
      <c r="CT219" s="56" t="e">
        <f t="array" aca="1" ref="CT219" ca="1">_xludf.xlookup(CN219,'Banco de dados'!$B:$B,'Banco de dados'!$F:$F)</f>
        <v>#NAME?</v>
      </c>
      <c r="CU219" s="42"/>
      <c r="CV219" s="42"/>
      <c r="CW219" s="56" t="str">
        <f>IF(AJ219=0.5,"Suporte",IF(AND(AJ219&gt;='Braços de IP'!$B$9,AJ219&lt;='Braços de IP'!$D$9),'Braços de IP'!$E$9,IF(AND(AJ219&gt;='Braços de IP'!$B$10,AJ219&lt;='Braços de IP'!$D$10),'Braços de IP'!$E$10,IF(AND(AJ219&gt;='Braços de IP'!$B$11,AJ219&lt;='Braços de IP'!$D$11),'Braços de IP'!$E$11,IF(AND(AJ219&gt;='Braços de IP'!$B$12,AJ219&lt;='Braços de IP'!$D$12),'Braços de IP'!$E$12,IF(AND(AJ219&gt;='Braços de IP'!$B$13,AJ219&lt;='Braços de IP'!$D$13),'Braços de IP'!$E$13,IF(AND(AJ219&gt;='Braços de IP'!$B$14,AJ219&lt;='Braços de IP'!$D$14),'Braços de IP'!$E$14,"ERRO")))))))</f>
        <v>Médio II</v>
      </c>
      <c r="CX219" s="42"/>
      <c r="CY219" s="56" t="str">
        <f>IF($CX219="","",VLOOKUP($CX219,'Braços de IP'!$E$9:$I$15,2,0))</f>
        <v/>
      </c>
      <c r="CZ219" s="43" t="str">
        <f>IF($CX219="","",VLOOKUP($CX219,'Braços de IP'!$E$9:$I$15,5,0))</f>
        <v/>
      </c>
      <c r="DA219" s="56"/>
      <c r="DB219" s="56"/>
      <c r="DC219" s="56"/>
      <c r="DD219" s="56"/>
      <c r="DE219" s="56"/>
      <c r="DF219" s="56"/>
      <c r="DG219" s="44" t="e">
        <f t="shared" si="146"/>
        <v>#N/A</v>
      </c>
      <c r="DH219" s="45">
        <f t="shared" si="147"/>
        <v>90</v>
      </c>
      <c r="DI219" s="44" t="e">
        <f t="shared" si="148"/>
        <v>#N/A</v>
      </c>
      <c r="DJ219" s="46" t="e">
        <f t="shared" si="149"/>
        <v>#N/A</v>
      </c>
      <c r="DK219" s="47" t="s">
        <v>147</v>
      </c>
      <c r="DL219" s="48"/>
      <c r="DM219" s="49"/>
      <c r="DN219" s="23" t="s">
        <v>148</v>
      </c>
      <c r="DO219" s="23"/>
      <c r="DQ219" s="50" t="e">
        <f t="shared" si="150"/>
        <v>#VALUE!</v>
      </c>
    </row>
    <row r="220" spans="2:127" ht="15.75" hidden="1" customHeight="1" x14ac:dyDescent="0.3">
      <c r="B220" s="5"/>
      <c r="C220" s="5"/>
      <c r="D220" s="5"/>
      <c r="E220" s="22" t="s">
        <v>308</v>
      </c>
      <c r="F220" s="22" t="s">
        <v>137</v>
      </c>
      <c r="G220" s="23" t="s">
        <v>309</v>
      </c>
      <c r="H220" s="23">
        <v>-23.411428699999998</v>
      </c>
      <c r="I220" s="23">
        <v>-46.841149629999997</v>
      </c>
      <c r="J220" s="24" t="s">
        <v>223</v>
      </c>
      <c r="K220" s="25"/>
      <c r="L220" s="24" t="s">
        <v>140</v>
      </c>
      <c r="M220" s="24" t="s">
        <v>141</v>
      </c>
      <c r="N220" s="26">
        <v>90</v>
      </c>
      <c r="O220" s="27" t="s">
        <v>142</v>
      </c>
      <c r="P220" s="27" t="s">
        <v>143</v>
      </c>
      <c r="Q220" s="26">
        <f t="shared" si="127"/>
        <v>180</v>
      </c>
      <c r="R220" s="27">
        <v>1</v>
      </c>
      <c r="S220" s="28">
        <v>1.1000000000000001</v>
      </c>
      <c r="T220" s="28">
        <v>6.6</v>
      </c>
      <c r="U220" s="29"/>
      <c r="V220" s="29"/>
      <c r="W220" s="29"/>
      <c r="X220" s="28">
        <v>1.3</v>
      </c>
      <c r="Y220" s="26"/>
      <c r="Z220" s="27"/>
      <c r="AA220" s="27"/>
      <c r="AB220" s="27"/>
      <c r="AC220" s="27"/>
      <c r="AD220" s="27" t="s">
        <v>144</v>
      </c>
      <c r="AE220" s="27" t="s">
        <v>145</v>
      </c>
      <c r="AF220" s="27" t="s">
        <v>310</v>
      </c>
      <c r="AG220" s="27">
        <v>7.4</v>
      </c>
      <c r="AH220" s="27">
        <v>1</v>
      </c>
      <c r="AI220" s="27">
        <v>0.26</v>
      </c>
      <c r="AJ220" s="27">
        <v>2.2999999999999998</v>
      </c>
      <c r="AK220" s="27">
        <f t="shared" si="128"/>
        <v>2.04</v>
      </c>
      <c r="AL220" s="27" t="s">
        <v>143</v>
      </c>
      <c r="AM220" s="27" t="s">
        <v>143</v>
      </c>
      <c r="AN220" s="27"/>
      <c r="AO220" s="27">
        <f t="shared" si="129"/>
        <v>2</v>
      </c>
      <c r="AP220" s="27"/>
      <c r="AQ220" s="27"/>
      <c r="AR220" s="27"/>
      <c r="AS220" s="27"/>
      <c r="AT220" s="27"/>
      <c r="AU220" s="27"/>
      <c r="AV220" s="27">
        <f t="shared" si="130"/>
        <v>0</v>
      </c>
      <c r="AW220" s="27"/>
      <c r="AX220" s="28">
        <f>VLOOKUP(J220,ABNT5101!$I$3:$J$9,2)</f>
        <v>15</v>
      </c>
      <c r="AY220" s="28">
        <f>VLOOKUP(J220,ABNT5101!$I$3:$M$9,5)</f>
        <v>0.18</v>
      </c>
      <c r="AZ220" s="28" t="str">
        <f>_xlfn.XLOOKUP(J220,ABNT5101!I:I,ABNT5101!L:L)</f>
        <v>-</v>
      </c>
      <c r="BA220" s="28">
        <f>_xlfn.XLOOKUP(J220,ABNT5101!$I:$I,ABNT5101!M:M)</f>
        <v>0.18</v>
      </c>
      <c r="BB220" s="28" t="str">
        <f>_xlfn.XLOOKUP(J220,ABNT5101!$I:$I,ABNT5101!N:N)</f>
        <v>-</v>
      </c>
      <c r="BC220" s="28">
        <f>_xlfn.XLOOKUP(J220,ABNT5101!$I:$I,ABNT5101!O:O)</f>
        <v>15</v>
      </c>
      <c r="BD220" s="31" t="str">
        <f t="shared" si="131"/>
        <v>NÃO ATENDE</v>
      </c>
      <c r="BE220" s="32">
        <f t="shared" si="151"/>
        <v>-1</v>
      </c>
      <c r="BF220" s="32">
        <f t="shared" si="152"/>
        <v>-1</v>
      </c>
      <c r="BG220" s="32" t="str">
        <f t="shared" si="132"/>
        <v>-</v>
      </c>
      <c r="BH220" s="34"/>
      <c r="BI220" s="34"/>
      <c r="BJ220" s="34"/>
      <c r="BK220" s="34"/>
      <c r="BL220" s="35"/>
      <c r="BM220" s="34"/>
      <c r="BN220" s="31" t="str">
        <f t="shared" si="133"/>
        <v>NÃO ATENDE</v>
      </c>
      <c r="BO220" s="31" t="str">
        <f t="shared" si="153"/>
        <v>NÃO ATENDE</v>
      </c>
      <c r="BP220" s="31" t="str">
        <f t="shared" si="154"/>
        <v>NÃO ATENDE</v>
      </c>
      <c r="BQ220" s="31" t="str">
        <f t="shared" si="134"/>
        <v>ATENDE</v>
      </c>
      <c r="BR220" s="36" t="str">
        <f t="shared" si="135"/>
        <v>C3</v>
      </c>
      <c r="BS220" s="36" t="str">
        <f t="shared" si="136"/>
        <v>P6</v>
      </c>
      <c r="BT220" s="37">
        <f t="shared" si="137"/>
        <v>-1</v>
      </c>
      <c r="BU220" s="34"/>
      <c r="BV220" s="34"/>
      <c r="BW220" s="36">
        <f>IF(BS220="-","-",_xlfn.XLOOKUP(BS220,ABNT5101!$B$4:$B$9,ABNT5101!$C$4:$C$9))</f>
        <v>3</v>
      </c>
      <c r="BX220" s="36">
        <f>IF(BS220="-","-",_xlfn.XLOOKUP(BS220,ABNT5101!$B$4:$B$9,ABNT5101!$D$4:$D$9))</f>
        <v>0.6</v>
      </c>
      <c r="BY220" s="31" t="str">
        <f t="shared" si="138"/>
        <v>NÃO ATENDE</v>
      </c>
      <c r="BZ220" s="31" t="str">
        <f t="shared" si="139"/>
        <v>NÃO ATENDE</v>
      </c>
      <c r="CA220" s="31" t="str">
        <f t="shared" si="140"/>
        <v>NÃO ATENDE</v>
      </c>
      <c r="CB220" s="36" t="str">
        <f t="shared" si="155"/>
        <v>P6</v>
      </c>
      <c r="CC220" s="37">
        <f t="shared" si="141"/>
        <v>-1</v>
      </c>
      <c r="CD220" s="38"/>
      <c r="CE220" s="38"/>
      <c r="CF220" s="31">
        <f>IF(CB220="-","-",_xlfn.XLOOKUP(CB220,ABNT5101!$B$4:$B$9,ABNT5101!$C$4:$C$9))</f>
        <v>3</v>
      </c>
      <c r="CG220" s="36">
        <f>IF(CB220="-","-",_xlfn.XLOOKUP(CB220,ABNT5101!$B$4:$B$9,ABNT5101!$D$4:$D$9))</f>
        <v>0.6</v>
      </c>
      <c r="CH220" s="31" t="str">
        <f t="shared" si="142"/>
        <v>NÃO ATENDE</v>
      </c>
      <c r="CI220" s="31" t="str">
        <f t="shared" si="143"/>
        <v>NÃO ATENDE</v>
      </c>
      <c r="CJ220" s="31" t="str">
        <f t="shared" si="144"/>
        <v>NÃO ATENDE</v>
      </c>
      <c r="CK220" s="56" t="e">
        <f>_xlfn.XLOOKUP(CL220,'Banco de dados'!$B:$B,'Banco de dados'!$D:$D)</f>
        <v>#N/A</v>
      </c>
      <c r="CL220" s="42"/>
      <c r="CM220" s="56" t="e">
        <f>_xlfn.XLOOKUP(CL220,'Banco de dados'!$B:$B,'Banco de dados'!$E:$E)</f>
        <v>#N/A</v>
      </c>
      <c r="CN220" s="56"/>
      <c r="CO220" s="56" t="e">
        <f>IF(CN220="-","-",_xlfn.XLOOKUP(CN220,'Banco de dados'!$B:$B,'Banco de dados'!$E:$E))</f>
        <v>#N/A</v>
      </c>
      <c r="CP220" s="41">
        <f t="shared" si="145"/>
        <v>1</v>
      </c>
      <c r="CQ220" s="56" t="e">
        <f>_xlfn.XLOOKUP(CL220,'Banco de dados'!$B:$B,'Banco de dados'!$H:$H)</f>
        <v>#N/A</v>
      </c>
      <c r="CR220" s="56" t="e">
        <f t="array" aca="1" ref="CR220" ca="1">_xludf.xlookup(CN220,'Banco de dados'!$B:$B,'Banco de dados'!$H:$H)</f>
        <v>#NAME?</v>
      </c>
      <c r="CS220" s="58" t="e">
        <f t="array" aca="1" ref="CS220" ca="1">_xludf.xlookup(CL220,'Banco de dados'!$B:$B,'Banco de dados'!$F:$F)</f>
        <v>#NAME?</v>
      </c>
      <c r="CT220" s="56" t="e">
        <f t="array" aca="1" ref="CT220" ca="1">_xludf.xlookup(CN220,'Banco de dados'!$B:$B,'Banco de dados'!$F:$F)</f>
        <v>#NAME?</v>
      </c>
      <c r="CU220" s="42"/>
      <c r="CV220" s="42"/>
      <c r="CW220" s="56" t="str">
        <f>IF(AJ220=0.5,"Suporte",IF(AND(AJ220&gt;='Braços de IP'!$B$9,AJ220&lt;='Braços de IP'!$D$9),'Braços de IP'!$E$9,IF(AND(AJ220&gt;='Braços de IP'!$B$10,AJ220&lt;='Braços de IP'!$D$10),'Braços de IP'!$E$10,IF(AND(AJ220&gt;='Braços de IP'!$B$11,AJ220&lt;='Braços de IP'!$D$11),'Braços de IP'!$E$11,IF(AND(AJ220&gt;='Braços de IP'!$B$12,AJ220&lt;='Braços de IP'!$D$12),'Braços de IP'!$E$12,IF(AND(AJ220&gt;='Braços de IP'!$B$13,AJ220&lt;='Braços de IP'!$D$13),'Braços de IP'!$E$13,IF(AND(AJ220&gt;='Braços de IP'!$B$14,AJ220&lt;='Braços de IP'!$D$14),'Braços de IP'!$E$14,"ERRO")))))))</f>
        <v>Médio II</v>
      </c>
      <c r="CX220" s="42"/>
      <c r="CY220" s="56" t="str">
        <f>IF($CX220="","",VLOOKUP($CX220,'Braços de IP'!$E$9:$I$15,2,0))</f>
        <v/>
      </c>
      <c r="CZ220" s="43" t="str">
        <f>IF($CX220="","",VLOOKUP($CX220,'Braços de IP'!$E$9:$I$15,5,0))</f>
        <v/>
      </c>
      <c r="DA220" s="56"/>
      <c r="DB220" s="56"/>
      <c r="DC220" s="56"/>
      <c r="DD220" s="56"/>
      <c r="DE220" s="56"/>
      <c r="DF220" s="56"/>
      <c r="DG220" s="44" t="e">
        <f t="shared" si="146"/>
        <v>#N/A</v>
      </c>
      <c r="DH220" s="45">
        <f t="shared" si="147"/>
        <v>90</v>
      </c>
      <c r="DI220" s="44" t="e">
        <f t="shared" si="148"/>
        <v>#N/A</v>
      </c>
      <c r="DJ220" s="46" t="e">
        <f t="shared" si="149"/>
        <v>#N/A</v>
      </c>
      <c r="DK220" s="47" t="s">
        <v>147</v>
      </c>
      <c r="DL220" s="48"/>
      <c r="DM220" s="49"/>
      <c r="DN220" s="23" t="s">
        <v>148</v>
      </c>
      <c r="DO220" s="23"/>
      <c r="DQ220" s="50" t="e">
        <f t="shared" si="150"/>
        <v>#VALUE!</v>
      </c>
    </row>
    <row r="221" spans="2:127" ht="15.75" hidden="1" customHeight="1" x14ac:dyDescent="0.3">
      <c r="B221" s="5"/>
      <c r="C221" s="5"/>
      <c r="D221" s="5"/>
      <c r="E221" s="22" t="s">
        <v>311</v>
      </c>
      <c r="F221" s="22" t="s">
        <v>150</v>
      </c>
      <c r="G221" s="23" t="s">
        <v>312</v>
      </c>
      <c r="H221" s="23">
        <v>-23.329458649999999</v>
      </c>
      <c r="I221" s="23">
        <v>-46.929207570000003</v>
      </c>
      <c r="J221" s="24" t="s">
        <v>139</v>
      </c>
      <c r="K221" s="60"/>
      <c r="L221" s="24" t="s">
        <v>152</v>
      </c>
      <c r="M221" s="24" t="s">
        <v>141</v>
      </c>
      <c r="N221" s="23">
        <v>60</v>
      </c>
      <c r="O221" s="23" t="s">
        <v>142</v>
      </c>
      <c r="P221" s="27" t="s">
        <v>143</v>
      </c>
      <c r="Q221" s="26">
        <f t="shared" si="127"/>
        <v>120</v>
      </c>
      <c r="R221" s="27">
        <v>1</v>
      </c>
      <c r="S221" s="28" t="s">
        <v>153</v>
      </c>
      <c r="T221" s="28">
        <v>3.5</v>
      </c>
      <c r="U221" s="29"/>
      <c r="V221" s="29"/>
      <c r="W221" s="29"/>
      <c r="X221" s="28" t="s">
        <v>153</v>
      </c>
      <c r="Y221" s="26"/>
      <c r="Z221" s="29"/>
      <c r="AA221" s="29"/>
      <c r="AB221" s="23"/>
      <c r="AC221" s="23"/>
      <c r="AD221" s="23" t="s">
        <v>144</v>
      </c>
      <c r="AE221" s="23" t="s">
        <v>145</v>
      </c>
      <c r="AF221" s="23">
        <v>50</v>
      </c>
      <c r="AG221" s="23">
        <v>6.5</v>
      </c>
      <c r="AH221" s="23">
        <v>1</v>
      </c>
      <c r="AI221" s="23">
        <v>1.3</v>
      </c>
      <c r="AJ221" s="23">
        <v>2.15</v>
      </c>
      <c r="AK221" s="27">
        <f t="shared" si="128"/>
        <v>0.84999999999999987</v>
      </c>
      <c r="AL221" s="27" t="s">
        <v>143</v>
      </c>
      <c r="AM221" s="27" t="s">
        <v>143</v>
      </c>
      <c r="AN221" s="23"/>
      <c r="AO221" s="27">
        <f t="shared" si="129"/>
        <v>2</v>
      </c>
      <c r="AP221" s="23"/>
      <c r="AQ221" s="23"/>
      <c r="AR221" s="23"/>
      <c r="AS221" s="23"/>
      <c r="AT221" s="23"/>
      <c r="AU221" s="27"/>
      <c r="AV221" s="27">
        <f t="shared" si="130"/>
        <v>0</v>
      </c>
      <c r="AW221" s="27"/>
      <c r="AX221" s="28">
        <f>VLOOKUP(J221,ABNT5101!$I$3:$J$9,2)</f>
        <v>7.5</v>
      </c>
      <c r="AY221" s="28">
        <f>VLOOKUP(J221,ABNT5101!$I$3:$M$9,5)</f>
        <v>0.18</v>
      </c>
      <c r="AZ221" s="28" t="str">
        <f>_xlfn.XLOOKUP(J221,ABNT5101!I:I,ABNT5101!L:L)</f>
        <v>-</v>
      </c>
      <c r="BA221" s="28">
        <f>_xlfn.XLOOKUP(J221,ABNT5101!$I:$I,ABNT5101!M:M)</f>
        <v>0.18</v>
      </c>
      <c r="BB221" s="28" t="str">
        <f>_xlfn.XLOOKUP(J221,ABNT5101!$I:$I,ABNT5101!N:N)</f>
        <v>-</v>
      </c>
      <c r="BC221" s="28">
        <f>_xlfn.XLOOKUP(J221,ABNT5101!$I:$I,ABNT5101!O:O)</f>
        <v>16</v>
      </c>
      <c r="BD221" s="31" t="str">
        <f t="shared" si="131"/>
        <v>NÃO ATENDE</v>
      </c>
      <c r="BE221" s="32">
        <f t="shared" si="151"/>
        <v>-1</v>
      </c>
      <c r="BF221" s="32">
        <f t="shared" si="152"/>
        <v>-1</v>
      </c>
      <c r="BG221" s="32" t="str">
        <f t="shared" si="132"/>
        <v>-</v>
      </c>
      <c r="BH221" s="34"/>
      <c r="BI221" s="34"/>
      <c r="BJ221" s="34"/>
      <c r="BK221" s="34"/>
      <c r="BL221" s="35"/>
      <c r="BM221" s="34"/>
      <c r="BN221" s="31" t="str">
        <f t="shared" si="133"/>
        <v>NÃO ATENDE</v>
      </c>
      <c r="BO221" s="31" t="str">
        <f t="shared" si="153"/>
        <v>NÃO ATENDE</v>
      </c>
      <c r="BP221" s="31" t="str">
        <f t="shared" si="154"/>
        <v>NÃO ATENDE</v>
      </c>
      <c r="BQ221" s="31" t="str">
        <f t="shared" si="134"/>
        <v>ATENDE</v>
      </c>
      <c r="BR221" s="36" t="str">
        <f t="shared" si="135"/>
        <v>C5</v>
      </c>
      <c r="BS221" s="36" t="str">
        <f t="shared" si="136"/>
        <v>Sem Passeio</v>
      </c>
      <c r="BT221" s="37" t="e">
        <f t="shared" si="137"/>
        <v>#N/A</v>
      </c>
      <c r="BU221" s="34"/>
      <c r="BV221" s="34"/>
      <c r="BW221" s="36" t="e">
        <f>IF(BS221="-","-",_xlfn.XLOOKUP(BS221,ABNT5101!$B$4:$B$9,ABNT5101!$C$4:$C$9))</f>
        <v>#N/A</v>
      </c>
      <c r="BX221" s="36" t="e">
        <f>IF(BS221="-","-",_xlfn.XLOOKUP(BS221,ABNT5101!$B$4:$B$9,ABNT5101!$D$4:$D$9))</f>
        <v>#N/A</v>
      </c>
      <c r="BY221" s="31" t="e">
        <f t="shared" si="138"/>
        <v>#N/A</v>
      </c>
      <c r="BZ221" s="31" t="e">
        <f t="shared" si="139"/>
        <v>#N/A</v>
      </c>
      <c r="CA221" s="31" t="e">
        <f t="shared" si="140"/>
        <v>#N/A</v>
      </c>
      <c r="CB221" s="36" t="str">
        <f t="shared" si="155"/>
        <v>Sem Passeio</v>
      </c>
      <c r="CC221" s="37" t="e">
        <f t="shared" si="141"/>
        <v>#N/A</v>
      </c>
      <c r="CD221" s="38"/>
      <c r="CE221" s="38"/>
      <c r="CF221" s="31" t="e">
        <f>IF(CB221="-","-",_xlfn.XLOOKUP(CB221,ABNT5101!$B$4:$B$9,ABNT5101!$C$4:$C$9))</f>
        <v>#N/A</v>
      </c>
      <c r="CG221" s="36" t="e">
        <f>IF(CB221="-","-",_xlfn.XLOOKUP(CB221,ABNT5101!$B$4:$B$9,ABNT5101!$D$4:$D$9))</f>
        <v>#N/A</v>
      </c>
      <c r="CH221" s="31" t="e">
        <f t="shared" si="142"/>
        <v>#N/A</v>
      </c>
      <c r="CI221" s="31" t="e">
        <f t="shared" si="143"/>
        <v>#N/A</v>
      </c>
      <c r="CJ221" s="31" t="e">
        <f t="shared" si="144"/>
        <v>#N/A</v>
      </c>
      <c r="CK221" s="56" t="e">
        <f>_xlfn.XLOOKUP(CL221,'Banco de dados'!$B:$B,'Banco de dados'!$D:$D)</f>
        <v>#N/A</v>
      </c>
      <c r="CL221" s="57"/>
      <c r="CM221" s="56" t="e">
        <f>_xlfn.XLOOKUP(CL221,'Banco de dados'!$B:$B,'Banco de dados'!$E:$E)</f>
        <v>#N/A</v>
      </c>
      <c r="CN221" s="56"/>
      <c r="CO221" s="56" t="e">
        <f>IF(CN221="-","-",_xlfn.XLOOKUP(CN221,'Banco de dados'!$B:$B,'Banco de dados'!$E:$E))</f>
        <v>#N/A</v>
      </c>
      <c r="CP221" s="41">
        <f t="shared" si="145"/>
        <v>1</v>
      </c>
      <c r="CQ221" s="56" t="e">
        <f>_xlfn.XLOOKUP(CL221,'Banco de dados'!$B:$B,'Banco de dados'!$H:$H)</f>
        <v>#N/A</v>
      </c>
      <c r="CR221" s="56" t="e">
        <f t="array" aca="1" ref="CR221" ca="1">_xludf.xlookup(CN221,'Banco de dados'!$B:$B,'Banco de dados'!$H:$H)</f>
        <v>#NAME?</v>
      </c>
      <c r="CS221" s="58" t="e">
        <f t="array" aca="1" ref="CS221" ca="1">_xludf.xlookup(CL221,'Banco de dados'!$B:$B,'Banco de dados'!$F:$F)</f>
        <v>#NAME?</v>
      </c>
      <c r="CT221" s="56" t="e">
        <f t="array" aca="1" ref="CT221" ca="1">_xludf.xlookup(CN221,'Banco de dados'!$B:$B,'Banco de dados'!$F:$F)</f>
        <v>#NAME?</v>
      </c>
      <c r="CU221" s="42"/>
      <c r="CV221" s="42"/>
      <c r="CW221" s="56" t="str">
        <f>IF(AJ221=0.5,"Suporte",IF(AND(AJ221&gt;='Braços de IP'!$B$9,AJ221&lt;='Braços de IP'!$D$9),'Braços de IP'!$E$9,IF(AND(AJ221&gt;='Braços de IP'!$B$10,AJ221&lt;='Braços de IP'!$D$10),'Braços de IP'!$E$10,IF(AND(AJ221&gt;='Braços de IP'!$B$11,AJ221&lt;='Braços de IP'!$D$11),'Braços de IP'!$E$11,IF(AND(AJ221&gt;='Braços de IP'!$B$12,AJ221&lt;='Braços de IP'!$D$12),'Braços de IP'!$E$12,IF(AND(AJ221&gt;='Braços de IP'!$B$13,AJ221&lt;='Braços de IP'!$D$13),'Braços de IP'!$E$13,IF(AND(AJ221&gt;='Braços de IP'!$B$14,AJ221&lt;='Braços de IP'!$D$14),'Braços de IP'!$E$14,"ERRO")))))))</f>
        <v>Médio I</v>
      </c>
      <c r="CX221" s="42"/>
      <c r="CY221" s="56" t="str">
        <f>IF($CX221="","",VLOOKUP($CX221,'Braços de IP'!$E$9:$I$15,2,0))</f>
        <v/>
      </c>
      <c r="CZ221" s="43" t="str">
        <f>IF($CX221="","",VLOOKUP($CX221,'Braços de IP'!$E$9:$I$15,5,0))</f>
        <v/>
      </c>
      <c r="DA221" s="56"/>
      <c r="DB221" s="56"/>
      <c r="DC221" s="56"/>
      <c r="DD221" s="56"/>
      <c r="DE221" s="56"/>
      <c r="DF221" s="56"/>
      <c r="DG221" s="44" t="e">
        <f t="shared" si="146"/>
        <v>#N/A</v>
      </c>
      <c r="DH221" s="45">
        <f t="shared" si="147"/>
        <v>60</v>
      </c>
      <c r="DI221" s="44" t="e">
        <f t="shared" si="148"/>
        <v>#N/A</v>
      </c>
      <c r="DJ221" s="46" t="e">
        <f t="shared" si="149"/>
        <v>#N/A</v>
      </c>
      <c r="DK221" s="47" t="s">
        <v>147</v>
      </c>
      <c r="DL221" s="48"/>
      <c r="DM221" s="49"/>
      <c r="DN221" s="23" t="s">
        <v>148</v>
      </c>
      <c r="DO221" s="23"/>
    </row>
    <row r="222" spans="2:127" ht="15.75" hidden="1" customHeight="1" x14ac:dyDescent="0.3">
      <c r="B222" s="5"/>
      <c r="C222" s="5"/>
      <c r="D222" s="5"/>
      <c r="E222" s="22" t="s">
        <v>311</v>
      </c>
      <c r="F222" s="22" t="s">
        <v>150</v>
      </c>
      <c r="G222" s="23" t="s">
        <v>312</v>
      </c>
      <c r="H222" s="23">
        <v>-23.329458649999999</v>
      </c>
      <c r="I222" s="23">
        <v>-46.929207570000003</v>
      </c>
      <c r="J222" s="24" t="s">
        <v>139</v>
      </c>
      <c r="K222" s="60"/>
      <c r="L222" s="24" t="s">
        <v>152</v>
      </c>
      <c r="M222" s="24" t="s">
        <v>141</v>
      </c>
      <c r="N222" s="23">
        <v>60</v>
      </c>
      <c r="O222" s="23" t="s">
        <v>142</v>
      </c>
      <c r="P222" s="27" t="s">
        <v>143</v>
      </c>
      <c r="Q222" s="26">
        <f t="shared" si="127"/>
        <v>120</v>
      </c>
      <c r="R222" s="27">
        <v>1</v>
      </c>
      <c r="S222" s="28" t="s">
        <v>153</v>
      </c>
      <c r="T222" s="28">
        <v>3.5</v>
      </c>
      <c r="U222" s="29"/>
      <c r="V222" s="29"/>
      <c r="W222" s="29"/>
      <c r="X222" s="28" t="s">
        <v>153</v>
      </c>
      <c r="Y222" s="26"/>
      <c r="Z222" s="29"/>
      <c r="AA222" s="29"/>
      <c r="AB222" s="23"/>
      <c r="AC222" s="23"/>
      <c r="AD222" s="23" t="s">
        <v>144</v>
      </c>
      <c r="AE222" s="23" t="s">
        <v>145</v>
      </c>
      <c r="AF222" s="23">
        <v>50</v>
      </c>
      <c r="AG222" s="23">
        <v>6.5</v>
      </c>
      <c r="AH222" s="23">
        <v>1</v>
      </c>
      <c r="AI222" s="23">
        <v>1.3</v>
      </c>
      <c r="AJ222" s="23">
        <v>2.15</v>
      </c>
      <c r="AK222" s="27">
        <f t="shared" si="128"/>
        <v>0.84999999999999987</v>
      </c>
      <c r="AL222" s="27" t="s">
        <v>143</v>
      </c>
      <c r="AM222" s="27" t="s">
        <v>143</v>
      </c>
      <c r="AN222" s="23"/>
      <c r="AO222" s="27">
        <f t="shared" si="129"/>
        <v>2</v>
      </c>
      <c r="AP222" s="23"/>
      <c r="AQ222" s="23"/>
      <c r="AR222" s="23"/>
      <c r="AS222" s="23"/>
      <c r="AT222" s="23"/>
      <c r="AU222" s="27"/>
      <c r="AV222" s="27">
        <f t="shared" si="130"/>
        <v>0</v>
      </c>
      <c r="AW222" s="27"/>
      <c r="AX222" s="28">
        <f>VLOOKUP(J222,ABNT5101!$I$3:$J$9,2)</f>
        <v>7.5</v>
      </c>
      <c r="AY222" s="28">
        <f>VLOOKUP(J222,ABNT5101!$I$3:$M$9,5)</f>
        <v>0.18</v>
      </c>
      <c r="AZ222" s="28" t="str">
        <f>_xlfn.XLOOKUP(J222,ABNT5101!I:I,ABNT5101!L:L)</f>
        <v>-</v>
      </c>
      <c r="BA222" s="28">
        <f>_xlfn.XLOOKUP(J222,ABNT5101!$I:$I,ABNT5101!M:M)</f>
        <v>0.18</v>
      </c>
      <c r="BB222" s="28" t="str">
        <f>_xlfn.XLOOKUP(J222,ABNT5101!$I:$I,ABNT5101!N:N)</f>
        <v>-</v>
      </c>
      <c r="BC222" s="28">
        <f>_xlfn.XLOOKUP(J222,ABNT5101!$I:$I,ABNT5101!O:O)</f>
        <v>16</v>
      </c>
      <c r="BD222" s="31" t="str">
        <f t="shared" si="131"/>
        <v>NÃO ATENDE</v>
      </c>
      <c r="BE222" s="32">
        <f t="shared" si="151"/>
        <v>-1</v>
      </c>
      <c r="BF222" s="32">
        <f t="shared" si="152"/>
        <v>-1</v>
      </c>
      <c r="BG222" s="32" t="str">
        <f t="shared" si="132"/>
        <v>-</v>
      </c>
      <c r="BH222" s="34"/>
      <c r="BI222" s="34"/>
      <c r="BJ222" s="34"/>
      <c r="BK222" s="34"/>
      <c r="BL222" s="35"/>
      <c r="BM222" s="34"/>
      <c r="BN222" s="31" t="str">
        <f t="shared" si="133"/>
        <v>NÃO ATENDE</v>
      </c>
      <c r="BO222" s="31" t="str">
        <f t="shared" si="153"/>
        <v>NÃO ATENDE</v>
      </c>
      <c r="BP222" s="31" t="str">
        <f t="shared" si="154"/>
        <v>NÃO ATENDE</v>
      </c>
      <c r="BQ222" s="31" t="str">
        <f t="shared" si="134"/>
        <v>ATENDE</v>
      </c>
      <c r="BR222" s="36" t="str">
        <f t="shared" si="135"/>
        <v>C5</v>
      </c>
      <c r="BS222" s="36" t="str">
        <f t="shared" si="136"/>
        <v>Sem Passeio</v>
      </c>
      <c r="BT222" s="37" t="e">
        <f t="shared" si="137"/>
        <v>#N/A</v>
      </c>
      <c r="BU222" s="34"/>
      <c r="BV222" s="34"/>
      <c r="BW222" s="36" t="e">
        <f>IF(BS222="-","-",_xlfn.XLOOKUP(BS222,ABNT5101!$B$4:$B$9,ABNT5101!$C$4:$C$9))</f>
        <v>#N/A</v>
      </c>
      <c r="BX222" s="36" t="e">
        <f>IF(BS222="-","-",_xlfn.XLOOKUP(BS222,ABNT5101!$B$4:$B$9,ABNT5101!$D$4:$D$9))</f>
        <v>#N/A</v>
      </c>
      <c r="BY222" s="31" t="e">
        <f t="shared" si="138"/>
        <v>#N/A</v>
      </c>
      <c r="BZ222" s="31" t="e">
        <f t="shared" si="139"/>
        <v>#N/A</v>
      </c>
      <c r="CA222" s="31" t="e">
        <f t="shared" si="140"/>
        <v>#N/A</v>
      </c>
      <c r="CB222" s="36" t="str">
        <f t="shared" si="155"/>
        <v>Sem Passeio</v>
      </c>
      <c r="CC222" s="37" t="e">
        <f t="shared" si="141"/>
        <v>#N/A</v>
      </c>
      <c r="CD222" s="38"/>
      <c r="CE222" s="38"/>
      <c r="CF222" s="31" t="e">
        <f>IF(CB222="-","-",_xlfn.XLOOKUP(CB222,ABNT5101!$B$4:$B$9,ABNT5101!$C$4:$C$9))</f>
        <v>#N/A</v>
      </c>
      <c r="CG222" s="36" t="e">
        <f>IF(CB222="-","-",_xlfn.XLOOKUP(CB222,ABNT5101!$B$4:$B$9,ABNT5101!$D$4:$D$9))</f>
        <v>#N/A</v>
      </c>
      <c r="CH222" s="31" t="e">
        <f t="shared" si="142"/>
        <v>#N/A</v>
      </c>
      <c r="CI222" s="31" t="e">
        <f t="shared" si="143"/>
        <v>#N/A</v>
      </c>
      <c r="CJ222" s="31" t="e">
        <f t="shared" si="144"/>
        <v>#N/A</v>
      </c>
      <c r="CK222" s="56" t="e">
        <f>_xlfn.XLOOKUP(CL222,'Banco de dados'!$B:$B,'Banco de dados'!$D:$D)</f>
        <v>#N/A</v>
      </c>
      <c r="CL222" s="57"/>
      <c r="CM222" s="56" t="e">
        <f>_xlfn.XLOOKUP(CL222,'Banco de dados'!$B:$B,'Banco de dados'!$E:$E)</f>
        <v>#N/A</v>
      </c>
      <c r="CN222" s="56"/>
      <c r="CO222" s="56" t="e">
        <f>IF(CN222="-","-",_xlfn.XLOOKUP(CN222,'Banco de dados'!$B:$B,'Banco de dados'!$E:$E))</f>
        <v>#N/A</v>
      </c>
      <c r="CP222" s="41">
        <f t="shared" si="145"/>
        <v>1</v>
      </c>
      <c r="CQ222" s="56" t="e">
        <f>_xlfn.XLOOKUP(CL222,'Banco de dados'!$B:$B,'Banco de dados'!$H:$H)</f>
        <v>#N/A</v>
      </c>
      <c r="CR222" s="56" t="e">
        <f t="array" aca="1" ref="CR222" ca="1">_xludf.xlookup(CN222,'Banco de dados'!$B:$B,'Banco de dados'!$H:$H)</f>
        <v>#NAME?</v>
      </c>
      <c r="CS222" s="58" t="e">
        <f t="array" aca="1" ref="CS222" ca="1">_xludf.xlookup(CL222,'Banco de dados'!$B:$B,'Banco de dados'!$F:$F)</f>
        <v>#NAME?</v>
      </c>
      <c r="CT222" s="56" t="e">
        <f t="array" aca="1" ref="CT222" ca="1">_xludf.xlookup(CN222,'Banco de dados'!$B:$B,'Banco de dados'!$F:$F)</f>
        <v>#NAME?</v>
      </c>
      <c r="CU222" s="42"/>
      <c r="CV222" s="42"/>
      <c r="CW222" s="56" t="str">
        <f>IF(AJ222=0.5,"Suporte",IF(AND(AJ222&gt;='Braços de IP'!$B$9,AJ222&lt;='Braços de IP'!$D$9),'Braços de IP'!$E$9,IF(AND(AJ222&gt;='Braços de IP'!$B$10,AJ222&lt;='Braços de IP'!$D$10),'Braços de IP'!$E$10,IF(AND(AJ222&gt;='Braços de IP'!$B$11,AJ222&lt;='Braços de IP'!$D$11),'Braços de IP'!$E$11,IF(AND(AJ222&gt;='Braços de IP'!$B$12,AJ222&lt;='Braços de IP'!$D$12),'Braços de IP'!$E$12,IF(AND(AJ222&gt;='Braços de IP'!$B$13,AJ222&lt;='Braços de IP'!$D$13),'Braços de IP'!$E$13,IF(AND(AJ222&gt;='Braços de IP'!$B$14,AJ222&lt;='Braços de IP'!$D$14),'Braços de IP'!$E$14,"ERRO")))))))</f>
        <v>Médio I</v>
      </c>
      <c r="CX222" s="42"/>
      <c r="CY222" s="56" t="str">
        <f>IF($CX222="","",VLOOKUP($CX222,'Braços de IP'!$E$9:$I$15,2,0))</f>
        <v/>
      </c>
      <c r="CZ222" s="43" t="str">
        <f>IF($CX222="","",VLOOKUP($CX222,'Braços de IP'!$E$9:$I$15,5,0))</f>
        <v/>
      </c>
      <c r="DA222" s="56"/>
      <c r="DB222" s="56"/>
      <c r="DC222" s="56"/>
      <c r="DD222" s="56"/>
      <c r="DE222" s="56"/>
      <c r="DF222" s="56"/>
      <c r="DG222" s="44" t="e">
        <f t="shared" si="146"/>
        <v>#N/A</v>
      </c>
      <c r="DH222" s="45">
        <f t="shared" si="147"/>
        <v>60</v>
      </c>
      <c r="DI222" s="44" t="e">
        <f t="shared" si="148"/>
        <v>#N/A</v>
      </c>
      <c r="DJ222" s="46" t="e">
        <f t="shared" si="149"/>
        <v>#N/A</v>
      </c>
      <c r="DK222" s="47" t="s">
        <v>147</v>
      </c>
      <c r="DL222" s="48"/>
      <c r="DM222" s="49"/>
      <c r="DN222" s="23" t="s">
        <v>148</v>
      </c>
      <c r="DO222" s="23"/>
      <c r="DP222" s="5"/>
      <c r="DQ222" s="5"/>
      <c r="DR222" s="5"/>
      <c r="DS222" s="5"/>
      <c r="DT222" s="5"/>
      <c r="DU222" s="5"/>
      <c r="DV222" s="5"/>
      <c r="DW222" s="5"/>
    </row>
    <row r="223" spans="2:127" ht="15.75" hidden="1" customHeight="1" x14ac:dyDescent="0.3">
      <c r="B223" s="5"/>
      <c r="C223" s="5"/>
      <c r="D223" s="5"/>
      <c r="E223" s="22" t="s">
        <v>311</v>
      </c>
      <c r="F223" s="22" t="s">
        <v>150</v>
      </c>
      <c r="G223" s="23" t="s">
        <v>312</v>
      </c>
      <c r="H223" s="23">
        <v>-23.329458649999999</v>
      </c>
      <c r="I223" s="23">
        <v>-46.929207570000003</v>
      </c>
      <c r="J223" s="24" t="s">
        <v>139</v>
      </c>
      <c r="K223" s="60"/>
      <c r="L223" s="24" t="s">
        <v>152</v>
      </c>
      <c r="M223" s="24" t="s">
        <v>141</v>
      </c>
      <c r="N223" s="23">
        <v>60</v>
      </c>
      <c r="O223" s="23" t="s">
        <v>142</v>
      </c>
      <c r="P223" s="27" t="s">
        <v>143</v>
      </c>
      <c r="Q223" s="26">
        <f t="shared" si="127"/>
        <v>120</v>
      </c>
      <c r="R223" s="27">
        <v>1</v>
      </c>
      <c r="S223" s="28" t="s">
        <v>153</v>
      </c>
      <c r="T223" s="28">
        <v>3.5</v>
      </c>
      <c r="U223" s="29"/>
      <c r="V223" s="29"/>
      <c r="W223" s="29"/>
      <c r="X223" s="28" t="s">
        <v>153</v>
      </c>
      <c r="Y223" s="26"/>
      <c r="Z223" s="29"/>
      <c r="AA223" s="29"/>
      <c r="AB223" s="23"/>
      <c r="AC223" s="23"/>
      <c r="AD223" s="23" t="s">
        <v>144</v>
      </c>
      <c r="AE223" s="23" t="s">
        <v>145</v>
      </c>
      <c r="AF223" s="23">
        <v>50</v>
      </c>
      <c r="AG223" s="23">
        <v>6.5</v>
      </c>
      <c r="AH223" s="23">
        <v>1</v>
      </c>
      <c r="AI223" s="23">
        <v>1.3</v>
      </c>
      <c r="AJ223" s="23">
        <v>2.15</v>
      </c>
      <c r="AK223" s="27">
        <f t="shared" si="128"/>
        <v>0.84999999999999987</v>
      </c>
      <c r="AL223" s="27" t="s">
        <v>143</v>
      </c>
      <c r="AM223" s="27" t="s">
        <v>143</v>
      </c>
      <c r="AN223" s="23"/>
      <c r="AO223" s="27">
        <f t="shared" si="129"/>
        <v>2</v>
      </c>
      <c r="AP223" s="23"/>
      <c r="AQ223" s="23"/>
      <c r="AR223" s="23"/>
      <c r="AS223" s="23"/>
      <c r="AT223" s="23"/>
      <c r="AU223" s="27"/>
      <c r="AV223" s="27">
        <f t="shared" si="130"/>
        <v>0</v>
      </c>
      <c r="AW223" s="27"/>
      <c r="AX223" s="28">
        <f>VLOOKUP(J223,ABNT5101!$I$3:$J$9,2)</f>
        <v>7.5</v>
      </c>
      <c r="AY223" s="28">
        <f>VLOOKUP(J223,ABNT5101!$I$3:$M$9,5)</f>
        <v>0.18</v>
      </c>
      <c r="AZ223" s="28" t="str">
        <f>_xlfn.XLOOKUP(J223,ABNT5101!I:I,ABNT5101!L:L)</f>
        <v>-</v>
      </c>
      <c r="BA223" s="28">
        <f>_xlfn.XLOOKUP(J223,ABNT5101!$I:$I,ABNT5101!M:M)</f>
        <v>0.18</v>
      </c>
      <c r="BB223" s="28" t="str">
        <f>_xlfn.XLOOKUP(J223,ABNT5101!$I:$I,ABNT5101!N:N)</f>
        <v>-</v>
      </c>
      <c r="BC223" s="28">
        <f>_xlfn.XLOOKUP(J223,ABNT5101!$I:$I,ABNT5101!O:O)</f>
        <v>16</v>
      </c>
      <c r="BD223" s="31" t="str">
        <f t="shared" si="131"/>
        <v>NÃO ATENDE</v>
      </c>
      <c r="BE223" s="32">
        <f t="shared" si="151"/>
        <v>-1</v>
      </c>
      <c r="BF223" s="32">
        <f t="shared" si="152"/>
        <v>-1</v>
      </c>
      <c r="BG223" s="32" t="str">
        <f t="shared" si="132"/>
        <v>-</v>
      </c>
      <c r="BH223" s="34"/>
      <c r="BI223" s="34"/>
      <c r="BJ223" s="34"/>
      <c r="BK223" s="34"/>
      <c r="BL223" s="35"/>
      <c r="BM223" s="34"/>
      <c r="BN223" s="31" t="str">
        <f t="shared" si="133"/>
        <v>NÃO ATENDE</v>
      </c>
      <c r="BO223" s="31" t="str">
        <f t="shared" si="153"/>
        <v>NÃO ATENDE</v>
      </c>
      <c r="BP223" s="31" t="str">
        <f t="shared" si="154"/>
        <v>NÃO ATENDE</v>
      </c>
      <c r="BQ223" s="31" t="str">
        <f t="shared" si="134"/>
        <v>ATENDE</v>
      </c>
      <c r="BR223" s="36" t="str">
        <f t="shared" si="135"/>
        <v>C5</v>
      </c>
      <c r="BS223" s="36" t="str">
        <f t="shared" si="136"/>
        <v>Sem Passeio</v>
      </c>
      <c r="BT223" s="37" t="e">
        <f t="shared" si="137"/>
        <v>#N/A</v>
      </c>
      <c r="BU223" s="34"/>
      <c r="BV223" s="34"/>
      <c r="BW223" s="36" t="e">
        <f>IF(BS223="-","-",_xlfn.XLOOKUP(BS223,ABNT5101!$B$4:$B$9,ABNT5101!$C$4:$C$9))</f>
        <v>#N/A</v>
      </c>
      <c r="BX223" s="36" t="e">
        <f>IF(BS223="-","-",_xlfn.XLOOKUP(BS223,ABNT5101!$B$4:$B$9,ABNT5101!$D$4:$D$9))</f>
        <v>#N/A</v>
      </c>
      <c r="BY223" s="31" t="e">
        <f t="shared" si="138"/>
        <v>#N/A</v>
      </c>
      <c r="BZ223" s="31" t="e">
        <f t="shared" si="139"/>
        <v>#N/A</v>
      </c>
      <c r="CA223" s="31" t="e">
        <f t="shared" si="140"/>
        <v>#N/A</v>
      </c>
      <c r="CB223" s="36" t="str">
        <f t="shared" si="155"/>
        <v>Sem Passeio</v>
      </c>
      <c r="CC223" s="37" t="e">
        <f t="shared" si="141"/>
        <v>#N/A</v>
      </c>
      <c r="CD223" s="38"/>
      <c r="CE223" s="38"/>
      <c r="CF223" s="31" t="e">
        <f>IF(CB223="-","-",_xlfn.XLOOKUP(CB223,ABNT5101!$B$4:$B$9,ABNT5101!$C$4:$C$9))</f>
        <v>#N/A</v>
      </c>
      <c r="CG223" s="36" t="e">
        <f>IF(CB223="-","-",_xlfn.XLOOKUP(CB223,ABNT5101!$B$4:$B$9,ABNT5101!$D$4:$D$9))</f>
        <v>#N/A</v>
      </c>
      <c r="CH223" s="31" t="e">
        <f t="shared" si="142"/>
        <v>#N/A</v>
      </c>
      <c r="CI223" s="31" t="e">
        <f t="shared" si="143"/>
        <v>#N/A</v>
      </c>
      <c r="CJ223" s="31" t="e">
        <f t="shared" si="144"/>
        <v>#N/A</v>
      </c>
      <c r="CK223" s="56" t="e">
        <f>_xlfn.XLOOKUP(CL223,'Banco de dados'!$B:$B,'Banco de dados'!$D:$D)</f>
        <v>#N/A</v>
      </c>
      <c r="CL223" s="57"/>
      <c r="CM223" s="56" t="e">
        <f>_xlfn.XLOOKUP(CL223,'Banco de dados'!$B:$B,'Banco de dados'!$E:$E)</f>
        <v>#N/A</v>
      </c>
      <c r="CN223" s="56"/>
      <c r="CO223" s="56" t="e">
        <f>IF(CN223="-","-",_xlfn.XLOOKUP(CN223,'Banco de dados'!$B:$B,'Banco de dados'!$E:$E))</f>
        <v>#N/A</v>
      </c>
      <c r="CP223" s="41">
        <f t="shared" si="145"/>
        <v>1</v>
      </c>
      <c r="CQ223" s="56" t="e">
        <f>_xlfn.XLOOKUP(CL223,'Banco de dados'!$B:$B,'Banco de dados'!$H:$H)</f>
        <v>#N/A</v>
      </c>
      <c r="CR223" s="56" t="e">
        <f t="array" aca="1" ref="CR223" ca="1">_xludf.xlookup(CN223,'Banco de dados'!$B:$B,'Banco de dados'!$H:$H)</f>
        <v>#NAME?</v>
      </c>
      <c r="CS223" s="58" t="e">
        <f t="array" aca="1" ref="CS223" ca="1">_xludf.xlookup(CL223,'Banco de dados'!$B:$B,'Banco de dados'!$F:$F)</f>
        <v>#NAME?</v>
      </c>
      <c r="CT223" s="56" t="e">
        <f t="array" aca="1" ref="CT223" ca="1">_xludf.xlookup(CN223,'Banco de dados'!$B:$B,'Banco de dados'!$F:$F)</f>
        <v>#NAME?</v>
      </c>
      <c r="CU223" s="42"/>
      <c r="CV223" s="42"/>
      <c r="CW223" s="56" t="str">
        <f>IF(AJ223=0.5,"Suporte",IF(AND(AJ223&gt;='Braços de IP'!$B$9,AJ223&lt;='Braços de IP'!$D$9),'Braços de IP'!$E$9,IF(AND(AJ223&gt;='Braços de IP'!$B$10,AJ223&lt;='Braços de IP'!$D$10),'Braços de IP'!$E$10,IF(AND(AJ223&gt;='Braços de IP'!$B$11,AJ223&lt;='Braços de IP'!$D$11),'Braços de IP'!$E$11,IF(AND(AJ223&gt;='Braços de IP'!$B$12,AJ223&lt;='Braços de IP'!$D$12),'Braços de IP'!$E$12,IF(AND(AJ223&gt;='Braços de IP'!$B$13,AJ223&lt;='Braços de IP'!$D$13),'Braços de IP'!$E$13,IF(AND(AJ223&gt;='Braços de IP'!$B$14,AJ223&lt;='Braços de IP'!$D$14),'Braços de IP'!$E$14,"ERRO")))))))</f>
        <v>Médio I</v>
      </c>
      <c r="CX223" s="42"/>
      <c r="CY223" s="56" t="str">
        <f>IF($CX223="","",VLOOKUP($CX223,'Braços de IP'!$E$9:$I$15,2,0))</f>
        <v/>
      </c>
      <c r="CZ223" s="43" t="str">
        <f>IF($CX223="","",VLOOKUP($CX223,'Braços de IP'!$E$9:$I$15,5,0))</f>
        <v/>
      </c>
      <c r="DA223" s="56"/>
      <c r="DB223" s="56"/>
      <c r="DC223" s="56"/>
      <c r="DD223" s="56"/>
      <c r="DE223" s="56"/>
      <c r="DF223" s="56"/>
      <c r="DG223" s="44" t="e">
        <f t="shared" si="146"/>
        <v>#N/A</v>
      </c>
      <c r="DH223" s="45">
        <f t="shared" si="147"/>
        <v>60</v>
      </c>
      <c r="DI223" s="44" t="e">
        <f t="shared" si="148"/>
        <v>#N/A</v>
      </c>
      <c r="DJ223" s="46" t="e">
        <f t="shared" si="149"/>
        <v>#N/A</v>
      </c>
      <c r="DK223" s="47" t="s">
        <v>147</v>
      </c>
      <c r="DL223" s="48"/>
      <c r="DM223" s="49"/>
      <c r="DN223" s="23" t="s">
        <v>148</v>
      </c>
      <c r="DO223" s="23"/>
      <c r="DP223" s="5"/>
      <c r="DQ223" s="5"/>
      <c r="DR223" s="5"/>
      <c r="DS223" s="5"/>
      <c r="DT223" s="5"/>
      <c r="DU223" s="5"/>
      <c r="DV223" s="5"/>
      <c r="DW223" s="5"/>
    </row>
    <row r="224" spans="2:127" ht="15.75" hidden="1" customHeight="1" x14ac:dyDescent="0.3">
      <c r="B224" s="5"/>
      <c r="C224" s="5"/>
      <c r="D224" s="5"/>
      <c r="E224" s="22" t="s">
        <v>313</v>
      </c>
      <c r="F224" s="22" t="s">
        <v>150</v>
      </c>
      <c r="G224" s="23" t="s">
        <v>314</v>
      </c>
      <c r="H224" s="23">
        <v>-23.338474659999999</v>
      </c>
      <c r="I224" s="23">
        <v>-46.91342075</v>
      </c>
      <c r="J224" s="24" t="s">
        <v>139</v>
      </c>
      <c r="K224" s="60"/>
      <c r="L224" s="24" t="s">
        <v>152</v>
      </c>
      <c r="M224" s="24" t="s">
        <v>141</v>
      </c>
      <c r="N224" s="23">
        <v>60</v>
      </c>
      <c r="O224" s="23" t="s">
        <v>142</v>
      </c>
      <c r="P224" s="27" t="s">
        <v>143</v>
      </c>
      <c r="Q224" s="26">
        <f t="shared" si="127"/>
        <v>120</v>
      </c>
      <c r="R224" s="27">
        <v>1</v>
      </c>
      <c r="S224" s="28" t="s">
        <v>153</v>
      </c>
      <c r="T224" s="28">
        <v>4</v>
      </c>
      <c r="U224" s="29"/>
      <c r="V224" s="29"/>
      <c r="W224" s="29"/>
      <c r="X224" s="28" t="s">
        <v>153</v>
      </c>
      <c r="Y224" s="26"/>
      <c r="Z224" s="29"/>
      <c r="AA224" s="29"/>
      <c r="AB224" s="23"/>
      <c r="AC224" s="23"/>
      <c r="AD224" s="23" t="s">
        <v>144</v>
      </c>
      <c r="AE224" s="23" t="s">
        <v>145</v>
      </c>
      <c r="AF224" s="23">
        <v>38</v>
      </c>
      <c r="AG224" s="23">
        <v>7.7</v>
      </c>
      <c r="AH224" s="23">
        <v>1</v>
      </c>
      <c r="AI224" s="23">
        <v>0.4</v>
      </c>
      <c r="AJ224" s="23">
        <v>1.9</v>
      </c>
      <c r="AK224" s="27">
        <f t="shared" si="128"/>
        <v>1.5</v>
      </c>
      <c r="AL224" s="27" t="s">
        <v>143</v>
      </c>
      <c r="AM224" s="27" t="s">
        <v>143</v>
      </c>
      <c r="AN224" s="23"/>
      <c r="AO224" s="27">
        <f t="shared" si="129"/>
        <v>2</v>
      </c>
      <c r="AP224" s="23"/>
      <c r="AQ224" s="23"/>
      <c r="AR224" s="23"/>
      <c r="AS224" s="23"/>
      <c r="AT224" s="23"/>
      <c r="AU224" s="27"/>
      <c r="AV224" s="27">
        <f t="shared" si="130"/>
        <v>0</v>
      </c>
      <c r="AW224" s="27"/>
      <c r="AX224" s="28">
        <f>VLOOKUP(J224,ABNT5101!$I$3:$J$9,2)</f>
        <v>7.5</v>
      </c>
      <c r="AY224" s="28">
        <f>VLOOKUP(J224,ABNT5101!$I$3:$M$9,5)</f>
        <v>0.18</v>
      </c>
      <c r="AZ224" s="28" t="str">
        <f>_xlfn.XLOOKUP(J224,ABNT5101!I:I,ABNT5101!L:L)</f>
        <v>-</v>
      </c>
      <c r="BA224" s="28">
        <f>_xlfn.XLOOKUP(J224,ABNT5101!$I:$I,ABNT5101!M:M)</f>
        <v>0.18</v>
      </c>
      <c r="BB224" s="28" t="str">
        <f>_xlfn.XLOOKUP(J224,ABNT5101!$I:$I,ABNT5101!N:N)</f>
        <v>-</v>
      </c>
      <c r="BC224" s="28">
        <f>_xlfn.XLOOKUP(J224,ABNT5101!$I:$I,ABNT5101!O:O)</f>
        <v>16</v>
      </c>
      <c r="BD224" s="31" t="str">
        <f t="shared" si="131"/>
        <v>NÃO ATENDE</v>
      </c>
      <c r="BE224" s="32">
        <f t="shared" si="151"/>
        <v>-1</v>
      </c>
      <c r="BF224" s="32">
        <f t="shared" si="152"/>
        <v>-1</v>
      </c>
      <c r="BG224" s="32" t="str">
        <f t="shared" si="132"/>
        <v>-</v>
      </c>
      <c r="BH224" s="34"/>
      <c r="BI224" s="34"/>
      <c r="BJ224" s="34"/>
      <c r="BK224" s="34"/>
      <c r="BL224" s="35"/>
      <c r="BM224" s="34"/>
      <c r="BN224" s="31" t="str">
        <f t="shared" si="133"/>
        <v>NÃO ATENDE</v>
      </c>
      <c r="BO224" s="31" t="str">
        <f t="shared" si="153"/>
        <v>NÃO ATENDE</v>
      </c>
      <c r="BP224" s="31" t="str">
        <f t="shared" si="154"/>
        <v>NÃO ATENDE</v>
      </c>
      <c r="BQ224" s="31" t="str">
        <f t="shared" si="134"/>
        <v>ATENDE</v>
      </c>
      <c r="BR224" s="36" t="str">
        <f t="shared" si="135"/>
        <v>C5</v>
      </c>
      <c r="BS224" s="36" t="str">
        <f t="shared" si="136"/>
        <v>Sem Passeio</v>
      </c>
      <c r="BT224" s="37" t="e">
        <f t="shared" si="137"/>
        <v>#N/A</v>
      </c>
      <c r="BU224" s="34"/>
      <c r="BV224" s="34"/>
      <c r="BW224" s="36" t="e">
        <f>IF(BS224="-","-",_xlfn.XLOOKUP(BS224,ABNT5101!$B$4:$B$9,ABNT5101!$C$4:$C$9))</f>
        <v>#N/A</v>
      </c>
      <c r="BX224" s="36" t="e">
        <f>IF(BS224="-","-",_xlfn.XLOOKUP(BS224,ABNT5101!$B$4:$B$9,ABNT5101!$D$4:$D$9))</f>
        <v>#N/A</v>
      </c>
      <c r="BY224" s="31" t="e">
        <f t="shared" si="138"/>
        <v>#N/A</v>
      </c>
      <c r="BZ224" s="31" t="e">
        <f t="shared" si="139"/>
        <v>#N/A</v>
      </c>
      <c r="CA224" s="31" t="e">
        <f t="shared" si="140"/>
        <v>#N/A</v>
      </c>
      <c r="CB224" s="36" t="str">
        <f t="shared" si="155"/>
        <v>Sem Passeio</v>
      </c>
      <c r="CC224" s="37" t="e">
        <f t="shared" si="141"/>
        <v>#N/A</v>
      </c>
      <c r="CD224" s="38"/>
      <c r="CE224" s="38"/>
      <c r="CF224" s="31" t="e">
        <f>IF(CB224="-","-",_xlfn.XLOOKUP(CB224,ABNT5101!$B$4:$B$9,ABNT5101!$C$4:$C$9))</f>
        <v>#N/A</v>
      </c>
      <c r="CG224" s="36" t="e">
        <f>IF(CB224="-","-",_xlfn.XLOOKUP(CB224,ABNT5101!$B$4:$B$9,ABNT5101!$D$4:$D$9))</f>
        <v>#N/A</v>
      </c>
      <c r="CH224" s="31" t="e">
        <f t="shared" si="142"/>
        <v>#N/A</v>
      </c>
      <c r="CI224" s="31" t="e">
        <f t="shared" si="143"/>
        <v>#N/A</v>
      </c>
      <c r="CJ224" s="31" t="e">
        <f t="shared" si="144"/>
        <v>#N/A</v>
      </c>
      <c r="CK224" s="56" t="e">
        <f>_xlfn.XLOOKUP(CL224,'Banco de dados'!$B:$B,'Banco de dados'!$D:$D)</f>
        <v>#N/A</v>
      </c>
      <c r="CL224" s="42"/>
      <c r="CM224" s="56" t="e">
        <f>_xlfn.XLOOKUP(CL224,'Banco de dados'!$B:$B,'Banco de dados'!$E:$E)</f>
        <v>#N/A</v>
      </c>
      <c r="CN224" s="56"/>
      <c r="CO224" s="56" t="e">
        <f>IF(CN224="-","-",_xlfn.XLOOKUP(CN224,'Banco de dados'!$B:$B,'Banco de dados'!$E:$E))</f>
        <v>#N/A</v>
      </c>
      <c r="CP224" s="41">
        <f t="shared" si="145"/>
        <v>1</v>
      </c>
      <c r="CQ224" s="56" t="e">
        <f>_xlfn.XLOOKUP(CL224,'Banco de dados'!$B:$B,'Banco de dados'!$H:$H)</f>
        <v>#N/A</v>
      </c>
      <c r="CR224" s="56" t="e">
        <f t="array" aca="1" ref="CR224" ca="1">_xludf.xlookup(CN224,'Banco de dados'!$B:$B,'Banco de dados'!$H:$H)</f>
        <v>#NAME?</v>
      </c>
      <c r="CS224" s="58" t="e">
        <f t="array" aca="1" ref="CS224" ca="1">_xludf.xlookup(CL224,'Banco de dados'!$B:$B,'Banco de dados'!$F:$F)</f>
        <v>#NAME?</v>
      </c>
      <c r="CT224" s="56" t="e">
        <f t="array" aca="1" ref="CT224" ca="1">_xludf.xlookup(CN224,'Banco de dados'!$B:$B,'Banco de dados'!$F:$F)</f>
        <v>#NAME?</v>
      </c>
      <c r="CU224" s="42"/>
      <c r="CV224" s="42"/>
      <c r="CW224" s="56" t="str">
        <f>IF(AJ224=0.5,"Suporte",IF(AND(AJ224&gt;='Braços de IP'!$B$9,AJ224&lt;='Braços de IP'!$D$9),'Braços de IP'!$E$9,IF(AND(AJ224&gt;='Braços de IP'!$B$10,AJ224&lt;='Braços de IP'!$D$10),'Braços de IP'!$E$10,IF(AND(AJ224&gt;='Braços de IP'!$B$11,AJ224&lt;='Braços de IP'!$D$11),'Braços de IP'!$E$11,IF(AND(AJ224&gt;='Braços de IP'!$B$12,AJ224&lt;='Braços de IP'!$D$12),'Braços de IP'!$E$12,IF(AND(AJ224&gt;='Braços de IP'!$B$13,AJ224&lt;='Braços de IP'!$D$13),'Braços de IP'!$E$13,IF(AND(AJ224&gt;='Braços de IP'!$B$14,AJ224&lt;='Braços de IP'!$D$14),'Braços de IP'!$E$14,"ERRO")))))))</f>
        <v>Médio I</v>
      </c>
      <c r="CX224" s="42"/>
      <c r="CY224" s="56" t="str">
        <f>IF($CX224="","",VLOOKUP($CX224,'Braços de IP'!$E$9:$I$15,2,0))</f>
        <v/>
      </c>
      <c r="CZ224" s="43" t="str">
        <f>IF($CX224="","",VLOOKUP($CX224,'Braços de IP'!$E$9:$I$15,5,0))</f>
        <v/>
      </c>
      <c r="DA224" s="56"/>
      <c r="DB224" s="56"/>
      <c r="DC224" s="56"/>
      <c r="DD224" s="56"/>
      <c r="DE224" s="56"/>
      <c r="DF224" s="56"/>
      <c r="DG224" s="44" t="e">
        <f t="shared" si="146"/>
        <v>#N/A</v>
      </c>
      <c r="DH224" s="45">
        <f t="shared" si="147"/>
        <v>60</v>
      </c>
      <c r="DI224" s="44" t="e">
        <f t="shared" si="148"/>
        <v>#N/A</v>
      </c>
      <c r="DJ224" s="46" t="e">
        <f t="shared" si="149"/>
        <v>#N/A</v>
      </c>
      <c r="DK224" s="47" t="s">
        <v>147</v>
      </c>
      <c r="DL224" s="48"/>
      <c r="DM224" s="49"/>
      <c r="DN224" s="23" t="s">
        <v>148</v>
      </c>
      <c r="DO224" s="23"/>
      <c r="DP224" s="5"/>
      <c r="DQ224" s="5"/>
      <c r="DR224" s="5"/>
      <c r="DS224" s="5"/>
      <c r="DT224" s="5"/>
      <c r="DU224" s="5"/>
      <c r="DV224" s="5"/>
      <c r="DW224" s="5"/>
    </row>
    <row r="225" spans="2:127" ht="15.75" hidden="1" customHeight="1" x14ac:dyDescent="0.3">
      <c r="B225" s="5"/>
      <c r="C225" s="5"/>
      <c r="D225" s="5"/>
      <c r="E225" s="22" t="s">
        <v>313</v>
      </c>
      <c r="F225" s="22" t="s">
        <v>150</v>
      </c>
      <c r="G225" s="23" t="s">
        <v>314</v>
      </c>
      <c r="H225" s="23">
        <v>-23.338474659999999</v>
      </c>
      <c r="I225" s="23">
        <v>-46.91342075</v>
      </c>
      <c r="J225" s="24" t="s">
        <v>139</v>
      </c>
      <c r="K225" s="60"/>
      <c r="L225" s="24" t="s">
        <v>152</v>
      </c>
      <c r="M225" s="24" t="s">
        <v>141</v>
      </c>
      <c r="N225" s="23">
        <v>60</v>
      </c>
      <c r="O225" s="23" t="s">
        <v>142</v>
      </c>
      <c r="P225" s="27" t="s">
        <v>143</v>
      </c>
      <c r="Q225" s="26">
        <f t="shared" si="127"/>
        <v>120</v>
      </c>
      <c r="R225" s="27">
        <v>1</v>
      </c>
      <c r="S225" s="28" t="s">
        <v>153</v>
      </c>
      <c r="T225" s="28">
        <v>4</v>
      </c>
      <c r="U225" s="29"/>
      <c r="V225" s="29"/>
      <c r="W225" s="29"/>
      <c r="X225" s="28" t="s">
        <v>153</v>
      </c>
      <c r="Y225" s="26"/>
      <c r="Z225" s="29"/>
      <c r="AA225" s="29"/>
      <c r="AB225" s="23"/>
      <c r="AC225" s="23"/>
      <c r="AD225" s="23" t="s">
        <v>144</v>
      </c>
      <c r="AE225" s="23" t="s">
        <v>145</v>
      </c>
      <c r="AF225" s="23">
        <v>38</v>
      </c>
      <c r="AG225" s="23">
        <v>7.7</v>
      </c>
      <c r="AH225" s="23">
        <v>1</v>
      </c>
      <c r="AI225" s="23">
        <v>0.4</v>
      </c>
      <c r="AJ225" s="23">
        <v>1.9</v>
      </c>
      <c r="AK225" s="27">
        <f t="shared" si="128"/>
        <v>1.5</v>
      </c>
      <c r="AL225" s="27" t="s">
        <v>143</v>
      </c>
      <c r="AM225" s="27" t="s">
        <v>143</v>
      </c>
      <c r="AN225" s="23"/>
      <c r="AO225" s="27">
        <f t="shared" si="129"/>
        <v>2</v>
      </c>
      <c r="AP225" s="23"/>
      <c r="AQ225" s="23"/>
      <c r="AR225" s="23"/>
      <c r="AS225" s="23"/>
      <c r="AT225" s="23"/>
      <c r="AU225" s="27"/>
      <c r="AV225" s="27">
        <f t="shared" si="130"/>
        <v>0</v>
      </c>
      <c r="AW225" s="27"/>
      <c r="AX225" s="28">
        <f>VLOOKUP(J225,ABNT5101!$I$3:$J$9,2)</f>
        <v>7.5</v>
      </c>
      <c r="AY225" s="28">
        <f>VLOOKUP(J225,ABNT5101!$I$3:$M$9,5)</f>
        <v>0.18</v>
      </c>
      <c r="AZ225" s="28" t="str">
        <f>_xlfn.XLOOKUP(J225,ABNT5101!I:I,ABNT5101!L:L)</f>
        <v>-</v>
      </c>
      <c r="BA225" s="28">
        <f>_xlfn.XLOOKUP(J225,ABNT5101!$I:$I,ABNT5101!M:M)</f>
        <v>0.18</v>
      </c>
      <c r="BB225" s="28" t="str">
        <f>_xlfn.XLOOKUP(J225,ABNT5101!$I:$I,ABNT5101!N:N)</f>
        <v>-</v>
      </c>
      <c r="BC225" s="28">
        <f>_xlfn.XLOOKUP(J225,ABNT5101!$I:$I,ABNT5101!O:O)</f>
        <v>16</v>
      </c>
      <c r="BD225" s="31" t="str">
        <f t="shared" si="131"/>
        <v>NÃO ATENDE</v>
      </c>
      <c r="BE225" s="32">
        <f t="shared" si="151"/>
        <v>-1</v>
      </c>
      <c r="BF225" s="32">
        <f t="shared" si="152"/>
        <v>-1</v>
      </c>
      <c r="BG225" s="32" t="str">
        <f t="shared" si="132"/>
        <v>-</v>
      </c>
      <c r="BH225" s="34"/>
      <c r="BI225" s="34"/>
      <c r="BJ225" s="34"/>
      <c r="BK225" s="34"/>
      <c r="BL225" s="35"/>
      <c r="BM225" s="34"/>
      <c r="BN225" s="31" t="str">
        <f t="shared" si="133"/>
        <v>NÃO ATENDE</v>
      </c>
      <c r="BO225" s="31" t="str">
        <f t="shared" si="153"/>
        <v>NÃO ATENDE</v>
      </c>
      <c r="BP225" s="31" t="str">
        <f t="shared" si="154"/>
        <v>NÃO ATENDE</v>
      </c>
      <c r="BQ225" s="31" t="str">
        <f t="shared" si="134"/>
        <v>ATENDE</v>
      </c>
      <c r="BR225" s="36" t="str">
        <f t="shared" si="135"/>
        <v>C5</v>
      </c>
      <c r="BS225" s="36" t="str">
        <f t="shared" si="136"/>
        <v>Sem Passeio</v>
      </c>
      <c r="BT225" s="37" t="e">
        <f t="shared" si="137"/>
        <v>#N/A</v>
      </c>
      <c r="BU225" s="34"/>
      <c r="BV225" s="34"/>
      <c r="BW225" s="36" t="e">
        <f>IF(BS225="-","-",_xlfn.XLOOKUP(BS225,ABNT5101!$B$4:$B$9,ABNT5101!$C$4:$C$9))</f>
        <v>#N/A</v>
      </c>
      <c r="BX225" s="36" t="e">
        <f>IF(BS225="-","-",_xlfn.XLOOKUP(BS225,ABNT5101!$B$4:$B$9,ABNT5101!$D$4:$D$9))</f>
        <v>#N/A</v>
      </c>
      <c r="BY225" s="31" t="e">
        <f t="shared" si="138"/>
        <v>#N/A</v>
      </c>
      <c r="BZ225" s="31" t="e">
        <f t="shared" si="139"/>
        <v>#N/A</v>
      </c>
      <c r="CA225" s="31" t="e">
        <f t="shared" si="140"/>
        <v>#N/A</v>
      </c>
      <c r="CB225" s="36" t="str">
        <f t="shared" si="155"/>
        <v>Sem Passeio</v>
      </c>
      <c r="CC225" s="37" t="e">
        <f t="shared" si="141"/>
        <v>#N/A</v>
      </c>
      <c r="CD225" s="38"/>
      <c r="CE225" s="38"/>
      <c r="CF225" s="31" t="e">
        <f>IF(CB225="-","-",_xlfn.XLOOKUP(CB225,ABNT5101!$B$4:$B$9,ABNT5101!$C$4:$C$9))</f>
        <v>#N/A</v>
      </c>
      <c r="CG225" s="36" t="e">
        <f>IF(CB225="-","-",_xlfn.XLOOKUP(CB225,ABNT5101!$B$4:$B$9,ABNT5101!$D$4:$D$9))</f>
        <v>#N/A</v>
      </c>
      <c r="CH225" s="31" t="e">
        <f t="shared" si="142"/>
        <v>#N/A</v>
      </c>
      <c r="CI225" s="31" t="e">
        <f t="shared" si="143"/>
        <v>#N/A</v>
      </c>
      <c r="CJ225" s="31" t="e">
        <f t="shared" si="144"/>
        <v>#N/A</v>
      </c>
      <c r="CK225" s="56" t="e">
        <f>_xlfn.XLOOKUP(CL225,'Banco de dados'!$B:$B,'Banco de dados'!$D:$D)</f>
        <v>#N/A</v>
      </c>
      <c r="CL225" s="42"/>
      <c r="CM225" s="56" t="e">
        <f>_xlfn.XLOOKUP(CL225,'Banco de dados'!$B:$B,'Banco de dados'!$E:$E)</f>
        <v>#N/A</v>
      </c>
      <c r="CN225" s="56"/>
      <c r="CO225" s="56" t="e">
        <f>IF(CN225="-","-",_xlfn.XLOOKUP(CN225,'Banco de dados'!$B:$B,'Banco de dados'!$E:$E))</f>
        <v>#N/A</v>
      </c>
      <c r="CP225" s="41">
        <f t="shared" si="145"/>
        <v>1</v>
      </c>
      <c r="CQ225" s="56" t="e">
        <f>_xlfn.XLOOKUP(CL225,'Banco de dados'!$B:$B,'Banco de dados'!$H:$H)</f>
        <v>#N/A</v>
      </c>
      <c r="CR225" s="56" t="e">
        <f t="array" aca="1" ref="CR225" ca="1">_xludf.xlookup(CN225,'Banco de dados'!$B:$B,'Banco de dados'!$H:$H)</f>
        <v>#NAME?</v>
      </c>
      <c r="CS225" s="58" t="e">
        <f t="array" aca="1" ref="CS225" ca="1">_xludf.xlookup(CL225,'Banco de dados'!$B:$B,'Banco de dados'!$F:$F)</f>
        <v>#NAME?</v>
      </c>
      <c r="CT225" s="56" t="e">
        <f t="array" aca="1" ref="CT225" ca="1">_xludf.xlookup(CN225,'Banco de dados'!$B:$B,'Banco de dados'!$F:$F)</f>
        <v>#NAME?</v>
      </c>
      <c r="CU225" s="42"/>
      <c r="CV225" s="42"/>
      <c r="CW225" s="56" t="str">
        <f>IF(AJ225=0.5,"Suporte",IF(AND(AJ225&gt;='Braços de IP'!$B$9,AJ225&lt;='Braços de IP'!$D$9),'Braços de IP'!$E$9,IF(AND(AJ225&gt;='Braços de IP'!$B$10,AJ225&lt;='Braços de IP'!$D$10),'Braços de IP'!$E$10,IF(AND(AJ225&gt;='Braços de IP'!$B$11,AJ225&lt;='Braços de IP'!$D$11),'Braços de IP'!$E$11,IF(AND(AJ225&gt;='Braços de IP'!$B$12,AJ225&lt;='Braços de IP'!$D$12),'Braços de IP'!$E$12,IF(AND(AJ225&gt;='Braços de IP'!$B$13,AJ225&lt;='Braços de IP'!$D$13),'Braços de IP'!$E$13,IF(AND(AJ225&gt;='Braços de IP'!$B$14,AJ225&lt;='Braços de IP'!$D$14),'Braços de IP'!$E$14,"ERRO")))))))</f>
        <v>Médio I</v>
      </c>
      <c r="CX225" s="42"/>
      <c r="CY225" s="56" t="str">
        <f>IF($CX225="","",VLOOKUP($CX225,'Braços de IP'!$E$9:$I$15,2,0))</f>
        <v/>
      </c>
      <c r="CZ225" s="43" t="str">
        <f>IF($CX225="","",VLOOKUP($CX225,'Braços de IP'!$E$9:$I$15,5,0))</f>
        <v/>
      </c>
      <c r="DA225" s="56"/>
      <c r="DB225" s="56"/>
      <c r="DC225" s="56"/>
      <c r="DD225" s="56"/>
      <c r="DE225" s="56"/>
      <c r="DF225" s="56"/>
      <c r="DG225" s="44" t="e">
        <f t="shared" si="146"/>
        <v>#N/A</v>
      </c>
      <c r="DH225" s="45">
        <f t="shared" si="147"/>
        <v>60</v>
      </c>
      <c r="DI225" s="44" t="e">
        <f t="shared" si="148"/>
        <v>#N/A</v>
      </c>
      <c r="DJ225" s="46" t="e">
        <f t="shared" si="149"/>
        <v>#N/A</v>
      </c>
      <c r="DK225" s="47" t="s">
        <v>147</v>
      </c>
      <c r="DL225" s="48"/>
      <c r="DM225" s="49"/>
      <c r="DN225" s="23" t="s">
        <v>148</v>
      </c>
      <c r="DO225" s="23"/>
      <c r="DP225" s="5"/>
      <c r="DQ225" s="5"/>
      <c r="DR225" s="5"/>
      <c r="DS225" s="5"/>
      <c r="DT225" s="5"/>
      <c r="DU225" s="5"/>
      <c r="DV225" s="5"/>
      <c r="DW225" s="5"/>
    </row>
    <row r="226" spans="2:127" ht="15.75" hidden="1" customHeight="1" x14ac:dyDescent="0.3">
      <c r="B226" s="5"/>
      <c r="C226" s="5"/>
      <c r="D226" s="5"/>
      <c r="E226" s="22" t="s">
        <v>313</v>
      </c>
      <c r="F226" s="22" t="s">
        <v>150</v>
      </c>
      <c r="G226" s="23" t="s">
        <v>314</v>
      </c>
      <c r="H226" s="23">
        <v>-23.338474659999999</v>
      </c>
      <c r="I226" s="23">
        <v>-46.91342075</v>
      </c>
      <c r="J226" s="24" t="s">
        <v>139</v>
      </c>
      <c r="K226" s="60"/>
      <c r="L226" s="24" t="s">
        <v>152</v>
      </c>
      <c r="M226" s="24" t="s">
        <v>141</v>
      </c>
      <c r="N226" s="23">
        <v>60</v>
      </c>
      <c r="O226" s="23" t="s">
        <v>142</v>
      </c>
      <c r="P226" s="27" t="s">
        <v>143</v>
      </c>
      <c r="Q226" s="26">
        <f t="shared" si="127"/>
        <v>120</v>
      </c>
      <c r="R226" s="27">
        <v>1</v>
      </c>
      <c r="S226" s="28" t="s">
        <v>153</v>
      </c>
      <c r="T226" s="28">
        <v>4</v>
      </c>
      <c r="U226" s="29"/>
      <c r="V226" s="29"/>
      <c r="W226" s="29"/>
      <c r="X226" s="28" t="s">
        <v>153</v>
      </c>
      <c r="Y226" s="26"/>
      <c r="Z226" s="29"/>
      <c r="AA226" s="29"/>
      <c r="AB226" s="23"/>
      <c r="AC226" s="23"/>
      <c r="AD226" s="23" t="s">
        <v>144</v>
      </c>
      <c r="AE226" s="23" t="s">
        <v>145</v>
      </c>
      <c r="AF226" s="23">
        <v>38</v>
      </c>
      <c r="AG226" s="23">
        <v>7.7</v>
      </c>
      <c r="AH226" s="23">
        <v>1</v>
      </c>
      <c r="AI226" s="23">
        <v>0.4</v>
      </c>
      <c r="AJ226" s="23">
        <v>1.9</v>
      </c>
      <c r="AK226" s="27">
        <f t="shared" si="128"/>
        <v>1.5</v>
      </c>
      <c r="AL226" s="27" t="s">
        <v>143</v>
      </c>
      <c r="AM226" s="27" t="s">
        <v>143</v>
      </c>
      <c r="AN226" s="23"/>
      <c r="AO226" s="27">
        <f t="shared" si="129"/>
        <v>2</v>
      </c>
      <c r="AP226" s="23"/>
      <c r="AQ226" s="23"/>
      <c r="AR226" s="23"/>
      <c r="AS226" s="23"/>
      <c r="AT226" s="23"/>
      <c r="AU226" s="27"/>
      <c r="AV226" s="27">
        <f t="shared" si="130"/>
        <v>0</v>
      </c>
      <c r="AW226" s="27"/>
      <c r="AX226" s="28">
        <f>VLOOKUP(J226,ABNT5101!$I$3:$J$9,2)</f>
        <v>7.5</v>
      </c>
      <c r="AY226" s="28">
        <f>VLOOKUP(J226,ABNT5101!$I$3:$M$9,5)</f>
        <v>0.18</v>
      </c>
      <c r="AZ226" s="28" t="str">
        <f>_xlfn.XLOOKUP(J226,ABNT5101!I:I,ABNT5101!L:L)</f>
        <v>-</v>
      </c>
      <c r="BA226" s="28">
        <f>_xlfn.XLOOKUP(J226,ABNT5101!$I:$I,ABNT5101!M:M)</f>
        <v>0.18</v>
      </c>
      <c r="BB226" s="28" t="str">
        <f>_xlfn.XLOOKUP(J226,ABNT5101!$I:$I,ABNT5101!N:N)</f>
        <v>-</v>
      </c>
      <c r="BC226" s="28">
        <f>_xlfn.XLOOKUP(J226,ABNT5101!$I:$I,ABNT5101!O:O)</f>
        <v>16</v>
      </c>
      <c r="BD226" s="31" t="str">
        <f t="shared" si="131"/>
        <v>NÃO ATENDE</v>
      </c>
      <c r="BE226" s="32">
        <f t="shared" si="151"/>
        <v>-1</v>
      </c>
      <c r="BF226" s="32">
        <f t="shared" si="152"/>
        <v>-1</v>
      </c>
      <c r="BG226" s="32" t="str">
        <f t="shared" si="132"/>
        <v>-</v>
      </c>
      <c r="BH226" s="34"/>
      <c r="BI226" s="34"/>
      <c r="BJ226" s="34"/>
      <c r="BK226" s="34"/>
      <c r="BL226" s="35"/>
      <c r="BM226" s="34"/>
      <c r="BN226" s="31" t="str">
        <f t="shared" si="133"/>
        <v>NÃO ATENDE</v>
      </c>
      <c r="BO226" s="31" t="str">
        <f t="shared" si="153"/>
        <v>NÃO ATENDE</v>
      </c>
      <c r="BP226" s="31" t="str">
        <f t="shared" si="154"/>
        <v>NÃO ATENDE</v>
      </c>
      <c r="BQ226" s="31" t="str">
        <f t="shared" si="134"/>
        <v>ATENDE</v>
      </c>
      <c r="BR226" s="36" t="str">
        <f t="shared" si="135"/>
        <v>C5</v>
      </c>
      <c r="BS226" s="36" t="str">
        <f t="shared" si="136"/>
        <v>Sem Passeio</v>
      </c>
      <c r="BT226" s="37" t="e">
        <f t="shared" si="137"/>
        <v>#N/A</v>
      </c>
      <c r="BU226" s="34"/>
      <c r="BV226" s="34"/>
      <c r="BW226" s="36" t="e">
        <f>IF(BS226="-","-",_xlfn.XLOOKUP(BS226,ABNT5101!$B$4:$B$9,ABNT5101!$C$4:$C$9))</f>
        <v>#N/A</v>
      </c>
      <c r="BX226" s="36" t="e">
        <f>IF(BS226="-","-",_xlfn.XLOOKUP(BS226,ABNT5101!$B$4:$B$9,ABNT5101!$D$4:$D$9))</f>
        <v>#N/A</v>
      </c>
      <c r="BY226" s="31" t="e">
        <f t="shared" si="138"/>
        <v>#N/A</v>
      </c>
      <c r="BZ226" s="31" t="e">
        <f t="shared" si="139"/>
        <v>#N/A</v>
      </c>
      <c r="CA226" s="31" t="e">
        <f t="shared" si="140"/>
        <v>#N/A</v>
      </c>
      <c r="CB226" s="36" t="str">
        <f t="shared" si="155"/>
        <v>Sem Passeio</v>
      </c>
      <c r="CC226" s="37" t="e">
        <f t="shared" si="141"/>
        <v>#N/A</v>
      </c>
      <c r="CD226" s="38"/>
      <c r="CE226" s="38"/>
      <c r="CF226" s="31" t="e">
        <f>IF(CB226="-","-",_xlfn.XLOOKUP(CB226,ABNT5101!$B$4:$B$9,ABNT5101!$C$4:$C$9))</f>
        <v>#N/A</v>
      </c>
      <c r="CG226" s="36" t="e">
        <f>IF(CB226="-","-",_xlfn.XLOOKUP(CB226,ABNT5101!$B$4:$B$9,ABNT5101!$D$4:$D$9))</f>
        <v>#N/A</v>
      </c>
      <c r="CH226" s="31" t="e">
        <f t="shared" si="142"/>
        <v>#N/A</v>
      </c>
      <c r="CI226" s="31" t="e">
        <f t="shared" si="143"/>
        <v>#N/A</v>
      </c>
      <c r="CJ226" s="31" t="e">
        <f t="shared" si="144"/>
        <v>#N/A</v>
      </c>
      <c r="CK226" s="56" t="e">
        <f>_xlfn.XLOOKUP(CL226,'Banco de dados'!$B:$B,'Banco de dados'!$D:$D)</f>
        <v>#N/A</v>
      </c>
      <c r="CL226" s="42"/>
      <c r="CM226" s="56" t="e">
        <f>_xlfn.XLOOKUP(CL226,'Banco de dados'!$B:$B,'Banco de dados'!$E:$E)</f>
        <v>#N/A</v>
      </c>
      <c r="CN226" s="56"/>
      <c r="CO226" s="56" t="e">
        <f>IF(CN226="-","-",_xlfn.XLOOKUP(CN226,'Banco de dados'!$B:$B,'Banco de dados'!$E:$E))</f>
        <v>#N/A</v>
      </c>
      <c r="CP226" s="41">
        <f t="shared" si="145"/>
        <v>1</v>
      </c>
      <c r="CQ226" s="56" t="e">
        <f>_xlfn.XLOOKUP(CL226,'Banco de dados'!$B:$B,'Banco de dados'!$H:$H)</f>
        <v>#N/A</v>
      </c>
      <c r="CR226" s="56" t="e">
        <f t="array" aca="1" ref="CR226" ca="1">_xludf.xlookup(CN226,'Banco de dados'!$B:$B,'Banco de dados'!$H:$H)</f>
        <v>#NAME?</v>
      </c>
      <c r="CS226" s="58" t="e">
        <f t="array" aca="1" ref="CS226" ca="1">_xludf.xlookup(CL226,'Banco de dados'!$B:$B,'Banco de dados'!$F:$F)</f>
        <v>#NAME?</v>
      </c>
      <c r="CT226" s="56" t="e">
        <f t="array" aca="1" ref="CT226" ca="1">_xludf.xlookup(CN226,'Banco de dados'!$B:$B,'Banco de dados'!$F:$F)</f>
        <v>#NAME?</v>
      </c>
      <c r="CU226" s="42"/>
      <c r="CV226" s="42"/>
      <c r="CW226" s="56" t="str">
        <f>IF(AJ226=0.5,"Suporte",IF(AND(AJ226&gt;='Braços de IP'!$B$9,AJ226&lt;='Braços de IP'!$D$9),'Braços de IP'!$E$9,IF(AND(AJ226&gt;='Braços de IP'!$B$10,AJ226&lt;='Braços de IP'!$D$10),'Braços de IP'!$E$10,IF(AND(AJ226&gt;='Braços de IP'!$B$11,AJ226&lt;='Braços de IP'!$D$11),'Braços de IP'!$E$11,IF(AND(AJ226&gt;='Braços de IP'!$B$12,AJ226&lt;='Braços de IP'!$D$12),'Braços de IP'!$E$12,IF(AND(AJ226&gt;='Braços de IP'!$B$13,AJ226&lt;='Braços de IP'!$D$13),'Braços de IP'!$E$13,IF(AND(AJ226&gt;='Braços de IP'!$B$14,AJ226&lt;='Braços de IP'!$D$14),'Braços de IP'!$E$14,"ERRO")))))))</f>
        <v>Médio I</v>
      </c>
      <c r="CX226" s="42"/>
      <c r="CY226" s="56" t="str">
        <f>IF($CX226="","",VLOOKUP($CX226,'Braços de IP'!$E$9:$I$15,2,0))</f>
        <v/>
      </c>
      <c r="CZ226" s="43" t="str">
        <f>IF($CX226="","",VLOOKUP($CX226,'Braços de IP'!$E$9:$I$15,5,0))</f>
        <v/>
      </c>
      <c r="DA226" s="56"/>
      <c r="DB226" s="56"/>
      <c r="DC226" s="56"/>
      <c r="DD226" s="56"/>
      <c r="DE226" s="56"/>
      <c r="DF226" s="56"/>
      <c r="DG226" s="44" t="e">
        <f t="shared" si="146"/>
        <v>#N/A</v>
      </c>
      <c r="DH226" s="45">
        <f t="shared" si="147"/>
        <v>60</v>
      </c>
      <c r="DI226" s="44" t="e">
        <f t="shared" si="148"/>
        <v>#N/A</v>
      </c>
      <c r="DJ226" s="46" t="e">
        <f t="shared" si="149"/>
        <v>#N/A</v>
      </c>
      <c r="DK226" s="47" t="s">
        <v>147</v>
      </c>
      <c r="DL226" s="48"/>
      <c r="DM226" s="49"/>
      <c r="DN226" s="23" t="s">
        <v>148</v>
      </c>
      <c r="DO226" s="23"/>
      <c r="DP226" s="5"/>
      <c r="DQ226" s="5"/>
      <c r="DR226" s="5"/>
      <c r="DS226" s="5"/>
      <c r="DT226" s="5"/>
      <c r="DU226" s="5"/>
      <c r="DV226" s="5"/>
      <c r="DW226" s="5"/>
    </row>
    <row r="227" spans="2:127" ht="15.75" hidden="1" customHeight="1" x14ac:dyDescent="0.3">
      <c r="B227" s="5"/>
      <c r="C227" s="5"/>
      <c r="D227" s="5"/>
      <c r="E227" s="22" t="s">
        <v>315</v>
      </c>
      <c r="F227" s="22" t="s">
        <v>137</v>
      </c>
      <c r="G227" s="23" t="s">
        <v>316</v>
      </c>
      <c r="H227" s="23">
        <v>-23.410902</v>
      </c>
      <c r="I227" s="23">
        <v>-46.834907999999999</v>
      </c>
      <c r="J227" s="24" t="s">
        <v>160</v>
      </c>
      <c r="K227" s="60"/>
      <c r="L227" s="24" t="s">
        <v>140</v>
      </c>
      <c r="M227" s="24" t="s">
        <v>141</v>
      </c>
      <c r="N227" s="23">
        <v>87</v>
      </c>
      <c r="O227" s="23" t="s">
        <v>142</v>
      </c>
      <c r="P227" s="27" t="s">
        <v>143</v>
      </c>
      <c r="Q227" s="26">
        <f t="shared" si="127"/>
        <v>174</v>
      </c>
      <c r="R227" s="27">
        <v>1</v>
      </c>
      <c r="S227" s="28">
        <v>1.4</v>
      </c>
      <c r="T227" s="28">
        <v>7</v>
      </c>
      <c r="U227" s="29"/>
      <c r="V227" s="29"/>
      <c r="W227" s="29"/>
      <c r="X227" s="28">
        <v>1.4</v>
      </c>
      <c r="Y227" s="26"/>
      <c r="Z227" s="29"/>
      <c r="AA227" s="29"/>
      <c r="AB227" s="23"/>
      <c r="AC227" s="23"/>
      <c r="AD227" s="23" t="s">
        <v>144</v>
      </c>
      <c r="AE227" s="23" t="s">
        <v>145</v>
      </c>
      <c r="AF227" s="23">
        <v>20.350000000000001</v>
      </c>
      <c r="AG227" s="23">
        <v>7.6</v>
      </c>
      <c r="AH227" s="23">
        <v>1</v>
      </c>
      <c r="AI227" s="23">
        <v>0.35</v>
      </c>
      <c r="AJ227" s="23">
        <v>2.65</v>
      </c>
      <c r="AK227" s="27">
        <f t="shared" si="128"/>
        <v>2.2999999999999998</v>
      </c>
      <c r="AL227" s="27" t="s">
        <v>143</v>
      </c>
      <c r="AM227" s="27" t="s">
        <v>143</v>
      </c>
      <c r="AN227" s="23"/>
      <c r="AO227" s="27">
        <f t="shared" si="129"/>
        <v>2</v>
      </c>
      <c r="AP227" s="23"/>
      <c r="AQ227" s="23"/>
      <c r="AR227" s="23"/>
      <c r="AS227" s="23"/>
      <c r="AT227" s="23"/>
      <c r="AU227" s="27"/>
      <c r="AV227" s="27">
        <f t="shared" si="130"/>
        <v>0</v>
      </c>
      <c r="AW227" s="27"/>
      <c r="AX227" s="28">
        <f>VLOOKUP(J227,ABNT5101!$I$3:$J$9,2)</f>
        <v>10</v>
      </c>
      <c r="AY227" s="28">
        <f>VLOOKUP(J227,ABNT5101!$I$3:$M$9,5)</f>
        <v>0.18</v>
      </c>
      <c r="AZ227" s="28" t="str">
        <f>_xlfn.XLOOKUP(J227,ABNT5101!I:I,ABNT5101!L:L)</f>
        <v>-</v>
      </c>
      <c r="BA227" s="28">
        <f>_xlfn.XLOOKUP(J227,ABNT5101!$I:$I,ABNT5101!M:M)</f>
        <v>0.18</v>
      </c>
      <c r="BB227" s="28" t="str">
        <f>_xlfn.XLOOKUP(J227,ABNT5101!$I:$I,ABNT5101!N:N)</f>
        <v>-</v>
      </c>
      <c r="BC227" s="28">
        <f>_xlfn.XLOOKUP(J227,ABNT5101!$I:$I,ABNT5101!O:O)</f>
        <v>16</v>
      </c>
      <c r="BD227" s="31" t="str">
        <f t="shared" si="131"/>
        <v>NÃO ATENDE</v>
      </c>
      <c r="BE227" s="32">
        <f t="shared" si="151"/>
        <v>-1</v>
      </c>
      <c r="BF227" s="32">
        <f t="shared" si="152"/>
        <v>-1</v>
      </c>
      <c r="BG227" s="32" t="str">
        <f t="shared" si="132"/>
        <v>-</v>
      </c>
      <c r="BH227" s="34"/>
      <c r="BI227" s="34"/>
      <c r="BJ227" s="34"/>
      <c r="BK227" s="34"/>
      <c r="BL227" s="35"/>
      <c r="BM227" s="34"/>
      <c r="BN227" s="31" t="str">
        <f t="shared" si="133"/>
        <v>NÃO ATENDE</v>
      </c>
      <c r="BO227" s="31" t="str">
        <f t="shared" si="153"/>
        <v>NÃO ATENDE</v>
      </c>
      <c r="BP227" s="31" t="str">
        <f t="shared" si="154"/>
        <v>NÃO ATENDE</v>
      </c>
      <c r="BQ227" s="31" t="str">
        <f t="shared" si="134"/>
        <v>ATENDE</v>
      </c>
      <c r="BR227" s="36" t="str">
        <f t="shared" si="135"/>
        <v>C4</v>
      </c>
      <c r="BS227" s="36" t="str">
        <f t="shared" si="136"/>
        <v>P6</v>
      </c>
      <c r="BT227" s="37">
        <f t="shared" si="137"/>
        <v>-1</v>
      </c>
      <c r="BU227" s="34"/>
      <c r="BV227" s="34"/>
      <c r="BW227" s="36">
        <f>IF(BS227="-","-",_xlfn.XLOOKUP(BS227,ABNT5101!$B$4:$B$9,ABNT5101!$C$4:$C$9))</f>
        <v>3</v>
      </c>
      <c r="BX227" s="36">
        <f>IF(BS227="-","-",_xlfn.XLOOKUP(BS227,ABNT5101!$B$4:$B$9,ABNT5101!$D$4:$D$9))</f>
        <v>0.6</v>
      </c>
      <c r="BY227" s="31" t="str">
        <f t="shared" si="138"/>
        <v>NÃO ATENDE</v>
      </c>
      <c r="BZ227" s="31" t="str">
        <f t="shared" si="139"/>
        <v>NÃO ATENDE</v>
      </c>
      <c r="CA227" s="31" t="str">
        <f t="shared" si="140"/>
        <v>NÃO ATENDE</v>
      </c>
      <c r="CB227" s="36" t="str">
        <f t="shared" si="155"/>
        <v>P6</v>
      </c>
      <c r="CC227" s="37">
        <f t="shared" si="141"/>
        <v>-1</v>
      </c>
      <c r="CD227" s="38"/>
      <c r="CE227" s="38"/>
      <c r="CF227" s="31">
        <f>IF(CB227="-","-",_xlfn.XLOOKUP(CB227,ABNT5101!$B$4:$B$9,ABNT5101!$C$4:$C$9))</f>
        <v>3</v>
      </c>
      <c r="CG227" s="36">
        <f>IF(CB227="-","-",_xlfn.XLOOKUP(CB227,ABNT5101!$B$4:$B$9,ABNT5101!$D$4:$D$9))</f>
        <v>0.6</v>
      </c>
      <c r="CH227" s="31" t="str">
        <f t="shared" si="142"/>
        <v>NÃO ATENDE</v>
      </c>
      <c r="CI227" s="31" t="str">
        <f t="shared" si="143"/>
        <v>NÃO ATENDE</v>
      </c>
      <c r="CJ227" s="31" t="str">
        <f t="shared" si="144"/>
        <v>NÃO ATENDE</v>
      </c>
      <c r="CK227" s="56" t="e">
        <f>_xlfn.XLOOKUP(CL227,'Banco de dados'!$B:$B,'Banco de dados'!$D:$D)</f>
        <v>#N/A</v>
      </c>
      <c r="CL227" s="42"/>
      <c r="CM227" s="56" t="e">
        <f>_xlfn.XLOOKUP(CL227,'Banco de dados'!$B:$B,'Banco de dados'!$E:$E)</f>
        <v>#N/A</v>
      </c>
      <c r="CN227" s="56"/>
      <c r="CO227" s="56" t="e">
        <f>IF(CN227="-","-",_xlfn.XLOOKUP(CN227,'Banco de dados'!$B:$B,'Banco de dados'!$E:$E))</f>
        <v>#N/A</v>
      </c>
      <c r="CP227" s="41">
        <f t="shared" si="145"/>
        <v>1</v>
      </c>
      <c r="CQ227" s="56" t="e">
        <f>_xlfn.XLOOKUP(CL227,'Banco de dados'!$B:$B,'Banco de dados'!$H:$H)</f>
        <v>#N/A</v>
      </c>
      <c r="CR227" s="56" t="e">
        <f t="array" aca="1" ref="CR227" ca="1">_xludf.xlookup(CN227,'Banco de dados'!$B:$B,'Banco de dados'!$H:$H)</f>
        <v>#NAME?</v>
      </c>
      <c r="CS227" s="58" t="e">
        <f t="array" aca="1" ref="CS227" ca="1">_xludf.xlookup(CL227,'Banco de dados'!$B:$B,'Banco de dados'!$F:$F)</f>
        <v>#NAME?</v>
      </c>
      <c r="CT227" s="56" t="e">
        <f t="array" aca="1" ref="CT227" ca="1">_xludf.xlookup(CN227,'Banco de dados'!$B:$B,'Banco de dados'!$F:$F)</f>
        <v>#NAME?</v>
      </c>
      <c r="CU227" s="42"/>
      <c r="CV227" s="42"/>
      <c r="CW227" s="56" t="str">
        <f>IF(AJ227=0.5,"Suporte",IF(AND(AJ227&gt;='Braços de IP'!$B$9,AJ227&lt;='Braços de IP'!$D$9),'Braços de IP'!$E$9,IF(AND(AJ227&gt;='Braços de IP'!$B$10,AJ227&lt;='Braços de IP'!$D$10),'Braços de IP'!$E$10,IF(AND(AJ227&gt;='Braços de IP'!$B$11,AJ227&lt;='Braços de IP'!$D$11),'Braços de IP'!$E$11,IF(AND(AJ227&gt;='Braços de IP'!$B$12,AJ227&lt;='Braços de IP'!$D$12),'Braços de IP'!$E$12,IF(AND(AJ227&gt;='Braços de IP'!$B$13,AJ227&lt;='Braços de IP'!$D$13),'Braços de IP'!$E$13,IF(AND(AJ227&gt;='Braços de IP'!$B$14,AJ227&lt;='Braços de IP'!$D$14),'Braços de IP'!$E$14,"ERRO")))))))</f>
        <v>Longo I</v>
      </c>
      <c r="CX227" s="42"/>
      <c r="CY227" s="56" t="str">
        <f>IF($CX227="","",VLOOKUP($CX227,'Braços de IP'!$E$9:$I$15,2,0))</f>
        <v/>
      </c>
      <c r="CZ227" s="43" t="str">
        <f>IF($CX227="","",VLOOKUP($CX227,'Braços de IP'!$E$9:$I$15,5,0))</f>
        <v/>
      </c>
      <c r="DA227" s="56"/>
      <c r="DB227" s="56"/>
      <c r="DC227" s="56"/>
      <c r="DD227" s="56"/>
      <c r="DE227" s="56"/>
      <c r="DF227" s="56"/>
      <c r="DG227" s="44" t="e">
        <f t="shared" si="146"/>
        <v>#N/A</v>
      </c>
      <c r="DH227" s="45">
        <f t="shared" si="147"/>
        <v>87</v>
      </c>
      <c r="DI227" s="44" t="e">
        <f t="shared" si="148"/>
        <v>#N/A</v>
      </c>
      <c r="DJ227" s="46" t="e">
        <f t="shared" si="149"/>
        <v>#N/A</v>
      </c>
      <c r="DK227" s="47" t="s">
        <v>147</v>
      </c>
      <c r="DL227" s="48"/>
      <c r="DM227" s="49"/>
      <c r="DN227" s="23" t="s">
        <v>148</v>
      </c>
      <c r="DO227" s="23"/>
      <c r="DP227" s="5"/>
      <c r="DQ227" s="5"/>
      <c r="DR227" s="5"/>
      <c r="DS227" s="5"/>
      <c r="DT227" s="5"/>
      <c r="DU227" s="5"/>
      <c r="DV227" s="5"/>
      <c r="DW227" s="5"/>
    </row>
    <row r="228" spans="2:127" ht="15.75" hidden="1" customHeight="1" x14ac:dyDescent="0.3">
      <c r="B228" s="5"/>
      <c r="C228" s="5"/>
      <c r="D228" s="5"/>
      <c r="E228" s="22" t="s">
        <v>315</v>
      </c>
      <c r="F228" s="22" t="s">
        <v>137</v>
      </c>
      <c r="G228" s="23" t="s">
        <v>316</v>
      </c>
      <c r="H228" s="23">
        <v>-23.410902</v>
      </c>
      <c r="I228" s="23">
        <v>-46.834907999999999</v>
      </c>
      <c r="J228" s="24" t="s">
        <v>160</v>
      </c>
      <c r="K228" s="60"/>
      <c r="L228" s="24" t="s">
        <v>140</v>
      </c>
      <c r="M228" s="24" t="s">
        <v>141</v>
      </c>
      <c r="N228" s="23">
        <v>87</v>
      </c>
      <c r="O228" s="23" t="s">
        <v>142</v>
      </c>
      <c r="P228" s="27" t="s">
        <v>143</v>
      </c>
      <c r="Q228" s="26">
        <f t="shared" si="127"/>
        <v>174</v>
      </c>
      <c r="R228" s="27">
        <v>1</v>
      </c>
      <c r="S228" s="28">
        <v>1.4</v>
      </c>
      <c r="T228" s="28">
        <v>7</v>
      </c>
      <c r="U228" s="29"/>
      <c r="V228" s="29"/>
      <c r="W228" s="29"/>
      <c r="X228" s="28">
        <v>1.4</v>
      </c>
      <c r="Y228" s="26"/>
      <c r="Z228" s="29"/>
      <c r="AA228" s="29"/>
      <c r="AB228" s="23"/>
      <c r="AC228" s="23"/>
      <c r="AD228" s="23" t="s">
        <v>144</v>
      </c>
      <c r="AE228" s="23" t="s">
        <v>145</v>
      </c>
      <c r="AF228" s="23">
        <v>20.350000000000001</v>
      </c>
      <c r="AG228" s="23">
        <v>7.6</v>
      </c>
      <c r="AH228" s="23">
        <v>1</v>
      </c>
      <c r="AI228" s="23">
        <v>0.35</v>
      </c>
      <c r="AJ228" s="23">
        <v>2.65</v>
      </c>
      <c r="AK228" s="27">
        <f t="shared" si="128"/>
        <v>2.2999999999999998</v>
      </c>
      <c r="AL228" s="27" t="s">
        <v>143</v>
      </c>
      <c r="AM228" s="27" t="s">
        <v>143</v>
      </c>
      <c r="AN228" s="23"/>
      <c r="AO228" s="27">
        <f t="shared" si="129"/>
        <v>2</v>
      </c>
      <c r="AP228" s="23"/>
      <c r="AQ228" s="23"/>
      <c r="AR228" s="23"/>
      <c r="AS228" s="23"/>
      <c r="AT228" s="23"/>
      <c r="AU228" s="27"/>
      <c r="AV228" s="27">
        <f t="shared" si="130"/>
        <v>0</v>
      </c>
      <c r="AW228" s="27"/>
      <c r="AX228" s="28">
        <f>VLOOKUP(J228,ABNT5101!$I$3:$J$9,2)</f>
        <v>10</v>
      </c>
      <c r="AY228" s="28">
        <f>VLOOKUP(J228,ABNT5101!$I$3:$M$9,5)</f>
        <v>0.18</v>
      </c>
      <c r="AZ228" s="28" t="str">
        <f>_xlfn.XLOOKUP(J228,ABNT5101!I:I,ABNT5101!L:L)</f>
        <v>-</v>
      </c>
      <c r="BA228" s="28">
        <f>_xlfn.XLOOKUP(J228,ABNT5101!$I:$I,ABNT5101!M:M)</f>
        <v>0.18</v>
      </c>
      <c r="BB228" s="28" t="str">
        <f>_xlfn.XLOOKUP(J228,ABNT5101!$I:$I,ABNT5101!N:N)</f>
        <v>-</v>
      </c>
      <c r="BC228" s="28">
        <f>_xlfn.XLOOKUP(J228,ABNT5101!$I:$I,ABNT5101!O:O)</f>
        <v>16</v>
      </c>
      <c r="BD228" s="31" t="str">
        <f t="shared" si="131"/>
        <v>NÃO ATENDE</v>
      </c>
      <c r="BE228" s="32">
        <f t="shared" si="151"/>
        <v>-1</v>
      </c>
      <c r="BF228" s="32">
        <f t="shared" si="152"/>
        <v>-1</v>
      </c>
      <c r="BG228" s="32" t="str">
        <f t="shared" si="132"/>
        <v>-</v>
      </c>
      <c r="BH228" s="34"/>
      <c r="BI228" s="34"/>
      <c r="BJ228" s="34"/>
      <c r="BK228" s="34"/>
      <c r="BL228" s="35"/>
      <c r="BM228" s="34"/>
      <c r="BN228" s="31" t="str">
        <f t="shared" si="133"/>
        <v>NÃO ATENDE</v>
      </c>
      <c r="BO228" s="31" t="str">
        <f t="shared" si="153"/>
        <v>NÃO ATENDE</v>
      </c>
      <c r="BP228" s="31" t="str">
        <f t="shared" si="154"/>
        <v>NÃO ATENDE</v>
      </c>
      <c r="BQ228" s="31" t="str">
        <f t="shared" si="134"/>
        <v>ATENDE</v>
      </c>
      <c r="BR228" s="36" t="str">
        <f t="shared" si="135"/>
        <v>C4</v>
      </c>
      <c r="BS228" s="36" t="str">
        <f t="shared" si="136"/>
        <v>P6</v>
      </c>
      <c r="BT228" s="37">
        <f t="shared" si="137"/>
        <v>-1</v>
      </c>
      <c r="BU228" s="34"/>
      <c r="BV228" s="34"/>
      <c r="BW228" s="36">
        <f>IF(BS228="-","-",_xlfn.XLOOKUP(BS228,ABNT5101!$B$4:$B$9,ABNT5101!$C$4:$C$9))</f>
        <v>3</v>
      </c>
      <c r="BX228" s="36">
        <f>IF(BS228="-","-",_xlfn.XLOOKUP(BS228,ABNT5101!$B$4:$B$9,ABNT5101!$D$4:$D$9))</f>
        <v>0.6</v>
      </c>
      <c r="BY228" s="31" t="str">
        <f t="shared" si="138"/>
        <v>NÃO ATENDE</v>
      </c>
      <c r="BZ228" s="31" t="str">
        <f t="shared" si="139"/>
        <v>NÃO ATENDE</v>
      </c>
      <c r="CA228" s="31" t="str">
        <f t="shared" si="140"/>
        <v>NÃO ATENDE</v>
      </c>
      <c r="CB228" s="36" t="str">
        <f t="shared" si="155"/>
        <v>P6</v>
      </c>
      <c r="CC228" s="37">
        <f t="shared" si="141"/>
        <v>-1</v>
      </c>
      <c r="CD228" s="38"/>
      <c r="CE228" s="38"/>
      <c r="CF228" s="31">
        <f>IF(CB228="-","-",_xlfn.XLOOKUP(CB228,ABNT5101!$B$4:$B$9,ABNT5101!$C$4:$C$9))</f>
        <v>3</v>
      </c>
      <c r="CG228" s="36">
        <f>IF(CB228="-","-",_xlfn.XLOOKUP(CB228,ABNT5101!$B$4:$B$9,ABNT5101!$D$4:$D$9))</f>
        <v>0.6</v>
      </c>
      <c r="CH228" s="31" t="str">
        <f t="shared" si="142"/>
        <v>NÃO ATENDE</v>
      </c>
      <c r="CI228" s="31" t="str">
        <f t="shared" si="143"/>
        <v>NÃO ATENDE</v>
      </c>
      <c r="CJ228" s="31" t="str">
        <f t="shared" si="144"/>
        <v>NÃO ATENDE</v>
      </c>
      <c r="CK228" s="56" t="e">
        <f>_xlfn.XLOOKUP(CL228,'Banco de dados'!$B:$B,'Banco de dados'!$D:$D)</f>
        <v>#N/A</v>
      </c>
      <c r="CL228" s="42"/>
      <c r="CM228" s="56" t="e">
        <f>_xlfn.XLOOKUP(CL228,'Banco de dados'!$B:$B,'Banco de dados'!$E:$E)</f>
        <v>#N/A</v>
      </c>
      <c r="CN228" s="56"/>
      <c r="CO228" s="56" t="e">
        <f>IF(CN228="-","-",_xlfn.XLOOKUP(CN228,'Banco de dados'!$B:$B,'Banco de dados'!$E:$E))</f>
        <v>#N/A</v>
      </c>
      <c r="CP228" s="41">
        <f t="shared" si="145"/>
        <v>1</v>
      </c>
      <c r="CQ228" s="56" t="e">
        <f>_xlfn.XLOOKUP(CL228,'Banco de dados'!$B:$B,'Banco de dados'!$H:$H)</f>
        <v>#N/A</v>
      </c>
      <c r="CR228" s="56" t="e">
        <f t="array" aca="1" ref="CR228" ca="1">_xludf.xlookup(CN228,'Banco de dados'!$B:$B,'Banco de dados'!$H:$H)</f>
        <v>#NAME?</v>
      </c>
      <c r="CS228" s="58" t="e">
        <f t="array" aca="1" ref="CS228" ca="1">_xludf.xlookup(CL228,'Banco de dados'!$B:$B,'Banco de dados'!$F:$F)</f>
        <v>#NAME?</v>
      </c>
      <c r="CT228" s="56" t="e">
        <f t="array" aca="1" ref="CT228" ca="1">_xludf.xlookup(CN228,'Banco de dados'!$B:$B,'Banco de dados'!$F:$F)</f>
        <v>#NAME?</v>
      </c>
      <c r="CU228" s="42"/>
      <c r="CV228" s="42"/>
      <c r="CW228" s="56" t="str">
        <f>IF(AJ228=0.5,"Suporte",IF(AND(AJ228&gt;='Braços de IP'!$B$9,AJ228&lt;='Braços de IP'!$D$9),'Braços de IP'!$E$9,IF(AND(AJ228&gt;='Braços de IP'!$B$10,AJ228&lt;='Braços de IP'!$D$10),'Braços de IP'!$E$10,IF(AND(AJ228&gt;='Braços de IP'!$B$11,AJ228&lt;='Braços de IP'!$D$11),'Braços de IP'!$E$11,IF(AND(AJ228&gt;='Braços de IP'!$B$12,AJ228&lt;='Braços de IP'!$D$12),'Braços de IP'!$E$12,IF(AND(AJ228&gt;='Braços de IP'!$B$13,AJ228&lt;='Braços de IP'!$D$13),'Braços de IP'!$E$13,IF(AND(AJ228&gt;='Braços de IP'!$B$14,AJ228&lt;='Braços de IP'!$D$14),'Braços de IP'!$E$14,"ERRO")))))))</f>
        <v>Longo I</v>
      </c>
      <c r="CX228" s="42"/>
      <c r="CY228" s="56" t="str">
        <f>IF($CX228="","",VLOOKUP($CX228,'Braços de IP'!$E$9:$I$15,2,0))</f>
        <v/>
      </c>
      <c r="CZ228" s="43" t="str">
        <f>IF($CX228="","",VLOOKUP($CX228,'Braços de IP'!$E$9:$I$15,5,0))</f>
        <v/>
      </c>
      <c r="DA228" s="56"/>
      <c r="DB228" s="56"/>
      <c r="DC228" s="56"/>
      <c r="DD228" s="56"/>
      <c r="DE228" s="56"/>
      <c r="DF228" s="56"/>
      <c r="DG228" s="44" t="e">
        <f t="shared" si="146"/>
        <v>#N/A</v>
      </c>
      <c r="DH228" s="45">
        <f t="shared" si="147"/>
        <v>87</v>
      </c>
      <c r="DI228" s="44" t="e">
        <f t="shared" si="148"/>
        <v>#N/A</v>
      </c>
      <c r="DJ228" s="46" t="e">
        <f t="shared" si="149"/>
        <v>#N/A</v>
      </c>
      <c r="DK228" s="47" t="s">
        <v>147</v>
      </c>
      <c r="DL228" s="48"/>
      <c r="DM228" s="49"/>
      <c r="DN228" s="23" t="s">
        <v>148</v>
      </c>
      <c r="DO228" s="23"/>
    </row>
    <row r="229" spans="2:127" ht="15.75" hidden="1" customHeight="1" x14ac:dyDescent="0.3">
      <c r="B229" s="5"/>
      <c r="C229" s="5"/>
      <c r="D229" s="5"/>
      <c r="E229" s="22" t="s">
        <v>315</v>
      </c>
      <c r="F229" s="22" t="s">
        <v>137</v>
      </c>
      <c r="G229" s="23" t="s">
        <v>316</v>
      </c>
      <c r="H229" s="23">
        <v>-23.410902</v>
      </c>
      <c r="I229" s="23">
        <v>-46.834907999999999</v>
      </c>
      <c r="J229" s="24" t="s">
        <v>160</v>
      </c>
      <c r="K229" s="60"/>
      <c r="L229" s="24" t="s">
        <v>140</v>
      </c>
      <c r="M229" s="24" t="s">
        <v>141</v>
      </c>
      <c r="N229" s="23">
        <v>87</v>
      </c>
      <c r="O229" s="23" t="s">
        <v>142</v>
      </c>
      <c r="P229" s="27" t="s">
        <v>143</v>
      </c>
      <c r="Q229" s="26">
        <f t="shared" si="127"/>
        <v>174</v>
      </c>
      <c r="R229" s="27">
        <v>1</v>
      </c>
      <c r="S229" s="28">
        <v>1.4</v>
      </c>
      <c r="T229" s="28">
        <v>7</v>
      </c>
      <c r="U229" s="29"/>
      <c r="V229" s="29"/>
      <c r="W229" s="29"/>
      <c r="X229" s="28">
        <v>1.4</v>
      </c>
      <c r="Y229" s="26"/>
      <c r="Z229" s="29"/>
      <c r="AA229" s="29"/>
      <c r="AB229" s="23"/>
      <c r="AC229" s="23"/>
      <c r="AD229" s="23" t="s">
        <v>144</v>
      </c>
      <c r="AE229" s="23" t="s">
        <v>145</v>
      </c>
      <c r="AF229" s="23">
        <v>20.350000000000001</v>
      </c>
      <c r="AG229" s="23">
        <v>7.6</v>
      </c>
      <c r="AH229" s="23">
        <v>1</v>
      </c>
      <c r="AI229" s="23">
        <v>0.35</v>
      </c>
      <c r="AJ229" s="23">
        <v>2.65</v>
      </c>
      <c r="AK229" s="27">
        <f t="shared" si="128"/>
        <v>2.2999999999999998</v>
      </c>
      <c r="AL229" s="27" t="s">
        <v>143</v>
      </c>
      <c r="AM229" s="27" t="s">
        <v>143</v>
      </c>
      <c r="AN229" s="23"/>
      <c r="AO229" s="27">
        <f t="shared" si="129"/>
        <v>2</v>
      </c>
      <c r="AP229" s="23"/>
      <c r="AQ229" s="23"/>
      <c r="AR229" s="23"/>
      <c r="AS229" s="23"/>
      <c r="AT229" s="23"/>
      <c r="AU229" s="27"/>
      <c r="AV229" s="27">
        <f t="shared" si="130"/>
        <v>0</v>
      </c>
      <c r="AW229" s="27"/>
      <c r="AX229" s="28">
        <f>VLOOKUP(J229,ABNT5101!$I$3:$J$9,2)</f>
        <v>10</v>
      </c>
      <c r="AY229" s="28">
        <f>VLOOKUP(J229,ABNT5101!$I$3:$M$9,5)</f>
        <v>0.18</v>
      </c>
      <c r="AZ229" s="28" t="str">
        <f>_xlfn.XLOOKUP(J229,ABNT5101!I:I,ABNT5101!L:L)</f>
        <v>-</v>
      </c>
      <c r="BA229" s="28">
        <f>_xlfn.XLOOKUP(J229,ABNT5101!$I:$I,ABNT5101!M:M)</f>
        <v>0.18</v>
      </c>
      <c r="BB229" s="28" t="str">
        <f>_xlfn.XLOOKUP(J229,ABNT5101!$I:$I,ABNT5101!N:N)</f>
        <v>-</v>
      </c>
      <c r="BC229" s="28">
        <f>_xlfn.XLOOKUP(J229,ABNT5101!$I:$I,ABNT5101!O:O)</f>
        <v>16</v>
      </c>
      <c r="BD229" s="31" t="str">
        <f t="shared" si="131"/>
        <v>NÃO ATENDE</v>
      </c>
      <c r="BE229" s="32">
        <f t="shared" si="151"/>
        <v>-1</v>
      </c>
      <c r="BF229" s="32">
        <f t="shared" si="152"/>
        <v>-1</v>
      </c>
      <c r="BG229" s="32" t="str">
        <f t="shared" si="132"/>
        <v>-</v>
      </c>
      <c r="BH229" s="34"/>
      <c r="BI229" s="34"/>
      <c r="BJ229" s="34"/>
      <c r="BK229" s="34"/>
      <c r="BL229" s="35"/>
      <c r="BM229" s="34"/>
      <c r="BN229" s="31" t="str">
        <f t="shared" si="133"/>
        <v>NÃO ATENDE</v>
      </c>
      <c r="BO229" s="31" t="str">
        <f t="shared" si="153"/>
        <v>NÃO ATENDE</v>
      </c>
      <c r="BP229" s="31" t="str">
        <f t="shared" si="154"/>
        <v>NÃO ATENDE</v>
      </c>
      <c r="BQ229" s="31" t="str">
        <f t="shared" si="134"/>
        <v>ATENDE</v>
      </c>
      <c r="BR229" s="36" t="str">
        <f t="shared" si="135"/>
        <v>C4</v>
      </c>
      <c r="BS229" s="36" t="str">
        <f t="shared" si="136"/>
        <v>P6</v>
      </c>
      <c r="BT229" s="37">
        <f t="shared" si="137"/>
        <v>-1</v>
      </c>
      <c r="BU229" s="34"/>
      <c r="BV229" s="34"/>
      <c r="BW229" s="36">
        <f>IF(BS229="-","-",_xlfn.XLOOKUP(BS229,ABNT5101!$B$4:$B$9,ABNT5101!$C$4:$C$9))</f>
        <v>3</v>
      </c>
      <c r="BX229" s="36">
        <f>IF(BS229="-","-",_xlfn.XLOOKUP(BS229,ABNT5101!$B$4:$B$9,ABNT5101!$D$4:$D$9))</f>
        <v>0.6</v>
      </c>
      <c r="BY229" s="31" t="str">
        <f t="shared" si="138"/>
        <v>NÃO ATENDE</v>
      </c>
      <c r="BZ229" s="31" t="str">
        <f t="shared" si="139"/>
        <v>NÃO ATENDE</v>
      </c>
      <c r="CA229" s="31" t="str">
        <f t="shared" si="140"/>
        <v>NÃO ATENDE</v>
      </c>
      <c r="CB229" s="36" t="str">
        <f t="shared" si="155"/>
        <v>P6</v>
      </c>
      <c r="CC229" s="37">
        <f t="shared" si="141"/>
        <v>-1</v>
      </c>
      <c r="CD229" s="38"/>
      <c r="CE229" s="38"/>
      <c r="CF229" s="31">
        <f>IF(CB229="-","-",_xlfn.XLOOKUP(CB229,ABNT5101!$B$4:$B$9,ABNT5101!$C$4:$C$9))</f>
        <v>3</v>
      </c>
      <c r="CG229" s="36">
        <f>IF(CB229="-","-",_xlfn.XLOOKUP(CB229,ABNT5101!$B$4:$B$9,ABNT5101!$D$4:$D$9))</f>
        <v>0.6</v>
      </c>
      <c r="CH229" s="31" t="str">
        <f t="shared" si="142"/>
        <v>NÃO ATENDE</v>
      </c>
      <c r="CI229" s="31" t="str">
        <f t="shared" si="143"/>
        <v>NÃO ATENDE</v>
      </c>
      <c r="CJ229" s="31" t="str">
        <f t="shared" si="144"/>
        <v>NÃO ATENDE</v>
      </c>
      <c r="CK229" s="56" t="e">
        <f>_xlfn.XLOOKUP(CL229,'Banco de dados'!$B:$B,'Banco de dados'!$D:$D)</f>
        <v>#N/A</v>
      </c>
      <c r="CL229" s="42"/>
      <c r="CM229" s="56" t="e">
        <f>_xlfn.XLOOKUP(CL229,'Banco de dados'!$B:$B,'Banco de dados'!$E:$E)</f>
        <v>#N/A</v>
      </c>
      <c r="CN229" s="56"/>
      <c r="CO229" s="56" t="e">
        <f>IF(CN229="-","-",_xlfn.XLOOKUP(CN229,'Banco de dados'!$B:$B,'Banco de dados'!$E:$E))</f>
        <v>#N/A</v>
      </c>
      <c r="CP229" s="41">
        <f t="shared" si="145"/>
        <v>1</v>
      </c>
      <c r="CQ229" s="56" t="e">
        <f>_xlfn.XLOOKUP(CL229,'Banco de dados'!$B:$B,'Banco de dados'!$H:$H)</f>
        <v>#N/A</v>
      </c>
      <c r="CR229" s="56" t="e">
        <f t="array" aca="1" ref="CR229" ca="1">_xludf.xlookup(CN229,'Banco de dados'!$B:$B,'Banco de dados'!$H:$H)</f>
        <v>#NAME?</v>
      </c>
      <c r="CS229" s="58" t="e">
        <f t="array" aca="1" ref="CS229" ca="1">_xludf.xlookup(CL229,'Banco de dados'!$B:$B,'Banco de dados'!$F:$F)</f>
        <v>#NAME?</v>
      </c>
      <c r="CT229" s="56" t="e">
        <f t="array" aca="1" ref="CT229" ca="1">_xludf.xlookup(CN229,'Banco de dados'!$B:$B,'Banco de dados'!$F:$F)</f>
        <v>#NAME?</v>
      </c>
      <c r="CU229" s="42"/>
      <c r="CV229" s="42"/>
      <c r="CW229" s="56" t="str">
        <f>IF(AJ229=0.5,"Suporte",IF(AND(AJ229&gt;='Braços de IP'!$B$9,AJ229&lt;='Braços de IP'!$D$9),'Braços de IP'!$E$9,IF(AND(AJ229&gt;='Braços de IP'!$B$10,AJ229&lt;='Braços de IP'!$D$10),'Braços de IP'!$E$10,IF(AND(AJ229&gt;='Braços de IP'!$B$11,AJ229&lt;='Braços de IP'!$D$11),'Braços de IP'!$E$11,IF(AND(AJ229&gt;='Braços de IP'!$B$12,AJ229&lt;='Braços de IP'!$D$12),'Braços de IP'!$E$12,IF(AND(AJ229&gt;='Braços de IP'!$B$13,AJ229&lt;='Braços de IP'!$D$13),'Braços de IP'!$E$13,IF(AND(AJ229&gt;='Braços de IP'!$B$14,AJ229&lt;='Braços de IP'!$D$14),'Braços de IP'!$E$14,"ERRO")))))))</f>
        <v>Longo I</v>
      </c>
      <c r="CX229" s="42"/>
      <c r="CY229" s="56" t="str">
        <f>IF($CX229="","",VLOOKUP($CX229,'Braços de IP'!$E$9:$I$15,2,0))</f>
        <v/>
      </c>
      <c r="CZ229" s="43" t="str">
        <f>IF($CX229="","",VLOOKUP($CX229,'Braços de IP'!$E$9:$I$15,5,0))</f>
        <v/>
      </c>
      <c r="DA229" s="56"/>
      <c r="DB229" s="56"/>
      <c r="DC229" s="56"/>
      <c r="DD229" s="56"/>
      <c r="DE229" s="56"/>
      <c r="DF229" s="56"/>
      <c r="DG229" s="44" t="e">
        <f t="shared" si="146"/>
        <v>#N/A</v>
      </c>
      <c r="DH229" s="45">
        <f t="shared" si="147"/>
        <v>87</v>
      </c>
      <c r="DI229" s="44" t="e">
        <f t="shared" si="148"/>
        <v>#N/A</v>
      </c>
      <c r="DJ229" s="46" t="e">
        <f t="shared" si="149"/>
        <v>#N/A</v>
      </c>
      <c r="DK229" s="47" t="s">
        <v>147</v>
      </c>
      <c r="DL229" s="48"/>
      <c r="DM229" s="49"/>
      <c r="DN229" s="23" t="s">
        <v>148</v>
      </c>
      <c r="DO229" s="23"/>
    </row>
    <row r="230" spans="2:127" ht="15.75" hidden="1" customHeight="1" x14ac:dyDescent="0.3">
      <c r="B230" s="5"/>
      <c r="C230" s="5"/>
      <c r="D230" s="5"/>
      <c r="E230" s="22" t="s">
        <v>317</v>
      </c>
      <c r="F230" s="22" t="s">
        <v>150</v>
      </c>
      <c r="G230" s="23" t="s">
        <v>318</v>
      </c>
      <c r="H230" s="23">
        <v>-23.41881656</v>
      </c>
      <c r="I230" s="23">
        <v>-46.855542360000001</v>
      </c>
      <c r="J230" s="24" t="s">
        <v>139</v>
      </c>
      <c r="K230" s="60"/>
      <c r="L230" s="24" t="s">
        <v>152</v>
      </c>
      <c r="M230" s="24" t="s">
        <v>141</v>
      </c>
      <c r="N230" s="23">
        <v>60</v>
      </c>
      <c r="O230" s="23" t="s">
        <v>142</v>
      </c>
      <c r="P230" s="27" t="s">
        <v>143</v>
      </c>
      <c r="Q230" s="26">
        <f t="shared" si="127"/>
        <v>120</v>
      </c>
      <c r="R230" s="27">
        <v>1</v>
      </c>
      <c r="S230" s="28" t="s">
        <v>153</v>
      </c>
      <c r="T230" s="28">
        <v>4.5</v>
      </c>
      <c r="U230" s="29"/>
      <c r="V230" s="29"/>
      <c r="W230" s="29"/>
      <c r="X230" s="28" t="s">
        <v>153</v>
      </c>
      <c r="Y230" s="23"/>
      <c r="Z230" s="23"/>
      <c r="AA230" s="23"/>
      <c r="AB230" s="23"/>
      <c r="AC230" s="23"/>
      <c r="AD230" s="23" t="s">
        <v>144</v>
      </c>
      <c r="AE230" s="23" t="s">
        <v>145</v>
      </c>
      <c r="AF230" s="23">
        <v>30</v>
      </c>
      <c r="AG230" s="23">
        <v>7.5</v>
      </c>
      <c r="AH230" s="23">
        <v>1</v>
      </c>
      <c r="AI230" s="23">
        <v>1.1000000000000001</v>
      </c>
      <c r="AJ230" s="23">
        <v>2.8</v>
      </c>
      <c r="AK230" s="27">
        <f t="shared" si="128"/>
        <v>1.6999999999999997</v>
      </c>
      <c r="AL230" s="27" t="s">
        <v>143</v>
      </c>
      <c r="AM230" s="27" t="s">
        <v>143</v>
      </c>
      <c r="AN230" s="23"/>
      <c r="AO230" s="27">
        <f t="shared" si="129"/>
        <v>2</v>
      </c>
      <c r="AP230" s="23"/>
      <c r="AQ230" s="23"/>
      <c r="AR230" s="23"/>
      <c r="AS230" s="23"/>
      <c r="AT230" s="23"/>
      <c r="AU230" s="27"/>
      <c r="AV230" s="27">
        <f t="shared" si="130"/>
        <v>0</v>
      </c>
      <c r="AW230" s="27"/>
      <c r="AX230" s="28">
        <f>VLOOKUP(J230,ABNT5101!$I$3:$J$9,2)</f>
        <v>7.5</v>
      </c>
      <c r="AY230" s="28">
        <f>VLOOKUP(J230,ABNT5101!$I$3:$M$9,5)</f>
        <v>0.18</v>
      </c>
      <c r="AZ230" s="28" t="str">
        <f>_xlfn.XLOOKUP(J230,ABNT5101!I:I,ABNT5101!L:L)</f>
        <v>-</v>
      </c>
      <c r="BA230" s="28">
        <f>_xlfn.XLOOKUP(J230,ABNT5101!$I:$I,ABNT5101!M:M)</f>
        <v>0.18</v>
      </c>
      <c r="BB230" s="28" t="str">
        <f>_xlfn.XLOOKUP(J230,ABNT5101!$I:$I,ABNT5101!N:N)</f>
        <v>-</v>
      </c>
      <c r="BC230" s="28">
        <f>_xlfn.XLOOKUP(J230,ABNT5101!$I:$I,ABNT5101!O:O)</f>
        <v>16</v>
      </c>
      <c r="BD230" s="31" t="str">
        <f t="shared" si="131"/>
        <v>NÃO ATENDE</v>
      </c>
      <c r="BE230" s="32">
        <f t="shared" si="151"/>
        <v>-1</v>
      </c>
      <c r="BF230" s="32">
        <f t="shared" si="152"/>
        <v>-1</v>
      </c>
      <c r="BG230" s="32" t="str">
        <f t="shared" si="132"/>
        <v>-</v>
      </c>
      <c r="BH230" s="34"/>
      <c r="BI230" s="34"/>
      <c r="BJ230" s="34"/>
      <c r="BK230" s="34"/>
      <c r="BL230" s="35"/>
      <c r="BM230" s="34"/>
      <c r="BN230" s="31" t="str">
        <f t="shared" si="133"/>
        <v>NÃO ATENDE</v>
      </c>
      <c r="BO230" s="31" t="str">
        <f t="shared" si="153"/>
        <v>NÃO ATENDE</v>
      </c>
      <c r="BP230" s="31" t="str">
        <f t="shared" si="154"/>
        <v>NÃO ATENDE</v>
      </c>
      <c r="BQ230" s="31" t="str">
        <f t="shared" si="134"/>
        <v>ATENDE</v>
      </c>
      <c r="BR230" s="36" t="str">
        <f t="shared" si="135"/>
        <v>C5</v>
      </c>
      <c r="BS230" s="36" t="str">
        <f t="shared" si="136"/>
        <v>Sem Passeio</v>
      </c>
      <c r="BT230" s="37" t="e">
        <f t="shared" si="137"/>
        <v>#N/A</v>
      </c>
      <c r="BU230" s="34"/>
      <c r="BV230" s="34"/>
      <c r="BW230" s="36" t="e">
        <f>IF(BS230="-","-",_xlfn.XLOOKUP(BS230,ABNT5101!$B$4:$B$9,ABNT5101!$C$4:$C$9))</f>
        <v>#N/A</v>
      </c>
      <c r="BX230" s="36" t="e">
        <f>IF(BS230="-","-",_xlfn.XLOOKUP(BS230,ABNT5101!$B$4:$B$9,ABNT5101!$D$4:$D$9))</f>
        <v>#N/A</v>
      </c>
      <c r="BY230" s="31" t="e">
        <f t="shared" si="138"/>
        <v>#N/A</v>
      </c>
      <c r="BZ230" s="31" t="e">
        <f t="shared" si="139"/>
        <v>#N/A</v>
      </c>
      <c r="CA230" s="31" t="e">
        <f t="shared" si="140"/>
        <v>#N/A</v>
      </c>
      <c r="CB230" s="36" t="str">
        <f t="shared" si="155"/>
        <v>Sem Passeio</v>
      </c>
      <c r="CC230" s="37" t="e">
        <f t="shared" si="141"/>
        <v>#N/A</v>
      </c>
      <c r="CD230" s="38"/>
      <c r="CE230" s="38"/>
      <c r="CF230" s="31" t="e">
        <f>IF(CB230="-","-",_xlfn.XLOOKUP(CB230,ABNT5101!$B$4:$B$9,ABNT5101!$C$4:$C$9))</f>
        <v>#N/A</v>
      </c>
      <c r="CG230" s="36" t="e">
        <f>IF(CB230="-","-",_xlfn.XLOOKUP(CB230,ABNT5101!$B$4:$B$9,ABNT5101!$D$4:$D$9))</f>
        <v>#N/A</v>
      </c>
      <c r="CH230" s="31" t="e">
        <f t="shared" si="142"/>
        <v>#N/A</v>
      </c>
      <c r="CI230" s="31" t="e">
        <f t="shared" si="143"/>
        <v>#N/A</v>
      </c>
      <c r="CJ230" s="31" t="e">
        <f t="shared" si="144"/>
        <v>#N/A</v>
      </c>
      <c r="CK230" s="56" t="e">
        <f>_xlfn.XLOOKUP(CL230,'Banco de dados'!$B:$B,'Banco de dados'!$D:$D)</f>
        <v>#N/A</v>
      </c>
      <c r="CL230" s="57"/>
      <c r="CM230" s="56" t="e">
        <f>_xlfn.XLOOKUP(CL230,'Banco de dados'!$B:$B,'Banco de dados'!$E:$E)</f>
        <v>#N/A</v>
      </c>
      <c r="CN230" s="56"/>
      <c r="CO230" s="56" t="e">
        <f>IF(CN230="-","-",_xlfn.XLOOKUP(CN230,'Banco de dados'!$B:$B,'Banco de dados'!$E:$E))</f>
        <v>#N/A</v>
      </c>
      <c r="CP230" s="41">
        <f t="shared" si="145"/>
        <v>1</v>
      </c>
      <c r="CQ230" s="56" t="e">
        <f>_xlfn.XLOOKUP(CL230,'Banco de dados'!$B:$B,'Banco de dados'!$H:$H)</f>
        <v>#N/A</v>
      </c>
      <c r="CR230" s="56" t="e">
        <f t="array" aca="1" ref="CR230" ca="1">_xludf.xlookup(CN230,'Banco de dados'!$B:$B,'Banco de dados'!$H:$H)</f>
        <v>#NAME?</v>
      </c>
      <c r="CS230" s="58" t="e">
        <f t="array" aca="1" ref="CS230" ca="1">_xludf.xlookup(CL230,'Banco de dados'!$B:$B,'Banco de dados'!$F:$F)</f>
        <v>#NAME?</v>
      </c>
      <c r="CT230" s="56" t="e">
        <f t="array" aca="1" ref="CT230" ca="1">_xludf.xlookup(CN230,'Banco de dados'!$B:$B,'Banco de dados'!$F:$F)</f>
        <v>#NAME?</v>
      </c>
      <c r="CU230" s="42"/>
      <c r="CV230" s="42"/>
      <c r="CW230" s="56" t="str">
        <f>IF(AJ230=0.5,"Suporte",IF(AND(AJ230&gt;='Braços de IP'!$B$9,AJ230&lt;='Braços de IP'!$D$9),'Braços de IP'!$E$9,IF(AND(AJ230&gt;='Braços de IP'!$B$10,AJ230&lt;='Braços de IP'!$D$10),'Braços de IP'!$E$10,IF(AND(AJ230&gt;='Braços de IP'!$B$11,AJ230&lt;='Braços de IP'!$D$11),'Braços de IP'!$E$11,IF(AND(AJ230&gt;='Braços de IP'!$B$12,AJ230&lt;='Braços de IP'!$D$12),'Braços de IP'!$E$12,IF(AND(AJ230&gt;='Braços de IP'!$B$13,AJ230&lt;='Braços de IP'!$D$13),'Braços de IP'!$E$13,IF(AND(AJ230&gt;='Braços de IP'!$B$14,AJ230&lt;='Braços de IP'!$D$14),'Braços de IP'!$E$14,"ERRO")))))))</f>
        <v>Longo I</v>
      </c>
      <c r="CX230" s="42"/>
      <c r="CY230" s="56" t="str">
        <f>IF($CX230="","",VLOOKUP($CX230,'Braços de IP'!$E$9:$I$15,2,0))</f>
        <v/>
      </c>
      <c r="CZ230" s="43" t="str">
        <f>IF($CX230="","",VLOOKUP($CX230,'Braços de IP'!$E$9:$I$15,5,0))</f>
        <v/>
      </c>
      <c r="DA230" s="56"/>
      <c r="DB230" s="56"/>
      <c r="DC230" s="56"/>
      <c r="DD230" s="56"/>
      <c r="DE230" s="56"/>
      <c r="DF230" s="56"/>
      <c r="DG230" s="44" t="e">
        <f t="shared" si="146"/>
        <v>#N/A</v>
      </c>
      <c r="DH230" s="45">
        <f t="shared" si="147"/>
        <v>60</v>
      </c>
      <c r="DI230" s="44" t="e">
        <f t="shared" si="148"/>
        <v>#N/A</v>
      </c>
      <c r="DJ230" s="46" t="e">
        <f t="shared" si="149"/>
        <v>#N/A</v>
      </c>
      <c r="DK230" s="47" t="s">
        <v>147</v>
      </c>
      <c r="DL230" s="48"/>
      <c r="DM230" s="49"/>
      <c r="DN230" s="23" t="s">
        <v>148</v>
      </c>
      <c r="DO230" s="23"/>
    </row>
    <row r="231" spans="2:127" ht="15.75" hidden="1" customHeight="1" x14ac:dyDescent="0.3">
      <c r="B231" s="5"/>
      <c r="C231" s="5"/>
      <c r="D231" s="5"/>
      <c r="E231" s="22" t="s">
        <v>317</v>
      </c>
      <c r="F231" s="22" t="s">
        <v>150</v>
      </c>
      <c r="G231" s="23" t="s">
        <v>318</v>
      </c>
      <c r="H231" s="23">
        <v>-23.41881656</v>
      </c>
      <c r="I231" s="23">
        <v>-46.855542360000001</v>
      </c>
      <c r="J231" s="24" t="s">
        <v>139</v>
      </c>
      <c r="K231" s="60"/>
      <c r="L231" s="24" t="s">
        <v>152</v>
      </c>
      <c r="M231" s="24" t="s">
        <v>141</v>
      </c>
      <c r="N231" s="23">
        <v>60</v>
      </c>
      <c r="O231" s="23" t="s">
        <v>142</v>
      </c>
      <c r="P231" s="27" t="s">
        <v>143</v>
      </c>
      <c r="Q231" s="26">
        <f t="shared" si="127"/>
        <v>120</v>
      </c>
      <c r="R231" s="27">
        <v>1</v>
      </c>
      <c r="S231" s="28" t="s">
        <v>153</v>
      </c>
      <c r="T231" s="28">
        <v>4.5</v>
      </c>
      <c r="U231" s="29"/>
      <c r="V231" s="29"/>
      <c r="W231" s="29"/>
      <c r="X231" s="28" t="s">
        <v>153</v>
      </c>
      <c r="Y231" s="23"/>
      <c r="Z231" s="23"/>
      <c r="AA231" s="23"/>
      <c r="AB231" s="23"/>
      <c r="AC231" s="23"/>
      <c r="AD231" s="23" t="s">
        <v>144</v>
      </c>
      <c r="AE231" s="23" t="s">
        <v>145</v>
      </c>
      <c r="AF231" s="23">
        <v>30</v>
      </c>
      <c r="AG231" s="23">
        <v>7.5</v>
      </c>
      <c r="AH231" s="23">
        <v>1</v>
      </c>
      <c r="AI231" s="23">
        <v>1.1000000000000001</v>
      </c>
      <c r="AJ231" s="23">
        <v>2.8</v>
      </c>
      <c r="AK231" s="27">
        <f t="shared" si="128"/>
        <v>1.6999999999999997</v>
      </c>
      <c r="AL231" s="27" t="s">
        <v>143</v>
      </c>
      <c r="AM231" s="27" t="s">
        <v>143</v>
      </c>
      <c r="AN231" s="23"/>
      <c r="AO231" s="27">
        <f t="shared" si="129"/>
        <v>2</v>
      </c>
      <c r="AP231" s="23"/>
      <c r="AQ231" s="23"/>
      <c r="AR231" s="23"/>
      <c r="AS231" s="23"/>
      <c r="AT231" s="23"/>
      <c r="AU231" s="27"/>
      <c r="AV231" s="27">
        <f t="shared" si="130"/>
        <v>0</v>
      </c>
      <c r="AW231" s="27"/>
      <c r="AX231" s="28">
        <f>VLOOKUP(J231,ABNT5101!$I$3:$J$9,2)</f>
        <v>7.5</v>
      </c>
      <c r="AY231" s="28">
        <f>VLOOKUP(J231,ABNT5101!$I$3:$M$9,5)</f>
        <v>0.18</v>
      </c>
      <c r="AZ231" s="28" t="str">
        <f>_xlfn.XLOOKUP(J231,ABNT5101!I:I,ABNT5101!L:L)</f>
        <v>-</v>
      </c>
      <c r="BA231" s="28">
        <f>_xlfn.XLOOKUP(J231,ABNT5101!$I:$I,ABNT5101!M:M)</f>
        <v>0.18</v>
      </c>
      <c r="BB231" s="28" t="str">
        <f>_xlfn.XLOOKUP(J231,ABNT5101!$I:$I,ABNT5101!N:N)</f>
        <v>-</v>
      </c>
      <c r="BC231" s="28">
        <f>_xlfn.XLOOKUP(J231,ABNT5101!$I:$I,ABNT5101!O:O)</f>
        <v>16</v>
      </c>
      <c r="BD231" s="31" t="str">
        <f t="shared" si="131"/>
        <v>NÃO ATENDE</v>
      </c>
      <c r="BE231" s="32">
        <f t="shared" si="151"/>
        <v>-1</v>
      </c>
      <c r="BF231" s="32">
        <f t="shared" si="152"/>
        <v>-1</v>
      </c>
      <c r="BG231" s="32" t="str">
        <f t="shared" si="132"/>
        <v>-</v>
      </c>
      <c r="BH231" s="34"/>
      <c r="BI231" s="34"/>
      <c r="BJ231" s="34"/>
      <c r="BK231" s="34"/>
      <c r="BL231" s="35"/>
      <c r="BM231" s="34"/>
      <c r="BN231" s="31" t="str">
        <f t="shared" si="133"/>
        <v>NÃO ATENDE</v>
      </c>
      <c r="BO231" s="31" t="str">
        <f t="shared" si="153"/>
        <v>NÃO ATENDE</v>
      </c>
      <c r="BP231" s="31" t="str">
        <f t="shared" si="154"/>
        <v>NÃO ATENDE</v>
      </c>
      <c r="BQ231" s="31" t="str">
        <f t="shared" si="134"/>
        <v>ATENDE</v>
      </c>
      <c r="BR231" s="36" t="str">
        <f t="shared" si="135"/>
        <v>C5</v>
      </c>
      <c r="BS231" s="36" t="str">
        <f t="shared" si="136"/>
        <v>Sem Passeio</v>
      </c>
      <c r="BT231" s="37" t="e">
        <f t="shared" si="137"/>
        <v>#N/A</v>
      </c>
      <c r="BU231" s="34"/>
      <c r="BV231" s="34"/>
      <c r="BW231" s="36" t="e">
        <f>IF(BS231="-","-",_xlfn.XLOOKUP(BS231,ABNT5101!$B$4:$B$9,ABNT5101!$C$4:$C$9))</f>
        <v>#N/A</v>
      </c>
      <c r="BX231" s="36" t="e">
        <f>IF(BS231="-","-",_xlfn.XLOOKUP(BS231,ABNT5101!$B$4:$B$9,ABNT5101!$D$4:$D$9))</f>
        <v>#N/A</v>
      </c>
      <c r="BY231" s="31" t="e">
        <f t="shared" si="138"/>
        <v>#N/A</v>
      </c>
      <c r="BZ231" s="31" t="e">
        <f t="shared" si="139"/>
        <v>#N/A</v>
      </c>
      <c r="CA231" s="31" t="e">
        <f t="shared" si="140"/>
        <v>#N/A</v>
      </c>
      <c r="CB231" s="36" t="str">
        <f t="shared" si="155"/>
        <v>Sem Passeio</v>
      </c>
      <c r="CC231" s="37" t="e">
        <f t="shared" si="141"/>
        <v>#N/A</v>
      </c>
      <c r="CD231" s="38"/>
      <c r="CE231" s="38"/>
      <c r="CF231" s="31" t="e">
        <f>IF(CB231="-","-",_xlfn.XLOOKUP(CB231,ABNT5101!$B$4:$B$9,ABNT5101!$C$4:$C$9))</f>
        <v>#N/A</v>
      </c>
      <c r="CG231" s="36" t="e">
        <f>IF(CB231="-","-",_xlfn.XLOOKUP(CB231,ABNT5101!$B$4:$B$9,ABNT5101!$D$4:$D$9))</f>
        <v>#N/A</v>
      </c>
      <c r="CH231" s="31" t="e">
        <f t="shared" si="142"/>
        <v>#N/A</v>
      </c>
      <c r="CI231" s="31" t="e">
        <f t="shared" si="143"/>
        <v>#N/A</v>
      </c>
      <c r="CJ231" s="31" t="e">
        <f t="shared" si="144"/>
        <v>#N/A</v>
      </c>
      <c r="CK231" s="56" t="e">
        <f>_xlfn.XLOOKUP(CL231,'Banco de dados'!$B:$B,'Banco de dados'!$D:$D)</f>
        <v>#N/A</v>
      </c>
      <c r="CL231" s="57"/>
      <c r="CM231" s="56" t="e">
        <f>_xlfn.XLOOKUP(CL231,'Banco de dados'!$B:$B,'Banco de dados'!$E:$E)</f>
        <v>#N/A</v>
      </c>
      <c r="CN231" s="56"/>
      <c r="CO231" s="56" t="e">
        <f>IF(CN231="-","-",_xlfn.XLOOKUP(CN231,'Banco de dados'!$B:$B,'Banco de dados'!$E:$E))</f>
        <v>#N/A</v>
      </c>
      <c r="CP231" s="41">
        <f t="shared" si="145"/>
        <v>1</v>
      </c>
      <c r="CQ231" s="56" t="e">
        <f>_xlfn.XLOOKUP(CL231,'Banco de dados'!$B:$B,'Banco de dados'!$H:$H)</f>
        <v>#N/A</v>
      </c>
      <c r="CR231" s="56" t="e">
        <f t="array" aca="1" ref="CR231" ca="1">_xludf.xlookup(CN231,'Banco de dados'!$B:$B,'Banco de dados'!$H:$H)</f>
        <v>#NAME?</v>
      </c>
      <c r="CS231" s="58" t="e">
        <f t="array" aca="1" ref="CS231" ca="1">_xludf.xlookup(CL231,'Banco de dados'!$B:$B,'Banco de dados'!$F:$F)</f>
        <v>#NAME?</v>
      </c>
      <c r="CT231" s="56" t="e">
        <f t="array" aca="1" ref="CT231" ca="1">_xludf.xlookup(CN231,'Banco de dados'!$B:$B,'Banco de dados'!$F:$F)</f>
        <v>#NAME?</v>
      </c>
      <c r="CU231" s="42"/>
      <c r="CV231" s="42"/>
      <c r="CW231" s="56" t="str">
        <f>IF(AJ231=0.5,"Suporte",IF(AND(AJ231&gt;='Braços de IP'!$B$9,AJ231&lt;='Braços de IP'!$D$9),'Braços de IP'!$E$9,IF(AND(AJ231&gt;='Braços de IP'!$B$10,AJ231&lt;='Braços de IP'!$D$10),'Braços de IP'!$E$10,IF(AND(AJ231&gt;='Braços de IP'!$B$11,AJ231&lt;='Braços de IP'!$D$11),'Braços de IP'!$E$11,IF(AND(AJ231&gt;='Braços de IP'!$B$12,AJ231&lt;='Braços de IP'!$D$12),'Braços de IP'!$E$12,IF(AND(AJ231&gt;='Braços de IP'!$B$13,AJ231&lt;='Braços de IP'!$D$13),'Braços de IP'!$E$13,IF(AND(AJ231&gt;='Braços de IP'!$B$14,AJ231&lt;='Braços de IP'!$D$14),'Braços de IP'!$E$14,"ERRO")))))))</f>
        <v>Longo I</v>
      </c>
      <c r="CX231" s="42"/>
      <c r="CY231" s="56" t="str">
        <f>IF($CX231="","",VLOOKUP($CX231,'Braços de IP'!$E$9:$I$15,2,0))</f>
        <v/>
      </c>
      <c r="CZ231" s="43" t="str">
        <f>IF($CX231="","",VLOOKUP($CX231,'Braços de IP'!$E$9:$I$15,5,0))</f>
        <v/>
      </c>
      <c r="DA231" s="56"/>
      <c r="DB231" s="56"/>
      <c r="DC231" s="56"/>
      <c r="DD231" s="56"/>
      <c r="DE231" s="56"/>
      <c r="DF231" s="56"/>
      <c r="DG231" s="44" t="e">
        <f t="shared" si="146"/>
        <v>#N/A</v>
      </c>
      <c r="DH231" s="45">
        <f t="shared" si="147"/>
        <v>60</v>
      </c>
      <c r="DI231" s="44" t="e">
        <f t="shared" si="148"/>
        <v>#N/A</v>
      </c>
      <c r="DJ231" s="46" t="e">
        <f t="shared" si="149"/>
        <v>#N/A</v>
      </c>
      <c r="DK231" s="47" t="s">
        <v>147</v>
      </c>
      <c r="DL231" s="48"/>
      <c r="DM231" s="49"/>
      <c r="DN231" s="23" t="s">
        <v>148</v>
      </c>
      <c r="DO231" s="23"/>
      <c r="DP231" s="5"/>
      <c r="DQ231" s="5"/>
      <c r="DR231" s="5"/>
      <c r="DS231" s="5"/>
      <c r="DT231" s="5"/>
      <c r="DU231" s="5"/>
      <c r="DV231" s="5"/>
      <c r="DW231" s="5"/>
    </row>
    <row r="232" spans="2:127" ht="15.75" hidden="1" customHeight="1" x14ac:dyDescent="0.3">
      <c r="B232" s="5"/>
      <c r="C232" s="5"/>
      <c r="D232" s="5"/>
      <c r="E232" s="22" t="s">
        <v>317</v>
      </c>
      <c r="F232" s="22" t="s">
        <v>150</v>
      </c>
      <c r="G232" s="23" t="s">
        <v>318</v>
      </c>
      <c r="H232" s="23">
        <v>-23.41881656</v>
      </c>
      <c r="I232" s="23">
        <v>-46.855542360000001</v>
      </c>
      <c r="J232" s="24" t="s">
        <v>139</v>
      </c>
      <c r="K232" s="60"/>
      <c r="L232" s="24" t="s">
        <v>152</v>
      </c>
      <c r="M232" s="24" t="s">
        <v>141</v>
      </c>
      <c r="N232" s="23">
        <v>60</v>
      </c>
      <c r="O232" s="23" t="s">
        <v>142</v>
      </c>
      <c r="P232" s="27" t="s">
        <v>143</v>
      </c>
      <c r="Q232" s="26">
        <f t="shared" si="127"/>
        <v>120</v>
      </c>
      <c r="R232" s="27">
        <v>1</v>
      </c>
      <c r="S232" s="28" t="s">
        <v>153</v>
      </c>
      <c r="T232" s="28">
        <v>4.5</v>
      </c>
      <c r="U232" s="29"/>
      <c r="V232" s="29"/>
      <c r="W232" s="29"/>
      <c r="X232" s="28" t="s">
        <v>153</v>
      </c>
      <c r="Y232" s="23"/>
      <c r="Z232" s="23"/>
      <c r="AA232" s="23"/>
      <c r="AB232" s="23"/>
      <c r="AC232" s="23"/>
      <c r="AD232" s="23" t="s">
        <v>144</v>
      </c>
      <c r="AE232" s="23" t="s">
        <v>145</v>
      </c>
      <c r="AF232" s="23">
        <v>30</v>
      </c>
      <c r="AG232" s="23">
        <v>7.5</v>
      </c>
      <c r="AH232" s="23">
        <v>1</v>
      </c>
      <c r="AI232" s="23">
        <v>1.1000000000000001</v>
      </c>
      <c r="AJ232" s="23">
        <v>2.8</v>
      </c>
      <c r="AK232" s="27">
        <f t="shared" si="128"/>
        <v>1.6999999999999997</v>
      </c>
      <c r="AL232" s="27" t="s">
        <v>143</v>
      </c>
      <c r="AM232" s="27" t="s">
        <v>143</v>
      </c>
      <c r="AN232" s="23"/>
      <c r="AO232" s="27">
        <f t="shared" si="129"/>
        <v>2</v>
      </c>
      <c r="AP232" s="23"/>
      <c r="AQ232" s="23"/>
      <c r="AR232" s="23"/>
      <c r="AS232" s="23"/>
      <c r="AT232" s="23"/>
      <c r="AU232" s="27"/>
      <c r="AV232" s="27">
        <f t="shared" si="130"/>
        <v>0</v>
      </c>
      <c r="AW232" s="27"/>
      <c r="AX232" s="28">
        <f>VLOOKUP(J232,ABNT5101!$I$3:$J$9,2)</f>
        <v>7.5</v>
      </c>
      <c r="AY232" s="28">
        <f>VLOOKUP(J232,ABNT5101!$I$3:$M$9,5)</f>
        <v>0.18</v>
      </c>
      <c r="AZ232" s="28" t="str">
        <f>_xlfn.XLOOKUP(J232,ABNT5101!I:I,ABNT5101!L:L)</f>
        <v>-</v>
      </c>
      <c r="BA232" s="28">
        <f>_xlfn.XLOOKUP(J232,ABNT5101!$I:$I,ABNT5101!M:M)</f>
        <v>0.18</v>
      </c>
      <c r="BB232" s="28" t="str">
        <f>_xlfn.XLOOKUP(J232,ABNT5101!$I:$I,ABNT5101!N:N)</f>
        <v>-</v>
      </c>
      <c r="BC232" s="28">
        <f>_xlfn.XLOOKUP(J232,ABNT5101!$I:$I,ABNT5101!O:O)</f>
        <v>16</v>
      </c>
      <c r="BD232" s="31" t="str">
        <f t="shared" si="131"/>
        <v>NÃO ATENDE</v>
      </c>
      <c r="BE232" s="32">
        <f t="shared" si="151"/>
        <v>-1</v>
      </c>
      <c r="BF232" s="32">
        <f t="shared" si="152"/>
        <v>-1</v>
      </c>
      <c r="BG232" s="32" t="str">
        <f t="shared" si="132"/>
        <v>-</v>
      </c>
      <c r="BH232" s="34"/>
      <c r="BI232" s="34"/>
      <c r="BJ232" s="34"/>
      <c r="BK232" s="34"/>
      <c r="BL232" s="35"/>
      <c r="BM232" s="34"/>
      <c r="BN232" s="31" t="str">
        <f t="shared" si="133"/>
        <v>NÃO ATENDE</v>
      </c>
      <c r="BO232" s="31" t="str">
        <f t="shared" si="153"/>
        <v>NÃO ATENDE</v>
      </c>
      <c r="BP232" s="31" t="str">
        <f t="shared" si="154"/>
        <v>NÃO ATENDE</v>
      </c>
      <c r="BQ232" s="31" t="str">
        <f t="shared" si="134"/>
        <v>ATENDE</v>
      </c>
      <c r="BR232" s="36" t="str">
        <f t="shared" si="135"/>
        <v>C5</v>
      </c>
      <c r="BS232" s="36" t="str">
        <f t="shared" si="136"/>
        <v>Sem Passeio</v>
      </c>
      <c r="BT232" s="37" t="e">
        <f t="shared" si="137"/>
        <v>#N/A</v>
      </c>
      <c r="BU232" s="34"/>
      <c r="BV232" s="34"/>
      <c r="BW232" s="36" t="e">
        <f>IF(BS232="-","-",_xlfn.XLOOKUP(BS232,ABNT5101!$B$4:$B$9,ABNT5101!$C$4:$C$9))</f>
        <v>#N/A</v>
      </c>
      <c r="BX232" s="36" t="e">
        <f>IF(BS232="-","-",_xlfn.XLOOKUP(BS232,ABNT5101!$B$4:$B$9,ABNT5101!$D$4:$D$9))</f>
        <v>#N/A</v>
      </c>
      <c r="BY232" s="31" t="e">
        <f t="shared" si="138"/>
        <v>#N/A</v>
      </c>
      <c r="BZ232" s="31" t="e">
        <f t="shared" si="139"/>
        <v>#N/A</v>
      </c>
      <c r="CA232" s="31" t="e">
        <f t="shared" si="140"/>
        <v>#N/A</v>
      </c>
      <c r="CB232" s="36" t="str">
        <f t="shared" si="155"/>
        <v>Sem Passeio</v>
      </c>
      <c r="CC232" s="37" t="e">
        <f t="shared" si="141"/>
        <v>#N/A</v>
      </c>
      <c r="CD232" s="38"/>
      <c r="CE232" s="38"/>
      <c r="CF232" s="31" t="e">
        <f>IF(CB232="-","-",_xlfn.XLOOKUP(CB232,ABNT5101!$B$4:$B$9,ABNT5101!$C$4:$C$9))</f>
        <v>#N/A</v>
      </c>
      <c r="CG232" s="36" t="e">
        <f>IF(CB232="-","-",_xlfn.XLOOKUP(CB232,ABNT5101!$B$4:$B$9,ABNT5101!$D$4:$D$9))</f>
        <v>#N/A</v>
      </c>
      <c r="CH232" s="31" t="e">
        <f t="shared" si="142"/>
        <v>#N/A</v>
      </c>
      <c r="CI232" s="31" t="e">
        <f t="shared" si="143"/>
        <v>#N/A</v>
      </c>
      <c r="CJ232" s="31" t="e">
        <f t="shared" si="144"/>
        <v>#N/A</v>
      </c>
      <c r="CK232" s="56" t="e">
        <f>_xlfn.XLOOKUP(CL232,'Banco de dados'!$B:$B,'Banco de dados'!$D:$D)</f>
        <v>#N/A</v>
      </c>
      <c r="CL232" s="57"/>
      <c r="CM232" s="56" t="e">
        <f>_xlfn.XLOOKUP(CL232,'Banco de dados'!$B:$B,'Banco de dados'!$E:$E)</f>
        <v>#N/A</v>
      </c>
      <c r="CN232" s="56"/>
      <c r="CO232" s="56" t="e">
        <f>IF(CN232="-","-",_xlfn.XLOOKUP(CN232,'Banco de dados'!$B:$B,'Banco de dados'!$E:$E))</f>
        <v>#N/A</v>
      </c>
      <c r="CP232" s="41">
        <f t="shared" si="145"/>
        <v>1</v>
      </c>
      <c r="CQ232" s="56" t="e">
        <f>_xlfn.XLOOKUP(CL232,'Banco de dados'!$B:$B,'Banco de dados'!$H:$H)</f>
        <v>#N/A</v>
      </c>
      <c r="CR232" s="56" t="e">
        <f t="array" aca="1" ref="CR232" ca="1">_xludf.xlookup(CN232,'Banco de dados'!$B:$B,'Banco de dados'!$H:$H)</f>
        <v>#NAME?</v>
      </c>
      <c r="CS232" s="58" t="e">
        <f t="array" aca="1" ref="CS232" ca="1">_xludf.xlookup(CL232,'Banco de dados'!$B:$B,'Banco de dados'!$F:$F)</f>
        <v>#NAME?</v>
      </c>
      <c r="CT232" s="56" t="e">
        <f t="array" aca="1" ref="CT232" ca="1">_xludf.xlookup(CN232,'Banco de dados'!$B:$B,'Banco de dados'!$F:$F)</f>
        <v>#NAME?</v>
      </c>
      <c r="CU232" s="42"/>
      <c r="CV232" s="42"/>
      <c r="CW232" s="56" t="str">
        <f>IF(AJ232=0.5,"Suporte",IF(AND(AJ232&gt;='Braços de IP'!$B$9,AJ232&lt;='Braços de IP'!$D$9),'Braços de IP'!$E$9,IF(AND(AJ232&gt;='Braços de IP'!$B$10,AJ232&lt;='Braços de IP'!$D$10),'Braços de IP'!$E$10,IF(AND(AJ232&gt;='Braços de IP'!$B$11,AJ232&lt;='Braços de IP'!$D$11),'Braços de IP'!$E$11,IF(AND(AJ232&gt;='Braços de IP'!$B$12,AJ232&lt;='Braços de IP'!$D$12),'Braços de IP'!$E$12,IF(AND(AJ232&gt;='Braços de IP'!$B$13,AJ232&lt;='Braços de IP'!$D$13),'Braços de IP'!$E$13,IF(AND(AJ232&gt;='Braços de IP'!$B$14,AJ232&lt;='Braços de IP'!$D$14),'Braços de IP'!$E$14,"ERRO")))))))</f>
        <v>Longo I</v>
      </c>
      <c r="CX232" s="42"/>
      <c r="CY232" s="56" t="str">
        <f>IF($CX232="","",VLOOKUP($CX232,'Braços de IP'!$E$9:$I$15,2,0))</f>
        <v/>
      </c>
      <c r="CZ232" s="43" t="str">
        <f>IF($CX232="","",VLOOKUP($CX232,'Braços de IP'!$E$9:$I$15,5,0))</f>
        <v/>
      </c>
      <c r="DA232" s="56"/>
      <c r="DB232" s="56"/>
      <c r="DC232" s="56"/>
      <c r="DD232" s="56"/>
      <c r="DE232" s="56"/>
      <c r="DF232" s="56"/>
      <c r="DG232" s="44" t="e">
        <f t="shared" si="146"/>
        <v>#N/A</v>
      </c>
      <c r="DH232" s="45">
        <f t="shared" si="147"/>
        <v>60</v>
      </c>
      <c r="DI232" s="44" t="e">
        <f t="shared" si="148"/>
        <v>#N/A</v>
      </c>
      <c r="DJ232" s="46" t="e">
        <f t="shared" si="149"/>
        <v>#N/A</v>
      </c>
      <c r="DK232" s="47" t="s">
        <v>147</v>
      </c>
      <c r="DL232" s="48"/>
      <c r="DM232" s="49"/>
      <c r="DN232" s="23" t="s">
        <v>148</v>
      </c>
      <c r="DO232" s="23"/>
      <c r="DP232" s="5"/>
      <c r="DQ232" s="5"/>
      <c r="DR232" s="5"/>
      <c r="DS232" s="5"/>
      <c r="DT232" s="5"/>
      <c r="DU232" s="5"/>
      <c r="DV232" s="5"/>
      <c r="DW232" s="5"/>
    </row>
    <row r="233" spans="2:127" ht="15.75" hidden="1" customHeight="1" x14ac:dyDescent="0.3">
      <c r="B233" s="5"/>
      <c r="C233" s="5"/>
      <c r="D233" s="5"/>
      <c r="E233" s="22" t="s">
        <v>319</v>
      </c>
      <c r="F233" s="22" t="s">
        <v>150</v>
      </c>
      <c r="G233" s="23" t="s">
        <v>320</v>
      </c>
      <c r="H233" s="23">
        <v>-23.352211</v>
      </c>
      <c r="I233" s="23">
        <v>-46.821779999999997</v>
      </c>
      <c r="J233" s="24" t="s">
        <v>139</v>
      </c>
      <c r="K233" s="60"/>
      <c r="L233" s="24" t="s">
        <v>152</v>
      </c>
      <c r="M233" s="24" t="s">
        <v>141</v>
      </c>
      <c r="N233" s="23">
        <v>58</v>
      </c>
      <c r="O233" s="23" t="s">
        <v>142</v>
      </c>
      <c r="P233" s="27" t="s">
        <v>143</v>
      </c>
      <c r="Q233" s="26">
        <f t="shared" si="127"/>
        <v>116</v>
      </c>
      <c r="R233" s="27">
        <v>1</v>
      </c>
      <c r="S233" s="28" t="s">
        <v>153</v>
      </c>
      <c r="T233" s="28">
        <v>7.5</v>
      </c>
      <c r="U233" s="29"/>
      <c r="V233" s="29"/>
      <c r="W233" s="29"/>
      <c r="X233" s="28" t="s">
        <v>153</v>
      </c>
      <c r="Y233" s="23"/>
      <c r="Z233" s="23"/>
      <c r="AA233" s="23"/>
      <c r="AB233" s="23"/>
      <c r="AC233" s="23"/>
      <c r="AD233" s="23" t="s">
        <v>144</v>
      </c>
      <c r="AE233" s="23" t="s">
        <v>145</v>
      </c>
      <c r="AF233" s="23">
        <v>30</v>
      </c>
      <c r="AG233" s="23">
        <v>6.8</v>
      </c>
      <c r="AH233" s="23">
        <v>1</v>
      </c>
      <c r="AI233" s="23">
        <v>0.2</v>
      </c>
      <c r="AJ233" s="23">
        <v>2</v>
      </c>
      <c r="AK233" s="27">
        <f t="shared" si="128"/>
        <v>1.8</v>
      </c>
      <c r="AL233" s="27" t="s">
        <v>143</v>
      </c>
      <c r="AM233" s="27" t="s">
        <v>143</v>
      </c>
      <c r="AN233" s="23"/>
      <c r="AO233" s="27">
        <f t="shared" si="129"/>
        <v>2</v>
      </c>
      <c r="AP233" s="23"/>
      <c r="AQ233" s="23"/>
      <c r="AR233" s="23"/>
      <c r="AS233" s="23"/>
      <c r="AT233" s="23"/>
      <c r="AU233" s="27"/>
      <c r="AV233" s="27">
        <f t="shared" si="130"/>
        <v>0</v>
      </c>
      <c r="AW233" s="27"/>
      <c r="AX233" s="28">
        <f>VLOOKUP(J233,ABNT5101!$I$3:$J$9,2)</f>
        <v>7.5</v>
      </c>
      <c r="AY233" s="28">
        <f>VLOOKUP(J233,ABNT5101!$I$3:$M$9,5)</f>
        <v>0.18</v>
      </c>
      <c r="AZ233" s="28" t="str">
        <f>_xlfn.XLOOKUP(J233,ABNT5101!I:I,ABNT5101!L:L)</f>
        <v>-</v>
      </c>
      <c r="BA233" s="28">
        <f>_xlfn.XLOOKUP(J233,ABNT5101!$I:$I,ABNT5101!M:M)</f>
        <v>0.18</v>
      </c>
      <c r="BB233" s="28" t="str">
        <f>_xlfn.XLOOKUP(J233,ABNT5101!$I:$I,ABNT5101!N:N)</f>
        <v>-</v>
      </c>
      <c r="BC233" s="28">
        <f>_xlfn.XLOOKUP(J233,ABNT5101!$I:$I,ABNT5101!O:O)</f>
        <v>16</v>
      </c>
      <c r="BD233" s="31" t="str">
        <f t="shared" si="131"/>
        <v>NÃO ATENDE</v>
      </c>
      <c r="BE233" s="32">
        <f t="shared" si="151"/>
        <v>-1</v>
      </c>
      <c r="BF233" s="32">
        <f t="shared" si="152"/>
        <v>-1</v>
      </c>
      <c r="BG233" s="32" t="str">
        <f t="shared" si="132"/>
        <v>-</v>
      </c>
      <c r="BH233" s="34"/>
      <c r="BI233" s="34"/>
      <c r="BJ233" s="34"/>
      <c r="BK233" s="34"/>
      <c r="BL233" s="35"/>
      <c r="BM233" s="34"/>
      <c r="BN233" s="31" t="str">
        <f t="shared" si="133"/>
        <v>NÃO ATENDE</v>
      </c>
      <c r="BO233" s="31" t="str">
        <f t="shared" si="153"/>
        <v>NÃO ATENDE</v>
      </c>
      <c r="BP233" s="31" t="str">
        <f t="shared" si="154"/>
        <v>NÃO ATENDE</v>
      </c>
      <c r="BQ233" s="31" t="str">
        <f t="shared" si="134"/>
        <v>ATENDE</v>
      </c>
      <c r="BR233" s="36" t="str">
        <f t="shared" si="135"/>
        <v>C5</v>
      </c>
      <c r="BS233" s="36" t="str">
        <f t="shared" si="136"/>
        <v>Sem Passeio</v>
      </c>
      <c r="BT233" s="37" t="e">
        <f t="shared" si="137"/>
        <v>#N/A</v>
      </c>
      <c r="BU233" s="34"/>
      <c r="BV233" s="34"/>
      <c r="BW233" s="36" t="e">
        <f>IF(BS233="-","-",_xlfn.XLOOKUP(BS233,ABNT5101!$B$4:$B$9,ABNT5101!$C$4:$C$9))</f>
        <v>#N/A</v>
      </c>
      <c r="BX233" s="36" t="e">
        <f>IF(BS233="-","-",_xlfn.XLOOKUP(BS233,ABNT5101!$B$4:$B$9,ABNT5101!$D$4:$D$9))</f>
        <v>#N/A</v>
      </c>
      <c r="BY233" s="31" t="e">
        <f t="shared" si="138"/>
        <v>#N/A</v>
      </c>
      <c r="BZ233" s="31" t="e">
        <f t="shared" si="139"/>
        <v>#N/A</v>
      </c>
      <c r="CA233" s="31" t="e">
        <f t="shared" si="140"/>
        <v>#N/A</v>
      </c>
      <c r="CB233" s="36" t="str">
        <f t="shared" si="155"/>
        <v>Sem Passeio</v>
      </c>
      <c r="CC233" s="37" t="e">
        <f t="shared" si="141"/>
        <v>#N/A</v>
      </c>
      <c r="CD233" s="38"/>
      <c r="CE233" s="38"/>
      <c r="CF233" s="31" t="e">
        <f>IF(CB233="-","-",_xlfn.XLOOKUP(CB233,ABNT5101!$B$4:$B$9,ABNT5101!$C$4:$C$9))</f>
        <v>#N/A</v>
      </c>
      <c r="CG233" s="36" t="e">
        <f>IF(CB233="-","-",_xlfn.XLOOKUP(CB233,ABNT5101!$B$4:$B$9,ABNT5101!$D$4:$D$9))</f>
        <v>#N/A</v>
      </c>
      <c r="CH233" s="31" t="e">
        <f t="shared" si="142"/>
        <v>#N/A</v>
      </c>
      <c r="CI233" s="31" t="e">
        <f t="shared" si="143"/>
        <v>#N/A</v>
      </c>
      <c r="CJ233" s="31" t="e">
        <f t="shared" si="144"/>
        <v>#N/A</v>
      </c>
      <c r="CK233" s="56" t="e">
        <f>_xlfn.XLOOKUP(CL233,'Banco de dados'!$B:$B,'Banco de dados'!$D:$D)</f>
        <v>#N/A</v>
      </c>
      <c r="CL233" s="42"/>
      <c r="CM233" s="56" t="e">
        <f>_xlfn.XLOOKUP(CL233,'Banco de dados'!$B:$B,'Banco de dados'!$E:$E)</f>
        <v>#N/A</v>
      </c>
      <c r="CN233" s="56"/>
      <c r="CO233" s="56" t="e">
        <f>IF(CN233="-","-",_xlfn.XLOOKUP(CN233,'Banco de dados'!$B:$B,'Banco de dados'!$E:$E))</f>
        <v>#N/A</v>
      </c>
      <c r="CP233" s="41">
        <f t="shared" si="145"/>
        <v>1</v>
      </c>
      <c r="CQ233" s="56" t="e">
        <f>_xlfn.XLOOKUP(CL233,'Banco de dados'!$B:$B,'Banco de dados'!$H:$H)</f>
        <v>#N/A</v>
      </c>
      <c r="CR233" s="56" t="e">
        <f t="array" aca="1" ref="CR233" ca="1">_xludf.xlookup(CN233,'Banco de dados'!$B:$B,'Banco de dados'!$H:$H)</f>
        <v>#NAME?</v>
      </c>
      <c r="CS233" s="58" t="e">
        <f t="array" aca="1" ref="CS233" ca="1">_xludf.xlookup(CL233,'Banco de dados'!$B:$B,'Banco de dados'!$F:$F)</f>
        <v>#NAME?</v>
      </c>
      <c r="CT233" s="56" t="e">
        <f t="array" aca="1" ref="CT233" ca="1">_xludf.xlookup(CN233,'Banco de dados'!$B:$B,'Banco de dados'!$F:$F)</f>
        <v>#NAME?</v>
      </c>
      <c r="CU233" s="42"/>
      <c r="CV233" s="42"/>
      <c r="CW233" s="56" t="str">
        <f>IF(AJ233=0.5,"Suporte",IF(AND(AJ233&gt;='Braços de IP'!$B$9,AJ233&lt;='Braços de IP'!$D$9),'Braços de IP'!$E$9,IF(AND(AJ233&gt;='Braços de IP'!$B$10,AJ233&lt;='Braços de IP'!$D$10),'Braços de IP'!$E$10,IF(AND(AJ233&gt;='Braços de IP'!$B$11,AJ233&lt;='Braços de IP'!$D$11),'Braços de IP'!$E$11,IF(AND(AJ233&gt;='Braços de IP'!$B$12,AJ233&lt;='Braços de IP'!$D$12),'Braços de IP'!$E$12,IF(AND(AJ233&gt;='Braços de IP'!$B$13,AJ233&lt;='Braços de IP'!$D$13),'Braços de IP'!$E$13,IF(AND(AJ233&gt;='Braços de IP'!$B$14,AJ233&lt;='Braços de IP'!$D$14),'Braços de IP'!$E$14,"ERRO")))))))</f>
        <v>Médio I</v>
      </c>
      <c r="CX233" s="42"/>
      <c r="CY233" s="56" t="str">
        <f>IF($CX233="","",VLOOKUP($CX233,'Braços de IP'!$E$9:$I$15,2,0))</f>
        <v/>
      </c>
      <c r="CZ233" s="43" t="str">
        <f>IF($CX233="","",VLOOKUP($CX233,'Braços de IP'!$E$9:$I$15,5,0))</f>
        <v/>
      </c>
      <c r="DA233" s="56"/>
      <c r="DB233" s="56"/>
      <c r="DC233" s="56"/>
      <c r="DD233" s="56"/>
      <c r="DE233" s="56"/>
      <c r="DF233" s="56"/>
      <c r="DG233" s="44" t="e">
        <f t="shared" si="146"/>
        <v>#N/A</v>
      </c>
      <c r="DH233" s="45">
        <f t="shared" si="147"/>
        <v>58</v>
      </c>
      <c r="DI233" s="44" t="e">
        <f t="shared" si="148"/>
        <v>#N/A</v>
      </c>
      <c r="DJ233" s="46" t="e">
        <f t="shared" si="149"/>
        <v>#N/A</v>
      </c>
      <c r="DK233" s="47" t="s">
        <v>147</v>
      </c>
      <c r="DL233" s="48"/>
      <c r="DM233" s="49"/>
      <c r="DN233" s="23" t="s">
        <v>148</v>
      </c>
      <c r="DO233" s="23"/>
      <c r="DP233" s="5"/>
      <c r="DQ233" s="5"/>
      <c r="DR233" s="5"/>
      <c r="DS233" s="5"/>
      <c r="DT233" s="5"/>
      <c r="DU233" s="5"/>
      <c r="DV233" s="5"/>
      <c r="DW233" s="5"/>
    </row>
    <row r="234" spans="2:127" ht="15.75" hidden="1" customHeight="1" x14ac:dyDescent="0.3">
      <c r="B234" s="5"/>
      <c r="C234" s="5"/>
      <c r="D234" s="5"/>
      <c r="E234" s="22" t="s">
        <v>319</v>
      </c>
      <c r="F234" s="22" t="s">
        <v>150</v>
      </c>
      <c r="G234" s="23" t="s">
        <v>320</v>
      </c>
      <c r="H234" s="23">
        <v>-23.352211</v>
      </c>
      <c r="I234" s="23">
        <v>-46.821779999999997</v>
      </c>
      <c r="J234" s="24" t="s">
        <v>139</v>
      </c>
      <c r="K234" s="60"/>
      <c r="L234" s="24" t="s">
        <v>152</v>
      </c>
      <c r="M234" s="24" t="s">
        <v>141</v>
      </c>
      <c r="N234" s="23">
        <v>58</v>
      </c>
      <c r="O234" s="23" t="s">
        <v>142</v>
      </c>
      <c r="P234" s="27" t="s">
        <v>143</v>
      </c>
      <c r="Q234" s="26">
        <f t="shared" si="127"/>
        <v>116</v>
      </c>
      <c r="R234" s="27">
        <v>1</v>
      </c>
      <c r="S234" s="28" t="s">
        <v>153</v>
      </c>
      <c r="T234" s="28">
        <v>7.5</v>
      </c>
      <c r="U234" s="29"/>
      <c r="V234" s="29"/>
      <c r="W234" s="29"/>
      <c r="X234" s="28" t="s">
        <v>153</v>
      </c>
      <c r="Y234" s="23"/>
      <c r="Z234" s="23"/>
      <c r="AA234" s="23"/>
      <c r="AB234" s="23"/>
      <c r="AC234" s="23"/>
      <c r="AD234" s="23" t="s">
        <v>144</v>
      </c>
      <c r="AE234" s="23" t="s">
        <v>145</v>
      </c>
      <c r="AF234" s="23">
        <v>30</v>
      </c>
      <c r="AG234" s="23">
        <v>6.8</v>
      </c>
      <c r="AH234" s="23">
        <v>1</v>
      </c>
      <c r="AI234" s="23">
        <v>0.2</v>
      </c>
      <c r="AJ234" s="23">
        <v>2</v>
      </c>
      <c r="AK234" s="27">
        <f t="shared" si="128"/>
        <v>1.8</v>
      </c>
      <c r="AL234" s="27" t="s">
        <v>143</v>
      </c>
      <c r="AM234" s="27" t="s">
        <v>143</v>
      </c>
      <c r="AN234" s="23"/>
      <c r="AO234" s="27">
        <f t="shared" si="129"/>
        <v>2</v>
      </c>
      <c r="AP234" s="23"/>
      <c r="AQ234" s="23"/>
      <c r="AR234" s="23"/>
      <c r="AS234" s="23"/>
      <c r="AT234" s="23"/>
      <c r="AU234" s="27"/>
      <c r="AV234" s="27">
        <f t="shared" si="130"/>
        <v>0</v>
      </c>
      <c r="AW234" s="27"/>
      <c r="AX234" s="28">
        <f>VLOOKUP(J234,ABNT5101!$I$3:$J$9,2)</f>
        <v>7.5</v>
      </c>
      <c r="AY234" s="28">
        <f>VLOOKUP(J234,ABNT5101!$I$3:$M$9,5)</f>
        <v>0.18</v>
      </c>
      <c r="AZ234" s="28" t="str">
        <f>_xlfn.XLOOKUP(J234,ABNT5101!I:I,ABNT5101!L:L)</f>
        <v>-</v>
      </c>
      <c r="BA234" s="28">
        <f>_xlfn.XLOOKUP(J234,ABNT5101!$I:$I,ABNT5101!M:M)</f>
        <v>0.18</v>
      </c>
      <c r="BB234" s="28" t="str">
        <f>_xlfn.XLOOKUP(J234,ABNT5101!$I:$I,ABNT5101!N:N)</f>
        <v>-</v>
      </c>
      <c r="BC234" s="28">
        <f>_xlfn.XLOOKUP(J234,ABNT5101!$I:$I,ABNT5101!O:O)</f>
        <v>16</v>
      </c>
      <c r="BD234" s="31" t="str">
        <f t="shared" si="131"/>
        <v>NÃO ATENDE</v>
      </c>
      <c r="BE234" s="32">
        <f t="shared" si="151"/>
        <v>-1</v>
      </c>
      <c r="BF234" s="32">
        <f t="shared" si="152"/>
        <v>-1</v>
      </c>
      <c r="BG234" s="32" t="str">
        <f t="shared" si="132"/>
        <v>-</v>
      </c>
      <c r="BH234" s="34"/>
      <c r="BI234" s="34"/>
      <c r="BJ234" s="34"/>
      <c r="BK234" s="34"/>
      <c r="BL234" s="35"/>
      <c r="BM234" s="34"/>
      <c r="BN234" s="31" t="str">
        <f t="shared" si="133"/>
        <v>NÃO ATENDE</v>
      </c>
      <c r="BO234" s="31" t="str">
        <f t="shared" si="153"/>
        <v>NÃO ATENDE</v>
      </c>
      <c r="BP234" s="31" t="str">
        <f t="shared" si="154"/>
        <v>NÃO ATENDE</v>
      </c>
      <c r="BQ234" s="31" t="str">
        <f t="shared" si="134"/>
        <v>ATENDE</v>
      </c>
      <c r="BR234" s="36" t="str">
        <f t="shared" si="135"/>
        <v>C5</v>
      </c>
      <c r="BS234" s="36" t="str">
        <f t="shared" si="136"/>
        <v>Sem Passeio</v>
      </c>
      <c r="BT234" s="37" t="e">
        <f t="shared" si="137"/>
        <v>#N/A</v>
      </c>
      <c r="BU234" s="34"/>
      <c r="BV234" s="34"/>
      <c r="BW234" s="36" t="e">
        <f>IF(BS234="-","-",_xlfn.XLOOKUP(BS234,ABNT5101!$B$4:$B$9,ABNT5101!$C$4:$C$9))</f>
        <v>#N/A</v>
      </c>
      <c r="BX234" s="36" t="e">
        <f>IF(BS234="-","-",_xlfn.XLOOKUP(BS234,ABNT5101!$B$4:$B$9,ABNT5101!$D$4:$D$9))</f>
        <v>#N/A</v>
      </c>
      <c r="BY234" s="31" t="e">
        <f t="shared" si="138"/>
        <v>#N/A</v>
      </c>
      <c r="BZ234" s="31" t="e">
        <f t="shared" si="139"/>
        <v>#N/A</v>
      </c>
      <c r="CA234" s="31" t="e">
        <f t="shared" si="140"/>
        <v>#N/A</v>
      </c>
      <c r="CB234" s="36" t="str">
        <f t="shared" si="155"/>
        <v>Sem Passeio</v>
      </c>
      <c r="CC234" s="37" t="e">
        <f t="shared" si="141"/>
        <v>#N/A</v>
      </c>
      <c r="CD234" s="38"/>
      <c r="CE234" s="38"/>
      <c r="CF234" s="31" t="e">
        <f>IF(CB234="-","-",_xlfn.XLOOKUP(CB234,ABNT5101!$B$4:$B$9,ABNT5101!$C$4:$C$9))</f>
        <v>#N/A</v>
      </c>
      <c r="CG234" s="36" t="e">
        <f>IF(CB234="-","-",_xlfn.XLOOKUP(CB234,ABNT5101!$B$4:$B$9,ABNT5101!$D$4:$D$9))</f>
        <v>#N/A</v>
      </c>
      <c r="CH234" s="31" t="e">
        <f t="shared" si="142"/>
        <v>#N/A</v>
      </c>
      <c r="CI234" s="31" t="e">
        <f t="shared" si="143"/>
        <v>#N/A</v>
      </c>
      <c r="CJ234" s="31" t="e">
        <f t="shared" si="144"/>
        <v>#N/A</v>
      </c>
      <c r="CK234" s="56" t="e">
        <f>_xlfn.XLOOKUP(CL234,'Banco de dados'!$B:$B,'Banco de dados'!$D:$D)</f>
        <v>#N/A</v>
      </c>
      <c r="CL234" s="42"/>
      <c r="CM234" s="56" t="e">
        <f>_xlfn.XLOOKUP(CL234,'Banco de dados'!$B:$B,'Banco de dados'!$E:$E)</f>
        <v>#N/A</v>
      </c>
      <c r="CN234" s="56"/>
      <c r="CO234" s="56" t="e">
        <f>IF(CN234="-","-",_xlfn.XLOOKUP(CN234,'Banco de dados'!$B:$B,'Banco de dados'!$E:$E))</f>
        <v>#N/A</v>
      </c>
      <c r="CP234" s="41">
        <f t="shared" si="145"/>
        <v>1</v>
      </c>
      <c r="CQ234" s="56" t="e">
        <f>_xlfn.XLOOKUP(CL234,'Banco de dados'!$B:$B,'Banco de dados'!$H:$H)</f>
        <v>#N/A</v>
      </c>
      <c r="CR234" s="56" t="e">
        <f t="array" aca="1" ref="CR234" ca="1">_xludf.xlookup(CN234,'Banco de dados'!$B:$B,'Banco de dados'!$H:$H)</f>
        <v>#NAME?</v>
      </c>
      <c r="CS234" s="58" t="e">
        <f t="array" aca="1" ref="CS234" ca="1">_xludf.xlookup(CL234,'Banco de dados'!$B:$B,'Banco de dados'!$F:$F)</f>
        <v>#NAME?</v>
      </c>
      <c r="CT234" s="56" t="e">
        <f t="array" aca="1" ref="CT234" ca="1">_xludf.xlookup(CN234,'Banco de dados'!$B:$B,'Banco de dados'!$F:$F)</f>
        <v>#NAME?</v>
      </c>
      <c r="CU234" s="42"/>
      <c r="CV234" s="42"/>
      <c r="CW234" s="56" t="str">
        <f>IF(AJ234=0.5,"Suporte",IF(AND(AJ234&gt;='Braços de IP'!$B$9,AJ234&lt;='Braços de IP'!$D$9),'Braços de IP'!$E$9,IF(AND(AJ234&gt;='Braços de IP'!$B$10,AJ234&lt;='Braços de IP'!$D$10),'Braços de IP'!$E$10,IF(AND(AJ234&gt;='Braços de IP'!$B$11,AJ234&lt;='Braços de IP'!$D$11),'Braços de IP'!$E$11,IF(AND(AJ234&gt;='Braços de IP'!$B$12,AJ234&lt;='Braços de IP'!$D$12),'Braços de IP'!$E$12,IF(AND(AJ234&gt;='Braços de IP'!$B$13,AJ234&lt;='Braços de IP'!$D$13),'Braços de IP'!$E$13,IF(AND(AJ234&gt;='Braços de IP'!$B$14,AJ234&lt;='Braços de IP'!$D$14),'Braços de IP'!$E$14,"ERRO")))))))</f>
        <v>Médio I</v>
      </c>
      <c r="CX234" s="42"/>
      <c r="CY234" s="56" t="str">
        <f>IF($CX234="","",VLOOKUP($CX234,'Braços de IP'!$E$9:$I$15,2,0))</f>
        <v/>
      </c>
      <c r="CZ234" s="43" t="str">
        <f>IF($CX234="","",VLOOKUP($CX234,'Braços de IP'!$E$9:$I$15,5,0))</f>
        <v/>
      </c>
      <c r="DA234" s="56"/>
      <c r="DB234" s="56"/>
      <c r="DC234" s="56"/>
      <c r="DD234" s="56"/>
      <c r="DE234" s="56"/>
      <c r="DF234" s="56"/>
      <c r="DG234" s="44" t="e">
        <f t="shared" si="146"/>
        <v>#N/A</v>
      </c>
      <c r="DH234" s="45">
        <f t="shared" si="147"/>
        <v>58</v>
      </c>
      <c r="DI234" s="44" t="e">
        <f t="shared" si="148"/>
        <v>#N/A</v>
      </c>
      <c r="DJ234" s="46" t="e">
        <f t="shared" si="149"/>
        <v>#N/A</v>
      </c>
      <c r="DK234" s="47" t="s">
        <v>147</v>
      </c>
      <c r="DL234" s="48"/>
      <c r="DM234" s="49"/>
      <c r="DN234" s="23" t="s">
        <v>148</v>
      </c>
      <c r="DO234" s="23"/>
    </row>
    <row r="235" spans="2:127" ht="15.75" hidden="1" customHeight="1" x14ac:dyDescent="0.3">
      <c r="B235" s="5"/>
      <c r="C235" s="5"/>
      <c r="D235" s="5"/>
      <c r="E235" s="22" t="s">
        <v>319</v>
      </c>
      <c r="F235" s="22" t="s">
        <v>150</v>
      </c>
      <c r="G235" s="23" t="s">
        <v>320</v>
      </c>
      <c r="H235" s="23">
        <v>-23.352211</v>
      </c>
      <c r="I235" s="23">
        <v>-46.821779999999997</v>
      </c>
      <c r="J235" s="24" t="s">
        <v>139</v>
      </c>
      <c r="K235" s="60"/>
      <c r="L235" s="24" t="s">
        <v>152</v>
      </c>
      <c r="M235" s="24" t="s">
        <v>141</v>
      </c>
      <c r="N235" s="23">
        <v>58</v>
      </c>
      <c r="O235" s="23" t="s">
        <v>142</v>
      </c>
      <c r="P235" s="27" t="s">
        <v>143</v>
      </c>
      <c r="Q235" s="26">
        <f t="shared" si="127"/>
        <v>116</v>
      </c>
      <c r="R235" s="27">
        <v>1</v>
      </c>
      <c r="S235" s="28" t="s">
        <v>153</v>
      </c>
      <c r="T235" s="28">
        <v>7.5</v>
      </c>
      <c r="U235" s="29"/>
      <c r="V235" s="29"/>
      <c r="W235" s="29"/>
      <c r="X235" s="28" t="s">
        <v>153</v>
      </c>
      <c r="Y235" s="23"/>
      <c r="Z235" s="23"/>
      <c r="AA235" s="23"/>
      <c r="AB235" s="23"/>
      <c r="AC235" s="23"/>
      <c r="AD235" s="23" t="s">
        <v>144</v>
      </c>
      <c r="AE235" s="23" t="s">
        <v>145</v>
      </c>
      <c r="AF235" s="23">
        <v>30</v>
      </c>
      <c r="AG235" s="23">
        <v>6.8</v>
      </c>
      <c r="AH235" s="23">
        <v>1</v>
      </c>
      <c r="AI235" s="23">
        <v>0.2</v>
      </c>
      <c r="AJ235" s="23">
        <v>2</v>
      </c>
      <c r="AK235" s="27">
        <f t="shared" si="128"/>
        <v>1.8</v>
      </c>
      <c r="AL235" s="27" t="s">
        <v>143</v>
      </c>
      <c r="AM235" s="27" t="s">
        <v>143</v>
      </c>
      <c r="AN235" s="23"/>
      <c r="AO235" s="27">
        <f t="shared" si="129"/>
        <v>2</v>
      </c>
      <c r="AP235" s="23"/>
      <c r="AQ235" s="23"/>
      <c r="AR235" s="23"/>
      <c r="AS235" s="23"/>
      <c r="AT235" s="23"/>
      <c r="AU235" s="27"/>
      <c r="AV235" s="27">
        <f t="shared" si="130"/>
        <v>0</v>
      </c>
      <c r="AW235" s="27"/>
      <c r="AX235" s="28">
        <f>VLOOKUP(J235,ABNT5101!$I$3:$J$9,2)</f>
        <v>7.5</v>
      </c>
      <c r="AY235" s="28">
        <f>VLOOKUP(J235,ABNT5101!$I$3:$M$9,5)</f>
        <v>0.18</v>
      </c>
      <c r="AZ235" s="28" t="str">
        <f>_xlfn.XLOOKUP(J235,ABNT5101!I:I,ABNT5101!L:L)</f>
        <v>-</v>
      </c>
      <c r="BA235" s="28">
        <f>_xlfn.XLOOKUP(J235,ABNT5101!$I:$I,ABNT5101!M:M)</f>
        <v>0.18</v>
      </c>
      <c r="BB235" s="28" t="str">
        <f>_xlfn.XLOOKUP(J235,ABNT5101!$I:$I,ABNT5101!N:N)</f>
        <v>-</v>
      </c>
      <c r="BC235" s="28">
        <f>_xlfn.XLOOKUP(J235,ABNT5101!$I:$I,ABNT5101!O:O)</f>
        <v>16</v>
      </c>
      <c r="BD235" s="31" t="str">
        <f t="shared" si="131"/>
        <v>NÃO ATENDE</v>
      </c>
      <c r="BE235" s="32">
        <f t="shared" si="151"/>
        <v>-1</v>
      </c>
      <c r="BF235" s="32">
        <f t="shared" si="152"/>
        <v>-1</v>
      </c>
      <c r="BG235" s="32" t="str">
        <f t="shared" si="132"/>
        <v>-</v>
      </c>
      <c r="BH235" s="34"/>
      <c r="BI235" s="34"/>
      <c r="BJ235" s="34"/>
      <c r="BK235" s="34"/>
      <c r="BL235" s="35"/>
      <c r="BM235" s="34"/>
      <c r="BN235" s="31" t="str">
        <f t="shared" si="133"/>
        <v>NÃO ATENDE</v>
      </c>
      <c r="BO235" s="31" t="str">
        <f t="shared" si="153"/>
        <v>NÃO ATENDE</v>
      </c>
      <c r="BP235" s="31" t="str">
        <f t="shared" si="154"/>
        <v>NÃO ATENDE</v>
      </c>
      <c r="BQ235" s="31" t="str">
        <f t="shared" si="134"/>
        <v>ATENDE</v>
      </c>
      <c r="BR235" s="36" t="str">
        <f t="shared" si="135"/>
        <v>C5</v>
      </c>
      <c r="BS235" s="36" t="str">
        <f t="shared" si="136"/>
        <v>Sem Passeio</v>
      </c>
      <c r="BT235" s="37" t="e">
        <f t="shared" si="137"/>
        <v>#N/A</v>
      </c>
      <c r="BU235" s="34"/>
      <c r="BV235" s="34"/>
      <c r="BW235" s="36" t="e">
        <f>IF(BS235="-","-",_xlfn.XLOOKUP(BS235,ABNT5101!$B$4:$B$9,ABNT5101!$C$4:$C$9))</f>
        <v>#N/A</v>
      </c>
      <c r="BX235" s="36" t="e">
        <f>IF(BS235="-","-",_xlfn.XLOOKUP(BS235,ABNT5101!$B$4:$B$9,ABNT5101!$D$4:$D$9))</f>
        <v>#N/A</v>
      </c>
      <c r="BY235" s="31" t="e">
        <f t="shared" si="138"/>
        <v>#N/A</v>
      </c>
      <c r="BZ235" s="31" t="e">
        <f t="shared" si="139"/>
        <v>#N/A</v>
      </c>
      <c r="CA235" s="31" t="e">
        <f t="shared" si="140"/>
        <v>#N/A</v>
      </c>
      <c r="CB235" s="36" t="str">
        <f t="shared" si="155"/>
        <v>Sem Passeio</v>
      </c>
      <c r="CC235" s="37" t="e">
        <f t="shared" si="141"/>
        <v>#N/A</v>
      </c>
      <c r="CD235" s="38"/>
      <c r="CE235" s="38"/>
      <c r="CF235" s="31" t="e">
        <f>IF(CB235="-","-",_xlfn.XLOOKUP(CB235,ABNT5101!$B$4:$B$9,ABNT5101!$C$4:$C$9))</f>
        <v>#N/A</v>
      </c>
      <c r="CG235" s="36" t="e">
        <f>IF(CB235="-","-",_xlfn.XLOOKUP(CB235,ABNT5101!$B$4:$B$9,ABNT5101!$D$4:$D$9))</f>
        <v>#N/A</v>
      </c>
      <c r="CH235" s="31" t="e">
        <f t="shared" si="142"/>
        <v>#N/A</v>
      </c>
      <c r="CI235" s="31" t="e">
        <f t="shared" si="143"/>
        <v>#N/A</v>
      </c>
      <c r="CJ235" s="31" t="e">
        <f t="shared" si="144"/>
        <v>#N/A</v>
      </c>
      <c r="CK235" s="56" t="e">
        <f>_xlfn.XLOOKUP(CL235,'Banco de dados'!$B:$B,'Banco de dados'!$D:$D)</f>
        <v>#N/A</v>
      </c>
      <c r="CL235" s="42"/>
      <c r="CM235" s="56" t="e">
        <f>_xlfn.XLOOKUP(CL235,'Banco de dados'!$B:$B,'Banco de dados'!$E:$E)</f>
        <v>#N/A</v>
      </c>
      <c r="CN235" s="56"/>
      <c r="CO235" s="56" t="e">
        <f>IF(CN235="-","-",_xlfn.XLOOKUP(CN235,'Banco de dados'!$B:$B,'Banco de dados'!$E:$E))</f>
        <v>#N/A</v>
      </c>
      <c r="CP235" s="41">
        <f t="shared" si="145"/>
        <v>1</v>
      </c>
      <c r="CQ235" s="56" t="e">
        <f>_xlfn.XLOOKUP(CL235,'Banco de dados'!$B:$B,'Banco de dados'!$H:$H)</f>
        <v>#N/A</v>
      </c>
      <c r="CR235" s="56" t="e">
        <f t="array" aca="1" ref="CR235" ca="1">_xludf.xlookup(CN235,'Banco de dados'!$B:$B,'Banco de dados'!$H:$H)</f>
        <v>#NAME?</v>
      </c>
      <c r="CS235" s="58" t="e">
        <f t="array" aca="1" ref="CS235" ca="1">_xludf.xlookup(CL235,'Banco de dados'!$B:$B,'Banco de dados'!$F:$F)</f>
        <v>#NAME?</v>
      </c>
      <c r="CT235" s="56" t="e">
        <f t="array" aca="1" ref="CT235" ca="1">_xludf.xlookup(CN235,'Banco de dados'!$B:$B,'Banco de dados'!$F:$F)</f>
        <v>#NAME?</v>
      </c>
      <c r="CU235" s="42"/>
      <c r="CV235" s="42"/>
      <c r="CW235" s="56" t="str">
        <f>IF(AJ235=0.5,"Suporte",IF(AND(AJ235&gt;='Braços de IP'!$B$9,AJ235&lt;='Braços de IP'!$D$9),'Braços de IP'!$E$9,IF(AND(AJ235&gt;='Braços de IP'!$B$10,AJ235&lt;='Braços de IP'!$D$10),'Braços de IP'!$E$10,IF(AND(AJ235&gt;='Braços de IP'!$B$11,AJ235&lt;='Braços de IP'!$D$11),'Braços de IP'!$E$11,IF(AND(AJ235&gt;='Braços de IP'!$B$12,AJ235&lt;='Braços de IP'!$D$12),'Braços de IP'!$E$12,IF(AND(AJ235&gt;='Braços de IP'!$B$13,AJ235&lt;='Braços de IP'!$D$13),'Braços de IP'!$E$13,IF(AND(AJ235&gt;='Braços de IP'!$B$14,AJ235&lt;='Braços de IP'!$D$14),'Braços de IP'!$E$14,"ERRO")))))))</f>
        <v>Médio I</v>
      </c>
      <c r="CX235" s="42"/>
      <c r="CY235" s="56" t="str">
        <f>IF($CX235="","",VLOOKUP($CX235,'Braços de IP'!$E$9:$I$15,2,0))</f>
        <v/>
      </c>
      <c r="CZ235" s="43" t="str">
        <f>IF($CX235="","",VLOOKUP($CX235,'Braços de IP'!$E$9:$I$15,5,0))</f>
        <v/>
      </c>
      <c r="DA235" s="56"/>
      <c r="DB235" s="56"/>
      <c r="DC235" s="56"/>
      <c r="DD235" s="56"/>
      <c r="DE235" s="56"/>
      <c r="DF235" s="56"/>
      <c r="DG235" s="44" t="e">
        <f t="shared" si="146"/>
        <v>#N/A</v>
      </c>
      <c r="DH235" s="45">
        <f t="shared" si="147"/>
        <v>58</v>
      </c>
      <c r="DI235" s="44" t="e">
        <f t="shared" si="148"/>
        <v>#N/A</v>
      </c>
      <c r="DJ235" s="46" t="e">
        <f t="shared" si="149"/>
        <v>#N/A</v>
      </c>
      <c r="DK235" s="47" t="s">
        <v>147</v>
      </c>
      <c r="DL235" s="48"/>
      <c r="DM235" s="49"/>
      <c r="DN235" s="23" t="s">
        <v>148</v>
      </c>
      <c r="DO235" s="23"/>
    </row>
    <row r="236" spans="2:127" ht="15.75" hidden="1" customHeight="1" x14ac:dyDescent="0.3">
      <c r="B236" s="5"/>
      <c r="C236" s="5"/>
      <c r="D236" s="5"/>
      <c r="E236" s="22" t="s">
        <v>321</v>
      </c>
      <c r="F236" s="22" t="s">
        <v>137</v>
      </c>
      <c r="G236" s="23" t="s">
        <v>322</v>
      </c>
      <c r="H236" s="23">
        <v>-23.335822</v>
      </c>
      <c r="I236" s="23">
        <v>-46.831173</v>
      </c>
      <c r="J236" s="24" t="s">
        <v>139</v>
      </c>
      <c r="K236" s="60"/>
      <c r="L236" s="24" t="s">
        <v>140</v>
      </c>
      <c r="M236" s="24" t="s">
        <v>141</v>
      </c>
      <c r="N236" s="23">
        <v>60</v>
      </c>
      <c r="O236" s="23" t="s">
        <v>142</v>
      </c>
      <c r="P236" s="27" t="s">
        <v>143</v>
      </c>
      <c r="Q236" s="26">
        <f t="shared" si="127"/>
        <v>120</v>
      </c>
      <c r="R236" s="27">
        <v>1</v>
      </c>
      <c r="S236" s="28">
        <v>1</v>
      </c>
      <c r="T236" s="28">
        <v>5.5</v>
      </c>
      <c r="U236" s="29"/>
      <c r="V236" s="29"/>
      <c r="W236" s="29"/>
      <c r="X236" s="28">
        <v>1.3</v>
      </c>
      <c r="Y236" s="23"/>
      <c r="Z236" s="23"/>
      <c r="AA236" s="23"/>
      <c r="AB236" s="23"/>
      <c r="AC236" s="23"/>
      <c r="AD236" s="23" t="s">
        <v>144</v>
      </c>
      <c r="AE236" s="23" t="s">
        <v>145</v>
      </c>
      <c r="AF236" s="23">
        <v>20.6</v>
      </c>
      <c r="AG236" s="23">
        <v>6.6</v>
      </c>
      <c r="AH236" s="23">
        <v>1</v>
      </c>
      <c r="AI236" s="23">
        <v>0.3</v>
      </c>
      <c r="AJ236" s="23">
        <v>2.2999999999999998</v>
      </c>
      <c r="AK236" s="27">
        <f t="shared" si="128"/>
        <v>1.9999999999999998</v>
      </c>
      <c r="AL236" s="27" t="s">
        <v>143</v>
      </c>
      <c r="AM236" s="27" t="s">
        <v>143</v>
      </c>
      <c r="AN236" s="23"/>
      <c r="AO236" s="27">
        <f t="shared" si="129"/>
        <v>2</v>
      </c>
      <c r="AP236" s="23"/>
      <c r="AQ236" s="23"/>
      <c r="AR236" s="23"/>
      <c r="AS236" s="23"/>
      <c r="AT236" s="23"/>
      <c r="AU236" s="27"/>
      <c r="AV236" s="27">
        <f t="shared" si="130"/>
        <v>0</v>
      </c>
      <c r="AW236" s="27"/>
      <c r="AX236" s="28">
        <f>VLOOKUP(J236,ABNT5101!$I$3:$J$9,2)</f>
        <v>7.5</v>
      </c>
      <c r="AY236" s="28">
        <f>VLOOKUP(J236,ABNT5101!$I$3:$M$9,5)</f>
        <v>0.18</v>
      </c>
      <c r="AZ236" s="28" t="str">
        <f>_xlfn.XLOOKUP(J236,ABNT5101!I:I,ABNT5101!L:L)</f>
        <v>-</v>
      </c>
      <c r="BA236" s="28">
        <f>_xlfn.XLOOKUP(J236,ABNT5101!$I:$I,ABNT5101!M:M)</f>
        <v>0.18</v>
      </c>
      <c r="BB236" s="28" t="str">
        <f>_xlfn.XLOOKUP(J236,ABNT5101!$I:$I,ABNT5101!N:N)</f>
        <v>-</v>
      </c>
      <c r="BC236" s="28">
        <f>_xlfn.XLOOKUP(J236,ABNT5101!$I:$I,ABNT5101!O:O)</f>
        <v>16</v>
      </c>
      <c r="BD236" s="31" t="str">
        <f t="shared" si="131"/>
        <v>NÃO ATENDE</v>
      </c>
      <c r="BE236" s="32">
        <f t="shared" si="151"/>
        <v>-1</v>
      </c>
      <c r="BF236" s="32">
        <f t="shared" si="152"/>
        <v>-1</v>
      </c>
      <c r="BG236" s="32" t="str">
        <f t="shared" si="132"/>
        <v>-</v>
      </c>
      <c r="BH236" s="34"/>
      <c r="BI236" s="34"/>
      <c r="BJ236" s="34"/>
      <c r="BK236" s="34"/>
      <c r="BL236" s="35"/>
      <c r="BM236" s="34"/>
      <c r="BN236" s="31" t="str">
        <f t="shared" si="133"/>
        <v>NÃO ATENDE</v>
      </c>
      <c r="BO236" s="31" t="str">
        <f t="shared" si="153"/>
        <v>NÃO ATENDE</v>
      </c>
      <c r="BP236" s="31" t="str">
        <f t="shared" si="154"/>
        <v>NÃO ATENDE</v>
      </c>
      <c r="BQ236" s="31" t="str">
        <f t="shared" si="134"/>
        <v>ATENDE</v>
      </c>
      <c r="BR236" s="36" t="str">
        <f t="shared" si="135"/>
        <v>C5</v>
      </c>
      <c r="BS236" s="36" t="str">
        <f t="shared" si="136"/>
        <v>P6</v>
      </c>
      <c r="BT236" s="37">
        <f t="shared" si="137"/>
        <v>-1</v>
      </c>
      <c r="BU236" s="34"/>
      <c r="BV236" s="34"/>
      <c r="BW236" s="36">
        <f>IF(BS236="-","-",_xlfn.XLOOKUP(BS236,ABNT5101!$B$4:$B$9,ABNT5101!$C$4:$C$9))</f>
        <v>3</v>
      </c>
      <c r="BX236" s="36">
        <f>IF(BS236="-","-",_xlfn.XLOOKUP(BS236,ABNT5101!$B$4:$B$9,ABNT5101!$D$4:$D$9))</f>
        <v>0.6</v>
      </c>
      <c r="BY236" s="31" t="str">
        <f t="shared" si="138"/>
        <v>NÃO ATENDE</v>
      </c>
      <c r="BZ236" s="31" t="str">
        <f t="shared" si="139"/>
        <v>NÃO ATENDE</v>
      </c>
      <c r="CA236" s="31" t="str">
        <f t="shared" si="140"/>
        <v>NÃO ATENDE</v>
      </c>
      <c r="CB236" s="36" t="str">
        <f t="shared" si="155"/>
        <v>P6</v>
      </c>
      <c r="CC236" s="37">
        <f t="shared" si="141"/>
        <v>-1</v>
      </c>
      <c r="CD236" s="38"/>
      <c r="CE236" s="38"/>
      <c r="CF236" s="31">
        <f>IF(CB236="-","-",_xlfn.XLOOKUP(CB236,ABNT5101!$B$4:$B$9,ABNT5101!$C$4:$C$9))</f>
        <v>3</v>
      </c>
      <c r="CG236" s="36">
        <f>IF(CB236="-","-",_xlfn.XLOOKUP(CB236,ABNT5101!$B$4:$B$9,ABNT5101!$D$4:$D$9))</f>
        <v>0.6</v>
      </c>
      <c r="CH236" s="31" t="str">
        <f t="shared" si="142"/>
        <v>NÃO ATENDE</v>
      </c>
      <c r="CI236" s="31" t="str">
        <f t="shared" si="143"/>
        <v>NÃO ATENDE</v>
      </c>
      <c r="CJ236" s="31" t="str">
        <f t="shared" si="144"/>
        <v>NÃO ATENDE</v>
      </c>
      <c r="CK236" s="56" t="e">
        <f>_xlfn.XLOOKUP(CL236,'Banco de dados'!$B:$B,'Banco de dados'!$D:$D)</f>
        <v>#N/A</v>
      </c>
      <c r="CL236" s="42"/>
      <c r="CM236" s="56" t="e">
        <f>_xlfn.XLOOKUP(CL236,'Banco de dados'!$B:$B,'Banco de dados'!$E:$E)</f>
        <v>#N/A</v>
      </c>
      <c r="CN236" s="56"/>
      <c r="CO236" s="56" t="e">
        <f>IF(CN236="-","-",_xlfn.XLOOKUP(CN236,'Banco de dados'!$B:$B,'Banco de dados'!$E:$E))</f>
        <v>#N/A</v>
      </c>
      <c r="CP236" s="41">
        <f t="shared" si="145"/>
        <v>1</v>
      </c>
      <c r="CQ236" s="56" t="e">
        <f>_xlfn.XLOOKUP(CL236,'Banco de dados'!$B:$B,'Banco de dados'!$H:$H)</f>
        <v>#N/A</v>
      </c>
      <c r="CR236" s="56" t="e">
        <f t="array" aca="1" ref="CR236" ca="1">_xludf.xlookup(CN236,'Banco de dados'!$B:$B,'Banco de dados'!$H:$H)</f>
        <v>#NAME?</v>
      </c>
      <c r="CS236" s="58" t="e">
        <f t="array" aca="1" ref="CS236" ca="1">_xludf.xlookup(CL236,'Banco de dados'!$B:$B,'Banco de dados'!$F:$F)</f>
        <v>#NAME?</v>
      </c>
      <c r="CT236" s="56" t="e">
        <f t="array" aca="1" ref="CT236" ca="1">_xludf.xlookup(CN236,'Banco de dados'!$B:$B,'Banco de dados'!$F:$F)</f>
        <v>#NAME?</v>
      </c>
      <c r="CU236" s="42"/>
      <c r="CV236" s="42"/>
      <c r="CW236" s="56" t="str">
        <f>IF(AJ236=0.5,"Suporte",IF(AND(AJ236&gt;='Braços de IP'!$B$9,AJ236&lt;='Braços de IP'!$D$9),'Braços de IP'!$E$9,IF(AND(AJ236&gt;='Braços de IP'!$B$10,AJ236&lt;='Braços de IP'!$D$10),'Braços de IP'!$E$10,IF(AND(AJ236&gt;='Braços de IP'!$B$11,AJ236&lt;='Braços de IP'!$D$11),'Braços de IP'!$E$11,IF(AND(AJ236&gt;='Braços de IP'!$B$12,AJ236&lt;='Braços de IP'!$D$12),'Braços de IP'!$E$12,IF(AND(AJ236&gt;='Braços de IP'!$B$13,AJ236&lt;='Braços de IP'!$D$13),'Braços de IP'!$E$13,IF(AND(AJ236&gt;='Braços de IP'!$B$14,AJ236&lt;='Braços de IP'!$D$14),'Braços de IP'!$E$14,"ERRO")))))))</f>
        <v>Médio II</v>
      </c>
      <c r="CX236" s="42"/>
      <c r="CY236" s="56" t="str">
        <f>IF($CX236="","",VLOOKUP($CX236,'Braços de IP'!$E$9:$I$15,2,0))</f>
        <v/>
      </c>
      <c r="CZ236" s="43" t="str">
        <f>IF($CX236="","",VLOOKUP($CX236,'Braços de IP'!$E$9:$I$15,5,0))</f>
        <v/>
      </c>
      <c r="DA236" s="56"/>
      <c r="DB236" s="56"/>
      <c r="DC236" s="56"/>
      <c r="DD236" s="56"/>
      <c r="DE236" s="56"/>
      <c r="DF236" s="56"/>
      <c r="DG236" s="44" t="e">
        <f t="shared" si="146"/>
        <v>#N/A</v>
      </c>
      <c r="DH236" s="45">
        <f t="shared" si="147"/>
        <v>60</v>
      </c>
      <c r="DI236" s="44" t="e">
        <f t="shared" si="148"/>
        <v>#N/A</v>
      </c>
      <c r="DJ236" s="46" t="e">
        <f t="shared" si="149"/>
        <v>#N/A</v>
      </c>
      <c r="DK236" s="47" t="s">
        <v>147</v>
      </c>
      <c r="DL236" s="48"/>
      <c r="DM236" s="49"/>
      <c r="DN236" s="23" t="s">
        <v>148</v>
      </c>
      <c r="DO236" s="23"/>
    </row>
    <row r="237" spans="2:127" ht="15.75" hidden="1" customHeight="1" x14ac:dyDescent="0.3">
      <c r="B237" s="5"/>
      <c r="C237" s="5"/>
      <c r="D237" s="5"/>
      <c r="E237" s="22" t="s">
        <v>321</v>
      </c>
      <c r="F237" s="22" t="s">
        <v>137</v>
      </c>
      <c r="G237" s="23" t="s">
        <v>322</v>
      </c>
      <c r="H237" s="23">
        <v>-23.335822</v>
      </c>
      <c r="I237" s="23">
        <v>-46.831173</v>
      </c>
      <c r="J237" s="24" t="s">
        <v>139</v>
      </c>
      <c r="K237" s="60"/>
      <c r="L237" s="24" t="s">
        <v>140</v>
      </c>
      <c r="M237" s="24" t="s">
        <v>141</v>
      </c>
      <c r="N237" s="23">
        <v>60</v>
      </c>
      <c r="O237" s="23" t="s">
        <v>142</v>
      </c>
      <c r="P237" s="27" t="s">
        <v>143</v>
      </c>
      <c r="Q237" s="26">
        <f t="shared" si="127"/>
        <v>120</v>
      </c>
      <c r="R237" s="27">
        <v>1</v>
      </c>
      <c r="S237" s="28">
        <v>1</v>
      </c>
      <c r="T237" s="28">
        <v>5.5</v>
      </c>
      <c r="U237" s="29"/>
      <c r="V237" s="29"/>
      <c r="W237" s="29"/>
      <c r="X237" s="28">
        <v>1.3</v>
      </c>
      <c r="Y237" s="23"/>
      <c r="Z237" s="23"/>
      <c r="AA237" s="23"/>
      <c r="AB237" s="23"/>
      <c r="AC237" s="23"/>
      <c r="AD237" s="23" t="s">
        <v>144</v>
      </c>
      <c r="AE237" s="23" t="s">
        <v>145</v>
      </c>
      <c r="AF237" s="23">
        <v>20.6</v>
      </c>
      <c r="AG237" s="23">
        <v>6.6</v>
      </c>
      <c r="AH237" s="23">
        <v>1</v>
      </c>
      <c r="AI237" s="23">
        <v>0.3</v>
      </c>
      <c r="AJ237" s="23">
        <v>2.2999999999999998</v>
      </c>
      <c r="AK237" s="27">
        <f t="shared" si="128"/>
        <v>1.9999999999999998</v>
      </c>
      <c r="AL237" s="27" t="s">
        <v>143</v>
      </c>
      <c r="AM237" s="27" t="s">
        <v>143</v>
      </c>
      <c r="AN237" s="23"/>
      <c r="AO237" s="27">
        <f t="shared" si="129"/>
        <v>2</v>
      </c>
      <c r="AP237" s="23"/>
      <c r="AQ237" s="23"/>
      <c r="AR237" s="23"/>
      <c r="AS237" s="23"/>
      <c r="AT237" s="23"/>
      <c r="AU237" s="27"/>
      <c r="AV237" s="27">
        <f t="shared" si="130"/>
        <v>0</v>
      </c>
      <c r="AW237" s="27"/>
      <c r="AX237" s="28">
        <f>VLOOKUP(J237,ABNT5101!$I$3:$J$9,2)</f>
        <v>7.5</v>
      </c>
      <c r="AY237" s="28">
        <f>VLOOKUP(J237,ABNT5101!$I$3:$M$9,5)</f>
        <v>0.18</v>
      </c>
      <c r="AZ237" s="28" t="str">
        <f>_xlfn.XLOOKUP(J237,ABNT5101!I:I,ABNT5101!L:L)</f>
        <v>-</v>
      </c>
      <c r="BA237" s="28">
        <f>_xlfn.XLOOKUP(J237,ABNT5101!$I:$I,ABNT5101!M:M)</f>
        <v>0.18</v>
      </c>
      <c r="BB237" s="28" t="str">
        <f>_xlfn.XLOOKUP(J237,ABNT5101!$I:$I,ABNT5101!N:N)</f>
        <v>-</v>
      </c>
      <c r="BC237" s="28">
        <f>_xlfn.XLOOKUP(J237,ABNT5101!$I:$I,ABNT5101!O:O)</f>
        <v>16</v>
      </c>
      <c r="BD237" s="31" t="str">
        <f t="shared" si="131"/>
        <v>NÃO ATENDE</v>
      </c>
      <c r="BE237" s="32">
        <f t="shared" si="151"/>
        <v>-1</v>
      </c>
      <c r="BF237" s="32">
        <f t="shared" si="152"/>
        <v>-1</v>
      </c>
      <c r="BG237" s="32" t="str">
        <f t="shared" si="132"/>
        <v>-</v>
      </c>
      <c r="BH237" s="34"/>
      <c r="BI237" s="34"/>
      <c r="BJ237" s="34"/>
      <c r="BK237" s="34"/>
      <c r="BL237" s="35"/>
      <c r="BM237" s="34"/>
      <c r="BN237" s="31" t="str">
        <f t="shared" si="133"/>
        <v>NÃO ATENDE</v>
      </c>
      <c r="BO237" s="31" t="str">
        <f t="shared" si="153"/>
        <v>NÃO ATENDE</v>
      </c>
      <c r="BP237" s="31" t="str">
        <f t="shared" si="154"/>
        <v>NÃO ATENDE</v>
      </c>
      <c r="BQ237" s="31" t="str">
        <f t="shared" si="134"/>
        <v>ATENDE</v>
      </c>
      <c r="BR237" s="36" t="str">
        <f t="shared" si="135"/>
        <v>C5</v>
      </c>
      <c r="BS237" s="36" t="str">
        <f t="shared" si="136"/>
        <v>P6</v>
      </c>
      <c r="BT237" s="37">
        <f t="shared" si="137"/>
        <v>-1</v>
      </c>
      <c r="BU237" s="34"/>
      <c r="BV237" s="34"/>
      <c r="BW237" s="36">
        <f>IF(BS237="-","-",_xlfn.XLOOKUP(BS237,ABNT5101!$B$4:$B$9,ABNT5101!$C$4:$C$9))</f>
        <v>3</v>
      </c>
      <c r="BX237" s="36">
        <f>IF(BS237="-","-",_xlfn.XLOOKUP(BS237,ABNT5101!$B$4:$B$9,ABNT5101!$D$4:$D$9))</f>
        <v>0.6</v>
      </c>
      <c r="BY237" s="31" t="str">
        <f t="shared" si="138"/>
        <v>NÃO ATENDE</v>
      </c>
      <c r="BZ237" s="31" t="str">
        <f t="shared" si="139"/>
        <v>NÃO ATENDE</v>
      </c>
      <c r="CA237" s="31" t="str">
        <f t="shared" si="140"/>
        <v>NÃO ATENDE</v>
      </c>
      <c r="CB237" s="36" t="str">
        <f t="shared" si="155"/>
        <v>P6</v>
      </c>
      <c r="CC237" s="37">
        <f t="shared" si="141"/>
        <v>-1</v>
      </c>
      <c r="CD237" s="38"/>
      <c r="CE237" s="38"/>
      <c r="CF237" s="31">
        <f>IF(CB237="-","-",_xlfn.XLOOKUP(CB237,ABNT5101!$B$4:$B$9,ABNT5101!$C$4:$C$9))</f>
        <v>3</v>
      </c>
      <c r="CG237" s="36">
        <f>IF(CB237="-","-",_xlfn.XLOOKUP(CB237,ABNT5101!$B$4:$B$9,ABNT5101!$D$4:$D$9))</f>
        <v>0.6</v>
      </c>
      <c r="CH237" s="31" t="str">
        <f t="shared" si="142"/>
        <v>NÃO ATENDE</v>
      </c>
      <c r="CI237" s="31" t="str">
        <f t="shared" si="143"/>
        <v>NÃO ATENDE</v>
      </c>
      <c r="CJ237" s="31" t="str">
        <f t="shared" si="144"/>
        <v>NÃO ATENDE</v>
      </c>
      <c r="CK237" s="56" t="e">
        <f>_xlfn.XLOOKUP(CL237,'Banco de dados'!$B:$B,'Banco de dados'!$D:$D)</f>
        <v>#N/A</v>
      </c>
      <c r="CL237" s="42"/>
      <c r="CM237" s="56" t="e">
        <f>_xlfn.XLOOKUP(CL237,'Banco de dados'!$B:$B,'Banco de dados'!$E:$E)</f>
        <v>#N/A</v>
      </c>
      <c r="CN237" s="56"/>
      <c r="CO237" s="56" t="e">
        <f>IF(CN237="-","-",_xlfn.XLOOKUP(CN237,'Banco de dados'!$B:$B,'Banco de dados'!$E:$E))</f>
        <v>#N/A</v>
      </c>
      <c r="CP237" s="41">
        <f t="shared" si="145"/>
        <v>1</v>
      </c>
      <c r="CQ237" s="56" t="e">
        <f>_xlfn.XLOOKUP(CL237,'Banco de dados'!$B:$B,'Banco de dados'!$H:$H)</f>
        <v>#N/A</v>
      </c>
      <c r="CR237" s="56" t="e">
        <f t="array" aca="1" ref="CR237" ca="1">_xludf.xlookup(CN237,'Banco de dados'!$B:$B,'Banco de dados'!$H:$H)</f>
        <v>#NAME?</v>
      </c>
      <c r="CS237" s="58" t="e">
        <f t="array" aca="1" ref="CS237" ca="1">_xludf.xlookup(CL237,'Banco de dados'!$B:$B,'Banco de dados'!$F:$F)</f>
        <v>#NAME?</v>
      </c>
      <c r="CT237" s="56" t="e">
        <f t="array" aca="1" ref="CT237" ca="1">_xludf.xlookup(CN237,'Banco de dados'!$B:$B,'Banco de dados'!$F:$F)</f>
        <v>#NAME?</v>
      </c>
      <c r="CU237" s="42"/>
      <c r="CV237" s="42"/>
      <c r="CW237" s="56" t="str">
        <f>IF(AJ237=0.5,"Suporte",IF(AND(AJ237&gt;='Braços de IP'!$B$9,AJ237&lt;='Braços de IP'!$D$9),'Braços de IP'!$E$9,IF(AND(AJ237&gt;='Braços de IP'!$B$10,AJ237&lt;='Braços de IP'!$D$10),'Braços de IP'!$E$10,IF(AND(AJ237&gt;='Braços de IP'!$B$11,AJ237&lt;='Braços de IP'!$D$11),'Braços de IP'!$E$11,IF(AND(AJ237&gt;='Braços de IP'!$B$12,AJ237&lt;='Braços de IP'!$D$12),'Braços de IP'!$E$12,IF(AND(AJ237&gt;='Braços de IP'!$B$13,AJ237&lt;='Braços de IP'!$D$13),'Braços de IP'!$E$13,IF(AND(AJ237&gt;='Braços de IP'!$B$14,AJ237&lt;='Braços de IP'!$D$14),'Braços de IP'!$E$14,"ERRO")))))))</f>
        <v>Médio II</v>
      </c>
      <c r="CX237" s="42"/>
      <c r="CY237" s="56" t="str">
        <f>IF($CX237="","",VLOOKUP($CX237,'Braços de IP'!$E$9:$I$15,2,0))</f>
        <v/>
      </c>
      <c r="CZ237" s="43" t="str">
        <f>IF($CX237="","",VLOOKUP($CX237,'Braços de IP'!$E$9:$I$15,5,0))</f>
        <v/>
      </c>
      <c r="DA237" s="56"/>
      <c r="DB237" s="56"/>
      <c r="DC237" s="56"/>
      <c r="DD237" s="56"/>
      <c r="DE237" s="56"/>
      <c r="DF237" s="56"/>
      <c r="DG237" s="44" t="e">
        <f t="shared" si="146"/>
        <v>#N/A</v>
      </c>
      <c r="DH237" s="45">
        <f t="shared" si="147"/>
        <v>60</v>
      </c>
      <c r="DI237" s="44" t="e">
        <f t="shared" si="148"/>
        <v>#N/A</v>
      </c>
      <c r="DJ237" s="46" t="e">
        <f t="shared" si="149"/>
        <v>#N/A</v>
      </c>
      <c r="DK237" s="47" t="s">
        <v>147</v>
      </c>
      <c r="DL237" s="48"/>
      <c r="DM237" s="49"/>
      <c r="DN237" s="23" t="s">
        <v>148</v>
      </c>
      <c r="DO237" s="23"/>
    </row>
    <row r="238" spans="2:127" ht="15.75" hidden="1" customHeight="1" x14ac:dyDescent="0.3">
      <c r="B238" s="5"/>
      <c r="C238" s="5"/>
      <c r="D238" s="5"/>
      <c r="E238" s="22" t="s">
        <v>321</v>
      </c>
      <c r="F238" s="22" t="s">
        <v>137</v>
      </c>
      <c r="G238" s="23" t="s">
        <v>322</v>
      </c>
      <c r="H238" s="23">
        <v>-23.335822</v>
      </c>
      <c r="I238" s="23">
        <v>-46.831173</v>
      </c>
      <c r="J238" s="24" t="s">
        <v>139</v>
      </c>
      <c r="K238" s="60"/>
      <c r="L238" s="24" t="s">
        <v>140</v>
      </c>
      <c r="M238" s="24" t="s">
        <v>141</v>
      </c>
      <c r="N238" s="23">
        <v>60</v>
      </c>
      <c r="O238" s="23" t="s">
        <v>142</v>
      </c>
      <c r="P238" s="27" t="s">
        <v>143</v>
      </c>
      <c r="Q238" s="26">
        <f t="shared" si="127"/>
        <v>120</v>
      </c>
      <c r="R238" s="27">
        <v>1</v>
      </c>
      <c r="S238" s="28">
        <v>1</v>
      </c>
      <c r="T238" s="28">
        <v>5.5</v>
      </c>
      <c r="U238" s="29"/>
      <c r="V238" s="29"/>
      <c r="W238" s="29"/>
      <c r="X238" s="28">
        <v>1.3</v>
      </c>
      <c r="Y238" s="23"/>
      <c r="Z238" s="23"/>
      <c r="AA238" s="23"/>
      <c r="AB238" s="23"/>
      <c r="AC238" s="23"/>
      <c r="AD238" s="23" t="s">
        <v>144</v>
      </c>
      <c r="AE238" s="23" t="s">
        <v>145</v>
      </c>
      <c r="AF238" s="23">
        <v>20.6</v>
      </c>
      <c r="AG238" s="23">
        <v>6.6</v>
      </c>
      <c r="AH238" s="23">
        <v>1</v>
      </c>
      <c r="AI238" s="23">
        <v>0.3</v>
      </c>
      <c r="AJ238" s="23">
        <v>2.2999999999999998</v>
      </c>
      <c r="AK238" s="27">
        <f t="shared" si="128"/>
        <v>1.9999999999999998</v>
      </c>
      <c r="AL238" s="27" t="s">
        <v>143</v>
      </c>
      <c r="AM238" s="27" t="s">
        <v>143</v>
      </c>
      <c r="AN238" s="23"/>
      <c r="AO238" s="27">
        <f t="shared" si="129"/>
        <v>2</v>
      </c>
      <c r="AP238" s="23"/>
      <c r="AQ238" s="23"/>
      <c r="AR238" s="23"/>
      <c r="AS238" s="23"/>
      <c r="AT238" s="23"/>
      <c r="AU238" s="27"/>
      <c r="AV238" s="27">
        <f t="shared" si="130"/>
        <v>0</v>
      </c>
      <c r="AW238" s="27"/>
      <c r="AX238" s="28">
        <f>VLOOKUP(J238,ABNT5101!$I$3:$J$9,2)</f>
        <v>7.5</v>
      </c>
      <c r="AY238" s="28">
        <f>VLOOKUP(J238,ABNT5101!$I$3:$M$9,5)</f>
        <v>0.18</v>
      </c>
      <c r="AZ238" s="28" t="str">
        <f>_xlfn.XLOOKUP(J238,ABNT5101!I:I,ABNT5101!L:L)</f>
        <v>-</v>
      </c>
      <c r="BA238" s="28">
        <f>_xlfn.XLOOKUP(J238,ABNT5101!$I:$I,ABNT5101!M:M)</f>
        <v>0.18</v>
      </c>
      <c r="BB238" s="28" t="str">
        <f>_xlfn.XLOOKUP(J238,ABNT5101!$I:$I,ABNT5101!N:N)</f>
        <v>-</v>
      </c>
      <c r="BC238" s="28">
        <f>_xlfn.XLOOKUP(J238,ABNT5101!$I:$I,ABNT5101!O:O)</f>
        <v>16</v>
      </c>
      <c r="BD238" s="31" t="str">
        <f t="shared" si="131"/>
        <v>NÃO ATENDE</v>
      </c>
      <c r="BE238" s="32">
        <f t="shared" si="151"/>
        <v>-1</v>
      </c>
      <c r="BF238" s="32">
        <f t="shared" si="152"/>
        <v>-1</v>
      </c>
      <c r="BG238" s="32" t="str">
        <f t="shared" si="132"/>
        <v>-</v>
      </c>
      <c r="BH238" s="34"/>
      <c r="BI238" s="34"/>
      <c r="BJ238" s="34"/>
      <c r="BK238" s="34"/>
      <c r="BL238" s="35"/>
      <c r="BM238" s="34"/>
      <c r="BN238" s="31" t="str">
        <f t="shared" si="133"/>
        <v>NÃO ATENDE</v>
      </c>
      <c r="BO238" s="31" t="str">
        <f t="shared" si="153"/>
        <v>NÃO ATENDE</v>
      </c>
      <c r="BP238" s="31" t="str">
        <f t="shared" si="154"/>
        <v>NÃO ATENDE</v>
      </c>
      <c r="BQ238" s="31" t="str">
        <f t="shared" si="134"/>
        <v>ATENDE</v>
      </c>
      <c r="BR238" s="36" t="str">
        <f t="shared" si="135"/>
        <v>C5</v>
      </c>
      <c r="BS238" s="36" t="str">
        <f t="shared" si="136"/>
        <v>P6</v>
      </c>
      <c r="BT238" s="37">
        <f t="shared" si="137"/>
        <v>-1</v>
      </c>
      <c r="BU238" s="34"/>
      <c r="BV238" s="34"/>
      <c r="BW238" s="36">
        <f>IF(BS238="-","-",_xlfn.XLOOKUP(BS238,ABNT5101!$B$4:$B$9,ABNT5101!$C$4:$C$9))</f>
        <v>3</v>
      </c>
      <c r="BX238" s="36">
        <f>IF(BS238="-","-",_xlfn.XLOOKUP(BS238,ABNT5101!$B$4:$B$9,ABNT5101!$D$4:$D$9))</f>
        <v>0.6</v>
      </c>
      <c r="BY238" s="31" t="str">
        <f t="shared" si="138"/>
        <v>NÃO ATENDE</v>
      </c>
      <c r="BZ238" s="31" t="str">
        <f t="shared" si="139"/>
        <v>NÃO ATENDE</v>
      </c>
      <c r="CA238" s="31" t="str">
        <f t="shared" si="140"/>
        <v>NÃO ATENDE</v>
      </c>
      <c r="CB238" s="36" t="str">
        <f t="shared" si="155"/>
        <v>P6</v>
      </c>
      <c r="CC238" s="37">
        <f t="shared" si="141"/>
        <v>-1</v>
      </c>
      <c r="CD238" s="38"/>
      <c r="CE238" s="38"/>
      <c r="CF238" s="31">
        <f>IF(CB238="-","-",_xlfn.XLOOKUP(CB238,ABNT5101!$B$4:$B$9,ABNT5101!$C$4:$C$9))</f>
        <v>3</v>
      </c>
      <c r="CG238" s="36">
        <f>IF(CB238="-","-",_xlfn.XLOOKUP(CB238,ABNT5101!$B$4:$B$9,ABNT5101!$D$4:$D$9))</f>
        <v>0.6</v>
      </c>
      <c r="CH238" s="31" t="str">
        <f t="shared" si="142"/>
        <v>NÃO ATENDE</v>
      </c>
      <c r="CI238" s="31" t="str">
        <f t="shared" si="143"/>
        <v>NÃO ATENDE</v>
      </c>
      <c r="CJ238" s="31" t="str">
        <f t="shared" si="144"/>
        <v>NÃO ATENDE</v>
      </c>
      <c r="CK238" s="56" t="e">
        <f>_xlfn.XLOOKUP(CL238,'Banco de dados'!$B:$B,'Banco de dados'!$D:$D)</f>
        <v>#N/A</v>
      </c>
      <c r="CL238" s="42"/>
      <c r="CM238" s="56" t="e">
        <f>_xlfn.XLOOKUP(CL238,'Banco de dados'!$B:$B,'Banco de dados'!$E:$E)</f>
        <v>#N/A</v>
      </c>
      <c r="CN238" s="56"/>
      <c r="CO238" s="56" t="e">
        <f>IF(CN238="-","-",_xlfn.XLOOKUP(CN238,'Banco de dados'!$B:$B,'Banco de dados'!$E:$E))</f>
        <v>#N/A</v>
      </c>
      <c r="CP238" s="41">
        <f t="shared" si="145"/>
        <v>1</v>
      </c>
      <c r="CQ238" s="56" t="e">
        <f>_xlfn.XLOOKUP(CL238,'Banco de dados'!$B:$B,'Banco de dados'!$H:$H)</f>
        <v>#N/A</v>
      </c>
      <c r="CR238" s="56" t="e">
        <f t="array" aca="1" ref="CR238" ca="1">_xludf.xlookup(CN238,'Banco de dados'!$B:$B,'Banco de dados'!$H:$H)</f>
        <v>#NAME?</v>
      </c>
      <c r="CS238" s="58" t="e">
        <f t="array" aca="1" ref="CS238" ca="1">_xludf.xlookup(CL238,'Banco de dados'!$B:$B,'Banco de dados'!$F:$F)</f>
        <v>#NAME?</v>
      </c>
      <c r="CT238" s="56" t="e">
        <f t="array" aca="1" ref="CT238" ca="1">_xludf.xlookup(CN238,'Banco de dados'!$B:$B,'Banco de dados'!$F:$F)</f>
        <v>#NAME?</v>
      </c>
      <c r="CU238" s="42"/>
      <c r="CV238" s="42"/>
      <c r="CW238" s="56" t="str">
        <f>IF(AJ238=0.5,"Suporte",IF(AND(AJ238&gt;='Braços de IP'!$B$9,AJ238&lt;='Braços de IP'!$D$9),'Braços de IP'!$E$9,IF(AND(AJ238&gt;='Braços de IP'!$B$10,AJ238&lt;='Braços de IP'!$D$10),'Braços de IP'!$E$10,IF(AND(AJ238&gt;='Braços de IP'!$B$11,AJ238&lt;='Braços de IP'!$D$11),'Braços de IP'!$E$11,IF(AND(AJ238&gt;='Braços de IP'!$B$12,AJ238&lt;='Braços de IP'!$D$12),'Braços de IP'!$E$12,IF(AND(AJ238&gt;='Braços de IP'!$B$13,AJ238&lt;='Braços de IP'!$D$13),'Braços de IP'!$E$13,IF(AND(AJ238&gt;='Braços de IP'!$B$14,AJ238&lt;='Braços de IP'!$D$14),'Braços de IP'!$E$14,"ERRO")))))))</f>
        <v>Médio II</v>
      </c>
      <c r="CX238" s="42"/>
      <c r="CY238" s="56" t="str">
        <f>IF($CX238="","",VLOOKUP($CX238,'Braços de IP'!$E$9:$I$15,2,0))</f>
        <v/>
      </c>
      <c r="CZ238" s="43" t="str">
        <f>IF($CX238="","",VLOOKUP($CX238,'Braços de IP'!$E$9:$I$15,5,0))</f>
        <v/>
      </c>
      <c r="DA238" s="56"/>
      <c r="DB238" s="56"/>
      <c r="DC238" s="56"/>
      <c r="DD238" s="56"/>
      <c r="DE238" s="56"/>
      <c r="DF238" s="56"/>
      <c r="DG238" s="44" t="e">
        <f t="shared" si="146"/>
        <v>#N/A</v>
      </c>
      <c r="DH238" s="45">
        <f t="shared" si="147"/>
        <v>60</v>
      </c>
      <c r="DI238" s="44" t="e">
        <f t="shared" si="148"/>
        <v>#N/A</v>
      </c>
      <c r="DJ238" s="46" t="e">
        <f t="shared" si="149"/>
        <v>#N/A</v>
      </c>
      <c r="DK238" s="47" t="s">
        <v>147</v>
      </c>
      <c r="DL238" s="48"/>
      <c r="DM238" s="49"/>
      <c r="DN238" s="23" t="s">
        <v>148</v>
      </c>
      <c r="DO238" s="23"/>
    </row>
    <row r="239" spans="2:127" ht="15.75" hidden="1" customHeight="1" x14ac:dyDescent="0.3">
      <c r="B239" s="5"/>
      <c r="C239" s="5"/>
      <c r="D239" s="5"/>
      <c r="E239" s="22" t="s">
        <v>323</v>
      </c>
      <c r="F239" s="22" t="s">
        <v>137</v>
      </c>
      <c r="G239" s="23" t="s">
        <v>324</v>
      </c>
      <c r="H239" s="23">
        <v>-23.405266000000001</v>
      </c>
      <c r="I239" s="23">
        <v>-46.854948</v>
      </c>
      <c r="J239" s="24" t="s">
        <v>160</v>
      </c>
      <c r="K239" s="60"/>
      <c r="L239" s="24" t="s">
        <v>140</v>
      </c>
      <c r="M239" s="24" t="s">
        <v>141</v>
      </c>
      <c r="N239" s="23">
        <v>60</v>
      </c>
      <c r="O239" s="23" t="s">
        <v>142</v>
      </c>
      <c r="P239" s="27" t="s">
        <v>143</v>
      </c>
      <c r="Q239" s="26">
        <f t="shared" si="127"/>
        <v>120</v>
      </c>
      <c r="R239" s="27">
        <v>1</v>
      </c>
      <c r="S239" s="28">
        <v>4</v>
      </c>
      <c r="T239" s="28">
        <v>6.5</v>
      </c>
      <c r="U239" s="29"/>
      <c r="V239" s="29"/>
      <c r="W239" s="29"/>
      <c r="X239" s="28">
        <v>4</v>
      </c>
      <c r="Y239" s="23"/>
      <c r="Z239" s="23"/>
      <c r="AA239" s="23"/>
      <c r="AB239" s="23"/>
      <c r="AC239" s="23"/>
      <c r="AD239" s="23" t="s">
        <v>144</v>
      </c>
      <c r="AE239" s="23" t="s">
        <v>145</v>
      </c>
      <c r="AF239" s="23">
        <v>29.5</v>
      </c>
      <c r="AG239" s="23">
        <v>7.6</v>
      </c>
      <c r="AH239" s="23">
        <v>1</v>
      </c>
      <c r="AI239" s="23">
        <v>0.6</v>
      </c>
      <c r="AJ239" s="23">
        <v>2.2999999999999998</v>
      </c>
      <c r="AK239" s="27">
        <f t="shared" si="128"/>
        <v>1.6999999999999997</v>
      </c>
      <c r="AL239" s="27" t="s">
        <v>143</v>
      </c>
      <c r="AM239" s="27" t="s">
        <v>143</v>
      </c>
      <c r="AN239" s="23"/>
      <c r="AO239" s="27">
        <f t="shared" si="129"/>
        <v>2</v>
      </c>
      <c r="AP239" s="23"/>
      <c r="AQ239" s="23"/>
      <c r="AR239" s="23"/>
      <c r="AS239" s="23"/>
      <c r="AT239" s="23"/>
      <c r="AU239" s="27"/>
      <c r="AV239" s="27">
        <f t="shared" si="130"/>
        <v>0</v>
      </c>
      <c r="AW239" s="27"/>
      <c r="AX239" s="28">
        <f>VLOOKUP(J239,ABNT5101!$I$3:$J$9,2)</f>
        <v>10</v>
      </c>
      <c r="AY239" s="28">
        <f>VLOOKUP(J239,ABNT5101!$I$3:$M$9,5)</f>
        <v>0.18</v>
      </c>
      <c r="AZ239" s="28" t="str">
        <f>_xlfn.XLOOKUP(J239,ABNT5101!I:I,ABNT5101!L:L)</f>
        <v>-</v>
      </c>
      <c r="BA239" s="28">
        <f>_xlfn.XLOOKUP(J239,ABNT5101!$I:$I,ABNT5101!M:M)</f>
        <v>0.18</v>
      </c>
      <c r="BB239" s="28" t="str">
        <f>_xlfn.XLOOKUP(J239,ABNT5101!$I:$I,ABNT5101!N:N)</f>
        <v>-</v>
      </c>
      <c r="BC239" s="28">
        <f>_xlfn.XLOOKUP(J239,ABNT5101!$I:$I,ABNT5101!O:O)</f>
        <v>16</v>
      </c>
      <c r="BD239" s="31" t="str">
        <f t="shared" si="131"/>
        <v>NÃO ATENDE</v>
      </c>
      <c r="BE239" s="32">
        <f t="shared" si="151"/>
        <v>-1</v>
      </c>
      <c r="BF239" s="32">
        <f t="shared" si="152"/>
        <v>-1</v>
      </c>
      <c r="BG239" s="32" t="str">
        <f t="shared" si="132"/>
        <v>-</v>
      </c>
      <c r="BH239" s="34"/>
      <c r="BI239" s="34"/>
      <c r="BJ239" s="34"/>
      <c r="BK239" s="34"/>
      <c r="BL239" s="35"/>
      <c r="BM239" s="34"/>
      <c r="BN239" s="31" t="str">
        <f t="shared" si="133"/>
        <v>NÃO ATENDE</v>
      </c>
      <c r="BO239" s="31" t="str">
        <f t="shared" si="153"/>
        <v>NÃO ATENDE</v>
      </c>
      <c r="BP239" s="31" t="str">
        <f t="shared" si="154"/>
        <v>NÃO ATENDE</v>
      </c>
      <c r="BQ239" s="31" t="str">
        <f t="shared" si="134"/>
        <v>ATENDE</v>
      </c>
      <c r="BR239" s="36" t="str">
        <f t="shared" si="135"/>
        <v>C4</v>
      </c>
      <c r="BS239" s="36" t="str">
        <f t="shared" si="136"/>
        <v>P6</v>
      </c>
      <c r="BT239" s="37">
        <f t="shared" si="137"/>
        <v>-1</v>
      </c>
      <c r="BU239" s="34"/>
      <c r="BV239" s="34"/>
      <c r="BW239" s="36">
        <f>IF(BS239="-","-",_xlfn.XLOOKUP(BS239,ABNT5101!$B$4:$B$9,ABNT5101!$C$4:$C$9))</f>
        <v>3</v>
      </c>
      <c r="BX239" s="36">
        <f>IF(BS239="-","-",_xlfn.XLOOKUP(BS239,ABNT5101!$B$4:$B$9,ABNT5101!$D$4:$D$9))</f>
        <v>0.6</v>
      </c>
      <c r="BY239" s="31" t="str">
        <f t="shared" si="138"/>
        <v>NÃO ATENDE</v>
      </c>
      <c r="BZ239" s="31" t="str">
        <f t="shared" si="139"/>
        <v>NÃO ATENDE</v>
      </c>
      <c r="CA239" s="31" t="str">
        <f t="shared" si="140"/>
        <v>NÃO ATENDE</v>
      </c>
      <c r="CB239" s="36" t="str">
        <f t="shared" si="155"/>
        <v>P6</v>
      </c>
      <c r="CC239" s="37">
        <f t="shared" si="141"/>
        <v>-1</v>
      </c>
      <c r="CD239" s="38"/>
      <c r="CE239" s="38"/>
      <c r="CF239" s="31">
        <f>IF(CB239="-","-",_xlfn.XLOOKUP(CB239,ABNT5101!$B$4:$B$9,ABNT5101!$C$4:$C$9))</f>
        <v>3</v>
      </c>
      <c r="CG239" s="36">
        <f>IF(CB239="-","-",_xlfn.XLOOKUP(CB239,ABNT5101!$B$4:$B$9,ABNT5101!$D$4:$D$9))</f>
        <v>0.6</v>
      </c>
      <c r="CH239" s="31" t="str">
        <f t="shared" si="142"/>
        <v>NÃO ATENDE</v>
      </c>
      <c r="CI239" s="31" t="str">
        <f t="shared" si="143"/>
        <v>NÃO ATENDE</v>
      </c>
      <c r="CJ239" s="31" t="str">
        <f t="shared" si="144"/>
        <v>NÃO ATENDE</v>
      </c>
      <c r="CK239" s="56" t="e">
        <f>_xlfn.XLOOKUP(CL239,'Banco de dados'!$B:$B,'Banco de dados'!$D:$D)</f>
        <v>#N/A</v>
      </c>
      <c r="CL239" s="57"/>
      <c r="CM239" s="56" t="e">
        <f>_xlfn.XLOOKUP(CL239,'Banco de dados'!$B:$B,'Banco de dados'!$E:$E)</f>
        <v>#N/A</v>
      </c>
      <c r="CN239" s="56"/>
      <c r="CO239" s="56" t="e">
        <f>IF(CN239="-","-",_xlfn.XLOOKUP(CN239,'Banco de dados'!$B:$B,'Banco de dados'!$E:$E))</f>
        <v>#N/A</v>
      </c>
      <c r="CP239" s="41">
        <f t="shared" si="145"/>
        <v>1</v>
      </c>
      <c r="CQ239" s="56" t="e">
        <f>_xlfn.XLOOKUP(CL239,'Banco de dados'!$B:$B,'Banco de dados'!$H:$H)</f>
        <v>#N/A</v>
      </c>
      <c r="CR239" s="56" t="e">
        <f t="array" aca="1" ref="CR239" ca="1">_xludf.xlookup(CN239,'Banco de dados'!$B:$B,'Banco de dados'!$H:$H)</f>
        <v>#NAME?</v>
      </c>
      <c r="CS239" s="58" t="e">
        <f t="array" aca="1" ref="CS239" ca="1">_xludf.xlookup(CL239,'Banco de dados'!$B:$B,'Banco de dados'!$F:$F)</f>
        <v>#NAME?</v>
      </c>
      <c r="CT239" s="56" t="e">
        <f t="array" aca="1" ref="CT239" ca="1">_xludf.xlookup(CN239,'Banco de dados'!$B:$B,'Banco de dados'!$F:$F)</f>
        <v>#NAME?</v>
      </c>
      <c r="CU239" s="42"/>
      <c r="CV239" s="42"/>
      <c r="CW239" s="56" t="str">
        <f>IF(AJ239=0.5,"Suporte",IF(AND(AJ239&gt;='Braços de IP'!$B$9,AJ239&lt;='Braços de IP'!$D$9),'Braços de IP'!$E$9,IF(AND(AJ239&gt;='Braços de IP'!$B$10,AJ239&lt;='Braços de IP'!$D$10),'Braços de IP'!$E$10,IF(AND(AJ239&gt;='Braços de IP'!$B$11,AJ239&lt;='Braços de IP'!$D$11),'Braços de IP'!$E$11,IF(AND(AJ239&gt;='Braços de IP'!$B$12,AJ239&lt;='Braços de IP'!$D$12),'Braços de IP'!$E$12,IF(AND(AJ239&gt;='Braços de IP'!$B$13,AJ239&lt;='Braços de IP'!$D$13),'Braços de IP'!$E$13,IF(AND(AJ239&gt;='Braços de IP'!$B$14,AJ239&lt;='Braços de IP'!$D$14),'Braços de IP'!$E$14,"ERRO")))))))</f>
        <v>Médio II</v>
      </c>
      <c r="CX239" s="42"/>
      <c r="CY239" s="56" t="str">
        <f>IF($CX239="","",VLOOKUP($CX239,'Braços de IP'!$E$9:$I$15,2,0))</f>
        <v/>
      </c>
      <c r="CZ239" s="43" t="str">
        <f>IF($CX239="","",VLOOKUP($CX239,'Braços de IP'!$E$9:$I$15,5,0))</f>
        <v/>
      </c>
      <c r="DA239" s="56"/>
      <c r="DB239" s="56"/>
      <c r="DC239" s="56"/>
      <c r="DD239" s="56"/>
      <c r="DE239" s="56"/>
      <c r="DF239" s="56"/>
      <c r="DG239" s="44" t="e">
        <f t="shared" si="146"/>
        <v>#N/A</v>
      </c>
      <c r="DH239" s="45">
        <f t="shared" si="147"/>
        <v>60</v>
      </c>
      <c r="DI239" s="44" t="e">
        <f t="shared" si="148"/>
        <v>#N/A</v>
      </c>
      <c r="DJ239" s="46" t="e">
        <f t="shared" si="149"/>
        <v>#N/A</v>
      </c>
      <c r="DK239" s="47" t="s">
        <v>147</v>
      </c>
      <c r="DL239" s="48"/>
      <c r="DM239" s="49"/>
      <c r="DN239" s="23" t="s">
        <v>148</v>
      </c>
      <c r="DO239" s="23"/>
    </row>
    <row r="240" spans="2:127" ht="15.75" hidden="1" customHeight="1" x14ac:dyDescent="0.3">
      <c r="B240" s="5"/>
      <c r="C240" s="5"/>
      <c r="D240" s="5"/>
      <c r="E240" s="22" t="s">
        <v>323</v>
      </c>
      <c r="F240" s="22" t="s">
        <v>137</v>
      </c>
      <c r="G240" s="23" t="s">
        <v>324</v>
      </c>
      <c r="H240" s="23">
        <v>-23.405266000000001</v>
      </c>
      <c r="I240" s="23">
        <v>-46.854948</v>
      </c>
      <c r="J240" s="24" t="s">
        <v>160</v>
      </c>
      <c r="K240" s="60"/>
      <c r="L240" s="24" t="s">
        <v>140</v>
      </c>
      <c r="M240" s="24" t="s">
        <v>141</v>
      </c>
      <c r="N240" s="23">
        <v>60</v>
      </c>
      <c r="O240" s="23" t="s">
        <v>142</v>
      </c>
      <c r="P240" s="27" t="s">
        <v>143</v>
      </c>
      <c r="Q240" s="26">
        <f t="shared" si="127"/>
        <v>120</v>
      </c>
      <c r="R240" s="27">
        <v>1</v>
      </c>
      <c r="S240" s="28">
        <v>4</v>
      </c>
      <c r="T240" s="28">
        <v>6.5</v>
      </c>
      <c r="U240" s="29"/>
      <c r="V240" s="29"/>
      <c r="W240" s="29"/>
      <c r="X240" s="28">
        <v>4</v>
      </c>
      <c r="Y240" s="23"/>
      <c r="Z240" s="23"/>
      <c r="AA240" s="23"/>
      <c r="AB240" s="23"/>
      <c r="AC240" s="23"/>
      <c r="AD240" s="23" t="s">
        <v>144</v>
      </c>
      <c r="AE240" s="23" t="s">
        <v>145</v>
      </c>
      <c r="AF240" s="23">
        <v>29.5</v>
      </c>
      <c r="AG240" s="23">
        <v>7.6</v>
      </c>
      <c r="AH240" s="23">
        <v>1</v>
      </c>
      <c r="AI240" s="23">
        <v>0.6</v>
      </c>
      <c r="AJ240" s="23">
        <v>2.2999999999999998</v>
      </c>
      <c r="AK240" s="27">
        <f t="shared" si="128"/>
        <v>1.6999999999999997</v>
      </c>
      <c r="AL240" s="27" t="s">
        <v>143</v>
      </c>
      <c r="AM240" s="27" t="s">
        <v>143</v>
      </c>
      <c r="AN240" s="23"/>
      <c r="AO240" s="27">
        <f t="shared" si="129"/>
        <v>2</v>
      </c>
      <c r="AP240" s="23"/>
      <c r="AQ240" s="23"/>
      <c r="AR240" s="23"/>
      <c r="AS240" s="23"/>
      <c r="AT240" s="23"/>
      <c r="AU240" s="27"/>
      <c r="AV240" s="27">
        <f t="shared" si="130"/>
        <v>0</v>
      </c>
      <c r="AW240" s="27"/>
      <c r="AX240" s="28">
        <f>VLOOKUP(J240,ABNT5101!$I$3:$J$9,2)</f>
        <v>10</v>
      </c>
      <c r="AY240" s="28">
        <f>VLOOKUP(J240,ABNT5101!$I$3:$M$9,5)</f>
        <v>0.18</v>
      </c>
      <c r="AZ240" s="28" t="str">
        <f>_xlfn.XLOOKUP(J240,ABNT5101!I:I,ABNT5101!L:L)</f>
        <v>-</v>
      </c>
      <c r="BA240" s="28">
        <f>_xlfn.XLOOKUP(J240,ABNT5101!$I:$I,ABNT5101!M:M)</f>
        <v>0.18</v>
      </c>
      <c r="BB240" s="28" t="str">
        <f>_xlfn.XLOOKUP(J240,ABNT5101!$I:$I,ABNT5101!N:N)</f>
        <v>-</v>
      </c>
      <c r="BC240" s="28">
        <f>_xlfn.XLOOKUP(J240,ABNT5101!$I:$I,ABNT5101!O:O)</f>
        <v>16</v>
      </c>
      <c r="BD240" s="31" t="str">
        <f t="shared" si="131"/>
        <v>NÃO ATENDE</v>
      </c>
      <c r="BE240" s="32">
        <f t="shared" si="151"/>
        <v>-1</v>
      </c>
      <c r="BF240" s="32">
        <f t="shared" si="152"/>
        <v>-1</v>
      </c>
      <c r="BG240" s="32" t="str">
        <f t="shared" si="132"/>
        <v>-</v>
      </c>
      <c r="BH240" s="34"/>
      <c r="BI240" s="34"/>
      <c r="BJ240" s="34"/>
      <c r="BK240" s="34"/>
      <c r="BL240" s="35"/>
      <c r="BM240" s="34"/>
      <c r="BN240" s="31" t="str">
        <f t="shared" si="133"/>
        <v>NÃO ATENDE</v>
      </c>
      <c r="BO240" s="31" t="str">
        <f t="shared" si="153"/>
        <v>NÃO ATENDE</v>
      </c>
      <c r="BP240" s="31" t="str">
        <f t="shared" si="154"/>
        <v>NÃO ATENDE</v>
      </c>
      <c r="BQ240" s="31" t="str">
        <f t="shared" si="134"/>
        <v>ATENDE</v>
      </c>
      <c r="BR240" s="36" t="str">
        <f t="shared" si="135"/>
        <v>C4</v>
      </c>
      <c r="BS240" s="36" t="str">
        <f t="shared" si="136"/>
        <v>P6</v>
      </c>
      <c r="BT240" s="37">
        <f t="shared" si="137"/>
        <v>-1</v>
      </c>
      <c r="BU240" s="34"/>
      <c r="BV240" s="34"/>
      <c r="BW240" s="36">
        <f>IF(BS240="-","-",_xlfn.XLOOKUP(BS240,ABNT5101!$B$4:$B$9,ABNT5101!$C$4:$C$9))</f>
        <v>3</v>
      </c>
      <c r="BX240" s="36">
        <f>IF(BS240="-","-",_xlfn.XLOOKUP(BS240,ABNT5101!$B$4:$B$9,ABNT5101!$D$4:$D$9))</f>
        <v>0.6</v>
      </c>
      <c r="BY240" s="31" t="str">
        <f t="shared" si="138"/>
        <v>NÃO ATENDE</v>
      </c>
      <c r="BZ240" s="31" t="str">
        <f t="shared" si="139"/>
        <v>NÃO ATENDE</v>
      </c>
      <c r="CA240" s="31" t="str">
        <f t="shared" si="140"/>
        <v>NÃO ATENDE</v>
      </c>
      <c r="CB240" s="36" t="str">
        <f t="shared" si="155"/>
        <v>P6</v>
      </c>
      <c r="CC240" s="37">
        <f t="shared" si="141"/>
        <v>-1</v>
      </c>
      <c r="CD240" s="38"/>
      <c r="CE240" s="38"/>
      <c r="CF240" s="31">
        <f>IF(CB240="-","-",_xlfn.XLOOKUP(CB240,ABNT5101!$B$4:$B$9,ABNT5101!$C$4:$C$9))</f>
        <v>3</v>
      </c>
      <c r="CG240" s="36">
        <f>IF(CB240="-","-",_xlfn.XLOOKUP(CB240,ABNT5101!$B$4:$B$9,ABNT5101!$D$4:$D$9))</f>
        <v>0.6</v>
      </c>
      <c r="CH240" s="31" t="str">
        <f t="shared" si="142"/>
        <v>NÃO ATENDE</v>
      </c>
      <c r="CI240" s="31" t="str">
        <f t="shared" si="143"/>
        <v>NÃO ATENDE</v>
      </c>
      <c r="CJ240" s="31" t="str">
        <f t="shared" si="144"/>
        <v>NÃO ATENDE</v>
      </c>
      <c r="CK240" s="56" t="e">
        <f>_xlfn.XLOOKUP(CL240,'Banco de dados'!$B:$B,'Banco de dados'!$D:$D)</f>
        <v>#N/A</v>
      </c>
      <c r="CL240" s="57"/>
      <c r="CM240" s="56" t="e">
        <f>_xlfn.XLOOKUP(CL240,'Banco de dados'!$B:$B,'Banco de dados'!$E:$E)</f>
        <v>#N/A</v>
      </c>
      <c r="CN240" s="56"/>
      <c r="CO240" s="56" t="e">
        <f>IF(CN240="-","-",_xlfn.XLOOKUP(CN240,'Banco de dados'!$B:$B,'Banco de dados'!$E:$E))</f>
        <v>#N/A</v>
      </c>
      <c r="CP240" s="41">
        <f t="shared" si="145"/>
        <v>1</v>
      </c>
      <c r="CQ240" s="56" t="e">
        <f>_xlfn.XLOOKUP(CL240,'Banco de dados'!$B:$B,'Banco de dados'!$H:$H)</f>
        <v>#N/A</v>
      </c>
      <c r="CR240" s="56" t="e">
        <f t="array" aca="1" ref="CR240" ca="1">_xludf.xlookup(CN240,'Banco de dados'!$B:$B,'Banco de dados'!$H:$H)</f>
        <v>#NAME?</v>
      </c>
      <c r="CS240" s="58" t="e">
        <f t="array" aca="1" ref="CS240" ca="1">_xludf.xlookup(CL240,'Banco de dados'!$B:$B,'Banco de dados'!$F:$F)</f>
        <v>#NAME?</v>
      </c>
      <c r="CT240" s="56" t="e">
        <f t="array" aca="1" ref="CT240" ca="1">_xludf.xlookup(CN240,'Banco de dados'!$B:$B,'Banco de dados'!$F:$F)</f>
        <v>#NAME?</v>
      </c>
      <c r="CU240" s="42"/>
      <c r="CV240" s="42"/>
      <c r="CW240" s="56" t="str">
        <f>IF(AJ240=0.5,"Suporte",IF(AND(AJ240&gt;='Braços de IP'!$B$9,AJ240&lt;='Braços de IP'!$D$9),'Braços de IP'!$E$9,IF(AND(AJ240&gt;='Braços de IP'!$B$10,AJ240&lt;='Braços de IP'!$D$10),'Braços de IP'!$E$10,IF(AND(AJ240&gt;='Braços de IP'!$B$11,AJ240&lt;='Braços de IP'!$D$11),'Braços de IP'!$E$11,IF(AND(AJ240&gt;='Braços de IP'!$B$12,AJ240&lt;='Braços de IP'!$D$12),'Braços de IP'!$E$12,IF(AND(AJ240&gt;='Braços de IP'!$B$13,AJ240&lt;='Braços de IP'!$D$13),'Braços de IP'!$E$13,IF(AND(AJ240&gt;='Braços de IP'!$B$14,AJ240&lt;='Braços de IP'!$D$14),'Braços de IP'!$E$14,"ERRO")))))))</f>
        <v>Médio II</v>
      </c>
      <c r="CX240" s="42"/>
      <c r="CY240" s="56" t="str">
        <f>IF($CX240="","",VLOOKUP($CX240,'Braços de IP'!$E$9:$I$15,2,0))</f>
        <v/>
      </c>
      <c r="CZ240" s="43" t="str">
        <f>IF($CX240="","",VLOOKUP($CX240,'Braços de IP'!$E$9:$I$15,5,0))</f>
        <v/>
      </c>
      <c r="DA240" s="56"/>
      <c r="DB240" s="56"/>
      <c r="DC240" s="56"/>
      <c r="DD240" s="56"/>
      <c r="DE240" s="56"/>
      <c r="DF240" s="56"/>
      <c r="DG240" s="44" t="e">
        <f t="shared" si="146"/>
        <v>#N/A</v>
      </c>
      <c r="DH240" s="45">
        <f t="shared" si="147"/>
        <v>60</v>
      </c>
      <c r="DI240" s="44" t="e">
        <f t="shared" si="148"/>
        <v>#N/A</v>
      </c>
      <c r="DJ240" s="46" t="e">
        <f t="shared" si="149"/>
        <v>#N/A</v>
      </c>
      <c r="DK240" s="47" t="s">
        <v>147</v>
      </c>
      <c r="DL240" s="48"/>
      <c r="DM240" s="49"/>
      <c r="DN240" s="23" t="s">
        <v>148</v>
      </c>
      <c r="DO240" s="23"/>
    </row>
    <row r="241" spans="1:119" ht="15.75" hidden="1" customHeight="1" x14ac:dyDescent="0.3">
      <c r="B241" s="5"/>
      <c r="C241" s="5"/>
      <c r="D241" s="5"/>
      <c r="E241" s="22" t="s">
        <v>323</v>
      </c>
      <c r="F241" s="22" t="s">
        <v>137</v>
      </c>
      <c r="G241" s="23" t="s">
        <v>324</v>
      </c>
      <c r="H241" s="23">
        <v>-23.405266000000001</v>
      </c>
      <c r="I241" s="23">
        <v>-46.854948</v>
      </c>
      <c r="J241" s="24" t="s">
        <v>160</v>
      </c>
      <c r="K241" s="60"/>
      <c r="L241" s="24" t="s">
        <v>140</v>
      </c>
      <c r="M241" s="24" t="s">
        <v>141</v>
      </c>
      <c r="N241" s="23">
        <v>60</v>
      </c>
      <c r="O241" s="23" t="s">
        <v>142</v>
      </c>
      <c r="P241" s="27" t="s">
        <v>143</v>
      </c>
      <c r="Q241" s="26">
        <f t="shared" si="127"/>
        <v>120</v>
      </c>
      <c r="R241" s="27">
        <v>1</v>
      </c>
      <c r="S241" s="28">
        <v>4</v>
      </c>
      <c r="T241" s="28">
        <v>6.5</v>
      </c>
      <c r="U241" s="29"/>
      <c r="V241" s="29"/>
      <c r="W241" s="29"/>
      <c r="X241" s="28">
        <v>4</v>
      </c>
      <c r="Y241" s="23"/>
      <c r="Z241" s="23"/>
      <c r="AA241" s="23"/>
      <c r="AB241" s="23"/>
      <c r="AC241" s="23"/>
      <c r="AD241" s="23" t="s">
        <v>144</v>
      </c>
      <c r="AE241" s="23" t="s">
        <v>145</v>
      </c>
      <c r="AF241" s="23">
        <v>29.5</v>
      </c>
      <c r="AG241" s="23">
        <v>7.6</v>
      </c>
      <c r="AH241" s="23">
        <v>1</v>
      </c>
      <c r="AI241" s="23">
        <v>0.6</v>
      </c>
      <c r="AJ241" s="23">
        <v>2.2999999999999998</v>
      </c>
      <c r="AK241" s="27">
        <f t="shared" si="128"/>
        <v>1.6999999999999997</v>
      </c>
      <c r="AL241" s="27" t="s">
        <v>143</v>
      </c>
      <c r="AM241" s="27" t="s">
        <v>143</v>
      </c>
      <c r="AN241" s="23"/>
      <c r="AO241" s="27">
        <f t="shared" si="129"/>
        <v>2</v>
      </c>
      <c r="AP241" s="23"/>
      <c r="AQ241" s="23"/>
      <c r="AR241" s="23"/>
      <c r="AS241" s="23"/>
      <c r="AT241" s="23"/>
      <c r="AU241" s="27"/>
      <c r="AV241" s="27">
        <f t="shared" si="130"/>
        <v>0</v>
      </c>
      <c r="AW241" s="27"/>
      <c r="AX241" s="28">
        <f>VLOOKUP(J241,ABNT5101!$I$3:$J$9,2)</f>
        <v>10</v>
      </c>
      <c r="AY241" s="28">
        <f>VLOOKUP(J241,ABNT5101!$I$3:$M$9,5)</f>
        <v>0.18</v>
      </c>
      <c r="AZ241" s="28" t="str">
        <f>_xlfn.XLOOKUP(J241,ABNT5101!I:I,ABNT5101!L:L)</f>
        <v>-</v>
      </c>
      <c r="BA241" s="28">
        <f>_xlfn.XLOOKUP(J241,ABNT5101!$I:$I,ABNT5101!M:M)</f>
        <v>0.18</v>
      </c>
      <c r="BB241" s="28" t="str">
        <f>_xlfn.XLOOKUP(J241,ABNT5101!$I:$I,ABNT5101!N:N)</f>
        <v>-</v>
      </c>
      <c r="BC241" s="28">
        <f>_xlfn.XLOOKUP(J241,ABNT5101!$I:$I,ABNT5101!O:O)</f>
        <v>16</v>
      </c>
      <c r="BD241" s="31" t="str">
        <f t="shared" si="131"/>
        <v>NÃO ATENDE</v>
      </c>
      <c r="BE241" s="32">
        <f t="shared" si="151"/>
        <v>-1</v>
      </c>
      <c r="BF241" s="32">
        <f t="shared" si="152"/>
        <v>-1</v>
      </c>
      <c r="BG241" s="32" t="str">
        <f t="shared" si="132"/>
        <v>-</v>
      </c>
      <c r="BH241" s="34"/>
      <c r="BI241" s="34"/>
      <c r="BJ241" s="34"/>
      <c r="BK241" s="34"/>
      <c r="BL241" s="35"/>
      <c r="BM241" s="34"/>
      <c r="BN241" s="31" t="str">
        <f t="shared" si="133"/>
        <v>NÃO ATENDE</v>
      </c>
      <c r="BO241" s="31" t="str">
        <f t="shared" si="153"/>
        <v>NÃO ATENDE</v>
      </c>
      <c r="BP241" s="31" t="str">
        <f t="shared" si="154"/>
        <v>NÃO ATENDE</v>
      </c>
      <c r="BQ241" s="31" t="str">
        <f t="shared" si="134"/>
        <v>ATENDE</v>
      </c>
      <c r="BR241" s="36" t="str">
        <f t="shared" si="135"/>
        <v>C4</v>
      </c>
      <c r="BS241" s="36" t="str">
        <f t="shared" si="136"/>
        <v>P6</v>
      </c>
      <c r="BT241" s="37">
        <f t="shared" si="137"/>
        <v>-1</v>
      </c>
      <c r="BU241" s="34"/>
      <c r="BV241" s="34"/>
      <c r="BW241" s="36">
        <f>IF(BS241="-","-",_xlfn.XLOOKUP(BS241,ABNT5101!$B$4:$B$9,ABNT5101!$C$4:$C$9))</f>
        <v>3</v>
      </c>
      <c r="BX241" s="36">
        <f>IF(BS241="-","-",_xlfn.XLOOKUP(BS241,ABNT5101!$B$4:$B$9,ABNT5101!$D$4:$D$9))</f>
        <v>0.6</v>
      </c>
      <c r="BY241" s="31" t="str">
        <f t="shared" si="138"/>
        <v>NÃO ATENDE</v>
      </c>
      <c r="BZ241" s="31" t="str">
        <f t="shared" si="139"/>
        <v>NÃO ATENDE</v>
      </c>
      <c r="CA241" s="31" t="str">
        <f t="shared" si="140"/>
        <v>NÃO ATENDE</v>
      </c>
      <c r="CB241" s="36" t="str">
        <f t="shared" si="155"/>
        <v>P6</v>
      </c>
      <c r="CC241" s="37">
        <f t="shared" si="141"/>
        <v>-1</v>
      </c>
      <c r="CD241" s="38"/>
      <c r="CE241" s="38"/>
      <c r="CF241" s="31">
        <f>IF(CB241="-","-",_xlfn.XLOOKUP(CB241,ABNT5101!$B$4:$B$9,ABNT5101!$C$4:$C$9))</f>
        <v>3</v>
      </c>
      <c r="CG241" s="36">
        <f>IF(CB241="-","-",_xlfn.XLOOKUP(CB241,ABNT5101!$B$4:$B$9,ABNT5101!$D$4:$D$9))</f>
        <v>0.6</v>
      </c>
      <c r="CH241" s="31" t="str">
        <f t="shared" si="142"/>
        <v>NÃO ATENDE</v>
      </c>
      <c r="CI241" s="31" t="str">
        <f t="shared" si="143"/>
        <v>NÃO ATENDE</v>
      </c>
      <c r="CJ241" s="31" t="str">
        <f t="shared" si="144"/>
        <v>NÃO ATENDE</v>
      </c>
      <c r="CK241" s="56" t="e">
        <f>_xlfn.XLOOKUP(CL241,'Banco de dados'!$B:$B,'Banco de dados'!$D:$D)</f>
        <v>#N/A</v>
      </c>
      <c r="CL241" s="57"/>
      <c r="CM241" s="56" t="e">
        <f>_xlfn.XLOOKUP(CL241,'Banco de dados'!$B:$B,'Banco de dados'!$E:$E)</f>
        <v>#N/A</v>
      </c>
      <c r="CN241" s="56"/>
      <c r="CO241" s="56" t="e">
        <f>IF(CN241="-","-",_xlfn.XLOOKUP(CN241,'Banco de dados'!$B:$B,'Banco de dados'!$E:$E))</f>
        <v>#N/A</v>
      </c>
      <c r="CP241" s="41">
        <f t="shared" si="145"/>
        <v>1</v>
      </c>
      <c r="CQ241" s="56" t="e">
        <f>_xlfn.XLOOKUP(CL241,'Banco de dados'!$B:$B,'Banco de dados'!$H:$H)</f>
        <v>#N/A</v>
      </c>
      <c r="CR241" s="56" t="e">
        <f t="array" aca="1" ref="CR241" ca="1">_xludf.xlookup(CN241,'Banco de dados'!$B:$B,'Banco de dados'!$H:$H)</f>
        <v>#NAME?</v>
      </c>
      <c r="CS241" s="58" t="e">
        <f t="array" aca="1" ref="CS241" ca="1">_xludf.xlookup(CL241,'Banco de dados'!$B:$B,'Banco de dados'!$F:$F)</f>
        <v>#NAME?</v>
      </c>
      <c r="CT241" s="56" t="e">
        <f t="array" aca="1" ref="CT241" ca="1">_xludf.xlookup(CN241,'Banco de dados'!$B:$B,'Banco de dados'!$F:$F)</f>
        <v>#NAME?</v>
      </c>
      <c r="CU241" s="42"/>
      <c r="CV241" s="42"/>
      <c r="CW241" s="56" t="str">
        <f>IF(AJ241=0.5,"Suporte",IF(AND(AJ241&gt;='Braços de IP'!$B$9,AJ241&lt;='Braços de IP'!$D$9),'Braços de IP'!$E$9,IF(AND(AJ241&gt;='Braços de IP'!$B$10,AJ241&lt;='Braços de IP'!$D$10),'Braços de IP'!$E$10,IF(AND(AJ241&gt;='Braços de IP'!$B$11,AJ241&lt;='Braços de IP'!$D$11),'Braços de IP'!$E$11,IF(AND(AJ241&gt;='Braços de IP'!$B$12,AJ241&lt;='Braços de IP'!$D$12),'Braços de IP'!$E$12,IF(AND(AJ241&gt;='Braços de IP'!$B$13,AJ241&lt;='Braços de IP'!$D$13),'Braços de IP'!$E$13,IF(AND(AJ241&gt;='Braços de IP'!$B$14,AJ241&lt;='Braços de IP'!$D$14),'Braços de IP'!$E$14,"ERRO")))))))</f>
        <v>Médio II</v>
      </c>
      <c r="CX241" s="42"/>
      <c r="CY241" s="56" t="str">
        <f>IF($CX241="","",VLOOKUP($CX241,'Braços de IP'!$E$9:$I$15,2,0))</f>
        <v/>
      </c>
      <c r="CZ241" s="43" t="str">
        <f>IF($CX241="","",VLOOKUP($CX241,'Braços de IP'!$E$9:$I$15,5,0))</f>
        <v/>
      </c>
      <c r="DA241" s="56"/>
      <c r="DB241" s="56"/>
      <c r="DC241" s="56"/>
      <c r="DD241" s="56"/>
      <c r="DE241" s="56"/>
      <c r="DF241" s="56"/>
      <c r="DG241" s="44" t="e">
        <f t="shared" si="146"/>
        <v>#N/A</v>
      </c>
      <c r="DH241" s="45">
        <f t="shared" si="147"/>
        <v>60</v>
      </c>
      <c r="DI241" s="44" t="e">
        <f t="shared" si="148"/>
        <v>#N/A</v>
      </c>
      <c r="DJ241" s="46" t="e">
        <f t="shared" si="149"/>
        <v>#N/A</v>
      </c>
      <c r="DK241" s="47" t="s">
        <v>147</v>
      </c>
      <c r="DL241" s="48"/>
      <c r="DM241" s="49"/>
      <c r="DN241" s="23" t="s">
        <v>148</v>
      </c>
      <c r="DO241" s="23"/>
    </row>
    <row r="242" spans="1:119" ht="15.75" hidden="1" customHeight="1" x14ac:dyDescent="0.3">
      <c r="B242" s="5"/>
      <c r="C242" s="5"/>
      <c r="D242" s="5"/>
      <c r="E242" s="22" t="s">
        <v>326</v>
      </c>
      <c r="F242" s="22" t="s">
        <v>150</v>
      </c>
      <c r="G242" s="23" t="s">
        <v>327</v>
      </c>
      <c r="H242" s="23">
        <v>-23.357923580000001</v>
      </c>
      <c r="I242" s="23">
        <v>-46.935616289999999</v>
      </c>
      <c r="J242" s="24" t="s">
        <v>139</v>
      </c>
      <c r="K242" s="60"/>
      <c r="L242" s="24" t="s">
        <v>152</v>
      </c>
      <c r="M242" s="24" t="s">
        <v>141</v>
      </c>
      <c r="N242" s="23">
        <v>58</v>
      </c>
      <c r="O242" s="23" t="s">
        <v>142</v>
      </c>
      <c r="P242" s="27" t="s">
        <v>143</v>
      </c>
      <c r="Q242" s="26">
        <f t="shared" si="127"/>
        <v>116</v>
      </c>
      <c r="R242" s="27">
        <v>1</v>
      </c>
      <c r="S242" s="28" t="s">
        <v>153</v>
      </c>
      <c r="T242" s="28">
        <v>4</v>
      </c>
      <c r="U242" s="29"/>
      <c r="V242" s="29"/>
      <c r="W242" s="29"/>
      <c r="X242" s="28" t="s">
        <v>153</v>
      </c>
      <c r="Y242" s="23"/>
      <c r="Z242" s="23"/>
      <c r="AA242" s="23"/>
      <c r="AB242" s="23"/>
      <c r="AC242" s="23"/>
      <c r="AD242" s="23" t="s">
        <v>144</v>
      </c>
      <c r="AE242" s="23" t="s">
        <v>145</v>
      </c>
      <c r="AF242" s="23">
        <v>30</v>
      </c>
      <c r="AG242" s="23">
        <v>8.1</v>
      </c>
      <c r="AH242" s="23">
        <v>1</v>
      </c>
      <c r="AI242" s="23">
        <v>5.5</v>
      </c>
      <c r="AJ242" s="23">
        <v>2.2000000000000002</v>
      </c>
      <c r="AK242" s="27">
        <f t="shared" si="128"/>
        <v>-3.3</v>
      </c>
      <c r="AL242" s="27" t="s">
        <v>143</v>
      </c>
      <c r="AM242" s="27" t="s">
        <v>143</v>
      </c>
      <c r="AN242" s="23"/>
      <c r="AO242" s="27">
        <f t="shared" si="129"/>
        <v>2</v>
      </c>
      <c r="AP242" s="23"/>
      <c r="AQ242" s="23"/>
      <c r="AR242" s="23"/>
      <c r="AS242" s="23"/>
      <c r="AT242" s="23"/>
      <c r="AU242" s="27"/>
      <c r="AV242" s="27">
        <f t="shared" si="130"/>
        <v>0</v>
      </c>
      <c r="AW242" s="27"/>
      <c r="AX242" s="28">
        <f>VLOOKUP(J242,ABNT5101!$I$3:$J$9,2)</f>
        <v>7.5</v>
      </c>
      <c r="AY242" s="28">
        <f>VLOOKUP(J242,ABNT5101!$I$3:$M$9,5)</f>
        <v>0.18</v>
      </c>
      <c r="AZ242" s="28" t="str">
        <f>_xlfn.XLOOKUP(J242,ABNT5101!I:I,ABNT5101!L:L)</f>
        <v>-</v>
      </c>
      <c r="BA242" s="28">
        <f>_xlfn.XLOOKUP(J242,ABNT5101!$I:$I,ABNT5101!M:M)</f>
        <v>0.18</v>
      </c>
      <c r="BB242" s="28" t="str">
        <f>_xlfn.XLOOKUP(J242,ABNT5101!$I:$I,ABNT5101!N:N)</f>
        <v>-</v>
      </c>
      <c r="BC242" s="28">
        <f>_xlfn.XLOOKUP(J242,ABNT5101!$I:$I,ABNT5101!O:O)</f>
        <v>16</v>
      </c>
      <c r="BD242" s="31" t="str">
        <f t="shared" si="131"/>
        <v>NÃO ATENDE</v>
      </c>
      <c r="BE242" s="32">
        <f t="shared" si="151"/>
        <v>-1</v>
      </c>
      <c r="BF242" s="32">
        <f t="shared" si="152"/>
        <v>-1</v>
      </c>
      <c r="BG242" s="32" t="str">
        <f t="shared" si="132"/>
        <v>-</v>
      </c>
      <c r="BH242" s="33"/>
      <c r="BI242" s="33"/>
      <c r="BJ242" s="34"/>
      <c r="BK242" s="34"/>
      <c r="BL242" s="35"/>
      <c r="BM242" s="34"/>
      <c r="BN242" s="31" t="str">
        <f t="shared" si="133"/>
        <v>NÃO ATENDE</v>
      </c>
      <c r="BO242" s="31" t="str">
        <f t="shared" si="153"/>
        <v>NÃO ATENDE</v>
      </c>
      <c r="BP242" s="31" t="str">
        <f t="shared" si="154"/>
        <v>NÃO ATENDE</v>
      </c>
      <c r="BQ242" s="31" t="str">
        <f t="shared" si="134"/>
        <v>ATENDE</v>
      </c>
      <c r="BR242" s="36" t="str">
        <f t="shared" si="135"/>
        <v>C5</v>
      </c>
      <c r="BS242" s="36" t="str">
        <f t="shared" si="136"/>
        <v>Sem Passeio</v>
      </c>
      <c r="BT242" s="37" t="e">
        <f t="shared" si="137"/>
        <v>#N/A</v>
      </c>
      <c r="BU242" s="33"/>
      <c r="BV242" s="33"/>
      <c r="BW242" s="36" t="e">
        <f>IF(BS242="-","-",_xlfn.XLOOKUP(BS242,ABNT5101!$B$4:$B$9,ABNT5101!$C$4:$C$9))</f>
        <v>#N/A</v>
      </c>
      <c r="BX242" s="36" t="e">
        <f>IF(BS242="-","-",_xlfn.XLOOKUP(BS242,ABNT5101!$B$4:$B$9,ABNT5101!$D$4:$D$9))</f>
        <v>#N/A</v>
      </c>
      <c r="BY242" s="31" t="e">
        <f t="shared" si="138"/>
        <v>#N/A</v>
      </c>
      <c r="BZ242" s="31" t="e">
        <f t="shared" si="139"/>
        <v>#N/A</v>
      </c>
      <c r="CA242" s="31" t="e">
        <f t="shared" si="140"/>
        <v>#N/A</v>
      </c>
      <c r="CB242" s="36" t="str">
        <f t="shared" si="155"/>
        <v>Sem Passeio</v>
      </c>
      <c r="CC242" s="37" t="e">
        <f t="shared" si="141"/>
        <v>#N/A</v>
      </c>
      <c r="CD242" s="38"/>
      <c r="CE242" s="38"/>
      <c r="CF242" s="31" t="e">
        <f>IF(CB242="-","-",_xlfn.XLOOKUP(CB242,ABNT5101!$B$4:$B$9,ABNT5101!$C$4:$C$9))</f>
        <v>#N/A</v>
      </c>
      <c r="CG242" s="36" t="e">
        <f>IF(CB242="-","-",_xlfn.XLOOKUP(CB242,ABNT5101!$B$4:$B$9,ABNT5101!$D$4:$D$9))</f>
        <v>#N/A</v>
      </c>
      <c r="CH242" s="31" t="e">
        <f t="shared" si="142"/>
        <v>#N/A</v>
      </c>
      <c r="CI242" s="31" t="e">
        <f t="shared" si="143"/>
        <v>#N/A</v>
      </c>
      <c r="CJ242" s="31" t="e">
        <f t="shared" si="144"/>
        <v>#N/A</v>
      </c>
      <c r="CK242" s="56" t="e">
        <f>_xlfn.XLOOKUP(CL242,'Banco de dados'!$B:$B,'Banco de dados'!$D:$D)</f>
        <v>#N/A</v>
      </c>
      <c r="CL242" s="40"/>
      <c r="CM242" s="56" t="e">
        <f>_xlfn.XLOOKUP(CL242,'Banco de dados'!$B:$B,'Banco de dados'!$E:$E)</f>
        <v>#N/A</v>
      </c>
      <c r="CN242" s="56"/>
      <c r="CO242" s="56" t="e">
        <f>IF(CN242="-","-",_xlfn.XLOOKUP(CN242,'Banco de dados'!$B:$B,'Banco de dados'!$E:$E))</f>
        <v>#N/A</v>
      </c>
      <c r="CP242" s="41">
        <f t="shared" si="145"/>
        <v>1</v>
      </c>
      <c r="CQ242" s="56" t="e">
        <f>_xlfn.XLOOKUP(CL242,'Banco de dados'!$B:$B,'Banco de dados'!$H:$H)</f>
        <v>#N/A</v>
      </c>
      <c r="CR242" s="56" t="e">
        <f t="array" aca="1" ref="CR242" ca="1">_xludf.xlookup(CN242,'Banco de dados'!$B:$B,'Banco de dados'!$H:$H)</f>
        <v>#NAME?</v>
      </c>
      <c r="CS242" s="56" t="e">
        <f t="array" aca="1" ref="CS242" ca="1">_xludf.xlookup(CL242,'Banco de dados'!$B:$B,'Banco de dados'!$F:$F)</f>
        <v>#NAME?</v>
      </c>
      <c r="CT242" s="56" t="e">
        <f t="array" aca="1" ref="CT242" ca="1">_xludf.xlookup(CN242,'Banco de dados'!$B:$B,'Banco de dados'!$F:$F)</f>
        <v>#NAME?</v>
      </c>
      <c r="CU242" s="42"/>
      <c r="CV242" s="42"/>
      <c r="CW242" s="56" t="str">
        <f>IF(AJ242=0.5,"Suporte",IF(AND(AJ242&gt;='Braços de IP'!$B$9,AJ242&lt;='Braços de IP'!$D$9),'Braços de IP'!$E$9,IF(AND(AJ242&gt;='Braços de IP'!$B$10,AJ242&lt;='Braços de IP'!$D$10),'Braços de IP'!$E$10,IF(AND(AJ242&gt;='Braços de IP'!$B$11,AJ242&lt;='Braços de IP'!$D$11),'Braços de IP'!$E$11,IF(AND(AJ242&gt;='Braços de IP'!$B$12,AJ242&lt;='Braços de IP'!$D$12),'Braços de IP'!$E$12,IF(AND(AJ242&gt;='Braços de IP'!$B$13,AJ242&lt;='Braços de IP'!$D$13),'Braços de IP'!$E$13,IF(AND(AJ242&gt;='Braços de IP'!$B$14,AJ242&lt;='Braços de IP'!$D$14),'Braços de IP'!$E$14,"ERRO")))))))</f>
        <v>Médio I</v>
      </c>
      <c r="CX242" s="42"/>
      <c r="CY242" s="56" t="str">
        <f>IF($CX242="","",VLOOKUP($CX242,'Braços de IP'!$E$9:$I$15,2,0))</f>
        <v/>
      </c>
      <c r="CZ242" s="43" t="str">
        <f>IF($CX242="","",VLOOKUP($CX242,'Braços de IP'!$E$9:$I$15,5,0))</f>
        <v/>
      </c>
      <c r="DA242" s="56"/>
      <c r="DB242" s="56"/>
      <c r="DC242" s="56"/>
      <c r="DD242" s="56"/>
      <c r="DE242" s="56"/>
      <c r="DF242" s="56"/>
      <c r="DG242" s="44" t="e">
        <f t="shared" si="146"/>
        <v>#N/A</v>
      </c>
      <c r="DH242" s="45">
        <f t="shared" si="147"/>
        <v>58</v>
      </c>
      <c r="DI242" s="44" t="e">
        <f t="shared" si="148"/>
        <v>#N/A</v>
      </c>
      <c r="DJ242" s="46" t="e">
        <f t="shared" si="149"/>
        <v>#N/A</v>
      </c>
      <c r="DK242" s="47" t="s">
        <v>147</v>
      </c>
      <c r="DL242" s="48"/>
      <c r="DM242" s="49"/>
      <c r="DN242" s="23" t="s">
        <v>148</v>
      </c>
      <c r="DO242" s="23"/>
    </row>
    <row r="243" spans="1:119" ht="15.75" hidden="1" customHeight="1" x14ac:dyDescent="0.3">
      <c r="B243" s="5"/>
      <c r="C243" s="5"/>
      <c r="D243" s="5"/>
      <c r="E243" s="22" t="s">
        <v>326</v>
      </c>
      <c r="F243" s="22" t="s">
        <v>150</v>
      </c>
      <c r="G243" s="23" t="s">
        <v>327</v>
      </c>
      <c r="H243" s="23">
        <v>-23.357923580000001</v>
      </c>
      <c r="I243" s="23">
        <v>-46.935616289999999</v>
      </c>
      <c r="J243" s="24" t="s">
        <v>139</v>
      </c>
      <c r="K243" s="60"/>
      <c r="L243" s="24" t="s">
        <v>152</v>
      </c>
      <c r="M243" s="24" t="s">
        <v>141</v>
      </c>
      <c r="N243" s="23">
        <v>58</v>
      </c>
      <c r="O243" s="23" t="s">
        <v>142</v>
      </c>
      <c r="P243" s="27" t="s">
        <v>143</v>
      </c>
      <c r="Q243" s="26">
        <f t="shared" si="127"/>
        <v>116</v>
      </c>
      <c r="R243" s="27">
        <v>1</v>
      </c>
      <c r="S243" s="28" t="s">
        <v>153</v>
      </c>
      <c r="T243" s="28">
        <v>4</v>
      </c>
      <c r="U243" s="29"/>
      <c r="V243" s="29"/>
      <c r="W243" s="29"/>
      <c r="X243" s="28" t="s">
        <v>153</v>
      </c>
      <c r="Y243" s="23"/>
      <c r="Z243" s="23"/>
      <c r="AA243" s="23"/>
      <c r="AB243" s="23"/>
      <c r="AC243" s="23"/>
      <c r="AD243" s="23" t="s">
        <v>144</v>
      </c>
      <c r="AE243" s="23" t="s">
        <v>145</v>
      </c>
      <c r="AF243" s="23">
        <v>30</v>
      </c>
      <c r="AG243" s="23">
        <v>8.1</v>
      </c>
      <c r="AH243" s="23">
        <v>1</v>
      </c>
      <c r="AI243" s="23">
        <v>5.5</v>
      </c>
      <c r="AJ243" s="23">
        <v>2.2000000000000002</v>
      </c>
      <c r="AK243" s="27">
        <f t="shared" si="128"/>
        <v>-3.3</v>
      </c>
      <c r="AL243" s="27" t="s">
        <v>143</v>
      </c>
      <c r="AM243" s="27" t="s">
        <v>143</v>
      </c>
      <c r="AN243" s="23"/>
      <c r="AO243" s="27">
        <f t="shared" si="129"/>
        <v>2</v>
      </c>
      <c r="AP243" s="23"/>
      <c r="AQ243" s="23"/>
      <c r="AR243" s="23"/>
      <c r="AS243" s="23"/>
      <c r="AT243" s="23"/>
      <c r="AU243" s="27"/>
      <c r="AV243" s="27">
        <f t="shared" si="130"/>
        <v>0</v>
      </c>
      <c r="AW243" s="27"/>
      <c r="AX243" s="28">
        <f>VLOOKUP(J243,ABNT5101!$I$3:$J$9,2)</f>
        <v>7.5</v>
      </c>
      <c r="AY243" s="28">
        <f>VLOOKUP(J243,ABNT5101!$I$3:$M$9,5)</f>
        <v>0.18</v>
      </c>
      <c r="AZ243" s="28" t="str">
        <f>_xlfn.XLOOKUP(J243,ABNT5101!I:I,ABNT5101!L:L)</f>
        <v>-</v>
      </c>
      <c r="BA243" s="28">
        <f>_xlfn.XLOOKUP(J243,ABNT5101!$I:$I,ABNT5101!M:M)</f>
        <v>0.18</v>
      </c>
      <c r="BB243" s="28" t="str">
        <f>_xlfn.XLOOKUP(J243,ABNT5101!$I:$I,ABNT5101!N:N)</f>
        <v>-</v>
      </c>
      <c r="BC243" s="28">
        <f>_xlfn.XLOOKUP(J243,ABNT5101!$I:$I,ABNT5101!O:O)</f>
        <v>16</v>
      </c>
      <c r="BD243" s="31" t="str">
        <f t="shared" si="131"/>
        <v>NÃO ATENDE</v>
      </c>
      <c r="BE243" s="32">
        <f t="shared" ref="BE243:BE274" si="156">BH243/AX243-1</f>
        <v>-1</v>
      </c>
      <c r="BF243" s="32">
        <f t="shared" ref="BF243:BF274" si="157">BI243/AY243-1</f>
        <v>-1</v>
      </c>
      <c r="BG243" s="32" t="str">
        <f t="shared" si="132"/>
        <v>-</v>
      </c>
      <c r="BH243" s="33"/>
      <c r="BI243" s="33"/>
      <c r="BJ243" s="34"/>
      <c r="BK243" s="34"/>
      <c r="BL243" s="35"/>
      <c r="BM243" s="34"/>
      <c r="BN243" s="31" t="str">
        <f t="shared" si="133"/>
        <v>NÃO ATENDE</v>
      </c>
      <c r="BO243" s="31" t="str">
        <f t="shared" ref="BO243:BO274" si="158">IF(BH243&gt;=AX243,"ATENDE",IF(BH243&gt;=0.99*AX243,"ATENDIMENTO LIMIAR","NÃO ATENDE"))</f>
        <v>NÃO ATENDE</v>
      </c>
      <c r="BP243" s="31" t="str">
        <f t="shared" ref="BP243:BP274" si="159">IF(BI243&gt;=AY243,"ATENDE",IF(BI243&gt;=(AY243-0.02),"ATENDIMENTO LIMIAR","NÃO ATENDE"))</f>
        <v>NÃO ATENDE</v>
      </c>
      <c r="BQ243" s="31" t="str">
        <f t="shared" si="134"/>
        <v>ATENDE</v>
      </c>
      <c r="BR243" s="36" t="str">
        <f t="shared" si="135"/>
        <v>C5</v>
      </c>
      <c r="BS243" s="36" t="str">
        <f t="shared" si="136"/>
        <v>Sem Passeio</v>
      </c>
      <c r="BT243" s="37" t="e">
        <f t="shared" si="137"/>
        <v>#N/A</v>
      </c>
      <c r="BU243" s="33"/>
      <c r="BV243" s="33"/>
      <c r="BW243" s="36" t="e">
        <f>IF(BS243="-","-",_xlfn.XLOOKUP(BS243,ABNT5101!$B$4:$B$9,ABNT5101!$C$4:$C$9))</f>
        <v>#N/A</v>
      </c>
      <c r="BX243" s="36" t="e">
        <f>IF(BS243="-","-",_xlfn.XLOOKUP(BS243,ABNT5101!$B$4:$B$9,ABNT5101!$D$4:$D$9))</f>
        <v>#N/A</v>
      </c>
      <c r="BY243" s="31" t="e">
        <f t="shared" si="138"/>
        <v>#N/A</v>
      </c>
      <c r="BZ243" s="31" t="e">
        <f t="shared" si="139"/>
        <v>#N/A</v>
      </c>
      <c r="CA243" s="31" t="e">
        <f t="shared" si="140"/>
        <v>#N/A</v>
      </c>
      <c r="CB243" s="36" t="str">
        <f t="shared" ref="CB243:CB274" si="160">BS243</f>
        <v>Sem Passeio</v>
      </c>
      <c r="CC243" s="37" t="e">
        <f t="shared" si="141"/>
        <v>#N/A</v>
      </c>
      <c r="CD243" s="38"/>
      <c r="CE243" s="38"/>
      <c r="CF243" s="31" t="e">
        <f>IF(CB243="-","-",_xlfn.XLOOKUP(CB243,ABNT5101!$B$4:$B$9,ABNT5101!$C$4:$C$9))</f>
        <v>#N/A</v>
      </c>
      <c r="CG243" s="36" t="e">
        <f>IF(CB243="-","-",_xlfn.XLOOKUP(CB243,ABNT5101!$B$4:$B$9,ABNT5101!$D$4:$D$9))</f>
        <v>#N/A</v>
      </c>
      <c r="CH243" s="31" t="e">
        <f t="shared" si="142"/>
        <v>#N/A</v>
      </c>
      <c r="CI243" s="31" t="e">
        <f t="shared" si="143"/>
        <v>#N/A</v>
      </c>
      <c r="CJ243" s="31" t="e">
        <f t="shared" si="144"/>
        <v>#N/A</v>
      </c>
      <c r="CK243" s="56" t="e">
        <f>_xlfn.XLOOKUP(CL243,'Banco de dados'!$B:$B,'Banco de dados'!$D:$D)</f>
        <v>#N/A</v>
      </c>
      <c r="CL243" s="40"/>
      <c r="CM243" s="56" t="e">
        <f>_xlfn.XLOOKUP(CL243,'Banco de dados'!$B:$B,'Banco de dados'!$E:$E)</f>
        <v>#N/A</v>
      </c>
      <c r="CN243" s="56"/>
      <c r="CO243" s="56" t="e">
        <f>IF(CN243="-","-",_xlfn.XLOOKUP(CN243,'Banco de dados'!$B:$B,'Banco de dados'!$E:$E))</f>
        <v>#N/A</v>
      </c>
      <c r="CP243" s="41">
        <f t="shared" si="145"/>
        <v>1</v>
      </c>
      <c r="CQ243" s="56" t="e">
        <f>_xlfn.XLOOKUP(CL243,'Banco de dados'!$B:$B,'Banco de dados'!$H:$H)</f>
        <v>#N/A</v>
      </c>
      <c r="CR243" s="56" t="e">
        <f t="array" aca="1" ref="CR243" ca="1">_xludf.xlookup(CN243,'Banco de dados'!$B:$B,'Banco de dados'!$H:$H)</f>
        <v>#NAME?</v>
      </c>
      <c r="CS243" s="56" t="e">
        <f t="array" aca="1" ref="CS243" ca="1">_xludf.xlookup(CL243,'Banco de dados'!$B:$B,'Banco de dados'!$F:$F)</f>
        <v>#NAME?</v>
      </c>
      <c r="CT243" s="56" t="e">
        <f t="array" aca="1" ref="CT243" ca="1">_xludf.xlookup(CN243,'Banco de dados'!$B:$B,'Banco de dados'!$F:$F)</f>
        <v>#NAME?</v>
      </c>
      <c r="CU243" s="42"/>
      <c r="CV243" s="42"/>
      <c r="CW243" s="56" t="str">
        <f>IF(AJ243=0.5,"Suporte",IF(AND(AJ243&gt;='Braços de IP'!$B$9,AJ243&lt;='Braços de IP'!$D$9),'Braços de IP'!$E$9,IF(AND(AJ243&gt;='Braços de IP'!$B$10,AJ243&lt;='Braços de IP'!$D$10),'Braços de IP'!$E$10,IF(AND(AJ243&gt;='Braços de IP'!$B$11,AJ243&lt;='Braços de IP'!$D$11),'Braços de IP'!$E$11,IF(AND(AJ243&gt;='Braços de IP'!$B$12,AJ243&lt;='Braços de IP'!$D$12),'Braços de IP'!$E$12,IF(AND(AJ243&gt;='Braços de IP'!$B$13,AJ243&lt;='Braços de IP'!$D$13),'Braços de IP'!$E$13,IF(AND(AJ243&gt;='Braços de IP'!$B$14,AJ243&lt;='Braços de IP'!$D$14),'Braços de IP'!$E$14,"ERRO")))))))</f>
        <v>Médio I</v>
      </c>
      <c r="CX243" s="42"/>
      <c r="CY243" s="56" t="str">
        <f>IF($CX243="","",VLOOKUP($CX243,'Braços de IP'!$E$9:$I$15,2,0))</f>
        <v/>
      </c>
      <c r="CZ243" s="43" t="str">
        <f>IF($CX243="","",VLOOKUP($CX243,'Braços de IP'!$E$9:$I$15,5,0))</f>
        <v/>
      </c>
      <c r="DA243" s="56"/>
      <c r="DB243" s="56"/>
      <c r="DC243" s="56"/>
      <c r="DD243" s="56"/>
      <c r="DE243" s="56"/>
      <c r="DF243" s="56"/>
      <c r="DG243" s="44" t="e">
        <f t="shared" si="146"/>
        <v>#N/A</v>
      </c>
      <c r="DH243" s="45">
        <f t="shared" si="147"/>
        <v>58</v>
      </c>
      <c r="DI243" s="44" t="e">
        <f t="shared" si="148"/>
        <v>#N/A</v>
      </c>
      <c r="DJ243" s="46" t="e">
        <f t="shared" si="149"/>
        <v>#N/A</v>
      </c>
      <c r="DK243" s="47" t="s">
        <v>147</v>
      </c>
      <c r="DL243" s="48"/>
      <c r="DM243" s="49"/>
      <c r="DN243" s="23" t="s">
        <v>148</v>
      </c>
      <c r="DO243" s="23"/>
    </row>
    <row r="244" spans="1:119" ht="15.75" hidden="1" customHeight="1" x14ac:dyDescent="0.3">
      <c r="B244" s="5"/>
      <c r="C244" s="5"/>
      <c r="D244" s="5"/>
      <c r="E244" s="22" t="s">
        <v>326</v>
      </c>
      <c r="F244" s="22" t="s">
        <v>150</v>
      </c>
      <c r="G244" s="23" t="s">
        <v>327</v>
      </c>
      <c r="H244" s="23">
        <v>-23.357923580000001</v>
      </c>
      <c r="I244" s="23">
        <v>-46.935616289999999</v>
      </c>
      <c r="J244" s="24" t="s">
        <v>139</v>
      </c>
      <c r="K244" s="60"/>
      <c r="L244" s="24" t="s">
        <v>152</v>
      </c>
      <c r="M244" s="24" t="s">
        <v>141</v>
      </c>
      <c r="N244" s="23">
        <v>58</v>
      </c>
      <c r="O244" s="23" t="s">
        <v>142</v>
      </c>
      <c r="P244" s="27" t="s">
        <v>143</v>
      </c>
      <c r="Q244" s="26">
        <f t="shared" si="127"/>
        <v>116</v>
      </c>
      <c r="R244" s="27">
        <v>1</v>
      </c>
      <c r="S244" s="28" t="s">
        <v>153</v>
      </c>
      <c r="T244" s="28">
        <v>4</v>
      </c>
      <c r="U244" s="29"/>
      <c r="V244" s="29"/>
      <c r="W244" s="29"/>
      <c r="X244" s="28" t="s">
        <v>153</v>
      </c>
      <c r="Y244" s="23"/>
      <c r="Z244" s="23"/>
      <c r="AA244" s="23"/>
      <c r="AB244" s="23"/>
      <c r="AC244" s="23"/>
      <c r="AD244" s="23" t="s">
        <v>144</v>
      </c>
      <c r="AE244" s="23" t="s">
        <v>145</v>
      </c>
      <c r="AF244" s="23">
        <v>30</v>
      </c>
      <c r="AG244" s="23">
        <v>8.1</v>
      </c>
      <c r="AH244" s="23">
        <v>1</v>
      </c>
      <c r="AI244" s="23">
        <v>5.5</v>
      </c>
      <c r="AJ244" s="23">
        <v>2.2000000000000002</v>
      </c>
      <c r="AK244" s="27">
        <f t="shared" si="128"/>
        <v>-3.3</v>
      </c>
      <c r="AL244" s="27" t="s">
        <v>143</v>
      </c>
      <c r="AM244" s="27" t="s">
        <v>143</v>
      </c>
      <c r="AN244" s="23"/>
      <c r="AO244" s="27">
        <f t="shared" si="129"/>
        <v>2</v>
      </c>
      <c r="AP244" s="23"/>
      <c r="AQ244" s="23"/>
      <c r="AR244" s="23"/>
      <c r="AS244" s="23"/>
      <c r="AT244" s="23"/>
      <c r="AU244" s="27"/>
      <c r="AV244" s="27">
        <f t="shared" si="130"/>
        <v>0</v>
      </c>
      <c r="AW244" s="27"/>
      <c r="AX244" s="28">
        <f>VLOOKUP(J244,ABNT5101!$I$3:$J$9,2)</f>
        <v>7.5</v>
      </c>
      <c r="AY244" s="28">
        <f>VLOOKUP(J244,ABNT5101!$I$3:$M$9,5)</f>
        <v>0.18</v>
      </c>
      <c r="AZ244" s="28" t="str">
        <f>_xlfn.XLOOKUP(J244,ABNT5101!I:I,ABNT5101!L:L)</f>
        <v>-</v>
      </c>
      <c r="BA244" s="28">
        <f>_xlfn.XLOOKUP(J244,ABNT5101!$I:$I,ABNT5101!M:M)</f>
        <v>0.18</v>
      </c>
      <c r="BB244" s="28" t="str">
        <f>_xlfn.XLOOKUP(J244,ABNT5101!$I:$I,ABNT5101!N:N)</f>
        <v>-</v>
      </c>
      <c r="BC244" s="28">
        <f>_xlfn.XLOOKUP(J244,ABNT5101!$I:$I,ABNT5101!O:O)</f>
        <v>16</v>
      </c>
      <c r="BD244" s="31" t="str">
        <f t="shared" si="131"/>
        <v>NÃO ATENDE</v>
      </c>
      <c r="BE244" s="32">
        <f t="shared" si="156"/>
        <v>-1</v>
      </c>
      <c r="BF244" s="32">
        <f t="shared" si="157"/>
        <v>-1</v>
      </c>
      <c r="BG244" s="32" t="str">
        <f t="shared" si="132"/>
        <v>-</v>
      </c>
      <c r="BH244" s="33"/>
      <c r="BI244" s="33"/>
      <c r="BJ244" s="34"/>
      <c r="BK244" s="34"/>
      <c r="BL244" s="35"/>
      <c r="BM244" s="34"/>
      <c r="BN244" s="31" t="str">
        <f t="shared" si="133"/>
        <v>NÃO ATENDE</v>
      </c>
      <c r="BO244" s="31" t="str">
        <f t="shared" si="158"/>
        <v>NÃO ATENDE</v>
      </c>
      <c r="BP244" s="31" t="str">
        <f t="shared" si="159"/>
        <v>NÃO ATENDE</v>
      </c>
      <c r="BQ244" s="31" t="str">
        <f t="shared" si="134"/>
        <v>ATENDE</v>
      </c>
      <c r="BR244" s="36" t="str">
        <f t="shared" si="135"/>
        <v>C5</v>
      </c>
      <c r="BS244" s="36" t="str">
        <f t="shared" si="136"/>
        <v>Sem Passeio</v>
      </c>
      <c r="BT244" s="37" t="e">
        <f t="shared" si="137"/>
        <v>#N/A</v>
      </c>
      <c r="BU244" s="33"/>
      <c r="BV244" s="33"/>
      <c r="BW244" s="36" t="e">
        <f>IF(BS244="-","-",_xlfn.XLOOKUP(BS244,ABNT5101!$B$4:$B$9,ABNT5101!$C$4:$C$9))</f>
        <v>#N/A</v>
      </c>
      <c r="BX244" s="36" t="e">
        <f>IF(BS244="-","-",_xlfn.XLOOKUP(BS244,ABNT5101!$B$4:$B$9,ABNT5101!$D$4:$D$9))</f>
        <v>#N/A</v>
      </c>
      <c r="BY244" s="31" t="e">
        <f t="shared" si="138"/>
        <v>#N/A</v>
      </c>
      <c r="BZ244" s="31" t="e">
        <f t="shared" si="139"/>
        <v>#N/A</v>
      </c>
      <c r="CA244" s="31" t="e">
        <f t="shared" si="140"/>
        <v>#N/A</v>
      </c>
      <c r="CB244" s="36" t="str">
        <f t="shared" si="160"/>
        <v>Sem Passeio</v>
      </c>
      <c r="CC244" s="37" t="e">
        <f t="shared" si="141"/>
        <v>#N/A</v>
      </c>
      <c r="CD244" s="38"/>
      <c r="CE244" s="38"/>
      <c r="CF244" s="31" t="e">
        <f>IF(CB244="-","-",_xlfn.XLOOKUP(CB244,ABNT5101!$B$4:$B$9,ABNT5101!$C$4:$C$9))</f>
        <v>#N/A</v>
      </c>
      <c r="CG244" s="36" t="e">
        <f>IF(CB244="-","-",_xlfn.XLOOKUP(CB244,ABNT5101!$B$4:$B$9,ABNT5101!$D$4:$D$9))</f>
        <v>#N/A</v>
      </c>
      <c r="CH244" s="31" t="e">
        <f t="shared" si="142"/>
        <v>#N/A</v>
      </c>
      <c r="CI244" s="31" t="e">
        <f t="shared" si="143"/>
        <v>#N/A</v>
      </c>
      <c r="CJ244" s="31" t="e">
        <f t="shared" si="144"/>
        <v>#N/A</v>
      </c>
      <c r="CK244" s="56" t="e">
        <f>_xlfn.XLOOKUP(CL244,'Banco de dados'!$B:$B,'Banco de dados'!$D:$D)</f>
        <v>#N/A</v>
      </c>
      <c r="CL244" s="40"/>
      <c r="CM244" s="56" t="e">
        <f>_xlfn.XLOOKUP(CL244,'Banco de dados'!$B:$B,'Banco de dados'!$E:$E)</f>
        <v>#N/A</v>
      </c>
      <c r="CN244" s="56"/>
      <c r="CO244" s="56" t="e">
        <f>IF(CN244="-","-",_xlfn.XLOOKUP(CN244,'Banco de dados'!$B:$B,'Banco de dados'!$E:$E))</f>
        <v>#N/A</v>
      </c>
      <c r="CP244" s="41">
        <f t="shared" si="145"/>
        <v>1</v>
      </c>
      <c r="CQ244" s="56" t="e">
        <f>_xlfn.XLOOKUP(CL244,'Banco de dados'!$B:$B,'Banco de dados'!$H:$H)</f>
        <v>#N/A</v>
      </c>
      <c r="CR244" s="56" t="e">
        <f t="array" aca="1" ref="CR244" ca="1">_xludf.xlookup(CN244,'Banco de dados'!$B:$B,'Banco de dados'!$H:$H)</f>
        <v>#NAME?</v>
      </c>
      <c r="CS244" s="56" t="e">
        <f t="array" aca="1" ref="CS244" ca="1">_xludf.xlookup(CL244,'Banco de dados'!$B:$B,'Banco de dados'!$F:$F)</f>
        <v>#NAME?</v>
      </c>
      <c r="CT244" s="56" t="e">
        <f t="array" aca="1" ref="CT244" ca="1">_xludf.xlookup(CN244,'Banco de dados'!$B:$B,'Banco de dados'!$F:$F)</f>
        <v>#NAME?</v>
      </c>
      <c r="CU244" s="42"/>
      <c r="CV244" s="42"/>
      <c r="CW244" s="56" t="str">
        <f>IF(AJ244=0.5,"Suporte",IF(AND(AJ244&gt;='Braços de IP'!$B$9,AJ244&lt;='Braços de IP'!$D$9),'Braços de IP'!$E$9,IF(AND(AJ244&gt;='Braços de IP'!$B$10,AJ244&lt;='Braços de IP'!$D$10),'Braços de IP'!$E$10,IF(AND(AJ244&gt;='Braços de IP'!$B$11,AJ244&lt;='Braços de IP'!$D$11),'Braços de IP'!$E$11,IF(AND(AJ244&gt;='Braços de IP'!$B$12,AJ244&lt;='Braços de IP'!$D$12),'Braços de IP'!$E$12,IF(AND(AJ244&gt;='Braços de IP'!$B$13,AJ244&lt;='Braços de IP'!$D$13),'Braços de IP'!$E$13,IF(AND(AJ244&gt;='Braços de IP'!$B$14,AJ244&lt;='Braços de IP'!$D$14),'Braços de IP'!$E$14,"ERRO")))))))</f>
        <v>Médio I</v>
      </c>
      <c r="CX244" s="42"/>
      <c r="CY244" s="56" t="str">
        <f>IF($CX244="","",VLOOKUP($CX244,'Braços de IP'!$E$9:$I$15,2,0))</f>
        <v/>
      </c>
      <c r="CZ244" s="43" t="str">
        <f>IF($CX244="","",VLOOKUP($CX244,'Braços de IP'!$E$9:$I$15,5,0))</f>
        <v/>
      </c>
      <c r="DA244" s="56"/>
      <c r="DB244" s="56"/>
      <c r="DC244" s="56"/>
      <c r="DD244" s="56"/>
      <c r="DE244" s="56"/>
      <c r="DF244" s="56"/>
      <c r="DG244" s="44" t="e">
        <f t="shared" si="146"/>
        <v>#N/A</v>
      </c>
      <c r="DH244" s="45">
        <f t="shared" si="147"/>
        <v>58</v>
      </c>
      <c r="DI244" s="44" t="e">
        <f t="shared" si="148"/>
        <v>#N/A</v>
      </c>
      <c r="DJ244" s="46" t="e">
        <f t="shared" si="149"/>
        <v>#N/A</v>
      </c>
      <c r="DK244" s="47" t="s">
        <v>147</v>
      </c>
      <c r="DL244" s="48"/>
      <c r="DM244" s="49"/>
      <c r="DN244" s="23" t="s">
        <v>148</v>
      </c>
      <c r="DO244" s="23"/>
    </row>
    <row r="245" spans="1:119" ht="15.75" hidden="1" customHeight="1" x14ac:dyDescent="0.3">
      <c r="B245" s="5"/>
      <c r="C245" s="5"/>
      <c r="D245" s="5"/>
      <c r="E245" s="22" t="s">
        <v>328</v>
      </c>
      <c r="F245" s="22" t="s">
        <v>150</v>
      </c>
      <c r="G245" s="23" t="s">
        <v>329</v>
      </c>
      <c r="H245" s="23">
        <v>-23.347409859999999</v>
      </c>
      <c r="I245" s="23">
        <v>-46.923058470000001</v>
      </c>
      <c r="J245" s="24" t="s">
        <v>139</v>
      </c>
      <c r="K245" s="60"/>
      <c r="L245" s="24" t="s">
        <v>152</v>
      </c>
      <c r="M245" s="24" t="s">
        <v>141</v>
      </c>
      <c r="N245" s="23">
        <v>60</v>
      </c>
      <c r="O245" s="23" t="s">
        <v>142</v>
      </c>
      <c r="P245" s="27" t="s">
        <v>143</v>
      </c>
      <c r="Q245" s="26">
        <f t="shared" si="127"/>
        <v>120</v>
      </c>
      <c r="R245" s="27">
        <v>1</v>
      </c>
      <c r="S245" s="28" t="s">
        <v>153</v>
      </c>
      <c r="T245" s="28">
        <v>3</v>
      </c>
      <c r="U245" s="29"/>
      <c r="V245" s="29"/>
      <c r="W245" s="29"/>
      <c r="X245" s="28" t="s">
        <v>153</v>
      </c>
      <c r="Y245" s="23"/>
      <c r="Z245" s="23"/>
      <c r="AA245" s="23"/>
      <c r="AB245" s="23"/>
      <c r="AC245" s="23"/>
      <c r="AD245" s="23" t="s">
        <v>144</v>
      </c>
      <c r="AE245" s="23" t="s">
        <v>145</v>
      </c>
      <c r="AF245" s="23">
        <v>32</v>
      </c>
      <c r="AG245" s="23">
        <v>8.3000000000000007</v>
      </c>
      <c r="AH245" s="23">
        <v>1</v>
      </c>
      <c r="AI245" s="23">
        <v>1.6</v>
      </c>
      <c r="AJ245" s="23">
        <v>2.2999999999999998</v>
      </c>
      <c r="AK245" s="27">
        <f t="shared" si="128"/>
        <v>0.69999999999999973</v>
      </c>
      <c r="AL245" s="27" t="s">
        <v>143</v>
      </c>
      <c r="AM245" s="27" t="s">
        <v>143</v>
      </c>
      <c r="AN245" s="23"/>
      <c r="AO245" s="27">
        <f t="shared" si="129"/>
        <v>2</v>
      </c>
      <c r="AP245" s="23"/>
      <c r="AQ245" s="23"/>
      <c r="AR245" s="23"/>
      <c r="AS245" s="23"/>
      <c r="AT245" s="23"/>
      <c r="AU245" s="27"/>
      <c r="AV245" s="27">
        <f t="shared" si="130"/>
        <v>0</v>
      </c>
      <c r="AW245" s="27"/>
      <c r="AX245" s="28">
        <f>VLOOKUP(J245,ABNT5101!$I$3:$J$9,2)</f>
        <v>7.5</v>
      </c>
      <c r="AY245" s="28">
        <f>VLOOKUP(J245,ABNT5101!$I$3:$M$9,5)</f>
        <v>0.18</v>
      </c>
      <c r="AZ245" s="28" t="str">
        <f>_xlfn.XLOOKUP(J245,ABNT5101!I:I,ABNT5101!L:L)</f>
        <v>-</v>
      </c>
      <c r="BA245" s="28">
        <f>_xlfn.XLOOKUP(J245,ABNT5101!$I:$I,ABNT5101!M:M)</f>
        <v>0.18</v>
      </c>
      <c r="BB245" s="28" t="str">
        <f>_xlfn.XLOOKUP(J245,ABNT5101!$I:$I,ABNT5101!N:N)</f>
        <v>-</v>
      </c>
      <c r="BC245" s="28">
        <f>_xlfn.XLOOKUP(J245,ABNT5101!$I:$I,ABNT5101!O:O)</f>
        <v>16</v>
      </c>
      <c r="BD245" s="31" t="str">
        <f t="shared" si="131"/>
        <v>NÃO ATENDE</v>
      </c>
      <c r="BE245" s="32">
        <f t="shared" si="156"/>
        <v>-1</v>
      </c>
      <c r="BF245" s="32">
        <f t="shared" si="157"/>
        <v>-1</v>
      </c>
      <c r="BG245" s="32" t="str">
        <f t="shared" si="132"/>
        <v>-</v>
      </c>
      <c r="BH245" s="33"/>
      <c r="BI245" s="33"/>
      <c r="BJ245" s="34"/>
      <c r="BK245" s="34"/>
      <c r="BL245" s="35"/>
      <c r="BM245" s="34"/>
      <c r="BN245" s="31" t="str">
        <f t="shared" si="133"/>
        <v>NÃO ATENDE</v>
      </c>
      <c r="BO245" s="31" t="str">
        <f t="shared" si="158"/>
        <v>NÃO ATENDE</v>
      </c>
      <c r="BP245" s="31" t="str">
        <f t="shared" si="159"/>
        <v>NÃO ATENDE</v>
      </c>
      <c r="BQ245" s="31" t="str">
        <f t="shared" si="134"/>
        <v>ATENDE</v>
      </c>
      <c r="BR245" s="36" t="str">
        <f t="shared" si="135"/>
        <v>C5</v>
      </c>
      <c r="BS245" s="36" t="str">
        <f t="shared" si="136"/>
        <v>Sem Passeio</v>
      </c>
      <c r="BT245" s="37" t="e">
        <f t="shared" si="137"/>
        <v>#N/A</v>
      </c>
      <c r="BU245" s="33"/>
      <c r="BV245" s="33"/>
      <c r="BW245" s="36" t="e">
        <f>IF(BS245="-","-",_xlfn.XLOOKUP(BS245,ABNT5101!$B$4:$B$9,ABNT5101!$C$4:$C$9))</f>
        <v>#N/A</v>
      </c>
      <c r="BX245" s="36" t="e">
        <f>IF(BS245="-","-",_xlfn.XLOOKUP(BS245,ABNT5101!$B$4:$B$9,ABNT5101!$D$4:$D$9))</f>
        <v>#N/A</v>
      </c>
      <c r="BY245" s="31" t="e">
        <f t="shared" si="138"/>
        <v>#N/A</v>
      </c>
      <c r="BZ245" s="31" t="e">
        <f t="shared" si="139"/>
        <v>#N/A</v>
      </c>
      <c r="CA245" s="31" t="e">
        <f t="shared" si="140"/>
        <v>#N/A</v>
      </c>
      <c r="CB245" s="36" t="str">
        <f t="shared" si="160"/>
        <v>Sem Passeio</v>
      </c>
      <c r="CC245" s="37" t="e">
        <f t="shared" si="141"/>
        <v>#N/A</v>
      </c>
      <c r="CD245" s="38"/>
      <c r="CE245" s="38"/>
      <c r="CF245" s="31" t="e">
        <f>IF(CB245="-","-",_xlfn.XLOOKUP(CB245,ABNT5101!$B$4:$B$9,ABNT5101!$C$4:$C$9))</f>
        <v>#N/A</v>
      </c>
      <c r="CG245" s="36" t="e">
        <f>IF(CB245="-","-",_xlfn.XLOOKUP(CB245,ABNT5101!$B$4:$B$9,ABNT5101!$D$4:$D$9))</f>
        <v>#N/A</v>
      </c>
      <c r="CH245" s="31" t="e">
        <f t="shared" si="142"/>
        <v>#N/A</v>
      </c>
      <c r="CI245" s="31" t="e">
        <f t="shared" si="143"/>
        <v>#N/A</v>
      </c>
      <c r="CJ245" s="31" t="e">
        <f t="shared" si="144"/>
        <v>#N/A</v>
      </c>
      <c r="CK245" s="56" t="e">
        <f>_xlfn.XLOOKUP(CL245,'Banco de dados'!$B:$B,'Banco de dados'!$D:$D)</f>
        <v>#N/A</v>
      </c>
      <c r="CL245" s="40"/>
      <c r="CM245" s="56" t="e">
        <f>_xlfn.XLOOKUP(CL245,'Banco de dados'!$B:$B,'Banco de dados'!$E:$E)</f>
        <v>#N/A</v>
      </c>
      <c r="CN245" s="56"/>
      <c r="CO245" s="56" t="e">
        <f>IF(CN245="-","-",_xlfn.XLOOKUP(CN245,'Banco de dados'!$B:$B,'Banco de dados'!$E:$E))</f>
        <v>#N/A</v>
      </c>
      <c r="CP245" s="41">
        <f t="shared" si="145"/>
        <v>1</v>
      </c>
      <c r="CQ245" s="56" t="e">
        <f>_xlfn.XLOOKUP(CL245,'Banco de dados'!$B:$B,'Banco de dados'!$H:$H)</f>
        <v>#N/A</v>
      </c>
      <c r="CR245" s="56" t="e">
        <f t="array" aca="1" ref="CR245" ca="1">_xludf.xlookup(CN245,'Banco de dados'!$B:$B,'Banco de dados'!$H:$H)</f>
        <v>#NAME?</v>
      </c>
      <c r="CS245" s="56" t="e">
        <f t="array" aca="1" ref="CS245" ca="1">_xludf.xlookup(CL245,'Banco de dados'!$B:$B,'Banco de dados'!$F:$F)</f>
        <v>#NAME?</v>
      </c>
      <c r="CT245" s="56" t="e">
        <f t="array" aca="1" ref="CT245" ca="1">_xludf.xlookup(CN245,'Banco de dados'!$B:$B,'Banco de dados'!$F:$F)</f>
        <v>#NAME?</v>
      </c>
      <c r="CU245" s="42"/>
      <c r="CV245" s="42"/>
      <c r="CW245" s="56" t="str">
        <f>IF(AJ245=0.5,"Suporte",IF(AND(AJ245&gt;='Braços de IP'!$B$9,AJ245&lt;='Braços de IP'!$D$9),'Braços de IP'!$E$9,IF(AND(AJ245&gt;='Braços de IP'!$B$10,AJ245&lt;='Braços de IP'!$D$10),'Braços de IP'!$E$10,IF(AND(AJ245&gt;='Braços de IP'!$B$11,AJ245&lt;='Braços de IP'!$D$11),'Braços de IP'!$E$11,IF(AND(AJ245&gt;='Braços de IP'!$B$12,AJ245&lt;='Braços de IP'!$D$12),'Braços de IP'!$E$12,IF(AND(AJ245&gt;='Braços de IP'!$B$13,AJ245&lt;='Braços de IP'!$D$13),'Braços de IP'!$E$13,IF(AND(AJ245&gt;='Braços de IP'!$B$14,AJ245&lt;='Braços de IP'!$D$14),'Braços de IP'!$E$14,"ERRO")))))))</f>
        <v>Médio II</v>
      </c>
      <c r="CX245" s="42"/>
      <c r="CY245" s="56" t="str">
        <f>IF($CX245="","",VLOOKUP($CX245,'Braços de IP'!$E$9:$I$15,2,0))</f>
        <v/>
      </c>
      <c r="CZ245" s="43" t="str">
        <f>IF($CX245="","",VLOOKUP($CX245,'Braços de IP'!$E$9:$I$15,5,0))</f>
        <v/>
      </c>
      <c r="DA245" s="56"/>
      <c r="DB245" s="56"/>
      <c r="DC245" s="56"/>
      <c r="DD245" s="56"/>
      <c r="DE245" s="56"/>
      <c r="DF245" s="56"/>
      <c r="DG245" s="44" t="e">
        <f t="shared" si="146"/>
        <v>#N/A</v>
      </c>
      <c r="DH245" s="45">
        <f t="shared" si="147"/>
        <v>60</v>
      </c>
      <c r="DI245" s="44" t="e">
        <f t="shared" si="148"/>
        <v>#N/A</v>
      </c>
      <c r="DJ245" s="46" t="e">
        <f t="shared" si="149"/>
        <v>#N/A</v>
      </c>
      <c r="DK245" s="47" t="s">
        <v>147</v>
      </c>
      <c r="DL245" s="48"/>
      <c r="DM245" s="49"/>
      <c r="DN245" s="23" t="s">
        <v>148</v>
      </c>
      <c r="DO245" s="23"/>
    </row>
    <row r="246" spans="1:119" ht="15.75" hidden="1" customHeight="1" x14ac:dyDescent="0.3">
      <c r="B246" s="5"/>
      <c r="C246" s="5"/>
      <c r="D246" s="5"/>
      <c r="E246" s="22" t="s">
        <v>328</v>
      </c>
      <c r="F246" s="22" t="s">
        <v>150</v>
      </c>
      <c r="G246" s="23" t="s">
        <v>329</v>
      </c>
      <c r="H246" s="23">
        <v>-23.347409859999999</v>
      </c>
      <c r="I246" s="23">
        <v>-46.923058470000001</v>
      </c>
      <c r="J246" s="24" t="s">
        <v>139</v>
      </c>
      <c r="K246" s="60"/>
      <c r="L246" s="24" t="s">
        <v>152</v>
      </c>
      <c r="M246" s="24" t="s">
        <v>141</v>
      </c>
      <c r="N246" s="23">
        <v>60</v>
      </c>
      <c r="O246" s="23" t="s">
        <v>142</v>
      </c>
      <c r="P246" s="27" t="s">
        <v>143</v>
      </c>
      <c r="Q246" s="26">
        <f t="shared" si="127"/>
        <v>120</v>
      </c>
      <c r="R246" s="27">
        <v>1</v>
      </c>
      <c r="S246" s="28" t="s">
        <v>153</v>
      </c>
      <c r="T246" s="28">
        <v>3</v>
      </c>
      <c r="U246" s="29"/>
      <c r="V246" s="29"/>
      <c r="W246" s="29"/>
      <c r="X246" s="28" t="s">
        <v>153</v>
      </c>
      <c r="Y246" s="23"/>
      <c r="Z246" s="23"/>
      <c r="AA246" s="23"/>
      <c r="AB246" s="23"/>
      <c r="AC246" s="23"/>
      <c r="AD246" s="23" t="s">
        <v>144</v>
      </c>
      <c r="AE246" s="23" t="s">
        <v>145</v>
      </c>
      <c r="AF246" s="23">
        <v>32</v>
      </c>
      <c r="AG246" s="23">
        <v>8.3000000000000007</v>
      </c>
      <c r="AH246" s="23">
        <v>1</v>
      </c>
      <c r="AI246" s="23">
        <v>1.6</v>
      </c>
      <c r="AJ246" s="23">
        <v>2.2999999999999998</v>
      </c>
      <c r="AK246" s="27">
        <f t="shared" si="128"/>
        <v>0.69999999999999973</v>
      </c>
      <c r="AL246" s="27" t="s">
        <v>143</v>
      </c>
      <c r="AM246" s="27" t="s">
        <v>143</v>
      </c>
      <c r="AN246" s="23"/>
      <c r="AO246" s="27">
        <f t="shared" si="129"/>
        <v>2</v>
      </c>
      <c r="AP246" s="23"/>
      <c r="AQ246" s="23"/>
      <c r="AR246" s="23"/>
      <c r="AS246" s="23"/>
      <c r="AT246" s="23"/>
      <c r="AU246" s="27"/>
      <c r="AV246" s="27">
        <f t="shared" si="130"/>
        <v>0</v>
      </c>
      <c r="AW246" s="27"/>
      <c r="AX246" s="28">
        <f>VLOOKUP(J246,ABNT5101!$I$3:$J$9,2)</f>
        <v>7.5</v>
      </c>
      <c r="AY246" s="28">
        <f>VLOOKUP(J246,ABNT5101!$I$3:$M$9,5)</f>
        <v>0.18</v>
      </c>
      <c r="AZ246" s="28" t="str">
        <f>_xlfn.XLOOKUP(J246,ABNT5101!I:I,ABNT5101!L:L)</f>
        <v>-</v>
      </c>
      <c r="BA246" s="28">
        <f>_xlfn.XLOOKUP(J246,ABNT5101!$I:$I,ABNT5101!M:M)</f>
        <v>0.18</v>
      </c>
      <c r="BB246" s="28" t="str">
        <f>_xlfn.XLOOKUP(J246,ABNT5101!$I:$I,ABNT5101!N:N)</f>
        <v>-</v>
      </c>
      <c r="BC246" s="28">
        <f>_xlfn.XLOOKUP(J246,ABNT5101!$I:$I,ABNT5101!O:O)</f>
        <v>16</v>
      </c>
      <c r="BD246" s="31" t="str">
        <f t="shared" si="131"/>
        <v>NÃO ATENDE</v>
      </c>
      <c r="BE246" s="32">
        <f t="shared" si="156"/>
        <v>-1</v>
      </c>
      <c r="BF246" s="32">
        <f t="shared" si="157"/>
        <v>-1</v>
      </c>
      <c r="BG246" s="32" t="str">
        <f t="shared" si="132"/>
        <v>-</v>
      </c>
      <c r="BH246" s="33"/>
      <c r="BI246" s="33"/>
      <c r="BJ246" s="34"/>
      <c r="BK246" s="34"/>
      <c r="BL246" s="35"/>
      <c r="BM246" s="34"/>
      <c r="BN246" s="31" t="str">
        <f t="shared" si="133"/>
        <v>NÃO ATENDE</v>
      </c>
      <c r="BO246" s="31" t="str">
        <f t="shared" si="158"/>
        <v>NÃO ATENDE</v>
      </c>
      <c r="BP246" s="31" t="str">
        <f t="shared" si="159"/>
        <v>NÃO ATENDE</v>
      </c>
      <c r="BQ246" s="31" t="str">
        <f t="shared" si="134"/>
        <v>ATENDE</v>
      </c>
      <c r="BR246" s="36" t="str">
        <f t="shared" si="135"/>
        <v>C5</v>
      </c>
      <c r="BS246" s="36" t="str">
        <f t="shared" si="136"/>
        <v>Sem Passeio</v>
      </c>
      <c r="BT246" s="37" t="e">
        <f t="shared" si="137"/>
        <v>#N/A</v>
      </c>
      <c r="BU246" s="33"/>
      <c r="BV246" s="33"/>
      <c r="BW246" s="36" t="e">
        <f>IF(BS246="-","-",_xlfn.XLOOKUP(BS246,ABNT5101!$B$4:$B$9,ABNT5101!$C$4:$C$9))</f>
        <v>#N/A</v>
      </c>
      <c r="BX246" s="36" t="e">
        <f>IF(BS246="-","-",_xlfn.XLOOKUP(BS246,ABNT5101!$B$4:$B$9,ABNT5101!$D$4:$D$9))</f>
        <v>#N/A</v>
      </c>
      <c r="BY246" s="31" t="e">
        <f t="shared" si="138"/>
        <v>#N/A</v>
      </c>
      <c r="BZ246" s="31" t="e">
        <f t="shared" si="139"/>
        <v>#N/A</v>
      </c>
      <c r="CA246" s="31" t="e">
        <f t="shared" si="140"/>
        <v>#N/A</v>
      </c>
      <c r="CB246" s="36" t="str">
        <f t="shared" si="160"/>
        <v>Sem Passeio</v>
      </c>
      <c r="CC246" s="37" t="e">
        <f t="shared" si="141"/>
        <v>#N/A</v>
      </c>
      <c r="CD246" s="38"/>
      <c r="CE246" s="38"/>
      <c r="CF246" s="31" t="e">
        <f>IF(CB246="-","-",_xlfn.XLOOKUP(CB246,ABNT5101!$B$4:$B$9,ABNT5101!$C$4:$C$9))</f>
        <v>#N/A</v>
      </c>
      <c r="CG246" s="36" t="e">
        <f>IF(CB246="-","-",_xlfn.XLOOKUP(CB246,ABNT5101!$B$4:$B$9,ABNT5101!$D$4:$D$9))</f>
        <v>#N/A</v>
      </c>
      <c r="CH246" s="31" t="e">
        <f t="shared" si="142"/>
        <v>#N/A</v>
      </c>
      <c r="CI246" s="31" t="e">
        <f t="shared" si="143"/>
        <v>#N/A</v>
      </c>
      <c r="CJ246" s="31" t="e">
        <f t="shared" si="144"/>
        <v>#N/A</v>
      </c>
      <c r="CK246" s="56" t="e">
        <f>_xlfn.XLOOKUP(CL246,'Banco de dados'!$B:$B,'Banco de dados'!$D:$D)</f>
        <v>#N/A</v>
      </c>
      <c r="CL246" s="40"/>
      <c r="CM246" s="56" t="e">
        <f>_xlfn.XLOOKUP(CL246,'Banco de dados'!$B:$B,'Banco de dados'!$E:$E)</f>
        <v>#N/A</v>
      </c>
      <c r="CN246" s="56"/>
      <c r="CO246" s="56" t="e">
        <f>IF(CN246="-","-",_xlfn.XLOOKUP(CN246,'Banco de dados'!$B:$B,'Banco de dados'!$E:$E))</f>
        <v>#N/A</v>
      </c>
      <c r="CP246" s="41">
        <f t="shared" si="145"/>
        <v>1</v>
      </c>
      <c r="CQ246" s="56" t="e">
        <f>_xlfn.XLOOKUP(CL246,'Banco de dados'!$B:$B,'Banco de dados'!$H:$H)</f>
        <v>#N/A</v>
      </c>
      <c r="CR246" s="56" t="e">
        <f t="array" aca="1" ref="CR246" ca="1">_xludf.xlookup(CN246,'Banco de dados'!$B:$B,'Banco de dados'!$H:$H)</f>
        <v>#NAME?</v>
      </c>
      <c r="CS246" s="56" t="e">
        <f t="array" aca="1" ref="CS246" ca="1">_xludf.xlookup(CL246,'Banco de dados'!$B:$B,'Banco de dados'!$F:$F)</f>
        <v>#NAME?</v>
      </c>
      <c r="CT246" s="56" t="e">
        <f t="array" aca="1" ref="CT246" ca="1">_xludf.xlookup(CN246,'Banco de dados'!$B:$B,'Banco de dados'!$F:$F)</f>
        <v>#NAME?</v>
      </c>
      <c r="CU246" s="42"/>
      <c r="CV246" s="42"/>
      <c r="CW246" s="56" t="str">
        <f>IF(AJ246=0.5,"Suporte",IF(AND(AJ246&gt;='Braços de IP'!$B$9,AJ246&lt;='Braços de IP'!$D$9),'Braços de IP'!$E$9,IF(AND(AJ246&gt;='Braços de IP'!$B$10,AJ246&lt;='Braços de IP'!$D$10),'Braços de IP'!$E$10,IF(AND(AJ246&gt;='Braços de IP'!$B$11,AJ246&lt;='Braços de IP'!$D$11),'Braços de IP'!$E$11,IF(AND(AJ246&gt;='Braços de IP'!$B$12,AJ246&lt;='Braços de IP'!$D$12),'Braços de IP'!$E$12,IF(AND(AJ246&gt;='Braços de IP'!$B$13,AJ246&lt;='Braços de IP'!$D$13),'Braços de IP'!$E$13,IF(AND(AJ246&gt;='Braços de IP'!$B$14,AJ246&lt;='Braços de IP'!$D$14),'Braços de IP'!$E$14,"ERRO")))))))</f>
        <v>Médio II</v>
      </c>
      <c r="CX246" s="42"/>
      <c r="CY246" s="56" t="str">
        <f>IF($CX246="","",VLOOKUP($CX246,'Braços de IP'!$E$9:$I$15,2,0))</f>
        <v/>
      </c>
      <c r="CZ246" s="43" t="str">
        <f>IF($CX246="","",VLOOKUP($CX246,'Braços de IP'!$E$9:$I$15,5,0))</f>
        <v/>
      </c>
      <c r="DA246" s="56"/>
      <c r="DB246" s="56"/>
      <c r="DC246" s="56"/>
      <c r="DD246" s="56"/>
      <c r="DE246" s="56"/>
      <c r="DF246" s="56"/>
      <c r="DG246" s="44" t="e">
        <f t="shared" si="146"/>
        <v>#N/A</v>
      </c>
      <c r="DH246" s="45">
        <f t="shared" si="147"/>
        <v>60</v>
      </c>
      <c r="DI246" s="44" t="e">
        <f t="shared" si="148"/>
        <v>#N/A</v>
      </c>
      <c r="DJ246" s="46" t="e">
        <f t="shared" si="149"/>
        <v>#N/A</v>
      </c>
      <c r="DK246" s="47" t="s">
        <v>147</v>
      </c>
      <c r="DL246" s="48"/>
      <c r="DM246" s="49"/>
      <c r="DN246" s="23" t="s">
        <v>148</v>
      </c>
      <c r="DO246" s="23"/>
    </row>
    <row r="247" spans="1:119" ht="15.75" hidden="1" customHeight="1" x14ac:dyDescent="0.3">
      <c r="B247" s="5"/>
      <c r="C247" s="5"/>
      <c r="D247" s="5"/>
      <c r="E247" s="22" t="s">
        <v>328</v>
      </c>
      <c r="F247" s="22" t="s">
        <v>150</v>
      </c>
      <c r="G247" s="23" t="s">
        <v>329</v>
      </c>
      <c r="H247" s="23">
        <v>-23.347409859999999</v>
      </c>
      <c r="I247" s="23">
        <v>-46.923058470000001</v>
      </c>
      <c r="J247" s="24" t="s">
        <v>139</v>
      </c>
      <c r="K247" s="60"/>
      <c r="L247" s="24" t="s">
        <v>152</v>
      </c>
      <c r="M247" s="24" t="s">
        <v>141</v>
      </c>
      <c r="N247" s="23">
        <v>60</v>
      </c>
      <c r="O247" s="23" t="s">
        <v>142</v>
      </c>
      <c r="P247" s="27" t="s">
        <v>143</v>
      </c>
      <c r="Q247" s="26">
        <f t="shared" si="127"/>
        <v>120</v>
      </c>
      <c r="R247" s="27">
        <v>1</v>
      </c>
      <c r="S247" s="28" t="s">
        <v>153</v>
      </c>
      <c r="T247" s="28">
        <v>3</v>
      </c>
      <c r="U247" s="29"/>
      <c r="V247" s="29"/>
      <c r="W247" s="29"/>
      <c r="X247" s="28" t="s">
        <v>153</v>
      </c>
      <c r="Y247" s="23"/>
      <c r="Z247" s="23"/>
      <c r="AA247" s="23"/>
      <c r="AB247" s="23"/>
      <c r="AC247" s="23"/>
      <c r="AD247" s="23" t="s">
        <v>144</v>
      </c>
      <c r="AE247" s="23" t="s">
        <v>145</v>
      </c>
      <c r="AF247" s="23">
        <v>32</v>
      </c>
      <c r="AG247" s="23">
        <v>8.3000000000000007</v>
      </c>
      <c r="AH247" s="23">
        <v>1</v>
      </c>
      <c r="AI247" s="23">
        <v>1.6</v>
      </c>
      <c r="AJ247" s="23">
        <v>2.2999999999999998</v>
      </c>
      <c r="AK247" s="27">
        <f t="shared" si="128"/>
        <v>0.69999999999999973</v>
      </c>
      <c r="AL247" s="27" t="s">
        <v>143</v>
      </c>
      <c r="AM247" s="27" t="s">
        <v>143</v>
      </c>
      <c r="AN247" s="23"/>
      <c r="AO247" s="27">
        <f t="shared" si="129"/>
        <v>2</v>
      </c>
      <c r="AP247" s="23"/>
      <c r="AQ247" s="23"/>
      <c r="AR247" s="23"/>
      <c r="AS247" s="23"/>
      <c r="AT247" s="23"/>
      <c r="AU247" s="27"/>
      <c r="AV247" s="27">
        <f t="shared" si="130"/>
        <v>0</v>
      </c>
      <c r="AW247" s="27"/>
      <c r="AX247" s="28">
        <f>VLOOKUP(J247,ABNT5101!$I$3:$J$9,2)</f>
        <v>7.5</v>
      </c>
      <c r="AY247" s="28">
        <f>VLOOKUP(J247,ABNT5101!$I$3:$M$9,5)</f>
        <v>0.18</v>
      </c>
      <c r="AZ247" s="28" t="str">
        <f>_xlfn.XLOOKUP(J247,ABNT5101!I:I,ABNT5101!L:L)</f>
        <v>-</v>
      </c>
      <c r="BA247" s="28">
        <f>_xlfn.XLOOKUP(J247,ABNT5101!$I:$I,ABNT5101!M:M)</f>
        <v>0.18</v>
      </c>
      <c r="BB247" s="28" t="str">
        <f>_xlfn.XLOOKUP(J247,ABNT5101!$I:$I,ABNT5101!N:N)</f>
        <v>-</v>
      </c>
      <c r="BC247" s="28">
        <f>_xlfn.XLOOKUP(J247,ABNT5101!$I:$I,ABNT5101!O:O)</f>
        <v>16</v>
      </c>
      <c r="BD247" s="31" t="str">
        <f t="shared" si="131"/>
        <v>NÃO ATENDE</v>
      </c>
      <c r="BE247" s="32">
        <f t="shared" si="156"/>
        <v>-1</v>
      </c>
      <c r="BF247" s="32">
        <f t="shared" si="157"/>
        <v>-1</v>
      </c>
      <c r="BG247" s="32" t="str">
        <f t="shared" si="132"/>
        <v>-</v>
      </c>
      <c r="BH247" s="33"/>
      <c r="BI247" s="33"/>
      <c r="BJ247" s="34"/>
      <c r="BK247" s="34"/>
      <c r="BL247" s="35"/>
      <c r="BM247" s="34"/>
      <c r="BN247" s="31" t="str">
        <f t="shared" si="133"/>
        <v>NÃO ATENDE</v>
      </c>
      <c r="BO247" s="31" t="str">
        <f t="shared" si="158"/>
        <v>NÃO ATENDE</v>
      </c>
      <c r="BP247" s="31" t="str">
        <f t="shared" si="159"/>
        <v>NÃO ATENDE</v>
      </c>
      <c r="BQ247" s="31" t="str">
        <f t="shared" si="134"/>
        <v>ATENDE</v>
      </c>
      <c r="BR247" s="36" t="str">
        <f t="shared" si="135"/>
        <v>C5</v>
      </c>
      <c r="BS247" s="36" t="str">
        <f t="shared" si="136"/>
        <v>Sem Passeio</v>
      </c>
      <c r="BT247" s="37" t="e">
        <f t="shared" si="137"/>
        <v>#N/A</v>
      </c>
      <c r="BU247" s="33"/>
      <c r="BV247" s="33"/>
      <c r="BW247" s="36" t="e">
        <f>IF(BS247="-","-",_xlfn.XLOOKUP(BS247,ABNT5101!$B$4:$B$9,ABNT5101!$C$4:$C$9))</f>
        <v>#N/A</v>
      </c>
      <c r="BX247" s="36" t="e">
        <f>IF(BS247="-","-",_xlfn.XLOOKUP(BS247,ABNT5101!$B$4:$B$9,ABNT5101!$D$4:$D$9))</f>
        <v>#N/A</v>
      </c>
      <c r="BY247" s="31" t="e">
        <f t="shared" si="138"/>
        <v>#N/A</v>
      </c>
      <c r="BZ247" s="31" t="e">
        <f t="shared" si="139"/>
        <v>#N/A</v>
      </c>
      <c r="CA247" s="31" t="e">
        <f t="shared" si="140"/>
        <v>#N/A</v>
      </c>
      <c r="CB247" s="36" t="str">
        <f t="shared" si="160"/>
        <v>Sem Passeio</v>
      </c>
      <c r="CC247" s="37" t="e">
        <f t="shared" si="141"/>
        <v>#N/A</v>
      </c>
      <c r="CD247" s="38"/>
      <c r="CE247" s="38"/>
      <c r="CF247" s="31" t="e">
        <f>IF(CB247="-","-",_xlfn.XLOOKUP(CB247,ABNT5101!$B$4:$B$9,ABNT5101!$C$4:$C$9))</f>
        <v>#N/A</v>
      </c>
      <c r="CG247" s="36" t="e">
        <f>IF(CB247="-","-",_xlfn.XLOOKUP(CB247,ABNT5101!$B$4:$B$9,ABNT5101!$D$4:$D$9))</f>
        <v>#N/A</v>
      </c>
      <c r="CH247" s="31" t="e">
        <f t="shared" si="142"/>
        <v>#N/A</v>
      </c>
      <c r="CI247" s="31" t="e">
        <f t="shared" si="143"/>
        <v>#N/A</v>
      </c>
      <c r="CJ247" s="31" t="e">
        <f t="shared" si="144"/>
        <v>#N/A</v>
      </c>
      <c r="CK247" s="56" t="e">
        <f>_xlfn.XLOOKUP(CL247,'Banco de dados'!$B:$B,'Banco de dados'!$D:$D)</f>
        <v>#N/A</v>
      </c>
      <c r="CL247" s="40"/>
      <c r="CM247" s="56" t="e">
        <f>_xlfn.XLOOKUP(CL247,'Banco de dados'!$B:$B,'Banco de dados'!$E:$E)</f>
        <v>#N/A</v>
      </c>
      <c r="CN247" s="56"/>
      <c r="CO247" s="56" t="e">
        <f>IF(CN247="-","-",_xlfn.XLOOKUP(CN247,'Banco de dados'!$B:$B,'Banco de dados'!$E:$E))</f>
        <v>#N/A</v>
      </c>
      <c r="CP247" s="41">
        <f t="shared" si="145"/>
        <v>1</v>
      </c>
      <c r="CQ247" s="56" t="e">
        <f>_xlfn.XLOOKUP(CL247,'Banco de dados'!$B:$B,'Banco de dados'!$H:$H)</f>
        <v>#N/A</v>
      </c>
      <c r="CR247" s="56" t="e">
        <f t="array" aca="1" ref="CR247" ca="1">_xludf.xlookup(CN247,'Banco de dados'!$B:$B,'Banco de dados'!$H:$H)</f>
        <v>#NAME?</v>
      </c>
      <c r="CS247" s="56" t="e">
        <f t="array" aca="1" ref="CS247" ca="1">_xludf.xlookup(CL247,'Banco de dados'!$B:$B,'Banco de dados'!$F:$F)</f>
        <v>#NAME?</v>
      </c>
      <c r="CT247" s="56" t="e">
        <f t="array" aca="1" ref="CT247" ca="1">_xludf.xlookup(CN247,'Banco de dados'!$B:$B,'Banco de dados'!$F:$F)</f>
        <v>#NAME?</v>
      </c>
      <c r="CU247" s="42"/>
      <c r="CV247" s="42"/>
      <c r="CW247" s="56" t="str">
        <f>IF(AJ247=0.5,"Suporte",IF(AND(AJ247&gt;='Braços de IP'!$B$9,AJ247&lt;='Braços de IP'!$D$9),'Braços de IP'!$E$9,IF(AND(AJ247&gt;='Braços de IP'!$B$10,AJ247&lt;='Braços de IP'!$D$10),'Braços de IP'!$E$10,IF(AND(AJ247&gt;='Braços de IP'!$B$11,AJ247&lt;='Braços de IP'!$D$11),'Braços de IP'!$E$11,IF(AND(AJ247&gt;='Braços de IP'!$B$12,AJ247&lt;='Braços de IP'!$D$12),'Braços de IP'!$E$12,IF(AND(AJ247&gt;='Braços de IP'!$B$13,AJ247&lt;='Braços de IP'!$D$13),'Braços de IP'!$E$13,IF(AND(AJ247&gt;='Braços de IP'!$B$14,AJ247&lt;='Braços de IP'!$D$14),'Braços de IP'!$E$14,"ERRO")))))))</f>
        <v>Médio II</v>
      </c>
      <c r="CX247" s="42"/>
      <c r="CY247" s="56" t="str">
        <f>IF($CX247="","",VLOOKUP($CX247,'Braços de IP'!$E$9:$I$15,2,0))</f>
        <v/>
      </c>
      <c r="CZ247" s="43" t="str">
        <f>IF($CX247="","",VLOOKUP($CX247,'Braços de IP'!$E$9:$I$15,5,0))</f>
        <v/>
      </c>
      <c r="DA247" s="56"/>
      <c r="DB247" s="56"/>
      <c r="DC247" s="56"/>
      <c r="DD247" s="56"/>
      <c r="DE247" s="56"/>
      <c r="DF247" s="56"/>
      <c r="DG247" s="44" t="e">
        <f t="shared" si="146"/>
        <v>#N/A</v>
      </c>
      <c r="DH247" s="45">
        <f t="shared" si="147"/>
        <v>60</v>
      </c>
      <c r="DI247" s="44" t="e">
        <f t="shared" si="148"/>
        <v>#N/A</v>
      </c>
      <c r="DJ247" s="46" t="e">
        <f t="shared" si="149"/>
        <v>#N/A</v>
      </c>
      <c r="DK247" s="47" t="s">
        <v>147</v>
      </c>
      <c r="DL247" s="48"/>
      <c r="DM247" s="49"/>
      <c r="DN247" s="23" t="s">
        <v>148</v>
      </c>
      <c r="DO247" s="23"/>
    </row>
    <row r="248" spans="1:119" ht="15.75" hidden="1" customHeight="1" x14ac:dyDescent="0.3">
      <c r="B248" s="5"/>
      <c r="C248" s="5"/>
      <c r="D248" s="5"/>
      <c r="E248" s="22" t="s">
        <v>330</v>
      </c>
      <c r="F248" s="22" t="s">
        <v>150</v>
      </c>
      <c r="G248" s="23" t="s">
        <v>331</v>
      </c>
      <c r="H248" s="23">
        <v>-23.328306000000001</v>
      </c>
      <c r="I248" s="23">
        <v>-46.919170999999999</v>
      </c>
      <c r="J248" s="24" t="s">
        <v>160</v>
      </c>
      <c r="K248" s="60"/>
      <c r="L248" s="24" t="s">
        <v>152</v>
      </c>
      <c r="M248" s="24" t="s">
        <v>141</v>
      </c>
      <c r="N248" s="23">
        <v>60</v>
      </c>
      <c r="O248" s="23" t="s">
        <v>142</v>
      </c>
      <c r="P248" s="27" t="s">
        <v>143</v>
      </c>
      <c r="Q248" s="26">
        <f t="shared" si="127"/>
        <v>120</v>
      </c>
      <c r="R248" s="27">
        <v>2</v>
      </c>
      <c r="S248" s="28" t="s">
        <v>153</v>
      </c>
      <c r="T248" s="28">
        <v>6.5</v>
      </c>
      <c r="U248" s="29"/>
      <c r="V248" s="29"/>
      <c r="W248" s="29"/>
      <c r="X248" s="28" t="s">
        <v>153</v>
      </c>
      <c r="Y248" s="23"/>
      <c r="Z248" s="23"/>
      <c r="AA248" s="23"/>
      <c r="AB248" s="23"/>
      <c r="AC248" s="23"/>
      <c r="AD248" s="23" t="s">
        <v>144</v>
      </c>
      <c r="AE248" s="23" t="s">
        <v>145</v>
      </c>
      <c r="AF248" s="23">
        <v>33.5</v>
      </c>
      <c r="AG248" s="23">
        <v>6.8</v>
      </c>
      <c r="AH248" s="23">
        <v>1</v>
      </c>
      <c r="AI248" s="23">
        <v>0.3</v>
      </c>
      <c r="AJ248" s="23">
        <v>2.2999999999999998</v>
      </c>
      <c r="AK248" s="27">
        <f t="shared" si="128"/>
        <v>1.9999999999999998</v>
      </c>
      <c r="AL248" s="27" t="s">
        <v>143</v>
      </c>
      <c r="AM248" s="27" t="s">
        <v>143</v>
      </c>
      <c r="AN248" s="23"/>
      <c r="AO248" s="27">
        <f t="shared" si="129"/>
        <v>2</v>
      </c>
      <c r="AP248" s="23"/>
      <c r="AQ248" s="23"/>
      <c r="AR248" s="23"/>
      <c r="AS248" s="23"/>
      <c r="AT248" s="23"/>
      <c r="AU248" s="27"/>
      <c r="AV248" s="27">
        <f t="shared" si="130"/>
        <v>0</v>
      </c>
      <c r="AW248" s="27"/>
      <c r="AX248" s="28">
        <f>VLOOKUP(J248,ABNT5101!$I$3:$J$9,2)</f>
        <v>10</v>
      </c>
      <c r="AY248" s="28">
        <f>VLOOKUP(J248,ABNT5101!$I$3:$M$9,5)</f>
        <v>0.18</v>
      </c>
      <c r="AZ248" s="28" t="str">
        <f>_xlfn.XLOOKUP(J248,ABNT5101!I:I,ABNT5101!L:L)</f>
        <v>-</v>
      </c>
      <c r="BA248" s="28">
        <f>_xlfn.XLOOKUP(J248,ABNT5101!$I:$I,ABNT5101!M:M)</f>
        <v>0.18</v>
      </c>
      <c r="BB248" s="28" t="str">
        <f>_xlfn.XLOOKUP(J248,ABNT5101!$I:$I,ABNT5101!N:N)</f>
        <v>-</v>
      </c>
      <c r="BC248" s="28">
        <f>_xlfn.XLOOKUP(J248,ABNT5101!$I:$I,ABNT5101!O:O)</f>
        <v>16</v>
      </c>
      <c r="BD248" s="31" t="str">
        <f t="shared" si="131"/>
        <v>NÃO ATENDE</v>
      </c>
      <c r="BE248" s="32">
        <f t="shared" si="156"/>
        <v>-1</v>
      </c>
      <c r="BF248" s="32">
        <f t="shared" si="157"/>
        <v>-1</v>
      </c>
      <c r="BG248" s="32" t="str">
        <f t="shared" si="132"/>
        <v>-</v>
      </c>
      <c r="BH248" s="33"/>
      <c r="BI248" s="33"/>
      <c r="BJ248" s="34"/>
      <c r="BK248" s="34"/>
      <c r="BL248" s="35"/>
      <c r="BM248" s="34"/>
      <c r="BN248" s="31" t="str">
        <f t="shared" si="133"/>
        <v>NÃO ATENDE</v>
      </c>
      <c r="BO248" s="31" t="str">
        <f t="shared" si="158"/>
        <v>NÃO ATENDE</v>
      </c>
      <c r="BP248" s="31" t="str">
        <f t="shared" si="159"/>
        <v>NÃO ATENDE</v>
      </c>
      <c r="BQ248" s="31" t="str">
        <f t="shared" si="134"/>
        <v>ATENDE</v>
      </c>
      <c r="BR248" s="36" t="str">
        <f t="shared" si="135"/>
        <v>C4</v>
      </c>
      <c r="BS248" s="36" t="str">
        <f t="shared" si="136"/>
        <v>Sem Passeio</v>
      </c>
      <c r="BT248" s="37" t="e">
        <f t="shared" si="137"/>
        <v>#N/A</v>
      </c>
      <c r="BU248" s="33"/>
      <c r="BV248" s="33"/>
      <c r="BW248" s="36" t="e">
        <f>IF(BS248="-","-",_xlfn.XLOOKUP(BS248,ABNT5101!$B$4:$B$9,ABNT5101!$C$4:$C$9))</f>
        <v>#N/A</v>
      </c>
      <c r="BX248" s="36" t="e">
        <f>IF(BS248="-","-",_xlfn.XLOOKUP(BS248,ABNT5101!$B$4:$B$9,ABNT5101!$D$4:$D$9))</f>
        <v>#N/A</v>
      </c>
      <c r="BY248" s="31" t="e">
        <f t="shared" si="138"/>
        <v>#N/A</v>
      </c>
      <c r="BZ248" s="31" t="e">
        <f t="shared" si="139"/>
        <v>#N/A</v>
      </c>
      <c r="CA248" s="31" t="e">
        <f t="shared" si="140"/>
        <v>#N/A</v>
      </c>
      <c r="CB248" s="36" t="str">
        <f t="shared" si="160"/>
        <v>Sem Passeio</v>
      </c>
      <c r="CC248" s="37" t="e">
        <f t="shared" si="141"/>
        <v>#N/A</v>
      </c>
      <c r="CD248" s="38"/>
      <c r="CE248" s="38"/>
      <c r="CF248" s="31" t="e">
        <f>IF(CB248="-","-",_xlfn.XLOOKUP(CB248,ABNT5101!$B$4:$B$9,ABNT5101!$C$4:$C$9))</f>
        <v>#N/A</v>
      </c>
      <c r="CG248" s="36" t="e">
        <f>IF(CB248="-","-",_xlfn.XLOOKUP(CB248,ABNT5101!$B$4:$B$9,ABNT5101!$D$4:$D$9))</f>
        <v>#N/A</v>
      </c>
      <c r="CH248" s="31" t="e">
        <f t="shared" si="142"/>
        <v>#N/A</v>
      </c>
      <c r="CI248" s="31" t="e">
        <f t="shared" si="143"/>
        <v>#N/A</v>
      </c>
      <c r="CJ248" s="31" t="e">
        <f t="shared" si="144"/>
        <v>#N/A</v>
      </c>
      <c r="CK248" s="56" t="e">
        <f>_xlfn.XLOOKUP(CL248,'Banco de dados'!$B:$B,'Banco de dados'!$D:$D)</f>
        <v>#N/A</v>
      </c>
      <c r="CL248" s="40"/>
      <c r="CM248" s="56" t="e">
        <f>_xlfn.XLOOKUP(CL248,'Banco de dados'!$B:$B,'Banco de dados'!$E:$E)</f>
        <v>#N/A</v>
      </c>
      <c r="CN248" s="56"/>
      <c r="CO248" s="56" t="e">
        <f>IF(CN248="-","-",_xlfn.XLOOKUP(CN248,'Banco de dados'!$B:$B,'Banco de dados'!$E:$E))</f>
        <v>#N/A</v>
      </c>
      <c r="CP248" s="41">
        <f t="shared" si="145"/>
        <v>1</v>
      </c>
      <c r="CQ248" s="56" t="e">
        <f>_xlfn.XLOOKUP(CL248,'Banco de dados'!$B:$B,'Banco de dados'!$H:$H)</f>
        <v>#N/A</v>
      </c>
      <c r="CR248" s="56" t="e">
        <f t="array" aca="1" ref="CR248" ca="1">_xludf.xlookup(CN248,'Banco de dados'!$B:$B,'Banco de dados'!$H:$H)</f>
        <v>#NAME?</v>
      </c>
      <c r="CS248" s="56" t="e">
        <f t="array" aca="1" ref="CS248" ca="1">_xludf.xlookup(CL248,'Banco de dados'!$B:$B,'Banco de dados'!$F:$F)</f>
        <v>#NAME?</v>
      </c>
      <c r="CT248" s="56" t="e">
        <f t="array" aca="1" ref="CT248" ca="1">_xludf.xlookup(CN248,'Banco de dados'!$B:$B,'Banco de dados'!$F:$F)</f>
        <v>#NAME?</v>
      </c>
      <c r="CU248" s="42"/>
      <c r="CV248" s="42"/>
      <c r="CW248" s="56" t="str">
        <f>IF(AJ248=0.5,"Suporte",IF(AND(AJ248&gt;='Braços de IP'!$B$9,AJ248&lt;='Braços de IP'!$D$9),'Braços de IP'!$E$9,IF(AND(AJ248&gt;='Braços de IP'!$B$10,AJ248&lt;='Braços de IP'!$D$10),'Braços de IP'!$E$10,IF(AND(AJ248&gt;='Braços de IP'!$B$11,AJ248&lt;='Braços de IP'!$D$11),'Braços de IP'!$E$11,IF(AND(AJ248&gt;='Braços de IP'!$B$12,AJ248&lt;='Braços de IP'!$D$12),'Braços de IP'!$E$12,IF(AND(AJ248&gt;='Braços de IP'!$B$13,AJ248&lt;='Braços de IP'!$D$13),'Braços de IP'!$E$13,IF(AND(AJ248&gt;='Braços de IP'!$B$14,AJ248&lt;='Braços de IP'!$D$14),'Braços de IP'!$E$14,"ERRO")))))))</f>
        <v>Médio II</v>
      </c>
      <c r="CX248" s="42"/>
      <c r="CY248" s="56" t="str">
        <f>IF($CX248="","",VLOOKUP($CX248,'Braços de IP'!$E$9:$I$15,2,0))</f>
        <v/>
      </c>
      <c r="CZ248" s="43" t="str">
        <f>IF($CX248="","",VLOOKUP($CX248,'Braços de IP'!$E$9:$I$15,5,0))</f>
        <v/>
      </c>
      <c r="DA248" s="56"/>
      <c r="DB248" s="56"/>
      <c r="DC248" s="56"/>
      <c r="DD248" s="56"/>
      <c r="DE248" s="56"/>
      <c r="DF248" s="56"/>
      <c r="DG248" s="44" t="e">
        <f t="shared" si="146"/>
        <v>#N/A</v>
      </c>
      <c r="DH248" s="45">
        <f t="shared" si="147"/>
        <v>60</v>
      </c>
      <c r="DI248" s="44" t="e">
        <f t="shared" si="148"/>
        <v>#N/A</v>
      </c>
      <c r="DJ248" s="46" t="e">
        <f t="shared" si="149"/>
        <v>#N/A</v>
      </c>
      <c r="DK248" s="47" t="s">
        <v>147</v>
      </c>
      <c r="DL248" s="48"/>
      <c r="DM248" s="49"/>
      <c r="DN248" s="23" t="s">
        <v>148</v>
      </c>
      <c r="DO248" s="23"/>
    </row>
    <row r="249" spans="1:119" ht="15.75" hidden="1" customHeight="1" x14ac:dyDescent="0.3">
      <c r="B249" s="5"/>
      <c r="C249" s="5"/>
      <c r="D249" s="5"/>
      <c r="E249" s="22" t="s">
        <v>330</v>
      </c>
      <c r="F249" s="22" t="s">
        <v>150</v>
      </c>
      <c r="G249" s="23" t="s">
        <v>331</v>
      </c>
      <c r="H249" s="23">
        <v>-23.328306000000001</v>
      </c>
      <c r="I249" s="23">
        <v>-46.919170999999999</v>
      </c>
      <c r="J249" s="24" t="s">
        <v>160</v>
      </c>
      <c r="K249" s="60"/>
      <c r="L249" s="24" t="s">
        <v>152</v>
      </c>
      <c r="M249" s="24" t="s">
        <v>141</v>
      </c>
      <c r="N249" s="23">
        <v>60</v>
      </c>
      <c r="O249" s="23" t="s">
        <v>142</v>
      </c>
      <c r="P249" s="27" t="s">
        <v>143</v>
      </c>
      <c r="Q249" s="26">
        <f t="shared" ref="Q249:Q312" si="161">N249*AH249*2</f>
        <v>120</v>
      </c>
      <c r="R249" s="27">
        <v>2</v>
      </c>
      <c r="S249" s="28" t="s">
        <v>153</v>
      </c>
      <c r="T249" s="28">
        <v>6.5</v>
      </c>
      <c r="U249" s="29"/>
      <c r="V249" s="29"/>
      <c r="W249" s="29"/>
      <c r="X249" s="28" t="s">
        <v>153</v>
      </c>
      <c r="Y249" s="23"/>
      <c r="Z249" s="23"/>
      <c r="AA249" s="23"/>
      <c r="AB249" s="23"/>
      <c r="AC249" s="23"/>
      <c r="AD249" s="23" t="s">
        <v>144</v>
      </c>
      <c r="AE249" s="23" t="s">
        <v>145</v>
      </c>
      <c r="AF249" s="23">
        <v>33.5</v>
      </c>
      <c r="AG249" s="23">
        <v>6.8</v>
      </c>
      <c r="AH249" s="23">
        <v>1</v>
      </c>
      <c r="AI249" s="23">
        <v>0.3</v>
      </c>
      <c r="AJ249" s="23">
        <v>2.2999999999999998</v>
      </c>
      <c r="AK249" s="27">
        <f t="shared" ref="AK249:AK312" si="162">AJ249-AI249</f>
        <v>1.9999999999999998</v>
      </c>
      <c r="AL249" s="27" t="s">
        <v>143</v>
      </c>
      <c r="AM249" s="27" t="s">
        <v>143</v>
      </c>
      <c r="AN249" s="23"/>
      <c r="AO249" s="27">
        <f t="shared" ref="AO249:AO312" si="163">IF(AD249="Unilateral",2*AH249,IF(AD249="Bilateral Alternada",3*AH249,IF(AD249="Bilateral Frontal",4*AH249,IF(AD249="Canteiro Central",2*AH249,"erro"))))</f>
        <v>2</v>
      </c>
      <c r="AP249" s="23"/>
      <c r="AQ249" s="23"/>
      <c r="AR249" s="23"/>
      <c r="AS249" s="23"/>
      <c r="AT249" s="23"/>
      <c r="AU249" s="27"/>
      <c r="AV249" s="27">
        <f t="shared" ref="AV249:AV312" si="164">IF(AP249=0,0,IF(AD249="Unilateral",2*AP249,IF(AD249="Bilateral Alternada",3*AP249,IF(AD249="Bilateral Frontal",4*AP249,IF(AD249="Canteiro Central",2*AP249,"erro")))))</f>
        <v>0</v>
      </c>
      <c r="AW249" s="27"/>
      <c r="AX249" s="28">
        <f>VLOOKUP(J249,ABNT5101!$I$3:$J$9,2)</f>
        <v>10</v>
      </c>
      <c r="AY249" s="28">
        <f>VLOOKUP(J249,ABNT5101!$I$3:$M$9,5)</f>
        <v>0.18</v>
      </c>
      <c r="AZ249" s="28" t="str">
        <f>_xlfn.XLOOKUP(J249,ABNT5101!I:I,ABNT5101!L:L)</f>
        <v>-</v>
      </c>
      <c r="BA249" s="28">
        <f>_xlfn.XLOOKUP(J249,ABNT5101!$I:$I,ABNT5101!M:M)</f>
        <v>0.18</v>
      </c>
      <c r="BB249" s="28" t="str">
        <f>_xlfn.XLOOKUP(J249,ABNT5101!$I:$I,ABNT5101!N:N)</f>
        <v>-</v>
      </c>
      <c r="BC249" s="28">
        <f>_xlfn.XLOOKUP(J249,ABNT5101!$I:$I,ABNT5101!O:O)</f>
        <v>16</v>
      </c>
      <c r="BD249" s="31" t="str">
        <f t="shared" ref="BD249:BD312" si="165">IF(BN249="NÃO ATENDE","NÃO ATENDE",IF(BY249="NÃO ATENDE","NÃO ATENDE",IF(CH249="NÃO ATENDE","NÃO ATENDE","ATENDE")))</f>
        <v>NÃO ATENDE</v>
      </c>
      <c r="BE249" s="32">
        <f t="shared" si="156"/>
        <v>-1</v>
      </c>
      <c r="BF249" s="32">
        <f t="shared" si="157"/>
        <v>-1</v>
      </c>
      <c r="BG249" s="32" t="str">
        <f t="shared" ref="BG249:BG312" si="166">IF($J249="M6",BJ249/AZ249-1,"-")</f>
        <v>-</v>
      </c>
      <c r="BH249" s="33"/>
      <c r="BI249" s="33"/>
      <c r="BJ249" s="34"/>
      <c r="BK249" s="34"/>
      <c r="BL249" s="35"/>
      <c r="BM249" s="34"/>
      <c r="BN249" s="31" t="str">
        <f t="shared" ref="BN249:BN312" si="167">IF(OR(BO249="NÃO ATENDE",BP249="NÃO ATENDE",BQ249="NÃO ATENDE"),"NÃO ATENDE","ATENDE")</f>
        <v>NÃO ATENDE</v>
      </c>
      <c r="BO249" s="31" t="str">
        <f t="shared" si="158"/>
        <v>NÃO ATENDE</v>
      </c>
      <c r="BP249" s="31" t="str">
        <f t="shared" si="159"/>
        <v>NÃO ATENDE</v>
      </c>
      <c r="BQ249" s="31" t="str">
        <f t="shared" ref="BQ249:BQ312" si="168">IF(AZ249="-","ATENDE",IF(BJ249&gt;=AZ249,"ATENDE",IF(BJ249&gt;=(AZ249-0.02),"ATENDIMENTO LIMIAR","NÃO ATENDE")))</f>
        <v>ATENDE</v>
      </c>
      <c r="BR249" s="36" t="str">
        <f t="shared" ref="BR249:BR312" si="169">J249</f>
        <v>C4</v>
      </c>
      <c r="BS249" s="36" t="str">
        <f t="shared" ref="BS249:BS312" si="170">L249</f>
        <v>Sem Passeio</v>
      </c>
      <c r="BT249" s="37" t="e">
        <f t="shared" ref="BT249:BT312" si="171">IF(BU249="-","-",BU249/BW249-1)</f>
        <v>#N/A</v>
      </c>
      <c r="BU249" s="33"/>
      <c r="BV249" s="33"/>
      <c r="BW249" s="36" t="e">
        <f>IF(BS249="-","-",_xlfn.XLOOKUP(BS249,ABNT5101!$B$4:$B$9,ABNT5101!$C$4:$C$9))</f>
        <v>#N/A</v>
      </c>
      <c r="BX249" s="36" t="e">
        <f>IF(BS249="-","-",_xlfn.XLOOKUP(BS249,ABNT5101!$B$4:$B$9,ABNT5101!$D$4:$D$9))</f>
        <v>#N/A</v>
      </c>
      <c r="BY249" s="31" t="e">
        <f t="shared" ref="BY249:BY312" si="172">IF(BZ249="-","-",IF(BZ249="NÃO ATENDE","NÃO ATENDE",IF(CA249="NÃO ATENDE","NÃO ATENDE","ATENDE")))</f>
        <v>#N/A</v>
      </c>
      <c r="BZ249" s="31" t="e">
        <f t="shared" ref="BZ249:BZ312" si="173">IF(BS249="-","-",IF(BU249&gt;=BW249,"ATENDE",IF(BU249&gt;=(BW249*0.99),"ATENDIMENTO LIMIAR","NÃO ATENDE")))</f>
        <v>#N/A</v>
      </c>
      <c r="CA249" s="31" t="e">
        <f t="shared" ref="CA249:CA312" si="174">IF(BS249="-","-",IF(BV249&gt;=BX249,"ATENDE","NÃO ATENDE"))</f>
        <v>#N/A</v>
      </c>
      <c r="CB249" s="36" t="str">
        <f t="shared" si="160"/>
        <v>Sem Passeio</v>
      </c>
      <c r="CC249" s="37" t="e">
        <f t="shared" ref="CC249:CC312" si="175">IF(CD249="-","-",CD249/CF249-1)</f>
        <v>#N/A</v>
      </c>
      <c r="CD249" s="38"/>
      <c r="CE249" s="38"/>
      <c r="CF249" s="31" t="e">
        <f>IF(CB249="-","-",_xlfn.XLOOKUP(CB249,ABNT5101!$B$4:$B$9,ABNT5101!$C$4:$C$9))</f>
        <v>#N/A</v>
      </c>
      <c r="CG249" s="36" t="e">
        <f>IF(CB249="-","-",_xlfn.XLOOKUP(CB249,ABNT5101!$B$4:$B$9,ABNT5101!$D$4:$D$9))</f>
        <v>#N/A</v>
      </c>
      <c r="CH249" s="31" t="e">
        <f t="shared" ref="CH249:CH312" si="176">IF(CI249="-","-",IF(CI249="NÃO ATENDE","NÃO ATENDE",IF(CJ249="NÃO ATENDE","NÃO ATENDE","ATENDE")))</f>
        <v>#N/A</v>
      </c>
      <c r="CI249" s="31" t="e">
        <f t="shared" ref="CI249:CI312" si="177">IF(CB249="-","-",IF(CD249&gt;=(CF249),"ATENDE",IF(CD249&gt;=(0.99*CF249),"ATENDIMENTO LIMIAR","NÃO ATENDE")))</f>
        <v>#N/A</v>
      </c>
      <c r="CJ249" s="31" t="e">
        <f t="shared" ref="CJ249:CJ312" si="178">IF(CB249="-","-",IF(CE249&gt;=CG249,"ATENDE","NÃO ATENDE"))</f>
        <v>#N/A</v>
      </c>
      <c r="CK249" s="56" t="e">
        <f>_xlfn.XLOOKUP(CL249,'Banco de dados'!$B:$B,'Banco de dados'!$D:$D)</f>
        <v>#N/A</v>
      </c>
      <c r="CL249" s="40"/>
      <c r="CM249" s="56" t="e">
        <f>_xlfn.XLOOKUP(CL249,'Banco de dados'!$B:$B,'Banco de dados'!$E:$E)</f>
        <v>#N/A</v>
      </c>
      <c r="CN249" s="56"/>
      <c r="CO249" s="56" t="e">
        <f>IF(CN249="-","-",_xlfn.XLOOKUP(CN249,'Banco de dados'!$B:$B,'Banco de dados'!$E:$E))</f>
        <v>#N/A</v>
      </c>
      <c r="CP249" s="41">
        <f t="shared" ref="CP249:CP312" si="179">AH249</f>
        <v>1</v>
      </c>
      <c r="CQ249" s="56" t="e">
        <f>_xlfn.XLOOKUP(CL249,'Banco de dados'!$B:$B,'Banco de dados'!$H:$H)</f>
        <v>#N/A</v>
      </c>
      <c r="CR249" s="56" t="e">
        <f t="array" aca="1" ref="CR249" ca="1">_xludf.xlookup(CN249,'Banco de dados'!$B:$B,'Banco de dados'!$H:$H)</f>
        <v>#NAME?</v>
      </c>
      <c r="CS249" s="56" t="e">
        <f t="array" aca="1" ref="CS249" ca="1">_xludf.xlookup(CL249,'Banco de dados'!$B:$B,'Banco de dados'!$F:$F)</f>
        <v>#NAME?</v>
      </c>
      <c r="CT249" s="56" t="e">
        <f t="array" aca="1" ref="CT249" ca="1">_xludf.xlookup(CN249,'Banco de dados'!$B:$B,'Banco de dados'!$F:$F)</f>
        <v>#NAME?</v>
      </c>
      <c r="CU249" s="42"/>
      <c r="CV249" s="42"/>
      <c r="CW249" s="56" t="str">
        <f>IF(AJ249=0.5,"Suporte",IF(AND(AJ249&gt;='Braços de IP'!$B$9,AJ249&lt;='Braços de IP'!$D$9),'Braços de IP'!$E$9,IF(AND(AJ249&gt;='Braços de IP'!$B$10,AJ249&lt;='Braços de IP'!$D$10),'Braços de IP'!$E$10,IF(AND(AJ249&gt;='Braços de IP'!$B$11,AJ249&lt;='Braços de IP'!$D$11),'Braços de IP'!$E$11,IF(AND(AJ249&gt;='Braços de IP'!$B$12,AJ249&lt;='Braços de IP'!$D$12),'Braços de IP'!$E$12,IF(AND(AJ249&gt;='Braços de IP'!$B$13,AJ249&lt;='Braços de IP'!$D$13),'Braços de IP'!$E$13,IF(AND(AJ249&gt;='Braços de IP'!$B$14,AJ249&lt;='Braços de IP'!$D$14),'Braços de IP'!$E$14,"ERRO")))))))</f>
        <v>Médio II</v>
      </c>
      <c r="CX249" s="42"/>
      <c r="CY249" s="56" t="str">
        <f>IF($CX249="","",VLOOKUP($CX249,'Braços de IP'!$E$9:$I$15,2,0))</f>
        <v/>
      </c>
      <c r="CZ249" s="43" t="str">
        <f>IF($CX249="","",VLOOKUP($CX249,'Braços de IP'!$E$9:$I$15,5,0))</f>
        <v/>
      </c>
      <c r="DA249" s="56"/>
      <c r="DB249" s="56"/>
      <c r="DC249" s="56"/>
      <c r="DD249" s="56"/>
      <c r="DE249" s="56"/>
      <c r="DF249" s="56"/>
      <c r="DG249" s="44" t="e">
        <f t="shared" ref="DG249:DG312" si="180">CQ249</f>
        <v>#N/A</v>
      </c>
      <c r="DH249" s="45">
        <f t="shared" ref="DH249:DH312" si="181">N249</f>
        <v>60</v>
      </c>
      <c r="DI249" s="44" t="e">
        <f t="shared" ref="DI249:DI312" si="182">SUM(DG249:DH249)*CP249</f>
        <v>#N/A</v>
      </c>
      <c r="DJ249" s="46" t="e">
        <f t="shared" ref="DJ249:DJ312" si="183">1-DG249/DH249</f>
        <v>#N/A</v>
      </c>
      <c r="DK249" s="47" t="s">
        <v>147</v>
      </c>
      <c r="DL249" s="48"/>
      <c r="DM249" s="49"/>
      <c r="DN249" s="23" t="s">
        <v>148</v>
      </c>
      <c r="DO249" s="23"/>
    </row>
    <row r="250" spans="1:119" ht="15.75" hidden="1" customHeight="1" x14ac:dyDescent="0.3">
      <c r="B250" s="5"/>
      <c r="C250" s="5"/>
      <c r="D250" s="5"/>
      <c r="E250" s="22" t="s">
        <v>330</v>
      </c>
      <c r="F250" s="22" t="s">
        <v>150</v>
      </c>
      <c r="G250" s="23" t="s">
        <v>331</v>
      </c>
      <c r="H250" s="23">
        <v>-23.328306000000001</v>
      </c>
      <c r="I250" s="23">
        <v>-46.919170999999999</v>
      </c>
      <c r="J250" s="24" t="s">
        <v>160</v>
      </c>
      <c r="K250" s="60"/>
      <c r="L250" s="24" t="s">
        <v>152</v>
      </c>
      <c r="M250" s="24" t="s">
        <v>141</v>
      </c>
      <c r="N250" s="23">
        <v>60</v>
      </c>
      <c r="O250" s="23" t="s">
        <v>142</v>
      </c>
      <c r="P250" s="27" t="s">
        <v>143</v>
      </c>
      <c r="Q250" s="26">
        <f t="shared" si="161"/>
        <v>120</v>
      </c>
      <c r="R250" s="27">
        <v>2</v>
      </c>
      <c r="S250" s="28" t="s">
        <v>153</v>
      </c>
      <c r="T250" s="28">
        <v>6.5</v>
      </c>
      <c r="U250" s="29"/>
      <c r="V250" s="29"/>
      <c r="W250" s="29"/>
      <c r="X250" s="28" t="s">
        <v>153</v>
      </c>
      <c r="Y250" s="23"/>
      <c r="Z250" s="23"/>
      <c r="AA250" s="23"/>
      <c r="AB250" s="23"/>
      <c r="AC250" s="23"/>
      <c r="AD250" s="23" t="s">
        <v>144</v>
      </c>
      <c r="AE250" s="23" t="s">
        <v>145</v>
      </c>
      <c r="AF250" s="23">
        <v>33.5</v>
      </c>
      <c r="AG250" s="23">
        <v>6.8</v>
      </c>
      <c r="AH250" s="23">
        <v>1</v>
      </c>
      <c r="AI250" s="23">
        <v>0.3</v>
      </c>
      <c r="AJ250" s="23">
        <v>2.2999999999999998</v>
      </c>
      <c r="AK250" s="27">
        <f t="shared" si="162"/>
        <v>1.9999999999999998</v>
      </c>
      <c r="AL250" s="27" t="s">
        <v>143</v>
      </c>
      <c r="AM250" s="27" t="s">
        <v>143</v>
      </c>
      <c r="AN250" s="23"/>
      <c r="AO250" s="27">
        <f t="shared" si="163"/>
        <v>2</v>
      </c>
      <c r="AP250" s="23"/>
      <c r="AQ250" s="23"/>
      <c r="AR250" s="23"/>
      <c r="AS250" s="23"/>
      <c r="AT250" s="23"/>
      <c r="AU250" s="27"/>
      <c r="AV250" s="27">
        <f t="shared" si="164"/>
        <v>0</v>
      </c>
      <c r="AW250" s="27"/>
      <c r="AX250" s="28">
        <f>VLOOKUP(J250,ABNT5101!$I$3:$J$9,2)</f>
        <v>10</v>
      </c>
      <c r="AY250" s="28">
        <f>VLOOKUP(J250,ABNT5101!$I$3:$M$9,5)</f>
        <v>0.18</v>
      </c>
      <c r="AZ250" s="28" t="str">
        <f>_xlfn.XLOOKUP(J250,ABNT5101!I:I,ABNT5101!L:L)</f>
        <v>-</v>
      </c>
      <c r="BA250" s="28">
        <f>_xlfn.XLOOKUP(J250,ABNT5101!$I:$I,ABNT5101!M:M)</f>
        <v>0.18</v>
      </c>
      <c r="BB250" s="28" t="str">
        <f>_xlfn.XLOOKUP(J250,ABNT5101!$I:$I,ABNT5101!N:N)</f>
        <v>-</v>
      </c>
      <c r="BC250" s="28">
        <f>_xlfn.XLOOKUP(J250,ABNT5101!$I:$I,ABNT5101!O:O)</f>
        <v>16</v>
      </c>
      <c r="BD250" s="31" t="str">
        <f t="shared" si="165"/>
        <v>NÃO ATENDE</v>
      </c>
      <c r="BE250" s="32">
        <f t="shared" si="156"/>
        <v>-1</v>
      </c>
      <c r="BF250" s="32">
        <f t="shared" si="157"/>
        <v>-1</v>
      </c>
      <c r="BG250" s="32" t="str">
        <f t="shared" si="166"/>
        <v>-</v>
      </c>
      <c r="BH250" s="33"/>
      <c r="BI250" s="33"/>
      <c r="BJ250" s="34"/>
      <c r="BK250" s="34"/>
      <c r="BL250" s="35"/>
      <c r="BM250" s="34"/>
      <c r="BN250" s="31" t="str">
        <f t="shared" si="167"/>
        <v>NÃO ATENDE</v>
      </c>
      <c r="BO250" s="31" t="str">
        <f t="shared" si="158"/>
        <v>NÃO ATENDE</v>
      </c>
      <c r="BP250" s="31" t="str">
        <f t="shared" si="159"/>
        <v>NÃO ATENDE</v>
      </c>
      <c r="BQ250" s="31" t="str">
        <f t="shared" si="168"/>
        <v>ATENDE</v>
      </c>
      <c r="BR250" s="36" t="str">
        <f t="shared" si="169"/>
        <v>C4</v>
      </c>
      <c r="BS250" s="36" t="str">
        <f t="shared" si="170"/>
        <v>Sem Passeio</v>
      </c>
      <c r="BT250" s="37" t="e">
        <f t="shared" si="171"/>
        <v>#N/A</v>
      </c>
      <c r="BU250" s="33"/>
      <c r="BV250" s="33"/>
      <c r="BW250" s="36" t="e">
        <f>IF(BS250="-","-",_xlfn.XLOOKUP(BS250,ABNT5101!$B$4:$B$9,ABNT5101!$C$4:$C$9))</f>
        <v>#N/A</v>
      </c>
      <c r="BX250" s="36" t="e">
        <f>IF(BS250="-","-",_xlfn.XLOOKUP(BS250,ABNT5101!$B$4:$B$9,ABNT5101!$D$4:$D$9))</f>
        <v>#N/A</v>
      </c>
      <c r="BY250" s="31" t="e">
        <f t="shared" si="172"/>
        <v>#N/A</v>
      </c>
      <c r="BZ250" s="31" t="e">
        <f t="shared" si="173"/>
        <v>#N/A</v>
      </c>
      <c r="CA250" s="31" t="e">
        <f t="shared" si="174"/>
        <v>#N/A</v>
      </c>
      <c r="CB250" s="36" t="str">
        <f t="shared" si="160"/>
        <v>Sem Passeio</v>
      </c>
      <c r="CC250" s="37" t="e">
        <f t="shared" si="175"/>
        <v>#N/A</v>
      </c>
      <c r="CD250" s="38"/>
      <c r="CE250" s="38"/>
      <c r="CF250" s="31" t="e">
        <f>IF(CB250="-","-",_xlfn.XLOOKUP(CB250,ABNT5101!$B$4:$B$9,ABNT5101!$C$4:$C$9))</f>
        <v>#N/A</v>
      </c>
      <c r="CG250" s="36" t="e">
        <f>IF(CB250="-","-",_xlfn.XLOOKUP(CB250,ABNT5101!$B$4:$B$9,ABNT5101!$D$4:$D$9))</f>
        <v>#N/A</v>
      </c>
      <c r="CH250" s="31" t="e">
        <f t="shared" si="176"/>
        <v>#N/A</v>
      </c>
      <c r="CI250" s="31" t="e">
        <f t="shared" si="177"/>
        <v>#N/A</v>
      </c>
      <c r="CJ250" s="31" t="e">
        <f t="shared" si="178"/>
        <v>#N/A</v>
      </c>
      <c r="CK250" s="56" t="e">
        <f>_xlfn.XLOOKUP(CL250,'Banco de dados'!$B:$B,'Banco de dados'!$D:$D)</f>
        <v>#N/A</v>
      </c>
      <c r="CL250" s="40"/>
      <c r="CM250" s="56" t="e">
        <f>_xlfn.XLOOKUP(CL250,'Banco de dados'!$B:$B,'Banco de dados'!$E:$E)</f>
        <v>#N/A</v>
      </c>
      <c r="CN250" s="56"/>
      <c r="CO250" s="56" t="e">
        <f>IF(CN250="-","-",_xlfn.XLOOKUP(CN250,'Banco de dados'!$B:$B,'Banco de dados'!$E:$E))</f>
        <v>#N/A</v>
      </c>
      <c r="CP250" s="41">
        <f t="shared" si="179"/>
        <v>1</v>
      </c>
      <c r="CQ250" s="56" t="e">
        <f>_xlfn.XLOOKUP(CL250,'Banco de dados'!$B:$B,'Banco de dados'!$H:$H)</f>
        <v>#N/A</v>
      </c>
      <c r="CR250" s="56" t="e">
        <f t="array" aca="1" ref="CR250" ca="1">_xludf.xlookup(CN250,'Banco de dados'!$B:$B,'Banco de dados'!$H:$H)</f>
        <v>#NAME?</v>
      </c>
      <c r="CS250" s="56" t="e">
        <f t="array" aca="1" ref="CS250" ca="1">_xludf.xlookup(CL250,'Banco de dados'!$B:$B,'Banco de dados'!$F:$F)</f>
        <v>#NAME?</v>
      </c>
      <c r="CT250" s="56" t="e">
        <f t="array" aca="1" ref="CT250" ca="1">_xludf.xlookup(CN250,'Banco de dados'!$B:$B,'Banco de dados'!$F:$F)</f>
        <v>#NAME?</v>
      </c>
      <c r="CU250" s="42"/>
      <c r="CV250" s="42"/>
      <c r="CW250" s="56" t="str">
        <f>IF(AJ250=0.5,"Suporte",IF(AND(AJ250&gt;='Braços de IP'!$B$9,AJ250&lt;='Braços de IP'!$D$9),'Braços de IP'!$E$9,IF(AND(AJ250&gt;='Braços de IP'!$B$10,AJ250&lt;='Braços de IP'!$D$10),'Braços de IP'!$E$10,IF(AND(AJ250&gt;='Braços de IP'!$B$11,AJ250&lt;='Braços de IP'!$D$11),'Braços de IP'!$E$11,IF(AND(AJ250&gt;='Braços de IP'!$B$12,AJ250&lt;='Braços de IP'!$D$12),'Braços de IP'!$E$12,IF(AND(AJ250&gt;='Braços de IP'!$B$13,AJ250&lt;='Braços de IP'!$D$13),'Braços de IP'!$E$13,IF(AND(AJ250&gt;='Braços de IP'!$B$14,AJ250&lt;='Braços de IP'!$D$14),'Braços de IP'!$E$14,"ERRO")))))))</f>
        <v>Médio II</v>
      </c>
      <c r="CX250" s="42"/>
      <c r="CY250" s="56" t="str">
        <f>IF($CX250="","",VLOOKUP($CX250,'Braços de IP'!$E$9:$I$15,2,0))</f>
        <v/>
      </c>
      <c r="CZ250" s="43" t="str">
        <f>IF($CX250="","",VLOOKUP($CX250,'Braços de IP'!$E$9:$I$15,5,0))</f>
        <v/>
      </c>
      <c r="DA250" s="56"/>
      <c r="DB250" s="56"/>
      <c r="DC250" s="56"/>
      <c r="DD250" s="56"/>
      <c r="DE250" s="56"/>
      <c r="DF250" s="56"/>
      <c r="DG250" s="44" t="e">
        <f t="shared" si="180"/>
        <v>#N/A</v>
      </c>
      <c r="DH250" s="45">
        <f t="shared" si="181"/>
        <v>60</v>
      </c>
      <c r="DI250" s="44" t="e">
        <f t="shared" si="182"/>
        <v>#N/A</v>
      </c>
      <c r="DJ250" s="46" t="e">
        <f t="shared" si="183"/>
        <v>#N/A</v>
      </c>
      <c r="DK250" s="47" t="s">
        <v>147</v>
      </c>
      <c r="DL250" s="48"/>
      <c r="DM250" s="49"/>
      <c r="DN250" s="23" t="s">
        <v>148</v>
      </c>
      <c r="DO250" s="23"/>
    </row>
    <row r="251" spans="1:119" ht="15.75" hidden="1" customHeight="1" x14ac:dyDescent="0.3">
      <c r="B251" s="5"/>
      <c r="C251" s="5"/>
      <c r="D251" s="5"/>
      <c r="E251" s="22" t="s">
        <v>332</v>
      </c>
      <c r="F251" s="22" t="s">
        <v>137</v>
      </c>
      <c r="G251" s="23" t="s">
        <v>333</v>
      </c>
      <c r="H251" s="23">
        <v>-23.348527000000001</v>
      </c>
      <c r="I251" s="23">
        <v>-46.824688999999999</v>
      </c>
      <c r="J251" s="24" t="s">
        <v>139</v>
      </c>
      <c r="K251" s="60"/>
      <c r="L251" s="24" t="s">
        <v>140</v>
      </c>
      <c r="M251" s="24" t="s">
        <v>141</v>
      </c>
      <c r="N251" s="23">
        <v>60</v>
      </c>
      <c r="O251" s="23" t="s">
        <v>142</v>
      </c>
      <c r="P251" s="27" t="s">
        <v>143</v>
      </c>
      <c r="Q251" s="26">
        <f t="shared" si="161"/>
        <v>120</v>
      </c>
      <c r="R251" s="27">
        <v>1</v>
      </c>
      <c r="S251" s="28">
        <v>1</v>
      </c>
      <c r="T251" s="28">
        <v>6</v>
      </c>
      <c r="U251" s="29"/>
      <c r="V251" s="29"/>
      <c r="W251" s="29"/>
      <c r="X251" s="28">
        <v>1.8</v>
      </c>
      <c r="Y251" s="29"/>
      <c r="Z251" s="29"/>
      <c r="AA251" s="29"/>
      <c r="AB251" s="23"/>
      <c r="AC251" s="29"/>
      <c r="AD251" s="23" t="s">
        <v>144</v>
      </c>
      <c r="AE251" s="23" t="s">
        <v>145</v>
      </c>
      <c r="AF251" s="23">
        <v>18.3</v>
      </c>
      <c r="AG251" s="23">
        <v>6</v>
      </c>
      <c r="AH251" s="23">
        <v>1</v>
      </c>
      <c r="AI251" s="23">
        <v>0.4</v>
      </c>
      <c r="AJ251" s="23">
        <v>1.6</v>
      </c>
      <c r="AK251" s="27">
        <f t="shared" si="162"/>
        <v>1.2000000000000002</v>
      </c>
      <c r="AL251" s="27" t="s">
        <v>143</v>
      </c>
      <c r="AM251" s="27" t="s">
        <v>143</v>
      </c>
      <c r="AN251" s="23"/>
      <c r="AO251" s="27">
        <f t="shared" si="163"/>
        <v>2</v>
      </c>
      <c r="AP251" s="23"/>
      <c r="AQ251" s="23"/>
      <c r="AR251" s="23"/>
      <c r="AS251" s="23"/>
      <c r="AT251" s="23"/>
      <c r="AU251" s="27"/>
      <c r="AV251" s="27">
        <f t="shared" si="164"/>
        <v>0</v>
      </c>
      <c r="AW251" s="27"/>
      <c r="AX251" s="28">
        <f>VLOOKUP(J251,ABNT5101!$I$3:$J$9,2)</f>
        <v>7.5</v>
      </c>
      <c r="AY251" s="28">
        <f>VLOOKUP(J251,ABNT5101!$I$3:$M$9,5)</f>
        <v>0.18</v>
      </c>
      <c r="AZ251" s="28" t="str">
        <f>_xlfn.XLOOKUP(J251,ABNT5101!I:I,ABNT5101!L:L)</f>
        <v>-</v>
      </c>
      <c r="BA251" s="28">
        <f>_xlfn.XLOOKUP(J251,ABNT5101!$I:$I,ABNT5101!M:M)</f>
        <v>0.18</v>
      </c>
      <c r="BB251" s="28" t="str">
        <f>_xlfn.XLOOKUP(J251,ABNT5101!$I:$I,ABNT5101!N:N)</f>
        <v>-</v>
      </c>
      <c r="BC251" s="28">
        <f>_xlfn.XLOOKUP(J251,ABNT5101!$I:$I,ABNT5101!O:O)</f>
        <v>16</v>
      </c>
      <c r="BD251" s="31" t="str">
        <f t="shared" si="165"/>
        <v>NÃO ATENDE</v>
      </c>
      <c r="BE251" s="32">
        <f t="shared" si="156"/>
        <v>-1</v>
      </c>
      <c r="BF251" s="32">
        <f t="shared" si="157"/>
        <v>-1</v>
      </c>
      <c r="BG251" s="32" t="str">
        <f t="shared" si="166"/>
        <v>-</v>
      </c>
      <c r="BH251" s="34"/>
      <c r="BI251" s="34"/>
      <c r="BJ251" s="34"/>
      <c r="BK251" s="34"/>
      <c r="BL251" s="35"/>
      <c r="BM251" s="34"/>
      <c r="BN251" s="31" t="str">
        <f t="shared" si="167"/>
        <v>NÃO ATENDE</v>
      </c>
      <c r="BO251" s="31" t="str">
        <f t="shared" si="158"/>
        <v>NÃO ATENDE</v>
      </c>
      <c r="BP251" s="31" t="str">
        <f t="shared" si="159"/>
        <v>NÃO ATENDE</v>
      </c>
      <c r="BQ251" s="31" t="str">
        <f t="shared" si="168"/>
        <v>ATENDE</v>
      </c>
      <c r="BR251" s="36" t="str">
        <f t="shared" si="169"/>
        <v>C5</v>
      </c>
      <c r="BS251" s="36" t="str">
        <f t="shared" si="170"/>
        <v>P6</v>
      </c>
      <c r="BT251" s="37">
        <f t="shared" si="171"/>
        <v>-1</v>
      </c>
      <c r="BU251" s="34"/>
      <c r="BV251" s="34"/>
      <c r="BW251" s="36">
        <f>IF(BS251="-","-",_xlfn.XLOOKUP(BS251,ABNT5101!$B$4:$B$9,ABNT5101!$C$4:$C$9))</f>
        <v>3</v>
      </c>
      <c r="BX251" s="36">
        <f>IF(BS251="-","-",_xlfn.XLOOKUP(BS251,ABNT5101!$B$4:$B$9,ABNT5101!$D$4:$D$9))</f>
        <v>0.6</v>
      </c>
      <c r="BY251" s="31" t="str">
        <f t="shared" si="172"/>
        <v>NÃO ATENDE</v>
      </c>
      <c r="BZ251" s="31" t="str">
        <f t="shared" si="173"/>
        <v>NÃO ATENDE</v>
      </c>
      <c r="CA251" s="31" t="str">
        <f t="shared" si="174"/>
        <v>NÃO ATENDE</v>
      </c>
      <c r="CB251" s="36" t="str">
        <f t="shared" si="160"/>
        <v>P6</v>
      </c>
      <c r="CC251" s="37">
        <f t="shared" si="175"/>
        <v>-1</v>
      </c>
      <c r="CD251" s="38"/>
      <c r="CE251" s="38"/>
      <c r="CF251" s="31">
        <f>IF(CB251="-","-",_xlfn.XLOOKUP(CB251,ABNT5101!$B$4:$B$9,ABNT5101!$C$4:$C$9))</f>
        <v>3</v>
      </c>
      <c r="CG251" s="36">
        <f>IF(CB251="-","-",_xlfn.XLOOKUP(CB251,ABNT5101!$B$4:$B$9,ABNT5101!$D$4:$D$9))</f>
        <v>0.6</v>
      </c>
      <c r="CH251" s="31" t="str">
        <f t="shared" si="176"/>
        <v>NÃO ATENDE</v>
      </c>
      <c r="CI251" s="31" t="str">
        <f t="shared" si="177"/>
        <v>NÃO ATENDE</v>
      </c>
      <c r="CJ251" s="31" t="str">
        <f t="shared" si="178"/>
        <v>NÃO ATENDE</v>
      </c>
      <c r="CK251" s="56" t="e">
        <f>_xlfn.XLOOKUP(CL251,'Banco de dados'!$B:$B,'Banco de dados'!$D:$D)</f>
        <v>#N/A</v>
      </c>
      <c r="CL251" s="57"/>
      <c r="CM251" s="56" t="e">
        <f>_xlfn.XLOOKUP(CL251,'Banco de dados'!$B:$B,'Banco de dados'!$E:$E)</f>
        <v>#N/A</v>
      </c>
      <c r="CN251" s="56"/>
      <c r="CO251" s="56" t="e">
        <f>IF(CN251="-","-",_xlfn.XLOOKUP(CN251,'Banco de dados'!$B:$B,'Banco de dados'!$E:$E))</f>
        <v>#N/A</v>
      </c>
      <c r="CP251" s="41">
        <f t="shared" si="179"/>
        <v>1</v>
      </c>
      <c r="CQ251" s="56" t="e">
        <f>_xlfn.XLOOKUP(CL251,'Banco de dados'!$B:$B,'Banco de dados'!$H:$H)</f>
        <v>#N/A</v>
      </c>
      <c r="CR251" s="56" t="e">
        <f t="array" aca="1" ref="CR251" ca="1">_xludf.xlookup(CN251,'Banco de dados'!$B:$B,'Banco de dados'!$H:$H)</f>
        <v>#NAME?</v>
      </c>
      <c r="CS251" s="58" t="e">
        <f t="array" aca="1" ref="CS251" ca="1">_xludf.xlookup(CL251,'Banco de dados'!$B:$B,'Banco de dados'!$F:$F)</f>
        <v>#NAME?</v>
      </c>
      <c r="CT251" s="56" t="e">
        <f t="array" aca="1" ref="CT251" ca="1">_xludf.xlookup(CN251,'Banco de dados'!$B:$B,'Banco de dados'!$F:$F)</f>
        <v>#NAME?</v>
      </c>
      <c r="CU251" s="42"/>
      <c r="CV251" s="42"/>
      <c r="CW251" s="56" t="str">
        <f>IF(AJ251=0.5,"Suporte",IF(AND(AJ251&gt;='Braços de IP'!$B$9,AJ251&lt;='Braços de IP'!$D$9),'Braços de IP'!$E$9,IF(AND(AJ251&gt;='Braços de IP'!$B$10,AJ251&lt;='Braços de IP'!$D$10),'Braços de IP'!$E$10,IF(AND(AJ251&gt;='Braços de IP'!$B$11,AJ251&lt;='Braços de IP'!$D$11),'Braços de IP'!$E$11,IF(AND(AJ251&gt;='Braços de IP'!$B$12,AJ251&lt;='Braços de IP'!$D$12),'Braços de IP'!$E$12,IF(AND(AJ251&gt;='Braços de IP'!$B$13,AJ251&lt;='Braços de IP'!$D$13),'Braços de IP'!$E$13,IF(AND(AJ251&gt;='Braços de IP'!$B$14,AJ251&lt;='Braços de IP'!$D$14),'Braços de IP'!$E$14,"ERRO")))))))</f>
        <v>Médio I</v>
      </c>
      <c r="CX251" s="42"/>
      <c r="CY251" s="56" t="str">
        <f>IF($CX251="","",VLOOKUP($CX251,'Braços de IP'!$E$9:$I$15,2,0))</f>
        <v/>
      </c>
      <c r="CZ251" s="43" t="str">
        <f>IF($CX251="","",VLOOKUP($CX251,'Braços de IP'!$E$9:$I$15,5,0))</f>
        <v/>
      </c>
      <c r="DA251" s="56"/>
      <c r="DB251" s="56"/>
      <c r="DC251" s="56"/>
      <c r="DD251" s="56"/>
      <c r="DE251" s="56"/>
      <c r="DF251" s="56"/>
      <c r="DG251" s="44" t="e">
        <f t="shared" si="180"/>
        <v>#N/A</v>
      </c>
      <c r="DH251" s="45">
        <f t="shared" si="181"/>
        <v>60</v>
      </c>
      <c r="DI251" s="44" t="e">
        <f t="shared" si="182"/>
        <v>#N/A</v>
      </c>
      <c r="DJ251" s="46" t="e">
        <f t="shared" si="183"/>
        <v>#N/A</v>
      </c>
      <c r="DK251" s="47" t="s">
        <v>147</v>
      </c>
      <c r="DL251" s="48"/>
      <c r="DM251" s="49"/>
      <c r="DN251" s="23" t="s">
        <v>148</v>
      </c>
      <c r="DO251" s="23"/>
    </row>
    <row r="252" spans="1:119" ht="15.75" hidden="1" customHeight="1" x14ac:dyDescent="0.3">
      <c r="B252" s="5"/>
      <c r="C252" s="5"/>
      <c r="D252" s="5"/>
      <c r="E252" s="22" t="s">
        <v>332</v>
      </c>
      <c r="F252" s="22" t="s">
        <v>137</v>
      </c>
      <c r="G252" s="23" t="s">
        <v>333</v>
      </c>
      <c r="H252" s="23">
        <v>-23.348527000000001</v>
      </c>
      <c r="I252" s="23">
        <v>-46.824688999999999</v>
      </c>
      <c r="J252" s="24" t="s">
        <v>139</v>
      </c>
      <c r="K252" s="60"/>
      <c r="L252" s="24" t="s">
        <v>140</v>
      </c>
      <c r="M252" s="24" t="s">
        <v>141</v>
      </c>
      <c r="N252" s="23">
        <v>60</v>
      </c>
      <c r="O252" s="23" t="s">
        <v>142</v>
      </c>
      <c r="P252" s="27" t="s">
        <v>143</v>
      </c>
      <c r="Q252" s="26">
        <f t="shared" si="161"/>
        <v>120</v>
      </c>
      <c r="R252" s="27">
        <v>1</v>
      </c>
      <c r="S252" s="28">
        <v>1</v>
      </c>
      <c r="T252" s="28">
        <v>6</v>
      </c>
      <c r="U252" s="29"/>
      <c r="V252" s="29"/>
      <c r="W252" s="29"/>
      <c r="X252" s="28">
        <v>1.8</v>
      </c>
      <c r="Y252" s="29"/>
      <c r="Z252" s="29"/>
      <c r="AA252" s="29"/>
      <c r="AB252" s="23"/>
      <c r="AC252" s="29"/>
      <c r="AD252" s="23" t="s">
        <v>144</v>
      </c>
      <c r="AE252" s="23" t="s">
        <v>145</v>
      </c>
      <c r="AF252" s="23">
        <v>18.3</v>
      </c>
      <c r="AG252" s="23">
        <v>6</v>
      </c>
      <c r="AH252" s="23">
        <v>1</v>
      </c>
      <c r="AI252" s="23">
        <v>0.4</v>
      </c>
      <c r="AJ252" s="23">
        <v>1.6</v>
      </c>
      <c r="AK252" s="27">
        <f t="shared" si="162"/>
        <v>1.2000000000000002</v>
      </c>
      <c r="AL252" s="27" t="s">
        <v>143</v>
      </c>
      <c r="AM252" s="27" t="s">
        <v>143</v>
      </c>
      <c r="AN252" s="23"/>
      <c r="AO252" s="27">
        <f t="shared" si="163"/>
        <v>2</v>
      </c>
      <c r="AP252" s="23"/>
      <c r="AQ252" s="23"/>
      <c r="AR252" s="23"/>
      <c r="AS252" s="23"/>
      <c r="AT252" s="23"/>
      <c r="AU252" s="27"/>
      <c r="AV252" s="27">
        <f t="shared" si="164"/>
        <v>0</v>
      </c>
      <c r="AW252" s="27"/>
      <c r="AX252" s="28">
        <f>VLOOKUP(J252,ABNT5101!$I$3:$J$9,2)</f>
        <v>7.5</v>
      </c>
      <c r="AY252" s="28">
        <f>VLOOKUP(J252,ABNT5101!$I$3:$M$9,5)</f>
        <v>0.18</v>
      </c>
      <c r="AZ252" s="28" t="str">
        <f>_xlfn.XLOOKUP(J252,ABNT5101!I:I,ABNT5101!L:L)</f>
        <v>-</v>
      </c>
      <c r="BA252" s="28">
        <f>_xlfn.XLOOKUP(J252,ABNT5101!$I:$I,ABNT5101!M:M)</f>
        <v>0.18</v>
      </c>
      <c r="BB252" s="28" t="str">
        <f>_xlfn.XLOOKUP(J252,ABNT5101!$I:$I,ABNT5101!N:N)</f>
        <v>-</v>
      </c>
      <c r="BC252" s="28">
        <f>_xlfn.XLOOKUP(J252,ABNT5101!$I:$I,ABNT5101!O:O)</f>
        <v>16</v>
      </c>
      <c r="BD252" s="31" t="str">
        <f t="shared" si="165"/>
        <v>NÃO ATENDE</v>
      </c>
      <c r="BE252" s="32">
        <f t="shared" si="156"/>
        <v>-1</v>
      </c>
      <c r="BF252" s="32">
        <f t="shared" si="157"/>
        <v>-1</v>
      </c>
      <c r="BG252" s="32" t="str">
        <f t="shared" si="166"/>
        <v>-</v>
      </c>
      <c r="BH252" s="34"/>
      <c r="BI252" s="34"/>
      <c r="BJ252" s="34"/>
      <c r="BK252" s="34"/>
      <c r="BL252" s="35"/>
      <c r="BM252" s="34"/>
      <c r="BN252" s="31" t="str">
        <f t="shared" si="167"/>
        <v>NÃO ATENDE</v>
      </c>
      <c r="BO252" s="31" t="str">
        <f t="shared" si="158"/>
        <v>NÃO ATENDE</v>
      </c>
      <c r="BP252" s="31" t="str">
        <f t="shared" si="159"/>
        <v>NÃO ATENDE</v>
      </c>
      <c r="BQ252" s="31" t="str">
        <f t="shared" si="168"/>
        <v>ATENDE</v>
      </c>
      <c r="BR252" s="36" t="str">
        <f t="shared" si="169"/>
        <v>C5</v>
      </c>
      <c r="BS252" s="36" t="str">
        <f t="shared" si="170"/>
        <v>P6</v>
      </c>
      <c r="BT252" s="37">
        <f t="shared" si="171"/>
        <v>-1</v>
      </c>
      <c r="BU252" s="34"/>
      <c r="BV252" s="34"/>
      <c r="BW252" s="36">
        <f>IF(BS252="-","-",_xlfn.XLOOKUP(BS252,ABNT5101!$B$4:$B$9,ABNT5101!$C$4:$C$9))</f>
        <v>3</v>
      </c>
      <c r="BX252" s="36">
        <f>IF(BS252="-","-",_xlfn.XLOOKUP(BS252,ABNT5101!$B$4:$B$9,ABNT5101!$D$4:$D$9))</f>
        <v>0.6</v>
      </c>
      <c r="BY252" s="31" t="str">
        <f t="shared" si="172"/>
        <v>NÃO ATENDE</v>
      </c>
      <c r="BZ252" s="31" t="str">
        <f t="shared" si="173"/>
        <v>NÃO ATENDE</v>
      </c>
      <c r="CA252" s="31" t="str">
        <f t="shared" si="174"/>
        <v>NÃO ATENDE</v>
      </c>
      <c r="CB252" s="36" t="str">
        <f t="shared" si="160"/>
        <v>P6</v>
      </c>
      <c r="CC252" s="37">
        <f t="shared" si="175"/>
        <v>-1</v>
      </c>
      <c r="CD252" s="38"/>
      <c r="CE252" s="38"/>
      <c r="CF252" s="31">
        <f>IF(CB252="-","-",_xlfn.XLOOKUP(CB252,ABNT5101!$B$4:$B$9,ABNT5101!$C$4:$C$9))</f>
        <v>3</v>
      </c>
      <c r="CG252" s="36">
        <f>IF(CB252="-","-",_xlfn.XLOOKUP(CB252,ABNT5101!$B$4:$B$9,ABNT5101!$D$4:$D$9))</f>
        <v>0.6</v>
      </c>
      <c r="CH252" s="31" t="str">
        <f t="shared" si="176"/>
        <v>NÃO ATENDE</v>
      </c>
      <c r="CI252" s="31" t="str">
        <f t="shared" si="177"/>
        <v>NÃO ATENDE</v>
      </c>
      <c r="CJ252" s="31" t="str">
        <f t="shared" si="178"/>
        <v>NÃO ATENDE</v>
      </c>
      <c r="CK252" s="56" t="e">
        <f>_xlfn.XLOOKUP(CL252,'Banco de dados'!$B:$B,'Banco de dados'!$D:$D)</f>
        <v>#N/A</v>
      </c>
      <c r="CL252" s="57"/>
      <c r="CM252" s="56" t="e">
        <f>_xlfn.XLOOKUP(CL252,'Banco de dados'!$B:$B,'Banco de dados'!$E:$E)</f>
        <v>#N/A</v>
      </c>
      <c r="CN252" s="56"/>
      <c r="CO252" s="56" t="e">
        <f>IF(CN252="-","-",_xlfn.XLOOKUP(CN252,'Banco de dados'!$B:$B,'Banco de dados'!$E:$E))</f>
        <v>#N/A</v>
      </c>
      <c r="CP252" s="41">
        <f t="shared" si="179"/>
        <v>1</v>
      </c>
      <c r="CQ252" s="56" t="e">
        <f>_xlfn.XLOOKUP(CL252,'Banco de dados'!$B:$B,'Banco de dados'!$H:$H)</f>
        <v>#N/A</v>
      </c>
      <c r="CR252" s="56" t="e">
        <f t="array" aca="1" ref="CR252" ca="1">_xludf.xlookup(CN252,'Banco de dados'!$B:$B,'Banco de dados'!$H:$H)</f>
        <v>#NAME?</v>
      </c>
      <c r="CS252" s="58" t="e">
        <f t="array" aca="1" ref="CS252" ca="1">_xludf.xlookup(CL252,'Banco de dados'!$B:$B,'Banco de dados'!$F:$F)</f>
        <v>#NAME?</v>
      </c>
      <c r="CT252" s="56" t="e">
        <f t="array" aca="1" ref="CT252" ca="1">_xludf.xlookup(CN252,'Banco de dados'!$B:$B,'Banco de dados'!$F:$F)</f>
        <v>#NAME?</v>
      </c>
      <c r="CU252" s="42"/>
      <c r="CV252" s="42"/>
      <c r="CW252" s="56" t="str">
        <f>IF(AJ252=0.5,"Suporte",IF(AND(AJ252&gt;='Braços de IP'!$B$9,AJ252&lt;='Braços de IP'!$D$9),'Braços de IP'!$E$9,IF(AND(AJ252&gt;='Braços de IP'!$B$10,AJ252&lt;='Braços de IP'!$D$10),'Braços de IP'!$E$10,IF(AND(AJ252&gt;='Braços de IP'!$B$11,AJ252&lt;='Braços de IP'!$D$11),'Braços de IP'!$E$11,IF(AND(AJ252&gt;='Braços de IP'!$B$12,AJ252&lt;='Braços de IP'!$D$12),'Braços de IP'!$E$12,IF(AND(AJ252&gt;='Braços de IP'!$B$13,AJ252&lt;='Braços de IP'!$D$13),'Braços de IP'!$E$13,IF(AND(AJ252&gt;='Braços de IP'!$B$14,AJ252&lt;='Braços de IP'!$D$14),'Braços de IP'!$E$14,"ERRO")))))))</f>
        <v>Médio I</v>
      </c>
      <c r="CX252" s="42"/>
      <c r="CY252" s="56" t="str">
        <f>IF($CX252="","",VLOOKUP($CX252,'Braços de IP'!$E$9:$I$15,2,0))</f>
        <v/>
      </c>
      <c r="CZ252" s="43" t="str">
        <f>IF($CX252="","",VLOOKUP($CX252,'Braços de IP'!$E$9:$I$15,5,0))</f>
        <v/>
      </c>
      <c r="DA252" s="56"/>
      <c r="DB252" s="56"/>
      <c r="DC252" s="56"/>
      <c r="DD252" s="56"/>
      <c r="DE252" s="56"/>
      <c r="DF252" s="56"/>
      <c r="DG252" s="44" t="e">
        <f t="shared" si="180"/>
        <v>#N/A</v>
      </c>
      <c r="DH252" s="45">
        <f t="shared" si="181"/>
        <v>60</v>
      </c>
      <c r="DI252" s="44" t="e">
        <f t="shared" si="182"/>
        <v>#N/A</v>
      </c>
      <c r="DJ252" s="46" t="e">
        <f t="shared" si="183"/>
        <v>#N/A</v>
      </c>
      <c r="DK252" s="47" t="s">
        <v>147</v>
      </c>
      <c r="DL252" s="48"/>
      <c r="DM252" s="49"/>
      <c r="DN252" s="23" t="s">
        <v>148</v>
      </c>
      <c r="DO252" s="23"/>
    </row>
    <row r="253" spans="1:119" ht="15.75" hidden="1" customHeight="1" x14ac:dyDescent="0.3">
      <c r="B253" s="5"/>
      <c r="C253" s="5"/>
      <c r="D253" s="5"/>
      <c r="E253" s="22" t="s">
        <v>332</v>
      </c>
      <c r="F253" s="22" t="s">
        <v>137</v>
      </c>
      <c r="G253" s="23" t="s">
        <v>333</v>
      </c>
      <c r="H253" s="23">
        <v>-23.348527000000001</v>
      </c>
      <c r="I253" s="23">
        <v>-46.824688999999999</v>
      </c>
      <c r="J253" s="24" t="s">
        <v>139</v>
      </c>
      <c r="K253" s="60"/>
      <c r="L253" s="24" t="s">
        <v>140</v>
      </c>
      <c r="M253" s="24" t="s">
        <v>141</v>
      </c>
      <c r="N253" s="23">
        <v>60</v>
      </c>
      <c r="O253" s="23" t="s">
        <v>142</v>
      </c>
      <c r="P253" s="27" t="s">
        <v>143</v>
      </c>
      <c r="Q253" s="26">
        <f t="shared" si="161"/>
        <v>120</v>
      </c>
      <c r="R253" s="27">
        <v>1</v>
      </c>
      <c r="S253" s="28">
        <v>1</v>
      </c>
      <c r="T253" s="28">
        <v>6</v>
      </c>
      <c r="U253" s="29"/>
      <c r="V253" s="29"/>
      <c r="W253" s="29"/>
      <c r="X253" s="28">
        <v>1.8</v>
      </c>
      <c r="Y253" s="29"/>
      <c r="Z253" s="29"/>
      <c r="AA253" s="29"/>
      <c r="AB253" s="23"/>
      <c r="AC253" s="29"/>
      <c r="AD253" s="23" t="s">
        <v>144</v>
      </c>
      <c r="AE253" s="23" t="s">
        <v>145</v>
      </c>
      <c r="AF253" s="23">
        <v>18.3</v>
      </c>
      <c r="AG253" s="23">
        <v>6</v>
      </c>
      <c r="AH253" s="23">
        <v>1</v>
      </c>
      <c r="AI253" s="23">
        <v>0.4</v>
      </c>
      <c r="AJ253" s="23">
        <v>1.6</v>
      </c>
      <c r="AK253" s="27">
        <f t="shared" si="162"/>
        <v>1.2000000000000002</v>
      </c>
      <c r="AL253" s="27" t="s">
        <v>143</v>
      </c>
      <c r="AM253" s="27" t="s">
        <v>143</v>
      </c>
      <c r="AN253" s="23"/>
      <c r="AO253" s="27">
        <f t="shared" si="163"/>
        <v>2</v>
      </c>
      <c r="AP253" s="23"/>
      <c r="AQ253" s="23"/>
      <c r="AR253" s="23"/>
      <c r="AS253" s="23"/>
      <c r="AT253" s="23"/>
      <c r="AU253" s="27"/>
      <c r="AV253" s="27">
        <f t="shared" si="164"/>
        <v>0</v>
      </c>
      <c r="AW253" s="27"/>
      <c r="AX253" s="28">
        <f>VLOOKUP(J253,ABNT5101!$I$3:$J$9,2)</f>
        <v>7.5</v>
      </c>
      <c r="AY253" s="28">
        <f>VLOOKUP(J253,ABNT5101!$I$3:$M$9,5)</f>
        <v>0.18</v>
      </c>
      <c r="AZ253" s="28" t="str">
        <f>_xlfn.XLOOKUP(J253,ABNT5101!I:I,ABNT5101!L:L)</f>
        <v>-</v>
      </c>
      <c r="BA253" s="28">
        <f>_xlfn.XLOOKUP(J253,ABNT5101!$I:$I,ABNT5101!M:M)</f>
        <v>0.18</v>
      </c>
      <c r="BB253" s="28" t="str">
        <f>_xlfn.XLOOKUP(J253,ABNT5101!$I:$I,ABNT5101!N:N)</f>
        <v>-</v>
      </c>
      <c r="BC253" s="28">
        <f>_xlfn.XLOOKUP(J253,ABNT5101!$I:$I,ABNT5101!O:O)</f>
        <v>16</v>
      </c>
      <c r="BD253" s="31" t="str">
        <f t="shared" si="165"/>
        <v>NÃO ATENDE</v>
      </c>
      <c r="BE253" s="32">
        <f t="shared" si="156"/>
        <v>-1</v>
      </c>
      <c r="BF253" s="32">
        <f t="shared" si="157"/>
        <v>-1</v>
      </c>
      <c r="BG253" s="32" t="str">
        <f t="shared" si="166"/>
        <v>-</v>
      </c>
      <c r="BH253" s="34"/>
      <c r="BI253" s="34"/>
      <c r="BJ253" s="34"/>
      <c r="BK253" s="34"/>
      <c r="BL253" s="35"/>
      <c r="BM253" s="34"/>
      <c r="BN253" s="31" t="str">
        <f t="shared" si="167"/>
        <v>NÃO ATENDE</v>
      </c>
      <c r="BO253" s="31" t="str">
        <f t="shared" si="158"/>
        <v>NÃO ATENDE</v>
      </c>
      <c r="BP253" s="31" t="str">
        <f t="shared" si="159"/>
        <v>NÃO ATENDE</v>
      </c>
      <c r="BQ253" s="31" t="str">
        <f t="shared" si="168"/>
        <v>ATENDE</v>
      </c>
      <c r="BR253" s="36" t="str">
        <f t="shared" si="169"/>
        <v>C5</v>
      </c>
      <c r="BS253" s="36" t="str">
        <f t="shared" si="170"/>
        <v>P6</v>
      </c>
      <c r="BT253" s="37">
        <f t="shared" si="171"/>
        <v>-1</v>
      </c>
      <c r="BU253" s="34"/>
      <c r="BV253" s="34"/>
      <c r="BW253" s="36">
        <f>IF(BS253="-","-",_xlfn.XLOOKUP(BS253,ABNT5101!$B$4:$B$9,ABNT5101!$C$4:$C$9))</f>
        <v>3</v>
      </c>
      <c r="BX253" s="36">
        <f>IF(BS253="-","-",_xlfn.XLOOKUP(BS253,ABNT5101!$B$4:$B$9,ABNT5101!$D$4:$D$9))</f>
        <v>0.6</v>
      </c>
      <c r="BY253" s="31" t="str">
        <f t="shared" si="172"/>
        <v>NÃO ATENDE</v>
      </c>
      <c r="BZ253" s="31" t="str">
        <f t="shared" si="173"/>
        <v>NÃO ATENDE</v>
      </c>
      <c r="CA253" s="31" t="str">
        <f t="shared" si="174"/>
        <v>NÃO ATENDE</v>
      </c>
      <c r="CB253" s="36" t="str">
        <f t="shared" si="160"/>
        <v>P6</v>
      </c>
      <c r="CC253" s="37">
        <f t="shared" si="175"/>
        <v>-1</v>
      </c>
      <c r="CD253" s="38"/>
      <c r="CE253" s="38"/>
      <c r="CF253" s="31">
        <f>IF(CB253="-","-",_xlfn.XLOOKUP(CB253,ABNT5101!$B$4:$B$9,ABNT5101!$C$4:$C$9))</f>
        <v>3</v>
      </c>
      <c r="CG253" s="36">
        <f>IF(CB253="-","-",_xlfn.XLOOKUP(CB253,ABNT5101!$B$4:$B$9,ABNT5101!$D$4:$D$9))</f>
        <v>0.6</v>
      </c>
      <c r="CH253" s="31" t="str">
        <f t="shared" si="176"/>
        <v>NÃO ATENDE</v>
      </c>
      <c r="CI253" s="31" t="str">
        <f t="shared" si="177"/>
        <v>NÃO ATENDE</v>
      </c>
      <c r="CJ253" s="31" t="str">
        <f t="shared" si="178"/>
        <v>NÃO ATENDE</v>
      </c>
      <c r="CK253" s="56" t="e">
        <f>_xlfn.XLOOKUP(CL253,'Banco de dados'!$B:$B,'Banco de dados'!$D:$D)</f>
        <v>#N/A</v>
      </c>
      <c r="CL253" s="57"/>
      <c r="CM253" s="56" t="e">
        <f>_xlfn.XLOOKUP(CL253,'Banco de dados'!$B:$B,'Banco de dados'!$E:$E)</f>
        <v>#N/A</v>
      </c>
      <c r="CN253" s="56"/>
      <c r="CO253" s="56" t="e">
        <f>IF(CN253="-","-",_xlfn.XLOOKUP(CN253,'Banco de dados'!$B:$B,'Banco de dados'!$E:$E))</f>
        <v>#N/A</v>
      </c>
      <c r="CP253" s="41">
        <f t="shared" si="179"/>
        <v>1</v>
      </c>
      <c r="CQ253" s="56" t="e">
        <f>_xlfn.XLOOKUP(CL253,'Banco de dados'!$B:$B,'Banco de dados'!$H:$H)</f>
        <v>#N/A</v>
      </c>
      <c r="CR253" s="56" t="e">
        <f t="array" aca="1" ref="CR253" ca="1">_xludf.xlookup(CN253,'Banco de dados'!$B:$B,'Banco de dados'!$H:$H)</f>
        <v>#NAME?</v>
      </c>
      <c r="CS253" s="58" t="e">
        <f t="array" aca="1" ref="CS253" ca="1">_xludf.xlookup(CL253,'Banco de dados'!$B:$B,'Banco de dados'!$F:$F)</f>
        <v>#NAME?</v>
      </c>
      <c r="CT253" s="56" t="e">
        <f t="array" aca="1" ref="CT253" ca="1">_xludf.xlookup(CN253,'Banco de dados'!$B:$B,'Banco de dados'!$F:$F)</f>
        <v>#NAME?</v>
      </c>
      <c r="CU253" s="42"/>
      <c r="CV253" s="42"/>
      <c r="CW253" s="56" t="str">
        <f>IF(AJ253=0.5,"Suporte",IF(AND(AJ253&gt;='Braços de IP'!$B$9,AJ253&lt;='Braços de IP'!$D$9),'Braços de IP'!$E$9,IF(AND(AJ253&gt;='Braços de IP'!$B$10,AJ253&lt;='Braços de IP'!$D$10),'Braços de IP'!$E$10,IF(AND(AJ253&gt;='Braços de IP'!$B$11,AJ253&lt;='Braços de IP'!$D$11),'Braços de IP'!$E$11,IF(AND(AJ253&gt;='Braços de IP'!$B$12,AJ253&lt;='Braços de IP'!$D$12),'Braços de IP'!$E$12,IF(AND(AJ253&gt;='Braços de IP'!$B$13,AJ253&lt;='Braços de IP'!$D$13),'Braços de IP'!$E$13,IF(AND(AJ253&gt;='Braços de IP'!$B$14,AJ253&lt;='Braços de IP'!$D$14),'Braços de IP'!$E$14,"ERRO")))))))</f>
        <v>Médio I</v>
      </c>
      <c r="CX253" s="42"/>
      <c r="CY253" s="56" t="str">
        <f>IF($CX253="","",VLOOKUP($CX253,'Braços de IP'!$E$9:$I$15,2,0))</f>
        <v/>
      </c>
      <c r="CZ253" s="43" t="str">
        <f>IF($CX253="","",VLOOKUP($CX253,'Braços de IP'!$E$9:$I$15,5,0))</f>
        <v/>
      </c>
      <c r="DA253" s="56"/>
      <c r="DB253" s="56"/>
      <c r="DC253" s="56"/>
      <c r="DD253" s="56"/>
      <c r="DE253" s="56"/>
      <c r="DF253" s="56"/>
      <c r="DG253" s="44" t="e">
        <f t="shared" si="180"/>
        <v>#N/A</v>
      </c>
      <c r="DH253" s="45">
        <f t="shared" si="181"/>
        <v>60</v>
      </c>
      <c r="DI253" s="44" t="e">
        <f t="shared" si="182"/>
        <v>#N/A</v>
      </c>
      <c r="DJ253" s="46" t="e">
        <f t="shared" si="183"/>
        <v>#N/A</v>
      </c>
      <c r="DK253" s="47" t="s">
        <v>147</v>
      </c>
      <c r="DL253" s="48"/>
      <c r="DM253" s="49"/>
      <c r="DN253" s="23" t="s">
        <v>148</v>
      </c>
      <c r="DO253" s="23"/>
    </row>
    <row r="254" spans="1:119" ht="15.75" customHeight="1" x14ac:dyDescent="0.3">
      <c r="A254" s="224" t="s">
        <v>1290</v>
      </c>
      <c r="B254" s="5"/>
      <c r="C254" s="5" t="s">
        <v>148</v>
      </c>
      <c r="D254" s="5"/>
      <c r="E254" s="22" t="s">
        <v>334</v>
      </c>
      <c r="F254" s="22" t="s">
        <v>210</v>
      </c>
      <c r="G254" s="23" t="s">
        <v>335</v>
      </c>
      <c r="H254" s="23">
        <v>-23.406963000000001</v>
      </c>
      <c r="I254" s="23">
        <v>-46.846904000000002</v>
      </c>
      <c r="J254" s="24" t="s">
        <v>160</v>
      </c>
      <c r="K254" s="60"/>
      <c r="L254" s="24" t="s">
        <v>157</v>
      </c>
      <c r="M254" s="24" t="s">
        <v>141</v>
      </c>
      <c r="N254" s="23">
        <v>120</v>
      </c>
      <c r="O254" s="23" t="s">
        <v>142</v>
      </c>
      <c r="P254" s="27" t="s">
        <v>143</v>
      </c>
      <c r="Q254" s="26">
        <f t="shared" si="161"/>
        <v>240</v>
      </c>
      <c r="R254" s="27">
        <v>1</v>
      </c>
      <c r="S254" s="28">
        <v>1.5</v>
      </c>
      <c r="T254" s="28">
        <v>6.5</v>
      </c>
      <c r="U254" s="29"/>
      <c r="V254" s="29"/>
      <c r="W254" s="227">
        <v>4.5</v>
      </c>
      <c r="X254" s="28">
        <v>2.5</v>
      </c>
      <c r="Y254" s="227">
        <v>1</v>
      </c>
      <c r="Z254" s="29"/>
      <c r="AA254" s="29"/>
      <c r="AB254" s="23"/>
      <c r="AC254" s="227">
        <v>2</v>
      </c>
      <c r="AD254" s="23" t="s">
        <v>144</v>
      </c>
      <c r="AE254" s="23" t="s">
        <v>145</v>
      </c>
      <c r="AF254" s="23">
        <v>30</v>
      </c>
      <c r="AG254" s="23">
        <v>7.5</v>
      </c>
      <c r="AH254" s="23">
        <v>1</v>
      </c>
      <c r="AI254" s="23">
        <v>0.65</v>
      </c>
      <c r="AJ254" s="23">
        <v>4</v>
      </c>
      <c r="AK254" s="27">
        <f t="shared" si="162"/>
        <v>3.35</v>
      </c>
      <c r="AL254" s="27" t="s">
        <v>143</v>
      </c>
      <c r="AM254" s="27" t="s">
        <v>143</v>
      </c>
      <c r="AN254" s="23"/>
      <c r="AO254" s="27">
        <f t="shared" si="163"/>
        <v>2</v>
      </c>
      <c r="AP254" s="23"/>
      <c r="AQ254" s="23"/>
      <c r="AR254" s="23"/>
      <c r="AS254" s="23"/>
      <c r="AT254" s="23"/>
      <c r="AU254" s="27"/>
      <c r="AV254" s="27">
        <f t="shared" si="164"/>
        <v>0</v>
      </c>
      <c r="AW254" s="27"/>
      <c r="AX254" s="28">
        <f>VLOOKUP(J254,ABNT5101!$I$3:$J$9,2)</f>
        <v>10</v>
      </c>
      <c r="AY254" s="28">
        <f>VLOOKUP(J254,ABNT5101!$I$3:$M$9,5)</f>
        <v>0.18</v>
      </c>
      <c r="AZ254" s="28" t="str">
        <f>_xlfn.XLOOKUP(J254,ABNT5101!I:I,ABNT5101!L:L)</f>
        <v>-</v>
      </c>
      <c r="BA254" s="28">
        <f>_xlfn.XLOOKUP(J254,ABNT5101!$I:$I,ABNT5101!M:M)</f>
        <v>0.18</v>
      </c>
      <c r="BB254" s="28" t="str">
        <f>_xlfn.XLOOKUP(J254,ABNT5101!$I:$I,ABNT5101!N:N)</f>
        <v>-</v>
      </c>
      <c r="BC254" s="28">
        <f>_xlfn.XLOOKUP(J254,ABNT5101!$I:$I,ABNT5101!O:O)</f>
        <v>16</v>
      </c>
      <c r="BD254" s="31" t="str">
        <f t="shared" si="165"/>
        <v>ATENDE</v>
      </c>
      <c r="BE254" s="32">
        <f t="shared" si="156"/>
        <v>0.65199999999999991</v>
      </c>
      <c r="BF254" s="32">
        <f t="shared" si="157"/>
        <v>1.8333333333333335</v>
      </c>
      <c r="BG254" s="32" t="str">
        <f t="shared" si="166"/>
        <v>-</v>
      </c>
      <c r="BH254" s="34">
        <v>16.52</v>
      </c>
      <c r="BI254" s="34">
        <v>0.51</v>
      </c>
      <c r="BJ254" s="34"/>
      <c r="BK254" s="34"/>
      <c r="BL254" s="35"/>
      <c r="BM254" s="34"/>
      <c r="BN254" s="31" t="str">
        <f t="shared" si="167"/>
        <v>ATENDE</v>
      </c>
      <c r="BO254" s="31" t="str">
        <f t="shared" si="158"/>
        <v>ATENDE</v>
      </c>
      <c r="BP254" s="31" t="str">
        <f t="shared" si="159"/>
        <v>ATENDE</v>
      </c>
      <c r="BQ254" s="31" t="str">
        <f t="shared" si="168"/>
        <v>ATENDE</v>
      </c>
      <c r="BR254" s="36" t="str">
        <f t="shared" si="169"/>
        <v>C4</v>
      </c>
      <c r="BS254" s="36" t="str">
        <f t="shared" si="170"/>
        <v>P5</v>
      </c>
      <c r="BT254" s="37">
        <f t="shared" si="171"/>
        <v>0.75799999999999979</v>
      </c>
      <c r="BU254" s="34">
        <v>8.7899999999999991</v>
      </c>
      <c r="BV254" s="34">
        <v>4.95</v>
      </c>
      <c r="BW254" s="36">
        <f>IF(BS254="-","-",_xlfn.XLOOKUP(BS254,ABNT5101!$B$4:$B$9,ABNT5101!$C$4:$C$9))</f>
        <v>5</v>
      </c>
      <c r="BX254" s="36">
        <f>IF(BS254="-","-",_xlfn.XLOOKUP(BS254,ABNT5101!$B$4:$B$9,ABNT5101!$D$4:$D$9))</f>
        <v>1</v>
      </c>
      <c r="BY254" s="31" t="str">
        <f t="shared" si="172"/>
        <v>ATENDE</v>
      </c>
      <c r="BZ254" s="31" t="str">
        <f t="shared" si="173"/>
        <v>ATENDE</v>
      </c>
      <c r="CA254" s="31" t="str">
        <f t="shared" si="174"/>
        <v>ATENDE</v>
      </c>
      <c r="CB254" s="36" t="str">
        <f t="shared" si="160"/>
        <v>P5</v>
      </c>
      <c r="CC254" s="37">
        <f t="shared" si="175"/>
        <v>0.23399999999999999</v>
      </c>
      <c r="CD254" s="222">
        <v>6.17</v>
      </c>
      <c r="CE254" s="222">
        <v>3.69</v>
      </c>
      <c r="CF254" s="31">
        <f>IF(CB254="-","-",_xlfn.XLOOKUP(CB254,ABNT5101!$B$4:$B$9,ABNT5101!$C$4:$C$9))</f>
        <v>5</v>
      </c>
      <c r="CG254" s="36">
        <f>IF(CB254="-","-",_xlfn.XLOOKUP(CB254,ABNT5101!$B$4:$B$9,ABNT5101!$D$4:$D$9))</f>
        <v>1</v>
      </c>
      <c r="CH254" s="31" t="str">
        <f t="shared" si="176"/>
        <v>ATENDE</v>
      </c>
      <c r="CI254" s="31" t="str">
        <f t="shared" si="177"/>
        <v>ATENDE</v>
      </c>
      <c r="CJ254" s="31" t="str">
        <f t="shared" si="178"/>
        <v>ATENDE</v>
      </c>
      <c r="CK254" s="56" t="str">
        <f>_xlfn.XLOOKUP(CL254,'Banco de dados'!$B:$B,'Banco de dados'!$D:$D)</f>
        <v>LEDSTAR</v>
      </c>
      <c r="CL254" s="42" t="str">
        <f>'Banco de dados'!B9</f>
        <v xml:space="preserve"> SL VT 9.1 65W</v>
      </c>
      <c r="CM254" s="56" t="str">
        <f>_xlfn.XLOOKUP(CL254,'Banco de dados'!$B:$B,'Banco de dados'!$E:$E)</f>
        <v>LUM LED SL VT 9.1 65W</v>
      </c>
      <c r="CN254" s="56"/>
      <c r="CO254" s="56" t="e">
        <f>IF(CN254="-","-",_xlfn.XLOOKUP(CN254,'Banco de dados'!$B:$B,'Banco de dados'!$E:$E))</f>
        <v>#N/A</v>
      </c>
      <c r="CP254" s="41">
        <f t="shared" si="179"/>
        <v>1</v>
      </c>
      <c r="CQ254" s="56">
        <f>_xlfn.XLOOKUP(CL254,'Banco de dados'!$B:$B,'Banco de dados'!$H:$H)</f>
        <v>65</v>
      </c>
      <c r="CR254" s="56" t="e">
        <f t="array" aca="1" ref="CR254" ca="1">_xludf.xlookup(CN254,'Banco de dados'!$B:$B,'Banco de dados'!$H:$H)</f>
        <v>#NAME?</v>
      </c>
      <c r="CS254" s="58" t="e">
        <f t="array" aca="1" ref="CS254" ca="1">_xludf.xlookup(CL254,'Banco de dados'!$B:$B,'Banco de dados'!$F:$F)</f>
        <v>#NAME?</v>
      </c>
      <c r="CT254" s="56" t="e">
        <f t="array" aca="1" ref="CT254" ca="1">_xludf.xlookup(CN254,'Banco de dados'!$B:$B,'Banco de dados'!$F:$F)</f>
        <v>#NAME?</v>
      </c>
      <c r="CU254" s="42">
        <v>0</v>
      </c>
      <c r="CV254" s="42">
        <v>10</v>
      </c>
      <c r="CW254" s="56" t="str">
        <f>IF(AJ254=0.5,"Suporte",IF(AND(AJ254&gt;='Braços de IP'!$B$9,AJ254&lt;='Braços de IP'!$D$9),'Braços de IP'!$E$9,IF(AND(AJ254&gt;='Braços de IP'!$B$10,AJ254&lt;='Braços de IP'!$D$10),'Braços de IP'!$E$10,IF(AND(AJ254&gt;='Braços de IP'!$B$11,AJ254&lt;='Braços de IP'!$D$11),'Braços de IP'!$E$11,IF(AND(AJ254&gt;='Braços de IP'!$B$12,AJ254&lt;='Braços de IP'!$D$12),'Braços de IP'!$E$12,IF(AND(AJ254&gt;='Braços de IP'!$B$13,AJ254&lt;='Braços de IP'!$D$13),'Braços de IP'!$E$13,IF(AND(AJ254&gt;='Braços de IP'!$B$14,AJ254&lt;='Braços de IP'!$D$14),'Braços de IP'!$E$14,"ERRO")))))))</f>
        <v>Longo II</v>
      </c>
      <c r="CX254" s="42"/>
      <c r="CY254" s="56" t="str">
        <f>IF($CX254="","",VLOOKUP($CX254,'Braços de IP'!$E$9:$I$15,2,0))</f>
        <v/>
      </c>
      <c r="CZ254" s="43" t="str">
        <f>IF($CX254="","",VLOOKUP($CX254,'Braços de IP'!$E$9:$I$15,5,0))</f>
        <v/>
      </c>
      <c r="DA254" s="56"/>
      <c r="DB254" s="56"/>
      <c r="DC254" s="56"/>
      <c r="DD254" s="56"/>
      <c r="DE254" s="56"/>
      <c r="DF254" s="56"/>
      <c r="DG254" s="44">
        <f t="shared" si="180"/>
        <v>65</v>
      </c>
      <c r="DH254" s="45">
        <f t="shared" si="181"/>
        <v>120</v>
      </c>
      <c r="DI254" s="44">
        <f t="shared" si="182"/>
        <v>185</v>
      </c>
      <c r="DJ254" s="46">
        <f t="shared" si="183"/>
        <v>0.45833333333333337</v>
      </c>
      <c r="DK254" s="47" t="s">
        <v>147</v>
      </c>
      <c r="DL254" s="48"/>
      <c r="DM254" s="49"/>
      <c r="DN254" s="23" t="s">
        <v>148</v>
      </c>
      <c r="DO254" s="23"/>
    </row>
    <row r="255" spans="1:119" ht="15.75" customHeight="1" x14ac:dyDescent="0.3">
      <c r="A255" s="224" t="s">
        <v>1290</v>
      </c>
      <c r="B255" s="5"/>
      <c r="C255" s="5" t="s">
        <v>148</v>
      </c>
      <c r="D255" s="5"/>
      <c r="E255" s="22" t="s">
        <v>334</v>
      </c>
      <c r="F255" s="22" t="s">
        <v>210</v>
      </c>
      <c r="G255" s="23" t="s">
        <v>335</v>
      </c>
      <c r="H255" s="23">
        <v>-23.406963000000001</v>
      </c>
      <c r="I255" s="23">
        <v>-46.846904000000002</v>
      </c>
      <c r="J255" s="24" t="s">
        <v>160</v>
      </c>
      <c r="K255" s="60"/>
      <c r="L255" s="24" t="s">
        <v>157</v>
      </c>
      <c r="M255" s="24" t="s">
        <v>141</v>
      </c>
      <c r="N255" s="23">
        <v>120</v>
      </c>
      <c r="O255" s="23" t="s">
        <v>142</v>
      </c>
      <c r="P255" s="27" t="s">
        <v>143</v>
      </c>
      <c r="Q255" s="26">
        <f t="shared" si="161"/>
        <v>240</v>
      </c>
      <c r="R255" s="27">
        <v>1</v>
      </c>
      <c r="S255" s="28">
        <v>1.5</v>
      </c>
      <c r="T255" s="28">
        <v>6.5</v>
      </c>
      <c r="U255" s="29"/>
      <c r="V255" s="29"/>
      <c r="W255" s="227">
        <v>4.5</v>
      </c>
      <c r="X255" s="28">
        <v>2.5</v>
      </c>
      <c r="Y255" s="227">
        <v>1</v>
      </c>
      <c r="Z255" s="29"/>
      <c r="AA255" s="29"/>
      <c r="AB255" s="23"/>
      <c r="AC255" s="227">
        <v>2</v>
      </c>
      <c r="AD255" s="23" t="s">
        <v>144</v>
      </c>
      <c r="AE255" s="23" t="s">
        <v>145</v>
      </c>
      <c r="AF255" s="23">
        <v>30</v>
      </c>
      <c r="AG255" s="23">
        <v>7.5</v>
      </c>
      <c r="AH255" s="23">
        <v>1</v>
      </c>
      <c r="AI255" s="23">
        <v>0.65</v>
      </c>
      <c r="AJ255" s="23">
        <v>4</v>
      </c>
      <c r="AK255" s="27">
        <f t="shared" si="162"/>
        <v>3.35</v>
      </c>
      <c r="AL255" s="27" t="s">
        <v>143</v>
      </c>
      <c r="AM255" s="27" t="s">
        <v>143</v>
      </c>
      <c r="AN255" s="23"/>
      <c r="AO255" s="27">
        <f t="shared" si="163"/>
        <v>2</v>
      </c>
      <c r="AP255" s="23"/>
      <c r="AQ255" s="23"/>
      <c r="AR255" s="23"/>
      <c r="AS255" s="23"/>
      <c r="AT255" s="23"/>
      <c r="AU255" s="27"/>
      <c r="AV255" s="27">
        <f t="shared" si="164"/>
        <v>0</v>
      </c>
      <c r="AW255" s="27"/>
      <c r="AX255" s="28">
        <f>VLOOKUP(J255,ABNT5101!$I$3:$J$9,2)</f>
        <v>10</v>
      </c>
      <c r="AY255" s="28">
        <f>VLOOKUP(J255,ABNT5101!$I$3:$M$9,5)</f>
        <v>0.18</v>
      </c>
      <c r="AZ255" s="28" t="str">
        <f>_xlfn.XLOOKUP(J255,ABNT5101!I:I,ABNT5101!L:L)</f>
        <v>-</v>
      </c>
      <c r="BA255" s="28">
        <f>_xlfn.XLOOKUP(J255,ABNT5101!$I:$I,ABNT5101!M:M)</f>
        <v>0.18</v>
      </c>
      <c r="BB255" s="28" t="str">
        <f>_xlfn.XLOOKUP(J255,ABNT5101!$I:$I,ABNT5101!N:N)</f>
        <v>-</v>
      </c>
      <c r="BC255" s="28">
        <f>_xlfn.XLOOKUP(J255,ABNT5101!$I:$I,ABNT5101!O:O)</f>
        <v>16</v>
      </c>
      <c r="BD255" s="31" t="str">
        <f t="shared" si="165"/>
        <v>ATENDE</v>
      </c>
      <c r="BE255" s="32">
        <f t="shared" si="156"/>
        <v>0.47500000000000009</v>
      </c>
      <c r="BF255" s="32">
        <f t="shared" si="157"/>
        <v>0.94444444444444442</v>
      </c>
      <c r="BG255" s="32" t="str">
        <f t="shared" si="166"/>
        <v>-</v>
      </c>
      <c r="BH255" s="34">
        <v>14.75</v>
      </c>
      <c r="BI255" s="34">
        <v>0.35</v>
      </c>
      <c r="BJ255" s="34"/>
      <c r="BK255" s="34"/>
      <c r="BL255" s="35"/>
      <c r="BM255" s="34"/>
      <c r="BN255" s="31" t="str">
        <f t="shared" si="167"/>
        <v>ATENDE</v>
      </c>
      <c r="BO255" s="31" t="str">
        <f t="shared" si="158"/>
        <v>ATENDE</v>
      </c>
      <c r="BP255" s="31" t="str">
        <f t="shared" si="159"/>
        <v>ATENDE</v>
      </c>
      <c r="BQ255" s="31" t="str">
        <f t="shared" si="168"/>
        <v>ATENDE</v>
      </c>
      <c r="BR255" s="36" t="str">
        <f t="shared" si="169"/>
        <v>C4</v>
      </c>
      <c r="BS255" s="36" t="str">
        <f t="shared" si="170"/>
        <v>P5</v>
      </c>
      <c r="BT255" s="37">
        <f t="shared" si="171"/>
        <v>0.14999999999999991</v>
      </c>
      <c r="BU255" s="34">
        <v>5.75</v>
      </c>
      <c r="BV255" s="34">
        <v>1.98</v>
      </c>
      <c r="BW255" s="36">
        <f>IF(BS255="-","-",_xlfn.XLOOKUP(BS255,ABNT5101!$B$4:$B$9,ABNT5101!$C$4:$C$9))</f>
        <v>5</v>
      </c>
      <c r="BX255" s="36">
        <f>IF(BS255="-","-",_xlfn.XLOOKUP(BS255,ABNT5101!$B$4:$B$9,ABNT5101!$D$4:$D$9))</f>
        <v>1</v>
      </c>
      <c r="BY255" s="31" t="str">
        <f t="shared" si="172"/>
        <v>ATENDE</v>
      </c>
      <c r="BZ255" s="31" t="str">
        <f t="shared" si="173"/>
        <v>ATENDE</v>
      </c>
      <c r="CA255" s="31" t="str">
        <f t="shared" si="174"/>
        <v>ATENDE</v>
      </c>
      <c r="CB255" s="36" t="str">
        <f t="shared" si="160"/>
        <v>P5</v>
      </c>
      <c r="CC255" s="37">
        <f t="shared" si="175"/>
        <v>0.10399999999999987</v>
      </c>
      <c r="CD255" s="222">
        <v>5.52</v>
      </c>
      <c r="CE255" s="222">
        <v>3.97</v>
      </c>
      <c r="CF255" s="31">
        <f>IF(CB255="-","-",_xlfn.XLOOKUP(CB255,ABNT5101!$B$4:$B$9,ABNT5101!$C$4:$C$9))</f>
        <v>5</v>
      </c>
      <c r="CG255" s="36">
        <f>IF(CB255="-","-",_xlfn.XLOOKUP(CB255,ABNT5101!$B$4:$B$9,ABNT5101!$D$4:$D$9))</f>
        <v>1</v>
      </c>
      <c r="CH255" s="31" t="str">
        <f t="shared" si="176"/>
        <v>ATENDE</v>
      </c>
      <c r="CI255" s="31" t="str">
        <f t="shared" si="177"/>
        <v>ATENDE</v>
      </c>
      <c r="CJ255" s="31" t="str">
        <f t="shared" si="178"/>
        <v>ATENDE</v>
      </c>
      <c r="CK255" s="56" t="str">
        <f>_xlfn.XLOOKUP(CL255,'Banco de dados'!$B:$B,'Banco de dados'!$D:$D)</f>
        <v>SX LIGHTING</v>
      </c>
      <c r="CL255" s="42" t="str">
        <f>'Banco de dados'!B56</f>
        <v>SX-INEVO050HF</v>
      </c>
      <c r="CM255" s="56" t="str">
        <f>_xlfn.XLOOKUP(CL255,'Banco de dados'!$B:$B,'Banco de dados'!$E:$E)</f>
        <v>SXINEVO050K50L12CZF7PHF</v>
      </c>
      <c r="CN255" s="56"/>
      <c r="CO255" s="56" t="e">
        <f>IF(CN255="-","-",_xlfn.XLOOKUP(CN255,'Banco de dados'!$B:$B,'Banco de dados'!$E:$E))</f>
        <v>#N/A</v>
      </c>
      <c r="CP255" s="41">
        <f t="shared" si="179"/>
        <v>1</v>
      </c>
      <c r="CQ255" s="56">
        <f>_xlfn.XLOOKUP(CL255,'Banco de dados'!$B:$B,'Banco de dados'!$H:$H)</f>
        <v>50</v>
      </c>
      <c r="CR255" s="56" t="e">
        <f t="array" aca="1" ref="CR255" ca="1">_xludf.xlookup(CN255,'Banco de dados'!$B:$B,'Banco de dados'!$H:$H)</f>
        <v>#NAME?</v>
      </c>
      <c r="CS255" s="58" t="e">
        <f t="array" aca="1" ref="CS255" ca="1">_xludf.xlookup(CL255,'Banco de dados'!$B:$B,'Banco de dados'!$F:$F)</f>
        <v>#NAME?</v>
      </c>
      <c r="CT255" s="56" t="e">
        <f t="array" aca="1" ref="CT255" ca="1">_xludf.xlookup(CN255,'Banco de dados'!$B:$B,'Banco de dados'!$F:$F)</f>
        <v>#NAME?</v>
      </c>
      <c r="CU255" s="42">
        <v>0</v>
      </c>
      <c r="CV255" s="42">
        <v>10</v>
      </c>
      <c r="CW255" s="56" t="str">
        <f>IF(AJ255=0.5,"Suporte",IF(AND(AJ255&gt;='Braços de IP'!$B$9,AJ255&lt;='Braços de IP'!$D$9),'Braços de IP'!$E$9,IF(AND(AJ255&gt;='Braços de IP'!$B$10,AJ255&lt;='Braços de IP'!$D$10),'Braços de IP'!$E$10,IF(AND(AJ255&gt;='Braços de IP'!$B$11,AJ255&lt;='Braços de IP'!$D$11),'Braços de IP'!$E$11,IF(AND(AJ255&gt;='Braços de IP'!$B$12,AJ255&lt;='Braços de IP'!$D$12),'Braços de IP'!$E$12,IF(AND(AJ255&gt;='Braços de IP'!$B$13,AJ255&lt;='Braços de IP'!$D$13),'Braços de IP'!$E$13,IF(AND(AJ255&gt;='Braços de IP'!$B$14,AJ255&lt;='Braços de IP'!$D$14),'Braços de IP'!$E$14,"ERRO")))))))</f>
        <v>Longo II</v>
      </c>
      <c r="CX255" s="42"/>
      <c r="CY255" s="56" t="str">
        <f>IF($CX255="","",VLOOKUP($CX255,'Braços de IP'!$E$9:$I$15,2,0))</f>
        <v/>
      </c>
      <c r="CZ255" s="43" t="str">
        <f>IF($CX255="","",VLOOKUP($CX255,'Braços de IP'!$E$9:$I$15,5,0))</f>
        <v/>
      </c>
      <c r="DA255" s="56"/>
      <c r="DB255" s="56"/>
      <c r="DC255" s="56"/>
      <c r="DD255" s="56"/>
      <c r="DE255" s="56"/>
      <c r="DF255" s="56"/>
      <c r="DG255" s="44">
        <f t="shared" si="180"/>
        <v>50</v>
      </c>
      <c r="DH255" s="45">
        <f t="shared" si="181"/>
        <v>120</v>
      </c>
      <c r="DI255" s="44">
        <f t="shared" si="182"/>
        <v>170</v>
      </c>
      <c r="DJ255" s="46">
        <f t="shared" si="183"/>
        <v>0.58333333333333326</v>
      </c>
      <c r="DK255" s="47" t="s">
        <v>147</v>
      </c>
      <c r="DL255" s="48"/>
      <c r="DM255" s="49"/>
      <c r="DN255" s="23" t="s">
        <v>148</v>
      </c>
      <c r="DO255" s="23"/>
    </row>
    <row r="256" spans="1:119" ht="15.75" customHeight="1" x14ac:dyDescent="0.3">
      <c r="A256" s="224" t="s">
        <v>1290</v>
      </c>
      <c r="B256" s="5"/>
      <c r="C256" s="5" t="s">
        <v>148</v>
      </c>
      <c r="D256" s="5"/>
      <c r="E256" s="22" t="s">
        <v>334</v>
      </c>
      <c r="F256" s="22" t="s">
        <v>210</v>
      </c>
      <c r="G256" s="23" t="s">
        <v>335</v>
      </c>
      <c r="H256" s="23">
        <v>-23.406963000000001</v>
      </c>
      <c r="I256" s="23">
        <v>-46.846904000000002</v>
      </c>
      <c r="J256" s="24" t="s">
        <v>160</v>
      </c>
      <c r="K256" s="60"/>
      <c r="L256" s="24" t="s">
        <v>157</v>
      </c>
      <c r="M256" s="24" t="s">
        <v>141</v>
      </c>
      <c r="N256" s="23">
        <v>120</v>
      </c>
      <c r="O256" s="23" t="s">
        <v>142</v>
      </c>
      <c r="P256" s="27" t="s">
        <v>143</v>
      </c>
      <c r="Q256" s="26">
        <f t="shared" si="161"/>
        <v>240</v>
      </c>
      <c r="R256" s="27">
        <v>1</v>
      </c>
      <c r="S256" s="28">
        <v>1.5</v>
      </c>
      <c r="T256" s="28">
        <v>6.5</v>
      </c>
      <c r="U256" s="29"/>
      <c r="V256" s="29"/>
      <c r="W256" s="227">
        <v>4.5</v>
      </c>
      <c r="X256" s="28">
        <v>2.5</v>
      </c>
      <c r="Y256" s="227">
        <v>1</v>
      </c>
      <c r="Z256" s="29"/>
      <c r="AA256" s="29"/>
      <c r="AB256" s="23"/>
      <c r="AC256" s="227">
        <v>2</v>
      </c>
      <c r="AD256" s="23" t="s">
        <v>144</v>
      </c>
      <c r="AE256" s="23" t="s">
        <v>145</v>
      </c>
      <c r="AF256" s="23">
        <v>30</v>
      </c>
      <c r="AG256" s="23">
        <v>7.5</v>
      </c>
      <c r="AH256" s="23">
        <v>1</v>
      </c>
      <c r="AI256" s="23">
        <v>0.65</v>
      </c>
      <c r="AJ256" s="23">
        <v>4</v>
      </c>
      <c r="AK256" s="27">
        <f t="shared" si="162"/>
        <v>3.35</v>
      </c>
      <c r="AL256" s="27" t="s">
        <v>143</v>
      </c>
      <c r="AM256" s="27" t="s">
        <v>143</v>
      </c>
      <c r="AN256" s="23"/>
      <c r="AO256" s="27">
        <f t="shared" si="163"/>
        <v>2</v>
      </c>
      <c r="AP256" s="23"/>
      <c r="AQ256" s="23"/>
      <c r="AR256" s="23"/>
      <c r="AS256" s="23"/>
      <c r="AT256" s="23"/>
      <c r="AU256" s="27"/>
      <c r="AV256" s="27">
        <f t="shared" si="164"/>
        <v>0</v>
      </c>
      <c r="AW256" s="27"/>
      <c r="AX256" s="28">
        <f>VLOOKUP(J256,ABNT5101!$I$3:$J$9,2)</f>
        <v>10</v>
      </c>
      <c r="AY256" s="28">
        <f>VLOOKUP(J256,ABNT5101!$I$3:$M$9,5)</f>
        <v>0.18</v>
      </c>
      <c r="AZ256" s="28" t="str">
        <f>_xlfn.XLOOKUP(J256,ABNT5101!I:I,ABNT5101!L:L)</f>
        <v>-</v>
      </c>
      <c r="BA256" s="28">
        <f>_xlfn.XLOOKUP(J256,ABNT5101!$I:$I,ABNT5101!M:M)</f>
        <v>0.18</v>
      </c>
      <c r="BB256" s="28" t="str">
        <f>_xlfn.XLOOKUP(J256,ABNT5101!$I:$I,ABNT5101!N:N)</f>
        <v>-</v>
      </c>
      <c r="BC256" s="28">
        <f>_xlfn.XLOOKUP(J256,ABNT5101!$I:$I,ABNT5101!O:O)</f>
        <v>16</v>
      </c>
      <c r="BD256" s="31" t="str">
        <f t="shared" si="165"/>
        <v>ATENDE</v>
      </c>
      <c r="BE256" s="32">
        <f t="shared" si="156"/>
        <v>0.74699999999999989</v>
      </c>
      <c r="BF256" s="32">
        <f t="shared" si="157"/>
        <v>2.3888888888888888</v>
      </c>
      <c r="BG256" s="32" t="str">
        <f t="shared" si="166"/>
        <v>-</v>
      </c>
      <c r="BH256" s="34">
        <v>17.47</v>
      </c>
      <c r="BI256" s="34">
        <v>0.61</v>
      </c>
      <c r="BJ256" s="34"/>
      <c r="BK256" s="34"/>
      <c r="BL256" s="35"/>
      <c r="BM256" s="34"/>
      <c r="BN256" s="31" t="str">
        <f t="shared" si="167"/>
        <v>ATENDE</v>
      </c>
      <c r="BO256" s="31" t="str">
        <f t="shared" si="158"/>
        <v>ATENDE</v>
      </c>
      <c r="BP256" s="31" t="str">
        <f t="shared" si="159"/>
        <v>ATENDE</v>
      </c>
      <c r="BQ256" s="31" t="str">
        <f t="shared" si="168"/>
        <v>ATENDE</v>
      </c>
      <c r="BR256" s="36" t="str">
        <f t="shared" si="169"/>
        <v>C4</v>
      </c>
      <c r="BS256" s="36" t="str">
        <f t="shared" si="170"/>
        <v>P5</v>
      </c>
      <c r="BT256" s="37">
        <f t="shared" si="171"/>
        <v>0.87600000000000011</v>
      </c>
      <c r="BU256" s="34">
        <v>9.3800000000000008</v>
      </c>
      <c r="BV256" s="34">
        <v>6.83</v>
      </c>
      <c r="BW256" s="36">
        <f>IF(BS256="-","-",_xlfn.XLOOKUP(BS256,ABNT5101!$B$4:$B$9,ABNT5101!$C$4:$C$9))</f>
        <v>5</v>
      </c>
      <c r="BX256" s="36">
        <f>IF(BS256="-","-",_xlfn.XLOOKUP(BS256,ABNT5101!$B$4:$B$9,ABNT5101!$D$4:$D$9))</f>
        <v>1</v>
      </c>
      <c r="BY256" s="31" t="str">
        <f t="shared" si="172"/>
        <v>ATENDE</v>
      </c>
      <c r="BZ256" s="31" t="str">
        <f t="shared" si="173"/>
        <v>ATENDE</v>
      </c>
      <c r="CA256" s="31" t="str">
        <f t="shared" si="174"/>
        <v>ATENDE</v>
      </c>
      <c r="CB256" s="36" t="str">
        <f t="shared" si="160"/>
        <v>P5</v>
      </c>
      <c r="CC256" s="37">
        <f t="shared" si="175"/>
        <v>4.8000000000000043E-2</v>
      </c>
      <c r="CD256" s="222">
        <v>5.24</v>
      </c>
      <c r="CE256" s="222">
        <v>3.88</v>
      </c>
      <c r="CF256" s="31">
        <f>IF(CB256="-","-",_xlfn.XLOOKUP(CB256,ABNT5101!$B$4:$B$9,ABNT5101!$C$4:$C$9))</f>
        <v>5</v>
      </c>
      <c r="CG256" s="36">
        <f>IF(CB256="-","-",_xlfn.XLOOKUP(CB256,ABNT5101!$B$4:$B$9,ABNT5101!$D$4:$D$9))</f>
        <v>1</v>
      </c>
      <c r="CH256" s="31" t="str">
        <f t="shared" si="176"/>
        <v>ATENDE</v>
      </c>
      <c r="CI256" s="31" t="str">
        <f t="shared" si="177"/>
        <v>ATENDE</v>
      </c>
      <c r="CJ256" s="31" t="str">
        <f t="shared" si="178"/>
        <v>ATENDE</v>
      </c>
      <c r="CK256" s="56" t="str">
        <f>_xlfn.XLOOKUP(CL256,'Banco de dados'!$B:$B,'Banco de dados'!$D:$D)</f>
        <v>TECNOWATT</v>
      </c>
      <c r="CL256" s="42" t="str">
        <f>'Banco de dados'!B69</f>
        <v xml:space="preserve">SIGSAGPTLRRSSNDL_68W_83IBBRS
</v>
      </c>
      <c r="CM256" s="56" t="str">
        <f>_xlfn.XLOOKUP(CL256,'Banco de dados'!$B:$B,'Banco de dados'!$E:$E)</f>
        <v>SIGSAGPTLRRSSNDL_68W_83IBBRS
1-10C1MUN6.5</v>
      </c>
      <c r="CN256" s="56"/>
      <c r="CO256" s="56" t="e">
        <f>IF(CN256="-","-",_xlfn.XLOOKUP(CN256,'Banco de dados'!$B:$B,'Banco de dados'!$E:$E))</f>
        <v>#N/A</v>
      </c>
      <c r="CP256" s="41">
        <f t="shared" si="179"/>
        <v>1</v>
      </c>
      <c r="CQ256" s="56">
        <f>_xlfn.XLOOKUP(CL256,'Banco de dados'!$B:$B,'Banco de dados'!$H:$H)</f>
        <v>68</v>
      </c>
      <c r="CR256" s="56" t="e">
        <f t="array" aca="1" ref="CR256" ca="1">_xludf.xlookup(CN256,'Banco de dados'!$B:$B,'Banco de dados'!$H:$H)</f>
        <v>#NAME?</v>
      </c>
      <c r="CS256" s="58" t="e">
        <f t="array" aca="1" ref="CS256" ca="1">_xludf.xlookup(CL256,'Banco de dados'!$B:$B,'Banco de dados'!$F:$F)</f>
        <v>#NAME?</v>
      </c>
      <c r="CT256" s="56" t="e">
        <f t="array" aca="1" ref="CT256" ca="1">_xludf.xlookup(CN256,'Banco de dados'!$B:$B,'Banco de dados'!$F:$F)</f>
        <v>#NAME?</v>
      </c>
      <c r="CU256" s="42">
        <v>0</v>
      </c>
      <c r="CV256" s="42">
        <v>10</v>
      </c>
      <c r="CW256" s="56" t="str">
        <f>IF(AJ256=0.5,"Suporte",IF(AND(AJ256&gt;='Braços de IP'!$B$9,AJ256&lt;='Braços de IP'!$D$9),'Braços de IP'!$E$9,IF(AND(AJ256&gt;='Braços de IP'!$B$10,AJ256&lt;='Braços de IP'!$D$10),'Braços de IP'!$E$10,IF(AND(AJ256&gt;='Braços de IP'!$B$11,AJ256&lt;='Braços de IP'!$D$11),'Braços de IP'!$E$11,IF(AND(AJ256&gt;='Braços de IP'!$B$12,AJ256&lt;='Braços de IP'!$D$12),'Braços de IP'!$E$12,IF(AND(AJ256&gt;='Braços de IP'!$B$13,AJ256&lt;='Braços de IP'!$D$13),'Braços de IP'!$E$13,IF(AND(AJ256&gt;='Braços de IP'!$B$14,AJ256&lt;='Braços de IP'!$D$14),'Braços de IP'!$E$14,"ERRO")))))))</f>
        <v>Longo II</v>
      </c>
      <c r="CX256" s="42" t="s">
        <v>770</v>
      </c>
      <c r="CY256" s="56">
        <f>IF($CX256="","",VLOOKUP($CX256,'Braços de IP'!$E$9:$I$15,2,0))</f>
        <v>3.5</v>
      </c>
      <c r="CZ256" s="43">
        <f>IF($CX256="","",VLOOKUP($CX256,'Braços de IP'!$E$9:$I$15,5,0))</f>
        <v>8.5</v>
      </c>
      <c r="DA256" s="56"/>
      <c r="DB256" s="56"/>
      <c r="DC256" s="56"/>
      <c r="DD256" s="56"/>
      <c r="DE256" s="56"/>
      <c r="DF256" s="56"/>
      <c r="DG256" s="44">
        <f t="shared" si="180"/>
        <v>68</v>
      </c>
      <c r="DH256" s="45">
        <f t="shared" si="181"/>
        <v>120</v>
      </c>
      <c r="DI256" s="44">
        <f t="shared" si="182"/>
        <v>188</v>
      </c>
      <c r="DJ256" s="46">
        <f t="shared" si="183"/>
        <v>0.43333333333333335</v>
      </c>
      <c r="DK256" s="47" t="s">
        <v>147</v>
      </c>
      <c r="DL256" s="48"/>
      <c r="DM256" s="49"/>
      <c r="DN256" s="23" t="s">
        <v>148</v>
      </c>
      <c r="DO256" s="23"/>
    </row>
    <row r="257" spans="2:119" ht="15.75" hidden="1" customHeight="1" x14ac:dyDescent="0.3">
      <c r="B257" s="5"/>
      <c r="C257" s="5"/>
      <c r="D257" s="5"/>
      <c r="E257" s="22" t="s">
        <v>336</v>
      </c>
      <c r="F257" s="22" t="s">
        <v>150</v>
      </c>
      <c r="G257" s="23" t="s">
        <v>285</v>
      </c>
      <c r="H257" s="23">
        <v>-23.329281999999999</v>
      </c>
      <c r="I257" s="23">
        <v>-46.914642999999998</v>
      </c>
      <c r="J257" s="24" t="s">
        <v>139</v>
      </c>
      <c r="K257" s="60"/>
      <c r="L257" s="24" t="s">
        <v>152</v>
      </c>
      <c r="M257" s="24" t="s">
        <v>141</v>
      </c>
      <c r="N257" s="23">
        <v>60</v>
      </c>
      <c r="O257" s="23" t="s">
        <v>142</v>
      </c>
      <c r="P257" s="27" t="s">
        <v>143</v>
      </c>
      <c r="Q257" s="26">
        <f t="shared" si="161"/>
        <v>120</v>
      </c>
      <c r="R257" s="27">
        <v>1</v>
      </c>
      <c r="S257" s="28" t="s">
        <v>153</v>
      </c>
      <c r="T257" s="28">
        <v>3.5</v>
      </c>
      <c r="U257" s="29"/>
      <c r="V257" s="29"/>
      <c r="W257" s="29"/>
      <c r="X257" s="28" t="s">
        <v>153</v>
      </c>
      <c r="Y257" s="29"/>
      <c r="Z257" s="29"/>
      <c r="AA257" s="29"/>
      <c r="AB257" s="23"/>
      <c r="AC257" s="29"/>
      <c r="AD257" s="23" t="s">
        <v>144</v>
      </c>
      <c r="AE257" s="23" t="s">
        <v>145</v>
      </c>
      <c r="AF257" s="23">
        <v>25</v>
      </c>
      <c r="AG257" s="23">
        <v>7.6</v>
      </c>
      <c r="AH257" s="23">
        <v>1</v>
      </c>
      <c r="AI257" s="23">
        <v>3.15</v>
      </c>
      <c r="AJ257" s="23">
        <v>2.6</v>
      </c>
      <c r="AK257" s="27">
        <f t="shared" si="162"/>
        <v>-0.54999999999999982</v>
      </c>
      <c r="AL257" s="27" t="s">
        <v>143</v>
      </c>
      <c r="AM257" s="27" t="s">
        <v>143</v>
      </c>
      <c r="AN257" s="23"/>
      <c r="AO257" s="27">
        <f t="shared" si="163"/>
        <v>2</v>
      </c>
      <c r="AP257" s="23"/>
      <c r="AQ257" s="23"/>
      <c r="AR257" s="23"/>
      <c r="AS257" s="23"/>
      <c r="AT257" s="23"/>
      <c r="AU257" s="27"/>
      <c r="AV257" s="27">
        <f t="shared" si="164"/>
        <v>0</v>
      </c>
      <c r="AW257" s="27"/>
      <c r="AX257" s="28">
        <f>VLOOKUP(J257,ABNT5101!$I$3:$J$9,2)</f>
        <v>7.5</v>
      </c>
      <c r="AY257" s="28">
        <f>VLOOKUP(J257,ABNT5101!$I$3:$M$9,5)</f>
        <v>0.18</v>
      </c>
      <c r="AZ257" s="28" t="str">
        <f>_xlfn.XLOOKUP(J257,ABNT5101!I:I,ABNT5101!L:L)</f>
        <v>-</v>
      </c>
      <c r="BA257" s="28">
        <f>_xlfn.XLOOKUP(J257,ABNT5101!$I:$I,ABNT5101!M:M)</f>
        <v>0.18</v>
      </c>
      <c r="BB257" s="28" t="str">
        <f>_xlfn.XLOOKUP(J257,ABNT5101!$I:$I,ABNT5101!N:N)</f>
        <v>-</v>
      </c>
      <c r="BC257" s="28">
        <f>_xlfn.XLOOKUP(J257,ABNT5101!$I:$I,ABNT5101!O:O)</f>
        <v>16</v>
      </c>
      <c r="BD257" s="31" t="str">
        <f t="shared" si="165"/>
        <v>NÃO ATENDE</v>
      </c>
      <c r="BE257" s="32">
        <f t="shared" si="156"/>
        <v>-1</v>
      </c>
      <c r="BF257" s="32">
        <f t="shared" si="157"/>
        <v>-1</v>
      </c>
      <c r="BG257" s="32" t="str">
        <f t="shared" si="166"/>
        <v>-</v>
      </c>
      <c r="BH257" s="34"/>
      <c r="BI257" s="34"/>
      <c r="BJ257" s="34"/>
      <c r="BK257" s="34"/>
      <c r="BL257" s="35"/>
      <c r="BM257" s="34"/>
      <c r="BN257" s="31" t="str">
        <f t="shared" si="167"/>
        <v>NÃO ATENDE</v>
      </c>
      <c r="BO257" s="31" t="str">
        <f t="shared" si="158"/>
        <v>NÃO ATENDE</v>
      </c>
      <c r="BP257" s="31" t="str">
        <f t="shared" si="159"/>
        <v>NÃO ATENDE</v>
      </c>
      <c r="BQ257" s="31" t="str">
        <f t="shared" si="168"/>
        <v>ATENDE</v>
      </c>
      <c r="BR257" s="36" t="str">
        <f t="shared" si="169"/>
        <v>C5</v>
      </c>
      <c r="BS257" s="36" t="str">
        <f t="shared" si="170"/>
        <v>Sem Passeio</v>
      </c>
      <c r="BT257" s="37" t="e">
        <f t="shared" si="171"/>
        <v>#N/A</v>
      </c>
      <c r="BU257" s="34"/>
      <c r="BV257" s="34"/>
      <c r="BW257" s="36" t="e">
        <f>IF(BS257="-","-",_xlfn.XLOOKUP(BS257,ABNT5101!$B$4:$B$9,ABNT5101!$C$4:$C$9))</f>
        <v>#N/A</v>
      </c>
      <c r="BX257" s="36" t="e">
        <f>IF(BS257="-","-",_xlfn.XLOOKUP(BS257,ABNT5101!$B$4:$B$9,ABNT5101!$D$4:$D$9))</f>
        <v>#N/A</v>
      </c>
      <c r="BY257" s="31" t="e">
        <f t="shared" si="172"/>
        <v>#N/A</v>
      </c>
      <c r="BZ257" s="31" t="e">
        <f t="shared" si="173"/>
        <v>#N/A</v>
      </c>
      <c r="CA257" s="31" t="e">
        <f t="shared" si="174"/>
        <v>#N/A</v>
      </c>
      <c r="CB257" s="36" t="str">
        <f t="shared" si="160"/>
        <v>Sem Passeio</v>
      </c>
      <c r="CC257" s="37" t="e">
        <f t="shared" si="175"/>
        <v>#N/A</v>
      </c>
      <c r="CD257" s="38"/>
      <c r="CE257" s="38"/>
      <c r="CF257" s="31" t="e">
        <f>IF(CB257="-","-",_xlfn.XLOOKUP(CB257,ABNT5101!$B$4:$B$9,ABNT5101!$C$4:$C$9))</f>
        <v>#N/A</v>
      </c>
      <c r="CG257" s="36" t="e">
        <f>IF(CB257="-","-",_xlfn.XLOOKUP(CB257,ABNT5101!$B$4:$B$9,ABNT5101!$D$4:$D$9))</f>
        <v>#N/A</v>
      </c>
      <c r="CH257" s="31" t="e">
        <f t="shared" si="176"/>
        <v>#N/A</v>
      </c>
      <c r="CI257" s="31" t="e">
        <f t="shared" si="177"/>
        <v>#N/A</v>
      </c>
      <c r="CJ257" s="31" t="e">
        <f t="shared" si="178"/>
        <v>#N/A</v>
      </c>
      <c r="CK257" s="56" t="e">
        <f>_xlfn.XLOOKUP(CL257,'Banco de dados'!$B:$B,'Banco de dados'!$D:$D)</f>
        <v>#N/A</v>
      </c>
      <c r="CL257" s="42"/>
      <c r="CM257" s="56" t="e">
        <f>_xlfn.XLOOKUP(CL257,'Banco de dados'!$B:$B,'Banco de dados'!$E:$E)</f>
        <v>#N/A</v>
      </c>
      <c r="CN257" s="56"/>
      <c r="CO257" s="56" t="e">
        <f>IF(CN257="-","-",_xlfn.XLOOKUP(CN257,'Banco de dados'!$B:$B,'Banco de dados'!$E:$E))</f>
        <v>#N/A</v>
      </c>
      <c r="CP257" s="41">
        <f t="shared" si="179"/>
        <v>1</v>
      </c>
      <c r="CQ257" s="56" t="e">
        <f>_xlfn.XLOOKUP(CL257,'Banco de dados'!$B:$B,'Banco de dados'!$H:$H)</f>
        <v>#N/A</v>
      </c>
      <c r="CR257" s="56" t="e">
        <f t="array" aca="1" ref="CR257" ca="1">_xludf.xlookup(CN257,'Banco de dados'!$B:$B,'Banco de dados'!$H:$H)</f>
        <v>#NAME?</v>
      </c>
      <c r="CS257" s="58" t="e">
        <f t="array" aca="1" ref="CS257" ca="1">_xludf.xlookup(CL257,'Banco de dados'!$B:$B,'Banco de dados'!$F:$F)</f>
        <v>#NAME?</v>
      </c>
      <c r="CT257" s="56" t="e">
        <f t="array" aca="1" ref="CT257" ca="1">_xludf.xlookup(CN257,'Banco de dados'!$B:$B,'Banco de dados'!$F:$F)</f>
        <v>#NAME?</v>
      </c>
      <c r="CU257" s="42"/>
      <c r="CV257" s="42"/>
      <c r="CW257" s="56" t="str">
        <f>IF(AJ257=0.5,"Suporte",IF(AND(AJ257&gt;='Braços de IP'!$B$9,AJ257&lt;='Braços de IP'!$D$9),'Braços de IP'!$E$9,IF(AND(AJ257&gt;='Braços de IP'!$B$10,AJ257&lt;='Braços de IP'!$D$10),'Braços de IP'!$E$10,IF(AND(AJ257&gt;='Braços de IP'!$B$11,AJ257&lt;='Braços de IP'!$D$11),'Braços de IP'!$E$11,IF(AND(AJ257&gt;='Braços de IP'!$B$12,AJ257&lt;='Braços de IP'!$D$12),'Braços de IP'!$E$12,IF(AND(AJ257&gt;='Braços de IP'!$B$13,AJ257&lt;='Braços de IP'!$D$13),'Braços de IP'!$E$13,IF(AND(AJ257&gt;='Braços de IP'!$B$14,AJ257&lt;='Braços de IP'!$D$14),'Braços de IP'!$E$14,"ERRO")))))))</f>
        <v>Longo I</v>
      </c>
      <c r="CX257" s="42"/>
      <c r="CY257" s="56" t="str">
        <f>IF($CX257="","",VLOOKUP($CX257,'Braços de IP'!$E$9:$I$15,2,0))</f>
        <v/>
      </c>
      <c r="CZ257" s="43" t="str">
        <f>IF($CX257="","",VLOOKUP($CX257,'Braços de IP'!$E$9:$I$15,5,0))</f>
        <v/>
      </c>
      <c r="DA257" s="56"/>
      <c r="DB257" s="56"/>
      <c r="DC257" s="56"/>
      <c r="DD257" s="56"/>
      <c r="DE257" s="56"/>
      <c r="DF257" s="56"/>
      <c r="DG257" s="44" t="e">
        <f t="shared" si="180"/>
        <v>#N/A</v>
      </c>
      <c r="DH257" s="45">
        <f t="shared" si="181"/>
        <v>60</v>
      </c>
      <c r="DI257" s="44" t="e">
        <f t="shared" si="182"/>
        <v>#N/A</v>
      </c>
      <c r="DJ257" s="46" t="e">
        <f t="shared" si="183"/>
        <v>#N/A</v>
      </c>
      <c r="DK257" s="47" t="s">
        <v>147</v>
      </c>
      <c r="DL257" s="48"/>
      <c r="DM257" s="49"/>
      <c r="DN257" s="23" t="s">
        <v>148</v>
      </c>
      <c r="DO257" s="23"/>
    </row>
    <row r="258" spans="2:119" ht="15.75" hidden="1" customHeight="1" x14ac:dyDescent="0.3">
      <c r="B258" s="5"/>
      <c r="C258" s="5"/>
      <c r="D258" s="5"/>
      <c r="E258" s="22" t="s">
        <v>336</v>
      </c>
      <c r="F258" s="22" t="s">
        <v>150</v>
      </c>
      <c r="G258" s="23" t="s">
        <v>285</v>
      </c>
      <c r="H258" s="23">
        <v>-23.329281999999999</v>
      </c>
      <c r="I258" s="23">
        <v>-46.914642999999998</v>
      </c>
      <c r="J258" s="24" t="s">
        <v>139</v>
      </c>
      <c r="K258" s="60"/>
      <c r="L258" s="24" t="s">
        <v>152</v>
      </c>
      <c r="M258" s="24" t="s">
        <v>141</v>
      </c>
      <c r="N258" s="23">
        <v>60</v>
      </c>
      <c r="O258" s="23" t="s">
        <v>142</v>
      </c>
      <c r="P258" s="27" t="s">
        <v>143</v>
      </c>
      <c r="Q258" s="26">
        <f t="shared" si="161"/>
        <v>120</v>
      </c>
      <c r="R258" s="27">
        <v>1</v>
      </c>
      <c r="S258" s="28" t="s">
        <v>153</v>
      </c>
      <c r="T258" s="28">
        <v>3.5</v>
      </c>
      <c r="U258" s="29"/>
      <c r="V258" s="29"/>
      <c r="W258" s="29"/>
      <c r="X258" s="28" t="s">
        <v>153</v>
      </c>
      <c r="Y258" s="29"/>
      <c r="Z258" s="29"/>
      <c r="AA258" s="29"/>
      <c r="AB258" s="23"/>
      <c r="AC258" s="29"/>
      <c r="AD258" s="23" t="s">
        <v>144</v>
      </c>
      <c r="AE258" s="23" t="s">
        <v>145</v>
      </c>
      <c r="AF258" s="23">
        <v>25</v>
      </c>
      <c r="AG258" s="23">
        <v>7.6</v>
      </c>
      <c r="AH258" s="23">
        <v>1</v>
      </c>
      <c r="AI258" s="23">
        <v>3.15</v>
      </c>
      <c r="AJ258" s="23">
        <v>2.6</v>
      </c>
      <c r="AK258" s="27">
        <f t="shared" si="162"/>
        <v>-0.54999999999999982</v>
      </c>
      <c r="AL258" s="27" t="s">
        <v>143</v>
      </c>
      <c r="AM258" s="27" t="s">
        <v>143</v>
      </c>
      <c r="AN258" s="23"/>
      <c r="AO258" s="27">
        <f t="shared" si="163"/>
        <v>2</v>
      </c>
      <c r="AP258" s="23"/>
      <c r="AQ258" s="23"/>
      <c r="AR258" s="23"/>
      <c r="AS258" s="23"/>
      <c r="AT258" s="23"/>
      <c r="AU258" s="27"/>
      <c r="AV258" s="27">
        <f t="shared" si="164"/>
        <v>0</v>
      </c>
      <c r="AW258" s="27"/>
      <c r="AX258" s="28">
        <f>VLOOKUP(J258,ABNT5101!$I$3:$J$9,2)</f>
        <v>7.5</v>
      </c>
      <c r="AY258" s="28">
        <f>VLOOKUP(J258,ABNT5101!$I$3:$M$9,5)</f>
        <v>0.18</v>
      </c>
      <c r="AZ258" s="28" t="str">
        <f>_xlfn.XLOOKUP(J258,ABNT5101!I:I,ABNT5101!L:L)</f>
        <v>-</v>
      </c>
      <c r="BA258" s="28">
        <f>_xlfn.XLOOKUP(J258,ABNT5101!$I:$I,ABNT5101!M:M)</f>
        <v>0.18</v>
      </c>
      <c r="BB258" s="28" t="str">
        <f>_xlfn.XLOOKUP(J258,ABNT5101!$I:$I,ABNT5101!N:N)</f>
        <v>-</v>
      </c>
      <c r="BC258" s="28">
        <f>_xlfn.XLOOKUP(J258,ABNT5101!$I:$I,ABNT5101!O:O)</f>
        <v>16</v>
      </c>
      <c r="BD258" s="31" t="str">
        <f t="shared" si="165"/>
        <v>NÃO ATENDE</v>
      </c>
      <c r="BE258" s="32">
        <f t="shared" si="156"/>
        <v>-1</v>
      </c>
      <c r="BF258" s="32">
        <f t="shared" si="157"/>
        <v>-1</v>
      </c>
      <c r="BG258" s="32" t="str">
        <f t="shared" si="166"/>
        <v>-</v>
      </c>
      <c r="BH258" s="34"/>
      <c r="BI258" s="34"/>
      <c r="BJ258" s="34"/>
      <c r="BK258" s="34"/>
      <c r="BL258" s="35"/>
      <c r="BM258" s="34"/>
      <c r="BN258" s="31" t="str">
        <f t="shared" si="167"/>
        <v>NÃO ATENDE</v>
      </c>
      <c r="BO258" s="31" t="str">
        <f t="shared" si="158"/>
        <v>NÃO ATENDE</v>
      </c>
      <c r="BP258" s="31" t="str">
        <f t="shared" si="159"/>
        <v>NÃO ATENDE</v>
      </c>
      <c r="BQ258" s="31" t="str">
        <f t="shared" si="168"/>
        <v>ATENDE</v>
      </c>
      <c r="BR258" s="36" t="str">
        <f t="shared" si="169"/>
        <v>C5</v>
      </c>
      <c r="BS258" s="36" t="str">
        <f t="shared" si="170"/>
        <v>Sem Passeio</v>
      </c>
      <c r="BT258" s="37" t="e">
        <f t="shared" si="171"/>
        <v>#N/A</v>
      </c>
      <c r="BU258" s="34"/>
      <c r="BV258" s="34"/>
      <c r="BW258" s="36" t="e">
        <f>IF(BS258="-","-",_xlfn.XLOOKUP(BS258,ABNT5101!$B$4:$B$9,ABNT5101!$C$4:$C$9))</f>
        <v>#N/A</v>
      </c>
      <c r="BX258" s="36" t="e">
        <f>IF(BS258="-","-",_xlfn.XLOOKUP(BS258,ABNT5101!$B$4:$B$9,ABNT5101!$D$4:$D$9))</f>
        <v>#N/A</v>
      </c>
      <c r="BY258" s="31" t="e">
        <f t="shared" si="172"/>
        <v>#N/A</v>
      </c>
      <c r="BZ258" s="31" t="e">
        <f t="shared" si="173"/>
        <v>#N/A</v>
      </c>
      <c r="CA258" s="31" t="e">
        <f t="shared" si="174"/>
        <v>#N/A</v>
      </c>
      <c r="CB258" s="36" t="str">
        <f t="shared" si="160"/>
        <v>Sem Passeio</v>
      </c>
      <c r="CC258" s="37" t="e">
        <f t="shared" si="175"/>
        <v>#N/A</v>
      </c>
      <c r="CD258" s="38"/>
      <c r="CE258" s="38"/>
      <c r="CF258" s="31" t="e">
        <f>IF(CB258="-","-",_xlfn.XLOOKUP(CB258,ABNT5101!$B$4:$B$9,ABNT5101!$C$4:$C$9))</f>
        <v>#N/A</v>
      </c>
      <c r="CG258" s="36" t="e">
        <f>IF(CB258="-","-",_xlfn.XLOOKUP(CB258,ABNT5101!$B$4:$B$9,ABNT5101!$D$4:$D$9))</f>
        <v>#N/A</v>
      </c>
      <c r="CH258" s="31" t="e">
        <f t="shared" si="176"/>
        <v>#N/A</v>
      </c>
      <c r="CI258" s="31" t="e">
        <f t="shared" si="177"/>
        <v>#N/A</v>
      </c>
      <c r="CJ258" s="31" t="e">
        <f t="shared" si="178"/>
        <v>#N/A</v>
      </c>
      <c r="CK258" s="56" t="e">
        <f>_xlfn.XLOOKUP(CL258,'Banco de dados'!$B:$B,'Banco de dados'!$D:$D)</f>
        <v>#N/A</v>
      </c>
      <c r="CL258" s="42"/>
      <c r="CM258" s="56" t="e">
        <f>_xlfn.XLOOKUP(CL258,'Banco de dados'!$B:$B,'Banco de dados'!$E:$E)</f>
        <v>#N/A</v>
      </c>
      <c r="CN258" s="56"/>
      <c r="CO258" s="56" t="e">
        <f>IF(CN258="-","-",_xlfn.XLOOKUP(CN258,'Banco de dados'!$B:$B,'Banco de dados'!$E:$E))</f>
        <v>#N/A</v>
      </c>
      <c r="CP258" s="41">
        <f t="shared" si="179"/>
        <v>1</v>
      </c>
      <c r="CQ258" s="56" t="e">
        <f>_xlfn.XLOOKUP(CL258,'Banco de dados'!$B:$B,'Banco de dados'!$H:$H)</f>
        <v>#N/A</v>
      </c>
      <c r="CR258" s="56" t="e">
        <f t="array" aca="1" ref="CR258" ca="1">_xludf.xlookup(CN258,'Banco de dados'!$B:$B,'Banco de dados'!$H:$H)</f>
        <v>#NAME?</v>
      </c>
      <c r="CS258" s="58" t="e">
        <f t="array" aca="1" ref="CS258" ca="1">_xludf.xlookup(CL258,'Banco de dados'!$B:$B,'Banco de dados'!$F:$F)</f>
        <v>#NAME?</v>
      </c>
      <c r="CT258" s="56" t="e">
        <f t="array" aca="1" ref="CT258" ca="1">_xludf.xlookup(CN258,'Banco de dados'!$B:$B,'Banco de dados'!$F:$F)</f>
        <v>#NAME?</v>
      </c>
      <c r="CU258" s="42"/>
      <c r="CV258" s="42"/>
      <c r="CW258" s="56" t="str">
        <f>IF(AJ258=0.5,"Suporte",IF(AND(AJ258&gt;='Braços de IP'!$B$9,AJ258&lt;='Braços de IP'!$D$9),'Braços de IP'!$E$9,IF(AND(AJ258&gt;='Braços de IP'!$B$10,AJ258&lt;='Braços de IP'!$D$10),'Braços de IP'!$E$10,IF(AND(AJ258&gt;='Braços de IP'!$B$11,AJ258&lt;='Braços de IP'!$D$11),'Braços de IP'!$E$11,IF(AND(AJ258&gt;='Braços de IP'!$B$12,AJ258&lt;='Braços de IP'!$D$12),'Braços de IP'!$E$12,IF(AND(AJ258&gt;='Braços de IP'!$B$13,AJ258&lt;='Braços de IP'!$D$13),'Braços de IP'!$E$13,IF(AND(AJ258&gt;='Braços de IP'!$B$14,AJ258&lt;='Braços de IP'!$D$14),'Braços de IP'!$E$14,"ERRO")))))))</f>
        <v>Longo I</v>
      </c>
      <c r="CX258" s="42"/>
      <c r="CY258" s="56" t="str">
        <f>IF($CX258="","",VLOOKUP($CX258,'Braços de IP'!$E$9:$I$15,2,0))</f>
        <v/>
      </c>
      <c r="CZ258" s="43" t="str">
        <f>IF($CX258="","",VLOOKUP($CX258,'Braços de IP'!$E$9:$I$15,5,0))</f>
        <v/>
      </c>
      <c r="DA258" s="56"/>
      <c r="DB258" s="56"/>
      <c r="DC258" s="56"/>
      <c r="DD258" s="56"/>
      <c r="DE258" s="56"/>
      <c r="DF258" s="56"/>
      <c r="DG258" s="44" t="e">
        <f t="shared" si="180"/>
        <v>#N/A</v>
      </c>
      <c r="DH258" s="45">
        <f t="shared" si="181"/>
        <v>60</v>
      </c>
      <c r="DI258" s="44" t="e">
        <f t="shared" si="182"/>
        <v>#N/A</v>
      </c>
      <c r="DJ258" s="46" t="e">
        <f t="shared" si="183"/>
        <v>#N/A</v>
      </c>
      <c r="DK258" s="47" t="s">
        <v>147</v>
      </c>
      <c r="DL258" s="48"/>
      <c r="DM258" s="49"/>
      <c r="DN258" s="23" t="s">
        <v>148</v>
      </c>
      <c r="DO258" s="23"/>
    </row>
    <row r="259" spans="2:119" ht="15.75" hidden="1" customHeight="1" x14ac:dyDescent="0.3">
      <c r="B259" s="5"/>
      <c r="C259" s="5"/>
      <c r="D259" s="5"/>
      <c r="E259" s="22" t="s">
        <v>336</v>
      </c>
      <c r="F259" s="22" t="s">
        <v>150</v>
      </c>
      <c r="G259" s="23" t="s">
        <v>285</v>
      </c>
      <c r="H259" s="23">
        <v>-23.329281999999999</v>
      </c>
      <c r="I259" s="23">
        <v>-46.914642999999998</v>
      </c>
      <c r="J259" s="24" t="s">
        <v>139</v>
      </c>
      <c r="K259" s="60"/>
      <c r="L259" s="24" t="s">
        <v>152</v>
      </c>
      <c r="M259" s="24" t="s">
        <v>141</v>
      </c>
      <c r="N259" s="23">
        <v>60</v>
      </c>
      <c r="O259" s="23" t="s">
        <v>142</v>
      </c>
      <c r="P259" s="27" t="s">
        <v>143</v>
      </c>
      <c r="Q259" s="26">
        <f t="shared" si="161"/>
        <v>120</v>
      </c>
      <c r="R259" s="27">
        <v>1</v>
      </c>
      <c r="S259" s="28" t="s">
        <v>153</v>
      </c>
      <c r="T259" s="28">
        <v>3.5</v>
      </c>
      <c r="U259" s="29"/>
      <c r="V259" s="29"/>
      <c r="W259" s="29"/>
      <c r="X259" s="28" t="s">
        <v>153</v>
      </c>
      <c r="Y259" s="29"/>
      <c r="Z259" s="29"/>
      <c r="AA259" s="29"/>
      <c r="AB259" s="23"/>
      <c r="AC259" s="29"/>
      <c r="AD259" s="23" t="s">
        <v>144</v>
      </c>
      <c r="AE259" s="23" t="s">
        <v>145</v>
      </c>
      <c r="AF259" s="23">
        <v>25</v>
      </c>
      <c r="AG259" s="23">
        <v>7.6</v>
      </c>
      <c r="AH259" s="23">
        <v>1</v>
      </c>
      <c r="AI259" s="23">
        <v>3.15</v>
      </c>
      <c r="AJ259" s="23">
        <v>2.6</v>
      </c>
      <c r="AK259" s="27">
        <f t="shared" si="162"/>
        <v>-0.54999999999999982</v>
      </c>
      <c r="AL259" s="27" t="s">
        <v>143</v>
      </c>
      <c r="AM259" s="27" t="s">
        <v>143</v>
      </c>
      <c r="AN259" s="23"/>
      <c r="AO259" s="27">
        <f t="shared" si="163"/>
        <v>2</v>
      </c>
      <c r="AP259" s="23"/>
      <c r="AQ259" s="23"/>
      <c r="AR259" s="23"/>
      <c r="AS259" s="23"/>
      <c r="AT259" s="23"/>
      <c r="AU259" s="27"/>
      <c r="AV259" s="27">
        <f t="shared" si="164"/>
        <v>0</v>
      </c>
      <c r="AW259" s="27"/>
      <c r="AX259" s="28">
        <f>VLOOKUP(J259,ABNT5101!$I$3:$J$9,2)</f>
        <v>7.5</v>
      </c>
      <c r="AY259" s="28">
        <f>VLOOKUP(J259,ABNT5101!$I$3:$M$9,5)</f>
        <v>0.18</v>
      </c>
      <c r="AZ259" s="28" t="str">
        <f>_xlfn.XLOOKUP(J259,ABNT5101!I:I,ABNT5101!L:L)</f>
        <v>-</v>
      </c>
      <c r="BA259" s="28">
        <f>_xlfn.XLOOKUP(J259,ABNT5101!$I:$I,ABNT5101!M:M)</f>
        <v>0.18</v>
      </c>
      <c r="BB259" s="28" t="str">
        <f>_xlfn.XLOOKUP(J259,ABNT5101!$I:$I,ABNT5101!N:N)</f>
        <v>-</v>
      </c>
      <c r="BC259" s="28">
        <f>_xlfn.XLOOKUP(J259,ABNT5101!$I:$I,ABNT5101!O:O)</f>
        <v>16</v>
      </c>
      <c r="BD259" s="31" t="str">
        <f t="shared" si="165"/>
        <v>NÃO ATENDE</v>
      </c>
      <c r="BE259" s="32">
        <f t="shared" si="156"/>
        <v>-1</v>
      </c>
      <c r="BF259" s="32">
        <f t="shared" si="157"/>
        <v>-1</v>
      </c>
      <c r="BG259" s="32" t="str">
        <f t="shared" si="166"/>
        <v>-</v>
      </c>
      <c r="BH259" s="34"/>
      <c r="BI259" s="34"/>
      <c r="BJ259" s="34"/>
      <c r="BK259" s="34"/>
      <c r="BL259" s="35"/>
      <c r="BM259" s="34"/>
      <c r="BN259" s="31" t="str">
        <f t="shared" si="167"/>
        <v>NÃO ATENDE</v>
      </c>
      <c r="BO259" s="31" t="str">
        <f t="shared" si="158"/>
        <v>NÃO ATENDE</v>
      </c>
      <c r="BP259" s="31" t="str">
        <f t="shared" si="159"/>
        <v>NÃO ATENDE</v>
      </c>
      <c r="BQ259" s="31" t="str">
        <f t="shared" si="168"/>
        <v>ATENDE</v>
      </c>
      <c r="BR259" s="36" t="str">
        <f t="shared" si="169"/>
        <v>C5</v>
      </c>
      <c r="BS259" s="36" t="str">
        <f t="shared" si="170"/>
        <v>Sem Passeio</v>
      </c>
      <c r="BT259" s="37" t="e">
        <f t="shared" si="171"/>
        <v>#N/A</v>
      </c>
      <c r="BU259" s="34"/>
      <c r="BV259" s="34"/>
      <c r="BW259" s="36" t="e">
        <f>IF(BS259="-","-",_xlfn.XLOOKUP(BS259,ABNT5101!$B$4:$B$9,ABNT5101!$C$4:$C$9))</f>
        <v>#N/A</v>
      </c>
      <c r="BX259" s="36" t="e">
        <f>IF(BS259="-","-",_xlfn.XLOOKUP(BS259,ABNT5101!$B$4:$B$9,ABNT5101!$D$4:$D$9))</f>
        <v>#N/A</v>
      </c>
      <c r="BY259" s="31" t="e">
        <f t="shared" si="172"/>
        <v>#N/A</v>
      </c>
      <c r="BZ259" s="31" t="e">
        <f t="shared" si="173"/>
        <v>#N/A</v>
      </c>
      <c r="CA259" s="31" t="e">
        <f t="shared" si="174"/>
        <v>#N/A</v>
      </c>
      <c r="CB259" s="36" t="str">
        <f t="shared" si="160"/>
        <v>Sem Passeio</v>
      </c>
      <c r="CC259" s="37" t="e">
        <f t="shared" si="175"/>
        <v>#N/A</v>
      </c>
      <c r="CD259" s="38"/>
      <c r="CE259" s="38"/>
      <c r="CF259" s="31" t="e">
        <f>IF(CB259="-","-",_xlfn.XLOOKUP(CB259,ABNT5101!$B$4:$B$9,ABNT5101!$C$4:$C$9))</f>
        <v>#N/A</v>
      </c>
      <c r="CG259" s="36" t="e">
        <f>IF(CB259="-","-",_xlfn.XLOOKUP(CB259,ABNT5101!$B$4:$B$9,ABNT5101!$D$4:$D$9))</f>
        <v>#N/A</v>
      </c>
      <c r="CH259" s="31" t="e">
        <f t="shared" si="176"/>
        <v>#N/A</v>
      </c>
      <c r="CI259" s="31" t="e">
        <f t="shared" si="177"/>
        <v>#N/A</v>
      </c>
      <c r="CJ259" s="31" t="e">
        <f t="shared" si="178"/>
        <v>#N/A</v>
      </c>
      <c r="CK259" s="56" t="e">
        <f>_xlfn.XLOOKUP(CL259,'Banco de dados'!$B:$B,'Banco de dados'!$D:$D)</f>
        <v>#N/A</v>
      </c>
      <c r="CL259" s="42"/>
      <c r="CM259" s="56" t="e">
        <f>_xlfn.XLOOKUP(CL259,'Banco de dados'!$B:$B,'Banco de dados'!$E:$E)</f>
        <v>#N/A</v>
      </c>
      <c r="CN259" s="56"/>
      <c r="CO259" s="56" t="e">
        <f>IF(CN259="-","-",_xlfn.XLOOKUP(CN259,'Banco de dados'!$B:$B,'Banco de dados'!$E:$E))</f>
        <v>#N/A</v>
      </c>
      <c r="CP259" s="41">
        <f t="shared" si="179"/>
        <v>1</v>
      </c>
      <c r="CQ259" s="56" t="e">
        <f>_xlfn.XLOOKUP(CL259,'Banco de dados'!$B:$B,'Banco de dados'!$H:$H)</f>
        <v>#N/A</v>
      </c>
      <c r="CR259" s="56" t="e">
        <f t="array" aca="1" ref="CR259" ca="1">_xludf.xlookup(CN259,'Banco de dados'!$B:$B,'Banco de dados'!$H:$H)</f>
        <v>#NAME?</v>
      </c>
      <c r="CS259" s="58" t="e">
        <f t="array" aca="1" ref="CS259" ca="1">_xludf.xlookup(CL259,'Banco de dados'!$B:$B,'Banco de dados'!$F:$F)</f>
        <v>#NAME?</v>
      </c>
      <c r="CT259" s="56" t="e">
        <f t="array" aca="1" ref="CT259" ca="1">_xludf.xlookup(CN259,'Banco de dados'!$B:$B,'Banco de dados'!$F:$F)</f>
        <v>#NAME?</v>
      </c>
      <c r="CU259" s="42"/>
      <c r="CV259" s="42"/>
      <c r="CW259" s="56" t="str">
        <f>IF(AJ259=0.5,"Suporte",IF(AND(AJ259&gt;='Braços de IP'!$B$9,AJ259&lt;='Braços de IP'!$D$9),'Braços de IP'!$E$9,IF(AND(AJ259&gt;='Braços de IP'!$B$10,AJ259&lt;='Braços de IP'!$D$10),'Braços de IP'!$E$10,IF(AND(AJ259&gt;='Braços de IP'!$B$11,AJ259&lt;='Braços de IP'!$D$11),'Braços de IP'!$E$11,IF(AND(AJ259&gt;='Braços de IP'!$B$12,AJ259&lt;='Braços de IP'!$D$12),'Braços de IP'!$E$12,IF(AND(AJ259&gt;='Braços de IP'!$B$13,AJ259&lt;='Braços de IP'!$D$13),'Braços de IP'!$E$13,IF(AND(AJ259&gt;='Braços de IP'!$B$14,AJ259&lt;='Braços de IP'!$D$14),'Braços de IP'!$E$14,"ERRO")))))))</f>
        <v>Longo I</v>
      </c>
      <c r="CX259" s="42"/>
      <c r="CY259" s="56" t="str">
        <f>IF($CX259="","",VLOOKUP($CX259,'Braços de IP'!$E$9:$I$15,2,0))</f>
        <v/>
      </c>
      <c r="CZ259" s="43" t="str">
        <f>IF($CX259="","",VLOOKUP($CX259,'Braços de IP'!$E$9:$I$15,5,0))</f>
        <v/>
      </c>
      <c r="DA259" s="56"/>
      <c r="DB259" s="56"/>
      <c r="DC259" s="56"/>
      <c r="DD259" s="56"/>
      <c r="DE259" s="56"/>
      <c r="DF259" s="56"/>
      <c r="DG259" s="44" t="e">
        <f t="shared" si="180"/>
        <v>#N/A</v>
      </c>
      <c r="DH259" s="45">
        <f t="shared" si="181"/>
        <v>60</v>
      </c>
      <c r="DI259" s="44" t="e">
        <f t="shared" si="182"/>
        <v>#N/A</v>
      </c>
      <c r="DJ259" s="46" t="e">
        <f t="shared" si="183"/>
        <v>#N/A</v>
      </c>
      <c r="DK259" s="47" t="s">
        <v>147</v>
      </c>
      <c r="DL259" s="48"/>
      <c r="DM259" s="49"/>
      <c r="DN259" s="23" t="s">
        <v>148</v>
      </c>
      <c r="DO259" s="23"/>
    </row>
    <row r="260" spans="2:119" ht="15.75" hidden="1" customHeight="1" x14ac:dyDescent="0.3">
      <c r="B260" s="5"/>
      <c r="C260" s="5"/>
      <c r="D260" s="5"/>
      <c r="E260" s="22" t="s">
        <v>337</v>
      </c>
      <c r="F260" s="22" t="s">
        <v>150</v>
      </c>
      <c r="G260" s="23" t="s">
        <v>338</v>
      </c>
      <c r="H260" s="23">
        <v>-23.350110000000001</v>
      </c>
      <c r="I260" s="23">
        <v>-46.829388999999999</v>
      </c>
      <c r="J260" s="24" t="s">
        <v>160</v>
      </c>
      <c r="K260" s="60"/>
      <c r="L260" s="24" t="s">
        <v>152</v>
      </c>
      <c r="M260" s="24" t="s">
        <v>141</v>
      </c>
      <c r="N260" s="23">
        <v>58</v>
      </c>
      <c r="O260" s="23" t="s">
        <v>142</v>
      </c>
      <c r="P260" s="27" t="s">
        <v>143</v>
      </c>
      <c r="Q260" s="26">
        <f t="shared" si="161"/>
        <v>116</v>
      </c>
      <c r="R260" s="27">
        <v>1</v>
      </c>
      <c r="S260" s="24" t="s">
        <v>153</v>
      </c>
      <c r="T260" s="24">
        <v>7</v>
      </c>
      <c r="U260" s="23"/>
      <c r="V260" s="23"/>
      <c r="W260" s="29"/>
      <c r="X260" s="28" t="s">
        <v>153</v>
      </c>
      <c r="Y260" s="23"/>
      <c r="Z260" s="23"/>
      <c r="AA260" s="23"/>
      <c r="AB260" s="23"/>
      <c r="AC260" s="23"/>
      <c r="AD260" s="23" t="s">
        <v>144</v>
      </c>
      <c r="AE260" s="23" t="s">
        <v>145</v>
      </c>
      <c r="AF260" s="23">
        <v>17.5</v>
      </c>
      <c r="AG260" s="23">
        <v>7</v>
      </c>
      <c r="AH260" s="23">
        <v>1</v>
      </c>
      <c r="AI260" s="23">
        <v>0.2</v>
      </c>
      <c r="AJ260" s="23">
        <v>2.5</v>
      </c>
      <c r="AK260" s="27">
        <f t="shared" si="162"/>
        <v>2.2999999999999998</v>
      </c>
      <c r="AL260" s="27" t="s">
        <v>143</v>
      </c>
      <c r="AM260" s="27" t="s">
        <v>143</v>
      </c>
      <c r="AN260" s="23"/>
      <c r="AO260" s="27">
        <f t="shared" si="163"/>
        <v>2</v>
      </c>
      <c r="AP260" s="23"/>
      <c r="AQ260" s="23"/>
      <c r="AR260" s="23"/>
      <c r="AS260" s="23"/>
      <c r="AT260" s="23"/>
      <c r="AU260" s="27"/>
      <c r="AV260" s="27">
        <f t="shared" si="164"/>
        <v>0</v>
      </c>
      <c r="AW260" s="27"/>
      <c r="AX260" s="28">
        <f>VLOOKUP(J260,ABNT5101!$I$3:$J$9,2)</f>
        <v>10</v>
      </c>
      <c r="AY260" s="28">
        <f>VLOOKUP(J260,ABNT5101!$I$3:$M$9,5)</f>
        <v>0.18</v>
      </c>
      <c r="AZ260" s="28" t="str">
        <f>_xlfn.XLOOKUP(J260,ABNT5101!I:I,ABNT5101!L:L)</f>
        <v>-</v>
      </c>
      <c r="BA260" s="28">
        <f>_xlfn.XLOOKUP(J260,ABNT5101!$I:$I,ABNT5101!M:M)</f>
        <v>0.18</v>
      </c>
      <c r="BB260" s="28" t="str">
        <f>_xlfn.XLOOKUP(J260,ABNT5101!$I:$I,ABNT5101!N:N)</f>
        <v>-</v>
      </c>
      <c r="BC260" s="28">
        <f>_xlfn.XLOOKUP(J260,ABNT5101!$I:$I,ABNT5101!O:O)</f>
        <v>16</v>
      </c>
      <c r="BD260" s="31" t="str">
        <f t="shared" si="165"/>
        <v>NÃO ATENDE</v>
      </c>
      <c r="BE260" s="32">
        <f t="shared" si="156"/>
        <v>-1</v>
      </c>
      <c r="BF260" s="32">
        <f t="shared" si="157"/>
        <v>-1</v>
      </c>
      <c r="BG260" s="32" t="str">
        <f t="shared" si="166"/>
        <v>-</v>
      </c>
      <c r="BH260" s="34"/>
      <c r="BI260" s="34"/>
      <c r="BJ260" s="34"/>
      <c r="BK260" s="34"/>
      <c r="BL260" s="35"/>
      <c r="BM260" s="34"/>
      <c r="BN260" s="31" t="str">
        <f t="shared" si="167"/>
        <v>NÃO ATENDE</v>
      </c>
      <c r="BO260" s="31" t="str">
        <f t="shared" si="158"/>
        <v>NÃO ATENDE</v>
      </c>
      <c r="BP260" s="31" t="str">
        <f t="shared" si="159"/>
        <v>NÃO ATENDE</v>
      </c>
      <c r="BQ260" s="31" t="str">
        <f t="shared" si="168"/>
        <v>ATENDE</v>
      </c>
      <c r="BR260" s="36" t="str">
        <f t="shared" si="169"/>
        <v>C4</v>
      </c>
      <c r="BS260" s="36" t="str">
        <f t="shared" si="170"/>
        <v>Sem Passeio</v>
      </c>
      <c r="BT260" s="37" t="e">
        <f t="shared" si="171"/>
        <v>#N/A</v>
      </c>
      <c r="BU260" s="34"/>
      <c r="BV260" s="34"/>
      <c r="BW260" s="36" t="e">
        <f>IF(BS260="-","-",_xlfn.XLOOKUP(BS260,ABNT5101!$B$4:$B$9,ABNT5101!$C$4:$C$9))</f>
        <v>#N/A</v>
      </c>
      <c r="BX260" s="36" t="e">
        <f>IF(BS260="-","-",_xlfn.XLOOKUP(BS260,ABNT5101!$B$4:$B$9,ABNT5101!$D$4:$D$9))</f>
        <v>#N/A</v>
      </c>
      <c r="BY260" s="31" t="e">
        <f t="shared" si="172"/>
        <v>#N/A</v>
      </c>
      <c r="BZ260" s="31" t="e">
        <f t="shared" si="173"/>
        <v>#N/A</v>
      </c>
      <c r="CA260" s="31" t="e">
        <f t="shared" si="174"/>
        <v>#N/A</v>
      </c>
      <c r="CB260" s="36" t="str">
        <f t="shared" si="160"/>
        <v>Sem Passeio</v>
      </c>
      <c r="CC260" s="37" t="e">
        <f t="shared" si="175"/>
        <v>#N/A</v>
      </c>
      <c r="CD260" s="38"/>
      <c r="CE260" s="38"/>
      <c r="CF260" s="31" t="e">
        <f>IF(CB260="-","-",_xlfn.XLOOKUP(CB260,ABNT5101!$B$4:$B$9,ABNT5101!$C$4:$C$9))</f>
        <v>#N/A</v>
      </c>
      <c r="CG260" s="36" t="e">
        <f>IF(CB260="-","-",_xlfn.XLOOKUP(CB260,ABNT5101!$B$4:$B$9,ABNT5101!$D$4:$D$9))</f>
        <v>#N/A</v>
      </c>
      <c r="CH260" s="31" t="e">
        <f t="shared" si="176"/>
        <v>#N/A</v>
      </c>
      <c r="CI260" s="31" t="e">
        <f t="shared" si="177"/>
        <v>#N/A</v>
      </c>
      <c r="CJ260" s="31" t="e">
        <f t="shared" si="178"/>
        <v>#N/A</v>
      </c>
      <c r="CK260" s="56" t="e">
        <f>_xlfn.XLOOKUP(CL260,'Banco de dados'!$B:$B,'Banco de dados'!$D:$D)</f>
        <v>#N/A</v>
      </c>
      <c r="CL260" s="57"/>
      <c r="CM260" s="56" t="e">
        <f>_xlfn.XLOOKUP(CL260,'Banco de dados'!$B:$B,'Banco de dados'!$E:$E)</f>
        <v>#N/A</v>
      </c>
      <c r="CN260" s="56"/>
      <c r="CO260" s="56" t="e">
        <f>IF(CN260="-","-",_xlfn.XLOOKUP(CN260,'Banco de dados'!$B:$B,'Banco de dados'!$E:$E))</f>
        <v>#N/A</v>
      </c>
      <c r="CP260" s="41">
        <f t="shared" si="179"/>
        <v>1</v>
      </c>
      <c r="CQ260" s="56" t="e">
        <f>_xlfn.XLOOKUP(CL260,'Banco de dados'!$B:$B,'Banco de dados'!$H:$H)</f>
        <v>#N/A</v>
      </c>
      <c r="CR260" s="56" t="e">
        <f t="array" aca="1" ref="CR260" ca="1">_xludf.xlookup(CN260,'Banco de dados'!$B:$B,'Banco de dados'!$H:$H)</f>
        <v>#NAME?</v>
      </c>
      <c r="CS260" s="56" t="e">
        <f t="array" aca="1" ref="CS260" ca="1">_xludf.xlookup(CL260,'Banco de dados'!$B:$B,'Banco de dados'!$F:$F)</f>
        <v>#NAME?</v>
      </c>
      <c r="CT260" s="56" t="e">
        <f t="array" aca="1" ref="CT260" ca="1">_xludf.xlookup(CN260,'Banco de dados'!$B:$B,'Banco de dados'!$F:$F)</f>
        <v>#NAME?</v>
      </c>
      <c r="CU260" s="42"/>
      <c r="CV260" s="42"/>
      <c r="CW260" s="56" t="str">
        <f>IF(AJ260=0.5,"Suporte",IF(AND(AJ260&gt;='Braços de IP'!$B$9,AJ260&lt;='Braços de IP'!$D$9),'Braços de IP'!$E$9,IF(AND(AJ260&gt;='Braços de IP'!$B$10,AJ260&lt;='Braços de IP'!$D$10),'Braços de IP'!$E$10,IF(AND(AJ260&gt;='Braços de IP'!$B$11,AJ260&lt;='Braços de IP'!$D$11),'Braços de IP'!$E$11,IF(AND(AJ260&gt;='Braços de IP'!$B$12,AJ260&lt;='Braços de IP'!$D$12),'Braços de IP'!$E$12,IF(AND(AJ260&gt;='Braços de IP'!$B$13,AJ260&lt;='Braços de IP'!$D$13),'Braços de IP'!$E$13,IF(AND(AJ260&gt;='Braços de IP'!$B$14,AJ260&lt;='Braços de IP'!$D$14),'Braços de IP'!$E$14,"ERRO")))))))</f>
        <v>Médio II</v>
      </c>
      <c r="CX260" s="42"/>
      <c r="CY260" s="56" t="str">
        <f>IF($CX260="","",VLOOKUP($CX260,'Braços de IP'!$E$9:$I$15,2,0))</f>
        <v/>
      </c>
      <c r="CZ260" s="43" t="str">
        <f>IF($CX260="","",VLOOKUP($CX260,'Braços de IP'!$E$9:$I$15,5,0))</f>
        <v/>
      </c>
      <c r="DA260" s="56"/>
      <c r="DB260" s="56"/>
      <c r="DC260" s="56"/>
      <c r="DD260" s="56"/>
      <c r="DE260" s="56"/>
      <c r="DF260" s="56"/>
      <c r="DG260" s="44" t="e">
        <f t="shared" si="180"/>
        <v>#N/A</v>
      </c>
      <c r="DH260" s="45">
        <f t="shared" si="181"/>
        <v>58</v>
      </c>
      <c r="DI260" s="44" t="e">
        <f t="shared" si="182"/>
        <v>#N/A</v>
      </c>
      <c r="DJ260" s="46" t="e">
        <f t="shared" si="183"/>
        <v>#N/A</v>
      </c>
      <c r="DK260" s="47" t="s">
        <v>147</v>
      </c>
      <c r="DL260" s="48"/>
      <c r="DM260" s="49"/>
      <c r="DN260" s="23" t="s">
        <v>148</v>
      </c>
      <c r="DO260" s="23"/>
    </row>
    <row r="261" spans="2:119" ht="15.75" hidden="1" customHeight="1" x14ac:dyDescent="0.3">
      <c r="B261" s="5"/>
      <c r="C261" s="5"/>
      <c r="D261" s="5"/>
      <c r="E261" s="22" t="s">
        <v>337</v>
      </c>
      <c r="F261" s="22" t="s">
        <v>150</v>
      </c>
      <c r="G261" s="23" t="s">
        <v>338</v>
      </c>
      <c r="H261" s="23">
        <v>-23.350110000000001</v>
      </c>
      <c r="I261" s="23">
        <v>-46.829388999999999</v>
      </c>
      <c r="J261" s="24" t="s">
        <v>160</v>
      </c>
      <c r="K261" s="60"/>
      <c r="L261" s="24" t="s">
        <v>152</v>
      </c>
      <c r="M261" s="24" t="s">
        <v>141</v>
      </c>
      <c r="N261" s="23">
        <v>58</v>
      </c>
      <c r="O261" s="23" t="s">
        <v>142</v>
      </c>
      <c r="P261" s="27" t="s">
        <v>143</v>
      </c>
      <c r="Q261" s="26">
        <f t="shared" si="161"/>
        <v>116</v>
      </c>
      <c r="R261" s="27">
        <v>1</v>
      </c>
      <c r="S261" s="24" t="s">
        <v>153</v>
      </c>
      <c r="T261" s="24">
        <v>7</v>
      </c>
      <c r="U261" s="23"/>
      <c r="V261" s="23"/>
      <c r="W261" s="29"/>
      <c r="X261" s="28" t="s">
        <v>153</v>
      </c>
      <c r="Y261" s="23"/>
      <c r="Z261" s="23"/>
      <c r="AA261" s="23"/>
      <c r="AB261" s="23"/>
      <c r="AC261" s="23"/>
      <c r="AD261" s="23" t="s">
        <v>144</v>
      </c>
      <c r="AE261" s="23" t="s">
        <v>145</v>
      </c>
      <c r="AF261" s="23">
        <v>17.5</v>
      </c>
      <c r="AG261" s="23">
        <v>7</v>
      </c>
      <c r="AH261" s="23">
        <v>1</v>
      </c>
      <c r="AI261" s="23">
        <v>0.2</v>
      </c>
      <c r="AJ261" s="23">
        <v>2.5</v>
      </c>
      <c r="AK261" s="27">
        <f t="shared" si="162"/>
        <v>2.2999999999999998</v>
      </c>
      <c r="AL261" s="27" t="s">
        <v>143</v>
      </c>
      <c r="AM261" s="27" t="s">
        <v>143</v>
      </c>
      <c r="AN261" s="23"/>
      <c r="AO261" s="27">
        <f t="shared" si="163"/>
        <v>2</v>
      </c>
      <c r="AP261" s="23"/>
      <c r="AQ261" s="23"/>
      <c r="AR261" s="23"/>
      <c r="AS261" s="23"/>
      <c r="AT261" s="23"/>
      <c r="AU261" s="27"/>
      <c r="AV261" s="27">
        <f t="shared" si="164"/>
        <v>0</v>
      </c>
      <c r="AW261" s="27"/>
      <c r="AX261" s="28">
        <f>VLOOKUP(J261,ABNT5101!$I$3:$J$9,2)</f>
        <v>10</v>
      </c>
      <c r="AY261" s="28">
        <f>VLOOKUP(J261,ABNT5101!$I$3:$M$9,5)</f>
        <v>0.18</v>
      </c>
      <c r="AZ261" s="28" t="str">
        <f>_xlfn.XLOOKUP(J261,ABNT5101!I:I,ABNT5101!L:L)</f>
        <v>-</v>
      </c>
      <c r="BA261" s="28">
        <f>_xlfn.XLOOKUP(J261,ABNT5101!$I:$I,ABNT5101!M:M)</f>
        <v>0.18</v>
      </c>
      <c r="BB261" s="28" t="str">
        <f>_xlfn.XLOOKUP(J261,ABNT5101!$I:$I,ABNT5101!N:N)</f>
        <v>-</v>
      </c>
      <c r="BC261" s="28">
        <f>_xlfn.XLOOKUP(J261,ABNT5101!$I:$I,ABNT5101!O:O)</f>
        <v>16</v>
      </c>
      <c r="BD261" s="31" t="str">
        <f t="shared" si="165"/>
        <v>NÃO ATENDE</v>
      </c>
      <c r="BE261" s="32">
        <f t="shared" si="156"/>
        <v>-1</v>
      </c>
      <c r="BF261" s="32">
        <f t="shared" si="157"/>
        <v>-1</v>
      </c>
      <c r="BG261" s="32" t="str">
        <f t="shared" si="166"/>
        <v>-</v>
      </c>
      <c r="BH261" s="34"/>
      <c r="BI261" s="34"/>
      <c r="BJ261" s="34"/>
      <c r="BK261" s="34"/>
      <c r="BL261" s="35"/>
      <c r="BM261" s="34"/>
      <c r="BN261" s="31" t="str">
        <f t="shared" si="167"/>
        <v>NÃO ATENDE</v>
      </c>
      <c r="BO261" s="31" t="str">
        <f t="shared" si="158"/>
        <v>NÃO ATENDE</v>
      </c>
      <c r="BP261" s="31" t="str">
        <f t="shared" si="159"/>
        <v>NÃO ATENDE</v>
      </c>
      <c r="BQ261" s="31" t="str">
        <f t="shared" si="168"/>
        <v>ATENDE</v>
      </c>
      <c r="BR261" s="36" t="str">
        <f t="shared" si="169"/>
        <v>C4</v>
      </c>
      <c r="BS261" s="36" t="str">
        <f t="shared" si="170"/>
        <v>Sem Passeio</v>
      </c>
      <c r="BT261" s="37" t="e">
        <f t="shared" si="171"/>
        <v>#N/A</v>
      </c>
      <c r="BU261" s="34"/>
      <c r="BV261" s="34"/>
      <c r="BW261" s="36" t="e">
        <f>IF(BS261="-","-",_xlfn.XLOOKUP(BS261,ABNT5101!$B$4:$B$9,ABNT5101!$C$4:$C$9))</f>
        <v>#N/A</v>
      </c>
      <c r="BX261" s="36" t="e">
        <f>IF(BS261="-","-",_xlfn.XLOOKUP(BS261,ABNT5101!$B$4:$B$9,ABNT5101!$D$4:$D$9))</f>
        <v>#N/A</v>
      </c>
      <c r="BY261" s="31" t="e">
        <f t="shared" si="172"/>
        <v>#N/A</v>
      </c>
      <c r="BZ261" s="31" t="e">
        <f t="shared" si="173"/>
        <v>#N/A</v>
      </c>
      <c r="CA261" s="31" t="e">
        <f t="shared" si="174"/>
        <v>#N/A</v>
      </c>
      <c r="CB261" s="36" t="str">
        <f t="shared" si="160"/>
        <v>Sem Passeio</v>
      </c>
      <c r="CC261" s="37" t="e">
        <f t="shared" si="175"/>
        <v>#N/A</v>
      </c>
      <c r="CD261" s="38"/>
      <c r="CE261" s="38"/>
      <c r="CF261" s="31" t="e">
        <f>IF(CB261="-","-",_xlfn.XLOOKUP(CB261,ABNT5101!$B$4:$B$9,ABNT5101!$C$4:$C$9))</f>
        <v>#N/A</v>
      </c>
      <c r="CG261" s="36" t="e">
        <f>IF(CB261="-","-",_xlfn.XLOOKUP(CB261,ABNT5101!$B$4:$B$9,ABNT5101!$D$4:$D$9))</f>
        <v>#N/A</v>
      </c>
      <c r="CH261" s="31" t="e">
        <f t="shared" si="176"/>
        <v>#N/A</v>
      </c>
      <c r="CI261" s="31" t="e">
        <f t="shared" si="177"/>
        <v>#N/A</v>
      </c>
      <c r="CJ261" s="31" t="e">
        <f t="shared" si="178"/>
        <v>#N/A</v>
      </c>
      <c r="CK261" s="56" t="e">
        <f>_xlfn.XLOOKUP(CL261,'Banco de dados'!$B:$B,'Banco de dados'!$D:$D)</f>
        <v>#N/A</v>
      </c>
      <c r="CL261" s="57"/>
      <c r="CM261" s="56" t="e">
        <f>_xlfn.XLOOKUP(CL261,'Banco de dados'!$B:$B,'Banco de dados'!$E:$E)</f>
        <v>#N/A</v>
      </c>
      <c r="CN261" s="56"/>
      <c r="CO261" s="56" t="e">
        <f>IF(CN261="-","-",_xlfn.XLOOKUP(CN261,'Banco de dados'!$B:$B,'Banco de dados'!$E:$E))</f>
        <v>#N/A</v>
      </c>
      <c r="CP261" s="41">
        <f t="shared" si="179"/>
        <v>1</v>
      </c>
      <c r="CQ261" s="56" t="e">
        <f>_xlfn.XLOOKUP(CL261,'Banco de dados'!$B:$B,'Banco de dados'!$H:$H)</f>
        <v>#N/A</v>
      </c>
      <c r="CR261" s="56" t="e">
        <f t="array" aca="1" ref="CR261" ca="1">_xludf.xlookup(CN261,'Banco de dados'!$B:$B,'Banco de dados'!$H:$H)</f>
        <v>#NAME?</v>
      </c>
      <c r="CS261" s="56" t="e">
        <f t="array" aca="1" ref="CS261" ca="1">_xludf.xlookup(CL261,'Banco de dados'!$B:$B,'Banco de dados'!$F:$F)</f>
        <v>#NAME?</v>
      </c>
      <c r="CT261" s="56" t="e">
        <f t="array" aca="1" ref="CT261" ca="1">_xludf.xlookup(CN261,'Banco de dados'!$B:$B,'Banco de dados'!$F:$F)</f>
        <v>#NAME?</v>
      </c>
      <c r="CU261" s="42"/>
      <c r="CV261" s="42"/>
      <c r="CW261" s="56" t="str">
        <f>IF(AJ261=0.5,"Suporte",IF(AND(AJ261&gt;='Braços de IP'!$B$9,AJ261&lt;='Braços de IP'!$D$9),'Braços de IP'!$E$9,IF(AND(AJ261&gt;='Braços de IP'!$B$10,AJ261&lt;='Braços de IP'!$D$10),'Braços de IP'!$E$10,IF(AND(AJ261&gt;='Braços de IP'!$B$11,AJ261&lt;='Braços de IP'!$D$11),'Braços de IP'!$E$11,IF(AND(AJ261&gt;='Braços de IP'!$B$12,AJ261&lt;='Braços de IP'!$D$12),'Braços de IP'!$E$12,IF(AND(AJ261&gt;='Braços de IP'!$B$13,AJ261&lt;='Braços de IP'!$D$13),'Braços de IP'!$E$13,IF(AND(AJ261&gt;='Braços de IP'!$B$14,AJ261&lt;='Braços de IP'!$D$14),'Braços de IP'!$E$14,"ERRO")))))))</f>
        <v>Médio II</v>
      </c>
      <c r="CX261" s="42"/>
      <c r="CY261" s="56" t="str">
        <f>IF($CX261="","",VLOOKUP($CX261,'Braços de IP'!$E$9:$I$15,2,0))</f>
        <v/>
      </c>
      <c r="CZ261" s="43" t="str">
        <f>IF($CX261="","",VLOOKUP($CX261,'Braços de IP'!$E$9:$I$15,5,0))</f>
        <v/>
      </c>
      <c r="DA261" s="56"/>
      <c r="DB261" s="56"/>
      <c r="DC261" s="56"/>
      <c r="DD261" s="56"/>
      <c r="DE261" s="56"/>
      <c r="DF261" s="56"/>
      <c r="DG261" s="44" t="e">
        <f t="shared" si="180"/>
        <v>#N/A</v>
      </c>
      <c r="DH261" s="45">
        <f t="shared" si="181"/>
        <v>58</v>
      </c>
      <c r="DI261" s="44" t="e">
        <f t="shared" si="182"/>
        <v>#N/A</v>
      </c>
      <c r="DJ261" s="46" t="e">
        <f t="shared" si="183"/>
        <v>#N/A</v>
      </c>
      <c r="DK261" s="47" t="s">
        <v>147</v>
      </c>
      <c r="DL261" s="48"/>
      <c r="DM261" s="49"/>
      <c r="DN261" s="23" t="s">
        <v>148</v>
      </c>
      <c r="DO261" s="23"/>
    </row>
    <row r="262" spans="2:119" ht="15.75" hidden="1" customHeight="1" x14ac:dyDescent="0.3">
      <c r="B262" s="5"/>
      <c r="C262" s="5"/>
      <c r="D262" s="5"/>
      <c r="E262" s="22" t="s">
        <v>337</v>
      </c>
      <c r="F262" s="22" t="s">
        <v>150</v>
      </c>
      <c r="G262" s="23" t="s">
        <v>338</v>
      </c>
      <c r="H262" s="23">
        <v>-23.350110000000001</v>
      </c>
      <c r="I262" s="23">
        <v>-46.829388999999999</v>
      </c>
      <c r="J262" s="24" t="s">
        <v>160</v>
      </c>
      <c r="K262" s="60"/>
      <c r="L262" s="24" t="s">
        <v>152</v>
      </c>
      <c r="M262" s="24" t="s">
        <v>141</v>
      </c>
      <c r="N262" s="23">
        <v>58</v>
      </c>
      <c r="O262" s="23" t="s">
        <v>142</v>
      </c>
      <c r="P262" s="27" t="s">
        <v>143</v>
      </c>
      <c r="Q262" s="26">
        <f t="shared" si="161"/>
        <v>116</v>
      </c>
      <c r="R262" s="27">
        <v>1</v>
      </c>
      <c r="S262" s="24" t="s">
        <v>153</v>
      </c>
      <c r="T262" s="24">
        <v>7</v>
      </c>
      <c r="U262" s="23"/>
      <c r="V262" s="23"/>
      <c r="W262" s="29"/>
      <c r="X262" s="28" t="s">
        <v>153</v>
      </c>
      <c r="Y262" s="23"/>
      <c r="Z262" s="23"/>
      <c r="AA262" s="23"/>
      <c r="AB262" s="23"/>
      <c r="AC262" s="23"/>
      <c r="AD262" s="23" t="s">
        <v>144</v>
      </c>
      <c r="AE262" s="23" t="s">
        <v>145</v>
      </c>
      <c r="AF262" s="23">
        <v>17.5</v>
      </c>
      <c r="AG262" s="23">
        <v>7</v>
      </c>
      <c r="AH262" s="23">
        <v>1</v>
      </c>
      <c r="AI262" s="23">
        <v>0.2</v>
      </c>
      <c r="AJ262" s="23">
        <v>2.5</v>
      </c>
      <c r="AK262" s="27">
        <f t="shared" si="162"/>
        <v>2.2999999999999998</v>
      </c>
      <c r="AL262" s="27" t="s">
        <v>143</v>
      </c>
      <c r="AM262" s="27" t="s">
        <v>143</v>
      </c>
      <c r="AN262" s="23"/>
      <c r="AO262" s="27">
        <f t="shared" si="163"/>
        <v>2</v>
      </c>
      <c r="AP262" s="23"/>
      <c r="AQ262" s="23"/>
      <c r="AR262" s="23"/>
      <c r="AS262" s="23"/>
      <c r="AT262" s="23"/>
      <c r="AU262" s="27"/>
      <c r="AV262" s="27">
        <f t="shared" si="164"/>
        <v>0</v>
      </c>
      <c r="AW262" s="27"/>
      <c r="AX262" s="28">
        <f>VLOOKUP(J262,ABNT5101!$I$3:$J$9,2)</f>
        <v>10</v>
      </c>
      <c r="AY262" s="28">
        <f>VLOOKUP(J262,ABNT5101!$I$3:$M$9,5)</f>
        <v>0.18</v>
      </c>
      <c r="AZ262" s="28" t="str">
        <f>_xlfn.XLOOKUP(J262,ABNT5101!I:I,ABNT5101!L:L)</f>
        <v>-</v>
      </c>
      <c r="BA262" s="28">
        <f>_xlfn.XLOOKUP(J262,ABNT5101!$I:$I,ABNT5101!M:M)</f>
        <v>0.18</v>
      </c>
      <c r="BB262" s="28" t="str">
        <f>_xlfn.XLOOKUP(J262,ABNT5101!$I:$I,ABNT5101!N:N)</f>
        <v>-</v>
      </c>
      <c r="BC262" s="28">
        <f>_xlfn.XLOOKUP(J262,ABNT5101!$I:$I,ABNT5101!O:O)</f>
        <v>16</v>
      </c>
      <c r="BD262" s="31" t="str">
        <f t="shared" si="165"/>
        <v>NÃO ATENDE</v>
      </c>
      <c r="BE262" s="32">
        <f t="shared" si="156"/>
        <v>-1</v>
      </c>
      <c r="BF262" s="32">
        <f t="shared" si="157"/>
        <v>-1</v>
      </c>
      <c r="BG262" s="32" t="str">
        <f t="shared" si="166"/>
        <v>-</v>
      </c>
      <c r="BH262" s="34"/>
      <c r="BI262" s="34"/>
      <c r="BJ262" s="34"/>
      <c r="BK262" s="34"/>
      <c r="BL262" s="35"/>
      <c r="BM262" s="34"/>
      <c r="BN262" s="31" t="str">
        <f t="shared" si="167"/>
        <v>NÃO ATENDE</v>
      </c>
      <c r="BO262" s="31" t="str">
        <f t="shared" si="158"/>
        <v>NÃO ATENDE</v>
      </c>
      <c r="BP262" s="31" t="str">
        <f t="shared" si="159"/>
        <v>NÃO ATENDE</v>
      </c>
      <c r="BQ262" s="31" t="str">
        <f t="shared" si="168"/>
        <v>ATENDE</v>
      </c>
      <c r="BR262" s="36" t="str">
        <f t="shared" si="169"/>
        <v>C4</v>
      </c>
      <c r="BS262" s="36" t="str">
        <f t="shared" si="170"/>
        <v>Sem Passeio</v>
      </c>
      <c r="BT262" s="37" t="e">
        <f t="shared" si="171"/>
        <v>#N/A</v>
      </c>
      <c r="BU262" s="34"/>
      <c r="BV262" s="34"/>
      <c r="BW262" s="36" t="e">
        <f>IF(BS262="-","-",_xlfn.XLOOKUP(BS262,ABNT5101!$B$4:$B$9,ABNT5101!$C$4:$C$9))</f>
        <v>#N/A</v>
      </c>
      <c r="BX262" s="36" t="e">
        <f>IF(BS262="-","-",_xlfn.XLOOKUP(BS262,ABNT5101!$B$4:$B$9,ABNT5101!$D$4:$D$9))</f>
        <v>#N/A</v>
      </c>
      <c r="BY262" s="31" t="e">
        <f t="shared" si="172"/>
        <v>#N/A</v>
      </c>
      <c r="BZ262" s="31" t="e">
        <f t="shared" si="173"/>
        <v>#N/A</v>
      </c>
      <c r="CA262" s="31" t="e">
        <f t="shared" si="174"/>
        <v>#N/A</v>
      </c>
      <c r="CB262" s="36" t="str">
        <f t="shared" si="160"/>
        <v>Sem Passeio</v>
      </c>
      <c r="CC262" s="37" t="e">
        <f t="shared" si="175"/>
        <v>#N/A</v>
      </c>
      <c r="CD262" s="38"/>
      <c r="CE262" s="38"/>
      <c r="CF262" s="31" t="e">
        <f>IF(CB262="-","-",_xlfn.XLOOKUP(CB262,ABNT5101!$B$4:$B$9,ABNT5101!$C$4:$C$9))</f>
        <v>#N/A</v>
      </c>
      <c r="CG262" s="36" t="e">
        <f>IF(CB262="-","-",_xlfn.XLOOKUP(CB262,ABNT5101!$B$4:$B$9,ABNT5101!$D$4:$D$9))</f>
        <v>#N/A</v>
      </c>
      <c r="CH262" s="31" t="e">
        <f t="shared" si="176"/>
        <v>#N/A</v>
      </c>
      <c r="CI262" s="31" t="e">
        <f t="shared" si="177"/>
        <v>#N/A</v>
      </c>
      <c r="CJ262" s="31" t="e">
        <f t="shared" si="178"/>
        <v>#N/A</v>
      </c>
      <c r="CK262" s="56" t="e">
        <f>_xlfn.XLOOKUP(CL262,'Banco de dados'!$B:$B,'Banco de dados'!$D:$D)</f>
        <v>#N/A</v>
      </c>
      <c r="CL262" s="57"/>
      <c r="CM262" s="56" t="e">
        <f>_xlfn.XLOOKUP(CL262,'Banco de dados'!$B:$B,'Banco de dados'!$E:$E)</f>
        <v>#N/A</v>
      </c>
      <c r="CN262" s="56"/>
      <c r="CO262" s="56" t="e">
        <f>IF(CN262="-","-",_xlfn.XLOOKUP(CN262,'Banco de dados'!$B:$B,'Banco de dados'!$E:$E))</f>
        <v>#N/A</v>
      </c>
      <c r="CP262" s="41">
        <f t="shared" si="179"/>
        <v>1</v>
      </c>
      <c r="CQ262" s="56" t="e">
        <f>_xlfn.XLOOKUP(CL262,'Banco de dados'!$B:$B,'Banco de dados'!$H:$H)</f>
        <v>#N/A</v>
      </c>
      <c r="CR262" s="56" t="e">
        <f t="array" aca="1" ref="CR262" ca="1">_xludf.xlookup(CN262,'Banco de dados'!$B:$B,'Banco de dados'!$H:$H)</f>
        <v>#NAME?</v>
      </c>
      <c r="CS262" s="56" t="e">
        <f t="array" aca="1" ref="CS262" ca="1">_xludf.xlookup(CL262,'Banco de dados'!$B:$B,'Banco de dados'!$F:$F)</f>
        <v>#NAME?</v>
      </c>
      <c r="CT262" s="56" t="e">
        <f t="array" aca="1" ref="CT262" ca="1">_xludf.xlookup(CN262,'Banco de dados'!$B:$B,'Banco de dados'!$F:$F)</f>
        <v>#NAME?</v>
      </c>
      <c r="CU262" s="42"/>
      <c r="CV262" s="42"/>
      <c r="CW262" s="56" t="str">
        <f>IF(AJ262=0.5,"Suporte",IF(AND(AJ262&gt;='Braços de IP'!$B$9,AJ262&lt;='Braços de IP'!$D$9),'Braços de IP'!$E$9,IF(AND(AJ262&gt;='Braços de IP'!$B$10,AJ262&lt;='Braços de IP'!$D$10),'Braços de IP'!$E$10,IF(AND(AJ262&gt;='Braços de IP'!$B$11,AJ262&lt;='Braços de IP'!$D$11),'Braços de IP'!$E$11,IF(AND(AJ262&gt;='Braços de IP'!$B$12,AJ262&lt;='Braços de IP'!$D$12),'Braços de IP'!$E$12,IF(AND(AJ262&gt;='Braços de IP'!$B$13,AJ262&lt;='Braços de IP'!$D$13),'Braços de IP'!$E$13,IF(AND(AJ262&gt;='Braços de IP'!$B$14,AJ262&lt;='Braços de IP'!$D$14),'Braços de IP'!$E$14,"ERRO")))))))</f>
        <v>Médio II</v>
      </c>
      <c r="CX262" s="42"/>
      <c r="CY262" s="56" t="str">
        <f>IF($CX262="","",VLOOKUP($CX262,'Braços de IP'!$E$9:$I$15,2,0))</f>
        <v/>
      </c>
      <c r="CZ262" s="43" t="str">
        <f>IF($CX262="","",VLOOKUP($CX262,'Braços de IP'!$E$9:$I$15,5,0))</f>
        <v/>
      </c>
      <c r="DA262" s="56"/>
      <c r="DB262" s="56"/>
      <c r="DC262" s="56"/>
      <c r="DD262" s="56"/>
      <c r="DE262" s="56"/>
      <c r="DF262" s="56"/>
      <c r="DG262" s="44" t="e">
        <f t="shared" si="180"/>
        <v>#N/A</v>
      </c>
      <c r="DH262" s="45">
        <f t="shared" si="181"/>
        <v>58</v>
      </c>
      <c r="DI262" s="44" t="e">
        <f t="shared" si="182"/>
        <v>#N/A</v>
      </c>
      <c r="DJ262" s="46" t="e">
        <f t="shared" si="183"/>
        <v>#N/A</v>
      </c>
      <c r="DK262" s="47" t="s">
        <v>147</v>
      </c>
      <c r="DL262" s="48"/>
      <c r="DM262" s="49"/>
      <c r="DN262" s="23" t="s">
        <v>148</v>
      </c>
      <c r="DO262" s="23"/>
    </row>
    <row r="263" spans="2:119" ht="15.75" hidden="1" customHeight="1" x14ac:dyDescent="0.3">
      <c r="B263" s="5"/>
      <c r="C263" s="5"/>
      <c r="D263" s="5"/>
      <c r="E263" s="22" t="s">
        <v>339</v>
      </c>
      <c r="F263" s="22" t="s">
        <v>150</v>
      </c>
      <c r="G263" s="23" t="s">
        <v>340</v>
      </c>
      <c r="H263" s="23">
        <v>-23.287638999999999</v>
      </c>
      <c r="I263" s="23">
        <v>-46.876807999999997</v>
      </c>
      <c r="J263" s="24" t="s">
        <v>139</v>
      </c>
      <c r="K263" s="60"/>
      <c r="L263" s="24" t="s">
        <v>152</v>
      </c>
      <c r="M263" s="24" t="s">
        <v>141</v>
      </c>
      <c r="N263" s="23">
        <v>87</v>
      </c>
      <c r="O263" s="23" t="s">
        <v>142</v>
      </c>
      <c r="P263" s="27" t="s">
        <v>143</v>
      </c>
      <c r="Q263" s="26">
        <f t="shared" si="161"/>
        <v>174</v>
      </c>
      <c r="R263" s="27">
        <v>1</v>
      </c>
      <c r="S263" s="24" t="s">
        <v>153</v>
      </c>
      <c r="T263" s="24">
        <v>6</v>
      </c>
      <c r="U263" s="23"/>
      <c r="V263" s="23"/>
      <c r="W263" s="29"/>
      <c r="X263" s="28" t="s">
        <v>153</v>
      </c>
      <c r="Y263" s="23"/>
      <c r="Z263" s="23"/>
      <c r="AA263" s="23"/>
      <c r="AB263" s="23"/>
      <c r="AC263" s="23"/>
      <c r="AD263" s="23" t="s">
        <v>144</v>
      </c>
      <c r="AE263" s="23" t="s">
        <v>145</v>
      </c>
      <c r="AF263" s="23">
        <v>33</v>
      </c>
      <c r="AG263" s="23">
        <v>7.3</v>
      </c>
      <c r="AH263" s="23">
        <v>1</v>
      </c>
      <c r="AI263" s="23">
        <v>0.9</v>
      </c>
      <c r="AJ263" s="23">
        <v>2.2999999999999998</v>
      </c>
      <c r="AK263" s="27">
        <f t="shared" si="162"/>
        <v>1.4</v>
      </c>
      <c r="AL263" s="27" t="s">
        <v>143</v>
      </c>
      <c r="AM263" s="27" t="s">
        <v>143</v>
      </c>
      <c r="AN263" s="23"/>
      <c r="AO263" s="27">
        <f t="shared" si="163"/>
        <v>2</v>
      </c>
      <c r="AP263" s="23"/>
      <c r="AQ263" s="23"/>
      <c r="AR263" s="23"/>
      <c r="AS263" s="23"/>
      <c r="AT263" s="23"/>
      <c r="AU263" s="27"/>
      <c r="AV263" s="27">
        <f t="shared" si="164"/>
        <v>0</v>
      </c>
      <c r="AW263" s="27"/>
      <c r="AX263" s="28">
        <f>VLOOKUP(J263,ABNT5101!$I$3:$J$9,2)</f>
        <v>7.5</v>
      </c>
      <c r="AY263" s="28">
        <f>VLOOKUP(J263,ABNT5101!$I$3:$M$9,5)</f>
        <v>0.18</v>
      </c>
      <c r="AZ263" s="28" t="str">
        <f>_xlfn.XLOOKUP(J263,ABNT5101!I:I,ABNT5101!L:L)</f>
        <v>-</v>
      </c>
      <c r="BA263" s="28">
        <f>_xlfn.XLOOKUP(J263,ABNT5101!$I:$I,ABNT5101!M:M)</f>
        <v>0.18</v>
      </c>
      <c r="BB263" s="28" t="str">
        <f>_xlfn.XLOOKUP(J263,ABNT5101!$I:$I,ABNT5101!N:N)</f>
        <v>-</v>
      </c>
      <c r="BC263" s="28">
        <f>_xlfn.XLOOKUP(J263,ABNT5101!$I:$I,ABNT5101!O:O)</f>
        <v>16</v>
      </c>
      <c r="BD263" s="31" t="str">
        <f t="shared" si="165"/>
        <v>NÃO ATENDE</v>
      </c>
      <c r="BE263" s="32">
        <f t="shared" si="156"/>
        <v>-1</v>
      </c>
      <c r="BF263" s="32">
        <f t="shared" si="157"/>
        <v>-1</v>
      </c>
      <c r="BG263" s="32" t="str">
        <f t="shared" si="166"/>
        <v>-</v>
      </c>
      <c r="BH263" s="34"/>
      <c r="BI263" s="34"/>
      <c r="BJ263" s="34"/>
      <c r="BK263" s="34"/>
      <c r="BL263" s="35"/>
      <c r="BM263" s="34"/>
      <c r="BN263" s="31" t="str">
        <f t="shared" si="167"/>
        <v>NÃO ATENDE</v>
      </c>
      <c r="BO263" s="31" t="str">
        <f t="shared" si="158"/>
        <v>NÃO ATENDE</v>
      </c>
      <c r="BP263" s="31" t="str">
        <f t="shared" si="159"/>
        <v>NÃO ATENDE</v>
      </c>
      <c r="BQ263" s="31" t="str">
        <f t="shared" si="168"/>
        <v>ATENDE</v>
      </c>
      <c r="BR263" s="36" t="str">
        <f t="shared" si="169"/>
        <v>C5</v>
      </c>
      <c r="BS263" s="36" t="str">
        <f t="shared" si="170"/>
        <v>Sem Passeio</v>
      </c>
      <c r="BT263" s="37" t="e">
        <f t="shared" si="171"/>
        <v>#N/A</v>
      </c>
      <c r="BU263" s="34"/>
      <c r="BV263" s="34"/>
      <c r="BW263" s="36" t="e">
        <f>IF(BS263="-","-",_xlfn.XLOOKUP(BS263,ABNT5101!$B$4:$B$9,ABNT5101!$C$4:$C$9))</f>
        <v>#N/A</v>
      </c>
      <c r="BX263" s="36" t="e">
        <f>IF(BS263="-","-",_xlfn.XLOOKUP(BS263,ABNT5101!$B$4:$B$9,ABNT5101!$D$4:$D$9))</f>
        <v>#N/A</v>
      </c>
      <c r="BY263" s="31" t="e">
        <f t="shared" si="172"/>
        <v>#N/A</v>
      </c>
      <c r="BZ263" s="31" t="e">
        <f t="shared" si="173"/>
        <v>#N/A</v>
      </c>
      <c r="CA263" s="31" t="e">
        <f t="shared" si="174"/>
        <v>#N/A</v>
      </c>
      <c r="CB263" s="36" t="str">
        <f t="shared" si="160"/>
        <v>Sem Passeio</v>
      </c>
      <c r="CC263" s="37" t="e">
        <f t="shared" si="175"/>
        <v>#N/A</v>
      </c>
      <c r="CD263" s="38"/>
      <c r="CE263" s="38"/>
      <c r="CF263" s="31" t="e">
        <f>IF(CB263="-","-",_xlfn.XLOOKUP(CB263,ABNT5101!$B$4:$B$9,ABNT5101!$C$4:$C$9))</f>
        <v>#N/A</v>
      </c>
      <c r="CG263" s="36" t="e">
        <f>IF(CB263="-","-",_xlfn.XLOOKUP(CB263,ABNT5101!$B$4:$B$9,ABNT5101!$D$4:$D$9))</f>
        <v>#N/A</v>
      </c>
      <c r="CH263" s="31" t="e">
        <f t="shared" si="176"/>
        <v>#N/A</v>
      </c>
      <c r="CI263" s="31" t="e">
        <f t="shared" si="177"/>
        <v>#N/A</v>
      </c>
      <c r="CJ263" s="31" t="e">
        <f t="shared" si="178"/>
        <v>#N/A</v>
      </c>
      <c r="CK263" s="56" t="e">
        <f>_xlfn.XLOOKUP(CL263,'Banco de dados'!$B:$B,'Banco de dados'!$D:$D)</f>
        <v>#N/A</v>
      </c>
      <c r="CL263" s="42"/>
      <c r="CM263" s="56" t="e">
        <f>_xlfn.XLOOKUP(CL263,'Banco de dados'!$B:$B,'Banco de dados'!$E:$E)</f>
        <v>#N/A</v>
      </c>
      <c r="CN263" s="56"/>
      <c r="CO263" s="56" t="e">
        <f>IF(CN263="-","-",_xlfn.XLOOKUP(CN263,'Banco de dados'!$B:$B,'Banco de dados'!$E:$E))</f>
        <v>#N/A</v>
      </c>
      <c r="CP263" s="41">
        <f t="shared" si="179"/>
        <v>1</v>
      </c>
      <c r="CQ263" s="56" t="e">
        <f>_xlfn.XLOOKUP(CL263,'Banco de dados'!$B:$B,'Banco de dados'!$H:$H)</f>
        <v>#N/A</v>
      </c>
      <c r="CR263" s="56" t="e">
        <f t="array" aca="1" ref="CR263" ca="1">_xludf.xlookup(CN263,'Banco de dados'!$B:$B,'Banco de dados'!$H:$H)</f>
        <v>#NAME?</v>
      </c>
      <c r="CS263" s="56" t="e">
        <f t="array" aca="1" ref="CS263" ca="1">_xludf.xlookup(CL263,'Banco de dados'!$B:$B,'Banco de dados'!$F:$F)</f>
        <v>#NAME?</v>
      </c>
      <c r="CT263" s="56" t="e">
        <f t="array" aca="1" ref="CT263" ca="1">_xludf.xlookup(CN263,'Banco de dados'!$B:$B,'Banco de dados'!$F:$F)</f>
        <v>#NAME?</v>
      </c>
      <c r="CU263" s="42"/>
      <c r="CV263" s="42"/>
      <c r="CW263" s="56" t="str">
        <f>IF(AJ263=0.5,"Suporte",IF(AND(AJ263&gt;='Braços de IP'!$B$9,AJ263&lt;='Braços de IP'!$D$9),'Braços de IP'!$E$9,IF(AND(AJ263&gt;='Braços de IP'!$B$10,AJ263&lt;='Braços de IP'!$D$10),'Braços de IP'!$E$10,IF(AND(AJ263&gt;='Braços de IP'!$B$11,AJ263&lt;='Braços de IP'!$D$11),'Braços de IP'!$E$11,IF(AND(AJ263&gt;='Braços de IP'!$B$12,AJ263&lt;='Braços de IP'!$D$12),'Braços de IP'!$E$12,IF(AND(AJ263&gt;='Braços de IP'!$B$13,AJ263&lt;='Braços de IP'!$D$13),'Braços de IP'!$E$13,IF(AND(AJ263&gt;='Braços de IP'!$B$14,AJ263&lt;='Braços de IP'!$D$14),'Braços de IP'!$E$14,"ERRO")))))))</f>
        <v>Médio II</v>
      </c>
      <c r="CX263" s="42"/>
      <c r="CY263" s="56" t="str">
        <f>IF($CX263="","",VLOOKUP($CX263,'Braços de IP'!$E$9:$I$15,2,0))</f>
        <v/>
      </c>
      <c r="CZ263" s="43" t="str">
        <f>IF($CX263="","",VLOOKUP($CX263,'Braços de IP'!$E$9:$I$15,5,0))</f>
        <v/>
      </c>
      <c r="DA263" s="56"/>
      <c r="DB263" s="56"/>
      <c r="DC263" s="56"/>
      <c r="DD263" s="56"/>
      <c r="DE263" s="56"/>
      <c r="DF263" s="56"/>
      <c r="DG263" s="44" t="e">
        <f t="shared" si="180"/>
        <v>#N/A</v>
      </c>
      <c r="DH263" s="45">
        <f t="shared" si="181"/>
        <v>87</v>
      </c>
      <c r="DI263" s="44" t="e">
        <f t="shared" si="182"/>
        <v>#N/A</v>
      </c>
      <c r="DJ263" s="46" t="e">
        <f t="shared" si="183"/>
        <v>#N/A</v>
      </c>
      <c r="DK263" s="47" t="s">
        <v>147</v>
      </c>
      <c r="DL263" s="48"/>
      <c r="DM263" s="49"/>
      <c r="DN263" s="23" t="s">
        <v>148</v>
      </c>
      <c r="DO263" s="23"/>
    </row>
    <row r="264" spans="2:119" ht="15.75" hidden="1" customHeight="1" x14ac:dyDescent="0.3">
      <c r="B264" s="5"/>
      <c r="C264" s="5"/>
      <c r="D264" s="5"/>
      <c r="E264" s="22" t="s">
        <v>339</v>
      </c>
      <c r="F264" s="22" t="s">
        <v>150</v>
      </c>
      <c r="G264" s="23" t="s">
        <v>340</v>
      </c>
      <c r="H264" s="23">
        <v>-23.287638999999999</v>
      </c>
      <c r="I264" s="23">
        <v>-46.876807999999997</v>
      </c>
      <c r="J264" s="24" t="s">
        <v>139</v>
      </c>
      <c r="K264" s="60"/>
      <c r="L264" s="24" t="s">
        <v>152</v>
      </c>
      <c r="M264" s="24" t="s">
        <v>141</v>
      </c>
      <c r="N264" s="23">
        <v>87</v>
      </c>
      <c r="O264" s="23" t="s">
        <v>142</v>
      </c>
      <c r="P264" s="27" t="s">
        <v>143</v>
      </c>
      <c r="Q264" s="26">
        <f t="shared" si="161"/>
        <v>174</v>
      </c>
      <c r="R264" s="27">
        <v>1</v>
      </c>
      <c r="S264" s="24" t="s">
        <v>153</v>
      </c>
      <c r="T264" s="24">
        <v>6</v>
      </c>
      <c r="U264" s="23"/>
      <c r="V264" s="23"/>
      <c r="W264" s="29"/>
      <c r="X264" s="28" t="s">
        <v>153</v>
      </c>
      <c r="Y264" s="23"/>
      <c r="Z264" s="23"/>
      <c r="AA264" s="23"/>
      <c r="AB264" s="23"/>
      <c r="AC264" s="23"/>
      <c r="AD264" s="23" t="s">
        <v>144</v>
      </c>
      <c r="AE264" s="23" t="s">
        <v>145</v>
      </c>
      <c r="AF264" s="23">
        <v>33</v>
      </c>
      <c r="AG264" s="23">
        <v>7.3</v>
      </c>
      <c r="AH264" s="23">
        <v>1</v>
      </c>
      <c r="AI264" s="23">
        <v>0.9</v>
      </c>
      <c r="AJ264" s="23">
        <v>2.2999999999999998</v>
      </c>
      <c r="AK264" s="27">
        <f t="shared" si="162"/>
        <v>1.4</v>
      </c>
      <c r="AL264" s="27" t="s">
        <v>143</v>
      </c>
      <c r="AM264" s="27" t="s">
        <v>143</v>
      </c>
      <c r="AN264" s="23"/>
      <c r="AO264" s="27">
        <f t="shared" si="163"/>
        <v>2</v>
      </c>
      <c r="AP264" s="23"/>
      <c r="AQ264" s="23"/>
      <c r="AR264" s="23"/>
      <c r="AS264" s="23"/>
      <c r="AT264" s="23"/>
      <c r="AU264" s="27"/>
      <c r="AV264" s="27">
        <f t="shared" si="164"/>
        <v>0</v>
      </c>
      <c r="AW264" s="27"/>
      <c r="AX264" s="28">
        <f>VLOOKUP(J264,ABNT5101!$I$3:$J$9,2)</f>
        <v>7.5</v>
      </c>
      <c r="AY264" s="28">
        <f>VLOOKUP(J264,ABNT5101!$I$3:$M$9,5)</f>
        <v>0.18</v>
      </c>
      <c r="AZ264" s="28" t="str">
        <f>_xlfn.XLOOKUP(J264,ABNT5101!I:I,ABNT5101!L:L)</f>
        <v>-</v>
      </c>
      <c r="BA264" s="28">
        <f>_xlfn.XLOOKUP(J264,ABNT5101!$I:$I,ABNT5101!M:M)</f>
        <v>0.18</v>
      </c>
      <c r="BB264" s="28" t="str">
        <f>_xlfn.XLOOKUP(J264,ABNT5101!$I:$I,ABNT5101!N:N)</f>
        <v>-</v>
      </c>
      <c r="BC264" s="28">
        <f>_xlfn.XLOOKUP(J264,ABNT5101!$I:$I,ABNT5101!O:O)</f>
        <v>16</v>
      </c>
      <c r="BD264" s="31" t="str">
        <f t="shared" si="165"/>
        <v>NÃO ATENDE</v>
      </c>
      <c r="BE264" s="32">
        <f t="shared" si="156"/>
        <v>-1</v>
      </c>
      <c r="BF264" s="32">
        <f t="shared" si="157"/>
        <v>-1</v>
      </c>
      <c r="BG264" s="32" t="str">
        <f t="shared" si="166"/>
        <v>-</v>
      </c>
      <c r="BH264" s="34"/>
      <c r="BI264" s="34"/>
      <c r="BJ264" s="34"/>
      <c r="BK264" s="34"/>
      <c r="BL264" s="35"/>
      <c r="BM264" s="34"/>
      <c r="BN264" s="31" t="str">
        <f t="shared" si="167"/>
        <v>NÃO ATENDE</v>
      </c>
      <c r="BO264" s="31" t="str">
        <f t="shared" si="158"/>
        <v>NÃO ATENDE</v>
      </c>
      <c r="BP264" s="31" t="str">
        <f t="shared" si="159"/>
        <v>NÃO ATENDE</v>
      </c>
      <c r="BQ264" s="31" t="str">
        <f t="shared" si="168"/>
        <v>ATENDE</v>
      </c>
      <c r="BR264" s="36" t="str">
        <f t="shared" si="169"/>
        <v>C5</v>
      </c>
      <c r="BS264" s="36" t="str">
        <f t="shared" si="170"/>
        <v>Sem Passeio</v>
      </c>
      <c r="BT264" s="37" t="e">
        <f t="shared" si="171"/>
        <v>#N/A</v>
      </c>
      <c r="BU264" s="34"/>
      <c r="BV264" s="34"/>
      <c r="BW264" s="36" t="e">
        <f>IF(BS264="-","-",_xlfn.XLOOKUP(BS264,ABNT5101!$B$4:$B$9,ABNT5101!$C$4:$C$9))</f>
        <v>#N/A</v>
      </c>
      <c r="BX264" s="36" t="e">
        <f>IF(BS264="-","-",_xlfn.XLOOKUP(BS264,ABNT5101!$B$4:$B$9,ABNT5101!$D$4:$D$9))</f>
        <v>#N/A</v>
      </c>
      <c r="BY264" s="31" t="e">
        <f t="shared" si="172"/>
        <v>#N/A</v>
      </c>
      <c r="BZ264" s="31" t="e">
        <f t="shared" si="173"/>
        <v>#N/A</v>
      </c>
      <c r="CA264" s="31" t="e">
        <f t="shared" si="174"/>
        <v>#N/A</v>
      </c>
      <c r="CB264" s="36" t="str">
        <f t="shared" si="160"/>
        <v>Sem Passeio</v>
      </c>
      <c r="CC264" s="37" t="e">
        <f t="shared" si="175"/>
        <v>#N/A</v>
      </c>
      <c r="CD264" s="38"/>
      <c r="CE264" s="38"/>
      <c r="CF264" s="31" t="e">
        <f>IF(CB264="-","-",_xlfn.XLOOKUP(CB264,ABNT5101!$B$4:$B$9,ABNT5101!$C$4:$C$9))</f>
        <v>#N/A</v>
      </c>
      <c r="CG264" s="36" t="e">
        <f>IF(CB264="-","-",_xlfn.XLOOKUP(CB264,ABNT5101!$B$4:$B$9,ABNT5101!$D$4:$D$9))</f>
        <v>#N/A</v>
      </c>
      <c r="CH264" s="31" t="e">
        <f t="shared" si="176"/>
        <v>#N/A</v>
      </c>
      <c r="CI264" s="31" t="e">
        <f t="shared" si="177"/>
        <v>#N/A</v>
      </c>
      <c r="CJ264" s="31" t="e">
        <f t="shared" si="178"/>
        <v>#N/A</v>
      </c>
      <c r="CK264" s="56" t="e">
        <f>_xlfn.XLOOKUP(CL264,'Banco de dados'!$B:$B,'Banco de dados'!$D:$D)</f>
        <v>#N/A</v>
      </c>
      <c r="CL264" s="42"/>
      <c r="CM264" s="56" t="e">
        <f>_xlfn.XLOOKUP(CL264,'Banco de dados'!$B:$B,'Banco de dados'!$E:$E)</f>
        <v>#N/A</v>
      </c>
      <c r="CN264" s="56"/>
      <c r="CO264" s="56" t="e">
        <f>IF(CN264="-","-",_xlfn.XLOOKUP(CN264,'Banco de dados'!$B:$B,'Banco de dados'!$E:$E))</f>
        <v>#N/A</v>
      </c>
      <c r="CP264" s="41">
        <f t="shared" si="179"/>
        <v>1</v>
      </c>
      <c r="CQ264" s="56" t="e">
        <f>_xlfn.XLOOKUP(CL264,'Banco de dados'!$B:$B,'Banco de dados'!$H:$H)</f>
        <v>#N/A</v>
      </c>
      <c r="CR264" s="56" t="e">
        <f t="array" aca="1" ref="CR264" ca="1">_xludf.xlookup(CN264,'Banco de dados'!$B:$B,'Banco de dados'!$H:$H)</f>
        <v>#NAME?</v>
      </c>
      <c r="CS264" s="56" t="e">
        <f t="array" aca="1" ref="CS264" ca="1">_xludf.xlookup(CL264,'Banco de dados'!$B:$B,'Banco de dados'!$F:$F)</f>
        <v>#NAME?</v>
      </c>
      <c r="CT264" s="56" t="e">
        <f t="array" aca="1" ref="CT264" ca="1">_xludf.xlookup(CN264,'Banco de dados'!$B:$B,'Banco de dados'!$F:$F)</f>
        <v>#NAME?</v>
      </c>
      <c r="CU264" s="42"/>
      <c r="CV264" s="42"/>
      <c r="CW264" s="56" t="str">
        <f>IF(AJ264=0.5,"Suporte",IF(AND(AJ264&gt;='Braços de IP'!$B$9,AJ264&lt;='Braços de IP'!$D$9),'Braços de IP'!$E$9,IF(AND(AJ264&gt;='Braços de IP'!$B$10,AJ264&lt;='Braços de IP'!$D$10),'Braços de IP'!$E$10,IF(AND(AJ264&gt;='Braços de IP'!$B$11,AJ264&lt;='Braços de IP'!$D$11),'Braços de IP'!$E$11,IF(AND(AJ264&gt;='Braços de IP'!$B$12,AJ264&lt;='Braços de IP'!$D$12),'Braços de IP'!$E$12,IF(AND(AJ264&gt;='Braços de IP'!$B$13,AJ264&lt;='Braços de IP'!$D$13),'Braços de IP'!$E$13,IF(AND(AJ264&gt;='Braços de IP'!$B$14,AJ264&lt;='Braços de IP'!$D$14),'Braços de IP'!$E$14,"ERRO")))))))</f>
        <v>Médio II</v>
      </c>
      <c r="CX264" s="42"/>
      <c r="CY264" s="56" t="str">
        <f>IF($CX264="","",VLOOKUP($CX264,'Braços de IP'!$E$9:$I$15,2,0))</f>
        <v/>
      </c>
      <c r="CZ264" s="43" t="str">
        <f>IF($CX264="","",VLOOKUP($CX264,'Braços de IP'!$E$9:$I$15,5,0))</f>
        <v/>
      </c>
      <c r="DA264" s="56"/>
      <c r="DB264" s="56"/>
      <c r="DC264" s="56"/>
      <c r="DD264" s="56"/>
      <c r="DE264" s="56"/>
      <c r="DF264" s="56"/>
      <c r="DG264" s="44" t="e">
        <f t="shared" si="180"/>
        <v>#N/A</v>
      </c>
      <c r="DH264" s="45">
        <f t="shared" si="181"/>
        <v>87</v>
      </c>
      <c r="DI264" s="44" t="e">
        <f t="shared" si="182"/>
        <v>#N/A</v>
      </c>
      <c r="DJ264" s="46" t="e">
        <f t="shared" si="183"/>
        <v>#N/A</v>
      </c>
      <c r="DK264" s="47" t="s">
        <v>147</v>
      </c>
      <c r="DL264" s="48"/>
      <c r="DM264" s="49"/>
      <c r="DN264" s="23" t="s">
        <v>148</v>
      </c>
      <c r="DO264" s="23"/>
    </row>
    <row r="265" spans="2:119" ht="15.75" hidden="1" customHeight="1" x14ac:dyDescent="0.3">
      <c r="B265" s="5"/>
      <c r="C265" s="5"/>
      <c r="D265" s="5"/>
      <c r="E265" s="22" t="s">
        <v>339</v>
      </c>
      <c r="F265" s="22" t="s">
        <v>150</v>
      </c>
      <c r="G265" s="23" t="s">
        <v>340</v>
      </c>
      <c r="H265" s="23">
        <v>-23.287638999999999</v>
      </c>
      <c r="I265" s="23">
        <v>-46.876807999999997</v>
      </c>
      <c r="J265" s="24" t="s">
        <v>139</v>
      </c>
      <c r="K265" s="60"/>
      <c r="L265" s="24" t="s">
        <v>152</v>
      </c>
      <c r="M265" s="24" t="s">
        <v>141</v>
      </c>
      <c r="N265" s="23">
        <v>87</v>
      </c>
      <c r="O265" s="23" t="s">
        <v>142</v>
      </c>
      <c r="P265" s="27" t="s">
        <v>143</v>
      </c>
      <c r="Q265" s="26">
        <f t="shared" si="161"/>
        <v>174</v>
      </c>
      <c r="R265" s="27">
        <v>1</v>
      </c>
      <c r="S265" s="24" t="s">
        <v>153</v>
      </c>
      <c r="T265" s="24">
        <v>6</v>
      </c>
      <c r="U265" s="23"/>
      <c r="V265" s="23"/>
      <c r="W265" s="29"/>
      <c r="X265" s="28" t="s">
        <v>153</v>
      </c>
      <c r="Y265" s="23"/>
      <c r="Z265" s="23"/>
      <c r="AA265" s="23"/>
      <c r="AB265" s="23"/>
      <c r="AC265" s="23"/>
      <c r="AD265" s="23" t="s">
        <v>144</v>
      </c>
      <c r="AE265" s="23" t="s">
        <v>145</v>
      </c>
      <c r="AF265" s="23">
        <v>33</v>
      </c>
      <c r="AG265" s="23">
        <v>7.3</v>
      </c>
      <c r="AH265" s="23">
        <v>1</v>
      </c>
      <c r="AI265" s="23">
        <v>0.9</v>
      </c>
      <c r="AJ265" s="23">
        <v>2.2999999999999998</v>
      </c>
      <c r="AK265" s="27">
        <f t="shared" si="162"/>
        <v>1.4</v>
      </c>
      <c r="AL265" s="27" t="s">
        <v>143</v>
      </c>
      <c r="AM265" s="27" t="s">
        <v>143</v>
      </c>
      <c r="AN265" s="23"/>
      <c r="AO265" s="27">
        <f t="shared" si="163"/>
        <v>2</v>
      </c>
      <c r="AP265" s="23"/>
      <c r="AQ265" s="23"/>
      <c r="AR265" s="23"/>
      <c r="AS265" s="23"/>
      <c r="AT265" s="23"/>
      <c r="AU265" s="27"/>
      <c r="AV265" s="27">
        <f t="shared" si="164"/>
        <v>0</v>
      </c>
      <c r="AW265" s="27"/>
      <c r="AX265" s="28">
        <f>VLOOKUP(J265,ABNT5101!$I$3:$J$9,2)</f>
        <v>7.5</v>
      </c>
      <c r="AY265" s="28">
        <f>VLOOKUP(J265,ABNT5101!$I$3:$M$9,5)</f>
        <v>0.18</v>
      </c>
      <c r="AZ265" s="28" t="str">
        <f>_xlfn.XLOOKUP(J265,ABNT5101!I:I,ABNT5101!L:L)</f>
        <v>-</v>
      </c>
      <c r="BA265" s="28">
        <f>_xlfn.XLOOKUP(J265,ABNT5101!$I:$I,ABNT5101!M:M)</f>
        <v>0.18</v>
      </c>
      <c r="BB265" s="28" t="str">
        <f>_xlfn.XLOOKUP(J265,ABNT5101!$I:$I,ABNT5101!N:N)</f>
        <v>-</v>
      </c>
      <c r="BC265" s="28">
        <f>_xlfn.XLOOKUP(J265,ABNT5101!$I:$I,ABNT5101!O:O)</f>
        <v>16</v>
      </c>
      <c r="BD265" s="31" t="str">
        <f t="shared" si="165"/>
        <v>NÃO ATENDE</v>
      </c>
      <c r="BE265" s="32">
        <f t="shared" si="156"/>
        <v>-1</v>
      </c>
      <c r="BF265" s="32">
        <f t="shared" si="157"/>
        <v>-1</v>
      </c>
      <c r="BG265" s="32" t="str">
        <f t="shared" si="166"/>
        <v>-</v>
      </c>
      <c r="BH265" s="34"/>
      <c r="BI265" s="34"/>
      <c r="BJ265" s="34"/>
      <c r="BK265" s="34"/>
      <c r="BL265" s="35"/>
      <c r="BM265" s="34"/>
      <c r="BN265" s="31" t="str">
        <f t="shared" si="167"/>
        <v>NÃO ATENDE</v>
      </c>
      <c r="BO265" s="31" t="str">
        <f t="shared" si="158"/>
        <v>NÃO ATENDE</v>
      </c>
      <c r="BP265" s="31" t="str">
        <f t="shared" si="159"/>
        <v>NÃO ATENDE</v>
      </c>
      <c r="BQ265" s="31" t="str">
        <f t="shared" si="168"/>
        <v>ATENDE</v>
      </c>
      <c r="BR265" s="36" t="str">
        <f t="shared" si="169"/>
        <v>C5</v>
      </c>
      <c r="BS265" s="36" t="str">
        <f t="shared" si="170"/>
        <v>Sem Passeio</v>
      </c>
      <c r="BT265" s="37" t="e">
        <f t="shared" si="171"/>
        <v>#N/A</v>
      </c>
      <c r="BU265" s="34"/>
      <c r="BV265" s="34"/>
      <c r="BW265" s="36" t="e">
        <f>IF(BS265="-","-",_xlfn.XLOOKUP(BS265,ABNT5101!$B$4:$B$9,ABNT5101!$C$4:$C$9))</f>
        <v>#N/A</v>
      </c>
      <c r="BX265" s="36" t="e">
        <f>IF(BS265="-","-",_xlfn.XLOOKUP(BS265,ABNT5101!$B$4:$B$9,ABNT5101!$D$4:$D$9))</f>
        <v>#N/A</v>
      </c>
      <c r="BY265" s="31" t="e">
        <f t="shared" si="172"/>
        <v>#N/A</v>
      </c>
      <c r="BZ265" s="31" t="e">
        <f t="shared" si="173"/>
        <v>#N/A</v>
      </c>
      <c r="CA265" s="31" t="e">
        <f t="shared" si="174"/>
        <v>#N/A</v>
      </c>
      <c r="CB265" s="36" t="str">
        <f t="shared" si="160"/>
        <v>Sem Passeio</v>
      </c>
      <c r="CC265" s="37" t="e">
        <f t="shared" si="175"/>
        <v>#N/A</v>
      </c>
      <c r="CD265" s="38"/>
      <c r="CE265" s="38"/>
      <c r="CF265" s="31" t="e">
        <f>IF(CB265="-","-",_xlfn.XLOOKUP(CB265,ABNT5101!$B$4:$B$9,ABNT5101!$C$4:$C$9))</f>
        <v>#N/A</v>
      </c>
      <c r="CG265" s="36" t="e">
        <f>IF(CB265="-","-",_xlfn.XLOOKUP(CB265,ABNT5101!$B$4:$B$9,ABNT5101!$D$4:$D$9))</f>
        <v>#N/A</v>
      </c>
      <c r="CH265" s="31" t="e">
        <f t="shared" si="176"/>
        <v>#N/A</v>
      </c>
      <c r="CI265" s="31" t="e">
        <f t="shared" si="177"/>
        <v>#N/A</v>
      </c>
      <c r="CJ265" s="31" t="e">
        <f t="shared" si="178"/>
        <v>#N/A</v>
      </c>
      <c r="CK265" s="56" t="e">
        <f>_xlfn.XLOOKUP(CL265,'Banco de dados'!$B:$B,'Banco de dados'!$D:$D)</f>
        <v>#N/A</v>
      </c>
      <c r="CL265" s="42"/>
      <c r="CM265" s="56" t="e">
        <f>_xlfn.XLOOKUP(CL265,'Banco de dados'!$B:$B,'Banco de dados'!$E:$E)</f>
        <v>#N/A</v>
      </c>
      <c r="CN265" s="56"/>
      <c r="CO265" s="56" t="e">
        <f>IF(CN265="-","-",_xlfn.XLOOKUP(CN265,'Banco de dados'!$B:$B,'Banco de dados'!$E:$E))</f>
        <v>#N/A</v>
      </c>
      <c r="CP265" s="41">
        <f t="shared" si="179"/>
        <v>1</v>
      </c>
      <c r="CQ265" s="56" t="e">
        <f>_xlfn.XLOOKUP(CL265,'Banco de dados'!$B:$B,'Banco de dados'!$H:$H)</f>
        <v>#N/A</v>
      </c>
      <c r="CR265" s="56" t="e">
        <f t="array" aca="1" ref="CR265" ca="1">_xludf.xlookup(CN265,'Banco de dados'!$B:$B,'Banco de dados'!$H:$H)</f>
        <v>#NAME?</v>
      </c>
      <c r="CS265" s="56" t="e">
        <f t="array" aca="1" ref="CS265" ca="1">_xludf.xlookup(CL265,'Banco de dados'!$B:$B,'Banco de dados'!$F:$F)</f>
        <v>#NAME?</v>
      </c>
      <c r="CT265" s="56" t="e">
        <f t="array" aca="1" ref="CT265" ca="1">_xludf.xlookup(CN265,'Banco de dados'!$B:$B,'Banco de dados'!$F:$F)</f>
        <v>#NAME?</v>
      </c>
      <c r="CU265" s="42"/>
      <c r="CV265" s="42"/>
      <c r="CW265" s="56" t="str">
        <f>IF(AJ265=0.5,"Suporte",IF(AND(AJ265&gt;='Braços de IP'!$B$9,AJ265&lt;='Braços de IP'!$D$9),'Braços de IP'!$E$9,IF(AND(AJ265&gt;='Braços de IP'!$B$10,AJ265&lt;='Braços de IP'!$D$10),'Braços de IP'!$E$10,IF(AND(AJ265&gt;='Braços de IP'!$B$11,AJ265&lt;='Braços de IP'!$D$11),'Braços de IP'!$E$11,IF(AND(AJ265&gt;='Braços de IP'!$B$12,AJ265&lt;='Braços de IP'!$D$12),'Braços de IP'!$E$12,IF(AND(AJ265&gt;='Braços de IP'!$B$13,AJ265&lt;='Braços de IP'!$D$13),'Braços de IP'!$E$13,IF(AND(AJ265&gt;='Braços de IP'!$B$14,AJ265&lt;='Braços de IP'!$D$14),'Braços de IP'!$E$14,"ERRO")))))))</f>
        <v>Médio II</v>
      </c>
      <c r="CX265" s="42"/>
      <c r="CY265" s="56" t="str">
        <f>IF($CX265="","",VLOOKUP($CX265,'Braços de IP'!$E$9:$I$15,2,0))</f>
        <v/>
      </c>
      <c r="CZ265" s="43" t="str">
        <f>IF($CX265="","",VLOOKUP($CX265,'Braços de IP'!$E$9:$I$15,5,0))</f>
        <v/>
      </c>
      <c r="DA265" s="56"/>
      <c r="DB265" s="56"/>
      <c r="DC265" s="56"/>
      <c r="DD265" s="56"/>
      <c r="DE265" s="56"/>
      <c r="DF265" s="56"/>
      <c r="DG265" s="44" t="e">
        <f t="shared" si="180"/>
        <v>#N/A</v>
      </c>
      <c r="DH265" s="45">
        <f t="shared" si="181"/>
        <v>87</v>
      </c>
      <c r="DI265" s="44" t="e">
        <f t="shared" si="182"/>
        <v>#N/A</v>
      </c>
      <c r="DJ265" s="46" t="e">
        <f t="shared" si="183"/>
        <v>#N/A</v>
      </c>
      <c r="DK265" s="47" t="s">
        <v>147</v>
      </c>
      <c r="DL265" s="48"/>
      <c r="DM265" s="49"/>
      <c r="DN265" s="23" t="s">
        <v>148</v>
      </c>
      <c r="DO265" s="23"/>
    </row>
    <row r="266" spans="2:119" ht="15.75" hidden="1" customHeight="1" x14ac:dyDescent="0.3">
      <c r="B266" s="5"/>
      <c r="C266" s="5"/>
      <c r="D266" s="5"/>
      <c r="E266" s="22" t="s">
        <v>341</v>
      </c>
      <c r="F266" s="22" t="s">
        <v>150</v>
      </c>
      <c r="G266" s="23" t="s">
        <v>300</v>
      </c>
      <c r="H266" s="23">
        <v>-23.348707999999998</v>
      </c>
      <c r="I266" s="23">
        <v>-46.936132000000001</v>
      </c>
      <c r="J266" s="24" t="s">
        <v>223</v>
      </c>
      <c r="K266" s="60"/>
      <c r="L266" s="24" t="s">
        <v>152</v>
      </c>
      <c r="M266" s="24" t="s">
        <v>141</v>
      </c>
      <c r="N266" s="23">
        <v>58</v>
      </c>
      <c r="O266" s="23" t="s">
        <v>142</v>
      </c>
      <c r="P266" s="27" t="s">
        <v>143</v>
      </c>
      <c r="Q266" s="26">
        <f t="shared" si="161"/>
        <v>116</v>
      </c>
      <c r="R266" s="27">
        <v>1</v>
      </c>
      <c r="S266" s="24" t="s">
        <v>153</v>
      </c>
      <c r="T266" s="24">
        <v>5.5</v>
      </c>
      <c r="U266" s="23"/>
      <c r="V266" s="23"/>
      <c r="W266" s="29"/>
      <c r="X266" s="28" t="s">
        <v>153</v>
      </c>
      <c r="Y266" s="23"/>
      <c r="Z266" s="23"/>
      <c r="AA266" s="23"/>
      <c r="AB266" s="23"/>
      <c r="AC266" s="23"/>
      <c r="AD266" s="23" t="s">
        <v>144</v>
      </c>
      <c r="AE266" s="23" t="s">
        <v>145</v>
      </c>
      <c r="AF266" s="23">
        <v>33</v>
      </c>
      <c r="AG266" s="23">
        <v>6.6</v>
      </c>
      <c r="AH266" s="23">
        <v>1</v>
      </c>
      <c r="AI266" s="23">
        <v>2.2999999999999998</v>
      </c>
      <c r="AJ266" s="23">
        <v>2.6</v>
      </c>
      <c r="AK266" s="27">
        <f t="shared" si="162"/>
        <v>0.30000000000000027</v>
      </c>
      <c r="AL266" s="27" t="s">
        <v>143</v>
      </c>
      <c r="AM266" s="27" t="s">
        <v>143</v>
      </c>
      <c r="AN266" s="23"/>
      <c r="AO266" s="27">
        <f t="shared" si="163"/>
        <v>2</v>
      </c>
      <c r="AP266" s="23"/>
      <c r="AQ266" s="23"/>
      <c r="AR266" s="23"/>
      <c r="AS266" s="23"/>
      <c r="AT266" s="23"/>
      <c r="AU266" s="27"/>
      <c r="AV266" s="27">
        <f t="shared" si="164"/>
        <v>0</v>
      </c>
      <c r="AW266" s="27"/>
      <c r="AX266" s="28">
        <f>VLOOKUP(J266,ABNT5101!$I$3:$J$9,2)</f>
        <v>15</v>
      </c>
      <c r="AY266" s="28">
        <f>VLOOKUP(J266,ABNT5101!$I$3:$M$9,5)</f>
        <v>0.18</v>
      </c>
      <c r="AZ266" s="28" t="str">
        <f>_xlfn.XLOOKUP(J266,ABNT5101!I:I,ABNT5101!L:L)</f>
        <v>-</v>
      </c>
      <c r="BA266" s="28">
        <f>_xlfn.XLOOKUP(J266,ABNT5101!$I:$I,ABNT5101!M:M)</f>
        <v>0.18</v>
      </c>
      <c r="BB266" s="28" t="str">
        <f>_xlfn.XLOOKUP(J266,ABNT5101!$I:$I,ABNT5101!N:N)</f>
        <v>-</v>
      </c>
      <c r="BC266" s="28">
        <f>_xlfn.XLOOKUP(J266,ABNT5101!$I:$I,ABNT5101!O:O)</f>
        <v>15</v>
      </c>
      <c r="BD266" s="31" t="str">
        <f t="shared" si="165"/>
        <v>NÃO ATENDE</v>
      </c>
      <c r="BE266" s="32">
        <f t="shared" si="156"/>
        <v>-1</v>
      </c>
      <c r="BF266" s="32">
        <f t="shared" si="157"/>
        <v>-1</v>
      </c>
      <c r="BG266" s="32" t="str">
        <f t="shared" si="166"/>
        <v>-</v>
      </c>
      <c r="BH266" s="34"/>
      <c r="BI266" s="34"/>
      <c r="BJ266" s="34"/>
      <c r="BK266" s="34"/>
      <c r="BL266" s="35"/>
      <c r="BM266" s="34"/>
      <c r="BN266" s="31" t="str">
        <f t="shared" si="167"/>
        <v>NÃO ATENDE</v>
      </c>
      <c r="BO266" s="31" t="str">
        <f t="shared" si="158"/>
        <v>NÃO ATENDE</v>
      </c>
      <c r="BP266" s="31" t="str">
        <f t="shared" si="159"/>
        <v>NÃO ATENDE</v>
      </c>
      <c r="BQ266" s="31" t="str">
        <f t="shared" si="168"/>
        <v>ATENDE</v>
      </c>
      <c r="BR266" s="36" t="str">
        <f t="shared" si="169"/>
        <v>C3</v>
      </c>
      <c r="BS266" s="36" t="str">
        <f t="shared" si="170"/>
        <v>Sem Passeio</v>
      </c>
      <c r="BT266" s="37" t="e">
        <f t="shared" si="171"/>
        <v>#N/A</v>
      </c>
      <c r="BU266" s="34"/>
      <c r="BV266" s="34"/>
      <c r="BW266" s="36" t="e">
        <f>IF(BS266="-","-",_xlfn.XLOOKUP(BS266,ABNT5101!$B$4:$B$9,ABNT5101!$C$4:$C$9))</f>
        <v>#N/A</v>
      </c>
      <c r="BX266" s="36" t="e">
        <f>IF(BS266="-","-",_xlfn.XLOOKUP(BS266,ABNT5101!$B$4:$B$9,ABNT5101!$D$4:$D$9))</f>
        <v>#N/A</v>
      </c>
      <c r="BY266" s="31" t="e">
        <f t="shared" si="172"/>
        <v>#N/A</v>
      </c>
      <c r="BZ266" s="31" t="e">
        <f t="shared" si="173"/>
        <v>#N/A</v>
      </c>
      <c r="CA266" s="31" t="e">
        <f t="shared" si="174"/>
        <v>#N/A</v>
      </c>
      <c r="CB266" s="36" t="str">
        <f t="shared" si="160"/>
        <v>Sem Passeio</v>
      </c>
      <c r="CC266" s="37" t="e">
        <f t="shared" si="175"/>
        <v>#N/A</v>
      </c>
      <c r="CD266" s="38"/>
      <c r="CE266" s="38"/>
      <c r="CF266" s="31" t="e">
        <f>IF(CB266="-","-",_xlfn.XLOOKUP(CB266,ABNT5101!$B$4:$B$9,ABNT5101!$C$4:$C$9))</f>
        <v>#N/A</v>
      </c>
      <c r="CG266" s="36" t="e">
        <f>IF(CB266="-","-",_xlfn.XLOOKUP(CB266,ABNT5101!$B$4:$B$9,ABNT5101!$D$4:$D$9))</f>
        <v>#N/A</v>
      </c>
      <c r="CH266" s="31" t="e">
        <f t="shared" si="176"/>
        <v>#N/A</v>
      </c>
      <c r="CI266" s="31" t="e">
        <f t="shared" si="177"/>
        <v>#N/A</v>
      </c>
      <c r="CJ266" s="31" t="e">
        <f t="shared" si="178"/>
        <v>#N/A</v>
      </c>
      <c r="CK266" s="56" t="e">
        <f>_xlfn.XLOOKUP(CL266,'Banco de dados'!$B:$B,'Banco de dados'!$D:$D)</f>
        <v>#N/A</v>
      </c>
      <c r="CL266" s="55"/>
      <c r="CM266" s="56" t="e">
        <f>_xlfn.XLOOKUP(CL266,'Banco de dados'!$B:$B,'Banco de dados'!$E:$E)</f>
        <v>#N/A</v>
      </c>
      <c r="CN266" s="56"/>
      <c r="CO266" s="56" t="e">
        <f>IF(CN266="-","-",_xlfn.XLOOKUP(CN266,'Banco de dados'!$B:$B,'Banco de dados'!$E:$E))</f>
        <v>#N/A</v>
      </c>
      <c r="CP266" s="41">
        <f t="shared" si="179"/>
        <v>1</v>
      </c>
      <c r="CQ266" s="56" t="e">
        <f>_xlfn.XLOOKUP(CL266,'Banco de dados'!$B:$B,'Banco de dados'!$H:$H)</f>
        <v>#N/A</v>
      </c>
      <c r="CR266" s="56" t="e">
        <f t="array" aca="1" ref="CR266" ca="1">_xludf.xlookup(CN266,'Banco de dados'!$B:$B,'Banco de dados'!$H:$H)</f>
        <v>#NAME?</v>
      </c>
      <c r="CS266" s="56" t="e">
        <f t="array" aca="1" ref="CS266" ca="1">_xludf.xlookup(CL266,'Banco de dados'!$B:$B,'Banco de dados'!$F:$F)</f>
        <v>#NAME?</v>
      </c>
      <c r="CT266" s="56" t="e">
        <f t="array" aca="1" ref="CT266" ca="1">_xludf.xlookup(CN266,'Banco de dados'!$B:$B,'Banco de dados'!$F:$F)</f>
        <v>#NAME?</v>
      </c>
      <c r="CU266" s="42"/>
      <c r="CV266" s="42"/>
      <c r="CW266" s="56" t="str">
        <f>IF(AJ266=0.5,"Suporte",IF(AND(AJ266&gt;='Braços de IP'!$B$9,AJ266&lt;='Braços de IP'!$D$9),'Braços de IP'!$E$9,IF(AND(AJ266&gt;='Braços de IP'!$B$10,AJ266&lt;='Braços de IP'!$D$10),'Braços de IP'!$E$10,IF(AND(AJ266&gt;='Braços de IP'!$B$11,AJ266&lt;='Braços de IP'!$D$11),'Braços de IP'!$E$11,IF(AND(AJ266&gt;='Braços de IP'!$B$12,AJ266&lt;='Braços de IP'!$D$12),'Braços de IP'!$E$12,IF(AND(AJ266&gt;='Braços de IP'!$B$13,AJ266&lt;='Braços de IP'!$D$13),'Braços de IP'!$E$13,IF(AND(AJ266&gt;='Braços de IP'!$B$14,AJ266&lt;='Braços de IP'!$D$14),'Braços de IP'!$E$14,"ERRO")))))))</f>
        <v>Longo I</v>
      </c>
      <c r="CX266" s="42"/>
      <c r="CY266" s="56" t="str">
        <f>IF($CX266="","",VLOOKUP($CX266,'Braços de IP'!$E$9:$I$15,2,0))</f>
        <v/>
      </c>
      <c r="CZ266" s="43" t="str">
        <f>IF($CX266="","",VLOOKUP($CX266,'Braços de IP'!$E$9:$I$15,5,0))</f>
        <v/>
      </c>
      <c r="DA266" s="56"/>
      <c r="DB266" s="56"/>
      <c r="DC266" s="56"/>
      <c r="DD266" s="56"/>
      <c r="DE266" s="56"/>
      <c r="DF266" s="56"/>
      <c r="DG266" s="44" t="e">
        <f t="shared" si="180"/>
        <v>#N/A</v>
      </c>
      <c r="DH266" s="45">
        <f t="shared" si="181"/>
        <v>58</v>
      </c>
      <c r="DI266" s="44" t="e">
        <f t="shared" si="182"/>
        <v>#N/A</v>
      </c>
      <c r="DJ266" s="46" t="e">
        <f t="shared" si="183"/>
        <v>#N/A</v>
      </c>
      <c r="DK266" s="47" t="s">
        <v>147</v>
      </c>
      <c r="DL266" s="48"/>
      <c r="DM266" s="49"/>
      <c r="DN266" s="23" t="s">
        <v>148</v>
      </c>
      <c r="DO266" s="23"/>
    </row>
    <row r="267" spans="2:119" ht="15.75" hidden="1" customHeight="1" x14ac:dyDescent="0.3">
      <c r="B267" s="5"/>
      <c r="C267" s="5"/>
      <c r="D267" s="5"/>
      <c r="E267" s="22" t="s">
        <v>341</v>
      </c>
      <c r="F267" s="22" t="s">
        <v>150</v>
      </c>
      <c r="G267" s="23" t="s">
        <v>300</v>
      </c>
      <c r="H267" s="23">
        <v>-23.348707999999998</v>
      </c>
      <c r="I267" s="23">
        <v>-46.936132000000001</v>
      </c>
      <c r="J267" s="24" t="s">
        <v>223</v>
      </c>
      <c r="K267" s="60"/>
      <c r="L267" s="24" t="s">
        <v>152</v>
      </c>
      <c r="M267" s="24" t="s">
        <v>141</v>
      </c>
      <c r="N267" s="23">
        <v>58</v>
      </c>
      <c r="O267" s="23" t="s">
        <v>142</v>
      </c>
      <c r="P267" s="27" t="s">
        <v>143</v>
      </c>
      <c r="Q267" s="26">
        <f t="shared" si="161"/>
        <v>116</v>
      </c>
      <c r="R267" s="27">
        <v>1</v>
      </c>
      <c r="S267" s="24" t="s">
        <v>153</v>
      </c>
      <c r="T267" s="24">
        <v>5.5</v>
      </c>
      <c r="U267" s="23"/>
      <c r="V267" s="23"/>
      <c r="W267" s="29"/>
      <c r="X267" s="28" t="s">
        <v>153</v>
      </c>
      <c r="Y267" s="23"/>
      <c r="Z267" s="23"/>
      <c r="AA267" s="23"/>
      <c r="AB267" s="23"/>
      <c r="AC267" s="23"/>
      <c r="AD267" s="23" t="s">
        <v>144</v>
      </c>
      <c r="AE267" s="23" t="s">
        <v>145</v>
      </c>
      <c r="AF267" s="23">
        <v>33</v>
      </c>
      <c r="AG267" s="23">
        <v>6.6</v>
      </c>
      <c r="AH267" s="23">
        <v>1</v>
      </c>
      <c r="AI267" s="23">
        <v>2.2999999999999998</v>
      </c>
      <c r="AJ267" s="23">
        <v>2.6</v>
      </c>
      <c r="AK267" s="27">
        <f t="shared" si="162"/>
        <v>0.30000000000000027</v>
      </c>
      <c r="AL267" s="27" t="s">
        <v>143</v>
      </c>
      <c r="AM267" s="27" t="s">
        <v>143</v>
      </c>
      <c r="AN267" s="23"/>
      <c r="AO267" s="27">
        <f t="shared" si="163"/>
        <v>2</v>
      </c>
      <c r="AP267" s="23"/>
      <c r="AQ267" s="23"/>
      <c r="AR267" s="23"/>
      <c r="AS267" s="23"/>
      <c r="AT267" s="23"/>
      <c r="AU267" s="27"/>
      <c r="AV267" s="27">
        <f t="shared" si="164"/>
        <v>0</v>
      </c>
      <c r="AW267" s="27"/>
      <c r="AX267" s="28">
        <f>VLOOKUP(J267,ABNT5101!$I$3:$J$9,2)</f>
        <v>15</v>
      </c>
      <c r="AY267" s="28">
        <f>VLOOKUP(J267,ABNT5101!$I$3:$M$9,5)</f>
        <v>0.18</v>
      </c>
      <c r="AZ267" s="28" t="str">
        <f>_xlfn.XLOOKUP(J267,ABNT5101!I:I,ABNT5101!L:L)</f>
        <v>-</v>
      </c>
      <c r="BA267" s="28">
        <f>_xlfn.XLOOKUP(J267,ABNT5101!$I:$I,ABNT5101!M:M)</f>
        <v>0.18</v>
      </c>
      <c r="BB267" s="28" t="str">
        <f>_xlfn.XLOOKUP(J267,ABNT5101!$I:$I,ABNT5101!N:N)</f>
        <v>-</v>
      </c>
      <c r="BC267" s="28">
        <f>_xlfn.XLOOKUP(J267,ABNT5101!$I:$I,ABNT5101!O:O)</f>
        <v>15</v>
      </c>
      <c r="BD267" s="31" t="str">
        <f t="shared" si="165"/>
        <v>NÃO ATENDE</v>
      </c>
      <c r="BE267" s="32">
        <f t="shared" si="156"/>
        <v>-1</v>
      </c>
      <c r="BF267" s="32">
        <f t="shared" si="157"/>
        <v>-1</v>
      </c>
      <c r="BG267" s="32" t="str">
        <f t="shared" si="166"/>
        <v>-</v>
      </c>
      <c r="BH267" s="34"/>
      <c r="BI267" s="34"/>
      <c r="BJ267" s="34"/>
      <c r="BK267" s="34"/>
      <c r="BL267" s="35"/>
      <c r="BM267" s="34"/>
      <c r="BN267" s="31" t="str">
        <f t="shared" si="167"/>
        <v>NÃO ATENDE</v>
      </c>
      <c r="BO267" s="31" t="str">
        <f t="shared" si="158"/>
        <v>NÃO ATENDE</v>
      </c>
      <c r="BP267" s="31" t="str">
        <f t="shared" si="159"/>
        <v>NÃO ATENDE</v>
      </c>
      <c r="BQ267" s="31" t="str">
        <f t="shared" si="168"/>
        <v>ATENDE</v>
      </c>
      <c r="BR267" s="36" t="str">
        <f t="shared" si="169"/>
        <v>C3</v>
      </c>
      <c r="BS267" s="36" t="str">
        <f t="shared" si="170"/>
        <v>Sem Passeio</v>
      </c>
      <c r="BT267" s="37" t="e">
        <f t="shared" si="171"/>
        <v>#N/A</v>
      </c>
      <c r="BU267" s="34"/>
      <c r="BV267" s="34"/>
      <c r="BW267" s="36" t="e">
        <f>IF(BS267="-","-",_xlfn.XLOOKUP(BS267,ABNT5101!$B$4:$B$9,ABNT5101!$C$4:$C$9))</f>
        <v>#N/A</v>
      </c>
      <c r="BX267" s="36" t="e">
        <f>IF(BS267="-","-",_xlfn.XLOOKUP(BS267,ABNT5101!$B$4:$B$9,ABNT5101!$D$4:$D$9))</f>
        <v>#N/A</v>
      </c>
      <c r="BY267" s="31" t="e">
        <f t="shared" si="172"/>
        <v>#N/A</v>
      </c>
      <c r="BZ267" s="31" t="e">
        <f t="shared" si="173"/>
        <v>#N/A</v>
      </c>
      <c r="CA267" s="31" t="e">
        <f t="shared" si="174"/>
        <v>#N/A</v>
      </c>
      <c r="CB267" s="36" t="str">
        <f t="shared" si="160"/>
        <v>Sem Passeio</v>
      </c>
      <c r="CC267" s="37" t="e">
        <f t="shared" si="175"/>
        <v>#N/A</v>
      </c>
      <c r="CD267" s="38"/>
      <c r="CE267" s="38"/>
      <c r="CF267" s="31" t="e">
        <f>IF(CB267="-","-",_xlfn.XLOOKUP(CB267,ABNT5101!$B$4:$B$9,ABNT5101!$C$4:$C$9))</f>
        <v>#N/A</v>
      </c>
      <c r="CG267" s="36" t="e">
        <f>IF(CB267="-","-",_xlfn.XLOOKUP(CB267,ABNT5101!$B$4:$B$9,ABNT5101!$D$4:$D$9))</f>
        <v>#N/A</v>
      </c>
      <c r="CH267" s="31" t="e">
        <f t="shared" si="176"/>
        <v>#N/A</v>
      </c>
      <c r="CI267" s="31" t="e">
        <f t="shared" si="177"/>
        <v>#N/A</v>
      </c>
      <c r="CJ267" s="31" t="e">
        <f t="shared" si="178"/>
        <v>#N/A</v>
      </c>
      <c r="CK267" s="56" t="e">
        <f>_xlfn.XLOOKUP(CL267,'Banco de dados'!$B:$B,'Banco de dados'!$D:$D)</f>
        <v>#N/A</v>
      </c>
      <c r="CL267" s="55"/>
      <c r="CM267" s="56" t="e">
        <f>_xlfn.XLOOKUP(CL267,'Banco de dados'!$B:$B,'Banco de dados'!$E:$E)</f>
        <v>#N/A</v>
      </c>
      <c r="CN267" s="56"/>
      <c r="CO267" s="56" t="e">
        <f>IF(CN267="-","-",_xlfn.XLOOKUP(CN267,'Banco de dados'!$B:$B,'Banco de dados'!$E:$E))</f>
        <v>#N/A</v>
      </c>
      <c r="CP267" s="41">
        <f t="shared" si="179"/>
        <v>1</v>
      </c>
      <c r="CQ267" s="56" t="e">
        <f>_xlfn.XLOOKUP(CL267,'Banco de dados'!$B:$B,'Banco de dados'!$H:$H)</f>
        <v>#N/A</v>
      </c>
      <c r="CR267" s="56" t="e">
        <f t="array" aca="1" ref="CR267" ca="1">_xludf.xlookup(CN267,'Banco de dados'!$B:$B,'Banco de dados'!$H:$H)</f>
        <v>#NAME?</v>
      </c>
      <c r="CS267" s="56" t="e">
        <f t="array" aca="1" ref="CS267" ca="1">_xludf.xlookup(CL267,'Banco de dados'!$B:$B,'Banco de dados'!$F:$F)</f>
        <v>#NAME?</v>
      </c>
      <c r="CT267" s="56" t="e">
        <f t="array" aca="1" ref="CT267" ca="1">_xludf.xlookup(CN267,'Banco de dados'!$B:$B,'Banco de dados'!$F:$F)</f>
        <v>#NAME?</v>
      </c>
      <c r="CU267" s="42"/>
      <c r="CV267" s="42"/>
      <c r="CW267" s="56" t="str">
        <f>IF(AJ267=0.5,"Suporte",IF(AND(AJ267&gt;='Braços de IP'!$B$9,AJ267&lt;='Braços de IP'!$D$9),'Braços de IP'!$E$9,IF(AND(AJ267&gt;='Braços de IP'!$B$10,AJ267&lt;='Braços de IP'!$D$10),'Braços de IP'!$E$10,IF(AND(AJ267&gt;='Braços de IP'!$B$11,AJ267&lt;='Braços de IP'!$D$11),'Braços de IP'!$E$11,IF(AND(AJ267&gt;='Braços de IP'!$B$12,AJ267&lt;='Braços de IP'!$D$12),'Braços de IP'!$E$12,IF(AND(AJ267&gt;='Braços de IP'!$B$13,AJ267&lt;='Braços de IP'!$D$13),'Braços de IP'!$E$13,IF(AND(AJ267&gt;='Braços de IP'!$B$14,AJ267&lt;='Braços de IP'!$D$14),'Braços de IP'!$E$14,"ERRO")))))))</f>
        <v>Longo I</v>
      </c>
      <c r="CX267" s="42"/>
      <c r="CY267" s="56" t="str">
        <f>IF($CX267="","",VLOOKUP($CX267,'Braços de IP'!$E$9:$I$15,2,0))</f>
        <v/>
      </c>
      <c r="CZ267" s="43" t="str">
        <f>IF($CX267="","",VLOOKUP($CX267,'Braços de IP'!$E$9:$I$15,5,0))</f>
        <v/>
      </c>
      <c r="DA267" s="56"/>
      <c r="DB267" s="56"/>
      <c r="DC267" s="56"/>
      <c r="DD267" s="56"/>
      <c r="DE267" s="56"/>
      <c r="DF267" s="56"/>
      <c r="DG267" s="44" t="e">
        <f t="shared" si="180"/>
        <v>#N/A</v>
      </c>
      <c r="DH267" s="45">
        <f t="shared" si="181"/>
        <v>58</v>
      </c>
      <c r="DI267" s="44" t="e">
        <f t="shared" si="182"/>
        <v>#N/A</v>
      </c>
      <c r="DJ267" s="46" t="e">
        <f t="shared" si="183"/>
        <v>#N/A</v>
      </c>
      <c r="DK267" s="47" t="s">
        <v>147</v>
      </c>
      <c r="DL267" s="48"/>
      <c r="DM267" s="49"/>
      <c r="DN267" s="23" t="s">
        <v>148</v>
      </c>
      <c r="DO267" s="23"/>
    </row>
    <row r="268" spans="2:119" ht="15.75" hidden="1" customHeight="1" x14ac:dyDescent="0.3">
      <c r="B268" s="5"/>
      <c r="C268" s="5"/>
      <c r="D268" s="5"/>
      <c r="E268" s="22" t="s">
        <v>341</v>
      </c>
      <c r="F268" s="22" t="s">
        <v>150</v>
      </c>
      <c r="G268" s="23" t="s">
        <v>300</v>
      </c>
      <c r="H268" s="23">
        <v>-23.348707999999998</v>
      </c>
      <c r="I268" s="23">
        <v>-46.936132000000001</v>
      </c>
      <c r="J268" s="24" t="s">
        <v>223</v>
      </c>
      <c r="K268" s="60"/>
      <c r="L268" s="24" t="s">
        <v>152</v>
      </c>
      <c r="M268" s="24" t="s">
        <v>141</v>
      </c>
      <c r="N268" s="23">
        <v>58</v>
      </c>
      <c r="O268" s="23" t="s">
        <v>142</v>
      </c>
      <c r="P268" s="27" t="s">
        <v>143</v>
      </c>
      <c r="Q268" s="26">
        <f t="shared" si="161"/>
        <v>116</v>
      </c>
      <c r="R268" s="27">
        <v>1</v>
      </c>
      <c r="S268" s="24" t="s">
        <v>153</v>
      </c>
      <c r="T268" s="24">
        <v>5.5</v>
      </c>
      <c r="U268" s="23"/>
      <c r="V268" s="23"/>
      <c r="W268" s="29"/>
      <c r="X268" s="28" t="s">
        <v>153</v>
      </c>
      <c r="Y268" s="23"/>
      <c r="Z268" s="23"/>
      <c r="AA268" s="23"/>
      <c r="AB268" s="23"/>
      <c r="AC268" s="23"/>
      <c r="AD268" s="23" t="s">
        <v>144</v>
      </c>
      <c r="AE268" s="23" t="s">
        <v>145</v>
      </c>
      <c r="AF268" s="23">
        <v>33</v>
      </c>
      <c r="AG268" s="23">
        <v>6.6</v>
      </c>
      <c r="AH268" s="23">
        <v>1</v>
      </c>
      <c r="AI268" s="23">
        <v>2.2999999999999998</v>
      </c>
      <c r="AJ268" s="23">
        <v>2.6</v>
      </c>
      <c r="AK268" s="27">
        <f t="shared" si="162"/>
        <v>0.30000000000000027</v>
      </c>
      <c r="AL268" s="27" t="s">
        <v>143</v>
      </c>
      <c r="AM268" s="27" t="s">
        <v>143</v>
      </c>
      <c r="AN268" s="23"/>
      <c r="AO268" s="27">
        <f t="shared" si="163"/>
        <v>2</v>
      </c>
      <c r="AP268" s="23"/>
      <c r="AQ268" s="23"/>
      <c r="AR268" s="23"/>
      <c r="AS268" s="23"/>
      <c r="AT268" s="23"/>
      <c r="AU268" s="27"/>
      <c r="AV268" s="27">
        <f t="shared" si="164"/>
        <v>0</v>
      </c>
      <c r="AW268" s="27"/>
      <c r="AX268" s="28">
        <f>VLOOKUP(J268,ABNT5101!$I$3:$J$9,2)</f>
        <v>15</v>
      </c>
      <c r="AY268" s="28">
        <f>VLOOKUP(J268,ABNT5101!$I$3:$M$9,5)</f>
        <v>0.18</v>
      </c>
      <c r="AZ268" s="28" t="str">
        <f>_xlfn.XLOOKUP(J268,ABNT5101!I:I,ABNT5101!L:L)</f>
        <v>-</v>
      </c>
      <c r="BA268" s="28">
        <f>_xlfn.XLOOKUP(J268,ABNT5101!$I:$I,ABNT5101!M:M)</f>
        <v>0.18</v>
      </c>
      <c r="BB268" s="28" t="str">
        <f>_xlfn.XLOOKUP(J268,ABNT5101!$I:$I,ABNT5101!N:N)</f>
        <v>-</v>
      </c>
      <c r="BC268" s="28">
        <f>_xlfn.XLOOKUP(J268,ABNT5101!$I:$I,ABNT5101!O:O)</f>
        <v>15</v>
      </c>
      <c r="BD268" s="31" t="str">
        <f t="shared" si="165"/>
        <v>NÃO ATENDE</v>
      </c>
      <c r="BE268" s="32">
        <f t="shared" si="156"/>
        <v>-1</v>
      </c>
      <c r="BF268" s="32">
        <f t="shared" si="157"/>
        <v>-1</v>
      </c>
      <c r="BG268" s="32" t="str">
        <f t="shared" si="166"/>
        <v>-</v>
      </c>
      <c r="BH268" s="34"/>
      <c r="BI268" s="34"/>
      <c r="BJ268" s="34"/>
      <c r="BK268" s="34"/>
      <c r="BL268" s="35"/>
      <c r="BM268" s="34"/>
      <c r="BN268" s="31" t="str">
        <f t="shared" si="167"/>
        <v>NÃO ATENDE</v>
      </c>
      <c r="BO268" s="31" t="str">
        <f t="shared" si="158"/>
        <v>NÃO ATENDE</v>
      </c>
      <c r="BP268" s="31" t="str">
        <f t="shared" si="159"/>
        <v>NÃO ATENDE</v>
      </c>
      <c r="BQ268" s="31" t="str">
        <f t="shared" si="168"/>
        <v>ATENDE</v>
      </c>
      <c r="BR268" s="36" t="str">
        <f t="shared" si="169"/>
        <v>C3</v>
      </c>
      <c r="BS268" s="36" t="str">
        <f t="shared" si="170"/>
        <v>Sem Passeio</v>
      </c>
      <c r="BT268" s="37" t="e">
        <f t="shared" si="171"/>
        <v>#N/A</v>
      </c>
      <c r="BU268" s="34"/>
      <c r="BV268" s="34"/>
      <c r="BW268" s="36" t="e">
        <f>IF(BS268="-","-",_xlfn.XLOOKUP(BS268,ABNT5101!$B$4:$B$9,ABNT5101!$C$4:$C$9))</f>
        <v>#N/A</v>
      </c>
      <c r="BX268" s="36" t="e">
        <f>IF(BS268="-","-",_xlfn.XLOOKUP(BS268,ABNT5101!$B$4:$B$9,ABNT5101!$D$4:$D$9))</f>
        <v>#N/A</v>
      </c>
      <c r="BY268" s="31" t="e">
        <f t="shared" si="172"/>
        <v>#N/A</v>
      </c>
      <c r="BZ268" s="31" t="e">
        <f t="shared" si="173"/>
        <v>#N/A</v>
      </c>
      <c r="CA268" s="31" t="e">
        <f t="shared" si="174"/>
        <v>#N/A</v>
      </c>
      <c r="CB268" s="36" t="str">
        <f t="shared" si="160"/>
        <v>Sem Passeio</v>
      </c>
      <c r="CC268" s="37" t="e">
        <f t="shared" si="175"/>
        <v>#N/A</v>
      </c>
      <c r="CD268" s="38"/>
      <c r="CE268" s="38"/>
      <c r="CF268" s="31" t="e">
        <f>IF(CB268="-","-",_xlfn.XLOOKUP(CB268,ABNT5101!$B$4:$B$9,ABNT5101!$C$4:$C$9))</f>
        <v>#N/A</v>
      </c>
      <c r="CG268" s="36" t="e">
        <f>IF(CB268="-","-",_xlfn.XLOOKUP(CB268,ABNT5101!$B$4:$B$9,ABNT5101!$D$4:$D$9))</f>
        <v>#N/A</v>
      </c>
      <c r="CH268" s="31" t="e">
        <f t="shared" si="176"/>
        <v>#N/A</v>
      </c>
      <c r="CI268" s="31" t="e">
        <f t="shared" si="177"/>
        <v>#N/A</v>
      </c>
      <c r="CJ268" s="31" t="e">
        <f t="shared" si="178"/>
        <v>#N/A</v>
      </c>
      <c r="CK268" s="56" t="e">
        <f>_xlfn.XLOOKUP(CL268,'Banco de dados'!$B:$B,'Banco de dados'!$D:$D)</f>
        <v>#N/A</v>
      </c>
      <c r="CL268" s="55"/>
      <c r="CM268" s="56" t="e">
        <f>_xlfn.XLOOKUP(CL268,'Banco de dados'!$B:$B,'Banco de dados'!$E:$E)</f>
        <v>#N/A</v>
      </c>
      <c r="CN268" s="56"/>
      <c r="CO268" s="56" t="e">
        <f>IF(CN268="-","-",_xlfn.XLOOKUP(CN268,'Banco de dados'!$B:$B,'Banco de dados'!$E:$E))</f>
        <v>#N/A</v>
      </c>
      <c r="CP268" s="41">
        <f t="shared" si="179"/>
        <v>1</v>
      </c>
      <c r="CQ268" s="56" t="e">
        <f>_xlfn.XLOOKUP(CL268,'Banco de dados'!$B:$B,'Banco de dados'!$H:$H)</f>
        <v>#N/A</v>
      </c>
      <c r="CR268" s="56" t="e">
        <f t="array" aca="1" ref="CR268" ca="1">_xludf.xlookup(CN268,'Banco de dados'!$B:$B,'Banco de dados'!$H:$H)</f>
        <v>#NAME?</v>
      </c>
      <c r="CS268" s="56" t="e">
        <f t="array" aca="1" ref="CS268" ca="1">_xludf.xlookup(CL268,'Banco de dados'!$B:$B,'Banco de dados'!$F:$F)</f>
        <v>#NAME?</v>
      </c>
      <c r="CT268" s="56" t="e">
        <f t="array" aca="1" ref="CT268" ca="1">_xludf.xlookup(CN268,'Banco de dados'!$B:$B,'Banco de dados'!$F:$F)</f>
        <v>#NAME?</v>
      </c>
      <c r="CU268" s="42"/>
      <c r="CV268" s="42"/>
      <c r="CW268" s="56" t="str">
        <f>IF(AJ268=0.5,"Suporte",IF(AND(AJ268&gt;='Braços de IP'!$B$9,AJ268&lt;='Braços de IP'!$D$9),'Braços de IP'!$E$9,IF(AND(AJ268&gt;='Braços de IP'!$B$10,AJ268&lt;='Braços de IP'!$D$10),'Braços de IP'!$E$10,IF(AND(AJ268&gt;='Braços de IP'!$B$11,AJ268&lt;='Braços de IP'!$D$11),'Braços de IP'!$E$11,IF(AND(AJ268&gt;='Braços de IP'!$B$12,AJ268&lt;='Braços de IP'!$D$12),'Braços de IP'!$E$12,IF(AND(AJ268&gt;='Braços de IP'!$B$13,AJ268&lt;='Braços de IP'!$D$13),'Braços de IP'!$E$13,IF(AND(AJ268&gt;='Braços de IP'!$B$14,AJ268&lt;='Braços de IP'!$D$14),'Braços de IP'!$E$14,"ERRO")))))))</f>
        <v>Longo I</v>
      </c>
      <c r="CX268" s="42"/>
      <c r="CY268" s="56" t="str">
        <f>IF($CX268="","",VLOOKUP($CX268,'Braços de IP'!$E$9:$I$15,2,0))</f>
        <v/>
      </c>
      <c r="CZ268" s="43" t="str">
        <f>IF($CX268="","",VLOOKUP($CX268,'Braços de IP'!$E$9:$I$15,5,0))</f>
        <v/>
      </c>
      <c r="DA268" s="56"/>
      <c r="DB268" s="56"/>
      <c r="DC268" s="56"/>
      <c r="DD268" s="56"/>
      <c r="DE268" s="56"/>
      <c r="DF268" s="56"/>
      <c r="DG268" s="44" t="e">
        <f t="shared" si="180"/>
        <v>#N/A</v>
      </c>
      <c r="DH268" s="45">
        <f t="shared" si="181"/>
        <v>58</v>
      </c>
      <c r="DI268" s="44" t="e">
        <f t="shared" si="182"/>
        <v>#N/A</v>
      </c>
      <c r="DJ268" s="46" t="e">
        <f t="shared" si="183"/>
        <v>#N/A</v>
      </c>
      <c r="DK268" s="47" t="s">
        <v>147</v>
      </c>
      <c r="DL268" s="48"/>
      <c r="DM268" s="49"/>
      <c r="DN268" s="23" t="s">
        <v>148</v>
      </c>
      <c r="DO268" s="23"/>
    </row>
    <row r="269" spans="2:119" ht="15.75" hidden="1" customHeight="1" x14ac:dyDescent="0.3">
      <c r="B269" s="5"/>
      <c r="C269" s="5"/>
      <c r="D269" s="5"/>
      <c r="E269" s="22" t="s">
        <v>342</v>
      </c>
      <c r="F269" s="22" t="s">
        <v>150</v>
      </c>
      <c r="G269" s="23" t="s">
        <v>343</v>
      </c>
      <c r="H269" s="23">
        <v>-23.365642000000001</v>
      </c>
      <c r="I269" s="23">
        <v>-46.873144000000003</v>
      </c>
      <c r="J269" s="24" t="s">
        <v>139</v>
      </c>
      <c r="K269" s="60"/>
      <c r="L269" s="24" t="s">
        <v>152</v>
      </c>
      <c r="M269" s="24" t="s">
        <v>141</v>
      </c>
      <c r="N269" s="23">
        <v>60</v>
      </c>
      <c r="O269" s="23" t="s">
        <v>142</v>
      </c>
      <c r="P269" s="27" t="s">
        <v>143</v>
      </c>
      <c r="Q269" s="26">
        <f t="shared" si="161"/>
        <v>120</v>
      </c>
      <c r="R269" s="27">
        <v>1</v>
      </c>
      <c r="S269" s="28" t="s">
        <v>153</v>
      </c>
      <c r="T269" s="28">
        <v>5.8</v>
      </c>
      <c r="U269" s="23"/>
      <c r="V269" s="23"/>
      <c r="W269" s="29"/>
      <c r="X269" s="28" t="s">
        <v>153</v>
      </c>
      <c r="Y269" s="23"/>
      <c r="Z269" s="23"/>
      <c r="AA269" s="23"/>
      <c r="AB269" s="23"/>
      <c r="AC269" s="23"/>
      <c r="AD269" s="23" t="s">
        <v>144</v>
      </c>
      <c r="AE269" s="23" t="s">
        <v>145</v>
      </c>
      <c r="AF269" s="23">
        <v>28</v>
      </c>
      <c r="AG269" s="23">
        <v>6</v>
      </c>
      <c r="AH269" s="23">
        <v>1</v>
      </c>
      <c r="AI269" s="23">
        <v>3</v>
      </c>
      <c r="AJ269" s="23">
        <v>2</v>
      </c>
      <c r="AK269" s="27">
        <f t="shared" si="162"/>
        <v>-1</v>
      </c>
      <c r="AL269" s="27" t="s">
        <v>143</v>
      </c>
      <c r="AM269" s="27" t="s">
        <v>143</v>
      </c>
      <c r="AN269" s="23"/>
      <c r="AO269" s="27">
        <f t="shared" si="163"/>
        <v>2</v>
      </c>
      <c r="AP269" s="23"/>
      <c r="AQ269" s="23"/>
      <c r="AR269" s="23"/>
      <c r="AS269" s="23"/>
      <c r="AT269" s="23"/>
      <c r="AU269" s="27"/>
      <c r="AV269" s="27">
        <f t="shared" si="164"/>
        <v>0</v>
      </c>
      <c r="AW269" s="27"/>
      <c r="AX269" s="28">
        <f>VLOOKUP(J269,ABNT5101!$I$3:$J$9,2)</f>
        <v>7.5</v>
      </c>
      <c r="AY269" s="28">
        <f>VLOOKUP(J269,ABNT5101!$I$3:$M$9,5)</f>
        <v>0.18</v>
      </c>
      <c r="AZ269" s="28" t="str">
        <f>_xlfn.XLOOKUP(J269,ABNT5101!I:I,ABNT5101!L:L)</f>
        <v>-</v>
      </c>
      <c r="BA269" s="28">
        <f>_xlfn.XLOOKUP(J269,ABNT5101!$I:$I,ABNT5101!M:M)</f>
        <v>0.18</v>
      </c>
      <c r="BB269" s="28" t="str">
        <f>_xlfn.XLOOKUP(J269,ABNT5101!$I:$I,ABNT5101!N:N)</f>
        <v>-</v>
      </c>
      <c r="BC269" s="28">
        <f>_xlfn.XLOOKUP(J269,ABNT5101!$I:$I,ABNT5101!O:O)</f>
        <v>16</v>
      </c>
      <c r="BD269" s="31" t="str">
        <f t="shared" si="165"/>
        <v>NÃO ATENDE</v>
      </c>
      <c r="BE269" s="32">
        <f t="shared" si="156"/>
        <v>-1</v>
      </c>
      <c r="BF269" s="32">
        <f t="shared" si="157"/>
        <v>-1</v>
      </c>
      <c r="BG269" s="32" t="str">
        <f t="shared" si="166"/>
        <v>-</v>
      </c>
      <c r="BH269" s="34"/>
      <c r="BI269" s="34"/>
      <c r="BJ269" s="34"/>
      <c r="BK269" s="34"/>
      <c r="BL269" s="35"/>
      <c r="BM269" s="34"/>
      <c r="BN269" s="31" t="str">
        <f t="shared" si="167"/>
        <v>NÃO ATENDE</v>
      </c>
      <c r="BO269" s="31" t="str">
        <f t="shared" si="158"/>
        <v>NÃO ATENDE</v>
      </c>
      <c r="BP269" s="31" t="str">
        <f t="shared" si="159"/>
        <v>NÃO ATENDE</v>
      </c>
      <c r="BQ269" s="31" t="str">
        <f t="shared" si="168"/>
        <v>ATENDE</v>
      </c>
      <c r="BR269" s="36" t="str">
        <f t="shared" si="169"/>
        <v>C5</v>
      </c>
      <c r="BS269" s="36" t="str">
        <f t="shared" si="170"/>
        <v>Sem Passeio</v>
      </c>
      <c r="BT269" s="37" t="e">
        <f t="shared" si="171"/>
        <v>#N/A</v>
      </c>
      <c r="BU269" s="34"/>
      <c r="BV269" s="34"/>
      <c r="BW269" s="36" t="e">
        <f>IF(BS269="-","-",_xlfn.XLOOKUP(BS269,ABNT5101!$B$4:$B$9,ABNT5101!$C$4:$C$9))</f>
        <v>#N/A</v>
      </c>
      <c r="BX269" s="36" t="e">
        <f>IF(BS269="-","-",_xlfn.XLOOKUP(BS269,ABNT5101!$B$4:$B$9,ABNT5101!$D$4:$D$9))</f>
        <v>#N/A</v>
      </c>
      <c r="BY269" s="31" t="e">
        <f t="shared" si="172"/>
        <v>#N/A</v>
      </c>
      <c r="BZ269" s="31" t="e">
        <f t="shared" si="173"/>
        <v>#N/A</v>
      </c>
      <c r="CA269" s="31" t="e">
        <f t="shared" si="174"/>
        <v>#N/A</v>
      </c>
      <c r="CB269" s="36" t="str">
        <f t="shared" si="160"/>
        <v>Sem Passeio</v>
      </c>
      <c r="CC269" s="37" t="e">
        <f t="shared" si="175"/>
        <v>#N/A</v>
      </c>
      <c r="CD269" s="38"/>
      <c r="CE269" s="38"/>
      <c r="CF269" s="31" t="e">
        <f>IF(CB269="-","-",_xlfn.XLOOKUP(CB269,ABNT5101!$B$4:$B$9,ABNT5101!$C$4:$C$9))</f>
        <v>#N/A</v>
      </c>
      <c r="CG269" s="36" t="e">
        <f>IF(CB269="-","-",_xlfn.XLOOKUP(CB269,ABNT5101!$B$4:$B$9,ABNT5101!$D$4:$D$9))</f>
        <v>#N/A</v>
      </c>
      <c r="CH269" s="31" t="e">
        <f t="shared" si="176"/>
        <v>#N/A</v>
      </c>
      <c r="CI269" s="31" t="e">
        <f t="shared" si="177"/>
        <v>#N/A</v>
      </c>
      <c r="CJ269" s="31" t="e">
        <f t="shared" si="178"/>
        <v>#N/A</v>
      </c>
      <c r="CK269" s="56" t="e">
        <f>_xlfn.XLOOKUP(CL269,'Banco de dados'!$B:$B,'Banco de dados'!$D:$D)</f>
        <v>#N/A</v>
      </c>
      <c r="CL269" s="42"/>
      <c r="CM269" s="56" t="e">
        <f>_xlfn.XLOOKUP(CL269,'Banco de dados'!$B:$B,'Banco de dados'!$E:$E)</f>
        <v>#N/A</v>
      </c>
      <c r="CN269" s="56"/>
      <c r="CO269" s="56" t="e">
        <f>IF(CN269="-","-",_xlfn.XLOOKUP(CN269,'Banco de dados'!$B:$B,'Banco de dados'!$E:$E))</f>
        <v>#N/A</v>
      </c>
      <c r="CP269" s="41">
        <f t="shared" si="179"/>
        <v>1</v>
      </c>
      <c r="CQ269" s="56" t="e">
        <f>_xlfn.XLOOKUP(CL269,'Banco de dados'!$B:$B,'Banco de dados'!$H:$H)</f>
        <v>#N/A</v>
      </c>
      <c r="CR269" s="56" t="e">
        <f t="array" aca="1" ref="CR269" ca="1">_xludf.xlookup(CN269,'Banco de dados'!$B:$B,'Banco de dados'!$H:$H)</f>
        <v>#NAME?</v>
      </c>
      <c r="CS269" s="56" t="e">
        <f t="array" aca="1" ref="CS269" ca="1">_xludf.xlookup(CL269,'Banco de dados'!$B:$B,'Banco de dados'!$F:$F)</f>
        <v>#NAME?</v>
      </c>
      <c r="CT269" s="56" t="e">
        <f t="array" aca="1" ref="CT269" ca="1">_xludf.xlookup(CN269,'Banco de dados'!$B:$B,'Banco de dados'!$F:$F)</f>
        <v>#NAME?</v>
      </c>
      <c r="CU269" s="42"/>
      <c r="CV269" s="42"/>
      <c r="CW269" s="56" t="str">
        <f>IF(AJ269=0.5,"Suporte",IF(AND(AJ269&gt;='Braços de IP'!$B$9,AJ269&lt;='Braços de IP'!$D$9),'Braços de IP'!$E$9,IF(AND(AJ269&gt;='Braços de IP'!$B$10,AJ269&lt;='Braços de IP'!$D$10),'Braços de IP'!$E$10,IF(AND(AJ269&gt;='Braços de IP'!$B$11,AJ269&lt;='Braços de IP'!$D$11),'Braços de IP'!$E$11,IF(AND(AJ269&gt;='Braços de IP'!$B$12,AJ269&lt;='Braços de IP'!$D$12),'Braços de IP'!$E$12,IF(AND(AJ269&gt;='Braços de IP'!$B$13,AJ269&lt;='Braços de IP'!$D$13),'Braços de IP'!$E$13,IF(AND(AJ269&gt;='Braços de IP'!$B$14,AJ269&lt;='Braços de IP'!$D$14),'Braços de IP'!$E$14,"ERRO")))))))</f>
        <v>Médio I</v>
      </c>
      <c r="CX269" s="42"/>
      <c r="CY269" s="56" t="str">
        <f>IF($CX269="","",VLOOKUP($CX269,'Braços de IP'!$E$9:$I$15,2,0))</f>
        <v/>
      </c>
      <c r="CZ269" s="43" t="str">
        <f>IF($CX269="","",VLOOKUP($CX269,'Braços de IP'!$E$9:$I$15,5,0))</f>
        <v/>
      </c>
      <c r="DA269" s="56"/>
      <c r="DB269" s="56"/>
      <c r="DC269" s="56"/>
      <c r="DD269" s="56"/>
      <c r="DE269" s="56"/>
      <c r="DF269" s="56"/>
      <c r="DG269" s="44" t="e">
        <f t="shared" si="180"/>
        <v>#N/A</v>
      </c>
      <c r="DH269" s="45">
        <f t="shared" si="181"/>
        <v>60</v>
      </c>
      <c r="DI269" s="44" t="e">
        <f t="shared" si="182"/>
        <v>#N/A</v>
      </c>
      <c r="DJ269" s="46" t="e">
        <f t="shared" si="183"/>
        <v>#N/A</v>
      </c>
      <c r="DK269" s="47" t="s">
        <v>147</v>
      </c>
      <c r="DL269" s="48"/>
      <c r="DM269" s="49"/>
      <c r="DN269" s="23" t="s">
        <v>148</v>
      </c>
      <c r="DO269" s="23"/>
    </row>
    <row r="270" spans="2:119" ht="15.75" hidden="1" customHeight="1" x14ac:dyDescent="0.3">
      <c r="B270" s="5"/>
      <c r="C270" s="5"/>
      <c r="D270" s="5"/>
      <c r="E270" s="22" t="s">
        <v>342</v>
      </c>
      <c r="F270" s="22" t="s">
        <v>150</v>
      </c>
      <c r="G270" s="23" t="s">
        <v>343</v>
      </c>
      <c r="H270" s="23">
        <v>-23.365642000000001</v>
      </c>
      <c r="I270" s="23">
        <v>-46.873144000000003</v>
      </c>
      <c r="J270" s="24" t="s">
        <v>139</v>
      </c>
      <c r="K270" s="60"/>
      <c r="L270" s="24" t="s">
        <v>152</v>
      </c>
      <c r="M270" s="24" t="s">
        <v>141</v>
      </c>
      <c r="N270" s="23">
        <v>60</v>
      </c>
      <c r="O270" s="23" t="s">
        <v>142</v>
      </c>
      <c r="P270" s="27" t="s">
        <v>143</v>
      </c>
      <c r="Q270" s="26">
        <f t="shared" si="161"/>
        <v>120</v>
      </c>
      <c r="R270" s="27">
        <v>1</v>
      </c>
      <c r="S270" s="28" t="s">
        <v>153</v>
      </c>
      <c r="T270" s="28">
        <v>5.8</v>
      </c>
      <c r="U270" s="23"/>
      <c r="V270" s="23"/>
      <c r="W270" s="29"/>
      <c r="X270" s="28" t="s">
        <v>153</v>
      </c>
      <c r="Y270" s="23"/>
      <c r="Z270" s="23"/>
      <c r="AA270" s="23"/>
      <c r="AB270" s="23"/>
      <c r="AC270" s="23"/>
      <c r="AD270" s="23" t="s">
        <v>144</v>
      </c>
      <c r="AE270" s="23" t="s">
        <v>145</v>
      </c>
      <c r="AF270" s="23">
        <v>28</v>
      </c>
      <c r="AG270" s="23">
        <v>6</v>
      </c>
      <c r="AH270" s="23">
        <v>1</v>
      </c>
      <c r="AI270" s="23">
        <v>3</v>
      </c>
      <c r="AJ270" s="23">
        <v>2</v>
      </c>
      <c r="AK270" s="27">
        <f t="shared" si="162"/>
        <v>-1</v>
      </c>
      <c r="AL270" s="27" t="s">
        <v>143</v>
      </c>
      <c r="AM270" s="27" t="s">
        <v>143</v>
      </c>
      <c r="AN270" s="23"/>
      <c r="AO270" s="27">
        <f t="shared" si="163"/>
        <v>2</v>
      </c>
      <c r="AP270" s="23"/>
      <c r="AQ270" s="23"/>
      <c r="AR270" s="23"/>
      <c r="AS270" s="23"/>
      <c r="AT270" s="23"/>
      <c r="AU270" s="27"/>
      <c r="AV270" s="27">
        <f t="shared" si="164"/>
        <v>0</v>
      </c>
      <c r="AW270" s="27"/>
      <c r="AX270" s="28">
        <f>VLOOKUP(J270,ABNT5101!$I$3:$J$9,2)</f>
        <v>7.5</v>
      </c>
      <c r="AY270" s="28">
        <f>VLOOKUP(J270,ABNT5101!$I$3:$M$9,5)</f>
        <v>0.18</v>
      </c>
      <c r="AZ270" s="28" t="str">
        <f>_xlfn.XLOOKUP(J270,ABNT5101!I:I,ABNT5101!L:L)</f>
        <v>-</v>
      </c>
      <c r="BA270" s="28">
        <f>_xlfn.XLOOKUP(J270,ABNT5101!$I:$I,ABNT5101!M:M)</f>
        <v>0.18</v>
      </c>
      <c r="BB270" s="28" t="str">
        <f>_xlfn.XLOOKUP(J270,ABNT5101!$I:$I,ABNT5101!N:N)</f>
        <v>-</v>
      </c>
      <c r="BC270" s="28">
        <f>_xlfn.XLOOKUP(J270,ABNT5101!$I:$I,ABNT5101!O:O)</f>
        <v>16</v>
      </c>
      <c r="BD270" s="31" t="str">
        <f t="shared" si="165"/>
        <v>NÃO ATENDE</v>
      </c>
      <c r="BE270" s="32">
        <f t="shared" si="156"/>
        <v>-1</v>
      </c>
      <c r="BF270" s="32">
        <f t="shared" si="157"/>
        <v>-1</v>
      </c>
      <c r="BG270" s="32" t="str">
        <f t="shared" si="166"/>
        <v>-</v>
      </c>
      <c r="BH270" s="34"/>
      <c r="BI270" s="34"/>
      <c r="BJ270" s="34"/>
      <c r="BK270" s="34"/>
      <c r="BL270" s="35"/>
      <c r="BM270" s="34"/>
      <c r="BN270" s="31" t="str">
        <f t="shared" si="167"/>
        <v>NÃO ATENDE</v>
      </c>
      <c r="BO270" s="31" t="str">
        <f t="shared" si="158"/>
        <v>NÃO ATENDE</v>
      </c>
      <c r="BP270" s="31" t="str">
        <f t="shared" si="159"/>
        <v>NÃO ATENDE</v>
      </c>
      <c r="BQ270" s="31" t="str">
        <f t="shared" si="168"/>
        <v>ATENDE</v>
      </c>
      <c r="BR270" s="36" t="str">
        <f t="shared" si="169"/>
        <v>C5</v>
      </c>
      <c r="BS270" s="36" t="str">
        <f t="shared" si="170"/>
        <v>Sem Passeio</v>
      </c>
      <c r="BT270" s="37" t="e">
        <f t="shared" si="171"/>
        <v>#N/A</v>
      </c>
      <c r="BU270" s="34"/>
      <c r="BV270" s="34"/>
      <c r="BW270" s="36" t="e">
        <f>IF(BS270="-","-",_xlfn.XLOOKUP(BS270,ABNT5101!$B$4:$B$9,ABNT5101!$C$4:$C$9))</f>
        <v>#N/A</v>
      </c>
      <c r="BX270" s="36" t="e">
        <f>IF(BS270="-","-",_xlfn.XLOOKUP(BS270,ABNT5101!$B$4:$B$9,ABNT5101!$D$4:$D$9))</f>
        <v>#N/A</v>
      </c>
      <c r="BY270" s="31" t="e">
        <f t="shared" si="172"/>
        <v>#N/A</v>
      </c>
      <c r="BZ270" s="31" t="e">
        <f t="shared" si="173"/>
        <v>#N/A</v>
      </c>
      <c r="CA270" s="31" t="e">
        <f t="shared" si="174"/>
        <v>#N/A</v>
      </c>
      <c r="CB270" s="36" t="str">
        <f t="shared" si="160"/>
        <v>Sem Passeio</v>
      </c>
      <c r="CC270" s="37" t="e">
        <f t="shared" si="175"/>
        <v>#N/A</v>
      </c>
      <c r="CD270" s="38"/>
      <c r="CE270" s="38"/>
      <c r="CF270" s="31" t="e">
        <f>IF(CB270="-","-",_xlfn.XLOOKUP(CB270,ABNT5101!$B$4:$B$9,ABNT5101!$C$4:$C$9))</f>
        <v>#N/A</v>
      </c>
      <c r="CG270" s="36" t="e">
        <f>IF(CB270="-","-",_xlfn.XLOOKUP(CB270,ABNT5101!$B$4:$B$9,ABNT5101!$D$4:$D$9))</f>
        <v>#N/A</v>
      </c>
      <c r="CH270" s="31" t="e">
        <f t="shared" si="176"/>
        <v>#N/A</v>
      </c>
      <c r="CI270" s="31" t="e">
        <f t="shared" si="177"/>
        <v>#N/A</v>
      </c>
      <c r="CJ270" s="31" t="e">
        <f t="shared" si="178"/>
        <v>#N/A</v>
      </c>
      <c r="CK270" s="56" t="e">
        <f>_xlfn.XLOOKUP(CL270,'Banco de dados'!$B:$B,'Banco de dados'!$D:$D)</f>
        <v>#N/A</v>
      </c>
      <c r="CL270" s="42"/>
      <c r="CM270" s="56" t="e">
        <f>_xlfn.XLOOKUP(CL270,'Banco de dados'!$B:$B,'Banco de dados'!$E:$E)</f>
        <v>#N/A</v>
      </c>
      <c r="CN270" s="56"/>
      <c r="CO270" s="56" t="e">
        <f>IF(CN270="-","-",_xlfn.XLOOKUP(CN270,'Banco de dados'!$B:$B,'Banco de dados'!$E:$E))</f>
        <v>#N/A</v>
      </c>
      <c r="CP270" s="41">
        <f t="shared" si="179"/>
        <v>1</v>
      </c>
      <c r="CQ270" s="56" t="e">
        <f>_xlfn.XLOOKUP(CL270,'Banco de dados'!$B:$B,'Banco de dados'!$H:$H)</f>
        <v>#N/A</v>
      </c>
      <c r="CR270" s="56" t="e">
        <f t="array" aca="1" ref="CR270" ca="1">_xludf.xlookup(CN270,'Banco de dados'!$B:$B,'Banco de dados'!$H:$H)</f>
        <v>#NAME?</v>
      </c>
      <c r="CS270" s="56" t="e">
        <f t="array" aca="1" ref="CS270" ca="1">_xludf.xlookup(CL270,'Banco de dados'!$B:$B,'Banco de dados'!$F:$F)</f>
        <v>#NAME?</v>
      </c>
      <c r="CT270" s="56" t="e">
        <f t="array" aca="1" ref="CT270" ca="1">_xludf.xlookup(CN270,'Banco de dados'!$B:$B,'Banco de dados'!$F:$F)</f>
        <v>#NAME?</v>
      </c>
      <c r="CU270" s="42"/>
      <c r="CV270" s="42"/>
      <c r="CW270" s="56" t="str">
        <f>IF(AJ270=0.5,"Suporte",IF(AND(AJ270&gt;='Braços de IP'!$B$9,AJ270&lt;='Braços de IP'!$D$9),'Braços de IP'!$E$9,IF(AND(AJ270&gt;='Braços de IP'!$B$10,AJ270&lt;='Braços de IP'!$D$10),'Braços de IP'!$E$10,IF(AND(AJ270&gt;='Braços de IP'!$B$11,AJ270&lt;='Braços de IP'!$D$11),'Braços de IP'!$E$11,IF(AND(AJ270&gt;='Braços de IP'!$B$12,AJ270&lt;='Braços de IP'!$D$12),'Braços de IP'!$E$12,IF(AND(AJ270&gt;='Braços de IP'!$B$13,AJ270&lt;='Braços de IP'!$D$13),'Braços de IP'!$E$13,IF(AND(AJ270&gt;='Braços de IP'!$B$14,AJ270&lt;='Braços de IP'!$D$14),'Braços de IP'!$E$14,"ERRO")))))))</f>
        <v>Médio I</v>
      </c>
      <c r="CX270" s="42"/>
      <c r="CY270" s="56" t="str">
        <f>IF($CX270="","",VLOOKUP($CX270,'Braços de IP'!$E$9:$I$15,2,0))</f>
        <v/>
      </c>
      <c r="CZ270" s="43" t="str">
        <f>IF($CX270="","",VLOOKUP($CX270,'Braços de IP'!$E$9:$I$15,5,0))</f>
        <v/>
      </c>
      <c r="DA270" s="56"/>
      <c r="DB270" s="56"/>
      <c r="DC270" s="56"/>
      <c r="DD270" s="56"/>
      <c r="DE270" s="56"/>
      <c r="DF270" s="56"/>
      <c r="DG270" s="44" t="e">
        <f t="shared" si="180"/>
        <v>#N/A</v>
      </c>
      <c r="DH270" s="45">
        <f t="shared" si="181"/>
        <v>60</v>
      </c>
      <c r="DI270" s="44" t="e">
        <f t="shared" si="182"/>
        <v>#N/A</v>
      </c>
      <c r="DJ270" s="46" t="e">
        <f t="shared" si="183"/>
        <v>#N/A</v>
      </c>
      <c r="DK270" s="47" t="s">
        <v>147</v>
      </c>
      <c r="DL270" s="48"/>
      <c r="DM270" s="49"/>
      <c r="DN270" s="23" t="s">
        <v>148</v>
      </c>
      <c r="DO270" s="23"/>
    </row>
    <row r="271" spans="2:119" ht="15.75" hidden="1" customHeight="1" x14ac:dyDescent="0.3">
      <c r="B271" s="5"/>
      <c r="C271" s="5"/>
      <c r="D271" s="5"/>
      <c r="E271" s="22" t="s">
        <v>342</v>
      </c>
      <c r="F271" s="22" t="s">
        <v>150</v>
      </c>
      <c r="G271" s="23" t="s">
        <v>343</v>
      </c>
      <c r="H271" s="23">
        <v>-23.365642000000001</v>
      </c>
      <c r="I271" s="23">
        <v>-46.873144000000003</v>
      </c>
      <c r="J271" s="24" t="s">
        <v>139</v>
      </c>
      <c r="K271" s="60"/>
      <c r="L271" s="24" t="s">
        <v>152</v>
      </c>
      <c r="M271" s="24" t="s">
        <v>141</v>
      </c>
      <c r="N271" s="23">
        <v>60</v>
      </c>
      <c r="O271" s="23" t="s">
        <v>142</v>
      </c>
      <c r="P271" s="27" t="s">
        <v>143</v>
      </c>
      <c r="Q271" s="26">
        <f t="shared" si="161"/>
        <v>120</v>
      </c>
      <c r="R271" s="27">
        <v>1</v>
      </c>
      <c r="S271" s="28" t="s">
        <v>153</v>
      </c>
      <c r="T271" s="28">
        <v>5.8</v>
      </c>
      <c r="U271" s="23"/>
      <c r="V271" s="23"/>
      <c r="W271" s="29"/>
      <c r="X271" s="28" t="s">
        <v>153</v>
      </c>
      <c r="Y271" s="23"/>
      <c r="Z271" s="23"/>
      <c r="AA271" s="23"/>
      <c r="AB271" s="23"/>
      <c r="AC271" s="23"/>
      <c r="AD271" s="23" t="s">
        <v>144</v>
      </c>
      <c r="AE271" s="23" t="s">
        <v>145</v>
      </c>
      <c r="AF271" s="23">
        <v>28</v>
      </c>
      <c r="AG271" s="23">
        <v>6</v>
      </c>
      <c r="AH271" s="23">
        <v>1</v>
      </c>
      <c r="AI271" s="23">
        <v>3</v>
      </c>
      <c r="AJ271" s="23">
        <v>2</v>
      </c>
      <c r="AK271" s="27">
        <f t="shared" si="162"/>
        <v>-1</v>
      </c>
      <c r="AL271" s="27" t="s">
        <v>143</v>
      </c>
      <c r="AM271" s="27" t="s">
        <v>143</v>
      </c>
      <c r="AN271" s="23"/>
      <c r="AO271" s="27">
        <f t="shared" si="163"/>
        <v>2</v>
      </c>
      <c r="AP271" s="23"/>
      <c r="AQ271" s="23"/>
      <c r="AR271" s="23"/>
      <c r="AS271" s="23"/>
      <c r="AT271" s="23"/>
      <c r="AU271" s="27"/>
      <c r="AV271" s="27">
        <f t="shared" si="164"/>
        <v>0</v>
      </c>
      <c r="AW271" s="27"/>
      <c r="AX271" s="28">
        <f>VLOOKUP(J271,ABNT5101!$I$3:$J$9,2)</f>
        <v>7.5</v>
      </c>
      <c r="AY271" s="28">
        <f>VLOOKUP(J271,ABNT5101!$I$3:$M$9,5)</f>
        <v>0.18</v>
      </c>
      <c r="AZ271" s="28" t="str">
        <f>_xlfn.XLOOKUP(J271,ABNT5101!I:I,ABNT5101!L:L)</f>
        <v>-</v>
      </c>
      <c r="BA271" s="28">
        <f>_xlfn.XLOOKUP(J271,ABNT5101!$I:$I,ABNT5101!M:M)</f>
        <v>0.18</v>
      </c>
      <c r="BB271" s="28" t="str">
        <f>_xlfn.XLOOKUP(J271,ABNT5101!$I:$I,ABNT5101!N:N)</f>
        <v>-</v>
      </c>
      <c r="BC271" s="28">
        <f>_xlfn.XLOOKUP(J271,ABNT5101!$I:$I,ABNT5101!O:O)</f>
        <v>16</v>
      </c>
      <c r="BD271" s="31" t="str">
        <f t="shared" si="165"/>
        <v>NÃO ATENDE</v>
      </c>
      <c r="BE271" s="32">
        <f t="shared" si="156"/>
        <v>-1</v>
      </c>
      <c r="BF271" s="32">
        <f t="shared" si="157"/>
        <v>-1</v>
      </c>
      <c r="BG271" s="32" t="str">
        <f t="shared" si="166"/>
        <v>-</v>
      </c>
      <c r="BH271" s="34"/>
      <c r="BI271" s="34"/>
      <c r="BJ271" s="34"/>
      <c r="BK271" s="34"/>
      <c r="BL271" s="35"/>
      <c r="BM271" s="34"/>
      <c r="BN271" s="31" t="str">
        <f t="shared" si="167"/>
        <v>NÃO ATENDE</v>
      </c>
      <c r="BO271" s="31" t="str">
        <f t="shared" si="158"/>
        <v>NÃO ATENDE</v>
      </c>
      <c r="BP271" s="31" t="str">
        <f t="shared" si="159"/>
        <v>NÃO ATENDE</v>
      </c>
      <c r="BQ271" s="31" t="str">
        <f t="shared" si="168"/>
        <v>ATENDE</v>
      </c>
      <c r="BR271" s="36" t="str">
        <f t="shared" si="169"/>
        <v>C5</v>
      </c>
      <c r="BS271" s="36" t="str">
        <f t="shared" si="170"/>
        <v>Sem Passeio</v>
      </c>
      <c r="BT271" s="37" t="e">
        <f t="shared" si="171"/>
        <v>#N/A</v>
      </c>
      <c r="BU271" s="34"/>
      <c r="BV271" s="34"/>
      <c r="BW271" s="36" t="e">
        <f>IF(BS271="-","-",_xlfn.XLOOKUP(BS271,ABNT5101!$B$4:$B$9,ABNT5101!$C$4:$C$9))</f>
        <v>#N/A</v>
      </c>
      <c r="BX271" s="36" t="e">
        <f>IF(BS271="-","-",_xlfn.XLOOKUP(BS271,ABNT5101!$B$4:$B$9,ABNT5101!$D$4:$D$9))</f>
        <v>#N/A</v>
      </c>
      <c r="BY271" s="31" t="e">
        <f t="shared" si="172"/>
        <v>#N/A</v>
      </c>
      <c r="BZ271" s="31" t="e">
        <f t="shared" si="173"/>
        <v>#N/A</v>
      </c>
      <c r="CA271" s="31" t="e">
        <f t="shared" si="174"/>
        <v>#N/A</v>
      </c>
      <c r="CB271" s="36" t="str">
        <f t="shared" si="160"/>
        <v>Sem Passeio</v>
      </c>
      <c r="CC271" s="37" t="e">
        <f t="shared" si="175"/>
        <v>#N/A</v>
      </c>
      <c r="CD271" s="38"/>
      <c r="CE271" s="38"/>
      <c r="CF271" s="31" t="e">
        <f>IF(CB271="-","-",_xlfn.XLOOKUP(CB271,ABNT5101!$B$4:$B$9,ABNT5101!$C$4:$C$9))</f>
        <v>#N/A</v>
      </c>
      <c r="CG271" s="36" t="e">
        <f>IF(CB271="-","-",_xlfn.XLOOKUP(CB271,ABNT5101!$B$4:$B$9,ABNT5101!$D$4:$D$9))</f>
        <v>#N/A</v>
      </c>
      <c r="CH271" s="31" t="e">
        <f t="shared" si="176"/>
        <v>#N/A</v>
      </c>
      <c r="CI271" s="31" t="e">
        <f t="shared" si="177"/>
        <v>#N/A</v>
      </c>
      <c r="CJ271" s="31" t="e">
        <f t="shared" si="178"/>
        <v>#N/A</v>
      </c>
      <c r="CK271" s="56" t="e">
        <f>_xlfn.XLOOKUP(CL271,'Banco de dados'!$B:$B,'Banco de dados'!$D:$D)</f>
        <v>#N/A</v>
      </c>
      <c r="CL271" s="42"/>
      <c r="CM271" s="56" t="e">
        <f>_xlfn.XLOOKUP(CL271,'Banco de dados'!$B:$B,'Banco de dados'!$E:$E)</f>
        <v>#N/A</v>
      </c>
      <c r="CN271" s="56"/>
      <c r="CO271" s="56" t="e">
        <f>IF(CN271="-","-",_xlfn.XLOOKUP(CN271,'Banco de dados'!$B:$B,'Banco de dados'!$E:$E))</f>
        <v>#N/A</v>
      </c>
      <c r="CP271" s="41">
        <f t="shared" si="179"/>
        <v>1</v>
      </c>
      <c r="CQ271" s="56" t="e">
        <f>_xlfn.XLOOKUP(CL271,'Banco de dados'!$B:$B,'Banco de dados'!$H:$H)</f>
        <v>#N/A</v>
      </c>
      <c r="CR271" s="56" t="e">
        <f t="array" aca="1" ref="CR271" ca="1">_xludf.xlookup(CN271,'Banco de dados'!$B:$B,'Banco de dados'!$H:$H)</f>
        <v>#NAME?</v>
      </c>
      <c r="CS271" s="56" t="e">
        <f t="array" aca="1" ref="CS271" ca="1">_xludf.xlookup(CL271,'Banco de dados'!$B:$B,'Banco de dados'!$F:$F)</f>
        <v>#NAME?</v>
      </c>
      <c r="CT271" s="56" t="e">
        <f t="array" aca="1" ref="CT271" ca="1">_xludf.xlookup(CN271,'Banco de dados'!$B:$B,'Banco de dados'!$F:$F)</f>
        <v>#NAME?</v>
      </c>
      <c r="CU271" s="42"/>
      <c r="CV271" s="42"/>
      <c r="CW271" s="56" t="str">
        <f>IF(AJ271=0.5,"Suporte",IF(AND(AJ271&gt;='Braços de IP'!$B$9,AJ271&lt;='Braços de IP'!$D$9),'Braços de IP'!$E$9,IF(AND(AJ271&gt;='Braços de IP'!$B$10,AJ271&lt;='Braços de IP'!$D$10),'Braços de IP'!$E$10,IF(AND(AJ271&gt;='Braços de IP'!$B$11,AJ271&lt;='Braços de IP'!$D$11),'Braços de IP'!$E$11,IF(AND(AJ271&gt;='Braços de IP'!$B$12,AJ271&lt;='Braços de IP'!$D$12),'Braços de IP'!$E$12,IF(AND(AJ271&gt;='Braços de IP'!$B$13,AJ271&lt;='Braços de IP'!$D$13),'Braços de IP'!$E$13,IF(AND(AJ271&gt;='Braços de IP'!$B$14,AJ271&lt;='Braços de IP'!$D$14),'Braços de IP'!$E$14,"ERRO")))))))</f>
        <v>Médio I</v>
      </c>
      <c r="CX271" s="42"/>
      <c r="CY271" s="56" t="str">
        <f>IF($CX271="","",VLOOKUP($CX271,'Braços de IP'!$E$9:$I$15,2,0))</f>
        <v/>
      </c>
      <c r="CZ271" s="43" t="str">
        <f>IF($CX271="","",VLOOKUP($CX271,'Braços de IP'!$E$9:$I$15,5,0))</f>
        <v/>
      </c>
      <c r="DA271" s="56"/>
      <c r="DB271" s="56"/>
      <c r="DC271" s="56"/>
      <c r="DD271" s="56"/>
      <c r="DE271" s="56"/>
      <c r="DF271" s="56"/>
      <c r="DG271" s="44" t="e">
        <f t="shared" si="180"/>
        <v>#N/A</v>
      </c>
      <c r="DH271" s="45">
        <f t="shared" si="181"/>
        <v>60</v>
      </c>
      <c r="DI271" s="44" t="e">
        <f t="shared" si="182"/>
        <v>#N/A</v>
      </c>
      <c r="DJ271" s="46" t="e">
        <f t="shared" si="183"/>
        <v>#N/A</v>
      </c>
      <c r="DK271" s="47" t="s">
        <v>147</v>
      </c>
      <c r="DL271" s="48"/>
      <c r="DM271" s="49"/>
      <c r="DN271" s="23" t="s">
        <v>148</v>
      </c>
      <c r="DO271" s="23"/>
    </row>
    <row r="272" spans="2:119" ht="15.75" hidden="1" customHeight="1" x14ac:dyDescent="0.3">
      <c r="B272" s="5"/>
      <c r="C272" s="5"/>
      <c r="D272" s="5"/>
      <c r="E272" s="22" t="s">
        <v>344</v>
      </c>
      <c r="F272" s="22" t="s">
        <v>150</v>
      </c>
      <c r="G272" s="23" t="s">
        <v>345</v>
      </c>
      <c r="H272" s="23">
        <v>-23.317607450000001</v>
      </c>
      <c r="I272" s="23">
        <v>-46.894767440000003</v>
      </c>
      <c r="J272" s="24" t="s">
        <v>223</v>
      </c>
      <c r="K272" s="60"/>
      <c r="L272" s="24" t="s">
        <v>152</v>
      </c>
      <c r="M272" s="24" t="s">
        <v>141</v>
      </c>
      <c r="N272" s="23">
        <v>100</v>
      </c>
      <c r="O272" s="23" t="s">
        <v>142</v>
      </c>
      <c r="P272" s="27" t="s">
        <v>143</v>
      </c>
      <c r="Q272" s="26">
        <f t="shared" si="161"/>
        <v>200</v>
      </c>
      <c r="R272" s="27">
        <v>2</v>
      </c>
      <c r="S272" s="28" t="s">
        <v>153</v>
      </c>
      <c r="T272" s="28">
        <v>6</v>
      </c>
      <c r="U272" s="23"/>
      <c r="V272" s="23"/>
      <c r="W272" s="29"/>
      <c r="X272" s="28" t="s">
        <v>153</v>
      </c>
      <c r="Y272" s="23"/>
      <c r="Z272" s="23"/>
      <c r="AA272" s="23"/>
      <c r="AB272" s="23"/>
      <c r="AC272" s="23"/>
      <c r="AD272" s="23" t="s">
        <v>144</v>
      </c>
      <c r="AE272" s="23" t="s">
        <v>145</v>
      </c>
      <c r="AF272" s="23">
        <v>43.5</v>
      </c>
      <c r="AG272" s="23">
        <v>7.15</v>
      </c>
      <c r="AH272" s="23">
        <v>1</v>
      </c>
      <c r="AI272" s="23">
        <v>1.6</v>
      </c>
      <c r="AJ272" s="23">
        <v>1.5</v>
      </c>
      <c r="AK272" s="27">
        <f t="shared" si="162"/>
        <v>-0.10000000000000009</v>
      </c>
      <c r="AL272" s="27" t="s">
        <v>143</v>
      </c>
      <c r="AM272" s="27" t="s">
        <v>143</v>
      </c>
      <c r="AN272" s="23"/>
      <c r="AO272" s="27">
        <f t="shared" si="163"/>
        <v>2</v>
      </c>
      <c r="AP272" s="23"/>
      <c r="AQ272" s="23"/>
      <c r="AR272" s="23"/>
      <c r="AS272" s="23"/>
      <c r="AT272" s="23"/>
      <c r="AU272" s="27"/>
      <c r="AV272" s="27">
        <f t="shared" si="164"/>
        <v>0</v>
      </c>
      <c r="AW272" s="27"/>
      <c r="AX272" s="28">
        <f>VLOOKUP(J272,ABNT5101!$I$3:$J$9,2)</f>
        <v>15</v>
      </c>
      <c r="AY272" s="28">
        <f>VLOOKUP(J272,ABNT5101!$I$3:$M$9,5)</f>
        <v>0.18</v>
      </c>
      <c r="AZ272" s="28" t="str">
        <f>_xlfn.XLOOKUP(J272,ABNT5101!I:I,ABNT5101!L:L)</f>
        <v>-</v>
      </c>
      <c r="BA272" s="28">
        <f>_xlfn.XLOOKUP(J272,ABNT5101!$I:$I,ABNT5101!M:M)</f>
        <v>0.18</v>
      </c>
      <c r="BB272" s="28" t="str">
        <f>_xlfn.XLOOKUP(J272,ABNT5101!$I:$I,ABNT5101!N:N)</f>
        <v>-</v>
      </c>
      <c r="BC272" s="28">
        <f>_xlfn.XLOOKUP(J272,ABNT5101!$I:$I,ABNT5101!O:O)</f>
        <v>15</v>
      </c>
      <c r="BD272" s="31" t="str">
        <f t="shared" si="165"/>
        <v>NÃO ATENDE</v>
      </c>
      <c r="BE272" s="32">
        <f t="shared" si="156"/>
        <v>-1</v>
      </c>
      <c r="BF272" s="32">
        <f t="shared" si="157"/>
        <v>-1</v>
      </c>
      <c r="BG272" s="32" t="str">
        <f t="shared" si="166"/>
        <v>-</v>
      </c>
      <c r="BH272" s="34"/>
      <c r="BI272" s="34"/>
      <c r="BJ272" s="34"/>
      <c r="BK272" s="34"/>
      <c r="BL272" s="35"/>
      <c r="BM272" s="34"/>
      <c r="BN272" s="31" t="str">
        <f t="shared" si="167"/>
        <v>NÃO ATENDE</v>
      </c>
      <c r="BO272" s="31" t="str">
        <f t="shared" si="158"/>
        <v>NÃO ATENDE</v>
      </c>
      <c r="BP272" s="31" t="str">
        <f t="shared" si="159"/>
        <v>NÃO ATENDE</v>
      </c>
      <c r="BQ272" s="31" t="str">
        <f t="shared" si="168"/>
        <v>ATENDE</v>
      </c>
      <c r="BR272" s="36" t="str">
        <f t="shared" si="169"/>
        <v>C3</v>
      </c>
      <c r="BS272" s="36" t="str">
        <f t="shared" si="170"/>
        <v>Sem Passeio</v>
      </c>
      <c r="BT272" s="37" t="e">
        <f t="shared" si="171"/>
        <v>#N/A</v>
      </c>
      <c r="BU272" s="34"/>
      <c r="BV272" s="34"/>
      <c r="BW272" s="36" t="e">
        <f>IF(BS272="-","-",_xlfn.XLOOKUP(BS272,ABNT5101!$B$4:$B$9,ABNT5101!$C$4:$C$9))</f>
        <v>#N/A</v>
      </c>
      <c r="BX272" s="36" t="e">
        <f>IF(BS272="-","-",_xlfn.XLOOKUP(BS272,ABNT5101!$B$4:$B$9,ABNT5101!$D$4:$D$9))</f>
        <v>#N/A</v>
      </c>
      <c r="BY272" s="31" t="e">
        <f t="shared" si="172"/>
        <v>#N/A</v>
      </c>
      <c r="BZ272" s="31" t="e">
        <f t="shared" si="173"/>
        <v>#N/A</v>
      </c>
      <c r="CA272" s="31" t="e">
        <f t="shared" si="174"/>
        <v>#N/A</v>
      </c>
      <c r="CB272" s="36" t="str">
        <f t="shared" si="160"/>
        <v>Sem Passeio</v>
      </c>
      <c r="CC272" s="37" t="e">
        <f t="shared" si="175"/>
        <v>#N/A</v>
      </c>
      <c r="CD272" s="38"/>
      <c r="CE272" s="38"/>
      <c r="CF272" s="31" t="e">
        <f>IF(CB272="-","-",_xlfn.XLOOKUP(CB272,ABNT5101!$B$4:$B$9,ABNT5101!$C$4:$C$9))</f>
        <v>#N/A</v>
      </c>
      <c r="CG272" s="36" t="e">
        <f>IF(CB272="-","-",_xlfn.XLOOKUP(CB272,ABNT5101!$B$4:$B$9,ABNT5101!$D$4:$D$9))</f>
        <v>#N/A</v>
      </c>
      <c r="CH272" s="31" t="e">
        <f t="shared" si="176"/>
        <v>#N/A</v>
      </c>
      <c r="CI272" s="31" t="e">
        <f t="shared" si="177"/>
        <v>#N/A</v>
      </c>
      <c r="CJ272" s="31" t="e">
        <f t="shared" si="178"/>
        <v>#N/A</v>
      </c>
      <c r="CK272" s="56" t="e">
        <f>_xlfn.XLOOKUP(CL272,'Banco de dados'!$B:$B,'Banco de dados'!$D:$D)</f>
        <v>#N/A</v>
      </c>
      <c r="CL272" s="42"/>
      <c r="CM272" s="56" t="e">
        <f>_xlfn.XLOOKUP(CL272,'Banco de dados'!$B:$B,'Banco de dados'!$E:$E)</f>
        <v>#N/A</v>
      </c>
      <c r="CN272" s="56"/>
      <c r="CO272" s="56" t="e">
        <f>IF(CN272="-","-",_xlfn.XLOOKUP(CN272,'Banco de dados'!$B:$B,'Banco de dados'!$E:$E))</f>
        <v>#N/A</v>
      </c>
      <c r="CP272" s="41">
        <f t="shared" si="179"/>
        <v>1</v>
      </c>
      <c r="CQ272" s="56" t="e">
        <f>_xlfn.XLOOKUP(CL272,'Banco de dados'!$B:$B,'Banco de dados'!$H:$H)</f>
        <v>#N/A</v>
      </c>
      <c r="CR272" s="56" t="e">
        <f t="array" aca="1" ref="CR272" ca="1">_xludf.xlookup(CN272,'Banco de dados'!$B:$B,'Banco de dados'!$H:$H)</f>
        <v>#NAME?</v>
      </c>
      <c r="CS272" s="56" t="e">
        <f t="array" aca="1" ref="CS272" ca="1">_xludf.xlookup(CL272,'Banco de dados'!$B:$B,'Banco de dados'!$F:$F)</f>
        <v>#NAME?</v>
      </c>
      <c r="CT272" s="56" t="e">
        <f t="array" aca="1" ref="CT272" ca="1">_xludf.xlookup(CN272,'Banco de dados'!$B:$B,'Banco de dados'!$F:$F)</f>
        <v>#NAME?</v>
      </c>
      <c r="CU272" s="42"/>
      <c r="CV272" s="42"/>
      <c r="CW272" s="56" t="str">
        <f>IF(AJ272=0.5,"Suporte",IF(AND(AJ272&gt;='Braços de IP'!$B$9,AJ272&lt;='Braços de IP'!$D$9),'Braços de IP'!$E$9,IF(AND(AJ272&gt;='Braços de IP'!$B$10,AJ272&lt;='Braços de IP'!$D$10),'Braços de IP'!$E$10,IF(AND(AJ272&gt;='Braços de IP'!$B$11,AJ272&lt;='Braços de IP'!$D$11),'Braços de IP'!$E$11,IF(AND(AJ272&gt;='Braços de IP'!$B$12,AJ272&lt;='Braços de IP'!$D$12),'Braços de IP'!$E$12,IF(AND(AJ272&gt;='Braços de IP'!$B$13,AJ272&lt;='Braços de IP'!$D$13),'Braços de IP'!$E$13,IF(AND(AJ272&gt;='Braços de IP'!$B$14,AJ272&lt;='Braços de IP'!$D$14),'Braços de IP'!$E$14,"ERRO")))))))</f>
        <v>Curto II</v>
      </c>
      <c r="CX272" s="42"/>
      <c r="CY272" s="56" t="str">
        <f>IF($CX272="","",VLOOKUP($CX272,'Braços de IP'!$E$9:$I$15,2,0))</f>
        <v/>
      </c>
      <c r="CZ272" s="43" t="str">
        <f>IF($CX272="","",VLOOKUP($CX272,'Braços de IP'!$E$9:$I$15,5,0))</f>
        <v/>
      </c>
      <c r="DA272" s="56"/>
      <c r="DB272" s="56"/>
      <c r="DC272" s="56"/>
      <c r="DD272" s="56"/>
      <c r="DE272" s="56"/>
      <c r="DF272" s="56"/>
      <c r="DG272" s="44" t="e">
        <f t="shared" si="180"/>
        <v>#N/A</v>
      </c>
      <c r="DH272" s="45">
        <f t="shared" si="181"/>
        <v>100</v>
      </c>
      <c r="DI272" s="44" t="e">
        <f t="shared" si="182"/>
        <v>#N/A</v>
      </c>
      <c r="DJ272" s="46" t="e">
        <f t="shared" si="183"/>
        <v>#N/A</v>
      </c>
      <c r="DK272" s="47" t="s">
        <v>147</v>
      </c>
      <c r="DL272" s="48"/>
      <c r="DM272" s="49"/>
      <c r="DN272" s="23" t="s">
        <v>148</v>
      </c>
      <c r="DO272" s="23"/>
    </row>
    <row r="273" spans="1:125" ht="15.75" hidden="1" customHeight="1" x14ac:dyDescent="0.3">
      <c r="B273" s="5"/>
      <c r="C273" s="5"/>
      <c r="D273" s="5"/>
      <c r="E273" s="22" t="s">
        <v>344</v>
      </c>
      <c r="F273" s="22" t="s">
        <v>150</v>
      </c>
      <c r="G273" s="23" t="s">
        <v>345</v>
      </c>
      <c r="H273" s="23">
        <v>-23.317607450000001</v>
      </c>
      <c r="I273" s="23">
        <v>-46.894767440000003</v>
      </c>
      <c r="J273" s="24" t="s">
        <v>223</v>
      </c>
      <c r="K273" s="60"/>
      <c r="L273" s="24" t="s">
        <v>152</v>
      </c>
      <c r="M273" s="24" t="s">
        <v>141</v>
      </c>
      <c r="N273" s="23">
        <v>100</v>
      </c>
      <c r="O273" s="23" t="s">
        <v>142</v>
      </c>
      <c r="P273" s="27" t="s">
        <v>143</v>
      </c>
      <c r="Q273" s="26">
        <f t="shared" si="161"/>
        <v>200</v>
      </c>
      <c r="R273" s="27">
        <v>2</v>
      </c>
      <c r="S273" s="28" t="s">
        <v>153</v>
      </c>
      <c r="T273" s="28">
        <v>6</v>
      </c>
      <c r="U273" s="23"/>
      <c r="V273" s="23"/>
      <c r="W273" s="29"/>
      <c r="X273" s="28" t="s">
        <v>153</v>
      </c>
      <c r="Y273" s="23"/>
      <c r="Z273" s="23"/>
      <c r="AA273" s="23"/>
      <c r="AB273" s="23"/>
      <c r="AC273" s="23"/>
      <c r="AD273" s="23" t="s">
        <v>144</v>
      </c>
      <c r="AE273" s="23" t="s">
        <v>145</v>
      </c>
      <c r="AF273" s="23">
        <v>43.5</v>
      </c>
      <c r="AG273" s="23">
        <v>7.15</v>
      </c>
      <c r="AH273" s="23">
        <v>1</v>
      </c>
      <c r="AI273" s="23">
        <v>1.6</v>
      </c>
      <c r="AJ273" s="23">
        <v>1.5</v>
      </c>
      <c r="AK273" s="27">
        <f t="shared" si="162"/>
        <v>-0.10000000000000009</v>
      </c>
      <c r="AL273" s="27" t="s">
        <v>143</v>
      </c>
      <c r="AM273" s="27" t="s">
        <v>143</v>
      </c>
      <c r="AN273" s="23"/>
      <c r="AO273" s="27">
        <f t="shared" si="163"/>
        <v>2</v>
      </c>
      <c r="AP273" s="23"/>
      <c r="AQ273" s="23"/>
      <c r="AR273" s="23"/>
      <c r="AS273" s="23"/>
      <c r="AT273" s="23"/>
      <c r="AU273" s="27"/>
      <c r="AV273" s="27">
        <f t="shared" si="164"/>
        <v>0</v>
      </c>
      <c r="AW273" s="27"/>
      <c r="AX273" s="28">
        <f>VLOOKUP(J273,ABNT5101!$I$3:$J$9,2)</f>
        <v>15</v>
      </c>
      <c r="AY273" s="28">
        <f>VLOOKUP(J273,ABNT5101!$I$3:$M$9,5)</f>
        <v>0.18</v>
      </c>
      <c r="AZ273" s="28" t="str">
        <f>_xlfn.XLOOKUP(J273,ABNT5101!I:I,ABNT5101!L:L)</f>
        <v>-</v>
      </c>
      <c r="BA273" s="28">
        <f>_xlfn.XLOOKUP(J273,ABNT5101!$I:$I,ABNT5101!M:M)</f>
        <v>0.18</v>
      </c>
      <c r="BB273" s="28" t="str">
        <f>_xlfn.XLOOKUP(J273,ABNT5101!$I:$I,ABNT5101!N:N)</f>
        <v>-</v>
      </c>
      <c r="BC273" s="28">
        <f>_xlfn.XLOOKUP(J273,ABNT5101!$I:$I,ABNT5101!O:O)</f>
        <v>15</v>
      </c>
      <c r="BD273" s="31" t="str">
        <f t="shared" si="165"/>
        <v>NÃO ATENDE</v>
      </c>
      <c r="BE273" s="32">
        <f t="shared" si="156"/>
        <v>-1</v>
      </c>
      <c r="BF273" s="32">
        <f t="shared" si="157"/>
        <v>-1</v>
      </c>
      <c r="BG273" s="32" t="str">
        <f t="shared" si="166"/>
        <v>-</v>
      </c>
      <c r="BH273" s="34"/>
      <c r="BI273" s="34"/>
      <c r="BJ273" s="34"/>
      <c r="BK273" s="34"/>
      <c r="BL273" s="35"/>
      <c r="BM273" s="34"/>
      <c r="BN273" s="31" t="str">
        <f t="shared" si="167"/>
        <v>NÃO ATENDE</v>
      </c>
      <c r="BO273" s="31" t="str">
        <f t="shared" si="158"/>
        <v>NÃO ATENDE</v>
      </c>
      <c r="BP273" s="31" t="str">
        <f t="shared" si="159"/>
        <v>NÃO ATENDE</v>
      </c>
      <c r="BQ273" s="31" t="str">
        <f t="shared" si="168"/>
        <v>ATENDE</v>
      </c>
      <c r="BR273" s="36" t="str">
        <f t="shared" si="169"/>
        <v>C3</v>
      </c>
      <c r="BS273" s="36" t="str">
        <f t="shared" si="170"/>
        <v>Sem Passeio</v>
      </c>
      <c r="BT273" s="37" t="e">
        <f t="shared" si="171"/>
        <v>#N/A</v>
      </c>
      <c r="BU273" s="34"/>
      <c r="BV273" s="34"/>
      <c r="BW273" s="36" t="e">
        <f>IF(BS273="-","-",_xlfn.XLOOKUP(BS273,ABNT5101!$B$4:$B$9,ABNT5101!$C$4:$C$9))</f>
        <v>#N/A</v>
      </c>
      <c r="BX273" s="36" t="e">
        <f>IF(BS273="-","-",_xlfn.XLOOKUP(BS273,ABNT5101!$B$4:$B$9,ABNT5101!$D$4:$D$9))</f>
        <v>#N/A</v>
      </c>
      <c r="BY273" s="31" t="e">
        <f t="shared" si="172"/>
        <v>#N/A</v>
      </c>
      <c r="BZ273" s="31" t="e">
        <f t="shared" si="173"/>
        <v>#N/A</v>
      </c>
      <c r="CA273" s="31" t="e">
        <f t="shared" si="174"/>
        <v>#N/A</v>
      </c>
      <c r="CB273" s="36" t="str">
        <f t="shared" si="160"/>
        <v>Sem Passeio</v>
      </c>
      <c r="CC273" s="37" t="e">
        <f t="shared" si="175"/>
        <v>#N/A</v>
      </c>
      <c r="CD273" s="38"/>
      <c r="CE273" s="38"/>
      <c r="CF273" s="31" t="e">
        <f>IF(CB273="-","-",_xlfn.XLOOKUP(CB273,ABNT5101!$B$4:$B$9,ABNT5101!$C$4:$C$9))</f>
        <v>#N/A</v>
      </c>
      <c r="CG273" s="36" t="e">
        <f>IF(CB273="-","-",_xlfn.XLOOKUP(CB273,ABNT5101!$B$4:$B$9,ABNT5101!$D$4:$D$9))</f>
        <v>#N/A</v>
      </c>
      <c r="CH273" s="31" t="e">
        <f t="shared" si="176"/>
        <v>#N/A</v>
      </c>
      <c r="CI273" s="31" t="e">
        <f t="shared" si="177"/>
        <v>#N/A</v>
      </c>
      <c r="CJ273" s="31" t="e">
        <f t="shared" si="178"/>
        <v>#N/A</v>
      </c>
      <c r="CK273" s="56" t="e">
        <f>_xlfn.XLOOKUP(CL273,'Banco de dados'!$B:$B,'Banco de dados'!$D:$D)</f>
        <v>#N/A</v>
      </c>
      <c r="CL273" s="42"/>
      <c r="CM273" s="56" t="e">
        <f>_xlfn.XLOOKUP(CL273,'Banco de dados'!$B:$B,'Banco de dados'!$E:$E)</f>
        <v>#N/A</v>
      </c>
      <c r="CN273" s="56"/>
      <c r="CO273" s="56" t="e">
        <f>IF(CN273="-","-",_xlfn.XLOOKUP(CN273,'Banco de dados'!$B:$B,'Banco de dados'!$E:$E))</f>
        <v>#N/A</v>
      </c>
      <c r="CP273" s="41">
        <f t="shared" si="179"/>
        <v>1</v>
      </c>
      <c r="CQ273" s="56" t="e">
        <f>_xlfn.XLOOKUP(CL273,'Banco de dados'!$B:$B,'Banco de dados'!$H:$H)</f>
        <v>#N/A</v>
      </c>
      <c r="CR273" s="56" t="e">
        <f t="array" aca="1" ref="CR273" ca="1">_xludf.xlookup(CN273,'Banco de dados'!$B:$B,'Banco de dados'!$H:$H)</f>
        <v>#NAME?</v>
      </c>
      <c r="CS273" s="56" t="e">
        <f t="array" aca="1" ref="CS273" ca="1">_xludf.xlookup(CL273,'Banco de dados'!$B:$B,'Banco de dados'!$F:$F)</f>
        <v>#NAME?</v>
      </c>
      <c r="CT273" s="56" t="e">
        <f t="array" aca="1" ref="CT273" ca="1">_xludf.xlookup(CN273,'Banco de dados'!$B:$B,'Banco de dados'!$F:$F)</f>
        <v>#NAME?</v>
      </c>
      <c r="CU273" s="42"/>
      <c r="CV273" s="42"/>
      <c r="CW273" s="56" t="str">
        <f>IF(AJ273=0.5,"Suporte",IF(AND(AJ273&gt;='Braços de IP'!$B$9,AJ273&lt;='Braços de IP'!$D$9),'Braços de IP'!$E$9,IF(AND(AJ273&gt;='Braços de IP'!$B$10,AJ273&lt;='Braços de IP'!$D$10),'Braços de IP'!$E$10,IF(AND(AJ273&gt;='Braços de IP'!$B$11,AJ273&lt;='Braços de IP'!$D$11),'Braços de IP'!$E$11,IF(AND(AJ273&gt;='Braços de IP'!$B$12,AJ273&lt;='Braços de IP'!$D$12),'Braços de IP'!$E$12,IF(AND(AJ273&gt;='Braços de IP'!$B$13,AJ273&lt;='Braços de IP'!$D$13),'Braços de IP'!$E$13,IF(AND(AJ273&gt;='Braços de IP'!$B$14,AJ273&lt;='Braços de IP'!$D$14),'Braços de IP'!$E$14,"ERRO")))))))</f>
        <v>Curto II</v>
      </c>
      <c r="CX273" s="42"/>
      <c r="CY273" s="56" t="str">
        <f>IF($CX273="","",VLOOKUP($CX273,'Braços de IP'!$E$9:$I$15,2,0))</f>
        <v/>
      </c>
      <c r="CZ273" s="43" t="str">
        <f>IF($CX273="","",VLOOKUP($CX273,'Braços de IP'!$E$9:$I$15,5,0))</f>
        <v/>
      </c>
      <c r="DA273" s="56"/>
      <c r="DB273" s="56"/>
      <c r="DC273" s="56"/>
      <c r="DD273" s="56"/>
      <c r="DE273" s="56"/>
      <c r="DF273" s="56"/>
      <c r="DG273" s="44" t="e">
        <f t="shared" si="180"/>
        <v>#N/A</v>
      </c>
      <c r="DH273" s="45">
        <f t="shared" si="181"/>
        <v>100</v>
      </c>
      <c r="DI273" s="44" t="e">
        <f t="shared" si="182"/>
        <v>#N/A</v>
      </c>
      <c r="DJ273" s="46" t="e">
        <f t="shared" si="183"/>
        <v>#N/A</v>
      </c>
      <c r="DK273" s="47" t="s">
        <v>147</v>
      </c>
      <c r="DL273" s="48"/>
      <c r="DM273" s="49"/>
      <c r="DN273" s="23" t="s">
        <v>148</v>
      </c>
      <c r="DO273" s="23"/>
    </row>
    <row r="274" spans="1:125" ht="15.75" hidden="1" customHeight="1" x14ac:dyDescent="0.3">
      <c r="B274" s="5"/>
      <c r="C274" s="5"/>
      <c r="D274" s="5"/>
      <c r="E274" s="22" t="s">
        <v>344</v>
      </c>
      <c r="F274" s="22" t="s">
        <v>150</v>
      </c>
      <c r="G274" s="23" t="s">
        <v>345</v>
      </c>
      <c r="H274" s="23">
        <v>-23.317607450000001</v>
      </c>
      <c r="I274" s="23">
        <v>-46.894767440000003</v>
      </c>
      <c r="J274" s="24" t="s">
        <v>223</v>
      </c>
      <c r="K274" s="60"/>
      <c r="L274" s="24" t="s">
        <v>152</v>
      </c>
      <c r="M274" s="24" t="s">
        <v>141</v>
      </c>
      <c r="N274" s="23">
        <v>100</v>
      </c>
      <c r="O274" s="23" t="s">
        <v>142</v>
      </c>
      <c r="P274" s="27" t="s">
        <v>143</v>
      </c>
      <c r="Q274" s="26">
        <f t="shared" si="161"/>
        <v>200</v>
      </c>
      <c r="R274" s="27">
        <v>2</v>
      </c>
      <c r="S274" s="28" t="s">
        <v>153</v>
      </c>
      <c r="T274" s="28">
        <v>6</v>
      </c>
      <c r="U274" s="23"/>
      <c r="V274" s="23"/>
      <c r="W274" s="29"/>
      <c r="X274" s="28" t="s">
        <v>153</v>
      </c>
      <c r="Y274" s="23"/>
      <c r="Z274" s="23"/>
      <c r="AA274" s="23"/>
      <c r="AB274" s="23"/>
      <c r="AC274" s="23"/>
      <c r="AD274" s="23" t="s">
        <v>144</v>
      </c>
      <c r="AE274" s="23" t="s">
        <v>145</v>
      </c>
      <c r="AF274" s="23">
        <v>43.5</v>
      </c>
      <c r="AG274" s="23">
        <v>7.15</v>
      </c>
      <c r="AH274" s="23">
        <v>1</v>
      </c>
      <c r="AI274" s="23">
        <v>1.6</v>
      </c>
      <c r="AJ274" s="23">
        <v>1.5</v>
      </c>
      <c r="AK274" s="27">
        <f t="shared" si="162"/>
        <v>-0.10000000000000009</v>
      </c>
      <c r="AL274" s="27" t="s">
        <v>143</v>
      </c>
      <c r="AM274" s="27" t="s">
        <v>143</v>
      </c>
      <c r="AN274" s="23"/>
      <c r="AO274" s="27">
        <f t="shared" si="163"/>
        <v>2</v>
      </c>
      <c r="AP274" s="23"/>
      <c r="AQ274" s="23"/>
      <c r="AR274" s="23"/>
      <c r="AS274" s="23"/>
      <c r="AT274" s="23"/>
      <c r="AU274" s="27"/>
      <c r="AV274" s="27">
        <f t="shared" si="164"/>
        <v>0</v>
      </c>
      <c r="AW274" s="27"/>
      <c r="AX274" s="28">
        <f>VLOOKUP(J274,ABNT5101!$I$3:$J$9,2)</f>
        <v>15</v>
      </c>
      <c r="AY274" s="28">
        <f>VLOOKUP(J274,ABNT5101!$I$3:$M$9,5)</f>
        <v>0.18</v>
      </c>
      <c r="AZ274" s="28" t="str">
        <f>_xlfn.XLOOKUP(J274,ABNT5101!I:I,ABNT5101!L:L)</f>
        <v>-</v>
      </c>
      <c r="BA274" s="28">
        <f>_xlfn.XLOOKUP(J274,ABNT5101!$I:$I,ABNT5101!M:M)</f>
        <v>0.18</v>
      </c>
      <c r="BB274" s="28" t="str">
        <f>_xlfn.XLOOKUP(J274,ABNT5101!$I:$I,ABNT5101!N:N)</f>
        <v>-</v>
      </c>
      <c r="BC274" s="28">
        <f>_xlfn.XLOOKUP(J274,ABNT5101!$I:$I,ABNT5101!O:O)</f>
        <v>15</v>
      </c>
      <c r="BD274" s="31" t="str">
        <f t="shared" si="165"/>
        <v>NÃO ATENDE</v>
      </c>
      <c r="BE274" s="32">
        <f t="shared" si="156"/>
        <v>-1</v>
      </c>
      <c r="BF274" s="32">
        <f t="shared" si="157"/>
        <v>-1</v>
      </c>
      <c r="BG274" s="32" t="str">
        <f t="shared" si="166"/>
        <v>-</v>
      </c>
      <c r="BH274" s="34"/>
      <c r="BI274" s="34"/>
      <c r="BJ274" s="34"/>
      <c r="BK274" s="34"/>
      <c r="BL274" s="35"/>
      <c r="BM274" s="34"/>
      <c r="BN274" s="31" t="str">
        <f t="shared" si="167"/>
        <v>NÃO ATENDE</v>
      </c>
      <c r="BO274" s="31" t="str">
        <f t="shared" si="158"/>
        <v>NÃO ATENDE</v>
      </c>
      <c r="BP274" s="31" t="str">
        <f t="shared" si="159"/>
        <v>NÃO ATENDE</v>
      </c>
      <c r="BQ274" s="31" t="str">
        <f t="shared" si="168"/>
        <v>ATENDE</v>
      </c>
      <c r="BR274" s="36" t="str">
        <f t="shared" si="169"/>
        <v>C3</v>
      </c>
      <c r="BS274" s="36" t="str">
        <f t="shared" si="170"/>
        <v>Sem Passeio</v>
      </c>
      <c r="BT274" s="37" t="e">
        <f t="shared" si="171"/>
        <v>#N/A</v>
      </c>
      <c r="BU274" s="34"/>
      <c r="BV274" s="34"/>
      <c r="BW274" s="36" t="e">
        <f>IF(BS274="-","-",_xlfn.XLOOKUP(BS274,ABNT5101!$B$4:$B$9,ABNT5101!$C$4:$C$9))</f>
        <v>#N/A</v>
      </c>
      <c r="BX274" s="36" t="e">
        <f>IF(BS274="-","-",_xlfn.XLOOKUP(BS274,ABNT5101!$B$4:$B$9,ABNT5101!$D$4:$D$9))</f>
        <v>#N/A</v>
      </c>
      <c r="BY274" s="31" t="e">
        <f t="shared" si="172"/>
        <v>#N/A</v>
      </c>
      <c r="BZ274" s="31" t="e">
        <f t="shared" si="173"/>
        <v>#N/A</v>
      </c>
      <c r="CA274" s="31" t="e">
        <f t="shared" si="174"/>
        <v>#N/A</v>
      </c>
      <c r="CB274" s="36" t="str">
        <f t="shared" si="160"/>
        <v>Sem Passeio</v>
      </c>
      <c r="CC274" s="37" t="e">
        <f t="shared" si="175"/>
        <v>#N/A</v>
      </c>
      <c r="CD274" s="38"/>
      <c r="CE274" s="38"/>
      <c r="CF274" s="31" t="e">
        <f>IF(CB274="-","-",_xlfn.XLOOKUP(CB274,ABNT5101!$B$4:$B$9,ABNT5101!$C$4:$C$9))</f>
        <v>#N/A</v>
      </c>
      <c r="CG274" s="36" t="e">
        <f>IF(CB274="-","-",_xlfn.XLOOKUP(CB274,ABNT5101!$B$4:$B$9,ABNT5101!$D$4:$D$9))</f>
        <v>#N/A</v>
      </c>
      <c r="CH274" s="31" t="e">
        <f t="shared" si="176"/>
        <v>#N/A</v>
      </c>
      <c r="CI274" s="31" t="e">
        <f t="shared" si="177"/>
        <v>#N/A</v>
      </c>
      <c r="CJ274" s="31" t="e">
        <f t="shared" si="178"/>
        <v>#N/A</v>
      </c>
      <c r="CK274" s="56" t="e">
        <f>_xlfn.XLOOKUP(CL274,'Banco de dados'!$B:$B,'Banco de dados'!$D:$D)</f>
        <v>#N/A</v>
      </c>
      <c r="CL274" s="42"/>
      <c r="CM274" s="56" t="e">
        <f>_xlfn.XLOOKUP(CL274,'Banco de dados'!$B:$B,'Banco de dados'!$E:$E)</f>
        <v>#N/A</v>
      </c>
      <c r="CN274" s="56"/>
      <c r="CO274" s="56" t="e">
        <f>IF(CN274="-","-",_xlfn.XLOOKUP(CN274,'Banco de dados'!$B:$B,'Banco de dados'!$E:$E))</f>
        <v>#N/A</v>
      </c>
      <c r="CP274" s="41">
        <f t="shared" si="179"/>
        <v>1</v>
      </c>
      <c r="CQ274" s="56" t="e">
        <f>_xlfn.XLOOKUP(CL274,'Banco de dados'!$B:$B,'Banco de dados'!$H:$H)</f>
        <v>#N/A</v>
      </c>
      <c r="CR274" s="56" t="e">
        <f t="array" aca="1" ref="CR274" ca="1">_xludf.xlookup(CN274,'Banco de dados'!$B:$B,'Banco de dados'!$H:$H)</f>
        <v>#NAME?</v>
      </c>
      <c r="CS274" s="56" t="e">
        <f t="array" aca="1" ref="CS274" ca="1">_xludf.xlookup(CL274,'Banco de dados'!$B:$B,'Banco de dados'!$F:$F)</f>
        <v>#NAME?</v>
      </c>
      <c r="CT274" s="56" t="e">
        <f t="array" aca="1" ref="CT274" ca="1">_xludf.xlookup(CN274,'Banco de dados'!$B:$B,'Banco de dados'!$F:$F)</f>
        <v>#NAME?</v>
      </c>
      <c r="CU274" s="42"/>
      <c r="CV274" s="42"/>
      <c r="CW274" s="56" t="str">
        <f>IF(AJ274=0.5,"Suporte",IF(AND(AJ274&gt;='Braços de IP'!$B$9,AJ274&lt;='Braços de IP'!$D$9),'Braços de IP'!$E$9,IF(AND(AJ274&gt;='Braços de IP'!$B$10,AJ274&lt;='Braços de IP'!$D$10),'Braços de IP'!$E$10,IF(AND(AJ274&gt;='Braços de IP'!$B$11,AJ274&lt;='Braços de IP'!$D$11),'Braços de IP'!$E$11,IF(AND(AJ274&gt;='Braços de IP'!$B$12,AJ274&lt;='Braços de IP'!$D$12),'Braços de IP'!$E$12,IF(AND(AJ274&gt;='Braços de IP'!$B$13,AJ274&lt;='Braços de IP'!$D$13),'Braços de IP'!$E$13,IF(AND(AJ274&gt;='Braços de IP'!$B$14,AJ274&lt;='Braços de IP'!$D$14),'Braços de IP'!$E$14,"ERRO")))))))</f>
        <v>Curto II</v>
      </c>
      <c r="CX274" s="42"/>
      <c r="CY274" s="56" t="str">
        <f>IF($CX274="","",VLOOKUP($CX274,'Braços de IP'!$E$9:$I$15,2,0))</f>
        <v/>
      </c>
      <c r="CZ274" s="43" t="str">
        <f>IF($CX274="","",VLOOKUP($CX274,'Braços de IP'!$E$9:$I$15,5,0))</f>
        <v/>
      </c>
      <c r="DA274" s="56"/>
      <c r="DB274" s="56"/>
      <c r="DC274" s="56"/>
      <c r="DD274" s="56"/>
      <c r="DE274" s="56"/>
      <c r="DF274" s="56"/>
      <c r="DG274" s="44" t="e">
        <f t="shared" si="180"/>
        <v>#N/A</v>
      </c>
      <c r="DH274" s="45">
        <f t="shared" si="181"/>
        <v>100</v>
      </c>
      <c r="DI274" s="44" t="e">
        <f t="shared" si="182"/>
        <v>#N/A</v>
      </c>
      <c r="DJ274" s="46" t="e">
        <f t="shared" si="183"/>
        <v>#N/A</v>
      </c>
      <c r="DK274" s="47" t="s">
        <v>147</v>
      </c>
      <c r="DL274" s="48"/>
      <c r="DM274" s="49"/>
      <c r="DN274" s="23" t="s">
        <v>148</v>
      </c>
      <c r="DO274" s="23"/>
    </row>
    <row r="275" spans="1:125" ht="15.75" hidden="1" customHeight="1" x14ac:dyDescent="0.3">
      <c r="B275" s="5"/>
      <c r="C275" s="5"/>
      <c r="D275" s="5"/>
      <c r="E275" s="22" t="s">
        <v>346</v>
      </c>
      <c r="F275" s="22" t="s">
        <v>137</v>
      </c>
      <c r="G275" s="23" t="s">
        <v>347</v>
      </c>
      <c r="H275" s="23">
        <v>-23.327988999999999</v>
      </c>
      <c r="I275" s="23">
        <v>-46.830519000000002</v>
      </c>
      <c r="J275" s="24" t="s">
        <v>139</v>
      </c>
      <c r="K275" s="60"/>
      <c r="L275" s="24" t="s">
        <v>140</v>
      </c>
      <c r="M275" s="24" t="s">
        <v>141</v>
      </c>
      <c r="N275" s="23">
        <v>90</v>
      </c>
      <c r="O275" s="23" t="s">
        <v>142</v>
      </c>
      <c r="P275" s="27" t="s">
        <v>143</v>
      </c>
      <c r="Q275" s="26">
        <f t="shared" si="161"/>
        <v>180</v>
      </c>
      <c r="R275" s="27">
        <v>1</v>
      </c>
      <c r="S275" s="28">
        <v>1</v>
      </c>
      <c r="T275" s="28">
        <v>3</v>
      </c>
      <c r="U275" s="23"/>
      <c r="V275" s="23"/>
      <c r="W275" s="29"/>
      <c r="X275" s="28">
        <v>1</v>
      </c>
      <c r="Y275" s="23"/>
      <c r="Z275" s="23"/>
      <c r="AA275" s="23"/>
      <c r="AB275" s="23"/>
      <c r="AC275" s="23"/>
      <c r="AD275" s="23" t="s">
        <v>144</v>
      </c>
      <c r="AE275" s="23" t="s">
        <v>145</v>
      </c>
      <c r="AF275" s="23">
        <v>20</v>
      </c>
      <c r="AG275" s="23">
        <v>6.5</v>
      </c>
      <c r="AH275" s="23">
        <v>1</v>
      </c>
      <c r="AI275" s="23">
        <v>0.2</v>
      </c>
      <c r="AJ275" s="23">
        <v>2.5</v>
      </c>
      <c r="AK275" s="27">
        <f t="shared" si="162"/>
        <v>2.2999999999999998</v>
      </c>
      <c r="AL275" s="27" t="s">
        <v>143</v>
      </c>
      <c r="AM275" s="27" t="s">
        <v>143</v>
      </c>
      <c r="AN275" s="23"/>
      <c r="AO275" s="27">
        <f t="shared" si="163"/>
        <v>2</v>
      </c>
      <c r="AP275" s="23"/>
      <c r="AQ275" s="23"/>
      <c r="AR275" s="23"/>
      <c r="AS275" s="23"/>
      <c r="AT275" s="23"/>
      <c r="AU275" s="27"/>
      <c r="AV275" s="27">
        <f t="shared" si="164"/>
        <v>0</v>
      </c>
      <c r="AW275" s="27"/>
      <c r="AX275" s="28">
        <f>VLOOKUP(J275,ABNT5101!$I$3:$J$9,2)</f>
        <v>7.5</v>
      </c>
      <c r="AY275" s="28">
        <f>VLOOKUP(J275,ABNT5101!$I$3:$M$9,5)</f>
        <v>0.18</v>
      </c>
      <c r="AZ275" s="28" t="str">
        <f>_xlfn.XLOOKUP(J275,ABNT5101!I:I,ABNT5101!L:L)</f>
        <v>-</v>
      </c>
      <c r="BA275" s="28">
        <f>_xlfn.XLOOKUP(J275,ABNT5101!$I:$I,ABNT5101!M:M)</f>
        <v>0.18</v>
      </c>
      <c r="BB275" s="28" t="str">
        <f>_xlfn.XLOOKUP(J275,ABNT5101!$I:$I,ABNT5101!N:N)</f>
        <v>-</v>
      </c>
      <c r="BC275" s="28">
        <f>_xlfn.XLOOKUP(J275,ABNT5101!$I:$I,ABNT5101!O:O)</f>
        <v>16</v>
      </c>
      <c r="BD275" s="31" t="str">
        <f t="shared" si="165"/>
        <v>NÃO ATENDE</v>
      </c>
      <c r="BE275" s="32">
        <f t="shared" ref="BE275:BE306" si="184">BH275/AX275-1</f>
        <v>-1</v>
      </c>
      <c r="BF275" s="32">
        <f t="shared" ref="BF275:BF306" si="185">BI275/AY275-1</f>
        <v>-1</v>
      </c>
      <c r="BG275" s="32" t="str">
        <f t="shared" si="166"/>
        <v>-</v>
      </c>
      <c r="BH275" s="34"/>
      <c r="BI275" s="34"/>
      <c r="BJ275" s="34"/>
      <c r="BK275" s="34"/>
      <c r="BL275" s="35"/>
      <c r="BM275" s="34"/>
      <c r="BN275" s="31" t="str">
        <f t="shared" si="167"/>
        <v>NÃO ATENDE</v>
      </c>
      <c r="BO275" s="31" t="str">
        <f t="shared" ref="BO275:BO306" si="186">IF(BH275&gt;=AX275,"ATENDE",IF(BH275&gt;=0.99*AX275,"ATENDIMENTO LIMIAR","NÃO ATENDE"))</f>
        <v>NÃO ATENDE</v>
      </c>
      <c r="BP275" s="31" t="str">
        <f t="shared" ref="BP275:BP306" si="187">IF(BI275&gt;=AY275,"ATENDE",IF(BI275&gt;=(AY275-0.02),"ATENDIMENTO LIMIAR","NÃO ATENDE"))</f>
        <v>NÃO ATENDE</v>
      </c>
      <c r="BQ275" s="31" t="str">
        <f t="shared" si="168"/>
        <v>ATENDE</v>
      </c>
      <c r="BR275" s="36" t="str">
        <f t="shared" si="169"/>
        <v>C5</v>
      </c>
      <c r="BS275" s="36" t="str">
        <f t="shared" si="170"/>
        <v>P6</v>
      </c>
      <c r="BT275" s="37">
        <f t="shared" si="171"/>
        <v>-1</v>
      </c>
      <c r="BU275" s="34"/>
      <c r="BV275" s="34"/>
      <c r="BW275" s="36">
        <f>IF(BS275="-","-",_xlfn.XLOOKUP(BS275,ABNT5101!$B$4:$B$9,ABNT5101!$C$4:$C$9))</f>
        <v>3</v>
      </c>
      <c r="BX275" s="36">
        <f>IF(BS275="-","-",_xlfn.XLOOKUP(BS275,ABNT5101!$B$4:$B$9,ABNT5101!$D$4:$D$9))</f>
        <v>0.6</v>
      </c>
      <c r="BY275" s="31" t="str">
        <f t="shared" si="172"/>
        <v>NÃO ATENDE</v>
      </c>
      <c r="BZ275" s="31" t="str">
        <f t="shared" si="173"/>
        <v>NÃO ATENDE</v>
      </c>
      <c r="CA275" s="31" t="str">
        <f t="shared" si="174"/>
        <v>NÃO ATENDE</v>
      </c>
      <c r="CB275" s="36" t="str">
        <f t="shared" ref="CB275:CB295" si="188">BS275</f>
        <v>P6</v>
      </c>
      <c r="CC275" s="37">
        <f t="shared" si="175"/>
        <v>-1</v>
      </c>
      <c r="CD275" s="38"/>
      <c r="CE275" s="38"/>
      <c r="CF275" s="31">
        <f>IF(CB275="-","-",_xlfn.XLOOKUP(CB275,ABNT5101!$B$4:$B$9,ABNT5101!$C$4:$C$9))</f>
        <v>3</v>
      </c>
      <c r="CG275" s="36">
        <f>IF(CB275="-","-",_xlfn.XLOOKUP(CB275,ABNT5101!$B$4:$B$9,ABNT5101!$D$4:$D$9))</f>
        <v>0.6</v>
      </c>
      <c r="CH275" s="31" t="str">
        <f t="shared" si="176"/>
        <v>NÃO ATENDE</v>
      </c>
      <c r="CI275" s="31" t="str">
        <f t="shared" si="177"/>
        <v>NÃO ATENDE</v>
      </c>
      <c r="CJ275" s="31" t="str">
        <f t="shared" si="178"/>
        <v>NÃO ATENDE</v>
      </c>
      <c r="CK275" s="56" t="e">
        <f>_xlfn.XLOOKUP(CL275,'Banco de dados'!$B:$B,'Banco de dados'!$D:$D)</f>
        <v>#N/A</v>
      </c>
      <c r="CL275" s="42"/>
      <c r="CM275" s="56" t="e">
        <f>_xlfn.XLOOKUP(CL275,'Banco de dados'!$B:$B,'Banco de dados'!$E:$E)</f>
        <v>#N/A</v>
      </c>
      <c r="CN275" s="56"/>
      <c r="CO275" s="56" t="e">
        <f>IF(CN275="-","-",_xlfn.XLOOKUP(CN275,'Banco de dados'!$B:$B,'Banco de dados'!$E:$E))</f>
        <v>#N/A</v>
      </c>
      <c r="CP275" s="41">
        <f t="shared" si="179"/>
        <v>1</v>
      </c>
      <c r="CQ275" s="56" t="e">
        <f>_xlfn.XLOOKUP(CL275,'Banco de dados'!$B:$B,'Banco de dados'!$H:$H)</f>
        <v>#N/A</v>
      </c>
      <c r="CR275" s="56" t="e">
        <f t="array" aca="1" ref="CR275" ca="1">_xludf.xlookup(CN275,'Banco de dados'!$B:$B,'Banco de dados'!$H:$H)</f>
        <v>#NAME?</v>
      </c>
      <c r="CS275" s="56" t="e">
        <f t="array" aca="1" ref="CS275" ca="1">_xludf.xlookup(CL275,'Banco de dados'!$B:$B,'Banco de dados'!$F:$F)</f>
        <v>#NAME?</v>
      </c>
      <c r="CT275" s="56" t="e">
        <f t="array" aca="1" ref="CT275" ca="1">_xludf.xlookup(CN275,'Banco de dados'!$B:$B,'Banco de dados'!$F:$F)</f>
        <v>#NAME?</v>
      </c>
      <c r="CU275" s="42"/>
      <c r="CV275" s="42"/>
      <c r="CW275" s="56" t="str">
        <f>IF(AJ275=0.5,"Suporte",IF(AND(AJ275&gt;='Braços de IP'!$B$9,AJ275&lt;='Braços de IP'!$D$9),'Braços de IP'!$E$9,IF(AND(AJ275&gt;='Braços de IP'!$B$10,AJ275&lt;='Braços de IP'!$D$10),'Braços de IP'!$E$10,IF(AND(AJ275&gt;='Braços de IP'!$B$11,AJ275&lt;='Braços de IP'!$D$11),'Braços de IP'!$E$11,IF(AND(AJ275&gt;='Braços de IP'!$B$12,AJ275&lt;='Braços de IP'!$D$12),'Braços de IP'!$E$12,IF(AND(AJ275&gt;='Braços de IP'!$B$13,AJ275&lt;='Braços de IP'!$D$13),'Braços de IP'!$E$13,IF(AND(AJ275&gt;='Braços de IP'!$B$14,AJ275&lt;='Braços de IP'!$D$14),'Braços de IP'!$E$14,"ERRO")))))))</f>
        <v>Médio II</v>
      </c>
      <c r="CX275" s="42"/>
      <c r="CY275" s="56" t="str">
        <f>IF($CX275="","",VLOOKUP($CX275,'Braços de IP'!$E$9:$I$15,2,0))</f>
        <v/>
      </c>
      <c r="CZ275" s="43" t="str">
        <f>IF($CX275="","",VLOOKUP($CX275,'Braços de IP'!$E$9:$I$15,5,0))</f>
        <v/>
      </c>
      <c r="DA275" s="56"/>
      <c r="DB275" s="56"/>
      <c r="DC275" s="56"/>
      <c r="DD275" s="56"/>
      <c r="DE275" s="56"/>
      <c r="DF275" s="56"/>
      <c r="DG275" s="44" t="e">
        <f t="shared" si="180"/>
        <v>#N/A</v>
      </c>
      <c r="DH275" s="45">
        <f t="shared" si="181"/>
        <v>90</v>
      </c>
      <c r="DI275" s="44" t="e">
        <f t="shared" si="182"/>
        <v>#N/A</v>
      </c>
      <c r="DJ275" s="46" t="e">
        <f t="shared" si="183"/>
        <v>#N/A</v>
      </c>
      <c r="DK275" s="47" t="s">
        <v>147</v>
      </c>
      <c r="DL275" s="48"/>
      <c r="DM275" s="49"/>
      <c r="DN275" s="23" t="s">
        <v>148</v>
      </c>
      <c r="DO275" s="23"/>
    </row>
    <row r="276" spans="1:125" ht="15.75" hidden="1" customHeight="1" x14ac:dyDescent="0.3">
      <c r="B276" s="5"/>
      <c r="C276" s="5"/>
      <c r="D276" s="5"/>
      <c r="E276" s="22" t="s">
        <v>346</v>
      </c>
      <c r="F276" s="22" t="s">
        <v>137</v>
      </c>
      <c r="G276" s="23" t="s">
        <v>347</v>
      </c>
      <c r="H276" s="23">
        <v>-23.327988999999999</v>
      </c>
      <c r="I276" s="23">
        <v>-46.830519000000002</v>
      </c>
      <c r="J276" s="24" t="s">
        <v>139</v>
      </c>
      <c r="K276" s="60"/>
      <c r="L276" s="24" t="s">
        <v>140</v>
      </c>
      <c r="M276" s="24" t="s">
        <v>141</v>
      </c>
      <c r="N276" s="23">
        <v>90</v>
      </c>
      <c r="O276" s="23" t="s">
        <v>142</v>
      </c>
      <c r="P276" s="27" t="s">
        <v>143</v>
      </c>
      <c r="Q276" s="26">
        <f t="shared" si="161"/>
        <v>180</v>
      </c>
      <c r="R276" s="27">
        <v>1</v>
      </c>
      <c r="S276" s="28">
        <v>1</v>
      </c>
      <c r="T276" s="28">
        <v>3</v>
      </c>
      <c r="U276" s="23"/>
      <c r="V276" s="23"/>
      <c r="W276" s="29"/>
      <c r="X276" s="28">
        <v>1</v>
      </c>
      <c r="Y276" s="23"/>
      <c r="Z276" s="23"/>
      <c r="AA276" s="23"/>
      <c r="AB276" s="23"/>
      <c r="AC276" s="23"/>
      <c r="AD276" s="23" t="s">
        <v>144</v>
      </c>
      <c r="AE276" s="23" t="s">
        <v>145</v>
      </c>
      <c r="AF276" s="23">
        <v>20</v>
      </c>
      <c r="AG276" s="23">
        <v>6.5</v>
      </c>
      <c r="AH276" s="23">
        <v>1</v>
      </c>
      <c r="AI276" s="23">
        <v>0.2</v>
      </c>
      <c r="AJ276" s="23">
        <v>2.5</v>
      </c>
      <c r="AK276" s="27">
        <f t="shared" si="162"/>
        <v>2.2999999999999998</v>
      </c>
      <c r="AL276" s="27" t="s">
        <v>143</v>
      </c>
      <c r="AM276" s="27" t="s">
        <v>143</v>
      </c>
      <c r="AN276" s="23"/>
      <c r="AO276" s="27">
        <f t="shared" si="163"/>
        <v>2</v>
      </c>
      <c r="AP276" s="23"/>
      <c r="AQ276" s="23"/>
      <c r="AR276" s="23"/>
      <c r="AS276" s="23"/>
      <c r="AT276" s="23"/>
      <c r="AU276" s="27"/>
      <c r="AV276" s="27">
        <f t="shared" si="164"/>
        <v>0</v>
      </c>
      <c r="AW276" s="27"/>
      <c r="AX276" s="28">
        <f>VLOOKUP(J276,ABNT5101!$I$3:$J$9,2)</f>
        <v>7.5</v>
      </c>
      <c r="AY276" s="28">
        <f>VLOOKUP(J276,ABNT5101!$I$3:$M$9,5)</f>
        <v>0.18</v>
      </c>
      <c r="AZ276" s="28" t="str">
        <f>_xlfn.XLOOKUP(J276,ABNT5101!I:I,ABNT5101!L:L)</f>
        <v>-</v>
      </c>
      <c r="BA276" s="28">
        <f>_xlfn.XLOOKUP(J276,ABNT5101!$I:$I,ABNT5101!M:M)</f>
        <v>0.18</v>
      </c>
      <c r="BB276" s="28" t="str">
        <f>_xlfn.XLOOKUP(J276,ABNT5101!$I:$I,ABNT5101!N:N)</f>
        <v>-</v>
      </c>
      <c r="BC276" s="28">
        <f>_xlfn.XLOOKUP(J276,ABNT5101!$I:$I,ABNT5101!O:O)</f>
        <v>16</v>
      </c>
      <c r="BD276" s="31" t="str">
        <f t="shared" si="165"/>
        <v>NÃO ATENDE</v>
      </c>
      <c r="BE276" s="32">
        <f t="shared" si="184"/>
        <v>-1</v>
      </c>
      <c r="BF276" s="32">
        <f t="shared" si="185"/>
        <v>-1</v>
      </c>
      <c r="BG276" s="32" t="str">
        <f t="shared" si="166"/>
        <v>-</v>
      </c>
      <c r="BH276" s="34"/>
      <c r="BI276" s="34"/>
      <c r="BJ276" s="34"/>
      <c r="BK276" s="34"/>
      <c r="BL276" s="35"/>
      <c r="BM276" s="34"/>
      <c r="BN276" s="31" t="str">
        <f t="shared" si="167"/>
        <v>NÃO ATENDE</v>
      </c>
      <c r="BO276" s="31" t="str">
        <f t="shared" si="186"/>
        <v>NÃO ATENDE</v>
      </c>
      <c r="BP276" s="31" t="str">
        <f t="shared" si="187"/>
        <v>NÃO ATENDE</v>
      </c>
      <c r="BQ276" s="31" t="str">
        <f t="shared" si="168"/>
        <v>ATENDE</v>
      </c>
      <c r="BR276" s="36" t="str">
        <f t="shared" si="169"/>
        <v>C5</v>
      </c>
      <c r="BS276" s="36" t="str">
        <f t="shared" si="170"/>
        <v>P6</v>
      </c>
      <c r="BT276" s="37">
        <f t="shared" si="171"/>
        <v>-1</v>
      </c>
      <c r="BU276" s="34"/>
      <c r="BV276" s="34"/>
      <c r="BW276" s="36">
        <f>IF(BS276="-","-",_xlfn.XLOOKUP(BS276,ABNT5101!$B$4:$B$9,ABNT5101!$C$4:$C$9))</f>
        <v>3</v>
      </c>
      <c r="BX276" s="36">
        <f>IF(BS276="-","-",_xlfn.XLOOKUP(BS276,ABNT5101!$B$4:$B$9,ABNT5101!$D$4:$D$9))</f>
        <v>0.6</v>
      </c>
      <c r="BY276" s="31" t="str">
        <f t="shared" si="172"/>
        <v>NÃO ATENDE</v>
      </c>
      <c r="BZ276" s="31" t="str">
        <f t="shared" si="173"/>
        <v>NÃO ATENDE</v>
      </c>
      <c r="CA276" s="31" t="str">
        <f t="shared" si="174"/>
        <v>NÃO ATENDE</v>
      </c>
      <c r="CB276" s="36" t="str">
        <f t="shared" si="188"/>
        <v>P6</v>
      </c>
      <c r="CC276" s="37">
        <f t="shared" si="175"/>
        <v>-1</v>
      </c>
      <c r="CD276" s="38"/>
      <c r="CE276" s="38"/>
      <c r="CF276" s="31">
        <f>IF(CB276="-","-",_xlfn.XLOOKUP(CB276,ABNT5101!$B$4:$B$9,ABNT5101!$C$4:$C$9))</f>
        <v>3</v>
      </c>
      <c r="CG276" s="36">
        <f>IF(CB276="-","-",_xlfn.XLOOKUP(CB276,ABNT5101!$B$4:$B$9,ABNT5101!$D$4:$D$9))</f>
        <v>0.6</v>
      </c>
      <c r="CH276" s="31" t="str">
        <f t="shared" si="176"/>
        <v>NÃO ATENDE</v>
      </c>
      <c r="CI276" s="31" t="str">
        <f t="shared" si="177"/>
        <v>NÃO ATENDE</v>
      </c>
      <c r="CJ276" s="31" t="str">
        <f t="shared" si="178"/>
        <v>NÃO ATENDE</v>
      </c>
      <c r="CK276" s="56" t="e">
        <f>_xlfn.XLOOKUP(CL276,'Banco de dados'!$B:$B,'Banco de dados'!$D:$D)</f>
        <v>#N/A</v>
      </c>
      <c r="CL276" s="42"/>
      <c r="CM276" s="56" t="e">
        <f>_xlfn.XLOOKUP(CL276,'Banco de dados'!$B:$B,'Banco de dados'!$E:$E)</f>
        <v>#N/A</v>
      </c>
      <c r="CN276" s="56"/>
      <c r="CO276" s="56" t="e">
        <f>IF(CN276="-","-",_xlfn.XLOOKUP(CN276,'Banco de dados'!$B:$B,'Banco de dados'!$E:$E))</f>
        <v>#N/A</v>
      </c>
      <c r="CP276" s="41">
        <f t="shared" si="179"/>
        <v>1</v>
      </c>
      <c r="CQ276" s="56" t="e">
        <f>_xlfn.XLOOKUP(CL276,'Banco de dados'!$B:$B,'Banco de dados'!$H:$H)</f>
        <v>#N/A</v>
      </c>
      <c r="CR276" s="56" t="e">
        <f t="array" aca="1" ref="CR276" ca="1">_xludf.xlookup(CN276,'Banco de dados'!$B:$B,'Banco de dados'!$H:$H)</f>
        <v>#NAME?</v>
      </c>
      <c r="CS276" s="56" t="e">
        <f t="array" aca="1" ref="CS276" ca="1">_xludf.xlookup(CL276,'Banco de dados'!$B:$B,'Banco de dados'!$F:$F)</f>
        <v>#NAME?</v>
      </c>
      <c r="CT276" s="56" t="e">
        <f t="array" aca="1" ref="CT276" ca="1">_xludf.xlookup(CN276,'Banco de dados'!$B:$B,'Banco de dados'!$F:$F)</f>
        <v>#NAME?</v>
      </c>
      <c r="CU276" s="42"/>
      <c r="CV276" s="42"/>
      <c r="CW276" s="56" t="str">
        <f>IF(AJ276=0.5,"Suporte",IF(AND(AJ276&gt;='Braços de IP'!$B$9,AJ276&lt;='Braços de IP'!$D$9),'Braços de IP'!$E$9,IF(AND(AJ276&gt;='Braços de IP'!$B$10,AJ276&lt;='Braços de IP'!$D$10),'Braços de IP'!$E$10,IF(AND(AJ276&gt;='Braços de IP'!$B$11,AJ276&lt;='Braços de IP'!$D$11),'Braços de IP'!$E$11,IF(AND(AJ276&gt;='Braços de IP'!$B$12,AJ276&lt;='Braços de IP'!$D$12),'Braços de IP'!$E$12,IF(AND(AJ276&gt;='Braços de IP'!$B$13,AJ276&lt;='Braços de IP'!$D$13),'Braços de IP'!$E$13,IF(AND(AJ276&gt;='Braços de IP'!$B$14,AJ276&lt;='Braços de IP'!$D$14),'Braços de IP'!$E$14,"ERRO")))))))</f>
        <v>Médio II</v>
      </c>
      <c r="CX276" s="42"/>
      <c r="CY276" s="56" t="str">
        <f>IF($CX276="","",VLOOKUP($CX276,'Braços de IP'!$E$9:$I$15,2,0))</f>
        <v/>
      </c>
      <c r="CZ276" s="43" t="str">
        <f>IF($CX276="","",VLOOKUP($CX276,'Braços de IP'!$E$9:$I$15,5,0))</f>
        <v/>
      </c>
      <c r="DA276" s="56"/>
      <c r="DB276" s="56"/>
      <c r="DC276" s="56"/>
      <c r="DD276" s="56"/>
      <c r="DE276" s="56"/>
      <c r="DF276" s="56"/>
      <c r="DG276" s="44" t="e">
        <f t="shared" si="180"/>
        <v>#N/A</v>
      </c>
      <c r="DH276" s="45">
        <f t="shared" si="181"/>
        <v>90</v>
      </c>
      <c r="DI276" s="44" t="e">
        <f t="shared" si="182"/>
        <v>#N/A</v>
      </c>
      <c r="DJ276" s="46" t="e">
        <f t="shared" si="183"/>
        <v>#N/A</v>
      </c>
      <c r="DK276" s="47" t="s">
        <v>147</v>
      </c>
      <c r="DL276" s="48"/>
      <c r="DM276" s="49"/>
      <c r="DN276" s="23" t="s">
        <v>148</v>
      </c>
      <c r="DO276" s="23"/>
    </row>
    <row r="277" spans="1:125" ht="15.75" hidden="1" customHeight="1" x14ac:dyDescent="0.3">
      <c r="B277" s="5"/>
      <c r="C277" s="5"/>
      <c r="D277" s="5"/>
      <c r="E277" s="22" t="s">
        <v>346</v>
      </c>
      <c r="F277" s="22" t="s">
        <v>137</v>
      </c>
      <c r="G277" s="23" t="s">
        <v>347</v>
      </c>
      <c r="H277" s="23">
        <v>-23.327988999999999</v>
      </c>
      <c r="I277" s="23">
        <v>-46.830519000000002</v>
      </c>
      <c r="J277" s="24" t="s">
        <v>139</v>
      </c>
      <c r="K277" s="60"/>
      <c r="L277" s="24" t="s">
        <v>140</v>
      </c>
      <c r="M277" s="24" t="s">
        <v>141</v>
      </c>
      <c r="N277" s="23">
        <v>90</v>
      </c>
      <c r="O277" s="23" t="s">
        <v>142</v>
      </c>
      <c r="P277" s="27" t="s">
        <v>143</v>
      </c>
      <c r="Q277" s="26">
        <f t="shared" si="161"/>
        <v>180</v>
      </c>
      <c r="R277" s="27">
        <v>1</v>
      </c>
      <c r="S277" s="28">
        <v>1</v>
      </c>
      <c r="T277" s="28">
        <v>3</v>
      </c>
      <c r="U277" s="23"/>
      <c r="V277" s="23"/>
      <c r="W277" s="29"/>
      <c r="X277" s="28">
        <v>1</v>
      </c>
      <c r="Y277" s="23"/>
      <c r="Z277" s="23"/>
      <c r="AA277" s="23"/>
      <c r="AB277" s="23"/>
      <c r="AC277" s="23"/>
      <c r="AD277" s="23" t="s">
        <v>144</v>
      </c>
      <c r="AE277" s="23" t="s">
        <v>145</v>
      </c>
      <c r="AF277" s="23">
        <v>20</v>
      </c>
      <c r="AG277" s="23">
        <v>6.5</v>
      </c>
      <c r="AH277" s="23">
        <v>1</v>
      </c>
      <c r="AI277" s="23">
        <v>0.2</v>
      </c>
      <c r="AJ277" s="23">
        <v>2.5</v>
      </c>
      <c r="AK277" s="27">
        <f t="shared" si="162"/>
        <v>2.2999999999999998</v>
      </c>
      <c r="AL277" s="27" t="s">
        <v>143</v>
      </c>
      <c r="AM277" s="27" t="s">
        <v>143</v>
      </c>
      <c r="AN277" s="23"/>
      <c r="AO277" s="27">
        <f t="shared" si="163"/>
        <v>2</v>
      </c>
      <c r="AP277" s="23"/>
      <c r="AQ277" s="23"/>
      <c r="AR277" s="23"/>
      <c r="AS277" s="23"/>
      <c r="AT277" s="23"/>
      <c r="AU277" s="27"/>
      <c r="AV277" s="27">
        <f t="shared" si="164"/>
        <v>0</v>
      </c>
      <c r="AW277" s="27"/>
      <c r="AX277" s="28">
        <f>VLOOKUP(J277,ABNT5101!$I$3:$J$9,2)</f>
        <v>7.5</v>
      </c>
      <c r="AY277" s="28">
        <f>VLOOKUP(J277,ABNT5101!$I$3:$M$9,5)</f>
        <v>0.18</v>
      </c>
      <c r="AZ277" s="28" t="str">
        <f>_xlfn.XLOOKUP(J277,ABNT5101!I:I,ABNT5101!L:L)</f>
        <v>-</v>
      </c>
      <c r="BA277" s="28">
        <f>_xlfn.XLOOKUP(J277,ABNT5101!$I:$I,ABNT5101!M:M)</f>
        <v>0.18</v>
      </c>
      <c r="BB277" s="28" t="str">
        <f>_xlfn.XLOOKUP(J277,ABNT5101!$I:$I,ABNT5101!N:N)</f>
        <v>-</v>
      </c>
      <c r="BC277" s="28">
        <f>_xlfn.XLOOKUP(J277,ABNT5101!$I:$I,ABNT5101!O:O)</f>
        <v>16</v>
      </c>
      <c r="BD277" s="31" t="str">
        <f t="shared" si="165"/>
        <v>NÃO ATENDE</v>
      </c>
      <c r="BE277" s="32">
        <f t="shared" si="184"/>
        <v>-1</v>
      </c>
      <c r="BF277" s="32">
        <f t="shared" si="185"/>
        <v>-1</v>
      </c>
      <c r="BG277" s="32" t="str">
        <f t="shared" si="166"/>
        <v>-</v>
      </c>
      <c r="BH277" s="34"/>
      <c r="BI277" s="34"/>
      <c r="BJ277" s="34"/>
      <c r="BK277" s="34"/>
      <c r="BL277" s="35"/>
      <c r="BM277" s="34"/>
      <c r="BN277" s="31" t="str">
        <f t="shared" si="167"/>
        <v>NÃO ATENDE</v>
      </c>
      <c r="BO277" s="31" t="str">
        <f t="shared" si="186"/>
        <v>NÃO ATENDE</v>
      </c>
      <c r="BP277" s="31" t="str">
        <f t="shared" si="187"/>
        <v>NÃO ATENDE</v>
      </c>
      <c r="BQ277" s="31" t="str">
        <f t="shared" si="168"/>
        <v>ATENDE</v>
      </c>
      <c r="BR277" s="36" t="str">
        <f t="shared" si="169"/>
        <v>C5</v>
      </c>
      <c r="BS277" s="36" t="str">
        <f t="shared" si="170"/>
        <v>P6</v>
      </c>
      <c r="BT277" s="37">
        <f t="shared" si="171"/>
        <v>-1</v>
      </c>
      <c r="BU277" s="34"/>
      <c r="BV277" s="34"/>
      <c r="BW277" s="36">
        <f>IF(BS277="-","-",_xlfn.XLOOKUP(BS277,ABNT5101!$B$4:$B$9,ABNT5101!$C$4:$C$9))</f>
        <v>3</v>
      </c>
      <c r="BX277" s="36">
        <f>IF(BS277="-","-",_xlfn.XLOOKUP(BS277,ABNT5101!$B$4:$B$9,ABNT5101!$D$4:$D$9))</f>
        <v>0.6</v>
      </c>
      <c r="BY277" s="31" t="str">
        <f t="shared" si="172"/>
        <v>NÃO ATENDE</v>
      </c>
      <c r="BZ277" s="31" t="str">
        <f t="shared" si="173"/>
        <v>NÃO ATENDE</v>
      </c>
      <c r="CA277" s="31" t="str">
        <f t="shared" si="174"/>
        <v>NÃO ATENDE</v>
      </c>
      <c r="CB277" s="36" t="str">
        <f t="shared" si="188"/>
        <v>P6</v>
      </c>
      <c r="CC277" s="37">
        <f t="shared" si="175"/>
        <v>-1</v>
      </c>
      <c r="CD277" s="38"/>
      <c r="CE277" s="38"/>
      <c r="CF277" s="31">
        <f>IF(CB277="-","-",_xlfn.XLOOKUP(CB277,ABNT5101!$B$4:$B$9,ABNT5101!$C$4:$C$9))</f>
        <v>3</v>
      </c>
      <c r="CG277" s="36">
        <f>IF(CB277="-","-",_xlfn.XLOOKUP(CB277,ABNT5101!$B$4:$B$9,ABNT5101!$D$4:$D$9))</f>
        <v>0.6</v>
      </c>
      <c r="CH277" s="31" t="str">
        <f t="shared" si="176"/>
        <v>NÃO ATENDE</v>
      </c>
      <c r="CI277" s="31" t="str">
        <f t="shared" si="177"/>
        <v>NÃO ATENDE</v>
      </c>
      <c r="CJ277" s="31" t="str">
        <f t="shared" si="178"/>
        <v>NÃO ATENDE</v>
      </c>
      <c r="CK277" s="56" t="e">
        <f>_xlfn.XLOOKUP(CL277,'Banco de dados'!$B:$B,'Banco de dados'!$D:$D)</f>
        <v>#N/A</v>
      </c>
      <c r="CL277" s="42"/>
      <c r="CM277" s="56" t="e">
        <f>_xlfn.XLOOKUP(CL277,'Banco de dados'!$B:$B,'Banco de dados'!$E:$E)</f>
        <v>#N/A</v>
      </c>
      <c r="CN277" s="56"/>
      <c r="CO277" s="56" t="e">
        <f>IF(CN277="-","-",_xlfn.XLOOKUP(CN277,'Banco de dados'!$B:$B,'Banco de dados'!$E:$E))</f>
        <v>#N/A</v>
      </c>
      <c r="CP277" s="41">
        <f t="shared" si="179"/>
        <v>1</v>
      </c>
      <c r="CQ277" s="56" t="e">
        <f>_xlfn.XLOOKUP(CL277,'Banco de dados'!$B:$B,'Banco de dados'!$H:$H)</f>
        <v>#N/A</v>
      </c>
      <c r="CR277" s="56" t="e">
        <f t="array" aca="1" ref="CR277" ca="1">_xludf.xlookup(CN277,'Banco de dados'!$B:$B,'Banco de dados'!$H:$H)</f>
        <v>#NAME?</v>
      </c>
      <c r="CS277" s="56" t="e">
        <f t="array" aca="1" ref="CS277" ca="1">_xludf.xlookup(CL277,'Banco de dados'!$B:$B,'Banco de dados'!$F:$F)</f>
        <v>#NAME?</v>
      </c>
      <c r="CT277" s="56" t="e">
        <f t="array" aca="1" ref="CT277" ca="1">_xludf.xlookup(CN277,'Banco de dados'!$B:$B,'Banco de dados'!$F:$F)</f>
        <v>#NAME?</v>
      </c>
      <c r="CU277" s="42"/>
      <c r="CV277" s="42"/>
      <c r="CW277" s="56" t="str">
        <f>IF(AJ277=0.5,"Suporte",IF(AND(AJ277&gt;='Braços de IP'!$B$9,AJ277&lt;='Braços de IP'!$D$9),'Braços de IP'!$E$9,IF(AND(AJ277&gt;='Braços de IP'!$B$10,AJ277&lt;='Braços de IP'!$D$10),'Braços de IP'!$E$10,IF(AND(AJ277&gt;='Braços de IP'!$B$11,AJ277&lt;='Braços de IP'!$D$11),'Braços de IP'!$E$11,IF(AND(AJ277&gt;='Braços de IP'!$B$12,AJ277&lt;='Braços de IP'!$D$12),'Braços de IP'!$E$12,IF(AND(AJ277&gt;='Braços de IP'!$B$13,AJ277&lt;='Braços de IP'!$D$13),'Braços de IP'!$E$13,IF(AND(AJ277&gt;='Braços de IP'!$B$14,AJ277&lt;='Braços de IP'!$D$14),'Braços de IP'!$E$14,"ERRO")))))))</f>
        <v>Médio II</v>
      </c>
      <c r="CX277" s="42"/>
      <c r="CY277" s="56" t="str">
        <f>IF($CX277="","",VLOOKUP($CX277,'Braços de IP'!$E$9:$I$15,2,0))</f>
        <v/>
      </c>
      <c r="CZ277" s="43" t="str">
        <f>IF($CX277="","",VLOOKUP($CX277,'Braços de IP'!$E$9:$I$15,5,0))</f>
        <v/>
      </c>
      <c r="DA277" s="56"/>
      <c r="DB277" s="56"/>
      <c r="DC277" s="56"/>
      <c r="DD277" s="56"/>
      <c r="DE277" s="56"/>
      <c r="DF277" s="56"/>
      <c r="DG277" s="44" t="e">
        <f t="shared" si="180"/>
        <v>#N/A</v>
      </c>
      <c r="DH277" s="45">
        <f t="shared" si="181"/>
        <v>90</v>
      </c>
      <c r="DI277" s="44" t="e">
        <f t="shared" si="182"/>
        <v>#N/A</v>
      </c>
      <c r="DJ277" s="46" t="e">
        <f t="shared" si="183"/>
        <v>#N/A</v>
      </c>
      <c r="DK277" s="47" t="s">
        <v>147</v>
      </c>
      <c r="DL277" s="48"/>
      <c r="DM277" s="49"/>
      <c r="DN277" s="23" t="s">
        <v>148</v>
      </c>
      <c r="DO277" s="23"/>
    </row>
    <row r="278" spans="1:125" ht="15.75" hidden="1" customHeight="1" x14ac:dyDescent="0.3">
      <c r="B278" s="5"/>
      <c r="C278" s="5"/>
      <c r="D278" s="5"/>
      <c r="E278" s="22" t="s">
        <v>348</v>
      </c>
      <c r="F278" s="22" t="s">
        <v>150</v>
      </c>
      <c r="G278" s="23" t="s">
        <v>349</v>
      </c>
      <c r="H278" s="23">
        <v>-23.329322999999999</v>
      </c>
      <c r="I278" s="23">
        <v>-46.933261999999999</v>
      </c>
      <c r="J278" s="24" t="s">
        <v>139</v>
      </c>
      <c r="K278" s="60"/>
      <c r="L278" s="24" t="s">
        <v>152</v>
      </c>
      <c r="M278" s="24" t="s">
        <v>141</v>
      </c>
      <c r="N278" s="23">
        <v>60</v>
      </c>
      <c r="O278" s="23" t="s">
        <v>142</v>
      </c>
      <c r="P278" s="27" t="s">
        <v>143</v>
      </c>
      <c r="Q278" s="26">
        <f t="shared" si="161"/>
        <v>120</v>
      </c>
      <c r="R278" s="27">
        <v>1</v>
      </c>
      <c r="S278" s="28" t="s">
        <v>153</v>
      </c>
      <c r="T278" s="28">
        <v>4</v>
      </c>
      <c r="U278" s="23"/>
      <c r="V278" s="23"/>
      <c r="W278" s="23"/>
      <c r="X278" s="28" t="s">
        <v>153</v>
      </c>
      <c r="Y278" s="23"/>
      <c r="Z278" s="29"/>
      <c r="AA278" s="29"/>
      <c r="AB278" s="23"/>
      <c r="AC278" s="23"/>
      <c r="AD278" s="23" t="s">
        <v>144</v>
      </c>
      <c r="AE278" s="23" t="s">
        <v>145</v>
      </c>
      <c r="AF278" s="23" t="s">
        <v>350</v>
      </c>
      <c r="AG278" s="23">
        <v>6.5</v>
      </c>
      <c r="AH278" s="23">
        <v>1</v>
      </c>
      <c r="AI278" s="23">
        <v>2.5</v>
      </c>
      <c r="AJ278" s="23">
        <v>1.9</v>
      </c>
      <c r="AK278" s="27">
        <f t="shared" si="162"/>
        <v>-0.60000000000000009</v>
      </c>
      <c r="AL278" s="27" t="s">
        <v>143</v>
      </c>
      <c r="AM278" s="27" t="s">
        <v>143</v>
      </c>
      <c r="AN278" s="23"/>
      <c r="AO278" s="27">
        <f t="shared" si="163"/>
        <v>2</v>
      </c>
      <c r="AP278" s="23"/>
      <c r="AQ278" s="23"/>
      <c r="AR278" s="23"/>
      <c r="AS278" s="23"/>
      <c r="AT278" s="23"/>
      <c r="AU278" s="27"/>
      <c r="AV278" s="27">
        <f t="shared" si="164"/>
        <v>0</v>
      </c>
      <c r="AW278" s="27"/>
      <c r="AX278" s="28">
        <f>VLOOKUP(J278,ABNT5101!$I$3:$J$9,2)</f>
        <v>7.5</v>
      </c>
      <c r="AY278" s="28">
        <f>VLOOKUP(J278,ABNT5101!$I$3:$M$9,5)</f>
        <v>0.18</v>
      </c>
      <c r="AZ278" s="28" t="str">
        <f>_xlfn.XLOOKUP(J278,ABNT5101!I:I,ABNT5101!L:L)</f>
        <v>-</v>
      </c>
      <c r="BA278" s="28">
        <f>_xlfn.XLOOKUP(J278,ABNT5101!$I:$I,ABNT5101!M:M)</f>
        <v>0.18</v>
      </c>
      <c r="BB278" s="28" t="str">
        <f>_xlfn.XLOOKUP(J278,ABNT5101!$I:$I,ABNT5101!N:N)</f>
        <v>-</v>
      </c>
      <c r="BC278" s="28">
        <f>_xlfn.XLOOKUP(J278,ABNT5101!$I:$I,ABNT5101!O:O)</f>
        <v>16</v>
      </c>
      <c r="BD278" s="31" t="str">
        <f t="shared" si="165"/>
        <v>NÃO ATENDE</v>
      </c>
      <c r="BE278" s="32">
        <f t="shared" si="184"/>
        <v>-1</v>
      </c>
      <c r="BF278" s="32">
        <f t="shared" si="185"/>
        <v>-1</v>
      </c>
      <c r="BG278" s="32" t="str">
        <f t="shared" si="166"/>
        <v>-</v>
      </c>
      <c r="BH278" s="34"/>
      <c r="BI278" s="34"/>
      <c r="BJ278" s="34"/>
      <c r="BK278" s="34"/>
      <c r="BL278" s="35"/>
      <c r="BM278" s="34"/>
      <c r="BN278" s="31" t="str">
        <f t="shared" si="167"/>
        <v>NÃO ATENDE</v>
      </c>
      <c r="BO278" s="31" t="str">
        <f t="shared" si="186"/>
        <v>NÃO ATENDE</v>
      </c>
      <c r="BP278" s="31" t="str">
        <f t="shared" si="187"/>
        <v>NÃO ATENDE</v>
      </c>
      <c r="BQ278" s="31" t="str">
        <f t="shared" si="168"/>
        <v>ATENDE</v>
      </c>
      <c r="BR278" s="36" t="str">
        <f t="shared" si="169"/>
        <v>C5</v>
      </c>
      <c r="BS278" s="36" t="str">
        <f t="shared" si="170"/>
        <v>Sem Passeio</v>
      </c>
      <c r="BT278" s="37" t="e">
        <f t="shared" si="171"/>
        <v>#N/A</v>
      </c>
      <c r="BU278" s="34"/>
      <c r="BV278" s="34"/>
      <c r="BW278" s="36" t="e">
        <f>IF(BS278="-","-",_xlfn.XLOOKUP(BS278,ABNT5101!$B$4:$B$9,ABNT5101!$C$4:$C$9))</f>
        <v>#N/A</v>
      </c>
      <c r="BX278" s="36" t="e">
        <f>IF(BS278="-","-",_xlfn.XLOOKUP(BS278,ABNT5101!$B$4:$B$9,ABNT5101!$D$4:$D$9))</f>
        <v>#N/A</v>
      </c>
      <c r="BY278" s="31" t="e">
        <f t="shared" si="172"/>
        <v>#N/A</v>
      </c>
      <c r="BZ278" s="31" t="e">
        <f t="shared" si="173"/>
        <v>#N/A</v>
      </c>
      <c r="CA278" s="31" t="e">
        <f t="shared" si="174"/>
        <v>#N/A</v>
      </c>
      <c r="CB278" s="36" t="str">
        <f t="shared" si="188"/>
        <v>Sem Passeio</v>
      </c>
      <c r="CC278" s="37" t="e">
        <f t="shared" si="175"/>
        <v>#N/A</v>
      </c>
      <c r="CD278" s="38"/>
      <c r="CE278" s="38"/>
      <c r="CF278" s="31" t="e">
        <f>IF(CB278="-","-",_xlfn.XLOOKUP(CB278,ABNT5101!$B$4:$B$9,ABNT5101!$C$4:$C$9))</f>
        <v>#N/A</v>
      </c>
      <c r="CG278" s="36" t="e">
        <f>IF(CB278="-","-",_xlfn.XLOOKUP(CB278,ABNT5101!$B$4:$B$9,ABNT5101!$D$4:$D$9))</f>
        <v>#N/A</v>
      </c>
      <c r="CH278" s="31" t="e">
        <f t="shared" si="176"/>
        <v>#N/A</v>
      </c>
      <c r="CI278" s="31" t="e">
        <f t="shared" si="177"/>
        <v>#N/A</v>
      </c>
      <c r="CJ278" s="31" t="e">
        <f t="shared" si="178"/>
        <v>#N/A</v>
      </c>
      <c r="CK278" s="56" t="e">
        <f>_xlfn.XLOOKUP(CL278,'Banco de dados'!$B:$B,'Banco de dados'!$D:$D)</f>
        <v>#N/A</v>
      </c>
      <c r="CL278" s="42"/>
      <c r="CM278" s="56" t="e">
        <f>_xlfn.XLOOKUP(CL278,'Banco de dados'!$B:$B,'Banco de dados'!$E:$E)</f>
        <v>#N/A</v>
      </c>
      <c r="CN278" s="56"/>
      <c r="CO278" s="56" t="e">
        <f>IF(CN278="-","-",_xlfn.XLOOKUP(CN278,'Banco de dados'!$B:$B,'Banco de dados'!$E:$E))</f>
        <v>#N/A</v>
      </c>
      <c r="CP278" s="41">
        <f t="shared" si="179"/>
        <v>1</v>
      </c>
      <c r="CQ278" s="56" t="e">
        <f>_xlfn.XLOOKUP(CL278,'Banco de dados'!$B:$B,'Banco de dados'!$H:$H)</f>
        <v>#N/A</v>
      </c>
      <c r="CR278" s="56" t="e">
        <f t="array" aca="1" ref="CR278" ca="1">_xludf.xlookup(CN278,'Banco de dados'!$B:$B,'Banco de dados'!$H:$H)</f>
        <v>#NAME?</v>
      </c>
      <c r="CS278" s="56" t="e">
        <f t="array" aca="1" ref="CS278" ca="1">_xludf.xlookup(CL278,'Banco de dados'!$B:$B,'Banco de dados'!$F:$F)</f>
        <v>#NAME?</v>
      </c>
      <c r="CT278" s="56" t="e">
        <f t="array" aca="1" ref="CT278" ca="1">_xludf.xlookup(CN278,'Banco de dados'!$B:$B,'Banco de dados'!$F:$F)</f>
        <v>#NAME?</v>
      </c>
      <c r="CU278" s="42"/>
      <c r="CV278" s="42"/>
      <c r="CW278" s="56" t="str">
        <f>IF(AJ278=0.5,"Suporte",IF(AND(AJ278&gt;='Braços de IP'!$B$9,AJ278&lt;='Braços de IP'!$D$9),'Braços de IP'!$E$9,IF(AND(AJ278&gt;='Braços de IP'!$B$10,AJ278&lt;='Braços de IP'!$D$10),'Braços de IP'!$E$10,IF(AND(AJ278&gt;='Braços de IP'!$B$11,AJ278&lt;='Braços de IP'!$D$11),'Braços de IP'!$E$11,IF(AND(AJ278&gt;='Braços de IP'!$B$12,AJ278&lt;='Braços de IP'!$D$12),'Braços de IP'!$E$12,IF(AND(AJ278&gt;='Braços de IP'!$B$13,AJ278&lt;='Braços de IP'!$D$13),'Braços de IP'!$E$13,IF(AND(AJ278&gt;='Braços de IP'!$B$14,AJ278&lt;='Braços de IP'!$D$14),'Braços de IP'!$E$14,"ERRO")))))))</f>
        <v>Médio I</v>
      </c>
      <c r="CX278" s="42"/>
      <c r="CY278" s="56" t="str">
        <f>IF($CX278="","",VLOOKUP($CX278,'Braços de IP'!$E$9:$I$15,2,0))</f>
        <v/>
      </c>
      <c r="CZ278" s="43" t="str">
        <f>IF($CX278="","",VLOOKUP($CX278,'Braços de IP'!$E$9:$I$15,5,0))</f>
        <v/>
      </c>
      <c r="DA278" s="56"/>
      <c r="DB278" s="56"/>
      <c r="DC278" s="56"/>
      <c r="DD278" s="56"/>
      <c r="DE278" s="56"/>
      <c r="DF278" s="56"/>
      <c r="DG278" s="44" t="e">
        <f t="shared" si="180"/>
        <v>#N/A</v>
      </c>
      <c r="DH278" s="45">
        <f t="shared" si="181"/>
        <v>60</v>
      </c>
      <c r="DI278" s="44" t="e">
        <f t="shared" si="182"/>
        <v>#N/A</v>
      </c>
      <c r="DJ278" s="46" t="e">
        <f t="shared" si="183"/>
        <v>#N/A</v>
      </c>
      <c r="DK278" s="47" t="s">
        <v>147</v>
      </c>
      <c r="DL278" s="48"/>
      <c r="DM278" s="49"/>
      <c r="DN278" s="23" t="s">
        <v>148</v>
      </c>
      <c r="DO278" s="23"/>
    </row>
    <row r="279" spans="1:125" ht="15.75" hidden="1" customHeight="1" x14ac:dyDescent="0.3">
      <c r="B279" s="5"/>
      <c r="C279" s="5"/>
      <c r="D279" s="5"/>
      <c r="E279" s="22" t="s">
        <v>348</v>
      </c>
      <c r="F279" s="22" t="s">
        <v>150</v>
      </c>
      <c r="G279" s="23" t="s">
        <v>349</v>
      </c>
      <c r="H279" s="23">
        <v>-23.329322999999999</v>
      </c>
      <c r="I279" s="23">
        <v>-46.933261999999999</v>
      </c>
      <c r="J279" s="24" t="s">
        <v>139</v>
      </c>
      <c r="K279" s="60"/>
      <c r="L279" s="24" t="s">
        <v>152</v>
      </c>
      <c r="M279" s="24" t="s">
        <v>141</v>
      </c>
      <c r="N279" s="23">
        <v>60</v>
      </c>
      <c r="O279" s="23" t="s">
        <v>142</v>
      </c>
      <c r="P279" s="27" t="s">
        <v>143</v>
      </c>
      <c r="Q279" s="26">
        <f t="shared" si="161"/>
        <v>120</v>
      </c>
      <c r="R279" s="27">
        <v>1</v>
      </c>
      <c r="S279" s="28" t="s">
        <v>153</v>
      </c>
      <c r="T279" s="28">
        <v>4</v>
      </c>
      <c r="U279" s="23"/>
      <c r="V279" s="23"/>
      <c r="W279" s="23"/>
      <c r="X279" s="28" t="s">
        <v>153</v>
      </c>
      <c r="Y279" s="23"/>
      <c r="Z279" s="29"/>
      <c r="AA279" s="29"/>
      <c r="AB279" s="23"/>
      <c r="AC279" s="23"/>
      <c r="AD279" s="23" t="s">
        <v>144</v>
      </c>
      <c r="AE279" s="23" t="s">
        <v>145</v>
      </c>
      <c r="AF279" s="23" t="s">
        <v>350</v>
      </c>
      <c r="AG279" s="23">
        <v>6.5</v>
      </c>
      <c r="AH279" s="23">
        <v>1</v>
      </c>
      <c r="AI279" s="23">
        <v>2.5</v>
      </c>
      <c r="AJ279" s="23">
        <v>1.9</v>
      </c>
      <c r="AK279" s="27">
        <f t="shared" si="162"/>
        <v>-0.60000000000000009</v>
      </c>
      <c r="AL279" s="27" t="s">
        <v>143</v>
      </c>
      <c r="AM279" s="27" t="s">
        <v>143</v>
      </c>
      <c r="AN279" s="23"/>
      <c r="AO279" s="27">
        <f t="shared" si="163"/>
        <v>2</v>
      </c>
      <c r="AP279" s="23"/>
      <c r="AQ279" s="23"/>
      <c r="AR279" s="23"/>
      <c r="AS279" s="23"/>
      <c r="AT279" s="23"/>
      <c r="AU279" s="27"/>
      <c r="AV279" s="27">
        <f t="shared" si="164"/>
        <v>0</v>
      </c>
      <c r="AW279" s="27"/>
      <c r="AX279" s="28">
        <f>VLOOKUP(J279,ABNT5101!$I$3:$J$9,2)</f>
        <v>7.5</v>
      </c>
      <c r="AY279" s="28">
        <f>VLOOKUP(J279,ABNT5101!$I$3:$M$9,5)</f>
        <v>0.18</v>
      </c>
      <c r="AZ279" s="28" t="str">
        <f>_xlfn.XLOOKUP(J279,ABNT5101!I:I,ABNT5101!L:L)</f>
        <v>-</v>
      </c>
      <c r="BA279" s="28">
        <f>_xlfn.XLOOKUP(J279,ABNT5101!$I:$I,ABNT5101!M:M)</f>
        <v>0.18</v>
      </c>
      <c r="BB279" s="28" t="str">
        <f>_xlfn.XLOOKUP(J279,ABNT5101!$I:$I,ABNT5101!N:N)</f>
        <v>-</v>
      </c>
      <c r="BC279" s="28">
        <f>_xlfn.XLOOKUP(J279,ABNT5101!$I:$I,ABNT5101!O:O)</f>
        <v>16</v>
      </c>
      <c r="BD279" s="31" t="str">
        <f t="shared" si="165"/>
        <v>NÃO ATENDE</v>
      </c>
      <c r="BE279" s="32">
        <f t="shared" si="184"/>
        <v>-1</v>
      </c>
      <c r="BF279" s="32">
        <f t="shared" si="185"/>
        <v>-1</v>
      </c>
      <c r="BG279" s="32" t="str">
        <f t="shared" si="166"/>
        <v>-</v>
      </c>
      <c r="BH279" s="34"/>
      <c r="BI279" s="34"/>
      <c r="BJ279" s="34"/>
      <c r="BK279" s="34"/>
      <c r="BL279" s="35"/>
      <c r="BM279" s="34"/>
      <c r="BN279" s="31" t="str">
        <f t="shared" si="167"/>
        <v>NÃO ATENDE</v>
      </c>
      <c r="BO279" s="31" t="str">
        <f t="shared" si="186"/>
        <v>NÃO ATENDE</v>
      </c>
      <c r="BP279" s="31" t="str">
        <f t="shared" si="187"/>
        <v>NÃO ATENDE</v>
      </c>
      <c r="BQ279" s="31" t="str">
        <f t="shared" si="168"/>
        <v>ATENDE</v>
      </c>
      <c r="BR279" s="36" t="str">
        <f t="shared" si="169"/>
        <v>C5</v>
      </c>
      <c r="BS279" s="36" t="str">
        <f t="shared" si="170"/>
        <v>Sem Passeio</v>
      </c>
      <c r="BT279" s="37" t="e">
        <f t="shared" si="171"/>
        <v>#N/A</v>
      </c>
      <c r="BU279" s="34"/>
      <c r="BV279" s="34"/>
      <c r="BW279" s="36" t="e">
        <f>IF(BS279="-","-",_xlfn.XLOOKUP(BS279,ABNT5101!$B$4:$B$9,ABNT5101!$C$4:$C$9))</f>
        <v>#N/A</v>
      </c>
      <c r="BX279" s="36" t="e">
        <f>IF(BS279="-","-",_xlfn.XLOOKUP(BS279,ABNT5101!$B$4:$B$9,ABNT5101!$D$4:$D$9))</f>
        <v>#N/A</v>
      </c>
      <c r="BY279" s="31" t="e">
        <f t="shared" si="172"/>
        <v>#N/A</v>
      </c>
      <c r="BZ279" s="31" t="e">
        <f t="shared" si="173"/>
        <v>#N/A</v>
      </c>
      <c r="CA279" s="31" t="e">
        <f t="shared" si="174"/>
        <v>#N/A</v>
      </c>
      <c r="CB279" s="36" t="str">
        <f t="shared" si="188"/>
        <v>Sem Passeio</v>
      </c>
      <c r="CC279" s="37" t="e">
        <f t="shared" si="175"/>
        <v>#N/A</v>
      </c>
      <c r="CD279" s="38"/>
      <c r="CE279" s="38"/>
      <c r="CF279" s="31" t="e">
        <f>IF(CB279="-","-",_xlfn.XLOOKUP(CB279,ABNT5101!$B$4:$B$9,ABNT5101!$C$4:$C$9))</f>
        <v>#N/A</v>
      </c>
      <c r="CG279" s="36" t="e">
        <f>IF(CB279="-","-",_xlfn.XLOOKUP(CB279,ABNT5101!$B$4:$B$9,ABNT5101!$D$4:$D$9))</f>
        <v>#N/A</v>
      </c>
      <c r="CH279" s="31" t="e">
        <f t="shared" si="176"/>
        <v>#N/A</v>
      </c>
      <c r="CI279" s="31" t="e">
        <f t="shared" si="177"/>
        <v>#N/A</v>
      </c>
      <c r="CJ279" s="31" t="e">
        <f t="shared" si="178"/>
        <v>#N/A</v>
      </c>
      <c r="CK279" s="56" t="e">
        <f>_xlfn.XLOOKUP(CL279,'Banco de dados'!$B:$B,'Banco de dados'!$D:$D)</f>
        <v>#N/A</v>
      </c>
      <c r="CL279" s="42"/>
      <c r="CM279" s="56" t="e">
        <f>_xlfn.XLOOKUP(CL279,'Banco de dados'!$B:$B,'Banco de dados'!$E:$E)</f>
        <v>#N/A</v>
      </c>
      <c r="CN279" s="56"/>
      <c r="CO279" s="56" t="e">
        <f>IF(CN279="-","-",_xlfn.XLOOKUP(CN279,'Banco de dados'!$B:$B,'Banco de dados'!$E:$E))</f>
        <v>#N/A</v>
      </c>
      <c r="CP279" s="41">
        <f t="shared" si="179"/>
        <v>1</v>
      </c>
      <c r="CQ279" s="56" t="e">
        <f>_xlfn.XLOOKUP(CL279,'Banco de dados'!$B:$B,'Banco de dados'!$H:$H)</f>
        <v>#N/A</v>
      </c>
      <c r="CR279" s="56" t="e">
        <f t="array" aca="1" ref="CR279" ca="1">_xludf.xlookup(CN279,'Banco de dados'!$B:$B,'Banco de dados'!$H:$H)</f>
        <v>#NAME?</v>
      </c>
      <c r="CS279" s="56" t="e">
        <f t="array" aca="1" ref="CS279" ca="1">_xludf.xlookup(CL279,'Banco de dados'!$B:$B,'Banco de dados'!$F:$F)</f>
        <v>#NAME?</v>
      </c>
      <c r="CT279" s="56" t="e">
        <f t="array" aca="1" ref="CT279" ca="1">_xludf.xlookup(CN279,'Banco de dados'!$B:$B,'Banco de dados'!$F:$F)</f>
        <v>#NAME?</v>
      </c>
      <c r="CU279" s="42"/>
      <c r="CV279" s="42"/>
      <c r="CW279" s="56" t="str">
        <f>IF(AJ279=0.5,"Suporte",IF(AND(AJ279&gt;='Braços de IP'!$B$9,AJ279&lt;='Braços de IP'!$D$9),'Braços de IP'!$E$9,IF(AND(AJ279&gt;='Braços de IP'!$B$10,AJ279&lt;='Braços de IP'!$D$10),'Braços de IP'!$E$10,IF(AND(AJ279&gt;='Braços de IP'!$B$11,AJ279&lt;='Braços de IP'!$D$11),'Braços de IP'!$E$11,IF(AND(AJ279&gt;='Braços de IP'!$B$12,AJ279&lt;='Braços de IP'!$D$12),'Braços de IP'!$E$12,IF(AND(AJ279&gt;='Braços de IP'!$B$13,AJ279&lt;='Braços de IP'!$D$13),'Braços de IP'!$E$13,IF(AND(AJ279&gt;='Braços de IP'!$B$14,AJ279&lt;='Braços de IP'!$D$14),'Braços de IP'!$E$14,"ERRO")))))))</f>
        <v>Médio I</v>
      </c>
      <c r="CX279" s="42"/>
      <c r="CY279" s="56" t="str">
        <f>IF($CX279="","",VLOOKUP($CX279,'Braços de IP'!$E$9:$I$15,2,0))</f>
        <v/>
      </c>
      <c r="CZ279" s="43" t="str">
        <f>IF($CX279="","",VLOOKUP($CX279,'Braços de IP'!$E$9:$I$15,5,0))</f>
        <v/>
      </c>
      <c r="DA279" s="56"/>
      <c r="DB279" s="56"/>
      <c r="DC279" s="56"/>
      <c r="DD279" s="56"/>
      <c r="DE279" s="56"/>
      <c r="DF279" s="56"/>
      <c r="DG279" s="44" t="e">
        <f t="shared" si="180"/>
        <v>#N/A</v>
      </c>
      <c r="DH279" s="45">
        <f t="shared" si="181"/>
        <v>60</v>
      </c>
      <c r="DI279" s="44" t="e">
        <f t="shared" si="182"/>
        <v>#N/A</v>
      </c>
      <c r="DJ279" s="46" t="e">
        <f t="shared" si="183"/>
        <v>#N/A</v>
      </c>
      <c r="DK279" s="47" t="s">
        <v>147</v>
      </c>
      <c r="DL279" s="48"/>
      <c r="DM279" s="49"/>
      <c r="DN279" s="23" t="s">
        <v>148</v>
      </c>
      <c r="DO279" s="23"/>
    </row>
    <row r="280" spans="1:125" ht="15.75" hidden="1" customHeight="1" x14ac:dyDescent="0.3">
      <c r="B280" s="5"/>
      <c r="C280" s="5"/>
      <c r="D280" s="5"/>
      <c r="E280" s="22" t="s">
        <v>348</v>
      </c>
      <c r="F280" s="22" t="s">
        <v>150</v>
      </c>
      <c r="G280" s="23" t="s">
        <v>349</v>
      </c>
      <c r="H280" s="23">
        <v>-23.329322999999999</v>
      </c>
      <c r="I280" s="23">
        <v>-46.933261999999999</v>
      </c>
      <c r="J280" s="24" t="s">
        <v>139</v>
      </c>
      <c r="K280" s="60"/>
      <c r="L280" s="24" t="s">
        <v>152</v>
      </c>
      <c r="M280" s="24" t="s">
        <v>141</v>
      </c>
      <c r="N280" s="23">
        <v>60</v>
      </c>
      <c r="O280" s="23" t="s">
        <v>142</v>
      </c>
      <c r="P280" s="27" t="s">
        <v>143</v>
      </c>
      <c r="Q280" s="26">
        <f t="shared" si="161"/>
        <v>120</v>
      </c>
      <c r="R280" s="27">
        <v>1</v>
      </c>
      <c r="S280" s="28" t="s">
        <v>153</v>
      </c>
      <c r="T280" s="28">
        <v>4</v>
      </c>
      <c r="U280" s="23"/>
      <c r="V280" s="23"/>
      <c r="W280" s="23"/>
      <c r="X280" s="28" t="s">
        <v>153</v>
      </c>
      <c r="Y280" s="23"/>
      <c r="Z280" s="29"/>
      <c r="AA280" s="29"/>
      <c r="AB280" s="23"/>
      <c r="AC280" s="23"/>
      <c r="AD280" s="23" t="s">
        <v>144</v>
      </c>
      <c r="AE280" s="23" t="s">
        <v>145</v>
      </c>
      <c r="AF280" s="23" t="s">
        <v>350</v>
      </c>
      <c r="AG280" s="23">
        <v>6.5</v>
      </c>
      <c r="AH280" s="23">
        <v>1</v>
      </c>
      <c r="AI280" s="23">
        <v>2.5</v>
      </c>
      <c r="AJ280" s="23">
        <v>1.9</v>
      </c>
      <c r="AK280" s="27">
        <f t="shared" si="162"/>
        <v>-0.60000000000000009</v>
      </c>
      <c r="AL280" s="27" t="s">
        <v>143</v>
      </c>
      <c r="AM280" s="27" t="s">
        <v>143</v>
      </c>
      <c r="AN280" s="23"/>
      <c r="AO280" s="27">
        <f t="shared" si="163"/>
        <v>2</v>
      </c>
      <c r="AP280" s="23"/>
      <c r="AQ280" s="23"/>
      <c r="AR280" s="23"/>
      <c r="AS280" s="23"/>
      <c r="AT280" s="23"/>
      <c r="AU280" s="27"/>
      <c r="AV280" s="27">
        <f t="shared" si="164"/>
        <v>0</v>
      </c>
      <c r="AW280" s="27"/>
      <c r="AX280" s="28">
        <f>VLOOKUP(J280,ABNT5101!$I$3:$J$9,2)</f>
        <v>7.5</v>
      </c>
      <c r="AY280" s="28">
        <f>VLOOKUP(J280,ABNT5101!$I$3:$M$9,5)</f>
        <v>0.18</v>
      </c>
      <c r="AZ280" s="28" t="str">
        <f>_xlfn.XLOOKUP(J280,ABNT5101!I:I,ABNT5101!L:L)</f>
        <v>-</v>
      </c>
      <c r="BA280" s="28">
        <f>_xlfn.XLOOKUP(J280,ABNT5101!$I:$I,ABNT5101!M:M)</f>
        <v>0.18</v>
      </c>
      <c r="BB280" s="28" t="str">
        <f>_xlfn.XLOOKUP(J280,ABNT5101!$I:$I,ABNT5101!N:N)</f>
        <v>-</v>
      </c>
      <c r="BC280" s="28">
        <f>_xlfn.XLOOKUP(J280,ABNT5101!$I:$I,ABNT5101!O:O)</f>
        <v>16</v>
      </c>
      <c r="BD280" s="31" t="str">
        <f t="shared" si="165"/>
        <v>NÃO ATENDE</v>
      </c>
      <c r="BE280" s="32">
        <f t="shared" si="184"/>
        <v>-1</v>
      </c>
      <c r="BF280" s="32">
        <f t="shared" si="185"/>
        <v>-1</v>
      </c>
      <c r="BG280" s="32" t="str">
        <f t="shared" si="166"/>
        <v>-</v>
      </c>
      <c r="BH280" s="34"/>
      <c r="BI280" s="34"/>
      <c r="BJ280" s="34"/>
      <c r="BK280" s="34"/>
      <c r="BL280" s="35"/>
      <c r="BM280" s="34"/>
      <c r="BN280" s="31" t="str">
        <f t="shared" si="167"/>
        <v>NÃO ATENDE</v>
      </c>
      <c r="BO280" s="31" t="str">
        <f t="shared" si="186"/>
        <v>NÃO ATENDE</v>
      </c>
      <c r="BP280" s="31" t="str">
        <f t="shared" si="187"/>
        <v>NÃO ATENDE</v>
      </c>
      <c r="BQ280" s="31" t="str">
        <f t="shared" si="168"/>
        <v>ATENDE</v>
      </c>
      <c r="BR280" s="36" t="str">
        <f t="shared" si="169"/>
        <v>C5</v>
      </c>
      <c r="BS280" s="36" t="str">
        <f t="shared" si="170"/>
        <v>Sem Passeio</v>
      </c>
      <c r="BT280" s="37" t="e">
        <f t="shared" si="171"/>
        <v>#N/A</v>
      </c>
      <c r="BU280" s="34"/>
      <c r="BV280" s="34"/>
      <c r="BW280" s="36" t="e">
        <f>IF(BS280="-","-",_xlfn.XLOOKUP(BS280,ABNT5101!$B$4:$B$9,ABNT5101!$C$4:$C$9))</f>
        <v>#N/A</v>
      </c>
      <c r="BX280" s="36" t="e">
        <f>IF(BS280="-","-",_xlfn.XLOOKUP(BS280,ABNT5101!$B$4:$B$9,ABNT5101!$D$4:$D$9))</f>
        <v>#N/A</v>
      </c>
      <c r="BY280" s="31" t="e">
        <f t="shared" si="172"/>
        <v>#N/A</v>
      </c>
      <c r="BZ280" s="31" t="e">
        <f t="shared" si="173"/>
        <v>#N/A</v>
      </c>
      <c r="CA280" s="31" t="e">
        <f t="shared" si="174"/>
        <v>#N/A</v>
      </c>
      <c r="CB280" s="36" t="str">
        <f t="shared" si="188"/>
        <v>Sem Passeio</v>
      </c>
      <c r="CC280" s="37" t="e">
        <f t="shared" si="175"/>
        <v>#N/A</v>
      </c>
      <c r="CD280" s="38"/>
      <c r="CE280" s="38"/>
      <c r="CF280" s="31" t="e">
        <f>IF(CB280="-","-",_xlfn.XLOOKUP(CB280,ABNT5101!$B$4:$B$9,ABNT5101!$C$4:$C$9))</f>
        <v>#N/A</v>
      </c>
      <c r="CG280" s="36" t="e">
        <f>IF(CB280="-","-",_xlfn.XLOOKUP(CB280,ABNT5101!$B$4:$B$9,ABNT5101!$D$4:$D$9))</f>
        <v>#N/A</v>
      </c>
      <c r="CH280" s="31" t="e">
        <f t="shared" si="176"/>
        <v>#N/A</v>
      </c>
      <c r="CI280" s="31" t="e">
        <f t="shared" si="177"/>
        <v>#N/A</v>
      </c>
      <c r="CJ280" s="31" t="e">
        <f t="shared" si="178"/>
        <v>#N/A</v>
      </c>
      <c r="CK280" s="56" t="e">
        <f>_xlfn.XLOOKUP(CL280,'Banco de dados'!$B:$B,'Banco de dados'!$D:$D)</f>
        <v>#N/A</v>
      </c>
      <c r="CL280" s="42"/>
      <c r="CM280" s="56" t="e">
        <f>_xlfn.XLOOKUP(CL280,'Banco de dados'!$B:$B,'Banco de dados'!$E:$E)</f>
        <v>#N/A</v>
      </c>
      <c r="CN280" s="56"/>
      <c r="CO280" s="56" t="e">
        <f>IF(CN280="-","-",_xlfn.XLOOKUP(CN280,'Banco de dados'!$B:$B,'Banco de dados'!$E:$E))</f>
        <v>#N/A</v>
      </c>
      <c r="CP280" s="41">
        <f t="shared" si="179"/>
        <v>1</v>
      </c>
      <c r="CQ280" s="56" t="e">
        <f>_xlfn.XLOOKUP(CL280,'Banco de dados'!$B:$B,'Banco de dados'!$H:$H)</f>
        <v>#N/A</v>
      </c>
      <c r="CR280" s="56" t="e">
        <f t="array" aca="1" ref="CR280" ca="1">_xludf.xlookup(CN280,'Banco de dados'!$B:$B,'Banco de dados'!$H:$H)</f>
        <v>#NAME?</v>
      </c>
      <c r="CS280" s="56" t="e">
        <f t="array" aca="1" ref="CS280" ca="1">_xludf.xlookup(CL280,'Banco de dados'!$B:$B,'Banco de dados'!$F:$F)</f>
        <v>#NAME?</v>
      </c>
      <c r="CT280" s="56" t="e">
        <f t="array" aca="1" ref="CT280" ca="1">_xludf.xlookup(CN280,'Banco de dados'!$B:$B,'Banco de dados'!$F:$F)</f>
        <v>#NAME?</v>
      </c>
      <c r="CU280" s="42"/>
      <c r="CV280" s="42"/>
      <c r="CW280" s="56" t="str">
        <f>IF(AJ280=0.5,"Suporte",IF(AND(AJ280&gt;='Braços de IP'!$B$9,AJ280&lt;='Braços de IP'!$D$9),'Braços de IP'!$E$9,IF(AND(AJ280&gt;='Braços de IP'!$B$10,AJ280&lt;='Braços de IP'!$D$10),'Braços de IP'!$E$10,IF(AND(AJ280&gt;='Braços de IP'!$B$11,AJ280&lt;='Braços de IP'!$D$11),'Braços de IP'!$E$11,IF(AND(AJ280&gt;='Braços de IP'!$B$12,AJ280&lt;='Braços de IP'!$D$12),'Braços de IP'!$E$12,IF(AND(AJ280&gt;='Braços de IP'!$B$13,AJ280&lt;='Braços de IP'!$D$13),'Braços de IP'!$E$13,IF(AND(AJ280&gt;='Braços de IP'!$B$14,AJ280&lt;='Braços de IP'!$D$14),'Braços de IP'!$E$14,"ERRO")))))))</f>
        <v>Médio I</v>
      </c>
      <c r="CX280" s="42"/>
      <c r="CY280" s="56" t="str">
        <f>IF($CX280="","",VLOOKUP($CX280,'Braços de IP'!$E$9:$I$15,2,0))</f>
        <v/>
      </c>
      <c r="CZ280" s="43" t="str">
        <f>IF($CX280="","",VLOOKUP($CX280,'Braços de IP'!$E$9:$I$15,5,0))</f>
        <v/>
      </c>
      <c r="DA280" s="56"/>
      <c r="DB280" s="56"/>
      <c r="DC280" s="56"/>
      <c r="DD280" s="56"/>
      <c r="DE280" s="56"/>
      <c r="DF280" s="56"/>
      <c r="DG280" s="44" t="e">
        <f t="shared" si="180"/>
        <v>#N/A</v>
      </c>
      <c r="DH280" s="45">
        <f t="shared" si="181"/>
        <v>60</v>
      </c>
      <c r="DI280" s="44" t="e">
        <f t="shared" si="182"/>
        <v>#N/A</v>
      </c>
      <c r="DJ280" s="46" t="e">
        <f t="shared" si="183"/>
        <v>#N/A</v>
      </c>
      <c r="DK280" s="47" t="s">
        <v>147</v>
      </c>
      <c r="DL280" s="48"/>
      <c r="DM280" s="49"/>
      <c r="DN280" s="23" t="s">
        <v>148</v>
      </c>
      <c r="DO280" s="23"/>
    </row>
    <row r="281" spans="1:125" ht="15.75" customHeight="1" x14ac:dyDescent="0.3">
      <c r="A281" s="224" t="s">
        <v>1290</v>
      </c>
      <c r="B281" s="5"/>
      <c r="C281" s="5" t="s">
        <v>148</v>
      </c>
      <c r="D281" s="5"/>
      <c r="E281" s="22" t="s">
        <v>351</v>
      </c>
      <c r="F281" s="22" t="s">
        <v>137</v>
      </c>
      <c r="G281" s="23" t="s">
        <v>352</v>
      </c>
      <c r="H281" s="23">
        <v>-23.357316000000001</v>
      </c>
      <c r="I281" s="23">
        <v>-46.877251000000001</v>
      </c>
      <c r="J281" s="24" t="s">
        <v>223</v>
      </c>
      <c r="K281" s="60"/>
      <c r="L281" s="24" t="s">
        <v>219</v>
      </c>
      <c r="M281" s="24" t="s">
        <v>141</v>
      </c>
      <c r="N281" s="23">
        <v>90</v>
      </c>
      <c r="O281" s="23" t="s">
        <v>142</v>
      </c>
      <c r="P281" s="23">
        <v>100</v>
      </c>
      <c r="Q281" s="26">
        <f t="shared" si="161"/>
        <v>180</v>
      </c>
      <c r="R281" s="27">
        <v>1</v>
      </c>
      <c r="S281" s="28">
        <v>2</v>
      </c>
      <c r="T281" s="28">
        <v>3.5</v>
      </c>
      <c r="U281" s="23"/>
      <c r="V281" s="23"/>
      <c r="W281" s="23"/>
      <c r="X281" s="28">
        <v>2.5</v>
      </c>
      <c r="Y281" s="23"/>
      <c r="Z281" s="29"/>
      <c r="AA281" s="29"/>
      <c r="AB281" s="23">
        <v>2</v>
      </c>
      <c r="AC281" s="23">
        <v>2</v>
      </c>
      <c r="AD281" s="23" t="s">
        <v>144</v>
      </c>
      <c r="AE281" s="23" t="s">
        <v>145</v>
      </c>
      <c r="AF281" s="23">
        <v>40</v>
      </c>
      <c r="AG281" s="23">
        <v>7.6</v>
      </c>
      <c r="AH281" s="23">
        <v>1</v>
      </c>
      <c r="AI281" s="23">
        <v>0.1</v>
      </c>
      <c r="AJ281" s="23">
        <v>3.2</v>
      </c>
      <c r="AK281" s="27">
        <f t="shared" si="162"/>
        <v>3.1</v>
      </c>
      <c r="AL281" s="27" t="s">
        <v>143</v>
      </c>
      <c r="AM281" s="27" t="s">
        <v>143</v>
      </c>
      <c r="AN281" s="23"/>
      <c r="AO281" s="27">
        <f t="shared" si="163"/>
        <v>2</v>
      </c>
      <c r="AP281" s="23"/>
      <c r="AQ281" s="23"/>
      <c r="AR281" s="23"/>
      <c r="AS281" s="23"/>
      <c r="AT281" s="23"/>
      <c r="AU281" s="27"/>
      <c r="AV281" s="27">
        <f t="shared" si="164"/>
        <v>0</v>
      </c>
      <c r="AW281" s="27"/>
      <c r="AX281" s="28">
        <f>VLOOKUP(J281,ABNT5101!$I$3:$J$9,2)</f>
        <v>15</v>
      </c>
      <c r="AY281" s="28">
        <f>VLOOKUP(J281,ABNT5101!$I$3:$M$9,5)</f>
        <v>0.18</v>
      </c>
      <c r="AZ281" s="28" t="str">
        <f>_xlfn.XLOOKUP(J281,ABNT5101!I:I,ABNT5101!L:L)</f>
        <v>-</v>
      </c>
      <c r="BA281" s="28">
        <f>_xlfn.XLOOKUP(J281,ABNT5101!$I:$I,ABNT5101!M:M)</f>
        <v>0.18</v>
      </c>
      <c r="BB281" s="28" t="str">
        <f>_xlfn.XLOOKUP(J281,ABNT5101!$I:$I,ABNT5101!N:N)</f>
        <v>-</v>
      </c>
      <c r="BC281" s="28">
        <f>_xlfn.XLOOKUP(J281,ABNT5101!$I:$I,ABNT5101!O:O)</f>
        <v>15</v>
      </c>
      <c r="BD281" s="31" t="str">
        <f t="shared" si="165"/>
        <v>ATENDE</v>
      </c>
      <c r="BE281" s="32">
        <f t="shared" si="184"/>
        <v>0.33066666666666666</v>
      </c>
      <c r="BF281" s="32">
        <f t="shared" si="185"/>
        <v>1.2222222222222223</v>
      </c>
      <c r="BG281" s="32" t="str">
        <f t="shared" si="166"/>
        <v>-</v>
      </c>
      <c r="BH281" s="34">
        <v>19.96</v>
      </c>
      <c r="BI281" s="34">
        <v>0.4</v>
      </c>
      <c r="BJ281" s="34"/>
      <c r="BK281" s="34"/>
      <c r="BL281" s="35"/>
      <c r="BM281" s="34"/>
      <c r="BN281" s="31" t="str">
        <f t="shared" si="167"/>
        <v>ATENDE</v>
      </c>
      <c r="BO281" s="31" t="str">
        <f t="shared" si="186"/>
        <v>ATENDE</v>
      </c>
      <c r="BP281" s="31" t="str">
        <f t="shared" si="187"/>
        <v>ATENDE</v>
      </c>
      <c r="BQ281" s="31" t="str">
        <f t="shared" si="168"/>
        <v>ATENDE</v>
      </c>
      <c r="BR281" s="36" t="str">
        <f t="shared" si="169"/>
        <v>C3</v>
      </c>
      <c r="BS281" s="36" t="str">
        <f t="shared" si="170"/>
        <v>P3</v>
      </c>
      <c r="BT281" s="37">
        <f t="shared" si="171"/>
        <v>6.4000000000000057E-2</v>
      </c>
      <c r="BU281" s="34">
        <v>10.64</v>
      </c>
      <c r="BV281" s="34">
        <v>4.96</v>
      </c>
      <c r="BW281" s="36">
        <f>IF(BS281="-","-",_xlfn.XLOOKUP(BS281,ABNT5101!$B$4:$B$9,ABNT5101!$C$4:$C$9))</f>
        <v>10</v>
      </c>
      <c r="BX281" s="36">
        <f>IF(BS281="-","-",_xlfn.XLOOKUP(BS281,ABNT5101!$B$4:$B$9,ABNT5101!$D$4:$D$9))</f>
        <v>2</v>
      </c>
      <c r="BY281" s="31" t="str">
        <f t="shared" si="172"/>
        <v>ATENDE</v>
      </c>
      <c r="BZ281" s="31" t="str">
        <f t="shared" si="173"/>
        <v>ATENDE</v>
      </c>
      <c r="CA281" s="31" t="str">
        <f t="shared" si="174"/>
        <v>ATENDE</v>
      </c>
      <c r="CB281" s="36" t="str">
        <f t="shared" si="188"/>
        <v>P3</v>
      </c>
      <c r="CC281" s="37">
        <f t="shared" si="175"/>
        <v>0.58499999999999996</v>
      </c>
      <c r="CD281" s="222">
        <v>15.85</v>
      </c>
      <c r="CE281" s="222">
        <v>4.92</v>
      </c>
      <c r="CF281" s="31">
        <f>IF(CB281="-","-",_xlfn.XLOOKUP(CB281,ABNT5101!$B$4:$B$9,ABNT5101!$C$4:$C$9))</f>
        <v>10</v>
      </c>
      <c r="CG281" s="36">
        <f>IF(CB281="-","-",_xlfn.XLOOKUP(CB281,ABNT5101!$B$4:$B$9,ABNT5101!$D$4:$D$9))</f>
        <v>2</v>
      </c>
      <c r="CH281" s="31" t="str">
        <f t="shared" si="176"/>
        <v>ATENDE</v>
      </c>
      <c r="CI281" s="31" t="str">
        <f t="shared" si="177"/>
        <v>ATENDE</v>
      </c>
      <c r="CJ281" s="31" t="str">
        <f t="shared" si="178"/>
        <v>ATENDE</v>
      </c>
      <c r="CK281" s="56" t="str">
        <f>_xlfn.XLOOKUP(CL281,'Banco de dados'!$B:$B,'Banco de dados'!$D:$D)</f>
        <v>LEDSTAR</v>
      </c>
      <c r="CL281" s="42" t="str">
        <f>'Banco de dados'!B11</f>
        <v xml:space="preserve"> SL VT 9.1 85W</v>
      </c>
      <c r="CM281" s="56" t="str">
        <f>_xlfn.XLOOKUP(CL281,'Banco de dados'!$B:$B,'Banco de dados'!$E:$E)</f>
        <v>LUM LED SL VT 9.1 85W</v>
      </c>
      <c r="CN281" s="56"/>
      <c r="CO281" s="56" t="e">
        <f>IF(CN281="-","-",_xlfn.XLOOKUP(CN281,'Banco de dados'!$B:$B,'Banco de dados'!$E:$E))</f>
        <v>#N/A</v>
      </c>
      <c r="CP281" s="41">
        <f t="shared" si="179"/>
        <v>1</v>
      </c>
      <c r="CQ281" s="56">
        <f>_xlfn.XLOOKUP(CL281,'Banco de dados'!$B:$B,'Banco de dados'!$H:$H)</f>
        <v>85</v>
      </c>
      <c r="CR281" s="56" t="e">
        <f t="array" aca="1" ref="CR281" ca="1">_xludf.xlookup(CN281,'Banco de dados'!$B:$B,'Banco de dados'!$H:$H)</f>
        <v>#NAME?</v>
      </c>
      <c r="CS281" s="56" t="e">
        <f t="array" aca="1" ref="CS281" ca="1">_xludf.xlookup(CL281,'Banco de dados'!$B:$B,'Banco de dados'!$F:$F)</f>
        <v>#NAME?</v>
      </c>
      <c r="CT281" s="56" t="e">
        <f t="array" aca="1" ref="CT281" ca="1">_xludf.xlookup(CN281,'Banco de dados'!$B:$B,'Banco de dados'!$F:$F)</f>
        <v>#NAME?</v>
      </c>
      <c r="CU281" s="42"/>
      <c r="CV281" s="42"/>
      <c r="CW281" s="56" t="str">
        <f>IF(AJ281=0.5,"Suporte",IF(AND(AJ281&gt;='Braços de IP'!$B$9,AJ281&lt;='Braços de IP'!$D$9),'Braços de IP'!$E$9,IF(AND(AJ281&gt;='Braços de IP'!$B$10,AJ281&lt;='Braços de IP'!$D$10),'Braços de IP'!$E$10,IF(AND(AJ281&gt;='Braços de IP'!$B$11,AJ281&lt;='Braços de IP'!$D$11),'Braços de IP'!$E$11,IF(AND(AJ281&gt;='Braços de IP'!$B$12,AJ281&lt;='Braços de IP'!$D$12),'Braços de IP'!$E$12,IF(AND(AJ281&gt;='Braços de IP'!$B$13,AJ281&lt;='Braços de IP'!$D$13),'Braços de IP'!$E$13,IF(AND(AJ281&gt;='Braços de IP'!$B$14,AJ281&lt;='Braços de IP'!$D$14),'Braços de IP'!$E$14,"ERRO")))))))</f>
        <v>Longo I</v>
      </c>
      <c r="CX281" s="42"/>
      <c r="CY281" s="56" t="str">
        <f>IF($CX281="","",VLOOKUP($CX281,'Braços de IP'!$E$9:$I$15,2,0))</f>
        <v/>
      </c>
      <c r="CZ281" s="43" t="str">
        <f>IF($CX281="","",VLOOKUP($CX281,'Braços de IP'!$E$9:$I$15,5,0))</f>
        <v/>
      </c>
      <c r="DA281" s="56"/>
      <c r="DB281" s="56"/>
      <c r="DC281" s="56"/>
      <c r="DD281" s="56"/>
      <c r="DE281" s="56"/>
      <c r="DF281" s="56"/>
      <c r="DG281" s="44">
        <f t="shared" si="180"/>
        <v>85</v>
      </c>
      <c r="DH281" s="45">
        <f t="shared" si="181"/>
        <v>90</v>
      </c>
      <c r="DI281" s="44">
        <f t="shared" si="182"/>
        <v>175</v>
      </c>
      <c r="DJ281" s="46">
        <f t="shared" si="183"/>
        <v>5.555555555555558E-2</v>
      </c>
      <c r="DK281" s="47" t="s">
        <v>147</v>
      </c>
      <c r="DL281" s="48"/>
      <c r="DM281" s="49"/>
      <c r="DN281" s="23" t="s">
        <v>148</v>
      </c>
      <c r="DO281" s="23"/>
    </row>
    <row r="282" spans="1:125" ht="15.75" customHeight="1" x14ac:dyDescent="0.3">
      <c r="A282" s="224" t="s">
        <v>1290</v>
      </c>
      <c r="B282" s="5"/>
      <c r="C282" s="5" t="s">
        <v>148</v>
      </c>
      <c r="D282" s="5"/>
      <c r="E282" s="22" t="s">
        <v>351</v>
      </c>
      <c r="F282" s="22" t="s">
        <v>137</v>
      </c>
      <c r="G282" s="23" t="s">
        <v>352</v>
      </c>
      <c r="H282" s="23">
        <v>-23.357316000000001</v>
      </c>
      <c r="I282" s="23">
        <v>-46.877251000000001</v>
      </c>
      <c r="J282" s="24" t="s">
        <v>223</v>
      </c>
      <c r="K282" s="60"/>
      <c r="L282" s="24" t="s">
        <v>219</v>
      </c>
      <c r="M282" s="24" t="s">
        <v>141</v>
      </c>
      <c r="N282" s="23">
        <v>90</v>
      </c>
      <c r="O282" s="23" t="s">
        <v>142</v>
      </c>
      <c r="P282" s="23">
        <v>100</v>
      </c>
      <c r="Q282" s="26">
        <f t="shared" si="161"/>
        <v>180</v>
      </c>
      <c r="R282" s="27">
        <v>1</v>
      </c>
      <c r="S282" s="28">
        <v>2</v>
      </c>
      <c r="T282" s="28">
        <v>3.5</v>
      </c>
      <c r="U282" s="23"/>
      <c r="V282" s="23"/>
      <c r="W282" s="23"/>
      <c r="X282" s="28">
        <v>2.5</v>
      </c>
      <c r="Y282" s="23"/>
      <c r="Z282" s="29"/>
      <c r="AA282" s="29"/>
      <c r="AB282" s="23">
        <v>2</v>
      </c>
      <c r="AC282" s="23">
        <v>2</v>
      </c>
      <c r="AD282" s="23" t="s">
        <v>144</v>
      </c>
      <c r="AE282" s="23" t="s">
        <v>145</v>
      </c>
      <c r="AF282" s="23">
        <v>40</v>
      </c>
      <c r="AG282" s="23">
        <v>7.6</v>
      </c>
      <c r="AH282" s="23">
        <v>1</v>
      </c>
      <c r="AI282" s="23">
        <v>0.1</v>
      </c>
      <c r="AJ282" s="23">
        <v>3.2</v>
      </c>
      <c r="AK282" s="27">
        <f t="shared" si="162"/>
        <v>3.1</v>
      </c>
      <c r="AL282" s="27" t="s">
        <v>143</v>
      </c>
      <c r="AM282" s="27" t="s">
        <v>143</v>
      </c>
      <c r="AN282" s="23"/>
      <c r="AO282" s="27">
        <f t="shared" si="163"/>
        <v>2</v>
      </c>
      <c r="AP282" s="23"/>
      <c r="AQ282" s="23"/>
      <c r="AR282" s="23"/>
      <c r="AS282" s="23"/>
      <c r="AT282" s="23"/>
      <c r="AU282" s="27"/>
      <c r="AV282" s="27">
        <f t="shared" si="164"/>
        <v>0</v>
      </c>
      <c r="AW282" s="27"/>
      <c r="AX282" s="28">
        <f>VLOOKUP(J282,ABNT5101!$I$3:$J$9,2)</f>
        <v>15</v>
      </c>
      <c r="AY282" s="28">
        <f>VLOOKUP(J282,ABNT5101!$I$3:$M$9,5)</f>
        <v>0.18</v>
      </c>
      <c r="AZ282" s="28" t="str">
        <f>_xlfn.XLOOKUP(J282,ABNT5101!I:I,ABNT5101!L:L)</f>
        <v>-</v>
      </c>
      <c r="BA282" s="28">
        <f>_xlfn.XLOOKUP(J282,ABNT5101!$I:$I,ABNT5101!M:M)</f>
        <v>0.18</v>
      </c>
      <c r="BB282" s="28" t="str">
        <f>_xlfn.XLOOKUP(J282,ABNT5101!$I:$I,ABNT5101!N:N)</f>
        <v>-</v>
      </c>
      <c r="BC282" s="28">
        <f>_xlfn.XLOOKUP(J282,ABNT5101!$I:$I,ABNT5101!O:O)</f>
        <v>15</v>
      </c>
      <c r="BD282" s="31" t="str">
        <f t="shared" si="165"/>
        <v>ATENDE</v>
      </c>
      <c r="BE282" s="32">
        <f t="shared" si="184"/>
        <v>0.30333333333333345</v>
      </c>
      <c r="BF282" s="32">
        <f t="shared" si="185"/>
        <v>1</v>
      </c>
      <c r="BG282" s="32" t="str">
        <f t="shared" si="166"/>
        <v>-</v>
      </c>
      <c r="BH282" s="34">
        <v>19.55</v>
      </c>
      <c r="BI282" s="34">
        <v>0.36</v>
      </c>
      <c r="BJ282" s="34"/>
      <c r="BK282" s="34"/>
      <c r="BL282" s="35"/>
      <c r="BM282" s="34"/>
      <c r="BN282" s="31" t="str">
        <f t="shared" si="167"/>
        <v>ATENDE</v>
      </c>
      <c r="BO282" s="31" t="str">
        <f t="shared" si="186"/>
        <v>ATENDE</v>
      </c>
      <c r="BP282" s="31" t="str">
        <f t="shared" si="187"/>
        <v>ATENDE</v>
      </c>
      <c r="BQ282" s="31" t="str">
        <f t="shared" si="168"/>
        <v>ATENDE</v>
      </c>
      <c r="BR282" s="36" t="str">
        <f t="shared" si="169"/>
        <v>C3</v>
      </c>
      <c r="BS282" s="36" t="str">
        <f t="shared" si="170"/>
        <v>P3</v>
      </c>
      <c r="BT282" s="37">
        <f t="shared" si="171"/>
        <v>9.4999999999999973E-2</v>
      </c>
      <c r="BU282" s="34">
        <v>10.95</v>
      </c>
      <c r="BV282" s="34">
        <v>4.74</v>
      </c>
      <c r="BW282" s="36">
        <f>IF(BS282="-","-",_xlfn.XLOOKUP(BS282,ABNT5101!$B$4:$B$9,ABNT5101!$C$4:$C$9))</f>
        <v>10</v>
      </c>
      <c r="BX282" s="36">
        <f>IF(BS282="-","-",_xlfn.XLOOKUP(BS282,ABNT5101!$B$4:$B$9,ABNT5101!$D$4:$D$9))</f>
        <v>2</v>
      </c>
      <c r="BY282" s="31" t="str">
        <f t="shared" si="172"/>
        <v>ATENDE</v>
      </c>
      <c r="BZ282" s="31" t="str">
        <f t="shared" si="173"/>
        <v>ATENDE</v>
      </c>
      <c r="CA282" s="31" t="str">
        <f t="shared" si="174"/>
        <v>ATENDE</v>
      </c>
      <c r="CB282" s="36" t="str">
        <f t="shared" si="188"/>
        <v>P3</v>
      </c>
      <c r="CC282" s="37">
        <f t="shared" si="175"/>
        <v>0.51500000000000012</v>
      </c>
      <c r="CD282" s="222">
        <v>15.15</v>
      </c>
      <c r="CE282" s="222">
        <v>5.6</v>
      </c>
      <c r="CF282" s="31">
        <f>IF(CB282="-","-",_xlfn.XLOOKUP(CB282,ABNT5101!$B$4:$B$9,ABNT5101!$C$4:$C$9))</f>
        <v>10</v>
      </c>
      <c r="CG282" s="36">
        <f>IF(CB282="-","-",_xlfn.XLOOKUP(CB282,ABNT5101!$B$4:$B$9,ABNT5101!$D$4:$D$9))</f>
        <v>2</v>
      </c>
      <c r="CH282" s="31" t="str">
        <f t="shared" si="176"/>
        <v>ATENDE</v>
      </c>
      <c r="CI282" s="31" t="str">
        <f t="shared" si="177"/>
        <v>ATENDE</v>
      </c>
      <c r="CJ282" s="31" t="str">
        <f t="shared" si="178"/>
        <v>ATENDE</v>
      </c>
      <c r="CK282" s="56" t="str">
        <f>_xlfn.XLOOKUP(CL282,'Banco de dados'!$B:$B,'Banco de dados'!$D:$D)</f>
        <v>SX LIGHTING</v>
      </c>
      <c r="CL282" s="42" t="str">
        <f>'Banco de dados'!B58</f>
        <v>SX-INLPP070HF</v>
      </c>
      <c r="CM282" s="56" t="str">
        <f>_xlfn.XLOOKUP(CL282,'Banco de dados'!$B:$B,'Banco de dados'!$E:$E)</f>
        <v>SXINLPP070K50L12CZF7PHF</v>
      </c>
      <c r="CN282" s="56"/>
      <c r="CO282" s="56" t="e">
        <f>IF(CN282="-","-",_xlfn.XLOOKUP(CN282,'Banco de dados'!$B:$B,'Banco de dados'!$E:$E))</f>
        <v>#N/A</v>
      </c>
      <c r="CP282" s="41">
        <f t="shared" si="179"/>
        <v>1</v>
      </c>
      <c r="CQ282" s="56">
        <f>_xlfn.XLOOKUP(CL282,'Banco de dados'!$B:$B,'Banco de dados'!$H:$H)</f>
        <v>70</v>
      </c>
      <c r="CR282" s="56" t="e">
        <f t="array" aca="1" ref="CR282" ca="1">_xludf.xlookup(CN282,'Banco de dados'!$B:$B,'Banco de dados'!$H:$H)</f>
        <v>#NAME?</v>
      </c>
      <c r="CS282" s="56" t="e">
        <f t="array" aca="1" ref="CS282" ca="1">_xludf.xlookup(CL282,'Banco de dados'!$B:$B,'Banco de dados'!$F:$F)</f>
        <v>#NAME?</v>
      </c>
      <c r="CT282" s="56" t="e">
        <f t="array" aca="1" ref="CT282" ca="1">_xludf.xlookup(CN282,'Banco de dados'!$B:$B,'Banco de dados'!$F:$F)</f>
        <v>#NAME?</v>
      </c>
      <c r="CU282" s="42"/>
      <c r="CV282" s="42"/>
      <c r="CW282" s="56" t="str">
        <f>IF(AJ282=0.5,"Suporte",IF(AND(AJ282&gt;='Braços de IP'!$B$9,AJ282&lt;='Braços de IP'!$D$9),'Braços de IP'!$E$9,IF(AND(AJ282&gt;='Braços de IP'!$B$10,AJ282&lt;='Braços de IP'!$D$10),'Braços de IP'!$E$10,IF(AND(AJ282&gt;='Braços de IP'!$B$11,AJ282&lt;='Braços de IP'!$D$11),'Braços de IP'!$E$11,IF(AND(AJ282&gt;='Braços de IP'!$B$12,AJ282&lt;='Braços de IP'!$D$12),'Braços de IP'!$E$12,IF(AND(AJ282&gt;='Braços de IP'!$B$13,AJ282&lt;='Braços de IP'!$D$13),'Braços de IP'!$E$13,IF(AND(AJ282&gt;='Braços de IP'!$B$14,AJ282&lt;='Braços de IP'!$D$14),'Braços de IP'!$E$14,"ERRO")))))))</f>
        <v>Longo I</v>
      </c>
      <c r="CX282" s="42"/>
      <c r="CY282" s="56" t="str">
        <f>IF($CX282="","",VLOOKUP($CX282,'Braços de IP'!$E$9:$I$15,2,0))</f>
        <v/>
      </c>
      <c r="CZ282" s="43" t="str">
        <f>IF($CX282="","",VLOOKUP($CX282,'Braços de IP'!$E$9:$I$15,5,0))</f>
        <v/>
      </c>
      <c r="DA282" s="56"/>
      <c r="DB282" s="56"/>
      <c r="DC282" s="56"/>
      <c r="DD282" s="56"/>
      <c r="DE282" s="56"/>
      <c r="DF282" s="56"/>
      <c r="DG282" s="44">
        <f t="shared" si="180"/>
        <v>70</v>
      </c>
      <c r="DH282" s="45">
        <f t="shared" si="181"/>
        <v>90</v>
      </c>
      <c r="DI282" s="44">
        <f t="shared" si="182"/>
        <v>160</v>
      </c>
      <c r="DJ282" s="46">
        <f t="shared" si="183"/>
        <v>0.22222222222222221</v>
      </c>
      <c r="DK282" s="47" t="s">
        <v>147</v>
      </c>
      <c r="DL282" s="48"/>
      <c r="DM282" s="49"/>
      <c r="DN282" s="23" t="s">
        <v>148</v>
      </c>
      <c r="DO282" s="23"/>
      <c r="DQ282" s="50"/>
      <c r="DS282" s="5"/>
      <c r="DT282" s="5"/>
      <c r="DU282" s="5"/>
    </row>
    <row r="283" spans="1:125" ht="15.75" customHeight="1" x14ac:dyDescent="0.3">
      <c r="A283" s="224" t="s">
        <v>1290</v>
      </c>
      <c r="B283" s="5"/>
      <c r="C283" s="5" t="s">
        <v>148</v>
      </c>
      <c r="D283" s="5"/>
      <c r="E283" s="22" t="s">
        <v>351</v>
      </c>
      <c r="F283" s="22" t="s">
        <v>137</v>
      </c>
      <c r="G283" s="23" t="s">
        <v>352</v>
      </c>
      <c r="H283" s="23">
        <v>-23.357316000000001</v>
      </c>
      <c r="I283" s="23">
        <v>-46.877251000000001</v>
      </c>
      <c r="J283" s="24" t="s">
        <v>223</v>
      </c>
      <c r="K283" s="60"/>
      <c r="L283" s="24" t="s">
        <v>219</v>
      </c>
      <c r="M283" s="24" t="s">
        <v>141</v>
      </c>
      <c r="N283" s="23">
        <v>90</v>
      </c>
      <c r="O283" s="23" t="s">
        <v>142</v>
      </c>
      <c r="P283" s="23">
        <v>100</v>
      </c>
      <c r="Q283" s="26">
        <f t="shared" si="161"/>
        <v>180</v>
      </c>
      <c r="R283" s="27">
        <v>1</v>
      </c>
      <c r="S283" s="28">
        <v>2</v>
      </c>
      <c r="T283" s="28">
        <v>3.5</v>
      </c>
      <c r="U283" s="23"/>
      <c r="V283" s="23"/>
      <c r="W283" s="23"/>
      <c r="X283" s="28">
        <v>2.5</v>
      </c>
      <c r="Y283" s="23"/>
      <c r="Z283" s="29"/>
      <c r="AA283" s="29"/>
      <c r="AB283" s="23">
        <v>2</v>
      </c>
      <c r="AC283" s="23">
        <v>2</v>
      </c>
      <c r="AD283" s="23" t="s">
        <v>144</v>
      </c>
      <c r="AE283" s="23" t="s">
        <v>145</v>
      </c>
      <c r="AF283" s="23">
        <v>40</v>
      </c>
      <c r="AG283" s="23">
        <v>7.6</v>
      </c>
      <c r="AH283" s="23">
        <v>1</v>
      </c>
      <c r="AI283" s="23">
        <v>0.1</v>
      </c>
      <c r="AJ283" s="23">
        <v>3.2</v>
      </c>
      <c r="AK283" s="27">
        <f t="shared" si="162"/>
        <v>3.1</v>
      </c>
      <c r="AL283" s="27" t="s">
        <v>143</v>
      </c>
      <c r="AM283" s="27" t="s">
        <v>143</v>
      </c>
      <c r="AN283" s="23"/>
      <c r="AO283" s="27">
        <f t="shared" si="163"/>
        <v>2</v>
      </c>
      <c r="AP283" s="23"/>
      <c r="AQ283" s="23"/>
      <c r="AR283" s="23"/>
      <c r="AS283" s="23"/>
      <c r="AT283" s="23"/>
      <c r="AU283" s="27"/>
      <c r="AV283" s="27">
        <f t="shared" si="164"/>
        <v>0</v>
      </c>
      <c r="AW283" s="27"/>
      <c r="AX283" s="28">
        <f>VLOOKUP(J283,ABNT5101!$I$3:$J$9,2)</f>
        <v>15</v>
      </c>
      <c r="AY283" s="28">
        <f>VLOOKUP(J283,ABNT5101!$I$3:$M$9,5)</f>
        <v>0.18</v>
      </c>
      <c r="AZ283" s="28" t="str">
        <f>_xlfn.XLOOKUP(J283,ABNT5101!I:I,ABNT5101!L:L)</f>
        <v>-</v>
      </c>
      <c r="BA283" s="28">
        <f>_xlfn.XLOOKUP(J283,ABNT5101!$I:$I,ABNT5101!M:M)</f>
        <v>0.18</v>
      </c>
      <c r="BB283" s="28" t="str">
        <f>_xlfn.XLOOKUP(J283,ABNT5101!$I:$I,ABNT5101!N:N)</f>
        <v>-</v>
      </c>
      <c r="BC283" s="28">
        <f>_xlfn.XLOOKUP(J283,ABNT5101!$I:$I,ABNT5101!O:O)</f>
        <v>15</v>
      </c>
      <c r="BD283" s="31" t="str">
        <f t="shared" si="165"/>
        <v>ATENDE</v>
      </c>
      <c r="BE283" s="32">
        <f t="shared" si="184"/>
        <v>0.55666666666666687</v>
      </c>
      <c r="BF283" s="32">
        <f t="shared" si="185"/>
        <v>5.555555555555558E-2</v>
      </c>
      <c r="BG283" s="32" t="str">
        <f t="shared" si="166"/>
        <v>-</v>
      </c>
      <c r="BH283" s="34">
        <v>23.35</v>
      </c>
      <c r="BI283" s="34">
        <v>0.19</v>
      </c>
      <c r="BJ283" s="34"/>
      <c r="BK283" s="34"/>
      <c r="BL283" s="35"/>
      <c r="BM283" s="34"/>
      <c r="BN283" s="31" t="str">
        <f t="shared" si="167"/>
        <v>ATENDE</v>
      </c>
      <c r="BO283" s="31" t="str">
        <f t="shared" si="186"/>
        <v>ATENDE</v>
      </c>
      <c r="BP283" s="31" t="str">
        <f t="shared" si="187"/>
        <v>ATENDE</v>
      </c>
      <c r="BQ283" s="31" t="str">
        <f t="shared" si="168"/>
        <v>ATENDE</v>
      </c>
      <c r="BR283" s="36" t="str">
        <f t="shared" si="169"/>
        <v>C3</v>
      </c>
      <c r="BS283" s="36" t="str">
        <f t="shared" si="170"/>
        <v>P3</v>
      </c>
      <c r="BT283" s="37">
        <f t="shared" si="171"/>
        <v>2.8000000000000025E-2</v>
      </c>
      <c r="BU283" s="34">
        <v>10.28</v>
      </c>
      <c r="BV283" s="34">
        <v>2.4</v>
      </c>
      <c r="BW283" s="36">
        <f>IF(BS283="-","-",_xlfn.XLOOKUP(BS283,ABNT5101!$B$4:$B$9,ABNT5101!$C$4:$C$9))</f>
        <v>10</v>
      </c>
      <c r="BX283" s="36">
        <f>IF(BS283="-","-",_xlfn.XLOOKUP(BS283,ABNT5101!$B$4:$B$9,ABNT5101!$D$4:$D$9))</f>
        <v>2</v>
      </c>
      <c r="BY283" s="31" t="str">
        <f t="shared" si="172"/>
        <v>ATENDE</v>
      </c>
      <c r="BZ283" s="31" t="str">
        <f t="shared" si="173"/>
        <v>ATENDE</v>
      </c>
      <c r="CA283" s="31" t="str">
        <f t="shared" si="174"/>
        <v>ATENDE</v>
      </c>
      <c r="CB283" s="36" t="str">
        <f t="shared" si="188"/>
        <v>P3</v>
      </c>
      <c r="CC283" s="37">
        <f t="shared" si="175"/>
        <v>0.38800000000000012</v>
      </c>
      <c r="CD283" s="222">
        <v>13.88</v>
      </c>
      <c r="CE283" s="222">
        <v>3.37</v>
      </c>
      <c r="CF283" s="31">
        <f>IF(CB283="-","-",_xlfn.XLOOKUP(CB283,ABNT5101!$B$4:$B$9,ABNT5101!$C$4:$C$9))</f>
        <v>10</v>
      </c>
      <c r="CG283" s="36">
        <f>IF(CB283="-","-",_xlfn.XLOOKUP(CB283,ABNT5101!$B$4:$B$9,ABNT5101!$D$4:$D$9))</f>
        <v>2</v>
      </c>
      <c r="CH283" s="31" t="str">
        <f t="shared" si="176"/>
        <v>ATENDE</v>
      </c>
      <c r="CI283" s="31" t="str">
        <f t="shared" si="177"/>
        <v>ATENDE</v>
      </c>
      <c r="CJ283" s="31" t="str">
        <f t="shared" si="178"/>
        <v>ATENDE</v>
      </c>
      <c r="CK283" s="56" t="str">
        <f>_xlfn.XLOOKUP(CL283,'Banco de dados'!$B:$B,'Banco de dados'!$D:$D)</f>
        <v>TECNOWATT</v>
      </c>
      <c r="CL283" s="42" t="str">
        <f>'Banco de dados'!B71</f>
        <v xml:space="preserve">SIGSAGPTLRRSSNDL_90W112IBBRS
</v>
      </c>
      <c r="CM283" s="56" t="str">
        <f>_xlfn.XLOOKUP(CL283,'Banco de dados'!$B:$B,'Banco de dados'!$E:$E)</f>
        <v>SIGSAGPTLRRSSNDL_90W112IBBRS
1-10C1MUN6.5</v>
      </c>
      <c r="CN283" s="56"/>
      <c r="CO283" s="56" t="e">
        <f>IF(CN283="-","-",_xlfn.XLOOKUP(CN283,'Banco de dados'!$B:$B,'Banco de dados'!$E:$E))</f>
        <v>#N/A</v>
      </c>
      <c r="CP283" s="41">
        <f t="shared" si="179"/>
        <v>1</v>
      </c>
      <c r="CQ283" s="56">
        <f>_xlfn.XLOOKUP(CL283,'Banco de dados'!$B:$B,'Banco de dados'!$H:$H)</f>
        <v>90</v>
      </c>
      <c r="CR283" s="56" t="e">
        <f t="array" aca="1" ref="CR283" ca="1">_xludf.xlookup(CN283,'Banco de dados'!$B:$B,'Banco de dados'!$H:$H)</f>
        <v>#NAME?</v>
      </c>
      <c r="CS283" s="56" t="e">
        <f t="array" aca="1" ref="CS283" ca="1">_xludf.xlookup(CL283,'Banco de dados'!$B:$B,'Banco de dados'!$F:$F)</f>
        <v>#NAME?</v>
      </c>
      <c r="CT283" s="56" t="e">
        <f t="array" aca="1" ref="CT283" ca="1">_xludf.xlookup(CN283,'Banco de dados'!$B:$B,'Banco de dados'!$F:$F)</f>
        <v>#NAME?</v>
      </c>
      <c r="CU283" s="42"/>
      <c r="CV283" s="42"/>
      <c r="CW283" s="56" t="str">
        <f>IF(AJ283=0.5,"Suporte",IF(AND(AJ283&gt;='Braços de IP'!$B$9,AJ283&lt;='Braços de IP'!$D$9),'Braços de IP'!$E$9,IF(AND(AJ283&gt;='Braços de IP'!$B$10,AJ283&lt;='Braços de IP'!$D$10),'Braços de IP'!$E$10,IF(AND(AJ283&gt;='Braços de IP'!$B$11,AJ283&lt;='Braços de IP'!$D$11),'Braços de IP'!$E$11,IF(AND(AJ283&gt;='Braços de IP'!$B$12,AJ283&lt;='Braços de IP'!$D$12),'Braços de IP'!$E$12,IF(AND(AJ283&gt;='Braços de IP'!$B$13,AJ283&lt;='Braços de IP'!$D$13),'Braços de IP'!$E$13,IF(AND(AJ283&gt;='Braços de IP'!$B$14,AJ283&lt;='Braços de IP'!$D$14),'Braços de IP'!$E$14,"ERRO")))))))</f>
        <v>Longo I</v>
      </c>
      <c r="CX283" s="42"/>
      <c r="CY283" s="56" t="str">
        <f>IF($CX283="","",VLOOKUP($CX283,'Braços de IP'!$E$9:$I$15,2,0))</f>
        <v/>
      </c>
      <c r="CZ283" s="43" t="str">
        <f>IF($CX283="","",VLOOKUP($CX283,'Braços de IP'!$E$9:$I$15,5,0))</f>
        <v/>
      </c>
      <c r="DA283" s="56"/>
      <c r="DB283" s="56"/>
      <c r="DC283" s="56"/>
      <c r="DD283" s="56"/>
      <c r="DE283" s="56"/>
      <c r="DF283" s="56"/>
      <c r="DG283" s="44">
        <f t="shared" si="180"/>
        <v>90</v>
      </c>
      <c r="DH283" s="45">
        <f t="shared" si="181"/>
        <v>90</v>
      </c>
      <c r="DI283" s="44">
        <f t="shared" si="182"/>
        <v>180</v>
      </c>
      <c r="DJ283" s="46">
        <f t="shared" si="183"/>
        <v>0</v>
      </c>
      <c r="DK283" s="47" t="s">
        <v>147</v>
      </c>
      <c r="DL283" s="48"/>
      <c r="DM283" s="49"/>
      <c r="DN283" s="23" t="s">
        <v>148</v>
      </c>
      <c r="DO283" s="23"/>
      <c r="DQ283" s="50"/>
      <c r="DS283" s="5"/>
      <c r="DT283" s="5"/>
      <c r="DU283" s="5"/>
    </row>
    <row r="284" spans="1:125" ht="15.75" hidden="1" customHeight="1" x14ac:dyDescent="0.3">
      <c r="B284" s="5"/>
      <c r="C284" s="5"/>
      <c r="D284" s="5"/>
      <c r="E284" s="22" t="s">
        <v>353</v>
      </c>
      <c r="F284" s="22" t="s">
        <v>137</v>
      </c>
      <c r="G284" s="23" t="s">
        <v>354</v>
      </c>
      <c r="H284" s="23">
        <v>-23.401249</v>
      </c>
      <c r="I284" s="23">
        <v>-46.854757999999997</v>
      </c>
      <c r="J284" s="24" t="s">
        <v>160</v>
      </c>
      <c r="K284" s="60"/>
      <c r="L284" s="24" t="s">
        <v>140</v>
      </c>
      <c r="M284" s="24" t="s">
        <v>141</v>
      </c>
      <c r="N284" s="23">
        <v>60</v>
      </c>
      <c r="O284" s="23" t="s">
        <v>142</v>
      </c>
      <c r="P284" s="23" t="s">
        <v>143</v>
      </c>
      <c r="Q284" s="26">
        <f t="shared" si="161"/>
        <v>120</v>
      </c>
      <c r="R284" s="27">
        <v>1</v>
      </c>
      <c r="S284" s="28">
        <v>4</v>
      </c>
      <c r="T284" s="28">
        <v>6.5</v>
      </c>
      <c r="U284" s="23"/>
      <c r="V284" s="23"/>
      <c r="W284" s="23"/>
      <c r="X284" s="28">
        <v>4</v>
      </c>
      <c r="Y284" s="23"/>
      <c r="Z284" s="29"/>
      <c r="AA284" s="29"/>
      <c r="AB284" s="23"/>
      <c r="AC284" s="23"/>
      <c r="AD284" s="23" t="s">
        <v>144</v>
      </c>
      <c r="AE284" s="23" t="s">
        <v>145</v>
      </c>
      <c r="AF284" s="23">
        <v>28.3</v>
      </c>
      <c r="AG284" s="23">
        <v>8</v>
      </c>
      <c r="AH284" s="23">
        <v>1</v>
      </c>
      <c r="AI284" s="23">
        <v>0.55000000000000004</v>
      </c>
      <c r="AJ284" s="23">
        <v>2.2999999999999998</v>
      </c>
      <c r="AK284" s="27">
        <f t="shared" si="162"/>
        <v>1.7499999999999998</v>
      </c>
      <c r="AL284" s="27" t="s">
        <v>143</v>
      </c>
      <c r="AM284" s="27" t="s">
        <v>143</v>
      </c>
      <c r="AN284" s="23"/>
      <c r="AO284" s="27">
        <f t="shared" si="163"/>
        <v>2</v>
      </c>
      <c r="AP284" s="23"/>
      <c r="AQ284" s="23"/>
      <c r="AR284" s="23"/>
      <c r="AS284" s="23"/>
      <c r="AT284" s="23"/>
      <c r="AU284" s="27"/>
      <c r="AV284" s="27">
        <f t="shared" si="164"/>
        <v>0</v>
      </c>
      <c r="AW284" s="27"/>
      <c r="AX284" s="28">
        <f>VLOOKUP(J284,ABNT5101!$I$3:$J$9,2)</f>
        <v>10</v>
      </c>
      <c r="AY284" s="28">
        <f>VLOOKUP(J284,ABNT5101!$I$3:$M$9,5)</f>
        <v>0.18</v>
      </c>
      <c r="AZ284" s="28" t="str">
        <f>_xlfn.XLOOKUP(J284,ABNT5101!I:I,ABNT5101!L:L)</f>
        <v>-</v>
      </c>
      <c r="BA284" s="28">
        <f>_xlfn.XLOOKUP(J284,ABNT5101!$I:$I,ABNT5101!M:M)</f>
        <v>0.18</v>
      </c>
      <c r="BB284" s="28" t="str">
        <f>_xlfn.XLOOKUP(J284,ABNT5101!$I:$I,ABNT5101!N:N)</f>
        <v>-</v>
      </c>
      <c r="BC284" s="28">
        <f>_xlfn.XLOOKUP(J284,ABNT5101!$I:$I,ABNT5101!O:O)</f>
        <v>16</v>
      </c>
      <c r="BD284" s="31" t="str">
        <f t="shared" si="165"/>
        <v>NÃO ATENDE</v>
      </c>
      <c r="BE284" s="32">
        <f t="shared" si="184"/>
        <v>-1</v>
      </c>
      <c r="BF284" s="32">
        <f t="shared" si="185"/>
        <v>-1</v>
      </c>
      <c r="BG284" s="32" t="str">
        <f t="shared" si="166"/>
        <v>-</v>
      </c>
      <c r="BH284" s="34"/>
      <c r="BI284" s="34"/>
      <c r="BJ284" s="34"/>
      <c r="BK284" s="34"/>
      <c r="BL284" s="35"/>
      <c r="BM284" s="34"/>
      <c r="BN284" s="31" t="str">
        <f t="shared" si="167"/>
        <v>NÃO ATENDE</v>
      </c>
      <c r="BO284" s="31" t="str">
        <f t="shared" si="186"/>
        <v>NÃO ATENDE</v>
      </c>
      <c r="BP284" s="31" t="str">
        <f t="shared" si="187"/>
        <v>NÃO ATENDE</v>
      </c>
      <c r="BQ284" s="31" t="str">
        <f t="shared" si="168"/>
        <v>ATENDE</v>
      </c>
      <c r="BR284" s="36" t="str">
        <f t="shared" si="169"/>
        <v>C4</v>
      </c>
      <c r="BS284" s="36" t="str">
        <f t="shared" si="170"/>
        <v>P6</v>
      </c>
      <c r="BT284" s="37">
        <f t="shared" si="171"/>
        <v>-1</v>
      </c>
      <c r="BU284" s="34"/>
      <c r="BV284" s="34"/>
      <c r="BW284" s="36">
        <f>IF(BS284="-","-",_xlfn.XLOOKUP(BS284,ABNT5101!$B$4:$B$9,ABNT5101!$C$4:$C$9))</f>
        <v>3</v>
      </c>
      <c r="BX284" s="36">
        <f>IF(BS284="-","-",_xlfn.XLOOKUP(BS284,ABNT5101!$B$4:$B$9,ABNT5101!$D$4:$D$9))</f>
        <v>0.6</v>
      </c>
      <c r="BY284" s="31" t="str">
        <f t="shared" si="172"/>
        <v>NÃO ATENDE</v>
      </c>
      <c r="BZ284" s="31" t="str">
        <f t="shared" si="173"/>
        <v>NÃO ATENDE</v>
      </c>
      <c r="CA284" s="31" t="str">
        <f t="shared" si="174"/>
        <v>NÃO ATENDE</v>
      </c>
      <c r="CB284" s="36" t="str">
        <f t="shared" si="188"/>
        <v>P6</v>
      </c>
      <c r="CC284" s="37">
        <f t="shared" si="175"/>
        <v>-1</v>
      </c>
      <c r="CD284" s="38"/>
      <c r="CE284" s="38"/>
      <c r="CF284" s="31">
        <f>IF(CB284="-","-",_xlfn.XLOOKUP(CB284,ABNT5101!$B$4:$B$9,ABNT5101!$C$4:$C$9))</f>
        <v>3</v>
      </c>
      <c r="CG284" s="36">
        <f>IF(CB284="-","-",_xlfn.XLOOKUP(CB284,ABNT5101!$B$4:$B$9,ABNT5101!$D$4:$D$9))</f>
        <v>0.6</v>
      </c>
      <c r="CH284" s="31" t="str">
        <f t="shared" si="176"/>
        <v>NÃO ATENDE</v>
      </c>
      <c r="CI284" s="31" t="str">
        <f t="shared" si="177"/>
        <v>NÃO ATENDE</v>
      </c>
      <c r="CJ284" s="31" t="str">
        <f t="shared" si="178"/>
        <v>NÃO ATENDE</v>
      </c>
      <c r="CK284" s="56" t="e">
        <f>_xlfn.XLOOKUP(CL284,'Banco de dados'!$B:$B,'Banco de dados'!$D:$D)</f>
        <v>#N/A</v>
      </c>
      <c r="CL284" s="42"/>
      <c r="CM284" s="56" t="e">
        <f>_xlfn.XLOOKUP(CL284,'Banco de dados'!$B:$B,'Banco de dados'!$E:$E)</f>
        <v>#N/A</v>
      </c>
      <c r="CN284" s="56"/>
      <c r="CO284" s="56" t="e">
        <f>IF(CN284="-","-",_xlfn.XLOOKUP(CN284,'Banco de dados'!$B:$B,'Banco de dados'!$E:$E))</f>
        <v>#N/A</v>
      </c>
      <c r="CP284" s="41">
        <f t="shared" si="179"/>
        <v>1</v>
      </c>
      <c r="CQ284" s="56" t="e">
        <f>_xlfn.XLOOKUP(CL284,'Banco de dados'!$B:$B,'Banco de dados'!$H:$H)</f>
        <v>#N/A</v>
      </c>
      <c r="CR284" s="56" t="e">
        <f t="array" aca="1" ref="CR284" ca="1">_xludf.xlookup(CN284,'Banco de dados'!$B:$B,'Banco de dados'!$H:$H)</f>
        <v>#NAME?</v>
      </c>
      <c r="CS284" s="56" t="e">
        <f t="array" aca="1" ref="CS284" ca="1">_xludf.xlookup(CL284,'Banco de dados'!$B:$B,'Banco de dados'!$F:$F)</f>
        <v>#NAME?</v>
      </c>
      <c r="CT284" s="56" t="e">
        <f t="array" aca="1" ref="CT284" ca="1">_xludf.xlookup(CN284,'Banco de dados'!$B:$B,'Banco de dados'!$F:$F)</f>
        <v>#NAME?</v>
      </c>
      <c r="CU284" s="42"/>
      <c r="CV284" s="42"/>
      <c r="CW284" s="56" t="str">
        <f>IF(AJ284=0.5,"Suporte",IF(AND(AJ284&gt;='Braços de IP'!$B$9,AJ284&lt;='Braços de IP'!$D$9),'Braços de IP'!$E$9,IF(AND(AJ284&gt;='Braços de IP'!$B$10,AJ284&lt;='Braços de IP'!$D$10),'Braços de IP'!$E$10,IF(AND(AJ284&gt;='Braços de IP'!$B$11,AJ284&lt;='Braços de IP'!$D$11),'Braços de IP'!$E$11,IF(AND(AJ284&gt;='Braços de IP'!$B$12,AJ284&lt;='Braços de IP'!$D$12),'Braços de IP'!$E$12,IF(AND(AJ284&gt;='Braços de IP'!$B$13,AJ284&lt;='Braços de IP'!$D$13),'Braços de IP'!$E$13,IF(AND(AJ284&gt;='Braços de IP'!$B$14,AJ284&lt;='Braços de IP'!$D$14),'Braços de IP'!$E$14,"ERRO")))))))</f>
        <v>Médio II</v>
      </c>
      <c r="CX284" s="42"/>
      <c r="CY284" s="56" t="str">
        <f>IF($CX284="","",VLOOKUP($CX284,'Braços de IP'!$E$9:$I$15,2,0))</f>
        <v/>
      </c>
      <c r="CZ284" s="43" t="str">
        <f>IF($CX284="","",VLOOKUP($CX284,'Braços de IP'!$E$9:$I$15,5,0))</f>
        <v/>
      </c>
      <c r="DA284" s="56"/>
      <c r="DB284" s="56"/>
      <c r="DC284" s="56"/>
      <c r="DD284" s="56"/>
      <c r="DE284" s="56"/>
      <c r="DF284" s="56"/>
      <c r="DG284" s="44" t="e">
        <f t="shared" si="180"/>
        <v>#N/A</v>
      </c>
      <c r="DH284" s="45">
        <f t="shared" si="181"/>
        <v>60</v>
      </c>
      <c r="DI284" s="44" t="e">
        <f t="shared" si="182"/>
        <v>#N/A</v>
      </c>
      <c r="DJ284" s="46" t="e">
        <f t="shared" si="183"/>
        <v>#N/A</v>
      </c>
      <c r="DK284" s="47" t="s">
        <v>147</v>
      </c>
      <c r="DL284" s="48"/>
      <c r="DM284" s="49"/>
      <c r="DN284" s="23" t="s">
        <v>148</v>
      </c>
      <c r="DO284" s="23"/>
      <c r="DQ284" s="50"/>
      <c r="DS284" s="5"/>
      <c r="DT284" s="5"/>
      <c r="DU284" s="5"/>
    </row>
    <row r="285" spans="1:125" ht="15.75" hidden="1" customHeight="1" x14ac:dyDescent="0.3">
      <c r="B285" s="5"/>
      <c r="C285" s="5"/>
      <c r="D285" s="5"/>
      <c r="E285" s="22" t="s">
        <v>353</v>
      </c>
      <c r="F285" s="22" t="s">
        <v>137</v>
      </c>
      <c r="G285" s="23" t="s">
        <v>354</v>
      </c>
      <c r="H285" s="23">
        <v>-23.401249</v>
      </c>
      <c r="I285" s="23">
        <v>-46.854757999999997</v>
      </c>
      <c r="J285" s="24" t="s">
        <v>160</v>
      </c>
      <c r="K285" s="60"/>
      <c r="L285" s="24" t="s">
        <v>140</v>
      </c>
      <c r="M285" s="24" t="s">
        <v>141</v>
      </c>
      <c r="N285" s="23">
        <v>60</v>
      </c>
      <c r="O285" s="23" t="s">
        <v>142</v>
      </c>
      <c r="P285" s="23" t="s">
        <v>143</v>
      </c>
      <c r="Q285" s="26">
        <f t="shared" si="161"/>
        <v>120</v>
      </c>
      <c r="R285" s="27">
        <v>1</v>
      </c>
      <c r="S285" s="28">
        <v>4</v>
      </c>
      <c r="T285" s="28">
        <v>6.5</v>
      </c>
      <c r="U285" s="23"/>
      <c r="V285" s="23"/>
      <c r="W285" s="23"/>
      <c r="X285" s="28">
        <v>4</v>
      </c>
      <c r="Y285" s="23"/>
      <c r="Z285" s="29"/>
      <c r="AA285" s="29"/>
      <c r="AB285" s="23"/>
      <c r="AC285" s="23"/>
      <c r="AD285" s="23" t="s">
        <v>144</v>
      </c>
      <c r="AE285" s="23" t="s">
        <v>145</v>
      </c>
      <c r="AF285" s="23">
        <v>28.3</v>
      </c>
      <c r="AG285" s="23">
        <v>8</v>
      </c>
      <c r="AH285" s="23">
        <v>1</v>
      </c>
      <c r="AI285" s="23">
        <v>0.55000000000000004</v>
      </c>
      <c r="AJ285" s="23">
        <v>2.2999999999999998</v>
      </c>
      <c r="AK285" s="27">
        <f t="shared" si="162"/>
        <v>1.7499999999999998</v>
      </c>
      <c r="AL285" s="27" t="s">
        <v>143</v>
      </c>
      <c r="AM285" s="27" t="s">
        <v>143</v>
      </c>
      <c r="AN285" s="23"/>
      <c r="AO285" s="27">
        <f t="shared" si="163"/>
        <v>2</v>
      </c>
      <c r="AP285" s="23"/>
      <c r="AQ285" s="23"/>
      <c r="AR285" s="23"/>
      <c r="AS285" s="23"/>
      <c r="AT285" s="23"/>
      <c r="AU285" s="27"/>
      <c r="AV285" s="27">
        <f t="shared" si="164"/>
        <v>0</v>
      </c>
      <c r="AW285" s="27"/>
      <c r="AX285" s="28">
        <f>VLOOKUP(J285,ABNT5101!$I$3:$J$9,2)</f>
        <v>10</v>
      </c>
      <c r="AY285" s="28">
        <f>VLOOKUP(J285,ABNT5101!$I$3:$M$9,5)</f>
        <v>0.18</v>
      </c>
      <c r="AZ285" s="28" t="str">
        <f>_xlfn.XLOOKUP(J285,ABNT5101!I:I,ABNT5101!L:L)</f>
        <v>-</v>
      </c>
      <c r="BA285" s="28">
        <f>_xlfn.XLOOKUP(J285,ABNT5101!$I:$I,ABNT5101!M:M)</f>
        <v>0.18</v>
      </c>
      <c r="BB285" s="28" t="str">
        <f>_xlfn.XLOOKUP(J285,ABNT5101!$I:$I,ABNT5101!N:N)</f>
        <v>-</v>
      </c>
      <c r="BC285" s="28">
        <f>_xlfn.XLOOKUP(J285,ABNT5101!$I:$I,ABNT5101!O:O)</f>
        <v>16</v>
      </c>
      <c r="BD285" s="31" t="str">
        <f t="shared" si="165"/>
        <v>NÃO ATENDE</v>
      </c>
      <c r="BE285" s="32">
        <f t="shared" si="184"/>
        <v>-1</v>
      </c>
      <c r="BF285" s="32">
        <f t="shared" si="185"/>
        <v>-1</v>
      </c>
      <c r="BG285" s="32" t="str">
        <f t="shared" si="166"/>
        <v>-</v>
      </c>
      <c r="BH285" s="34"/>
      <c r="BI285" s="34"/>
      <c r="BJ285" s="34"/>
      <c r="BK285" s="34"/>
      <c r="BL285" s="35"/>
      <c r="BM285" s="34"/>
      <c r="BN285" s="31" t="str">
        <f t="shared" si="167"/>
        <v>NÃO ATENDE</v>
      </c>
      <c r="BO285" s="31" t="str">
        <f t="shared" si="186"/>
        <v>NÃO ATENDE</v>
      </c>
      <c r="BP285" s="31" t="str">
        <f t="shared" si="187"/>
        <v>NÃO ATENDE</v>
      </c>
      <c r="BQ285" s="31" t="str">
        <f t="shared" si="168"/>
        <v>ATENDE</v>
      </c>
      <c r="BR285" s="36" t="str">
        <f t="shared" si="169"/>
        <v>C4</v>
      </c>
      <c r="BS285" s="36" t="str">
        <f t="shared" si="170"/>
        <v>P6</v>
      </c>
      <c r="BT285" s="37">
        <f t="shared" si="171"/>
        <v>-1</v>
      </c>
      <c r="BU285" s="34"/>
      <c r="BV285" s="34"/>
      <c r="BW285" s="36">
        <f>IF(BS285="-","-",_xlfn.XLOOKUP(BS285,ABNT5101!$B$4:$B$9,ABNT5101!$C$4:$C$9))</f>
        <v>3</v>
      </c>
      <c r="BX285" s="36">
        <f>IF(BS285="-","-",_xlfn.XLOOKUP(BS285,ABNT5101!$B$4:$B$9,ABNT5101!$D$4:$D$9))</f>
        <v>0.6</v>
      </c>
      <c r="BY285" s="31" t="str">
        <f t="shared" si="172"/>
        <v>NÃO ATENDE</v>
      </c>
      <c r="BZ285" s="31" t="str">
        <f t="shared" si="173"/>
        <v>NÃO ATENDE</v>
      </c>
      <c r="CA285" s="31" t="str">
        <f t="shared" si="174"/>
        <v>NÃO ATENDE</v>
      </c>
      <c r="CB285" s="36" t="str">
        <f t="shared" si="188"/>
        <v>P6</v>
      </c>
      <c r="CC285" s="37">
        <f t="shared" si="175"/>
        <v>-1</v>
      </c>
      <c r="CD285" s="38"/>
      <c r="CE285" s="38"/>
      <c r="CF285" s="31">
        <f>IF(CB285="-","-",_xlfn.XLOOKUP(CB285,ABNT5101!$B$4:$B$9,ABNT5101!$C$4:$C$9))</f>
        <v>3</v>
      </c>
      <c r="CG285" s="36">
        <f>IF(CB285="-","-",_xlfn.XLOOKUP(CB285,ABNT5101!$B$4:$B$9,ABNT5101!$D$4:$D$9))</f>
        <v>0.6</v>
      </c>
      <c r="CH285" s="31" t="str">
        <f t="shared" si="176"/>
        <v>NÃO ATENDE</v>
      </c>
      <c r="CI285" s="31" t="str">
        <f t="shared" si="177"/>
        <v>NÃO ATENDE</v>
      </c>
      <c r="CJ285" s="31" t="str">
        <f t="shared" si="178"/>
        <v>NÃO ATENDE</v>
      </c>
      <c r="CK285" s="56" t="e">
        <f>_xlfn.XLOOKUP(CL285,'Banco de dados'!$B:$B,'Banco de dados'!$D:$D)</f>
        <v>#N/A</v>
      </c>
      <c r="CL285" s="42"/>
      <c r="CM285" s="56" t="e">
        <f>_xlfn.XLOOKUP(CL285,'Banco de dados'!$B:$B,'Banco de dados'!$E:$E)</f>
        <v>#N/A</v>
      </c>
      <c r="CN285" s="56"/>
      <c r="CO285" s="56" t="e">
        <f>IF(CN285="-","-",_xlfn.XLOOKUP(CN285,'Banco de dados'!$B:$B,'Banco de dados'!$E:$E))</f>
        <v>#N/A</v>
      </c>
      <c r="CP285" s="41">
        <f t="shared" si="179"/>
        <v>1</v>
      </c>
      <c r="CQ285" s="56" t="e">
        <f>_xlfn.XLOOKUP(CL285,'Banco de dados'!$B:$B,'Banco de dados'!$H:$H)</f>
        <v>#N/A</v>
      </c>
      <c r="CR285" s="56" t="e">
        <f t="array" aca="1" ref="CR285" ca="1">_xludf.xlookup(CN285,'Banco de dados'!$B:$B,'Banco de dados'!$H:$H)</f>
        <v>#NAME?</v>
      </c>
      <c r="CS285" s="56" t="e">
        <f t="array" aca="1" ref="CS285" ca="1">_xludf.xlookup(CL285,'Banco de dados'!$B:$B,'Banco de dados'!$F:$F)</f>
        <v>#NAME?</v>
      </c>
      <c r="CT285" s="56" t="e">
        <f t="array" aca="1" ref="CT285" ca="1">_xludf.xlookup(CN285,'Banco de dados'!$B:$B,'Banco de dados'!$F:$F)</f>
        <v>#NAME?</v>
      </c>
      <c r="CU285" s="42"/>
      <c r="CV285" s="42"/>
      <c r="CW285" s="56" t="str">
        <f>IF(AJ285=0.5,"Suporte",IF(AND(AJ285&gt;='Braços de IP'!$B$9,AJ285&lt;='Braços de IP'!$D$9),'Braços de IP'!$E$9,IF(AND(AJ285&gt;='Braços de IP'!$B$10,AJ285&lt;='Braços de IP'!$D$10),'Braços de IP'!$E$10,IF(AND(AJ285&gt;='Braços de IP'!$B$11,AJ285&lt;='Braços de IP'!$D$11),'Braços de IP'!$E$11,IF(AND(AJ285&gt;='Braços de IP'!$B$12,AJ285&lt;='Braços de IP'!$D$12),'Braços de IP'!$E$12,IF(AND(AJ285&gt;='Braços de IP'!$B$13,AJ285&lt;='Braços de IP'!$D$13),'Braços de IP'!$E$13,IF(AND(AJ285&gt;='Braços de IP'!$B$14,AJ285&lt;='Braços de IP'!$D$14),'Braços de IP'!$E$14,"ERRO")))))))</f>
        <v>Médio II</v>
      </c>
      <c r="CX285" s="42"/>
      <c r="CY285" s="56" t="str">
        <f>IF($CX285="","",VLOOKUP($CX285,'Braços de IP'!$E$9:$I$15,2,0))</f>
        <v/>
      </c>
      <c r="CZ285" s="43" t="str">
        <f>IF($CX285="","",VLOOKUP($CX285,'Braços de IP'!$E$9:$I$15,5,0))</f>
        <v/>
      </c>
      <c r="DA285" s="56"/>
      <c r="DB285" s="56"/>
      <c r="DC285" s="56"/>
      <c r="DD285" s="56"/>
      <c r="DE285" s="56"/>
      <c r="DF285" s="56"/>
      <c r="DG285" s="44" t="e">
        <f t="shared" si="180"/>
        <v>#N/A</v>
      </c>
      <c r="DH285" s="45">
        <f t="shared" si="181"/>
        <v>60</v>
      </c>
      <c r="DI285" s="44" t="e">
        <f t="shared" si="182"/>
        <v>#N/A</v>
      </c>
      <c r="DJ285" s="46" t="e">
        <f t="shared" si="183"/>
        <v>#N/A</v>
      </c>
      <c r="DK285" s="47" t="s">
        <v>147</v>
      </c>
      <c r="DL285" s="48"/>
      <c r="DM285" s="49"/>
      <c r="DN285" s="23" t="s">
        <v>148</v>
      </c>
      <c r="DO285" s="23"/>
      <c r="DQ285" s="50"/>
      <c r="DS285" s="5"/>
      <c r="DT285" s="5"/>
      <c r="DU285" s="5"/>
    </row>
    <row r="286" spans="1:125" ht="15.75" hidden="1" customHeight="1" x14ac:dyDescent="0.3">
      <c r="B286" s="5"/>
      <c r="C286" s="5"/>
      <c r="D286" s="5"/>
      <c r="E286" s="22" t="s">
        <v>353</v>
      </c>
      <c r="F286" s="22" t="s">
        <v>137</v>
      </c>
      <c r="G286" s="23" t="s">
        <v>354</v>
      </c>
      <c r="H286" s="23">
        <v>-23.401249</v>
      </c>
      <c r="I286" s="23">
        <v>-46.854757999999997</v>
      </c>
      <c r="J286" s="24" t="s">
        <v>160</v>
      </c>
      <c r="K286" s="60"/>
      <c r="L286" s="24" t="s">
        <v>140</v>
      </c>
      <c r="M286" s="24" t="s">
        <v>141</v>
      </c>
      <c r="N286" s="23">
        <v>60</v>
      </c>
      <c r="O286" s="23" t="s">
        <v>142</v>
      </c>
      <c r="P286" s="23" t="s">
        <v>143</v>
      </c>
      <c r="Q286" s="26">
        <f t="shared" si="161"/>
        <v>120</v>
      </c>
      <c r="R286" s="27">
        <v>1</v>
      </c>
      <c r="S286" s="28">
        <v>4</v>
      </c>
      <c r="T286" s="28">
        <v>6.5</v>
      </c>
      <c r="U286" s="23"/>
      <c r="V286" s="23"/>
      <c r="W286" s="23"/>
      <c r="X286" s="28">
        <v>4</v>
      </c>
      <c r="Y286" s="23"/>
      <c r="Z286" s="29"/>
      <c r="AA286" s="29"/>
      <c r="AB286" s="23"/>
      <c r="AC286" s="23"/>
      <c r="AD286" s="23" t="s">
        <v>144</v>
      </c>
      <c r="AE286" s="23" t="s">
        <v>145</v>
      </c>
      <c r="AF286" s="23">
        <v>28.3</v>
      </c>
      <c r="AG286" s="23">
        <v>8</v>
      </c>
      <c r="AH286" s="23">
        <v>1</v>
      </c>
      <c r="AI286" s="23">
        <v>0.55000000000000004</v>
      </c>
      <c r="AJ286" s="23">
        <v>2.2999999999999998</v>
      </c>
      <c r="AK286" s="27">
        <f t="shared" si="162"/>
        <v>1.7499999999999998</v>
      </c>
      <c r="AL286" s="27" t="s">
        <v>143</v>
      </c>
      <c r="AM286" s="27" t="s">
        <v>143</v>
      </c>
      <c r="AN286" s="23"/>
      <c r="AO286" s="27">
        <f t="shared" si="163"/>
        <v>2</v>
      </c>
      <c r="AP286" s="23"/>
      <c r="AQ286" s="23"/>
      <c r="AR286" s="23"/>
      <c r="AS286" s="23"/>
      <c r="AT286" s="23"/>
      <c r="AU286" s="27"/>
      <c r="AV286" s="27">
        <f t="shared" si="164"/>
        <v>0</v>
      </c>
      <c r="AW286" s="27"/>
      <c r="AX286" s="28">
        <f>VLOOKUP(J286,ABNT5101!$I$3:$J$9,2)</f>
        <v>10</v>
      </c>
      <c r="AY286" s="28">
        <f>VLOOKUP(J286,ABNT5101!$I$3:$M$9,5)</f>
        <v>0.18</v>
      </c>
      <c r="AZ286" s="28" t="str">
        <f>_xlfn.XLOOKUP(J286,ABNT5101!I:I,ABNT5101!L:L)</f>
        <v>-</v>
      </c>
      <c r="BA286" s="28">
        <f>_xlfn.XLOOKUP(J286,ABNT5101!$I:$I,ABNT5101!M:M)</f>
        <v>0.18</v>
      </c>
      <c r="BB286" s="28" t="str">
        <f>_xlfn.XLOOKUP(J286,ABNT5101!$I:$I,ABNT5101!N:N)</f>
        <v>-</v>
      </c>
      <c r="BC286" s="28">
        <f>_xlfn.XLOOKUP(J286,ABNT5101!$I:$I,ABNT5101!O:O)</f>
        <v>16</v>
      </c>
      <c r="BD286" s="31" t="str">
        <f t="shared" si="165"/>
        <v>NÃO ATENDE</v>
      </c>
      <c r="BE286" s="32">
        <f t="shared" si="184"/>
        <v>-1</v>
      </c>
      <c r="BF286" s="32">
        <f t="shared" si="185"/>
        <v>-1</v>
      </c>
      <c r="BG286" s="32" t="str">
        <f t="shared" si="166"/>
        <v>-</v>
      </c>
      <c r="BH286" s="34"/>
      <c r="BI286" s="34"/>
      <c r="BJ286" s="34"/>
      <c r="BK286" s="34"/>
      <c r="BL286" s="35"/>
      <c r="BM286" s="34"/>
      <c r="BN286" s="31" t="str">
        <f t="shared" si="167"/>
        <v>NÃO ATENDE</v>
      </c>
      <c r="BO286" s="31" t="str">
        <f t="shared" si="186"/>
        <v>NÃO ATENDE</v>
      </c>
      <c r="BP286" s="31" t="str">
        <f t="shared" si="187"/>
        <v>NÃO ATENDE</v>
      </c>
      <c r="BQ286" s="31" t="str">
        <f t="shared" si="168"/>
        <v>ATENDE</v>
      </c>
      <c r="BR286" s="36" t="str">
        <f t="shared" si="169"/>
        <v>C4</v>
      </c>
      <c r="BS286" s="36" t="str">
        <f t="shared" si="170"/>
        <v>P6</v>
      </c>
      <c r="BT286" s="37">
        <f t="shared" si="171"/>
        <v>-1</v>
      </c>
      <c r="BU286" s="34"/>
      <c r="BV286" s="34"/>
      <c r="BW286" s="36">
        <f>IF(BS286="-","-",_xlfn.XLOOKUP(BS286,ABNT5101!$B$4:$B$9,ABNT5101!$C$4:$C$9))</f>
        <v>3</v>
      </c>
      <c r="BX286" s="36">
        <f>IF(BS286="-","-",_xlfn.XLOOKUP(BS286,ABNT5101!$B$4:$B$9,ABNT5101!$D$4:$D$9))</f>
        <v>0.6</v>
      </c>
      <c r="BY286" s="31" t="str">
        <f t="shared" si="172"/>
        <v>NÃO ATENDE</v>
      </c>
      <c r="BZ286" s="31" t="str">
        <f t="shared" si="173"/>
        <v>NÃO ATENDE</v>
      </c>
      <c r="CA286" s="31" t="str">
        <f t="shared" si="174"/>
        <v>NÃO ATENDE</v>
      </c>
      <c r="CB286" s="36" t="str">
        <f t="shared" si="188"/>
        <v>P6</v>
      </c>
      <c r="CC286" s="37">
        <f t="shared" si="175"/>
        <v>-1</v>
      </c>
      <c r="CD286" s="38"/>
      <c r="CE286" s="38"/>
      <c r="CF286" s="31">
        <f>IF(CB286="-","-",_xlfn.XLOOKUP(CB286,ABNT5101!$B$4:$B$9,ABNT5101!$C$4:$C$9))</f>
        <v>3</v>
      </c>
      <c r="CG286" s="36">
        <f>IF(CB286="-","-",_xlfn.XLOOKUP(CB286,ABNT5101!$B$4:$B$9,ABNT5101!$D$4:$D$9))</f>
        <v>0.6</v>
      </c>
      <c r="CH286" s="31" t="str">
        <f t="shared" si="176"/>
        <v>NÃO ATENDE</v>
      </c>
      <c r="CI286" s="31" t="str">
        <f t="shared" si="177"/>
        <v>NÃO ATENDE</v>
      </c>
      <c r="CJ286" s="31" t="str">
        <f t="shared" si="178"/>
        <v>NÃO ATENDE</v>
      </c>
      <c r="CK286" s="56" t="e">
        <f>_xlfn.XLOOKUP(CL286,'Banco de dados'!$B:$B,'Banco de dados'!$D:$D)</f>
        <v>#N/A</v>
      </c>
      <c r="CL286" s="42"/>
      <c r="CM286" s="56" t="e">
        <f>_xlfn.XLOOKUP(CL286,'Banco de dados'!$B:$B,'Banco de dados'!$E:$E)</f>
        <v>#N/A</v>
      </c>
      <c r="CN286" s="56"/>
      <c r="CO286" s="56" t="e">
        <f>IF(CN286="-","-",_xlfn.XLOOKUP(CN286,'Banco de dados'!$B:$B,'Banco de dados'!$E:$E))</f>
        <v>#N/A</v>
      </c>
      <c r="CP286" s="41">
        <f t="shared" si="179"/>
        <v>1</v>
      </c>
      <c r="CQ286" s="56" t="e">
        <f>_xlfn.XLOOKUP(CL286,'Banco de dados'!$B:$B,'Banco de dados'!$H:$H)</f>
        <v>#N/A</v>
      </c>
      <c r="CR286" s="56" t="e">
        <f t="array" aca="1" ref="CR286" ca="1">_xludf.xlookup(CN286,'Banco de dados'!$B:$B,'Banco de dados'!$H:$H)</f>
        <v>#NAME?</v>
      </c>
      <c r="CS286" s="56" t="e">
        <f t="array" aca="1" ref="CS286" ca="1">_xludf.xlookup(CL286,'Banco de dados'!$B:$B,'Banco de dados'!$F:$F)</f>
        <v>#NAME?</v>
      </c>
      <c r="CT286" s="56" t="e">
        <f t="array" aca="1" ref="CT286" ca="1">_xludf.xlookup(CN286,'Banco de dados'!$B:$B,'Banco de dados'!$F:$F)</f>
        <v>#NAME?</v>
      </c>
      <c r="CU286" s="42"/>
      <c r="CV286" s="42"/>
      <c r="CW286" s="56" t="str">
        <f>IF(AJ286=0.5,"Suporte",IF(AND(AJ286&gt;='Braços de IP'!$B$9,AJ286&lt;='Braços de IP'!$D$9),'Braços de IP'!$E$9,IF(AND(AJ286&gt;='Braços de IP'!$B$10,AJ286&lt;='Braços de IP'!$D$10),'Braços de IP'!$E$10,IF(AND(AJ286&gt;='Braços de IP'!$B$11,AJ286&lt;='Braços de IP'!$D$11),'Braços de IP'!$E$11,IF(AND(AJ286&gt;='Braços de IP'!$B$12,AJ286&lt;='Braços de IP'!$D$12),'Braços de IP'!$E$12,IF(AND(AJ286&gt;='Braços de IP'!$B$13,AJ286&lt;='Braços de IP'!$D$13),'Braços de IP'!$E$13,IF(AND(AJ286&gt;='Braços de IP'!$B$14,AJ286&lt;='Braços de IP'!$D$14),'Braços de IP'!$E$14,"ERRO")))))))</f>
        <v>Médio II</v>
      </c>
      <c r="CX286" s="42"/>
      <c r="CY286" s="56" t="str">
        <f>IF($CX286="","",VLOOKUP($CX286,'Braços de IP'!$E$9:$I$15,2,0))</f>
        <v/>
      </c>
      <c r="CZ286" s="43" t="str">
        <f>IF($CX286="","",VLOOKUP($CX286,'Braços de IP'!$E$9:$I$15,5,0))</f>
        <v/>
      </c>
      <c r="DA286" s="56"/>
      <c r="DB286" s="56"/>
      <c r="DC286" s="56"/>
      <c r="DD286" s="56"/>
      <c r="DE286" s="56"/>
      <c r="DF286" s="56"/>
      <c r="DG286" s="44" t="e">
        <f t="shared" si="180"/>
        <v>#N/A</v>
      </c>
      <c r="DH286" s="45">
        <f t="shared" si="181"/>
        <v>60</v>
      </c>
      <c r="DI286" s="44" t="e">
        <f t="shared" si="182"/>
        <v>#N/A</v>
      </c>
      <c r="DJ286" s="46" t="e">
        <f t="shared" si="183"/>
        <v>#N/A</v>
      </c>
      <c r="DK286" s="47" t="s">
        <v>147</v>
      </c>
      <c r="DL286" s="48"/>
      <c r="DM286" s="49"/>
      <c r="DN286" s="23" t="s">
        <v>148</v>
      </c>
      <c r="DO286" s="23"/>
      <c r="DQ286" s="50"/>
      <c r="DS286" s="5"/>
      <c r="DT286" s="5"/>
      <c r="DU286" s="5"/>
    </row>
    <row r="287" spans="1:125" ht="15.75" hidden="1" customHeight="1" x14ac:dyDescent="0.3">
      <c r="B287" s="5"/>
      <c r="C287" s="5"/>
      <c r="D287" s="5"/>
      <c r="E287" s="22" t="s">
        <v>355</v>
      </c>
      <c r="F287" s="22" t="s">
        <v>137</v>
      </c>
      <c r="G287" s="23" t="s">
        <v>356</v>
      </c>
      <c r="H287" s="23">
        <v>-23.416440000000001</v>
      </c>
      <c r="I287" s="23">
        <v>-46.831364000000001</v>
      </c>
      <c r="J287" s="24" t="s">
        <v>160</v>
      </c>
      <c r="K287" s="60"/>
      <c r="L287" s="24" t="s">
        <v>140</v>
      </c>
      <c r="M287" s="24" t="s">
        <v>141</v>
      </c>
      <c r="N287" s="23">
        <v>60</v>
      </c>
      <c r="O287" s="23" t="s">
        <v>142</v>
      </c>
      <c r="P287" s="23" t="s">
        <v>143</v>
      </c>
      <c r="Q287" s="26">
        <f t="shared" si="161"/>
        <v>120</v>
      </c>
      <c r="R287" s="27">
        <v>1</v>
      </c>
      <c r="S287" s="28">
        <v>2</v>
      </c>
      <c r="T287" s="28">
        <v>8.5</v>
      </c>
      <c r="U287" s="29"/>
      <c r="V287" s="29"/>
      <c r="W287" s="29"/>
      <c r="X287" s="28">
        <v>2.1</v>
      </c>
      <c r="Y287" s="23"/>
      <c r="Z287" s="23"/>
      <c r="AA287" s="23"/>
      <c r="AB287" s="23"/>
      <c r="AC287" s="23"/>
      <c r="AD287" s="23" t="s">
        <v>144</v>
      </c>
      <c r="AE287" s="23" t="s">
        <v>145</v>
      </c>
      <c r="AF287" s="23">
        <v>39.799999999999997</v>
      </c>
      <c r="AG287" s="23">
        <v>7.3</v>
      </c>
      <c r="AH287" s="23">
        <v>1</v>
      </c>
      <c r="AI287" s="23">
        <v>0.2</v>
      </c>
      <c r="AJ287" s="23">
        <v>2.5</v>
      </c>
      <c r="AK287" s="27">
        <f t="shared" si="162"/>
        <v>2.2999999999999998</v>
      </c>
      <c r="AL287" s="27" t="s">
        <v>143</v>
      </c>
      <c r="AM287" s="27" t="s">
        <v>143</v>
      </c>
      <c r="AN287" s="23"/>
      <c r="AO287" s="27">
        <f t="shared" si="163"/>
        <v>2</v>
      </c>
      <c r="AP287" s="23"/>
      <c r="AQ287" s="23"/>
      <c r="AR287" s="23"/>
      <c r="AS287" s="23"/>
      <c r="AT287" s="23"/>
      <c r="AU287" s="27"/>
      <c r="AV287" s="27">
        <f t="shared" si="164"/>
        <v>0</v>
      </c>
      <c r="AW287" s="27"/>
      <c r="AX287" s="28">
        <f>VLOOKUP(J287,ABNT5101!$I$3:$J$9,2)</f>
        <v>10</v>
      </c>
      <c r="AY287" s="28">
        <f>VLOOKUP(J287,ABNT5101!$I$3:$M$9,5)</f>
        <v>0.18</v>
      </c>
      <c r="AZ287" s="28" t="str">
        <f>_xlfn.XLOOKUP(J287,ABNT5101!I:I,ABNT5101!L:L)</f>
        <v>-</v>
      </c>
      <c r="BA287" s="28">
        <f>_xlfn.XLOOKUP(J287,ABNT5101!$I:$I,ABNT5101!M:M)</f>
        <v>0.18</v>
      </c>
      <c r="BB287" s="28" t="str">
        <f>_xlfn.XLOOKUP(J287,ABNT5101!$I:$I,ABNT5101!N:N)</f>
        <v>-</v>
      </c>
      <c r="BC287" s="28">
        <f>_xlfn.XLOOKUP(J287,ABNT5101!$I:$I,ABNT5101!O:O)</f>
        <v>16</v>
      </c>
      <c r="BD287" s="31" t="str">
        <f t="shared" si="165"/>
        <v>NÃO ATENDE</v>
      </c>
      <c r="BE287" s="32">
        <f t="shared" si="184"/>
        <v>-1</v>
      </c>
      <c r="BF287" s="32">
        <f t="shared" si="185"/>
        <v>-1</v>
      </c>
      <c r="BG287" s="32" t="str">
        <f t="shared" si="166"/>
        <v>-</v>
      </c>
      <c r="BH287" s="34"/>
      <c r="BI287" s="34"/>
      <c r="BJ287" s="34"/>
      <c r="BK287" s="34"/>
      <c r="BL287" s="35"/>
      <c r="BM287" s="34"/>
      <c r="BN287" s="31" t="str">
        <f t="shared" si="167"/>
        <v>NÃO ATENDE</v>
      </c>
      <c r="BO287" s="31" t="str">
        <f t="shared" si="186"/>
        <v>NÃO ATENDE</v>
      </c>
      <c r="BP287" s="31" t="str">
        <f t="shared" si="187"/>
        <v>NÃO ATENDE</v>
      </c>
      <c r="BQ287" s="31" t="str">
        <f t="shared" si="168"/>
        <v>ATENDE</v>
      </c>
      <c r="BR287" s="36" t="str">
        <f t="shared" si="169"/>
        <v>C4</v>
      </c>
      <c r="BS287" s="36" t="str">
        <f t="shared" si="170"/>
        <v>P6</v>
      </c>
      <c r="BT287" s="37">
        <f t="shared" si="171"/>
        <v>-1</v>
      </c>
      <c r="BU287" s="34"/>
      <c r="BV287" s="34"/>
      <c r="BW287" s="36">
        <f>IF(BS287="-","-",_xlfn.XLOOKUP(BS287,ABNT5101!$B$4:$B$9,ABNT5101!$C$4:$C$9))</f>
        <v>3</v>
      </c>
      <c r="BX287" s="36">
        <f>IF(BS287="-","-",_xlfn.XLOOKUP(BS287,ABNT5101!$B$4:$B$9,ABNT5101!$D$4:$D$9))</f>
        <v>0.6</v>
      </c>
      <c r="BY287" s="31" t="str">
        <f t="shared" si="172"/>
        <v>NÃO ATENDE</v>
      </c>
      <c r="BZ287" s="31" t="str">
        <f t="shared" si="173"/>
        <v>NÃO ATENDE</v>
      </c>
      <c r="CA287" s="31" t="str">
        <f t="shared" si="174"/>
        <v>NÃO ATENDE</v>
      </c>
      <c r="CB287" s="36" t="str">
        <f t="shared" si="188"/>
        <v>P6</v>
      </c>
      <c r="CC287" s="37">
        <f t="shared" si="175"/>
        <v>-1</v>
      </c>
      <c r="CD287" s="38"/>
      <c r="CE287" s="38"/>
      <c r="CF287" s="31">
        <f>IF(CB287="-","-",_xlfn.XLOOKUP(CB287,ABNT5101!$B$4:$B$9,ABNT5101!$C$4:$C$9))</f>
        <v>3</v>
      </c>
      <c r="CG287" s="36">
        <f>IF(CB287="-","-",_xlfn.XLOOKUP(CB287,ABNT5101!$B$4:$B$9,ABNT5101!$D$4:$D$9))</f>
        <v>0.6</v>
      </c>
      <c r="CH287" s="31" t="str">
        <f t="shared" si="176"/>
        <v>NÃO ATENDE</v>
      </c>
      <c r="CI287" s="31" t="str">
        <f t="shared" si="177"/>
        <v>NÃO ATENDE</v>
      </c>
      <c r="CJ287" s="31" t="str">
        <f t="shared" si="178"/>
        <v>NÃO ATENDE</v>
      </c>
      <c r="CK287" s="56" t="e">
        <f>_xlfn.XLOOKUP(CL287,'Banco de dados'!$B:$B,'Banco de dados'!$D:$D)</f>
        <v>#N/A</v>
      </c>
      <c r="CL287" s="42"/>
      <c r="CM287" s="56" t="e">
        <f>_xlfn.XLOOKUP(CL287,'Banco de dados'!$B:$B,'Banco de dados'!$E:$E)</f>
        <v>#N/A</v>
      </c>
      <c r="CN287" s="56"/>
      <c r="CO287" s="56" t="e">
        <f>IF(CN287="-","-",_xlfn.XLOOKUP(CN287,'Banco de dados'!$B:$B,'Banco de dados'!$E:$E))</f>
        <v>#N/A</v>
      </c>
      <c r="CP287" s="41">
        <f t="shared" si="179"/>
        <v>1</v>
      </c>
      <c r="CQ287" s="56" t="e">
        <f>_xlfn.XLOOKUP(CL287,'Banco de dados'!$B:$B,'Banco de dados'!$H:$H)</f>
        <v>#N/A</v>
      </c>
      <c r="CR287" s="56" t="e">
        <f t="array" aca="1" ref="CR287" ca="1">_xludf.xlookup(CN287,'Banco de dados'!$B:$B,'Banco de dados'!$H:$H)</f>
        <v>#NAME?</v>
      </c>
      <c r="CS287" s="56" t="e">
        <f t="array" aca="1" ref="CS287" ca="1">_xludf.xlookup(CL287,'Banco de dados'!$B:$B,'Banco de dados'!$F:$F)</f>
        <v>#NAME?</v>
      </c>
      <c r="CT287" s="56" t="e">
        <f t="array" aca="1" ref="CT287" ca="1">_xludf.xlookup(CN287,'Banco de dados'!$B:$B,'Banco de dados'!$F:$F)</f>
        <v>#NAME?</v>
      </c>
      <c r="CU287" s="42"/>
      <c r="CV287" s="42"/>
      <c r="CW287" s="56" t="str">
        <f>IF(AJ287=0.5,"Suporte",IF(AND(AJ287&gt;='Braços de IP'!$B$9,AJ287&lt;='Braços de IP'!$D$9),'Braços de IP'!$E$9,IF(AND(AJ287&gt;='Braços de IP'!$B$10,AJ287&lt;='Braços de IP'!$D$10),'Braços de IP'!$E$10,IF(AND(AJ287&gt;='Braços de IP'!$B$11,AJ287&lt;='Braços de IP'!$D$11),'Braços de IP'!$E$11,IF(AND(AJ287&gt;='Braços de IP'!$B$12,AJ287&lt;='Braços de IP'!$D$12),'Braços de IP'!$E$12,IF(AND(AJ287&gt;='Braços de IP'!$B$13,AJ287&lt;='Braços de IP'!$D$13),'Braços de IP'!$E$13,IF(AND(AJ287&gt;='Braços de IP'!$B$14,AJ287&lt;='Braços de IP'!$D$14),'Braços de IP'!$E$14,"ERRO")))))))</f>
        <v>Médio II</v>
      </c>
      <c r="CX287" s="42"/>
      <c r="CY287" s="56" t="str">
        <f>IF($CX287="","",VLOOKUP($CX287,'Braços de IP'!$E$9:$I$15,2,0))</f>
        <v/>
      </c>
      <c r="CZ287" s="43" t="str">
        <f>IF($CX287="","",VLOOKUP($CX287,'Braços de IP'!$E$9:$I$15,5,0))</f>
        <v/>
      </c>
      <c r="DA287" s="56"/>
      <c r="DB287" s="56"/>
      <c r="DC287" s="56"/>
      <c r="DD287" s="56"/>
      <c r="DE287" s="56"/>
      <c r="DF287" s="56"/>
      <c r="DG287" s="44" t="e">
        <f t="shared" si="180"/>
        <v>#N/A</v>
      </c>
      <c r="DH287" s="45">
        <f t="shared" si="181"/>
        <v>60</v>
      </c>
      <c r="DI287" s="44" t="e">
        <f t="shared" si="182"/>
        <v>#N/A</v>
      </c>
      <c r="DJ287" s="46" t="e">
        <f t="shared" si="183"/>
        <v>#N/A</v>
      </c>
      <c r="DK287" s="47" t="s">
        <v>147</v>
      </c>
      <c r="DL287" s="48"/>
      <c r="DM287" s="49"/>
      <c r="DN287" s="23" t="s">
        <v>148</v>
      </c>
      <c r="DO287" s="23"/>
      <c r="DQ287" s="50"/>
      <c r="DS287" s="5"/>
      <c r="DT287" s="5"/>
      <c r="DU287" s="5"/>
    </row>
    <row r="288" spans="1:125" ht="15.75" hidden="1" customHeight="1" x14ac:dyDescent="0.3">
      <c r="B288" s="5"/>
      <c r="C288" s="5"/>
      <c r="D288" s="5"/>
      <c r="E288" s="22" t="s">
        <v>355</v>
      </c>
      <c r="F288" s="22" t="s">
        <v>137</v>
      </c>
      <c r="G288" s="23" t="s">
        <v>356</v>
      </c>
      <c r="H288" s="23">
        <v>-23.416440000000001</v>
      </c>
      <c r="I288" s="23">
        <v>-46.831364000000001</v>
      </c>
      <c r="J288" s="24" t="s">
        <v>160</v>
      </c>
      <c r="K288" s="60"/>
      <c r="L288" s="24" t="s">
        <v>140</v>
      </c>
      <c r="M288" s="24" t="s">
        <v>141</v>
      </c>
      <c r="N288" s="23">
        <v>60</v>
      </c>
      <c r="O288" s="23" t="s">
        <v>142</v>
      </c>
      <c r="P288" s="23" t="s">
        <v>143</v>
      </c>
      <c r="Q288" s="26">
        <f t="shared" si="161"/>
        <v>120</v>
      </c>
      <c r="R288" s="27">
        <v>1</v>
      </c>
      <c r="S288" s="28">
        <v>2</v>
      </c>
      <c r="T288" s="28">
        <v>8.5</v>
      </c>
      <c r="U288" s="29"/>
      <c r="V288" s="29"/>
      <c r="W288" s="29"/>
      <c r="X288" s="28">
        <v>2.1</v>
      </c>
      <c r="Y288" s="23"/>
      <c r="Z288" s="23"/>
      <c r="AA288" s="23"/>
      <c r="AB288" s="23"/>
      <c r="AC288" s="23"/>
      <c r="AD288" s="23" t="s">
        <v>144</v>
      </c>
      <c r="AE288" s="23" t="s">
        <v>145</v>
      </c>
      <c r="AF288" s="23">
        <v>39.799999999999997</v>
      </c>
      <c r="AG288" s="23">
        <v>7.3</v>
      </c>
      <c r="AH288" s="23">
        <v>1</v>
      </c>
      <c r="AI288" s="23">
        <v>0.2</v>
      </c>
      <c r="AJ288" s="23">
        <v>2.5</v>
      </c>
      <c r="AK288" s="27">
        <f t="shared" si="162"/>
        <v>2.2999999999999998</v>
      </c>
      <c r="AL288" s="27" t="s">
        <v>143</v>
      </c>
      <c r="AM288" s="27" t="s">
        <v>143</v>
      </c>
      <c r="AN288" s="23"/>
      <c r="AO288" s="27">
        <f t="shared" si="163"/>
        <v>2</v>
      </c>
      <c r="AP288" s="23"/>
      <c r="AQ288" s="23"/>
      <c r="AR288" s="23"/>
      <c r="AS288" s="23"/>
      <c r="AT288" s="23"/>
      <c r="AU288" s="27"/>
      <c r="AV288" s="27">
        <f t="shared" si="164"/>
        <v>0</v>
      </c>
      <c r="AW288" s="27"/>
      <c r="AX288" s="28">
        <f>VLOOKUP(J288,ABNT5101!$I$3:$J$9,2)</f>
        <v>10</v>
      </c>
      <c r="AY288" s="28">
        <f>VLOOKUP(J288,ABNT5101!$I$3:$M$9,5)</f>
        <v>0.18</v>
      </c>
      <c r="AZ288" s="28" t="str">
        <f>_xlfn.XLOOKUP(J288,ABNT5101!I:I,ABNT5101!L:L)</f>
        <v>-</v>
      </c>
      <c r="BA288" s="28">
        <f>_xlfn.XLOOKUP(J288,ABNT5101!$I:$I,ABNT5101!M:M)</f>
        <v>0.18</v>
      </c>
      <c r="BB288" s="28" t="str">
        <f>_xlfn.XLOOKUP(J288,ABNT5101!$I:$I,ABNT5101!N:N)</f>
        <v>-</v>
      </c>
      <c r="BC288" s="28">
        <f>_xlfn.XLOOKUP(J288,ABNT5101!$I:$I,ABNT5101!O:O)</f>
        <v>16</v>
      </c>
      <c r="BD288" s="31" t="str">
        <f t="shared" si="165"/>
        <v>NÃO ATENDE</v>
      </c>
      <c r="BE288" s="32">
        <f t="shared" si="184"/>
        <v>-1</v>
      </c>
      <c r="BF288" s="32">
        <f t="shared" si="185"/>
        <v>-1</v>
      </c>
      <c r="BG288" s="32" t="str">
        <f t="shared" si="166"/>
        <v>-</v>
      </c>
      <c r="BH288" s="34"/>
      <c r="BI288" s="34"/>
      <c r="BJ288" s="34"/>
      <c r="BK288" s="34"/>
      <c r="BL288" s="35"/>
      <c r="BM288" s="34"/>
      <c r="BN288" s="31" t="str">
        <f t="shared" si="167"/>
        <v>NÃO ATENDE</v>
      </c>
      <c r="BO288" s="31" t="str">
        <f t="shared" si="186"/>
        <v>NÃO ATENDE</v>
      </c>
      <c r="BP288" s="31" t="str">
        <f t="shared" si="187"/>
        <v>NÃO ATENDE</v>
      </c>
      <c r="BQ288" s="31" t="str">
        <f t="shared" si="168"/>
        <v>ATENDE</v>
      </c>
      <c r="BR288" s="36" t="str">
        <f t="shared" si="169"/>
        <v>C4</v>
      </c>
      <c r="BS288" s="36" t="str">
        <f t="shared" si="170"/>
        <v>P6</v>
      </c>
      <c r="BT288" s="37">
        <f t="shared" si="171"/>
        <v>-1</v>
      </c>
      <c r="BU288" s="34"/>
      <c r="BV288" s="34"/>
      <c r="BW288" s="36">
        <f>IF(BS288="-","-",_xlfn.XLOOKUP(BS288,ABNT5101!$B$4:$B$9,ABNT5101!$C$4:$C$9))</f>
        <v>3</v>
      </c>
      <c r="BX288" s="36">
        <f>IF(BS288="-","-",_xlfn.XLOOKUP(BS288,ABNT5101!$B$4:$B$9,ABNT5101!$D$4:$D$9))</f>
        <v>0.6</v>
      </c>
      <c r="BY288" s="31" t="str">
        <f t="shared" si="172"/>
        <v>NÃO ATENDE</v>
      </c>
      <c r="BZ288" s="31" t="str">
        <f t="shared" si="173"/>
        <v>NÃO ATENDE</v>
      </c>
      <c r="CA288" s="31" t="str">
        <f t="shared" si="174"/>
        <v>NÃO ATENDE</v>
      </c>
      <c r="CB288" s="36" t="str">
        <f t="shared" si="188"/>
        <v>P6</v>
      </c>
      <c r="CC288" s="37">
        <f t="shared" si="175"/>
        <v>-1</v>
      </c>
      <c r="CD288" s="38"/>
      <c r="CE288" s="38"/>
      <c r="CF288" s="31">
        <f>IF(CB288="-","-",_xlfn.XLOOKUP(CB288,ABNT5101!$B$4:$B$9,ABNT5101!$C$4:$C$9))</f>
        <v>3</v>
      </c>
      <c r="CG288" s="36">
        <f>IF(CB288="-","-",_xlfn.XLOOKUP(CB288,ABNT5101!$B$4:$B$9,ABNT5101!$D$4:$D$9))</f>
        <v>0.6</v>
      </c>
      <c r="CH288" s="31" t="str">
        <f t="shared" si="176"/>
        <v>NÃO ATENDE</v>
      </c>
      <c r="CI288" s="31" t="str">
        <f t="shared" si="177"/>
        <v>NÃO ATENDE</v>
      </c>
      <c r="CJ288" s="31" t="str">
        <f t="shared" si="178"/>
        <v>NÃO ATENDE</v>
      </c>
      <c r="CK288" s="56" t="e">
        <f>_xlfn.XLOOKUP(CL288,'Banco de dados'!$B:$B,'Banco de dados'!$D:$D)</f>
        <v>#N/A</v>
      </c>
      <c r="CL288" s="42"/>
      <c r="CM288" s="56" t="e">
        <f>_xlfn.XLOOKUP(CL288,'Banco de dados'!$B:$B,'Banco de dados'!$E:$E)</f>
        <v>#N/A</v>
      </c>
      <c r="CN288" s="56"/>
      <c r="CO288" s="56" t="e">
        <f>IF(CN288="-","-",_xlfn.XLOOKUP(CN288,'Banco de dados'!$B:$B,'Banco de dados'!$E:$E))</f>
        <v>#N/A</v>
      </c>
      <c r="CP288" s="41">
        <f t="shared" si="179"/>
        <v>1</v>
      </c>
      <c r="CQ288" s="56" t="e">
        <f>_xlfn.XLOOKUP(CL288,'Banco de dados'!$B:$B,'Banco de dados'!$H:$H)</f>
        <v>#N/A</v>
      </c>
      <c r="CR288" s="56" t="e">
        <f t="array" aca="1" ref="CR288" ca="1">_xludf.xlookup(CN288,'Banco de dados'!$B:$B,'Banco de dados'!$H:$H)</f>
        <v>#NAME?</v>
      </c>
      <c r="CS288" s="56" t="e">
        <f t="array" aca="1" ref="CS288" ca="1">_xludf.xlookup(CL288,'Banco de dados'!$B:$B,'Banco de dados'!$F:$F)</f>
        <v>#NAME?</v>
      </c>
      <c r="CT288" s="56" t="e">
        <f t="array" aca="1" ref="CT288" ca="1">_xludf.xlookup(CN288,'Banco de dados'!$B:$B,'Banco de dados'!$F:$F)</f>
        <v>#NAME?</v>
      </c>
      <c r="CU288" s="42"/>
      <c r="CV288" s="42"/>
      <c r="CW288" s="56" t="str">
        <f>IF(AJ288=0.5,"Suporte",IF(AND(AJ288&gt;='Braços de IP'!$B$9,AJ288&lt;='Braços de IP'!$D$9),'Braços de IP'!$E$9,IF(AND(AJ288&gt;='Braços de IP'!$B$10,AJ288&lt;='Braços de IP'!$D$10),'Braços de IP'!$E$10,IF(AND(AJ288&gt;='Braços de IP'!$B$11,AJ288&lt;='Braços de IP'!$D$11),'Braços de IP'!$E$11,IF(AND(AJ288&gt;='Braços de IP'!$B$12,AJ288&lt;='Braços de IP'!$D$12),'Braços de IP'!$E$12,IF(AND(AJ288&gt;='Braços de IP'!$B$13,AJ288&lt;='Braços de IP'!$D$13),'Braços de IP'!$E$13,IF(AND(AJ288&gt;='Braços de IP'!$B$14,AJ288&lt;='Braços de IP'!$D$14),'Braços de IP'!$E$14,"ERRO")))))))</f>
        <v>Médio II</v>
      </c>
      <c r="CX288" s="42"/>
      <c r="CY288" s="56" t="str">
        <f>IF($CX288="","",VLOOKUP($CX288,'Braços de IP'!$E$9:$I$15,2,0))</f>
        <v/>
      </c>
      <c r="CZ288" s="43" t="str">
        <f>IF($CX288="","",VLOOKUP($CX288,'Braços de IP'!$E$9:$I$15,5,0))</f>
        <v/>
      </c>
      <c r="DA288" s="56"/>
      <c r="DB288" s="56"/>
      <c r="DC288" s="56"/>
      <c r="DD288" s="56"/>
      <c r="DE288" s="56"/>
      <c r="DF288" s="56"/>
      <c r="DG288" s="44" t="e">
        <f t="shared" si="180"/>
        <v>#N/A</v>
      </c>
      <c r="DH288" s="45">
        <f t="shared" si="181"/>
        <v>60</v>
      </c>
      <c r="DI288" s="44" t="e">
        <f t="shared" si="182"/>
        <v>#N/A</v>
      </c>
      <c r="DJ288" s="46" t="e">
        <f t="shared" si="183"/>
        <v>#N/A</v>
      </c>
      <c r="DK288" s="47" t="s">
        <v>147</v>
      </c>
      <c r="DL288" s="48"/>
      <c r="DM288" s="49"/>
      <c r="DN288" s="23" t="s">
        <v>148</v>
      </c>
      <c r="DO288" s="23"/>
      <c r="DQ288" s="50"/>
      <c r="DS288" s="5"/>
      <c r="DT288" s="5"/>
      <c r="DU288" s="5"/>
    </row>
    <row r="289" spans="1:125" ht="15.75" hidden="1" customHeight="1" x14ac:dyDescent="0.3">
      <c r="B289" s="5"/>
      <c r="C289" s="5"/>
      <c r="D289" s="5"/>
      <c r="E289" s="22" t="s">
        <v>355</v>
      </c>
      <c r="F289" s="22" t="s">
        <v>137</v>
      </c>
      <c r="G289" s="23" t="s">
        <v>356</v>
      </c>
      <c r="H289" s="23">
        <v>-23.416440000000001</v>
      </c>
      <c r="I289" s="23">
        <v>-46.831364000000001</v>
      </c>
      <c r="J289" s="24" t="s">
        <v>160</v>
      </c>
      <c r="K289" s="60"/>
      <c r="L289" s="24" t="s">
        <v>140</v>
      </c>
      <c r="M289" s="24" t="s">
        <v>141</v>
      </c>
      <c r="N289" s="23">
        <v>60</v>
      </c>
      <c r="O289" s="23" t="s">
        <v>142</v>
      </c>
      <c r="P289" s="23" t="s">
        <v>143</v>
      </c>
      <c r="Q289" s="26">
        <f t="shared" si="161"/>
        <v>120</v>
      </c>
      <c r="R289" s="27">
        <v>1</v>
      </c>
      <c r="S289" s="28">
        <v>2</v>
      </c>
      <c r="T289" s="28">
        <v>8.5</v>
      </c>
      <c r="U289" s="29"/>
      <c r="V289" s="29"/>
      <c r="W289" s="29"/>
      <c r="X289" s="28">
        <v>2.1</v>
      </c>
      <c r="Y289" s="23"/>
      <c r="Z289" s="23"/>
      <c r="AA289" s="23"/>
      <c r="AB289" s="23"/>
      <c r="AC289" s="23"/>
      <c r="AD289" s="23" t="s">
        <v>144</v>
      </c>
      <c r="AE289" s="23" t="s">
        <v>145</v>
      </c>
      <c r="AF289" s="23">
        <v>39.799999999999997</v>
      </c>
      <c r="AG289" s="23">
        <v>7.3</v>
      </c>
      <c r="AH289" s="23">
        <v>1</v>
      </c>
      <c r="AI289" s="23">
        <v>0.2</v>
      </c>
      <c r="AJ289" s="23">
        <v>2.5</v>
      </c>
      <c r="AK289" s="27">
        <f t="shared" si="162"/>
        <v>2.2999999999999998</v>
      </c>
      <c r="AL289" s="27" t="s">
        <v>143</v>
      </c>
      <c r="AM289" s="27" t="s">
        <v>143</v>
      </c>
      <c r="AN289" s="23"/>
      <c r="AO289" s="27">
        <f t="shared" si="163"/>
        <v>2</v>
      </c>
      <c r="AP289" s="23"/>
      <c r="AQ289" s="23"/>
      <c r="AR289" s="23"/>
      <c r="AS289" s="23"/>
      <c r="AT289" s="23"/>
      <c r="AU289" s="27"/>
      <c r="AV289" s="27">
        <f t="shared" si="164"/>
        <v>0</v>
      </c>
      <c r="AW289" s="27"/>
      <c r="AX289" s="28">
        <f>VLOOKUP(J289,ABNT5101!$I$3:$J$9,2)</f>
        <v>10</v>
      </c>
      <c r="AY289" s="28">
        <f>VLOOKUP(J289,ABNT5101!$I$3:$M$9,5)</f>
        <v>0.18</v>
      </c>
      <c r="AZ289" s="28" t="str">
        <f>_xlfn.XLOOKUP(J289,ABNT5101!I:I,ABNT5101!L:L)</f>
        <v>-</v>
      </c>
      <c r="BA289" s="28">
        <f>_xlfn.XLOOKUP(J289,ABNT5101!$I:$I,ABNT5101!M:M)</f>
        <v>0.18</v>
      </c>
      <c r="BB289" s="28" t="str">
        <f>_xlfn.XLOOKUP(J289,ABNT5101!$I:$I,ABNT5101!N:N)</f>
        <v>-</v>
      </c>
      <c r="BC289" s="28">
        <f>_xlfn.XLOOKUP(J289,ABNT5101!$I:$I,ABNT5101!O:O)</f>
        <v>16</v>
      </c>
      <c r="BD289" s="31" t="str">
        <f t="shared" si="165"/>
        <v>NÃO ATENDE</v>
      </c>
      <c r="BE289" s="32">
        <f t="shared" si="184"/>
        <v>-1</v>
      </c>
      <c r="BF289" s="32">
        <f t="shared" si="185"/>
        <v>-1</v>
      </c>
      <c r="BG289" s="32" t="str">
        <f t="shared" si="166"/>
        <v>-</v>
      </c>
      <c r="BH289" s="34"/>
      <c r="BI289" s="34"/>
      <c r="BJ289" s="34"/>
      <c r="BK289" s="34"/>
      <c r="BL289" s="35"/>
      <c r="BM289" s="34"/>
      <c r="BN289" s="31" t="str">
        <f t="shared" si="167"/>
        <v>NÃO ATENDE</v>
      </c>
      <c r="BO289" s="31" t="str">
        <f t="shared" si="186"/>
        <v>NÃO ATENDE</v>
      </c>
      <c r="BP289" s="31" t="str">
        <f t="shared" si="187"/>
        <v>NÃO ATENDE</v>
      </c>
      <c r="BQ289" s="31" t="str">
        <f t="shared" si="168"/>
        <v>ATENDE</v>
      </c>
      <c r="BR289" s="36" t="str">
        <f t="shared" si="169"/>
        <v>C4</v>
      </c>
      <c r="BS289" s="36" t="str">
        <f t="shared" si="170"/>
        <v>P6</v>
      </c>
      <c r="BT289" s="37">
        <f t="shared" si="171"/>
        <v>-1</v>
      </c>
      <c r="BU289" s="34"/>
      <c r="BV289" s="34"/>
      <c r="BW289" s="36">
        <f>IF(BS289="-","-",_xlfn.XLOOKUP(BS289,ABNT5101!$B$4:$B$9,ABNT5101!$C$4:$C$9))</f>
        <v>3</v>
      </c>
      <c r="BX289" s="36">
        <f>IF(BS289="-","-",_xlfn.XLOOKUP(BS289,ABNT5101!$B$4:$B$9,ABNT5101!$D$4:$D$9))</f>
        <v>0.6</v>
      </c>
      <c r="BY289" s="31" t="str">
        <f t="shared" si="172"/>
        <v>NÃO ATENDE</v>
      </c>
      <c r="BZ289" s="31" t="str">
        <f t="shared" si="173"/>
        <v>NÃO ATENDE</v>
      </c>
      <c r="CA289" s="31" t="str">
        <f t="shared" si="174"/>
        <v>NÃO ATENDE</v>
      </c>
      <c r="CB289" s="36" t="str">
        <f t="shared" si="188"/>
        <v>P6</v>
      </c>
      <c r="CC289" s="37">
        <f t="shared" si="175"/>
        <v>-1</v>
      </c>
      <c r="CD289" s="38"/>
      <c r="CE289" s="38"/>
      <c r="CF289" s="31">
        <f>IF(CB289="-","-",_xlfn.XLOOKUP(CB289,ABNT5101!$B$4:$B$9,ABNT5101!$C$4:$C$9))</f>
        <v>3</v>
      </c>
      <c r="CG289" s="36">
        <f>IF(CB289="-","-",_xlfn.XLOOKUP(CB289,ABNT5101!$B$4:$B$9,ABNT5101!$D$4:$D$9))</f>
        <v>0.6</v>
      </c>
      <c r="CH289" s="31" t="str">
        <f t="shared" si="176"/>
        <v>NÃO ATENDE</v>
      </c>
      <c r="CI289" s="31" t="str">
        <f t="shared" si="177"/>
        <v>NÃO ATENDE</v>
      </c>
      <c r="CJ289" s="31" t="str">
        <f t="shared" si="178"/>
        <v>NÃO ATENDE</v>
      </c>
      <c r="CK289" s="56" t="e">
        <f>_xlfn.XLOOKUP(CL289,'Banco de dados'!$B:$B,'Banco de dados'!$D:$D)</f>
        <v>#N/A</v>
      </c>
      <c r="CL289" s="42"/>
      <c r="CM289" s="56" t="e">
        <f>_xlfn.XLOOKUP(CL289,'Banco de dados'!$B:$B,'Banco de dados'!$E:$E)</f>
        <v>#N/A</v>
      </c>
      <c r="CN289" s="56"/>
      <c r="CO289" s="56" t="e">
        <f>IF(CN289="-","-",_xlfn.XLOOKUP(CN289,'Banco de dados'!$B:$B,'Banco de dados'!$E:$E))</f>
        <v>#N/A</v>
      </c>
      <c r="CP289" s="41">
        <f t="shared" si="179"/>
        <v>1</v>
      </c>
      <c r="CQ289" s="56" t="e">
        <f>_xlfn.XLOOKUP(CL289,'Banco de dados'!$B:$B,'Banco de dados'!$H:$H)</f>
        <v>#N/A</v>
      </c>
      <c r="CR289" s="56" t="e">
        <f t="array" aca="1" ref="CR289" ca="1">_xludf.xlookup(CN289,'Banco de dados'!$B:$B,'Banco de dados'!$H:$H)</f>
        <v>#NAME?</v>
      </c>
      <c r="CS289" s="56" t="e">
        <f t="array" aca="1" ref="CS289" ca="1">_xludf.xlookup(CL289,'Banco de dados'!$B:$B,'Banco de dados'!$F:$F)</f>
        <v>#NAME?</v>
      </c>
      <c r="CT289" s="56" t="e">
        <f t="array" aca="1" ref="CT289" ca="1">_xludf.xlookup(CN289,'Banco de dados'!$B:$B,'Banco de dados'!$F:$F)</f>
        <v>#NAME?</v>
      </c>
      <c r="CU289" s="42"/>
      <c r="CV289" s="42"/>
      <c r="CW289" s="56" t="str">
        <f>IF(AJ289=0.5,"Suporte",IF(AND(AJ289&gt;='Braços de IP'!$B$9,AJ289&lt;='Braços de IP'!$D$9),'Braços de IP'!$E$9,IF(AND(AJ289&gt;='Braços de IP'!$B$10,AJ289&lt;='Braços de IP'!$D$10),'Braços de IP'!$E$10,IF(AND(AJ289&gt;='Braços de IP'!$B$11,AJ289&lt;='Braços de IP'!$D$11),'Braços de IP'!$E$11,IF(AND(AJ289&gt;='Braços de IP'!$B$12,AJ289&lt;='Braços de IP'!$D$12),'Braços de IP'!$E$12,IF(AND(AJ289&gt;='Braços de IP'!$B$13,AJ289&lt;='Braços de IP'!$D$13),'Braços de IP'!$E$13,IF(AND(AJ289&gt;='Braços de IP'!$B$14,AJ289&lt;='Braços de IP'!$D$14),'Braços de IP'!$E$14,"ERRO")))))))</f>
        <v>Médio II</v>
      </c>
      <c r="CX289" s="42"/>
      <c r="CY289" s="56" t="str">
        <f>IF($CX289="","",VLOOKUP($CX289,'Braços de IP'!$E$9:$I$15,2,0))</f>
        <v/>
      </c>
      <c r="CZ289" s="43" t="str">
        <f>IF($CX289="","",VLOOKUP($CX289,'Braços de IP'!$E$9:$I$15,5,0))</f>
        <v/>
      </c>
      <c r="DA289" s="56"/>
      <c r="DB289" s="56"/>
      <c r="DC289" s="56"/>
      <c r="DD289" s="56"/>
      <c r="DE289" s="56"/>
      <c r="DF289" s="56"/>
      <c r="DG289" s="44" t="e">
        <f t="shared" si="180"/>
        <v>#N/A</v>
      </c>
      <c r="DH289" s="45">
        <f t="shared" si="181"/>
        <v>60</v>
      </c>
      <c r="DI289" s="44" t="e">
        <f t="shared" si="182"/>
        <v>#N/A</v>
      </c>
      <c r="DJ289" s="46" t="e">
        <f t="shared" si="183"/>
        <v>#N/A</v>
      </c>
      <c r="DK289" s="47" t="s">
        <v>147</v>
      </c>
      <c r="DL289" s="48"/>
      <c r="DM289" s="49"/>
      <c r="DN289" s="23" t="s">
        <v>148</v>
      </c>
      <c r="DO289" s="23"/>
      <c r="DQ289" s="50"/>
      <c r="DS289" s="5"/>
      <c r="DT289" s="5"/>
      <c r="DU289" s="5"/>
    </row>
    <row r="290" spans="1:125" ht="15.75" customHeight="1" x14ac:dyDescent="0.3">
      <c r="A290" s="224" t="s">
        <v>1290</v>
      </c>
      <c r="B290" s="5"/>
      <c r="C290" s="5" t="s">
        <v>148</v>
      </c>
      <c r="D290" s="5"/>
      <c r="E290" s="22" t="s">
        <v>357</v>
      </c>
      <c r="F290" s="22" t="s">
        <v>137</v>
      </c>
      <c r="G290" s="23" t="s">
        <v>358</v>
      </c>
      <c r="H290" s="23">
        <v>-23.409039</v>
      </c>
      <c r="I290" s="23">
        <v>-46.841455000000003</v>
      </c>
      <c r="J290" s="24" t="s">
        <v>223</v>
      </c>
      <c r="K290" s="60"/>
      <c r="L290" s="24" t="s">
        <v>180</v>
      </c>
      <c r="M290" s="24" t="s">
        <v>141</v>
      </c>
      <c r="N290" s="23">
        <v>120</v>
      </c>
      <c r="O290" s="23" t="s">
        <v>142</v>
      </c>
      <c r="P290" s="23">
        <v>15</v>
      </c>
      <c r="Q290" s="26">
        <f t="shared" si="161"/>
        <v>240</v>
      </c>
      <c r="R290" s="27">
        <v>1</v>
      </c>
      <c r="S290" s="28">
        <v>2</v>
      </c>
      <c r="T290" s="28">
        <v>4</v>
      </c>
      <c r="U290" s="29"/>
      <c r="V290" s="29"/>
      <c r="W290" s="29"/>
      <c r="X290" s="28">
        <v>2</v>
      </c>
      <c r="Y290" s="23"/>
      <c r="Z290" s="23"/>
      <c r="AA290" s="23"/>
      <c r="AB290" s="23">
        <v>2</v>
      </c>
      <c r="AC290" s="23">
        <v>5</v>
      </c>
      <c r="AD290" s="23" t="s">
        <v>144</v>
      </c>
      <c r="AE290" s="23" t="s">
        <v>145</v>
      </c>
      <c r="AF290" s="23">
        <v>36</v>
      </c>
      <c r="AG290" s="23">
        <v>8.5</v>
      </c>
      <c r="AH290" s="23">
        <v>1</v>
      </c>
      <c r="AI290" s="23">
        <v>0.4</v>
      </c>
      <c r="AJ290" s="23">
        <v>3.6</v>
      </c>
      <c r="AK290" s="27">
        <f t="shared" si="162"/>
        <v>3.2</v>
      </c>
      <c r="AL290" s="27" t="s">
        <v>143</v>
      </c>
      <c r="AM290" s="27" t="s">
        <v>143</v>
      </c>
      <c r="AN290" s="23"/>
      <c r="AO290" s="27">
        <f t="shared" si="163"/>
        <v>2</v>
      </c>
      <c r="AP290" s="23">
        <v>1</v>
      </c>
      <c r="AQ290" s="23" t="s">
        <v>359</v>
      </c>
      <c r="AR290" s="23">
        <v>12</v>
      </c>
      <c r="AS290" s="23">
        <v>3.8</v>
      </c>
      <c r="AT290" s="23">
        <v>0.5</v>
      </c>
      <c r="AU290" s="27">
        <v>8</v>
      </c>
      <c r="AV290" s="27">
        <f t="shared" si="164"/>
        <v>2</v>
      </c>
      <c r="AW290" s="27"/>
      <c r="AX290" s="28">
        <f>VLOOKUP(J290,ABNT5101!$I$3:$J$9,2)</f>
        <v>15</v>
      </c>
      <c r="AY290" s="28">
        <f>VLOOKUP(J290,ABNT5101!$I$3:$M$9,5)</f>
        <v>0.18</v>
      </c>
      <c r="AZ290" s="28" t="str">
        <f>_xlfn.XLOOKUP(J290,ABNT5101!I:I,ABNT5101!L:L)</f>
        <v>-</v>
      </c>
      <c r="BA290" s="28">
        <f>_xlfn.XLOOKUP(J290,ABNT5101!$I:$I,ABNT5101!M:M)</f>
        <v>0.18</v>
      </c>
      <c r="BB290" s="28" t="str">
        <f>_xlfn.XLOOKUP(J290,ABNT5101!$I:$I,ABNT5101!N:N)</f>
        <v>-</v>
      </c>
      <c r="BC290" s="28">
        <f>_xlfn.XLOOKUP(J290,ABNT5101!$I:$I,ABNT5101!O:O)</f>
        <v>15</v>
      </c>
      <c r="BD290" s="31" t="str">
        <f t="shared" si="165"/>
        <v>ATENDE</v>
      </c>
      <c r="BE290" s="32">
        <f t="shared" si="184"/>
        <v>0.17000000000000015</v>
      </c>
      <c r="BF290" s="32">
        <f t="shared" si="185"/>
        <v>2.1111111111111116</v>
      </c>
      <c r="BG290" s="32" t="str">
        <f t="shared" si="166"/>
        <v>-</v>
      </c>
      <c r="BH290" s="34">
        <v>17.55</v>
      </c>
      <c r="BI290" s="34">
        <v>0.56000000000000005</v>
      </c>
      <c r="BJ290" s="34"/>
      <c r="BK290" s="34"/>
      <c r="BL290" s="35"/>
      <c r="BM290" s="34"/>
      <c r="BN290" s="31" t="str">
        <f t="shared" si="167"/>
        <v>ATENDE</v>
      </c>
      <c r="BO290" s="31" t="str">
        <f t="shared" si="186"/>
        <v>ATENDE</v>
      </c>
      <c r="BP290" s="31" t="str">
        <f t="shared" si="187"/>
        <v>ATENDE</v>
      </c>
      <c r="BQ290" s="31" t="str">
        <f t="shared" si="168"/>
        <v>ATENDE</v>
      </c>
      <c r="BR290" s="36" t="str">
        <f t="shared" si="169"/>
        <v>C3</v>
      </c>
      <c r="BS290" s="36" t="str">
        <f t="shared" si="170"/>
        <v>P4</v>
      </c>
      <c r="BT290" s="37">
        <f t="shared" si="171"/>
        <v>1.4666666666666606E-2</v>
      </c>
      <c r="BU290" s="34">
        <v>7.61</v>
      </c>
      <c r="BV290" s="34">
        <v>5.09</v>
      </c>
      <c r="BW290" s="36">
        <f>IF(BS290="-","-",_xlfn.XLOOKUP(BS290,ABNT5101!$B$4:$B$9,ABNT5101!$C$4:$C$9))</f>
        <v>7.5</v>
      </c>
      <c r="BX290" s="36">
        <f>IF(BS290="-","-",_xlfn.XLOOKUP(BS290,ABNT5101!$B$4:$B$9,ABNT5101!$D$4:$D$9))</f>
        <v>1.5</v>
      </c>
      <c r="BY290" s="31" t="str">
        <f t="shared" si="172"/>
        <v>ATENDE</v>
      </c>
      <c r="BZ290" s="31" t="str">
        <f t="shared" si="173"/>
        <v>ATENDE</v>
      </c>
      <c r="CA290" s="31" t="str">
        <f t="shared" si="174"/>
        <v>ATENDE</v>
      </c>
      <c r="CB290" s="36" t="str">
        <f t="shared" si="188"/>
        <v>P4</v>
      </c>
      <c r="CC290" s="37">
        <f t="shared" si="175"/>
        <v>4.3506666666666671</v>
      </c>
      <c r="CD290" s="222">
        <v>40.130000000000003</v>
      </c>
      <c r="CE290" s="222">
        <v>25.37</v>
      </c>
      <c r="CF290" s="31">
        <f>IF(CB290="-","-",_xlfn.XLOOKUP(CB290,ABNT5101!$B$4:$B$9,ABNT5101!$C$4:$C$9))</f>
        <v>7.5</v>
      </c>
      <c r="CG290" s="36">
        <f>IF(CB290="-","-",_xlfn.XLOOKUP(CB290,ABNT5101!$B$4:$B$9,ABNT5101!$D$4:$D$9))</f>
        <v>1.5</v>
      </c>
      <c r="CH290" s="31" t="str">
        <f t="shared" si="176"/>
        <v>ATENDE</v>
      </c>
      <c r="CI290" s="31" t="str">
        <f t="shared" si="177"/>
        <v>ATENDE</v>
      </c>
      <c r="CJ290" s="31" t="str">
        <f t="shared" si="178"/>
        <v>ATENDE</v>
      </c>
      <c r="CK290" s="56" t="str">
        <f>_xlfn.XLOOKUP(CL290,'Banco de dados'!$B:$B,'Banco de dados'!$D:$D)</f>
        <v>LEDSTAR</v>
      </c>
      <c r="CL290" s="42" t="str">
        <f>'Banco de dados'!B11</f>
        <v xml:space="preserve"> SL VT 9.1 85W</v>
      </c>
      <c r="CM290" s="56" t="str">
        <f>_xlfn.XLOOKUP(CL290,'Banco de dados'!$B:$B,'Banco de dados'!$E:$E)</f>
        <v>LUM LED SL VT 9.1 85W</v>
      </c>
      <c r="CN290" s="56" t="str">
        <f>'Banco de dados'!B4</f>
        <v xml:space="preserve"> SL VT 9.1 17W</v>
      </c>
      <c r="CO290" s="56" t="str">
        <f>IF(CN290="-","-",_xlfn.XLOOKUP(CN290,'Banco de dados'!$B:$B,'Banco de dados'!$E:$E))</f>
        <v>LUM LED SL VT 9.1 17W</v>
      </c>
      <c r="CP290" s="41">
        <f t="shared" si="179"/>
        <v>1</v>
      </c>
      <c r="CQ290" s="56">
        <f>_xlfn.XLOOKUP(CL290,'Banco de dados'!$B:$B,'Banco de dados'!$H:$H)</f>
        <v>85</v>
      </c>
      <c r="CR290" s="56" t="e">
        <f t="array" aca="1" ref="CR290" ca="1">_xludf.xlookup(CN290,'Banco de dados'!$B:$B,'Banco de dados'!$H:$H)</f>
        <v>#NAME?</v>
      </c>
      <c r="CS290" s="56" t="e">
        <f t="array" aca="1" ref="CS290" ca="1">_xludf.xlookup(CL290,'Banco de dados'!$B:$B,'Banco de dados'!$F:$F)</f>
        <v>#NAME?</v>
      </c>
      <c r="CT290" s="56" t="e">
        <f t="array" aca="1" ref="CT290" ca="1">_xludf.xlookup(CN290,'Banco de dados'!$B:$B,'Banco de dados'!$F:$F)</f>
        <v>#NAME?</v>
      </c>
      <c r="CU290" s="42"/>
      <c r="CV290" s="42"/>
      <c r="CW290" s="56" t="str">
        <f>IF(AJ290=0.5,"Suporte",IF(AND(AJ290&gt;='Braços de IP'!$B$9,AJ290&lt;='Braços de IP'!$D$9),'Braços de IP'!$E$9,IF(AND(AJ290&gt;='Braços de IP'!$B$10,AJ290&lt;='Braços de IP'!$D$10),'Braços de IP'!$E$10,IF(AND(AJ290&gt;='Braços de IP'!$B$11,AJ290&lt;='Braços de IP'!$D$11),'Braços de IP'!$E$11,IF(AND(AJ290&gt;='Braços de IP'!$B$12,AJ290&lt;='Braços de IP'!$D$12),'Braços de IP'!$E$12,IF(AND(AJ290&gt;='Braços de IP'!$B$13,AJ290&lt;='Braços de IP'!$D$13),'Braços de IP'!$E$13,IF(AND(AJ290&gt;='Braços de IP'!$B$14,AJ290&lt;='Braços de IP'!$D$14),'Braços de IP'!$E$14,"ERRO")))))))</f>
        <v>Longo II</v>
      </c>
      <c r="CX290" s="42"/>
      <c r="CY290" s="56" t="str">
        <f>IF($CX290="","",VLOOKUP($CX290,'Braços de IP'!$E$9:$I$15,2,0))</f>
        <v/>
      </c>
      <c r="CZ290" s="43" t="str">
        <f>IF($CX290="","",VLOOKUP($CX290,'Braços de IP'!$E$9:$I$15,5,0))</f>
        <v/>
      </c>
      <c r="DA290" s="56"/>
      <c r="DB290" s="56"/>
      <c r="DC290" s="56"/>
      <c r="DD290" s="56"/>
      <c r="DE290" s="56"/>
      <c r="DF290" s="56"/>
      <c r="DG290" s="44">
        <f t="shared" si="180"/>
        <v>85</v>
      </c>
      <c r="DH290" s="45">
        <f t="shared" si="181"/>
        <v>120</v>
      </c>
      <c r="DI290" s="44">
        <f t="shared" si="182"/>
        <v>205</v>
      </c>
      <c r="DJ290" s="46">
        <f t="shared" si="183"/>
        <v>0.29166666666666663</v>
      </c>
      <c r="DK290" s="47" t="s">
        <v>147</v>
      </c>
      <c r="DL290" s="48"/>
      <c r="DM290" s="49"/>
      <c r="DN290" s="23" t="s">
        <v>148</v>
      </c>
      <c r="DO290" s="23"/>
      <c r="DQ290" s="50"/>
      <c r="DS290" s="5"/>
      <c r="DT290" s="5"/>
      <c r="DU290" s="5"/>
    </row>
    <row r="291" spans="1:125" ht="15.75" customHeight="1" x14ac:dyDescent="0.3">
      <c r="A291" s="224" t="s">
        <v>1290</v>
      </c>
      <c r="B291" s="5"/>
      <c r="C291" s="5" t="s">
        <v>148</v>
      </c>
      <c r="D291" s="5"/>
      <c r="E291" s="22" t="s">
        <v>357</v>
      </c>
      <c r="F291" s="22" t="s">
        <v>137</v>
      </c>
      <c r="G291" s="23" t="s">
        <v>358</v>
      </c>
      <c r="H291" s="23">
        <v>-23.409039</v>
      </c>
      <c r="I291" s="23">
        <v>-46.841455000000003</v>
      </c>
      <c r="J291" s="24" t="s">
        <v>223</v>
      </c>
      <c r="K291" s="60"/>
      <c r="L291" s="24" t="s">
        <v>180</v>
      </c>
      <c r="M291" s="24" t="s">
        <v>141</v>
      </c>
      <c r="N291" s="23">
        <v>120</v>
      </c>
      <c r="O291" s="23" t="s">
        <v>142</v>
      </c>
      <c r="P291" s="23">
        <v>15</v>
      </c>
      <c r="Q291" s="26">
        <f t="shared" si="161"/>
        <v>240</v>
      </c>
      <c r="R291" s="27">
        <v>1</v>
      </c>
      <c r="S291" s="28">
        <v>2</v>
      </c>
      <c r="T291" s="28">
        <v>4</v>
      </c>
      <c r="U291" s="29"/>
      <c r="V291" s="29"/>
      <c r="W291" s="29"/>
      <c r="X291" s="28">
        <v>2</v>
      </c>
      <c r="Y291" s="23"/>
      <c r="Z291" s="23"/>
      <c r="AA291" s="23"/>
      <c r="AB291" s="23">
        <v>2</v>
      </c>
      <c r="AC291" s="23">
        <v>5</v>
      </c>
      <c r="AD291" s="23" t="s">
        <v>144</v>
      </c>
      <c r="AE291" s="23" t="s">
        <v>145</v>
      </c>
      <c r="AF291" s="23">
        <v>36</v>
      </c>
      <c r="AG291" s="23">
        <v>8.5</v>
      </c>
      <c r="AH291" s="23">
        <v>1</v>
      </c>
      <c r="AI291" s="23">
        <v>0.4</v>
      </c>
      <c r="AJ291" s="23">
        <v>3.6</v>
      </c>
      <c r="AK291" s="27">
        <f t="shared" si="162"/>
        <v>3.2</v>
      </c>
      <c r="AL291" s="27" t="s">
        <v>143</v>
      </c>
      <c r="AM291" s="27" t="s">
        <v>143</v>
      </c>
      <c r="AN291" s="23"/>
      <c r="AO291" s="27">
        <f t="shared" si="163"/>
        <v>2</v>
      </c>
      <c r="AP291" s="23">
        <v>1</v>
      </c>
      <c r="AQ291" s="23" t="s">
        <v>359</v>
      </c>
      <c r="AR291" s="23">
        <v>12</v>
      </c>
      <c r="AS291" s="23">
        <v>3.8</v>
      </c>
      <c r="AT291" s="23">
        <v>0.5</v>
      </c>
      <c r="AU291" s="27">
        <v>8</v>
      </c>
      <c r="AV291" s="27">
        <f t="shared" si="164"/>
        <v>2</v>
      </c>
      <c r="AW291" s="27"/>
      <c r="AX291" s="28">
        <f>VLOOKUP(J291,ABNT5101!$I$3:$J$9,2)</f>
        <v>15</v>
      </c>
      <c r="AY291" s="28">
        <f>VLOOKUP(J291,ABNT5101!$I$3:$M$9,5)</f>
        <v>0.18</v>
      </c>
      <c r="AZ291" s="28" t="str">
        <f>_xlfn.XLOOKUP(J291,ABNT5101!I:I,ABNT5101!L:L)</f>
        <v>-</v>
      </c>
      <c r="BA291" s="28">
        <f>_xlfn.XLOOKUP(J291,ABNT5101!$I:$I,ABNT5101!M:M)</f>
        <v>0.18</v>
      </c>
      <c r="BB291" s="28" t="str">
        <f>_xlfn.XLOOKUP(J291,ABNT5101!$I:$I,ABNT5101!N:N)</f>
        <v>-</v>
      </c>
      <c r="BC291" s="28">
        <f>_xlfn.XLOOKUP(J291,ABNT5101!$I:$I,ABNT5101!O:O)</f>
        <v>15</v>
      </c>
      <c r="BD291" s="31" t="str">
        <f t="shared" si="165"/>
        <v>ATENDE</v>
      </c>
      <c r="BE291" s="32">
        <f t="shared" si="184"/>
        <v>0.30333333333333345</v>
      </c>
      <c r="BF291" s="32">
        <f t="shared" si="185"/>
        <v>1.5555555555555558</v>
      </c>
      <c r="BG291" s="32" t="str">
        <f t="shared" si="166"/>
        <v>-</v>
      </c>
      <c r="BH291" s="34">
        <v>19.55</v>
      </c>
      <c r="BI291" s="34">
        <v>0.46</v>
      </c>
      <c r="BJ291" s="34"/>
      <c r="BK291" s="34"/>
      <c r="BL291" s="35"/>
      <c r="BM291" s="34"/>
      <c r="BN291" s="31" t="str">
        <f t="shared" si="167"/>
        <v>ATENDE</v>
      </c>
      <c r="BO291" s="31" t="str">
        <f t="shared" si="186"/>
        <v>ATENDE</v>
      </c>
      <c r="BP291" s="31" t="str">
        <f t="shared" si="187"/>
        <v>ATENDE</v>
      </c>
      <c r="BQ291" s="31" t="str">
        <f t="shared" si="168"/>
        <v>ATENDE</v>
      </c>
      <c r="BR291" s="36" t="str">
        <f t="shared" si="169"/>
        <v>C3</v>
      </c>
      <c r="BS291" s="36" t="str">
        <f t="shared" si="170"/>
        <v>P4</v>
      </c>
      <c r="BT291" s="37">
        <f t="shared" si="171"/>
        <v>6.6666666666665986E-3</v>
      </c>
      <c r="BU291" s="34">
        <v>7.55</v>
      </c>
      <c r="BV291" s="34">
        <v>5.41</v>
      </c>
      <c r="BW291" s="36">
        <f>IF(BS291="-","-",_xlfn.XLOOKUP(BS291,ABNT5101!$B$4:$B$9,ABNT5101!$C$4:$C$9))</f>
        <v>7.5</v>
      </c>
      <c r="BX291" s="36">
        <f>IF(BS291="-","-",_xlfn.XLOOKUP(BS291,ABNT5101!$B$4:$B$9,ABNT5101!$D$4:$D$9))</f>
        <v>1.5</v>
      </c>
      <c r="BY291" s="31" t="str">
        <f t="shared" si="172"/>
        <v>ATENDE</v>
      </c>
      <c r="BZ291" s="31" t="str">
        <f t="shared" si="173"/>
        <v>ATENDE</v>
      </c>
      <c r="CA291" s="31" t="str">
        <f t="shared" si="174"/>
        <v>ATENDE</v>
      </c>
      <c r="CB291" s="36" t="str">
        <f t="shared" si="188"/>
        <v>P4</v>
      </c>
      <c r="CC291" s="37">
        <f t="shared" si="175"/>
        <v>5.7293333333333329</v>
      </c>
      <c r="CD291" s="222">
        <v>50.47</v>
      </c>
      <c r="CE291" s="222">
        <v>37.159999999999997</v>
      </c>
      <c r="CF291" s="31">
        <f>IF(CB291="-","-",_xlfn.XLOOKUP(CB291,ABNT5101!$B$4:$B$9,ABNT5101!$C$4:$C$9))</f>
        <v>7.5</v>
      </c>
      <c r="CG291" s="36">
        <f>IF(CB291="-","-",_xlfn.XLOOKUP(CB291,ABNT5101!$B$4:$B$9,ABNT5101!$D$4:$D$9))</f>
        <v>1.5</v>
      </c>
      <c r="CH291" s="31" t="str">
        <f t="shared" si="176"/>
        <v>ATENDE</v>
      </c>
      <c r="CI291" s="31" t="str">
        <f t="shared" si="177"/>
        <v>ATENDE</v>
      </c>
      <c r="CJ291" s="31" t="str">
        <f t="shared" si="178"/>
        <v>ATENDE</v>
      </c>
      <c r="CK291" s="56" t="str">
        <f>_xlfn.XLOOKUP(CL291,'Banco de dados'!$B:$B,'Banco de dados'!$D:$D)</f>
        <v>SX LIGHTING</v>
      </c>
      <c r="CL291" s="42" t="str">
        <f>'Banco de dados'!B59</f>
        <v>SX-INLPP080HF</v>
      </c>
      <c r="CM291" s="56" t="str">
        <f>_xlfn.XLOOKUP(CL291,'Banco de dados'!$B:$B,'Banco de dados'!$E:$E)</f>
        <v>SXINLPP080K50L12CZF7PHF</v>
      </c>
      <c r="CN291" s="56" t="str">
        <f>'Banco de dados'!B53</f>
        <v>SX-INEVO020HF</v>
      </c>
      <c r="CO291" s="56" t="str">
        <f>IF(CN291="-","-",_xlfn.XLOOKUP(CN291,'Banco de dados'!$B:$B,'Banco de dados'!$E:$E))</f>
        <v>SXINEVO020K50L12CZF7PHF</v>
      </c>
      <c r="CP291" s="41">
        <f t="shared" si="179"/>
        <v>1</v>
      </c>
      <c r="CQ291" s="56">
        <f>_xlfn.XLOOKUP(CL291,'Banco de dados'!$B:$B,'Banco de dados'!$H:$H)</f>
        <v>79</v>
      </c>
      <c r="CR291" s="56" t="e">
        <f t="array" aca="1" ref="CR291" ca="1">_xludf.xlookup(CN291,'Banco de dados'!$B:$B,'Banco de dados'!$H:$H)</f>
        <v>#NAME?</v>
      </c>
      <c r="CS291" s="56" t="e">
        <f t="array" aca="1" ref="CS291" ca="1">_xludf.xlookup(CL291,'Banco de dados'!$B:$B,'Banco de dados'!$F:$F)</f>
        <v>#NAME?</v>
      </c>
      <c r="CT291" s="56" t="e">
        <f t="array" aca="1" ref="CT291" ca="1">_xludf.xlookup(CN291,'Banco de dados'!$B:$B,'Banco de dados'!$F:$F)</f>
        <v>#NAME?</v>
      </c>
      <c r="CU291" s="42"/>
      <c r="CV291" s="42"/>
      <c r="CW291" s="56" t="str">
        <f>IF(AJ291=0.5,"Suporte",IF(AND(AJ291&gt;='Braços de IP'!$B$9,AJ291&lt;='Braços de IP'!$D$9),'Braços de IP'!$E$9,IF(AND(AJ291&gt;='Braços de IP'!$B$10,AJ291&lt;='Braços de IP'!$D$10),'Braços de IP'!$E$10,IF(AND(AJ291&gt;='Braços de IP'!$B$11,AJ291&lt;='Braços de IP'!$D$11),'Braços de IP'!$E$11,IF(AND(AJ291&gt;='Braços de IP'!$B$12,AJ291&lt;='Braços de IP'!$D$12),'Braços de IP'!$E$12,IF(AND(AJ291&gt;='Braços de IP'!$B$13,AJ291&lt;='Braços de IP'!$D$13),'Braços de IP'!$E$13,IF(AND(AJ291&gt;='Braços de IP'!$B$14,AJ291&lt;='Braços de IP'!$D$14),'Braços de IP'!$E$14,"ERRO")))))))</f>
        <v>Longo II</v>
      </c>
      <c r="CX291" s="42"/>
      <c r="CY291" s="56" t="str">
        <f>IF($CX291="","",VLOOKUP($CX291,'Braços de IP'!$E$9:$I$15,2,0))</f>
        <v/>
      </c>
      <c r="CZ291" s="43" t="str">
        <f>IF($CX291="","",VLOOKUP($CX291,'Braços de IP'!$E$9:$I$15,5,0))</f>
        <v/>
      </c>
      <c r="DA291" s="56"/>
      <c r="DB291" s="56"/>
      <c r="DC291" s="56"/>
      <c r="DD291" s="56"/>
      <c r="DE291" s="56"/>
      <c r="DF291" s="56"/>
      <c r="DG291" s="44">
        <f t="shared" si="180"/>
        <v>79</v>
      </c>
      <c r="DH291" s="45">
        <f t="shared" si="181"/>
        <v>120</v>
      </c>
      <c r="DI291" s="44">
        <f t="shared" si="182"/>
        <v>199</v>
      </c>
      <c r="DJ291" s="46">
        <f t="shared" si="183"/>
        <v>0.34166666666666667</v>
      </c>
      <c r="DK291" s="47" t="s">
        <v>147</v>
      </c>
      <c r="DL291" s="48"/>
      <c r="DM291" s="49"/>
      <c r="DN291" s="23" t="s">
        <v>148</v>
      </c>
      <c r="DO291" s="23"/>
      <c r="DQ291" s="50"/>
      <c r="DS291" s="5"/>
      <c r="DT291" s="5"/>
      <c r="DU291" s="5"/>
    </row>
    <row r="292" spans="1:125" ht="15.75" customHeight="1" x14ac:dyDescent="0.3">
      <c r="A292" s="224" t="s">
        <v>1290</v>
      </c>
      <c r="B292" s="5"/>
      <c r="C292" s="5" t="s">
        <v>148</v>
      </c>
      <c r="D292" s="5"/>
      <c r="E292" s="22" t="s">
        <v>357</v>
      </c>
      <c r="F292" s="22" t="s">
        <v>137</v>
      </c>
      <c r="G292" s="23" t="s">
        <v>358</v>
      </c>
      <c r="H292" s="23">
        <v>-23.409039</v>
      </c>
      <c r="I292" s="23">
        <v>-46.841455000000003</v>
      </c>
      <c r="J292" s="24" t="s">
        <v>223</v>
      </c>
      <c r="K292" s="60"/>
      <c r="L292" s="24" t="s">
        <v>180</v>
      </c>
      <c r="M292" s="24" t="s">
        <v>141</v>
      </c>
      <c r="N292" s="23">
        <v>120</v>
      </c>
      <c r="O292" s="23" t="s">
        <v>142</v>
      </c>
      <c r="P292" s="23">
        <v>15</v>
      </c>
      <c r="Q292" s="26">
        <f t="shared" si="161"/>
        <v>240</v>
      </c>
      <c r="R292" s="27">
        <v>1</v>
      </c>
      <c r="S292" s="28">
        <v>2</v>
      </c>
      <c r="T292" s="28">
        <v>4</v>
      </c>
      <c r="U292" s="29"/>
      <c r="V292" s="29"/>
      <c r="W292" s="29"/>
      <c r="X292" s="28">
        <v>2</v>
      </c>
      <c r="Y292" s="23"/>
      <c r="Z292" s="23"/>
      <c r="AA292" s="23"/>
      <c r="AB292" s="23">
        <v>2</v>
      </c>
      <c r="AC292" s="23">
        <v>5</v>
      </c>
      <c r="AD292" s="23" t="s">
        <v>144</v>
      </c>
      <c r="AE292" s="23" t="s">
        <v>145</v>
      </c>
      <c r="AF292" s="23">
        <v>36</v>
      </c>
      <c r="AG292" s="23">
        <v>8.5</v>
      </c>
      <c r="AH292" s="23">
        <v>1</v>
      </c>
      <c r="AI292" s="23">
        <v>0.4</v>
      </c>
      <c r="AJ292" s="23">
        <v>3.6</v>
      </c>
      <c r="AK292" s="27">
        <f t="shared" si="162"/>
        <v>3.2</v>
      </c>
      <c r="AL292" s="27" t="s">
        <v>143</v>
      </c>
      <c r="AM292" s="27" t="s">
        <v>143</v>
      </c>
      <c r="AN292" s="23"/>
      <c r="AO292" s="27">
        <f t="shared" si="163"/>
        <v>2</v>
      </c>
      <c r="AP292" s="23">
        <v>1</v>
      </c>
      <c r="AQ292" s="23" t="s">
        <v>359</v>
      </c>
      <c r="AR292" s="23">
        <v>12</v>
      </c>
      <c r="AS292" s="23">
        <v>3.8</v>
      </c>
      <c r="AT292" s="23">
        <v>0.5</v>
      </c>
      <c r="AU292" s="27">
        <v>8</v>
      </c>
      <c r="AV292" s="27">
        <f t="shared" si="164"/>
        <v>2</v>
      </c>
      <c r="AW292" s="27"/>
      <c r="AX292" s="28">
        <f>VLOOKUP(J292,ABNT5101!$I$3:$J$9,2)</f>
        <v>15</v>
      </c>
      <c r="AY292" s="28">
        <f>VLOOKUP(J292,ABNT5101!$I$3:$M$9,5)</f>
        <v>0.18</v>
      </c>
      <c r="AZ292" s="28" t="str">
        <f>_xlfn.XLOOKUP(J292,ABNT5101!I:I,ABNT5101!L:L)</f>
        <v>-</v>
      </c>
      <c r="BA292" s="28">
        <f>_xlfn.XLOOKUP(J292,ABNT5101!$I:$I,ABNT5101!M:M)</f>
        <v>0.18</v>
      </c>
      <c r="BB292" s="28" t="str">
        <f>_xlfn.XLOOKUP(J292,ABNT5101!$I:$I,ABNT5101!N:N)</f>
        <v>-</v>
      </c>
      <c r="BC292" s="28">
        <f>_xlfn.XLOOKUP(J292,ABNT5101!$I:$I,ABNT5101!O:O)</f>
        <v>15</v>
      </c>
      <c r="BD292" s="31" t="str">
        <f t="shared" si="165"/>
        <v>ATENDE</v>
      </c>
      <c r="BE292" s="32">
        <f t="shared" si="184"/>
        <v>0.42599999999999993</v>
      </c>
      <c r="BF292" s="32">
        <f t="shared" si="185"/>
        <v>1.9444444444444446</v>
      </c>
      <c r="BG292" s="32" t="str">
        <f t="shared" si="166"/>
        <v>-</v>
      </c>
      <c r="BH292" s="34">
        <v>21.39</v>
      </c>
      <c r="BI292" s="34">
        <v>0.53</v>
      </c>
      <c r="BJ292" s="34"/>
      <c r="BK292" s="34"/>
      <c r="BL292" s="35"/>
      <c r="BM292" s="34"/>
      <c r="BN292" s="31" t="str">
        <f t="shared" si="167"/>
        <v>ATENDE</v>
      </c>
      <c r="BO292" s="31" t="str">
        <f t="shared" si="186"/>
        <v>ATENDE</v>
      </c>
      <c r="BP292" s="31" t="str">
        <f t="shared" si="187"/>
        <v>ATENDE</v>
      </c>
      <c r="BQ292" s="31" t="str">
        <f t="shared" si="168"/>
        <v>ATENDE</v>
      </c>
      <c r="BR292" s="36" t="str">
        <f t="shared" si="169"/>
        <v>C3</v>
      </c>
      <c r="BS292" s="36" t="str">
        <f t="shared" si="170"/>
        <v>P4</v>
      </c>
      <c r="BT292" s="37">
        <f t="shared" si="171"/>
        <v>1.3333333333333197E-2</v>
      </c>
      <c r="BU292" s="34">
        <v>7.6</v>
      </c>
      <c r="BV292" s="34">
        <v>4.4000000000000004</v>
      </c>
      <c r="BW292" s="36">
        <f>IF(BS292="-","-",_xlfn.XLOOKUP(BS292,ABNT5101!$B$4:$B$9,ABNT5101!$C$4:$C$9))</f>
        <v>7.5</v>
      </c>
      <c r="BX292" s="36">
        <f>IF(BS292="-","-",_xlfn.XLOOKUP(BS292,ABNT5101!$B$4:$B$9,ABNT5101!$D$4:$D$9))</f>
        <v>1.5</v>
      </c>
      <c r="BY292" s="31" t="str">
        <f t="shared" si="172"/>
        <v>ATENDE</v>
      </c>
      <c r="BZ292" s="31" t="str">
        <f t="shared" si="173"/>
        <v>ATENDE</v>
      </c>
      <c r="CA292" s="31" t="str">
        <f t="shared" si="174"/>
        <v>ATENDE</v>
      </c>
      <c r="CB292" s="36" t="str">
        <f t="shared" si="188"/>
        <v>P4</v>
      </c>
      <c r="CC292" s="37">
        <f t="shared" si="175"/>
        <v>7.8839999999999986</v>
      </c>
      <c r="CD292" s="222">
        <v>66.63</v>
      </c>
      <c r="CE292" s="222">
        <v>55</v>
      </c>
      <c r="CF292" s="31">
        <f>IF(CB292="-","-",_xlfn.XLOOKUP(CB292,ABNT5101!$B$4:$B$9,ABNT5101!$C$4:$C$9))</f>
        <v>7.5</v>
      </c>
      <c r="CG292" s="36">
        <f>IF(CB292="-","-",_xlfn.XLOOKUP(CB292,ABNT5101!$B$4:$B$9,ABNT5101!$D$4:$D$9))</f>
        <v>1.5</v>
      </c>
      <c r="CH292" s="31" t="str">
        <f t="shared" si="176"/>
        <v>ATENDE</v>
      </c>
      <c r="CI292" s="31" t="str">
        <f t="shared" si="177"/>
        <v>ATENDE</v>
      </c>
      <c r="CJ292" s="31" t="str">
        <f t="shared" si="178"/>
        <v>ATENDE</v>
      </c>
      <c r="CK292" s="56" t="str">
        <f>_xlfn.XLOOKUP(CL292,'Banco de dados'!$B:$B,'Banco de dados'!$D:$D)</f>
        <v>TECNOWATT</v>
      </c>
      <c r="CL292" s="42" t="str">
        <f>'Banco de dados'!B72</f>
        <v xml:space="preserve">SIGSAGPTLRRSSNDL100W125IBBRS
</v>
      </c>
      <c r="CM292" s="56" t="str">
        <f>_xlfn.XLOOKUP(CL292,'Banco de dados'!$B:$B,'Banco de dados'!$E:$E)</f>
        <v>SIGSAGPTLRRSSNDL100W125IBBRS
1-10C1MUN6.5</v>
      </c>
      <c r="CN292" s="56" t="str">
        <f>'Banco de dados'!B65</f>
        <v xml:space="preserve">SIGSAGPTLRRSSNDL_30W_38IBBRS
</v>
      </c>
      <c r="CO292" s="56" t="str">
        <f>IF(CN292="-","-",_xlfn.XLOOKUP(CN292,'Banco de dados'!$B:$B,'Banco de dados'!$E:$E))</f>
        <v>SIGSAGPTLRRSSNDL_30W_38IBBRS
1-10C1MUN6.5</v>
      </c>
      <c r="CP292" s="41">
        <f t="shared" si="179"/>
        <v>1</v>
      </c>
      <c r="CQ292" s="56">
        <f>_xlfn.XLOOKUP(CL292,'Banco de dados'!$B:$B,'Banco de dados'!$H:$H)</f>
        <v>100</v>
      </c>
      <c r="CR292" s="56" t="e">
        <f t="array" aca="1" ref="CR292" ca="1">_xludf.xlookup(CN292,'Banco de dados'!$B:$B,'Banco de dados'!$H:$H)</f>
        <v>#NAME?</v>
      </c>
      <c r="CS292" s="56" t="e">
        <f t="array" aca="1" ref="CS292" ca="1">_xludf.xlookup(CL292,'Banco de dados'!$B:$B,'Banco de dados'!$F:$F)</f>
        <v>#NAME?</v>
      </c>
      <c r="CT292" s="56" t="e">
        <f t="array" aca="1" ref="CT292" ca="1">_xludf.xlookup(CN292,'Banco de dados'!$B:$B,'Banco de dados'!$F:$F)</f>
        <v>#NAME?</v>
      </c>
      <c r="CU292" s="42"/>
      <c r="CV292" s="42"/>
      <c r="CW292" s="56" t="str">
        <f>IF(AJ292=0.5,"Suporte",IF(AND(AJ292&gt;='Braços de IP'!$B$9,AJ292&lt;='Braços de IP'!$D$9),'Braços de IP'!$E$9,IF(AND(AJ292&gt;='Braços de IP'!$B$10,AJ292&lt;='Braços de IP'!$D$10),'Braços de IP'!$E$10,IF(AND(AJ292&gt;='Braços de IP'!$B$11,AJ292&lt;='Braços de IP'!$D$11),'Braços de IP'!$E$11,IF(AND(AJ292&gt;='Braços de IP'!$B$12,AJ292&lt;='Braços de IP'!$D$12),'Braços de IP'!$E$12,IF(AND(AJ292&gt;='Braços de IP'!$B$13,AJ292&lt;='Braços de IP'!$D$13),'Braços de IP'!$E$13,IF(AND(AJ292&gt;='Braços de IP'!$B$14,AJ292&lt;='Braços de IP'!$D$14),'Braços de IP'!$E$14,"ERRO")))))))</f>
        <v>Longo II</v>
      </c>
      <c r="CX292" s="42"/>
      <c r="CY292" s="56" t="str">
        <f>IF($CX292="","",VLOOKUP($CX292,'Braços de IP'!$E$9:$I$15,2,0))</f>
        <v/>
      </c>
      <c r="CZ292" s="43" t="str">
        <f>IF($CX292="","",VLOOKUP($CX292,'Braços de IP'!$E$9:$I$15,5,0))</f>
        <v/>
      </c>
      <c r="DA292" s="56"/>
      <c r="DB292" s="56"/>
      <c r="DC292" s="56"/>
      <c r="DD292" s="56"/>
      <c r="DE292" s="56"/>
      <c r="DF292" s="56"/>
      <c r="DG292" s="44">
        <f t="shared" si="180"/>
        <v>100</v>
      </c>
      <c r="DH292" s="45">
        <f t="shared" si="181"/>
        <v>120</v>
      </c>
      <c r="DI292" s="44">
        <f t="shared" si="182"/>
        <v>220</v>
      </c>
      <c r="DJ292" s="46">
        <f t="shared" si="183"/>
        <v>0.16666666666666663</v>
      </c>
      <c r="DK292" s="47" t="s">
        <v>147</v>
      </c>
      <c r="DL292" s="48"/>
      <c r="DM292" s="49"/>
      <c r="DN292" s="23" t="s">
        <v>148</v>
      </c>
      <c r="DO292" s="23"/>
      <c r="DQ292" s="50"/>
      <c r="DS292" s="5"/>
      <c r="DT292" s="5"/>
      <c r="DU292" s="5"/>
    </row>
    <row r="293" spans="1:125" ht="15.75" hidden="1" customHeight="1" x14ac:dyDescent="0.3">
      <c r="B293" s="5"/>
      <c r="C293" s="5"/>
      <c r="D293" s="5"/>
      <c r="E293" s="22" t="s">
        <v>360</v>
      </c>
      <c r="F293" s="22" t="s">
        <v>150</v>
      </c>
      <c r="G293" s="23" t="s">
        <v>184</v>
      </c>
      <c r="H293" s="23">
        <v>-23.420988000000001</v>
      </c>
      <c r="I293" s="23">
        <v>-46.851477000000003</v>
      </c>
      <c r="J293" s="24" t="s">
        <v>139</v>
      </c>
      <c r="K293" s="60"/>
      <c r="L293" s="24" t="s">
        <v>152</v>
      </c>
      <c r="M293" s="24" t="s">
        <v>141</v>
      </c>
      <c r="N293" s="23">
        <v>58</v>
      </c>
      <c r="O293" s="23" t="s">
        <v>142</v>
      </c>
      <c r="P293" s="23" t="s">
        <v>143</v>
      </c>
      <c r="Q293" s="26">
        <f t="shared" si="161"/>
        <v>116</v>
      </c>
      <c r="R293" s="27">
        <v>1</v>
      </c>
      <c r="S293" s="28" t="s">
        <v>153</v>
      </c>
      <c r="T293" s="28">
        <v>5.7</v>
      </c>
      <c r="U293" s="29"/>
      <c r="V293" s="29"/>
      <c r="W293" s="29"/>
      <c r="X293" s="28" t="s">
        <v>153</v>
      </c>
      <c r="Y293" s="23"/>
      <c r="Z293" s="23"/>
      <c r="AA293" s="23"/>
      <c r="AB293" s="23"/>
      <c r="AC293" s="23"/>
      <c r="AD293" s="23" t="s">
        <v>144</v>
      </c>
      <c r="AE293" s="23" t="s">
        <v>145</v>
      </c>
      <c r="AF293" s="23">
        <v>14.1</v>
      </c>
      <c r="AG293" s="23">
        <v>7.7</v>
      </c>
      <c r="AH293" s="23">
        <v>1</v>
      </c>
      <c r="AI293" s="23">
        <v>0.6</v>
      </c>
      <c r="AJ293" s="23">
        <v>2.6</v>
      </c>
      <c r="AK293" s="27">
        <f t="shared" si="162"/>
        <v>2</v>
      </c>
      <c r="AL293" s="27" t="s">
        <v>143</v>
      </c>
      <c r="AM293" s="27" t="s">
        <v>143</v>
      </c>
      <c r="AN293" s="23"/>
      <c r="AO293" s="27">
        <f t="shared" si="163"/>
        <v>2</v>
      </c>
      <c r="AP293" s="23"/>
      <c r="AQ293" s="23"/>
      <c r="AR293" s="23"/>
      <c r="AS293" s="23"/>
      <c r="AT293" s="23"/>
      <c r="AU293" s="27"/>
      <c r="AV293" s="27">
        <f t="shared" si="164"/>
        <v>0</v>
      </c>
      <c r="AW293" s="27"/>
      <c r="AX293" s="28">
        <f>VLOOKUP(J293,ABNT5101!$I$3:$J$9,2)</f>
        <v>7.5</v>
      </c>
      <c r="AY293" s="28">
        <f>VLOOKUP(J293,ABNT5101!$I$3:$M$9,5)</f>
        <v>0.18</v>
      </c>
      <c r="AZ293" s="28" t="str">
        <f>_xlfn.XLOOKUP(J293,ABNT5101!I:I,ABNT5101!L:L)</f>
        <v>-</v>
      </c>
      <c r="BA293" s="28">
        <f>_xlfn.XLOOKUP(J293,ABNT5101!$I:$I,ABNT5101!M:M)</f>
        <v>0.18</v>
      </c>
      <c r="BB293" s="28" t="str">
        <f>_xlfn.XLOOKUP(J293,ABNT5101!$I:$I,ABNT5101!N:N)</f>
        <v>-</v>
      </c>
      <c r="BC293" s="28">
        <f>_xlfn.XLOOKUP(J293,ABNT5101!$I:$I,ABNT5101!O:O)</f>
        <v>16</v>
      </c>
      <c r="BD293" s="31" t="str">
        <f t="shared" si="165"/>
        <v>NÃO ATENDE</v>
      </c>
      <c r="BE293" s="32">
        <f t="shared" si="184"/>
        <v>-1</v>
      </c>
      <c r="BF293" s="32">
        <f t="shared" si="185"/>
        <v>-1</v>
      </c>
      <c r="BG293" s="32" t="str">
        <f t="shared" si="166"/>
        <v>-</v>
      </c>
      <c r="BH293" s="34"/>
      <c r="BI293" s="34"/>
      <c r="BJ293" s="34"/>
      <c r="BK293" s="34"/>
      <c r="BL293" s="35"/>
      <c r="BM293" s="34"/>
      <c r="BN293" s="31" t="str">
        <f t="shared" si="167"/>
        <v>NÃO ATENDE</v>
      </c>
      <c r="BO293" s="31" t="str">
        <f t="shared" si="186"/>
        <v>NÃO ATENDE</v>
      </c>
      <c r="BP293" s="31" t="str">
        <f t="shared" si="187"/>
        <v>NÃO ATENDE</v>
      </c>
      <c r="BQ293" s="31" t="str">
        <f t="shared" si="168"/>
        <v>ATENDE</v>
      </c>
      <c r="BR293" s="36" t="str">
        <f t="shared" si="169"/>
        <v>C5</v>
      </c>
      <c r="BS293" s="36" t="str">
        <f t="shared" si="170"/>
        <v>Sem Passeio</v>
      </c>
      <c r="BT293" s="37" t="e">
        <f t="shared" si="171"/>
        <v>#N/A</v>
      </c>
      <c r="BU293" s="34"/>
      <c r="BV293" s="34"/>
      <c r="BW293" s="36" t="e">
        <f>IF(BS293="-","-",_xlfn.XLOOKUP(BS293,ABNT5101!$B$4:$B$9,ABNT5101!$C$4:$C$9))</f>
        <v>#N/A</v>
      </c>
      <c r="BX293" s="36" t="e">
        <f>IF(BS293="-","-",_xlfn.XLOOKUP(BS293,ABNT5101!$B$4:$B$9,ABNT5101!$D$4:$D$9))</f>
        <v>#N/A</v>
      </c>
      <c r="BY293" s="31" t="e">
        <f t="shared" si="172"/>
        <v>#N/A</v>
      </c>
      <c r="BZ293" s="31" t="e">
        <f t="shared" si="173"/>
        <v>#N/A</v>
      </c>
      <c r="CA293" s="31" t="e">
        <f t="shared" si="174"/>
        <v>#N/A</v>
      </c>
      <c r="CB293" s="36" t="str">
        <f t="shared" si="188"/>
        <v>Sem Passeio</v>
      </c>
      <c r="CC293" s="37" t="e">
        <f t="shared" si="175"/>
        <v>#N/A</v>
      </c>
      <c r="CD293" s="38"/>
      <c r="CE293" s="38"/>
      <c r="CF293" s="31" t="e">
        <f>IF(CB293="-","-",_xlfn.XLOOKUP(CB293,ABNT5101!$B$4:$B$9,ABNT5101!$C$4:$C$9))</f>
        <v>#N/A</v>
      </c>
      <c r="CG293" s="36" t="e">
        <f>IF(CB293="-","-",_xlfn.XLOOKUP(CB293,ABNT5101!$B$4:$B$9,ABNT5101!$D$4:$D$9))</f>
        <v>#N/A</v>
      </c>
      <c r="CH293" s="31" t="e">
        <f t="shared" si="176"/>
        <v>#N/A</v>
      </c>
      <c r="CI293" s="31" t="e">
        <f t="shared" si="177"/>
        <v>#N/A</v>
      </c>
      <c r="CJ293" s="31" t="e">
        <f t="shared" si="178"/>
        <v>#N/A</v>
      </c>
      <c r="CK293" s="56" t="e">
        <f>_xlfn.XLOOKUP(CL293,'Banco de dados'!$B:$B,'Banco de dados'!$D:$D)</f>
        <v>#N/A</v>
      </c>
      <c r="CL293" s="55"/>
      <c r="CM293" s="56" t="e">
        <f>_xlfn.XLOOKUP(CL293,'Banco de dados'!$B:$B,'Banco de dados'!$E:$E)</f>
        <v>#N/A</v>
      </c>
      <c r="CN293" s="56"/>
      <c r="CO293" s="56" t="e">
        <f>IF(CN293="-","-",_xlfn.XLOOKUP(CN293,'Banco de dados'!$B:$B,'Banco de dados'!$E:$E))</f>
        <v>#N/A</v>
      </c>
      <c r="CP293" s="41">
        <f t="shared" si="179"/>
        <v>1</v>
      </c>
      <c r="CQ293" s="56" t="e">
        <f>_xlfn.XLOOKUP(CL293,'Banco de dados'!$B:$B,'Banco de dados'!$H:$H)</f>
        <v>#N/A</v>
      </c>
      <c r="CR293" s="56" t="e">
        <f t="array" aca="1" ref="CR293" ca="1">_xludf.xlookup(CN293,'Banco de dados'!$B:$B,'Banco de dados'!$H:$H)</f>
        <v>#NAME?</v>
      </c>
      <c r="CS293" s="56" t="e">
        <f t="array" aca="1" ref="CS293" ca="1">_xludf.xlookup(CL293,'Banco de dados'!$B:$B,'Banco de dados'!$F:$F)</f>
        <v>#NAME?</v>
      </c>
      <c r="CT293" s="56" t="e">
        <f t="array" aca="1" ref="CT293" ca="1">_xludf.xlookup(CN293,'Banco de dados'!$B:$B,'Banco de dados'!$F:$F)</f>
        <v>#NAME?</v>
      </c>
      <c r="CU293" s="42"/>
      <c r="CV293" s="42"/>
      <c r="CW293" s="56" t="str">
        <f>IF(AJ293=0.5,"Suporte",IF(AND(AJ293&gt;='Braços de IP'!$B$9,AJ293&lt;='Braços de IP'!$D$9),'Braços de IP'!$E$9,IF(AND(AJ293&gt;='Braços de IP'!$B$10,AJ293&lt;='Braços de IP'!$D$10),'Braços de IP'!$E$10,IF(AND(AJ293&gt;='Braços de IP'!$B$11,AJ293&lt;='Braços de IP'!$D$11),'Braços de IP'!$E$11,IF(AND(AJ293&gt;='Braços de IP'!$B$12,AJ293&lt;='Braços de IP'!$D$12),'Braços de IP'!$E$12,IF(AND(AJ293&gt;='Braços de IP'!$B$13,AJ293&lt;='Braços de IP'!$D$13),'Braços de IP'!$E$13,IF(AND(AJ293&gt;='Braços de IP'!$B$14,AJ293&lt;='Braços de IP'!$D$14),'Braços de IP'!$E$14,"ERRO")))))))</f>
        <v>Longo I</v>
      </c>
      <c r="CX293" s="42"/>
      <c r="CY293" s="56" t="str">
        <f>IF($CX293="","",VLOOKUP($CX293,'Braços de IP'!$E$9:$I$15,2,0))</f>
        <v/>
      </c>
      <c r="CZ293" s="43" t="str">
        <f>IF($CX293="","",VLOOKUP($CX293,'Braços de IP'!$E$9:$I$15,5,0))</f>
        <v/>
      </c>
      <c r="DA293" s="56"/>
      <c r="DB293" s="56"/>
      <c r="DC293" s="56"/>
      <c r="DD293" s="56"/>
      <c r="DE293" s="56"/>
      <c r="DF293" s="56"/>
      <c r="DG293" s="44" t="e">
        <f t="shared" si="180"/>
        <v>#N/A</v>
      </c>
      <c r="DH293" s="45">
        <f t="shared" si="181"/>
        <v>58</v>
      </c>
      <c r="DI293" s="44" t="e">
        <f t="shared" si="182"/>
        <v>#N/A</v>
      </c>
      <c r="DJ293" s="46" t="e">
        <f t="shared" si="183"/>
        <v>#N/A</v>
      </c>
      <c r="DK293" s="47" t="s">
        <v>147</v>
      </c>
      <c r="DL293" s="48"/>
      <c r="DM293" s="49"/>
      <c r="DN293" s="23" t="s">
        <v>148</v>
      </c>
      <c r="DO293" s="23"/>
      <c r="DQ293" s="50"/>
      <c r="DS293" s="5"/>
      <c r="DT293" s="5"/>
      <c r="DU293" s="5"/>
    </row>
    <row r="294" spans="1:125" ht="15.75" hidden="1" customHeight="1" x14ac:dyDescent="0.3">
      <c r="B294" s="5"/>
      <c r="C294" s="5"/>
      <c r="D294" s="5"/>
      <c r="E294" s="22" t="s">
        <v>360</v>
      </c>
      <c r="F294" s="22" t="s">
        <v>150</v>
      </c>
      <c r="G294" s="23" t="s">
        <v>184</v>
      </c>
      <c r="H294" s="23">
        <v>-23.420988000000001</v>
      </c>
      <c r="I294" s="23">
        <v>-46.851477000000003</v>
      </c>
      <c r="J294" s="24" t="s">
        <v>139</v>
      </c>
      <c r="K294" s="60"/>
      <c r="L294" s="24" t="s">
        <v>152</v>
      </c>
      <c r="M294" s="24" t="s">
        <v>141</v>
      </c>
      <c r="N294" s="23">
        <v>58</v>
      </c>
      <c r="O294" s="23" t="s">
        <v>142</v>
      </c>
      <c r="P294" s="23" t="s">
        <v>143</v>
      </c>
      <c r="Q294" s="26">
        <f t="shared" si="161"/>
        <v>116</v>
      </c>
      <c r="R294" s="27">
        <v>1</v>
      </c>
      <c r="S294" s="28" t="s">
        <v>153</v>
      </c>
      <c r="T294" s="28">
        <v>5.7</v>
      </c>
      <c r="U294" s="29"/>
      <c r="V294" s="29"/>
      <c r="W294" s="29"/>
      <c r="X294" s="28" t="s">
        <v>153</v>
      </c>
      <c r="Y294" s="23"/>
      <c r="Z294" s="23"/>
      <c r="AA294" s="23"/>
      <c r="AB294" s="23"/>
      <c r="AC294" s="23"/>
      <c r="AD294" s="23" t="s">
        <v>144</v>
      </c>
      <c r="AE294" s="23" t="s">
        <v>145</v>
      </c>
      <c r="AF294" s="23">
        <v>14.1</v>
      </c>
      <c r="AG294" s="23">
        <v>7.7</v>
      </c>
      <c r="AH294" s="23">
        <v>1</v>
      </c>
      <c r="AI294" s="23">
        <v>0.6</v>
      </c>
      <c r="AJ294" s="23">
        <v>2.6</v>
      </c>
      <c r="AK294" s="27">
        <f t="shared" si="162"/>
        <v>2</v>
      </c>
      <c r="AL294" s="27" t="s">
        <v>143</v>
      </c>
      <c r="AM294" s="27" t="s">
        <v>143</v>
      </c>
      <c r="AN294" s="23"/>
      <c r="AO294" s="27">
        <f t="shared" si="163"/>
        <v>2</v>
      </c>
      <c r="AP294" s="23"/>
      <c r="AQ294" s="23"/>
      <c r="AR294" s="23"/>
      <c r="AS294" s="23"/>
      <c r="AT294" s="23"/>
      <c r="AU294" s="27"/>
      <c r="AV294" s="27">
        <f t="shared" si="164"/>
        <v>0</v>
      </c>
      <c r="AW294" s="27"/>
      <c r="AX294" s="28">
        <f>VLOOKUP(J294,ABNT5101!$I$3:$J$9,2)</f>
        <v>7.5</v>
      </c>
      <c r="AY294" s="28">
        <f>VLOOKUP(J294,ABNT5101!$I$3:$M$9,5)</f>
        <v>0.18</v>
      </c>
      <c r="AZ294" s="28" t="str">
        <f>_xlfn.XLOOKUP(J294,ABNT5101!I:I,ABNT5101!L:L)</f>
        <v>-</v>
      </c>
      <c r="BA294" s="28">
        <f>_xlfn.XLOOKUP(J294,ABNT5101!$I:$I,ABNT5101!M:M)</f>
        <v>0.18</v>
      </c>
      <c r="BB294" s="28" t="str">
        <f>_xlfn.XLOOKUP(J294,ABNT5101!$I:$I,ABNT5101!N:N)</f>
        <v>-</v>
      </c>
      <c r="BC294" s="28">
        <f>_xlfn.XLOOKUP(J294,ABNT5101!$I:$I,ABNT5101!O:O)</f>
        <v>16</v>
      </c>
      <c r="BD294" s="31" t="str">
        <f t="shared" si="165"/>
        <v>NÃO ATENDE</v>
      </c>
      <c r="BE294" s="32">
        <f t="shared" si="184"/>
        <v>-1</v>
      </c>
      <c r="BF294" s="32">
        <f t="shared" si="185"/>
        <v>-1</v>
      </c>
      <c r="BG294" s="32" t="str">
        <f t="shared" si="166"/>
        <v>-</v>
      </c>
      <c r="BH294" s="34"/>
      <c r="BI294" s="34"/>
      <c r="BJ294" s="34"/>
      <c r="BK294" s="34"/>
      <c r="BL294" s="35"/>
      <c r="BM294" s="34"/>
      <c r="BN294" s="31" t="str">
        <f t="shared" si="167"/>
        <v>NÃO ATENDE</v>
      </c>
      <c r="BO294" s="31" t="str">
        <f t="shared" si="186"/>
        <v>NÃO ATENDE</v>
      </c>
      <c r="BP294" s="31" t="str">
        <f t="shared" si="187"/>
        <v>NÃO ATENDE</v>
      </c>
      <c r="BQ294" s="31" t="str">
        <f t="shared" si="168"/>
        <v>ATENDE</v>
      </c>
      <c r="BR294" s="36" t="str">
        <f t="shared" si="169"/>
        <v>C5</v>
      </c>
      <c r="BS294" s="36" t="str">
        <f t="shared" si="170"/>
        <v>Sem Passeio</v>
      </c>
      <c r="BT294" s="37" t="e">
        <f t="shared" si="171"/>
        <v>#N/A</v>
      </c>
      <c r="BU294" s="34"/>
      <c r="BV294" s="34"/>
      <c r="BW294" s="36" t="e">
        <f>IF(BS294="-","-",_xlfn.XLOOKUP(BS294,ABNT5101!$B$4:$B$9,ABNT5101!$C$4:$C$9))</f>
        <v>#N/A</v>
      </c>
      <c r="BX294" s="36" t="e">
        <f>IF(BS294="-","-",_xlfn.XLOOKUP(BS294,ABNT5101!$B$4:$B$9,ABNT5101!$D$4:$D$9))</f>
        <v>#N/A</v>
      </c>
      <c r="BY294" s="31" t="e">
        <f t="shared" si="172"/>
        <v>#N/A</v>
      </c>
      <c r="BZ294" s="31" t="e">
        <f t="shared" si="173"/>
        <v>#N/A</v>
      </c>
      <c r="CA294" s="31" t="e">
        <f t="shared" si="174"/>
        <v>#N/A</v>
      </c>
      <c r="CB294" s="36" t="str">
        <f t="shared" si="188"/>
        <v>Sem Passeio</v>
      </c>
      <c r="CC294" s="37" t="e">
        <f t="shared" si="175"/>
        <v>#N/A</v>
      </c>
      <c r="CD294" s="38"/>
      <c r="CE294" s="38"/>
      <c r="CF294" s="31" t="e">
        <f>IF(CB294="-","-",_xlfn.XLOOKUP(CB294,ABNT5101!$B$4:$B$9,ABNT5101!$C$4:$C$9))</f>
        <v>#N/A</v>
      </c>
      <c r="CG294" s="36" t="e">
        <f>IF(CB294="-","-",_xlfn.XLOOKUP(CB294,ABNT5101!$B$4:$B$9,ABNT5101!$D$4:$D$9))</f>
        <v>#N/A</v>
      </c>
      <c r="CH294" s="31" t="e">
        <f t="shared" si="176"/>
        <v>#N/A</v>
      </c>
      <c r="CI294" s="31" t="e">
        <f t="shared" si="177"/>
        <v>#N/A</v>
      </c>
      <c r="CJ294" s="31" t="e">
        <f t="shared" si="178"/>
        <v>#N/A</v>
      </c>
      <c r="CK294" s="56" t="e">
        <f>_xlfn.XLOOKUP(CL294,'Banco de dados'!$B:$B,'Banco de dados'!$D:$D)</f>
        <v>#N/A</v>
      </c>
      <c r="CL294" s="55"/>
      <c r="CM294" s="56" t="e">
        <f>_xlfn.XLOOKUP(CL294,'Banco de dados'!$B:$B,'Banco de dados'!$E:$E)</f>
        <v>#N/A</v>
      </c>
      <c r="CN294" s="56"/>
      <c r="CO294" s="56" t="e">
        <f>IF(CN294="-","-",_xlfn.XLOOKUP(CN294,'Banco de dados'!$B:$B,'Banco de dados'!$E:$E))</f>
        <v>#N/A</v>
      </c>
      <c r="CP294" s="41">
        <f t="shared" si="179"/>
        <v>1</v>
      </c>
      <c r="CQ294" s="56" t="e">
        <f>_xlfn.XLOOKUP(CL294,'Banco de dados'!$B:$B,'Banco de dados'!$H:$H)</f>
        <v>#N/A</v>
      </c>
      <c r="CR294" s="56" t="e">
        <f t="array" aca="1" ref="CR294" ca="1">_xludf.xlookup(CN294,'Banco de dados'!$B:$B,'Banco de dados'!$H:$H)</f>
        <v>#NAME?</v>
      </c>
      <c r="CS294" s="56" t="e">
        <f t="array" aca="1" ref="CS294" ca="1">_xludf.xlookup(CL294,'Banco de dados'!$B:$B,'Banco de dados'!$F:$F)</f>
        <v>#NAME?</v>
      </c>
      <c r="CT294" s="56" t="e">
        <f t="array" aca="1" ref="CT294" ca="1">_xludf.xlookup(CN294,'Banco de dados'!$B:$B,'Banco de dados'!$F:$F)</f>
        <v>#NAME?</v>
      </c>
      <c r="CU294" s="42"/>
      <c r="CV294" s="42"/>
      <c r="CW294" s="56" t="str">
        <f>IF(AJ294=0.5,"Suporte",IF(AND(AJ294&gt;='Braços de IP'!$B$9,AJ294&lt;='Braços de IP'!$D$9),'Braços de IP'!$E$9,IF(AND(AJ294&gt;='Braços de IP'!$B$10,AJ294&lt;='Braços de IP'!$D$10),'Braços de IP'!$E$10,IF(AND(AJ294&gt;='Braços de IP'!$B$11,AJ294&lt;='Braços de IP'!$D$11),'Braços de IP'!$E$11,IF(AND(AJ294&gt;='Braços de IP'!$B$12,AJ294&lt;='Braços de IP'!$D$12),'Braços de IP'!$E$12,IF(AND(AJ294&gt;='Braços de IP'!$B$13,AJ294&lt;='Braços de IP'!$D$13),'Braços de IP'!$E$13,IF(AND(AJ294&gt;='Braços de IP'!$B$14,AJ294&lt;='Braços de IP'!$D$14),'Braços de IP'!$E$14,"ERRO")))))))</f>
        <v>Longo I</v>
      </c>
      <c r="CX294" s="42"/>
      <c r="CY294" s="56" t="str">
        <f>IF($CX294="","",VLOOKUP($CX294,'Braços de IP'!$E$9:$I$15,2,0))</f>
        <v/>
      </c>
      <c r="CZ294" s="43" t="str">
        <f>IF($CX294="","",VLOOKUP($CX294,'Braços de IP'!$E$9:$I$15,5,0))</f>
        <v/>
      </c>
      <c r="DA294" s="56"/>
      <c r="DB294" s="56"/>
      <c r="DC294" s="56"/>
      <c r="DD294" s="56"/>
      <c r="DE294" s="56"/>
      <c r="DF294" s="56"/>
      <c r="DG294" s="44" t="e">
        <f t="shared" si="180"/>
        <v>#N/A</v>
      </c>
      <c r="DH294" s="45">
        <f t="shared" si="181"/>
        <v>58</v>
      </c>
      <c r="DI294" s="44" t="e">
        <f t="shared" si="182"/>
        <v>#N/A</v>
      </c>
      <c r="DJ294" s="46" t="e">
        <f t="shared" si="183"/>
        <v>#N/A</v>
      </c>
      <c r="DK294" s="47" t="s">
        <v>147</v>
      </c>
      <c r="DL294" s="48"/>
      <c r="DM294" s="49"/>
      <c r="DN294" s="23" t="s">
        <v>148</v>
      </c>
      <c r="DO294" s="23"/>
      <c r="DQ294" s="50"/>
      <c r="DS294" s="5"/>
      <c r="DT294" s="5"/>
      <c r="DU294" s="5"/>
    </row>
    <row r="295" spans="1:125" ht="15.75" hidden="1" customHeight="1" x14ac:dyDescent="0.3">
      <c r="B295" s="5"/>
      <c r="C295" s="5"/>
      <c r="D295" s="5"/>
      <c r="E295" s="22" t="s">
        <v>360</v>
      </c>
      <c r="F295" s="22" t="s">
        <v>150</v>
      </c>
      <c r="G295" s="23" t="s">
        <v>184</v>
      </c>
      <c r="H295" s="23">
        <v>-23.420988000000001</v>
      </c>
      <c r="I295" s="23">
        <v>-46.851477000000003</v>
      </c>
      <c r="J295" s="24" t="s">
        <v>139</v>
      </c>
      <c r="K295" s="60"/>
      <c r="L295" s="24" t="s">
        <v>152</v>
      </c>
      <c r="M295" s="24" t="s">
        <v>141</v>
      </c>
      <c r="N295" s="23">
        <v>58</v>
      </c>
      <c r="O295" s="23" t="s">
        <v>142</v>
      </c>
      <c r="P295" s="23" t="s">
        <v>143</v>
      </c>
      <c r="Q295" s="26">
        <f t="shared" si="161"/>
        <v>116</v>
      </c>
      <c r="R295" s="27">
        <v>1</v>
      </c>
      <c r="S295" s="28" t="s">
        <v>153</v>
      </c>
      <c r="T295" s="28">
        <v>5.7</v>
      </c>
      <c r="U295" s="29"/>
      <c r="V295" s="29"/>
      <c r="W295" s="29"/>
      <c r="X295" s="28" t="s">
        <v>153</v>
      </c>
      <c r="Y295" s="23"/>
      <c r="Z295" s="23"/>
      <c r="AA295" s="23"/>
      <c r="AB295" s="23"/>
      <c r="AC295" s="23"/>
      <c r="AD295" s="23" t="s">
        <v>144</v>
      </c>
      <c r="AE295" s="23" t="s">
        <v>145</v>
      </c>
      <c r="AF295" s="23">
        <v>14.1</v>
      </c>
      <c r="AG295" s="23">
        <v>7.7</v>
      </c>
      <c r="AH295" s="23">
        <v>1</v>
      </c>
      <c r="AI295" s="23">
        <v>0.6</v>
      </c>
      <c r="AJ295" s="23">
        <v>2.6</v>
      </c>
      <c r="AK295" s="27">
        <f t="shared" si="162"/>
        <v>2</v>
      </c>
      <c r="AL295" s="27" t="s">
        <v>143</v>
      </c>
      <c r="AM295" s="27" t="s">
        <v>143</v>
      </c>
      <c r="AN295" s="23"/>
      <c r="AO295" s="27">
        <f t="shared" si="163"/>
        <v>2</v>
      </c>
      <c r="AP295" s="23"/>
      <c r="AQ295" s="23"/>
      <c r="AR295" s="23"/>
      <c r="AS295" s="23"/>
      <c r="AT295" s="23"/>
      <c r="AU295" s="27"/>
      <c r="AV295" s="27">
        <f t="shared" si="164"/>
        <v>0</v>
      </c>
      <c r="AW295" s="27"/>
      <c r="AX295" s="28">
        <f>VLOOKUP(J295,ABNT5101!$I$3:$J$9,2)</f>
        <v>7.5</v>
      </c>
      <c r="AY295" s="28">
        <f>VLOOKUP(J295,ABNT5101!$I$3:$M$9,5)</f>
        <v>0.18</v>
      </c>
      <c r="AZ295" s="28" t="str">
        <f>_xlfn.XLOOKUP(J295,ABNT5101!I:I,ABNT5101!L:L)</f>
        <v>-</v>
      </c>
      <c r="BA295" s="28">
        <f>_xlfn.XLOOKUP(J295,ABNT5101!$I:$I,ABNT5101!M:M)</f>
        <v>0.18</v>
      </c>
      <c r="BB295" s="28" t="str">
        <f>_xlfn.XLOOKUP(J295,ABNT5101!$I:$I,ABNT5101!N:N)</f>
        <v>-</v>
      </c>
      <c r="BC295" s="28">
        <f>_xlfn.XLOOKUP(J295,ABNT5101!$I:$I,ABNT5101!O:O)</f>
        <v>16</v>
      </c>
      <c r="BD295" s="31" t="str">
        <f t="shared" si="165"/>
        <v>NÃO ATENDE</v>
      </c>
      <c r="BE295" s="32">
        <f t="shared" si="184"/>
        <v>-1</v>
      </c>
      <c r="BF295" s="32">
        <f t="shared" si="185"/>
        <v>-1</v>
      </c>
      <c r="BG295" s="32" t="str">
        <f t="shared" si="166"/>
        <v>-</v>
      </c>
      <c r="BH295" s="34"/>
      <c r="BI295" s="34"/>
      <c r="BJ295" s="34"/>
      <c r="BK295" s="34"/>
      <c r="BL295" s="35"/>
      <c r="BM295" s="34"/>
      <c r="BN295" s="31" t="str">
        <f t="shared" si="167"/>
        <v>NÃO ATENDE</v>
      </c>
      <c r="BO295" s="31" t="str">
        <f t="shared" si="186"/>
        <v>NÃO ATENDE</v>
      </c>
      <c r="BP295" s="31" t="str">
        <f t="shared" si="187"/>
        <v>NÃO ATENDE</v>
      </c>
      <c r="BQ295" s="31" t="str">
        <f t="shared" si="168"/>
        <v>ATENDE</v>
      </c>
      <c r="BR295" s="36" t="str">
        <f t="shared" si="169"/>
        <v>C5</v>
      </c>
      <c r="BS295" s="36" t="str">
        <f t="shared" si="170"/>
        <v>Sem Passeio</v>
      </c>
      <c r="BT295" s="37" t="e">
        <f t="shared" si="171"/>
        <v>#N/A</v>
      </c>
      <c r="BU295" s="34"/>
      <c r="BV295" s="34"/>
      <c r="BW295" s="36" t="e">
        <f>IF(BS295="-","-",_xlfn.XLOOKUP(BS295,ABNT5101!$B$4:$B$9,ABNT5101!$C$4:$C$9))</f>
        <v>#N/A</v>
      </c>
      <c r="BX295" s="36" t="e">
        <f>IF(BS295="-","-",_xlfn.XLOOKUP(BS295,ABNT5101!$B$4:$B$9,ABNT5101!$D$4:$D$9))</f>
        <v>#N/A</v>
      </c>
      <c r="BY295" s="31" t="e">
        <f t="shared" si="172"/>
        <v>#N/A</v>
      </c>
      <c r="BZ295" s="31" t="e">
        <f t="shared" si="173"/>
        <v>#N/A</v>
      </c>
      <c r="CA295" s="31" t="e">
        <f t="shared" si="174"/>
        <v>#N/A</v>
      </c>
      <c r="CB295" s="36" t="str">
        <f t="shared" si="188"/>
        <v>Sem Passeio</v>
      </c>
      <c r="CC295" s="37" t="e">
        <f t="shared" si="175"/>
        <v>#N/A</v>
      </c>
      <c r="CD295" s="38"/>
      <c r="CE295" s="38"/>
      <c r="CF295" s="31" t="e">
        <f>IF(CB295="-","-",_xlfn.XLOOKUP(CB295,ABNT5101!$B$4:$B$9,ABNT5101!$C$4:$C$9))</f>
        <v>#N/A</v>
      </c>
      <c r="CG295" s="36" t="e">
        <f>IF(CB295="-","-",_xlfn.XLOOKUP(CB295,ABNT5101!$B$4:$B$9,ABNT5101!$D$4:$D$9))</f>
        <v>#N/A</v>
      </c>
      <c r="CH295" s="31" t="e">
        <f t="shared" si="176"/>
        <v>#N/A</v>
      </c>
      <c r="CI295" s="31" t="e">
        <f t="shared" si="177"/>
        <v>#N/A</v>
      </c>
      <c r="CJ295" s="31" t="e">
        <f t="shared" si="178"/>
        <v>#N/A</v>
      </c>
      <c r="CK295" s="56" t="e">
        <f>_xlfn.XLOOKUP(CL295,'Banco de dados'!$B:$B,'Banco de dados'!$D:$D)</f>
        <v>#N/A</v>
      </c>
      <c r="CL295" s="55"/>
      <c r="CM295" s="56" t="e">
        <f>_xlfn.XLOOKUP(CL295,'Banco de dados'!$B:$B,'Banco de dados'!$E:$E)</f>
        <v>#N/A</v>
      </c>
      <c r="CN295" s="56"/>
      <c r="CO295" s="56" t="e">
        <f>IF(CN295="-","-",_xlfn.XLOOKUP(CN295,'Banco de dados'!$B:$B,'Banco de dados'!$E:$E))</f>
        <v>#N/A</v>
      </c>
      <c r="CP295" s="41">
        <f t="shared" si="179"/>
        <v>1</v>
      </c>
      <c r="CQ295" s="56" t="e">
        <f>_xlfn.XLOOKUP(CL295,'Banco de dados'!$B:$B,'Banco de dados'!$H:$H)</f>
        <v>#N/A</v>
      </c>
      <c r="CR295" s="56" t="e">
        <f t="array" aca="1" ref="CR295" ca="1">_xludf.xlookup(CN295,'Banco de dados'!$B:$B,'Banco de dados'!$H:$H)</f>
        <v>#NAME?</v>
      </c>
      <c r="CS295" s="56" t="e">
        <f t="array" aca="1" ref="CS295" ca="1">_xludf.xlookup(CL295,'Banco de dados'!$B:$B,'Banco de dados'!$F:$F)</f>
        <v>#NAME?</v>
      </c>
      <c r="CT295" s="56" t="e">
        <f t="array" aca="1" ref="CT295" ca="1">_xludf.xlookup(CN295,'Banco de dados'!$B:$B,'Banco de dados'!$F:$F)</f>
        <v>#NAME?</v>
      </c>
      <c r="CU295" s="42"/>
      <c r="CV295" s="42"/>
      <c r="CW295" s="56" t="str">
        <f>IF(AJ295=0.5,"Suporte",IF(AND(AJ295&gt;='Braços de IP'!$B$9,AJ295&lt;='Braços de IP'!$D$9),'Braços de IP'!$E$9,IF(AND(AJ295&gt;='Braços de IP'!$B$10,AJ295&lt;='Braços de IP'!$D$10),'Braços de IP'!$E$10,IF(AND(AJ295&gt;='Braços de IP'!$B$11,AJ295&lt;='Braços de IP'!$D$11),'Braços de IP'!$E$11,IF(AND(AJ295&gt;='Braços de IP'!$B$12,AJ295&lt;='Braços de IP'!$D$12),'Braços de IP'!$E$12,IF(AND(AJ295&gt;='Braços de IP'!$B$13,AJ295&lt;='Braços de IP'!$D$13),'Braços de IP'!$E$13,IF(AND(AJ295&gt;='Braços de IP'!$B$14,AJ295&lt;='Braços de IP'!$D$14),'Braços de IP'!$E$14,"ERRO")))))))</f>
        <v>Longo I</v>
      </c>
      <c r="CX295" s="42"/>
      <c r="CY295" s="56" t="str">
        <f>IF($CX295="","",VLOOKUP($CX295,'Braços de IP'!$E$9:$I$15,2,0))</f>
        <v/>
      </c>
      <c r="CZ295" s="43" t="str">
        <f>IF($CX295="","",VLOOKUP($CX295,'Braços de IP'!$E$9:$I$15,5,0))</f>
        <v/>
      </c>
      <c r="DA295" s="56"/>
      <c r="DB295" s="56"/>
      <c r="DC295" s="56"/>
      <c r="DD295" s="56"/>
      <c r="DE295" s="56"/>
      <c r="DF295" s="56"/>
      <c r="DG295" s="44" t="e">
        <f t="shared" si="180"/>
        <v>#N/A</v>
      </c>
      <c r="DH295" s="45">
        <f t="shared" si="181"/>
        <v>58</v>
      </c>
      <c r="DI295" s="44" t="e">
        <f t="shared" si="182"/>
        <v>#N/A</v>
      </c>
      <c r="DJ295" s="46" t="e">
        <f t="shared" si="183"/>
        <v>#N/A</v>
      </c>
      <c r="DK295" s="47" t="s">
        <v>147</v>
      </c>
      <c r="DL295" s="48"/>
      <c r="DM295" s="49"/>
      <c r="DN295" s="23" t="s">
        <v>148</v>
      </c>
      <c r="DO295" s="23"/>
      <c r="DQ295" s="50"/>
      <c r="DS295" s="5"/>
      <c r="DT295" s="5"/>
      <c r="DU295" s="5"/>
    </row>
    <row r="296" spans="1:125" ht="15.75" hidden="1" customHeight="1" x14ac:dyDescent="0.3">
      <c r="B296" s="5"/>
      <c r="C296" s="5"/>
      <c r="D296" s="5"/>
      <c r="E296" s="22" t="s">
        <v>361</v>
      </c>
      <c r="F296" s="22" t="s">
        <v>137</v>
      </c>
      <c r="G296" s="23" t="s">
        <v>362</v>
      </c>
      <c r="H296" s="23">
        <v>-23.411286</v>
      </c>
      <c r="I296" s="23">
        <v>-46.827182000000001</v>
      </c>
      <c r="J296" s="24" t="s">
        <v>160</v>
      </c>
      <c r="K296" s="60"/>
      <c r="L296" s="24" t="s">
        <v>140</v>
      </c>
      <c r="M296" s="24" t="s">
        <v>141</v>
      </c>
      <c r="N296" s="23">
        <v>58</v>
      </c>
      <c r="O296" s="23" t="s">
        <v>142</v>
      </c>
      <c r="P296" s="23" t="s">
        <v>143</v>
      </c>
      <c r="Q296" s="26">
        <f t="shared" si="161"/>
        <v>116</v>
      </c>
      <c r="R296" s="27">
        <v>1</v>
      </c>
      <c r="S296" s="28">
        <v>2</v>
      </c>
      <c r="T296" s="28">
        <v>6</v>
      </c>
      <c r="U296" s="23"/>
      <c r="V296" s="23"/>
      <c r="W296" s="29"/>
      <c r="X296" s="28">
        <v>1.5</v>
      </c>
      <c r="Y296" s="23"/>
      <c r="Z296" s="23"/>
      <c r="AA296" s="23"/>
      <c r="AB296" s="23"/>
      <c r="AC296" s="23"/>
      <c r="AD296" s="23" t="s">
        <v>144</v>
      </c>
      <c r="AE296" s="23" t="s">
        <v>145</v>
      </c>
      <c r="AF296" s="23">
        <v>34.5</v>
      </c>
      <c r="AG296" s="23">
        <v>6.5</v>
      </c>
      <c r="AH296" s="23">
        <v>1</v>
      </c>
      <c r="AI296" s="23">
        <v>1</v>
      </c>
      <c r="AJ296" s="23">
        <v>1.3</v>
      </c>
      <c r="AK296" s="27">
        <f t="shared" si="162"/>
        <v>0.30000000000000004</v>
      </c>
      <c r="AL296" s="27" t="s">
        <v>143</v>
      </c>
      <c r="AM296" s="27" t="s">
        <v>143</v>
      </c>
      <c r="AN296" s="23"/>
      <c r="AO296" s="27">
        <f t="shared" si="163"/>
        <v>2</v>
      </c>
      <c r="AP296" s="23"/>
      <c r="AQ296" s="23"/>
      <c r="AR296" s="23"/>
      <c r="AS296" s="23"/>
      <c r="AT296" s="23"/>
      <c r="AU296" s="27"/>
      <c r="AV296" s="27">
        <f t="shared" si="164"/>
        <v>0</v>
      </c>
      <c r="AW296" s="27"/>
      <c r="AX296" s="28">
        <f>VLOOKUP(J296,ABNT5101!$I$3:$J$9,2)</f>
        <v>10</v>
      </c>
      <c r="AY296" s="28">
        <f>VLOOKUP(J296,ABNT5101!$I$3:$M$9,5)</f>
        <v>0.18</v>
      </c>
      <c r="AZ296" s="28" t="str">
        <f>_xlfn.XLOOKUP(J296,ABNT5101!I:I,ABNT5101!L:L)</f>
        <v>-</v>
      </c>
      <c r="BA296" s="28">
        <f>_xlfn.XLOOKUP(J296,ABNT5101!$I:$I,ABNT5101!M:M)</f>
        <v>0.18</v>
      </c>
      <c r="BB296" s="28" t="str">
        <f>_xlfn.XLOOKUP(J296,ABNT5101!$I:$I,ABNT5101!N:N)</f>
        <v>-</v>
      </c>
      <c r="BC296" s="28">
        <f>_xlfn.XLOOKUP(J296,ABNT5101!$I:$I,ABNT5101!O:O)</f>
        <v>16</v>
      </c>
      <c r="BD296" s="31" t="str">
        <f t="shared" si="165"/>
        <v>NÃO ATENDE</v>
      </c>
      <c r="BE296" s="32">
        <f t="shared" si="184"/>
        <v>-1</v>
      </c>
      <c r="BF296" s="32">
        <f t="shared" si="185"/>
        <v>-1</v>
      </c>
      <c r="BG296" s="32" t="str">
        <f t="shared" si="166"/>
        <v>-</v>
      </c>
      <c r="BH296" s="34"/>
      <c r="BI296" s="34"/>
      <c r="BJ296" s="34"/>
      <c r="BK296" s="34"/>
      <c r="BL296" s="35"/>
      <c r="BM296" s="34"/>
      <c r="BN296" s="31" t="str">
        <f t="shared" si="167"/>
        <v>NÃO ATENDE</v>
      </c>
      <c r="BO296" s="31" t="str">
        <f t="shared" si="186"/>
        <v>NÃO ATENDE</v>
      </c>
      <c r="BP296" s="31" t="str">
        <f t="shared" si="187"/>
        <v>NÃO ATENDE</v>
      </c>
      <c r="BQ296" s="31" t="str">
        <f t="shared" si="168"/>
        <v>ATENDE</v>
      </c>
      <c r="BR296" s="36" t="str">
        <f t="shared" si="169"/>
        <v>C4</v>
      </c>
      <c r="BS296" s="36" t="str">
        <f t="shared" si="170"/>
        <v>P6</v>
      </c>
      <c r="BT296" s="37">
        <f t="shared" si="171"/>
        <v>-1</v>
      </c>
      <c r="BU296" s="34"/>
      <c r="BV296" s="34"/>
      <c r="BW296" s="36">
        <f>IF(BS296="-","-",_xlfn.XLOOKUP(BS296,ABNT5101!$B$4:$B$9,ABNT5101!$C$4:$C$9))</f>
        <v>3</v>
      </c>
      <c r="BX296" s="36">
        <f>IF(BS296="-","-",_xlfn.XLOOKUP(BS296,ABNT5101!$B$4:$B$9,ABNT5101!$D$4:$D$9))</f>
        <v>0.6</v>
      </c>
      <c r="BY296" s="31" t="str">
        <f t="shared" si="172"/>
        <v>NÃO ATENDE</v>
      </c>
      <c r="BZ296" s="31" t="str">
        <f t="shared" si="173"/>
        <v>NÃO ATENDE</v>
      </c>
      <c r="CA296" s="31" t="str">
        <f t="shared" si="174"/>
        <v>NÃO ATENDE</v>
      </c>
      <c r="CB296" s="36" t="s">
        <v>143</v>
      </c>
      <c r="CC296" s="37" t="e">
        <f t="shared" si="175"/>
        <v>#VALUE!</v>
      </c>
      <c r="CD296" s="38"/>
      <c r="CE296" s="38"/>
      <c r="CF296" s="31" t="str">
        <f>IF(CB296="-","-",_xlfn.XLOOKUP(CB296,ABNT5101!$B$4:$B$9,ABNT5101!$C$4:$C$9))</f>
        <v>-</v>
      </c>
      <c r="CG296" s="36" t="str">
        <f>IF(CB296="-","-",_xlfn.XLOOKUP(CB296,ABNT5101!$B$4:$B$9,ABNT5101!$D$4:$D$9))</f>
        <v>-</v>
      </c>
      <c r="CH296" s="31" t="str">
        <f t="shared" si="176"/>
        <v>-</v>
      </c>
      <c r="CI296" s="31" t="str">
        <f t="shared" si="177"/>
        <v>-</v>
      </c>
      <c r="CJ296" s="31" t="str">
        <f t="shared" si="178"/>
        <v>-</v>
      </c>
      <c r="CK296" s="56" t="e">
        <f>_xlfn.XLOOKUP(CL296,'Banco de dados'!$B:$B,'Banco de dados'!$D:$D)</f>
        <v>#N/A</v>
      </c>
      <c r="CL296" s="57"/>
      <c r="CM296" s="56" t="e">
        <f>_xlfn.XLOOKUP(CL296,'Banco de dados'!$B:$B,'Banco de dados'!$E:$E)</f>
        <v>#N/A</v>
      </c>
      <c r="CN296" s="56"/>
      <c r="CO296" s="56" t="e">
        <f>IF(CN296="-","-",_xlfn.XLOOKUP(CN296,'Banco de dados'!$B:$B,'Banco de dados'!$E:$E))</f>
        <v>#N/A</v>
      </c>
      <c r="CP296" s="41">
        <f t="shared" si="179"/>
        <v>1</v>
      </c>
      <c r="CQ296" s="56" t="e">
        <f>_xlfn.XLOOKUP(CL296,'Banco de dados'!$B:$B,'Banco de dados'!$H:$H)</f>
        <v>#N/A</v>
      </c>
      <c r="CR296" s="56" t="e">
        <f t="array" aca="1" ref="CR296" ca="1">_xludf.xlookup(CN296,'Banco de dados'!$B:$B,'Banco de dados'!$H:$H)</f>
        <v>#NAME?</v>
      </c>
      <c r="CS296" s="56" t="e">
        <f t="array" aca="1" ref="CS296" ca="1">_xludf.xlookup(CL296,'Banco de dados'!$B:$B,'Banco de dados'!$F:$F)</f>
        <v>#NAME?</v>
      </c>
      <c r="CT296" s="56" t="e">
        <f t="array" aca="1" ref="CT296" ca="1">_xludf.xlookup(CN296,'Banco de dados'!$B:$B,'Banco de dados'!$F:$F)</f>
        <v>#NAME?</v>
      </c>
      <c r="CU296" s="42"/>
      <c r="CV296" s="42"/>
      <c r="CW296" s="56" t="str">
        <f>IF(AJ296=0.5,"Suporte",IF(AND(AJ296&gt;='Braços de IP'!$B$9,AJ296&lt;='Braços de IP'!$D$9),'Braços de IP'!$E$9,IF(AND(AJ296&gt;='Braços de IP'!$B$10,AJ296&lt;='Braços de IP'!$D$10),'Braços de IP'!$E$10,IF(AND(AJ296&gt;='Braços de IP'!$B$11,AJ296&lt;='Braços de IP'!$D$11),'Braços de IP'!$E$11,IF(AND(AJ296&gt;='Braços de IP'!$B$12,AJ296&lt;='Braços de IP'!$D$12),'Braços de IP'!$E$12,IF(AND(AJ296&gt;='Braços de IP'!$B$13,AJ296&lt;='Braços de IP'!$D$13),'Braços de IP'!$E$13,IF(AND(AJ296&gt;='Braços de IP'!$B$14,AJ296&lt;='Braços de IP'!$D$14),'Braços de IP'!$E$14,"ERRO")))))))</f>
        <v>Curto II</v>
      </c>
      <c r="CX296" s="42"/>
      <c r="CY296" s="56" t="str">
        <f>IF($CX296="","",VLOOKUP($CX296,'Braços de IP'!$E$9:$I$15,2,0))</f>
        <v/>
      </c>
      <c r="CZ296" s="43" t="str">
        <f>IF($CX296="","",VLOOKUP($CX296,'Braços de IP'!$E$9:$I$15,5,0))</f>
        <v/>
      </c>
      <c r="DA296" s="56"/>
      <c r="DB296" s="56"/>
      <c r="DC296" s="56"/>
      <c r="DD296" s="56"/>
      <c r="DE296" s="56"/>
      <c r="DF296" s="56"/>
      <c r="DG296" s="44" t="e">
        <f t="shared" si="180"/>
        <v>#N/A</v>
      </c>
      <c r="DH296" s="45">
        <f t="shared" si="181"/>
        <v>58</v>
      </c>
      <c r="DI296" s="44" t="e">
        <f t="shared" si="182"/>
        <v>#N/A</v>
      </c>
      <c r="DJ296" s="46" t="e">
        <f t="shared" si="183"/>
        <v>#N/A</v>
      </c>
      <c r="DK296" s="47" t="s">
        <v>147</v>
      </c>
      <c r="DL296" s="48"/>
      <c r="DM296" s="49"/>
      <c r="DN296" s="23" t="s">
        <v>148</v>
      </c>
      <c r="DO296" s="23"/>
      <c r="DQ296" s="50"/>
      <c r="DS296" s="5"/>
      <c r="DT296" s="5"/>
      <c r="DU296" s="5"/>
    </row>
    <row r="297" spans="1:125" ht="15.75" hidden="1" customHeight="1" x14ac:dyDescent="0.3">
      <c r="B297" s="5"/>
      <c r="C297" s="5"/>
      <c r="D297" s="5"/>
      <c r="E297" s="22" t="s">
        <v>361</v>
      </c>
      <c r="F297" s="22" t="s">
        <v>137</v>
      </c>
      <c r="G297" s="23" t="s">
        <v>362</v>
      </c>
      <c r="H297" s="23">
        <v>-23.411286</v>
      </c>
      <c r="I297" s="23">
        <v>-46.827182000000001</v>
      </c>
      <c r="J297" s="24" t="s">
        <v>160</v>
      </c>
      <c r="K297" s="60"/>
      <c r="L297" s="24" t="s">
        <v>140</v>
      </c>
      <c r="M297" s="24" t="s">
        <v>141</v>
      </c>
      <c r="N297" s="23">
        <v>58</v>
      </c>
      <c r="O297" s="23" t="s">
        <v>142</v>
      </c>
      <c r="P297" s="23" t="s">
        <v>143</v>
      </c>
      <c r="Q297" s="26">
        <f t="shared" si="161"/>
        <v>116</v>
      </c>
      <c r="R297" s="27">
        <v>1</v>
      </c>
      <c r="S297" s="28">
        <v>2</v>
      </c>
      <c r="T297" s="28">
        <v>6</v>
      </c>
      <c r="U297" s="23"/>
      <c r="V297" s="23"/>
      <c r="W297" s="29"/>
      <c r="X297" s="28">
        <v>1.5</v>
      </c>
      <c r="Y297" s="23"/>
      <c r="Z297" s="23"/>
      <c r="AA297" s="23"/>
      <c r="AB297" s="23"/>
      <c r="AC297" s="23"/>
      <c r="AD297" s="23" t="s">
        <v>144</v>
      </c>
      <c r="AE297" s="23" t="s">
        <v>145</v>
      </c>
      <c r="AF297" s="23">
        <v>34.5</v>
      </c>
      <c r="AG297" s="23">
        <v>6.5</v>
      </c>
      <c r="AH297" s="23">
        <v>1</v>
      </c>
      <c r="AI297" s="23">
        <v>1</v>
      </c>
      <c r="AJ297" s="23">
        <v>1.3</v>
      </c>
      <c r="AK297" s="27">
        <f t="shared" si="162"/>
        <v>0.30000000000000004</v>
      </c>
      <c r="AL297" s="27" t="s">
        <v>143</v>
      </c>
      <c r="AM297" s="27" t="s">
        <v>143</v>
      </c>
      <c r="AN297" s="23"/>
      <c r="AO297" s="27">
        <f t="shared" si="163"/>
        <v>2</v>
      </c>
      <c r="AP297" s="23"/>
      <c r="AQ297" s="23"/>
      <c r="AR297" s="23"/>
      <c r="AS297" s="23"/>
      <c r="AT297" s="23"/>
      <c r="AU297" s="27"/>
      <c r="AV297" s="27">
        <f t="shared" si="164"/>
        <v>0</v>
      </c>
      <c r="AW297" s="27"/>
      <c r="AX297" s="28">
        <f>VLOOKUP(J297,ABNT5101!$I$3:$J$9,2)</f>
        <v>10</v>
      </c>
      <c r="AY297" s="28">
        <f>VLOOKUP(J297,ABNT5101!$I$3:$M$9,5)</f>
        <v>0.18</v>
      </c>
      <c r="AZ297" s="28" t="str">
        <f>_xlfn.XLOOKUP(J297,ABNT5101!I:I,ABNT5101!L:L)</f>
        <v>-</v>
      </c>
      <c r="BA297" s="28">
        <f>_xlfn.XLOOKUP(J297,ABNT5101!$I:$I,ABNT5101!M:M)</f>
        <v>0.18</v>
      </c>
      <c r="BB297" s="28" t="str">
        <f>_xlfn.XLOOKUP(J297,ABNT5101!$I:$I,ABNT5101!N:N)</f>
        <v>-</v>
      </c>
      <c r="BC297" s="28">
        <f>_xlfn.XLOOKUP(J297,ABNT5101!$I:$I,ABNT5101!O:O)</f>
        <v>16</v>
      </c>
      <c r="BD297" s="31" t="str">
        <f t="shared" si="165"/>
        <v>NÃO ATENDE</v>
      </c>
      <c r="BE297" s="32">
        <f t="shared" si="184"/>
        <v>-1</v>
      </c>
      <c r="BF297" s="32">
        <f t="shared" si="185"/>
        <v>-1</v>
      </c>
      <c r="BG297" s="32" t="str">
        <f t="shared" si="166"/>
        <v>-</v>
      </c>
      <c r="BH297" s="34"/>
      <c r="BI297" s="34"/>
      <c r="BJ297" s="34"/>
      <c r="BK297" s="34"/>
      <c r="BL297" s="35"/>
      <c r="BM297" s="34"/>
      <c r="BN297" s="31" t="str">
        <f t="shared" si="167"/>
        <v>NÃO ATENDE</v>
      </c>
      <c r="BO297" s="31" t="str">
        <f t="shared" si="186"/>
        <v>NÃO ATENDE</v>
      </c>
      <c r="BP297" s="31" t="str">
        <f t="shared" si="187"/>
        <v>NÃO ATENDE</v>
      </c>
      <c r="BQ297" s="31" t="str">
        <f t="shared" si="168"/>
        <v>ATENDE</v>
      </c>
      <c r="BR297" s="36" t="str">
        <f t="shared" si="169"/>
        <v>C4</v>
      </c>
      <c r="BS297" s="36" t="str">
        <f t="shared" si="170"/>
        <v>P6</v>
      </c>
      <c r="BT297" s="37">
        <f t="shared" si="171"/>
        <v>-1</v>
      </c>
      <c r="BU297" s="34"/>
      <c r="BV297" s="34"/>
      <c r="BW297" s="36">
        <f>IF(BS297="-","-",_xlfn.XLOOKUP(BS297,ABNT5101!$B$4:$B$9,ABNT5101!$C$4:$C$9))</f>
        <v>3</v>
      </c>
      <c r="BX297" s="36">
        <f>IF(BS297="-","-",_xlfn.XLOOKUP(BS297,ABNT5101!$B$4:$B$9,ABNT5101!$D$4:$D$9))</f>
        <v>0.6</v>
      </c>
      <c r="BY297" s="31" t="str">
        <f t="shared" si="172"/>
        <v>NÃO ATENDE</v>
      </c>
      <c r="BZ297" s="31" t="str">
        <f t="shared" si="173"/>
        <v>NÃO ATENDE</v>
      </c>
      <c r="CA297" s="31" t="str">
        <f t="shared" si="174"/>
        <v>NÃO ATENDE</v>
      </c>
      <c r="CB297" s="36" t="s">
        <v>143</v>
      </c>
      <c r="CC297" s="37" t="e">
        <f t="shared" si="175"/>
        <v>#VALUE!</v>
      </c>
      <c r="CD297" s="38"/>
      <c r="CE297" s="38"/>
      <c r="CF297" s="31" t="str">
        <f>IF(CB297="-","-",_xlfn.XLOOKUP(CB297,ABNT5101!$B$4:$B$9,ABNT5101!$C$4:$C$9))</f>
        <v>-</v>
      </c>
      <c r="CG297" s="36" t="str">
        <f>IF(CB297="-","-",_xlfn.XLOOKUP(CB297,ABNT5101!$B$4:$B$9,ABNT5101!$D$4:$D$9))</f>
        <v>-</v>
      </c>
      <c r="CH297" s="31" t="str">
        <f t="shared" si="176"/>
        <v>-</v>
      </c>
      <c r="CI297" s="31" t="str">
        <f t="shared" si="177"/>
        <v>-</v>
      </c>
      <c r="CJ297" s="31" t="str">
        <f t="shared" si="178"/>
        <v>-</v>
      </c>
      <c r="CK297" s="56" t="e">
        <f>_xlfn.XLOOKUP(CL297,'Banco de dados'!$B:$B,'Banco de dados'!$D:$D)</f>
        <v>#N/A</v>
      </c>
      <c r="CL297" s="57"/>
      <c r="CM297" s="56" t="e">
        <f>_xlfn.XLOOKUP(CL297,'Banco de dados'!$B:$B,'Banco de dados'!$E:$E)</f>
        <v>#N/A</v>
      </c>
      <c r="CN297" s="56"/>
      <c r="CO297" s="56" t="e">
        <f>IF(CN297="-","-",_xlfn.XLOOKUP(CN297,'Banco de dados'!$B:$B,'Banco de dados'!$E:$E))</f>
        <v>#N/A</v>
      </c>
      <c r="CP297" s="41">
        <f t="shared" si="179"/>
        <v>1</v>
      </c>
      <c r="CQ297" s="56" t="e">
        <f>_xlfn.XLOOKUP(CL297,'Banco de dados'!$B:$B,'Banco de dados'!$H:$H)</f>
        <v>#N/A</v>
      </c>
      <c r="CR297" s="56" t="e">
        <f t="array" aca="1" ref="CR297" ca="1">_xludf.xlookup(CN297,'Banco de dados'!$B:$B,'Banco de dados'!$H:$H)</f>
        <v>#NAME?</v>
      </c>
      <c r="CS297" s="56" t="e">
        <f t="array" aca="1" ref="CS297" ca="1">_xludf.xlookup(CL297,'Banco de dados'!$B:$B,'Banco de dados'!$F:$F)</f>
        <v>#NAME?</v>
      </c>
      <c r="CT297" s="56" t="e">
        <f t="array" aca="1" ref="CT297" ca="1">_xludf.xlookup(CN297,'Banco de dados'!$B:$B,'Banco de dados'!$F:$F)</f>
        <v>#NAME?</v>
      </c>
      <c r="CU297" s="42"/>
      <c r="CV297" s="42"/>
      <c r="CW297" s="56" t="str">
        <f>IF(AJ297=0.5,"Suporte",IF(AND(AJ297&gt;='Braços de IP'!$B$9,AJ297&lt;='Braços de IP'!$D$9),'Braços de IP'!$E$9,IF(AND(AJ297&gt;='Braços de IP'!$B$10,AJ297&lt;='Braços de IP'!$D$10),'Braços de IP'!$E$10,IF(AND(AJ297&gt;='Braços de IP'!$B$11,AJ297&lt;='Braços de IP'!$D$11),'Braços de IP'!$E$11,IF(AND(AJ297&gt;='Braços de IP'!$B$12,AJ297&lt;='Braços de IP'!$D$12),'Braços de IP'!$E$12,IF(AND(AJ297&gt;='Braços de IP'!$B$13,AJ297&lt;='Braços de IP'!$D$13),'Braços de IP'!$E$13,IF(AND(AJ297&gt;='Braços de IP'!$B$14,AJ297&lt;='Braços de IP'!$D$14),'Braços de IP'!$E$14,"ERRO")))))))</f>
        <v>Curto II</v>
      </c>
      <c r="CX297" s="42"/>
      <c r="CY297" s="56" t="str">
        <f>IF($CX297="","",VLOOKUP($CX297,'Braços de IP'!$E$9:$I$15,2,0))</f>
        <v/>
      </c>
      <c r="CZ297" s="43" t="str">
        <f>IF($CX297="","",VLOOKUP($CX297,'Braços de IP'!$E$9:$I$15,5,0))</f>
        <v/>
      </c>
      <c r="DA297" s="56"/>
      <c r="DB297" s="56"/>
      <c r="DC297" s="56"/>
      <c r="DD297" s="56"/>
      <c r="DE297" s="56"/>
      <c r="DF297" s="56"/>
      <c r="DG297" s="44" t="e">
        <f t="shared" si="180"/>
        <v>#N/A</v>
      </c>
      <c r="DH297" s="45">
        <f t="shared" si="181"/>
        <v>58</v>
      </c>
      <c r="DI297" s="44" t="e">
        <f t="shared" si="182"/>
        <v>#N/A</v>
      </c>
      <c r="DJ297" s="46" t="e">
        <f t="shared" si="183"/>
        <v>#N/A</v>
      </c>
      <c r="DK297" s="47" t="s">
        <v>147</v>
      </c>
      <c r="DL297" s="48"/>
      <c r="DM297" s="49"/>
      <c r="DN297" s="23" t="s">
        <v>148</v>
      </c>
      <c r="DO297" s="23"/>
      <c r="DQ297" s="50"/>
      <c r="DS297" s="5"/>
      <c r="DT297" s="5"/>
      <c r="DU297" s="5"/>
    </row>
    <row r="298" spans="1:125" ht="15.75" hidden="1" customHeight="1" x14ac:dyDescent="0.3">
      <c r="B298" s="5"/>
      <c r="C298" s="5"/>
      <c r="D298" s="5"/>
      <c r="E298" s="22" t="s">
        <v>361</v>
      </c>
      <c r="F298" s="22" t="s">
        <v>137</v>
      </c>
      <c r="G298" s="23" t="s">
        <v>362</v>
      </c>
      <c r="H298" s="23">
        <v>-23.411286</v>
      </c>
      <c r="I298" s="23">
        <v>-46.827182000000001</v>
      </c>
      <c r="J298" s="24" t="s">
        <v>160</v>
      </c>
      <c r="K298" s="60"/>
      <c r="L298" s="24" t="s">
        <v>140</v>
      </c>
      <c r="M298" s="24" t="s">
        <v>141</v>
      </c>
      <c r="N298" s="23">
        <v>58</v>
      </c>
      <c r="O298" s="23" t="s">
        <v>142</v>
      </c>
      <c r="P298" s="23" t="s">
        <v>143</v>
      </c>
      <c r="Q298" s="26">
        <f t="shared" si="161"/>
        <v>116</v>
      </c>
      <c r="R298" s="27">
        <v>1</v>
      </c>
      <c r="S298" s="28">
        <v>2</v>
      </c>
      <c r="T298" s="28">
        <v>6</v>
      </c>
      <c r="U298" s="23"/>
      <c r="V298" s="23"/>
      <c r="W298" s="29"/>
      <c r="X298" s="28">
        <v>1.5</v>
      </c>
      <c r="Y298" s="23"/>
      <c r="Z298" s="23"/>
      <c r="AA298" s="23"/>
      <c r="AB298" s="23"/>
      <c r="AC298" s="23"/>
      <c r="AD298" s="23" t="s">
        <v>144</v>
      </c>
      <c r="AE298" s="23" t="s">
        <v>145</v>
      </c>
      <c r="AF298" s="23">
        <v>34.5</v>
      </c>
      <c r="AG298" s="23">
        <v>6.5</v>
      </c>
      <c r="AH298" s="23">
        <v>1</v>
      </c>
      <c r="AI298" s="23">
        <v>1</v>
      </c>
      <c r="AJ298" s="23">
        <v>1.3</v>
      </c>
      <c r="AK298" s="27">
        <f t="shared" si="162"/>
        <v>0.30000000000000004</v>
      </c>
      <c r="AL298" s="27" t="s">
        <v>143</v>
      </c>
      <c r="AM298" s="27" t="s">
        <v>143</v>
      </c>
      <c r="AN298" s="23"/>
      <c r="AO298" s="27">
        <f t="shared" si="163"/>
        <v>2</v>
      </c>
      <c r="AP298" s="23"/>
      <c r="AQ298" s="23"/>
      <c r="AR298" s="23"/>
      <c r="AS298" s="23"/>
      <c r="AT298" s="23"/>
      <c r="AU298" s="27"/>
      <c r="AV298" s="27">
        <f t="shared" si="164"/>
        <v>0</v>
      </c>
      <c r="AW298" s="27"/>
      <c r="AX298" s="28">
        <f>VLOOKUP(J298,ABNT5101!$I$3:$J$9,2)</f>
        <v>10</v>
      </c>
      <c r="AY298" s="28">
        <f>VLOOKUP(J298,ABNT5101!$I$3:$M$9,5)</f>
        <v>0.18</v>
      </c>
      <c r="AZ298" s="28" t="str">
        <f>_xlfn.XLOOKUP(J298,ABNT5101!I:I,ABNT5101!L:L)</f>
        <v>-</v>
      </c>
      <c r="BA298" s="28">
        <f>_xlfn.XLOOKUP(J298,ABNT5101!$I:$I,ABNT5101!M:M)</f>
        <v>0.18</v>
      </c>
      <c r="BB298" s="28" t="str">
        <f>_xlfn.XLOOKUP(J298,ABNT5101!$I:$I,ABNT5101!N:N)</f>
        <v>-</v>
      </c>
      <c r="BC298" s="28">
        <f>_xlfn.XLOOKUP(J298,ABNT5101!$I:$I,ABNT5101!O:O)</f>
        <v>16</v>
      </c>
      <c r="BD298" s="31" t="str">
        <f t="shared" si="165"/>
        <v>NÃO ATENDE</v>
      </c>
      <c r="BE298" s="32">
        <f t="shared" si="184"/>
        <v>-1</v>
      </c>
      <c r="BF298" s="32">
        <f t="shared" si="185"/>
        <v>-1</v>
      </c>
      <c r="BG298" s="32" t="str">
        <f t="shared" si="166"/>
        <v>-</v>
      </c>
      <c r="BH298" s="34"/>
      <c r="BI298" s="34"/>
      <c r="BJ298" s="34"/>
      <c r="BK298" s="34"/>
      <c r="BL298" s="35"/>
      <c r="BM298" s="34"/>
      <c r="BN298" s="31" t="str">
        <f t="shared" si="167"/>
        <v>NÃO ATENDE</v>
      </c>
      <c r="BO298" s="31" t="str">
        <f t="shared" si="186"/>
        <v>NÃO ATENDE</v>
      </c>
      <c r="BP298" s="31" t="str">
        <f t="shared" si="187"/>
        <v>NÃO ATENDE</v>
      </c>
      <c r="BQ298" s="31" t="str">
        <f t="shared" si="168"/>
        <v>ATENDE</v>
      </c>
      <c r="BR298" s="36" t="str">
        <f t="shared" si="169"/>
        <v>C4</v>
      </c>
      <c r="BS298" s="36" t="str">
        <f t="shared" si="170"/>
        <v>P6</v>
      </c>
      <c r="BT298" s="37">
        <f t="shared" si="171"/>
        <v>-1</v>
      </c>
      <c r="BU298" s="34"/>
      <c r="BV298" s="34"/>
      <c r="BW298" s="36">
        <f>IF(BS298="-","-",_xlfn.XLOOKUP(BS298,ABNT5101!$B$4:$B$9,ABNT5101!$C$4:$C$9))</f>
        <v>3</v>
      </c>
      <c r="BX298" s="36">
        <f>IF(BS298="-","-",_xlfn.XLOOKUP(BS298,ABNT5101!$B$4:$B$9,ABNT5101!$D$4:$D$9))</f>
        <v>0.6</v>
      </c>
      <c r="BY298" s="31" t="str">
        <f t="shared" si="172"/>
        <v>NÃO ATENDE</v>
      </c>
      <c r="BZ298" s="31" t="str">
        <f t="shared" si="173"/>
        <v>NÃO ATENDE</v>
      </c>
      <c r="CA298" s="31" t="str">
        <f t="shared" si="174"/>
        <v>NÃO ATENDE</v>
      </c>
      <c r="CB298" s="36" t="s">
        <v>143</v>
      </c>
      <c r="CC298" s="37" t="e">
        <f t="shared" si="175"/>
        <v>#VALUE!</v>
      </c>
      <c r="CD298" s="38"/>
      <c r="CE298" s="38"/>
      <c r="CF298" s="31" t="str">
        <f>IF(CB298="-","-",_xlfn.XLOOKUP(CB298,ABNT5101!$B$4:$B$9,ABNT5101!$C$4:$C$9))</f>
        <v>-</v>
      </c>
      <c r="CG298" s="36" t="str">
        <f>IF(CB298="-","-",_xlfn.XLOOKUP(CB298,ABNT5101!$B$4:$B$9,ABNT5101!$D$4:$D$9))</f>
        <v>-</v>
      </c>
      <c r="CH298" s="31" t="str">
        <f t="shared" si="176"/>
        <v>-</v>
      </c>
      <c r="CI298" s="31" t="str">
        <f t="shared" si="177"/>
        <v>-</v>
      </c>
      <c r="CJ298" s="31" t="str">
        <f t="shared" si="178"/>
        <v>-</v>
      </c>
      <c r="CK298" s="56" t="e">
        <f>_xlfn.XLOOKUP(CL298,'Banco de dados'!$B:$B,'Banco de dados'!$D:$D)</f>
        <v>#N/A</v>
      </c>
      <c r="CL298" s="57"/>
      <c r="CM298" s="56" t="e">
        <f>_xlfn.XLOOKUP(CL298,'Banco de dados'!$B:$B,'Banco de dados'!$E:$E)</f>
        <v>#N/A</v>
      </c>
      <c r="CN298" s="56"/>
      <c r="CO298" s="56" t="e">
        <f>IF(CN298="-","-",_xlfn.XLOOKUP(CN298,'Banco de dados'!$B:$B,'Banco de dados'!$E:$E))</f>
        <v>#N/A</v>
      </c>
      <c r="CP298" s="41">
        <f t="shared" si="179"/>
        <v>1</v>
      </c>
      <c r="CQ298" s="56" t="e">
        <f>_xlfn.XLOOKUP(CL298,'Banco de dados'!$B:$B,'Banco de dados'!$H:$H)</f>
        <v>#N/A</v>
      </c>
      <c r="CR298" s="56" t="e">
        <f t="array" aca="1" ref="CR298" ca="1">_xludf.xlookup(CN298,'Banco de dados'!$B:$B,'Banco de dados'!$H:$H)</f>
        <v>#NAME?</v>
      </c>
      <c r="CS298" s="56" t="e">
        <f t="array" aca="1" ref="CS298" ca="1">_xludf.xlookup(CL298,'Banco de dados'!$B:$B,'Banco de dados'!$F:$F)</f>
        <v>#NAME?</v>
      </c>
      <c r="CT298" s="56" t="e">
        <f t="array" aca="1" ref="CT298" ca="1">_xludf.xlookup(CN298,'Banco de dados'!$B:$B,'Banco de dados'!$F:$F)</f>
        <v>#NAME?</v>
      </c>
      <c r="CU298" s="42"/>
      <c r="CV298" s="42"/>
      <c r="CW298" s="56" t="str">
        <f>IF(AJ298=0.5,"Suporte",IF(AND(AJ298&gt;='Braços de IP'!$B$9,AJ298&lt;='Braços de IP'!$D$9),'Braços de IP'!$E$9,IF(AND(AJ298&gt;='Braços de IP'!$B$10,AJ298&lt;='Braços de IP'!$D$10),'Braços de IP'!$E$10,IF(AND(AJ298&gt;='Braços de IP'!$B$11,AJ298&lt;='Braços de IP'!$D$11),'Braços de IP'!$E$11,IF(AND(AJ298&gt;='Braços de IP'!$B$12,AJ298&lt;='Braços de IP'!$D$12),'Braços de IP'!$E$12,IF(AND(AJ298&gt;='Braços de IP'!$B$13,AJ298&lt;='Braços de IP'!$D$13),'Braços de IP'!$E$13,IF(AND(AJ298&gt;='Braços de IP'!$B$14,AJ298&lt;='Braços de IP'!$D$14),'Braços de IP'!$E$14,"ERRO")))))))</f>
        <v>Curto II</v>
      </c>
      <c r="CX298" s="42"/>
      <c r="CY298" s="56" t="str">
        <f>IF($CX298="","",VLOOKUP($CX298,'Braços de IP'!$E$9:$I$15,2,0))</f>
        <v/>
      </c>
      <c r="CZ298" s="43" t="str">
        <f>IF($CX298="","",VLOOKUP($CX298,'Braços de IP'!$E$9:$I$15,5,0))</f>
        <v/>
      </c>
      <c r="DA298" s="56"/>
      <c r="DB298" s="56"/>
      <c r="DC298" s="56"/>
      <c r="DD298" s="56"/>
      <c r="DE298" s="56"/>
      <c r="DF298" s="56"/>
      <c r="DG298" s="44" t="e">
        <f t="shared" si="180"/>
        <v>#N/A</v>
      </c>
      <c r="DH298" s="45">
        <f t="shared" si="181"/>
        <v>58</v>
      </c>
      <c r="DI298" s="44" t="e">
        <f t="shared" si="182"/>
        <v>#N/A</v>
      </c>
      <c r="DJ298" s="46" t="e">
        <f t="shared" si="183"/>
        <v>#N/A</v>
      </c>
      <c r="DK298" s="47" t="s">
        <v>147</v>
      </c>
      <c r="DL298" s="48"/>
      <c r="DM298" s="49"/>
      <c r="DN298" s="23" t="s">
        <v>148</v>
      </c>
      <c r="DO298" s="23"/>
      <c r="DQ298" s="50"/>
      <c r="DS298" s="5"/>
      <c r="DT298" s="5"/>
      <c r="DU298" s="5"/>
    </row>
    <row r="299" spans="1:125" ht="15.75" hidden="1" customHeight="1" x14ac:dyDescent="0.3">
      <c r="B299" s="5"/>
      <c r="C299" s="5"/>
      <c r="D299" s="5"/>
      <c r="E299" s="22" t="s">
        <v>363</v>
      </c>
      <c r="F299" s="22" t="s">
        <v>150</v>
      </c>
      <c r="G299" s="23" t="s">
        <v>186</v>
      </c>
      <c r="H299" s="23">
        <v>-23.329863</v>
      </c>
      <c r="I299" s="23">
        <v>-46.932395</v>
      </c>
      <c r="J299" s="24" t="s">
        <v>139</v>
      </c>
      <c r="K299" s="60"/>
      <c r="L299" s="24" t="s">
        <v>152</v>
      </c>
      <c r="M299" s="24" t="s">
        <v>141</v>
      </c>
      <c r="N299" s="23">
        <v>58</v>
      </c>
      <c r="O299" s="23" t="s">
        <v>142</v>
      </c>
      <c r="P299" s="23" t="s">
        <v>143</v>
      </c>
      <c r="Q299" s="26">
        <f t="shared" si="161"/>
        <v>116</v>
      </c>
      <c r="R299" s="27">
        <v>1</v>
      </c>
      <c r="S299" s="28" t="s">
        <v>153</v>
      </c>
      <c r="T299" s="28">
        <v>4.5</v>
      </c>
      <c r="U299" s="23"/>
      <c r="V299" s="23"/>
      <c r="W299" s="29"/>
      <c r="X299" s="28" t="s">
        <v>153</v>
      </c>
      <c r="Y299" s="23"/>
      <c r="Z299" s="23"/>
      <c r="AA299" s="23"/>
      <c r="AB299" s="23"/>
      <c r="AC299" s="23"/>
      <c r="AD299" s="23" t="s">
        <v>144</v>
      </c>
      <c r="AE299" s="23" t="s">
        <v>145</v>
      </c>
      <c r="AF299" s="23">
        <v>24</v>
      </c>
      <c r="AG299" s="23">
        <v>8.3000000000000007</v>
      </c>
      <c r="AH299" s="23">
        <v>1</v>
      </c>
      <c r="AI299" s="23">
        <v>2.2999999999999998</v>
      </c>
      <c r="AJ299" s="23">
        <v>2.6</v>
      </c>
      <c r="AK299" s="27">
        <f t="shared" si="162"/>
        <v>0.30000000000000027</v>
      </c>
      <c r="AL299" s="27" t="s">
        <v>143</v>
      </c>
      <c r="AM299" s="27" t="s">
        <v>143</v>
      </c>
      <c r="AN299" s="23"/>
      <c r="AO299" s="27">
        <f t="shared" si="163"/>
        <v>2</v>
      </c>
      <c r="AP299" s="23"/>
      <c r="AQ299" s="23"/>
      <c r="AR299" s="23"/>
      <c r="AS299" s="23"/>
      <c r="AT299" s="23"/>
      <c r="AU299" s="27"/>
      <c r="AV299" s="27">
        <f t="shared" si="164"/>
        <v>0</v>
      </c>
      <c r="AW299" s="27"/>
      <c r="AX299" s="28">
        <f>VLOOKUP(J299,ABNT5101!$I$3:$J$9,2)</f>
        <v>7.5</v>
      </c>
      <c r="AY299" s="28">
        <f>VLOOKUP(J299,ABNT5101!$I$3:$M$9,5)</f>
        <v>0.18</v>
      </c>
      <c r="AZ299" s="28" t="str">
        <f>_xlfn.XLOOKUP(J299,ABNT5101!I:I,ABNT5101!L:L)</f>
        <v>-</v>
      </c>
      <c r="BA299" s="28">
        <f>_xlfn.XLOOKUP(J299,ABNT5101!$I:$I,ABNT5101!M:M)</f>
        <v>0.18</v>
      </c>
      <c r="BB299" s="28" t="str">
        <f>_xlfn.XLOOKUP(J299,ABNT5101!$I:$I,ABNT5101!N:N)</f>
        <v>-</v>
      </c>
      <c r="BC299" s="28">
        <f>_xlfn.XLOOKUP(J299,ABNT5101!$I:$I,ABNT5101!O:O)</f>
        <v>16</v>
      </c>
      <c r="BD299" s="31" t="str">
        <f t="shared" si="165"/>
        <v>NÃO ATENDE</v>
      </c>
      <c r="BE299" s="32">
        <f t="shared" si="184"/>
        <v>-1</v>
      </c>
      <c r="BF299" s="32">
        <f t="shared" si="185"/>
        <v>-1</v>
      </c>
      <c r="BG299" s="32" t="str">
        <f t="shared" si="166"/>
        <v>-</v>
      </c>
      <c r="BH299" s="34"/>
      <c r="BI299" s="34"/>
      <c r="BJ299" s="34"/>
      <c r="BK299" s="34"/>
      <c r="BL299" s="35"/>
      <c r="BM299" s="34"/>
      <c r="BN299" s="31" t="str">
        <f t="shared" si="167"/>
        <v>NÃO ATENDE</v>
      </c>
      <c r="BO299" s="31" t="str">
        <f t="shared" si="186"/>
        <v>NÃO ATENDE</v>
      </c>
      <c r="BP299" s="31" t="str">
        <f t="shared" si="187"/>
        <v>NÃO ATENDE</v>
      </c>
      <c r="BQ299" s="31" t="str">
        <f t="shared" si="168"/>
        <v>ATENDE</v>
      </c>
      <c r="BR299" s="36" t="str">
        <f t="shared" si="169"/>
        <v>C5</v>
      </c>
      <c r="BS299" s="36" t="str">
        <f t="shared" si="170"/>
        <v>Sem Passeio</v>
      </c>
      <c r="BT299" s="37" t="e">
        <f t="shared" si="171"/>
        <v>#N/A</v>
      </c>
      <c r="BU299" s="34"/>
      <c r="BV299" s="34"/>
      <c r="BW299" s="36" t="e">
        <f>IF(BS299="-","-",_xlfn.XLOOKUP(BS299,ABNT5101!$B$4:$B$9,ABNT5101!$C$4:$C$9))</f>
        <v>#N/A</v>
      </c>
      <c r="BX299" s="36" t="e">
        <f>IF(BS299="-","-",_xlfn.XLOOKUP(BS299,ABNT5101!$B$4:$B$9,ABNT5101!$D$4:$D$9))</f>
        <v>#N/A</v>
      </c>
      <c r="BY299" s="31" t="e">
        <f t="shared" si="172"/>
        <v>#N/A</v>
      </c>
      <c r="BZ299" s="31" t="e">
        <f t="shared" si="173"/>
        <v>#N/A</v>
      </c>
      <c r="CA299" s="31" t="e">
        <f t="shared" si="174"/>
        <v>#N/A</v>
      </c>
      <c r="CB299" s="36" t="s">
        <v>143</v>
      </c>
      <c r="CC299" s="37" t="e">
        <f t="shared" si="175"/>
        <v>#VALUE!</v>
      </c>
      <c r="CD299" s="38"/>
      <c r="CE299" s="38"/>
      <c r="CF299" s="31" t="str">
        <f>IF(CB299="-","-",_xlfn.XLOOKUP(CB299,ABNT5101!$B$4:$B$9,ABNT5101!$C$4:$C$9))</f>
        <v>-</v>
      </c>
      <c r="CG299" s="36" t="str">
        <f>IF(CB299="-","-",_xlfn.XLOOKUP(CB299,ABNT5101!$B$4:$B$9,ABNT5101!$D$4:$D$9))</f>
        <v>-</v>
      </c>
      <c r="CH299" s="31" t="str">
        <f t="shared" si="176"/>
        <v>-</v>
      </c>
      <c r="CI299" s="31" t="str">
        <f t="shared" si="177"/>
        <v>-</v>
      </c>
      <c r="CJ299" s="31" t="str">
        <f t="shared" si="178"/>
        <v>-</v>
      </c>
      <c r="CK299" s="56" t="e">
        <f>_xlfn.XLOOKUP(CL299,'Banco de dados'!$B:$B,'Banco de dados'!$D:$D)</f>
        <v>#N/A</v>
      </c>
      <c r="CL299" s="42"/>
      <c r="CM299" s="56" t="e">
        <f>_xlfn.XLOOKUP(CL299,'Banco de dados'!$B:$B,'Banco de dados'!$E:$E)</f>
        <v>#N/A</v>
      </c>
      <c r="CN299" s="56"/>
      <c r="CO299" s="56" t="e">
        <f>IF(CN299="-","-",_xlfn.XLOOKUP(CN299,'Banco de dados'!$B:$B,'Banco de dados'!$E:$E))</f>
        <v>#N/A</v>
      </c>
      <c r="CP299" s="41">
        <f t="shared" si="179"/>
        <v>1</v>
      </c>
      <c r="CQ299" s="56" t="e">
        <f>_xlfn.XLOOKUP(CL299,'Banco de dados'!$B:$B,'Banco de dados'!$H:$H)</f>
        <v>#N/A</v>
      </c>
      <c r="CR299" s="56" t="e">
        <f t="array" aca="1" ref="CR299" ca="1">_xludf.xlookup(CN299,'Banco de dados'!$B:$B,'Banco de dados'!$H:$H)</f>
        <v>#NAME?</v>
      </c>
      <c r="CS299" s="56" t="e">
        <f t="array" aca="1" ref="CS299" ca="1">_xludf.xlookup(CL299,'Banco de dados'!$B:$B,'Banco de dados'!$F:$F)</f>
        <v>#NAME?</v>
      </c>
      <c r="CT299" s="56" t="e">
        <f t="array" aca="1" ref="CT299" ca="1">_xludf.xlookup(CN299,'Banco de dados'!$B:$B,'Banco de dados'!$F:$F)</f>
        <v>#NAME?</v>
      </c>
      <c r="CU299" s="42"/>
      <c r="CV299" s="42"/>
      <c r="CW299" s="56" t="str">
        <f>IF(AJ299=0.5,"Suporte",IF(AND(AJ299&gt;='Braços de IP'!$B$9,AJ299&lt;='Braços de IP'!$D$9),'Braços de IP'!$E$9,IF(AND(AJ299&gt;='Braços de IP'!$B$10,AJ299&lt;='Braços de IP'!$D$10),'Braços de IP'!$E$10,IF(AND(AJ299&gt;='Braços de IP'!$B$11,AJ299&lt;='Braços de IP'!$D$11),'Braços de IP'!$E$11,IF(AND(AJ299&gt;='Braços de IP'!$B$12,AJ299&lt;='Braços de IP'!$D$12),'Braços de IP'!$E$12,IF(AND(AJ299&gt;='Braços de IP'!$B$13,AJ299&lt;='Braços de IP'!$D$13),'Braços de IP'!$E$13,IF(AND(AJ299&gt;='Braços de IP'!$B$14,AJ299&lt;='Braços de IP'!$D$14),'Braços de IP'!$E$14,"ERRO")))))))</f>
        <v>Longo I</v>
      </c>
      <c r="CX299" s="42"/>
      <c r="CY299" s="56" t="str">
        <f>IF($CX299="","",VLOOKUP($CX299,'Braços de IP'!$E$9:$I$15,2,0))</f>
        <v/>
      </c>
      <c r="CZ299" s="43" t="str">
        <f>IF($CX299="","",VLOOKUP($CX299,'Braços de IP'!$E$9:$I$15,5,0))</f>
        <v/>
      </c>
      <c r="DA299" s="56"/>
      <c r="DB299" s="56"/>
      <c r="DC299" s="56"/>
      <c r="DD299" s="56"/>
      <c r="DE299" s="56"/>
      <c r="DF299" s="56"/>
      <c r="DG299" s="44" t="e">
        <f t="shared" si="180"/>
        <v>#N/A</v>
      </c>
      <c r="DH299" s="45">
        <f t="shared" si="181"/>
        <v>58</v>
      </c>
      <c r="DI299" s="44" t="e">
        <f t="shared" si="182"/>
        <v>#N/A</v>
      </c>
      <c r="DJ299" s="46" t="e">
        <f t="shared" si="183"/>
        <v>#N/A</v>
      </c>
      <c r="DK299" s="47" t="s">
        <v>147</v>
      </c>
      <c r="DL299" s="48"/>
      <c r="DM299" s="49"/>
      <c r="DN299" s="23" t="s">
        <v>148</v>
      </c>
      <c r="DO299" s="23"/>
      <c r="DQ299" s="50"/>
      <c r="DS299" s="5"/>
      <c r="DT299" s="5"/>
      <c r="DU299" s="5"/>
    </row>
    <row r="300" spans="1:125" ht="15.75" hidden="1" customHeight="1" x14ac:dyDescent="0.3">
      <c r="B300" s="5"/>
      <c r="C300" s="5"/>
      <c r="D300" s="5"/>
      <c r="E300" s="22" t="s">
        <v>363</v>
      </c>
      <c r="F300" s="22" t="s">
        <v>150</v>
      </c>
      <c r="G300" s="23" t="s">
        <v>186</v>
      </c>
      <c r="H300" s="23">
        <v>-23.329863</v>
      </c>
      <c r="I300" s="23">
        <v>-46.932395</v>
      </c>
      <c r="J300" s="24" t="s">
        <v>139</v>
      </c>
      <c r="K300" s="60"/>
      <c r="L300" s="24" t="s">
        <v>152</v>
      </c>
      <c r="M300" s="24" t="s">
        <v>141</v>
      </c>
      <c r="N300" s="23">
        <v>58</v>
      </c>
      <c r="O300" s="23" t="s">
        <v>142</v>
      </c>
      <c r="P300" s="23" t="s">
        <v>143</v>
      </c>
      <c r="Q300" s="26">
        <f t="shared" si="161"/>
        <v>116</v>
      </c>
      <c r="R300" s="27">
        <v>1</v>
      </c>
      <c r="S300" s="28" t="s">
        <v>153</v>
      </c>
      <c r="T300" s="28">
        <v>4.5</v>
      </c>
      <c r="U300" s="23"/>
      <c r="V300" s="23"/>
      <c r="W300" s="29"/>
      <c r="X300" s="28" t="s">
        <v>153</v>
      </c>
      <c r="Y300" s="23"/>
      <c r="Z300" s="23"/>
      <c r="AA300" s="23"/>
      <c r="AB300" s="23"/>
      <c r="AC300" s="23"/>
      <c r="AD300" s="23" t="s">
        <v>144</v>
      </c>
      <c r="AE300" s="23" t="s">
        <v>145</v>
      </c>
      <c r="AF300" s="23">
        <v>24</v>
      </c>
      <c r="AG300" s="23">
        <v>8.3000000000000007</v>
      </c>
      <c r="AH300" s="23">
        <v>1</v>
      </c>
      <c r="AI300" s="23">
        <v>2.2999999999999998</v>
      </c>
      <c r="AJ300" s="23">
        <v>2.6</v>
      </c>
      <c r="AK300" s="27">
        <f t="shared" si="162"/>
        <v>0.30000000000000027</v>
      </c>
      <c r="AL300" s="27" t="s">
        <v>143</v>
      </c>
      <c r="AM300" s="27" t="s">
        <v>143</v>
      </c>
      <c r="AN300" s="23"/>
      <c r="AO300" s="27">
        <f t="shared" si="163"/>
        <v>2</v>
      </c>
      <c r="AP300" s="23"/>
      <c r="AQ300" s="23"/>
      <c r="AR300" s="23"/>
      <c r="AS300" s="23"/>
      <c r="AT300" s="23"/>
      <c r="AU300" s="27"/>
      <c r="AV300" s="27">
        <f t="shared" si="164"/>
        <v>0</v>
      </c>
      <c r="AW300" s="27"/>
      <c r="AX300" s="28">
        <f>VLOOKUP(J300,ABNT5101!$I$3:$J$9,2)</f>
        <v>7.5</v>
      </c>
      <c r="AY300" s="28">
        <f>VLOOKUP(J300,ABNT5101!$I$3:$M$9,5)</f>
        <v>0.18</v>
      </c>
      <c r="AZ300" s="28" t="str">
        <f>_xlfn.XLOOKUP(J300,ABNT5101!I:I,ABNT5101!L:L)</f>
        <v>-</v>
      </c>
      <c r="BA300" s="28">
        <f>_xlfn.XLOOKUP(J300,ABNT5101!$I:$I,ABNT5101!M:M)</f>
        <v>0.18</v>
      </c>
      <c r="BB300" s="28" t="str">
        <f>_xlfn.XLOOKUP(J300,ABNT5101!$I:$I,ABNT5101!N:N)</f>
        <v>-</v>
      </c>
      <c r="BC300" s="28">
        <f>_xlfn.XLOOKUP(J300,ABNT5101!$I:$I,ABNT5101!O:O)</f>
        <v>16</v>
      </c>
      <c r="BD300" s="31" t="str">
        <f t="shared" si="165"/>
        <v>NÃO ATENDE</v>
      </c>
      <c r="BE300" s="32">
        <f t="shared" si="184"/>
        <v>-1</v>
      </c>
      <c r="BF300" s="32">
        <f t="shared" si="185"/>
        <v>-1</v>
      </c>
      <c r="BG300" s="32" t="str">
        <f t="shared" si="166"/>
        <v>-</v>
      </c>
      <c r="BH300" s="34"/>
      <c r="BI300" s="34"/>
      <c r="BJ300" s="34"/>
      <c r="BK300" s="34"/>
      <c r="BL300" s="35"/>
      <c r="BM300" s="34"/>
      <c r="BN300" s="31" t="str">
        <f t="shared" si="167"/>
        <v>NÃO ATENDE</v>
      </c>
      <c r="BO300" s="31" t="str">
        <f t="shared" si="186"/>
        <v>NÃO ATENDE</v>
      </c>
      <c r="BP300" s="31" t="str">
        <f t="shared" si="187"/>
        <v>NÃO ATENDE</v>
      </c>
      <c r="BQ300" s="31" t="str">
        <f t="shared" si="168"/>
        <v>ATENDE</v>
      </c>
      <c r="BR300" s="36" t="str">
        <f t="shared" si="169"/>
        <v>C5</v>
      </c>
      <c r="BS300" s="36" t="str">
        <f t="shared" si="170"/>
        <v>Sem Passeio</v>
      </c>
      <c r="BT300" s="37" t="e">
        <f t="shared" si="171"/>
        <v>#N/A</v>
      </c>
      <c r="BU300" s="34"/>
      <c r="BV300" s="34"/>
      <c r="BW300" s="36" t="e">
        <f>IF(BS300="-","-",_xlfn.XLOOKUP(BS300,ABNT5101!$B$4:$B$9,ABNT5101!$C$4:$C$9))</f>
        <v>#N/A</v>
      </c>
      <c r="BX300" s="36" t="e">
        <f>IF(BS300="-","-",_xlfn.XLOOKUP(BS300,ABNT5101!$B$4:$B$9,ABNT5101!$D$4:$D$9))</f>
        <v>#N/A</v>
      </c>
      <c r="BY300" s="31" t="e">
        <f t="shared" si="172"/>
        <v>#N/A</v>
      </c>
      <c r="BZ300" s="31" t="e">
        <f t="shared" si="173"/>
        <v>#N/A</v>
      </c>
      <c r="CA300" s="31" t="e">
        <f t="shared" si="174"/>
        <v>#N/A</v>
      </c>
      <c r="CB300" s="36" t="s">
        <v>143</v>
      </c>
      <c r="CC300" s="37" t="e">
        <f t="shared" si="175"/>
        <v>#VALUE!</v>
      </c>
      <c r="CD300" s="38"/>
      <c r="CE300" s="38"/>
      <c r="CF300" s="31" t="str">
        <f>IF(CB300="-","-",_xlfn.XLOOKUP(CB300,ABNT5101!$B$4:$B$9,ABNT5101!$C$4:$C$9))</f>
        <v>-</v>
      </c>
      <c r="CG300" s="36" t="str">
        <f>IF(CB300="-","-",_xlfn.XLOOKUP(CB300,ABNT5101!$B$4:$B$9,ABNT5101!$D$4:$D$9))</f>
        <v>-</v>
      </c>
      <c r="CH300" s="31" t="str">
        <f t="shared" si="176"/>
        <v>-</v>
      </c>
      <c r="CI300" s="31" t="str">
        <f t="shared" si="177"/>
        <v>-</v>
      </c>
      <c r="CJ300" s="31" t="str">
        <f t="shared" si="178"/>
        <v>-</v>
      </c>
      <c r="CK300" s="56" t="e">
        <f>_xlfn.XLOOKUP(CL300,'Banco de dados'!$B:$B,'Banco de dados'!$D:$D)</f>
        <v>#N/A</v>
      </c>
      <c r="CL300" s="42"/>
      <c r="CM300" s="56" t="e">
        <f>_xlfn.XLOOKUP(CL300,'Banco de dados'!$B:$B,'Banco de dados'!$E:$E)</f>
        <v>#N/A</v>
      </c>
      <c r="CN300" s="56"/>
      <c r="CO300" s="56" t="e">
        <f>IF(CN300="-","-",_xlfn.XLOOKUP(CN300,'Banco de dados'!$B:$B,'Banco de dados'!$E:$E))</f>
        <v>#N/A</v>
      </c>
      <c r="CP300" s="41">
        <f t="shared" si="179"/>
        <v>1</v>
      </c>
      <c r="CQ300" s="56" t="e">
        <f>_xlfn.XLOOKUP(CL300,'Banco de dados'!$B:$B,'Banco de dados'!$H:$H)</f>
        <v>#N/A</v>
      </c>
      <c r="CR300" s="56" t="e">
        <f t="array" aca="1" ref="CR300" ca="1">_xludf.xlookup(CN300,'Banco de dados'!$B:$B,'Banco de dados'!$H:$H)</f>
        <v>#NAME?</v>
      </c>
      <c r="CS300" s="56" t="e">
        <f t="array" aca="1" ref="CS300" ca="1">_xludf.xlookup(CL300,'Banco de dados'!$B:$B,'Banco de dados'!$F:$F)</f>
        <v>#NAME?</v>
      </c>
      <c r="CT300" s="56" t="e">
        <f t="array" aca="1" ref="CT300" ca="1">_xludf.xlookup(CN300,'Banco de dados'!$B:$B,'Banco de dados'!$F:$F)</f>
        <v>#NAME?</v>
      </c>
      <c r="CU300" s="42"/>
      <c r="CV300" s="42"/>
      <c r="CW300" s="56" t="str">
        <f>IF(AJ300=0.5,"Suporte",IF(AND(AJ300&gt;='Braços de IP'!$B$9,AJ300&lt;='Braços de IP'!$D$9),'Braços de IP'!$E$9,IF(AND(AJ300&gt;='Braços de IP'!$B$10,AJ300&lt;='Braços de IP'!$D$10),'Braços de IP'!$E$10,IF(AND(AJ300&gt;='Braços de IP'!$B$11,AJ300&lt;='Braços de IP'!$D$11),'Braços de IP'!$E$11,IF(AND(AJ300&gt;='Braços de IP'!$B$12,AJ300&lt;='Braços de IP'!$D$12),'Braços de IP'!$E$12,IF(AND(AJ300&gt;='Braços de IP'!$B$13,AJ300&lt;='Braços de IP'!$D$13),'Braços de IP'!$E$13,IF(AND(AJ300&gt;='Braços de IP'!$B$14,AJ300&lt;='Braços de IP'!$D$14),'Braços de IP'!$E$14,"ERRO")))))))</f>
        <v>Longo I</v>
      </c>
      <c r="CX300" s="42"/>
      <c r="CY300" s="56" t="str">
        <f>IF($CX300="","",VLOOKUP($CX300,'Braços de IP'!$E$9:$I$15,2,0))</f>
        <v/>
      </c>
      <c r="CZ300" s="43" t="str">
        <f>IF($CX300="","",VLOOKUP($CX300,'Braços de IP'!$E$9:$I$15,5,0))</f>
        <v/>
      </c>
      <c r="DA300" s="56"/>
      <c r="DB300" s="56"/>
      <c r="DC300" s="56"/>
      <c r="DD300" s="56"/>
      <c r="DE300" s="56"/>
      <c r="DF300" s="56"/>
      <c r="DG300" s="44" t="e">
        <f t="shared" si="180"/>
        <v>#N/A</v>
      </c>
      <c r="DH300" s="45">
        <f t="shared" si="181"/>
        <v>58</v>
      </c>
      <c r="DI300" s="44" t="e">
        <f t="shared" si="182"/>
        <v>#N/A</v>
      </c>
      <c r="DJ300" s="46" t="e">
        <f t="shared" si="183"/>
        <v>#N/A</v>
      </c>
      <c r="DK300" s="47" t="s">
        <v>147</v>
      </c>
      <c r="DL300" s="48"/>
      <c r="DM300" s="49"/>
      <c r="DN300" s="23" t="s">
        <v>148</v>
      </c>
      <c r="DO300" s="23"/>
      <c r="DQ300" s="50"/>
      <c r="DS300" s="5"/>
      <c r="DT300" s="5"/>
      <c r="DU300" s="5"/>
    </row>
    <row r="301" spans="1:125" ht="15.75" hidden="1" customHeight="1" x14ac:dyDescent="0.3">
      <c r="B301" s="5"/>
      <c r="C301" s="5"/>
      <c r="D301" s="5"/>
      <c r="E301" s="22" t="s">
        <v>363</v>
      </c>
      <c r="F301" s="22" t="s">
        <v>150</v>
      </c>
      <c r="G301" s="23" t="s">
        <v>186</v>
      </c>
      <c r="H301" s="23">
        <v>-23.329863</v>
      </c>
      <c r="I301" s="23">
        <v>-46.932395</v>
      </c>
      <c r="J301" s="24" t="s">
        <v>139</v>
      </c>
      <c r="K301" s="60"/>
      <c r="L301" s="24" t="s">
        <v>152</v>
      </c>
      <c r="M301" s="24" t="s">
        <v>141</v>
      </c>
      <c r="N301" s="23">
        <v>58</v>
      </c>
      <c r="O301" s="23" t="s">
        <v>142</v>
      </c>
      <c r="P301" s="23" t="s">
        <v>143</v>
      </c>
      <c r="Q301" s="26">
        <f t="shared" si="161"/>
        <v>116</v>
      </c>
      <c r="R301" s="27">
        <v>1</v>
      </c>
      <c r="S301" s="28" t="s">
        <v>153</v>
      </c>
      <c r="T301" s="28">
        <v>4.5</v>
      </c>
      <c r="U301" s="23"/>
      <c r="V301" s="23"/>
      <c r="W301" s="29"/>
      <c r="X301" s="28" t="s">
        <v>153</v>
      </c>
      <c r="Y301" s="23"/>
      <c r="Z301" s="23"/>
      <c r="AA301" s="23"/>
      <c r="AB301" s="23"/>
      <c r="AC301" s="23"/>
      <c r="AD301" s="23" t="s">
        <v>144</v>
      </c>
      <c r="AE301" s="23" t="s">
        <v>145</v>
      </c>
      <c r="AF301" s="23">
        <v>24</v>
      </c>
      <c r="AG301" s="23">
        <v>8.3000000000000007</v>
      </c>
      <c r="AH301" s="23">
        <v>1</v>
      </c>
      <c r="AI301" s="23">
        <v>2.2999999999999998</v>
      </c>
      <c r="AJ301" s="23">
        <v>2.6</v>
      </c>
      <c r="AK301" s="27">
        <f t="shared" si="162"/>
        <v>0.30000000000000027</v>
      </c>
      <c r="AL301" s="27" t="s">
        <v>143</v>
      </c>
      <c r="AM301" s="27" t="s">
        <v>143</v>
      </c>
      <c r="AN301" s="23"/>
      <c r="AO301" s="27">
        <f t="shared" si="163"/>
        <v>2</v>
      </c>
      <c r="AP301" s="23"/>
      <c r="AQ301" s="23"/>
      <c r="AR301" s="23"/>
      <c r="AS301" s="23"/>
      <c r="AT301" s="23"/>
      <c r="AU301" s="27"/>
      <c r="AV301" s="27">
        <f t="shared" si="164"/>
        <v>0</v>
      </c>
      <c r="AW301" s="27"/>
      <c r="AX301" s="28">
        <f>VLOOKUP(J301,ABNT5101!$I$3:$J$9,2)</f>
        <v>7.5</v>
      </c>
      <c r="AY301" s="28">
        <f>VLOOKUP(J301,ABNT5101!$I$3:$M$9,5)</f>
        <v>0.18</v>
      </c>
      <c r="AZ301" s="28" t="str">
        <f>_xlfn.XLOOKUP(J301,ABNT5101!I:I,ABNT5101!L:L)</f>
        <v>-</v>
      </c>
      <c r="BA301" s="28">
        <f>_xlfn.XLOOKUP(J301,ABNT5101!$I:$I,ABNT5101!M:M)</f>
        <v>0.18</v>
      </c>
      <c r="BB301" s="28" t="str">
        <f>_xlfn.XLOOKUP(J301,ABNT5101!$I:$I,ABNT5101!N:N)</f>
        <v>-</v>
      </c>
      <c r="BC301" s="28">
        <f>_xlfn.XLOOKUP(J301,ABNT5101!$I:$I,ABNT5101!O:O)</f>
        <v>16</v>
      </c>
      <c r="BD301" s="31" t="str">
        <f t="shared" si="165"/>
        <v>NÃO ATENDE</v>
      </c>
      <c r="BE301" s="32">
        <f t="shared" si="184"/>
        <v>-1</v>
      </c>
      <c r="BF301" s="32">
        <f t="shared" si="185"/>
        <v>-1</v>
      </c>
      <c r="BG301" s="32" t="str">
        <f t="shared" si="166"/>
        <v>-</v>
      </c>
      <c r="BH301" s="34"/>
      <c r="BI301" s="34"/>
      <c r="BJ301" s="34"/>
      <c r="BK301" s="34"/>
      <c r="BL301" s="35"/>
      <c r="BM301" s="34"/>
      <c r="BN301" s="31" t="str">
        <f t="shared" si="167"/>
        <v>NÃO ATENDE</v>
      </c>
      <c r="BO301" s="31" t="str">
        <f t="shared" si="186"/>
        <v>NÃO ATENDE</v>
      </c>
      <c r="BP301" s="31" t="str">
        <f t="shared" si="187"/>
        <v>NÃO ATENDE</v>
      </c>
      <c r="BQ301" s="31" t="str">
        <f t="shared" si="168"/>
        <v>ATENDE</v>
      </c>
      <c r="BR301" s="36" t="str">
        <f t="shared" si="169"/>
        <v>C5</v>
      </c>
      <c r="BS301" s="36" t="str">
        <f t="shared" si="170"/>
        <v>Sem Passeio</v>
      </c>
      <c r="BT301" s="37" t="e">
        <f t="shared" si="171"/>
        <v>#N/A</v>
      </c>
      <c r="BU301" s="34"/>
      <c r="BV301" s="34"/>
      <c r="BW301" s="36" t="e">
        <f>IF(BS301="-","-",_xlfn.XLOOKUP(BS301,ABNT5101!$B$4:$B$9,ABNT5101!$C$4:$C$9))</f>
        <v>#N/A</v>
      </c>
      <c r="BX301" s="36" t="e">
        <f>IF(BS301="-","-",_xlfn.XLOOKUP(BS301,ABNT5101!$B$4:$B$9,ABNT5101!$D$4:$D$9))</f>
        <v>#N/A</v>
      </c>
      <c r="BY301" s="31" t="e">
        <f t="shared" si="172"/>
        <v>#N/A</v>
      </c>
      <c r="BZ301" s="31" t="e">
        <f t="shared" si="173"/>
        <v>#N/A</v>
      </c>
      <c r="CA301" s="31" t="e">
        <f t="shared" si="174"/>
        <v>#N/A</v>
      </c>
      <c r="CB301" s="36" t="s">
        <v>143</v>
      </c>
      <c r="CC301" s="37" t="e">
        <f t="shared" si="175"/>
        <v>#VALUE!</v>
      </c>
      <c r="CD301" s="38"/>
      <c r="CE301" s="38"/>
      <c r="CF301" s="31" t="str">
        <f>IF(CB301="-","-",_xlfn.XLOOKUP(CB301,ABNT5101!$B$4:$B$9,ABNT5101!$C$4:$C$9))</f>
        <v>-</v>
      </c>
      <c r="CG301" s="36" t="str">
        <f>IF(CB301="-","-",_xlfn.XLOOKUP(CB301,ABNT5101!$B$4:$B$9,ABNT5101!$D$4:$D$9))</f>
        <v>-</v>
      </c>
      <c r="CH301" s="31" t="str">
        <f t="shared" si="176"/>
        <v>-</v>
      </c>
      <c r="CI301" s="31" t="str">
        <f t="shared" si="177"/>
        <v>-</v>
      </c>
      <c r="CJ301" s="31" t="str">
        <f t="shared" si="178"/>
        <v>-</v>
      </c>
      <c r="CK301" s="56" t="e">
        <f>_xlfn.XLOOKUP(CL301,'Banco de dados'!$B:$B,'Banco de dados'!$D:$D)</f>
        <v>#N/A</v>
      </c>
      <c r="CL301" s="42"/>
      <c r="CM301" s="56" t="e">
        <f>_xlfn.XLOOKUP(CL301,'Banco de dados'!$B:$B,'Banco de dados'!$E:$E)</f>
        <v>#N/A</v>
      </c>
      <c r="CN301" s="56"/>
      <c r="CO301" s="56" t="e">
        <f>IF(CN301="-","-",_xlfn.XLOOKUP(CN301,'Banco de dados'!$B:$B,'Banco de dados'!$E:$E))</f>
        <v>#N/A</v>
      </c>
      <c r="CP301" s="41">
        <f t="shared" si="179"/>
        <v>1</v>
      </c>
      <c r="CQ301" s="56" t="e">
        <f>_xlfn.XLOOKUP(CL301,'Banco de dados'!$B:$B,'Banco de dados'!$H:$H)</f>
        <v>#N/A</v>
      </c>
      <c r="CR301" s="56" t="e">
        <f t="array" aca="1" ref="CR301" ca="1">_xludf.xlookup(CN301,'Banco de dados'!$B:$B,'Banco de dados'!$H:$H)</f>
        <v>#NAME?</v>
      </c>
      <c r="CS301" s="56" t="e">
        <f t="array" aca="1" ref="CS301" ca="1">_xludf.xlookup(CL301,'Banco de dados'!$B:$B,'Banco de dados'!$F:$F)</f>
        <v>#NAME?</v>
      </c>
      <c r="CT301" s="56" t="e">
        <f t="array" aca="1" ref="CT301" ca="1">_xludf.xlookup(CN301,'Banco de dados'!$B:$B,'Banco de dados'!$F:$F)</f>
        <v>#NAME?</v>
      </c>
      <c r="CU301" s="42"/>
      <c r="CV301" s="42"/>
      <c r="CW301" s="56" t="str">
        <f>IF(AJ301=0.5,"Suporte",IF(AND(AJ301&gt;='Braços de IP'!$B$9,AJ301&lt;='Braços de IP'!$D$9),'Braços de IP'!$E$9,IF(AND(AJ301&gt;='Braços de IP'!$B$10,AJ301&lt;='Braços de IP'!$D$10),'Braços de IP'!$E$10,IF(AND(AJ301&gt;='Braços de IP'!$B$11,AJ301&lt;='Braços de IP'!$D$11),'Braços de IP'!$E$11,IF(AND(AJ301&gt;='Braços de IP'!$B$12,AJ301&lt;='Braços de IP'!$D$12),'Braços de IP'!$E$12,IF(AND(AJ301&gt;='Braços de IP'!$B$13,AJ301&lt;='Braços de IP'!$D$13),'Braços de IP'!$E$13,IF(AND(AJ301&gt;='Braços de IP'!$B$14,AJ301&lt;='Braços de IP'!$D$14),'Braços de IP'!$E$14,"ERRO")))))))</f>
        <v>Longo I</v>
      </c>
      <c r="CX301" s="42"/>
      <c r="CY301" s="56" t="str">
        <f>IF($CX301="","",VLOOKUP($CX301,'Braços de IP'!$E$9:$I$15,2,0))</f>
        <v/>
      </c>
      <c r="CZ301" s="43" t="str">
        <f>IF($CX301="","",VLOOKUP($CX301,'Braços de IP'!$E$9:$I$15,5,0))</f>
        <v/>
      </c>
      <c r="DA301" s="56"/>
      <c r="DB301" s="56"/>
      <c r="DC301" s="56"/>
      <c r="DD301" s="56"/>
      <c r="DE301" s="56"/>
      <c r="DF301" s="56"/>
      <c r="DG301" s="44" t="e">
        <f t="shared" si="180"/>
        <v>#N/A</v>
      </c>
      <c r="DH301" s="45">
        <f t="shared" si="181"/>
        <v>58</v>
      </c>
      <c r="DI301" s="44" t="e">
        <f t="shared" si="182"/>
        <v>#N/A</v>
      </c>
      <c r="DJ301" s="46" t="e">
        <f t="shared" si="183"/>
        <v>#N/A</v>
      </c>
      <c r="DK301" s="47" t="s">
        <v>147</v>
      </c>
      <c r="DL301" s="48"/>
      <c r="DM301" s="49"/>
      <c r="DN301" s="23" t="s">
        <v>148</v>
      </c>
      <c r="DO301" s="23"/>
      <c r="DQ301" s="50"/>
      <c r="DS301" s="5"/>
      <c r="DT301" s="5"/>
      <c r="DU301" s="5"/>
    </row>
    <row r="302" spans="1:125" ht="15.75" hidden="1" customHeight="1" x14ac:dyDescent="0.3">
      <c r="B302" s="5"/>
      <c r="C302" s="5"/>
      <c r="D302" s="5"/>
      <c r="E302" s="22" t="s">
        <v>364</v>
      </c>
      <c r="F302" s="22" t="s">
        <v>137</v>
      </c>
      <c r="G302" s="23" t="s">
        <v>365</v>
      </c>
      <c r="H302" s="23">
        <v>-23.335477000000001</v>
      </c>
      <c r="I302" s="23">
        <v>-46.832197000000001</v>
      </c>
      <c r="J302" s="24" t="s">
        <v>139</v>
      </c>
      <c r="K302" s="60"/>
      <c r="L302" s="24" t="s">
        <v>140</v>
      </c>
      <c r="M302" s="24" t="s">
        <v>141</v>
      </c>
      <c r="N302" s="23">
        <v>60</v>
      </c>
      <c r="O302" s="23" t="s">
        <v>142</v>
      </c>
      <c r="P302" s="23" t="s">
        <v>143</v>
      </c>
      <c r="Q302" s="26">
        <f t="shared" si="161"/>
        <v>120</v>
      </c>
      <c r="R302" s="27">
        <v>1</v>
      </c>
      <c r="S302" s="28">
        <v>2</v>
      </c>
      <c r="T302" s="28">
        <v>8</v>
      </c>
      <c r="U302" s="23"/>
      <c r="V302" s="23"/>
      <c r="W302" s="29"/>
      <c r="X302" s="28">
        <v>1.5</v>
      </c>
      <c r="Y302" s="23"/>
      <c r="Z302" s="23"/>
      <c r="AA302" s="23"/>
      <c r="AB302" s="23"/>
      <c r="AC302" s="23"/>
      <c r="AD302" s="23" t="s">
        <v>144</v>
      </c>
      <c r="AE302" s="23" t="s">
        <v>145</v>
      </c>
      <c r="AF302" s="23">
        <v>16</v>
      </c>
      <c r="AG302" s="23">
        <v>6.8</v>
      </c>
      <c r="AH302" s="23">
        <v>1</v>
      </c>
      <c r="AI302" s="23">
        <v>0.3</v>
      </c>
      <c r="AJ302" s="23">
        <v>2.6</v>
      </c>
      <c r="AK302" s="27">
        <f t="shared" si="162"/>
        <v>2.3000000000000003</v>
      </c>
      <c r="AL302" s="27" t="s">
        <v>143</v>
      </c>
      <c r="AM302" s="27" t="s">
        <v>143</v>
      </c>
      <c r="AN302" s="23"/>
      <c r="AO302" s="27">
        <f t="shared" si="163"/>
        <v>2</v>
      </c>
      <c r="AP302" s="23"/>
      <c r="AQ302" s="23"/>
      <c r="AR302" s="23"/>
      <c r="AS302" s="23"/>
      <c r="AT302" s="23"/>
      <c r="AU302" s="27"/>
      <c r="AV302" s="27">
        <f t="shared" si="164"/>
        <v>0</v>
      </c>
      <c r="AW302" s="27"/>
      <c r="AX302" s="28">
        <f>VLOOKUP(J302,ABNT5101!$I$3:$J$9,2)</f>
        <v>7.5</v>
      </c>
      <c r="AY302" s="28">
        <f>VLOOKUP(J302,ABNT5101!$I$3:$M$9,5)</f>
        <v>0.18</v>
      </c>
      <c r="AZ302" s="28" t="str">
        <f>_xlfn.XLOOKUP(J302,ABNT5101!I:I,ABNT5101!L:L)</f>
        <v>-</v>
      </c>
      <c r="BA302" s="28">
        <f>_xlfn.XLOOKUP(J302,ABNT5101!$I:$I,ABNT5101!M:M)</f>
        <v>0.18</v>
      </c>
      <c r="BB302" s="28" t="str">
        <f>_xlfn.XLOOKUP(J302,ABNT5101!$I:$I,ABNT5101!N:N)</f>
        <v>-</v>
      </c>
      <c r="BC302" s="28">
        <f>_xlfn.XLOOKUP(J302,ABNT5101!$I:$I,ABNT5101!O:O)</f>
        <v>16</v>
      </c>
      <c r="BD302" s="31" t="str">
        <f t="shared" si="165"/>
        <v>NÃO ATENDE</v>
      </c>
      <c r="BE302" s="32">
        <f t="shared" si="184"/>
        <v>-1</v>
      </c>
      <c r="BF302" s="32">
        <f t="shared" si="185"/>
        <v>-1</v>
      </c>
      <c r="BG302" s="32" t="str">
        <f t="shared" si="166"/>
        <v>-</v>
      </c>
      <c r="BH302" s="34"/>
      <c r="BI302" s="34"/>
      <c r="BJ302" s="34"/>
      <c r="BK302" s="34"/>
      <c r="BL302" s="35"/>
      <c r="BM302" s="34"/>
      <c r="BN302" s="31" t="str">
        <f t="shared" si="167"/>
        <v>NÃO ATENDE</v>
      </c>
      <c r="BO302" s="31" t="str">
        <f t="shared" si="186"/>
        <v>NÃO ATENDE</v>
      </c>
      <c r="BP302" s="31" t="str">
        <f t="shared" si="187"/>
        <v>NÃO ATENDE</v>
      </c>
      <c r="BQ302" s="31" t="str">
        <f t="shared" si="168"/>
        <v>ATENDE</v>
      </c>
      <c r="BR302" s="36" t="str">
        <f t="shared" si="169"/>
        <v>C5</v>
      </c>
      <c r="BS302" s="36" t="str">
        <f t="shared" si="170"/>
        <v>P6</v>
      </c>
      <c r="BT302" s="37">
        <f t="shared" si="171"/>
        <v>-1</v>
      </c>
      <c r="BU302" s="34"/>
      <c r="BV302" s="34"/>
      <c r="BW302" s="36">
        <f>IF(BS302="-","-",_xlfn.XLOOKUP(BS302,ABNT5101!$B$4:$B$9,ABNT5101!$C$4:$C$9))</f>
        <v>3</v>
      </c>
      <c r="BX302" s="36">
        <f>IF(BS302="-","-",_xlfn.XLOOKUP(BS302,ABNT5101!$B$4:$B$9,ABNT5101!$D$4:$D$9))</f>
        <v>0.6</v>
      </c>
      <c r="BY302" s="31" t="str">
        <f t="shared" si="172"/>
        <v>NÃO ATENDE</v>
      </c>
      <c r="BZ302" s="31" t="str">
        <f t="shared" si="173"/>
        <v>NÃO ATENDE</v>
      </c>
      <c r="CA302" s="31" t="str">
        <f t="shared" si="174"/>
        <v>NÃO ATENDE</v>
      </c>
      <c r="CB302" s="36" t="s">
        <v>143</v>
      </c>
      <c r="CC302" s="37" t="e">
        <f t="shared" si="175"/>
        <v>#VALUE!</v>
      </c>
      <c r="CD302" s="38"/>
      <c r="CE302" s="38"/>
      <c r="CF302" s="31" t="str">
        <f>IF(CB302="-","-",_xlfn.XLOOKUP(CB302,ABNT5101!$B$4:$B$9,ABNT5101!$C$4:$C$9))</f>
        <v>-</v>
      </c>
      <c r="CG302" s="36" t="str">
        <f>IF(CB302="-","-",_xlfn.XLOOKUP(CB302,ABNT5101!$B$4:$B$9,ABNT5101!$D$4:$D$9))</f>
        <v>-</v>
      </c>
      <c r="CH302" s="31" t="str">
        <f t="shared" si="176"/>
        <v>-</v>
      </c>
      <c r="CI302" s="31" t="str">
        <f t="shared" si="177"/>
        <v>-</v>
      </c>
      <c r="CJ302" s="31" t="str">
        <f t="shared" si="178"/>
        <v>-</v>
      </c>
      <c r="CK302" s="56" t="e">
        <f>_xlfn.XLOOKUP(CL302,'Banco de dados'!$B:$B,'Banco de dados'!$D:$D)</f>
        <v>#N/A</v>
      </c>
      <c r="CL302" s="42"/>
      <c r="CM302" s="56" t="e">
        <f>_xlfn.XLOOKUP(CL302,'Banco de dados'!$B:$B,'Banco de dados'!$E:$E)</f>
        <v>#N/A</v>
      </c>
      <c r="CN302" s="56"/>
      <c r="CO302" s="56" t="e">
        <f>IF(CN302="-","-",_xlfn.XLOOKUP(CN302,'Banco de dados'!$B:$B,'Banco de dados'!$E:$E))</f>
        <v>#N/A</v>
      </c>
      <c r="CP302" s="41">
        <f t="shared" si="179"/>
        <v>1</v>
      </c>
      <c r="CQ302" s="56" t="e">
        <f>_xlfn.XLOOKUP(CL302,'Banco de dados'!$B:$B,'Banco de dados'!$H:$H)</f>
        <v>#N/A</v>
      </c>
      <c r="CR302" s="56" t="e">
        <f t="array" aca="1" ref="CR302" ca="1">_xludf.xlookup(CN302,'Banco de dados'!$B:$B,'Banco de dados'!$H:$H)</f>
        <v>#NAME?</v>
      </c>
      <c r="CS302" s="56" t="e">
        <f t="array" aca="1" ref="CS302" ca="1">_xludf.xlookup(CL302,'Banco de dados'!$B:$B,'Banco de dados'!$F:$F)</f>
        <v>#NAME?</v>
      </c>
      <c r="CT302" s="56" t="e">
        <f t="array" aca="1" ref="CT302" ca="1">_xludf.xlookup(CN302,'Banco de dados'!$B:$B,'Banco de dados'!$F:$F)</f>
        <v>#NAME?</v>
      </c>
      <c r="CU302" s="42"/>
      <c r="CV302" s="42"/>
      <c r="CW302" s="56" t="str">
        <f>IF(AJ302=0.5,"Suporte",IF(AND(AJ302&gt;='Braços de IP'!$B$9,AJ302&lt;='Braços de IP'!$D$9),'Braços de IP'!$E$9,IF(AND(AJ302&gt;='Braços de IP'!$B$10,AJ302&lt;='Braços de IP'!$D$10),'Braços de IP'!$E$10,IF(AND(AJ302&gt;='Braços de IP'!$B$11,AJ302&lt;='Braços de IP'!$D$11),'Braços de IP'!$E$11,IF(AND(AJ302&gt;='Braços de IP'!$B$12,AJ302&lt;='Braços de IP'!$D$12),'Braços de IP'!$E$12,IF(AND(AJ302&gt;='Braços de IP'!$B$13,AJ302&lt;='Braços de IP'!$D$13),'Braços de IP'!$E$13,IF(AND(AJ302&gt;='Braços de IP'!$B$14,AJ302&lt;='Braços de IP'!$D$14),'Braços de IP'!$E$14,"ERRO")))))))</f>
        <v>Longo I</v>
      </c>
      <c r="CX302" s="42"/>
      <c r="CY302" s="56" t="str">
        <f>IF($CX302="","",VLOOKUP($CX302,'Braços de IP'!$E$9:$I$15,2,0))</f>
        <v/>
      </c>
      <c r="CZ302" s="43" t="str">
        <f>IF($CX302="","",VLOOKUP($CX302,'Braços de IP'!$E$9:$I$15,5,0))</f>
        <v/>
      </c>
      <c r="DA302" s="56"/>
      <c r="DB302" s="56"/>
      <c r="DC302" s="56"/>
      <c r="DD302" s="56"/>
      <c r="DE302" s="56"/>
      <c r="DF302" s="56"/>
      <c r="DG302" s="44" t="e">
        <f t="shared" si="180"/>
        <v>#N/A</v>
      </c>
      <c r="DH302" s="45">
        <f t="shared" si="181"/>
        <v>60</v>
      </c>
      <c r="DI302" s="44" t="e">
        <f t="shared" si="182"/>
        <v>#N/A</v>
      </c>
      <c r="DJ302" s="46" t="e">
        <f t="shared" si="183"/>
        <v>#N/A</v>
      </c>
      <c r="DK302" s="47" t="s">
        <v>147</v>
      </c>
      <c r="DL302" s="48"/>
      <c r="DM302" s="49"/>
      <c r="DN302" s="23" t="s">
        <v>148</v>
      </c>
      <c r="DO302" s="23"/>
      <c r="DQ302" s="50"/>
      <c r="DS302" s="5"/>
      <c r="DT302" s="5"/>
      <c r="DU302" s="5"/>
    </row>
    <row r="303" spans="1:125" ht="15.75" hidden="1" customHeight="1" x14ac:dyDescent="0.3">
      <c r="B303" s="5"/>
      <c r="C303" s="5"/>
      <c r="D303" s="5"/>
      <c r="E303" s="22" t="s">
        <v>364</v>
      </c>
      <c r="F303" s="22" t="s">
        <v>137</v>
      </c>
      <c r="G303" s="23" t="s">
        <v>365</v>
      </c>
      <c r="H303" s="23">
        <v>-23.335477000000001</v>
      </c>
      <c r="I303" s="23">
        <v>-46.832197000000001</v>
      </c>
      <c r="J303" s="24" t="s">
        <v>139</v>
      </c>
      <c r="K303" s="60"/>
      <c r="L303" s="24" t="s">
        <v>140</v>
      </c>
      <c r="M303" s="24" t="s">
        <v>141</v>
      </c>
      <c r="N303" s="23">
        <v>60</v>
      </c>
      <c r="O303" s="23" t="s">
        <v>142</v>
      </c>
      <c r="P303" s="23" t="s">
        <v>143</v>
      </c>
      <c r="Q303" s="26">
        <f t="shared" si="161"/>
        <v>120</v>
      </c>
      <c r="R303" s="27">
        <v>1</v>
      </c>
      <c r="S303" s="28">
        <v>2</v>
      </c>
      <c r="T303" s="28">
        <v>8</v>
      </c>
      <c r="U303" s="23"/>
      <c r="V303" s="23"/>
      <c r="W303" s="29"/>
      <c r="X303" s="28">
        <v>1.5</v>
      </c>
      <c r="Y303" s="23"/>
      <c r="Z303" s="23"/>
      <c r="AA303" s="23"/>
      <c r="AB303" s="23"/>
      <c r="AC303" s="23"/>
      <c r="AD303" s="23" t="s">
        <v>144</v>
      </c>
      <c r="AE303" s="23" t="s">
        <v>145</v>
      </c>
      <c r="AF303" s="23">
        <v>16</v>
      </c>
      <c r="AG303" s="23">
        <v>6.8</v>
      </c>
      <c r="AH303" s="23">
        <v>1</v>
      </c>
      <c r="AI303" s="23">
        <v>0.3</v>
      </c>
      <c r="AJ303" s="23">
        <v>2.6</v>
      </c>
      <c r="AK303" s="27">
        <f t="shared" si="162"/>
        <v>2.3000000000000003</v>
      </c>
      <c r="AL303" s="27" t="s">
        <v>143</v>
      </c>
      <c r="AM303" s="27" t="s">
        <v>143</v>
      </c>
      <c r="AN303" s="23"/>
      <c r="AO303" s="27">
        <f t="shared" si="163"/>
        <v>2</v>
      </c>
      <c r="AP303" s="23"/>
      <c r="AQ303" s="23"/>
      <c r="AR303" s="23"/>
      <c r="AS303" s="23"/>
      <c r="AT303" s="23"/>
      <c r="AU303" s="27"/>
      <c r="AV303" s="27">
        <f t="shared" si="164"/>
        <v>0</v>
      </c>
      <c r="AW303" s="27"/>
      <c r="AX303" s="28">
        <f>VLOOKUP(J303,ABNT5101!$I$3:$J$9,2)</f>
        <v>7.5</v>
      </c>
      <c r="AY303" s="28">
        <f>VLOOKUP(J303,ABNT5101!$I$3:$M$9,5)</f>
        <v>0.18</v>
      </c>
      <c r="AZ303" s="28" t="str">
        <f>_xlfn.XLOOKUP(J303,ABNT5101!I:I,ABNT5101!L:L)</f>
        <v>-</v>
      </c>
      <c r="BA303" s="28">
        <f>_xlfn.XLOOKUP(J303,ABNT5101!$I:$I,ABNT5101!M:M)</f>
        <v>0.18</v>
      </c>
      <c r="BB303" s="28" t="str">
        <f>_xlfn.XLOOKUP(J303,ABNT5101!$I:$I,ABNT5101!N:N)</f>
        <v>-</v>
      </c>
      <c r="BC303" s="28">
        <f>_xlfn.XLOOKUP(J303,ABNT5101!$I:$I,ABNT5101!O:O)</f>
        <v>16</v>
      </c>
      <c r="BD303" s="31" t="str">
        <f t="shared" si="165"/>
        <v>NÃO ATENDE</v>
      </c>
      <c r="BE303" s="32">
        <f t="shared" si="184"/>
        <v>-1</v>
      </c>
      <c r="BF303" s="32">
        <f t="shared" si="185"/>
        <v>-1</v>
      </c>
      <c r="BG303" s="32" t="str">
        <f t="shared" si="166"/>
        <v>-</v>
      </c>
      <c r="BH303" s="34"/>
      <c r="BI303" s="34"/>
      <c r="BJ303" s="34"/>
      <c r="BK303" s="34"/>
      <c r="BL303" s="35"/>
      <c r="BM303" s="34"/>
      <c r="BN303" s="31" t="str">
        <f t="shared" si="167"/>
        <v>NÃO ATENDE</v>
      </c>
      <c r="BO303" s="31" t="str">
        <f t="shared" si="186"/>
        <v>NÃO ATENDE</v>
      </c>
      <c r="BP303" s="31" t="str">
        <f t="shared" si="187"/>
        <v>NÃO ATENDE</v>
      </c>
      <c r="BQ303" s="31" t="str">
        <f t="shared" si="168"/>
        <v>ATENDE</v>
      </c>
      <c r="BR303" s="36" t="str">
        <f t="shared" si="169"/>
        <v>C5</v>
      </c>
      <c r="BS303" s="36" t="str">
        <f t="shared" si="170"/>
        <v>P6</v>
      </c>
      <c r="BT303" s="37">
        <f t="shared" si="171"/>
        <v>-1</v>
      </c>
      <c r="BU303" s="34"/>
      <c r="BV303" s="34"/>
      <c r="BW303" s="36">
        <f>IF(BS303="-","-",_xlfn.XLOOKUP(BS303,ABNT5101!$B$4:$B$9,ABNT5101!$C$4:$C$9))</f>
        <v>3</v>
      </c>
      <c r="BX303" s="36">
        <f>IF(BS303="-","-",_xlfn.XLOOKUP(BS303,ABNT5101!$B$4:$B$9,ABNT5101!$D$4:$D$9))</f>
        <v>0.6</v>
      </c>
      <c r="BY303" s="31" t="str">
        <f t="shared" si="172"/>
        <v>NÃO ATENDE</v>
      </c>
      <c r="BZ303" s="31" t="str">
        <f t="shared" si="173"/>
        <v>NÃO ATENDE</v>
      </c>
      <c r="CA303" s="31" t="str">
        <f t="shared" si="174"/>
        <v>NÃO ATENDE</v>
      </c>
      <c r="CB303" s="36" t="s">
        <v>143</v>
      </c>
      <c r="CC303" s="37" t="e">
        <f t="shared" si="175"/>
        <v>#VALUE!</v>
      </c>
      <c r="CD303" s="38"/>
      <c r="CE303" s="38"/>
      <c r="CF303" s="31" t="str">
        <f>IF(CB303="-","-",_xlfn.XLOOKUP(CB303,ABNT5101!$B$4:$B$9,ABNT5101!$C$4:$C$9))</f>
        <v>-</v>
      </c>
      <c r="CG303" s="36" t="str">
        <f>IF(CB303="-","-",_xlfn.XLOOKUP(CB303,ABNT5101!$B$4:$B$9,ABNT5101!$D$4:$D$9))</f>
        <v>-</v>
      </c>
      <c r="CH303" s="31" t="str">
        <f t="shared" si="176"/>
        <v>-</v>
      </c>
      <c r="CI303" s="31" t="str">
        <f t="shared" si="177"/>
        <v>-</v>
      </c>
      <c r="CJ303" s="31" t="str">
        <f t="shared" si="178"/>
        <v>-</v>
      </c>
      <c r="CK303" s="56" t="e">
        <f>_xlfn.XLOOKUP(CL303,'Banco de dados'!$B:$B,'Banco de dados'!$D:$D)</f>
        <v>#N/A</v>
      </c>
      <c r="CL303" s="42"/>
      <c r="CM303" s="56" t="e">
        <f>_xlfn.XLOOKUP(CL303,'Banco de dados'!$B:$B,'Banco de dados'!$E:$E)</f>
        <v>#N/A</v>
      </c>
      <c r="CN303" s="56"/>
      <c r="CO303" s="56" t="e">
        <f>IF(CN303="-","-",_xlfn.XLOOKUP(CN303,'Banco de dados'!$B:$B,'Banco de dados'!$E:$E))</f>
        <v>#N/A</v>
      </c>
      <c r="CP303" s="41">
        <f t="shared" si="179"/>
        <v>1</v>
      </c>
      <c r="CQ303" s="56" t="e">
        <f>_xlfn.XLOOKUP(CL303,'Banco de dados'!$B:$B,'Banco de dados'!$H:$H)</f>
        <v>#N/A</v>
      </c>
      <c r="CR303" s="56" t="e">
        <f t="array" aca="1" ref="CR303" ca="1">_xludf.xlookup(CN303,'Banco de dados'!$B:$B,'Banco de dados'!$H:$H)</f>
        <v>#NAME?</v>
      </c>
      <c r="CS303" s="56" t="e">
        <f t="array" aca="1" ref="CS303" ca="1">_xludf.xlookup(CL303,'Banco de dados'!$B:$B,'Banco de dados'!$F:$F)</f>
        <v>#NAME?</v>
      </c>
      <c r="CT303" s="56" t="e">
        <f t="array" aca="1" ref="CT303" ca="1">_xludf.xlookup(CN303,'Banco de dados'!$B:$B,'Banco de dados'!$F:$F)</f>
        <v>#NAME?</v>
      </c>
      <c r="CU303" s="42"/>
      <c r="CV303" s="42"/>
      <c r="CW303" s="56" t="str">
        <f>IF(AJ303=0.5,"Suporte",IF(AND(AJ303&gt;='Braços de IP'!$B$9,AJ303&lt;='Braços de IP'!$D$9),'Braços de IP'!$E$9,IF(AND(AJ303&gt;='Braços de IP'!$B$10,AJ303&lt;='Braços de IP'!$D$10),'Braços de IP'!$E$10,IF(AND(AJ303&gt;='Braços de IP'!$B$11,AJ303&lt;='Braços de IP'!$D$11),'Braços de IP'!$E$11,IF(AND(AJ303&gt;='Braços de IP'!$B$12,AJ303&lt;='Braços de IP'!$D$12),'Braços de IP'!$E$12,IF(AND(AJ303&gt;='Braços de IP'!$B$13,AJ303&lt;='Braços de IP'!$D$13),'Braços de IP'!$E$13,IF(AND(AJ303&gt;='Braços de IP'!$B$14,AJ303&lt;='Braços de IP'!$D$14),'Braços de IP'!$E$14,"ERRO")))))))</f>
        <v>Longo I</v>
      </c>
      <c r="CX303" s="42"/>
      <c r="CY303" s="56" t="str">
        <f>IF($CX303="","",VLOOKUP($CX303,'Braços de IP'!$E$9:$I$15,2,0))</f>
        <v/>
      </c>
      <c r="CZ303" s="43" t="str">
        <f>IF($CX303="","",VLOOKUP($CX303,'Braços de IP'!$E$9:$I$15,5,0))</f>
        <v/>
      </c>
      <c r="DA303" s="56"/>
      <c r="DB303" s="56"/>
      <c r="DC303" s="56"/>
      <c r="DD303" s="56"/>
      <c r="DE303" s="56"/>
      <c r="DF303" s="56"/>
      <c r="DG303" s="44" t="e">
        <f t="shared" si="180"/>
        <v>#N/A</v>
      </c>
      <c r="DH303" s="45">
        <f t="shared" si="181"/>
        <v>60</v>
      </c>
      <c r="DI303" s="44" t="e">
        <f t="shared" si="182"/>
        <v>#N/A</v>
      </c>
      <c r="DJ303" s="46" t="e">
        <f t="shared" si="183"/>
        <v>#N/A</v>
      </c>
      <c r="DK303" s="47" t="s">
        <v>147</v>
      </c>
      <c r="DL303" s="48"/>
      <c r="DM303" s="49"/>
      <c r="DN303" s="23" t="s">
        <v>148</v>
      </c>
      <c r="DO303" s="23"/>
      <c r="DQ303" s="50"/>
      <c r="DS303" s="5"/>
      <c r="DT303" s="5"/>
      <c r="DU303" s="5"/>
    </row>
    <row r="304" spans="1:125" ht="15.75" hidden="1" customHeight="1" x14ac:dyDescent="0.3">
      <c r="B304" s="5"/>
      <c r="C304" s="5"/>
      <c r="D304" s="5"/>
      <c r="E304" s="22" t="s">
        <v>364</v>
      </c>
      <c r="F304" s="22" t="s">
        <v>137</v>
      </c>
      <c r="G304" s="23" t="s">
        <v>365</v>
      </c>
      <c r="H304" s="23">
        <v>-23.335477000000001</v>
      </c>
      <c r="I304" s="23">
        <v>-46.832197000000001</v>
      </c>
      <c r="J304" s="24" t="s">
        <v>139</v>
      </c>
      <c r="K304" s="60"/>
      <c r="L304" s="24" t="s">
        <v>140</v>
      </c>
      <c r="M304" s="24" t="s">
        <v>141</v>
      </c>
      <c r="N304" s="23">
        <v>60</v>
      </c>
      <c r="O304" s="23" t="s">
        <v>142</v>
      </c>
      <c r="P304" s="23" t="s">
        <v>143</v>
      </c>
      <c r="Q304" s="26">
        <f t="shared" si="161"/>
        <v>120</v>
      </c>
      <c r="R304" s="27">
        <v>1</v>
      </c>
      <c r="S304" s="28">
        <v>2</v>
      </c>
      <c r="T304" s="28">
        <v>8</v>
      </c>
      <c r="U304" s="23"/>
      <c r="V304" s="23"/>
      <c r="W304" s="29"/>
      <c r="X304" s="28">
        <v>1.5</v>
      </c>
      <c r="Y304" s="23"/>
      <c r="Z304" s="23"/>
      <c r="AA304" s="23"/>
      <c r="AB304" s="23"/>
      <c r="AC304" s="23"/>
      <c r="AD304" s="23" t="s">
        <v>144</v>
      </c>
      <c r="AE304" s="23" t="s">
        <v>145</v>
      </c>
      <c r="AF304" s="23">
        <v>16</v>
      </c>
      <c r="AG304" s="23">
        <v>6.8</v>
      </c>
      <c r="AH304" s="23">
        <v>1</v>
      </c>
      <c r="AI304" s="23">
        <v>0.3</v>
      </c>
      <c r="AJ304" s="23">
        <v>2.6</v>
      </c>
      <c r="AK304" s="27">
        <f t="shared" si="162"/>
        <v>2.3000000000000003</v>
      </c>
      <c r="AL304" s="27" t="s">
        <v>143</v>
      </c>
      <c r="AM304" s="27" t="s">
        <v>143</v>
      </c>
      <c r="AN304" s="23"/>
      <c r="AO304" s="27">
        <f t="shared" si="163"/>
        <v>2</v>
      </c>
      <c r="AP304" s="23"/>
      <c r="AQ304" s="23"/>
      <c r="AR304" s="23"/>
      <c r="AS304" s="23"/>
      <c r="AT304" s="23"/>
      <c r="AU304" s="27"/>
      <c r="AV304" s="27">
        <f t="shared" si="164"/>
        <v>0</v>
      </c>
      <c r="AW304" s="27"/>
      <c r="AX304" s="28">
        <f>VLOOKUP(J304,ABNT5101!$I$3:$J$9,2)</f>
        <v>7.5</v>
      </c>
      <c r="AY304" s="28">
        <f>VLOOKUP(J304,ABNT5101!$I$3:$M$9,5)</f>
        <v>0.18</v>
      </c>
      <c r="AZ304" s="28" t="str">
        <f>_xlfn.XLOOKUP(J304,ABNT5101!I:I,ABNT5101!L:L)</f>
        <v>-</v>
      </c>
      <c r="BA304" s="28">
        <f>_xlfn.XLOOKUP(J304,ABNT5101!$I:$I,ABNT5101!M:M)</f>
        <v>0.18</v>
      </c>
      <c r="BB304" s="28" t="str">
        <f>_xlfn.XLOOKUP(J304,ABNT5101!$I:$I,ABNT5101!N:N)</f>
        <v>-</v>
      </c>
      <c r="BC304" s="28">
        <f>_xlfn.XLOOKUP(J304,ABNT5101!$I:$I,ABNT5101!O:O)</f>
        <v>16</v>
      </c>
      <c r="BD304" s="31" t="str">
        <f t="shared" si="165"/>
        <v>NÃO ATENDE</v>
      </c>
      <c r="BE304" s="32">
        <f t="shared" si="184"/>
        <v>-1</v>
      </c>
      <c r="BF304" s="32">
        <f t="shared" si="185"/>
        <v>-1</v>
      </c>
      <c r="BG304" s="32" t="str">
        <f t="shared" si="166"/>
        <v>-</v>
      </c>
      <c r="BH304" s="34"/>
      <c r="BI304" s="34"/>
      <c r="BJ304" s="34"/>
      <c r="BK304" s="34"/>
      <c r="BL304" s="35"/>
      <c r="BM304" s="34"/>
      <c r="BN304" s="31" t="str">
        <f t="shared" si="167"/>
        <v>NÃO ATENDE</v>
      </c>
      <c r="BO304" s="31" t="str">
        <f t="shared" si="186"/>
        <v>NÃO ATENDE</v>
      </c>
      <c r="BP304" s="31" t="str">
        <f t="shared" si="187"/>
        <v>NÃO ATENDE</v>
      </c>
      <c r="BQ304" s="31" t="str">
        <f t="shared" si="168"/>
        <v>ATENDE</v>
      </c>
      <c r="BR304" s="36" t="str">
        <f t="shared" si="169"/>
        <v>C5</v>
      </c>
      <c r="BS304" s="36" t="str">
        <f t="shared" si="170"/>
        <v>P6</v>
      </c>
      <c r="BT304" s="37">
        <f t="shared" si="171"/>
        <v>-1</v>
      </c>
      <c r="BU304" s="34"/>
      <c r="BV304" s="34"/>
      <c r="BW304" s="36">
        <f>IF(BS304="-","-",_xlfn.XLOOKUP(BS304,ABNT5101!$B$4:$B$9,ABNT5101!$C$4:$C$9))</f>
        <v>3</v>
      </c>
      <c r="BX304" s="36">
        <f>IF(BS304="-","-",_xlfn.XLOOKUP(BS304,ABNT5101!$B$4:$B$9,ABNT5101!$D$4:$D$9))</f>
        <v>0.6</v>
      </c>
      <c r="BY304" s="31" t="str">
        <f t="shared" si="172"/>
        <v>NÃO ATENDE</v>
      </c>
      <c r="BZ304" s="31" t="str">
        <f t="shared" si="173"/>
        <v>NÃO ATENDE</v>
      </c>
      <c r="CA304" s="31" t="str">
        <f t="shared" si="174"/>
        <v>NÃO ATENDE</v>
      </c>
      <c r="CB304" s="36" t="s">
        <v>143</v>
      </c>
      <c r="CC304" s="37" t="e">
        <f t="shared" si="175"/>
        <v>#VALUE!</v>
      </c>
      <c r="CD304" s="38"/>
      <c r="CE304" s="38"/>
      <c r="CF304" s="31" t="str">
        <f>IF(CB304="-","-",_xlfn.XLOOKUP(CB304,ABNT5101!$B$4:$B$9,ABNT5101!$C$4:$C$9))</f>
        <v>-</v>
      </c>
      <c r="CG304" s="36" t="str">
        <f>IF(CB304="-","-",_xlfn.XLOOKUP(CB304,ABNT5101!$B$4:$B$9,ABNT5101!$D$4:$D$9))</f>
        <v>-</v>
      </c>
      <c r="CH304" s="31" t="str">
        <f t="shared" si="176"/>
        <v>-</v>
      </c>
      <c r="CI304" s="31" t="str">
        <f t="shared" si="177"/>
        <v>-</v>
      </c>
      <c r="CJ304" s="31" t="str">
        <f t="shared" si="178"/>
        <v>-</v>
      </c>
      <c r="CK304" s="56" t="e">
        <f>_xlfn.XLOOKUP(CL304,'Banco de dados'!$B:$B,'Banco de dados'!$D:$D)</f>
        <v>#N/A</v>
      </c>
      <c r="CL304" s="42"/>
      <c r="CM304" s="56" t="e">
        <f>_xlfn.XLOOKUP(CL304,'Banco de dados'!$B:$B,'Banco de dados'!$E:$E)</f>
        <v>#N/A</v>
      </c>
      <c r="CN304" s="56"/>
      <c r="CO304" s="56" t="e">
        <f>IF(CN304="-","-",_xlfn.XLOOKUP(CN304,'Banco de dados'!$B:$B,'Banco de dados'!$E:$E))</f>
        <v>#N/A</v>
      </c>
      <c r="CP304" s="41">
        <f t="shared" si="179"/>
        <v>1</v>
      </c>
      <c r="CQ304" s="56" t="e">
        <f>_xlfn.XLOOKUP(CL304,'Banco de dados'!$B:$B,'Banco de dados'!$H:$H)</f>
        <v>#N/A</v>
      </c>
      <c r="CR304" s="56" t="e">
        <f t="array" aca="1" ref="CR304" ca="1">_xludf.xlookup(CN304,'Banco de dados'!$B:$B,'Banco de dados'!$H:$H)</f>
        <v>#NAME?</v>
      </c>
      <c r="CS304" s="56" t="e">
        <f t="array" aca="1" ref="CS304" ca="1">_xludf.xlookup(CL304,'Banco de dados'!$B:$B,'Banco de dados'!$F:$F)</f>
        <v>#NAME?</v>
      </c>
      <c r="CT304" s="56" t="e">
        <f t="array" aca="1" ref="CT304" ca="1">_xludf.xlookup(CN304,'Banco de dados'!$B:$B,'Banco de dados'!$F:$F)</f>
        <v>#NAME?</v>
      </c>
      <c r="CU304" s="42"/>
      <c r="CV304" s="42"/>
      <c r="CW304" s="56" t="str">
        <f>IF(AJ304=0.5,"Suporte",IF(AND(AJ304&gt;='Braços de IP'!$B$9,AJ304&lt;='Braços de IP'!$D$9),'Braços de IP'!$E$9,IF(AND(AJ304&gt;='Braços de IP'!$B$10,AJ304&lt;='Braços de IP'!$D$10),'Braços de IP'!$E$10,IF(AND(AJ304&gt;='Braços de IP'!$B$11,AJ304&lt;='Braços de IP'!$D$11),'Braços de IP'!$E$11,IF(AND(AJ304&gt;='Braços de IP'!$B$12,AJ304&lt;='Braços de IP'!$D$12),'Braços de IP'!$E$12,IF(AND(AJ304&gt;='Braços de IP'!$B$13,AJ304&lt;='Braços de IP'!$D$13),'Braços de IP'!$E$13,IF(AND(AJ304&gt;='Braços de IP'!$B$14,AJ304&lt;='Braços de IP'!$D$14),'Braços de IP'!$E$14,"ERRO")))))))</f>
        <v>Longo I</v>
      </c>
      <c r="CX304" s="42"/>
      <c r="CY304" s="56" t="str">
        <f>IF($CX304="","",VLOOKUP($CX304,'Braços de IP'!$E$9:$I$15,2,0))</f>
        <v/>
      </c>
      <c r="CZ304" s="43" t="str">
        <f>IF($CX304="","",VLOOKUP($CX304,'Braços de IP'!$E$9:$I$15,5,0))</f>
        <v/>
      </c>
      <c r="DA304" s="56"/>
      <c r="DB304" s="56"/>
      <c r="DC304" s="56"/>
      <c r="DD304" s="56"/>
      <c r="DE304" s="56"/>
      <c r="DF304" s="56"/>
      <c r="DG304" s="44" t="e">
        <f t="shared" si="180"/>
        <v>#N/A</v>
      </c>
      <c r="DH304" s="45">
        <f t="shared" si="181"/>
        <v>60</v>
      </c>
      <c r="DI304" s="44" t="e">
        <f t="shared" si="182"/>
        <v>#N/A</v>
      </c>
      <c r="DJ304" s="46" t="e">
        <f t="shared" si="183"/>
        <v>#N/A</v>
      </c>
      <c r="DK304" s="47" t="s">
        <v>147</v>
      </c>
      <c r="DL304" s="48"/>
      <c r="DM304" s="49"/>
      <c r="DN304" s="23" t="s">
        <v>148</v>
      </c>
      <c r="DO304" s="23"/>
      <c r="DQ304" s="50"/>
      <c r="DS304" s="5"/>
      <c r="DT304" s="5"/>
      <c r="DU304" s="5"/>
    </row>
    <row r="305" spans="1:127" ht="15.75" hidden="1" customHeight="1" x14ac:dyDescent="0.3">
      <c r="B305" s="5"/>
      <c r="C305" s="5"/>
      <c r="D305" s="5"/>
      <c r="E305" s="22" t="s">
        <v>366</v>
      </c>
      <c r="F305" s="22" t="s">
        <v>150</v>
      </c>
      <c r="G305" s="23" t="s">
        <v>367</v>
      </c>
      <c r="H305" s="23">
        <v>-23.340812679999999</v>
      </c>
      <c r="I305" s="23">
        <v>-46.913224509999999</v>
      </c>
      <c r="J305" s="24" t="s">
        <v>139</v>
      </c>
      <c r="K305" s="60"/>
      <c r="L305" s="24" t="s">
        <v>152</v>
      </c>
      <c r="M305" s="24" t="s">
        <v>141</v>
      </c>
      <c r="N305" s="23">
        <v>58</v>
      </c>
      <c r="O305" s="23" t="s">
        <v>142</v>
      </c>
      <c r="P305" s="23" t="s">
        <v>143</v>
      </c>
      <c r="Q305" s="26">
        <f t="shared" si="161"/>
        <v>116</v>
      </c>
      <c r="R305" s="27">
        <v>1</v>
      </c>
      <c r="S305" s="28" t="s">
        <v>153</v>
      </c>
      <c r="T305" s="28">
        <v>4.5</v>
      </c>
      <c r="U305" s="23"/>
      <c r="V305" s="23"/>
      <c r="W305" s="29"/>
      <c r="X305" s="28" t="s">
        <v>153</v>
      </c>
      <c r="Y305" s="23"/>
      <c r="Z305" s="23"/>
      <c r="AA305" s="23"/>
      <c r="AB305" s="23"/>
      <c r="AC305" s="23"/>
      <c r="AD305" s="23" t="s">
        <v>144</v>
      </c>
      <c r="AE305" s="23" t="s">
        <v>145</v>
      </c>
      <c r="AF305" s="23">
        <v>43</v>
      </c>
      <c r="AG305" s="23">
        <v>7.6</v>
      </c>
      <c r="AH305" s="23">
        <v>1</v>
      </c>
      <c r="AI305" s="23">
        <v>1.3</v>
      </c>
      <c r="AJ305" s="61">
        <v>2.2999999999999998</v>
      </c>
      <c r="AK305" s="27">
        <f t="shared" si="162"/>
        <v>0.99999999999999978</v>
      </c>
      <c r="AL305" s="27" t="s">
        <v>143</v>
      </c>
      <c r="AM305" s="27" t="s">
        <v>143</v>
      </c>
      <c r="AN305" s="23"/>
      <c r="AO305" s="27">
        <f t="shared" si="163"/>
        <v>2</v>
      </c>
      <c r="AP305" s="23"/>
      <c r="AQ305" s="23"/>
      <c r="AR305" s="23"/>
      <c r="AS305" s="23"/>
      <c r="AT305" s="23"/>
      <c r="AU305" s="27"/>
      <c r="AV305" s="27">
        <f t="shared" si="164"/>
        <v>0</v>
      </c>
      <c r="AW305" s="27"/>
      <c r="AX305" s="28">
        <f>VLOOKUP(J305,ABNT5101!$I$3:$J$9,2)</f>
        <v>7.5</v>
      </c>
      <c r="AY305" s="28">
        <f>VLOOKUP(J305,ABNT5101!$I$3:$M$9,5)</f>
        <v>0.18</v>
      </c>
      <c r="AZ305" s="28" t="str">
        <f>_xlfn.XLOOKUP(J305,ABNT5101!I:I,ABNT5101!L:L)</f>
        <v>-</v>
      </c>
      <c r="BA305" s="28">
        <f>_xlfn.XLOOKUP(J305,ABNT5101!$I:$I,ABNT5101!M:M)</f>
        <v>0.18</v>
      </c>
      <c r="BB305" s="28" t="str">
        <f>_xlfn.XLOOKUP(J305,ABNT5101!$I:$I,ABNT5101!N:N)</f>
        <v>-</v>
      </c>
      <c r="BC305" s="28">
        <f>_xlfn.XLOOKUP(J305,ABNT5101!$I:$I,ABNT5101!O:O)</f>
        <v>16</v>
      </c>
      <c r="BD305" s="31" t="str">
        <f t="shared" si="165"/>
        <v>NÃO ATENDE</v>
      </c>
      <c r="BE305" s="32">
        <f t="shared" si="184"/>
        <v>-1</v>
      </c>
      <c r="BF305" s="32">
        <f t="shared" si="185"/>
        <v>-1</v>
      </c>
      <c r="BG305" s="32" t="str">
        <f t="shared" si="166"/>
        <v>-</v>
      </c>
      <c r="BH305" s="34"/>
      <c r="BI305" s="34"/>
      <c r="BJ305" s="34"/>
      <c r="BK305" s="34"/>
      <c r="BL305" s="35"/>
      <c r="BM305" s="34"/>
      <c r="BN305" s="31" t="str">
        <f t="shared" si="167"/>
        <v>NÃO ATENDE</v>
      </c>
      <c r="BO305" s="31" t="str">
        <f t="shared" si="186"/>
        <v>NÃO ATENDE</v>
      </c>
      <c r="BP305" s="31" t="str">
        <f t="shared" si="187"/>
        <v>NÃO ATENDE</v>
      </c>
      <c r="BQ305" s="31" t="str">
        <f t="shared" si="168"/>
        <v>ATENDE</v>
      </c>
      <c r="BR305" s="36" t="str">
        <f t="shared" si="169"/>
        <v>C5</v>
      </c>
      <c r="BS305" s="36" t="str">
        <f t="shared" si="170"/>
        <v>Sem Passeio</v>
      </c>
      <c r="BT305" s="37" t="e">
        <f t="shared" si="171"/>
        <v>#N/A</v>
      </c>
      <c r="BU305" s="34"/>
      <c r="BV305" s="34"/>
      <c r="BW305" s="36" t="e">
        <f>IF(BS305="-","-",_xlfn.XLOOKUP(BS305,ABNT5101!$B$4:$B$9,ABNT5101!$C$4:$C$9))</f>
        <v>#N/A</v>
      </c>
      <c r="BX305" s="36" t="e">
        <f>IF(BS305="-","-",_xlfn.XLOOKUP(BS305,ABNT5101!$B$4:$B$9,ABNT5101!$D$4:$D$9))</f>
        <v>#N/A</v>
      </c>
      <c r="BY305" s="31" t="e">
        <f t="shared" si="172"/>
        <v>#N/A</v>
      </c>
      <c r="BZ305" s="31" t="e">
        <f t="shared" si="173"/>
        <v>#N/A</v>
      </c>
      <c r="CA305" s="31" t="e">
        <f t="shared" si="174"/>
        <v>#N/A</v>
      </c>
      <c r="CB305" s="36" t="str">
        <f t="shared" ref="CB305:CB313" si="189">BS305</f>
        <v>Sem Passeio</v>
      </c>
      <c r="CC305" s="37" t="e">
        <f t="shared" si="175"/>
        <v>#N/A</v>
      </c>
      <c r="CD305" s="38"/>
      <c r="CE305" s="38"/>
      <c r="CF305" s="31" t="e">
        <f>IF(CB305="-","-",_xlfn.XLOOKUP(CB305,ABNT5101!$B$4:$B$9,ABNT5101!$C$4:$C$9))</f>
        <v>#N/A</v>
      </c>
      <c r="CG305" s="36" t="e">
        <f>IF(CB305="-","-",_xlfn.XLOOKUP(CB305,ABNT5101!$B$4:$B$9,ABNT5101!$D$4:$D$9))</f>
        <v>#N/A</v>
      </c>
      <c r="CH305" s="31" t="e">
        <f t="shared" si="176"/>
        <v>#N/A</v>
      </c>
      <c r="CI305" s="31" t="e">
        <f t="shared" si="177"/>
        <v>#N/A</v>
      </c>
      <c r="CJ305" s="31" t="e">
        <f t="shared" si="178"/>
        <v>#N/A</v>
      </c>
      <c r="CK305" s="56" t="e">
        <f>_xlfn.XLOOKUP(CL305,'Banco de dados'!$B:$B,'Banco de dados'!$D:$D)</f>
        <v>#N/A</v>
      </c>
      <c r="CL305" s="42"/>
      <c r="CM305" s="56" t="e">
        <f>_xlfn.XLOOKUP(CL305,'Banco de dados'!$B:$B,'Banco de dados'!$E:$E)</f>
        <v>#N/A</v>
      </c>
      <c r="CN305" s="56"/>
      <c r="CO305" s="56" t="e">
        <f>IF(CN305="-","-",_xlfn.XLOOKUP(CN305,'Banco de dados'!$B:$B,'Banco de dados'!$E:$E))</f>
        <v>#N/A</v>
      </c>
      <c r="CP305" s="41">
        <f t="shared" si="179"/>
        <v>1</v>
      </c>
      <c r="CQ305" s="56" t="e">
        <f>_xlfn.XLOOKUP(CL305,'Banco de dados'!$B:$B,'Banco de dados'!$H:$H)</f>
        <v>#N/A</v>
      </c>
      <c r="CR305" s="56" t="e">
        <f t="array" aca="1" ref="CR305" ca="1">_xludf.xlookup(CN305,'Banco de dados'!$B:$B,'Banco de dados'!$H:$H)</f>
        <v>#NAME?</v>
      </c>
      <c r="CS305" s="56" t="e">
        <f t="array" aca="1" ref="CS305" ca="1">_xludf.xlookup(CL305,'Banco de dados'!$B:$B,'Banco de dados'!$F:$F)</f>
        <v>#NAME?</v>
      </c>
      <c r="CT305" s="56" t="e">
        <f t="array" aca="1" ref="CT305" ca="1">_xludf.xlookup(CN305,'Banco de dados'!$B:$B,'Banco de dados'!$F:$F)</f>
        <v>#NAME?</v>
      </c>
      <c r="CU305" s="42"/>
      <c r="CV305" s="42"/>
      <c r="CW305" s="56" t="str">
        <f>IF(AJ305=0.5,"Suporte",IF(AND(AJ305&gt;='Braços de IP'!$B$9,AJ305&lt;='Braços de IP'!$D$9),'Braços de IP'!$E$9,IF(AND(AJ305&gt;='Braços de IP'!$B$10,AJ305&lt;='Braços de IP'!$D$10),'Braços de IP'!$E$10,IF(AND(AJ305&gt;='Braços de IP'!$B$11,AJ305&lt;='Braços de IP'!$D$11),'Braços de IP'!$E$11,IF(AND(AJ305&gt;='Braços de IP'!$B$12,AJ305&lt;='Braços de IP'!$D$12),'Braços de IP'!$E$12,IF(AND(AJ305&gt;='Braços de IP'!$B$13,AJ305&lt;='Braços de IP'!$D$13),'Braços de IP'!$E$13,IF(AND(AJ305&gt;='Braços de IP'!$B$14,AJ305&lt;='Braços de IP'!$D$14),'Braços de IP'!$E$14,"ERRO")))))))</f>
        <v>Médio II</v>
      </c>
      <c r="CX305" s="42"/>
      <c r="CY305" s="56" t="str">
        <f>IF($CX305="","",VLOOKUP($CX305,'Braços de IP'!$E$9:$I$15,2,0))</f>
        <v/>
      </c>
      <c r="CZ305" s="43" t="str">
        <f>IF($CX305="","",VLOOKUP($CX305,'Braços de IP'!$E$9:$I$15,5,0))</f>
        <v/>
      </c>
      <c r="DA305" s="56"/>
      <c r="DB305" s="56"/>
      <c r="DC305" s="56"/>
      <c r="DD305" s="56"/>
      <c r="DE305" s="56"/>
      <c r="DF305" s="56"/>
      <c r="DG305" s="44" t="e">
        <f t="shared" si="180"/>
        <v>#N/A</v>
      </c>
      <c r="DH305" s="45">
        <f t="shared" si="181"/>
        <v>58</v>
      </c>
      <c r="DI305" s="44" t="e">
        <f t="shared" si="182"/>
        <v>#N/A</v>
      </c>
      <c r="DJ305" s="46" t="e">
        <f t="shared" si="183"/>
        <v>#N/A</v>
      </c>
      <c r="DK305" s="47" t="s">
        <v>147</v>
      </c>
      <c r="DL305" s="48"/>
      <c r="DM305" s="49"/>
      <c r="DN305" s="23" t="s">
        <v>148</v>
      </c>
      <c r="DO305" s="23"/>
      <c r="DQ305" s="50"/>
      <c r="DS305" s="5"/>
      <c r="DT305" s="5"/>
      <c r="DU305" s="5"/>
    </row>
    <row r="306" spans="1:127" ht="15.75" hidden="1" customHeight="1" x14ac:dyDescent="0.3">
      <c r="B306" s="5"/>
      <c r="C306" s="5"/>
      <c r="D306" s="5"/>
      <c r="E306" s="22" t="s">
        <v>366</v>
      </c>
      <c r="F306" s="22" t="s">
        <v>150</v>
      </c>
      <c r="G306" s="23" t="s">
        <v>367</v>
      </c>
      <c r="H306" s="23">
        <v>-23.340812679999999</v>
      </c>
      <c r="I306" s="23">
        <v>-46.913224509999999</v>
      </c>
      <c r="J306" s="24" t="s">
        <v>139</v>
      </c>
      <c r="K306" s="60"/>
      <c r="L306" s="24" t="s">
        <v>152</v>
      </c>
      <c r="M306" s="24" t="s">
        <v>141</v>
      </c>
      <c r="N306" s="23">
        <v>58</v>
      </c>
      <c r="O306" s="23" t="s">
        <v>142</v>
      </c>
      <c r="P306" s="23" t="s">
        <v>143</v>
      </c>
      <c r="Q306" s="26">
        <f t="shared" si="161"/>
        <v>116</v>
      </c>
      <c r="R306" s="27">
        <v>1</v>
      </c>
      <c r="S306" s="28" t="s">
        <v>153</v>
      </c>
      <c r="T306" s="28">
        <v>4.5</v>
      </c>
      <c r="U306" s="23"/>
      <c r="V306" s="23"/>
      <c r="W306" s="29"/>
      <c r="X306" s="28" t="s">
        <v>153</v>
      </c>
      <c r="Y306" s="23"/>
      <c r="Z306" s="23"/>
      <c r="AA306" s="23"/>
      <c r="AB306" s="23"/>
      <c r="AC306" s="23"/>
      <c r="AD306" s="23" t="s">
        <v>144</v>
      </c>
      <c r="AE306" s="23" t="s">
        <v>145</v>
      </c>
      <c r="AF306" s="23">
        <v>43</v>
      </c>
      <c r="AG306" s="23">
        <v>7.6</v>
      </c>
      <c r="AH306" s="23">
        <v>1</v>
      </c>
      <c r="AI306" s="23">
        <v>1.3</v>
      </c>
      <c r="AJ306" s="61">
        <v>2.2999999999999998</v>
      </c>
      <c r="AK306" s="27">
        <f t="shared" si="162"/>
        <v>0.99999999999999978</v>
      </c>
      <c r="AL306" s="27" t="s">
        <v>143</v>
      </c>
      <c r="AM306" s="27" t="s">
        <v>143</v>
      </c>
      <c r="AN306" s="23"/>
      <c r="AO306" s="27">
        <f t="shared" si="163"/>
        <v>2</v>
      </c>
      <c r="AP306" s="23"/>
      <c r="AQ306" s="23"/>
      <c r="AR306" s="23"/>
      <c r="AS306" s="23"/>
      <c r="AT306" s="23"/>
      <c r="AU306" s="27"/>
      <c r="AV306" s="27">
        <f t="shared" si="164"/>
        <v>0</v>
      </c>
      <c r="AW306" s="27"/>
      <c r="AX306" s="28">
        <f>VLOOKUP(J306,ABNT5101!$I$3:$J$9,2)</f>
        <v>7.5</v>
      </c>
      <c r="AY306" s="28">
        <f>VLOOKUP(J306,ABNT5101!$I$3:$M$9,5)</f>
        <v>0.18</v>
      </c>
      <c r="AZ306" s="28" t="str">
        <f>_xlfn.XLOOKUP(J306,ABNT5101!I:I,ABNT5101!L:L)</f>
        <v>-</v>
      </c>
      <c r="BA306" s="28">
        <f>_xlfn.XLOOKUP(J306,ABNT5101!$I:$I,ABNT5101!M:M)</f>
        <v>0.18</v>
      </c>
      <c r="BB306" s="28" t="str">
        <f>_xlfn.XLOOKUP(J306,ABNT5101!$I:$I,ABNT5101!N:N)</f>
        <v>-</v>
      </c>
      <c r="BC306" s="28">
        <f>_xlfn.XLOOKUP(J306,ABNT5101!$I:$I,ABNT5101!O:O)</f>
        <v>16</v>
      </c>
      <c r="BD306" s="31" t="str">
        <f t="shared" si="165"/>
        <v>NÃO ATENDE</v>
      </c>
      <c r="BE306" s="32">
        <f t="shared" si="184"/>
        <v>-1</v>
      </c>
      <c r="BF306" s="32">
        <f t="shared" si="185"/>
        <v>-1</v>
      </c>
      <c r="BG306" s="32" t="str">
        <f t="shared" si="166"/>
        <v>-</v>
      </c>
      <c r="BH306" s="34"/>
      <c r="BI306" s="34"/>
      <c r="BJ306" s="34"/>
      <c r="BK306" s="34"/>
      <c r="BL306" s="35"/>
      <c r="BM306" s="34"/>
      <c r="BN306" s="31" t="str">
        <f t="shared" si="167"/>
        <v>NÃO ATENDE</v>
      </c>
      <c r="BO306" s="31" t="str">
        <f t="shared" si="186"/>
        <v>NÃO ATENDE</v>
      </c>
      <c r="BP306" s="31" t="str">
        <f t="shared" si="187"/>
        <v>NÃO ATENDE</v>
      </c>
      <c r="BQ306" s="31" t="str">
        <f t="shared" si="168"/>
        <v>ATENDE</v>
      </c>
      <c r="BR306" s="36" t="str">
        <f t="shared" si="169"/>
        <v>C5</v>
      </c>
      <c r="BS306" s="36" t="str">
        <f t="shared" si="170"/>
        <v>Sem Passeio</v>
      </c>
      <c r="BT306" s="37" t="e">
        <f t="shared" si="171"/>
        <v>#N/A</v>
      </c>
      <c r="BU306" s="34"/>
      <c r="BV306" s="34"/>
      <c r="BW306" s="36" t="e">
        <f>IF(BS306="-","-",_xlfn.XLOOKUP(BS306,ABNT5101!$B$4:$B$9,ABNT5101!$C$4:$C$9))</f>
        <v>#N/A</v>
      </c>
      <c r="BX306" s="36" t="e">
        <f>IF(BS306="-","-",_xlfn.XLOOKUP(BS306,ABNT5101!$B$4:$B$9,ABNT5101!$D$4:$D$9))</f>
        <v>#N/A</v>
      </c>
      <c r="BY306" s="31" t="e">
        <f t="shared" si="172"/>
        <v>#N/A</v>
      </c>
      <c r="BZ306" s="31" t="e">
        <f t="shared" si="173"/>
        <v>#N/A</v>
      </c>
      <c r="CA306" s="31" t="e">
        <f t="shared" si="174"/>
        <v>#N/A</v>
      </c>
      <c r="CB306" s="36" t="str">
        <f t="shared" si="189"/>
        <v>Sem Passeio</v>
      </c>
      <c r="CC306" s="37" t="e">
        <f t="shared" si="175"/>
        <v>#N/A</v>
      </c>
      <c r="CD306" s="38"/>
      <c r="CE306" s="38"/>
      <c r="CF306" s="31" t="e">
        <f>IF(CB306="-","-",_xlfn.XLOOKUP(CB306,ABNT5101!$B$4:$B$9,ABNT5101!$C$4:$C$9))</f>
        <v>#N/A</v>
      </c>
      <c r="CG306" s="36" t="e">
        <f>IF(CB306="-","-",_xlfn.XLOOKUP(CB306,ABNT5101!$B$4:$B$9,ABNT5101!$D$4:$D$9))</f>
        <v>#N/A</v>
      </c>
      <c r="CH306" s="31" t="e">
        <f t="shared" si="176"/>
        <v>#N/A</v>
      </c>
      <c r="CI306" s="31" t="e">
        <f t="shared" si="177"/>
        <v>#N/A</v>
      </c>
      <c r="CJ306" s="31" t="e">
        <f t="shared" si="178"/>
        <v>#N/A</v>
      </c>
      <c r="CK306" s="56" t="e">
        <f>_xlfn.XLOOKUP(CL306,'Banco de dados'!$B:$B,'Banco de dados'!$D:$D)</f>
        <v>#N/A</v>
      </c>
      <c r="CL306" s="42"/>
      <c r="CM306" s="56" t="e">
        <f>_xlfn.XLOOKUP(CL306,'Banco de dados'!$B:$B,'Banco de dados'!$E:$E)</f>
        <v>#N/A</v>
      </c>
      <c r="CN306" s="56"/>
      <c r="CO306" s="56" t="e">
        <f>IF(CN306="-","-",_xlfn.XLOOKUP(CN306,'Banco de dados'!$B:$B,'Banco de dados'!$E:$E))</f>
        <v>#N/A</v>
      </c>
      <c r="CP306" s="41">
        <f t="shared" si="179"/>
        <v>1</v>
      </c>
      <c r="CQ306" s="56" t="e">
        <f>_xlfn.XLOOKUP(CL306,'Banco de dados'!$B:$B,'Banco de dados'!$H:$H)</f>
        <v>#N/A</v>
      </c>
      <c r="CR306" s="56" t="e">
        <f t="array" aca="1" ref="CR306" ca="1">_xludf.xlookup(CN306,'Banco de dados'!$B:$B,'Banco de dados'!$H:$H)</f>
        <v>#NAME?</v>
      </c>
      <c r="CS306" s="56" t="e">
        <f t="array" aca="1" ref="CS306" ca="1">_xludf.xlookup(CL306,'Banco de dados'!$B:$B,'Banco de dados'!$F:$F)</f>
        <v>#NAME?</v>
      </c>
      <c r="CT306" s="56" t="e">
        <f t="array" aca="1" ref="CT306" ca="1">_xludf.xlookup(CN306,'Banco de dados'!$B:$B,'Banco de dados'!$F:$F)</f>
        <v>#NAME?</v>
      </c>
      <c r="CU306" s="42"/>
      <c r="CV306" s="42"/>
      <c r="CW306" s="56" t="str">
        <f>IF(AJ306=0.5,"Suporte",IF(AND(AJ306&gt;='Braços de IP'!$B$9,AJ306&lt;='Braços de IP'!$D$9),'Braços de IP'!$E$9,IF(AND(AJ306&gt;='Braços de IP'!$B$10,AJ306&lt;='Braços de IP'!$D$10),'Braços de IP'!$E$10,IF(AND(AJ306&gt;='Braços de IP'!$B$11,AJ306&lt;='Braços de IP'!$D$11),'Braços de IP'!$E$11,IF(AND(AJ306&gt;='Braços de IP'!$B$12,AJ306&lt;='Braços de IP'!$D$12),'Braços de IP'!$E$12,IF(AND(AJ306&gt;='Braços de IP'!$B$13,AJ306&lt;='Braços de IP'!$D$13),'Braços de IP'!$E$13,IF(AND(AJ306&gt;='Braços de IP'!$B$14,AJ306&lt;='Braços de IP'!$D$14),'Braços de IP'!$E$14,"ERRO")))))))</f>
        <v>Médio II</v>
      </c>
      <c r="CX306" s="42"/>
      <c r="CY306" s="56" t="str">
        <f>IF($CX306="","",VLOOKUP($CX306,'Braços de IP'!$E$9:$I$15,2,0))</f>
        <v/>
      </c>
      <c r="CZ306" s="43" t="str">
        <f>IF($CX306="","",VLOOKUP($CX306,'Braços de IP'!$E$9:$I$15,5,0))</f>
        <v/>
      </c>
      <c r="DA306" s="56"/>
      <c r="DB306" s="56"/>
      <c r="DC306" s="56"/>
      <c r="DD306" s="56"/>
      <c r="DE306" s="56"/>
      <c r="DF306" s="56"/>
      <c r="DG306" s="44" t="e">
        <f t="shared" si="180"/>
        <v>#N/A</v>
      </c>
      <c r="DH306" s="45">
        <f t="shared" si="181"/>
        <v>58</v>
      </c>
      <c r="DI306" s="44" t="e">
        <f t="shared" si="182"/>
        <v>#N/A</v>
      </c>
      <c r="DJ306" s="46" t="e">
        <f t="shared" si="183"/>
        <v>#N/A</v>
      </c>
      <c r="DK306" s="47" t="s">
        <v>147</v>
      </c>
      <c r="DL306" s="48"/>
      <c r="DM306" s="49"/>
      <c r="DN306" s="23" t="s">
        <v>148</v>
      </c>
      <c r="DO306" s="23"/>
      <c r="DQ306" s="50"/>
      <c r="DS306" s="5"/>
      <c r="DT306" s="5"/>
      <c r="DU306" s="5"/>
    </row>
    <row r="307" spans="1:127" ht="15.75" hidden="1" customHeight="1" x14ac:dyDescent="0.3">
      <c r="B307" s="5"/>
      <c r="C307" s="5"/>
      <c r="D307" s="5"/>
      <c r="E307" s="22" t="s">
        <v>366</v>
      </c>
      <c r="F307" s="22" t="s">
        <v>150</v>
      </c>
      <c r="G307" s="23" t="s">
        <v>367</v>
      </c>
      <c r="H307" s="23">
        <v>-23.340812679999999</v>
      </c>
      <c r="I307" s="23">
        <v>-46.913224509999999</v>
      </c>
      <c r="J307" s="24" t="s">
        <v>139</v>
      </c>
      <c r="K307" s="60"/>
      <c r="L307" s="24" t="s">
        <v>152</v>
      </c>
      <c r="M307" s="24" t="s">
        <v>141</v>
      </c>
      <c r="N307" s="23">
        <v>58</v>
      </c>
      <c r="O307" s="23" t="s">
        <v>142</v>
      </c>
      <c r="P307" s="23" t="s">
        <v>143</v>
      </c>
      <c r="Q307" s="26">
        <f t="shared" si="161"/>
        <v>116</v>
      </c>
      <c r="R307" s="27">
        <v>1</v>
      </c>
      <c r="S307" s="28" t="s">
        <v>153</v>
      </c>
      <c r="T307" s="28">
        <v>4.5</v>
      </c>
      <c r="U307" s="23"/>
      <c r="V307" s="23"/>
      <c r="W307" s="29"/>
      <c r="X307" s="28" t="s">
        <v>153</v>
      </c>
      <c r="Y307" s="23"/>
      <c r="Z307" s="23"/>
      <c r="AA307" s="23"/>
      <c r="AB307" s="23"/>
      <c r="AC307" s="23"/>
      <c r="AD307" s="23" t="s">
        <v>144</v>
      </c>
      <c r="AE307" s="23" t="s">
        <v>145</v>
      </c>
      <c r="AF307" s="23">
        <v>43</v>
      </c>
      <c r="AG307" s="23">
        <v>7.6</v>
      </c>
      <c r="AH307" s="23">
        <v>1</v>
      </c>
      <c r="AI307" s="23">
        <v>1.3</v>
      </c>
      <c r="AJ307" s="61">
        <v>2.2999999999999998</v>
      </c>
      <c r="AK307" s="27">
        <f t="shared" si="162"/>
        <v>0.99999999999999978</v>
      </c>
      <c r="AL307" s="27" t="s">
        <v>143</v>
      </c>
      <c r="AM307" s="27" t="s">
        <v>143</v>
      </c>
      <c r="AN307" s="23"/>
      <c r="AO307" s="27">
        <f t="shared" si="163"/>
        <v>2</v>
      </c>
      <c r="AP307" s="23"/>
      <c r="AQ307" s="23"/>
      <c r="AR307" s="23"/>
      <c r="AS307" s="23"/>
      <c r="AT307" s="23"/>
      <c r="AU307" s="27"/>
      <c r="AV307" s="27">
        <f t="shared" si="164"/>
        <v>0</v>
      </c>
      <c r="AW307" s="27"/>
      <c r="AX307" s="28">
        <f>VLOOKUP(J307,ABNT5101!$I$3:$J$9,2)</f>
        <v>7.5</v>
      </c>
      <c r="AY307" s="28">
        <f>VLOOKUP(J307,ABNT5101!$I$3:$M$9,5)</f>
        <v>0.18</v>
      </c>
      <c r="AZ307" s="28" t="str">
        <f>_xlfn.XLOOKUP(J307,ABNT5101!I:I,ABNT5101!L:L)</f>
        <v>-</v>
      </c>
      <c r="BA307" s="28">
        <f>_xlfn.XLOOKUP(J307,ABNT5101!$I:$I,ABNT5101!M:M)</f>
        <v>0.18</v>
      </c>
      <c r="BB307" s="28" t="str">
        <f>_xlfn.XLOOKUP(J307,ABNT5101!$I:$I,ABNT5101!N:N)</f>
        <v>-</v>
      </c>
      <c r="BC307" s="28">
        <f>_xlfn.XLOOKUP(J307,ABNT5101!$I:$I,ABNT5101!O:O)</f>
        <v>16</v>
      </c>
      <c r="BD307" s="31" t="str">
        <f t="shared" si="165"/>
        <v>NÃO ATENDE</v>
      </c>
      <c r="BE307" s="32">
        <f t="shared" ref="BE307:BE322" si="190">BH307/AX307-1</f>
        <v>-1</v>
      </c>
      <c r="BF307" s="32">
        <f t="shared" ref="BF307:BF322" si="191">BI307/AY307-1</f>
        <v>-1</v>
      </c>
      <c r="BG307" s="32" t="str">
        <f t="shared" si="166"/>
        <v>-</v>
      </c>
      <c r="BH307" s="34"/>
      <c r="BI307" s="34"/>
      <c r="BJ307" s="34"/>
      <c r="BK307" s="34"/>
      <c r="BL307" s="35"/>
      <c r="BM307" s="34"/>
      <c r="BN307" s="31" t="str">
        <f t="shared" si="167"/>
        <v>NÃO ATENDE</v>
      </c>
      <c r="BO307" s="31" t="str">
        <f t="shared" ref="BO307:BO322" si="192">IF(BH307&gt;=AX307,"ATENDE",IF(BH307&gt;=0.99*AX307,"ATENDIMENTO LIMIAR","NÃO ATENDE"))</f>
        <v>NÃO ATENDE</v>
      </c>
      <c r="BP307" s="31" t="str">
        <f t="shared" ref="BP307:BP322" si="193">IF(BI307&gt;=AY307,"ATENDE",IF(BI307&gt;=(AY307-0.02),"ATENDIMENTO LIMIAR","NÃO ATENDE"))</f>
        <v>NÃO ATENDE</v>
      </c>
      <c r="BQ307" s="31" t="str">
        <f t="shared" si="168"/>
        <v>ATENDE</v>
      </c>
      <c r="BR307" s="36" t="str">
        <f t="shared" si="169"/>
        <v>C5</v>
      </c>
      <c r="BS307" s="36" t="str">
        <f t="shared" si="170"/>
        <v>Sem Passeio</v>
      </c>
      <c r="BT307" s="37" t="e">
        <f t="shared" si="171"/>
        <v>#N/A</v>
      </c>
      <c r="BU307" s="34"/>
      <c r="BV307" s="34"/>
      <c r="BW307" s="36" t="e">
        <f>IF(BS307="-","-",_xlfn.XLOOKUP(BS307,ABNT5101!$B$4:$B$9,ABNT5101!$C$4:$C$9))</f>
        <v>#N/A</v>
      </c>
      <c r="BX307" s="36" t="e">
        <f>IF(BS307="-","-",_xlfn.XLOOKUP(BS307,ABNT5101!$B$4:$B$9,ABNT5101!$D$4:$D$9))</f>
        <v>#N/A</v>
      </c>
      <c r="BY307" s="31" t="e">
        <f t="shared" si="172"/>
        <v>#N/A</v>
      </c>
      <c r="BZ307" s="31" t="e">
        <f t="shared" si="173"/>
        <v>#N/A</v>
      </c>
      <c r="CA307" s="31" t="e">
        <f t="shared" si="174"/>
        <v>#N/A</v>
      </c>
      <c r="CB307" s="36" t="str">
        <f t="shared" si="189"/>
        <v>Sem Passeio</v>
      </c>
      <c r="CC307" s="37" t="e">
        <f t="shared" si="175"/>
        <v>#N/A</v>
      </c>
      <c r="CD307" s="38"/>
      <c r="CE307" s="38"/>
      <c r="CF307" s="31" t="e">
        <f>IF(CB307="-","-",_xlfn.XLOOKUP(CB307,ABNT5101!$B$4:$B$9,ABNT5101!$C$4:$C$9))</f>
        <v>#N/A</v>
      </c>
      <c r="CG307" s="36" t="e">
        <f>IF(CB307="-","-",_xlfn.XLOOKUP(CB307,ABNT5101!$B$4:$B$9,ABNT5101!$D$4:$D$9))</f>
        <v>#N/A</v>
      </c>
      <c r="CH307" s="31" t="e">
        <f t="shared" si="176"/>
        <v>#N/A</v>
      </c>
      <c r="CI307" s="31" t="e">
        <f t="shared" si="177"/>
        <v>#N/A</v>
      </c>
      <c r="CJ307" s="31" t="e">
        <f t="shared" si="178"/>
        <v>#N/A</v>
      </c>
      <c r="CK307" s="56" t="e">
        <f>_xlfn.XLOOKUP(CL307,'Banco de dados'!$B:$B,'Banco de dados'!$D:$D)</f>
        <v>#N/A</v>
      </c>
      <c r="CL307" s="42"/>
      <c r="CM307" s="56" t="e">
        <f>_xlfn.XLOOKUP(CL307,'Banco de dados'!$B:$B,'Banco de dados'!$E:$E)</f>
        <v>#N/A</v>
      </c>
      <c r="CN307" s="56"/>
      <c r="CO307" s="56" t="e">
        <f>IF(CN307="-","-",_xlfn.XLOOKUP(CN307,'Banco de dados'!$B:$B,'Banco de dados'!$E:$E))</f>
        <v>#N/A</v>
      </c>
      <c r="CP307" s="41">
        <f t="shared" si="179"/>
        <v>1</v>
      </c>
      <c r="CQ307" s="56" t="e">
        <f>_xlfn.XLOOKUP(CL307,'Banco de dados'!$B:$B,'Banco de dados'!$H:$H)</f>
        <v>#N/A</v>
      </c>
      <c r="CR307" s="56" t="e">
        <f t="array" aca="1" ref="CR307" ca="1">_xludf.xlookup(CN307,'Banco de dados'!$B:$B,'Banco de dados'!$H:$H)</f>
        <v>#NAME?</v>
      </c>
      <c r="CS307" s="56" t="e">
        <f t="array" aca="1" ref="CS307" ca="1">_xludf.xlookup(CL307,'Banco de dados'!$B:$B,'Banco de dados'!$F:$F)</f>
        <v>#NAME?</v>
      </c>
      <c r="CT307" s="56" t="e">
        <f t="array" aca="1" ref="CT307" ca="1">_xludf.xlookup(CN307,'Banco de dados'!$B:$B,'Banco de dados'!$F:$F)</f>
        <v>#NAME?</v>
      </c>
      <c r="CU307" s="42"/>
      <c r="CV307" s="42"/>
      <c r="CW307" s="56" t="str">
        <f>IF(AJ307=0.5,"Suporte",IF(AND(AJ307&gt;='Braços de IP'!$B$9,AJ307&lt;='Braços de IP'!$D$9),'Braços de IP'!$E$9,IF(AND(AJ307&gt;='Braços de IP'!$B$10,AJ307&lt;='Braços de IP'!$D$10),'Braços de IP'!$E$10,IF(AND(AJ307&gt;='Braços de IP'!$B$11,AJ307&lt;='Braços de IP'!$D$11),'Braços de IP'!$E$11,IF(AND(AJ307&gt;='Braços de IP'!$B$12,AJ307&lt;='Braços de IP'!$D$12),'Braços de IP'!$E$12,IF(AND(AJ307&gt;='Braços de IP'!$B$13,AJ307&lt;='Braços de IP'!$D$13),'Braços de IP'!$E$13,IF(AND(AJ307&gt;='Braços de IP'!$B$14,AJ307&lt;='Braços de IP'!$D$14),'Braços de IP'!$E$14,"ERRO")))))))</f>
        <v>Médio II</v>
      </c>
      <c r="CX307" s="42"/>
      <c r="CY307" s="56" t="str">
        <f>IF($CX307="","",VLOOKUP($CX307,'Braços de IP'!$E$9:$I$15,2,0))</f>
        <v/>
      </c>
      <c r="CZ307" s="43" t="str">
        <f>IF($CX307="","",VLOOKUP($CX307,'Braços de IP'!$E$9:$I$15,5,0))</f>
        <v/>
      </c>
      <c r="DA307" s="56"/>
      <c r="DB307" s="56"/>
      <c r="DC307" s="56"/>
      <c r="DD307" s="56"/>
      <c r="DE307" s="56"/>
      <c r="DF307" s="56"/>
      <c r="DG307" s="44" t="e">
        <f t="shared" si="180"/>
        <v>#N/A</v>
      </c>
      <c r="DH307" s="45">
        <f t="shared" si="181"/>
        <v>58</v>
      </c>
      <c r="DI307" s="44" t="e">
        <f t="shared" si="182"/>
        <v>#N/A</v>
      </c>
      <c r="DJ307" s="46" t="e">
        <f t="shared" si="183"/>
        <v>#N/A</v>
      </c>
      <c r="DK307" s="47" t="s">
        <v>147</v>
      </c>
      <c r="DL307" s="48"/>
      <c r="DM307" s="49"/>
      <c r="DN307" s="23" t="s">
        <v>148</v>
      </c>
      <c r="DO307" s="23"/>
      <c r="DQ307" s="50"/>
      <c r="DS307" s="5"/>
      <c r="DT307" s="5"/>
      <c r="DU307" s="5"/>
    </row>
    <row r="308" spans="1:127" ht="15.75" hidden="1" customHeight="1" x14ac:dyDescent="0.3">
      <c r="B308" s="5"/>
      <c r="C308" s="5"/>
      <c r="D308" s="5"/>
      <c r="E308" s="22" t="s">
        <v>368</v>
      </c>
      <c r="F308" s="22" t="s">
        <v>137</v>
      </c>
      <c r="G308" s="23" t="s">
        <v>369</v>
      </c>
      <c r="H308" s="23">
        <v>-23.407827999999999</v>
      </c>
      <c r="I308" s="23">
        <v>-46.864094000000001</v>
      </c>
      <c r="J308" s="24" t="s">
        <v>160</v>
      </c>
      <c r="K308" s="60"/>
      <c r="L308" s="24" t="s">
        <v>140</v>
      </c>
      <c r="M308" s="24" t="s">
        <v>141</v>
      </c>
      <c r="N308" s="23">
        <v>90</v>
      </c>
      <c r="O308" s="23" t="s">
        <v>142</v>
      </c>
      <c r="P308" s="23" t="s">
        <v>143</v>
      </c>
      <c r="Q308" s="26">
        <f t="shared" si="161"/>
        <v>180</v>
      </c>
      <c r="R308" s="27">
        <v>1</v>
      </c>
      <c r="S308" s="28">
        <v>4</v>
      </c>
      <c r="T308" s="28">
        <v>6.5</v>
      </c>
      <c r="U308" s="23"/>
      <c r="V308" s="23"/>
      <c r="W308" s="29"/>
      <c r="X308" s="28">
        <v>4</v>
      </c>
      <c r="Y308" s="23"/>
      <c r="Z308" s="23"/>
      <c r="AA308" s="23"/>
      <c r="AB308" s="23"/>
      <c r="AC308" s="23"/>
      <c r="AD308" s="23" t="s">
        <v>144</v>
      </c>
      <c r="AE308" s="23" t="s">
        <v>145</v>
      </c>
      <c r="AF308" s="23">
        <v>34.5</v>
      </c>
      <c r="AG308" s="23">
        <v>7.4</v>
      </c>
      <c r="AH308" s="23">
        <v>1</v>
      </c>
      <c r="AI308" s="23">
        <v>0.4</v>
      </c>
      <c r="AJ308" s="23">
        <v>2.2999999999999998</v>
      </c>
      <c r="AK308" s="27">
        <f t="shared" si="162"/>
        <v>1.9</v>
      </c>
      <c r="AL308" s="27" t="s">
        <v>143</v>
      </c>
      <c r="AM308" s="27" t="s">
        <v>143</v>
      </c>
      <c r="AN308" s="23"/>
      <c r="AO308" s="27">
        <f t="shared" si="163"/>
        <v>2</v>
      </c>
      <c r="AP308" s="23"/>
      <c r="AQ308" s="23"/>
      <c r="AR308" s="23"/>
      <c r="AS308" s="23"/>
      <c r="AT308" s="23"/>
      <c r="AU308" s="27"/>
      <c r="AV308" s="27">
        <f t="shared" si="164"/>
        <v>0</v>
      </c>
      <c r="AW308" s="27"/>
      <c r="AX308" s="28">
        <f>VLOOKUP(J308,ABNT5101!$I$3:$J$9,2)</f>
        <v>10</v>
      </c>
      <c r="AY308" s="28">
        <f>VLOOKUP(J308,ABNT5101!$I$3:$M$9,5)</f>
        <v>0.18</v>
      </c>
      <c r="AZ308" s="28" t="str">
        <f>_xlfn.XLOOKUP(J308,ABNT5101!I:I,ABNT5101!L:L)</f>
        <v>-</v>
      </c>
      <c r="BA308" s="28">
        <f>_xlfn.XLOOKUP(J308,ABNT5101!$I:$I,ABNT5101!M:M)</f>
        <v>0.18</v>
      </c>
      <c r="BB308" s="28" t="str">
        <f>_xlfn.XLOOKUP(J308,ABNT5101!$I:$I,ABNT5101!N:N)</f>
        <v>-</v>
      </c>
      <c r="BC308" s="28">
        <f>_xlfn.XLOOKUP(J308,ABNT5101!$I:$I,ABNT5101!O:O)</f>
        <v>16</v>
      </c>
      <c r="BD308" s="31" t="str">
        <f t="shared" si="165"/>
        <v>NÃO ATENDE</v>
      </c>
      <c r="BE308" s="32">
        <f t="shared" si="190"/>
        <v>-1</v>
      </c>
      <c r="BF308" s="32">
        <f t="shared" si="191"/>
        <v>-1</v>
      </c>
      <c r="BG308" s="32" t="str">
        <f t="shared" si="166"/>
        <v>-</v>
      </c>
      <c r="BH308" s="34"/>
      <c r="BI308" s="34"/>
      <c r="BJ308" s="34"/>
      <c r="BK308" s="34"/>
      <c r="BL308" s="35"/>
      <c r="BM308" s="34"/>
      <c r="BN308" s="31" t="str">
        <f t="shared" si="167"/>
        <v>NÃO ATENDE</v>
      </c>
      <c r="BO308" s="31" t="str">
        <f t="shared" si="192"/>
        <v>NÃO ATENDE</v>
      </c>
      <c r="BP308" s="31" t="str">
        <f t="shared" si="193"/>
        <v>NÃO ATENDE</v>
      </c>
      <c r="BQ308" s="31" t="str">
        <f t="shared" si="168"/>
        <v>ATENDE</v>
      </c>
      <c r="BR308" s="36" t="str">
        <f t="shared" si="169"/>
        <v>C4</v>
      </c>
      <c r="BS308" s="36" t="str">
        <f t="shared" si="170"/>
        <v>P6</v>
      </c>
      <c r="BT308" s="37">
        <f t="shared" si="171"/>
        <v>-1</v>
      </c>
      <c r="BU308" s="34"/>
      <c r="BV308" s="34"/>
      <c r="BW308" s="36">
        <f>IF(BS308="-","-",_xlfn.XLOOKUP(BS308,ABNT5101!$B$4:$B$9,ABNT5101!$C$4:$C$9))</f>
        <v>3</v>
      </c>
      <c r="BX308" s="36">
        <f>IF(BS308="-","-",_xlfn.XLOOKUP(BS308,ABNT5101!$B$4:$B$9,ABNT5101!$D$4:$D$9))</f>
        <v>0.6</v>
      </c>
      <c r="BY308" s="31" t="str">
        <f t="shared" si="172"/>
        <v>NÃO ATENDE</v>
      </c>
      <c r="BZ308" s="31" t="str">
        <f t="shared" si="173"/>
        <v>NÃO ATENDE</v>
      </c>
      <c r="CA308" s="31" t="str">
        <f t="shared" si="174"/>
        <v>NÃO ATENDE</v>
      </c>
      <c r="CB308" s="36" t="str">
        <f t="shared" si="189"/>
        <v>P6</v>
      </c>
      <c r="CC308" s="37">
        <f t="shared" si="175"/>
        <v>-1</v>
      </c>
      <c r="CD308" s="38"/>
      <c r="CE308" s="38"/>
      <c r="CF308" s="31">
        <f>IF(CB308="-","-",_xlfn.XLOOKUP(CB308,ABNT5101!$B$4:$B$9,ABNT5101!$C$4:$C$9))</f>
        <v>3</v>
      </c>
      <c r="CG308" s="36">
        <f>IF(CB308="-","-",_xlfn.XLOOKUP(CB308,ABNT5101!$B$4:$B$9,ABNT5101!$D$4:$D$9))</f>
        <v>0.6</v>
      </c>
      <c r="CH308" s="31" t="str">
        <f t="shared" si="176"/>
        <v>NÃO ATENDE</v>
      </c>
      <c r="CI308" s="31" t="str">
        <f t="shared" si="177"/>
        <v>NÃO ATENDE</v>
      </c>
      <c r="CJ308" s="31" t="str">
        <f t="shared" si="178"/>
        <v>NÃO ATENDE</v>
      </c>
      <c r="CK308" s="56" t="e">
        <f>_xlfn.XLOOKUP(CL308,'Banco de dados'!$B:$B,'Banco de dados'!$D:$D)</f>
        <v>#N/A</v>
      </c>
      <c r="CL308" s="42"/>
      <c r="CM308" s="56" t="e">
        <f>_xlfn.XLOOKUP(CL308,'Banco de dados'!$B:$B,'Banco de dados'!$E:$E)</f>
        <v>#N/A</v>
      </c>
      <c r="CN308" s="56"/>
      <c r="CO308" s="56" t="e">
        <f>IF(CN308="-","-",_xlfn.XLOOKUP(CN308,'Banco de dados'!$B:$B,'Banco de dados'!$E:$E))</f>
        <v>#N/A</v>
      </c>
      <c r="CP308" s="41">
        <f t="shared" si="179"/>
        <v>1</v>
      </c>
      <c r="CQ308" s="56" t="e">
        <f>_xlfn.XLOOKUP(CL308,'Banco de dados'!$B:$B,'Banco de dados'!$H:$H)</f>
        <v>#N/A</v>
      </c>
      <c r="CR308" s="56" t="e">
        <f t="array" aca="1" ref="CR308" ca="1">_xludf.xlookup(CN308,'Banco de dados'!$B:$B,'Banco de dados'!$H:$H)</f>
        <v>#NAME?</v>
      </c>
      <c r="CS308" s="56" t="e">
        <f t="array" aca="1" ref="CS308" ca="1">_xludf.xlookup(CL308,'Banco de dados'!$B:$B,'Banco de dados'!$F:$F)</f>
        <v>#NAME?</v>
      </c>
      <c r="CT308" s="56" t="e">
        <f t="array" aca="1" ref="CT308" ca="1">_xludf.xlookup(CN308,'Banco de dados'!$B:$B,'Banco de dados'!$F:$F)</f>
        <v>#NAME?</v>
      </c>
      <c r="CU308" s="42"/>
      <c r="CV308" s="42"/>
      <c r="CW308" s="56" t="str">
        <f>IF(AJ308=0.5,"Suporte",IF(AND(AJ308&gt;='Braços de IP'!$B$9,AJ308&lt;='Braços de IP'!$D$9),'Braços de IP'!$E$9,IF(AND(AJ308&gt;='Braços de IP'!$B$10,AJ308&lt;='Braços de IP'!$D$10),'Braços de IP'!$E$10,IF(AND(AJ308&gt;='Braços de IP'!$B$11,AJ308&lt;='Braços de IP'!$D$11),'Braços de IP'!$E$11,IF(AND(AJ308&gt;='Braços de IP'!$B$12,AJ308&lt;='Braços de IP'!$D$12),'Braços de IP'!$E$12,IF(AND(AJ308&gt;='Braços de IP'!$B$13,AJ308&lt;='Braços de IP'!$D$13),'Braços de IP'!$E$13,IF(AND(AJ308&gt;='Braços de IP'!$B$14,AJ308&lt;='Braços de IP'!$D$14),'Braços de IP'!$E$14,"ERRO")))))))</f>
        <v>Médio II</v>
      </c>
      <c r="CX308" s="42"/>
      <c r="CY308" s="56" t="str">
        <f>IF($CX308="","",VLOOKUP($CX308,'Braços de IP'!$E$9:$I$15,2,0))</f>
        <v/>
      </c>
      <c r="CZ308" s="43" t="str">
        <f>IF($CX308="","",VLOOKUP($CX308,'Braços de IP'!$E$9:$I$15,5,0))</f>
        <v/>
      </c>
      <c r="DA308" s="56"/>
      <c r="DB308" s="56"/>
      <c r="DC308" s="56"/>
      <c r="DD308" s="56"/>
      <c r="DE308" s="56"/>
      <c r="DF308" s="56"/>
      <c r="DG308" s="44" t="e">
        <f t="shared" si="180"/>
        <v>#N/A</v>
      </c>
      <c r="DH308" s="45">
        <f t="shared" si="181"/>
        <v>90</v>
      </c>
      <c r="DI308" s="44" t="e">
        <f t="shared" si="182"/>
        <v>#N/A</v>
      </c>
      <c r="DJ308" s="46" t="e">
        <f t="shared" si="183"/>
        <v>#N/A</v>
      </c>
      <c r="DK308" s="47" t="s">
        <v>147</v>
      </c>
      <c r="DL308" s="48"/>
      <c r="DM308" s="49"/>
      <c r="DN308" s="23" t="s">
        <v>148</v>
      </c>
      <c r="DO308" s="23"/>
      <c r="DQ308" s="50"/>
      <c r="DS308" s="5"/>
      <c r="DT308" s="5"/>
      <c r="DU308" s="5"/>
    </row>
    <row r="309" spans="1:127" ht="15.75" hidden="1" customHeight="1" x14ac:dyDescent="0.3">
      <c r="B309" s="5"/>
      <c r="C309" s="5"/>
      <c r="D309" s="5"/>
      <c r="E309" s="22" t="s">
        <v>368</v>
      </c>
      <c r="F309" s="22" t="s">
        <v>137</v>
      </c>
      <c r="G309" s="23" t="s">
        <v>369</v>
      </c>
      <c r="H309" s="23">
        <v>-23.407827999999999</v>
      </c>
      <c r="I309" s="23">
        <v>-46.864094000000001</v>
      </c>
      <c r="J309" s="24" t="s">
        <v>160</v>
      </c>
      <c r="K309" s="60"/>
      <c r="L309" s="24" t="s">
        <v>140</v>
      </c>
      <c r="M309" s="24" t="s">
        <v>141</v>
      </c>
      <c r="N309" s="23">
        <v>90</v>
      </c>
      <c r="O309" s="23" t="s">
        <v>142</v>
      </c>
      <c r="P309" s="23" t="s">
        <v>143</v>
      </c>
      <c r="Q309" s="26">
        <f t="shared" si="161"/>
        <v>180</v>
      </c>
      <c r="R309" s="27">
        <v>1</v>
      </c>
      <c r="S309" s="28">
        <v>4</v>
      </c>
      <c r="T309" s="28">
        <v>6.5</v>
      </c>
      <c r="U309" s="23"/>
      <c r="V309" s="23"/>
      <c r="W309" s="29"/>
      <c r="X309" s="28">
        <v>4</v>
      </c>
      <c r="Y309" s="23"/>
      <c r="Z309" s="23"/>
      <c r="AA309" s="23"/>
      <c r="AB309" s="23"/>
      <c r="AC309" s="23"/>
      <c r="AD309" s="23" t="s">
        <v>144</v>
      </c>
      <c r="AE309" s="23" t="s">
        <v>145</v>
      </c>
      <c r="AF309" s="23">
        <v>34.5</v>
      </c>
      <c r="AG309" s="23">
        <v>7.4</v>
      </c>
      <c r="AH309" s="23">
        <v>1</v>
      </c>
      <c r="AI309" s="23">
        <v>0.4</v>
      </c>
      <c r="AJ309" s="23">
        <v>2.2999999999999998</v>
      </c>
      <c r="AK309" s="27">
        <f t="shared" si="162"/>
        <v>1.9</v>
      </c>
      <c r="AL309" s="27" t="s">
        <v>143</v>
      </c>
      <c r="AM309" s="27" t="s">
        <v>143</v>
      </c>
      <c r="AN309" s="23"/>
      <c r="AO309" s="27">
        <f t="shared" si="163"/>
        <v>2</v>
      </c>
      <c r="AP309" s="23"/>
      <c r="AQ309" s="23"/>
      <c r="AR309" s="23"/>
      <c r="AS309" s="23"/>
      <c r="AT309" s="23"/>
      <c r="AU309" s="27"/>
      <c r="AV309" s="27">
        <f t="shared" si="164"/>
        <v>0</v>
      </c>
      <c r="AW309" s="27"/>
      <c r="AX309" s="28">
        <f>VLOOKUP(J309,ABNT5101!$I$3:$J$9,2)</f>
        <v>10</v>
      </c>
      <c r="AY309" s="28">
        <f>VLOOKUP(J309,ABNT5101!$I$3:$M$9,5)</f>
        <v>0.18</v>
      </c>
      <c r="AZ309" s="28" t="str">
        <f>_xlfn.XLOOKUP(J309,ABNT5101!I:I,ABNT5101!L:L)</f>
        <v>-</v>
      </c>
      <c r="BA309" s="28">
        <f>_xlfn.XLOOKUP(J309,ABNT5101!$I:$I,ABNT5101!M:M)</f>
        <v>0.18</v>
      </c>
      <c r="BB309" s="28" t="str">
        <f>_xlfn.XLOOKUP(J309,ABNT5101!$I:$I,ABNT5101!N:N)</f>
        <v>-</v>
      </c>
      <c r="BC309" s="28">
        <f>_xlfn.XLOOKUP(J309,ABNT5101!$I:$I,ABNT5101!O:O)</f>
        <v>16</v>
      </c>
      <c r="BD309" s="31" t="str">
        <f t="shared" si="165"/>
        <v>NÃO ATENDE</v>
      </c>
      <c r="BE309" s="32">
        <f t="shared" si="190"/>
        <v>-1</v>
      </c>
      <c r="BF309" s="32">
        <f t="shared" si="191"/>
        <v>-1</v>
      </c>
      <c r="BG309" s="32" t="str">
        <f t="shared" si="166"/>
        <v>-</v>
      </c>
      <c r="BH309" s="34"/>
      <c r="BI309" s="34"/>
      <c r="BJ309" s="34"/>
      <c r="BK309" s="34"/>
      <c r="BL309" s="35"/>
      <c r="BM309" s="34"/>
      <c r="BN309" s="31" t="str">
        <f t="shared" si="167"/>
        <v>NÃO ATENDE</v>
      </c>
      <c r="BO309" s="31" t="str">
        <f t="shared" si="192"/>
        <v>NÃO ATENDE</v>
      </c>
      <c r="BP309" s="31" t="str">
        <f t="shared" si="193"/>
        <v>NÃO ATENDE</v>
      </c>
      <c r="BQ309" s="31" t="str">
        <f t="shared" si="168"/>
        <v>ATENDE</v>
      </c>
      <c r="BR309" s="36" t="str">
        <f t="shared" si="169"/>
        <v>C4</v>
      </c>
      <c r="BS309" s="36" t="str">
        <f t="shared" si="170"/>
        <v>P6</v>
      </c>
      <c r="BT309" s="37">
        <f t="shared" si="171"/>
        <v>-1</v>
      </c>
      <c r="BU309" s="34"/>
      <c r="BV309" s="34"/>
      <c r="BW309" s="36">
        <f>IF(BS309="-","-",_xlfn.XLOOKUP(BS309,ABNT5101!$B$4:$B$9,ABNT5101!$C$4:$C$9))</f>
        <v>3</v>
      </c>
      <c r="BX309" s="36">
        <f>IF(BS309="-","-",_xlfn.XLOOKUP(BS309,ABNT5101!$B$4:$B$9,ABNT5101!$D$4:$D$9))</f>
        <v>0.6</v>
      </c>
      <c r="BY309" s="31" t="str">
        <f t="shared" si="172"/>
        <v>NÃO ATENDE</v>
      </c>
      <c r="BZ309" s="31" t="str">
        <f t="shared" si="173"/>
        <v>NÃO ATENDE</v>
      </c>
      <c r="CA309" s="31" t="str">
        <f t="shared" si="174"/>
        <v>NÃO ATENDE</v>
      </c>
      <c r="CB309" s="36" t="str">
        <f t="shared" si="189"/>
        <v>P6</v>
      </c>
      <c r="CC309" s="37">
        <f t="shared" si="175"/>
        <v>-1</v>
      </c>
      <c r="CD309" s="38"/>
      <c r="CE309" s="38"/>
      <c r="CF309" s="31">
        <f>IF(CB309="-","-",_xlfn.XLOOKUP(CB309,ABNT5101!$B$4:$B$9,ABNT5101!$C$4:$C$9))</f>
        <v>3</v>
      </c>
      <c r="CG309" s="36">
        <f>IF(CB309="-","-",_xlfn.XLOOKUP(CB309,ABNT5101!$B$4:$B$9,ABNT5101!$D$4:$D$9))</f>
        <v>0.6</v>
      </c>
      <c r="CH309" s="31" t="str">
        <f t="shared" si="176"/>
        <v>NÃO ATENDE</v>
      </c>
      <c r="CI309" s="31" t="str">
        <f t="shared" si="177"/>
        <v>NÃO ATENDE</v>
      </c>
      <c r="CJ309" s="31" t="str">
        <f t="shared" si="178"/>
        <v>NÃO ATENDE</v>
      </c>
      <c r="CK309" s="56" t="e">
        <f>_xlfn.XLOOKUP(CL309,'Banco de dados'!$B:$B,'Banco de dados'!$D:$D)</f>
        <v>#N/A</v>
      </c>
      <c r="CL309" s="42"/>
      <c r="CM309" s="56" t="e">
        <f>_xlfn.XLOOKUP(CL309,'Banco de dados'!$B:$B,'Banco de dados'!$E:$E)</f>
        <v>#N/A</v>
      </c>
      <c r="CN309" s="56"/>
      <c r="CO309" s="56" t="e">
        <f>IF(CN309="-","-",_xlfn.XLOOKUP(CN309,'Banco de dados'!$B:$B,'Banco de dados'!$E:$E))</f>
        <v>#N/A</v>
      </c>
      <c r="CP309" s="41">
        <f t="shared" si="179"/>
        <v>1</v>
      </c>
      <c r="CQ309" s="56" t="e">
        <f>_xlfn.XLOOKUP(CL309,'Banco de dados'!$B:$B,'Banco de dados'!$H:$H)</f>
        <v>#N/A</v>
      </c>
      <c r="CR309" s="56" t="e">
        <f t="array" aca="1" ref="CR309" ca="1">_xludf.xlookup(CN309,'Banco de dados'!$B:$B,'Banco de dados'!$H:$H)</f>
        <v>#NAME?</v>
      </c>
      <c r="CS309" s="56" t="e">
        <f t="array" aca="1" ref="CS309" ca="1">_xludf.xlookup(CL309,'Banco de dados'!$B:$B,'Banco de dados'!$F:$F)</f>
        <v>#NAME?</v>
      </c>
      <c r="CT309" s="56" t="e">
        <f t="array" aca="1" ref="CT309" ca="1">_xludf.xlookup(CN309,'Banco de dados'!$B:$B,'Banco de dados'!$F:$F)</f>
        <v>#NAME?</v>
      </c>
      <c r="CU309" s="42"/>
      <c r="CV309" s="42"/>
      <c r="CW309" s="56" t="str">
        <f>IF(AJ309=0.5,"Suporte",IF(AND(AJ309&gt;='Braços de IP'!$B$9,AJ309&lt;='Braços de IP'!$D$9),'Braços de IP'!$E$9,IF(AND(AJ309&gt;='Braços de IP'!$B$10,AJ309&lt;='Braços de IP'!$D$10),'Braços de IP'!$E$10,IF(AND(AJ309&gt;='Braços de IP'!$B$11,AJ309&lt;='Braços de IP'!$D$11),'Braços de IP'!$E$11,IF(AND(AJ309&gt;='Braços de IP'!$B$12,AJ309&lt;='Braços de IP'!$D$12),'Braços de IP'!$E$12,IF(AND(AJ309&gt;='Braços de IP'!$B$13,AJ309&lt;='Braços de IP'!$D$13),'Braços de IP'!$E$13,IF(AND(AJ309&gt;='Braços de IP'!$B$14,AJ309&lt;='Braços de IP'!$D$14),'Braços de IP'!$E$14,"ERRO")))))))</f>
        <v>Médio II</v>
      </c>
      <c r="CX309" s="42"/>
      <c r="CY309" s="56" t="str">
        <f>IF($CX309="","",VLOOKUP($CX309,'Braços de IP'!$E$9:$I$15,2,0))</f>
        <v/>
      </c>
      <c r="CZ309" s="43" t="str">
        <f>IF($CX309="","",VLOOKUP($CX309,'Braços de IP'!$E$9:$I$15,5,0))</f>
        <v/>
      </c>
      <c r="DA309" s="56"/>
      <c r="DB309" s="56"/>
      <c r="DC309" s="56"/>
      <c r="DD309" s="56"/>
      <c r="DE309" s="56"/>
      <c r="DF309" s="56"/>
      <c r="DG309" s="44" t="e">
        <f t="shared" si="180"/>
        <v>#N/A</v>
      </c>
      <c r="DH309" s="45">
        <f t="shared" si="181"/>
        <v>90</v>
      </c>
      <c r="DI309" s="44" t="e">
        <f t="shared" si="182"/>
        <v>#N/A</v>
      </c>
      <c r="DJ309" s="46" t="e">
        <f t="shared" si="183"/>
        <v>#N/A</v>
      </c>
      <c r="DK309" s="47" t="s">
        <v>147</v>
      </c>
      <c r="DL309" s="48"/>
      <c r="DM309" s="49"/>
      <c r="DN309" s="23" t="s">
        <v>148</v>
      </c>
      <c r="DO309" s="23"/>
      <c r="DP309" s="5"/>
      <c r="DQ309" s="50"/>
      <c r="DR309" s="5"/>
      <c r="DS309" s="5"/>
      <c r="DT309" s="5"/>
      <c r="DU309" s="50"/>
      <c r="DV309" s="5"/>
      <c r="DW309" s="5"/>
    </row>
    <row r="310" spans="1:127" ht="15.75" hidden="1" customHeight="1" x14ac:dyDescent="0.3">
      <c r="B310" s="5"/>
      <c r="C310" s="5"/>
      <c r="D310" s="5"/>
      <c r="E310" s="22" t="s">
        <v>368</v>
      </c>
      <c r="F310" s="22" t="s">
        <v>137</v>
      </c>
      <c r="G310" s="23" t="s">
        <v>369</v>
      </c>
      <c r="H310" s="23">
        <v>-23.407827999999999</v>
      </c>
      <c r="I310" s="23">
        <v>-46.864094000000001</v>
      </c>
      <c r="J310" s="24" t="s">
        <v>160</v>
      </c>
      <c r="K310" s="60"/>
      <c r="L310" s="24" t="s">
        <v>140</v>
      </c>
      <c r="M310" s="24" t="s">
        <v>141</v>
      </c>
      <c r="N310" s="23">
        <v>90</v>
      </c>
      <c r="O310" s="23" t="s">
        <v>142</v>
      </c>
      <c r="P310" s="23" t="s">
        <v>143</v>
      </c>
      <c r="Q310" s="26">
        <f t="shared" si="161"/>
        <v>180</v>
      </c>
      <c r="R310" s="27">
        <v>1</v>
      </c>
      <c r="S310" s="28">
        <v>4</v>
      </c>
      <c r="T310" s="28">
        <v>6.5</v>
      </c>
      <c r="U310" s="23"/>
      <c r="V310" s="23"/>
      <c r="W310" s="29"/>
      <c r="X310" s="28">
        <v>4</v>
      </c>
      <c r="Y310" s="23"/>
      <c r="Z310" s="23"/>
      <c r="AA310" s="23"/>
      <c r="AB310" s="23"/>
      <c r="AC310" s="23"/>
      <c r="AD310" s="23" t="s">
        <v>144</v>
      </c>
      <c r="AE310" s="23" t="s">
        <v>145</v>
      </c>
      <c r="AF310" s="23">
        <v>34.5</v>
      </c>
      <c r="AG310" s="23">
        <v>7.4</v>
      </c>
      <c r="AH310" s="23">
        <v>1</v>
      </c>
      <c r="AI310" s="23">
        <v>0.4</v>
      </c>
      <c r="AJ310" s="23">
        <v>2.2999999999999998</v>
      </c>
      <c r="AK310" s="27">
        <f t="shared" si="162"/>
        <v>1.9</v>
      </c>
      <c r="AL310" s="27" t="s">
        <v>143</v>
      </c>
      <c r="AM310" s="27" t="s">
        <v>143</v>
      </c>
      <c r="AN310" s="23"/>
      <c r="AO310" s="27">
        <f t="shared" si="163"/>
        <v>2</v>
      </c>
      <c r="AP310" s="23"/>
      <c r="AQ310" s="23"/>
      <c r="AR310" s="23"/>
      <c r="AS310" s="23"/>
      <c r="AT310" s="23"/>
      <c r="AU310" s="27"/>
      <c r="AV310" s="27">
        <f t="shared" si="164"/>
        <v>0</v>
      </c>
      <c r="AW310" s="27"/>
      <c r="AX310" s="28">
        <f>VLOOKUP(J310,ABNT5101!$I$3:$J$9,2)</f>
        <v>10</v>
      </c>
      <c r="AY310" s="28">
        <f>VLOOKUP(J310,ABNT5101!$I$3:$M$9,5)</f>
        <v>0.18</v>
      </c>
      <c r="AZ310" s="28" t="str">
        <f>_xlfn.XLOOKUP(J310,ABNT5101!I:I,ABNT5101!L:L)</f>
        <v>-</v>
      </c>
      <c r="BA310" s="28">
        <f>_xlfn.XLOOKUP(J310,ABNT5101!$I:$I,ABNT5101!M:M)</f>
        <v>0.18</v>
      </c>
      <c r="BB310" s="28" t="str">
        <f>_xlfn.XLOOKUP(J310,ABNT5101!$I:$I,ABNT5101!N:N)</f>
        <v>-</v>
      </c>
      <c r="BC310" s="28">
        <f>_xlfn.XLOOKUP(J310,ABNT5101!$I:$I,ABNT5101!O:O)</f>
        <v>16</v>
      </c>
      <c r="BD310" s="31" t="str">
        <f t="shared" si="165"/>
        <v>NÃO ATENDE</v>
      </c>
      <c r="BE310" s="32">
        <f t="shared" si="190"/>
        <v>-1</v>
      </c>
      <c r="BF310" s="32">
        <f t="shared" si="191"/>
        <v>-1</v>
      </c>
      <c r="BG310" s="32" t="str">
        <f t="shared" si="166"/>
        <v>-</v>
      </c>
      <c r="BH310" s="34"/>
      <c r="BI310" s="34"/>
      <c r="BJ310" s="34"/>
      <c r="BK310" s="34"/>
      <c r="BL310" s="35"/>
      <c r="BM310" s="34"/>
      <c r="BN310" s="31" t="str">
        <f t="shared" si="167"/>
        <v>NÃO ATENDE</v>
      </c>
      <c r="BO310" s="31" t="str">
        <f t="shared" si="192"/>
        <v>NÃO ATENDE</v>
      </c>
      <c r="BP310" s="31" t="str">
        <f t="shared" si="193"/>
        <v>NÃO ATENDE</v>
      </c>
      <c r="BQ310" s="31" t="str">
        <f t="shared" si="168"/>
        <v>ATENDE</v>
      </c>
      <c r="BR310" s="36" t="str">
        <f t="shared" si="169"/>
        <v>C4</v>
      </c>
      <c r="BS310" s="36" t="str">
        <f t="shared" si="170"/>
        <v>P6</v>
      </c>
      <c r="BT310" s="37">
        <f t="shared" si="171"/>
        <v>-1</v>
      </c>
      <c r="BU310" s="34"/>
      <c r="BV310" s="34"/>
      <c r="BW310" s="36">
        <f>IF(BS310="-","-",_xlfn.XLOOKUP(BS310,ABNT5101!$B$4:$B$9,ABNT5101!$C$4:$C$9))</f>
        <v>3</v>
      </c>
      <c r="BX310" s="36">
        <f>IF(BS310="-","-",_xlfn.XLOOKUP(BS310,ABNT5101!$B$4:$B$9,ABNT5101!$D$4:$D$9))</f>
        <v>0.6</v>
      </c>
      <c r="BY310" s="31" t="str">
        <f t="shared" si="172"/>
        <v>NÃO ATENDE</v>
      </c>
      <c r="BZ310" s="31" t="str">
        <f t="shared" si="173"/>
        <v>NÃO ATENDE</v>
      </c>
      <c r="CA310" s="31" t="str">
        <f t="shared" si="174"/>
        <v>NÃO ATENDE</v>
      </c>
      <c r="CB310" s="36" t="str">
        <f t="shared" si="189"/>
        <v>P6</v>
      </c>
      <c r="CC310" s="37">
        <f t="shared" si="175"/>
        <v>-1</v>
      </c>
      <c r="CD310" s="38"/>
      <c r="CE310" s="38"/>
      <c r="CF310" s="31">
        <f>IF(CB310="-","-",_xlfn.XLOOKUP(CB310,ABNT5101!$B$4:$B$9,ABNT5101!$C$4:$C$9))</f>
        <v>3</v>
      </c>
      <c r="CG310" s="36">
        <f>IF(CB310="-","-",_xlfn.XLOOKUP(CB310,ABNT5101!$B$4:$B$9,ABNT5101!$D$4:$D$9))</f>
        <v>0.6</v>
      </c>
      <c r="CH310" s="31" t="str">
        <f t="shared" si="176"/>
        <v>NÃO ATENDE</v>
      </c>
      <c r="CI310" s="31" t="str">
        <f t="shared" si="177"/>
        <v>NÃO ATENDE</v>
      </c>
      <c r="CJ310" s="31" t="str">
        <f t="shared" si="178"/>
        <v>NÃO ATENDE</v>
      </c>
      <c r="CK310" s="56" t="e">
        <f>_xlfn.XLOOKUP(CL310,'Banco de dados'!$B:$B,'Banco de dados'!$D:$D)</f>
        <v>#N/A</v>
      </c>
      <c r="CL310" s="42"/>
      <c r="CM310" s="56" t="e">
        <f>_xlfn.XLOOKUP(CL310,'Banco de dados'!$B:$B,'Banco de dados'!$E:$E)</f>
        <v>#N/A</v>
      </c>
      <c r="CN310" s="56"/>
      <c r="CO310" s="56" t="e">
        <f>IF(CN310="-","-",_xlfn.XLOOKUP(CN310,'Banco de dados'!$B:$B,'Banco de dados'!$E:$E))</f>
        <v>#N/A</v>
      </c>
      <c r="CP310" s="41">
        <f t="shared" si="179"/>
        <v>1</v>
      </c>
      <c r="CQ310" s="56" t="e">
        <f>_xlfn.XLOOKUP(CL310,'Banco de dados'!$B:$B,'Banco de dados'!$H:$H)</f>
        <v>#N/A</v>
      </c>
      <c r="CR310" s="56" t="e">
        <f t="array" aca="1" ref="CR310" ca="1">_xludf.xlookup(CN310,'Banco de dados'!$B:$B,'Banco de dados'!$H:$H)</f>
        <v>#NAME?</v>
      </c>
      <c r="CS310" s="56" t="e">
        <f t="array" aca="1" ref="CS310" ca="1">_xludf.xlookup(CL310,'Banco de dados'!$B:$B,'Banco de dados'!$F:$F)</f>
        <v>#NAME?</v>
      </c>
      <c r="CT310" s="56" t="e">
        <f t="array" aca="1" ref="CT310" ca="1">_xludf.xlookup(CN310,'Banco de dados'!$B:$B,'Banco de dados'!$F:$F)</f>
        <v>#NAME?</v>
      </c>
      <c r="CU310" s="42"/>
      <c r="CV310" s="42"/>
      <c r="CW310" s="56" t="str">
        <f>IF(AJ310=0.5,"Suporte",IF(AND(AJ310&gt;='Braços de IP'!$B$9,AJ310&lt;='Braços de IP'!$D$9),'Braços de IP'!$E$9,IF(AND(AJ310&gt;='Braços de IP'!$B$10,AJ310&lt;='Braços de IP'!$D$10),'Braços de IP'!$E$10,IF(AND(AJ310&gt;='Braços de IP'!$B$11,AJ310&lt;='Braços de IP'!$D$11),'Braços de IP'!$E$11,IF(AND(AJ310&gt;='Braços de IP'!$B$12,AJ310&lt;='Braços de IP'!$D$12),'Braços de IP'!$E$12,IF(AND(AJ310&gt;='Braços de IP'!$B$13,AJ310&lt;='Braços de IP'!$D$13),'Braços de IP'!$E$13,IF(AND(AJ310&gt;='Braços de IP'!$B$14,AJ310&lt;='Braços de IP'!$D$14),'Braços de IP'!$E$14,"ERRO")))))))</f>
        <v>Médio II</v>
      </c>
      <c r="CX310" s="42"/>
      <c r="CY310" s="56" t="str">
        <f>IF($CX310="","",VLOOKUP($CX310,'Braços de IP'!$E$9:$I$15,2,0))</f>
        <v/>
      </c>
      <c r="CZ310" s="43" t="str">
        <f>IF($CX310="","",VLOOKUP($CX310,'Braços de IP'!$E$9:$I$15,5,0))</f>
        <v/>
      </c>
      <c r="DA310" s="56"/>
      <c r="DB310" s="56"/>
      <c r="DC310" s="56"/>
      <c r="DD310" s="56"/>
      <c r="DE310" s="56"/>
      <c r="DF310" s="56"/>
      <c r="DG310" s="44" t="e">
        <f t="shared" si="180"/>
        <v>#N/A</v>
      </c>
      <c r="DH310" s="45">
        <f t="shared" si="181"/>
        <v>90</v>
      </c>
      <c r="DI310" s="44" t="e">
        <f t="shared" si="182"/>
        <v>#N/A</v>
      </c>
      <c r="DJ310" s="46" t="e">
        <f t="shared" si="183"/>
        <v>#N/A</v>
      </c>
      <c r="DK310" s="47" t="s">
        <v>147</v>
      </c>
      <c r="DL310" s="48"/>
      <c r="DM310" s="49"/>
      <c r="DN310" s="23" t="s">
        <v>148</v>
      </c>
      <c r="DO310" s="23"/>
      <c r="DP310" s="5"/>
      <c r="DQ310" s="50"/>
      <c r="DR310" s="5"/>
      <c r="DS310" s="5"/>
      <c r="DT310" s="5"/>
      <c r="DU310" s="50"/>
      <c r="DV310" s="5"/>
      <c r="DW310" s="5"/>
    </row>
    <row r="311" spans="1:127" ht="15.75" hidden="1" customHeight="1" x14ac:dyDescent="0.3">
      <c r="B311" s="5"/>
      <c r="C311" s="5"/>
      <c r="D311" s="5"/>
      <c r="E311" s="22" t="s">
        <v>370</v>
      </c>
      <c r="F311" s="22" t="s">
        <v>150</v>
      </c>
      <c r="G311" s="23" t="s">
        <v>300</v>
      </c>
      <c r="H311" s="23">
        <v>-23.346588000000001</v>
      </c>
      <c r="I311" s="23">
        <v>-46.936031999999997</v>
      </c>
      <c r="J311" s="24" t="s">
        <v>223</v>
      </c>
      <c r="K311" s="60"/>
      <c r="L311" s="24" t="s">
        <v>152</v>
      </c>
      <c r="M311" s="24" t="s">
        <v>141</v>
      </c>
      <c r="N311" s="23">
        <v>58</v>
      </c>
      <c r="O311" s="23" t="s">
        <v>142</v>
      </c>
      <c r="P311" s="23" t="s">
        <v>143</v>
      </c>
      <c r="Q311" s="26">
        <f t="shared" si="161"/>
        <v>116</v>
      </c>
      <c r="R311" s="27">
        <v>1</v>
      </c>
      <c r="S311" s="28" t="s">
        <v>153</v>
      </c>
      <c r="T311" s="28">
        <v>4</v>
      </c>
      <c r="U311" s="23"/>
      <c r="V311" s="23"/>
      <c r="W311" s="29"/>
      <c r="X311" s="28" t="s">
        <v>153</v>
      </c>
      <c r="Y311" s="23"/>
      <c r="Z311" s="23"/>
      <c r="AA311" s="23"/>
      <c r="AB311" s="23"/>
      <c r="AC311" s="23"/>
      <c r="AD311" s="23" t="s">
        <v>144</v>
      </c>
      <c r="AE311" s="23" t="s">
        <v>145</v>
      </c>
      <c r="AF311" s="23">
        <v>30</v>
      </c>
      <c r="AG311" s="23">
        <v>7.2</v>
      </c>
      <c r="AH311" s="23">
        <v>1</v>
      </c>
      <c r="AI311" s="23">
        <v>0.6</v>
      </c>
      <c r="AJ311" s="23">
        <v>2.1</v>
      </c>
      <c r="AK311" s="27">
        <f t="shared" si="162"/>
        <v>1.5</v>
      </c>
      <c r="AL311" s="27" t="s">
        <v>143</v>
      </c>
      <c r="AM311" s="27" t="s">
        <v>143</v>
      </c>
      <c r="AN311" s="23"/>
      <c r="AO311" s="27">
        <f t="shared" si="163"/>
        <v>2</v>
      </c>
      <c r="AP311" s="23"/>
      <c r="AQ311" s="23"/>
      <c r="AR311" s="23"/>
      <c r="AS311" s="23"/>
      <c r="AT311" s="23"/>
      <c r="AU311" s="27"/>
      <c r="AV311" s="27">
        <f t="shared" si="164"/>
        <v>0</v>
      </c>
      <c r="AW311" s="27"/>
      <c r="AX311" s="28">
        <f>VLOOKUP(J311,ABNT5101!$I$3:$J$9,2)</f>
        <v>15</v>
      </c>
      <c r="AY311" s="28">
        <f>VLOOKUP(J311,ABNT5101!$I$3:$M$9,5)</f>
        <v>0.18</v>
      </c>
      <c r="AZ311" s="28" t="str">
        <f>_xlfn.XLOOKUP(J311,ABNT5101!I:I,ABNT5101!L:L)</f>
        <v>-</v>
      </c>
      <c r="BA311" s="28">
        <f>_xlfn.XLOOKUP(J311,ABNT5101!$I:$I,ABNT5101!M:M)</f>
        <v>0.18</v>
      </c>
      <c r="BB311" s="28" t="str">
        <f>_xlfn.XLOOKUP(J311,ABNT5101!$I:$I,ABNT5101!N:N)</f>
        <v>-</v>
      </c>
      <c r="BC311" s="28">
        <f>_xlfn.XLOOKUP(J311,ABNT5101!$I:$I,ABNT5101!O:O)</f>
        <v>15</v>
      </c>
      <c r="BD311" s="31" t="str">
        <f t="shared" si="165"/>
        <v>NÃO ATENDE</v>
      </c>
      <c r="BE311" s="32">
        <f t="shared" si="190"/>
        <v>-1</v>
      </c>
      <c r="BF311" s="32">
        <f t="shared" si="191"/>
        <v>-1</v>
      </c>
      <c r="BG311" s="32" t="str">
        <f t="shared" si="166"/>
        <v>-</v>
      </c>
      <c r="BH311" s="34"/>
      <c r="BI311" s="34"/>
      <c r="BJ311" s="34"/>
      <c r="BK311" s="34"/>
      <c r="BL311" s="35"/>
      <c r="BM311" s="34"/>
      <c r="BN311" s="31" t="str">
        <f t="shared" si="167"/>
        <v>NÃO ATENDE</v>
      </c>
      <c r="BO311" s="31" t="str">
        <f t="shared" si="192"/>
        <v>NÃO ATENDE</v>
      </c>
      <c r="BP311" s="31" t="str">
        <f t="shared" si="193"/>
        <v>NÃO ATENDE</v>
      </c>
      <c r="BQ311" s="31" t="str">
        <f t="shared" si="168"/>
        <v>ATENDE</v>
      </c>
      <c r="BR311" s="36" t="str">
        <f t="shared" si="169"/>
        <v>C3</v>
      </c>
      <c r="BS311" s="36" t="str">
        <f t="shared" si="170"/>
        <v>Sem Passeio</v>
      </c>
      <c r="BT311" s="37" t="e">
        <f t="shared" si="171"/>
        <v>#N/A</v>
      </c>
      <c r="BU311" s="34"/>
      <c r="BV311" s="34"/>
      <c r="BW311" s="36" t="e">
        <f>IF(BS311="-","-",_xlfn.XLOOKUP(BS311,ABNT5101!$B$4:$B$9,ABNT5101!$C$4:$C$9))</f>
        <v>#N/A</v>
      </c>
      <c r="BX311" s="36" t="e">
        <f>IF(BS311="-","-",_xlfn.XLOOKUP(BS311,ABNT5101!$B$4:$B$9,ABNT5101!$D$4:$D$9))</f>
        <v>#N/A</v>
      </c>
      <c r="BY311" s="31" t="e">
        <f t="shared" si="172"/>
        <v>#N/A</v>
      </c>
      <c r="BZ311" s="31" t="e">
        <f t="shared" si="173"/>
        <v>#N/A</v>
      </c>
      <c r="CA311" s="31" t="e">
        <f t="shared" si="174"/>
        <v>#N/A</v>
      </c>
      <c r="CB311" s="36" t="str">
        <f t="shared" si="189"/>
        <v>Sem Passeio</v>
      </c>
      <c r="CC311" s="37" t="e">
        <f t="shared" si="175"/>
        <v>#N/A</v>
      </c>
      <c r="CD311" s="38"/>
      <c r="CE311" s="38"/>
      <c r="CF311" s="31" t="e">
        <f>IF(CB311="-","-",_xlfn.XLOOKUP(CB311,ABNT5101!$B$4:$B$9,ABNT5101!$C$4:$C$9))</f>
        <v>#N/A</v>
      </c>
      <c r="CG311" s="36" t="e">
        <f>IF(CB311="-","-",_xlfn.XLOOKUP(CB311,ABNT5101!$B$4:$B$9,ABNT5101!$D$4:$D$9))</f>
        <v>#N/A</v>
      </c>
      <c r="CH311" s="31" t="e">
        <f t="shared" si="176"/>
        <v>#N/A</v>
      </c>
      <c r="CI311" s="31" t="e">
        <f t="shared" si="177"/>
        <v>#N/A</v>
      </c>
      <c r="CJ311" s="31" t="e">
        <f t="shared" si="178"/>
        <v>#N/A</v>
      </c>
      <c r="CK311" s="56" t="e">
        <f>_xlfn.XLOOKUP(CL311,'Banco de dados'!$B:$B,'Banco de dados'!$D:$D)</f>
        <v>#N/A</v>
      </c>
      <c r="CL311" s="42"/>
      <c r="CM311" s="56" t="e">
        <f>_xlfn.XLOOKUP(CL311,'Banco de dados'!$B:$B,'Banco de dados'!$E:$E)</f>
        <v>#N/A</v>
      </c>
      <c r="CN311" s="56"/>
      <c r="CO311" s="56" t="e">
        <f>IF(CN311="-","-",_xlfn.XLOOKUP(CN311,'Banco de dados'!$B:$B,'Banco de dados'!$E:$E))</f>
        <v>#N/A</v>
      </c>
      <c r="CP311" s="41">
        <f t="shared" si="179"/>
        <v>1</v>
      </c>
      <c r="CQ311" s="56" t="e">
        <f>_xlfn.XLOOKUP(CL311,'Banco de dados'!$B:$B,'Banco de dados'!$H:$H)</f>
        <v>#N/A</v>
      </c>
      <c r="CR311" s="56" t="e">
        <f t="array" aca="1" ref="CR311" ca="1">_xludf.xlookup(CN311,'Banco de dados'!$B:$B,'Banco de dados'!$H:$H)</f>
        <v>#NAME?</v>
      </c>
      <c r="CS311" s="56" t="e">
        <f t="array" aca="1" ref="CS311" ca="1">_xludf.xlookup(CL311,'Banco de dados'!$B:$B,'Banco de dados'!$F:$F)</f>
        <v>#NAME?</v>
      </c>
      <c r="CT311" s="56" t="e">
        <f t="array" aca="1" ref="CT311" ca="1">_xludf.xlookup(CN311,'Banco de dados'!$B:$B,'Banco de dados'!$F:$F)</f>
        <v>#NAME?</v>
      </c>
      <c r="CU311" s="42"/>
      <c r="CV311" s="42"/>
      <c r="CW311" s="56" t="str">
        <f>IF(AJ311=0.5,"Suporte",IF(AND(AJ311&gt;='Braços de IP'!$B$9,AJ311&lt;='Braços de IP'!$D$9),'Braços de IP'!$E$9,IF(AND(AJ311&gt;='Braços de IP'!$B$10,AJ311&lt;='Braços de IP'!$D$10),'Braços de IP'!$E$10,IF(AND(AJ311&gt;='Braços de IP'!$B$11,AJ311&lt;='Braços de IP'!$D$11),'Braços de IP'!$E$11,IF(AND(AJ311&gt;='Braços de IP'!$B$12,AJ311&lt;='Braços de IP'!$D$12),'Braços de IP'!$E$12,IF(AND(AJ311&gt;='Braços de IP'!$B$13,AJ311&lt;='Braços de IP'!$D$13),'Braços de IP'!$E$13,IF(AND(AJ311&gt;='Braços de IP'!$B$14,AJ311&lt;='Braços de IP'!$D$14),'Braços de IP'!$E$14,"ERRO")))))))</f>
        <v>Médio I</v>
      </c>
      <c r="CX311" s="42"/>
      <c r="CY311" s="56" t="str">
        <f>IF($CX311="","",VLOOKUP($CX311,'Braços de IP'!$E$9:$I$15,2,0))</f>
        <v/>
      </c>
      <c r="CZ311" s="43" t="str">
        <f>IF($CX311="","",VLOOKUP($CX311,'Braços de IP'!$E$9:$I$15,5,0))</f>
        <v/>
      </c>
      <c r="DA311" s="56"/>
      <c r="DB311" s="56"/>
      <c r="DC311" s="56"/>
      <c r="DD311" s="56"/>
      <c r="DE311" s="56"/>
      <c r="DF311" s="56"/>
      <c r="DG311" s="44" t="e">
        <f t="shared" si="180"/>
        <v>#N/A</v>
      </c>
      <c r="DH311" s="45">
        <f t="shared" si="181"/>
        <v>58</v>
      </c>
      <c r="DI311" s="44" t="e">
        <f t="shared" si="182"/>
        <v>#N/A</v>
      </c>
      <c r="DJ311" s="46" t="e">
        <f t="shared" si="183"/>
        <v>#N/A</v>
      </c>
      <c r="DK311" s="47" t="s">
        <v>147</v>
      </c>
      <c r="DL311" s="48"/>
      <c r="DM311" s="49"/>
      <c r="DN311" s="23" t="s">
        <v>148</v>
      </c>
      <c r="DO311" s="23"/>
      <c r="DP311" s="5"/>
      <c r="DQ311" s="50"/>
      <c r="DR311" s="5"/>
      <c r="DS311" s="5"/>
      <c r="DT311" s="5"/>
      <c r="DU311" s="50"/>
      <c r="DV311" s="5"/>
      <c r="DW311" s="5"/>
    </row>
    <row r="312" spans="1:127" ht="15.75" hidden="1" customHeight="1" x14ac:dyDescent="0.3">
      <c r="B312" s="5"/>
      <c r="C312" s="5"/>
      <c r="D312" s="5"/>
      <c r="E312" s="22" t="s">
        <v>370</v>
      </c>
      <c r="F312" s="22" t="s">
        <v>150</v>
      </c>
      <c r="G312" s="23" t="s">
        <v>300</v>
      </c>
      <c r="H312" s="23">
        <v>-23.346588000000001</v>
      </c>
      <c r="I312" s="23">
        <v>-46.936031999999997</v>
      </c>
      <c r="J312" s="24" t="s">
        <v>223</v>
      </c>
      <c r="K312" s="60"/>
      <c r="L312" s="24" t="s">
        <v>152</v>
      </c>
      <c r="M312" s="24" t="s">
        <v>141</v>
      </c>
      <c r="N312" s="23">
        <v>58</v>
      </c>
      <c r="O312" s="23" t="s">
        <v>142</v>
      </c>
      <c r="P312" s="23" t="s">
        <v>143</v>
      </c>
      <c r="Q312" s="26">
        <f t="shared" si="161"/>
        <v>116</v>
      </c>
      <c r="R312" s="27">
        <v>1</v>
      </c>
      <c r="S312" s="28" t="s">
        <v>153</v>
      </c>
      <c r="T312" s="28">
        <v>4</v>
      </c>
      <c r="U312" s="23"/>
      <c r="V312" s="23"/>
      <c r="W312" s="29"/>
      <c r="X312" s="28" t="s">
        <v>153</v>
      </c>
      <c r="Y312" s="23"/>
      <c r="Z312" s="23"/>
      <c r="AA312" s="23"/>
      <c r="AB312" s="23"/>
      <c r="AC312" s="23"/>
      <c r="AD312" s="23" t="s">
        <v>144</v>
      </c>
      <c r="AE312" s="23" t="s">
        <v>145</v>
      </c>
      <c r="AF312" s="23">
        <v>30</v>
      </c>
      <c r="AG312" s="23">
        <v>7.2</v>
      </c>
      <c r="AH312" s="23">
        <v>1</v>
      </c>
      <c r="AI312" s="23">
        <v>0.6</v>
      </c>
      <c r="AJ312" s="23">
        <v>2.1</v>
      </c>
      <c r="AK312" s="27">
        <f t="shared" si="162"/>
        <v>1.5</v>
      </c>
      <c r="AL312" s="27" t="s">
        <v>143</v>
      </c>
      <c r="AM312" s="27" t="s">
        <v>143</v>
      </c>
      <c r="AN312" s="23"/>
      <c r="AO312" s="27">
        <f t="shared" si="163"/>
        <v>2</v>
      </c>
      <c r="AP312" s="23"/>
      <c r="AQ312" s="23"/>
      <c r="AR312" s="23"/>
      <c r="AS312" s="23"/>
      <c r="AT312" s="23"/>
      <c r="AU312" s="27"/>
      <c r="AV312" s="27">
        <f t="shared" si="164"/>
        <v>0</v>
      </c>
      <c r="AW312" s="27"/>
      <c r="AX312" s="28">
        <f>VLOOKUP(J312,ABNT5101!$I$3:$J$9,2)</f>
        <v>15</v>
      </c>
      <c r="AY312" s="28">
        <f>VLOOKUP(J312,ABNT5101!$I$3:$M$9,5)</f>
        <v>0.18</v>
      </c>
      <c r="AZ312" s="28" t="str">
        <f>_xlfn.XLOOKUP(J312,ABNT5101!I:I,ABNT5101!L:L)</f>
        <v>-</v>
      </c>
      <c r="BA312" s="28">
        <f>_xlfn.XLOOKUP(J312,ABNT5101!$I:$I,ABNT5101!M:M)</f>
        <v>0.18</v>
      </c>
      <c r="BB312" s="28" t="str">
        <f>_xlfn.XLOOKUP(J312,ABNT5101!$I:$I,ABNT5101!N:N)</f>
        <v>-</v>
      </c>
      <c r="BC312" s="28">
        <f>_xlfn.XLOOKUP(J312,ABNT5101!$I:$I,ABNT5101!O:O)</f>
        <v>15</v>
      </c>
      <c r="BD312" s="31" t="str">
        <f t="shared" si="165"/>
        <v>NÃO ATENDE</v>
      </c>
      <c r="BE312" s="32">
        <f t="shared" si="190"/>
        <v>-1</v>
      </c>
      <c r="BF312" s="32">
        <f t="shared" si="191"/>
        <v>-1</v>
      </c>
      <c r="BG312" s="32" t="str">
        <f t="shared" si="166"/>
        <v>-</v>
      </c>
      <c r="BH312" s="34"/>
      <c r="BI312" s="34"/>
      <c r="BJ312" s="34"/>
      <c r="BK312" s="34"/>
      <c r="BL312" s="35"/>
      <c r="BM312" s="34"/>
      <c r="BN312" s="31" t="str">
        <f t="shared" si="167"/>
        <v>NÃO ATENDE</v>
      </c>
      <c r="BO312" s="31" t="str">
        <f t="shared" si="192"/>
        <v>NÃO ATENDE</v>
      </c>
      <c r="BP312" s="31" t="str">
        <f t="shared" si="193"/>
        <v>NÃO ATENDE</v>
      </c>
      <c r="BQ312" s="31" t="str">
        <f t="shared" si="168"/>
        <v>ATENDE</v>
      </c>
      <c r="BR312" s="36" t="str">
        <f t="shared" si="169"/>
        <v>C3</v>
      </c>
      <c r="BS312" s="36" t="str">
        <f t="shared" si="170"/>
        <v>Sem Passeio</v>
      </c>
      <c r="BT312" s="37" t="e">
        <f t="shared" si="171"/>
        <v>#N/A</v>
      </c>
      <c r="BU312" s="34"/>
      <c r="BV312" s="34"/>
      <c r="BW312" s="36" t="e">
        <f>IF(BS312="-","-",_xlfn.XLOOKUP(BS312,ABNT5101!$B$4:$B$9,ABNT5101!$C$4:$C$9))</f>
        <v>#N/A</v>
      </c>
      <c r="BX312" s="36" t="e">
        <f>IF(BS312="-","-",_xlfn.XLOOKUP(BS312,ABNT5101!$B$4:$B$9,ABNT5101!$D$4:$D$9))</f>
        <v>#N/A</v>
      </c>
      <c r="BY312" s="31" t="e">
        <f t="shared" si="172"/>
        <v>#N/A</v>
      </c>
      <c r="BZ312" s="31" t="e">
        <f t="shared" si="173"/>
        <v>#N/A</v>
      </c>
      <c r="CA312" s="31" t="e">
        <f t="shared" si="174"/>
        <v>#N/A</v>
      </c>
      <c r="CB312" s="36" t="str">
        <f t="shared" si="189"/>
        <v>Sem Passeio</v>
      </c>
      <c r="CC312" s="37" t="e">
        <f t="shared" si="175"/>
        <v>#N/A</v>
      </c>
      <c r="CD312" s="38"/>
      <c r="CE312" s="38"/>
      <c r="CF312" s="31" t="e">
        <f>IF(CB312="-","-",_xlfn.XLOOKUP(CB312,ABNT5101!$B$4:$B$9,ABNT5101!$C$4:$C$9))</f>
        <v>#N/A</v>
      </c>
      <c r="CG312" s="36" t="e">
        <f>IF(CB312="-","-",_xlfn.XLOOKUP(CB312,ABNT5101!$B$4:$B$9,ABNT5101!$D$4:$D$9))</f>
        <v>#N/A</v>
      </c>
      <c r="CH312" s="31" t="e">
        <f t="shared" si="176"/>
        <v>#N/A</v>
      </c>
      <c r="CI312" s="31" t="e">
        <f t="shared" si="177"/>
        <v>#N/A</v>
      </c>
      <c r="CJ312" s="31" t="e">
        <f t="shared" si="178"/>
        <v>#N/A</v>
      </c>
      <c r="CK312" s="56" t="e">
        <f>_xlfn.XLOOKUP(CL312,'Banco de dados'!$B:$B,'Banco de dados'!$D:$D)</f>
        <v>#N/A</v>
      </c>
      <c r="CL312" s="42"/>
      <c r="CM312" s="56" t="e">
        <f>_xlfn.XLOOKUP(CL312,'Banco de dados'!$B:$B,'Banco de dados'!$E:$E)</f>
        <v>#N/A</v>
      </c>
      <c r="CN312" s="56"/>
      <c r="CO312" s="56" t="e">
        <f>IF(CN312="-","-",_xlfn.XLOOKUP(CN312,'Banco de dados'!$B:$B,'Banco de dados'!$E:$E))</f>
        <v>#N/A</v>
      </c>
      <c r="CP312" s="41">
        <f t="shared" si="179"/>
        <v>1</v>
      </c>
      <c r="CQ312" s="56" t="e">
        <f>_xlfn.XLOOKUP(CL312,'Banco de dados'!$B:$B,'Banco de dados'!$H:$H)</f>
        <v>#N/A</v>
      </c>
      <c r="CR312" s="56" t="e">
        <f t="array" aca="1" ref="CR312" ca="1">_xludf.xlookup(CN312,'Banco de dados'!$B:$B,'Banco de dados'!$H:$H)</f>
        <v>#NAME?</v>
      </c>
      <c r="CS312" s="56" t="e">
        <f t="array" aca="1" ref="CS312" ca="1">_xludf.xlookup(CL312,'Banco de dados'!$B:$B,'Banco de dados'!$F:$F)</f>
        <v>#NAME?</v>
      </c>
      <c r="CT312" s="56" t="e">
        <f t="array" aca="1" ref="CT312" ca="1">_xludf.xlookup(CN312,'Banco de dados'!$B:$B,'Banco de dados'!$F:$F)</f>
        <v>#NAME?</v>
      </c>
      <c r="CU312" s="42"/>
      <c r="CV312" s="42"/>
      <c r="CW312" s="56" t="str">
        <f>IF(AJ312=0.5,"Suporte",IF(AND(AJ312&gt;='Braços de IP'!$B$9,AJ312&lt;='Braços de IP'!$D$9),'Braços de IP'!$E$9,IF(AND(AJ312&gt;='Braços de IP'!$B$10,AJ312&lt;='Braços de IP'!$D$10),'Braços de IP'!$E$10,IF(AND(AJ312&gt;='Braços de IP'!$B$11,AJ312&lt;='Braços de IP'!$D$11),'Braços de IP'!$E$11,IF(AND(AJ312&gt;='Braços de IP'!$B$12,AJ312&lt;='Braços de IP'!$D$12),'Braços de IP'!$E$12,IF(AND(AJ312&gt;='Braços de IP'!$B$13,AJ312&lt;='Braços de IP'!$D$13),'Braços de IP'!$E$13,IF(AND(AJ312&gt;='Braços de IP'!$B$14,AJ312&lt;='Braços de IP'!$D$14),'Braços de IP'!$E$14,"ERRO")))))))</f>
        <v>Médio I</v>
      </c>
      <c r="CX312" s="42"/>
      <c r="CY312" s="56" t="str">
        <f>IF($CX312="","",VLOOKUP($CX312,'Braços de IP'!$E$9:$I$15,2,0))</f>
        <v/>
      </c>
      <c r="CZ312" s="43" t="str">
        <f>IF($CX312="","",VLOOKUP($CX312,'Braços de IP'!$E$9:$I$15,5,0))</f>
        <v/>
      </c>
      <c r="DA312" s="56"/>
      <c r="DB312" s="56"/>
      <c r="DC312" s="56"/>
      <c r="DD312" s="56"/>
      <c r="DE312" s="56"/>
      <c r="DF312" s="56"/>
      <c r="DG312" s="44" t="e">
        <f t="shared" si="180"/>
        <v>#N/A</v>
      </c>
      <c r="DH312" s="45">
        <f t="shared" si="181"/>
        <v>58</v>
      </c>
      <c r="DI312" s="44" t="e">
        <f t="shared" si="182"/>
        <v>#N/A</v>
      </c>
      <c r="DJ312" s="46" t="e">
        <f t="shared" si="183"/>
        <v>#N/A</v>
      </c>
      <c r="DK312" s="47" t="s">
        <v>147</v>
      </c>
      <c r="DL312" s="48"/>
      <c r="DM312" s="49"/>
      <c r="DN312" s="23" t="s">
        <v>148</v>
      </c>
      <c r="DO312" s="23"/>
      <c r="DQ312" s="50"/>
      <c r="DS312" s="5"/>
      <c r="DT312" s="5"/>
      <c r="DU312" s="50"/>
    </row>
    <row r="313" spans="1:127" ht="15.75" hidden="1" customHeight="1" x14ac:dyDescent="0.3">
      <c r="B313" s="5"/>
      <c r="C313" s="5"/>
      <c r="D313" s="5"/>
      <c r="E313" s="22" t="s">
        <v>370</v>
      </c>
      <c r="F313" s="22" t="s">
        <v>150</v>
      </c>
      <c r="G313" s="23" t="s">
        <v>300</v>
      </c>
      <c r="H313" s="23">
        <v>-23.346588000000001</v>
      </c>
      <c r="I313" s="23">
        <v>-46.936031999999997</v>
      </c>
      <c r="J313" s="24" t="s">
        <v>223</v>
      </c>
      <c r="K313" s="60"/>
      <c r="L313" s="24" t="s">
        <v>152</v>
      </c>
      <c r="M313" s="24" t="s">
        <v>141</v>
      </c>
      <c r="N313" s="23">
        <v>58</v>
      </c>
      <c r="O313" s="23" t="s">
        <v>142</v>
      </c>
      <c r="P313" s="23" t="s">
        <v>143</v>
      </c>
      <c r="Q313" s="26">
        <f t="shared" ref="Q313:Q373" si="194">N313*AH313*2</f>
        <v>116</v>
      </c>
      <c r="R313" s="27">
        <v>1</v>
      </c>
      <c r="S313" s="28" t="s">
        <v>153</v>
      </c>
      <c r="T313" s="28">
        <v>4</v>
      </c>
      <c r="U313" s="23"/>
      <c r="V313" s="23"/>
      <c r="W313" s="29"/>
      <c r="X313" s="28" t="s">
        <v>153</v>
      </c>
      <c r="Y313" s="23"/>
      <c r="Z313" s="23"/>
      <c r="AA313" s="23"/>
      <c r="AB313" s="23"/>
      <c r="AC313" s="23"/>
      <c r="AD313" s="23" t="s">
        <v>144</v>
      </c>
      <c r="AE313" s="23" t="s">
        <v>145</v>
      </c>
      <c r="AF313" s="23">
        <v>30</v>
      </c>
      <c r="AG313" s="23">
        <v>7.2</v>
      </c>
      <c r="AH313" s="23">
        <v>1</v>
      </c>
      <c r="AI313" s="23">
        <v>0.6</v>
      </c>
      <c r="AJ313" s="23">
        <v>2.1</v>
      </c>
      <c r="AK313" s="27">
        <f t="shared" ref="AK313:AK373" si="195">AJ313-AI313</f>
        <v>1.5</v>
      </c>
      <c r="AL313" s="27" t="s">
        <v>143</v>
      </c>
      <c r="AM313" s="27" t="s">
        <v>143</v>
      </c>
      <c r="AN313" s="23"/>
      <c r="AO313" s="27">
        <f t="shared" ref="AO313:AO373" si="196">IF(AD313="Unilateral",2*AH313,IF(AD313="Bilateral Alternada",3*AH313,IF(AD313="Bilateral Frontal",4*AH313,IF(AD313="Canteiro Central",2*AH313,"erro"))))</f>
        <v>2</v>
      </c>
      <c r="AP313" s="23"/>
      <c r="AQ313" s="23"/>
      <c r="AR313" s="23"/>
      <c r="AS313" s="23"/>
      <c r="AT313" s="23"/>
      <c r="AU313" s="27"/>
      <c r="AV313" s="27">
        <f t="shared" ref="AV313:AV373" si="197">IF(AP313=0,0,IF(AD313="Unilateral",2*AP313,IF(AD313="Bilateral Alternada",3*AP313,IF(AD313="Bilateral Frontal",4*AP313,IF(AD313="Canteiro Central",2*AP313,"erro")))))</f>
        <v>0</v>
      </c>
      <c r="AW313" s="27"/>
      <c r="AX313" s="28">
        <f>VLOOKUP(J313,ABNT5101!$I$3:$J$9,2)</f>
        <v>15</v>
      </c>
      <c r="AY313" s="28">
        <f>VLOOKUP(J313,ABNT5101!$I$3:$M$9,5)</f>
        <v>0.18</v>
      </c>
      <c r="AZ313" s="28" t="str">
        <f>_xlfn.XLOOKUP(J313,ABNT5101!I:I,ABNT5101!L:L)</f>
        <v>-</v>
      </c>
      <c r="BA313" s="28">
        <f>_xlfn.XLOOKUP(J313,ABNT5101!$I:$I,ABNT5101!M:M)</f>
        <v>0.18</v>
      </c>
      <c r="BB313" s="28" t="str">
        <f>_xlfn.XLOOKUP(J313,ABNT5101!$I:$I,ABNT5101!N:N)</f>
        <v>-</v>
      </c>
      <c r="BC313" s="28">
        <f>_xlfn.XLOOKUP(J313,ABNT5101!$I:$I,ABNT5101!O:O)</f>
        <v>15</v>
      </c>
      <c r="BD313" s="31" t="str">
        <f t="shared" ref="BD313:BD373" si="198">IF(BN313="NÃO ATENDE","NÃO ATENDE",IF(BY313="NÃO ATENDE","NÃO ATENDE",IF(CH313="NÃO ATENDE","NÃO ATENDE","ATENDE")))</f>
        <v>NÃO ATENDE</v>
      </c>
      <c r="BE313" s="32">
        <f t="shared" si="190"/>
        <v>-1</v>
      </c>
      <c r="BF313" s="32">
        <f t="shared" si="191"/>
        <v>-1</v>
      </c>
      <c r="BG313" s="32" t="str">
        <f t="shared" ref="BG313:BG373" si="199">IF($J313="M6",BJ313/AZ313-1,"-")</f>
        <v>-</v>
      </c>
      <c r="BH313" s="34"/>
      <c r="BI313" s="34"/>
      <c r="BJ313" s="34"/>
      <c r="BK313" s="34"/>
      <c r="BL313" s="35"/>
      <c r="BM313" s="34"/>
      <c r="BN313" s="31" t="str">
        <f t="shared" ref="BN313:BN373" si="200">IF(OR(BO313="NÃO ATENDE",BP313="NÃO ATENDE",BQ313="NÃO ATENDE"),"NÃO ATENDE","ATENDE")</f>
        <v>NÃO ATENDE</v>
      </c>
      <c r="BO313" s="31" t="str">
        <f t="shared" si="192"/>
        <v>NÃO ATENDE</v>
      </c>
      <c r="BP313" s="31" t="str">
        <f t="shared" si="193"/>
        <v>NÃO ATENDE</v>
      </c>
      <c r="BQ313" s="31" t="str">
        <f t="shared" ref="BQ313:BQ373" si="201">IF(AZ313="-","ATENDE",IF(BJ313&gt;=AZ313,"ATENDE",IF(BJ313&gt;=(AZ313-0.02),"ATENDIMENTO LIMIAR","NÃO ATENDE")))</f>
        <v>ATENDE</v>
      </c>
      <c r="BR313" s="36" t="str">
        <f t="shared" ref="BR313:BR373" si="202">J313</f>
        <v>C3</v>
      </c>
      <c r="BS313" s="36" t="str">
        <f t="shared" ref="BS313:BS373" si="203">L313</f>
        <v>Sem Passeio</v>
      </c>
      <c r="BT313" s="37" t="e">
        <f t="shared" ref="BT313:BT373" si="204">IF(BU313="-","-",BU313/BW313-1)</f>
        <v>#N/A</v>
      </c>
      <c r="BU313" s="34"/>
      <c r="BV313" s="34"/>
      <c r="BW313" s="36" t="e">
        <f>IF(BS313="-","-",_xlfn.XLOOKUP(BS313,ABNT5101!$B$4:$B$9,ABNT5101!$C$4:$C$9))</f>
        <v>#N/A</v>
      </c>
      <c r="BX313" s="36" t="e">
        <f>IF(BS313="-","-",_xlfn.XLOOKUP(BS313,ABNT5101!$B$4:$B$9,ABNT5101!$D$4:$D$9))</f>
        <v>#N/A</v>
      </c>
      <c r="BY313" s="31" t="e">
        <f t="shared" ref="BY313:BY373" si="205">IF(BZ313="-","-",IF(BZ313="NÃO ATENDE","NÃO ATENDE",IF(CA313="NÃO ATENDE","NÃO ATENDE","ATENDE")))</f>
        <v>#N/A</v>
      </c>
      <c r="BZ313" s="31" t="e">
        <f t="shared" ref="BZ313:BZ373" si="206">IF(BS313="-","-",IF(BU313&gt;=BW313,"ATENDE",IF(BU313&gt;=(BW313*0.99),"ATENDIMENTO LIMIAR","NÃO ATENDE")))</f>
        <v>#N/A</v>
      </c>
      <c r="CA313" s="31" t="e">
        <f t="shared" ref="CA313:CA373" si="207">IF(BS313="-","-",IF(BV313&gt;=BX313,"ATENDE","NÃO ATENDE"))</f>
        <v>#N/A</v>
      </c>
      <c r="CB313" s="36" t="str">
        <f t="shared" si="189"/>
        <v>Sem Passeio</v>
      </c>
      <c r="CC313" s="37" t="e">
        <f t="shared" ref="CC313:CC373" si="208">IF(CD313="-","-",CD313/CF313-1)</f>
        <v>#N/A</v>
      </c>
      <c r="CD313" s="38"/>
      <c r="CE313" s="38"/>
      <c r="CF313" s="31" t="e">
        <f>IF(CB313="-","-",_xlfn.XLOOKUP(CB313,ABNT5101!$B$4:$B$9,ABNT5101!$C$4:$C$9))</f>
        <v>#N/A</v>
      </c>
      <c r="CG313" s="36" t="e">
        <f>IF(CB313="-","-",_xlfn.XLOOKUP(CB313,ABNT5101!$B$4:$B$9,ABNT5101!$D$4:$D$9))</f>
        <v>#N/A</v>
      </c>
      <c r="CH313" s="31" t="e">
        <f t="shared" ref="CH313:CH373" si="209">IF(CI313="-","-",IF(CI313="NÃO ATENDE","NÃO ATENDE",IF(CJ313="NÃO ATENDE","NÃO ATENDE","ATENDE")))</f>
        <v>#N/A</v>
      </c>
      <c r="CI313" s="31" t="e">
        <f t="shared" ref="CI313:CI373" si="210">IF(CB313="-","-",IF(CD313&gt;=(CF313),"ATENDE",IF(CD313&gt;=(0.99*CF313),"ATENDIMENTO LIMIAR","NÃO ATENDE")))</f>
        <v>#N/A</v>
      </c>
      <c r="CJ313" s="31" t="e">
        <f t="shared" ref="CJ313:CJ373" si="211">IF(CB313="-","-",IF(CE313&gt;=CG313,"ATENDE","NÃO ATENDE"))</f>
        <v>#N/A</v>
      </c>
      <c r="CK313" s="56" t="e">
        <f>_xlfn.XLOOKUP(CL313,'Banco de dados'!$B:$B,'Banco de dados'!$D:$D)</f>
        <v>#N/A</v>
      </c>
      <c r="CL313" s="42"/>
      <c r="CM313" s="56" t="e">
        <f>_xlfn.XLOOKUP(CL313,'Banco de dados'!$B:$B,'Banco de dados'!$E:$E)</f>
        <v>#N/A</v>
      </c>
      <c r="CN313" s="56"/>
      <c r="CO313" s="56" t="e">
        <f>IF(CN313="-","-",_xlfn.XLOOKUP(CN313,'Banco de dados'!$B:$B,'Banco de dados'!$E:$E))</f>
        <v>#N/A</v>
      </c>
      <c r="CP313" s="41">
        <f t="shared" ref="CP313:CP373" si="212">AH313</f>
        <v>1</v>
      </c>
      <c r="CQ313" s="56" t="e">
        <f>_xlfn.XLOOKUP(CL313,'Banco de dados'!$B:$B,'Banco de dados'!$H:$H)</f>
        <v>#N/A</v>
      </c>
      <c r="CR313" s="56" t="e">
        <f t="array" aca="1" ref="CR313" ca="1">_xludf.xlookup(CN313,'Banco de dados'!$B:$B,'Banco de dados'!$H:$H)</f>
        <v>#NAME?</v>
      </c>
      <c r="CS313" s="56" t="e">
        <f t="array" aca="1" ref="CS313" ca="1">_xludf.xlookup(CL313,'Banco de dados'!$B:$B,'Banco de dados'!$F:$F)</f>
        <v>#NAME?</v>
      </c>
      <c r="CT313" s="56" t="e">
        <f t="array" aca="1" ref="CT313" ca="1">_xludf.xlookup(CN313,'Banco de dados'!$B:$B,'Banco de dados'!$F:$F)</f>
        <v>#NAME?</v>
      </c>
      <c r="CU313" s="42"/>
      <c r="CV313" s="42"/>
      <c r="CW313" s="56" t="str">
        <f>IF(AJ313=0.5,"Suporte",IF(AND(AJ313&gt;='Braços de IP'!$B$9,AJ313&lt;='Braços de IP'!$D$9),'Braços de IP'!$E$9,IF(AND(AJ313&gt;='Braços de IP'!$B$10,AJ313&lt;='Braços de IP'!$D$10),'Braços de IP'!$E$10,IF(AND(AJ313&gt;='Braços de IP'!$B$11,AJ313&lt;='Braços de IP'!$D$11),'Braços de IP'!$E$11,IF(AND(AJ313&gt;='Braços de IP'!$B$12,AJ313&lt;='Braços de IP'!$D$12),'Braços de IP'!$E$12,IF(AND(AJ313&gt;='Braços de IP'!$B$13,AJ313&lt;='Braços de IP'!$D$13),'Braços de IP'!$E$13,IF(AND(AJ313&gt;='Braços de IP'!$B$14,AJ313&lt;='Braços de IP'!$D$14),'Braços de IP'!$E$14,"ERRO")))))))</f>
        <v>Médio I</v>
      </c>
      <c r="CX313" s="42"/>
      <c r="CY313" s="56" t="str">
        <f>IF($CX313="","",VLOOKUP($CX313,'Braços de IP'!$E$9:$I$15,2,0))</f>
        <v/>
      </c>
      <c r="CZ313" s="43" t="str">
        <f>IF($CX313="","",VLOOKUP($CX313,'Braços de IP'!$E$9:$I$15,5,0))</f>
        <v/>
      </c>
      <c r="DA313" s="56"/>
      <c r="DB313" s="56"/>
      <c r="DC313" s="56"/>
      <c r="DD313" s="56"/>
      <c r="DE313" s="56"/>
      <c r="DF313" s="56"/>
      <c r="DG313" s="44" t="e">
        <f t="shared" ref="DG313:DG373" si="213">CQ313</f>
        <v>#N/A</v>
      </c>
      <c r="DH313" s="45">
        <f t="shared" ref="DH313:DH373" si="214">N313</f>
        <v>58</v>
      </c>
      <c r="DI313" s="44" t="e">
        <f t="shared" ref="DI313:DI373" si="215">SUM(DG313:DH313)*CP313</f>
        <v>#N/A</v>
      </c>
      <c r="DJ313" s="46" t="e">
        <f t="shared" ref="DJ313:DJ373" si="216">1-DG313/DH313</f>
        <v>#N/A</v>
      </c>
      <c r="DK313" s="47" t="s">
        <v>147</v>
      </c>
      <c r="DL313" s="48"/>
      <c r="DM313" s="49"/>
      <c r="DN313" s="23" t="s">
        <v>148</v>
      </c>
      <c r="DO313" s="23"/>
      <c r="DQ313" s="50"/>
      <c r="DS313" s="5"/>
      <c r="DT313" s="5"/>
      <c r="DU313" s="50"/>
    </row>
    <row r="314" spans="1:127" ht="15.75" hidden="1" customHeight="1" x14ac:dyDescent="0.3">
      <c r="B314" s="5"/>
      <c r="C314" s="5"/>
      <c r="D314" s="5"/>
      <c r="E314" s="22" t="s">
        <v>371</v>
      </c>
      <c r="F314" s="22" t="s">
        <v>137</v>
      </c>
      <c r="G314" s="23" t="s">
        <v>372</v>
      </c>
      <c r="H314" s="23">
        <v>-23.40652</v>
      </c>
      <c r="I314" s="23">
        <v>-46.842610000000001</v>
      </c>
      <c r="J314" s="24" t="s">
        <v>160</v>
      </c>
      <c r="K314" s="60"/>
      <c r="L314" s="24" t="s">
        <v>140</v>
      </c>
      <c r="M314" s="24" t="s">
        <v>141</v>
      </c>
      <c r="N314" s="23">
        <v>87</v>
      </c>
      <c r="O314" s="23" t="s">
        <v>142</v>
      </c>
      <c r="P314" s="23" t="s">
        <v>143</v>
      </c>
      <c r="Q314" s="26">
        <f t="shared" si="194"/>
        <v>174</v>
      </c>
      <c r="R314" s="27">
        <v>1</v>
      </c>
      <c r="S314" s="28">
        <v>1</v>
      </c>
      <c r="T314" s="28">
        <v>7</v>
      </c>
      <c r="U314" s="23"/>
      <c r="V314" s="23"/>
      <c r="W314" s="29"/>
      <c r="X314" s="28">
        <v>2.2999999999999998</v>
      </c>
      <c r="Y314" s="23"/>
      <c r="Z314" s="23"/>
      <c r="AA314" s="23"/>
      <c r="AB314" s="23"/>
      <c r="AC314" s="23"/>
      <c r="AD314" s="23" t="s">
        <v>144</v>
      </c>
      <c r="AE314" s="23" t="s">
        <v>145</v>
      </c>
      <c r="AF314" s="23">
        <v>30.7</v>
      </c>
      <c r="AG314" s="23">
        <v>7.8</v>
      </c>
      <c r="AH314" s="23">
        <v>1</v>
      </c>
      <c r="AI314" s="23">
        <v>0.1</v>
      </c>
      <c r="AJ314" s="23">
        <v>2.85</v>
      </c>
      <c r="AK314" s="27">
        <f t="shared" si="195"/>
        <v>2.75</v>
      </c>
      <c r="AL314" s="27" t="s">
        <v>143</v>
      </c>
      <c r="AM314" s="27" t="s">
        <v>143</v>
      </c>
      <c r="AN314" s="23"/>
      <c r="AO314" s="27">
        <f t="shared" si="196"/>
        <v>2</v>
      </c>
      <c r="AP314" s="23"/>
      <c r="AQ314" s="23"/>
      <c r="AR314" s="23"/>
      <c r="AS314" s="23"/>
      <c r="AT314" s="23"/>
      <c r="AU314" s="27"/>
      <c r="AV314" s="27">
        <f t="shared" si="197"/>
        <v>0</v>
      </c>
      <c r="AW314" s="27"/>
      <c r="AX314" s="28">
        <f>VLOOKUP(J314,ABNT5101!$I$3:$J$9,2)</f>
        <v>10</v>
      </c>
      <c r="AY314" s="28">
        <f>VLOOKUP(J314,ABNT5101!$I$3:$M$9,5)</f>
        <v>0.18</v>
      </c>
      <c r="AZ314" s="28" t="str">
        <f>_xlfn.XLOOKUP(J314,ABNT5101!I:I,ABNT5101!L:L)</f>
        <v>-</v>
      </c>
      <c r="BA314" s="28">
        <f>_xlfn.XLOOKUP(J314,ABNT5101!$I:$I,ABNT5101!M:M)</f>
        <v>0.18</v>
      </c>
      <c r="BB314" s="28" t="str">
        <f>_xlfn.XLOOKUP(J314,ABNT5101!$I:$I,ABNT5101!N:N)</f>
        <v>-</v>
      </c>
      <c r="BC314" s="28">
        <f>_xlfn.XLOOKUP(J314,ABNT5101!$I:$I,ABNT5101!O:O)</f>
        <v>16</v>
      </c>
      <c r="BD314" s="31" t="str">
        <f t="shared" si="198"/>
        <v>NÃO ATENDE</v>
      </c>
      <c r="BE314" s="32">
        <f t="shared" si="190"/>
        <v>-1</v>
      </c>
      <c r="BF314" s="32">
        <f t="shared" si="191"/>
        <v>-1</v>
      </c>
      <c r="BG314" s="32" t="str">
        <f t="shared" si="199"/>
        <v>-</v>
      </c>
      <c r="BH314" s="34"/>
      <c r="BI314" s="34"/>
      <c r="BJ314" s="34"/>
      <c r="BK314" s="34"/>
      <c r="BL314" s="35"/>
      <c r="BM314" s="34"/>
      <c r="BN314" s="31" t="str">
        <f t="shared" si="200"/>
        <v>NÃO ATENDE</v>
      </c>
      <c r="BO314" s="31" t="str">
        <f t="shared" si="192"/>
        <v>NÃO ATENDE</v>
      </c>
      <c r="BP314" s="31" t="str">
        <f t="shared" si="193"/>
        <v>NÃO ATENDE</v>
      </c>
      <c r="BQ314" s="31" t="str">
        <f t="shared" si="201"/>
        <v>ATENDE</v>
      </c>
      <c r="BR314" s="36" t="str">
        <f t="shared" si="202"/>
        <v>C4</v>
      </c>
      <c r="BS314" s="36" t="str">
        <f t="shared" si="203"/>
        <v>P6</v>
      </c>
      <c r="BT314" s="37">
        <f t="shared" si="204"/>
        <v>-1</v>
      </c>
      <c r="BU314" s="34"/>
      <c r="BV314" s="34"/>
      <c r="BW314" s="36">
        <f>IF(BS314="-","-",_xlfn.XLOOKUP(BS314,ABNT5101!$B$4:$B$9,ABNT5101!$C$4:$C$9))</f>
        <v>3</v>
      </c>
      <c r="BX314" s="36">
        <f>IF(BS314="-","-",_xlfn.XLOOKUP(BS314,ABNT5101!$B$4:$B$9,ABNT5101!$D$4:$D$9))</f>
        <v>0.6</v>
      </c>
      <c r="BY314" s="31" t="str">
        <f t="shared" si="205"/>
        <v>NÃO ATENDE</v>
      </c>
      <c r="BZ314" s="31" t="str">
        <f t="shared" si="206"/>
        <v>NÃO ATENDE</v>
      </c>
      <c r="CA314" s="31" t="str">
        <f t="shared" si="207"/>
        <v>NÃO ATENDE</v>
      </c>
      <c r="CB314" s="36" t="s">
        <v>143</v>
      </c>
      <c r="CC314" s="37" t="e">
        <f t="shared" si="208"/>
        <v>#VALUE!</v>
      </c>
      <c r="CD314" s="38"/>
      <c r="CE314" s="38"/>
      <c r="CF314" s="31" t="str">
        <f>IF(CB314="-","-",_xlfn.XLOOKUP(CB314,ABNT5101!$B$4:$B$9,ABNT5101!$C$4:$C$9))</f>
        <v>-</v>
      </c>
      <c r="CG314" s="36" t="str">
        <f>IF(CB314="-","-",_xlfn.XLOOKUP(CB314,ABNT5101!$B$4:$B$9,ABNT5101!$D$4:$D$9))</f>
        <v>-</v>
      </c>
      <c r="CH314" s="31" t="str">
        <f t="shared" si="209"/>
        <v>-</v>
      </c>
      <c r="CI314" s="31" t="str">
        <f t="shared" si="210"/>
        <v>-</v>
      </c>
      <c r="CJ314" s="31" t="str">
        <f t="shared" si="211"/>
        <v>-</v>
      </c>
      <c r="CK314" s="56" t="e">
        <f>_xlfn.XLOOKUP(CL314,'Banco de dados'!$B:$B,'Banco de dados'!$D:$D)</f>
        <v>#N/A</v>
      </c>
      <c r="CL314" s="42"/>
      <c r="CM314" s="56" t="e">
        <f>_xlfn.XLOOKUP(CL314,'Banco de dados'!$B:$B,'Banco de dados'!$E:$E)</f>
        <v>#N/A</v>
      </c>
      <c r="CN314" s="56"/>
      <c r="CO314" s="56" t="e">
        <f>IF(CN314="-","-",_xlfn.XLOOKUP(CN314,'Banco de dados'!$B:$B,'Banco de dados'!$E:$E))</f>
        <v>#N/A</v>
      </c>
      <c r="CP314" s="41">
        <f t="shared" si="212"/>
        <v>1</v>
      </c>
      <c r="CQ314" s="56" t="e">
        <f>_xlfn.XLOOKUP(CL314,'Banco de dados'!$B:$B,'Banco de dados'!$H:$H)</f>
        <v>#N/A</v>
      </c>
      <c r="CR314" s="56" t="e">
        <f t="array" aca="1" ref="CR314" ca="1">_xludf.xlookup(CN314,'Banco de dados'!$B:$B,'Banco de dados'!$H:$H)</f>
        <v>#NAME?</v>
      </c>
      <c r="CS314" s="56" t="e">
        <f t="array" aca="1" ref="CS314" ca="1">_xludf.xlookup(CL314,'Banco de dados'!$B:$B,'Banco de dados'!$F:$F)</f>
        <v>#NAME?</v>
      </c>
      <c r="CT314" s="56" t="e">
        <f t="array" aca="1" ref="CT314" ca="1">_xludf.xlookup(CN314,'Banco de dados'!$B:$B,'Banco de dados'!$F:$F)</f>
        <v>#NAME?</v>
      </c>
      <c r="CU314" s="42"/>
      <c r="CV314" s="42"/>
      <c r="CW314" s="56" t="str">
        <f>IF(AJ314=0.5,"Suporte",IF(AND(AJ314&gt;='Braços de IP'!$B$9,AJ314&lt;='Braços de IP'!$D$9),'Braços de IP'!$E$9,IF(AND(AJ314&gt;='Braços de IP'!$B$10,AJ314&lt;='Braços de IP'!$D$10),'Braços de IP'!$E$10,IF(AND(AJ314&gt;='Braços de IP'!$B$11,AJ314&lt;='Braços de IP'!$D$11),'Braços de IP'!$E$11,IF(AND(AJ314&gt;='Braços de IP'!$B$12,AJ314&lt;='Braços de IP'!$D$12),'Braços de IP'!$E$12,IF(AND(AJ314&gt;='Braços de IP'!$B$13,AJ314&lt;='Braços de IP'!$D$13),'Braços de IP'!$E$13,IF(AND(AJ314&gt;='Braços de IP'!$B$14,AJ314&lt;='Braços de IP'!$D$14),'Braços de IP'!$E$14,"ERRO")))))))</f>
        <v>Longo I</v>
      </c>
      <c r="CX314" s="42"/>
      <c r="CY314" s="56" t="str">
        <f>IF($CX314="","",VLOOKUP($CX314,'Braços de IP'!$E$9:$I$15,2,0))</f>
        <v/>
      </c>
      <c r="CZ314" s="43" t="str">
        <f>IF($CX314="","",VLOOKUP($CX314,'Braços de IP'!$E$9:$I$15,5,0))</f>
        <v/>
      </c>
      <c r="DA314" s="56"/>
      <c r="DB314" s="56"/>
      <c r="DC314" s="56"/>
      <c r="DD314" s="56"/>
      <c r="DE314" s="56"/>
      <c r="DF314" s="56"/>
      <c r="DG314" s="44" t="e">
        <f t="shared" si="213"/>
        <v>#N/A</v>
      </c>
      <c r="DH314" s="45">
        <f t="shared" si="214"/>
        <v>87</v>
      </c>
      <c r="DI314" s="44" t="e">
        <f t="shared" si="215"/>
        <v>#N/A</v>
      </c>
      <c r="DJ314" s="46" t="e">
        <f t="shared" si="216"/>
        <v>#N/A</v>
      </c>
      <c r="DK314" s="47" t="s">
        <v>147</v>
      </c>
      <c r="DL314" s="48"/>
      <c r="DM314" s="49"/>
      <c r="DN314" s="23" t="s">
        <v>148</v>
      </c>
      <c r="DO314" s="23"/>
      <c r="DQ314" s="50"/>
      <c r="DS314" s="5"/>
      <c r="DT314" s="5"/>
      <c r="DU314" s="50"/>
    </row>
    <row r="315" spans="1:127" ht="15.75" hidden="1" customHeight="1" x14ac:dyDescent="0.3">
      <c r="B315" s="5"/>
      <c r="C315" s="5"/>
      <c r="D315" s="5"/>
      <c r="E315" s="22" t="s">
        <v>371</v>
      </c>
      <c r="F315" s="22" t="s">
        <v>137</v>
      </c>
      <c r="G315" s="23" t="s">
        <v>372</v>
      </c>
      <c r="H315" s="23">
        <v>-23.40652</v>
      </c>
      <c r="I315" s="23">
        <v>-46.842610000000001</v>
      </c>
      <c r="J315" s="24" t="s">
        <v>160</v>
      </c>
      <c r="K315" s="60"/>
      <c r="L315" s="24" t="s">
        <v>140</v>
      </c>
      <c r="M315" s="24" t="s">
        <v>141</v>
      </c>
      <c r="N315" s="23">
        <v>87</v>
      </c>
      <c r="O315" s="23" t="s">
        <v>142</v>
      </c>
      <c r="P315" s="23" t="s">
        <v>143</v>
      </c>
      <c r="Q315" s="26">
        <f t="shared" si="194"/>
        <v>174</v>
      </c>
      <c r="R315" s="27">
        <v>1</v>
      </c>
      <c r="S315" s="28">
        <v>1</v>
      </c>
      <c r="T315" s="28">
        <v>7</v>
      </c>
      <c r="U315" s="23"/>
      <c r="V315" s="23"/>
      <c r="W315" s="29"/>
      <c r="X315" s="28">
        <v>2.2999999999999998</v>
      </c>
      <c r="Y315" s="23"/>
      <c r="Z315" s="23"/>
      <c r="AA315" s="23"/>
      <c r="AB315" s="23"/>
      <c r="AC315" s="23"/>
      <c r="AD315" s="23" t="s">
        <v>144</v>
      </c>
      <c r="AE315" s="23" t="s">
        <v>145</v>
      </c>
      <c r="AF315" s="23">
        <v>30.7</v>
      </c>
      <c r="AG315" s="23">
        <v>7.8</v>
      </c>
      <c r="AH315" s="23">
        <v>1</v>
      </c>
      <c r="AI315" s="23">
        <v>0.1</v>
      </c>
      <c r="AJ315" s="23">
        <v>2.85</v>
      </c>
      <c r="AK315" s="27">
        <f t="shared" si="195"/>
        <v>2.75</v>
      </c>
      <c r="AL315" s="27" t="s">
        <v>143</v>
      </c>
      <c r="AM315" s="27" t="s">
        <v>143</v>
      </c>
      <c r="AN315" s="23"/>
      <c r="AO315" s="27">
        <f t="shared" si="196"/>
        <v>2</v>
      </c>
      <c r="AP315" s="23"/>
      <c r="AQ315" s="23"/>
      <c r="AR315" s="23"/>
      <c r="AS315" s="23"/>
      <c r="AT315" s="23"/>
      <c r="AU315" s="27"/>
      <c r="AV315" s="27">
        <f t="shared" si="197"/>
        <v>0</v>
      </c>
      <c r="AW315" s="27"/>
      <c r="AX315" s="28">
        <f>VLOOKUP(J315,ABNT5101!$I$3:$J$9,2)</f>
        <v>10</v>
      </c>
      <c r="AY315" s="28">
        <f>VLOOKUP(J315,ABNT5101!$I$3:$M$9,5)</f>
        <v>0.18</v>
      </c>
      <c r="AZ315" s="28" t="str">
        <f>_xlfn.XLOOKUP(J315,ABNT5101!I:I,ABNT5101!L:L)</f>
        <v>-</v>
      </c>
      <c r="BA315" s="28">
        <f>_xlfn.XLOOKUP(J315,ABNT5101!$I:$I,ABNT5101!M:M)</f>
        <v>0.18</v>
      </c>
      <c r="BB315" s="28" t="str">
        <f>_xlfn.XLOOKUP(J315,ABNT5101!$I:$I,ABNT5101!N:N)</f>
        <v>-</v>
      </c>
      <c r="BC315" s="28">
        <f>_xlfn.XLOOKUP(J315,ABNT5101!$I:$I,ABNT5101!O:O)</f>
        <v>16</v>
      </c>
      <c r="BD315" s="31" t="str">
        <f t="shared" si="198"/>
        <v>NÃO ATENDE</v>
      </c>
      <c r="BE315" s="32">
        <f t="shared" si="190"/>
        <v>-1</v>
      </c>
      <c r="BF315" s="32">
        <f t="shared" si="191"/>
        <v>-1</v>
      </c>
      <c r="BG315" s="32" t="str">
        <f t="shared" si="199"/>
        <v>-</v>
      </c>
      <c r="BH315" s="34"/>
      <c r="BI315" s="34"/>
      <c r="BJ315" s="34"/>
      <c r="BK315" s="34"/>
      <c r="BL315" s="35"/>
      <c r="BM315" s="34"/>
      <c r="BN315" s="31" t="str">
        <f t="shared" si="200"/>
        <v>NÃO ATENDE</v>
      </c>
      <c r="BO315" s="31" t="str">
        <f t="shared" si="192"/>
        <v>NÃO ATENDE</v>
      </c>
      <c r="BP315" s="31" t="str">
        <f t="shared" si="193"/>
        <v>NÃO ATENDE</v>
      </c>
      <c r="BQ315" s="31" t="str">
        <f t="shared" si="201"/>
        <v>ATENDE</v>
      </c>
      <c r="BR315" s="36" t="str">
        <f t="shared" si="202"/>
        <v>C4</v>
      </c>
      <c r="BS315" s="36" t="str">
        <f t="shared" si="203"/>
        <v>P6</v>
      </c>
      <c r="BT315" s="37">
        <f t="shared" si="204"/>
        <v>-1</v>
      </c>
      <c r="BU315" s="34"/>
      <c r="BV315" s="34"/>
      <c r="BW315" s="36">
        <f>IF(BS315="-","-",_xlfn.XLOOKUP(BS315,ABNT5101!$B$4:$B$9,ABNT5101!$C$4:$C$9))</f>
        <v>3</v>
      </c>
      <c r="BX315" s="36">
        <f>IF(BS315="-","-",_xlfn.XLOOKUP(BS315,ABNT5101!$B$4:$B$9,ABNT5101!$D$4:$D$9))</f>
        <v>0.6</v>
      </c>
      <c r="BY315" s="31" t="str">
        <f t="shared" si="205"/>
        <v>NÃO ATENDE</v>
      </c>
      <c r="BZ315" s="31" t="str">
        <f t="shared" si="206"/>
        <v>NÃO ATENDE</v>
      </c>
      <c r="CA315" s="31" t="str">
        <f t="shared" si="207"/>
        <v>NÃO ATENDE</v>
      </c>
      <c r="CB315" s="36" t="s">
        <v>143</v>
      </c>
      <c r="CC315" s="37" t="e">
        <f t="shared" si="208"/>
        <v>#VALUE!</v>
      </c>
      <c r="CD315" s="38"/>
      <c r="CE315" s="38"/>
      <c r="CF315" s="31" t="str">
        <f>IF(CB315="-","-",_xlfn.XLOOKUP(CB315,ABNT5101!$B$4:$B$9,ABNT5101!$C$4:$C$9))</f>
        <v>-</v>
      </c>
      <c r="CG315" s="36" t="str">
        <f>IF(CB315="-","-",_xlfn.XLOOKUP(CB315,ABNT5101!$B$4:$B$9,ABNT5101!$D$4:$D$9))</f>
        <v>-</v>
      </c>
      <c r="CH315" s="31" t="str">
        <f t="shared" si="209"/>
        <v>-</v>
      </c>
      <c r="CI315" s="31" t="str">
        <f t="shared" si="210"/>
        <v>-</v>
      </c>
      <c r="CJ315" s="31" t="str">
        <f t="shared" si="211"/>
        <v>-</v>
      </c>
      <c r="CK315" s="56" t="e">
        <f>_xlfn.XLOOKUP(CL315,'Banco de dados'!$B:$B,'Banco de dados'!$D:$D)</f>
        <v>#N/A</v>
      </c>
      <c r="CL315" s="42"/>
      <c r="CM315" s="56" t="e">
        <f>_xlfn.XLOOKUP(CL315,'Banco de dados'!$B:$B,'Banco de dados'!$E:$E)</f>
        <v>#N/A</v>
      </c>
      <c r="CN315" s="56"/>
      <c r="CO315" s="56" t="e">
        <f>IF(CN315="-","-",_xlfn.XLOOKUP(CN315,'Banco de dados'!$B:$B,'Banco de dados'!$E:$E))</f>
        <v>#N/A</v>
      </c>
      <c r="CP315" s="41">
        <f t="shared" si="212"/>
        <v>1</v>
      </c>
      <c r="CQ315" s="56" t="e">
        <f>_xlfn.XLOOKUP(CL315,'Banco de dados'!$B:$B,'Banco de dados'!$H:$H)</f>
        <v>#N/A</v>
      </c>
      <c r="CR315" s="56" t="e">
        <f t="array" aca="1" ref="CR315" ca="1">_xludf.xlookup(CN315,'Banco de dados'!$B:$B,'Banco de dados'!$H:$H)</f>
        <v>#NAME?</v>
      </c>
      <c r="CS315" s="56" t="e">
        <f t="array" aca="1" ref="CS315" ca="1">_xludf.xlookup(CL315,'Banco de dados'!$B:$B,'Banco de dados'!$F:$F)</f>
        <v>#NAME?</v>
      </c>
      <c r="CT315" s="56" t="e">
        <f t="array" aca="1" ref="CT315" ca="1">_xludf.xlookup(CN315,'Banco de dados'!$B:$B,'Banco de dados'!$F:$F)</f>
        <v>#NAME?</v>
      </c>
      <c r="CU315" s="42"/>
      <c r="CV315" s="42"/>
      <c r="CW315" s="56" t="str">
        <f>IF(AJ315=0.5,"Suporte",IF(AND(AJ315&gt;='Braços de IP'!$B$9,AJ315&lt;='Braços de IP'!$D$9),'Braços de IP'!$E$9,IF(AND(AJ315&gt;='Braços de IP'!$B$10,AJ315&lt;='Braços de IP'!$D$10),'Braços de IP'!$E$10,IF(AND(AJ315&gt;='Braços de IP'!$B$11,AJ315&lt;='Braços de IP'!$D$11),'Braços de IP'!$E$11,IF(AND(AJ315&gt;='Braços de IP'!$B$12,AJ315&lt;='Braços de IP'!$D$12),'Braços de IP'!$E$12,IF(AND(AJ315&gt;='Braços de IP'!$B$13,AJ315&lt;='Braços de IP'!$D$13),'Braços de IP'!$E$13,IF(AND(AJ315&gt;='Braços de IP'!$B$14,AJ315&lt;='Braços de IP'!$D$14),'Braços de IP'!$E$14,"ERRO")))))))</f>
        <v>Longo I</v>
      </c>
      <c r="CX315" s="42"/>
      <c r="CY315" s="56" t="str">
        <f>IF($CX315="","",VLOOKUP($CX315,'Braços de IP'!$E$9:$I$15,2,0))</f>
        <v/>
      </c>
      <c r="CZ315" s="43" t="str">
        <f>IF($CX315="","",VLOOKUP($CX315,'Braços de IP'!$E$9:$I$15,5,0))</f>
        <v/>
      </c>
      <c r="DA315" s="56"/>
      <c r="DB315" s="56"/>
      <c r="DC315" s="56"/>
      <c r="DD315" s="56"/>
      <c r="DE315" s="56"/>
      <c r="DF315" s="56"/>
      <c r="DG315" s="44" t="e">
        <f t="shared" si="213"/>
        <v>#N/A</v>
      </c>
      <c r="DH315" s="45">
        <f t="shared" si="214"/>
        <v>87</v>
      </c>
      <c r="DI315" s="44" t="e">
        <f t="shared" si="215"/>
        <v>#N/A</v>
      </c>
      <c r="DJ315" s="46" t="e">
        <f t="shared" si="216"/>
        <v>#N/A</v>
      </c>
      <c r="DK315" s="47" t="s">
        <v>147</v>
      </c>
      <c r="DL315" s="48"/>
      <c r="DM315" s="49"/>
      <c r="DN315" s="23" t="s">
        <v>148</v>
      </c>
      <c r="DO315" s="23"/>
      <c r="DP315" s="5"/>
      <c r="DQ315" s="50"/>
      <c r="DR315" s="5"/>
      <c r="DS315" s="5"/>
      <c r="DT315" s="5"/>
      <c r="DU315" s="50"/>
      <c r="DV315" s="5"/>
      <c r="DW315" s="5"/>
    </row>
    <row r="316" spans="1:127" ht="15.75" hidden="1" customHeight="1" x14ac:dyDescent="0.3">
      <c r="B316" s="5"/>
      <c r="C316" s="5"/>
      <c r="D316" s="5"/>
      <c r="E316" s="22" t="s">
        <v>371</v>
      </c>
      <c r="F316" s="22" t="s">
        <v>137</v>
      </c>
      <c r="G316" s="23" t="s">
        <v>372</v>
      </c>
      <c r="H316" s="23">
        <v>-23.40652</v>
      </c>
      <c r="I316" s="23">
        <v>-46.842610000000001</v>
      </c>
      <c r="J316" s="24" t="s">
        <v>160</v>
      </c>
      <c r="K316" s="60"/>
      <c r="L316" s="24" t="s">
        <v>140</v>
      </c>
      <c r="M316" s="24" t="s">
        <v>141</v>
      </c>
      <c r="N316" s="23">
        <v>87</v>
      </c>
      <c r="O316" s="23" t="s">
        <v>142</v>
      </c>
      <c r="P316" s="23" t="s">
        <v>143</v>
      </c>
      <c r="Q316" s="26">
        <f t="shared" si="194"/>
        <v>174</v>
      </c>
      <c r="R316" s="27">
        <v>1</v>
      </c>
      <c r="S316" s="28">
        <v>1</v>
      </c>
      <c r="T316" s="28">
        <v>7</v>
      </c>
      <c r="U316" s="23"/>
      <c r="V316" s="23"/>
      <c r="W316" s="29"/>
      <c r="X316" s="28">
        <v>2.2999999999999998</v>
      </c>
      <c r="Y316" s="23"/>
      <c r="Z316" s="23"/>
      <c r="AA316" s="23"/>
      <c r="AB316" s="23"/>
      <c r="AC316" s="23"/>
      <c r="AD316" s="23" t="s">
        <v>144</v>
      </c>
      <c r="AE316" s="23" t="s">
        <v>145</v>
      </c>
      <c r="AF316" s="23">
        <v>30.7</v>
      </c>
      <c r="AG316" s="23">
        <v>7.8</v>
      </c>
      <c r="AH316" s="23">
        <v>1</v>
      </c>
      <c r="AI316" s="23">
        <v>0.1</v>
      </c>
      <c r="AJ316" s="23">
        <v>2.85</v>
      </c>
      <c r="AK316" s="27">
        <f t="shared" si="195"/>
        <v>2.75</v>
      </c>
      <c r="AL316" s="27" t="s">
        <v>143</v>
      </c>
      <c r="AM316" s="27" t="s">
        <v>143</v>
      </c>
      <c r="AN316" s="23"/>
      <c r="AO316" s="27">
        <f t="shared" si="196"/>
        <v>2</v>
      </c>
      <c r="AP316" s="23"/>
      <c r="AQ316" s="23"/>
      <c r="AR316" s="23"/>
      <c r="AS316" s="23"/>
      <c r="AT316" s="23"/>
      <c r="AU316" s="27"/>
      <c r="AV316" s="27">
        <f t="shared" si="197"/>
        <v>0</v>
      </c>
      <c r="AW316" s="27"/>
      <c r="AX316" s="28">
        <f>VLOOKUP(J316,ABNT5101!$I$3:$J$9,2)</f>
        <v>10</v>
      </c>
      <c r="AY316" s="28">
        <f>VLOOKUP(J316,ABNT5101!$I$3:$M$9,5)</f>
        <v>0.18</v>
      </c>
      <c r="AZ316" s="28" t="str">
        <f>_xlfn.XLOOKUP(J316,ABNT5101!I:I,ABNT5101!L:L)</f>
        <v>-</v>
      </c>
      <c r="BA316" s="28">
        <f>_xlfn.XLOOKUP(J316,ABNT5101!$I:$I,ABNT5101!M:M)</f>
        <v>0.18</v>
      </c>
      <c r="BB316" s="28" t="str">
        <f>_xlfn.XLOOKUP(J316,ABNT5101!$I:$I,ABNT5101!N:N)</f>
        <v>-</v>
      </c>
      <c r="BC316" s="28">
        <f>_xlfn.XLOOKUP(J316,ABNT5101!$I:$I,ABNT5101!O:O)</f>
        <v>16</v>
      </c>
      <c r="BD316" s="31" t="str">
        <f t="shared" si="198"/>
        <v>NÃO ATENDE</v>
      </c>
      <c r="BE316" s="32">
        <f t="shared" si="190"/>
        <v>-1</v>
      </c>
      <c r="BF316" s="32">
        <f t="shared" si="191"/>
        <v>-1</v>
      </c>
      <c r="BG316" s="32" t="str">
        <f t="shared" si="199"/>
        <v>-</v>
      </c>
      <c r="BH316" s="34"/>
      <c r="BI316" s="34"/>
      <c r="BJ316" s="34"/>
      <c r="BK316" s="34"/>
      <c r="BL316" s="35"/>
      <c r="BM316" s="34"/>
      <c r="BN316" s="31" t="str">
        <f t="shared" si="200"/>
        <v>NÃO ATENDE</v>
      </c>
      <c r="BO316" s="31" t="str">
        <f t="shared" si="192"/>
        <v>NÃO ATENDE</v>
      </c>
      <c r="BP316" s="31" t="str">
        <f t="shared" si="193"/>
        <v>NÃO ATENDE</v>
      </c>
      <c r="BQ316" s="31" t="str">
        <f t="shared" si="201"/>
        <v>ATENDE</v>
      </c>
      <c r="BR316" s="36" t="str">
        <f t="shared" si="202"/>
        <v>C4</v>
      </c>
      <c r="BS316" s="36" t="str">
        <f t="shared" si="203"/>
        <v>P6</v>
      </c>
      <c r="BT316" s="37">
        <f t="shared" si="204"/>
        <v>-1</v>
      </c>
      <c r="BU316" s="34"/>
      <c r="BV316" s="34"/>
      <c r="BW316" s="36">
        <f>IF(BS316="-","-",_xlfn.XLOOKUP(BS316,ABNT5101!$B$4:$B$9,ABNT5101!$C$4:$C$9))</f>
        <v>3</v>
      </c>
      <c r="BX316" s="36">
        <f>IF(BS316="-","-",_xlfn.XLOOKUP(BS316,ABNT5101!$B$4:$B$9,ABNT5101!$D$4:$D$9))</f>
        <v>0.6</v>
      </c>
      <c r="BY316" s="31" t="str">
        <f t="shared" si="205"/>
        <v>NÃO ATENDE</v>
      </c>
      <c r="BZ316" s="31" t="str">
        <f t="shared" si="206"/>
        <v>NÃO ATENDE</v>
      </c>
      <c r="CA316" s="31" t="str">
        <f t="shared" si="207"/>
        <v>NÃO ATENDE</v>
      </c>
      <c r="CB316" s="36" t="s">
        <v>143</v>
      </c>
      <c r="CC316" s="37" t="e">
        <f t="shared" si="208"/>
        <v>#VALUE!</v>
      </c>
      <c r="CD316" s="38"/>
      <c r="CE316" s="38"/>
      <c r="CF316" s="31" t="str">
        <f>IF(CB316="-","-",_xlfn.XLOOKUP(CB316,ABNT5101!$B$4:$B$9,ABNT5101!$C$4:$C$9))</f>
        <v>-</v>
      </c>
      <c r="CG316" s="36" t="str">
        <f>IF(CB316="-","-",_xlfn.XLOOKUP(CB316,ABNT5101!$B$4:$B$9,ABNT5101!$D$4:$D$9))</f>
        <v>-</v>
      </c>
      <c r="CH316" s="31" t="str">
        <f t="shared" si="209"/>
        <v>-</v>
      </c>
      <c r="CI316" s="31" t="str">
        <f t="shared" si="210"/>
        <v>-</v>
      </c>
      <c r="CJ316" s="31" t="str">
        <f t="shared" si="211"/>
        <v>-</v>
      </c>
      <c r="CK316" s="56" t="e">
        <f>_xlfn.XLOOKUP(CL316,'Banco de dados'!$B:$B,'Banco de dados'!$D:$D)</f>
        <v>#N/A</v>
      </c>
      <c r="CL316" s="42"/>
      <c r="CM316" s="56" t="e">
        <f>_xlfn.XLOOKUP(CL316,'Banco de dados'!$B:$B,'Banco de dados'!$E:$E)</f>
        <v>#N/A</v>
      </c>
      <c r="CN316" s="56"/>
      <c r="CO316" s="56" t="e">
        <f>IF(CN316="-","-",_xlfn.XLOOKUP(CN316,'Banco de dados'!$B:$B,'Banco de dados'!$E:$E))</f>
        <v>#N/A</v>
      </c>
      <c r="CP316" s="41">
        <f t="shared" si="212"/>
        <v>1</v>
      </c>
      <c r="CQ316" s="56" t="e">
        <f>_xlfn.XLOOKUP(CL316,'Banco de dados'!$B:$B,'Banco de dados'!$H:$H)</f>
        <v>#N/A</v>
      </c>
      <c r="CR316" s="56" t="e">
        <f t="array" aca="1" ref="CR316" ca="1">_xludf.xlookup(CN316,'Banco de dados'!$B:$B,'Banco de dados'!$H:$H)</f>
        <v>#NAME?</v>
      </c>
      <c r="CS316" s="56" t="e">
        <f t="array" aca="1" ref="CS316" ca="1">_xludf.xlookup(CL316,'Banco de dados'!$B:$B,'Banco de dados'!$F:$F)</f>
        <v>#NAME?</v>
      </c>
      <c r="CT316" s="56" t="e">
        <f t="array" aca="1" ref="CT316" ca="1">_xludf.xlookup(CN316,'Banco de dados'!$B:$B,'Banco de dados'!$F:$F)</f>
        <v>#NAME?</v>
      </c>
      <c r="CU316" s="42"/>
      <c r="CV316" s="42"/>
      <c r="CW316" s="56" t="str">
        <f>IF(AJ316=0.5,"Suporte",IF(AND(AJ316&gt;='Braços de IP'!$B$9,AJ316&lt;='Braços de IP'!$D$9),'Braços de IP'!$E$9,IF(AND(AJ316&gt;='Braços de IP'!$B$10,AJ316&lt;='Braços de IP'!$D$10),'Braços de IP'!$E$10,IF(AND(AJ316&gt;='Braços de IP'!$B$11,AJ316&lt;='Braços de IP'!$D$11),'Braços de IP'!$E$11,IF(AND(AJ316&gt;='Braços de IP'!$B$12,AJ316&lt;='Braços de IP'!$D$12),'Braços de IP'!$E$12,IF(AND(AJ316&gt;='Braços de IP'!$B$13,AJ316&lt;='Braços de IP'!$D$13),'Braços de IP'!$E$13,IF(AND(AJ316&gt;='Braços de IP'!$B$14,AJ316&lt;='Braços de IP'!$D$14),'Braços de IP'!$E$14,"ERRO")))))))</f>
        <v>Longo I</v>
      </c>
      <c r="CX316" s="42"/>
      <c r="CY316" s="56" t="str">
        <f>IF($CX316="","",VLOOKUP($CX316,'Braços de IP'!$E$9:$I$15,2,0))</f>
        <v/>
      </c>
      <c r="CZ316" s="43" t="str">
        <f>IF($CX316="","",VLOOKUP($CX316,'Braços de IP'!$E$9:$I$15,5,0))</f>
        <v/>
      </c>
      <c r="DA316" s="56"/>
      <c r="DB316" s="56"/>
      <c r="DC316" s="56"/>
      <c r="DD316" s="56"/>
      <c r="DE316" s="56"/>
      <c r="DF316" s="56"/>
      <c r="DG316" s="44" t="e">
        <f t="shared" si="213"/>
        <v>#N/A</v>
      </c>
      <c r="DH316" s="45">
        <f t="shared" si="214"/>
        <v>87</v>
      </c>
      <c r="DI316" s="44" t="e">
        <f t="shared" si="215"/>
        <v>#N/A</v>
      </c>
      <c r="DJ316" s="46" t="e">
        <f t="shared" si="216"/>
        <v>#N/A</v>
      </c>
      <c r="DK316" s="47" t="s">
        <v>147</v>
      </c>
      <c r="DL316" s="48"/>
      <c r="DM316" s="49"/>
      <c r="DN316" s="23" t="s">
        <v>148</v>
      </c>
      <c r="DO316" s="23"/>
      <c r="DP316" s="5"/>
      <c r="DQ316" s="50"/>
      <c r="DR316" s="5"/>
      <c r="DS316" s="5"/>
      <c r="DT316" s="5"/>
      <c r="DU316" s="50"/>
      <c r="DV316" s="5"/>
      <c r="DW316" s="5"/>
    </row>
    <row r="317" spans="1:127" ht="15.75" hidden="1" customHeight="1" x14ac:dyDescent="0.3">
      <c r="B317" s="5"/>
      <c r="C317" s="5"/>
      <c r="D317" s="5"/>
      <c r="E317" s="22" t="s">
        <v>373</v>
      </c>
      <c r="F317" s="22" t="s">
        <v>137</v>
      </c>
      <c r="G317" s="23" t="s">
        <v>374</v>
      </c>
      <c r="H317" s="23">
        <v>-23.396312000000002</v>
      </c>
      <c r="I317" s="23">
        <v>-46.863675999999998</v>
      </c>
      <c r="J317" s="24" t="s">
        <v>160</v>
      </c>
      <c r="K317" s="60"/>
      <c r="L317" s="24" t="s">
        <v>140</v>
      </c>
      <c r="M317" s="24" t="s">
        <v>141</v>
      </c>
      <c r="N317" s="23">
        <v>90</v>
      </c>
      <c r="O317" s="23" t="s">
        <v>142</v>
      </c>
      <c r="P317" s="23" t="s">
        <v>143</v>
      </c>
      <c r="Q317" s="26">
        <f t="shared" si="194"/>
        <v>180</v>
      </c>
      <c r="R317" s="27">
        <v>2</v>
      </c>
      <c r="S317" s="28">
        <v>3</v>
      </c>
      <c r="T317" s="28">
        <v>6</v>
      </c>
      <c r="U317" s="23"/>
      <c r="V317" s="23"/>
      <c r="W317" s="29"/>
      <c r="X317" s="28">
        <v>3.7</v>
      </c>
      <c r="Y317" s="23"/>
      <c r="Z317" s="23"/>
      <c r="AA317" s="23"/>
      <c r="AB317" s="23"/>
      <c r="AC317" s="23"/>
      <c r="AD317" s="23" t="s">
        <v>144</v>
      </c>
      <c r="AE317" s="23" t="s">
        <v>145</v>
      </c>
      <c r="AF317" s="23">
        <v>30.1</v>
      </c>
      <c r="AG317" s="23">
        <v>7.8</v>
      </c>
      <c r="AH317" s="23">
        <v>1</v>
      </c>
      <c r="AI317" s="23">
        <v>0.6</v>
      </c>
      <c r="AJ317" s="23">
        <v>1.8</v>
      </c>
      <c r="AK317" s="27">
        <f t="shared" si="195"/>
        <v>1.2000000000000002</v>
      </c>
      <c r="AL317" s="27" t="s">
        <v>143</v>
      </c>
      <c r="AM317" s="27" t="s">
        <v>143</v>
      </c>
      <c r="AN317" s="23"/>
      <c r="AO317" s="27">
        <f t="shared" si="196"/>
        <v>2</v>
      </c>
      <c r="AP317" s="23"/>
      <c r="AQ317" s="23"/>
      <c r="AR317" s="23"/>
      <c r="AS317" s="23"/>
      <c r="AT317" s="23"/>
      <c r="AU317" s="27"/>
      <c r="AV317" s="27">
        <f t="shared" si="197"/>
        <v>0</v>
      </c>
      <c r="AW317" s="27"/>
      <c r="AX317" s="28">
        <f>VLOOKUP(J317,ABNT5101!$I$3:$J$9,2)</f>
        <v>10</v>
      </c>
      <c r="AY317" s="28">
        <f>VLOOKUP(J317,ABNT5101!$I$3:$M$9,5)</f>
        <v>0.18</v>
      </c>
      <c r="AZ317" s="28" t="str">
        <f>_xlfn.XLOOKUP(J317,ABNT5101!I:I,ABNT5101!L:L)</f>
        <v>-</v>
      </c>
      <c r="BA317" s="28">
        <f>_xlfn.XLOOKUP(J317,ABNT5101!$I:$I,ABNT5101!M:M)</f>
        <v>0.18</v>
      </c>
      <c r="BB317" s="28" t="str">
        <f>_xlfn.XLOOKUP(J317,ABNT5101!$I:$I,ABNT5101!N:N)</f>
        <v>-</v>
      </c>
      <c r="BC317" s="28">
        <f>_xlfn.XLOOKUP(J317,ABNT5101!$I:$I,ABNT5101!O:O)</f>
        <v>16</v>
      </c>
      <c r="BD317" s="31" t="str">
        <f t="shared" si="198"/>
        <v>NÃO ATENDE</v>
      </c>
      <c r="BE317" s="32">
        <f t="shared" si="190"/>
        <v>-1</v>
      </c>
      <c r="BF317" s="32">
        <f t="shared" si="191"/>
        <v>-1</v>
      </c>
      <c r="BG317" s="32" t="str">
        <f t="shared" si="199"/>
        <v>-</v>
      </c>
      <c r="BH317" s="34"/>
      <c r="BI317" s="34"/>
      <c r="BJ317" s="34"/>
      <c r="BK317" s="34"/>
      <c r="BL317" s="35"/>
      <c r="BM317" s="34"/>
      <c r="BN317" s="31" t="str">
        <f t="shared" si="200"/>
        <v>NÃO ATENDE</v>
      </c>
      <c r="BO317" s="31" t="str">
        <f t="shared" si="192"/>
        <v>NÃO ATENDE</v>
      </c>
      <c r="BP317" s="31" t="str">
        <f t="shared" si="193"/>
        <v>NÃO ATENDE</v>
      </c>
      <c r="BQ317" s="31" t="str">
        <f t="shared" si="201"/>
        <v>ATENDE</v>
      </c>
      <c r="BR317" s="36" t="str">
        <f t="shared" si="202"/>
        <v>C4</v>
      </c>
      <c r="BS317" s="36" t="str">
        <f t="shared" si="203"/>
        <v>P6</v>
      </c>
      <c r="BT317" s="37">
        <f t="shared" si="204"/>
        <v>-1</v>
      </c>
      <c r="BU317" s="34"/>
      <c r="BV317" s="34"/>
      <c r="BW317" s="36">
        <f>IF(BS317="-","-",_xlfn.XLOOKUP(BS317,ABNT5101!$B$4:$B$9,ABNT5101!$C$4:$C$9))</f>
        <v>3</v>
      </c>
      <c r="BX317" s="36">
        <f>IF(BS317="-","-",_xlfn.XLOOKUP(BS317,ABNT5101!$B$4:$B$9,ABNT5101!$D$4:$D$9))</f>
        <v>0.6</v>
      </c>
      <c r="BY317" s="31" t="str">
        <f t="shared" si="205"/>
        <v>NÃO ATENDE</v>
      </c>
      <c r="BZ317" s="31" t="str">
        <f t="shared" si="206"/>
        <v>NÃO ATENDE</v>
      </c>
      <c r="CA317" s="31" t="str">
        <f t="shared" si="207"/>
        <v>NÃO ATENDE</v>
      </c>
      <c r="CB317" s="36" t="s">
        <v>143</v>
      </c>
      <c r="CC317" s="37" t="e">
        <f t="shared" si="208"/>
        <v>#VALUE!</v>
      </c>
      <c r="CD317" s="38"/>
      <c r="CE317" s="38"/>
      <c r="CF317" s="31" t="str">
        <f>IF(CB317="-","-",_xlfn.XLOOKUP(CB317,ABNT5101!$B$4:$B$9,ABNT5101!$C$4:$C$9))</f>
        <v>-</v>
      </c>
      <c r="CG317" s="36" t="str">
        <f>IF(CB317="-","-",_xlfn.XLOOKUP(CB317,ABNT5101!$B$4:$B$9,ABNT5101!$D$4:$D$9))</f>
        <v>-</v>
      </c>
      <c r="CH317" s="31" t="str">
        <f t="shared" si="209"/>
        <v>-</v>
      </c>
      <c r="CI317" s="31" t="str">
        <f t="shared" si="210"/>
        <v>-</v>
      </c>
      <c r="CJ317" s="31" t="str">
        <f t="shared" si="211"/>
        <v>-</v>
      </c>
      <c r="CK317" s="56" t="e">
        <f>_xlfn.XLOOKUP(CL317,'Banco de dados'!$B:$B,'Banco de dados'!$D:$D)</f>
        <v>#N/A</v>
      </c>
      <c r="CL317" s="42"/>
      <c r="CM317" s="56" t="e">
        <f>_xlfn.XLOOKUP(CL317,'Banco de dados'!$B:$B,'Banco de dados'!$E:$E)</f>
        <v>#N/A</v>
      </c>
      <c r="CN317" s="56"/>
      <c r="CO317" s="56" t="e">
        <f>IF(CN317="-","-",_xlfn.XLOOKUP(CN317,'Banco de dados'!$B:$B,'Banco de dados'!$E:$E))</f>
        <v>#N/A</v>
      </c>
      <c r="CP317" s="41">
        <f t="shared" si="212"/>
        <v>1</v>
      </c>
      <c r="CQ317" s="56" t="e">
        <f>_xlfn.XLOOKUP(CL317,'Banco de dados'!$B:$B,'Banco de dados'!$H:$H)</f>
        <v>#N/A</v>
      </c>
      <c r="CR317" s="56" t="e">
        <f t="array" aca="1" ref="CR317" ca="1">_xludf.xlookup(CN317,'Banco de dados'!$B:$B,'Banco de dados'!$H:$H)</f>
        <v>#NAME?</v>
      </c>
      <c r="CS317" s="56" t="e">
        <f t="array" aca="1" ref="CS317" ca="1">_xludf.xlookup(CL317,'Banco de dados'!$B:$B,'Banco de dados'!$F:$F)</f>
        <v>#NAME?</v>
      </c>
      <c r="CT317" s="56" t="e">
        <f t="array" aca="1" ref="CT317" ca="1">_xludf.xlookup(CN317,'Banco de dados'!$B:$B,'Banco de dados'!$F:$F)</f>
        <v>#NAME?</v>
      </c>
      <c r="CU317" s="42"/>
      <c r="CV317" s="42"/>
      <c r="CW317" s="56" t="str">
        <f>IF(AJ317=0.5,"Suporte",IF(AND(AJ317&gt;='Braços de IP'!$B$9,AJ317&lt;='Braços de IP'!$D$9),'Braços de IP'!$E$9,IF(AND(AJ317&gt;='Braços de IP'!$B$10,AJ317&lt;='Braços de IP'!$D$10),'Braços de IP'!$E$10,IF(AND(AJ317&gt;='Braços de IP'!$B$11,AJ317&lt;='Braços de IP'!$D$11),'Braços de IP'!$E$11,IF(AND(AJ317&gt;='Braços de IP'!$B$12,AJ317&lt;='Braços de IP'!$D$12),'Braços de IP'!$E$12,IF(AND(AJ317&gt;='Braços de IP'!$B$13,AJ317&lt;='Braços de IP'!$D$13),'Braços de IP'!$E$13,IF(AND(AJ317&gt;='Braços de IP'!$B$14,AJ317&lt;='Braços de IP'!$D$14),'Braços de IP'!$E$14,"ERRO")))))))</f>
        <v>Médio I</v>
      </c>
      <c r="CX317" s="42"/>
      <c r="CY317" s="56" t="str">
        <f>IF($CX317="","",VLOOKUP($CX317,'Braços de IP'!$E$9:$I$15,2,0))</f>
        <v/>
      </c>
      <c r="CZ317" s="43" t="str">
        <f>IF($CX317="","",VLOOKUP($CX317,'Braços de IP'!$E$9:$I$15,5,0))</f>
        <v/>
      </c>
      <c r="DA317" s="56"/>
      <c r="DB317" s="56"/>
      <c r="DC317" s="56"/>
      <c r="DD317" s="56"/>
      <c r="DE317" s="56"/>
      <c r="DF317" s="56"/>
      <c r="DG317" s="44" t="e">
        <f t="shared" si="213"/>
        <v>#N/A</v>
      </c>
      <c r="DH317" s="45">
        <f t="shared" si="214"/>
        <v>90</v>
      </c>
      <c r="DI317" s="44" t="e">
        <f t="shared" si="215"/>
        <v>#N/A</v>
      </c>
      <c r="DJ317" s="46" t="e">
        <f t="shared" si="216"/>
        <v>#N/A</v>
      </c>
      <c r="DK317" s="47" t="s">
        <v>147</v>
      </c>
      <c r="DL317" s="48"/>
      <c r="DM317" s="49"/>
      <c r="DN317" s="23" t="s">
        <v>148</v>
      </c>
      <c r="DO317" s="23"/>
      <c r="DP317" s="5"/>
      <c r="DQ317" s="50"/>
      <c r="DR317" s="5"/>
      <c r="DS317" s="5"/>
      <c r="DT317" s="5"/>
      <c r="DU317" s="50"/>
      <c r="DV317" s="5"/>
      <c r="DW317" s="5"/>
    </row>
    <row r="318" spans="1:127" ht="15.75" hidden="1" customHeight="1" x14ac:dyDescent="0.3">
      <c r="B318" s="5"/>
      <c r="C318" s="5"/>
      <c r="D318" s="5"/>
      <c r="E318" s="22" t="s">
        <v>373</v>
      </c>
      <c r="F318" s="22" t="s">
        <v>137</v>
      </c>
      <c r="G318" s="23" t="s">
        <v>374</v>
      </c>
      <c r="H318" s="23">
        <v>-23.396312000000002</v>
      </c>
      <c r="I318" s="23">
        <v>-46.863675999999998</v>
      </c>
      <c r="J318" s="24" t="s">
        <v>160</v>
      </c>
      <c r="K318" s="60"/>
      <c r="L318" s="24" t="s">
        <v>140</v>
      </c>
      <c r="M318" s="24" t="s">
        <v>141</v>
      </c>
      <c r="N318" s="23">
        <v>90</v>
      </c>
      <c r="O318" s="23" t="s">
        <v>142</v>
      </c>
      <c r="P318" s="23" t="s">
        <v>143</v>
      </c>
      <c r="Q318" s="26">
        <f t="shared" si="194"/>
        <v>180</v>
      </c>
      <c r="R318" s="27">
        <v>2</v>
      </c>
      <c r="S318" s="28">
        <v>3</v>
      </c>
      <c r="T318" s="28">
        <v>6</v>
      </c>
      <c r="U318" s="23"/>
      <c r="V318" s="23"/>
      <c r="W318" s="29"/>
      <c r="X318" s="28">
        <v>3.7</v>
      </c>
      <c r="Y318" s="23"/>
      <c r="Z318" s="23"/>
      <c r="AA318" s="23"/>
      <c r="AB318" s="23"/>
      <c r="AC318" s="23"/>
      <c r="AD318" s="23" t="s">
        <v>144</v>
      </c>
      <c r="AE318" s="23" t="s">
        <v>145</v>
      </c>
      <c r="AF318" s="23">
        <v>30.1</v>
      </c>
      <c r="AG318" s="23">
        <v>7.8</v>
      </c>
      <c r="AH318" s="23">
        <v>1</v>
      </c>
      <c r="AI318" s="23">
        <v>0.6</v>
      </c>
      <c r="AJ318" s="23">
        <v>1.8</v>
      </c>
      <c r="AK318" s="27">
        <f t="shared" si="195"/>
        <v>1.2000000000000002</v>
      </c>
      <c r="AL318" s="27" t="s">
        <v>143</v>
      </c>
      <c r="AM318" s="27" t="s">
        <v>143</v>
      </c>
      <c r="AN318" s="23"/>
      <c r="AO318" s="27">
        <f t="shared" si="196"/>
        <v>2</v>
      </c>
      <c r="AP318" s="23"/>
      <c r="AQ318" s="23"/>
      <c r="AR318" s="23"/>
      <c r="AS318" s="23"/>
      <c r="AT318" s="23"/>
      <c r="AU318" s="27"/>
      <c r="AV318" s="27">
        <f t="shared" si="197"/>
        <v>0</v>
      </c>
      <c r="AW318" s="27"/>
      <c r="AX318" s="28">
        <f>VLOOKUP(J318,ABNT5101!$I$3:$J$9,2)</f>
        <v>10</v>
      </c>
      <c r="AY318" s="28">
        <f>VLOOKUP(J318,ABNT5101!$I$3:$M$9,5)</f>
        <v>0.18</v>
      </c>
      <c r="AZ318" s="28" t="str">
        <f>_xlfn.XLOOKUP(J318,ABNT5101!I:I,ABNT5101!L:L)</f>
        <v>-</v>
      </c>
      <c r="BA318" s="28">
        <f>_xlfn.XLOOKUP(J318,ABNT5101!$I:$I,ABNT5101!M:M)</f>
        <v>0.18</v>
      </c>
      <c r="BB318" s="28" t="str">
        <f>_xlfn.XLOOKUP(J318,ABNT5101!$I:$I,ABNT5101!N:N)</f>
        <v>-</v>
      </c>
      <c r="BC318" s="28">
        <f>_xlfn.XLOOKUP(J318,ABNT5101!$I:$I,ABNT5101!O:O)</f>
        <v>16</v>
      </c>
      <c r="BD318" s="31" t="str">
        <f t="shared" si="198"/>
        <v>NÃO ATENDE</v>
      </c>
      <c r="BE318" s="32">
        <f t="shared" si="190"/>
        <v>-1</v>
      </c>
      <c r="BF318" s="32">
        <f t="shared" si="191"/>
        <v>-1</v>
      </c>
      <c r="BG318" s="32" t="str">
        <f t="shared" si="199"/>
        <v>-</v>
      </c>
      <c r="BH318" s="34"/>
      <c r="BI318" s="34"/>
      <c r="BJ318" s="34"/>
      <c r="BK318" s="34"/>
      <c r="BL318" s="35"/>
      <c r="BM318" s="34"/>
      <c r="BN318" s="31" t="str">
        <f t="shared" si="200"/>
        <v>NÃO ATENDE</v>
      </c>
      <c r="BO318" s="31" t="str">
        <f t="shared" si="192"/>
        <v>NÃO ATENDE</v>
      </c>
      <c r="BP318" s="31" t="str">
        <f t="shared" si="193"/>
        <v>NÃO ATENDE</v>
      </c>
      <c r="BQ318" s="31" t="str">
        <f t="shared" si="201"/>
        <v>ATENDE</v>
      </c>
      <c r="BR318" s="36" t="str">
        <f t="shared" si="202"/>
        <v>C4</v>
      </c>
      <c r="BS318" s="36" t="str">
        <f t="shared" si="203"/>
        <v>P6</v>
      </c>
      <c r="BT318" s="37">
        <f t="shared" si="204"/>
        <v>-1</v>
      </c>
      <c r="BU318" s="34"/>
      <c r="BV318" s="34"/>
      <c r="BW318" s="36">
        <f>IF(BS318="-","-",_xlfn.XLOOKUP(BS318,ABNT5101!$B$4:$B$9,ABNT5101!$C$4:$C$9))</f>
        <v>3</v>
      </c>
      <c r="BX318" s="36">
        <f>IF(BS318="-","-",_xlfn.XLOOKUP(BS318,ABNT5101!$B$4:$B$9,ABNT5101!$D$4:$D$9))</f>
        <v>0.6</v>
      </c>
      <c r="BY318" s="31" t="str">
        <f t="shared" si="205"/>
        <v>NÃO ATENDE</v>
      </c>
      <c r="BZ318" s="31" t="str">
        <f t="shared" si="206"/>
        <v>NÃO ATENDE</v>
      </c>
      <c r="CA318" s="31" t="str">
        <f t="shared" si="207"/>
        <v>NÃO ATENDE</v>
      </c>
      <c r="CB318" s="36" t="s">
        <v>143</v>
      </c>
      <c r="CC318" s="37" t="e">
        <f t="shared" si="208"/>
        <v>#VALUE!</v>
      </c>
      <c r="CD318" s="38"/>
      <c r="CE318" s="38"/>
      <c r="CF318" s="31" t="str">
        <f>IF(CB318="-","-",_xlfn.XLOOKUP(CB318,ABNT5101!$B$4:$B$9,ABNT5101!$C$4:$C$9))</f>
        <v>-</v>
      </c>
      <c r="CG318" s="36" t="str">
        <f>IF(CB318="-","-",_xlfn.XLOOKUP(CB318,ABNT5101!$B$4:$B$9,ABNT5101!$D$4:$D$9))</f>
        <v>-</v>
      </c>
      <c r="CH318" s="31" t="str">
        <f t="shared" si="209"/>
        <v>-</v>
      </c>
      <c r="CI318" s="31" t="str">
        <f t="shared" si="210"/>
        <v>-</v>
      </c>
      <c r="CJ318" s="31" t="str">
        <f t="shared" si="211"/>
        <v>-</v>
      </c>
      <c r="CK318" s="56" t="e">
        <f>_xlfn.XLOOKUP(CL318,'Banco de dados'!$B:$B,'Banco de dados'!$D:$D)</f>
        <v>#N/A</v>
      </c>
      <c r="CL318" s="42"/>
      <c r="CM318" s="56" t="e">
        <f>_xlfn.XLOOKUP(CL318,'Banco de dados'!$B:$B,'Banco de dados'!$E:$E)</f>
        <v>#N/A</v>
      </c>
      <c r="CN318" s="56"/>
      <c r="CO318" s="56" t="e">
        <f>IF(CN318="-","-",_xlfn.XLOOKUP(CN318,'Banco de dados'!$B:$B,'Banco de dados'!$E:$E))</f>
        <v>#N/A</v>
      </c>
      <c r="CP318" s="41">
        <f t="shared" si="212"/>
        <v>1</v>
      </c>
      <c r="CQ318" s="56" t="e">
        <f>_xlfn.XLOOKUP(CL318,'Banco de dados'!$B:$B,'Banco de dados'!$H:$H)</f>
        <v>#N/A</v>
      </c>
      <c r="CR318" s="56" t="e">
        <f t="array" aca="1" ref="CR318" ca="1">_xludf.xlookup(CN318,'Banco de dados'!$B:$B,'Banco de dados'!$H:$H)</f>
        <v>#NAME?</v>
      </c>
      <c r="CS318" s="56" t="e">
        <f t="array" aca="1" ref="CS318" ca="1">_xludf.xlookup(CL318,'Banco de dados'!$B:$B,'Banco de dados'!$F:$F)</f>
        <v>#NAME?</v>
      </c>
      <c r="CT318" s="56" t="e">
        <f t="array" aca="1" ref="CT318" ca="1">_xludf.xlookup(CN318,'Banco de dados'!$B:$B,'Banco de dados'!$F:$F)</f>
        <v>#NAME?</v>
      </c>
      <c r="CU318" s="42"/>
      <c r="CV318" s="42"/>
      <c r="CW318" s="56" t="str">
        <f>IF(AJ318=0.5,"Suporte",IF(AND(AJ318&gt;='Braços de IP'!$B$9,AJ318&lt;='Braços de IP'!$D$9),'Braços de IP'!$E$9,IF(AND(AJ318&gt;='Braços de IP'!$B$10,AJ318&lt;='Braços de IP'!$D$10),'Braços de IP'!$E$10,IF(AND(AJ318&gt;='Braços de IP'!$B$11,AJ318&lt;='Braços de IP'!$D$11),'Braços de IP'!$E$11,IF(AND(AJ318&gt;='Braços de IP'!$B$12,AJ318&lt;='Braços de IP'!$D$12),'Braços de IP'!$E$12,IF(AND(AJ318&gt;='Braços de IP'!$B$13,AJ318&lt;='Braços de IP'!$D$13),'Braços de IP'!$E$13,IF(AND(AJ318&gt;='Braços de IP'!$B$14,AJ318&lt;='Braços de IP'!$D$14),'Braços de IP'!$E$14,"ERRO")))))))</f>
        <v>Médio I</v>
      </c>
      <c r="CX318" s="42"/>
      <c r="CY318" s="56" t="str">
        <f>IF($CX318="","",VLOOKUP($CX318,'Braços de IP'!$E$9:$I$15,2,0))</f>
        <v/>
      </c>
      <c r="CZ318" s="43" t="str">
        <f>IF($CX318="","",VLOOKUP($CX318,'Braços de IP'!$E$9:$I$15,5,0))</f>
        <v/>
      </c>
      <c r="DA318" s="56"/>
      <c r="DB318" s="56"/>
      <c r="DC318" s="56"/>
      <c r="DD318" s="56"/>
      <c r="DE318" s="56"/>
      <c r="DF318" s="56"/>
      <c r="DG318" s="44" t="e">
        <f t="shared" si="213"/>
        <v>#N/A</v>
      </c>
      <c r="DH318" s="45">
        <f t="shared" si="214"/>
        <v>90</v>
      </c>
      <c r="DI318" s="44" t="e">
        <f t="shared" si="215"/>
        <v>#N/A</v>
      </c>
      <c r="DJ318" s="46" t="e">
        <f t="shared" si="216"/>
        <v>#N/A</v>
      </c>
      <c r="DK318" s="47" t="s">
        <v>147</v>
      </c>
      <c r="DL318" s="48"/>
      <c r="DM318" s="49"/>
      <c r="DN318" s="23" t="s">
        <v>148</v>
      </c>
      <c r="DO318" s="23"/>
      <c r="DQ318" s="50"/>
      <c r="DS318" s="5"/>
      <c r="DT318" s="5"/>
      <c r="DU318" s="50"/>
    </row>
    <row r="319" spans="1:127" ht="15.75" hidden="1" customHeight="1" x14ac:dyDescent="0.3">
      <c r="B319" s="5"/>
      <c r="C319" s="5"/>
      <c r="D319" s="5"/>
      <c r="E319" s="22" t="s">
        <v>373</v>
      </c>
      <c r="F319" s="22" t="s">
        <v>137</v>
      </c>
      <c r="G319" s="23" t="s">
        <v>374</v>
      </c>
      <c r="H319" s="23">
        <v>-23.396312000000002</v>
      </c>
      <c r="I319" s="23">
        <v>-46.863675999999998</v>
      </c>
      <c r="J319" s="24" t="s">
        <v>160</v>
      </c>
      <c r="K319" s="60"/>
      <c r="L319" s="24" t="s">
        <v>140</v>
      </c>
      <c r="M319" s="24" t="s">
        <v>141</v>
      </c>
      <c r="N319" s="23">
        <v>90</v>
      </c>
      <c r="O319" s="23" t="s">
        <v>142</v>
      </c>
      <c r="P319" s="23" t="s">
        <v>143</v>
      </c>
      <c r="Q319" s="26">
        <f t="shared" si="194"/>
        <v>180</v>
      </c>
      <c r="R319" s="27">
        <v>2</v>
      </c>
      <c r="S319" s="28">
        <v>3</v>
      </c>
      <c r="T319" s="28">
        <v>6</v>
      </c>
      <c r="U319" s="23"/>
      <c r="V319" s="23"/>
      <c r="W319" s="29"/>
      <c r="X319" s="28">
        <v>3.7</v>
      </c>
      <c r="Y319" s="23"/>
      <c r="Z319" s="23"/>
      <c r="AA319" s="23"/>
      <c r="AB319" s="23"/>
      <c r="AC319" s="23"/>
      <c r="AD319" s="23" t="s">
        <v>144</v>
      </c>
      <c r="AE319" s="23" t="s">
        <v>145</v>
      </c>
      <c r="AF319" s="23">
        <v>30.1</v>
      </c>
      <c r="AG319" s="23">
        <v>7.8</v>
      </c>
      <c r="AH319" s="23">
        <v>1</v>
      </c>
      <c r="AI319" s="23">
        <v>0.6</v>
      </c>
      <c r="AJ319" s="23">
        <v>1.8</v>
      </c>
      <c r="AK319" s="27">
        <f t="shared" si="195"/>
        <v>1.2000000000000002</v>
      </c>
      <c r="AL319" s="27" t="s">
        <v>143</v>
      </c>
      <c r="AM319" s="27" t="s">
        <v>143</v>
      </c>
      <c r="AN319" s="23"/>
      <c r="AO319" s="27">
        <f t="shared" si="196"/>
        <v>2</v>
      </c>
      <c r="AP319" s="23"/>
      <c r="AQ319" s="23"/>
      <c r="AR319" s="23"/>
      <c r="AS319" s="23"/>
      <c r="AT319" s="23"/>
      <c r="AU319" s="27"/>
      <c r="AV319" s="27">
        <f t="shared" si="197"/>
        <v>0</v>
      </c>
      <c r="AW319" s="27"/>
      <c r="AX319" s="28">
        <f>VLOOKUP(J319,ABNT5101!$I$3:$J$9,2)</f>
        <v>10</v>
      </c>
      <c r="AY319" s="28">
        <f>VLOOKUP(J319,ABNT5101!$I$3:$M$9,5)</f>
        <v>0.18</v>
      </c>
      <c r="AZ319" s="28" t="str">
        <f>_xlfn.XLOOKUP(J319,ABNT5101!I:I,ABNT5101!L:L)</f>
        <v>-</v>
      </c>
      <c r="BA319" s="28">
        <f>_xlfn.XLOOKUP(J319,ABNT5101!$I:$I,ABNT5101!M:M)</f>
        <v>0.18</v>
      </c>
      <c r="BB319" s="28" t="str">
        <f>_xlfn.XLOOKUP(J319,ABNT5101!$I:$I,ABNT5101!N:N)</f>
        <v>-</v>
      </c>
      <c r="BC319" s="28">
        <f>_xlfn.XLOOKUP(J319,ABNT5101!$I:$I,ABNT5101!O:O)</f>
        <v>16</v>
      </c>
      <c r="BD319" s="31" t="str">
        <f t="shared" si="198"/>
        <v>NÃO ATENDE</v>
      </c>
      <c r="BE319" s="32">
        <f t="shared" si="190"/>
        <v>-1</v>
      </c>
      <c r="BF319" s="32">
        <f t="shared" si="191"/>
        <v>-1</v>
      </c>
      <c r="BG319" s="32" t="str">
        <f t="shared" si="199"/>
        <v>-</v>
      </c>
      <c r="BH319" s="34"/>
      <c r="BI319" s="34"/>
      <c r="BJ319" s="34"/>
      <c r="BK319" s="34"/>
      <c r="BL319" s="35"/>
      <c r="BM319" s="34"/>
      <c r="BN319" s="31" t="str">
        <f t="shared" si="200"/>
        <v>NÃO ATENDE</v>
      </c>
      <c r="BO319" s="31" t="str">
        <f t="shared" si="192"/>
        <v>NÃO ATENDE</v>
      </c>
      <c r="BP319" s="31" t="str">
        <f t="shared" si="193"/>
        <v>NÃO ATENDE</v>
      </c>
      <c r="BQ319" s="31" t="str">
        <f t="shared" si="201"/>
        <v>ATENDE</v>
      </c>
      <c r="BR319" s="36" t="str">
        <f t="shared" si="202"/>
        <v>C4</v>
      </c>
      <c r="BS319" s="36" t="str">
        <f t="shared" si="203"/>
        <v>P6</v>
      </c>
      <c r="BT319" s="37">
        <f t="shared" si="204"/>
        <v>-1</v>
      </c>
      <c r="BU319" s="34"/>
      <c r="BV319" s="34"/>
      <c r="BW319" s="36">
        <f>IF(BS319="-","-",_xlfn.XLOOKUP(BS319,ABNT5101!$B$4:$B$9,ABNT5101!$C$4:$C$9))</f>
        <v>3</v>
      </c>
      <c r="BX319" s="36">
        <f>IF(BS319="-","-",_xlfn.XLOOKUP(BS319,ABNT5101!$B$4:$B$9,ABNT5101!$D$4:$D$9))</f>
        <v>0.6</v>
      </c>
      <c r="BY319" s="31" t="str">
        <f t="shared" si="205"/>
        <v>NÃO ATENDE</v>
      </c>
      <c r="BZ319" s="31" t="str">
        <f t="shared" si="206"/>
        <v>NÃO ATENDE</v>
      </c>
      <c r="CA319" s="31" t="str">
        <f t="shared" si="207"/>
        <v>NÃO ATENDE</v>
      </c>
      <c r="CB319" s="36" t="s">
        <v>143</v>
      </c>
      <c r="CC319" s="37" t="e">
        <f t="shared" si="208"/>
        <v>#VALUE!</v>
      </c>
      <c r="CD319" s="38"/>
      <c r="CE319" s="38"/>
      <c r="CF319" s="31" t="str">
        <f>IF(CB319="-","-",_xlfn.XLOOKUP(CB319,ABNT5101!$B$4:$B$9,ABNT5101!$C$4:$C$9))</f>
        <v>-</v>
      </c>
      <c r="CG319" s="36" t="str">
        <f>IF(CB319="-","-",_xlfn.XLOOKUP(CB319,ABNT5101!$B$4:$B$9,ABNT5101!$D$4:$D$9))</f>
        <v>-</v>
      </c>
      <c r="CH319" s="31" t="str">
        <f t="shared" si="209"/>
        <v>-</v>
      </c>
      <c r="CI319" s="31" t="str">
        <f t="shared" si="210"/>
        <v>-</v>
      </c>
      <c r="CJ319" s="31" t="str">
        <f t="shared" si="211"/>
        <v>-</v>
      </c>
      <c r="CK319" s="56" t="e">
        <f>_xlfn.XLOOKUP(CL319,'Banco de dados'!$B:$B,'Banco de dados'!$D:$D)</f>
        <v>#N/A</v>
      </c>
      <c r="CL319" s="42"/>
      <c r="CM319" s="56" t="e">
        <f>_xlfn.XLOOKUP(CL319,'Banco de dados'!$B:$B,'Banco de dados'!$E:$E)</f>
        <v>#N/A</v>
      </c>
      <c r="CN319" s="56"/>
      <c r="CO319" s="56" t="e">
        <f>IF(CN319="-","-",_xlfn.XLOOKUP(CN319,'Banco de dados'!$B:$B,'Banco de dados'!$E:$E))</f>
        <v>#N/A</v>
      </c>
      <c r="CP319" s="41">
        <f t="shared" si="212"/>
        <v>1</v>
      </c>
      <c r="CQ319" s="56" t="e">
        <f>_xlfn.XLOOKUP(CL319,'Banco de dados'!$B:$B,'Banco de dados'!$H:$H)</f>
        <v>#N/A</v>
      </c>
      <c r="CR319" s="56" t="e">
        <f t="array" aca="1" ref="CR319" ca="1">_xludf.xlookup(CN319,'Banco de dados'!$B:$B,'Banco de dados'!$H:$H)</f>
        <v>#NAME?</v>
      </c>
      <c r="CS319" s="56" t="e">
        <f t="array" aca="1" ref="CS319" ca="1">_xludf.xlookup(CL319,'Banco de dados'!$B:$B,'Banco de dados'!$F:$F)</f>
        <v>#NAME?</v>
      </c>
      <c r="CT319" s="56" t="e">
        <f t="array" aca="1" ref="CT319" ca="1">_xludf.xlookup(CN319,'Banco de dados'!$B:$B,'Banco de dados'!$F:$F)</f>
        <v>#NAME?</v>
      </c>
      <c r="CU319" s="42"/>
      <c r="CV319" s="42"/>
      <c r="CW319" s="56" t="str">
        <f>IF(AJ319=0.5,"Suporte",IF(AND(AJ319&gt;='Braços de IP'!$B$9,AJ319&lt;='Braços de IP'!$D$9),'Braços de IP'!$E$9,IF(AND(AJ319&gt;='Braços de IP'!$B$10,AJ319&lt;='Braços de IP'!$D$10),'Braços de IP'!$E$10,IF(AND(AJ319&gt;='Braços de IP'!$B$11,AJ319&lt;='Braços de IP'!$D$11),'Braços de IP'!$E$11,IF(AND(AJ319&gt;='Braços de IP'!$B$12,AJ319&lt;='Braços de IP'!$D$12),'Braços de IP'!$E$12,IF(AND(AJ319&gt;='Braços de IP'!$B$13,AJ319&lt;='Braços de IP'!$D$13),'Braços de IP'!$E$13,IF(AND(AJ319&gt;='Braços de IP'!$B$14,AJ319&lt;='Braços de IP'!$D$14),'Braços de IP'!$E$14,"ERRO")))))))</f>
        <v>Médio I</v>
      </c>
      <c r="CX319" s="42"/>
      <c r="CY319" s="56" t="str">
        <f>IF($CX319="","",VLOOKUP($CX319,'Braços de IP'!$E$9:$I$15,2,0))</f>
        <v/>
      </c>
      <c r="CZ319" s="43" t="str">
        <f>IF($CX319="","",VLOOKUP($CX319,'Braços de IP'!$E$9:$I$15,5,0))</f>
        <v/>
      </c>
      <c r="DA319" s="56"/>
      <c r="DB319" s="56"/>
      <c r="DC319" s="56"/>
      <c r="DD319" s="56"/>
      <c r="DE319" s="56"/>
      <c r="DF319" s="56"/>
      <c r="DG319" s="44" t="e">
        <f t="shared" si="213"/>
        <v>#N/A</v>
      </c>
      <c r="DH319" s="45">
        <f t="shared" si="214"/>
        <v>90</v>
      </c>
      <c r="DI319" s="44" t="e">
        <f t="shared" si="215"/>
        <v>#N/A</v>
      </c>
      <c r="DJ319" s="46" t="e">
        <f t="shared" si="216"/>
        <v>#N/A</v>
      </c>
      <c r="DK319" s="47" t="s">
        <v>147</v>
      </c>
      <c r="DL319" s="48"/>
      <c r="DM319" s="49"/>
      <c r="DN319" s="23" t="s">
        <v>148</v>
      </c>
      <c r="DO319" s="23"/>
      <c r="DQ319" s="50"/>
      <c r="DS319" s="5"/>
      <c r="DT319" s="5"/>
      <c r="DU319" s="50"/>
    </row>
    <row r="320" spans="1:127" ht="15.75" customHeight="1" x14ac:dyDescent="0.3">
      <c r="A320" s="224" t="s">
        <v>1290</v>
      </c>
      <c r="B320" s="5"/>
      <c r="C320" s="5" t="s">
        <v>148</v>
      </c>
      <c r="D320" s="5"/>
      <c r="E320" s="22" t="s">
        <v>375</v>
      </c>
      <c r="F320" s="22" t="s">
        <v>210</v>
      </c>
      <c r="G320" s="23" t="s">
        <v>376</v>
      </c>
      <c r="H320" s="23">
        <v>-23.351248999999999</v>
      </c>
      <c r="I320" s="23">
        <v>-46.836261</v>
      </c>
      <c r="J320" s="24" t="s">
        <v>223</v>
      </c>
      <c r="K320" s="60"/>
      <c r="L320" s="24" t="s">
        <v>157</v>
      </c>
      <c r="M320" s="24" t="s">
        <v>141</v>
      </c>
      <c r="N320" s="23">
        <v>58</v>
      </c>
      <c r="O320" s="23" t="s">
        <v>142</v>
      </c>
      <c r="P320" s="23" t="s">
        <v>143</v>
      </c>
      <c r="Q320" s="26">
        <f t="shared" si="194"/>
        <v>464</v>
      </c>
      <c r="R320" s="27">
        <v>4</v>
      </c>
      <c r="S320" s="28">
        <v>1</v>
      </c>
      <c r="T320" s="28">
        <v>6.5</v>
      </c>
      <c r="U320" s="23"/>
      <c r="V320" s="23"/>
      <c r="W320" s="24">
        <v>6.5</v>
      </c>
      <c r="X320" s="28">
        <v>2</v>
      </c>
      <c r="Y320" s="23">
        <v>1.2</v>
      </c>
      <c r="Z320" s="23"/>
      <c r="AA320" s="23"/>
      <c r="AB320" s="23"/>
      <c r="AC320" s="23"/>
      <c r="AD320" s="23" t="s">
        <v>270</v>
      </c>
      <c r="AE320" s="23" t="s">
        <v>325</v>
      </c>
      <c r="AF320" s="23">
        <v>32.5</v>
      </c>
      <c r="AG320" s="23">
        <v>9</v>
      </c>
      <c r="AH320" s="23">
        <v>4</v>
      </c>
      <c r="AI320" s="23">
        <v>0.6</v>
      </c>
      <c r="AJ320" s="23">
        <v>1.2</v>
      </c>
      <c r="AK320" s="27">
        <f t="shared" si="195"/>
        <v>0.6</v>
      </c>
      <c r="AL320" s="27" t="s">
        <v>143</v>
      </c>
      <c r="AM320" s="27" t="s">
        <v>143</v>
      </c>
      <c r="AN320" s="23"/>
      <c r="AO320" s="27">
        <f t="shared" si="196"/>
        <v>8</v>
      </c>
      <c r="AP320" s="23"/>
      <c r="AQ320" s="23"/>
      <c r="AR320" s="23"/>
      <c r="AS320" s="23"/>
      <c r="AT320" s="23"/>
      <c r="AU320" s="27"/>
      <c r="AV320" s="27">
        <f t="shared" si="197"/>
        <v>0</v>
      </c>
      <c r="AW320" s="27"/>
      <c r="AX320" s="28">
        <f>VLOOKUP(J320,ABNT5101!$I$3:$J$9,2)</f>
        <v>15</v>
      </c>
      <c r="AY320" s="28">
        <f>VLOOKUP(J320,ABNT5101!$I$3:$M$9,5)</f>
        <v>0.18</v>
      </c>
      <c r="AZ320" s="28" t="str">
        <f>_xlfn.XLOOKUP(J320,ABNT5101!I:I,ABNT5101!L:L)</f>
        <v>-</v>
      </c>
      <c r="BA320" s="28">
        <f>_xlfn.XLOOKUP(J320,ABNT5101!$I:$I,ABNT5101!M:M)</f>
        <v>0.18</v>
      </c>
      <c r="BB320" s="28" t="str">
        <f>_xlfn.XLOOKUP(J320,ABNT5101!$I:$I,ABNT5101!N:N)</f>
        <v>-</v>
      </c>
      <c r="BC320" s="28">
        <f>_xlfn.XLOOKUP(J320,ABNT5101!$I:$I,ABNT5101!O:O)</f>
        <v>15</v>
      </c>
      <c r="BD320" s="31" t="str">
        <f t="shared" si="198"/>
        <v>ATENDE</v>
      </c>
      <c r="BE320" s="32">
        <f t="shared" si="190"/>
        <v>0.43599999999999994</v>
      </c>
      <c r="BF320" s="32">
        <f t="shared" si="191"/>
        <v>2.0000000000000004</v>
      </c>
      <c r="BG320" s="32" t="str">
        <f t="shared" si="199"/>
        <v>-</v>
      </c>
      <c r="BH320" s="34">
        <v>21.54</v>
      </c>
      <c r="BI320" s="34">
        <v>0.54</v>
      </c>
      <c r="BJ320" s="34"/>
      <c r="BK320" s="34"/>
      <c r="BL320" s="35"/>
      <c r="BM320" s="34"/>
      <c r="BN320" s="31" t="str">
        <f t="shared" si="200"/>
        <v>ATENDE</v>
      </c>
      <c r="BO320" s="31" t="str">
        <f t="shared" si="192"/>
        <v>ATENDE</v>
      </c>
      <c r="BP320" s="31" t="str">
        <f t="shared" si="193"/>
        <v>ATENDE</v>
      </c>
      <c r="BQ320" s="31" t="str">
        <f t="shared" si="201"/>
        <v>ATENDE</v>
      </c>
      <c r="BR320" s="36" t="str">
        <f t="shared" si="202"/>
        <v>C3</v>
      </c>
      <c r="BS320" s="36" t="str">
        <f t="shared" si="203"/>
        <v>P5</v>
      </c>
      <c r="BT320" s="37">
        <f t="shared" si="204"/>
        <v>1.8620000000000001</v>
      </c>
      <c r="BU320" s="34">
        <v>14.31</v>
      </c>
      <c r="BV320" s="34">
        <v>9.52</v>
      </c>
      <c r="BW320" s="36">
        <f>IF(BS320="-","-",_xlfn.XLOOKUP(BS320,ABNT5101!$B$4:$B$9,ABNT5101!$C$4:$C$9))</f>
        <v>5</v>
      </c>
      <c r="BX320" s="36">
        <f>IF(BS320="-","-",_xlfn.XLOOKUP(BS320,ABNT5101!$B$4:$B$9,ABNT5101!$D$4:$D$9))</f>
        <v>1</v>
      </c>
      <c r="BY320" s="31" t="str">
        <f t="shared" si="205"/>
        <v>ATENDE</v>
      </c>
      <c r="BZ320" s="31" t="str">
        <f t="shared" si="206"/>
        <v>ATENDE</v>
      </c>
      <c r="CA320" s="31" t="str">
        <f t="shared" si="207"/>
        <v>ATENDE</v>
      </c>
      <c r="CB320" s="36" t="str">
        <f>BS320</f>
        <v>P5</v>
      </c>
      <c r="CC320" s="37">
        <f t="shared" si="208"/>
        <v>1.5819999999999999</v>
      </c>
      <c r="CD320" s="222">
        <v>12.91</v>
      </c>
      <c r="CE320" s="222">
        <v>8.1</v>
      </c>
      <c r="CF320" s="31">
        <f>IF(CB320="-","-",_xlfn.XLOOKUP(CB320,ABNT5101!$B$4:$B$9,ABNT5101!$C$4:$C$9))</f>
        <v>5</v>
      </c>
      <c r="CG320" s="36">
        <f>IF(CB320="-","-",_xlfn.XLOOKUP(CB320,ABNT5101!$B$4:$B$9,ABNT5101!$D$4:$D$9))</f>
        <v>1</v>
      </c>
      <c r="CH320" s="31" t="str">
        <f t="shared" si="209"/>
        <v>ATENDE</v>
      </c>
      <c r="CI320" s="31" t="str">
        <f t="shared" si="210"/>
        <v>ATENDE</v>
      </c>
      <c r="CJ320" s="31" t="str">
        <f t="shared" si="211"/>
        <v>ATENDE</v>
      </c>
      <c r="CK320" s="56" t="str">
        <f>_xlfn.XLOOKUP(CL320,'Banco de dados'!$B:$B,'Banco de dados'!$D:$D)</f>
        <v>LEDSTAR</v>
      </c>
      <c r="CL320" s="42" t="str">
        <f>'Banco de dados'!B5</f>
        <v xml:space="preserve"> SL VT 9.1 28W</v>
      </c>
      <c r="CM320" s="56" t="str">
        <f>_xlfn.XLOOKUP(CL320,'Banco de dados'!$B:$B,'Banco de dados'!$E:$E)</f>
        <v>LUM LED SL VT 9.1 28W</v>
      </c>
      <c r="CN320" s="56"/>
      <c r="CO320" s="56" t="e">
        <f>IF(CN320="-","-",_xlfn.XLOOKUP(CN320,'Banco de dados'!$B:$B,'Banco de dados'!$E:$E))</f>
        <v>#N/A</v>
      </c>
      <c r="CP320" s="41">
        <f t="shared" si="212"/>
        <v>4</v>
      </c>
      <c r="CQ320" s="56">
        <f>_xlfn.XLOOKUP(CL320,'Banco de dados'!$B:$B,'Banco de dados'!$H:$H)</f>
        <v>28</v>
      </c>
      <c r="CR320" s="56" t="e">
        <f t="array" aca="1" ref="CR320" ca="1">_xludf.xlookup(CN320,'Banco de dados'!$B:$B,'Banco de dados'!$H:$H)</f>
        <v>#NAME?</v>
      </c>
      <c r="CS320" s="56" t="e">
        <f t="array" aca="1" ref="CS320" ca="1">_xludf.xlookup(CL320,'Banco de dados'!$B:$B,'Banco de dados'!$F:$F)</f>
        <v>#NAME?</v>
      </c>
      <c r="CT320" s="56" t="e">
        <f t="array" aca="1" ref="CT320" ca="1">_xludf.xlookup(CN320,'Banco de dados'!$B:$B,'Banco de dados'!$F:$F)</f>
        <v>#NAME?</v>
      </c>
      <c r="CU320" s="42"/>
      <c r="CV320" s="42"/>
      <c r="CW320" s="56" t="str">
        <f>IF(AJ320=0.5,"Suporte",IF(AND(AJ320&gt;='Braços de IP'!$B$9,AJ320&lt;='Braços de IP'!$D$9),'Braços de IP'!$E$9,IF(AND(AJ320&gt;='Braços de IP'!$B$10,AJ320&lt;='Braços de IP'!$D$10),'Braços de IP'!$E$10,IF(AND(AJ320&gt;='Braços de IP'!$B$11,AJ320&lt;='Braços de IP'!$D$11),'Braços de IP'!$E$11,IF(AND(AJ320&gt;='Braços de IP'!$B$12,AJ320&lt;='Braços de IP'!$D$12),'Braços de IP'!$E$12,IF(AND(AJ320&gt;='Braços de IP'!$B$13,AJ320&lt;='Braços de IP'!$D$13),'Braços de IP'!$E$13,IF(AND(AJ320&gt;='Braços de IP'!$B$14,AJ320&lt;='Braços de IP'!$D$14),'Braços de IP'!$E$14,"ERRO")))))))</f>
        <v>Curto I</v>
      </c>
      <c r="CX320" s="42"/>
      <c r="CY320" s="56" t="str">
        <f>IF($CX320="","",VLOOKUP($CX320,'Braços de IP'!$E$9:$I$15,2,0))</f>
        <v/>
      </c>
      <c r="CZ320" s="43" t="str">
        <f>IF($CX320="","",VLOOKUP($CX320,'Braços de IP'!$E$9:$I$15,5,0))</f>
        <v/>
      </c>
      <c r="DA320" s="56"/>
      <c r="DB320" s="56"/>
      <c r="DC320" s="56"/>
      <c r="DD320" s="56"/>
      <c r="DE320" s="56"/>
      <c r="DF320" s="56"/>
      <c r="DG320" s="44">
        <f t="shared" si="213"/>
        <v>28</v>
      </c>
      <c r="DH320" s="45">
        <f t="shared" si="214"/>
        <v>58</v>
      </c>
      <c r="DI320" s="44">
        <f t="shared" si="215"/>
        <v>344</v>
      </c>
      <c r="DJ320" s="46">
        <f t="shared" si="216"/>
        <v>0.51724137931034475</v>
      </c>
      <c r="DK320" s="47" t="s">
        <v>147</v>
      </c>
      <c r="DL320" s="48"/>
      <c r="DM320" s="49"/>
      <c r="DN320" s="23" t="s">
        <v>148</v>
      </c>
      <c r="DO320" s="23"/>
      <c r="DQ320" s="50"/>
      <c r="DS320" s="5"/>
      <c r="DT320" s="5"/>
      <c r="DU320" s="50"/>
    </row>
    <row r="321" spans="1:127" ht="15.75" customHeight="1" x14ac:dyDescent="0.3">
      <c r="A321" s="224" t="s">
        <v>1290</v>
      </c>
      <c r="B321" s="5"/>
      <c r="C321" s="5" t="s">
        <v>148</v>
      </c>
      <c r="D321" s="5"/>
      <c r="E321" s="22" t="s">
        <v>375</v>
      </c>
      <c r="F321" s="22" t="s">
        <v>210</v>
      </c>
      <c r="G321" s="23" t="s">
        <v>376</v>
      </c>
      <c r="H321" s="23">
        <v>-23.351248999999999</v>
      </c>
      <c r="I321" s="23">
        <v>-46.836261</v>
      </c>
      <c r="J321" s="24" t="s">
        <v>223</v>
      </c>
      <c r="K321" s="60"/>
      <c r="L321" s="24" t="s">
        <v>157</v>
      </c>
      <c r="M321" s="24" t="s">
        <v>141</v>
      </c>
      <c r="N321" s="23">
        <v>58</v>
      </c>
      <c r="O321" s="23" t="s">
        <v>142</v>
      </c>
      <c r="P321" s="23" t="s">
        <v>143</v>
      </c>
      <c r="Q321" s="26">
        <f t="shared" si="194"/>
        <v>464</v>
      </c>
      <c r="R321" s="27">
        <v>4</v>
      </c>
      <c r="S321" s="28">
        <v>1</v>
      </c>
      <c r="T321" s="28">
        <v>6.5</v>
      </c>
      <c r="U321" s="23"/>
      <c r="V321" s="23"/>
      <c r="W321" s="24">
        <v>6.5</v>
      </c>
      <c r="X321" s="28">
        <v>2</v>
      </c>
      <c r="Y321" s="23">
        <v>1.2</v>
      </c>
      <c r="Z321" s="23"/>
      <c r="AA321" s="23"/>
      <c r="AB321" s="23"/>
      <c r="AC321" s="23"/>
      <c r="AD321" s="23" t="s">
        <v>270</v>
      </c>
      <c r="AE321" s="23" t="s">
        <v>325</v>
      </c>
      <c r="AF321" s="23">
        <v>32.5</v>
      </c>
      <c r="AG321" s="23">
        <v>9</v>
      </c>
      <c r="AH321" s="23">
        <v>4</v>
      </c>
      <c r="AI321" s="23">
        <v>0.6</v>
      </c>
      <c r="AJ321" s="23">
        <v>1.2</v>
      </c>
      <c r="AK321" s="27">
        <f t="shared" si="195"/>
        <v>0.6</v>
      </c>
      <c r="AL321" s="27" t="s">
        <v>143</v>
      </c>
      <c r="AM321" s="27" t="s">
        <v>143</v>
      </c>
      <c r="AN321" s="23"/>
      <c r="AO321" s="27">
        <f t="shared" si="196"/>
        <v>8</v>
      </c>
      <c r="AP321" s="23"/>
      <c r="AQ321" s="23"/>
      <c r="AR321" s="23"/>
      <c r="AS321" s="23"/>
      <c r="AT321" s="23"/>
      <c r="AU321" s="27"/>
      <c r="AV321" s="27">
        <f t="shared" si="197"/>
        <v>0</v>
      </c>
      <c r="AW321" s="27"/>
      <c r="AX321" s="28">
        <f>VLOOKUP(J321,ABNT5101!$I$3:$J$9,2)</f>
        <v>15</v>
      </c>
      <c r="AY321" s="28">
        <f>VLOOKUP(J321,ABNT5101!$I$3:$M$9,5)</f>
        <v>0.18</v>
      </c>
      <c r="AZ321" s="28" t="str">
        <f>_xlfn.XLOOKUP(J321,ABNT5101!I:I,ABNT5101!L:L)</f>
        <v>-</v>
      </c>
      <c r="BA321" s="28">
        <f>_xlfn.XLOOKUP(J321,ABNT5101!$I:$I,ABNT5101!M:M)</f>
        <v>0.18</v>
      </c>
      <c r="BB321" s="28" t="str">
        <f>_xlfn.XLOOKUP(J321,ABNT5101!$I:$I,ABNT5101!N:N)</f>
        <v>-</v>
      </c>
      <c r="BC321" s="28">
        <f>_xlfn.XLOOKUP(J321,ABNT5101!$I:$I,ABNT5101!O:O)</f>
        <v>15</v>
      </c>
      <c r="BD321" s="31" t="str">
        <f t="shared" si="198"/>
        <v>ATENDE</v>
      </c>
      <c r="BE321" s="32">
        <f t="shared" si="190"/>
        <v>0.10933333333333328</v>
      </c>
      <c r="BF321" s="32">
        <f t="shared" si="191"/>
        <v>2.5</v>
      </c>
      <c r="BG321" s="32" t="str">
        <f t="shared" si="199"/>
        <v>-</v>
      </c>
      <c r="BH321" s="34">
        <v>16.64</v>
      </c>
      <c r="BI321" s="34">
        <v>0.63</v>
      </c>
      <c r="BJ321" s="34"/>
      <c r="BK321" s="34"/>
      <c r="BL321" s="35"/>
      <c r="BM321" s="34"/>
      <c r="BN321" s="31" t="str">
        <f t="shared" si="200"/>
        <v>ATENDE</v>
      </c>
      <c r="BO321" s="31" t="str">
        <f t="shared" si="192"/>
        <v>ATENDE</v>
      </c>
      <c r="BP321" s="31" t="str">
        <f t="shared" si="193"/>
        <v>ATENDE</v>
      </c>
      <c r="BQ321" s="31" t="str">
        <f t="shared" si="201"/>
        <v>ATENDE</v>
      </c>
      <c r="BR321" s="36" t="str">
        <f t="shared" si="202"/>
        <v>C3</v>
      </c>
      <c r="BS321" s="36" t="str">
        <f t="shared" si="203"/>
        <v>P5</v>
      </c>
      <c r="BT321" s="37">
        <f t="shared" si="204"/>
        <v>1.1480000000000001</v>
      </c>
      <c r="BU321" s="34">
        <v>10.74</v>
      </c>
      <c r="BV321" s="34">
        <v>8.99</v>
      </c>
      <c r="BW321" s="36">
        <f>IF(BS321="-","-",_xlfn.XLOOKUP(BS321,ABNT5101!$B$4:$B$9,ABNT5101!$C$4:$C$9))</f>
        <v>5</v>
      </c>
      <c r="BX321" s="36">
        <f>IF(BS321="-","-",_xlfn.XLOOKUP(BS321,ABNT5101!$B$4:$B$9,ABNT5101!$D$4:$D$9))</f>
        <v>1</v>
      </c>
      <c r="BY321" s="31" t="str">
        <f t="shared" si="205"/>
        <v>ATENDE</v>
      </c>
      <c r="BZ321" s="31" t="str">
        <f t="shared" si="206"/>
        <v>ATENDE</v>
      </c>
      <c r="CA321" s="31" t="str">
        <f t="shared" si="207"/>
        <v>ATENDE</v>
      </c>
      <c r="CB321" s="36" t="str">
        <f t="shared" ref="CB321:CB322" si="217">BS321</f>
        <v>P5</v>
      </c>
      <c r="CC321" s="37">
        <f t="shared" si="208"/>
        <v>0.92800000000000016</v>
      </c>
      <c r="CD321" s="222">
        <v>9.64</v>
      </c>
      <c r="CE321" s="222">
        <v>7.83</v>
      </c>
      <c r="CF321" s="31">
        <f>IF(CB321="-","-",_xlfn.XLOOKUP(CB321,ABNT5101!$B$4:$B$9,ABNT5101!$C$4:$C$9))</f>
        <v>5</v>
      </c>
      <c r="CG321" s="36">
        <f>IF(CB321="-","-",_xlfn.XLOOKUP(CB321,ABNT5101!$B$4:$B$9,ABNT5101!$D$4:$D$9))</f>
        <v>1</v>
      </c>
      <c r="CH321" s="31" t="str">
        <f t="shared" si="209"/>
        <v>ATENDE</v>
      </c>
      <c r="CI321" s="31" t="str">
        <f t="shared" si="210"/>
        <v>ATENDE</v>
      </c>
      <c r="CJ321" s="31" t="str">
        <f t="shared" si="211"/>
        <v>ATENDE</v>
      </c>
      <c r="CK321" s="56" t="str">
        <f>_xlfn.XLOOKUP(CL321,'Banco de dados'!$B:$B,'Banco de dados'!$D:$D)</f>
        <v>SX LIGHTING</v>
      </c>
      <c r="CL321" s="42" t="str">
        <f>'Banco de dados'!B53</f>
        <v>SX-INEVO020HF</v>
      </c>
      <c r="CM321" s="56" t="str">
        <f>_xlfn.XLOOKUP(CL321,'Banco de dados'!$B:$B,'Banco de dados'!$E:$E)</f>
        <v>SXINEVO020K50L12CZF7PHF</v>
      </c>
      <c r="CN321" s="56"/>
      <c r="CO321" s="56" t="e">
        <f>IF(CN321="-","-",_xlfn.XLOOKUP(CN321,'Banco de dados'!$B:$B,'Banco de dados'!$E:$E))</f>
        <v>#N/A</v>
      </c>
      <c r="CP321" s="41">
        <f t="shared" si="212"/>
        <v>4</v>
      </c>
      <c r="CQ321" s="56">
        <f>_xlfn.XLOOKUP(CL321,'Banco de dados'!$B:$B,'Banco de dados'!$H:$H)</f>
        <v>22.5</v>
      </c>
      <c r="CR321" s="56" t="e">
        <f t="array" aca="1" ref="CR321" ca="1">_xludf.xlookup(CN321,'Banco de dados'!$B:$B,'Banco de dados'!$H:$H)</f>
        <v>#NAME?</v>
      </c>
      <c r="CS321" s="56" t="e">
        <f t="array" aca="1" ref="CS321" ca="1">_xludf.xlookup(CL321,'Banco de dados'!$B:$B,'Banco de dados'!$F:$F)</f>
        <v>#NAME?</v>
      </c>
      <c r="CT321" s="56" t="e">
        <f t="array" aca="1" ref="CT321" ca="1">_xludf.xlookup(CN321,'Banco de dados'!$B:$B,'Banco de dados'!$F:$F)</f>
        <v>#NAME?</v>
      </c>
      <c r="CU321" s="42"/>
      <c r="CV321" s="42"/>
      <c r="CW321" s="56" t="str">
        <f>IF(AJ321=0.5,"Suporte",IF(AND(AJ321&gt;='Braços de IP'!$B$9,AJ321&lt;='Braços de IP'!$D$9),'Braços de IP'!$E$9,IF(AND(AJ321&gt;='Braços de IP'!$B$10,AJ321&lt;='Braços de IP'!$D$10),'Braços de IP'!$E$10,IF(AND(AJ321&gt;='Braços de IP'!$B$11,AJ321&lt;='Braços de IP'!$D$11),'Braços de IP'!$E$11,IF(AND(AJ321&gt;='Braços de IP'!$B$12,AJ321&lt;='Braços de IP'!$D$12),'Braços de IP'!$E$12,IF(AND(AJ321&gt;='Braços de IP'!$B$13,AJ321&lt;='Braços de IP'!$D$13),'Braços de IP'!$E$13,IF(AND(AJ321&gt;='Braços de IP'!$B$14,AJ321&lt;='Braços de IP'!$D$14),'Braços de IP'!$E$14,"ERRO")))))))</f>
        <v>Curto I</v>
      </c>
      <c r="CX321" s="42"/>
      <c r="CY321" s="56" t="str">
        <f>IF($CX321="","",VLOOKUP($CX321,'Braços de IP'!$E$9:$I$15,2,0))</f>
        <v/>
      </c>
      <c r="CZ321" s="43" t="str">
        <f>IF($CX321="","",VLOOKUP($CX321,'Braços de IP'!$E$9:$I$15,5,0))</f>
        <v/>
      </c>
      <c r="DA321" s="56"/>
      <c r="DB321" s="56"/>
      <c r="DC321" s="56"/>
      <c r="DD321" s="56"/>
      <c r="DE321" s="56"/>
      <c r="DF321" s="56"/>
      <c r="DG321" s="44">
        <f t="shared" si="213"/>
        <v>22.5</v>
      </c>
      <c r="DH321" s="45">
        <f t="shared" si="214"/>
        <v>58</v>
      </c>
      <c r="DI321" s="44">
        <f t="shared" si="215"/>
        <v>322</v>
      </c>
      <c r="DJ321" s="46">
        <f t="shared" si="216"/>
        <v>0.61206896551724133</v>
      </c>
      <c r="DK321" s="47" t="s">
        <v>147</v>
      </c>
      <c r="DL321" s="48"/>
      <c r="DM321" s="49"/>
      <c r="DN321" s="23" t="s">
        <v>148</v>
      </c>
      <c r="DO321" s="23"/>
      <c r="DQ321" s="50"/>
      <c r="DS321" s="5"/>
      <c r="DT321" s="5"/>
      <c r="DU321" s="50"/>
    </row>
    <row r="322" spans="1:127" ht="15.75" customHeight="1" x14ac:dyDescent="0.3">
      <c r="A322" s="224" t="s">
        <v>1290</v>
      </c>
      <c r="B322" s="5"/>
      <c r="C322" s="5" t="s">
        <v>148</v>
      </c>
      <c r="D322" s="5"/>
      <c r="E322" s="22" t="s">
        <v>375</v>
      </c>
      <c r="F322" s="22" t="s">
        <v>210</v>
      </c>
      <c r="G322" s="23" t="s">
        <v>376</v>
      </c>
      <c r="H322" s="23">
        <v>-23.351248999999999</v>
      </c>
      <c r="I322" s="23">
        <v>-46.836261</v>
      </c>
      <c r="J322" s="24" t="s">
        <v>223</v>
      </c>
      <c r="K322" s="60"/>
      <c r="L322" s="24" t="s">
        <v>157</v>
      </c>
      <c r="M322" s="24" t="s">
        <v>141</v>
      </c>
      <c r="N322" s="23">
        <v>58</v>
      </c>
      <c r="O322" s="23" t="s">
        <v>142</v>
      </c>
      <c r="P322" s="23" t="s">
        <v>143</v>
      </c>
      <c r="Q322" s="26">
        <f t="shared" si="194"/>
        <v>464</v>
      </c>
      <c r="R322" s="27">
        <v>4</v>
      </c>
      <c r="S322" s="28">
        <v>1</v>
      </c>
      <c r="T322" s="28">
        <v>6.5</v>
      </c>
      <c r="U322" s="23"/>
      <c r="V322" s="23"/>
      <c r="W322" s="24">
        <v>6.5</v>
      </c>
      <c r="X322" s="28">
        <v>2</v>
      </c>
      <c r="Y322" s="23">
        <v>1.2</v>
      </c>
      <c r="Z322" s="23"/>
      <c r="AA322" s="23"/>
      <c r="AB322" s="23"/>
      <c r="AC322" s="23"/>
      <c r="AD322" s="23" t="s">
        <v>270</v>
      </c>
      <c r="AE322" s="23" t="s">
        <v>325</v>
      </c>
      <c r="AF322" s="23">
        <v>32.5</v>
      </c>
      <c r="AG322" s="23">
        <v>9</v>
      </c>
      <c r="AH322" s="23">
        <v>4</v>
      </c>
      <c r="AI322" s="23">
        <v>0.6</v>
      </c>
      <c r="AJ322" s="23">
        <v>1.2</v>
      </c>
      <c r="AK322" s="27">
        <f t="shared" si="195"/>
        <v>0.6</v>
      </c>
      <c r="AL322" s="27" t="s">
        <v>143</v>
      </c>
      <c r="AM322" s="27" t="s">
        <v>143</v>
      </c>
      <c r="AN322" s="23"/>
      <c r="AO322" s="27">
        <f t="shared" si="196"/>
        <v>8</v>
      </c>
      <c r="AP322" s="23"/>
      <c r="AQ322" s="23"/>
      <c r="AR322" s="23"/>
      <c r="AS322" s="23"/>
      <c r="AT322" s="23"/>
      <c r="AU322" s="27"/>
      <c r="AV322" s="27">
        <f t="shared" si="197"/>
        <v>0</v>
      </c>
      <c r="AW322" s="27"/>
      <c r="AX322" s="28">
        <f>VLOOKUP(J322,ABNT5101!$I$3:$J$9,2)</f>
        <v>15</v>
      </c>
      <c r="AY322" s="28">
        <f>VLOOKUP(J322,ABNT5101!$I$3:$M$9,5)</f>
        <v>0.18</v>
      </c>
      <c r="AZ322" s="28" t="str">
        <f>_xlfn.XLOOKUP(J322,ABNT5101!I:I,ABNT5101!L:L)</f>
        <v>-</v>
      </c>
      <c r="BA322" s="28">
        <f>_xlfn.XLOOKUP(J322,ABNT5101!$I:$I,ABNT5101!M:M)</f>
        <v>0.18</v>
      </c>
      <c r="BB322" s="28" t="str">
        <f>_xlfn.XLOOKUP(J322,ABNT5101!$I:$I,ABNT5101!N:N)</f>
        <v>-</v>
      </c>
      <c r="BC322" s="28">
        <f>_xlfn.XLOOKUP(J322,ABNT5101!$I:$I,ABNT5101!O:O)</f>
        <v>15</v>
      </c>
      <c r="BD322" s="31" t="str">
        <f t="shared" si="198"/>
        <v>ATENDE</v>
      </c>
      <c r="BE322" s="32">
        <f t="shared" si="190"/>
        <v>0.65933333333333333</v>
      </c>
      <c r="BF322" s="32">
        <f t="shared" si="191"/>
        <v>2.6111111111111112</v>
      </c>
      <c r="BG322" s="32" t="str">
        <f t="shared" si="199"/>
        <v>-</v>
      </c>
      <c r="BH322" s="34">
        <v>24.89</v>
      </c>
      <c r="BI322" s="34">
        <v>0.65</v>
      </c>
      <c r="BJ322" s="34"/>
      <c r="BK322" s="34"/>
      <c r="BL322" s="35"/>
      <c r="BM322" s="34"/>
      <c r="BN322" s="31" t="str">
        <f t="shared" si="200"/>
        <v>ATENDE</v>
      </c>
      <c r="BO322" s="31" t="str">
        <f t="shared" si="192"/>
        <v>ATENDE</v>
      </c>
      <c r="BP322" s="31" t="str">
        <f t="shared" si="193"/>
        <v>ATENDE</v>
      </c>
      <c r="BQ322" s="31" t="str">
        <f t="shared" si="201"/>
        <v>ATENDE</v>
      </c>
      <c r="BR322" s="36" t="str">
        <f t="shared" si="202"/>
        <v>C3</v>
      </c>
      <c r="BS322" s="36" t="str">
        <f t="shared" si="203"/>
        <v>P5</v>
      </c>
      <c r="BT322" s="37">
        <f t="shared" si="204"/>
        <v>2.0920000000000001</v>
      </c>
      <c r="BU322" s="34">
        <v>15.46</v>
      </c>
      <c r="BV322" s="34">
        <v>13.39</v>
      </c>
      <c r="BW322" s="36">
        <f>IF(BS322="-","-",_xlfn.XLOOKUP(BS322,ABNT5101!$B$4:$B$9,ABNT5101!$C$4:$C$9))</f>
        <v>5</v>
      </c>
      <c r="BX322" s="36">
        <f>IF(BS322="-","-",_xlfn.XLOOKUP(BS322,ABNT5101!$B$4:$B$9,ABNT5101!$D$4:$D$9))</f>
        <v>1</v>
      </c>
      <c r="BY322" s="31" t="str">
        <f t="shared" si="205"/>
        <v>ATENDE</v>
      </c>
      <c r="BZ322" s="31" t="str">
        <f t="shared" si="206"/>
        <v>ATENDE</v>
      </c>
      <c r="CA322" s="31" t="str">
        <f t="shared" si="207"/>
        <v>ATENDE</v>
      </c>
      <c r="CB322" s="36" t="str">
        <f t="shared" si="217"/>
        <v>P5</v>
      </c>
      <c r="CC322" s="37">
        <f t="shared" si="208"/>
        <v>1.7440000000000002</v>
      </c>
      <c r="CD322" s="222">
        <v>13.72</v>
      </c>
      <c r="CE322" s="222">
        <v>11.47</v>
      </c>
      <c r="CF322" s="31">
        <f>IF(CB322="-","-",_xlfn.XLOOKUP(CB322,ABNT5101!$B$4:$B$9,ABNT5101!$C$4:$C$9))</f>
        <v>5</v>
      </c>
      <c r="CG322" s="36">
        <f>IF(CB322="-","-",_xlfn.XLOOKUP(CB322,ABNT5101!$B$4:$B$9,ABNT5101!$D$4:$D$9))</f>
        <v>1</v>
      </c>
      <c r="CH322" s="31" t="str">
        <f t="shared" si="209"/>
        <v>ATENDE</v>
      </c>
      <c r="CI322" s="31" t="str">
        <f t="shared" si="210"/>
        <v>ATENDE</v>
      </c>
      <c r="CJ322" s="31" t="str">
        <f t="shared" si="211"/>
        <v>ATENDE</v>
      </c>
      <c r="CK322" s="56" t="str">
        <f>_xlfn.XLOOKUP(CL322,'Banco de dados'!$B:$B,'Banco de dados'!$D:$D)</f>
        <v>TECNOWATT</v>
      </c>
      <c r="CL322" s="42" t="str">
        <f>'Banco de dados'!B65</f>
        <v xml:space="preserve">SIGSAGPTLRRSSNDL_30W_38IBBRS
</v>
      </c>
      <c r="CM322" s="56" t="str">
        <f>_xlfn.XLOOKUP(CL322,'Banco de dados'!$B:$B,'Banco de dados'!$E:$E)</f>
        <v>SIGSAGPTLRRSSNDL_30W_38IBBRS
1-10C1MUN6.5</v>
      </c>
      <c r="CN322" s="56"/>
      <c r="CO322" s="56" t="e">
        <f>IF(CN322="-","-",_xlfn.XLOOKUP(CN322,'Banco de dados'!$B:$B,'Banco de dados'!$E:$E))</f>
        <v>#N/A</v>
      </c>
      <c r="CP322" s="41">
        <f t="shared" si="212"/>
        <v>4</v>
      </c>
      <c r="CQ322" s="56">
        <f>_xlfn.XLOOKUP(CL322,'Banco de dados'!$B:$B,'Banco de dados'!$H:$H)</f>
        <v>30</v>
      </c>
      <c r="CR322" s="56" t="e">
        <f t="array" aca="1" ref="CR322" ca="1">_xludf.xlookup(CN322,'Banco de dados'!$B:$B,'Banco de dados'!$H:$H)</f>
        <v>#NAME?</v>
      </c>
      <c r="CS322" s="56" t="e">
        <f t="array" aca="1" ref="CS322" ca="1">_xludf.xlookup(CL322,'Banco de dados'!$B:$B,'Banco de dados'!$F:$F)</f>
        <v>#NAME?</v>
      </c>
      <c r="CT322" s="56" t="e">
        <f t="array" aca="1" ref="CT322" ca="1">_xludf.xlookup(CN322,'Banco de dados'!$B:$B,'Banco de dados'!$F:$F)</f>
        <v>#NAME?</v>
      </c>
      <c r="CU322" s="42"/>
      <c r="CV322" s="42"/>
      <c r="CW322" s="56" t="str">
        <f>IF(AJ322=0.5,"Suporte",IF(AND(AJ322&gt;='Braços de IP'!$B$9,AJ322&lt;='Braços de IP'!$D$9),'Braços de IP'!$E$9,IF(AND(AJ322&gt;='Braços de IP'!$B$10,AJ322&lt;='Braços de IP'!$D$10),'Braços de IP'!$E$10,IF(AND(AJ322&gt;='Braços de IP'!$B$11,AJ322&lt;='Braços de IP'!$D$11),'Braços de IP'!$E$11,IF(AND(AJ322&gt;='Braços de IP'!$B$12,AJ322&lt;='Braços de IP'!$D$12),'Braços de IP'!$E$12,IF(AND(AJ322&gt;='Braços de IP'!$B$13,AJ322&lt;='Braços de IP'!$D$13),'Braços de IP'!$E$13,IF(AND(AJ322&gt;='Braços de IP'!$B$14,AJ322&lt;='Braços de IP'!$D$14),'Braços de IP'!$E$14,"ERRO")))))))</f>
        <v>Curto I</v>
      </c>
      <c r="CX322" s="42"/>
      <c r="CY322" s="56" t="str">
        <f>IF($CX322="","",VLOOKUP($CX322,'Braços de IP'!$E$9:$I$15,2,0))</f>
        <v/>
      </c>
      <c r="CZ322" s="43" t="str">
        <f>IF($CX322="","",VLOOKUP($CX322,'Braços de IP'!$E$9:$I$15,5,0))</f>
        <v/>
      </c>
      <c r="DA322" s="56"/>
      <c r="DB322" s="56"/>
      <c r="DC322" s="56"/>
      <c r="DD322" s="56"/>
      <c r="DE322" s="56"/>
      <c r="DF322" s="56"/>
      <c r="DG322" s="44">
        <f t="shared" si="213"/>
        <v>30</v>
      </c>
      <c r="DH322" s="45">
        <f t="shared" si="214"/>
        <v>58</v>
      </c>
      <c r="DI322" s="44">
        <f t="shared" si="215"/>
        <v>352</v>
      </c>
      <c r="DJ322" s="46">
        <f t="shared" si="216"/>
        <v>0.48275862068965514</v>
      </c>
      <c r="DK322" s="47" t="s">
        <v>147</v>
      </c>
      <c r="DL322" s="48"/>
      <c r="DM322" s="49"/>
      <c r="DN322" s="23" t="s">
        <v>148</v>
      </c>
      <c r="DO322" s="23"/>
      <c r="DQ322" s="50"/>
      <c r="DS322" s="5"/>
      <c r="DT322" s="5"/>
      <c r="DU322" s="50"/>
    </row>
    <row r="323" spans="1:127" ht="15.75" hidden="1" customHeight="1" x14ac:dyDescent="0.3">
      <c r="B323" s="5"/>
      <c r="C323" s="5"/>
      <c r="D323" s="5"/>
      <c r="E323" s="22" t="s">
        <v>377</v>
      </c>
      <c r="F323" s="22" t="s">
        <v>150</v>
      </c>
      <c r="G323" s="23" t="s">
        <v>320</v>
      </c>
      <c r="H323" s="23">
        <v>-23.352813000000001</v>
      </c>
      <c r="I323" s="23">
        <v>-46.822552999999999</v>
      </c>
      <c r="J323" s="24" t="s">
        <v>139</v>
      </c>
      <c r="K323" s="60"/>
      <c r="L323" s="24" t="s">
        <v>152</v>
      </c>
      <c r="M323" s="24" t="s">
        <v>141</v>
      </c>
      <c r="N323" s="23">
        <v>58</v>
      </c>
      <c r="O323" s="23" t="s">
        <v>142</v>
      </c>
      <c r="P323" s="23" t="s">
        <v>143</v>
      </c>
      <c r="Q323" s="26">
        <f t="shared" si="194"/>
        <v>116</v>
      </c>
      <c r="R323" s="27">
        <v>1</v>
      </c>
      <c r="S323" s="28" t="s">
        <v>153</v>
      </c>
      <c r="T323" s="28">
        <v>7.5</v>
      </c>
      <c r="U323" s="23"/>
      <c r="V323" s="23"/>
      <c r="W323" s="29"/>
      <c r="X323" s="28" t="s">
        <v>153</v>
      </c>
      <c r="Y323" s="23"/>
      <c r="Z323" s="23"/>
      <c r="AA323" s="23"/>
      <c r="AB323" s="23"/>
      <c r="AC323" s="23"/>
      <c r="AD323" s="23" t="s">
        <v>144</v>
      </c>
      <c r="AE323" s="23" t="s">
        <v>145</v>
      </c>
      <c r="AF323" s="23">
        <v>35.200000000000003</v>
      </c>
      <c r="AG323" s="23">
        <v>7</v>
      </c>
      <c r="AH323" s="23">
        <v>1</v>
      </c>
      <c r="AI323" s="23">
        <v>0.2</v>
      </c>
      <c r="AJ323" s="23">
        <v>2.2999999999999998</v>
      </c>
      <c r="AK323" s="27">
        <f t="shared" si="195"/>
        <v>2.0999999999999996</v>
      </c>
      <c r="AL323" s="27" t="s">
        <v>143</v>
      </c>
      <c r="AM323" s="27" t="s">
        <v>143</v>
      </c>
      <c r="AN323" s="23"/>
      <c r="AO323" s="27">
        <f t="shared" si="196"/>
        <v>2</v>
      </c>
      <c r="AP323" s="23"/>
      <c r="AQ323" s="23"/>
      <c r="AR323" s="23"/>
      <c r="AS323" s="23"/>
      <c r="AT323" s="23"/>
      <c r="AU323" s="27"/>
      <c r="AV323" s="27">
        <f t="shared" si="197"/>
        <v>0</v>
      </c>
      <c r="AW323" s="27"/>
      <c r="AX323" s="28">
        <f>VLOOKUP(J323,ABNT5101!$I$3:$J$9,2)</f>
        <v>7.5</v>
      </c>
      <c r="AY323" s="28">
        <f>VLOOKUP(J323,ABNT5101!$I$3:$M$9,5)</f>
        <v>0.18</v>
      </c>
      <c r="AZ323" s="28" t="str">
        <f>_xlfn.XLOOKUP(J323,ABNT5101!I:I,ABNT5101!L:L)</f>
        <v>-</v>
      </c>
      <c r="BA323" s="28">
        <f>_xlfn.XLOOKUP(J323,ABNT5101!$I:$I,ABNT5101!M:M)</f>
        <v>0.18</v>
      </c>
      <c r="BB323" s="28" t="str">
        <f>_xlfn.XLOOKUP(J323,ABNT5101!$I:$I,ABNT5101!N:N)</f>
        <v>-</v>
      </c>
      <c r="BC323" s="28">
        <f>_xlfn.XLOOKUP(J323,ABNT5101!$I:$I,ABNT5101!O:O)</f>
        <v>16</v>
      </c>
      <c r="BD323" s="31" t="str">
        <f t="shared" si="198"/>
        <v>NÃO ATENDE</v>
      </c>
      <c r="BE323" s="32">
        <f t="shared" ref="BE323:BE331" si="218">IF(BH323="-","-",BH323/AX323-1)</f>
        <v>-1</v>
      </c>
      <c r="BF323" s="32">
        <f t="shared" ref="BF323:BF331" si="219">IF(BI323="-","-",BI323/AY323-1)</f>
        <v>-1</v>
      </c>
      <c r="BG323" s="32" t="str">
        <f t="shared" si="199"/>
        <v>-</v>
      </c>
      <c r="BH323" s="34"/>
      <c r="BI323" s="34"/>
      <c r="BJ323" s="34"/>
      <c r="BK323" s="34"/>
      <c r="BL323" s="35"/>
      <c r="BM323" s="34"/>
      <c r="BN323" s="31" t="str">
        <f t="shared" si="200"/>
        <v>NÃO ATENDE</v>
      </c>
      <c r="BO323" s="31" t="str">
        <f t="shared" ref="BO323:BO331" si="220">IF(BH323="-","-",IF(BH323&gt;=AX323,"ATENDE",IF(BH323&gt;=0.99*AX323,"ATENDIMENTO LIMIAR","NÃO ATENDE")))</f>
        <v>NÃO ATENDE</v>
      </c>
      <c r="BP323" s="31" t="str">
        <f t="shared" ref="BP323:BP331" si="221">IF(BI323="-","-",IF(BI323&gt;=AY323,"ATENDE",IF(BI323&gt;=(AY323-0.02),"ATENDIMENTO LIMIAR","NÃO ATENDE")))</f>
        <v>NÃO ATENDE</v>
      </c>
      <c r="BQ323" s="31" t="str">
        <f t="shared" si="201"/>
        <v>ATENDE</v>
      </c>
      <c r="BR323" s="36" t="str">
        <f t="shared" si="202"/>
        <v>C5</v>
      </c>
      <c r="BS323" s="36" t="str">
        <f t="shared" si="203"/>
        <v>Sem Passeio</v>
      </c>
      <c r="BT323" s="37" t="e">
        <f t="shared" si="204"/>
        <v>#N/A</v>
      </c>
      <c r="BU323" s="34"/>
      <c r="BV323" s="34"/>
      <c r="BW323" s="36" t="e">
        <f>IF(BS323="-","-",_xlfn.XLOOKUP(BS323,ABNT5101!$B$4:$B$9,ABNT5101!$C$4:$C$9))</f>
        <v>#N/A</v>
      </c>
      <c r="BX323" s="36" t="e">
        <f>IF(BS323="-","-",_xlfn.XLOOKUP(BS323,ABNT5101!$B$4:$B$9,ABNT5101!$D$4:$D$9))</f>
        <v>#N/A</v>
      </c>
      <c r="BY323" s="31" t="e">
        <f t="shared" si="205"/>
        <v>#N/A</v>
      </c>
      <c r="BZ323" s="31" t="e">
        <f t="shared" si="206"/>
        <v>#N/A</v>
      </c>
      <c r="CA323" s="31" t="e">
        <f t="shared" si="207"/>
        <v>#N/A</v>
      </c>
      <c r="CB323" s="36" t="s">
        <v>143</v>
      </c>
      <c r="CC323" s="37" t="e">
        <f t="shared" si="208"/>
        <v>#VALUE!</v>
      </c>
      <c r="CD323" s="38"/>
      <c r="CE323" s="38"/>
      <c r="CF323" s="31" t="str">
        <f>IF(CB323="-","-",_xlfn.XLOOKUP(CB323,ABNT5101!$B$4:$B$9,ABNT5101!$C$4:$C$9))</f>
        <v>-</v>
      </c>
      <c r="CG323" s="36" t="str">
        <f>IF(CB323="-","-",_xlfn.XLOOKUP(CB323,ABNT5101!$B$4:$B$9,ABNT5101!$D$4:$D$9))</f>
        <v>-</v>
      </c>
      <c r="CH323" s="31" t="str">
        <f t="shared" si="209"/>
        <v>-</v>
      </c>
      <c r="CI323" s="31" t="str">
        <f t="shared" si="210"/>
        <v>-</v>
      </c>
      <c r="CJ323" s="31" t="str">
        <f t="shared" si="211"/>
        <v>-</v>
      </c>
      <c r="CK323" s="56" t="e">
        <f>_xlfn.XLOOKUP(CL323,'Banco de dados'!$B:$B,'Banco de dados'!$D:$D)</f>
        <v>#N/A</v>
      </c>
      <c r="CL323" s="42"/>
      <c r="CM323" s="56" t="e">
        <f>_xlfn.XLOOKUP(CL323,'Banco de dados'!$B:$B,'Banco de dados'!$E:$E)</f>
        <v>#N/A</v>
      </c>
      <c r="CN323" s="56"/>
      <c r="CO323" s="56" t="e">
        <f>IF(CN323="-","-",_xlfn.XLOOKUP(CN323,'Banco de dados'!$B:$B,'Banco de dados'!$E:$E))</f>
        <v>#N/A</v>
      </c>
      <c r="CP323" s="41">
        <f t="shared" si="212"/>
        <v>1</v>
      </c>
      <c r="CQ323" s="56" t="e">
        <f>_xlfn.XLOOKUP(CL323,'Banco de dados'!$B:$B,'Banco de dados'!$H:$H)</f>
        <v>#N/A</v>
      </c>
      <c r="CR323" s="56" t="e">
        <f t="array" aca="1" ref="CR323" ca="1">_xludf.xlookup(CN323,'Banco de dados'!$B:$B,'Banco de dados'!$H:$H)</f>
        <v>#NAME?</v>
      </c>
      <c r="CS323" s="56" t="e">
        <f t="array" aca="1" ref="CS323" ca="1">_xludf.xlookup(CL323,'Banco de dados'!$B:$B,'Banco de dados'!$F:$F)</f>
        <v>#NAME?</v>
      </c>
      <c r="CT323" s="56" t="e">
        <f t="array" aca="1" ref="CT323" ca="1">_xludf.xlookup(CN323,'Banco de dados'!$B:$B,'Banco de dados'!$F:$F)</f>
        <v>#NAME?</v>
      </c>
      <c r="CU323" s="42"/>
      <c r="CV323" s="42"/>
      <c r="CW323" s="56" t="str">
        <f>IF(AJ323=0.5,"Suporte",IF(AND(AJ323&gt;='Braços de IP'!$B$9,AJ323&lt;='Braços de IP'!$D$9),'Braços de IP'!$E$9,IF(AND(AJ323&gt;='Braços de IP'!$B$10,AJ323&lt;='Braços de IP'!$D$10),'Braços de IP'!$E$10,IF(AND(AJ323&gt;='Braços de IP'!$B$11,AJ323&lt;='Braços de IP'!$D$11),'Braços de IP'!$E$11,IF(AND(AJ323&gt;='Braços de IP'!$B$12,AJ323&lt;='Braços de IP'!$D$12),'Braços de IP'!$E$12,IF(AND(AJ323&gt;='Braços de IP'!$B$13,AJ323&lt;='Braços de IP'!$D$13),'Braços de IP'!$E$13,IF(AND(AJ323&gt;='Braços de IP'!$B$14,AJ323&lt;='Braços de IP'!$D$14),'Braços de IP'!$E$14,"ERRO")))))))</f>
        <v>Médio II</v>
      </c>
      <c r="CX323" s="42"/>
      <c r="CY323" s="56" t="str">
        <f>IF($CX323="","",VLOOKUP($CX323,'Braços de IP'!$E$9:$I$15,2,0))</f>
        <v/>
      </c>
      <c r="CZ323" s="43" t="str">
        <f>IF($CX323="","",VLOOKUP($CX323,'Braços de IP'!$E$9:$I$15,5,0))</f>
        <v/>
      </c>
      <c r="DA323" s="56"/>
      <c r="DB323" s="56"/>
      <c r="DC323" s="56"/>
      <c r="DD323" s="56"/>
      <c r="DE323" s="56"/>
      <c r="DF323" s="56"/>
      <c r="DG323" s="44" t="e">
        <f t="shared" si="213"/>
        <v>#N/A</v>
      </c>
      <c r="DH323" s="45">
        <f t="shared" si="214"/>
        <v>58</v>
      </c>
      <c r="DI323" s="44" t="e">
        <f t="shared" si="215"/>
        <v>#N/A</v>
      </c>
      <c r="DJ323" s="46" t="e">
        <f t="shared" si="216"/>
        <v>#N/A</v>
      </c>
      <c r="DK323" s="47" t="s">
        <v>147</v>
      </c>
      <c r="DL323" s="48"/>
      <c r="DM323" s="49"/>
      <c r="DN323" s="23" t="s">
        <v>148</v>
      </c>
      <c r="DO323" s="23"/>
      <c r="DQ323" s="50"/>
      <c r="DS323" s="5"/>
      <c r="DT323" s="5"/>
      <c r="DU323" s="50"/>
    </row>
    <row r="324" spans="1:127" ht="15.75" hidden="1" customHeight="1" x14ac:dyDescent="0.3">
      <c r="B324" s="5"/>
      <c r="C324" s="5"/>
      <c r="D324" s="5"/>
      <c r="E324" s="22" t="s">
        <v>377</v>
      </c>
      <c r="F324" s="22" t="s">
        <v>150</v>
      </c>
      <c r="G324" s="23" t="s">
        <v>320</v>
      </c>
      <c r="H324" s="23">
        <v>-23.352813000000001</v>
      </c>
      <c r="I324" s="23">
        <v>-46.822552999999999</v>
      </c>
      <c r="J324" s="24" t="s">
        <v>139</v>
      </c>
      <c r="K324" s="60"/>
      <c r="L324" s="24" t="s">
        <v>152</v>
      </c>
      <c r="M324" s="24" t="s">
        <v>141</v>
      </c>
      <c r="N324" s="23">
        <v>58</v>
      </c>
      <c r="O324" s="23" t="s">
        <v>142</v>
      </c>
      <c r="P324" s="23" t="s">
        <v>143</v>
      </c>
      <c r="Q324" s="26">
        <f t="shared" si="194"/>
        <v>116</v>
      </c>
      <c r="R324" s="27">
        <v>1</v>
      </c>
      <c r="S324" s="28" t="s">
        <v>153</v>
      </c>
      <c r="T324" s="28">
        <v>7.5</v>
      </c>
      <c r="U324" s="23"/>
      <c r="V324" s="23"/>
      <c r="W324" s="29"/>
      <c r="X324" s="28" t="s">
        <v>153</v>
      </c>
      <c r="Y324" s="23"/>
      <c r="Z324" s="23"/>
      <c r="AA324" s="23"/>
      <c r="AB324" s="23"/>
      <c r="AC324" s="23"/>
      <c r="AD324" s="23" t="s">
        <v>144</v>
      </c>
      <c r="AE324" s="23" t="s">
        <v>145</v>
      </c>
      <c r="AF324" s="23">
        <v>35.200000000000003</v>
      </c>
      <c r="AG324" s="23">
        <v>7</v>
      </c>
      <c r="AH324" s="23">
        <v>1</v>
      </c>
      <c r="AI324" s="23">
        <v>0.2</v>
      </c>
      <c r="AJ324" s="23">
        <v>2.2999999999999998</v>
      </c>
      <c r="AK324" s="27">
        <f t="shared" si="195"/>
        <v>2.0999999999999996</v>
      </c>
      <c r="AL324" s="27" t="s">
        <v>143</v>
      </c>
      <c r="AM324" s="27" t="s">
        <v>143</v>
      </c>
      <c r="AN324" s="23"/>
      <c r="AO324" s="27">
        <f t="shared" si="196"/>
        <v>2</v>
      </c>
      <c r="AP324" s="23"/>
      <c r="AQ324" s="23"/>
      <c r="AR324" s="23"/>
      <c r="AS324" s="23"/>
      <c r="AT324" s="23"/>
      <c r="AU324" s="27"/>
      <c r="AV324" s="27">
        <f t="shared" si="197"/>
        <v>0</v>
      </c>
      <c r="AW324" s="27"/>
      <c r="AX324" s="28">
        <f>VLOOKUP(J324,ABNT5101!$I$3:$J$9,2)</f>
        <v>7.5</v>
      </c>
      <c r="AY324" s="28">
        <f>VLOOKUP(J324,ABNT5101!$I$3:$M$9,5)</f>
        <v>0.18</v>
      </c>
      <c r="AZ324" s="28" t="str">
        <f>_xlfn.XLOOKUP(J324,ABNT5101!I:I,ABNT5101!L:L)</f>
        <v>-</v>
      </c>
      <c r="BA324" s="28">
        <f>_xlfn.XLOOKUP(J324,ABNT5101!$I:$I,ABNT5101!M:M)</f>
        <v>0.18</v>
      </c>
      <c r="BB324" s="28" t="str">
        <f>_xlfn.XLOOKUP(J324,ABNT5101!$I:$I,ABNT5101!N:N)</f>
        <v>-</v>
      </c>
      <c r="BC324" s="28">
        <f>_xlfn.XLOOKUP(J324,ABNT5101!$I:$I,ABNT5101!O:O)</f>
        <v>16</v>
      </c>
      <c r="BD324" s="31" t="str">
        <f t="shared" si="198"/>
        <v>NÃO ATENDE</v>
      </c>
      <c r="BE324" s="32">
        <f t="shared" si="218"/>
        <v>-1</v>
      </c>
      <c r="BF324" s="32">
        <f t="shared" si="219"/>
        <v>-1</v>
      </c>
      <c r="BG324" s="32" t="str">
        <f t="shared" si="199"/>
        <v>-</v>
      </c>
      <c r="BH324" s="34"/>
      <c r="BI324" s="34"/>
      <c r="BJ324" s="34"/>
      <c r="BK324" s="34"/>
      <c r="BL324" s="35"/>
      <c r="BM324" s="34"/>
      <c r="BN324" s="31" t="str">
        <f t="shared" si="200"/>
        <v>NÃO ATENDE</v>
      </c>
      <c r="BO324" s="31" t="str">
        <f t="shared" si="220"/>
        <v>NÃO ATENDE</v>
      </c>
      <c r="BP324" s="31" t="str">
        <f t="shared" si="221"/>
        <v>NÃO ATENDE</v>
      </c>
      <c r="BQ324" s="31" t="str">
        <f t="shared" si="201"/>
        <v>ATENDE</v>
      </c>
      <c r="BR324" s="36" t="str">
        <f t="shared" si="202"/>
        <v>C5</v>
      </c>
      <c r="BS324" s="36" t="str">
        <f t="shared" si="203"/>
        <v>Sem Passeio</v>
      </c>
      <c r="BT324" s="37" t="e">
        <f t="shared" si="204"/>
        <v>#N/A</v>
      </c>
      <c r="BU324" s="34"/>
      <c r="BV324" s="34"/>
      <c r="BW324" s="36" t="e">
        <f>IF(BS324="-","-",_xlfn.XLOOKUP(BS324,ABNT5101!$B$4:$B$9,ABNT5101!$C$4:$C$9))</f>
        <v>#N/A</v>
      </c>
      <c r="BX324" s="36" t="e">
        <f>IF(BS324="-","-",_xlfn.XLOOKUP(BS324,ABNT5101!$B$4:$B$9,ABNT5101!$D$4:$D$9))</f>
        <v>#N/A</v>
      </c>
      <c r="BY324" s="31" t="e">
        <f t="shared" si="205"/>
        <v>#N/A</v>
      </c>
      <c r="BZ324" s="31" t="e">
        <f t="shared" si="206"/>
        <v>#N/A</v>
      </c>
      <c r="CA324" s="31" t="e">
        <f t="shared" si="207"/>
        <v>#N/A</v>
      </c>
      <c r="CB324" s="36" t="s">
        <v>143</v>
      </c>
      <c r="CC324" s="37" t="e">
        <f t="shared" si="208"/>
        <v>#VALUE!</v>
      </c>
      <c r="CD324" s="38"/>
      <c r="CE324" s="38"/>
      <c r="CF324" s="31" t="str">
        <f>IF(CB324="-","-",_xlfn.XLOOKUP(CB324,ABNT5101!$B$4:$B$9,ABNT5101!$C$4:$C$9))</f>
        <v>-</v>
      </c>
      <c r="CG324" s="36" t="str">
        <f>IF(CB324="-","-",_xlfn.XLOOKUP(CB324,ABNT5101!$B$4:$B$9,ABNT5101!$D$4:$D$9))</f>
        <v>-</v>
      </c>
      <c r="CH324" s="31" t="str">
        <f t="shared" si="209"/>
        <v>-</v>
      </c>
      <c r="CI324" s="31" t="str">
        <f t="shared" si="210"/>
        <v>-</v>
      </c>
      <c r="CJ324" s="31" t="str">
        <f t="shared" si="211"/>
        <v>-</v>
      </c>
      <c r="CK324" s="56" t="e">
        <f>_xlfn.XLOOKUP(CL324,'Banco de dados'!$B:$B,'Banco de dados'!$D:$D)</f>
        <v>#N/A</v>
      </c>
      <c r="CL324" s="42"/>
      <c r="CM324" s="56" t="e">
        <f>_xlfn.XLOOKUP(CL324,'Banco de dados'!$B:$B,'Banco de dados'!$E:$E)</f>
        <v>#N/A</v>
      </c>
      <c r="CN324" s="56"/>
      <c r="CO324" s="56" t="e">
        <f>IF(CN324="-","-",_xlfn.XLOOKUP(CN324,'Banco de dados'!$B:$B,'Banco de dados'!$E:$E))</f>
        <v>#N/A</v>
      </c>
      <c r="CP324" s="41">
        <f t="shared" si="212"/>
        <v>1</v>
      </c>
      <c r="CQ324" s="56" t="e">
        <f>_xlfn.XLOOKUP(CL324,'Banco de dados'!$B:$B,'Banco de dados'!$H:$H)</f>
        <v>#N/A</v>
      </c>
      <c r="CR324" s="56" t="e">
        <f t="array" aca="1" ref="CR324" ca="1">_xludf.xlookup(CN324,'Banco de dados'!$B:$B,'Banco de dados'!$H:$H)</f>
        <v>#NAME?</v>
      </c>
      <c r="CS324" s="56" t="e">
        <f t="array" aca="1" ref="CS324" ca="1">_xludf.xlookup(CL324,'Banco de dados'!$B:$B,'Banco de dados'!$F:$F)</f>
        <v>#NAME?</v>
      </c>
      <c r="CT324" s="56" t="e">
        <f t="array" aca="1" ref="CT324" ca="1">_xludf.xlookup(CN324,'Banco de dados'!$B:$B,'Banco de dados'!$F:$F)</f>
        <v>#NAME?</v>
      </c>
      <c r="CU324" s="42"/>
      <c r="CV324" s="42"/>
      <c r="CW324" s="56" t="str">
        <f>IF(AJ324=0.5,"Suporte",IF(AND(AJ324&gt;='Braços de IP'!$B$9,AJ324&lt;='Braços de IP'!$D$9),'Braços de IP'!$E$9,IF(AND(AJ324&gt;='Braços de IP'!$B$10,AJ324&lt;='Braços de IP'!$D$10),'Braços de IP'!$E$10,IF(AND(AJ324&gt;='Braços de IP'!$B$11,AJ324&lt;='Braços de IP'!$D$11),'Braços de IP'!$E$11,IF(AND(AJ324&gt;='Braços de IP'!$B$12,AJ324&lt;='Braços de IP'!$D$12),'Braços de IP'!$E$12,IF(AND(AJ324&gt;='Braços de IP'!$B$13,AJ324&lt;='Braços de IP'!$D$13),'Braços de IP'!$E$13,IF(AND(AJ324&gt;='Braços de IP'!$B$14,AJ324&lt;='Braços de IP'!$D$14),'Braços de IP'!$E$14,"ERRO")))))))</f>
        <v>Médio II</v>
      </c>
      <c r="CX324" s="42"/>
      <c r="CY324" s="56" t="str">
        <f>IF($CX324="","",VLOOKUP($CX324,'Braços de IP'!$E$9:$I$15,2,0))</f>
        <v/>
      </c>
      <c r="CZ324" s="43" t="str">
        <f>IF($CX324="","",VLOOKUP($CX324,'Braços de IP'!$E$9:$I$15,5,0))</f>
        <v/>
      </c>
      <c r="DA324" s="56"/>
      <c r="DB324" s="56"/>
      <c r="DC324" s="56"/>
      <c r="DD324" s="56"/>
      <c r="DE324" s="56"/>
      <c r="DF324" s="56"/>
      <c r="DG324" s="44" t="e">
        <f t="shared" si="213"/>
        <v>#N/A</v>
      </c>
      <c r="DH324" s="45">
        <f t="shared" si="214"/>
        <v>58</v>
      </c>
      <c r="DI324" s="44" t="e">
        <f t="shared" si="215"/>
        <v>#N/A</v>
      </c>
      <c r="DJ324" s="46" t="e">
        <f t="shared" si="216"/>
        <v>#N/A</v>
      </c>
      <c r="DK324" s="47" t="s">
        <v>147</v>
      </c>
      <c r="DL324" s="48"/>
      <c r="DM324" s="49"/>
      <c r="DN324" s="23" t="s">
        <v>148</v>
      </c>
      <c r="DO324" s="23"/>
      <c r="DP324" s="5"/>
      <c r="DQ324" s="50"/>
      <c r="DR324" s="5"/>
      <c r="DS324" s="5"/>
      <c r="DT324" s="5"/>
      <c r="DU324" s="50"/>
      <c r="DV324" s="5"/>
      <c r="DW324" s="5"/>
    </row>
    <row r="325" spans="1:127" ht="15.75" hidden="1" customHeight="1" x14ac:dyDescent="0.3">
      <c r="B325" s="5"/>
      <c r="C325" s="5"/>
      <c r="D325" s="5"/>
      <c r="E325" s="22" t="s">
        <v>377</v>
      </c>
      <c r="F325" s="22" t="s">
        <v>150</v>
      </c>
      <c r="G325" s="23" t="s">
        <v>320</v>
      </c>
      <c r="H325" s="23">
        <v>-23.352813000000001</v>
      </c>
      <c r="I325" s="23">
        <v>-46.822552999999999</v>
      </c>
      <c r="J325" s="24" t="s">
        <v>139</v>
      </c>
      <c r="K325" s="60"/>
      <c r="L325" s="24" t="s">
        <v>152</v>
      </c>
      <c r="M325" s="24" t="s">
        <v>141</v>
      </c>
      <c r="N325" s="23">
        <v>58</v>
      </c>
      <c r="O325" s="23" t="s">
        <v>142</v>
      </c>
      <c r="P325" s="23" t="s">
        <v>143</v>
      </c>
      <c r="Q325" s="26">
        <f t="shared" si="194"/>
        <v>116</v>
      </c>
      <c r="R325" s="27">
        <v>1</v>
      </c>
      <c r="S325" s="28" t="s">
        <v>153</v>
      </c>
      <c r="T325" s="28">
        <v>7.5</v>
      </c>
      <c r="U325" s="23"/>
      <c r="V325" s="23"/>
      <c r="W325" s="29"/>
      <c r="X325" s="28" t="s">
        <v>153</v>
      </c>
      <c r="Y325" s="23"/>
      <c r="Z325" s="23"/>
      <c r="AA325" s="23"/>
      <c r="AB325" s="23"/>
      <c r="AC325" s="23"/>
      <c r="AD325" s="23" t="s">
        <v>144</v>
      </c>
      <c r="AE325" s="23" t="s">
        <v>145</v>
      </c>
      <c r="AF325" s="23">
        <v>35.200000000000003</v>
      </c>
      <c r="AG325" s="23">
        <v>7</v>
      </c>
      <c r="AH325" s="23">
        <v>1</v>
      </c>
      <c r="AI325" s="23">
        <v>0.2</v>
      </c>
      <c r="AJ325" s="23">
        <v>2.2999999999999998</v>
      </c>
      <c r="AK325" s="27">
        <f t="shared" si="195"/>
        <v>2.0999999999999996</v>
      </c>
      <c r="AL325" s="27" t="s">
        <v>143</v>
      </c>
      <c r="AM325" s="27" t="s">
        <v>143</v>
      </c>
      <c r="AN325" s="23"/>
      <c r="AO325" s="27">
        <f t="shared" si="196"/>
        <v>2</v>
      </c>
      <c r="AP325" s="23"/>
      <c r="AQ325" s="23"/>
      <c r="AR325" s="23"/>
      <c r="AS325" s="23"/>
      <c r="AT325" s="23"/>
      <c r="AU325" s="27"/>
      <c r="AV325" s="27">
        <f t="shared" si="197"/>
        <v>0</v>
      </c>
      <c r="AW325" s="27"/>
      <c r="AX325" s="28">
        <f>VLOOKUP(J325,ABNT5101!$I$3:$J$9,2)</f>
        <v>7.5</v>
      </c>
      <c r="AY325" s="28">
        <f>VLOOKUP(J325,ABNT5101!$I$3:$M$9,5)</f>
        <v>0.18</v>
      </c>
      <c r="AZ325" s="28" t="str">
        <f>_xlfn.XLOOKUP(J325,ABNT5101!I:I,ABNT5101!L:L)</f>
        <v>-</v>
      </c>
      <c r="BA325" s="28">
        <f>_xlfn.XLOOKUP(J325,ABNT5101!$I:$I,ABNT5101!M:M)</f>
        <v>0.18</v>
      </c>
      <c r="BB325" s="28" t="str">
        <f>_xlfn.XLOOKUP(J325,ABNT5101!$I:$I,ABNT5101!N:N)</f>
        <v>-</v>
      </c>
      <c r="BC325" s="28">
        <f>_xlfn.XLOOKUP(J325,ABNT5101!$I:$I,ABNT5101!O:O)</f>
        <v>16</v>
      </c>
      <c r="BD325" s="31" t="str">
        <f t="shared" si="198"/>
        <v>NÃO ATENDE</v>
      </c>
      <c r="BE325" s="32">
        <f t="shared" si="218"/>
        <v>-1</v>
      </c>
      <c r="BF325" s="32">
        <f t="shared" si="219"/>
        <v>-1</v>
      </c>
      <c r="BG325" s="32" t="str">
        <f t="shared" si="199"/>
        <v>-</v>
      </c>
      <c r="BH325" s="34"/>
      <c r="BI325" s="34"/>
      <c r="BJ325" s="34"/>
      <c r="BK325" s="34"/>
      <c r="BL325" s="35"/>
      <c r="BM325" s="34"/>
      <c r="BN325" s="31" t="str">
        <f t="shared" si="200"/>
        <v>NÃO ATENDE</v>
      </c>
      <c r="BO325" s="31" t="str">
        <f t="shared" si="220"/>
        <v>NÃO ATENDE</v>
      </c>
      <c r="BP325" s="31" t="str">
        <f t="shared" si="221"/>
        <v>NÃO ATENDE</v>
      </c>
      <c r="BQ325" s="31" t="str">
        <f t="shared" si="201"/>
        <v>ATENDE</v>
      </c>
      <c r="BR325" s="36" t="str">
        <f t="shared" si="202"/>
        <v>C5</v>
      </c>
      <c r="BS325" s="36" t="str">
        <f t="shared" si="203"/>
        <v>Sem Passeio</v>
      </c>
      <c r="BT325" s="37" t="e">
        <f t="shared" si="204"/>
        <v>#N/A</v>
      </c>
      <c r="BU325" s="34"/>
      <c r="BV325" s="34"/>
      <c r="BW325" s="36" t="e">
        <f>IF(BS325="-","-",_xlfn.XLOOKUP(BS325,ABNT5101!$B$4:$B$9,ABNT5101!$C$4:$C$9))</f>
        <v>#N/A</v>
      </c>
      <c r="BX325" s="36" t="e">
        <f>IF(BS325="-","-",_xlfn.XLOOKUP(BS325,ABNT5101!$B$4:$B$9,ABNT5101!$D$4:$D$9))</f>
        <v>#N/A</v>
      </c>
      <c r="BY325" s="31" t="e">
        <f t="shared" si="205"/>
        <v>#N/A</v>
      </c>
      <c r="BZ325" s="31" t="e">
        <f t="shared" si="206"/>
        <v>#N/A</v>
      </c>
      <c r="CA325" s="31" t="e">
        <f t="shared" si="207"/>
        <v>#N/A</v>
      </c>
      <c r="CB325" s="36" t="s">
        <v>143</v>
      </c>
      <c r="CC325" s="37" t="e">
        <f t="shared" si="208"/>
        <v>#VALUE!</v>
      </c>
      <c r="CD325" s="38"/>
      <c r="CE325" s="38"/>
      <c r="CF325" s="31" t="str">
        <f>IF(CB325="-","-",_xlfn.XLOOKUP(CB325,ABNT5101!$B$4:$B$9,ABNT5101!$C$4:$C$9))</f>
        <v>-</v>
      </c>
      <c r="CG325" s="36" t="str">
        <f>IF(CB325="-","-",_xlfn.XLOOKUP(CB325,ABNT5101!$B$4:$B$9,ABNT5101!$D$4:$D$9))</f>
        <v>-</v>
      </c>
      <c r="CH325" s="31" t="str">
        <f t="shared" si="209"/>
        <v>-</v>
      </c>
      <c r="CI325" s="31" t="str">
        <f t="shared" si="210"/>
        <v>-</v>
      </c>
      <c r="CJ325" s="31" t="str">
        <f t="shared" si="211"/>
        <v>-</v>
      </c>
      <c r="CK325" s="56" t="e">
        <f>_xlfn.XLOOKUP(CL325,'Banco de dados'!$B:$B,'Banco de dados'!$D:$D)</f>
        <v>#N/A</v>
      </c>
      <c r="CL325" s="42"/>
      <c r="CM325" s="56" t="e">
        <f>_xlfn.XLOOKUP(CL325,'Banco de dados'!$B:$B,'Banco de dados'!$E:$E)</f>
        <v>#N/A</v>
      </c>
      <c r="CN325" s="56"/>
      <c r="CO325" s="56" t="e">
        <f>IF(CN325="-","-",_xlfn.XLOOKUP(CN325,'Banco de dados'!$B:$B,'Banco de dados'!$E:$E))</f>
        <v>#N/A</v>
      </c>
      <c r="CP325" s="41">
        <f t="shared" si="212"/>
        <v>1</v>
      </c>
      <c r="CQ325" s="56" t="e">
        <f>_xlfn.XLOOKUP(CL325,'Banco de dados'!$B:$B,'Banco de dados'!$H:$H)</f>
        <v>#N/A</v>
      </c>
      <c r="CR325" s="56" t="e">
        <f t="array" aca="1" ref="CR325" ca="1">_xludf.xlookup(CN325,'Banco de dados'!$B:$B,'Banco de dados'!$H:$H)</f>
        <v>#NAME?</v>
      </c>
      <c r="CS325" s="56" t="e">
        <f t="array" aca="1" ref="CS325" ca="1">_xludf.xlookup(CL325,'Banco de dados'!$B:$B,'Banco de dados'!$F:$F)</f>
        <v>#NAME?</v>
      </c>
      <c r="CT325" s="56" t="e">
        <f t="array" aca="1" ref="CT325" ca="1">_xludf.xlookup(CN325,'Banco de dados'!$B:$B,'Banco de dados'!$F:$F)</f>
        <v>#NAME?</v>
      </c>
      <c r="CU325" s="42"/>
      <c r="CV325" s="42"/>
      <c r="CW325" s="56" t="str">
        <f>IF(AJ325=0.5,"Suporte",IF(AND(AJ325&gt;='Braços de IP'!$B$9,AJ325&lt;='Braços de IP'!$D$9),'Braços de IP'!$E$9,IF(AND(AJ325&gt;='Braços de IP'!$B$10,AJ325&lt;='Braços de IP'!$D$10),'Braços de IP'!$E$10,IF(AND(AJ325&gt;='Braços de IP'!$B$11,AJ325&lt;='Braços de IP'!$D$11),'Braços de IP'!$E$11,IF(AND(AJ325&gt;='Braços de IP'!$B$12,AJ325&lt;='Braços de IP'!$D$12),'Braços de IP'!$E$12,IF(AND(AJ325&gt;='Braços de IP'!$B$13,AJ325&lt;='Braços de IP'!$D$13),'Braços de IP'!$E$13,IF(AND(AJ325&gt;='Braços de IP'!$B$14,AJ325&lt;='Braços de IP'!$D$14),'Braços de IP'!$E$14,"ERRO")))))))</f>
        <v>Médio II</v>
      </c>
      <c r="CX325" s="42"/>
      <c r="CY325" s="56" t="str">
        <f>IF($CX325="","",VLOOKUP($CX325,'Braços de IP'!$E$9:$I$15,2,0))</f>
        <v/>
      </c>
      <c r="CZ325" s="43" t="str">
        <f>IF($CX325="","",VLOOKUP($CX325,'Braços de IP'!$E$9:$I$15,5,0))</f>
        <v/>
      </c>
      <c r="DA325" s="56"/>
      <c r="DB325" s="56"/>
      <c r="DC325" s="56"/>
      <c r="DD325" s="56"/>
      <c r="DE325" s="56"/>
      <c r="DF325" s="56"/>
      <c r="DG325" s="44" t="e">
        <f t="shared" si="213"/>
        <v>#N/A</v>
      </c>
      <c r="DH325" s="45">
        <f t="shared" si="214"/>
        <v>58</v>
      </c>
      <c r="DI325" s="44" t="e">
        <f t="shared" si="215"/>
        <v>#N/A</v>
      </c>
      <c r="DJ325" s="46" t="e">
        <f t="shared" si="216"/>
        <v>#N/A</v>
      </c>
      <c r="DK325" s="47" t="s">
        <v>147</v>
      </c>
      <c r="DL325" s="48"/>
      <c r="DM325" s="49"/>
      <c r="DN325" s="23" t="s">
        <v>148</v>
      </c>
      <c r="DO325" s="23"/>
      <c r="DP325" s="5"/>
      <c r="DQ325" s="50"/>
      <c r="DR325" s="5"/>
      <c r="DS325" s="5"/>
      <c r="DT325" s="5"/>
      <c r="DU325" s="50"/>
      <c r="DV325" s="5"/>
      <c r="DW325" s="5"/>
    </row>
    <row r="326" spans="1:127" ht="15.75" hidden="1" customHeight="1" x14ac:dyDescent="0.3">
      <c r="B326" s="5"/>
      <c r="C326" s="5"/>
      <c r="D326" s="5"/>
      <c r="E326" s="22" t="s">
        <v>378</v>
      </c>
      <c r="F326" s="22" t="s">
        <v>150</v>
      </c>
      <c r="G326" s="23" t="s">
        <v>379</v>
      </c>
      <c r="H326" s="23">
        <v>-23.336808999999999</v>
      </c>
      <c r="I326" s="23">
        <v>-46.923105999999997</v>
      </c>
      <c r="J326" s="24" t="s">
        <v>139</v>
      </c>
      <c r="K326" s="60"/>
      <c r="L326" s="24" t="s">
        <v>152</v>
      </c>
      <c r="M326" s="24" t="s">
        <v>141</v>
      </c>
      <c r="N326" s="23">
        <v>58</v>
      </c>
      <c r="O326" s="23" t="s">
        <v>142</v>
      </c>
      <c r="P326" s="23" t="s">
        <v>143</v>
      </c>
      <c r="Q326" s="26">
        <f t="shared" si="194"/>
        <v>116</v>
      </c>
      <c r="R326" s="27">
        <v>1</v>
      </c>
      <c r="S326" s="28" t="s">
        <v>153</v>
      </c>
      <c r="T326" s="28">
        <v>3.5</v>
      </c>
      <c r="U326" s="23"/>
      <c r="V326" s="23"/>
      <c r="W326" s="29"/>
      <c r="X326" s="28" t="s">
        <v>153</v>
      </c>
      <c r="Y326" s="23"/>
      <c r="Z326" s="23"/>
      <c r="AA326" s="23"/>
      <c r="AB326" s="23"/>
      <c r="AC326" s="23"/>
      <c r="AD326" s="23" t="s">
        <v>144</v>
      </c>
      <c r="AE326" s="23" t="s">
        <v>145</v>
      </c>
      <c r="AF326" s="23">
        <v>22.5</v>
      </c>
      <c r="AG326" s="23">
        <v>7.6</v>
      </c>
      <c r="AH326" s="23">
        <v>1</v>
      </c>
      <c r="AI326" s="23">
        <v>2.9</v>
      </c>
      <c r="AJ326" s="23" t="s">
        <v>380</v>
      </c>
      <c r="AK326" s="27">
        <f t="shared" si="195"/>
        <v>-0.29999999999999982</v>
      </c>
      <c r="AL326" s="27" t="s">
        <v>143</v>
      </c>
      <c r="AM326" s="27" t="s">
        <v>143</v>
      </c>
      <c r="AN326" s="23"/>
      <c r="AO326" s="27">
        <f t="shared" si="196"/>
        <v>2</v>
      </c>
      <c r="AP326" s="23"/>
      <c r="AQ326" s="23"/>
      <c r="AR326" s="23"/>
      <c r="AS326" s="23"/>
      <c r="AT326" s="23"/>
      <c r="AU326" s="27"/>
      <c r="AV326" s="27">
        <f t="shared" si="197"/>
        <v>0</v>
      </c>
      <c r="AW326" s="27"/>
      <c r="AX326" s="28">
        <f>VLOOKUP(J326,ABNT5101!$I$3:$J$9,2)</f>
        <v>7.5</v>
      </c>
      <c r="AY326" s="28">
        <f>VLOOKUP(J326,ABNT5101!$I$3:$M$9,5)</f>
        <v>0.18</v>
      </c>
      <c r="AZ326" s="28" t="str">
        <f>_xlfn.XLOOKUP(J326,ABNT5101!I:I,ABNT5101!L:L)</f>
        <v>-</v>
      </c>
      <c r="BA326" s="28">
        <f>_xlfn.XLOOKUP(J326,ABNT5101!$I:$I,ABNT5101!M:M)</f>
        <v>0.18</v>
      </c>
      <c r="BB326" s="28" t="str">
        <f>_xlfn.XLOOKUP(J326,ABNT5101!$I:$I,ABNT5101!N:N)</f>
        <v>-</v>
      </c>
      <c r="BC326" s="28">
        <f>_xlfn.XLOOKUP(J326,ABNT5101!$I:$I,ABNT5101!O:O)</f>
        <v>16</v>
      </c>
      <c r="BD326" s="31" t="str">
        <f t="shared" si="198"/>
        <v>NÃO ATENDE</v>
      </c>
      <c r="BE326" s="32">
        <f t="shared" si="218"/>
        <v>-1</v>
      </c>
      <c r="BF326" s="32">
        <f t="shared" si="219"/>
        <v>-1</v>
      </c>
      <c r="BG326" s="32" t="str">
        <f t="shared" si="199"/>
        <v>-</v>
      </c>
      <c r="BH326" s="34"/>
      <c r="BI326" s="34"/>
      <c r="BJ326" s="34"/>
      <c r="BK326" s="34"/>
      <c r="BL326" s="35"/>
      <c r="BM326" s="34"/>
      <c r="BN326" s="31" t="str">
        <f t="shared" si="200"/>
        <v>NÃO ATENDE</v>
      </c>
      <c r="BO326" s="31" t="str">
        <f t="shared" si="220"/>
        <v>NÃO ATENDE</v>
      </c>
      <c r="BP326" s="31" t="str">
        <f t="shared" si="221"/>
        <v>NÃO ATENDE</v>
      </c>
      <c r="BQ326" s="31" t="str">
        <f t="shared" si="201"/>
        <v>ATENDE</v>
      </c>
      <c r="BR326" s="36" t="str">
        <f t="shared" si="202"/>
        <v>C5</v>
      </c>
      <c r="BS326" s="36" t="str">
        <f t="shared" si="203"/>
        <v>Sem Passeio</v>
      </c>
      <c r="BT326" s="37" t="e">
        <f t="shared" si="204"/>
        <v>#N/A</v>
      </c>
      <c r="BU326" s="34"/>
      <c r="BV326" s="34"/>
      <c r="BW326" s="36" t="e">
        <f>IF(BS326="-","-",_xlfn.XLOOKUP(BS326,ABNT5101!$B$4:$B$9,ABNT5101!$C$4:$C$9))</f>
        <v>#N/A</v>
      </c>
      <c r="BX326" s="36" t="e">
        <f>IF(BS326="-","-",_xlfn.XLOOKUP(BS326,ABNT5101!$B$4:$B$9,ABNT5101!$D$4:$D$9))</f>
        <v>#N/A</v>
      </c>
      <c r="BY326" s="31" t="e">
        <f t="shared" si="205"/>
        <v>#N/A</v>
      </c>
      <c r="BZ326" s="31" t="e">
        <f t="shared" si="206"/>
        <v>#N/A</v>
      </c>
      <c r="CA326" s="31" t="e">
        <f t="shared" si="207"/>
        <v>#N/A</v>
      </c>
      <c r="CB326" s="36" t="s">
        <v>143</v>
      </c>
      <c r="CC326" s="37" t="e">
        <f t="shared" si="208"/>
        <v>#VALUE!</v>
      </c>
      <c r="CD326" s="38"/>
      <c r="CE326" s="38"/>
      <c r="CF326" s="31" t="str">
        <f>IF(CB326="-","-",_xlfn.XLOOKUP(CB326,ABNT5101!$B$4:$B$9,ABNT5101!$C$4:$C$9))</f>
        <v>-</v>
      </c>
      <c r="CG326" s="36" t="str">
        <f>IF(CB326="-","-",_xlfn.XLOOKUP(CB326,ABNT5101!$B$4:$B$9,ABNT5101!$D$4:$D$9))</f>
        <v>-</v>
      </c>
      <c r="CH326" s="31" t="str">
        <f t="shared" si="209"/>
        <v>-</v>
      </c>
      <c r="CI326" s="31" t="str">
        <f t="shared" si="210"/>
        <v>-</v>
      </c>
      <c r="CJ326" s="31" t="str">
        <f t="shared" si="211"/>
        <v>-</v>
      </c>
      <c r="CK326" s="56" t="e">
        <f>_xlfn.XLOOKUP(CL326,'Banco de dados'!$B:$B,'Banco de dados'!$D:$D)</f>
        <v>#N/A</v>
      </c>
      <c r="CL326" s="42"/>
      <c r="CM326" s="56" t="e">
        <f>_xlfn.XLOOKUP(CL326,'Banco de dados'!$B:$B,'Banco de dados'!$E:$E)</f>
        <v>#N/A</v>
      </c>
      <c r="CN326" s="56"/>
      <c r="CO326" s="56" t="e">
        <f>IF(CN326="-","-",_xlfn.XLOOKUP(CN326,'Banco de dados'!$B:$B,'Banco de dados'!$E:$E))</f>
        <v>#N/A</v>
      </c>
      <c r="CP326" s="41">
        <f t="shared" si="212"/>
        <v>1</v>
      </c>
      <c r="CQ326" s="56" t="e">
        <f>_xlfn.XLOOKUP(CL326,'Banco de dados'!$B:$B,'Banco de dados'!$H:$H)</f>
        <v>#N/A</v>
      </c>
      <c r="CR326" s="56" t="e">
        <f t="array" aca="1" ref="CR326" ca="1">_xludf.xlookup(CN326,'Banco de dados'!$B:$B,'Banco de dados'!$H:$H)</f>
        <v>#NAME?</v>
      </c>
      <c r="CS326" s="56" t="e">
        <f t="array" aca="1" ref="CS326" ca="1">_xludf.xlookup(CL326,'Banco de dados'!$B:$B,'Banco de dados'!$F:$F)</f>
        <v>#NAME?</v>
      </c>
      <c r="CT326" s="56" t="e">
        <f t="array" aca="1" ref="CT326" ca="1">_xludf.xlookup(CN326,'Banco de dados'!$B:$B,'Banco de dados'!$F:$F)</f>
        <v>#NAME?</v>
      </c>
      <c r="CU326" s="42"/>
      <c r="CV326" s="42"/>
      <c r="CW326" s="56" t="str">
        <f>IF(AJ326=0.5,"Suporte",IF(AND(AJ326&gt;='Braços de IP'!$B$9,AJ326&lt;='Braços de IP'!$D$9),'Braços de IP'!$E$9,IF(AND(AJ326&gt;='Braços de IP'!$B$10,AJ326&lt;='Braços de IP'!$D$10),'Braços de IP'!$E$10,IF(AND(AJ326&gt;='Braços de IP'!$B$11,AJ326&lt;='Braços de IP'!$D$11),'Braços de IP'!$E$11,IF(AND(AJ326&gt;='Braços de IP'!$B$12,AJ326&lt;='Braços de IP'!$D$12),'Braços de IP'!$E$12,IF(AND(AJ326&gt;='Braços de IP'!$B$13,AJ326&lt;='Braços de IP'!$D$13),'Braços de IP'!$E$13,IF(AND(AJ326&gt;='Braços de IP'!$B$14,AJ326&lt;='Braços de IP'!$D$14),'Braços de IP'!$E$14,"ERRO")))))))</f>
        <v>ERRO</v>
      </c>
      <c r="CX326" s="42"/>
      <c r="CY326" s="56" t="str">
        <f>IF($CX326="","",VLOOKUP($CX326,'Braços de IP'!$E$9:$I$15,2,0))</f>
        <v/>
      </c>
      <c r="CZ326" s="43" t="str">
        <f>IF($CX326="","",VLOOKUP($CX326,'Braços de IP'!$E$9:$I$15,5,0))</f>
        <v/>
      </c>
      <c r="DA326" s="56"/>
      <c r="DB326" s="56"/>
      <c r="DC326" s="56"/>
      <c r="DD326" s="56"/>
      <c r="DE326" s="56"/>
      <c r="DF326" s="56"/>
      <c r="DG326" s="44" t="e">
        <f t="shared" si="213"/>
        <v>#N/A</v>
      </c>
      <c r="DH326" s="45">
        <f t="shared" si="214"/>
        <v>58</v>
      </c>
      <c r="DI326" s="44" t="e">
        <f t="shared" si="215"/>
        <v>#N/A</v>
      </c>
      <c r="DJ326" s="46" t="e">
        <f t="shared" si="216"/>
        <v>#N/A</v>
      </c>
      <c r="DK326" s="47" t="s">
        <v>147</v>
      </c>
      <c r="DL326" s="48"/>
      <c r="DM326" s="49"/>
      <c r="DN326" s="23" t="s">
        <v>148</v>
      </c>
      <c r="DO326" s="23"/>
      <c r="DP326" s="5"/>
      <c r="DQ326" s="50"/>
      <c r="DR326" s="5"/>
      <c r="DS326" s="5"/>
      <c r="DT326" s="5"/>
      <c r="DU326" s="50"/>
      <c r="DV326" s="5"/>
      <c r="DW326" s="5"/>
    </row>
    <row r="327" spans="1:127" ht="15.75" hidden="1" customHeight="1" x14ac:dyDescent="0.3">
      <c r="B327" s="5"/>
      <c r="C327" s="5"/>
      <c r="D327" s="5"/>
      <c r="E327" s="22" t="s">
        <v>378</v>
      </c>
      <c r="F327" s="22" t="s">
        <v>150</v>
      </c>
      <c r="G327" s="23" t="s">
        <v>379</v>
      </c>
      <c r="H327" s="23">
        <v>-23.336808999999999</v>
      </c>
      <c r="I327" s="23">
        <v>-46.923105999999997</v>
      </c>
      <c r="J327" s="24" t="s">
        <v>139</v>
      </c>
      <c r="K327" s="60"/>
      <c r="L327" s="24" t="s">
        <v>152</v>
      </c>
      <c r="M327" s="24" t="s">
        <v>141</v>
      </c>
      <c r="N327" s="23">
        <v>58</v>
      </c>
      <c r="O327" s="23" t="s">
        <v>142</v>
      </c>
      <c r="P327" s="23" t="s">
        <v>143</v>
      </c>
      <c r="Q327" s="26">
        <f t="shared" si="194"/>
        <v>116</v>
      </c>
      <c r="R327" s="27">
        <v>1</v>
      </c>
      <c r="S327" s="28" t="s">
        <v>153</v>
      </c>
      <c r="T327" s="28">
        <v>3.5</v>
      </c>
      <c r="U327" s="23"/>
      <c r="V327" s="23"/>
      <c r="W327" s="29"/>
      <c r="X327" s="28" t="s">
        <v>153</v>
      </c>
      <c r="Y327" s="23"/>
      <c r="Z327" s="23"/>
      <c r="AA327" s="23"/>
      <c r="AB327" s="23"/>
      <c r="AC327" s="23"/>
      <c r="AD327" s="23" t="s">
        <v>144</v>
      </c>
      <c r="AE327" s="23" t="s">
        <v>145</v>
      </c>
      <c r="AF327" s="23">
        <v>22.5</v>
      </c>
      <c r="AG327" s="23">
        <v>7.6</v>
      </c>
      <c r="AH327" s="23">
        <v>1</v>
      </c>
      <c r="AI327" s="23">
        <v>2.9</v>
      </c>
      <c r="AJ327" s="23" t="s">
        <v>380</v>
      </c>
      <c r="AK327" s="27">
        <f t="shared" si="195"/>
        <v>-0.29999999999999982</v>
      </c>
      <c r="AL327" s="27" t="s">
        <v>143</v>
      </c>
      <c r="AM327" s="27" t="s">
        <v>143</v>
      </c>
      <c r="AN327" s="23"/>
      <c r="AO327" s="27">
        <f t="shared" si="196"/>
        <v>2</v>
      </c>
      <c r="AP327" s="23"/>
      <c r="AQ327" s="23"/>
      <c r="AR327" s="23"/>
      <c r="AS327" s="23"/>
      <c r="AT327" s="23"/>
      <c r="AU327" s="27"/>
      <c r="AV327" s="27">
        <f t="shared" si="197"/>
        <v>0</v>
      </c>
      <c r="AW327" s="27"/>
      <c r="AX327" s="28">
        <f>VLOOKUP(J327,ABNT5101!$I$3:$J$9,2)</f>
        <v>7.5</v>
      </c>
      <c r="AY327" s="28">
        <f>VLOOKUP(J327,ABNT5101!$I$3:$M$9,5)</f>
        <v>0.18</v>
      </c>
      <c r="AZ327" s="28" t="str">
        <f>_xlfn.XLOOKUP(J327,ABNT5101!I:I,ABNT5101!L:L)</f>
        <v>-</v>
      </c>
      <c r="BA327" s="28">
        <f>_xlfn.XLOOKUP(J327,ABNT5101!$I:$I,ABNT5101!M:M)</f>
        <v>0.18</v>
      </c>
      <c r="BB327" s="28" t="str">
        <f>_xlfn.XLOOKUP(J327,ABNT5101!$I:$I,ABNT5101!N:N)</f>
        <v>-</v>
      </c>
      <c r="BC327" s="28">
        <f>_xlfn.XLOOKUP(J327,ABNT5101!$I:$I,ABNT5101!O:O)</f>
        <v>16</v>
      </c>
      <c r="BD327" s="31" t="str">
        <f t="shared" si="198"/>
        <v>NÃO ATENDE</v>
      </c>
      <c r="BE327" s="32">
        <f t="shared" si="218"/>
        <v>-1</v>
      </c>
      <c r="BF327" s="32">
        <f t="shared" si="219"/>
        <v>-1</v>
      </c>
      <c r="BG327" s="32" t="str">
        <f t="shared" si="199"/>
        <v>-</v>
      </c>
      <c r="BH327" s="34"/>
      <c r="BI327" s="34"/>
      <c r="BJ327" s="34"/>
      <c r="BK327" s="34"/>
      <c r="BL327" s="35"/>
      <c r="BM327" s="34"/>
      <c r="BN327" s="31" t="str">
        <f t="shared" si="200"/>
        <v>NÃO ATENDE</v>
      </c>
      <c r="BO327" s="31" t="str">
        <f t="shared" si="220"/>
        <v>NÃO ATENDE</v>
      </c>
      <c r="BP327" s="31" t="str">
        <f t="shared" si="221"/>
        <v>NÃO ATENDE</v>
      </c>
      <c r="BQ327" s="31" t="str">
        <f t="shared" si="201"/>
        <v>ATENDE</v>
      </c>
      <c r="BR327" s="36" t="str">
        <f t="shared" si="202"/>
        <v>C5</v>
      </c>
      <c r="BS327" s="36" t="str">
        <f t="shared" si="203"/>
        <v>Sem Passeio</v>
      </c>
      <c r="BT327" s="37" t="e">
        <f t="shared" si="204"/>
        <v>#N/A</v>
      </c>
      <c r="BU327" s="34"/>
      <c r="BV327" s="34"/>
      <c r="BW327" s="36" t="e">
        <f>IF(BS327="-","-",_xlfn.XLOOKUP(BS327,ABNT5101!$B$4:$B$9,ABNT5101!$C$4:$C$9))</f>
        <v>#N/A</v>
      </c>
      <c r="BX327" s="36" t="e">
        <f>IF(BS327="-","-",_xlfn.XLOOKUP(BS327,ABNT5101!$B$4:$B$9,ABNT5101!$D$4:$D$9))</f>
        <v>#N/A</v>
      </c>
      <c r="BY327" s="31" t="e">
        <f t="shared" si="205"/>
        <v>#N/A</v>
      </c>
      <c r="BZ327" s="31" t="e">
        <f t="shared" si="206"/>
        <v>#N/A</v>
      </c>
      <c r="CA327" s="31" t="e">
        <f t="shared" si="207"/>
        <v>#N/A</v>
      </c>
      <c r="CB327" s="36" t="s">
        <v>143</v>
      </c>
      <c r="CC327" s="37" t="e">
        <f t="shared" si="208"/>
        <v>#VALUE!</v>
      </c>
      <c r="CD327" s="38"/>
      <c r="CE327" s="38"/>
      <c r="CF327" s="31" t="str">
        <f>IF(CB327="-","-",_xlfn.XLOOKUP(CB327,ABNT5101!$B$4:$B$9,ABNT5101!$C$4:$C$9))</f>
        <v>-</v>
      </c>
      <c r="CG327" s="36" t="str">
        <f>IF(CB327="-","-",_xlfn.XLOOKUP(CB327,ABNT5101!$B$4:$B$9,ABNT5101!$D$4:$D$9))</f>
        <v>-</v>
      </c>
      <c r="CH327" s="31" t="str">
        <f t="shared" si="209"/>
        <v>-</v>
      </c>
      <c r="CI327" s="31" t="str">
        <f t="shared" si="210"/>
        <v>-</v>
      </c>
      <c r="CJ327" s="31" t="str">
        <f t="shared" si="211"/>
        <v>-</v>
      </c>
      <c r="CK327" s="56" t="e">
        <f>_xlfn.XLOOKUP(CL327,'Banco de dados'!$B:$B,'Banco de dados'!$D:$D)</f>
        <v>#N/A</v>
      </c>
      <c r="CL327" s="42"/>
      <c r="CM327" s="56" t="e">
        <f>_xlfn.XLOOKUP(CL327,'Banco de dados'!$B:$B,'Banco de dados'!$E:$E)</f>
        <v>#N/A</v>
      </c>
      <c r="CN327" s="56"/>
      <c r="CO327" s="56" t="e">
        <f>IF(CN327="-","-",_xlfn.XLOOKUP(CN327,'Banco de dados'!$B:$B,'Banco de dados'!$E:$E))</f>
        <v>#N/A</v>
      </c>
      <c r="CP327" s="41">
        <f t="shared" si="212"/>
        <v>1</v>
      </c>
      <c r="CQ327" s="56" t="e">
        <f>_xlfn.XLOOKUP(CL327,'Banco de dados'!$B:$B,'Banco de dados'!$H:$H)</f>
        <v>#N/A</v>
      </c>
      <c r="CR327" s="56" t="e">
        <f t="array" aca="1" ref="CR327" ca="1">_xludf.xlookup(CN327,'Banco de dados'!$B:$B,'Banco de dados'!$H:$H)</f>
        <v>#NAME?</v>
      </c>
      <c r="CS327" s="56" t="e">
        <f t="array" aca="1" ref="CS327" ca="1">_xludf.xlookup(CL327,'Banco de dados'!$B:$B,'Banco de dados'!$F:$F)</f>
        <v>#NAME?</v>
      </c>
      <c r="CT327" s="56" t="e">
        <f t="array" aca="1" ref="CT327" ca="1">_xludf.xlookup(CN327,'Banco de dados'!$B:$B,'Banco de dados'!$F:$F)</f>
        <v>#NAME?</v>
      </c>
      <c r="CU327" s="42"/>
      <c r="CV327" s="42"/>
      <c r="CW327" s="56" t="str">
        <f>IF(AJ327=0.5,"Suporte",IF(AND(AJ327&gt;='Braços de IP'!$B$9,AJ327&lt;='Braços de IP'!$D$9),'Braços de IP'!$E$9,IF(AND(AJ327&gt;='Braços de IP'!$B$10,AJ327&lt;='Braços de IP'!$D$10),'Braços de IP'!$E$10,IF(AND(AJ327&gt;='Braços de IP'!$B$11,AJ327&lt;='Braços de IP'!$D$11),'Braços de IP'!$E$11,IF(AND(AJ327&gt;='Braços de IP'!$B$12,AJ327&lt;='Braços de IP'!$D$12),'Braços de IP'!$E$12,IF(AND(AJ327&gt;='Braços de IP'!$B$13,AJ327&lt;='Braços de IP'!$D$13),'Braços de IP'!$E$13,IF(AND(AJ327&gt;='Braços de IP'!$B$14,AJ327&lt;='Braços de IP'!$D$14),'Braços de IP'!$E$14,"ERRO")))))))</f>
        <v>ERRO</v>
      </c>
      <c r="CX327" s="42"/>
      <c r="CY327" s="56" t="str">
        <f>IF($CX327="","",VLOOKUP($CX327,'Braços de IP'!$E$9:$I$15,2,0))</f>
        <v/>
      </c>
      <c r="CZ327" s="43" t="str">
        <f>IF($CX327="","",VLOOKUP($CX327,'Braços de IP'!$E$9:$I$15,5,0))</f>
        <v/>
      </c>
      <c r="DA327" s="56"/>
      <c r="DB327" s="56"/>
      <c r="DC327" s="56"/>
      <c r="DD327" s="56"/>
      <c r="DE327" s="56"/>
      <c r="DF327" s="56"/>
      <c r="DG327" s="44" t="e">
        <f t="shared" si="213"/>
        <v>#N/A</v>
      </c>
      <c r="DH327" s="45">
        <f t="shared" si="214"/>
        <v>58</v>
      </c>
      <c r="DI327" s="44" t="e">
        <f t="shared" si="215"/>
        <v>#N/A</v>
      </c>
      <c r="DJ327" s="46" t="e">
        <f t="shared" si="216"/>
        <v>#N/A</v>
      </c>
      <c r="DK327" s="47" t="s">
        <v>147</v>
      </c>
      <c r="DL327" s="48"/>
      <c r="DM327" s="49"/>
      <c r="DN327" s="23" t="s">
        <v>148</v>
      </c>
      <c r="DO327" s="23"/>
      <c r="DQ327" s="50"/>
      <c r="DS327" s="5"/>
      <c r="DT327" s="5"/>
      <c r="DU327" s="50"/>
    </row>
    <row r="328" spans="1:127" ht="15.75" hidden="1" customHeight="1" x14ac:dyDescent="0.3">
      <c r="B328" s="5"/>
      <c r="C328" s="5"/>
      <c r="D328" s="5"/>
      <c r="E328" s="22" t="s">
        <v>378</v>
      </c>
      <c r="F328" s="22" t="s">
        <v>150</v>
      </c>
      <c r="G328" s="23" t="s">
        <v>379</v>
      </c>
      <c r="H328" s="23">
        <v>-23.336808999999999</v>
      </c>
      <c r="I328" s="23">
        <v>-46.923105999999997</v>
      </c>
      <c r="J328" s="24" t="s">
        <v>139</v>
      </c>
      <c r="K328" s="60"/>
      <c r="L328" s="24" t="s">
        <v>152</v>
      </c>
      <c r="M328" s="24" t="s">
        <v>141</v>
      </c>
      <c r="N328" s="23">
        <v>58</v>
      </c>
      <c r="O328" s="23" t="s">
        <v>142</v>
      </c>
      <c r="P328" s="23" t="s">
        <v>143</v>
      </c>
      <c r="Q328" s="26">
        <f t="shared" si="194"/>
        <v>116</v>
      </c>
      <c r="R328" s="27">
        <v>1</v>
      </c>
      <c r="S328" s="28" t="s">
        <v>153</v>
      </c>
      <c r="T328" s="28">
        <v>3.5</v>
      </c>
      <c r="U328" s="23"/>
      <c r="V328" s="23"/>
      <c r="W328" s="29"/>
      <c r="X328" s="28" t="s">
        <v>153</v>
      </c>
      <c r="Y328" s="23"/>
      <c r="Z328" s="23"/>
      <c r="AA328" s="23"/>
      <c r="AB328" s="23"/>
      <c r="AC328" s="23"/>
      <c r="AD328" s="23" t="s">
        <v>144</v>
      </c>
      <c r="AE328" s="23" t="s">
        <v>145</v>
      </c>
      <c r="AF328" s="23">
        <v>22.5</v>
      </c>
      <c r="AG328" s="23">
        <v>7.6</v>
      </c>
      <c r="AH328" s="23">
        <v>1</v>
      </c>
      <c r="AI328" s="23">
        <v>2.9</v>
      </c>
      <c r="AJ328" s="23" t="s">
        <v>380</v>
      </c>
      <c r="AK328" s="27">
        <f t="shared" si="195"/>
        <v>-0.29999999999999982</v>
      </c>
      <c r="AL328" s="27" t="s">
        <v>143</v>
      </c>
      <c r="AM328" s="27" t="s">
        <v>143</v>
      </c>
      <c r="AN328" s="23"/>
      <c r="AO328" s="27">
        <f t="shared" si="196"/>
        <v>2</v>
      </c>
      <c r="AP328" s="23"/>
      <c r="AQ328" s="23"/>
      <c r="AR328" s="23"/>
      <c r="AS328" s="23"/>
      <c r="AT328" s="23"/>
      <c r="AU328" s="27"/>
      <c r="AV328" s="27">
        <f t="shared" si="197"/>
        <v>0</v>
      </c>
      <c r="AW328" s="27"/>
      <c r="AX328" s="28">
        <f>VLOOKUP(J328,ABNT5101!$I$3:$J$9,2)</f>
        <v>7.5</v>
      </c>
      <c r="AY328" s="28">
        <f>VLOOKUP(J328,ABNT5101!$I$3:$M$9,5)</f>
        <v>0.18</v>
      </c>
      <c r="AZ328" s="28" t="str">
        <f>_xlfn.XLOOKUP(J328,ABNT5101!I:I,ABNT5101!L:L)</f>
        <v>-</v>
      </c>
      <c r="BA328" s="28">
        <f>_xlfn.XLOOKUP(J328,ABNT5101!$I:$I,ABNT5101!M:M)</f>
        <v>0.18</v>
      </c>
      <c r="BB328" s="28" t="str">
        <f>_xlfn.XLOOKUP(J328,ABNT5101!$I:$I,ABNT5101!N:N)</f>
        <v>-</v>
      </c>
      <c r="BC328" s="28">
        <f>_xlfn.XLOOKUP(J328,ABNT5101!$I:$I,ABNT5101!O:O)</f>
        <v>16</v>
      </c>
      <c r="BD328" s="31" t="str">
        <f t="shared" si="198"/>
        <v>NÃO ATENDE</v>
      </c>
      <c r="BE328" s="32">
        <f t="shared" si="218"/>
        <v>-1</v>
      </c>
      <c r="BF328" s="32">
        <f t="shared" si="219"/>
        <v>-1</v>
      </c>
      <c r="BG328" s="32" t="str">
        <f t="shared" si="199"/>
        <v>-</v>
      </c>
      <c r="BH328" s="34"/>
      <c r="BI328" s="34"/>
      <c r="BJ328" s="34"/>
      <c r="BK328" s="34"/>
      <c r="BL328" s="35"/>
      <c r="BM328" s="34"/>
      <c r="BN328" s="31" t="str">
        <f t="shared" si="200"/>
        <v>NÃO ATENDE</v>
      </c>
      <c r="BO328" s="31" t="str">
        <f t="shared" si="220"/>
        <v>NÃO ATENDE</v>
      </c>
      <c r="BP328" s="31" t="str">
        <f t="shared" si="221"/>
        <v>NÃO ATENDE</v>
      </c>
      <c r="BQ328" s="31" t="str">
        <f t="shared" si="201"/>
        <v>ATENDE</v>
      </c>
      <c r="BR328" s="36" t="str">
        <f t="shared" si="202"/>
        <v>C5</v>
      </c>
      <c r="BS328" s="36" t="str">
        <f t="shared" si="203"/>
        <v>Sem Passeio</v>
      </c>
      <c r="BT328" s="37" t="e">
        <f t="shared" si="204"/>
        <v>#N/A</v>
      </c>
      <c r="BU328" s="34"/>
      <c r="BV328" s="34"/>
      <c r="BW328" s="36" t="e">
        <f>IF(BS328="-","-",_xlfn.XLOOKUP(BS328,ABNT5101!$B$4:$B$9,ABNT5101!$C$4:$C$9))</f>
        <v>#N/A</v>
      </c>
      <c r="BX328" s="36" t="e">
        <f>IF(BS328="-","-",_xlfn.XLOOKUP(BS328,ABNT5101!$B$4:$B$9,ABNT5101!$D$4:$D$9))</f>
        <v>#N/A</v>
      </c>
      <c r="BY328" s="31" t="e">
        <f t="shared" si="205"/>
        <v>#N/A</v>
      </c>
      <c r="BZ328" s="31" t="e">
        <f t="shared" si="206"/>
        <v>#N/A</v>
      </c>
      <c r="CA328" s="31" t="e">
        <f t="shared" si="207"/>
        <v>#N/A</v>
      </c>
      <c r="CB328" s="36" t="s">
        <v>143</v>
      </c>
      <c r="CC328" s="37" t="e">
        <f t="shared" si="208"/>
        <v>#VALUE!</v>
      </c>
      <c r="CD328" s="38"/>
      <c r="CE328" s="38"/>
      <c r="CF328" s="31" t="str">
        <f>IF(CB328="-","-",_xlfn.XLOOKUP(CB328,ABNT5101!$B$4:$B$9,ABNT5101!$C$4:$C$9))</f>
        <v>-</v>
      </c>
      <c r="CG328" s="36" t="str">
        <f>IF(CB328="-","-",_xlfn.XLOOKUP(CB328,ABNT5101!$B$4:$B$9,ABNT5101!$D$4:$D$9))</f>
        <v>-</v>
      </c>
      <c r="CH328" s="31" t="str">
        <f t="shared" si="209"/>
        <v>-</v>
      </c>
      <c r="CI328" s="31" t="str">
        <f t="shared" si="210"/>
        <v>-</v>
      </c>
      <c r="CJ328" s="31" t="str">
        <f t="shared" si="211"/>
        <v>-</v>
      </c>
      <c r="CK328" s="56" t="e">
        <f>_xlfn.XLOOKUP(CL328,'Banco de dados'!$B:$B,'Banco de dados'!$D:$D)</f>
        <v>#N/A</v>
      </c>
      <c r="CL328" s="42"/>
      <c r="CM328" s="56" t="e">
        <f>_xlfn.XLOOKUP(CL328,'Banco de dados'!$B:$B,'Banco de dados'!$E:$E)</f>
        <v>#N/A</v>
      </c>
      <c r="CN328" s="56"/>
      <c r="CO328" s="56" t="e">
        <f>IF(CN328="-","-",_xlfn.XLOOKUP(CN328,'Banco de dados'!$B:$B,'Banco de dados'!$E:$E))</f>
        <v>#N/A</v>
      </c>
      <c r="CP328" s="41">
        <f t="shared" si="212"/>
        <v>1</v>
      </c>
      <c r="CQ328" s="56" t="e">
        <f>_xlfn.XLOOKUP(CL328,'Banco de dados'!$B:$B,'Banco de dados'!$H:$H)</f>
        <v>#N/A</v>
      </c>
      <c r="CR328" s="56" t="e">
        <f t="array" aca="1" ref="CR328" ca="1">_xludf.xlookup(CN328,'Banco de dados'!$B:$B,'Banco de dados'!$H:$H)</f>
        <v>#NAME?</v>
      </c>
      <c r="CS328" s="56" t="e">
        <f t="array" aca="1" ref="CS328" ca="1">_xludf.xlookup(CL328,'Banco de dados'!$B:$B,'Banco de dados'!$F:$F)</f>
        <v>#NAME?</v>
      </c>
      <c r="CT328" s="56" t="e">
        <f t="array" aca="1" ref="CT328" ca="1">_xludf.xlookup(CN328,'Banco de dados'!$B:$B,'Banco de dados'!$F:$F)</f>
        <v>#NAME?</v>
      </c>
      <c r="CU328" s="42"/>
      <c r="CV328" s="42"/>
      <c r="CW328" s="56" t="str">
        <f>IF(AJ328=0.5,"Suporte",IF(AND(AJ328&gt;='Braços de IP'!$B$9,AJ328&lt;='Braços de IP'!$D$9),'Braços de IP'!$E$9,IF(AND(AJ328&gt;='Braços de IP'!$B$10,AJ328&lt;='Braços de IP'!$D$10),'Braços de IP'!$E$10,IF(AND(AJ328&gt;='Braços de IP'!$B$11,AJ328&lt;='Braços de IP'!$D$11),'Braços de IP'!$E$11,IF(AND(AJ328&gt;='Braços de IP'!$B$12,AJ328&lt;='Braços de IP'!$D$12),'Braços de IP'!$E$12,IF(AND(AJ328&gt;='Braços de IP'!$B$13,AJ328&lt;='Braços de IP'!$D$13),'Braços de IP'!$E$13,IF(AND(AJ328&gt;='Braços de IP'!$B$14,AJ328&lt;='Braços de IP'!$D$14),'Braços de IP'!$E$14,"ERRO")))))))</f>
        <v>ERRO</v>
      </c>
      <c r="CX328" s="42"/>
      <c r="CY328" s="56" t="str">
        <f>IF($CX328="","",VLOOKUP($CX328,'Braços de IP'!$E$9:$I$15,2,0))</f>
        <v/>
      </c>
      <c r="CZ328" s="43" t="str">
        <f>IF($CX328="","",VLOOKUP($CX328,'Braços de IP'!$E$9:$I$15,5,0))</f>
        <v/>
      </c>
      <c r="DA328" s="56"/>
      <c r="DB328" s="56"/>
      <c r="DC328" s="56"/>
      <c r="DD328" s="56"/>
      <c r="DE328" s="56"/>
      <c r="DF328" s="56"/>
      <c r="DG328" s="44" t="e">
        <f t="shared" si="213"/>
        <v>#N/A</v>
      </c>
      <c r="DH328" s="45">
        <f t="shared" si="214"/>
        <v>58</v>
      </c>
      <c r="DI328" s="44" t="e">
        <f t="shared" si="215"/>
        <v>#N/A</v>
      </c>
      <c r="DJ328" s="46" t="e">
        <f t="shared" si="216"/>
        <v>#N/A</v>
      </c>
      <c r="DK328" s="47" t="s">
        <v>147</v>
      </c>
      <c r="DL328" s="48"/>
      <c r="DM328" s="49"/>
      <c r="DN328" s="23" t="s">
        <v>148</v>
      </c>
      <c r="DO328" s="23"/>
      <c r="DQ328" s="50"/>
      <c r="DS328" s="5"/>
      <c r="DT328" s="5"/>
      <c r="DU328" s="50"/>
    </row>
    <row r="329" spans="1:127" ht="15.75" hidden="1" customHeight="1" x14ac:dyDescent="0.3">
      <c r="B329" s="5"/>
      <c r="C329" s="5"/>
      <c r="D329" s="5"/>
      <c r="E329" s="22" t="s">
        <v>381</v>
      </c>
      <c r="F329" s="22" t="s">
        <v>164</v>
      </c>
      <c r="G329" s="23" t="s">
        <v>382</v>
      </c>
      <c r="H329" s="23">
        <v>-23.402438</v>
      </c>
      <c r="I329" s="23">
        <v>-46.856862999999997</v>
      </c>
      <c r="J329" s="24" t="s">
        <v>160</v>
      </c>
      <c r="K329" s="60"/>
      <c r="L329" s="24" t="s">
        <v>140</v>
      </c>
      <c r="M329" s="24" t="s">
        <v>141</v>
      </c>
      <c r="N329" s="23">
        <v>90</v>
      </c>
      <c r="O329" s="23" t="s">
        <v>142</v>
      </c>
      <c r="P329" s="23" t="s">
        <v>143</v>
      </c>
      <c r="Q329" s="26">
        <f t="shared" si="194"/>
        <v>180</v>
      </c>
      <c r="R329" s="27">
        <v>1</v>
      </c>
      <c r="S329" s="28">
        <v>3.5</v>
      </c>
      <c r="T329" s="28">
        <v>8</v>
      </c>
      <c r="U329" s="23"/>
      <c r="V329" s="23"/>
      <c r="W329" s="29"/>
      <c r="X329" s="28"/>
      <c r="Y329" s="23"/>
      <c r="Z329" s="23"/>
      <c r="AA329" s="23"/>
      <c r="AB329" s="23"/>
      <c r="AC329" s="23"/>
      <c r="AD329" s="23" t="s">
        <v>144</v>
      </c>
      <c r="AE329" s="23" t="s">
        <v>145</v>
      </c>
      <c r="AF329" s="23">
        <v>30</v>
      </c>
      <c r="AG329" s="23">
        <v>7.6</v>
      </c>
      <c r="AH329" s="23">
        <v>1</v>
      </c>
      <c r="AI329" s="23">
        <v>0.35</v>
      </c>
      <c r="AJ329" s="23">
        <v>2.2999999999999998</v>
      </c>
      <c r="AK329" s="27">
        <f t="shared" si="195"/>
        <v>1.9499999999999997</v>
      </c>
      <c r="AL329" s="27" t="s">
        <v>143</v>
      </c>
      <c r="AM329" s="27" t="s">
        <v>143</v>
      </c>
      <c r="AN329" s="23"/>
      <c r="AO329" s="27">
        <f t="shared" si="196"/>
        <v>2</v>
      </c>
      <c r="AP329" s="23"/>
      <c r="AQ329" s="23"/>
      <c r="AR329" s="23"/>
      <c r="AS329" s="23"/>
      <c r="AT329" s="23"/>
      <c r="AU329" s="27"/>
      <c r="AV329" s="27">
        <f t="shared" si="197"/>
        <v>0</v>
      </c>
      <c r="AW329" s="27"/>
      <c r="AX329" s="28">
        <f>VLOOKUP(J329,ABNT5101!$I$3:$J$9,2)</f>
        <v>10</v>
      </c>
      <c r="AY329" s="28">
        <f>VLOOKUP(J329,ABNT5101!$I$3:$M$9,5)</f>
        <v>0.18</v>
      </c>
      <c r="AZ329" s="28" t="str">
        <f>_xlfn.XLOOKUP(J329,ABNT5101!I:I,ABNT5101!L:L)</f>
        <v>-</v>
      </c>
      <c r="BA329" s="28">
        <f>_xlfn.XLOOKUP(J329,ABNT5101!$I:$I,ABNT5101!M:M)</f>
        <v>0.18</v>
      </c>
      <c r="BB329" s="28" t="str">
        <f>_xlfn.XLOOKUP(J329,ABNT5101!$I:$I,ABNT5101!N:N)</f>
        <v>-</v>
      </c>
      <c r="BC329" s="28">
        <f>_xlfn.XLOOKUP(J329,ABNT5101!$I:$I,ABNT5101!O:O)</f>
        <v>16</v>
      </c>
      <c r="BD329" s="31" t="str">
        <f t="shared" si="198"/>
        <v>NÃO ATENDE</v>
      </c>
      <c r="BE329" s="32">
        <f t="shared" si="218"/>
        <v>-1</v>
      </c>
      <c r="BF329" s="32">
        <f t="shared" si="219"/>
        <v>-1</v>
      </c>
      <c r="BG329" s="32" t="str">
        <f t="shared" si="199"/>
        <v>-</v>
      </c>
      <c r="BH329" s="34"/>
      <c r="BI329" s="34"/>
      <c r="BJ329" s="34"/>
      <c r="BK329" s="34"/>
      <c r="BL329" s="35"/>
      <c r="BM329" s="34"/>
      <c r="BN329" s="31" t="str">
        <f t="shared" si="200"/>
        <v>NÃO ATENDE</v>
      </c>
      <c r="BO329" s="31" t="str">
        <f t="shared" si="220"/>
        <v>NÃO ATENDE</v>
      </c>
      <c r="BP329" s="31" t="str">
        <f t="shared" si="221"/>
        <v>NÃO ATENDE</v>
      </c>
      <c r="BQ329" s="31" t="str">
        <f t="shared" si="201"/>
        <v>ATENDE</v>
      </c>
      <c r="BR329" s="36" t="str">
        <f t="shared" si="202"/>
        <v>C4</v>
      </c>
      <c r="BS329" s="36" t="str">
        <f t="shared" si="203"/>
        <v>P6</v>
      </c>
      <c r="BT329" s="37">
        <f t="shared" si="204"/>
        <v>-1</v>
      </c>
      <c r="BU329" s="34"/>
      <c r="BV329" s="34"/>
      <c r="BW329" s="36">
        <f>IF(BS329="-","-",_xlfn.XLOOKUP(BS329,ABNT5101!$B$4:$B$9,ABNT5101!$C$4:$C$9))</f>
        <v>3</v>
      </c>
      <c r="BX329" s="36">
        <f>IF(BS329="-","-",_xlfn.XLOOKUP(BS329,ABNT5101!$B$4:$B$9,ABNT5101!$D$4:$D$9))</f>
        <v>0.6</v>
      </c>
      <c r="BY329" s="31" t="str">
        <f t="shared" si="205"/>
        <v>NÃO ATENDE</v>
      </c>
      <c r="BZ329" s="31" t="str">
        <f t="shared" si="206"/>
        <v>NÃO ATENDE</v>
      </c>
      <c r="CA329" s="31" t="str">
        <f t="shared" si="207"/>
        <v>NÃO ATENDE</v>
      </c>
      <c r="CB329" s="36" t="s">
        <v>143</v>
      </c>
      <c r="CC329" s="37" t="e">
        <f t="shared" si="208"/>
        <v>#VALUE!</v>
      </c>
      <c r="CD329" s="38"/>
      <c r="CE329" s="38"/>
      <c r="CF329" s="31" t="str">
        <f>IF(CB329="-","-",_xlfn.XLOOKUP(CB329,ABNT5101!$B$4:$B$9,ABNT5101!$C$4:$C$9))</f>
        <v>-</v>
      </c>
      <c r="CG329" s="36" t="str">
        <f>IF(CB329="-","-",_xlfn.XLOOKUP(CB329,ABNT5101!$B$4:$B$9,ABNT5101!$D$4:$D$9))</f>
        <v>-</v>
      </c>
      <c r="CH329" s="31" t="str">
        <f t="shared" si="209"/>
        <v>-</v>
      </c>
      <c r="CI329" s="31" t="str">
        <f t="shared" si="210"/>
        <v>-</v>
      </c>
      <c r="CJ329" s="31" t="str">
        <f t="shared" si="211"/>
        <v>-</v>
      </c>
      <c r="CK329" s="56" t="e">
        <f>_xlfn.XLOOKUP(CL329,'Banco de dados'!$B:$B,'Banco de dados'!$D:$D)</f>
        <v>#N/A</v>
      </c>
      <c r="CL329" s="42"/>
      <c r="CM329" s="56" t="e">
        <f>_xlfn.XLOOKUP(CL329,'Banco de dados'!$B:$B,'Banco de dados'!$E:$E)</f>
        <v>#N/A</v>
      </c>
      <c r="CN329" s="56"/>
      <c r="CO329" s="56" t="e">
        <f>IF(CN329="-","-",_xlfn.XLOOKUP(CN329,'Banco de dados'!$B:$B,'Banco de dados'!$E:$E))</f>
        <v>#N/A</v>
      </c>
      <c r="CP329" s="41">
        <f t="shared" si="212"/>
        <v>1</v>
      </c>
      <c r="CQ329" s="56" t="e">
        <f>_xlfn.XLOOKUP(CL329,'Banco de dados'!$B:$B,'Banco de dados'!$H:$H)</f>
        <v>#N/A</v>
      </c>
      <c r="CR329" s="56" t="e">
        <f t="array" aca="1" ref="CR329" ca="1">_xludf.xlookup(CN329,'Banco de dados'!$B:$B,'Banco de dados'!$H:$H)</f>
        <v>#NAME?</v>
      </c>
      <c r="CS329" s="56" t="e">
        <f t="array" aca="1" ref="CS329" ca="1">_xludf.xlookup(CL329,'Banco de dados'!$B:$B,'Banco de dados'!$F:$F)</f>
        <v>#NAME?</v>
      </c>
      <c r="CT329" s="56" t="e">
        <f t="array" aca="1" ref="CT329" ca="1">_xludf.xlookup(CN329,'Banco de dados'!$B:$B,'Banco de dados'!$F:$F)</f>
        <v>#NAME?</v>
      </c>
      <c r="CU329" s="42"/>
      <c r="CV329" s="42"/>
      <c r="CW329" s="56" t="str">
        <f>IF(AJ329=0.5,"Suporte",IF(AND(AJ329&gt;='Braços de IP'!$B$9,AJ329&lt;='Braços de IP'!$D$9),'Braços de IP'!$E$9,IF(AND(AJ329&gt;='Braços de IP'!$B$10,AJ329&lt;='Braços de IP'!$D$10),'Braços de IP'!$E$10,IF(AND(AJ329&gt;='Braços de IP'!$B$11,AJ329&lt;='Braços de IP'!$D$11),'Braços de IP'!$E$11,IF(AND(AJ329&gt;='Braços de IP'!$B$12,AJ329&lt;='Braços de IP'!$D$12),'Braços de IP'!$E$12,IF(AND(AJ329&gt;='Braços de IP'!$B$13,AJ329&lt;='Braços de IP'!$D$13),'Braços de IP'!$E$13,IF(AND(AJ329&gt;='Braços de IP'!$B$14,AJ329&lt;='Braços de IP'!$D$14),'Braços de IP'!$E$14,"ERRO")))))))</f>
        <v>Médio II</v>
      </c>
      <c r="CX329" s="42"/>
      <c r="CY329" s="56" t="str">
        <f>IF($CX329="","",VLOOKUP($CX329,'Braços de IP'!$E$9:$I$15,2,0))</f>
        <v/>
      </c>
      <c r="CZ329" s="43" t="str">
        <f>IF($CX329="","",VLOOKUP($CX329,'Braços de IP'!$E$9:$I$15,5,0))</f>
        <v/>
      </c>
      <c r="DA329" s="56"/>
      <c r="DB329" s="56"/>
      <c r="DC329" s="56"/>
      <c r="DD329" s="56"/>
      <c r="DE329" s="56"/>
      <c r="DF329" s="56"/>
      <c r="DG329" s="44" t="e">
        <f t="shared" si="213"/>
        <v>#N/A</v>
      </c>
      <c r="DH329" s="45">
        <f t="shared" si="214"/>
        <v>90</v>
      </c>
      <c r="DI329" s="44" t="e">
        <f t="shared" si="215"/>
        <v>#N/A</v>
      </c>
      <c r="DJ329" s="46" t="e">
        <f t="shared" si="216"/>
        <v>#N/A</v>
      </c>
      <c r="DK329" s="47" t="s">
        <v>147</v>
      </c>
      <c r="DL329" s="48"/>
      <c r="DM329" s="49"/>
      <c r="DN329" s="23" t="s">
        <v>148</v>
      </c>
      <c r="DO329" s="23"/>
      <c r="DQ329" s="50"/>
      <c r="DS329" s="5"/>
      <c r="DT329" s="5"/>
      <c r="DU329" s="50"/>
    </row>
    <row r="330" spans="1:127" ht="15.75" hidden="1" customHeight="1" x14ac:dyDescent="0.3">
      <c r="B330" s="5"/>
      <c r="C330" s="5"/>
      <c r="D330" s="5"/>
      <c r="E330" s="22" t="s">
        <v>381</v>
      </c>
      <c r="F330" s="22" t="s">
        <v>164</v>
      </c>
      <c r="G330" s="23" t="s">
        <v>382</v>
      </c>
      <c r="H330" s="23">
        <v>-23.402438</v>
      </c>
      <c r="I330" s="23">
        <v>-46.856862999999997</v>
      </c>
      <c r="J330" s="24" t="s">
        <v>160</v>
      </c>
      <c r="K330" s="60"/>
      <c r="L330" s="24" t="s">
        <v>140</v>
      </c>
      <c r="M330" s="24" t="s">
        <v>141</v>
      </c>
      <c r="N330" s="23">
        <v>90</v>
      </c>
      <c r="O330" s="23" t="s">
        <v>142</v>
      </c>
      <c r="P330" s="23" t="s">
        <v>143</v>
      </c>
      <c r="Q330" s="26">
        <f t="shared" si="194"/>
        <v>180</v>
      </c>
      <c r="R330" s="27">
        <v>1</v>
      </c>
      <c r="S330" s="28">
        <v>3.5</v>
      </c>
      <c r="T330" s="28">
        <v>8</v>
      </c>
      <c r="U330" s="23"/>
      <c r="V330" s="23"/>
      <c r="W330" s="29"/>
      <c r="X330" s="28"/>
      <c r="Y330" s="23"/>
      <c r="Z330" s="23"/>
      <c r="AA330" s="23"/>
      <c r="AB330" s="23"/>
      <c r="AC330" s="23"/>
      <c r="AD330" s="23" t="s">
        <v>144</v>
      </c>
      <c r="AE330" s="23" t="s">
        <v>145</v>
      </c>
      <c r="AF330" s="23">
        <v>30</v>
      </c>
      <c r="AG330" s="23">
        <v>7.6</v>
      </c>
      <c r="AH330" s="23">
        <v>1</v>
      </c>
      <c r="AI330" s="23">
        <v>0.35</v>
      </c>
      <c r="AJ330" s="23">
        <v>2.2999999999999998</v>
      </c>
      <c r="AK330" s="27">
        <f t="shared" si="195"/>
        <v>1.9499999999999997</v>
      </c>
      <c r="AL330" s="27" t="s">
        <v>143</v>
      </c>
      <c r="AM330" s="27" t="s">
        <v>143</v>
      </c>
      <c r="AN330" s="23"/>
      <c r="AO330" s="27">
        <f t="shared" si="196"/>
        <v>2</v>
      </c>
      <c r="AP330" s="23"/>
      <c r="AQ330" s="23"/>
      <c r="AR330" s="23"/>
      <c r="AS330" s="23"/>
      <c r="AT330" s="23"/>
      <c r="AU330" s="27"/>
      <c r="AV330" s="27">
        <f t="shared" si="197"/>
        <v>0</v>
      </c>
      <c r="AW330" s="27"/>
      <c r="AX330" s="28">
        <f>VLOOKUP(J330,ABNT5101!$I$3:$J$9,2)</f>
        <v>10</v>
      </c>
      <c r="AY330" s="28">
        <f>VLOOKUP(J330,ABNT5101!$I$3:$M$9,5)</f>
        <v>0.18</v>
      </c>
      <c r="AZ330" s="28" t="str">
        <f>_xlfn.XLOOKUP(J330,ABNT5101!I:I,ABNT5101!L:L)</f>
        <v>-</v>
      </c>
      <c r="BA330" s="28">
        <f>_xlfn.XLOOKUP(J330,ABNT5101!$I:$I,ABNT5101!M:M)</f>
        <v>0.18</v>
      </c>
      <c r="BB330" s="28" t="str">
        <f>_xlfn.XLOOKUP(J330,ABNT5101!$I:$I,ABNT5101!N:N)</f>
        <v>-</v>
      </c>
      <c r="BC330" s="28">
        <f>_xlfn.XLOOKUP(J330,ABNT5101!$I:$I,ABNT5101!O:O)</f>
        <v>16</v>
      </c>
      <c r="BD330" s="31" t="str">
        <f t="shared" si="198"/>
        <v>NÃO ATENDE</v>
      </c>
      <c r="BE330" s="32">
        <f t="shared" si="218"/>
        <v>-1</v>
      </c>
      <c r="BF330" s="32">
        <f t="shared" si="219"/>
        <v>-1</v>
      </c>
      <c r="BG330" s="32" t="str">
        <f t="shared" si="199"/>
        <v>-</v>
      </c>
      <c r="BH330" s="34"/>
      <c r="BI330" s="34"/>
      <c r="BJ330" s="34"/>
      <c r="BK330" s="34"/>
      <c r="BL330" s="35"/>
      <c r="BM330" s="34"/>
      <c r="BN330" s="31" t="str">
        <f t="shared" si="200"/>
        <v>NÃO ATENDE</v>
      </c>
      <c r="BO330" s="31" t="str">
        <f t="shared" si="220"/>
        <v>NÃO ATENDE</v>
      </c>
      <c r="BP330" s="31" t="str">
        <f t="shared" si="221"/>
        <v>NÃO ATENDE</v>
      </c>
      <c r="BQ330" s="31" t="str">
        <f t="shared" si="201"/>
        <v>ATENDE</v>
      </c>
      <c r="BR330" s="36" t="str">
        <f t="shared" si="202"/>
        <v>C4</v>
      </c>
      <c r="BS330" s="36" t="str">
        <f t="shared" si="203"/>
        <v>P6</v>
      </c>
      <c r="BT330" s="37">
        <f t="shared" si="204"/>
        <v>-1</v>
      </c>
      <c r="BU330" s="34"/>
      <c r="BV330" s="34"/>
      <c r="BW330" s="36">
        <f>IF(BS330="-","-",_xlfn.XLOOKUP(BS330,ABNT5101!$B$4:$B$9,ABNT5101!$C$4:$C$9))</f>
        <v>3</v>
      </c>
      <c r="BX330" s="36">
        <f>IF(BS330="-","-",_xlfn.XLOOKUP(BS330,ABNT5101!$B$4:$B$9,ABNT5101!$D$4:$D$9))</f>
        <v>0.6</v>
      </c>
      <c r="BY330" s="31" t="str">
        <f t="shared" si="205"/>
        <v>NÃO ATENDE</v>
      </c>
      <c r="BZ330" s="31" t="str">
        <f t="shared" si="206"/>
        <v>NÃO ATENDE</v>
      </c>
      <c r="CA330" s="31" t="str">
        <f t="shared" si="207"/>
        <v>NÃO ATENDE</v>
      </c>
      <c r="CB330" s="36" t="s">
        <v>143</v>
      </c>
      <c r="CC330" s="37" t="e">
        <f t="shared" si="208"/>
        <v>#VALUE!</v>
      </c>
      <c r="CD330" s="38"/>
      <c r="CE330" s="38"/>
      <c r="CF330" s="31" t="str">
        <f>IF(CB330="-","-",_xlfn.XLOOKUP(CB330,ABNT5101!$B$4:$B$9,ABNT5101!$C$4:$C$9))</f>
        <v>-</v>
      </c>
      <c r="CG330" s="36" t="str">
        <f>IF(CB330="-","-",_xlfn.XLOOKUP(CB330,ABNT5101!$B$4:$B$9,ABNT5101!$D$4:$D$9))</f>
        <v>-</v>
      </c>
      <c r="CH330" s="31" t="str">
        <f t="shared" si="209"/>
        <v>-</v>
      </c>
      <c r="CI330" s="31" t="str">
        <f t="shared" si="210"/>
        <v>-</v>
      </c>
      <c r="CJ330" s="31" t="str">
        <f t="shared" si="211"/>
        <v>-</v>
      </c>
      <c r="CK330" s="56" t="e">
        <f>_xlfn.XLOOKUP(CL330,'Banco de dados'!$B:$B,'Banco de dados'!$D:$D)</f>
        <v>#N/A</v>
      </c>
      <c r="CL330" s="42"/>
      <c r="CM330" s="56" t="e">
        <f>_xlfn.XLOOKUP(CL330,'Banco de dados'!$B:$B,'Banco de dados'!$E:$E)</f>
        <v>#N/A</v>
      </c>
      <c r="CN330" s="56"/>
      <c r="CO330" s="56" t="e">
        <f>IF(CN330="-","-",_xlfn.XLOOKUP(CN330,'Banco de dados'!$B:$B,'Banco de dados'!$E:$E))</f>
        <v>#N/A</v>
      </c>
      <c r="CP330" s="41">
        <f t="shared" si="212"/>
        <v>1</v>
      </c>
      <c r="CQ330" s="56" t="e">
        <f>_xlfn.XLOOKUP(CL330,'Banco de dados'!$B:$B,'Banco de dados'!$H:$H)</f>
        <v>#N/A</v>
      </c>
      <c r="CR330" s="56" t="e">
        <f t="array" aca="1" ref="CR330" ca="1">_xludf.xlookup(CN330,'Banco de dados'!$B:$B,'Banco de dados'!$H:$H)</f>
        <v>#NAME?</v>
      </c>
      <c r="CS330" s="56" t="e">
        <f t="array" aca="1" ref="CS330" ca="1">_xludf.xlookup(CL330,'Banco de dados'!$B:$B,'Banco de dados'!$F:$F)</f>
        <v>#NAME?</v>
      </c>
      <c r="CT330" s="56" t="e">
        <f t="array" aca="1" ref="CT330" ca="1">_xludf.xlookup(CN330,'Banco de dados'!$B:$B,'Banco de dados'!$F:$F)</f>
        <v>#NAME?</v>
      </c>
      <c r="CU330" s="42"/>
      <c r="CV330" s="42"/>
      <c r="CW330" s="56" t="str">
        <f>IF(AJ330=0.5,"Suporte",IF(AND(AJ330&gt;='Braços de IP'!$B$9,AJ330&lt;='Braços de IP'!$D$9),'Braços de IP'!$E$9,IF(AND(AJ330&gt;='Braços de IP'!$B$10,AJ330&lt;='Braços de IP'!$D$10),'Braços de IP'!$E$10,IF(AND(AJ330&gt;='Braços de IP'!$B$11,AJ330&lt;='Braços de IP'!$D$11),'Braços de IP'!$E$11,IF(AND(AJ330&gt;='Braços de IP'!$B$12,AJ330&lt;='Braços de IP'!$D$12),'Braços de IP'!$E$12,IF(AND(AJ330&gt;='Braços de IP'!$B$13,AJ330&lt;='Braços de IP'!$D$13),'Braços de IP'!$E$13,IF(AND(AJ330&gt;='Braços de IP'!$B$14,AJ330&lt;='Braços de IP'!$D$14),'Braços de IP'!$E$14,"ERRO")))))))</f>
        <v>Médio II</v>
      </c>
      <c r="CX330" s="42"/>
      <c r="CY330" s="56" t="str">
        <f>IF($CX330="","",VLOOKUP($CX330,'Braços de IP'!$E$9:$I$15,2,0))</f>
        <v/>
      </c>
      <c r="CZ330" s="43" t="str">
        <f>IF($CX330="","",VLOOKUP($CX330,'Braços de IP'!$E$9:$I$15,5,0))</f>
        <v/>
      </c>
      <c r="DA330" s="56"/>
      <c r="DB330" s="56"/>
      <c r="DC330" s="56"/>
      <c r="DD330" s="56"/>
      <c r="DE330" s="56"/>
      <c r="DF330" s="56"/>
      <c r="DG330" s="44" t="e">
        <f t="shared" si="213"/>
        <v>#N/A</v>
      </c>
      <c r="DH330" s="45">
        <f t="shared" si="214"/>
        <v>90</v>
      </c>
      <c r="DI330" s="44" t="e">
        <f t="shared" si="215"/>
        <v>#N/A</v>
      </c>
      <c r="DJ330" s="46" t="e">
        <f t="shared" si="216"/>
        <v>#N/A</v>
      </c>
      <c r="DK330" s="47" t="s">
        <v>147</v>
      </c>
      <c r="DL330" s="48"/>
      <c r="DM330" s="49"/>
      <c r="DN330" s="23" t="s">
        <v>148</v>
      </c>
      <c r="DO330" s="23"/>
      <c r="DP330" s="62"/>
      <c r="DQ330" s="63"/>
      <c r="DR330" s="62"/>
      <c r="DS330" s="62"/>
      <c r="DT330" s="62"/>
      <c r="DU330" s="63"/>
      <c r="DV330" s="62"/>
      <c r="DW330" s="62"/>
    </row>
    <row r="331" spans="1:127" ht="15.75" hidden="1" customHeight="1" x14ac:dyDescent="0.3">
      <c r="B331" s="5"/>
      <c r="C331" s="5"/>
      <c r="D331" s="5"/>
      <c r="E331" s="22" t="s">
        <v>381</v>
      </c>
      <c r="F331" s="22" t="s">
        <v>164</v>
      </c>
      <c r="G331" s="23" t="s">
        <v>382</v>
      </c>
      <c r="H331" s="23">
        <v>-23.402438</v>
      </c>
      <c r="I331" s="23">
        <v>-46.856862999999997</v>
      </c>
      <c r="J331" s="24" t="s">
        <v>160</v>
      </c>
      <c r="K331" s="60"/>
      <c r="L331" s="24" t="s">
        <v>140</v>
      </c>
      <c r="M331" s="24" t="s">
        <v>141</v>
      </c>
      <c r="N331" s="23">
        <v>90</v>
      </c>
      <c r="O331" s="23" t="s">
        <v>142</v>
      </c>
      <c r="P331" s="23" t="s">
        <v>143</v>
      </c>
      <c r="Q331" s="26">
        <f t="shared" si="194"/>
        <v>180</v>
      </c>
      <c r="R331" s="27">
        <v>1</v>
      </c>
      <c r="S331" s="28">
        <v>3.5</v>
      </c>
      <c r="T331" s="28">
        <v>8</v>
      </c>
      <c r="U331" s="23"/>
      <c r="V331" s="23"/>
      <c r="W331" s="29"/>
      <c r="X331" s="28"/>
      <c r="Y331" s="23"/>
      <c r="Z331" s="23"/>
      <c r="AA331" s="23"/>
      <c r="AB331" s="23"/>
      <c r="AC331" s="23"/>
      <c r="AD331" s="23" t="s">
        <v>144</v>
      </c>
      <c r="AE331" s="23" t="s">
        <v>145</v>
      </c>
      <c r="AF331" s="23">
        <v>30</v>
      </c>
      <c r="AG331" s="23">
        <v>7.6</v>
      </c>
      <c r="AH331" s="23">
        <v>1</v>
      </c>
      <c r="AI331" s="23">
        <v>0.35</v>
      </c>
      <c r="AJ331" s="23">
        <v>2.2999999999999998</v>
      </c>
      <c r="AK331" s="27">
        <f t="shared" si="195"/>
        <v>1.9499999999999997</v>
      </c>
      <c r="AL331" s="27" t="s">
        <v>143</v>
      </c>
      <c r="AM331" s="27" t="s">
        <v>143</v>
      </c>
      <c r="AN331" s="23"/>
      <c r="AO331" s="27">
        <f t="shared" si="196"/>
        <v>2</v>
      </c>
      <c r="AP331" s="23"/>
      <c r="AQ331" s="23"/>
      <c r="AR331" s="23"/>
      <c r="AS331" s="23"/>
      <c r="AT331" s="23"/>
      <c r="AU331" s="27"/>
      <c r="AV331" s="27">
        <f t="shared" si="197"/>
        <v>0</v>
      </c>
      <c r="AW331" s="27"/>
      <c r="AX331" s="28">
        <f>VLOOKUP(J331,ABNT5101!$I$3:$J$9,2)</f>
        <v>10</v>
      </c>
      <c r="AY331" s="28">
        <f>VLOOKUP(J331,ABNT5101!$I$3:$M$9,5)</f>
        <v>0.18</v>
      </c>
      <c r="AZ331" s="28" t="str">
        <f>_xlfn.XLOOKUP(J331,ABNT5101!I:I,ABNT5101!L:L)</f>
        <v>-</v>
      </c>
      <c r="BA331" s="28">
        <f>_xlfn.XLOOKUP(J331,ABNT5101!$I:$I,ABNT5101!M:M)</f>
        <v>0.18</v>
      </c>
      <c r="BB331" s="28" t="str">
        <f>_xlfn.XLOOKUP(J331,ABNT5101!$I:$I,ABNT5101!N:N)</f>
        <v>-</v>
      </c>
      <c r="BC331" s="28">
        <f>_xlfn.XLOOKUP(J331,ABNT5101!$I:$I,ABNT5101!O:O)</f>
        <v>16</v>
      </c>
      <c r="BD331" s="31" t="str">
        <f t="shared" si="198"/>
        <v>NÃO ATENDE</v>
      </c>
      <c r="BE331" s="32">
        <f t="shared" si="218"/>
        <v>-1</v>
      </c>
      <c r="BF331" s="32">
        <f t="shared" si="219"/>
        <v>-1</v>
      </c>
      <c r="BG331" s="32" t="str">
        <f t="shared" si="199"/>
        <v>-</v>
      </c>
      <c r="BH331" s="34"/>
      <c r="BI331" s="34"/>
      <c r="BJ331" s="34"/>
      <c r="BK331" s="34"/>
      <c r="BL331" s="35"/>
      <c r="BM331" s="34"/>
      <c r="BN331" s="31" t="str">
        <f t="shared" si="200"/>
        <v>NÃO ATENDE</v>
      </c>
      <c r="BO331" s="31" t="str">
        <f t="shared" si="220"/>
        <v>NÃO ATENDE</v>
      </c>
      <c r="BP331" s="31" t="str">
        <f t="shared" si="221"/>
        <v>NÃO ATENDE</v>
      </c>
      <c r="BQ331" s="31" t="str">
        <f t="shared" si="201"/>
        <v>ATENDE</v>
      </c>
      <c r="BR331" s="36" t="str">
        <f t="shared" si="202"/>
        <v>C4</v>
      </c>
      <c r="BS331" s="36" t="str">
        <f t="shared" si="203"/>
        <v>P6</v>
      </c>
      <c r="BT331" s="37">
        <f t="shared" si="204"/>
        <v>-1</v>
      </c>
      <c r="BU331" s="34"/>
      <c r="BV331" s="34"/>
      <c r="BW331" s="36">
        <f>IF(BS331="-","-",_xlfn.XLOOKUP(BS331,ABNT5101!$B$4:$B$9,ABNT5101!$C$4:$C$9))</f>
        <v>3</v>
      </c>
      <c r="BX331" s="36">
        <f>IF(BS331="-","-",_xlfn.XLOOKUP(BS331,ABNT5101!$B$4:$B$9,ABNT5101!$D$4:$D$9))</f>
        <v>0.6</v>
      </c>
      <c r="BY331" s="31" t="str">
        <f t="shared" si="205"/>
        <v>NÃO ATENDE</v>
      </c>
      <c r="BZ331" s="31" t="str">
        <f t="shared" si="206"/>
        <v>NÃO ATENDE</v>
      </c>
      <c r="CA331" s="31" t="str">
        <f t="shared" si="207"/>
        <v>NÃO ATENDE</v>
      </c>
      <c r="CB331" s="36" t="s">
        <v>143</v>
      </c>
      <c r="CC331" s="37" t="e">
        <f t="shared" si="208"/>
        <v>#VALUE!</v>
      </c>
      <c r="CD331" s="38"/>
      <c r="CE331" s="38"/>
      <c r="CF331" s="31" t="str">
        <f>IF(CB331="-","-",_xlfn.XLOOKUP(CB331,ABNT5101!$B$4:$B$9,ABNT5101!$C$4:$C$9))</f>
        <v>-</v>
      </c>
      <c r="CG331" s="36" t="str">
        <f>IF(CB331="-","-",_xlfn.XLOOKUP(CB331,ABNT5101!$B$4:$B$9,ABNT5101!$D$4:$D$9))</f>
        <v>-</v>
      </c>
      <c r="CH331" s="31" t="str">
        <f t="shared" si="209"/>
        <v>-</v>
      </c>
      <c r="CI331" s="31" t="str">
        <f t="shared" si="210"/>
        <v>-</v>
      </c>
      <c r="CJ331" s="31" t="str">
        <f t="shared" si="211"/>
        <v>-</v>
      </c>
      <c r="CK331" s="56" t="e">
        <f>_xlfn.XLOOKUP(CL331,'Banco de dados'!$B:$B,'Banco de dados'!$D:$D)</f>
        <v>#N/A</v>
      </c>
      <c r="CL331" s="42"/>
      <c r="CM331" s="56" t="e">
        <f>_xlfn.XLOOKUP(CL331,'Banco de dados'!$B:$B,'Banco de dados'!$E:$E)</f>
        <v>#N/A</v>
      </c>
      <c r="CN331" s="56"/>
      <c r="CO331" s="56" t="e">
        <f>IF(CN331="-","-",_xlfn.XLOOKUP(CN331,'Banco de dados'!$B:$B,'Banco de dados'!$E:$E))</f>
        <v>#N/A</v>
      </c>
      <c r="CP331" s="41">
        <f t="shared" si="212"/>
        <v>1</v>
      </c>
      <c r="CQ331" s="56" t="e">
        <f>_xlfn.XLOOKUP(CL331,'Banco de dados'!$B:$B,'Banco de dados'!$H:$H)</f>
        <v>#N/A</v>
      </c>
      <c r="CR331" s="56" t="e">
        <f t="array" aca="1" ref="CR331" ca="1">_xludf.xlookup(CN331,'Banco de dados'!$B:$B,'Banco de dados'!$H:$H)</f>
        <v>#NAME?</v>
      </c>
      <c r="CS331" s="56" t="e">
        <f t="array" aca="1" ref="CS331" ca="1">_xludf.xlookup(CL331,'Banco de dados'!$B:$B,'Banco de dados'!$F:$F)</f>
        <v>#NAME?</v>
      </c>
      <c r="CT331" s="56" t="e">
        <f t="array" aca="1" ref="CT331" ca="1">_xludf.xlookup(CN331,'Banco de dados'!$B:$B,'Banco de dados'!$F:$F)</f>
        <v>#NAME?</v>
      </c>
      <c r="CU331" s="42"/>
      <c r="CV331" s="42"/>
      <c r="CW331" s="56" t="str">
        <f>IF(AJ331=0.5,"Suporte",IF(AND(AJ331&gt;='Braços de IP'!$B$9,AJ331&lt;='Braços de IP'!$D$9),'Braços de IP'!$E$9,IF(AND(AJ331&gt;='Braços de IP'!$B$10,AJ331&lt;='Braços de IP'!$D$10),'Braços de IP'!$E$10,IF(AND(AJ331&gt;='Braços de IP'!$B$11,AJ331&lt;='Braços de IP'!$D$11),'Braços de IP'!$E$11,IF(AND(AJ331&gt;='Braços de IP'!$B$12,AJ331&lt;='Braços de IP'!$D$12),'Braços de IP'!$E$12,IF(AND(AJ331&gt;='Braços de IP'!$B$13,AJ331&lt;='Braços de IP'!$D$13),'Braços de IP'!$E$13,IF(AND(AJ331&gt;='Braços de IP'!$B$14,AJ331&lt;='Braços de IP'!$D$14),'Braços de IP'!$E$14,"ERRO")))))))</f>
        <v>Médio II</v>
      </c>
      <c r="CX331" s="42"/>
      <c r="CY331" s="56" t="str">
        <f>IF($CX331="","",VLOOKUP($CX331,'Braços de IP'!$E$9:$I$15,2,0))</f>
        <v/>
      </c>
      <c r="CZ331" s="43" t="str">
        <f>IF($CX331="","",VLOOKUP($CX331,'Braços de IP'!$E$9:$I$15,5,0))</f>
        <v/>
      </c>
      <c r="DA331" s="56"/>
      <c r="DB331" s="56"/>
      <c r="DC331" s="56"/>
      <c r="DD331" s="56"/>
      <c r="DE331" s="56"/>
      <c r="DF331" s="56"/>
      <c r="DG331" s="44" t="e">
        <f t="shared" si="213"/>
        <v>#N/A</v>
      </c>
      <c r="DH331" s="45">
        <f t="shared" si="214"/>
        <v>90</v>
      </c>
      <c r="DI331" s="44" t="e">
        <f t="shared" si="215"/>
        <v>#N/A</v>
      </c>
      <c r="DJ331" s="46" t="e">
        <f t="shared" si="216"/>
        <v>#N/A</v>
      </c>
      <c r="DK331" s="47" t="s">
        <v>147</v>
      </c>
      <c r="DL331" s="48"/>
      <c r="DM331" s="49"/>
      <c r="DN331" s="23" t="s">
        <v>148</v>
      </c>
      <c r="DO331" s="23"/>
      <c r="DP331" s="5"/>
      <c r="DQ331" s="50"/>
      <c r="DR331" s="5"/>
      <c r="DS331" s="5"/>
      <c r="DT331" s="5"/>
      <c r="DU331" s="50"/>
      <c r="DV331" s="62"/>
      <c r="DW331" s="62"/>
    </row>
    <row r="332" spans="1:127" ht="15.75" hidden="1" customHeight="1" x14ac:dyDescent="0.3">
      <c r="B332" s="5"/>
      <c r="C332" s="5"/>
      <c r="D332" s="5"/>
      <c r="E332" s="22" t="s">
        <v>383</v>
      </c>
      <c r="F332" s="22" t="s">
        <v>192</v>
      </c>
      <c r="G332" s="23" t="s">
        <v>241</v>
      </c>
      <c r="H332" s="23">
        <v>-23.334085000000002</v>
      </c>
      <c r="I332" s="23">
        <v>-46.930928999999999</v>
      </c>
      <c r="J332" s="24" t="s">
        <v>160</v>
      </c>
      <c r="K332" s="60"/>
      <c r="L332" s="24" t="s">
        <v>140</v>
      </c>
      <c r="M332" s="24" t="s">
        <v>141</v>
      </c>
      <c r="N332" s="23">
        <v>58</v>
      </c>
      <c r="O332" s="23" t="s">
        <v>142</v>
      </c>
      <c r="P332" s="23" t="s">
        <v>143</v>
      </c>
      <c r="Q332" s="26">
        <f t="shared" si="194"/>
        <v>116</v>
      </c>
      <c r="R332" s="27">
        <v>1</v>
      </c>
      <c r="S332" s="28" t="s">
        <v>153</v>
      </c>
      <c r="T332" s="28">
        <v>5.5</v>
      </c>
      <c r="U332" s="23"/>
      <c r="V332" s="23"/>
      <c r="W332" s="29"/>
      <c r="X332" s="28">
        <v>2.2000000000000002</v>
      </c>
      <c r="Y332" s="23"/>
      <c r="Z332" s="23"/>
      <c r="AA332" s="23"/>
      <c r="AB332" s="23"/>
      <c r="AC332" s="23"/>
      <c r="AD332" s="23" t="s">
        <v>144</v>
      </c>
      <c r="AE332" s="23" t="s">
        <v>145</v>
      </c>
      <c r="AF332" s="23">
        <v>21</v>
      </c>
      <c r="AG332" s="23">
        <v>7.1</v>
      </c>
      <c r="AH332" s="23">
        <v>1</v>
      </c>
      <c r="AI332" s="23">
        <v>3.15</v>
      </c>
      <c r="AJ332" s="23">
        <v>3</v>
      </c>
      <c r="AK332" s="27">
        <f t="shared" si="195"/>
        <v>-0.14999999999999991</v>
      </c>
      <c r="AL332" s="27" t="s">
        <v>143</v>
      </c>
      <c r="AM332" s="27" t="s">
        <v>143</v>
      </c>
      <c r="AN332" s="23"/>
      <c r="AO332" s="27">
        <f t="shared" si="196"/>
        <v>2</v>
      </c>
      <c r="AP332" s="23"/>
      <c r="AQ332" s="23"/>
      <c r="AR332" s="23"/>
      <c r="AS332" s="23"/>
      <c r="AT332" s="23"/>
      <c r="AU332" s="27"/>
      <c r="AV332" s="27">
        <f t="shared" si="197"/>
        <v>0</v>
      </c>
      <c r="AW332" s="27"/>
      <c r="AX332" s="28">
        <f>VLOOKUP(J332,ABNT5101!$I$3:$J$9,2)</f>
        <v>10</v>
      </c>
      <c r="AY332" s="28">
        <f>VLOOKUP(J332,ABNT5101!$I$3:$M$9,5)</f>
        <v>0.18</v>
      </c>
      <c r="AZ332" s="28" t="str">
        <f>_xlfn.XLOOKUP(J332,ABNT5101!I:I,ABNT5101!L:L)</f>
        <v>-</v>
      </c>
      <c r="BA332" s="28">
        <f>_xlfn.XLOOKUP(J332,ABNT5101!$I:$I,ABNT5101!M:M)</f>
        <v>0.18</v>
      </c>
      <c r="BB332" s="28" t="str">
        <f>_xlfn.XLOOKUP(J332,ABNT5101!$I:$I,ABNT5101!N:N)</f>
        <v>-</v>
      </c>
      <c r="BC332" s="28">
        <f>_xlfn.XLOOKUP(J332,ABNT5101!$I:$I,ABNT5101!O:O)</f>
        <v>16</v>
      </c>
      <c r="BD332" s="31" t="str">
        <f t="shared" si="198"/>
        <v>NÃO ATENDE</v>
      </c>
      <c r="BE332" s="32">
        <f t="shared" ref="BE332:BE340" si="222">BH332/AX332-1</f>
        <v>-1</v>
      </c>
      <c r="BF332" s="32">
        <f t="shared" ref="BF332:BF340" si="223">BI332/AY332-1</f>
        <v>-1</v>
      </c>
      <c r="BG332" s="32" t="str">
        <f t="shared" si="199"/>
        <v>-</v>
      </c>
      <c r="BH332" s="34"/>
      <c r="BI332" s="34"/>
      <c r="BJ332" s="34"/>
      <c r="BK332" s="34"/>
      <c r="BL332" s="35"/>
      <c r="BM332" s="34"/>
      <c r="BN332" s="31" t="str">
        <f t="shared" si="200"/>
        <v>NÃO ATENDE</v>
      </c>
      <c r="BO332" s="31" t="str">
        <f t="shared" ref="BO332:BO340" si="224">IF(BH332&gt;=AX332,"ATENDE",IF(BH332&gt;=0.99*AX332,"ATENDIMENTO LIMIAR","NÃO ATENDE"))</f>
        <v>NÃO ATENDE</v>
      </c>
      <c r="BP332" s="31" t="str">
        <f t="shared" ref="BP332:BP340" si="225">IF(BI332&gt;=AY332,"ATENDE",IF(BI332&gt;=(AY332-0.02),"ATENDIMENTO LIMIAR","NÃO ATENDE"))</f>
        <v>NÃO ATENDE</v>
      </c>
      <c r="BQ332" s="31" t="str">
        <f t="shared" si="201"/>
        <v>ATENDE</v>
      </c>
      <c r="BR332" s="36" t="str">
        <f t="shared" si="202"/>
        <v>C4</v>
      </c>
      <c r="BS332" s="36" t="str">
        <f t="shared" si="203"/>
        <v>P6</v>
      </c>
      <c r="BT332" s="37">
        <f t="shared" si="204"/>
        <v>-1</v>
      </c>
      <c r="BU332" s="34"/>
      <c r="BV332" s="34"/>
      <c r="BW332" s="36">
        <f>IF(BS332="-","-",_xlfn.XLOOKUP(BS332,ABNT5101!$B$4:$B$9,ABNT5101!$C$4:$C$9))</f>
        <v>3</v>
      </c>
      <c r="BX332" s="36">
        <f>IF(BS332="-","-",_xlfn.XLOOKUP(BS332,ABNT5101!$B$4:$B$9,ABNT5101!$D$4:$D$9))</f>
        <v>0.6</v>
      </c>
      <c r="BY332" s="31" t="str">
        <f t="shared" si="205"/>
        <v>NÃO ATENDE</v>
      </c>
      <c r="BZ332" s="31" t="str">
        <f t="shared" si="206"/>
        <v>NÃO ATENDE</v>
      </c>
      <c r="CA332" s="31" t="str">
        <f t="shared" si="207"/>
        <v>NÃO ATENDE</v>
      </c>
      <c r="CB332" s="36" t="str">
        <f t="shared" ref="CB332:CB340" si="226">BS332</f>
        <v>P6</v>
      </c>
      <c r="CC332" s="37">
        <f t="shared" si="208"/>
        <v>-1</v>
      </c>
      <c r="CD332" s="38"/>
      <c r="CE332" s="38"/>
      <c r="CF332" s="31">
        <f>IF(CB332="-","-",_xlfn.XLOOKUP(CB332,ABNT5101!$B$4:$B$9,ABNT5101!$C$4:$C$9))</f>
        <v>3</v>
      </c>
      <c r="CG332" s="36">
        <f>IF(CB332="-","-",_xlfn.XLOOKUP(CB332,ABNT5101!$B$4:$B$9,ABNT5101!$D$4:$D$9))</f>
        <v>0.6</v>
      </c>
      <c r="CH332" s="31" t="str">
        <f t="shared" si="209"/>
        <v>NÃO ATENDE</v>
      </c>
      <c r="CI332" s="31" t="str">
        <f t="shared" si="210"/>
        <v>NÃO ATENDE</v>
      </c>
      <c r="CJ332" s="31" t="str">
        <f t="shared" si="211"/>
        <v>NÃO ATENDE</v>
      </c>
      <c r="CK332" s="56" t="e">
        <f>_xlfn.XLOOKUP(CL332,'Banco de dados'!$B:$B,'Banco de dados'!$D:$D)</f>
        <v>#N/A</v>
      </c>
      <c r="CL332" s="42"/>
      <c r="CM332" s="56" t="e">
        <f>_xlfn.XLOOKUP(CL332,'Banco de dados'!$B:$B,'Banco de dados'!$E:$E)</f>
        <v>#N/A</v>
      </c>
      <c r="CN332" s="56"/>
      <c r="CO332" s="56" t="e">
        <f>IF(CN332="-","-",_xlfn.XLOOKUP(CN332,'Banco de dados'!$B:$B,'Banco de dados'!$E:$E))</f>
        <v>#N/A</v>
      </c>
      <c r="CP332" s="41">
        <f t="shared" si="212"/>
        <v>1</v>
      </c>
      <c r="CQ332" s="56" t="e">
        <f>_xlfn.XLOOKUP(CL332,'Banco de dados'!$B:$B,'Banco de dados'!$H:$H)</f>
        <v>#N/A</v>
      </c>
      <c r="CR332" s="56" t="e">
        <f t="array" aca="1" ref="CR332" ca="1">_xludf.xlookup(CN332,'Banco de dados'!$B:$B,'Banco de dados'!$H:$H)</f>
        <v>#NAME?</v>
      </c>
      <c r="CS332" s="56" t="e">
        <f t="array" aca="1" ref="CS332" ca="1">_xludf.xlookup(CL332,'Banco de dados'!$B:$B,'Banco de dados'!$F:$F)</f>
        <v>#NAME?</v>
      </c>
      <c r="CT332" s="56" t="e">
        <f t="array" aca="1" ref="CT332" ca="1">_xludf.xlookup(CN332,'Banco de dados'!$B:$B,'Banco de dados'!$F:$F)</f>
        <v>#NAME?</v>
      </c>
      <c r="CU332" s="42"/>
      <c r="CV332" s="42"/>
      <c r="CW332" s="56" t="str">
        <f>IF(AJ332=0.5,"Suporte",IF(AND(AJ332&gt;='Braços de IP'!$B$9,AJ332&lt;='Braços de IP'!$D$9),'Braços de IP'!$E$9,IF(AND(AJ332&gt;='Braços de IP'!$B$10,AJ332&lt;='Braços de IP'!$D$10),'Braços de IP'!$E$10,IF(AND(AJ332&gt;='Braços de IP'!$B$11,AJ332&lt;='Braços de IP'!$D$11),'Braços de IP'!$E$11,IF(AND(AJ332&gt;='Braços de IP'!$B$12,AJ332&lt;='Braços de IP'!$D$12),'Braços de IP'!$E$12,IF(AND(AJ332&gt;='Braços de IP'!$B$13,AJ332&lt;='Braços de IP'!$D$13),'Braços de IP'!$E$13,IF(AND(AJ332&gt;='Braços de IP'!$B$14,AJ332&lt;='Braços de IP'!$D$14),'Braços de IP'!$E$14,"ERRO")))))))</f>
        <v>Longo I</v>
      </c>
      <c r="CX332" s="42"/>
      <c r="CY332" s="56" t="str">
        <f>IF($CX332="","",VLOOKUP($CX332,'Braços de IP'!$E$9:$I$15,2,0))</f>
        <v/>
      </c>
      <c r="CZ332" s="43" t="str">
        <f>IF($CX332="","",VLOOKUP($CX332,'Braços de IP'!$E$9:$I$15,5,0))</f>
        <v/>
      </c>
      <c r="DA332" s="56"/>
      <c r="DB332" s="56"/>
      <c r="DC332" s="56"/>
      <c r="DD332" s="56"/>
      <c r="DE332" s="56"/>
      <c r="DF332" s="56"/>
      <c r="DG332" s="44" t="e">
        <f t="shared" si="213"/>
        <v>#N/A</v>
      </c>
      <c r="DH332" s="45">
        <f t="shared" si="214"/>
        <v>58</v>
      </c>
      <c r="DI332" s="44" t="e">
        <f t="shared" si="215"/>
        <v>#N/A</v>
      </c>
      <c r="DJ332" s="46" t="e">
        <f t="shared" si="216"/>
        <v>#N/A</v>
      </c>
      <c r="DK332" s="47" t="s">
        <v>147</v>
      </c>
      <c r="DL332" s="48"/>
      <c r="DM332" s="49"/>
      <c r="DN332" s="23" t="s">
        <v>148</v>
      </c>
      <c r="DO332" s="23"/>
      <c r="DP332" s="5"/>
      <c r="DQ332" s="50"/>
      <c r="DR332" s="5"/>
      <c r="DS332" s="5"/>
      <c r="DT332" s="5"/>
      <c r="DU332" s="50"/>
      <c r="DV332" s="62"/>
      <c r="DW332" s="62"/>
    </row>
    <row r="333" spans="1:127" ht="15.75" hidden="1" customHeight="1" x14ac:dyDescent="0.3">
      <c r="B333" s="5"/>
      <c r="C333" s="5"/>
      <c r="D333" s="5"/>
      <c r="E333" s="22" t="s">
        <v>383</v>
      </c>
      <c r="F333" s="22" t="s">
        <v>192</v>
      </c>
      <c r="G333" s="23" t="s">
        <v>241</v>
      </c>
      <c r="H333" s="23">
        <v>-23.334085000000002</v>
      </c>
      <c r="I333" s="23">
        <v>-46.930928999999999</v>
      </c>
      <c r="J333" s="24" t="s">
        <v>160</v>
      </c>
      <c r="K333" s="60"/>
      <c r="L333" s="24" t="s">
        <v>140</v>
      </c>
      <c r="M333" s="24" t="s">
        <v>141</v>
      </c>
      <c r="N333" s="23">
        <v>58</v>
      </c>
      <c r="O333" s="23" t="s">
        <v>142</v>
      </c>
      <c r="P333" s="23" t="s">
        <v>143</v>
      </c>
      <c r="Q333" s="26">
        <f t="shared" si="194"/>
        <v>116</v>
      </c>
      <c r="R333" s="27">
        <v>1</v>
      </c>
      <c r="S333" s="28" t="s">
        <v>153</v>
      </c>
      <c r="T333" s="28">
        <v>5.5</v>
      </c>
      <c r="U333" s="23"/>
      <c r="V333" s="23"/>
      <c r="W333" s="29"/>
      <c r="X333" s="28">
        <v>2.2000000000000002</v>
      </c>
      <c r="Y333" s="23"/>
      <c r="Z333" s="23"/>
      <c r="AA333" s="23"/>
      <c r="AB333" s="23"/>
      <c r="AC333" s="23"/>
      <c r="AD333" s="23" t="s">
        <v>144</v>
      </c>
      <c r="AE333" s="23" t="s">
        <v>145</v>
      </c>
      <c r="AF333" s="23">
        <v>21</v>
      </c>
      <c r="AG333" s="23">
        <v>7.1</v>
      </c>
      <c r="AH333" s="23">
        <v>1</v>
      </c>
      <c r="AI333" s="23">
        <v>3.15</v>
      </c>
      <c r="AJ333" s="23">
        <v>3</v>
      </c>
      <c r="AK333" s="27">
        <f t="shared" si="195"/>
        <v>-0.14999999999999991</v>
      </c>
      <c r="AL333" s="27" t="s">
        <v>143</v>
      </c>
      <c r="AM333" s="27" t="s">
        <v>143</v>
      </c>
      <c r="AN333" s="23"/>
      <c r="AO333" s="27">
        <f t="shared" si="196"/>
        <v>2</v>
      </c>
      <c r="AP333" s="23"/>
      <c r="AQ333" s="23"/>
      <c r="AR333" s="23"/>
      <c r="AS333" s="23"/>
      <c r="AT333" s="23"/>
      <c r="AU333" s="27"/>
      <c r="AV333" s="27">
        <f t="shared" si="197"/>
        <v>0</v>
      </c>
      <c r="AW333" s="27"/>
      <c r="AX333" s="28">
        <f>VLOOKUP(J333,ABNT5101!$I$3:$J$9,2)</f>
        <v>10</v>
      </c>
      <c r="AY333" s="28">
        <f>VLOOKUP(J333,ABNT5101!$I$3:$M$9,5)</f>
        <v>0.18</v>
      </c>
      <c r="AZ333" s="28" t="str">
        <f>_xlfn.XLOOKUP(J333,ABNT5101!I:I,ABNT5101!L:L)</f>
        <v>-</v>
      </c>
      <c r="BA333" s="28">
        <f>_xlfn.XLOOKUP(J333,ABNT5101!$I:$I,ABNT5101!M:M)</f>
        <v>0.18</v>
      </c>
      <c r="BB333" s="28" t="str">
        <f>_xlfn.XLOOKUP(J333,ABNT5101!$I:$I,ABNT5101!N:N)</f>
        <v>-</v>
      </c>
      <c r="BC333" s="28">
        <f>_xlfn.XLOOKUP(J333,ABNT5101!$I:$I,ABNT5101!O:O)</f>
        <v>16</v>
      </c>
      <c r="BD333" s="31" t="str">
        <f t="shared" si="198"/>
        <v>NÃO ATENDE</v>
      </c>
      <c r="BE333" s="32">
        <f t="shared" si="222"/>
        <v>-1</v>
      </c>
      <c r="BF333" s="32">
        <f t="shared" si="223"/>
        <v>-1</v>
      </c>
      <c r="BG333" s="32" t="str">
        <f t="shared" si="199"/>
        <v>-</v>
      </c>
      <c r="BH333" s="34"/>
      <c r="BI333" s="34"/>
      <c r="BJ333" s="34"/>
      <c r="BK333" s="34"/>
      <c r="BL333" s="35"/>
      <c r="BM333" s="34"/>
      <c r="BN333" s="31" t="str">
        <f t="shared" si="200"/>
        <v>NÃO ATENDE</v>
      </c>
      <c r="BO333" s="31" t="str">
        <f t="shared" si="224"/>
        <v>NÃO ATENDE</v>
      </c>
      <c r="BP333" s="31" t="str">
        <f t="shared" si="225"/>
        <v>NÃO ATENDE</v>
      </c>
      <c r="BQ333" s="31" t="str">
        <f t="shared" si="201"/>
        <v>ATENDE</v>
      </c>
      <c r="BR333" s="36" t="str">
        <f t="shared" si="202"/>
        <v>C4</v>
      </c>
      <c r="BS333" s="36" t="str">
        <f t="shared" si="203"/>
        <v>P6</v>
      </c>
      <c r="BT333" s="37">
        <f t="shared" si="204"/>
        <v>-1</v>
      </c>
      <c r="BU333" s="34"/>
      <c r="BV333" s="34"/>
      <c r="BW333" s="36">
        <f>IF(BS333="-","-",_xlfn.XLOOKUP(BS333,ABNT5101!$B$4:$B$9,ABNT5101!$C$4:$C$9))</f>
        <v>3</v>
      </c>
      <c r="BX333" s="36">
        <f>IF(BS333="-","-",_xlfn.XLOOKUP(BS333,ABNT5101!$B$4:$B$9,ABNT5101!$D$4:$D$9))</f>
        <v>0.6</v>
      </c>
      <c r="BY333" s="31" t="str">
        <f t="shared" si="205"/>
        <v>NÃO ATENDE</v>
      </c>
      <c r="BZ333" s="31" t="str">
        <f t="shared" si="206"/>
        <v>NÃO ATENDE</v>
      </c>
      <c r="CA333" s="31" t="str">
        <f t="shared" si="207"/>
        <v>NÃO ATENDE</v>
      </c>
      <c r="CB333" s="36" t="str">
        <f t="shared" si="226"/>
        <v>P6</v>
      </c>
      <c r="CC333" s="37">
        <f t="shared" si="208"/>
        <v>-1</v>
      </c>
      <c r="CD333" s="38"/>
      <c r="CE333" s="38"/>
      <c r="CF333" s="31">
        <f>IF(CB333="-","-",_xlfn.XLOOKUP(CB333,ABNT5101!$B$4:$B$9,ABNT5101!$C$4:$C$9))</f>
        <v>3</v>
      </c>
      <c r="CG333" s="36">
        <f>IF(CB333="-","-",_xlfn.XLOOKUP(CB333,ABNT5101!$B$4:$B$9,ABNT5101!$D$4:$D$9))</f>
        <v>0.6</v>
      </c>
      <c r="CH333" s="31" t="str">
        <f t="shared" si="209"/>
        <v>NÃO ATENDE</v>
      </c>
      <c r="CI333" s="31" t="str">
        <f t="shared" si="210"/>
        <v>NÃO ATENDE</v>
      </c>
      <c r="CJ333" s="31" t="str">
        <f t="shared" si="211"/>
        <v>NÃO ATENDE</v>
      </c>
      <c r="CK333" s="56" t="e">
        <f>_xlfn.XLOOKUP(CL333,'Banco de dados'!$B:$B,'Banco de dados'!$D:$D)</f>
        <v>#N/A</v>
      </c>
      <c r="CL333" s="42"/>
      <c r="CM333" s="56" t="e">
        <f>_xlfn.XLOOKUP(CL333,'Banco de dados'!$B:$B,'Banco de dados'!$E:$E)</f>
        <v>#N/A</v>
      </c>
      <c r="CN333" s="56"/>
      <c r="CO333" s="56" t="e">
        <f>IF(CN333="-","-",_xlfn.XLOOKUP(CN333,'Banco de dados'!$B:$B,'Banco de dados'!$E:$E))</f>
        <v>#N/A</v>
      </c>
      <c r="CP333" s="41">
        <f t="shared" si="212"/>
        <v>1</v>
      </c>
      <c r="CQ333" s="56" t="e">
        <f>_xlfn.XLOOKUP(CL333,'Banco de dados'!$B:$B,'Banco de dados'!$H:$H)</f>
        <v>#N/A</v>
      </c>
      <c r="CR333" s="56" t="e">
        <f t="array" aca="1" ref="CR333" ca="1">_xludf.xlookup(CN333,'Banco de dados'!$B:$B,'Banco de dados'!$H:$H)</f>
        <v>#NAME?</v>
      </c>
      <c r="CS333" s="56" t="e">
        <f t="array" aca="1" ref="CS333" ca="1">_xludf.xlookup(CL333,'Banco de dados'!$B:$B,'Banco de dados'!$F:$F)</f>
        <v>#NAME?</v>
      </c>
      <c r="CT333" s="56" t="e">
        <f t="array" aca="1" ref="CT333" ca="1">_xludf.xlookup(CN333,'Banco de dados'!$B:$B,'Banco de dados'!$F:$F)</f>
        <v>#NAME?</v>
      </c>
      <c r="CU333" s="42"/>
      <c r="CV333" s="42"/>
      <c r="CW333" s="56" t="str">
        <f>IF(AJ333=0.5,"Suporte",IF(AND(AJ333&gt;='Braços de IP'!$B$9,AJ333&lt;='Braços de IP'!$D$9),'Braços de IP'!$E$9,IF(AND(AJ333&gt;='Braços de IP'!$B$10,AJ333&lt;='Braços de IP'!$D$10),'Braços de IP'!$E$10,IF(AND(AJ333&gt;='Braços de IP'!$B$11,AJ333&lt;='Braços de IP'!$D$11),'Braços de IP'!$E$11,IF(AND(AJ333&gt;='Braços de IP'!$B$12,AJ333&lt;='Braços de IP'!$D$12),'Braços de IP'!$E$12,IF(AND(AJ333&gt;='Braços de IP'!$B$13,AJ333&lt;='Braços de IP'!$D$13),'Braços de IP'!$E$13,IF(AND(AJ333&gt;='Braços de IP'!$B$14,AJ333&lt;='Braços de IP'!$D$14),'Braços de IP'!$E$14,"ERRO")))))))</f>
        <v>Longo I</v>
      </c>
      <c r="CX333" s="42"/>
      <c r="CY333" s="56" t="str">
        <f>IF($CX333="","",VLOOKUP($CX333,'Braços de IP'!$E$9:$I$15,2,0))</f>
        <v/>
      </c>
      <c r="CZ333" s="43" t="str">
        <f>IF($CX333="","",VLOOKUP($CX333,'Braços de IP'!$E$9:$I$15,5,0))</f>
        <v/>
      </c>
      <c r="DA333" s="56"/>
      <c r="DB333" s="56"/>
      <c r="DC333" s="56"/>
      <c r="DD333" s="56"/>
      <c r="DE333" s="56"/>
      <c r="DF333" s="56"/>
      <c r="DG333" s="44" t="e">
        <f t="shared" si="213"/>
        <v>#N/A</v>
      </c>
      <c r="DH333" s="45">
        <f t="shared" si="214"/>
        <v>58</v>
      </c>
      <c r="DI333" s="44" t="e">
        <f t="shared" si="215"/>
        <v>#N/A</v>
      </c>
      <c r="DJ333" s="46" t="e">
        <f t="shared" si="216"/>
        <v>#N/A</v>
      </c>
      <c r="DK333" s="47" t="s">
        <v>147</v>
      </c>
      <c r="DL333" s="48"/>
      <c r="DM333" s="49"/>
      <c r="DN333" s="23" t="s">
        <v>148</v>
      </c>
      <c r="DO333" s="23"/>
      <c r="DQ333" s="50"/>
      <c r="DS333" s="5"/>
      <c r="DT333" s="5"/>
      <c r="DU333" s="50"/>
    </row>
    <row r="334" spans="1:127" ht="15.75" hidden="1" customHeight="1" x14ac:dyDescent="0.3">
      <c r="B334" s="5"/>
      <c r="C334" s="5"/>
      <c r="D334" s="5"/>
      <c r="E334" s="22" t="s">
        <v>383</v>
      </c>
      <c r="F334" s="22" t="s">
        <v>192</v>
      </c>
      <c r="G334" s="23" t="s">
        <v>241</v>
      </c>
      <c r="H334" s="23">
        <v>-23.334085000000002</v>
      </c>
      <c r="I334" s="23">
        <v>-46.930928999999999</v>
      </c>
      <c r="J334" s="24" t="s">
        <v>160</v>
      </c>
      <c r="K334" s="60"/>
      <c r="L334" s="24" t="s">
        <v>140</v>
      </c>
      <c r="M334" s="24" t="s">
        <v>141</v>
      </c>
      <c r="N334" s="23">
        <v>58</v>
      </c>
      <c r="O334" s="23" t="s">
        <v>142</v>
      </c>
      <c r="P334" s="23" t="s">
        <v>143</v>
      </c>
      <c r="Q334" s="26">
        <f t="shared" si="194"/>
        <v>116</v>
      </c>
      <c r="R334" s="27">
        <v>1</v>
      </c>
      <c r="S334" s="28" t="s">
        <v>153</v>
      </c>
      <c r="T334" s="28">
        <v>5.5</v>
      </c>
      <c r="U334" s="23"/>
      <c r="V334" s="23"/>
      <c r="W334" s="29"/>
      <c r="X334" s="28">
        <v>2.2000000000000002</v>
      </c>
      <c r="Y334" s="23"/>
      <c r="Z334" s="23"/>
      <c r="AA334" s="23"/>
      <c r="AB334" s="23"/>
      <c r="AC334" s="23"/>
      <c r="AD334" s="23" t="s">
        <v>144</v>
      </c>
      <c r="AE334" s="23" t="s">
        <v>145</v>
      </c>
      <c r="AF334" s="23">
        <v>21</v>
      </c>
      <c r="AG334" s="23">
        <v>7.1</v>
      </c>
      <c r="AH334" s="23">
        <v>1</v>
      </c>
      <c r="AI334" s="23">
        <v>3.15</v>
      </c>
      <c r="AJ334" s="23">
        <v>3</v>
      </c>
      <c r="AK334" s="27">
        <f t="shared" si="195"/>
        <v>-0.14999999999999991</v>
      </c>
      <c r="AL334" s="27" t="s">
        <v>143</v>
      </c>
      <c r="AM334" s="27" t="s">
        <v>143</v>
      </c>
      <c r="AN334" s="23"/>
      <c r="AO334" s="27">
        <f t="shared" si="196"/>
        <v>2</v>
      </c>
      <c r="AP334" s="23"/>
      <c r="AQ334" s="23"/>
      <c r="AR334" s="23"/>
      <c r="AS334" s="23"/>
      <c r="AT334" s="23"/>
      <c r="AU334" s="27"/>
      <c r="AV334" s="27">
        <f t="shared" si="197"/>
        <v>0</v>
      </c>
      <c r="AW334" s="27"/>
      <c r="AX334" s="28">
        <f>VLOOKUP(J334,ABNT5101!$I$3:$J$9,2)</f>
        <v>10</v>
      </c>
      <c r="AY334" s="28">
        <f>VLOOKUP(J334,ABNT5101!$I$3:$M$9,5)</f>
        <v>0.18</v>
      </c>
      <c r="AZ334" s="28" t="str">
        <f>_xlfn.XLOOKUP(J334,ABNT5101!I:I,ABNT5101!L:L)</f>
        <v>-</v>
      </c>
      <c r="BA334" s="28">
        <f>_xlfn.XLOOKUP(J334,ABNT5101!$I:$I,ABNT5101!M:M)</f>
        <v>0.18</v>
      </c>
      <c r="BB334" s="28" t="str">
        <f>_xlfn.XLOOKUP(J334,ABNT5101!$I:$I,ABNT5101!N:N)</f>
        <v>-</v>
      </c>
      <c r="BC334" s="28">
        <f>_xlfn.XLOOKUP(J334,ABNT5101!$I:$I,ABNT5101!O:O)</f>
        <v>16</v>
      </c>
      <c r="BD334" s="31" t="str">
        <f t="shared" si="198"/>
        <v>NÃO ATENDE</v>
      </c>
      <c r="BE334" s="32">
        <f t="shared" si="222"/>
        <v>-1</v>
      </c>
      <c r="BF334" s="32">
        <f t="shared" si="223"/>
        <v>-1</v>
      </c>
      <c r="BG334" s="32" t="str">
        <f t="shared" si="199"/>
        <v>-</v>
      </c>
      <c r="BH334" s="34"/>
      <c r="BI334" s="34"/>
      <c r="BJ334" s="34"/>
      <c r="BK334" s="34"/>
      <c r="BL334" s="35"/>
      <c r="BM334" s="34"/>
      <c r="BN334" s="31" t="str">
        <f t="shared" si="200"/>
        <v>NÃO ATENDE</v>
      </c>
      <c r="BO334" s="31" t="str">
        <f t="shared" si="224"/>
        <v>NÃO ATENDE</v>
      </c>
      <c r="BP334" s="31" t="str">
        <f t="shared" si="225"/>
        <v>NÃO ATENDE</v>
      </c>
      <c r="BQ334" s="31" t="str">
        <f t="shared" si="201"/>
        <v>ATENDE</v>
      </c>
      <c r="BR334" s="36" t="str">
        <f t="shared" si="202"/>
        <v>C4</v>
      </c>
      <c r="BS334" s="36" t="str">
        <f t="shared" si="203"/>
        <v>P6</v>
      </c>
      <c r="BT334" s="37">
        <f t="shared" si="204"/>
        <v>-1</v>
      </c>
      <c r="BU334" s="34"/>
      <c r="BV334" s="34"/>
      <c r="BW334" s="36">
        <f>IF(BS334="-","-",_xlfn.XLOOKUP(BS334,ABNT5101!$B$4:$B$9,ABNT5101!$C$4:$C$9))</f>
        <v>3</v>
      </c>
      <c r="BX334" s="36">
        <f>IF(BS334="-","-",_xlfn.XLOOKUP(BS334,ABNT5101!$B$4:$B$9,ABNT5101!$D$4:$D$9))</f>
        <v>0.6</v>
      </c>
      <c r="BY334" s="31" t="str">
        <f t="shared" si="205"/>
        <v>NÃO ATENDE</v>
      </c>
      <c r="BZ334" s="31" t="str">
        <f t="shared" si="206"/>
        <v>NÃO ATENDE</v>
      </c>
      <c r="CA334" s="31" t="str">
        <f t="shared" si="207"/>
        <v>NÃO ATENDE</v>
      </c>
      <c r="CB334" s="36" t="str">
        <f t="shared" si="226"/>
        <v>P6</v>
      </c>
      <c r="CC334" s="37">
        <f t="shared" si="208"/>
        <v>-1</v>
      </c>
      <c r="CD334" s="38"/>
      <c r="CE334" s="38"/>
      <c r="CF334" s="31">
        <f>IF(CB334="-","-",_xlfn.XLOOKUP(CB334,ABNT5101!$B$4:$B$9,ABNT5101!$C$4:$C$9))</f>
        <v>3</v>
      </c>
      <c r="CG334" s="36">
        <f>IF(CB334="-","-",_xlfn.XLOOKUP(CB334,ABNT5101!$B$4:$B$9,ABNT5101!$D$4:$D$9))</f>
        <v>0.6</v>
      </c>
      <c r="CH334" s="31" t="str">
        <f t="shared" si="209"/>
        <v>NÃO ATENDE</v>
      </c>
      <c r="CI334" s="31" t="str">
        <f t="shared" si="210"/>
        <v>NÃO ATENDE</v>
      </c>
      <c r="CJ334" s="31" t="str">
        <f t="shared" si="211"/>
        <v>NÃO ATENDE</v>
      </c>
      <c r="CK334" s="56" t="e">
        <f>_xlfn.XLOOKUP(CL334,'Banco de dados'!$B:$B,'Banco de dados'!$D:$D)</f>
        <v>#N/A</v>
      </c>
      <c r="CL334" s="42"/>
      <c r="CM334" s="56" t="e">
        <f>_xlfn.XLOOKUP(CL334,'Banco de dados'!$B:$B,'Banco de dados'!$E:$E)</f>
        <v>#N/A</v>
      </c>
      <c r="CN334" s="56"/>
      <c r="CO334" s="56" t="e">
        <f>IF(CN334="-","-",_xlfn.XLOOKUP(CN334,'Banco de dados'!$B:$B,'Banco de dados'!$E:$E))</f>
        <v>#N/A</v>
      </c>
      <c r="CP334" s="41">
        <f t="shared" si="212"/>
        <v>1</v>
      </c>
      <c r="CQ334" s="56" t="e">
        <f>_xlfn.XLOOKUP(CL334,'Banco de dados'!$B:$B,'Banco de dados'!$H:$H)</f>
        <v>#N/A</v>
      </c>
      <c r="CR334" s="56" t="e">
        <f t="array" aca="1" ref="CR334" ca="1">_xludf.xlookup(CN334,'Banco de dados'!$B:$B,'Banco de dados'!$H:$H)</f>
        <v>#NAME?</v>
      </c>
      <c r="CS334" s="56" t="e">
        <f t="array" aca="1" ref="CS334" ca="1">_xludf.xlookup(CL334,'Banco de dados'!$B:$B,'Banco de dados'!$F:$F)</f>
        <v>#NAME?</v>
      </c>
      <c r="CT334" s="56" t="e">
        <f t="array" aca="1" ref="CT334" ca="1">_xludf.xlookup(CN334,'Banco de dados'!$B:$B,'Banco de dados'!$F:$F)</f>
        <v>#NAME?</v>
      </c>
      <c r="CU334" s="42"/>
      <c r="CV334" s="42"/>
      <c r="CW334" s="56" t="str">
        <f>IF(AJ334=0.5,"Suporte",IF(AND(AJ334&gt;='Braços de IP'!$B$9,AJ334&lt;='Braços de IP'!$D$9),'Braços de IP'!$E$9,IF(AND(AJ334&gt;='Braços de IP'!$B$10,AJ334&lt;='Braços de IP'!$D$10),'Braços de IP'!$E$10,IF(AND(AJ334&gt;='Braços de IP'!$B$11,AJ334&lt;='Braços de IP'!$D$11),'Braços de IP'!$E$11,IF(AND(AJ334&gt;='Braços de IP'!$B$12,AJ334&lt;='Braços de IP'!$D$12),'Braços de IP'!$E$12,IF(AND(AJ334&gt;='Braços de IP'!$B$13,AJ334&lt;='Braços de IP'!$D$13),'Braços de IP'!$E$13,IF(AND(AJ334&gt;='Braços de IP'!$B$14,AJ334&lt;='Braços de IP'!$D$14),'Braços de IP'!$E$14,"ERRO")))))))</f>
        <v>Longo I</v>
      </c>
      <c r="CX334" s="42"/>
      <c r="CY334" s="56" t="str">
        <f>IF($CX334="","",VLOOKUP($CX334,'Braços de IP'!$E$9:$I$15,2,0))</f>
        <v/>
      </c>
      <c r="CZ334" s="43" t="str">
        <f>IF($CX334="","",VLOOKUP($CX334,'Braços de IP'!$E$9:$I$15,5,0))</f>
        <v/>
      </c>
      <c r="DA334" s="56"/>
      <c r="DB334" s="56"/>
      <c r="DC334" s="56"/>
      <c r="DD334" s="56"/>
      <c r="DE334" s="56"/>
      <c r="DF334" s="56"/>
      <c r="DG334" s="44" t="e">
        <f t="shared" si="213"/>
        <v>#N/A</v>
      </c>
      <c r="DH334" s="45">
        <f t="shared" si="214"/>
        <v>58</v>
      </c>
      <c r="DI334" s="44" t="e">
        <f t="shared" si="215"/>
        <v>#N/A</v>
      </c>
      <c r="DJ334" s="46" t="e">
        <f t="shared" si="216"/>
        <v>#N/A</v>
      </c>
      <c r="DK334" s="47" t="s">
        <v>147</v>
      </c>
      <c r="DL334" s="48"/>
      <c r="DM334" s="49"/>
      <c r="DN334" s="23" t="s">
        <v>148</v>
      </c>
      <c r="DO334" s="23"/>
      <c r="DQ334" s="50"/>
      <c r="DS334" s="5"/>
      <c r="DT334" s="5"/>
      <c r="DU334" s="50"/>
    </row>
    <row r="335" spans="1:127" ht="15.75" hidden="1" customHeight="1" x14ac:dyDescent="0.3">
      <c r="B335" s="5"/>
      <c r="C335" s="5"/>
      <c r="D335" s="5"/>
      <c r="E335" s="22" t="s">
        <v>384</v>
      </c>
      <c r="F335" s="22" t="s">
        <v>137</v>
      </c>
      <c r="G335" s="23" t="s">
        <v>385</v>
      </c>
      <c r="H335" s="23">
        <v>-23.412430000000001</v>
      </c>
      <c r="I335" s="23">
        <v>-46.836893000000003</v>
      </c>
      <c r="J335" s="24" t="s">
        <v>160</v>
      </c>
      <c r="K335" s="60"/>
      <c r="L335" s="24" t="s">
        <v>140</v>
      </c>
      <c r="M335" s="24" t="s">
        <v>141</v>
      </c>
      <c r="N335" s="23">
        <v>87</v>
      </c>
      <c r="O335" s="23" t="s">
        <v>142</v>
      </c>
      <c r="P335" s="23" t="s">
        <v>143</v>
      </c>
      <c r="Q335" s="26">
        <f t="shared" si="194"/>
        <v>174</v>
      </c>
      <c r="R335" s="27">
        <v>2</v>
      </c>
      <c r="S335" s="28">
        <v>2</v>
      </c>
      <c r="T335" s="28">
        <v>7.3</v>
      </c>
      <c r="U335" s="23"/>
      <c r="V335" s="23"/>
      <c r="W335" s="29"/>
      <c r="X335" s="28">
        <v>1.9</v>
      </c>
      <c r="Y335" s="23"/>
      <c r="Z335" s="23"/>
      <c r="AA335" s="23"/>
      <c r="AB335" s="23"/>
      <c r="AC335" s="23"/>
      <c r="AD335" s="23" t="s">
        <v>144</v>
      </c>
      <c r="AE335" s="23" t="s">
        <v>145</v>
      </c>
      <c r="AF335" s="23">
        <v>25</v>
      </c>
      <c r="AG335" s="23">
        <v>8.5</v>
      </c>
      <c r="AH335" s="23">
        <v>1</v>
      </c>
      <c r="AI335" s="23">
        <v>0.15</v>
      </c>
      <c r="AJ335" s="23">
        <v>2.7</v>
      </c>
      <c r="AK335" s="27">
        <f t="shared" si="195"/>
        <v>2.5500000000000003</v>
      </c>
      <c r="AL335" s="27" t="s">
        <v>143</v>
      </c>
      <c r="AM335" s="27" t="s">
        <v>143</v>
      </c>
      <c r="AN335" s="23"/>
      <c r="AO335" s="27">
        <f t="shared" si="196"/>
        <v>2</v>
      </c>
      <c r="AP335" s="23"/>
      <c r="AQ335" s="23"/>
      <c r="AR335" s="23"/>
      <c r="AS335" s="23"/>
      <c r="AT335" s="23"/>
      <c r="AU335" s="27"/>
      <c r="AV335" s="27">
        <f t="shared" si="197"/>
        <v>0</v>
      </c>
      <c r="AW335" s="27"/>
      <c r="AX335" s="28">
        <f>VLOOKUP(J335,ABNT5101!$I$3:$J$9,2)</f>
        <v>10</v>
      </c>
      <c r="AY335" s="28">
        <f>VLOOKUP(J335,ABNT5101!$I$3:$M$9,5)</f>
        <v>0.18</v>
      </c>
      <c r="AZ335" s="28" t="str">
        <f>_xlfn.XLOOKUP(J335,ABNT5101!I:I,ABNT5101!L:L)</f>
        <v>-</v>
      </c>
      <c r="BA335" s="28">
        <f>_xlfn.XLOOKUP(J335,ABNT5101!$I:$I,ABNT5101!M:M)</f>
        <v>0.18</v>
      </c>
      <c r="BB335" s="28" t="str">
        <f>_xlfn.XLOOKUP(J335,ABNT5101!$I:$I,ABNT5101!N:N)</f>
        <v>-</v>
      </c>
      <c r="BC335" s="28">
        <f>_xlfn.XLOOKUP(J335,ABNT5101!$I:$I,ABNT5101!O:O)</f>
        <v>16</v>
      </c>
      <c r="BD335" s="31" t="str">
        <f t="shared" si="198"/>
        <v>NÃO ATENDE</v>
      </c>
      <c r="BE335" s="32">
        <f t="shared" si="222"/>
        <v>-1</v>
      </c>
      <c r="BF335" s="32">
        <f t="shared" si="223"/>
        <v>-1</v>
      </c>
      <c r="BG335" s="32" t="str">
        <f t="shared" si="199"/>
        <v>-</v>
      </c>
      <c r="BH335" s="34"/>
      <c r="BI335" s="34"/>
      <c r="BJ335" s="34"/>
      <c r="BK335" s="34"/>
      <c r="BL335" s="35"/>
      <c r="BM335" s="34"/>
      <c r="BN335" s="31" t="str">
        <f t="shared" si="200"/>
        <v>NÃO ATENDE</v>
      </c>
      <c r="BO335" s="31" t="str">
        <f t="shared" si="224"/>
        <v>NÃO ATENDE</v>
      </c>
      <c r="BP335" s="31" t="str">
        <f t="shared" si="225"/>
        <v>NÃO ATENDE</v>
      </c>
      <c r="BQ335" s="31" t="str">
        <f t="shared" si="201"/>
        <v>ATENDE</v>
      </c>
      <c r="BR335" s="36" t="str">
        <f t="shared" si="202"/>
        <v>C4</v>
      </c>
      <c r="BS335" s="36" t="str">
        <f t="shared" si="203"/>
        <v>P6</v>
      </c>
      <c r="BT335" s="37">
        <f t="shared" si="204"/>
        <v>-1</v>
      </c>
      <c r="BU335" s="34"/>
      <c r="BV335" s="34"/>
      <c r="BW335" s="36">
        <f>IF(BS335="-","-",_xlfn.XLOOKUP(BS335,ABNT5101!$B$4:$B$9,ABNT5101!$C$4:$C$9))</f>
        <v>3</v>
      </c>
      <c r="BX335" s="36">
        <f>IF(BS335="-","-",_xlfn.XLOOKUP(BS335,ABNT5101!$B$4:$B$9,ABNT5101!$D$4:$D$9))</f>
        <v>0.6</v>
      </c>
      <c r="BY335" s="31" t="str">
        <f t="shared" si="205"/>
        <v>NÃO ATENDE</v>
      </c>
      <c r="BZ335" s="31" t="str">
        <f t="shared" si="206"/>
        <v>NÃO ATENDE</v>
      </c>
      <c r="CA335" s="31" t="str">
        <f t="shared" si="207"/>
        <v>NÃO ATENDE</v>
      </c>
      <c r="CB335" s="36" t="str">
        <f t="shared" si="226"/>
        <v>P6</v>
      </c>
      <c r="CC335" s="37">
        <f t="shared" si="208"/>
        <v>-1</v>
      </c>
      <c r="CD335" s="38"/>
      <c r="CE335" s="38"/>
      <c r="CF335" s="31">
        <f>IF(CB335="-","-",_xlfn.XLOOKUP(CB335,ABNT5101!$B$4:$B$9,ABNT5101!$C$4:$C$9))</f>
        <v>3</v>
      </c>
      <c r="CG335" s="36">
        <f>IF(CB335="-","-",_xlfn.XLOOKUP(CB335,ABNT5101!$B$4:$B$9,ABNT5101!$D$4:$D$9))</f>
        <v>0.6</v>
      </c>
      <c r="CH335" s="31" t="str">
        <f t="shared" si="209"/>
        <v>NÃO ATENDE</v>
      </c>
      <c r="CI335" s="31" t="str">
        <f t="shared" si="210"/>
        <v>NÃO ATENDE</v>
      </c>
      <c r="CJ335" s="31" t="str">
        <f t="shared" si="211"/>
        <v>NÃO ATENDE</v>
      </c>
      <c r="CK335" s="56" t="e">
        <f>_xlfn.XLOOKUP(CL335,'Banco de dados'!$B:$B,'Banco de dados'!$D:$D)</f>
        <v>#N/A</v>
      </c>
      <c r="CL335" s="42"/>
      <c r="CM335" s="56" t="e">
        <f>_xlfn.XLOOKUP(CL335,'Banco de dados'!$B:$B,'Banco de dados'!$E:$E)</f>
        <v>#N/A</v>
      </c>
      <c r="CN335" s="56"/>
      <c r="CO335" s="56" t="e">
        <f>IF(CN335="-","-",_xlfn.XLOOKUP(CN335,'Banco de dados'!$B:$B,'Banco de dados'!$E:$E))</f>
        <v>#N/A</v>
      </c>
      <c r="CP335" s="41">
        <f t="shared" si="212"/>
        <v>1</v>
      </c>
      <c r="CQ335" s="56" t="e">
        <f>_xlfn.XLOOKUP(CL335,'Banco de dados'!$B:$B,'Banco de dados'!$H:$H)</f>
        <v>#N/A</v>
      </c>
      <c r="CR335" s="56" t="e">
        <f t="array" aca="1" ref="CR335" ca="1">_xludf.xlookup(CN335,'Banco de dados'!$B:$B,'Banco de dados'!$H:$H)</f>
        <v>#NAME?</v>
      </c>
      <c r="CS335" s="56" t="e">
        <f t="array" aca="1" ref="CS335" ca="1">_xludf.xlookup(CL335,'Banco de dados'!$B:$B,'Banco de dados'!$F:$F)</f>
        <v>#NAME?</v>
      </c>
      <c r="CT335" s="56" t="e">
        <f t="array" aca="1" ref="CT335" ca="1">_xludf.xlookup(CN335,'Banco de dados'!$B:$B,'Banco de dados'!$F:$F)</f>
        <v>#NAME?</v>
      </c>
      <c r="CU335" s="42"/>
      <c r="CV335" s="42"/>
      <c r="CW335" s="56" t="str">
        <f>IF(AJ335=0.5,"Suporte",IF(AND(AJ335&gt;='Braços de IP'!$B$9,AJ335&lt;='Braços de IP'!$D$9),'Braços de IP'!$E$9,IF(AND(AJ335&gt;='Braços de IP'!$B$10,AJ335&lt;='Braços de IP'!$D$10),'Braços de IP'!$E$10,IF(AND(AJ335&gt;='Braços de IP'!$B$11,AJ335&lt;='Braços de IP'!$D$11),'Braços de IP'!$E$11,IF(AND(AJ335&gt;='Braços de IP'!$B$12,AJ335&lt;='Braços de IP'!$D$12),'Braços de IP'!$E$12,IF(AND(AJ335&gt;='Braços de IP'!$B$13,AJ335&lt;='Braços de IP'!$D$13),'Braços de IP'!$E$13,IF(AND(AJ335&gt;='Braços de IP'!$B$14,AJ335&lt;='Braços de IP'!$D$14),'Braços de IP'!$E$14,"ERRO")))))))</f>
        <v>Longo I</v>
      </c>
      <c r="CX335" s="42"/>
      <c r="CY335" s="56" t="str">
        <f>IF($CX335="","",VLOOKUP($CX335,'Braços de IP'!$E$9:$I$15,2,0))</f>
        <v/>
      </c>
      <c r="CZ335" s="43" t="str">
        <f>IF($CX335="","",VLOOKUP($CX335,'Braços de IP'!$E$9:$I$15,5,0))</f>
        <v/>
      </c>
      <c r="DA335" s="56"/>
      <c r="DB335" s="56"/>
      <c r="DC335" s="56"/>
      <c r="DD335" s="56"/>
      <c r="DE335" s="56"/>
      <c r="DF335" s="56"/>
      <c r="DG335" s="44" t="e">
        <f t="shared" si="213"/>
        <v>#N/A</v>
      </c>
      <c r="DH335" s="45">
        <f t="shared" si="214"/>
        <v>87</v>
      </c>
      <c r="DI335" s="44" t="e">
        <f t="shared" si="215"/>
        <v>#N/A</v>
      </c>
      <c r="DJ335" s="46" t="e">
        <f t="shared" si="216"/>
        <v>#N/A</v>
      </c>
      <c r="DK335" s="47" t="s">
        <v>147</v>
      </c>
      <c r="DL335" s="48"/>
      <c r="DM335" s="49"/>
      <c r="DN335" s="23" t="s">
        <v>148</v>
      </c>
      <c r="DO335" s="23"/>
      <c r="DQ335" s="50"/>
      <c r="DS335" s="5"/>
      <c r="DT335" s="5"/>
      <c r="DU335" s="50"/>
    </row>
    <row r="336" spans="1:127" ht="15.75" hidden="1" customHeight="1" x14ac:dyDescent="0.3">
      <c r="B336" s="5"/>
      <c r="C336" s="5"/>
      <c r="D336" s="5"/>
      <c r="E336" s="22" t="s">
        <v>384</v>
      </c>
      <c r="F336" s="22" t="s">
        <v>137</v>
      </c>
      <c r="G336" s="23" t="s">
        <v>385</v>
      </c>
      <c r="H336" s="23">
        <v>-23.412430000000001</v>
      </c>
      <c r="I336" s="23">
        <v>-46.836893000000003</v>
      </c>
      <c r="J336" s="24" t="s">
        <v>160</v>
      </c>
      <c r="K336" s="60"/>
      <c r="L336" s="24" t="s">
        <v>140</v>
      </c>
      <c r="M336" s="24" t="s">
        <v>141</v>
      </c>
      <c r="N336" s="23">
        <v>87</v>
      </c>
      <c r="O336" s="23" t="s">
        <v>142</v>
      </c>
      <c r="P336" s="23" t="s">
        <v>143</v>
      </c>
      <c r="Q336" s="26">
        <f t="shared" si="194"/>
        <v>174</v>
      </c>
      <c r="R336" s="27">
        <v>2</v>
      </c>
      <c r="S336" s="28">
        <v>2</v>
      </c>
      <c r="T336" s="28">
        <v>7.3</v>
      </c>
      <c r="U336" s="23"/>
      <c r="V336" s="23"/>
      <c r="W336" s="29"/>
      <c r="X336" s="28">
        <v>1.9</v>
      </c>
      <c r="Y336" s="23"/>
      <c r="Z336" s="23"/>
      <c r="AA336" s="23"/>
      <c r="AB336" s="23"/>
      <c r="AC336" s="23"/>
      <c r="AD336" s="23" t="s">
        <v>144</v>
      </c>
      <c r="AE336" s="23" t="s">
        <v>145</v>
      </c>
      <c r="AF336" s="23">
        <v>25</v>
      </c>
      <c r="AG336" s="23">
        <v>8.5</v>
      </c>
      <c r="AH336" s="23">
        <v>1</v>
      </c>
      <c r="AI336" s="23">
        <v>0.15</v>
      </c>
      <c r="AJ336" s="23">
        <v>2.7</v>
      </c>
      <c r="AK336" s="27">
        <f t="shared" si="195"/>
        <v>2.5500000000000003</v>
      </c>
      <c r="AL336" s="27" t="s">
        <v>143</v>
      </c>
      <c r="AM336" s="27" t="s">
        <v>143</v>
      </c>
      <c r="AN336" s="23"/>
      <c r="AO336" s="27">
        <f t="shared" si="196"/>
        <v>2</v>
      </c>
      <c r="AP336" s="23"/>
      <c r="AQ336" s="23"/>
      <c r="AR336" s="23"/>
      <c r="AS336" s="23"/>
      <c r="AT336" s="23"/>
      <c r="AU336" s="27"/>
      <c r="AV336" s="27">
        <f t="shared" si="197"/>
        <v>0</v>
      </c>
      <c r="AW336" s="27"/>
      <c r="AX336" s="28">
        <f>VLOOKUP(J336,ABNT5101!$I$3:$J$9,2)</f>
        <v>10</v>
      </c>
      <c r="AY336" s="28">
        <f>VLOOKUP(J336,ABNT5101!$I$3:$M$9,5)</f>
        <v>0.18</v>
      </c>
      <c r="AZ336" s="28" t="str">
        <f>_xlfn.XLOOKUP(J336,ABNT5101!I:I,ABNT5101!L:L)</f>
        <v>-</v>
      </c>
      <c r="BA336" s="28">
        <f>_xlfn.XLOOKUP(J336,ABNT5101!$I:$I,ABNT5101!M:M)</f>
        <v>0.18</v>
      </c>
      <c r="BB336" s="28" t="str">
        <f>_xlfn.XLOOKUP(J336,ABNT5101!$I:$I,ABNT5101!N:N)</f>
        <v>-</v>
      </c>
      <c r="BC336" s="28">
        <f>_xlfn.XLOOKUP(J336,ABNT5101!$I:$I,ABNT5101!O:O)</f>
        <v>16</v>
      </c>
      <c r="BD336" s="31" t="str">
        <f t="shared" si="198"/>
        <v>NÃO ATENDE</v>
      </c>
      <c r="BE336" s="32">
        <f t="shared" si="222"/>
        <v>-1</v>
      </c>
      <c r="BF336" s="32">
        <f t="shared" si="223"/>
        <v>-1</v>
      </c>
      <c r="BG336" s="32" t="str">
        <f t="shared" si="199"/>
        <v>-</v>
      </c>
      <c r="BH336" s="34"/>
      <c r="BI336" s="34"/>
      <c r="BJ336" s="34"/>
      <c r="BK336" s="34"/>
      <c r="BL336" s="35"/>
      <c r="BM336" s="34"/>
      <c r="BN336" s="31" t="str">
        <f t="shared" si="200"/>
        <v>NÃO ATENDE</v>
      </c>
      <c r="BO336" s="31" t="str">
        <f t="shared" si="224"/>
        <v>NÃO ATENDE</v>
      </c>
      <c r="BP336" s="31" t="str">
        <f t="shared" si="225"/>
        <v>NÃO ATENDE</v>
      </c>
      <c r="BQ336" s="31" t="str">
        <f t="shared" si="201"/>
        <v>ATENDE</v>
      </c>
      <c r="BR336" s="36" t="str">
        <f t="shared" si="202"/>
        <v>C4</v>
      </c>
      <c r="BS336" s="36" t="str">
        <f t="shared" si="203"/>
        <v>P6</v>
      </c>
      <c r="BT336" s="37">
        <f t="shared" si="204"/>
        <v>-1</v>
      </c>
      <c r="BU336" s="34"/>
      <c r="BV336" s="34"/>
      <c r="BW336" s="36">
        <f>IF(BS336="-","-",_xlfn.XLOOKUP(BS336,ABNT5101!$B$4:$B$9,ABNT5101!$C$4:$C$9))</f>
        <v>3</v>
      </c>
      <c r="BX336" s="36">
        <f>IF(BS336="-","-",_xlfn.XLOOKUP(BS336,ABNT5101!$B$4:$B$9,ABNT5101!$D$4:$D$9))</f>
        <v>0.6</v>
      </c>
      <c r="BY336" s="31" t="str">
        <f t="shared" si="205"/>
        <v>NÃO ATENDE</v>
      </c>
      <c r="BZ336" s="31" t="str">
        <f t="shared" si="206"/>
        <v>NÃO ATENDE</v>
      </c>
      <c r="CA336" s="31" t="str">
        <f t="shared" si="207"/>
        <v>NÃO ATENDE</v>
      </c>
      <c r="CB336" s="36" t="str">
        <f t="shared" si="226"/>
        <v>P6</v>
      </c>
      <c r="CC336" s="37">
        <f t="shared" si="208"/>
        <v>-1</v>
      </c>
      <c r="CD336" s="38"/>
      <c r="CE336" s="38"/>
      <c r="CF336" s="31">
        <f>IF(CB336="-","-",_xlfn.XLOOKUP(CB336,ABNT5101!$B$4:$B$9,ABNT5101!$C$4:$C$9))</f>
        <v>3</v>
      </c>
      <c r="CG336" s="36">
        <f>IF(CB336="-","-",_xlfn.XLOOKUP(CB336,ABNT5101!$B$4:$B$9,ABNT5101!$D$4:$D$9))</f>
        <v>0.6</v>
      </c>
      <c r="CH336" s="31" t="str">
        <f t="shared" si="209"/>
        <v>NÃO ATENDE</v>
      </c>
      <c r="CI336" s="31" t="str">
        <f t="shared" si="210"/>
        <v>NÃO ATENDE</v>
      </c>
      <c r="CJ336" s="31" t="str">
        <f t="shared" si="211"/>
        <v>NÃO ATENDE</v>
      </c>
      <c r="CK336" s="56" t="e">
        <f>_xlfn.XLOOKUP(CL336,'Banco de dados'!$B:$B,'Banco de dados'!$D:$D)</f>
        <v>#N/A</v>
      </c>
      <c r="CL336" s="42"/>
      <c r="CM336" s="56" t="e">
        <f>_xlfn.XLOOKUP(CL336,'Banco de dados'!$B:$B,'Banco de dados'!$E:$E)</f>
        <v>#N/A</v>
      </c>
      <c r="CN336" s="56"/>
      <c r="CO336" s="56" t="e">
        <f>IF(CN336="-","-",_xlfn.XLOOKUP(CN336,'Banco de dados'!$B:$B,'Banco de dados'!$E:$E))</f>
        <v>#N/A</v>
      </c>
      <c r="CP336" s="41">
        <f t="shared" si="212"/>
        <v>1</v>
      </c>
      <c r="CQ336" s="56" t="e">
        <f>_xlfn.XLOOKUP(CL336,'Banco de dados'!$B:$B,'Banco de dados'!$H:$H)</f>
        <v>#N/A</v>
      </c>
      <c r="CR336" s="56" t="e">
        <f t="array" aca="1" ref="CR336" ca="1">_xludf.xlookup(CN336,'Banco de dados'!$B:$B,'Banco de dados'!$H:$H)</f>
        <v>#NAME?</v>
      </c>
      <c r="CS336" s="56" t="e">
        <f t="array" aca="1" ref="CS336" ca="1">_xludf.xlookup(CL336,'Banco de dados'!$B:$B,'Banco de dados'!$F:$F)</f>
        <v>#NAME?</v>
      </c>
      <c r="CT336" s="56" t="e">
        <f t="array" aca="1" ref="CT336" ca="1">_xludf.xlookup(CN336,'Banco de dados'!$B:$B,'Banco de dados'!$F:$F)</f>
        <v>#NAME?</v>
      </c>
      <c r="CU336" s="42"/>
      <c r="CV336" s="42"/>
      <c r="CW336" s="56" t="str">
        <f>IF(AJ336=0.5,"Suporte",IF(AND(AJ336&gt;='Braços de IP'!$B$9,AJ336&lt;='Braços de IP'!$D$9),'Braços de IP'!$E$9,IF(AND(AJ336&gt;='Braços de IP'!$B$10,AJ336&lt;='Braços de IP'!$D$10),'Braços de IP'!$E$10,IF(AND(AJ336&gt;='Braços de IP'!$B$11,AJ336&lt;='Braços de IP'!$D$11),'Braços de IP'!$E$11,IF(AND(AJ336&gt;='Braços de IP'!$B$12,AJ336&lt;='Braços de IP'!$D$12),'Braços de IP'!$E$12,IF(AND(AJ336&gt;='Braços de IP'!$B$13,AJ336&lt;='Braços de IP'!$D$13),'Braços de IP'!$E$13,IF(AND(AJ336&gt;='Braços de IP'!$B$14,AJ336&lt;='Braços de IP'!$D$14),'Braços de IP'!$E$14,"ERRO")))))))</f>
        <v>Longo I</v>
      </c>
      <c r="CX336" s="42"/>
      <c r="CY336" s="56" t="str">
        <f>IF($CX336="","",VLOOKUP($CX336,'Braços de IP'!$E$9:$I$15,2,0))</f>
        <v/>
      </c>
      <c r="CZ336" s="43" t="str">
        <f>IF($CX336="","",VLOOKUP($CX336,'Braços de IP'!$E$9:$I$15,5,0))</f>
        <v/>
      </c>
      <c r="DA336" s="56"/>
      <c r="DB336" s="56"/>
      <c r="DC336" s="56"/>
      <c r="DD336" s="56"/>
      <c r="DE336" s="56"/>
      <c r="DF336" s="56"/>
      <c r="DG336" s="44" t="e">
        <f t="shared" si="213"/>
        <v>#N/A</v>
      </c>
      <c r="DH336" s="45">
        <f t="shared" si="214"/>
        <v>87</v>
      </c>
      <c r="DI336" s="44" t="e">
        <f t="shared" si="215"/>
        <v>#N/A</v>
      </c>
      <c r="DJ336" s="46" t="e">
        <f t="shared" si="216"/>
        <v>#N/A</v>
      </c>
      <c r="DK336" s="47" t="s">
        <v>147</v>
      </c>
      <c r="DL336" s="48"/>
      <c r="DM336" s="49"/>
      <c r="DN336" s="23" t="s">
        <v>148</v>
      </c>
      <c r="DO336" s="23"/>
      <c r="DP336" s="5"/>
      <c r="DQ336" s="50"/>
      <c r="DR336" s="5"/>
      <c r="DS336" s="5"/>
      <c r="DT336" s="5"/>
      <c r="DU336" s="50"/>
      <c r="DV336" s="64"/>
      <c r="DW336" s="64"/>
    </row>
    <row r="337" spans="1:127" ht="15.75" hidden="1" customHeight="1" x14ac:dyDescent="0.3">
      <c r="B337" s="5"/>
      <c r="C337" s="5"/>
      <c r="D337" s="5"/>
      <c r="E337" s="22" t="s">
        <v>384</v>
      </c>
      <c r="F337" s="22" t="s">
        <v>137</v>
      </c>
      <c r="G337" s="23" t="s">
        <v>385</v>
      </c>
      <c r="H337" s="23">
        <v>-23.412430000000001</v>
      </c>
      <c r="I337" s="23">
        <v>-46.836893000000003</v>
      </c>
      <c r="J337" s="24" t="s">
        <v>160</v>
      </c>
      <c r="K337" s="60"/>
      <c r="L337" s="24" t="s">
        <v>140</v>
      </c>
      <c r="M337" s="24" t="s">
        <v>141</v>
      </c>
      <c r="N337" s="23">
        <v>87</v>
      </c>
      <c r="O337" s="23" t="s">
        <v>142</v>
      </c>
      <c r="P337" s="23" t="s">
        <v>143</v>
      </c>
      <c r="Q337" s="26">
        <f t="shared" si="194"/>
        <v>174</v>
      </c>
      <c r="R337" s="27">
        <v>2</v>
      </c>
      <c r="S337" s="28">
        <v>2</v>
      </c>
      <c r="T337" s="28">
        <v>7.3</v>
      </c>
      <c r="U337" s="23"/>
      <c r="V337" s="23"/>
      <c r="W337" s="29"/>
      <c r="X337" s="28">
        <v>1.9</v>
      </c>
      <c r="Y337" s="23"/>
      <c r="Z337" s="23"/>
      <c r="AA337" s="23"/>
      <c r="AB337" s="23"/>
      <c r="AC337" s="23"/>
      <c r="AD337" s="23" t="s">
        <v>144</v>
      </c>
      <c r="AE337" s="23" t="s">
        <v>145</v>
      </c>
      <c r="AF337" s="23">
        <v>25</v>
      </c>
      <c r="AG337" s="23">
        <v>8.5</v>
      </c>
      <c r="AH337" s="23">
        <v>1</v>
      </c>
      <c r="AI337" s="23">
        <v>0.15</v>
      </c>
      <c r="AJ337" s="23">
        <v>2.7</v>
      </c>
      <c r="AK337" s="27">
        <f t="shared" si="195"/>
        <v>2.5500000000000003</v>
      </c>
      <c r="AL337" s="27" t="s">
        <v>143</v>
      </c>
      <c r="AM337" s="27" t="s">
        <v>143</v>
      </c>
      <c r="AN337" s="23"/>
      <c r="AO337" s="27">
        <f t="shared" si="196"/>
        <v>2</v>
      </c>
      <c r="AP337" s="23"/>
      <c r="AQ337" s="23"/>
      <c r="AR337" s="23"/>
      <c r="AS337" s="23"/>
      <c r="AT337" s="23"/>
      <c r="AU337" s="27"/>
      <c r="AV337" s="27">
        <f t="shared" si="197"/>
        <v>0</v>
      </c>
      <c r="AW337" s="27"/>
      <c r="AX337" s="28">
        <f>VLOOKUP(J337,ABNT5101!$I$3:$J$9,2)</f>
        <v>10</v>
      </c>
      <c r="AY337" s="28">
        <f>VLOOKUP(J337,ABNT5101!$I$3:$M$9,5)</f>
        <v>0.18</v>
      </c>
      <c r="AZ337" s="28" t="str">
        <f>_xlfn.XLOOKUP(J337,ABNT5101!I:I,ABNT5101!L:L)</f>
        <v>-</v>
      </c>
      <c r="BA337" s="28">
        <f>_xlfn.XLOOKUP(J337,ABNT5101!$I:$I,ABNT5101!M:M)</f>
        <v>0.18</v>
      </c>
      <c r="BB337" s="28" t="str">
        <f>_xlfn.XLOOKUP(J337,ABNT5101!$I:$I,ABNT5101!N:N)</f>
        <v>-</v>
      </c>
      <c r="BC337" s="28">
        <f>_xlfn.XLOOKUP(J337,ABNT5101!$I:$I,ABNT5101!O:O)</f>
        <v>16</v>
      </c>
      <c r="BD337" s="31" t="str">
        <f t="shared" si="198"/>
        <v>NÃO ATENDE</v>
      </c>
      <c r="BE337" s="32">
        <f t="shared" si="222"/>
        <v>-1</v>
      </c>
      <c r="BF337" s="32">
        <f t="shared" si="223"/>
        <v>-1</v>
      </c>
      <c r="BG337" s="32" t="str">
        <f t="shared" si="199"/>
        <v>-</v>
      </c>
      <c r="BH337" s="34"/>
      <c r="BI337" s="34"/>
      <c r="BJ337" s="34"/>
      <c r="BK337" s="34"/>
      <c r="BL337" s="35"/>
      <c r="BM337" s="34"/>
      <c r="BN337" s="31" t="str">
        <f t="shared" si="200"/>
        <v>NÃO ATENDE</v>
      </c>
      <c r="BO337" s="31" t="str">
        <f t="shared" si="224"/>
        <v>NÃO ATENDE</v>
      </c>
      <c r="BP337" s="31" t="str">
        <f t="shared" si="225"/>
        <v>NÃO ATENDE</v>
      </c>
      <c r="BQ337" s="31" t="str">
        <f t="shared" si="201"/>
        <v>ATENDE</v>
      </c>
      <c r="BR337" s="36" t="str">
        <f t="shared" si="202"/>
        <v>C4</v>
      </c>
      <c r="BS337" s="36" t="str">
        <f t="shared" si="203"/>
        <v>P6</v>
      </c>
      <c r="BT337" s="37">
        <f t="shared" si="204"/>
        <v>-1</v>
      </c>
      <c r="BU337" s="34"/>
      <c r="BV337" s="34"/>
      <c r="BW337" s="36">
        <f>IF(BS337="-","-",_xlfn.XLOOKUP(BS337,ABNT5101!$B$4:$B$9,ABNT5101!$C$4:$C$9))</f>
        <v>3</v>
      </c>
      <c r="BX337" s="36">
        <f>IF(BS337="-","-",_xlfn.XLOOKUP(BS337,ABNT5101!$B$4:$B$9,ABNT5101!$D$4:$D$9))</f>
        <v>0.6</v>
      </c>
      <c r="BY337" s="31" t="str">
        <f t="shared" si="205"/>
        <v>NÃO ATENDE</v>
      </c>
      <c r="BZ337" s="31" t="str">
        <f t="shared" si="206"/>
        <v>NÃO ATENDE</v>
      </c>
      <c r="CA337" s="31" t="str">
        <f t="shared" si="207"/>
        <v>NÃO ATENDE</v>
      </c>
      <c r="CB337" s="36" t="str">
        <f t="shared" si="226"/>
        <v>P6</v>
      </c>
      <c r="CC337" s="37">
        <f t="shared" si="208"/>
        <v>-1</v>
      </c>
      <c r="CD337" s="38"/>
      <c r="CE337" s="38"/>
      <c r="CF337" s="31">
        <f>IF(CB337="-","-",_xlfn.XLOOKUP(CB337,ABNT5101!$B$4:$B$9,ABNT5101!$C$4:$C$9))</f>
        <v>3</v>
      </c>
      <c r="CG337" s="36">
        <f>IF(CB337="-","-",_xlfn.XLOOKUP(CB337,ABNT5101!$B$4:$B$9,ABNT5101!$D$4:$D$9))</f>
        <v>0.6</v>
      </c>
      <c r="CH337" s="31" t="str">
        <f t="shared" si="209"/>
        <v>NÃO ATENDE</v>
      </c>
      <c r="CI337" s="31" t="str">
        <f t="shared" si="210"/>
        <v>NÃO ATENDE</v>
      </c>
      <c r="CJ337" s="31" t="str">
        <f t="shared" si="211"/>
        <v>NÃO ATENDE</v>
      </c>
      <c r="CK337" s="56" t="e">
        <f>_xlfn.XLOOKUP(CL337,'Banco de dados'!$B:$B,'Banco de dados'!$D:$D)</f>
        <v>#N/A</v>
      </c>
      <c r="CL337" s="42"/>
      <c r="CM337" s="56" t="e">
        <f>_xlfn.XLOOKUP(CL337,'Banco de dados'!$B:$B,'Banco de dados'!$E:$E)</f>
        <v>#N/A</v>
      </c>
      <c r="CN337" s="56"/>
      <c r="CO337" s="56" t="e">
        <f>IF(CN337="-","-",_xlfn.XLOOKUP(CN337,'Banco de dados'!$B:$B,'Banco de dados'!$E:$E))</f>
        <v>#N/A</v>
      </c>
      <c r="CP337" s="41">
        <f t="shared" si="212"/>
        <v>1</v>
      </c>
      <c r="CQ337" s="56" t="e">
        <f>_xlfn.XLOOKUP(CL337,'Banco de dados'!$B:$B,'Banco de dados'!$H:$H)</f>
        <v>#N/A</v>
      </c>
      <c r="CR337" s="56" t="e">
        <f t="array" aca="1" ref="CR337" ca="1">_xludf.xlookup(CN337,'Banco de dados'!$B:$B,'Banco de dados'!$H:$H)</f>
        <v>#NAME?</v>
      </c>
      <c r="CS337" s="56" t="e">
        <f t="array" aca="1" ref="CS337" ca="1">_xludf.xlookup(CL337,'Banco de dados'!$B:$B,'Banco de dados'!$F:$F)</f>
        <v>#NAME?</v>
      </c>
      <c r="CT337" s="56" t="e">
        <f t="array" aca="1" ref="CT337" ca="1">_xludf.xlookup(CN337,'Banco de dados'!$B:$B,'Banco de dados'!$F:$F)</f>
        <v>#NAME?</v>
      </c>
      <c r="CU337" s="42"/>
      <c r="CV337" s="42"/>
      <c r="CW337" s="56" t="str">
        <f>IF(AJ337=0.5,"Suporte",IF(AND(AJ337&gt;='Braços de IP'!$B$9,AJ337&lt;='Braços de IP'!$D$9),'Braços de IP'!$E$9,IF(AND(AJ337&gt;='Braços de IP'!$B$10,AJ337&lt;='Braços de IP'!$D$10),'Braços de IP'!$E$10,IF(AND(AJ337&gt;='Braços de IP'!$B$11,AJ337&lt;='Braços de IP'!$D$11),'Braços de IP'!$E$11,IF(AND(AJ337&gt;='Braços de IP'!$B$12,AJ337&lt;='Braços de IP'!$D$12),'Braços de IP'!$E$12,IF(AND(AJ337&gt;='Braços de IP'!$B$13,AJ337&lt;='Braços de IP'!$D$13),'Braços de IP'!$E$13,IF(AND(AJ337&gt;='Braços de IP'!$B$14,AJ337&lt;='Braços de IP'!$D$14),'Braços de IP'!$E$14,"ERRO")))))))</f>
        <v>Longo I</v>
      </c>
      <c r="CX337" s="42"/>
      <c r="CY337" s="56" t="str">
        <f>IF($CX337="","",VLOOKUP($CX337,'Braços de IP'!$E$9:$I$15,2,0))</f>
        <v/>
      </c>
      <c r="CZ337" s="43" t="str">
        <f>IF($CX337="","",VLOOKUP($CX337,'Braços de IP'!$E$9:$I$15,5,0))</f>
        <v/>
      </c>
      <c r="DA337" s="56"/>
      <c r="DB337" s="56"/>
      <c r="DC337" s="56"/>
      <c r="DD337" s="56"/>
      <c r="DE337" s="56"/>
      <c r="DF337" s="56"/>
      <c r="DG337" s="44" t="e">
        <f t="shared" si="213"/>
        <v>#N/A</v>
      </c>
      <c r="DH337" s="45">
        <f t="shared" si="214"/>
        <v>87</v>
      </c>
      <c r="DI337" s="44" t="e">
        <f t="shared" si="215"/>
        <v>#N/A</v>
      </c>
      <c r="DJ337" s="46" t="e">
        <f t="shared" si="216"/>
        <v>#N/A</v>
      </c>
      <c r="DK337" s="47" t="s">
        <v>147</v>
      </c>
      <c r="DL337" s="48"/>
      <c r="DM337" s="49"/>
      <c r="DN337" s="23" t="s">
        <v>148</v>
      </c>
      <c r="DO337" s="23"/>
      <c r="DP337" s="5"/>
      <c r="DQ337" s="50"/>
      <c r="DR337" s="5"/>
      <c r="DS337" s="5"/>
      <c r="DT337" s="5"/>
      <c r="DU337" s="50"/>
      <c r="DV337" s="64"/>
      <c r="DW337" s="64"/>
    </row>
    <row r="338" spans="1:127" ht="15.75" hidden="1" customHeight="1" x14ac:dyDescent="0.3">
      <c r="B338" s="5"/>
      <c r="C338" s="5"/>
      <c r="D338" s="5"/>
      <c r="E338" s="22" t="s">
        <v>386</v>
      </c>
      <c r="F338" s="22" t="s">
        <v>150</v>
      </c>
      <c r="G338" s="23" t="s">
        <v>387</v>
      </c>
      <c r="H338" s="23">
        <v>-23.36281812</v>
      </c>
      <c r="I338" s="23">
        <v>-46.845782329999999</v>
      </c>
      <c r="J338" s="24" t="s">
        <v>139</v>
      </c>
      <c r="K338" s="60"/>
      <c r="L338" s="24" t="s">
        <v>152</v>
      </c>
      <c r="M338" s="24" t="s">
        <v>141</v>
      </c>
      <c r="N338" s="23">
        <v>60</v>
      </c>
      <c r="O338" s="23" t="s">
        <v>142</v>
      </c>
      <c r="P338" s="23" t="s">
        <v>143</v>
      </c>
      <c r="Q338" s="26">
        <f t="shared" si="194"/>
        <v>120</v>
      </c>
      <c r="R338" s="27">
        <v>1</v>
      </c>
      <c r="S338" s="28" t="s">
        <v>153</v>
      </c>
      <c r="T338" s="28">
        <v>4</v>
      </c>
      <c r="U338" s="23"/>
      <c r="V338" s="23"/>
      <c r="W338" s="29"/>
      <c r="X338" s="28" t="s">
        <v>153</v>
      </c>
      <c r="Y338" s="23"/>
      <c r="Z338" s="23"/>
      <c r="AA338" s="23"/>
      <c r="AB338" s="23"/>
      <c r="AC338" s="23"/>
      <c r="AD338" s="23" t="s">
        <v>144</v>
      </c>
      <c r="AE338" s="23" t="s">
        <v>145</v>
      </c>
      <c r="AF338" s="23">
        <v>36.5</v>
      </c>
      <c r="AG338" s="23">
        <v>7</v>
      </c>
      <c r="AH338" s="23">
        <v>1</v>
      </c>
      <c r="AI338" s="23">
        <v>0.4</v>
      </c>
      <c r="AJ338" s="23">
        <v>1.4</v>
      </c>
      <c r="AK338" s="27">
        <f t="shared" si="195"/>
        <v>0.99999999999999989</v>
      </c>
      <c r="AL338" s="27" t="s">
        <v>143</v>
      </c>
      <c r="AM338" s="27" t="s">
        <v>143</v>
      </c>
      <c r="AN338" s="23"/>
      <c r="AO338" s="27">
        <f t="shared" si="196"/>
        <v>2</v>
      </c>
      <c r="AP338" s="23"/>
      <c r="AQ338" s="23"/>
      <c r="AR338" s="23"/>
      <c r="AS338" s="23"/>
      <c r="AT338" s="23"/>
      <c r="AU338" s="27"/>
      <c r="AV338" s="27">
        <f t="shared" si="197"/>
        <v>0</v>
      </c>
      <c r="AW338" s="27"/>
      <c r="AX338" s="28">
        <f>VLOOKUP(J338,ABNT5101!$I$3:$J$9,2)</f>
        <v>7.5</v>
      </c>
      <c r="AY338" s="28">
        <f>VLOOKUP(J338,ABNT5101!$I$3:$M$9,5)</f>
        <v>0.18</v>
      </c>
      <c r="AZ338" s="28" t="str">
        <f>_xlfn.XLOOKUP(J338,ABNT5101!I:I,ABNT5101!L:L)</f>
        <v>-</v>
      </c>
      <c r="BA338" s="28">
        <f>_xlfn.XLOOKUP(J338,ABNT5101!$I:$I,ABNT5101!M:M)</f>
        <v>0.18</v>
      </c>
      <c r="BB338" s="28" t="str">
        <f>_xlfn.XLOOKUP(J338,ABNT5101!$I:$I,ABNT5101!N:N)</f>
        <v>-</v>
      </c>
      <c r="BC338" s="28">
        <f>_xlfn.XLOOKUP(J338,ABNT5101!$I:$I,ABNT5101!O:O)</f>
        <v>16</v>
      </c>
      <c r="BD338" s="31" t="str">
        <f t="shared" si="198"/>
        <v>NÃO ATENDE</v>
      </c>
      <c r="BE338" s="32">
        <f t="shared" si="222"/>
        <v>-1</v>
      </c>
      <c r="BF338" s="32">
        <f t="shared" si="223"/>
        <v>-1</v>
      </c>
      <c r="BG338" s="32" t="str">
        <f t="shared" si="199"/>
        <v>-</v>
      </c>
      <c r="BH338" s="34"/>
      <c r="BI338" s="34"/>
      <c r="BJ338" s="34"/>
      <c r="BK338" s="34"/>
      <c r="BL338" s="35"/>
      <c r="BM338" s="34"/>
      <c r="BN338" s="31" t="str">
        <f t="shared" si="200"/>
        <v>NÃO ATENDE</v>
      </c>
      <c r="BO338" s="31" t="str">
        <f t="shared" si="224"/>
        <v>NÃO ATENDE</v>
      </c>
      <c r="BP338" s="31" t="str">
        <f t="shared" si="225"/>
        <v>NÃO ATENDE</v>
      </c>
      <c r="BQ338" s="31" t="str">
        <f t="shared" si="201"/>
        <v>ATENDE</v>
      </c>
      <c r="BR338" s="36" t="str">
        <f t="shared" si="202"/>
        <v>C5</v>
      </c>
      <c r="BS338" s="36" t="str">
        <f t="shared" si="203"/>
        <v>Sem Passeio</v>
      </c>
      <c r="BT338" s="37" t="e">
        <f t="shared" si="204"/>
        <v>#N/A</v>
      </c>
      <c r="BU338" s="34"/>
      <c r="BV338" s="34"/>
      <c r="BW338" s="36" t="e">
        <f>IF(BS338="-","-",_xlfn.XLOOKUP(BS338,ABNT5101!$B$4:$B$9,ABNT5101!$C$4:$C$9))</f>
        <v>#N/A</v>
      </c>
      <c r="BX338" s="36" t="e">
        <f>IF(BS338="-","-",_xlfn.XLOOKUP(BS338,ABNT5101!$B$4:$B$9,ABNT5101!$D$4:$D$9))</f>
        <v>#N/A</v>
      </c>
      <c r="BY338" s="31" t="e">
        <f t="shared" si="205"/>
        <v>#N/A</v>
      </c>
      <c r="BZ338" s="31" t="e">
        <f t="shared" si="206"/>
        <v>#N/A</v>
      </c>
      <c r="CA338" s="31" t="e">
        <f t="shared" si="207"/>
        <v>#N/A</v>
      </c>
      <c r="CB338" s="36" t="str">
        <f t="shared" si="226"/>
        <v>Sem Passeio</v>
      </c>
      <c r="CC338" s="37" t="e">
        <f t="shared" si="208"/>
        <v>#N/A</v>
      </c>
      <c r="CD338" s="38"/>
      <c r="CE338" s="38"/>
      <c r="CF338" s="31" t="e">
        <f>IF(CB338="-","-",_xlfn.XLOOKUP(CB338,ABNT5101!$B$4:$B$9,ABNT5101!$C$4:$C$9))</f>
        <v>#N/A</v>
      </c>
      <c r="CG338" s="36" t="e">
        <f>IF(CB338="-","-",_xlfn.XLOOKUP(CB338,ABNT5101!$B$4:$B$9,ABNT5101!$D$4:$D$9))</f>
        <v>#N/A</v>
      </c>
      <c r="CH338" s="31" t="e">
        <f t="shared" si="209"/>
        <v>#N/A</v>
      </c>
      <c r="CI338" s="31" t="e">
        <f t="shared" si="210"/>
        <v>#N/A</v>
      </c>
      <c r="CJ338" s="31" t="e">
        <f t="shared" si="211"/>
        <v>#N/A</v>
      </c>
      <c r="CK338" s="56" t="e">
        <f>_xlfn.XLOOKUP(CL338,'Banco de dados'!$B:$B,'Banco de dados'!$D:$D)</f>
        <v>#N/A</v>
      </c>
      <c r="CL338" s="55"/>
      <c r="CM338" s="56" t="e">
        <f>_xlfn.XLOOKUP(CL338,'Banco de dados'!$B:$B,'Banco de dados'!$E:$E)</f>
        <v>#N/A</v>
      </c>
      <c r="CN338" s="56"/>
      <c r="CO338" s="56" t="e">
        <f>IF(CN338="-","-",_xlfn.XLOOKUP(CN338,'Banco de dados'!$B:$B,'Banco de dados'!$E:$E))</f>
        <v>#N/A</v>
      </c>
      <c r="CP338" s="41">
        <f t="shared" si="212"/>
        <v>1</v>
      </c>
      <c r="CQ338" s="56" t="e">
        <f>_xlfn.XLOOKUP(CL338,'Banco de dados'!$B:$B,'Banco de dados'!$H:$H)</f>
        <v>#N/A</v>
      </c>
      <c r="CR338" s="56" t="e">
        <f t="array" aca="1" ref="CR338" ca="1">_xludf.xlookup(CN338,'Banco de dados'!$B:$B,'Banco de dados'!$H:$H)</f>
        <v>#NAME?</v>
      </c>
      <c r="CS338" s="56" t="e">
        <f t="array" aca="1" ref="CS338" ca="1">_xludf.xlookup(CL338,'Banco de dados'!$B:$B,'Banco de dados'!$F:$F)</f>
        <v>#NAME?</v>
      </c>
      <c r="CT338" s="56" t="e">
        <f t="array" aca="1" ref="CT338" ca="1">_xludf.xlookup(CN338,'Banco de dados'!$B:$B,'Banco de dados'!$F:$F)</f>
        <v>#NAME?</v>
      </c>
      <c r="CU338" s="42"/>
      <c r="CV338" s="42"/>
      <c r="CW338" s="56" t="str">
        <f>IF(AJ338=0.5,"Suporte",IF(AND(AJ338&gt;='Braços de IP'!$B$9,AJ338&lt;='Braços de IP'!$D$9),'Braços de IP'!$E$9,IF(AND(AJ338&gt;='Braços de IP'!$B$10,AJ338&lt;='Braços de IP'!$D$10),'Braços de IP'!$E$10,IF(AND(AJ338&gt;='Braços de IP'!$B$11,AJ338&lt;='Braços de IP'!$D$11),'Braços de IP'!$E$11,IF(AND(AJ338&gt;='Braços de IP'!$B$12,AJ338&lt;='Braços de IP'!$D$12),'Braços de IP'!$E$12,IF(AND(AJ338&gt;='Braços de IP'!$B$13,AJ338&lt;='Braços de IP'!$D$13),'Braços de IP'!$E$13,IF(AND(AJ338&gt;='Braços de IP'!$B$14,AJ338&lt;='Braços de IP'!$D$14),'Braços de IP'!$E$14,"ERRO")))))))</f>
        <v>Curto II</v>
      </c>
      <c r="CX338" s="42"/>
      <c r="CY338" s="56" t="str">
        <f>IF($CX338="","",VLOOKUP($CX338,'Braços de IP'!$E$9:$I$15,2,0))</f>
        <v/>
      </c>
      <c r="CZ338" s="43" t="str">
        <f>IF($CX338="","",VLOOKUP($CX338,'Braços de IP'!$E$9:$I$15,5,0))</f>
        <v/>
      </c>
      <c r="DA338" s="56"/>
      <c r="DB338" s="56"/>
      <c r="DC338" s="56"/>
      <c r="DD338" s="56"/>
      <c r="DE338" s="56"/>
      <c r="DF338" s="56"/>
      <c r="DG338" s="44" t="e">
        <f t="shared" si="213"/>
        <v>#N/A</v>
      </c>
      <c r="DH338" s="45">
        <f t="shared" si="214"/>
        <v>60</v>
      </c>
      <c r="DI338" s="44" t="e">
        <f t="shared" si="215"/>
        <v>#N/A</v>
      </c>
      <c r="DJ338" s="46" t="e">
        <f t="shared" si="216"/>
        <v>#N/A</v>
      </c>
      <c r="DK338" s="47" t="s">
        <v>147</v>
      </c>
      <c r="DL338" s="48"/>
      <c r="DM338" s="49"/>
      <c r="DN338" s="23" t="s">
        <v>148</v>
      </c>
      <c r="DO338" s="23"/>
      <c r="DP338" s="5"/>
      <c r="DQ338" s="50"/>
      <c r="DR338" s="5"/>
      <c r="DS338" s="5"/>
      <c r="DT338" s="5"/>
      <c r="DU338" s="50"/>
      <c r="DV338" s="64"/>
      <c r="DW338" s="64"/>
    </row>
    <row r="339" spans="1:127" ht="15.75" hidden="1" customHeight="1" x14ac:dyDescent="0.3">
      <c r="B339" s="5"/>
      <c r="C339" s="5"/>
      <c r="D339" s="5"/>
      <c r="E339" s="22" t="s">
        <v>386</v>
      </c>
      <c r="F339" s="22" t="s">
        <v>150</v>
      </c>
      <c r="G339" s="23" t="s">
        <v>387</v>
      </c>
      <c r="H339" s="23">
        <v>-23.36281812</v>
      </c>
      <c r="I339" s="23">
        <v>-46.845782329999999</v>
      </c>
      <c r="J339" s="24" t="s">
        <v>139</v>
      </c>
      <c r="K339" s="60"/>
      <c r="L339" s="24" t="s">
        <v>152</v>
      </c>
      <c r="M339" s="24" t="s">
        <v>141</v>
      </c>
      <c r="N339" s="23">
        <v>60</v>
      </c>
      <c r="O339" s="23" t="s">
        <v>142</v>
      </c>
      <c r="P339" s="23" t="s">
        <v>143</v>
      </c>
      <c r="Q339" s="26">
        <f t="shared" si="194"/>
        <v>120</v>
      </c>
      <c r="R339" s="27">
        <v>1</v>
      </c>
      <c r="S339" s="28" t="s">
        <v>153</v>
      </c>
      <c r="T339" s="28">
        <v>4</v>
      </c>
      <c r="U339" s="23"/>
      <c r="V339" s="23"/>
      <c r="W339" s="29"/>
      <c r="X339" s="28" t="s">
        <v>153</v>
      </c>
      <c r="Y339" s="23"/>
      <c r="Z339" s="23"/>
      <c r="AA339" s="23"/>
      <c r="AB339" s="23"/>
      <c r="AC339" s="23"/>
      <c r="AD339" s="23" t="s">
        <v>144</v>
      </c>
      <c r="AE339" s="23" t="s">
        <v>145</v>
      </c>
      <c r="AF339" s="23">
        <v>36.5</v>
      </c>
      <c r="AG339" s="23">
        <v>7</v>
      </c>
      <c r="AH339" s="23">
        <v>1</v>
      </c>
      <c r="AI339" s="23">
        <v>0.4</v>
      </c>
      <c r="AJ339" s="23">
        <v>1.4</v>
      </c>
      <c r="AK339" s="27">
        <f t="shared" si="195"/>
        <v>0.99999999999999989</v>
      </c>
      <c r="AL339" s="27" t="s">
        <v>143</v>
      </c>
      <c r="AM339" s="27" t="s">
        <v>143</v>
      </c>
      <c r="AN339" s="23"/>
      <c r="AO339" s="27">
        <f t="shared" si="196"/>
        <v>2</v>
      </c>
      <c r="AP339" s="23"/>
      <c r="AQ339" s="23"/>
      <c r="AR339" s="23"/>
      <c r="AS339" s="23"/>
      <c r="AT339" s="23"/>
      <c r="AU339" s="27"/>
      <c r="AV339" s="27">
        <f t="shared" si="197"/>
        <v>0</v>
      </c>
      <c r="AW339" s="27"/>
      <c r="AX339" s="28">
        <f>VLOOKUP(J339,ABNT5101!$I$3:$J$9,2)</f>
        <v>7.5</v>
      </c>
      <c r="AY339" s="28">
        <f>VLOOKUP(J339,ABNT5101!$I$3:$M$9,5)</f>
        <v>0.18</v>
      </c>
      <c r="AZ339" s="28" t="str">
        <f>_xlfn.XLOOKUP(J339,ABNT5101!I:I,ABNT5101!L:L)</f>
        <v>-</v>
      </c>
      <c r="BA339" s="28">
        <f>_xlfn.XLOOKUP(J339,ABNT5101!$I:$I,ABNT5101!M:M)</f>
        <v>0.18</v>
      </c>
      <c r="BB339" s="28" t="str">
        <f>_xlfn.XLOOKUP(J339,ABNT5101!$I:$I,ABNT5101!N:N)</f>
        <v>-</v>
      </c>
      <c r="BC339" s="28">
        <f>_xlfn.XLOOKUP(J339,ABNT5101!$I:$I,ABNT5101!O:O)</f>
        <v>16</v>
      </c>
      <c r="BD339" s="31" t="str">
        <f t="shared" si="198"/>
        <v>NÃO ATENDE</v>
      </c>
      <c r="BE339" s="32">
        <f t="shared" si="222"/>
        <v>-1</v>
      </c>
      <c r="BF339" s="32">
        <f t="shared" si="223"/>
        <v>-1</v>
      </c>
      <c r="BG339" s="32" t="str">
        <f t="shared" si="199"/>
        <v>-</v>
      </c>
      <c r="BH339" s="34"/>
      <c r="BI339" s="34"/>
      <c r="BJ339" s="34"/>
      <c r="BK339" s="34"/>
      <c r="BL339" s="35"/>
      <c r="BM339" s="34"/>
      <c r="BN339" s="31" t="str">
        <f t="shared" si="200"/>
        <v>NÃO ATENDE</v>
      </c>
      <c r="BO339" s="31" t="str">
        <f t="shared" si="224"/>
        <v>NÃO ATENDE</v>
      </c>
      <c r="BP339" s="31" t="str">
        <f t="shared" si="225"/>
        <v>NÃO ATENDE</v>
      </c>
      <c r="BQ339" s="31" t="str">
        <f t="shared" si="201"/>
        <v>ATENDE</v>
      </c>
      <c r="BR339" s="36" t="str">
        <f t="shared" si="202"/>
        <v>C5</v>
      </c>
      <c r="BS339" s="36" t="str">
        <f t="shared" si="203"/>
        <v>Sem Passeio</v>
      </c>
      <c r="BT339" s="37" t="e">
        <f t="shared" si="204"/>
        <v>#N/A</v>
      </c>
      <c r="BU339" s="34"/>
      <c r="BV339" s="34"/>
      <c r="BW339" s="36" t="e">
        <f>IF(BS339="-","-",_xlfn.XLOOKUP(BS339,ABNT5101!$B$4:$B$9,ABNT5101!$C$4:$C$9))</f>
        <v>#N/A</v>
      </c>
      <c r="BX339" s="36" t="e">
        <f>IF(BS339="-","-",_xlfn.XLOOKUP(BS339,ABNT5101!$B$4:$B$9,ABNT5101!$D$4:$D$9))</f>
        <v>#N/A</v>
      </c>
      <c r="BY339" s="31" t="e">
        <f t="shared" si="205"/>
        <v>#N/A</v>
      </c>
      <c r="BZ339" s="31" t="e">
        <f t="shared" si="206"/>
        <v>#N/A</v>
      </c>
      <c r="CA339" s="31" t="e">
        <f t="shared" si="207"/>
        <v>#N/A</v>
      </c>
      <c r="CB339" s="36" t="str">
        <f t="shared" si="226"/>
        <v>Sem Passeio</v>
      </c>
      <c r="CC339" s="37" t="e">
        <f t="shared" si="208"/>
        <v>#N/A</v>
      </c>
      <c r="CD339" s="38"/>
      <c r="CE339" s="38"/>
      <c r="CF339" s="31" t="e">
        <f>IF(CB339="-","-",_xlfn.XLOOKUP(CB339,ABNT5101!$B$4:$B$9,ABNT5101!$C$4:$C$9))</f>
        <v>#N/A</v>
      </c>
      <c r="CG339" s="36" t="e">
        <f>IF(CB339="-","-",_xlfn.XLOOKUP(CB339,ABNT5101!$B$4:$B$9,ABNT5101!$D$4:$D$9))</f>
        <v>#N/A</v>
      </c>
      <c r="CH339" s="31" t="e">
        <f t="shared" si="209"/>
        <v>#N/A</v>
      </c>
      <c r="CI339" s="31" t="e">
        <f t="shared" si="210"/>
        <v>#N/A</v>
      </c>
      <c r="CJ339" s="31" t="e">
        <f t="shared" si="211"/>
        <v>#N/A</v>
      </c>
      <c r="CK339" s="56" t="e">
        <f>_xlfn.XLOOKUP(CL339,'Banco de dados'!$B:$B,'Banco de dados'!$D:$D)</f>
        <v>#N/A</v>
      </c>
      <c r="CL339" s="55"/>
      <c r="CM339" s="56" t="e">
        <f>_xlfn.XLOOKUP(CL339,'Banco de dados'!$B:$B,'Banco de dados'!$E:$E)</f>
        <v>#N/A</v>
      </c>
      <c r="CN339" s="56"/>
      <c r="CO339" s="56" t="e">
        <f>IF(CN339="-","-",_xlfn.XLOOKUP(CN339,'Banco de dados'!$B:$B,'Banco de dados'!$E:$E))</f>
        <v>#N/A</v>
      </c>
      <c r="CP339" s="41">
        <f t="shared" si="212"/>
        <v>1</v>
      </c>
      <c r="CQ339" s="56" t="e">
        <f>_xlfn.XLOOKUP(CL339,'Banco de dados'!$B:$B,'Banco de dados'!$H:$H)</f>
        <v>#N/A</v>
      </c>
      <c r="CR339" s="56" t="e">
        <f t="array" aca="1" ref="CR339" ca="1">_xludf.xlookup(CN339,'Banco de dados'!$B:$B,'Banco de dados'!$H:$H)</f>
        <v>#NAME?</v>
      </c>
      <c r="CS339" s="56" t="e">
        <f t="array" aca="1" ref="CS339" ca="1">_xludf.xlookup(CL339,'Banco de dados'!$B:$B,'Banco de dados'!$F:$F)</f>
        <v>#NAME?</v>
      </c>
      <c r="CT339" s="56" t="e">
        <f t="array" aca="1" ref="CT339" ca="1">_xludf.xlookup(CN339,'Banco de dados'!$B:$B,'Banco de dados'!$F:$F)</f>
        <v>#NAME?</v>
      </c>
      <c r="CU339" s="42"/>
      <c r="CV339" s="42"/>
      <c r="CW339" s="56" t="str">
        <f>IF(AJ339=0.5,"Suporte",IF(AND(AJ339&gt;='Braços de IP'!$B$9,AJ339&lt;='Braços de IP'!$D$9),'Braços de IP'!$E$9,IF(AND(AJ339&gt;='Braços de IP'!$B$10,AJ339&lt;='Braços de IP'!$D$10),'Braços de IP'!$E$10,IF(AND(AJ339&gt;='Braços de IP'!$B$11,AJ339&lt;='Braços de IP'!$D$11),'Braços de IP'!$E$11,IF(AND(AJ339&gt;='Braços de IP'!$B$12,AJ339&lt;='Braços de IP'!$D$12),'Braços de IP'!$E$12,IF(AND(AJ339&gt;='Braços de IP'!$B$13,AJ339&lt;='Braços de IP'!$D$13),'Braços de IP'!$E$13,IF(AND(AJ339&gt;='Braços de IP'!$B$14,AJ339&lt;='Braços de IP'!$D$14),'Braços de IP'!$E$14,"ERRO")))))))</f>
        <v>Curto II</v>
      </c>
      <c r="CX339" s="42"/>
      <c r="CY339" s="56" t="str">
        <f>IF($CX339="","",VLOOKUP($CX339,'Braços de IP'!$E$9:$I$15,2,0))</f>
        <v/>
      </c>
      <c r="CZ339" s="43" t="str">
        <f>IF($CX339="","",VLOOKUP($CX339,'Braços de IP'!$E$9:$I$15,5,0))</f>
        <v/>
      </c>
      <c r="DA339" s="56"/>
      <c r="DB339" s="56"/>
      <c r="DC339" s="56"/>
      <c r="DD339" s="56"/>
      <c r="DE339" s="56"/>
      <c r="DF339" s="56"/>
      <c r="DG339" s="44" t="e">
        <f t="shared" si="213"/>
        <v>#N/A</v>
      </c>
      <c r="DH339" s="45">
        <f t="shared" si="214"/>
        <v>60</v>
      </c>
      <c r="DI339" s="44" t="e">
        <f t="shared" si="215"/>
        <v>#N/A</v>
      </c>
      <c r="DJ339" s="46" t="e">
        <f t="shared" si="216"/>
        <v>#N/A</v>
      </c>
      <c r="DK339" s="47" t="s">
        <v>147</v>
      </c>
      <c r="DL339" s="48"/>
      <c r="DM339" s="49"/>
      <c r="DN339" s="23" t="s">
        <v>148</v>
      </c>
      <c r="DO339" s="23"/>
      <c r="DQ339" s="50"/>
      <c r="DS339" s="5"/>
      <c r="DT339" s="5"/>
      <c r="DU339" s="50"/>
    </row>
    <row r="340" spans="1:127" ht="15.75" hidden="1" customHeight="1" x14ac:dyDescent="0.3">
      <c r="B340" s="5"/>
      <c r="C340" s="5"/>
      <c r="D340" s="5"/>
      <c r="E340" s="22" t="s">
        <v>386</v>
      </c>
      <c r="F340" s="22" t="s">
        <v>150</v>
      </c>
      <c r="G340" s="23" t="s">
        <v>387</v>
      </c>
      <c r="H340" s="23">
        <v>-23.36281812</v>
      </c>
      <c r="I340" s="23">
        <v>-46.845782329999999</v>
      </c>
      <c r="J340" s="24" t="s">
        <v>139</v>
      </c>
      <c r="K340" s="60"/>
      <c r="L340" s="24" t="s">
        <v>152</v>
      </c>
      <c r="M340" s="24" t="s">
        <v>141</v>
      </c>
      <c r="N340" s="23">
        <v>60</v>
      </c>
      <c r="O340" s="23" t="s">
        <v>142</v>
      </c>
      <c r="P340" s="23" t="s">
        <v>143</v>
      </c>
      <c r="Q340" s="26">
        <f t="shared" si="194"/>
        <v>120</v>
      </c>
      <c r="R340" s="27">
        <v>1</v>
      </c>
      <c r="S340" s="28" t="s">
        <v>153</v>
      </c>
      <c r="T340" s="28">
        <v>4</v>
      </c>
      <c r="U340" s="23"/>
      <c r="V340" s="23"/>
      <c r="W340" s="29"/>
      <c r="X340" s="28" t="s">
        <v>153</v>
      </c>
      <c r="Y340" s="23"/>
      <c r="Z340" s="23"/>
      <c r="AA340" s="23"/>
      <c r="AB340" s="23"/>
      <c r="AC340" s="23"/>
      <c r="AD340" s="23" t="s">
        <v>144</v>
      </c>
      <c r="AE340" s="23" t="s">
        <v>145</v>
      </c>
      <c r="AF340" s="23">
        <v>36.5</v>
      </c>
      <c r="AG340" s="23">
        <v>7</v>
      </c>
      <c r="AH340" s="23">
        <v>1</v>
      </c>
      <c r="AI340" s="23">
        <v>0.4</v>
      </c>
      <c r="AJ340" s="23">
        <v>1.4</v>
      </c>
      <c r="AK340" s="27">
        <f t="shared" si="195"/>
        <v>0.99999999999999989</v>
      </c>
      <c r="AL340" s="27" t="s">
        <v>143</v>
      </c>
      <c r="AM340" s="27" t="s">
        <v>143</v>
      </c>
      <c r="AN340" s="23"/>
      <c r="AO340" s="27">
        <f t="shared" si="196"/>
        <v>2</v>
      </c>
      <c r="AP340" s="23"/>
      <c r="AQ340" s="23"/>
      <c r="AR340" s="23"/>
      <c r="AS340" s="23"/>
      <c r="AT340" s="23"/>
      <c r="AU340" s="27"/>
      <c r="AV340" s="27">
        <f t="shared" si="197"/>
        <v>0</v>
      </c>
      <c r="AW340" s="27"/>
      <c r="AX340" s="28">
        <f>VLOOKUP(J340,ABNT5101!$I$3:$J$9,2)</f>
        <v>7.5</v>
      </c>
      <c r="AY340" s="28">
        <f>VLOOKUP(J340,ABNT5101!$I$3:$M$9,5)</f>
        <v>0.18</v>
      </c>
      <c r="AZ340" s="28" t="str">
        <f>_xlfn.XLOOKUP(J340,ABNT5101!I:I,ABNT5101!L:L)</f>
        <v>-</v>
      </c>
      <c r="BA340" s="28">
        <f>_xlfn.XLOOKUP(J340,ABNT5101!$I:$I,ABNT5101!M:M)</f>
        <v>0.18</v>
      </c>
      <c r="BB340" s="28" t="str">
        <f>_xlfn.XLOOKUP(J340,ABNT5101!$I:$I,ABNT5101!N:N)</f>
        <v>-</v>
      </c>
      <c r="BC340" s="28">
        <f>_xlfn.XLOOKUP(J340,ABNT5101!$I:$I,ABNT5101!O:O)</f>
        <v>16</v>
      </c>
      <c r="BD340" s="31" t="str">
        <f t="shared" si="198"/>
        <v>NÃO ATENDE</v>
      </c>
      <c r="BE340" s="32">
        <f t="shared" si="222"/>
        <v>-1</v>
      </c>
      <c r="BF340" s="32">
        <f t="shared" si="223"/>
        <v>-1</v>
      </c>
      <c r="BG340" s="32" t="str">
        <f t="shared" si="199"/>
        <v>-</v>
      </c>
      <c r="BH340" s="34"/>
      <c r="BI340" s="34"/>
      <c r="BJ340" s="34"/>
      <c r="BK340" s="34"/>
      <c r="BL340" s="35"/>
      <c r="BM340" s="34"/>
      <c r="BN340" s="31" t="str">
        <f t="shared" si="200"/>
        <v>NÃO ATENDE</v>
      </c>
      <c r="BO340" s="31" t="str">
        <f t="shared" si="224"/>
        <v>NÃO ATENDE</v>
      </c>
      <c r="BP340" s="31" t="str">
        <f t="shared" si="225"/>
        <v>NÃO ATENDE</v>
      </c>
      <c r="BQ340" s="31" t="str">
        <f t="shared" si="201"/>
        <v>ATENDE</v>
      </c>
      <c r="BR340" s="36" t="str">
        <f t="shared" si="202"/>
        <v>C5</v>
      </c>
      <c r="BS340" s="36" t="str">
        <f t="shared" si="203"/>
        <v>Sem Passeio</v>
      </c>
      <c r="BT340" s="37" t="e">
        <f t="shared" si="204"/>
        <v>#N/A</v>
      </c>
      <c r="BU340" s="34"/>
      <c r="BV340" s="34"/>
      <c r="BW340" s="36" t="e">
        <f>IF(BS340="-","-",_xlfn.XLOOKUP(BS340,ABNT5101!$B$4:$B$9,ABNT5101!$C$4:$C$9))</f>
        <v>#N/A</v>
      </c>
      <c r="BX340" s="36" t="e">
        <f>IF(BS340="-","-",_xlfn.XLOOKUP(BS340,ABNT5101!$B$4:$B$9,ABNT5101!$D$4:$D$9))</f>
        <v>#N/A</v>
      </c>
      <c r="BY340" s="31" t="e">
        <f t="shared" si="205"/>
        <v>#N/A</v>
      </c>
      <c r="BZ340" s="31" t="e">
        <f t="shared" si="206"/>
        <v>#N/A</v>
      </c>
      <c r="CA340" s="31" t="e">
        <f t="shared" si="207"/>
        <v>#N/A</v>
      </c>
      <c r="CB340" s="36" t="str">
        <f t="shared" si="226"/>
        <v>Sem Passeio</v>
      </c>
      <c r="CC340" s="37" t="e">
        <f t="shared" si="208"/>
        <v>#N/A</v>
      </c>
      <c r="CD340" s="38"/>
      <c r="CE340" s="38"/>
      <c r="CF340" s="31" t="e">
        <f>IF(CB340="-","-",_xlfn.XLOOKUP(CB340,ABNT5101!$B$4:$B$9,ABNT5101!$C$4:$C$9))</f>
        <v>#N/A</v>
      </c>
      <c r="CG340" s="36" t="e">
        <f>IF(CB340="-","-",_xlfn.XLOOKUP(CB340,ABNT5101!$B$4:$B$9,ABNT5101!$D$4:$D$9))</f>
        <v>#N/A</v>
      </c>
      <c r="CH340" s="31" t="e">
        <f t="shared" si="209"/>
        <v>#N/A</v>
      </c>
      <c r="CI340" s="31" t="e">
        <f t="shared" si="210"/>
        <v>#N/A</v>
      </c>
      <c r="CJ340" s="31" t="e">
        <f t="shared" si="211"/>
        <v>#N/A</v>
      </c>
      <c r="CK340" s="56" t="e">
        <f>_xlfn.XLOOKUP(CL340,'Banco de dados'!$B:$B,'Banco de dados'!$D:$D)</f>
        <v>#N/A</v>
      </c>
      <c r="CL340" s="55"/>
      <c r="CM340" s="56" t="e">
        <f>_xlfn.XLOOKUP(CL340,'Banco de dados'!$B:$B,'Banco de dados'!$E:$E)</f>
        <v>#N/A</v>
      </c>
      <c r="CN340" s="56"/>
      <c r="CO340" s="56" t="e">
        <f>IF(CN340="-","-",_xlfn.XLOOKUP(CN340,'Banco de dados'!$B:$B,'Banco de dados'!$E:$E))</f>
        <v>#N/A</v>
      </c>
      <c r="CP340" s="41">
        <f t="shared" si="212"/>
        <v>1</v>
      </c>
      <c r="CQ340" s="56" t="e">
        <f>_xlfn.XLOOKUP(CL340,'Banco de dados'!$B:$B,'Banco de dados'!$H:$H)</f>
        <v>#N/A</v>
      </c>
      <c r="CR340" s="56" t="e">
        <f t="array" aca="1" ref="CR340" ca="1">_xludf.xlookup(CN340,'Banco de dados'!$B:$B,'Banco de dados'!$H:$H)</f>
        <v>#NAME?</v>
      </c>
      <c r="CS340" s="56" t="e">
        <f t="array" aca="1" ref="CS340" ca="1">_xludf.xlookup(CL340,'Banco de dados'!$B:$B,'Banco de dados'!$F:$F)</f>
        <v>#NAME?</v>
      </c>
      <c r="CT340" s="56" t="e">
        <f t="array" aca="1" ref="CT340" ca="1">_xludf.xlookup(CN340,'Banco de dados'!$B:$B,'Banco de dados'!$F:$F)</f>
        <v>#NAME?</v>
      </c>
      <c r="CU340" s="42"/>
      <c r="CV340" s="42"/>
      <c r="CW340" s="56" t="str">
        <f>IF(AJ340=0.5,"Suporte",IF(AND(AJ340&gt;='Braços de IP'!$B$9,AJ340&lt;='Braços de IP'!$D$9),'Braços de IP'!$E$9,IF(AND(AJ340&gt;='Braços de IP'!$B$10,AJ340&lt;='Braços de IP'!$D$10),'Braços de IP'!$E$10,IF(AND(AJ340&gt;='Braços de IP'!$B$11,AJ340&lt;='Braços de IP'!$D$11),'Braços de IP'!$E$11,IF(AND(AJ340&gt;='Braços de IP'!$B$12,AJ340&lt;='Braços de IP'!$D$12),'Braços de IP'!$E$12,IF(AND(AJ340&gt;='Braços de IP'!$B$13,AJ340&lt;='Braços de IP'!$D$13),'Braços de IP'!$E$13,IF(AND(AJ340&gt;='Braços de IP'!$B$14,AJ340&lt;='Braços de IP'!$D$14),'Braços de IP'!$E$14,"ERRO")))))))</f>
        <v>Curto II</v>
      </c>
      <c r="CX340" s="42"/>
      <c r="CY340" s="56" t="str">
        <f>IF($CX340="","",VLOOKUP($CX340,'Braços de IP'!$E$9:$I$15,2,0))</f>
        <v/>
      </c>
      <c r="CZ340" s="43" t="str">
        <f>IF($CX340="","",VLOOKUP($CX340,'Braços de IP'!$E$9:$I$15,5,0))</f>
        <v/>
      </c>
      <c r="DA340" s="56"/>
      <c r="DB340" s="56"/>
      <c r="DC340" s="56"/>
      <c r="DD340" s="56"/>
      <c r="DE340" s="56"/>
      <c r="DF340" s="56"/>
      <c r="DG340" s="44" t="e">
        <f t="shared" si="213"/>
        <v>#N/A</v>
      </c>
      <c r="DH340" s="45">
        <f t="shared" si="214"/>
        <v>60</v>
      </c>
      <c r="DI340" s="44" t="e">
        <f t="shared" si="215"/>
        <v>#N/A</v>
      </c>
      <c r="DJ340" s="46" t="e">
        <f t="shared" si="216"/>
        <v>#N/A</v>
      </c>
      <c r="DK340" s="47" t="s">
        <v>147</v>
      </c>
      <c r="DL340" s="48"/>
      <c r="DM340" s="49"/>
      <c r="DN340" s="23" t="s">
        <v>148</v>
      </c>
      <c r="DO340" s="23"/>
      <c r="DQ340" s="50"/>
      <c r="DS340" s="5"/>
      <c r="DT340" s="5"/>
      <c r="DU340" s="50"/>
    </row>
    <row r="341" spans="1:127" ht="15.75" hidden="1" customHeight="1" x14ac:dyDescent="0.3">
      <c r="B341" s="5"/>
      <c r="C341" s="5"/>
      <c r="D341" s="5"/>
      <c r="E341" s="22" t="s">
        <v>388</v>
      </c>
      <c r="F341" s="22" t="s">
        <v>164</v>
      </c>
      <c r="G341" s="23" t="s">
        <v>389</v>
      </c>
      <c r="H341" s="23">
        <v>-23.406882</v>
      </c>
      <c r="I341" s="23">
        <v>-46.861952000000002</v>
      </c>
      <c r="J341" s="24" t="s">
        <v>160</v>
      </c>
      <c r="K341" s="60"/>
      <c r="L341" s="24" t="s">
        <v>140</v>
      </c>
      <c r="M341" s="24" t="s">
        <v>141</v>
      </c>
      <c r="N341" s="23">
        <v>90</v>
      </c>
      <c r="O341" s="23" t="s">
        <v>142</v>
      </c>
      <c r="P341" s="23" t="s">
        <v>143</v>
      </c>
      <c r="Q341" s="26">
        <f t="shared" si="194"/>
        <v>180</v>
      </c>
      <c r="R341" s="27">
        <v>1</v>
      </c>
      <c r="S341" s="24">
        <v>3</v>
      </c>
      <c r="T341" s="28">
        <v>6.6</v>
      </c>
      <c r="U341" s="23"/>
      <c r="V341" s="23"/>
      <c r="W341" s="29"/>
      <c r="X341" s="28"/>
      <c r="Y341" s="23"/>
      <c r="Z341" s="23"/>
      <c r="AA341" s="23"/>
      <c r="AB341" s="23"/>
      <c r="AC341" s="23"/>
      <c r="AD341" s="23" t="s">
        <v>144</v>
      </c>
      <c r="AE341" s="23" t="s">
        <v>145</v>
      </c>
      <c r="AF341" s="23">
        <v>32</v>
      </c>
      <c r="AG341" s="23">
        <v>7.5</v>
      </c>
      <c r="AH341" s="23">
        <v>1</v>
      </c>
      <c r="AI341" s="23">
        <v>0.45</v>
      </c>
      <c r="AJ341" s="23">
        <v>2.2000000000000002</v>
      </c>
      <c r="AK341" s="27">
        <f t="shared" si="195"/>
        <v>1.7500000000000002</v>
      </c>
      <c r="AL341" s="27" t="s">
        <v>143</v>
      </c>
      <c r="AM341" s="27" t="s">
        <v>143</v>
      </c>
      <c r="AN341" s="23"/>
      <c r="AO341" s="27">
        <f t="shared" si="196"/>
        <v>2</v>
      </c>
      <c r="AP341" s="23"/>
      <c r="AQ341" s="23"/>
      <c r="AR341" s="23"/>
      <c r="AS341" s="23"/>
      <c r="AT341" s="23"/>
      <c r="AU341" s="27"/>
      <c r="AV341" s="27">
        <f t="shared" si="197"/>
        <v>0</v>
      </c>
      <c r="AW341" s="27"/>
      <c r="AX341" s="28">
        <f>VLOOKUP(J341,ABNT5101!$I$3:$J$9,2)</f>
        <v>10</v>
      </c>
      <c r="AY341" s="28">
        <f>VLOOKUP(J341,ABNT5101!$I$3:$M$9,5)</f>
        <v>0.18</v>
      </c>
      <c r="AZ341" s="28" t="str">
        <f>_xlfn.XLOOKUP(J341,ABNT5101!I:I,ABNT5101!L:L)</f>
        <v>-</v>
      </c>
      <c r="BA341" s="28">
        <f>_xlfn.XLOOKUP(J341,ABNT5101!$I:$I,ABNT5101!M:M)</f>
        <v>0.18</v>
      </c>
      <c r="BB341" s="28" t="str">
        <f>_xlfn.XLOOKUP(J341,ABNT5101!$I:$I,ABNT5101!N:N)</f>
        <v>-</v>
      </c>
      <c r="BC341" s="28">
        <f>_xlfn.XLOOKUP(J341,ABNT5101!$I:$I,ABNT5101!O:O)</f>
        <v>16</v>
      </c>
      <c r="BD341" s="31" t="str">
        <f t="shared" si="198"/>
        <v>NÃO ATENDE</v>
      </c>
      <c r="BE341" s="32">
        <f t="shared" ref="BE341:BE349" si="227">IF(BH341="-","-",BH341/AX341-1)</f>
        <v>-1</v>
      </c>
      <c r="BF341" s="32">
        <f t="shared" ref="BF341:BF349" si="228">IF(BI341="-","-",BI341/AY341-1)</f>
        <v>-1</v>
      </c>
      <c r="BG341" s="32" t="str">
        <f t="shared" si="199"/>
        <v>-</v>
      </c>
      <c r="BH341" s="34"/>
      <c r="BI341" s="34"/>
      <c r="BJ341" s="34"/>
      <c r="BK341" s="34"/>
      <c r="BL341" s="35"/>
      <c r="BM341" s="34"/>
      <c r="BN341" s="31" t="str">
        <f t="shared" si="200"/>
        <v>NÃO ATENDE</v>
      </c>
      <c r="BO341" s="31" t="str">
        <f t="shared" ref="BO341:BO349" si="229">IF(BH341="-","-",IF(BH341&gt;=AX341,"ATENDE",IF(BH341&gt;=0.99*AX341,"ATENDIMENTO LIMIAR","NÃO ATENDE")))</f>
        <v>NÃO ATENDE</v>
      </c>
      <c r="BP341" s="31" t="str">
        <f t="shared" ref="BP341:BP349" si="230">IF(BI341="-","-",IF(BI341&gt;=AY341,"ATENDE",IF(BI341&gt;=(AY341-0.02),"ATENDIMENTO LIMIAR","NÃO ATENDE")))</f>
        <v>NÃO ATENDE</v>
      </c>
      <c r="BQ341" s="31" t="str">
        <f t="shared" si="201"/>
        <v>ATENDE</v>
      </c>
      <c r="BR341" s="36" t="str">
        <f t="shared" si="202"/>
        <v>C4</v>
      </c>
      <c r="BS341" s="36" t="str">
        <f t="shared" si="203"/>
        <v>P6</v>
      </c>
      <c r="BT341" s="37">
        <f t="shared" si="204"/>
        <v>-1</v>
      </c>
      <c r="BU341" s="34"/>
      <c r="BV341" s="34"/>
      <c r="BW341" s="36">
        <f>IF(BS341="-","-",_xlfn.XLOOKUP(BS341,ABNT5101!$B$4:$B$9,ABNT5101!$C$4:$C$9))</f>
        <v>3</v>
      </c>
      <c r="BX341" s="36">
        <f>IF(BS341="-","-",_xlfn.XLOOKUP(BS341,ABNT5101!$B$4:$B$9,ABNT5101!$D$4:$D$9))</f>
        <v>0.6</v>
      </c>
      <c r="BY341" s="31" t="str">
        <f t="shared" si="205"/>
        <v>NÃO ATENDE</v>
      </c>
      <c r="BZ341" s="31" t="str">
        <f t="shared" si="206"/>
        <v>NÃO ATENDE</v>
      </c>
      <c r="CA341" s="31" t="str">
        <f t="shared" si="207"/>
        <v>NÃO ATENDE</v>
      </c>
      <c r="CB341" s="36" t="s">
        <v>143</v>
      </c>
      <c r="CC341" s="37" t="e">
        <f t="shared" si="208"/>
        <v>#VALUE!</v>
      </c>
      <c r="CD341" s="38"/>
      <c r="CE341" s="38"/>
      <c r="CF341" s="31" t="str">
        <f>IF(CB341="-","-",_xlfn.XLOOKUP(CB341,ABNT5101!$B$4:$B$9,ABNT5101!$C$4:$C$9))</f>
        <v>-</v>
      </c>
      <c r="CG341" s="36" t="str">
        <f>IF(CB341="-","-",_xlfn.XLOOKUP(CB341,ABNT5101!$B$4:$B$9,ABNT5101!$D$4:$D$9))</f>
        <v>-</v>
      </c>
      <c r="CH341" s="31" t="str">
        <f t="shared" si="209"/>
        <v>-</v>
      </c>
      <c r="CI341" s="31" t="str">
        <f t="shared" si="210"/>
        <v>-</v>
      </c>
      <c r="CJ341" s="31" t="str">
        <f t="shared" si="211"/>
        <v>-</v>
      </c>
      <c r="CK341" s="56" t="e">
        <f>_xlfn.XLOOKUP(CL341,'Banco de dados'!$B:$B,'Banco de dados'!$D:$D)</f>
        <v>#N/A</v>
      </c>
      <c r="CL341" s="42"/>
      <c r="CM341" s="56" t="e">
        <f>_xlfn.XLOOKUP(CL341,'Banco de dados'!$B:$B,'Banco de dados'!$E:$E)</f>
        <v>#N/A</v>
      </c>
      <c r="CN341" s="56"/>
      <c r="CO341" s="56" t="e">
        <f>IF(CN341="-","-",_xlfn.XLOOKUP(CN341,'Banco de dados'!$B:$B,'Banco de dados'!$E:$E))</f>
        <v>#N/A</v>
      </c>
      <c r="CP341" s="41">
        <f t="shared" si="212"/>
        <v>1</v>
      </c>
      <c r="CQ341" s="56" t="e">
        <f>_xlfn.XLOOKUP(CL341,'Banco de dados'!$B:$B,'Banco de dados'!$H:$H)</f>
        <v>#N/A</v>
      </c>
      <c r="CR341" s="56" t="e">
        <f t="array" aca="1" ref="CR341" ca="1">_xludf.xlookup(CN341,'Banco de dados'!$B:$B,'Banco de dados'!$H:$H)</f>
        <v>#NAME?</v>
      </c>
      <c r="CS341" s="56" t="e">
        <f t="array" aca="1" ref="CS341" ca="1">_xludf.xlookup(CL341,'Banco de dados'!$B:$B,'Banco de dados'!$F:$F)</f>
        <v>#NAME?</v>
      </c>
      <c r="CT341" s="56" t="e">
        <f t="array" aca="1" ref="CT341" ca="1">_xludf.xlookup(CN341,'Banco de dados'!$B:$B,'Banco de dados'!$F:$F)</f>
        <v>#NAME?</v>
      </c>
      <c r="CU341" s="42"/>
      <c r="CV341" s="42"/>
      <c r="CW341" s="56" t="str">
        <f>IF(AJ341=0.5,"Suporte",IF(AND(AJ341&gt;='Braços de IP'!$B$9,AJ341&lt;='Braços de IP'!$D$9),'Braços de IP'!$E$9,IF(AND(AJ341&gt;='Braços de IP'!$B$10,AJ341&lt;='Braços de IP'!$D$10),'Braços de IP'!$E$10,IF(AND(AJ341&gt;='Braços de IP'!$B$11,AJ341&lt;='Braços de IP'!$D$11),'Braços de IP'!$E$11,IF(AND(AJ341&gt;='Braços de IP'!$B$12,AJ341&lt;='Braços de IP'!$D$12),'Braços de IP'!$E$12,IF(AND(AJ341&gt;='Braços de IP'!$B$13,AJ341&lt;='Braços de IP'!$D$13),'Braços de IP'!$E$13,IF(AND(AJ341&gt;='Braços de IP'!$B$14,AJ341&lt;='Braços de IP'!$D$14),'Braços de IP'!$E$14,"ERRO")))))))</f>
        <v>Médio I</v>
      </c>
      <c r="CX341" s="42"/>
      <c r="CY341" s="56" t="str">
        <f>IF($CX341="","",VLOOKUP($CX341,'Braços de IP'!$E$9:$I$15,2,0))</f>
        <v/>
      </c>
      <c r="CZ341" s="43" t="str">
        <f>IF($CX341="","",VLOOKUP($CX341,'Braços de IP'!$E$9:$I$15,5,0))</f>
        <v/>
      </c>
      <c r="DA341" s="56"/>
      <c r="DB341" s="56"/>
      <c r="DC341" s="56"/>
      <c r="DD341" s="56"/>
      <c r="DE341" s="56"/>
      <c r="DF341" s="56"/>
      <c r="DG341" s="44" t="e">
        <f t="shared" si="213"/>
        <v>#N/A</v>
      </c>
      <c r="DH341" s="45">
        <f t="shared" si="214"/>
        <v>90</v>
      </c>
      <c r="DI341" s="44" t="e">
        <f t="shared" si="215"/>
        <v>#N/A</v>
      </c>
      <c r="DJ341" s="46" t="e">
        <f t="shared" si="216"/>
        <v>#N/A</v>
      </c>
      <c r="DK341" s="47" t="s">
        <v>147</v>
      </c>
      <c r="DL341" s="48"/>
      <c r="DM341" s="49"/>
      <c r="DN341" s="23" t="s">
        <v>148</v>
      </c>
      <c r="DO341" s="23"/>
      <c r="DQ341" s="50"/>
      <c r="DS341" s="5"/>
      <c r="DT341" s="5"/>
      <c r="DU341" s="50"/>
    </row>
    <row r="342" spans="1:127" ht="15.75" hidden="1" customHeight="1" x14ac:dyDescent="0.3">
      <c r="B342" s="5"/>
      <c r="C342" s="5"/>
      <c r="D342" s="5"/>
      <c r="E342" s="22" t="s">
        <v>388</v>
      </c>
      <c r="F342" s="22" t="s">
        <v>164</v>
      </c>
      <c r="G342" s="23" t="s">
        <v>389</v>
      </c>
      <c r="H342" s="23">
        <v>-23.406882</v>
      </c>
      <c r="I342" s="23">
        <v>-46.861952000000002</v>
      </c>
      <c r="J342" s="24" t="s">
        <v>160</v>
      </c>
      <c r="K342" s="60"/>
      <c r="L342" s="24" t="s">
        <v>140</v>
      </c>
      <c r="M342" s="24" t="s">
        <v>141</v>
      </c>
      <c r="N342" s="23">
        <v>90</v>
      </c>
      <c r="O342" s="23" t="s">
        <v>142</v>
      </c>
      <c r="P342" s="23" t="s">
        <v>143</v>
      </c>
      <c r="Q342" s="26">
        <f t="shared" si="194"/>
        <v>180</v>
      </c>
      <c r="R342" s="27">
        <v>1</v>
      </c>
      <c r="S342" s="24">
        <v>3</v>
      </c>
      <c r="T342" s="28">
        <v>6.6</v>
      </c>
      <c r="U342" s="23"/>
      <c r="V342" s="23"/>
      <c r="W342" s="29"/>
      <c r="X342" s="28"/>
      <c r="Y342" s="23"/>
      <c r="Z342" s="23"/>
      <c r="AA342" s="23"/>
      <c r="AB342" s="23"/>
      <c r="AC342" s="23"/>
      <c r="AD342" s="23" t="s">
        <v>144</v>
      </c>
      <c r="AE342" s="23" t="s">
        <v>145</v>
      </c>
      <c r="AF342" s="23">
        <v>32</v>
      </c>
      <c r="AG342" s="23">
        <v>7.5</v>
      </c>
      <c r="AH342" s="23">
        <v>1</v>
      </c>
      <c r="AI342" s="23">
        <v>0.45</v>
      </c>
      <c r="AJ342" s="23">
        <v>2.2000000000000002</v>
      </c>
      <c r="AK342" s="27">
        <f t="shared" si="195"/>
        <v>1.7500000000000002</v>
      </c>
      <c r="AL342" s="27" t="s">
        <v>143</v>
      </c>
      <c r="AM342" s="27" t="s">
        <v>143</v>
      </c>
      <c r="AN342" s="23"/>
      <c r="AO342" s="27">
        <f t="shared" si="196"/>
        <v>2</v>
      </c>
      <c r="AP342" s="23"/>
      <c r="AQ342" s="23"/>
      <c r="AR342" s="23"/>
      <c r="AS342" s="23"/>
      <c r="AT342" s="23"/>
      <c r="AU342" s="27"/>
      <c r="AV342" s="27">
        <f t="shared" si="197"/>
        <v>0</v>
      </c>
      <c r="AW342" s="27"/>
      <c r="AX342" s="28">
        <f>VLOOKUP(J342,ABNT5101!$I$3:$J$9,2)</f>
        <v>10</v>
      </c>
      <c r="AY342" s="28">
        <f>VLOOKUP(J342,ABNT5101!$I$3:$M$9,5)</f>
        <v>0.18</v>
      </c>
      <c r="AZ342" s="28" t="str">
        <f>_xlfn.XLOOKUP(J342,ABNT5101!I:I,ABNT5101!L:L)</f>
        <v>-</v>
      </c>
      <c r="BA342" s="28">
        <f>_xlfn.XLOOKUP(J342,ABNT5101!$I:$I,ABNT5101!M:M)</f>
        <v>0.18</v>
      </c>
      <c r="BB342" s="28" t="str">
        <f>_xlfn.XLOOKUP(J342,ABNT5101!$I:$I,ABNT5101!N:N)</f>
        <v>-</v>
      </c>
      <c r="BC342" s="28">
        <f>_xlfn.XLOOKUP(J342,ABNT5101!$I:$I,ABNT5101!O:O)</f>
        <v>16</v>
      </c>
      <c r="BD342" s="31" t="str">
        <f t="shared" si="198"/>
        <v>NÃO ATENDE</v>
      </c>
      <c r="BE342" s="32">
        <f t="shared" si="227"/>
        <v>-1</v>
      </c>
      <c r="BF342" s="32">
        <f t="shared" si="228"/>
        <v>-1</v>
      </c>
      <c r="BG342" s="32" t="str">
        <f t="shared" si="199"/>
        <v>-</v>
      </c>
      <c r="BH342" s="34"/>
      <c r="BI342" s="34"/>
      <c r="BJ342" s="34"/>
      <c r="BK342" s="34"/>
      <c r="BL342" s="35"/>
      <c r="BM342" s="34"/>
      <c r="BN342" s="31" t="str">
        <f t="shared" si="200"/>
        <v>NÃO ATENDE</v>
      </c>
      <c r="BO342" s="31" t="str">
        <f t="shared" si="229"/>
        <v>NÃO ATENDE</v>
      </c>
      <c r="BP342" s="31" t="str">
        <f t="shared" si="230"/>
        <v>NÃO ATENDE</v>
      </c>
      <c r="BQ342" s="31" t="str">
        <f t="shared" si="201"/>
        <v>ATENDE</v>
      </c>
      <c r="BR342" s="36" t="str">
        <f t="shared" si="202"/>
        <v>C4</v>
      </c>
      <c r="BS342" s="36" t="str">
        <f t="shared" si="203"/>
        <v>P6</v>
      </c>
      <c r="BT342" s="37">
        <f t="shared" si="204"/>
        <v>-1</v>
      </c>
      <c r="BU342" s="34"/>
      <c r="BV342" s="34"/>
      <c r="BW342" s="36">
        <f>IF(BS342="-","-",_xlfn.XLOOKUP(BS342,ABNT5101!$B$4:$B$9,ABNT5101!$C$4:$C$9))</f>
        <v>3</v>
      </c>
      <c r="BX342" s="36">
        <f>IF(BS342="-","-",_xlfn.XLOOKUP(BS342,ABNT5101!$B$4:$B$9,ABNT5101!$D$4:$D$9))</f>
        <v>0.6</v>
      </c>
      <c r="BY342" s="31" t="str">
        <f t="shared" si="205"/>
        <v>NÃO ATENDE</v>
      </c>
      <c r="BZ342" s="31" t="str">
        <f t="shared" si="206"/>
        <v>NÃO ATENDE</v>
      </c>
      <c r="CA342" s="31" t="str">
        <f t="shared" si="207"/>
        <v>NÃO ATENDE</v>
      </c>
      <c r="CB342" s="36" t="s">
        <v>143</v>
      </c>
      <c r="CC342" s="37" t="e">
        <f t="shared" si="208"/>
        <v>#VALUE!</v>
      </c>
      <c r="CD342" s="38"/>
      <c r="CE342" s="38"/>
      <c r="CF342" s="31" t="str">
        <f>IF(CB342="-","-",_xlfn.XLOOKUP(CB342,ABNT5101!$B$4:$B$9,ABNT5101!$C$4:$C$9))</f>
        <v>-</v>
      </c>
      <c r="CG342" s="36" t="str">
        <f>IF(CB342="-","-",_xlfn.XLOOKUP(CB342,ABNT5101!$B$4:$B$9,ABNT5101!$D$4:$D$9))</f>
        <v>-</v>
      </c>
      <c r="CH342" s="31" t="str">
        <f t="shared" si="209"/>
        <v>-</v>
      </c>
      <c r="CI342" s="31" t="str">
        <f t="shared" si="210"/>
        <v>-</v>
      </c>
      <c r="CJ342" s="31" t="str">
        <f t="shared" si="211"/>
        <v>-</v>
      </c>
      <c r="CK342" s="56" t="e">
        <f>_xlfn.XLOOKUP(CL342,'Banco de dados'!$B:$B,'Banco de dados'!$D:$D)</f>
        <v>#N/A</v>
      </c>
      <c r="CL342" s="42"/>
      <c r="CM342" s="56" t="e">
        <f>_xlfn.XLOOKUP(CL342,'Banco de dados'!$B:$B,'Banco de dados'!$E:$E)</f>
        <v>#N/A</v>
      </c>
      <c r="CN342" s="56"/>
      <c r="CO342" s="56" t="e">
        <f>IF(CN342="-","-",_xlfn.XLOOKUP(CN342,'Banco de dados'!$B:$B,'Banco de dados'!$E:$E))</f>
        <v>#N/A</v>
      </c>
      <c r="CP342" s="41">
        <f t="shared" si="212"/>
        <v>1</v>
      </c>
      <c r="CQ342" s="56" t="e">
        <f>_xlfn.XLOOKUP(CL342,'Banco de dados'!$B:$B,'Banco de dados'!$H:$H)</f>
        <v>#N/A</v>
      </c>
      <c r="CR342" s="56" t="e">
        <f t="array" aca="1" ref="CR342" ca="1">_xludf.xlookup(CN342,'Banco de dados'!$B:$B,'Banco de dados'!$H:$H)</f>
        <v>#NAME?</v>
      </c>
      <c r="CS342" s="56" t="e">
        <f t="array" aca="1" ref="CS342" ca="1">_xludf.xlookup(CL342,'Banco de dados'!$B:$B,'Banco de dados'!$F:$F)</f>
        <v>#NAME?</v>
      </c>
      <c r="CT342" s="56" t="e">
        <f t="array" aca="1" ref="CT342" ca="1">_xludf.xlookup(CN342,'Banco de dados'!$B:$B,'Banco de dados'!$F:$F)</f>
        <v>#NAME?</v>
      </c>
      <c r="CU342" s="42"/>
      <c r="CV342" s="42"/>
      <c r="CW342" s="56" t="str">
        <f>IF(AJ342=0.5,"Suporte",IF(AND(AJ342&gt;='Braços de IP'!$B$9,AJ342&lt;='Braços de IP'!$D$9),'Braços de IP'!$E$9,IF(AND(AJ342&gt;='Braços de IP'!$B$10,AJ342&lt;='Braços de IP'!$D$10),'Braços de IP'!$E$10,IF(AND(AJ342&gt;='Braços de IP'!$B$11,AJ342&lt;='Braços de IP'!$D$11),'Braços de IP'!$E$11,IF(AND(AJ342&gt;='Braços de IP'!$B$12,AJ342&lt;='Braços de IP'!$D$12),'Braços de IP'!$E$12,IF(AND(AJ342&gt;='Braços de IP'!$B$13,AJ342&lt;='Braços de IP'!$D$13),'Braços de IP'!$E$13,IF(AND(AJ342&gt;='Braços de IP'!$B$14,AJ342&lt;='Braços de IP'!$D$14),'Braços de IP'!$E$14,"ERRO")))))))</f>
        <v>Médio I</v>
      </c>
      <c r="CX342" s="42"/>
      <c r="CY342" s="56" t="str">
        <f>IF($CX342="","",VLOOKUP($CX342,'Braços de IP'!$E$9:$I$15,2,0))</f>
        <v/>
      </c>
      <c r="CZ342" s="43" t="str">
        <f>IF($CX342="","",VLOOKUP($CX342,'Braços de IP'!$E$9:$I$15,5,0))</f>
        <v/>
      </c>
      <c r="DA342" s="56"/>
      <c r="DB342" s="56"/>
      <c r="DC342" s="56"/>
      <c r="DD342" s="56"/>
      <c r="DE342" s="56"/>
      <c r="DF342" s="56"/>
      <c r="DG342" s="44" t="e">
        <f t="shared" si="213"/>
        <v>#N/A</v>
      </c>
      <c r="DH342" s="45">
        <f t="shared" si="214"/>
        <v>90</v>
      </c>
      <c r="DI342" s="44" t="e">
        <f t="shared" si="215"/>
        <v>#N/A</v>
      </c>
      <c r="DJ342" s="46" t="e">
        <f t="shared" si="216"/>
        <v>#N/A</v>
      </c>
      <c r="DK342" s="47" t="s">
        <v>147</v>
      </c>
      <c r="DL342" s="48"/>
      <c r="DM342" s="49"/>
      <c r="DN342" s="23" t="s">
        <v>148</v>
      </c>
      <c r="DO342" s="23"/>
      <c r="DQ342" s="50"/>
      <c r="DS342" s="5"/>
      <c r="DT342" s="5"/>
      <c r="DU342" s="50"/>
    </row>
    <row r="343" spans="1:127" ht="15.75" hidden="1" customHeight="1" x14ac:dyDescent="0.3">
      <c r="B343" s="5"/>
      <c r="C343" s="5"/>
      <c r="D343" s="5"/>
      <c r="E343" s="22" t="s">
        <v>388</v>
      </c>
      <c r="F343" s="22" t="s">
        <v>164</v>
      </c>
      <c r="G343" s="23" t="s">
        <v>389</v>
      </c>
      <c r="H343" s="23">
        <v>-23.406882</v>
      </c>
      <c r="I343" s="23">
        <v>-46.861952000000002</v>
      </c>
      <c r="J343" s="24" t="s">
        <v>160</v>
      </c>
      <c r="K343" s="60"/>
      <c r="L343" s="24" t="s">
        <v>140</v>
      </c>
      <c r="M343" s="24" t="s">
        <v>141</v>
      </c>
      <c r="N343" s="23">
        <v>90</v>
      </c>
      <c r="O343" s="23" t="s">
        <v>142</v>
      </c>
      <c r="P343" s="23" t="s">
        <v>143</v>
      </c>
      <c r="Q343" s="26">
        <f t="shared" si="194"/>
        <v>180</v>
      </c>
      <c r="R343" s="27">
        <v>1</v>
      </c>
      <c r="S343" s="24">
        <v>3</v>
      </c>
      <c r="T343" s="28">
        <v>6.6</v>
      </c>
      <c r="U343" s="23"/>
      <c r="V343" s="23"/>
      <c r="W343" s="29"/>
      <c r="X343" s="28"/>
      <c r="Y343" s="23"/>
      <c r="Z343" s="23"/>
      <c r="AA343" s="23"/>
      <c r="AB343" s="23"/>
      <c r="AC343" s="23"/>
      <c r="AD343" s="23" t="s">
        <v>144</v>
      </c>
      <c r="AE343" s="23" t="s">
        <v>145</v>
      </c>
      <c r="AF343" s="23">
        <v>32</v>
      </c>
      <c r="AG343" s="23">
        <v>7.5</v>
      </c>
      <c r="AH343" s="23">
        <v>1</v>
      </c>
      <c r="AI343" s="23">
        <v>0.45</v>
      </c>
      <c r="AJ343" s="23">
        <v>2.2000000000000002</v>
      </c>
      <c r="AK343" s="27">
        <f t="shared" si="195"/>
        <v>1.7500000000000002</v>
      </c>
      <c r="AL343" s="27" t="s">
        <v>143</v>
      </c>
      <c r="AM343" s="27" t="s">
        <v>143</v>
      </c>
      <c r="AN343" s="23"/>
      <c r="AO343" s="27">
        <f t="shared" si="196"/>
        <v>2</v>
      </c>
      <c r="AP343" s="23"/>
      <c r="AQ343" s="23"/>
      <c r="AR343" s="23"/>
      <c r="AS343" s="23"/>
      <c r="AT343" s="23"/>
      <c r="AU343" s="27"/>
      <c r="AV343" s="27">
        <f t="shared" si="197"/>
        <v>0</v>
      </c>
      <c r="AW343" s="27"/>
      <c r="AX343" s="28">
        <f>VLOOKUP(J343,ABNT5101!$I$3:$J$9,2)</f>
        <v>10</v>
      </c>
      <c r="AY343" s="28">
        <f>VLOOKUP(J343,ABNT5101!$I$3:$M$9,5)</f>
        <v>0.18</v>
      </c>
      <c r="AZ343" s="28" t="str">
        <f>_xlfn.XLOOKUP(J343,ABNT5101!I:I,ABNT5101!L:L)</f>
        <v>-</v>
      </c>
      <c r="BA343" s="28">
        <f>_xlfn.XLOOKUP(J343,ABNT5101!$I:$I,ABNT5101!M:M)</f>
        <v>0.18</v>
      </c>
      <c r="BB343" s="28" t="str">
        <f>_xlfn.XLOOKUP(J343,ABNT5101!$I:$I,ABNT5101!N:N)</f>
        <v>-</v>
      </c>
      <c r="BC343" s="28">
        <f>_xlfn.XLOOKUP(J343,ABNT5101!$I:$I,ABNT5101!O:O)</f>
        <v>16</v>
      </c>
      <c r="BD343" s="31" t="str">
        <f t="shared" si="198"/>
        <v>NÃO ATENDE</v>
      </c>
      <c r="BE343" s="32">
        <f t="shared" si="227"/>
        <v>-1</v>
      </c>
      <c r="BF343" s="32">
        <f t="shared" si="228"/>
        <v>-1</v>
      </c>
      <c r="BG343" s="32" t="str">
        <f t="shared" si="199"/>
        <v>-</v>
      </c>
      <c r="BH343" s="34"/>
      <c r="BI343" s="34"/>
      <c r="BJ343" s="34"/>
      <c r="BK343" s="34"/>
      <c r="BL343" s="35"/>
      <c r="BM343" s="34"/>
      <c r="BN343" s="31" t="str">
        <f t="shared" si="200"/>
        <v>NÃO ATENDE</v>
      </c>
      <c r="BO343" s="31" t="str">
        <f t="shared" si="229"/>
        <v>NÃO ATENDE</v>
      </c>
      <c r="BP343" s="31" t="str">
        <f t="shared" si="230"/>
        <v>NÃO ATENDE</v>
      </c>
      <c r="BQ343" s="31" t="str">
        <f t="shared" si="201"/>
        <v>ATENDE</v>
      </c>
      <c r="BR343" s="36" t="str">
        <f t="shared" si="202"/>
        <v>C4</v>
      </c>
      <c r="BS343" s="36" t="str">
        <f t="shared" si="203"/>
        <v>P6</v>
      </c>
      <c r="BT343" s="37">
        <f t="shared" si="204"/>
        <v>-1</v>
      </c>
      <c r="BU343" s="34"/>
      <c r="BV343" s="34"/>
      <c r="BW343" s="36">
        <f>IF(BS343="-","-",_xlfn.XLOOKUP(BS343,ABNT5101!$B$4:$B$9,ABNT5101!$C$4:$C$9))</f>
        <v>3</v>
      </c>
      <c r="BX343" s="36">
        <f>IF(BS343="-","-",_xlfn.XLOOKUP(BS343,ABNT5101!$B$4:$B$9,ABNT5101!$D$4:$D$9))</f>
        <v>0.6</v>
      </c>
      <c r="BY343" s="31" t="str">
        <f t="shared" si="205"/>
        <v>NÃO ATENDE</v>
      </c>
      <c r="BZ343" s="31" t="str">
        <f t="shared" si="206"/>
        <v>NÃO ATENDE</v>
      </c>
      <c r="CA343" s="31" t="str">
        <f t="shared" si="207"/>
        <v>NÃO ATENDE</v>
      </c>
      <c r="CB343" s="36" t="s">
        <v>143</v>
      </c>
      <c r="CC343" s="37" t="e">
        <f t="shared" si="208"/>
        <v>#VALUE!</v>
      </c>
      <c r="CD343" s="38"/>
      <c r="CE343" s="38"/>
      <c r="CF343" s="31" t="str">
        <f>IF(CB343="-","-",_xlfn.XLOOKUP(CB343,ABNT5101!$B$4:$B$9,ABNT5101!$C$4:$C$9))</f>
        <v>-</v>
      </c>
      <c r="CG343" s="36" t="str">
        <f>IF(CB343="-","-",_xlfn.XLOOKUP(CB343,ABNT5101!$B$4:$B$9,ABNT5101!$D$4:$D$9))</f>
        <v>-</v>
      </c>
      <c r="CH343" s="31" t="str">
        <f t="shared" si="209"/>
        <v>-</v>
      </c>
      <c r="CI343" s="31" t="str">
        <f t="shared" si="210"/>
        <v>-</v>
      </c>
      <c r="CJ343" s="31" t="str">
        <f t="shared" si="211"/>
        <v>-</v>
      </c>
      <c r="CK343" s="56" t="e">
        <f>_xlfn.XLOOKUP(CL343,'Banco de dados'!$B:$B,'Banco de dados'!$D:$D)</f>
        <v>#N/A</v>
      </c>
      <c r="CL343" s="42"/>
      <c r="CM343" s="56" t="e">
        <f>_xlfn.XLOOKUP(CL343,'Banco de dados'!$B:$B,'Banco de dados'!$E:$E)</f>
        <v>#N/A</v>
      </c>
      <c r="CN343" s="56"/>
      <c r="CO343" s="56" t="e">
        <f>IF(CN343="-","-",_xlfn.XLOOKUP(CN343,'Banco de dados'!$B:$B,'Banco de dados'!$E:$E))</f>
        <v>#N/A</v>
      </c>
      <c r="CP343" s="41">
        <f t="shared" si="212"/>
        <v>1</v>
      </c>
      <c r="CQ343" s="56" t="e">
        <f>_xlfn.XLOOKUP(CL343,'Banco de dados'!$B:$B,'Banco de dados'!$H:$H)</f>
        <v>#N/A</v>
      </c>
      <c r="CR343" s="56" t="e">
        <f t="array" aca="1" ref="CR343" ca="1">_xludf.xlookup(CN343,'Banco de dados'!$B:$B,'Banco de dados'!$H:$H)</f>
        <v>#NAME?</v>
      </c>
      <c r="CS343" s="56" t="e">
        <f t="array" aca="1" ref="CS343" ca="1">_xludf.xlookup(CL343,'Banco de dados'!$B:$B,'Banco de dados'!$F:$F)</f>
        <v>#NAME?</v>
      </c>
      <c r="CT343" s="56" t="e">
        <f t="array" aca="1" ref="CT343" ca="1">_xludf.xlookup(CN343,'Banco de dados'!$B:$B,'Banco de dados'!$F:$F)</f>
        <v>#NAME?</v>
      </c>
      <c r="CU343" s="42"/>
      <c r="CV343" s="42"/>
      <c r="CW343" s="56" t="str">
        <f>IF(AJ343=0.5,"Suporte",IF(AND(AJ343&gt;='Braços de IP'!$B$9,AJ343&lt;='Braços de IP'!$D$9),'Braços de IP'!$E$9,IF(AND(AJ343&gt;='Braços de IP'!$B$10,AJ343&lt;='Braços de IP'!$D$10),'Braços de IP'!$E$10,IF(AND(AJ343&gt;='Braços de IP'!$B$11,AJ343&lt;='Braços de IP'!$D$11),'Braços de IP'!$E$11,IF(AND(AJ343&gt;='Braços de IP'!$B$12,AJ343&lt;='Braços de IP'!$D$12),'Braços de IP'!$E$12,IF(AND(AJ343&gt;='Braços de IP'!$B$13,AJ343&lt;='Braços de IP'!$D$13),'Braços de IP'!$E$13,IF(AND(AJ343&gt;='Braços de IP'!$B$14,AJ343&lt;='Braços de IP'!$D$14),'Braços de IP'!$E$14,"ERRO")))))))</f>
        <v>Médio I</v>
      </c>
      <c r="CX343" s="42"/>
      <c r="CY343" s="56" t="str">
        <f>IF($CX343="","",VLOOKUP($CX343,'Braços de IP'!$E$9:$I$15,2,0))</f>
        <v/>
      </c>
      <c r="CZ343" s="43" t="str">
        <f>IF($CX343="","",VLOOKUP($CX343,'Braços de IP'!$E$9:$I$15,5,0))</f>
        <v/>
      </c>
      <c r="DA343" s="56"/>
      <c r="DB343" s="56"/>
      <c r="DC343" s="56"/>
      <c r="DD343" s="56"/>
      <c r="DE343" s="56"/>
      <c r="DF343" s="56"/>
      <c r="DG343" s="44" t="e">
        <f t="shared" si="213"/>
        <v>#N/A</v>
      </c>
      <c r="DH343" s="45">
        <f t="shared" si="214"/>
        <v>90</v>
      </c>
      <c r="DI343" s="44" t="e">
        <f t="shared" si="215"/>
        <v>#N/A</v>
      </c>
      <c r="DJ343" s="46" t="e">
        <f t="shared" si="216"/>
        <v>#N/A</v>
      </c>
      <c r="DK343" s="47" t="s">
        <v>147</v>
      </c>
      <c r="DL343" s="48"/>
      <c r="DM343" s="49"/>
      <c r="DN343" s="23" t="s">
        <v>148</v>
      </c>
      <c r="DO343" s="23"/>
      <c r="DQ343" s="50"/>
      <c r="DS343" s="5"/>
      <c r="DT343" s="5"/>
      <c r="DU343" s="50"/>
    </row>
    <row r="344" spans="1:127" ht="15.75" hidden="1" customHeight="1" x14ac:dyDescent="0.3">
      <c r="B344" s="5"/>
      <c r="C344" s="5"/>
      <c r="D344" s="5"/>
      <c r="E344" s="22" t="s">
        <v>390</v>
      </c>
      <c r="F344" s="22" t="s">
        <v>192</v>
      </c>
      <c r="G344" s="23" t="s">
        <v>347</v>
      </c>
      <c r="H344" s="23">
        <v>-23.329021000000001</v>
      </c>
      <c r="I344" s="23">
        <v>-46.830666999999998</v>
      </c>
      <c r="J344" s="24" t="s">
        <v>139</v>
      </c>
      <c r="K344" s="60"/>
      <c r="L344" s="24" t="s">
        <v>140</v>
      </c>
      <c r="M344" s="24" t="s">
        <v>141</v>
      </c>
      <c r="N344" s="23">
        <v>60</v>
      </c>
      <c r="O344" s="23" t="s">
        <v>142</v>
      </c>
      <c r="P344" s="23" t="s">
        <v>143</v>
      </c>
      <c r="Q344" s="26">
        <f t="shared" si="194"/>
        <v>120</v>
      </c>
      <c r="R344" s="27">
        <v>1</v>
      </c>
      <c r="S344" s="24" t="s">
        <v>153</v>
      </c>
      <c r="T344" s="28">
        <v>5</v>
      </c>
      <c r="U344" s="23"/>
      <c r="V344" s="23"/>
      <c r="W344" s="29"/>
      <c r="X344" s="28">
        <v>1</v>
      </c>
      <c r="Y344" s="23"/>
      <c r="Z344" s="23"/>
      <c r="AA344" s="23"/>
      <c r="AB344" s="23"/>
      <c r="AC344" s="23"/>
      <c r="AD344" s="23" t="s">
        <v>144</v>
      </c>
      <c r="AE344" s="23" t="s">
        <v>145</v>
      </c>
      <c r="AF344" s="23">
        <v>29.5</v>
      </c>
      <c r="AG344" s="23">
        <v>7.5</v>
      </c>
      <c r="AH344" s="23">
        <v>1</v>
      </c>
      <c r="AI344" s="23">
        <v>1</v>
      </c>
      <c r="AJ344" s="23">
        <v>2.5</v>
      </c>
      <c r="AK344" s="27">
        <f t="shared" si="195"/>
        <v>1.5</v>
      </c>
      <c r="AL344" s="27" t="s">
        <v>143</v>
      </c>
      <c r="AM344" s="27" t="s">
        <v>143</v>
      </c>
      <c r="AN344" s="23"/>
      <c r="AO344" s="27">
        <f t="shared" si="196"/>
        <v>2</v>
      </c>
      <c r="AP344" s="23"/>
      <c r="AQ344" s="23"/>
      <c r="AR344" s="23"/>
      <c r="AS344" s="23"/>
      <c r="AT344" s="23"/>
      <c r="AU344" s="27"/>
      <c r="AV344" s="27">
        <f t="shared" si="197"/>
        <v>0</v>
      </c>
      <c r="AW344" s="27"/>
      <c r="AX344" s="28">
        <f>VLOOKUP(J344,ABNT5101!$I$3:$J$9,2)</f>
        <v>7.5</v>
      </c>
      <c r="AY344" s="28">
        <f>VLOOKUP(J344,ABNT5101!$I$3:$M$9,5)</f>
        <v>0.18</v>
      </c>
      <c r="AZ344" s="28" t="str">
        <f>_xlfn.XLOOKUP(J344,ABNT5101!I:I,ABNT5101!L:L)</f>
        <v>-</v>
      </c>
      <c r="BA344" s="28">
        <f>_xlfn.XLOOKUP(J344,ABNT5101!$I:$I,ABNT5101!M:M)</f>
        <v>0.18</v>
      </c>
      <c r="BB344" s="28" t="str">
        <f>_xlfn.XLOOKUP(J344,ABNT5101!$I:$I,ABNT5101!N:N)</f>
        <v>-</v>
      </c>
      <c r="BC344" s="28">
        <f>_xlfn.XLOOKUP(J344,ABNT5101!$I:$I,ABNT5101!O:O)</f>
        <v>16</v>
      </c>
      <c r="BD344" s="31" t="str">
        <f t="shared" si="198"/>
        <v>NÃO ATENDE</v>
      </c>
      <c r="BE344" s="32">
        <f t="shared" si="227"/>
        <v>-1</v>
      </c>
      <c r="BF344" s="32">
        <f t="shared" si="228"/>
        <v>-1</v>
      </c>
      <c r="BG344" s="32" t="str">
        <f t="shared" si="199"/>
        <v>-</v>
      </c>
      <c r="BH344" s="34"/>
      <c r="BI344" s="34"/>
      <c r="BJ344" s="34"/>
      <c r="BK344" s="34"/>
      <c r="BL344" s="35"/>
      <c r="BM344" s="34"/>
      <c r="BN344" s="31" t="str">
        <f t="shared" si="200"/>
        <v>NÃO ATENDE</v>
      </c>
      <c r="BO344" s="31" t="str">
        <f t="shared" si="229"/>
        <v>NÃO ATENDE</v>
      </c>
      <c r="BP344" s="31" t="str">
        <f t="shared" si="230"/>
        <v>NÃO ATENDE</v>
      </c>
      <c r="BQ344" s="31" t="str">
        <f t="shared" si="201"/>
        <v>ATENDE</v>
      </c>
      <c r="BR344" s="36" t="str">
        <f t="shared" si="202"/>
        <v>C5</v>
      </c>
      <c r="BS344" s="36" t="str">
        <f t="shared" si="203"/>
        <v>P6</v>
      </c>
      <c r="BT344" s="37">
        <f t="shared" si="204"/>
        <v>-1</v>
      </c>
      <c r="BU344" s="34"/>
      <c r="BV344" s="34"/>
      <c r="BW344" s="36">
        <f>IF(BS344="-","-",_xlfn.XLOOKUP(BS344,ABNT5101!$B$4:$B$9,ABNT5101!$C$4:$C$9))</f>
        <v>3</v>
      </c>
      <c r="BX344" s="36">
        <f>IF(BS344="-","-",_xlfn.XLOOKUP(BS344,ABNT5101!$B$4:$B$9,ABNT5101!$D$4:$D$9))</f>
        <v>0.6</v>
      </c>
      <c r="BY344" s="31" t="str">
        <f t="shared" si="205"/>
        <v>NÃO ATENDE</v>
      </c>
      <c r="BZ344" s="31" t="str">
        <f t="shared" si="206"/>
        <v>NÃO ATENDE</v>
      </c>
      <c r="CA344" s="31" t="str">
        <f t="shared" si="207"/>
        <v>NÃO ATENDE</v>
      </c>
      <c r="CB344" s="36" t="s">
        <v>143</v>
      </c>
      <c r="CC344" s="37" t="e">
        <f t="shared" si="208"/>
        <v>#VALUE!</v>
      </c>
      <c r="CD344" s="38"/>
      <c r="CE344" s="38"/>
      <c r="CF344" s="31" t="str">
        <f>IF(CB344="-","-",_xlfn.XLOOKUP(CB344,ABNT5101!$B$4:$B$9,ABNT5101!$C$4:$C$9))</f>
        <v>-</v>
      </c>
      <c r="CG344" s="36" t="str">
        <f>IF(CB344="-","-",_xlfn.XLOOKUP(CB344,ABNT5101!$B$4:$B$9,ABNT5101!$D$4:$D$9))</f>
        <v>-</v>
      </c>
      <c r="CH344" s="31" t="str">
        <f t="shared" si="209"/>
        <v>-</v>
      </c>
      <c r="CI344" s="31" t="str">
        <f t="shared" si="210"/>
        <v>-</v>
      </c>
      <c r="CJ344" s="31" t="str">
        <f t="shared" si="211"/>
        <v>-</v>
      </c>
      <c r="CK344" s="56" t="e">
        <f>_xlfn.XLOOKUP(CL344,'Banco de dados'!$B:$B,'Banco de dados'!$D:$D)</f>
        <v>#N/A</v>
      </c>
      <c r="CL344" s="42"/>
      <c r="CM344" s="56" t="e">
        <f>_xlfn.XLOOKUP(CL344,'Banco de dados'!$B:$B,'Banco de dados'!$E:$E)</f>
        <v>#N/A</v>
      </c>
      <c r="CN344" s="56"/>
      <c r="CO344" s="56" t="e">
        <f>IF(CN344="-","-",_xlfn.XLOOKUP(CN344,'Banco de dados'!$B:$B,'Banco de dados'!$E:$E))</f>
        <v>#N/A</v>
      </c>
      <c r="CP344" s="41">
        <f t="shared" si="212"/>
        <v>1</v>
      </c>
      <c r="CQ344" s="56" t="e">
        <f>_xlfn.XLOOKUP(CL344,'Banco de dados'!$B:$B,'Banco de dados'!$H:$H)</f>
        <v>#N/A</v>
      </c>
      <c r="CR344" s="56" t="e">
        <f t="array" aca="1" ref="CR344" ca="1">_xludf.xlookup(CN344,'Banco de dados'!$B:$B,'Banco de dados'!$H:$H)</f>
        <v>#NAME?</v>
      </c>
      <c r="CS344" s="56" t="e">
        <f t="array" aca="1" ref="CS344" ca="1">_xludf.xlookup(CL344,'Banco de dados'!$B:$B,'Banco de dados'!$F:$F)</f>
        <v>#NAME?</v>
      </c>
      <c r="CT344" s="56" t="e">
        <f t="array" aca="1" ref="CT344" ca="1">_xludf.xlookup(CN344,'Banco de dados'!$B:$B,'Banco de dados'!$F:$F)</f>
        <v>#NAME?</v>
      </c>
      <c r="CU344" s="42"/>
      <c r="CV344" s="42"/>
      <c r="CW344" s="56" t="str">
        <f>IF(AJ344=0.5,"Suporte",IF(AND(AJ344&gt;='Braços de IP'!$B$9,AJ344&lt;='Braços de IP'!$D$9),'Braços de IP'!$E$9,IF(AND(AJ344&gt;='Braços de IP'!$B$10,AJ344&lt;='Braços de IP'!$D$10),'Braços de IP'!$E$10,IF(AND(AJ344&gt;='Braços de IP'!$B$11,AJ344&lt;='Braços de IP'!$D$11),'Braços de IP'!$E$11,IF(AND(AJ344&gt;='Braços de IP'!$B$12,AJ344&lt;='Braços de IP'!$D$12),'Braços de IP'!$E$12,IF(AND(AJ344&gt;='Braços de IP'!$B$13,AJ344&lt;='Braços de IP'!$D$13),'Braços de IP'!$E$13,IF(AND(AJ344&gt;='Braços de IP'!$B$14,AJ344&lt;='Braços de IP'!$D$14),'Braços de IP'!$E$14,"ERRO")))))))</f>
        <v>Médio II</v>
      </c>
      <c r="CX344" s="42"/>
      <c r="CY344" s="56" t="str">
        <f>IF($CX344="","",VLOOKUP($CX344,'Braços de IP'!$E$9:$I$15,2,0))</f>
        <v/>
      </c>
      <c r="CZ344" s="43" t="str">
        <f>IF($CX344="","",VLOOKUP($CX344,'Braços de IP'!$E$9:$I$15,5,0))</f>
        <v/>
      </c>
      <c r="DA344" s="56"/>
      <c r="DB344" s="56"/>
      <c r="DC344" s="56"/>
      <c r="DD344" s="56"/>
      <c r="DE344" s="56"/>
      <c r="DF344" s="56"/>
      <c r="DG344" s="44" t="e">
        <f t="shared" si="213"/>
        <v>#N/A</v>
      </c>
      <c r="DH344" s="45">
        <f t="shared" si="214"/>
        <v>60</v>
      </c>
      <c r="DI344" s="44" t="e">
        <f t="shared" si="215"/>
        <v>#N/A</v>
      </c>
      <c r="DJ344" s="46" t="e">
        <f t="shared" si="216"/>
        <v>#N/A</v>
      </c>
      <c r="DK344" s="47" t="s">
        <v>147</v>
      </c>
      <c r="DL344" s="48"/>
      <c r="DM344" s="49"/>
      <c r="DN344" s="23" t="s">
        <v>148</v>
      </c>
      <c r="DO344" s="23"/>
      <c r="DQ344" s="50"/>
      <c r="DS344" s="5"/>
      <c r="DT344" s="5"/>
      <c r="DU344" s="50"/>
    </row>
    <row r="345" spans="1:127" ht="15.75" hidden="1" customHeight="1" x14ac:dyDescent="0.3">
      <c r="B345" s="5"/>
      <c r="C345" s="5"/>
      <c r="D345" s="5"/>
      <c r="E345" s="22" t="s">
        <v>390</v>
      </c>
      <c r="F345" s="22" t="s">
        <v>192</v>
      </c>
      <c r="G345" s="23" t="s">
        <v>347</v>
      </c>
      <c r="H345" s="23">
        <v>-23.329021000000001</v>
      </c>
      <c r="I345" s="23">
        <v>-46.830666999999998</v>
      </c>
      <c r="J345" s="24" t="s">
        <v>139</v>
      </c>
      <c r="K345" s="60"/>
      <c r="L345" s="24" t="s">
        <v>140</v>
      </c>
      <c r="M345" s="24" t="s">
        <v>141</v>
      </c>
      <c r="N345" s="23">
        <v>60</v>
      </c>
      <c r="O345" s="23" t="s">
        <v>142</v>
      </c>
      <c r="P345" s="23" t="s">
        <v>143</v>
      </c>
      <c r="Q345" s="26">
        <f t="shared" si="194"/>
        <v>120</v>
      </c>
      <c r="R345" s="27">
        <v>1</v>
      </c>
      <c r="S345" s="24" t="s">
        <v>153</v>
      </c>
      <c r="T345" s="28">
        <v>5</v>
      </c>
      <c r="U345" s="23"/>
      <c r="V345" s="23"/>
      <c r="W345" s="29"/>
      <c r="X345" s="28">
        <v>1</v>
      </c>
      <c r="Y345" s="23"/>
      <c r="Z345" s="23"/>
      <c r="AA345" s="23"/>
      <c r="AB345" s="23"/>
      <c r="AC345" s="23"/>
      <c r="AD345" s="23" t="s">
        <v>144</v>
      </c>
      <c r="AE345" s="23" t="s">
        <v>145</v>
      </c>
      <c r="AF345" s="23">
        <v>29.5</v>
      </c>
      <c r="AG345" s="23">
        <v>7.5</v>
      </c>
      <c r="AH345" s="23">
        <v>1</v>
      </c>
      <c r="AI345" s="23">
        <v>1</v>
      </c>
      <c r="AJ345" s="23">
        <v>2.5</v>
      </c>
      <c r="AK345" s="27">
        <f t="shared" si="195"/>
        <v>1.5</v>
      </c>
      <c r="AL345" s="27" t="s">
        <v>143</v>
      </c>
      <c r="AM345" s="27" t="s">
        <v>143</v>
      </c>
      <c r="AN345" s="23"/>
      <c r="AO345" s="27">
        <f t="shared" si="196"/>
        <v>2</v>
      </c>
      <c r="AP345" s="23"/>
      <c r="AQ345" s="23"/>
      <c r="AR345" s="23"/>
      <c r="AS345" s="23"/>
      <c r="AT345" s="23"/>
      <c r="AU345" s="27"/>
      <c r="AV345" s="27">
        <f t="shared" si="197"/>
        <v>0</v>
      </c>
      <c r="AW345" s="27"/>
      <c r="AX345" s="28">
        <f>VLOOKUP(J345,ABNT5101!$I$3:$J$9,2)</f>
        <v>7.5</v>
      </c>
      <c r="AY345" s="28">
        <f>VLOOKUP(J345,ABNT5101!$I$3:$M$9,5)</f>
        <v>0.18</v>
      </c>
      <c r="AZ345" s="28" t="str">
        <f>_xlfn.XLOOKUP(J345,ABNT5101!I:I,ABNT5101!L:L)</f>
        <v>-</v>
      </c>
      <c r="BA345" s="28">
        <f>_xlfn.XLOOKUP(J345,ABNT5101!$I:$I,ABNT5101!M:M)</f>
        <v>0.18</v>
      </c>
      <c r="BB345" s="28" t="str">
        <f>_xlfn.XLOOKUP(J345,ABNT5101!$I:$I,ABNT5101!N:N)</f>
        <v>-</v>
      </c>
      <c r="BC345" s="28">
        <f>_xlfn.XLOOKUP(J345,ABNT5101!$I:$I,ABNT5101!O:O)</f>
        <v>16</v>
      </c>
      <c r="BD345" s="31" t="str">
        <f t="shared" si="198"/>
        <v>NÃO ATENDE</v>
      </c>
      <c r="BE345" s="32">
        <f t="shared" si="227"/>
        <v>-1</v>
      </c>
      <c r="BF345" s="32">
        <f t="shared" si="228"/>
        <v>-1</v>
      </c>
      <c r="BG345" s="32" t="str">
        <f t="shared" si="199"/>
        <v>-</v>
      </c>
      <c r="BH345" s="34"/>
      <c r="BI345" s="34"/>
      <c r="BJ345" s="34"/>
      <c r="BK345" s="34"/>
      <c r="BL345" s="35"/>
      <c r="BM345" s="34"/>
      <c r="BN345" s="31" t="str">
        <f t="shared" si="200"/>
        <v>NÃO ATENDE</v>
      </c>
      <c r="BO345" s="31" t="str">
        <f t="shared" si="229"/>
        <v>NÃO ATENDE</v>
      </c>
      <c r="BP345" s="31" t="str">
        <f t="shared" si="230"/>
        <v>NÃO ATENDE</v>
      </c>
      <c r="BQ345" s="31" t="str">
        <f t="shared" si="201"/>
        <v>ATENDE</v>
      </c>
      <c r="BR345" s="36" t="str">
        <f t="shared" si="202"/>
        <v>C5</v>
      </c>
      <c r="BS345" s="36" t="str">
        <f t="shared" si="203"/>
        <v>P6</v>
      </c>
      <c r="BT345" s="37">
        <f t="shared" si="204"/>
        <v>-1</v>
      </c>
      <c r="BU345" s="34"/>
      <c r="BV345" s="34"/>
      <c r="BW345" s="36">
        <f>IF(BS345="-","-",_xlfn.XLOOKUP(BS345,ABNT5101!$B$4:$B$9,ABNT5101!$C$4:$C$9))</f>
        <v>3</v>
      </c>
      <c r="BX345" s="36">
        <f>IF(BS345="-","-",_xlfn.XLOOKUP(BS345,ABNT5101!$B$4:$B$9,ABNT5101!$D$4:$D$9))</f>
        <v>0.6</v>
      </c>
      <c r="BY345" s="31" t="str">
        <f t="shared" si="205"/>
        <v>NÃO ATENDE</v>
      </c>
      <c r="BZ345" s="31" t="str">
        <f t="shared" si="206"/>
        <v>NÃO ATENDE</v>
      </c>
      <c r="CA345" s="31" t="str">
        <f t="shared" si="207"/>
        <v>NÃO ATENDE</v>
      </c>
      <c r="CB345" s="36" t="s">
        <v>143</v>
      </c>
      <c r="CC345" s="37" t="e">
        <f t="shared" si="208"/>
        <v>#VALUE!</v>
      </c>
      <c r="CD345" s="38"/>
      <c r="CE345" s="38"/>
      <c r="CF345" s="31" t="str">
        <f>IF(CB345="-","-",_xlfn.XLOOKUP(CB345,ABNT5101!$B$4:$B$9,ABNT5101!$C$4:$C$9))</f>
        <v>-</v>
      </c>
      <c r="CG345" s="36" t="str">
        <f>IF(CB345="-","-",_xlfn.XLOOKUP(CB345,ABNT5101!$B$4:$B$9,ABNT5101!$D$4:$D$9))</f>
        <v>-</v>
      </c>
      <c r="CH345" s="31" t="str">
        <f t="shared" si="209"/>
        <v>-</v>
      </c>
      <c r="CI345" s="31" t="str">
        <f t="shared" si="210"/>
        <v>-</v>
      </c>
      <c r="CJ345" s="31" t="str">
        <f t="shared" si="211"/>
        <v>-</v>
      </c>
      <c r="CK345" s="56" t="e">
        <f>_xlfn.XLOOKUP(CL345,'Banco de dados'!$B:$B,'Banco de dados'!$D:$D)</f>
        <v>#N/A</v>
      </c>
      <c r="CL345" s="42"/>
      <c r="CM345" s="56" t="e">
        <f>_xlfn.XLOOKUP(CL345,'Banco de dados'!$B:$B,'Banco de dados'!$E:$E)</f>
        <v>#N/A</v>
      </c>
      <c r="CN345" s="56"/>
      <c r="CO345" s="56" t="e">
        <f>IF(CN345="-","-",_xlfn.XLOOKUP(CN345,'Banco de dados'!$B:$B,'Banco de dados'!$E:$E))</f>
        <v>#N/A</v>
      </c>
      <c r="CP345" s="41">
        <f t="shared" si="212"/>
        <v>1</v>
      </c>
      <c r="CQ345" s="56" t="e">
        <f>_xlfn.XLOOKUP(CL345,'Banco de dados'!$B:$B,'Banco de dados'!$H:$H)</f>
        <v>#N/A</v>
      </c>
      <c r="CR345" s="56" t="e">
        <f t="array" aca="1" ref="CR345" ca="1">_xludf.xlookup(CN345,'Banco de dados'!$B:$B,'Banco de dados'!$H:$H)</f>
        <v>#NAME?</v>
      </c>
      <c r="CS345" s="56" t="e">
        <f t="array" aca="1" ref="CS345" ca="1">_xludf.xlookup(CL345,'Banco de dados'!$B:$B,'Banco de dados'!$F:$F)</f>
        <v>#NAME?</v>
      </c>
      <c r="CT345" s="56" t="e">
        <f t="array" aca="1" ref="CT345" ca="1">_xludf.xlookup(CN345,'Banco de dados'!$B:$B,'Banco de dados'!$F:$F)</f>
        <v>#NAME?</v>
      </c>
      <c r="CU345" s="42"/>
      <c r="CV345" s="42"/>
      <c r="CW345" s="56" t="str">
        <f>IF(AJ345=0.5,"Suporte",IF(AND(AJ345&gt;='Braços de IP'!$B$9,AJ345&lt;='Braços de IP'!$D$9),'Braços de IP'!$E$9,IF(AND(AJ345&gt;='Braços de IP'!$B$10,AJ345&lt;='Braços de IP'!$D$10),'Braços de IP'!$E$10,IF(AND(AJ345&gt;='Braços de IP'!$B$11,AJ345&lt;='Braços de IP'!$D$11),'Braços de IP'!$E$11,IF(AND(AJ345&gt;='Braços de IP'!$B$12,AJ345&lt;='Braços de IP'!$D$12),'Braços de IP'!$E$12,IF(AND(AJ345&gt;='Braços de IP'!$B$13,AJ345&lt;='Braços de IP'!$D$13),'Braços de IP'!$E$13,IF(AND(AJ345&gt;='Braços de IP'!$B$14,AJ345&lt;='Braços de IP'!$D$14),'Braços de IP'!$E$14,"ERRO")))))))</f>
        <v>Médio II</v>
      </c>
      <c r="CX345" s="42"/>
      <c r="CY345" s="56" t="str">
        <f>IF($CX345="","",VLOOKUP($CX345,'Braços de IP'!$E$9:$I$15,2,0))</f>
        <v/>
      </c>
      <c r="CZ345" s="43" t="str">
        <f>IF($CX345="","",VLOOKUP($CX345,'Braços de IP'!$E$9:$I$15,5,0))</f>
        <v/>
      </c>
      <c r="DA345" s="56"/>
      <c r="DB345" s="56"/>
      <c r="DC345" s="56"/>
      <c r="DD345" s="56"/>
      <c r="DE345" s="56"/>
      <c r="DF345" s="56"/>
      <c r="DG345" s="44" t="e">
        <f t="shared" si="213"/>
        <v>#N/A</v>
      </c>
      <c r="DH345" s="45">
        <f t="shared" si="214"/>
        <v>60</v>
      </c>
      <c r="DI345" s="44" t="e">
        <f t="shared" si="215"/>
        <v>#N/A</v>
      </c>
      <c r="DJ345" s="46" t="e">
        <f t="shared" si="216"/>
        <v>#N/A</v>
      </c>
      <c r="DK345" s="47" t="s">
        <v>147</v>
      </c>
      <c r="DL345" s="48"/>
      <c r="DM345" s="49"/>
      <c r="DN345" s="23" t="s">
        <v>148</v>
      </c>
      <c r="DO345" s="23"/>
      <c r="DQ345" s="50"/>
      <c r="DS345" s="5"/>
      <c r="DT345" s="5"/>
      <c r="DU345" s="50"/>
    </row>
    <row r="346" spans="1:127" ht="15.75" hidden="1" customHeight="1" x14ac:dyDescent="0.3">
      <c r="B346" s="5"/>
      <c r="C346" s="5"/>
      <c r="D346" s="5"/>
      <c r="E346" s="22" t="s">
        <v>390</v>
      </c>
      <c r="F346" s="22" t="s">
        <v>192</v>
      </c>
      <c r="G346" s="23" t="s">
        <v>347</v>
      </c>
      <c r="H346" s="23">
        <v>-23.329021000000001</v>
      </c>
      <c r="I346" s="23">
        <v>-46.830666999999998</v>
      </c>
      <c r="J346" s="24" t="s">
        <v>139</v>
      </c>
      <c r="K346" s="60"/>
      <c r="L346" s="24" t="s">
        <v>140</v>
      </c>
      <c r="M346" s="24" t="s">
        <v>141</v>
      </c>
      <c r="N346" s="23">
        <v>60</v>
      </c>
      <c r="O346" s="23" t="s">
        <v>142</v>
      </c>
      <c r="P346" s="23" t="s">
        <v>143</v>
      </c>
      <c r="Q346" s="26">
        <f t="shared" si="194"/>
        <v>120</v>
      </c>
      <c r="R346" s="27">
        <v>1</v>
      </c>
      <c r="S346" s="24" t="s">
        <v>153</v>
      </c>
      <c r="T346" s="28">
        <v>5</v>
      </c>
      <c r="U346" s="23"/>
      <c r="V346" s="23"/>
      <c r="W346" s="29"/>
      <c r="X346" s="28">
        <v>1</v>
      </c>
      <c r="Y346" s="23"/>
      <c r="Z346" s="23"/>
      <c r="AA346" s="23"/>
      <c r="AB346" s="23"/>
      <c r="AC346" s="23"/>
      <c r="AD346" s="23" t="s">
        <v>144</v>
      </c>
      <c r="AE346" s="23" t="s">
        <v>145</v>
      </c>
      <c r="AF346" s="23">
        <v>29.5</v>
      </c>
      <c r="AG346" s="23">
        <v>7.5</v>
      </c>
      <c r="AH346" s="23">
        <v>1</v>
      </c>
      <c r="AI346" s="23">
        <v>1</v>
      </c>
      <c r="AJ346" s="23">
        <v>2.5</v>
      </c>
      <c r="AK346" s="27">
        <f t="shared" si="195"/>
        <v>1.5</v>
      </c>
      <c r="AL346" s="27" t="s">
        <v>143</v>
      </c>
      <c r="AM346" s="27" t="s">
        <v>143</v>
      </c>
      <c r="AN346" s="23"/>
      <c r="AO346" s="27">
        <f t="shared" si="196"/>
        <v>2</v>
      </c>
      <c r="AP346" s="23"/>
      <c r="AQ346" s="23"/>
      <c r="AR346" s="23"/>
      <c r="AS346" s="23"/>
      <c r="AT346" s="23"/>
      <c r="AU346" s="27"/>
      <c r="AV346" s="27">
        <f t="shared" si="197"/>
        <v>0</v>
      </c>
      <c r="AW346" s="27"/>
      <c r="AX346" s="28">
        <f>VLOOKUP(J346,ABNT5101!$I$3:$J$9,2)</f>
        <v>7.5</v>
      </c>
      <c r="AY346" s="28">
        <f>VLOOKUP(J346,ABNT5101!$I$3:$M$9,5)</f>
        <v>0.18</v>
      </c>
      <c r="AZ346" s="28" t="str">
        <f>_xlfn.XLOOKUP(J346,ABNT5101!I:I,ABNT5101!L:L)</f>
        <v>-</v>
      </c>
      <c r="BA346" s="28">
        <f>_xlfn.XLOOKUP(J346,ABNT5101!$I:$I,ABNT5101!M:M)</f>
        <v>0.18</v>
      </c>
      <c r="BB346" s="28" t="str">
        <f>_xlfn.XLOOKUP(J346,ABNT5101!$I:$I,ABNT5101!N:N)</f>
        <v>-</v>
      </c>
      <c r="BC346" s="28">
        <f>_xlfn.XLOOKUP(J346,ABNT5101!$I:$I,ABNT5101!O:O)</f>
        <v>16</v>
      </c>
      <c r="BD346" s="31" t="str">
        <f t="shared" si="198"/>
        <v>NÃO ATENDE</v>
      </c>
      <c r="BE346" s="32">
        <f t="shared" si="227"/>
        <v>-1</v>
      </c>
      <c r="BF346" s="32">
        <f t="shared" si="228"/>
        <v>-1</v>
      </c>
      <c r="BG346" s="32" t="str">
        <f t="shared" si="199"/>
        <v>-</v>
      </c>
      <c r="BH346" s="34"/>
      <c r="BI346" s="34"/>
      <c r="BJ346" s="34"/>
      <c r="BK346" s="34"/>
      <c r="BL346" s="35"/>
      <c r="BM346" s="34"/>
      <c r="BN346" s="31" t="str">
        <f t="shared" si="200"/>
        <v>NÃO ATENDE</v>
      </c>
      <c r="BO346" s="31" t="str">
        <f t="shared" si="229"/>
        <v>NÃO ATENDE</v>
      </c>
      <c r="BP346" s="31" t="str">
        <f t="shared" si="230"/>
        <v>NÃO ATENDE</v>
      </c>
      <c r="BQ346" s="31" t="str">
        <f t="shared" si="201"/>
        <v>ATENDE</v>
      </c>
      <c r="BR346" s="36" t="str">
        <f t="shared" si="202"/>
        <v>C5</v>
      </c>
      <c r="BS346" s="36" t="str">
        <f t="shared" si="203"/>
        <v>P6</v>
      </c>
      <c r="BT346" s="37">
        <f t="shared" si="204"/>
        <v>-1</v>
      </c>
      <c r="BU346" s="34"/>
      <c r="BV346" s="34"/>
      <c r="BW346" s="36">
        <f>IF(BS346="-","-",_xlfn.XLOOKUP(BS346,ABNT5101!$B$4:$B$9,ABNT5101!$C$4:$C$9))</f>
        <v>3</v>
      </c>
      <c r="BX346" s="36">
        <f>IF(BS346="-","-",_xlfn.XLOOKUP(BS346,ABNT5101!$B$4:$B$9,ABNT5101!$D$4:$D$9))</f>
        <v>0.6</v>
      </c>
      <c r="BY346" s="31" t="str">
        <f t="shared" si="205"/>
        <v>NÃO ATENDE</v>
      </c>
      <c r="BZ346" s="31" t="str">
        <f t="shared" si="206"/>
        <v>NÃO ATENDE</v>
      </c>
      <c r="CA346" s="31" t="str">
        <f t="shared" si="207"/>
        <v>NÃO ATENDE</v>
      </c>
      <c r="CB346" s="36" t="s">
        <v>143</v>
      </c>
      <c r="CC346" s="37" t="e">
        <f t="shared" si="208"/>
        <v>#VALUE!</v>
      </c>
      <c r="CD346" s="38"/>
      <c r="CE346" s="38"/>
      <c r="CF346" s="31" t="str">
        <f>IF(CB346="-","-",_xlfn.XLOOKUP(CB346,ABNT5101!$B$4:$B$9,ABNT5101!$C$4:$C$9))</f>
        <v>-</v>
      </c>
      <c r="CG346" s="36" t="str">
        <f>IF(CB346="-","-",_xlfn.XLOOKUP(CB346,ABNT5101!$B$4:$B$9,ABNT5101!$D$4:$D$9))</f>
        <v>-</v>
      </c>
      <c r="CH346" s="31" t="str">
        <f t="shared" si="209"/>
        <v>-</v>
      </c>
      <c r="CI346" s="31" t="str">
        <f t="shared" si="210"/>
        <v>-</v>
      </c>
      <c r="CJ346" s="31" t="str">
        <f t="shared" si="211"/>
        <v>-</v>
      </c>
      <c r="CK346" s="56" t="e">
        <f>_xlfn.XLOOKUP(CL346,'Banco de dados'!$B:$B,'Banco de dados'!$D:$D)</f>
        <v>#N/A</v>
      </c>
      <c r="CL346" s="42"/>
      <c r="CM346" s="56" t="e">
        <f>_xlfn.XLOOKUP(CL346,'Banco de dados'!$B:$B,'Banco de dados'!$E:$E)</f>
        <v>#N/A</v>
      </c>
      <c r="CN346" s="56"/>
      <c r="CO346" s="56" t="e">
        <f>IF(CN346="-","-",_xlfn.XLOOKUP(CN346,'Banco de dados'!$B:$B,'Banco de dados'!$E:$E))</f>
        <v>#N/A</v>
      </c>
      <c r="CP346" s="41">
        <f t="shared" si="212"/>
        <v>1</v>
      </c>
      <c r="CQ346" s="56" t="e">
        <f>_xlfn.XLOOKUP(CL346,'Banco de dados'!$B:$B,'Banco de dados'!$H:$H)</f>
        <v>#N/A</v>
      </c>
      <c r="CR346" s="56" t="e">
        <f t="array" aca="1" ref="CR346" ca="1">_xludf.xlookup(CN346,'Banco de dados'!$B:$B,'Banco de dados'!$H:$H)</f>
        <v>#NAME?</v>
      </c>
      <c r="CS346" s="56" t="e">
        <f t="array" aca="1" ref="CS346" ca="1">_xludf.xlookup(CL346,'Banco de dados'!$B:$B,'Banco de dados'!$F:$F)</f>
        <v>#NAME?</v>
      </c>
      <c r="CT346" s="56" t="e">
        <f t="array" aca="1" ref="CT346" ca="1">_xludf.xlookup(CN346,'Banco de dados'!$B:$B,'Banco de dados'!$F:$F)</f>
        <v>#NAME?</v>
      </c>
      <c r="CU346" s="42"/>
      <c r="CV346" s="42"/>
      <c r="CW346" s="56" t="str">
        <f>IF(AJ346=0.5,"Suporte",IF(AND(AJ346&gt;='Braços de IP'!$B$9,AJ346&lt;='Braços de IP'!$D$9),'Braços de IP'!$E$9,IF(AND(AJ346&gt;='Braços de IP'!$B$10,AJ346&lt;='Braços de IP'!$D$10),'Braços de IP'!$E$10,IF(AND(AJ346&gt;='Braços de IP'!$B$11,AJ346&lt;='Braços de IP'!$D$11),'Braços de IP'!$E$11,IF(AND(AJ346&gt;='Braços de IP'!$B$12,AJ346&lt;='Braços de IP'!$D$12),'Braços de IP'!$E$12,IF(AND(AJ346&gt;='Braços de IP'!$B$13,AJ346&lt;='Braços de IP'!$D$13),'Braços de IP'!$E$13,IF(AND(AJ346&gt;='Braços de IP'!$B$14,AJ346&lt;='Braços de IP'!$D$14),'Braços de IP'!$E$14,"ERRO")))))))</f>
        <v>Médio II</v>
      </c>
      <c r="CX346" s="42"/>
      <c r="CY346" s="56" t="str">
        <f>IF($CX346="","",VLOOKUP($CX346,'Braços de IP'!$E$9:$I$15,2,0))</f>
        <v/>
      </c>
      <c r="CZ346" s="43" t="str">
        <f>IF($CX346="","",VLOOKUP($CX346,'Braços de IP'!$E$9:$I$15,5,0))</f>
        <v/>
      </c>
      <c r="DA346" s="56"/>
      <c r="DB346" s="56"/>
      <c r="DC346" s="56"/>
      <c r="DD346" s="56"/>
      <c r="DE346" s="56"/>
      <c r="DF346" s="56"/>
      <c r="DG346" s="44" t="e">
        <f t="shared" si="213"/>
        <v>#N/A</v>
      </c>
      <c r="DH346" s="45">
        <f t="shared" si="214"/>
        <v>60</v>
      </c>
      <c r="DI346" s="44" t="e">
        <f t="shared" si="215"/>
        <v>#N/A</v>
      </c>
      <c r="DJ346" s="46" t="e">
        <f t="shared" si="216"/>
        <v>#N/A</v>
      </c>
      <c r="DK346" s="47" t="s">
        <v>147</v>
      </c>
      <c r="DL346" s="48"/>
      <c r="DM346" s="49"/>
      <c r="DN346" s="23" t="s">
        <v>148</v>
      </c>
      <c r="DO346" s="23"/>
      <c r="DQ346" s="50"/>
      <c r="DS346" s="5"/>
      <c r="DT346" s="5"/>
      <c r="DU346" s="50"/>
    </row>
    <row r="347" spans="1:127" ht="15.75" hidden="1" customHeight="1" x14ac:dyDescent="0.3">
      <c r="B347" s="5"/>
      <c r="C347" s="5"/>
      <c r="D347" s="5"/>
      <c r="E347" s="22" t="s">
        <v>391</v>
      </c>
      <c r="F347" s="22" t="s">
        <v>150</v>
      </c>
      <c r="G347" s="23" t="s">
        <v>239</v>
      </c>
      <c r="H347" s="23">
        <v>-23.340244999999999</v>
      </c>
      <c r="I347" s="23">
        <v>-46.928035000000001</v>
      </c>
      <c r="J347" s="24" t="s">
        <v>156</v>
      </c>
      <c r="K347" s="60"/>
      <c r="L347" s="24" t="s">
        <v>152</v>
      </c>
      <c r="M347" s="24" t="s">
        <v>141</v>
      </c>
      <c r="N347" s="23">
        <v>60</v>
      </c>
      <c r="O347" s="23" t="s">
        <v>142</v>
      </c>
      <c r="P347" s="23" t="s">
        <v>143</v>
      </c>
      <c r="Q347" s="26">
        <f t="shared" si="194"/>
        <v>120</v>
      </c>
      <c r="R347" s="27">
        <v>2</v>
      </c>
      <c r="S347" s="24" t="s">
        <v>153</v>
      </c>
      <c r="T347" s="28">
        <v>7</v>
      </c>
      <c r="U347" s="23"/>
      <c r="V347" s="23"/>
      <c r="W347" s="29"/>
      <c r="X347" s="28" t="s">
        <v>153</v>
      </c>
      <c r="Y347" s="23"/>
      <c r="Z347" s="23"/>
      <c r="AA347" s="23"/>
      <c r="AB347" s="23"/>
      <c r="AC347" s="23"/>
      <c r="AD347" s="23" t="s">
        <v>144</v>
      </c>
      <c r="AE347" s="23" t="s">
        <v>145</v>
      </c>
      <c r="AF347" s="23">
        <v>35.5</v>
      </c>
      <c r="AG347" s="23">
        <v>6.8</v>
      </c>
      <c r="AH347" s="23">
        <v>1</v>
      </c>
      <c r="AI347" s="23">
        <v>0.28000000000000003</v>
      </c>
      <c r="AJ347" s="23">
        <v>2</v>
      </c>
      <c r="AK347" s="27">
        <f t="shared" si="195"/>
        <v>1.72</v>
      </c>
      <c r="AL347" s="27" t="s">
        <v>143</v>
      </c>
      <c r="AM347" s="27" t="s">
        <v>143</v>
      </c>
      <c r="AN347" s="23"/>
      <c r="AO347" s="27">
        <f t="shared" si="196"/>
        <v>2</v>
      </c>
      <c r="AP347" s="23"/>
      <c r="AQ347" s="23"/>
      <c r="AR347" s="23"/>
      <c r="AS347" s="23"/>
      <c r="AT347" s="23"/>
      <c r="AU347" s="27"/>
      <c r="AV347" s="27">
        <f t="shared" si="197"/>
        <v>0</v>
      </c>
      <c r="AW347" s="27"/>
      <c r="AX347" s="28">
        <f>VLOOKUP(J347,ABNT5101!$I$3:$J$9,2)</f>
        <v>20</v>
      </c>
      <c r="AY347" s="28">
        <f>VLOOKUP(J347,ABNT5101!$I$3:$M$9,5)</f>
        <v>0.28000000000000003</v>
      </c>
      <c r="AZ347" s="28" t="str">
        <f>_xlfn.XLOOKUP(J347,ABNT5101!I:I,ABNT5101!L:L)</f>
        <v>-</v>
      </c>
      <c r="BA347" s="28">
        <f>_xlfn.XLOOKUP(J347,ABNT5101!$I:$I,ABNT5101!M:M)</f>
        <v>0.28000000000000003</v>
      </c>
      <c r="BB347" s="28" t="str">
        <f>_xlfn.XLOOKUP(J347,ABNT5101!$I:$I,ABNT5101!N:N)</f>
        <v>-</v>
      </c>
      <c r="BC347" s="28">
        <f>_xlfn.XLOOKUP(J347,ABNT5101!$I:$I,ABNT5101!O:O)</f>
        <v>14</v>
      </c>
      <c r="BD347" s="31" t="str">
        <f t="shared" si="198"/>
        <v>NÃO ATENDE</v>
      </c>
      <c r="BE347" s="32">
        <f t="shared" si="227"/>
        <v>-1</v>
      </c>
      <c r="BF347" s="32">
        <f t="shared" si="228"/>
        <v>-1</v>
      </c>
      <c r="BG347" s="32" t="str">
        <f t="shared" si="199"/>
        <v>-</v>
      </c>
      <c r="BH347" s="34"/>
      <c r="BI347" s="34"/>
      <c r="BJ347" s="34"/>
      <c r="BK347" s="34"/>
      <c r="BL347" s="35"/>
      <c r="BM347" s="34"/>
      <c r="BN347" s="31" t="str">
        <f t="shared" si="200"/>
        <v>NÃO ATENDE</v>
      </c>
      <c r="BO347" s="31" t="str">
        <f t="shared" si="229"/>
        <v>NÃO ATENDE</v>
      </c>
      <c r="BP347" s="31" t="str">
        <f t="shared" si="230"/>
        <v>NÃO ATENDE</v>
      </c>
      <c r="BQ347" s="31" t="str">
        <f t="shared" si="201"/>
        <v>ATENDE</v>
      </c>
      <c r="BR347" s="36" t="str">
        <f t="shared" si="202"/>
        <v>C2</v>
      </c>
      <c r="BS347" s="36" t="str">
        <f t="shared" si="203"/>
        <v>Sem Passeio</v>
      </c>
      <c r="BT347" s="37" t="e">
        <f t="shared" si="204"/>
        <v>#N/A</v>
      </c>
      <c r="BU347" s="34"/>
      <c r="BV347" s="34"/>
      <c r="BW347" s="36" t="e">
        <f>IF(BS347="-","-",_xlfn.XLOOKUP(BS347,ABNT5101!$B$4:$B$9,ABNT5101!$C$4:$C$9))</f>
        <v>#N/A</v>
      </c>
      <c r="BX347" s="36" t="e">
        <f>IF(BS347="-","-",_xlfn.XLOOKUP(BS347,ABNT5101!$B$4:$B$9,ABNT5101!$D$4:$D$9))</f>
        <v>#N/A</v>
      </c>
      <c r="BY347" s="31" t="e">
        <f t="shared" si="205"/>
        <v>#N/A</v>
      </c>
      <c r="BZ347" s="31" t="e">
        <f t="shared" si="206"/>
        <v>#N/A</v>
      </c>
      <c r="CA347" s="31" t="e">
        <f t="shared" si="207"/>
        <v>#N/A</v>
      </c>
      <c r="CB347" s="36" t="s">
        <v>143</v>
      </c>
      <c r="CC347" s="37" t="e">
        <f t="shared" si="208"/>
        <v>#VALUE!</v>
      </c>
      <c r="CD347" s="38"/>
      <c r="CE347" s="38"/>
      <c r="CF347" s="31" t="str">
        <f>IF(CB347="-","-",_xlfn.XLOOKUP(CB347,ABNT5101!$B$4:$B$9,ABNT5101!$C$4:$C$9))</f>
        <v>-</v>
      </c>
      <c r="CG347" s="36" t="str">
        <f>IF(CB347="-","-",_xlfn.XLOOKUP(CB347,ABNT5101!$B$4:$B$9,ABNT5101!$D$4:$D$9))</f>
        <v>-</v>
      </c>
      <c r="CH347" s="31" t="str">
        <f t="shared" si="209"/>
        <v>-</v>
      </c>
      <c r="CI347" s="31" t="str">
        <f t="shared" si="210"/>
        <v>-</v>
      </c>
      <c r="CJ347" s="31" t="str">
        <f t="shared" si="211"/>
        <v>-</v>
      </c>
      <c r="CK347" s="56" t="e">
        <f>_xlfn.XLOOKUP(CL347,'Banco de dados'!$B:$B,'Banco de dados'!$D:$D)</f>
        <v>#N/A</v>
      </c>
      <c r="CL347" s="42"/>
      <c r="CM347" s="56" t="e">
        <f>_xlfn.XLOOKUP(CL347,'Banco de dados'!$B:$B,'Banco de dados'!$E:$E)</f>
        <v>#N/A</v>
      </c>
      <c r="CN347" s="56"/>
      <c r="CO347" s="56" t="e">
        <f>IF(CN347="-","-",_xlfn.XLOOKUP(CN347,'Banco de dados'!$B:$B,'Banco de dados'!$E:$E))</f>
        <v>#N/A</v>
      </c>
      <c r="CP347" s="41">
        <f t="shared" si="212"/>
        <v>1</v>
      </c>
      <c r="CQ347" s="56" t="e">
        <f>_xlfn.XLOOKUP(CL347,'Banco de dados'!$B:$B,'Banco de dados'!$H:$H)</f>
        <v>#N/A</v>
      </c>
      <c r="CR347" s="56" t="e">
        <f t="array" aca="1" ref="CR347" ca="1">_xludf.xlookup(CN347,'Banco de dados'!$B:$B,'Banco de dados'!$H:$H)</f>
        <v>#NAME?</v>
      </c>
      <c r="CS347" s="56" t="e">
        <f t="array" aca="1" ref="CS347" ca="1">_xludf.xlookup(CL347,'Banco de dados'!$B:$B,'Banco de dados'!$F:$F)</f>
        <v>#NAME?</v>
      </c>
      <c r="CT347" s="56" t="e">
        <f t="array" aca="1" ref="CT347" ca="1">_xludf.xlookup(CN347,'Banco de dados'!$B:$B,'Banco de dados'!$F:$F)</f>
        <v>#NAME?</v>
      </c>
      <c r="CU347" s="42"/>
      <c r="CV347" s="42"/>
      <c r="CW347" s="56" t="str">
        <f>IF(AJ347=0.5,"Suporte",IF(AND(AJ347&gt;='Braços de IP'!$B$9,AJ347&lt;='Braços de IP'!$D$9),'Braços de IP'!$E$9,IF(AND(AJ347&gt;='Braços de IP'!$B$10,AJ347&lt;='Braços de IP'!$D$10),'Braços de IP'!$E$10,IF(AND(AJ347&gt;='Braços de IP'!$B$11,AJ347&lt;='Braços de IP'!$D$11),'Braços de IP'!$E$11,IF(AND(AJ347&gt;='Braços de IP'!$B$12,AJ347&lt;='Braços de IP'!$D$12),'Braços de IP'!$E$12,IF(AND(AJ347&gt;='Braços de IP'!$B$13,AJ347&lt;='Braços de IP'!$D$13),'Braços de IP'!$E$13,IF(AND(AJ347&gt;='Braços de IP'!$B$14,AJ347&lt;='Braços de IP'!$D$14),'Braços de IP'!$E$14,"ERRO")))))))</f>
        <v>Médio I</v>
      </c>
      <c r="CX347" s="42"/>
      <c r="CY347" s="56" t="str">
        <f>IF($CX347="","",VLOOKUP($CX347,'Braços de IP'!$E$9:$I$15,2,0))</f>
        <v/>
      </c>
      <c r="CZ347" s="43" t="str">
        <f>IF($CX347="","",VLOOKUP($CX347,'Braços de IP'!$E$9:$I$15,5,0))</f>
        <v/>
      </c>
      <c r="DA347" s="56"/>
      <c r="DB347" s="56"/>
      <c r="DC347" s="56"/>
      <c r="DD347" s="56"/>
      <c r="DE347" s="56"/>
      <c r="DF347" s="56"/>
      <c r="DG347" s="44" t="e">
        <f t="shared" si="213"/>
        <v>#N/A</v>
      </c>
      <c r="DH347" s="45">
        <f t="shared" si="214"/>
        <v>60</v>
      </c>
      <c r="DI347" s="44" t="e">
        <f t="shared" si="215"/>
        <v>#N/A</v>
      </c>
      <c r="DJ347" s="46" t="e">
        <f t="shared" si="216"/>
        <v>#N/A</v>
      </c>
      <c r="DK347" s="47" t="s">
        <v>147</v>
      </c>
      <c r="DL347" s="48"/>
      <c r="DM347" s="49"/>
      <c r="DN347" s="23" t="s">
        <v>148</v>
      </c>
      <c r="DO347" s="23"/>
      <c r="DQ347" s="50"/>
      <c r="DS347" s="5"/>
      <c r="DT347" s="5"/>
      <c r="DU347" s="50"/>
    </row>
    <row r="348" spans="1:127" ht="15.75" hidden="1" customHeight="1" x14ac:dyDescent="0.3">
      <c r="B348" s="5"/>
      <c r="C348" s="5"/>
      <c r="D348" s="5"/>
      <c r="E348" s="22" t="s">
        <v>391</v>
      </c>
      <c r="F348" s="22" t="s">
        <v>150</v>
      </c>
      <c r="G348" s="23" t="s">
        <v>239</v>
      </c>
      <c r="H348" s="23">
        <v>-23.340244999999999</v>
      </c>
      <c r="I348" s="23">
        <v>-46.928035000000001</v>
      </c>
      <c r="J348" s="24" t="s">
        <v>156</v>
      </c>
      <c r="K348" s="60"/>
      <c r="L348" s="24" t="s">
        <v>152</v>
      </c>
      <c r="M348" s="24" t="s">
        <v>141</v>
      </c>
      <c r="N348" s="23">
        <v>60</v>
      </c>
      <c r="O348" s="23" t="s">
        <v>142</v>
      </c>
      <c r="P348" s="23" t="s">
        <v>143</v>
      </c>
      <c r="Q348" s="26">
        <f t="shared" si="194"/>
        <v>120</v>
      </c>
      <c r="R348" s="27">
        <v>2</v>
      </c>
      <c r="S348" s="24" t="s">
        <v>153</v>
      </c>
      <c r="T348" s="28">
        <v>7</v>
      </c>
      <c r="U348" s="23"/>
      <c r="V348" s="23"/>
      <c r="W348" s="29"/>
      <c r="X348" s="28" t="s">
        <v>153</v>
      </c>
      <c r="Y348" s="23"/>
      <c r="Z348" s="23"/>
      <c r="AA348" s="23"/>
      <c r="AB348" s="23"/>
      <c r="AC348" s="23"/>
      <c r="AD348" s="23" t="s">
        <v>144</v>
      </c>
      <c r="AE348" s="23" t="s">
        <v>145</v>
      </c>
      <c r="AF348" s="23">
        <v>35.5</v>
      </c>
      <c r="AG348" s="23">
        <v>6.8</v>
      </c>
      <c r="AH348" s="23">
        <v>1</v>
      </c>
      <c r="AI348" s="23">
        <v>0.28000000000000003</v>
      </c>
      <c r="AJ348" s="23">
        <v>2</v>
      </c>
      <c r="AK348" s="27">
        <f t="shared" si="195"/>
        <v>1.72</v>
      </c>
      <c r="AL348" s="27" t="s">
        <v>143</v>
      </c>
      <c r="AM348" s="27" t="s">
        <v>143</v>
      </c>
      <c r="AN348" s="23"/>
      <c r="AO348" s="27">
        <f t="shared" si="196"/>
        <v>2</v>
      </c>
      <c r="AP348" s="23"/>
      <c r="AQ348" s="23"/>
      <c r="AR348" s="23"/>
      <c r="AS348" s="23"/>
      <c r="AT348" s="23"/>
      <c r="AU348" s="27"/>
      <c r="AV348" s="27">
        <f t="shared" si="197"/>
        <v>0</v>
      </c>
      <c r="AW348" s="27"/>
      <c r="AX348" s="28">
        <f>VLOOKUP(J348,ABNT5101!$I$3:$J$9,2)</f>
        <v>20</v>
      </c>
      <c r="AY348" s="28">
        <f>VLOOKUP(J348,ABNT5101!$I$3:$M$9,5)</f>
        <v>0.28000000000000003</v>
      </c>
      <c r="AZ348" s="28" t="str">
        <f>_xlfn.XLOOKUP(J348,ABNT5101!I:I,ABNT5101!L:L)</f>
        <v>-</v>
      </c>
      <c r="BA348" s="28">
        <f>_xlfn.XLOOKUP(J348,ABNT5101!$I:$I,ABNT5101!M:M)</f>
        <v>0.28000000000000003</v>
      </c>
      <c r="BB348" s="28" t="str">
        <f>_xlfn.XLOOKUP(J348,ABNT5101!$I:$I,ABNT5101!N:N)</f>
        <v>-</v>
      </c>
      <c r="BC348" s="28">
        <f>_xlfn.XLOOKUP(J348,ABNT5101!$I:$I,ABNT5101!O:O)</f>
        <v>14</v>
      </c>
      <c r="BD348" s="31" t="str">
        <f t="shared" si="198"/>
        <v>NÃO ATENDE</v>
      </c>
      <c r="BE348" s="32">
        <f t="shared" si="227"/>
        <v>-1</v>
      </c>
      <c r="BF348" s="32">
        <f t="shared" si="228"/>
        <v>-1</v>
      </c>
      <c r="BG348" s="32" t="str">
        <f t="shared" si="199"/>
        <v>-</v>
      </c>
      <c r="BH348" s="34"/>
      <c r="BI348" s="34"/>
      <c r="BJ348" s="34"/>
      <c r="BK348" s="34"/>
      <c r="BL348" s="35"/>
      <c r="BM348" s="34"/>
      <c r="BN348" s="31" t="str">
        <f t="shared" si="200"/>
        <v>NÃO ATENDE</v>
      </c>
      <c r="BO348" s="31" t="str">
        <f t="shared" si="229"/>
        <v>NÃO ATENDE</v>
      </c>
      <c r="BP348" s="31" t="str">
        <f t="shared" si="230"/>
        <v>NÃO ATENDE</v>
      </c>
      <c r="BQ348" s="31" t="str">
        <f t="shared" si="201"/>
        <v>ATENDE</v>
      </c>
      <c r="BR348" s="36" t="str">
        <f t="shared" si="202"/>
        <v>C2</v>
      </c>
      <c r="BS348" s="36" t="str">
        <f t="shared" si="203"/>
        <v>Sem Passeio</v>
      </c>
      <c r="BT348" s="37" t="e">
        <f t="shared" si="204"/>
        <v>#N/A</v>
      </c>
      <c r="BU348" s="34"/>
      <c r="BV348" s="34"/>
      <c r="BW348" s="36" t="e">
        <f>IF(BS348="-","-",_xlfn.XLOOKUP(BS348,ABNT5101!$B$4:$B$9,ABNT5101!$C$4:$C$9))</f>
        <v>#N/A</v>
      </c>
      <c r="BX348" s="36" t="e">
        <f>IF(BS348="-","-",_xlfn.XLOOKUP(BS348,ABNT5101!$B$4:$B$9,ABNT5101!$D$4:$D$9))</f>
        <v>#N/A</v>
      </c>
      <c r="BY348" s="31" t="e">
        <f t="shared" si="205"/>
        <v>#N/A</v>
      </c>
      <c r="BZ348" s="31" t="e">
        <f t="shared" si="206"/>
        <v>#N/A</v>
      </c>
      <c r="CA348" s="31" t="e">
        <f t="shared" si="207"/>
        <v>#N/A</v>
      </c>
      <c r="CB348" s="36" t="s">
        <v>143</v>
      </c>
      <c r="CC348" s="37" t="e">
        <f t="shared" si="208"/>
        <v>#VALUE!</v>
      </c>
      <c r="CD348" s="38"/>
      <c r="CE348" s="38"/>
      <c r="CF348" s="31" t="str">
        <f>IF(CB348="-","-",_xlfn.XLOOKUP(CB348,ABNT5101!$B$4:$B$9,ABNT5101!$C$4:$C$9))</f>
        <v>-</v>
      </c>
      <c r="CG348" s="36" t="str">
        <f>IF(CB348="-","-",_xlfn.XLOOKUP(CB348,ABNT5101!$B$4:$B$9,ABNT5101!$D$4:$D$9))</f>
        <v>-</v>
      </c>
      <c r="CH348" s="31" t="str">
        <f t="shared" si="209"/>
        <v>-</v>
      </c>
      <c r="CI348" s="31" t="str">
        <f t="shared" si="210"/>
        <v>-</v>
      </c>
      <c r="CJ348" s="31" t="str">
        <f t="shared" si="211"/>
        <v>-</v>
      </c>
      <c r="CK348" s="56" t="e">
        <f>_xlfn.XLOOKUP(CL348,'Banco de dados'!$B:$B,'Banco de dados'!$D:$D)</f>
        <v>#N/A</v>
      </c>
      <c r="CL348" s="42"/>
      <c r="CM348" s="56" t="e">
        <f>_xlfn.XLOOKUP(CL348,'Banco de dados'!$B:$B,'Banco de dados'!$E:$E)</f>
        <v>#N/A</v>
      </c>
      <c r="CN348" s="56"/>
      <c r="CO348" s="56" t="e">
        <f>IF(CN348="-","-",_xlfn.XLOOKUP(CN348,'Banco de dados'!$B:$B,'Banco de dados'!$E:$E))</f>
        <v>#N/A</v>
      </c>
      <c r="CP348" s="41">
        <f t="shared" si="212"/>
        <v>1</v>
      </c>
      <c r="CQ348" s="56" t="e">
        <f>_xlfn.XLOOKUP(CL348,'Banco de dados'!$B:$B,'Banco de dados'!$H:$H)</f>
        <v>#N/A</v>
      </c>
      <c r="CR348" s="56" t="e">
        <f t="array" aca="1" ref="CR348" ca="1">_xludf.xlookup(CN348,'Banco de dados'!$B:$B,'Banco de dados'!$H:$H)</f>
        <v>#NAME?</v>
      </c>
      <c r="CS348" s="56" t="e">
        <f t="array" aca="1" ref="CS348" ca="1">_xludf.xlookup(CL348,'Banco de dados'!$B:$B,'Banco de dados'!$F:$F)</f>
        <v>#NAME?</v>
      </c>
      <c r="CT348" s="56" t="e">
        <f t="array" aca="1" ref="CT348" ca="1">_xludf.xlookup(CN348,'Banco de dados'!$B:$B,'Banco de dados'!$F:$F)</f>
        <v>#NAME?</v>
      </c>
      <c r="CU348" s="42"/>
      <c r="CV348" s="42"/>
      <c r="CW348" s="56" t="str">
        <f>IF(AJ348=0.5,"Suporte",IF(AND(AJ348&gt;='Braços de IP'!$B$9,AJ348&lt;='Braços de IP'!$D$9),'Braços de IP'!$E$9,IF(AND(AJ348&gt;='Braços de IP'!$B$10,AJ348&lt;='Braços de IP'!$D$10),'Braços de IP'!$E$10,IF(AND(AJ348&gt;='Braços de IP'!$B$11,AJ348&lt;='Braços de IP'!$D$11),'Braços de IP'!$E$11,IF(AND(AJ348&gt;='Braços de IP'!$B$12,AJ348&lt;='Braços de IP'!$D$12),'Braços de IP'!$E$12,IF(AND(AJ348&gt;='Braços de IP'!$B$13,AJ348&lt;='Braços de IP'!$D$13),'Braços de IP'!$E$13,IF(AND(AJ348&gt;='Braços de IP'!$B$14,AJ348&lt;='Braços de IP'!$D$14),'Braços de IP'!$E$14,"ERRO")))))))</f>
        <v>Médio I</v>
      </c>
      <c r="CX348" s="42"/>
      <c r="CY348" s="56" t="str">
        <f>IF($CX348="","",VLOOKUP($CX348,'Braços de IP'!$E$9:$I$15,2,0))</f>
        <v/>
      </c>
      <c r="CZ348" s="43" t="str">
        <f>IF($CX348="","",VLOOKUP($CX348,'Braços de IP'!$E$9:$I$15,5,0))</f>
        <v/>
      </c>
      <c r="DA348" s="56"/>
      <c r="DB348" s="56"/>
      <c r="DC348" s="56"/>
      <c r="DD348" s="56"/>
      <c r="DE348" s="56"/>
      <c r="DF348" s="56"/>
      <c r="DG348" s="44" t="e">
        <f t="shared" si="213"/>
        <v>#N/A</v>
      </c>
      <c r="DH348" s="45">
        <f t="shared" si="214"/>
        <v>60</v>
      </c>
      <c r="DI348" s="44" t="e">
        <f t="shared" si="215"/>
        <v>#N/A</v>
      </c>
      <c r="DJ348" s="46" t="e">
        <f t="shared" si="216"/>
        <v>#N/A</v>
      </c>
      <c r="DK348" s="47" t="s">
        <v>147</v>
      </c>
      <c r="DL348" s="48"/>
      <c r="DM348" s="49"/>
      <c r="DN348" s="23" t="s">
        <v>148</v>
      </c>
      <c r="DO348" s="23"/>
      <c r="DQ348" s="50"/>
      <c r="DS348" s="5"/>
      <c r="DT348" s="5"/>
      <c r="DU348" s="50"/>
    </row>
    <row r="349" spans="1:127" ht="15.75" hidden="1" customHeight="1" x14ac:dyDescent="0.3">
      <c r="B349" s="5"/>
      <c r="C349" s="5"/>
      <c r="D349" s="5"/>
      <c r="E349" s="22" t="s">
        <v>391</v>
      </c>
      <c r="F349" s="22" t="s">
        <v>150</v>
      </c>
      <c r="G349" s="23" t="s">
        <v>239</v>
      </c>
      <c r="H349" s="23">
        <v>-23.340244999999999</v>
      </c>
      <c r="I349" s="23">
        <v>-46.928035000000001</v>
      </c>
      <c r="J349" s="24" t="s">
        <v>156</v>
      </c>
      <c r="K349" s="60"/>
      <c r="L349" s="24" t="s">
        <v>152</v>
      </c>
      <c r="M349" s="24" t="s">
        <v>141</v>
      </c>
      <c r="N349" s="23">
        <v>60</v>
      </c>
      <c r="O349" s="23" t="s">
        <v>142</v>
      </c>
      <c r="P349" s="23" t="s">
        <v>143</v>
      </c>
      <c r="Q349" s="26">
        <f t="shared" si="194"/>
        <v>120</v>
      </c>
      <c r="R349" s="27">
        <v>2</v>
      </c>
      <c r="S349" s="24" t="s">
        <v>153</v>
      </c>
      <c r="T349" s="28">
        <v>7</v>
      </c>
      <c r="U349" s="23"/>
      <c r="V349" s="23"/>
      <c r="W349" s="29"/>
      <c r="X349" s="28" t="s">
        <v>153</v>
      </c>
      <c r="Y349" s="23"/>
      <c r="Z349" s="23"/>
      <c r="AA349" s="23"/>
      <c r="AB349" s="23"/>
      <c r="AC349" s="23"/>
      <c r="AD349" s="23" t="s">
        <v>144</v>
      </c>
      <c r="AE349" s="23" t="s">
        <v>145</v>
      </c>
      <c r="AF349" s="23">
        <v>35.5</v>
      </c>
      <c r="AG349" s="23">
        <v>6.8</v>
      </c>
      <c r="AH349" s="23">
        <v>1</v>
      </c>
      <c r="AI349" s="23">
        <v>0.28000000000000003</v>
      </c>
      <c r="AJ349" s="23">
        <v>2</v>
      </c>
      <c r="AK349" s="27">
        <f t="shared" si="195"/>
        <v>1.72</v>
      </c>
      <c r="AL349" s="27" t="s">
        <v>143</v>
      </c>
      <c r="AM349" s="27" t="s">
        <v>143</v>
      </c>
      <c r="AN349" s="23"/>
      <c r="AO349" s="27">
        <f t="shared" si="196"/>
        <v>2</v>
      </c>
      <c r="AP349" s="23"/>
      <c r="AQ349" s="23"/>
      <c r="AR349" s="23"/>
      <c r="AS349" s="23"/>
      <c r="AT349" s="23"/>
      <c r="AU349" s="27"/>
      <c r="AV349" s="27">
        <f t="shared" si="197"/>
        <v>0</v>
      </c>
      <c r="AW349" s="27"/>
      <c r="AX349" s="28">
        <f>VLOOKUP(J349,ABNT5101!$I$3:$J$9,2)</f>
        <v>20</v>
      </c>
      <c r="AY349" s="28">
        <f>VLOOKUP(J349,ABNT5101!$I$3:$M$9,5)</f>
        <v>0.28000000000000003</v>
      </c>
      <c r="AZ349" s="28" t="str">
        <f>_xlfn.XLOOKUP(J349,ABNT5101!I:I,ABNT5101!L:L)</f>
        <v>-</v>
      </c>
      <c r="BA349" s="28">
        <f>_xlfn.XLOOKUP(J349,ABNT5101!$I:$I,ABNT5101!M:M)</f>
        <v>0.28000000000000003</v>
      </c>
      <c r="BB349" s="28" t="str">
        <f>_xlfn.XLOOKUP(J349,ABNT5101!$I:$I,ABNT5101!N:N)</f>
        <v>-</v>
      </c>
      <c r="BC349" s="28">
        <f>_xlfn.XLOOKUP(J349,ABNT5101!$I:$I,ABNT5101!O:O)</f>
        <v>14</v>
      </c>
      <c r="BD349" s="31" t="str">
        <f t="shared" si="198"/>
        <v>NÃO ATENDE</v>
      </c>
      <c r="BE349" s="32">
        <f t="shared" si="227"/>
        <v>-1</v>
      </c>
      <c r="BF349" s="32">
        <f t="shared" si="228"/>
        <v>-1</v>
      </c>
      <c r="BG349" s="32" t="str">
        <f t="shared" si="199"/>
        <v>-</v>
      </c>
      <c r="BH349" s="34"/>
      <c r="BI349" s="34"/>
      <c r="BJ349" s="34"/>
      <c r="BK349" s="34"/>
      <c r="BL349" s="35"/>
      <c r="BM349" s="34"/>
      <c r="BN349" s="31" t="str">
        <f t="shared" si="200"/>
        <v>NÃO ATENDE</v>
      </c>
      <c r="BO349" s="31" t="str">
        <f t="shared" si="229"/>
        <v>NÃO ATENDE</v>
      </c>
      <c r="BP349" s="31" t="str">
        <f t="shared" si="230"/>
        <v>NÃO ATENDE</v>
      </c>
      <c r="BQ349" s="31" t="str">
        <f t="shared" si="201"/>
        <v>ATENDE</v>
      </c>
      <c r="BR349" s="36" t="str">
        <f t="shared" si="202"/>
        <v>C2</v>
      </c>
      <c r="BS349" s="36" t="str">
        <f t="shared" si="203"/>
        <v>Sem Passeio</v>
      </c>
      <c r="BT349" s="37" t="e">
        <f t="shared" si="204"/>
        <v>#N/A</v>
      </c>
      <c r="BU349" s="34"/>
      <c r="BV349" s="34"/>
      <c r="BW349" s="36" t="e">
        <f>IF(BS349="-","-",_xlfn.XLOOKUP(BS349,ABNT5101!$B$4:$B$9,ABNT5101!$C$4:$C$9))</f>
        <v>#N/A</v>
      </c>
      <c r="BX349" s="36" t="e">
        <f>IF(BS349="-","-",_xlfn.XLOOKUP(BS349,ABNT5101!$B$4:$B$9,ABNT5101!$D$4:$D$9))</f>
        <v>#N/A</v>
      </c>
      <c r="BY349" s="31" t="e">
        <f t="shared" si="205"/>
        <v>#N/A</v>
      </c>
      <c r="BZ349" s="31" t="e">
        <f t="shared" si="206"/>
        <v>#N/A</v>
      </c>
      <c r="CA349" s="31" t="e">
        <f t="shared" si="207"/>
        <v>#N/A</v>
      </c>
      <c r="CB349" s="36" t="s">
        <v>143</v>
      </c>
      <c r="CC349" s="37" t="e">
        <f t="shared" si="208"/>
        <v>#VALUE!</v>
      </c>
      <c r="CD349" s="38"/>
      <c r="CE349" s="38"/>
      <c r="CF349" s="31" t="str">
        <f>IF(CB349="-","-",_xlfn.XLOOKUP(CB349,ABNT5101!$B$4:$B$9,ABNT5101!$C$4:$C$9))</f>
        <v>-</v>
      </c>
      <c r="CG349" s="36" t="str">
        <f>IF(CB349="-","-",_xlfn.XLOOKUP(CB349,ABNT5101!$B$4:$B$9,ABNT5101!$D$4:$D$9))</f>
        <v>-</v>
      </c>
      <c r="CH349" s="31" t="str">
        <f t="shared" si="209"/>
        <v>-</v>
      </c>
      <c r="CI349" s="31" t="str">
        <f t="shared" si="210"/>
        <v>-</v>
      </c>
      <c r="CJ349" s="31" t="str">
        <f t="shared" si="211"/>
        <v>-</v>
      </c>
      <c r="CK349" s="56" t="e">
        <f>_xlfn.XLOOKUP(CL349,'Banco de dados'!$B:$B,'Banco de dados'!$D:$D)</f>
        <v>#N/A</v>
      </c>
      <c r="CL349" s="42"/>
      <c r="CM349" s="56" t="e">
        <f>_xlfn.XLOOKUP(CL349,'Banco de dados'!$B:$B,'Banco de dados'!$E:$E)</f>
        <v>#N/A</v>
      </c>
      <c r="CN349" s="56"/>
      <c r="CO349" s="56" t="e">
        <f>IF(CN349="-","-",_xlfn.XLOOKUP(CN349,'Banco de dados'!$B:$B,'Banco de dados'!$E:$E))</f>
        <v>#N/A</v>
      </c>
      <c r="CP349" s="41">
        <f t="shared" si="212"/>
        <v>1</v>
      </c>
      <c r="CQ349" s="56" t="e">
        <f>_xlfn.XLOOKUP(CL349,'Banco de dados'!$B:$B,'Banco de dados'!$H:$H)</f>
        <v>#N/A</v>
      </c>
      <c r="CR349" s="56" t="e">
        <f t="array" aca="1" ref="CR349" ca="1">_xludf.xlookup(CN349,'Banco de dados'!$B:$B,'Banco de dados'!$H:$H)</f>
        <v>#NAME?</v>
      </c>
      <c r="CS349" s="56" t="e">
        <f t="array" aca="1" ref="CS349" ca="1">_xludf.xlookup(CL349,'Banco de dados'!$B:$B,'Banco de dados'!$F:$F)</f>
        <v>#NAME?</v>
      </c>
      <c r="CT349" s="56" t="e">
        <f t="array" aca="1" ref="CT349" ca="1">_xludf.xlookup(CN349,'Banco de dados'!$B:$B,'Banco de dados'!$F:$F)</f>
        <v>#NAME?</v>
      </c>
      <c r="CU349" s="42"/>
      <c r="CV349" s="42"/>
      <c r="CW349" s="56" t="str">
        <f>IF(AJ349=0.5,"Suporte",IF(AND(AJ349&gt;='Braços de IP'!$B$9,AJ349&lt;='Braços de IP'!$D$9),'Braços de IP'!$E$9,IF(AND(AJ349&gt;='Braços de IP'!$B$10,AJ349&lt;='Braços de IP'!$D$10),'Braços de IP'!$E$10,IF(AND(AJ349&gt;='Braços de IP'!$B$11,AJ349&lt;='Braços de IP'!$D$11),'Braços de IP'!$E$11,IF(AND(AJ349&gt;='Braços de IP'!$B$12,AJ349&lt;='Braços de IP'!$D$12),'Braços de IP'!$E$12,IF(AND(AJ349&gt;='Braços de IP'!$B$13,AJ349&lt;='Braços de IP'!$D$13),'Braços de IP'!$E$13,IF(AND(AJ349&gt;='Braços de IP'!$B$14,AJ349&lt;='Braços de IP'!$D$14),'Braços de IP'!$E$14,"ERRO")))))))</f>
        <v>Médio I</v>
      </c>
      <c r="CX349" s="42"/>
      <c r="CY349" s="56" t="str">
        <f>IF($CX349="","",VLOOKUP($CX349,'Braços de IP'!$E$9:$I$15,2,0))</f>
        <v/>
      </c>
      <c r="CZ349" s="43" t="str">
        <f>IF($CX349="","",VLOOKUP($CX349,'Braços de IP'!$E$9:$I$15,5,0))</f>
        <v/>
      </c>
      <c r="DA349" s="56"/>
      <c r="DB349" s="56"/>
      <c r="DC349" s="56"/>
      <c r="DD349" s="56"/>
      <c r="DE349" s="56"/>
      <c r="DF349" s="56"/>
      <c r="DG349" s="44" t="e">
        <f t="shared" si="213"/>
        <v>#N/A</v>
      </c>
      <c r="DH349" s="45">
        <f t="shared" si="214"/>
        <v>60</v>
      </c>
      <c r="DI349" s="44" t="e">
        <f t="shared" si="215"/>
        <v>#N/A</v>
      </c>
      <c r="DJ349" s="46" t="e">
        <f t="shared" si="216"/>
        <v>#N/A</v>
      </c>
      <c r="DK349" s="47" t="s">
        <v>147</v>
      </c>
      <c r="DL349" s="48"/>
      <c r="DM349" s="49"/>
      <c r="DN349" s="23" t="s">
        <v>148</v>
      </c>
      <c r="DO349" s="23"/>
      <c r="DQ349" s="50"/>
      <c r="DS349" s="5"/>
      <c r="DT349" s="5"/>
      <c r="DU349" s="50"/>
    </row>
    <row r="350" spans="1:127" ht="15.75" customHeight="1" x14ac:dyDescent="0.3">
      <c r="A350" s="224" t="s">
        <v>1290</v>
      </c>
      <c r="B350" s="5"/>
      <c r="C350" s="5" t="s">
        <v>148</v>
      </c>
      <c r="D350" s="5"/>
      <c r="E350" s="22" t="s">
        <v>392</v>
      </c>
      <c r="F350" s="22" t="s">
        <v>137</v>
      </c>
      <c r="G350" s="23" t="s">
        <v>393</v>
      </c>
      <c r="H350" s="23">
        <v>-23.334617000000001</v>
      </c>
      <c r="I350" s="23">
        <v>-46.839959999999998</v>
      </c>
      <c r="J350" s="24" t="s">
        <v>156</v>
      </c>
      <c r="K350" s="60"/>
      <c r="L350" s="24" t="s">
        <v>219</v>
      </c>
      <c r="M350" s="24" t="s">
        <v>141</v>
      </c>
      <c r="N350" s="23">
        <v>150</v>
      </c>
      <c r="O350" s="23" t="s">
        <v>142</v>
      </c>
      <c r="P350" s="23" t="s">
        <v>143</v>
      </c>
      <c r="Q350" s="26">
        <f t="shared" si="194"/>
        <v>300</v>
      </c>
      <c r="R350" s="27">
        <v>1</v>
      </c>
      <c r="S350" s="28">
        <v>2</v>
      </c>
      <c r="T350" s="28">
        <v>4.5</v>
      </c>
      <c r="U350" s="23"/>
      <c r="V350" s="23"/>
      <c r="W350" s="29"/>
      <c r="X350" s="28">
        <v>2.5</v>
      </c>
      <c r="Y350" s="23"/>
      <c r="Z350" s="23"/>
      <c r="AA350" s="23"/>
      <c r="AB350" s="23">
        <v>2</v>
      </c>
      <c r="AC350" s="23">
        <v>2</v>
      </c>
      <c r="AD350" s="23" t="s">
        <v>394</v>
      </c>
      <c r="AE350" s="23" t="s">
        <v>145</v>
      </c>
      <c r="AF350" s="23">
        <v>28.5</v>
      </c>
      <c r="AG350" s="23">
        <v>6.9</v>
      </c>
      <c r="AH350" s="23">
        <v>1</v>
      </c>
      <c r="AI350" s="23">
        <v>0.45</v>
      </c>
      <c r="AJ350" s="23">
        <v>3</v>
      </c>
      <c r="AK350" s="27">
        <f t="shared" si="195"/>
        <v>2.5499999999999998</v>
      </c>
      <c r="AL350" s="27" t="s">
        <v>143</v>
      </c>
      <c r="AM350" s="27" t="s">
        <v>143</v>
      </c>
      <c r="AN350" s="23"/>
      <c r="AO350" s="27" t="str">
        <f t="shared" si="196"/>
        <v>erro</v>
      </c>
      <c r="AP350" s="23"/>
      <c r="AQ350" s="23"/>
      <c r="AR350" s="23"/>
      <c r="AS350" s="23"/>
      <c r="AT350" s="23"/>
      <c r="AU350" s="27"/>
      <c r="AV350" s="27">
        <f t="shared" si="197"/>
        <v>0</v>
      </c>
      <c r="AW350" s="27"/>
      <c r="AX350" s="28">
        <f>VLOOKUP(J350,ABNT5101!$I$3:$J$9,2)</f>
        <v>20</v>
      </c>
      <c r="AY350" s="28">
        <f>VLOOKUP(J350,ABNT5101!$I$3:$M$9,5)</f>
        <v>0.28000000000000003</v>
      </c>
      <c r="AZ350" s="28" t="str">
        <f>_xlfn.XLOOKUP(J350,ABNT5101!I:I,ABNT5101!L:L)</f>
        <v>-</v>
      </c>
      <c r="BA350" s="28">
        <f>_xlfn.XLOOKUP(J350,ABNT5101!$I:$I,ABNT5101!M:M)</f>
        <v>0.28000000000000003</v>
      </c>
      <c r="BB350" s="28" t="str">
        <f>_xlfn.XLOOKUP(J350,ABNT5101!$I:$I,ABNT5101!N:N)</f>
        <v>-</v>
      </c>
      <c r="BC350" s="28">
        <f>_xlfn.XLOOKUP(J350,ABNT5101!$I:$I,ABNT5101!O:O)</f>
        <v>14</v>
      </c>
      <c r="BD350" s="31" t="str">
        <f t="shared" si="198"/>
        <v>ATENDE</v>
      </c>
      <c r="BE350" s="32">
        <f t="shared" ref="BE350:BE388" si="231">BH350/AX350-1</f>
        <v>3.0499999999999972E-2</v>
      </c>
      <c r="BF350" s="32">
        <f t="shared" ref="BF350:BF388" si="232">BI350/AY350-1</f>
        <v>2.1071428571428568</v>
      </c>
      <c r="BG350" s="32" t="str">
        <f t="shared" si="199"/>
        <v>-</v>
      </c>
      <c r="BH350" s="34">
        <v>20.61</v>
      </c>
      <c r="BI350" s="34">
        <v>0.87</v>
      </c>
      <c r="BJ350" s="34"/>
      <c r="BK350" s="34"/>
      <c r="BL350" s="35"/>
      <c r="BM350" s="34"/>
      <c r="BN350" s="31" t="str">
        <f t="shared" si="200"/>
        <v>ATENDE</v>
      </c>
      <c r="BO350" s="31" t="str">
        <f t="shared" ref="BO350:BO388" si="233">IF(BH350&gt;=AX350,"ATENDE",IF(BH350&gt;=0.99*AX350,"ATENDIMENTO LIMIAR","NÃO ATENDE"))</f>
        <v>ATENDE</v>
      </c>
      <c r="BP350" s="31" t="str">
        <f t="shared" ref="BP350:BP388" si="234">IF(BI350&gt;=AY350,"ATENDE",IF(BI350&gt;=(AY350-0.02),"ATENDIMENTO LIMIAR","NÃO ATENDE"))</f>
        <v>ATENDE</v>
      </c>
      <c r="BQ350" s="31" t="str">
        <f t="shared" si="201"/>
        <v>ATENDE</v>
      </c>
      <c r="BR350" s="36" t="str">
        <f t="shared" si="202"/>
        <v>C2</v>
      </c>
      <c r="BS350" s="36" t="str">
        <f t="shared" si="203"/>
        <v>P3</v>
      </c>
      <c r="BT350" s="37">
        <f t="shared" si="204"/>
        <v>0.14399999999999991</v>
      </c>
      <c r="BU350" s="34">
        <v>11.44</v>
      </c>
      <c r="BV350" s="34">
        <v>8.9600000000000009</v>
      </c>
      <c r="BW350" s="36">
        <f>IF(BS350="-","-",_xlfn.XLOOKUP(BS350,ABNT5101!$B$4:$B$9,ABNT5101!$C$4:$C$9))</f>
        <v>10</v>
      </c>
      <c r="BX350" s="36">
        <f>IF(BS350="-","-",_xlfn.XLOOKUP(BS350,ABNT5101!$B$4:$B$9,ABNT5101!$D$4:$D$9))</f>
        <v>2</v>
      </c>
      <c r="BY350" s="31" t="str">
        <f t="shared" si="205"/>
        <v>ATENDE</v>
      </c>
      <c r="BZ350" s="31" t="str">
        <f t="shared" si="206"/>
        <v>ATENDE</v>
      </c>
      <c r="CA350" s="31" t="str">
        <f t="shared" si="207"/>
        <v>ATENDE</v>
      </c>
      <c r="CB350" s="36" t="str">
        <f>BS350</f>
        <v>P3</v>
      </c>
      <c r="CC350" s="37">
        <f t="shared" si="208"/>
        <v>7.4000000000000066E-2</v>
      </c>
      <c r="CD350" s="244">
        <v>10.74</v>
      </c>
      <c r="CE350" s="244">
        <v>7.94</v>
      </c>
      <c r="CF350" s="31">
        <f>IF(CB350="-","-",_xlfn.XLOOKUP(CB350,ABNT5101!$B$4:$B$9,ABNT5101!$C$4:$C$9))</f>
        <v>10</v>
      </c>
      <c r="CG350" s="36">
        <f>IF(CB350="-","-",_xlfn.XLOOKUP(CB350,ABNT5101!$B$4:$B$9,ABNT5101!$D$4:$D$9))</f>
        <v>2</v>
      </c>
      <c r="CH350" s="31" t="str">
        <f t="shared" si="209"/>
        <v>ATENDE</v>
      </c>
      <c r="CI350" s="31" t="str">
        <f t="shared" si="210"/>
        <v>ATENDE</v>
      </c>
      <c r="CJ350" s="31" t="str">
        <f t="shared" si="211"/>
        <v>ATENDE</v>
      </c>
      <c r="CK350" s="56" t="str">
        <f>_xlfn.XLOOKUP(CL350,'Banco de dados'!$B:$B,'Banco de dados'!$D:$D)</f>
        <v>LEDSTAR</v>
      </c>
      <c r="CL350" s="57" t="str">
        <f>'Banco de dados'!B5</f>
        <v xml:space="preserve"> SL VT 9.1 28W</v>
      </c>
      <c r="CM350" s="56" t="str">
        <f>_xlfn.XLOOKUP(CL350,'Banco de dados'!$B:$B,'Banco de dados'!$E:$E)</f>
        <v>LUM LED SL VT 9.1 28W</v>
      </c>
      <c r="CN350" s="56"/>
      <c r="CO350" s="56" t="e">
        <f>IF(CN350="-","-",_xlfn.XLOOKUP(CN350,'Banco de dados'!$B:$B,'Banco de dados'!$E:$E))</f>
        <v>#N/A</v>
      </c>
      <c r="CP350" s="41">
        <f t="shared" si="212"/>
        <v>1</v>
      </c>
      <c r="CQ350" s="56">
        <f>_xlfn.XLOOKUP(CL350,'Banco de dados'!$B:$B,'Banco de dados'!$H:$H)</f>
        <v>28</v>
      </c>
      <c r="CR350" s="56" t="e">
        <f t="array" aca="1" ref="CR350" ca="1">_xludf.xlookup(CN350,'Banco de dados'!$B:$B,'Banco de dados'!$H:$H)</f>
        <v>#NAME?</v>
      </c>
      <c r="CS350" s="56" t="e">
        <f t="array" aca="1" ref="CS350" ca="1">_xludf.xlookup(CL350,'Banco de dados'!$B:$B,'Banco de dados'!$F:$F)</f>
        <v>#NAME?</v>
      </c>
      <c r="CT350" s="56" t="e">
        <f t="array" aca="1" ref="CT350" ca="1">_xludf.xlookup(CN350,'Banco de dados'!$B:$B,'Banco de dados'!$F:$F)</f>
        <v>#NAME?</v>
      </c>
      <c r="CU350" s="42"/>
      <c r="CV350" s="42"/>
      <c r="CW350" s="56" t="str">
        <f>IF(AJ350=0.5,"Suporte",IF(AND(AJ350&gt;='Braços de IP'!$B$9,AJ350&lt;='Braços de IP'!$D$9),'Braços de IP'!$E$9,IF(AND(AJ350&gt;='Braços de IP'!$B$10,AJ350&lt;='Braços de IP'!$D$10),'Braços de IP'!$E$10,IF(AND(AJ350&gt;='Braços de IP'!$B$11,AJ350&lt;='Braços de IP'!$D$11),'Braços de IP'!$E$11,IF(AND(AJ350&gt;='Braços de IP'!$B$12,AJ350&lt;='Braços de IP'!$D$12),'Braços de IP'!$E$12,IF(AND(AJ350&gt;='Braços de IP'!$B$13,AJ350&lt;='Braços de IP'!$D$13),'Braços de IP'!$E$13,IF(AND(AJ350&gt;='Braços de IP'!$B$14,AJ350&lt;='Braços de IP'!$D$14),'Braços de IP'!$E$14,"ERRO")))))))</f>
        <v>Longo I</v>
      </c>
      <c r="CX350" s="42"/>
      <c r="CY350" s="56" t="str">
        <f>IF($CX350="","",VLOOKUP($CX350,'Braços de IP'!$E$9:$I$15,2,0))</f>
        <v/>
      </c>
      <c r="CZ350" s="43" t="str">
        <f>IF($CX350="","",VLOOKUP($CX350,'Braços de IP'!$E$9:$I$15,5,0))</f>
        <v/>
      </c>
      <c r="DA350" s="56"/>
      <c r="DB350" s="56"/>
      <c r="DC350" s="56"/>
      <c r="DD350" s="56"/>
      <c r="DE350" s="56"/>
      <c r="DF350" s="56"/>
      <c r="DG350" s="44">
        <f t="shared" si="213"/>
        <v>28</v>
      </c>
      <c r="DH350" s="45">
        <f t="shared" si="214"/>
        <v>150</v>
      </c>
      <c r="DI350" s="44">
        <f t="shared" si="215"/>
        <v>178</v>
      </c>
      <c r="DJ350" s="46">
        <f t="shared" si="216"/>
        <v>0.81333333333333335</v>
      </c>
      <c r="DK350" s="47" t="s">
        <v>147</v>
      </c>
      <c r="DL350" s="48"/>
      <c r="DM350" s="49"/>
      <c r="DN350" s="23" t="s">
        <v>148</v>
      </c>
      <c r="DO350" s="23"/>
      <c r="DQ350" s="50"/>
      <c r="DS350" s="5"/>
      <c r="DT350" s="5"/>
      <c r="DU350" s="50"/>
    </row>
    <row r="351" spans="1:127" ht="15.75" customHeight="1" x14ac:dyDescent="0.3">
      <c r="A351" s="224" t="s">
        <v>1290</v>
      </c>
      <c r="B351" s="5"/>
      <c r="C351" s="5" t="s">
        <v>148</v>
      </c>
      <c r="D351" s="5"/>
      <c r="E351" s="22" t="s">
        <v>392</v>
      </c>
      <c r="F351" s="22" t="s">
        <v>137</v>
      </c>
      <c r="G351" s="23" t="s">
        <v>393</v>
      </c>
      <c r="H351" s="23">
        <v>-23.334617000000001</v>
      </c>
      <c r="I351" s="23">
        <v>-46.839959999999998</v>
      </c>
      <c r="J351" s="24" t="s">
        <v>156</v>
      </c>
      <c r="K351" s="60"/>
      <c r="L351" s="24" t="s">
        <v>219</v>
      </c>
      <c r="M351" s="24" t="s">
        <v>141</v>
      </c>
      <c r="N351" s="23">
        <v>150</v>
      </c>
      <c r="O351" s="23" t="s">
        <v>142</v>
      </c>
      <c r="P351" s="23" t="s">
        <v>143</v>
      </c>
      <c r="Q351" s="26">
        <f t="shared" si="194"/>
        <v>300</v>
      </c>
      <c r="R351" s="27">
        <v>1</v>
      </c>
      <c r="S351" s="28">
        <v>2</v>
      </c>
      <c r="T351" s="28">
        <v>4.5</v>
      </c>
      <c r="U351" s="23"/>
      <c r="V351" s="23"/>
      <c r="W351" s="29"/>
      <c r="X351" s="28">
        <v>2.5</v>
      </c>
      <c r="Y351" s="23"/>
      <c r="Z351" s="23"/>
      <c r="AA351" s="23"/>
      <c r="AB351" s="23">
        <v>2</v>
      </c>
      <c r="AC351" s="23">
        <v>2</v>
      </c>
      <c r="AD351" s="23" t="s">
        <v>394</v>
      </c>
      <c r="AE351" s="23" t="s">
        <v>145</v>
      </c>
      <c r="AF351" s="23">
        <v>28.5</v>
      </c>
      <c r="AG351" s="23">
        <v>6.9</v>
      </c>
      <c r="AH351" s="23">
        <v>1</v>
      </c>
      <c r="AI351" s="23">
        <v>0.45</v>
      </c>
      <c r="AJ351" s="23">
        <v>3</v>
      </c>
      <c r="AK351" s="27">
        <f t="shared" si="195"/>
        <v>2.5499999999999998</v>
      </c>
      <c r="AL351" s="27" t="s">
        <v>143</v>
      </c>
      <c r="AM351" s="27" t="s">
        <v>143</v>
      </c>
      <c r="AN351" s="23"/>
      <c r="AO351" s="27" t="str">
        <f t="shared" si="196"/>
        <v>erro</v>
      </c>
      <c r="AP351" s="23"/>
      <c r="AQ351" s="23"/>
      <c r="AR351" s="23"/>
      <c r="AS351" s="23"/>
      <c r="AT351" s="23"/>
      <c r="AU351" s="27"/>
      <c r="AV351" s="27">
        <f t="shared" si="197"/>
        <v>0</v>
      </c>
      <c r="AW351" s="27"/>
      <c r="AX351" s="28">
        <f>VLOOKUP(J351,ABNT5101!$I$3:$J$9,2)</f>
        <v>20</v>
      </c>
      <c r="AY351" s="28">
        <f>VLOOKUP(J351,ABNT5101!$I$3:$M$9,5)</f>
        <v>0.28000000000000003</v>
      </c>
      <c r="AZ351" s="28" t="str">
        <f>_xlfn.XLOOKUP(J351,ABNT5101!I:I,ABNT5101!L:L)</f>
        <v>-</v>
      </c>
      <c r="BA351" s="28">
        <f>_xlfn.XLOOKUP(J351,ABNT5101!$I:$I,ABNT5101!M:M)</f>
        <v>0.28000000000000003</v>
      </c>
      <c r="BB351" s="28" t="str">
        <f>_xlfn.XLOOKUP(J351,ABNT5101!$I:$I,ABNT5101!N:N)</f>
        <v>-</v>
      </c>
      <c r="BC351" s="28">
        <f>_xlfn.XLOOKUP(J351,ABNT5101!$I:$I,ABNT5101!O:O)</f>
        <v>14</v>
      </c>
      <c r="BD351" s="31" t="str">
        <f t="shared" si="198"/>
        <v>ATENDE</v>
      </c>
      <c r="BE351" s="32">
        <f t="shared" si="231"/>
        <v>0.22350000000000003</v>
      </c>
      <c r="BF351" s="32">
        <f t="shared" si="232"/>
        <v>1.9999999999999996</v>
      </c>
      <c r="BG351" s="32" t="str">
        <f t="shared" si="199"/>
        <v>-</v>
      </c>
      <c r="BH351" s="34">
        <v>24.47</v>
      </c>
      <c r="BI351" s="34">
        <v>0.84</v>
      </c>
      <c r="BJ351" s="34"/>
      <c r="BK351" s="34"/>
      <c r="BL351" s="35"/>
      <c r="BM351" s="34"/>
      <c r="BN351" s="31" t="str">
        <f t="shared" si="200"/>
        <v>ATENDE</v>
      </c>
      <c r="BO351" s="31" t="str">
        <f t="shared" si="233"/>
        <v>ATENDE</v>
      </c>
      <c r="BP351" s="31" t="str">
        <f t="shared" si="234"/>
        <v>ATENDE</v>
      </c>
      <c r="BQ351" s="31" t="str">
        <f t="shared" si="201"/>
        <v>ATENDE</v>
      </c>
      <c r="BR351" s="36" t="str">
        <f t="shared" si="202"/>
        <v>C2</v>
      </c>
      <c r="BS351" s="36" t="str">
        <f t="shared" si="203"/>
        <v>P3</v>
      </c>
      <c r="BT351" s="37">
        <f t="shared" si="204"/>
        <v>0.17700000000000005</v>
      </c>
      <c r="BU351" s="34">
        <v>11.77</v>
      </c>
      <c r="BV351" s="34">
        <v>7</v>
      </c>
      <c r="BW351" s="36">
        <f>IF(BS351="-","-",_xlfn.XLOOKUP(BS351,ABNT5101!$B$4:$B$9,ABNT5101!$C$4:$C$9))</f>
        <v>10</v>
      </c>
      <c r="BX351" s="36">
        <f>IF(BS351="-","-",_xlfn.XLOOKUP(BS351,ABNT5101!$B$4:$B$9,ABNT5101!$D$4:$D$9))</f>
        <v>2</v>
      </c>
      <c r="BY351" s="31" t="str">
        <f t="shared" si="205"/>
        <v>ATENDE</v>
      </c>
      <c r="BZ351" s="31" t="str">
        <f t="shared" si="206"/>
        <v>ATENDE</v>
      </c>
      <c r="CA351" s="31" t="str">
        <f t="shared" si="207"/>
        <v>ATENDE</v>
      </c>
      <c r="CB351" s="36" t="str">
        <f t="shared" ref="CB351:CB352" si="235">BS351</f>
        <v>P3</v>
      </c>
      <c r="CC351" s="37">
        <f t="shared" si="208"/>
        <v>8.6999999999999966E-2</v>
      </c>
      <c r="CD351" s="244">
        <v>10.87</v>
      </c>
      <c r="CE351" s="244">
        <v>5.66</v>
      </c>
      <c r="CF351" s="31">
        <f>IF(CB351="-","-",_xlfn.XLOOKUP(CB351,ABNT5101!$B$4:$B$9,ABNT5101!$C$4:$C$9))</f>
        <v>10</v>
      </c>
      <c r="CG351" s="36">
        <f>IF(CB351="-","-",_xlfn.XLOOKUP(CB351,ABNT5101!$B$4:$B$9,ABNT5101!$D$4:$D$9))</f>
        <v>2</v>
      </c>
      <c r="CH351" s="31" t="str">
        <f t="shared" si="209"/>
        <v>ATENDE</v>
      </c>
      <c r="CI351" s="31" t="str">
        <f t="shared" si="210"/>
        <v>ATENDE</v>
      </c>
      <c r="CJ351" s="31" t="str">
        <f t="shared" si="211"/>
        <v>ATENDE</v>
      </c>
      <c r="CK351" s="56" t="str">
        <f>_xlfn.XLOOKUP(CL351,'Banco de dados'!$B:$B,'Banco de dados'!$D:$D)</f>
        <v>SX LIGHTING</v>
      </c>
      <c r="CL351" s="57" t="str">
        <f>'Banco de dados'!B54</f>
        <v>SX-INEVO030HF</v>
      </c>
      <c r="CM351" s="56" t="str">
        <f>_xlfn.XLOOKUP(CL351,'Banco de dados'!$B:$B,'Banco de dados'!$E:$E)</f>
        <v>SXINEVO030K50L12CZF7PHF</v>
      </c>
      <c r="CN351" s="56"/>
      <c r="CO351" s="56" t="e">
        <f>IF(CN351="-","-",_xlfn.XLOOKUP(CN351,'Banco de dados'!$B:$B,'Banco de dados'!$E:$E))</f>
        <v>#N/A</v>
      </c>
      <c r="CP351" s="41">
        <f t="shared" si="212"/>
        <v>1</v>
      </c>
      <c r="CQ351" s="56">
        <f>_xlfn.XLOOKUP(CL351,'Banco de dados'!$B:$B,'Banco de dados'!$H:$H)</f>
        <v>31</v>
      </c>
      <c r="CR351" s="56" t="e">
        <f t="array" aca="1" ref="CR351" ca="1">_xludf.xlookup(CN351,'Banco de dados'!$B:$B,'Banco de dados'!$H:$H)</f>
        <v>#NAME?</v>
      </c>
      <c r="CS351" s="56" t="e">
        <f t="array" aca="1" ref="CS351" ca="1">_xludf.xlookup(CL351,'Banco de dados'!$B:$B,'Banco de dados'!$F:$F)</f>
        <v>#NAME?</v>
      </c>
      <c r="CT351" s="56" t="e">
        <f t="array" aca="1" ref="CT351" ca="1">_xludf.xlookup(CN351,'Banco de dados'!$B:$B,'Banco de dados'!$F:$F)</f>
        <v>#NAME?</v>
      </c>
      <c r="CU351" s="42"/>
      <c r="CV351" s="42"/>
      <c r="CW351" s="56" t="str">
        <f>IF(AJ351=0.5,"Suporte",IF(AND(AJ351&gt;='Braços de IP'!$B$9,AJ351&lt;='Braços de IP'!$D$9),'Braços de IP'!$E$9,IF(AND(AJ351&gt;='Braços de IP'!$B$10,AJ351&lt;='Braços de IP'!$D$10),'Braços de IP'!$E$10,IF(AND(AJ351&gt;='Braços de IP'!$B$11,AJ351&lt;='Braços de IP'!$D$11),'Braços de IP'!$E$11,IF(AND(AJ351&gt;='Braços de IP'!$B$12,AJ351&lt;='Braços de IP'!$D$12),'Braços de IP'!$E$12,IF(AND(AJ351&gt;='Braços de IP'!$B$13,AJ351&lt;='Braços de IP'!$D$13),'Braços de IP'!$E$13,IF(AND(AJ351&gt;='Braços de IP'!$B$14,AJ351&lt;='Braços de IP'!$D$14),'Braços de IP'!$E$14,"ERRO")))))))</f>
        <v>Longo I</v>
      </c>
      <c r="CX351" s="42"/>
      <c r="CY351" s="56" t="str">
        <f>IF($CX351="","",VLOOKUP($CX351,'Braços de IP'!$E$9:$I$15,2,0))</f>
        <v/>
      </c>
      <c r="CZ351" s="43" t="str">
        <f>IF($CX351="","",VLOOKUP($CX351,'Braços de IP'!$E$9:$I$15,5,0))</f>
        <v/>
      </c>
      <c r="DA351" s="56"/>
      <c r="DB351" s="56"/>
      <c r="DC351" s="56"/>
      <c r="DD351" s="56"/>
      <c r="DE351" s="56"/>
      <c r="DF351" s="56"/>
      <c r="DG351" s="44">
        <f t="shared" si="213"/>
        <v>31</v>
      </c>
      <c r="DH351" s="45">
        <f t="shared" si="214"/>
        <v>150</v>
      </c>
      <c r="DI351" s="44">
        <f t="shared" si="215"/>
        <v>181</v>
      </c>
      <c r="DJ351" s="46">
        <f t="shared" si="216"/>
        <v>0.79333333333333333</v>
      </c>
      <c r="DK351" s="47" t="s">
        <v>147</v>
      </c>
      <c r="DL351" s="48"/>
      <c r="DM351" s="49"/>
      <c r="DN351" s="23" t="s">
        <v>148</v>
      </c>
      <c r="DO351" s="23"/>
      <c r="DQ351" s="50"/>
      <c r="DS351" s="5"/>
      <c r="DT351" s="5"/>
      <c r="DU351" s="50"/>
    </row>
    <row r="352" spans="1:127" ht="15.75" customHeight="1" x14ac:dyDescent="0.3">
      <c r="A352" s="224" t="s">
        <v>1290</v>
      </c>
      <c r="B352" s="5"/>
      <c r="C352" s="5" t="s">
        <v>148</v>
      </c>
      <c r="D352" s="5"/>
      <c r="E352" s="22" t="s">
        <v>392</v>
      </c>
      <c r="F352" s="22" t="s">
        <v>137</v>
      </c>
      <c r="G352" s="23" t="s">
        <v>393</v>
      </c>
      <c r="H352" s="23">
        <v>-23.334617000000001</v>
      </c>
      <c r="I352" s="23">
        <v>-46.839959999999998</v>
      </c>
      <c r="J352" s="24" t="s">
        <v>156</v>
      </c>
      <c r="K352" s="60"/>
      <c r="L352" s="24" t="s">
        <v>219</v>
      </c>
      <c r="M352" s="24" t="s">
        <v>141</v>
      </c>
      <c r="N352" s="23">
        <v>150</v>
      </c>
      <c r="O352" s="23" t="s">
        <v>142</v>
      </c>
      <c r="P352" s="23" t="s">
        <v>143</v>
      </c>
      <c r="Q352" s="26">
        <f t="shared" si="194"/>
        <v>300</v>
      </c>
      <c r="R352" s="27">
        <v>1</v>
      </c>
      <c r="S352" s="28">
        <v>2</v>
      </c>
      <c r="T352" s="28">
        <v>4.5</v>
      </c>
      <c r="U352" s="23"/>
      <c r="V352" s="23"/>
      <c r="W352" s="29"/>
      <c r="X352" s="28">
        <v>2.5</v>
      </c>
      <c r="Y352" s="23"/>
      <c r="Z352" s="23"/>
      <c r="AA352" s="23"/>
      <c r="AB352" s="23">
        <v>2</v>
      </c>
      <c r="AC352" s="23">
        <v>2</v>
      </c>
      <c r="AD352" s="23" t="s">
        <v>394</v>
      </c>
      <c r="AE352" s="23" t="s">
        <v>145</v>
      </c>
      <c r="AF352" s="23">
        <v>28.5</v>
      </c>
      <c r="AG352" s="23">
        <v>6.9</v>
      </c>
      <c r="AH352" s="23">
        <v>1</v>
      </c>
      <c r="AI352" s="23">
        <v>0.45</v>
      </c>
      <c r="AJ352" s="23">
        <v>3</v>
      </c>
      <c r="AK352" s="27">
        <f t="shared" si="195"/>
        <v>2.5499999999999998</v>
      </c>
      <c r="AL352" s="27" t="s">
        <v>143</v>
      </c>
      <c r="AM352" s="27" t="s">
        <v>143</v>
      </c>
      <c r="AN352" s="23"/>
      <c r="AO352" s="27" t="str">
        <f t="shared" si="196"/>
        <v>erro</v>
      </c>
      <c r="AP352" s="23"/>
      <c r="AQ352" s="23"/>
      <c r="AR352" s="23"/>
      <c r="AS352" s="23"/>
      <c r="AT352" s="23"/>
      <c r="AU352" s="27"/>
      <c r="AV352" s="27">
        <f t="shared" si="197"/>
        <v>0</v>
      </c>
      <c r="AW352" s="27"/>
      <c r="AX352" s="28">
        <f>VLOOKUP(J352,ABNT5101!$I$3:$J$9,2)</f>
        <v>20</v>
      </c>
      <c r="AY352" s="28">
        <f>VLOOKUP(J352,ABNT5101!$I$3:$M$9,5)</f>
        <v>0.28000000000000003</v>
      </c>
      <c r="AZ352" s="28" t="str">
        <f>_xlfn.XLOOKUP(J352,ABNT5101!I:I,ABNT5101!L:L)</f>
        <v>-</v>
      </c>
      <c r="BA352" s="28">
        <f>_xlfn.XLOOKUP(J352,ABNT5101!$I:$I,ABNT5101!M:M)</f>
        <v>0.28000000000000003</v>
      </c>
      <c r="BB352" s="28" t="str">
        <f>_xlfn.XLOOKUP(J352,ABNT5101!$I:$I,ABNT5101!N:N)</f>
        <v>-</v>
      </c>
      <c r="BC352" s="28">
        <f>_xlfn.XLOOKUP(J352,ABNT5101!$I:$I,ABNT5101!O:O)</f>
        <v>14</v>
      </c>
      <c r="BD352" s="31" t="str">
        <f t="shared" si="198"/>
        <v>ATENDE</v>
      </c>
      <c r="BE352" s="32">
        <f t="shared" si="231"/>
        <v>0.23799999999999999</v>
      </c>
      <c r="BF352" s="32">
        <f t="shared" si="232"/>
        <v>1.8214285714285712</v>
      </c>
      <c r="BG352" s="32" t="str">
        <f t="shared" si="199"/>
        <v>-</v>
      </c>
      <c r="BH352" s="34">
        <v>24.76</v>
      </c>
      <c r="BI352" s="34">
        <v>0.79</v>
      </c>
      <c r="BJ352" s="34"/>
      <c r="BK352" s="34"/>
      <c r="BL352" s="35"/>
      <c r="BM352" s="34"/>
      <c r="BN352" s="31" t="str">
        <f t="shared" si="200"/>
        <v>ATENDE</v>
      </c>
      <c r="BO352" s="31" t="str">
        <f t="shared" si="233"/>
        <v>ATENDE</v>
      </c>
      <c r="BP352" s="31" t="str">
        <f t="shared" si="234"/>
        <v>ATENDE</v>
      </c>
      <c r="BQ352" s="31" t="str">
        <f t="shared" si="201"/>
        <v>ATENDE</v>
      </c>
      <c r="BR352" s="36" t="str">
        <f t="shared" si="202"/>
        <v>C2</v>
      </c>
      <c r="BS352" s="36" t="str">
        <f t="shared" si="203"/>
        <v>P3</v>
      </c>
      <c r="BT352" s="37">
        <f t="shared" si="204"/>
        <v>0.17500000000000004</v>
      </c>
      <c r="BU352" s="34">
        <v>11.75</v>
      </c>
      <c r="BV352" s="34">
        <v>8.23</v>
      </c>
      <c r="BW352" s="36">
        <f>IF(BS352="-","-",_xlfn.XLOOKUP(BS352,ABNT5101!$B$4:$B$9,ABNT5101!$C$4:$C$9))</f>
        <v>10</v>
      </c>
      <c r="BX352" s="36">
        <f>IF(BS352="-","-",_xlfn.XLOOKUP(BS352,ABNT5101!$B$4:$B$9,ABNT5101!$D$4:$D$9))</f>
        <v>2</v>
      </c>
      <c r="BY352" s="31" t="str">
        <f t="shared" si="205"/>
        <v>ATENDE</v>
      </c>
      <c r="BZ352" s="31" t="str">
        <f t="shared" si="206"/>
        <v>ATENDE</v>
      </c>
      <c r="CA352" s="31" t="str">
        <f t="shared" si="207"/>
        <v>ATENDE</v>
      </c>
      <c r="CB352" s="36" t="str">
        <f t="shared" si="235"/>
        <v>P3</v>
      </c>
      <c r="CC352" s="37">
        <f t="shared" si="208"/>
        <v>0.10199999999999987</v>
      </c>
      <c r="CD352" s="244">
        <v>11.02</v>
      </c>
      <c r="CE352" s="244">
        <v>7.16</v>
      </c>
      <c r="CF352" s="31">
        <f>IF(CB352="-","-",_xlfn.XLOOKUP(CB352,ABNT5101!$B$4:$B$9,ABNT5101!$C$4:$C$9))</f>
        <v>10</v>
      </c>
      <c r="CG352" s="36">
        <f>IF(CB352="-","-",_xlfn.XLOOKUP(CB352,ABNT5101!$B$4:$B$9,ABNT5101!$D$4:$D$9))</f>
        <v>2</v>
      </c>
      <c r="CH352" s="31" t="str">
        <f t="shared" si="209"/>
        <v>ATENDE</v>
      </c>
      <c r="CI352" s="31" t="str">
        <f t="shared" si="210"/>
        <v>ATENDE</v>
      </c>
      <c r="CJ352" s="31" t="str">
        <f t="shared" si="211"/>
        <v>ATENDE</v>
      </c>
      <c r="CK352" s="56" t="str">
        <f>_xlfn.XLOOKUP(CL352,'Banco de dados'!$B:$B,'Banco de dados'!$D:$D)</f>
        <v>TECNOWATT</v>
      </c>
      <c r="CL352" s="57" t="str">
        <f>'Banco de dados'!B65</f>
        <v xml:space="preserve">SIGSAGPTLRRSSNDL_30W_38IBBRS
</v>
      </c>
      <c r="CM352" s="56" t="str">
        <f>_xlfn.XLOOKUP(CL352,'Banco de dados'!$B:$B,'Banco de dados'!$E:$E)</f>
        <v>SIGSAGPTLRRSSNDL_30W_38IBBRS
1-10C1MUN6.5</v>
      </c>
      <c r="CN352" s="56"/>
      <c r="CO352" s="56" t="e">
        <f>IF(CN352="-","-",_xlfn.XLOOKUP(CN352,'Banco de dados'!$B:$B,'Banco de dados'!$E:$E))</f>
        <v>#N/A</v>
      </c>
      <c r="CP352" s="41">
        <f t="shared" si="212"/>
        <v>1</v>
      </c>
      <c r="CQ352" s="56">
        <f>_xlfn.XLOOKUP(CL352,'Banco de dados'!$B:$B,'Banco de dados'!$H:$H)</f>
        <v>30</v>
      </c>
      <c r="CR352" s="56" t="e">
        <f t="array" aca="1" ref="CR352" ca="1">_xludf.xlookup(CN352,'Banco de dados'!$B:$B,'Banco de dados'!$H:$H)</f>
        <v>#NAME?</v>
      </c>
      <c r="CS352" s="56" t="e">
        <f t="array" aca="1" ref="CS352" ca="1">_xludf.xlookup(CL352,'Banco de dados'!$B:$B,'Banco de dados'!$F:$F)</f>
        <v>#NAME?</v>
      </c>
      <c r="CT352" s="56" t="e">
        <f t="array" aca="1" ref="CT352" ca="1">_xludf.xlookup(CN352,'Banco de dados'!$B:$B,'Banco de dados'!$F:$F)</f>
        <v>#NAME?</v>
      </c>
      <c r="CU352" s="42"/>
      <c r="CV352" s="42"/>
      <c r="CW352" s="56" t="str">
        <f>IF(AJ352=0.5,"Suporte",IF(AND(AJ352&gt;='Braços de IP'!$B$9,AJ352&lt;='Braços de IP'!$D$9),'Braços de IP'!$E$9,IF(AND(AJ352&gt;='Braços de IP'!$B$10,AJ352&lt;='Braços de IP'!$D$10),'Braços de IP'!$E$10,IF(AND(AJ352&gt;='Braços de IP'!$B$11,AJ352&lt;='Braços de IP'!$D$11),'Braços de IP'!$E$11,IF(AND(AJ352&gt;='Braços de IP'!$B$12,AJ352&lt;='Braços de IP'!$D$12),'Braços de IP'!$E$12,IF(AND(AJ352&gt;='Braços de IP'!$B$13,AJ352&lt;='Braços de IP'!$D$13),'Braços de IP'!$E$13,IF(AND(AJ352&gt;='Braços de IP'!$B$14,AJ352&lt;='Braços de IP'!$D$14),'Braços de IP'!$E$14,"ERRO")))))))</f>
        <v>Longo I</v>
      </c>
      <c r="CX352" s="42"/>
      <c r="CY352" s="56" t="str">
        <f>IF($CX352="","",VLOOKUP($CX352,'Braços de IP'!$E$9:$I$15,2,0))</f>
        <v/>
      </c>
      <c r="CZ352" s="43" t="str">
        <f>IF($CX352="","",VLOOKUP($CX352,'Braços de IP'!$E$9:$I$15,5,0))</f>
        <v/>
      </c>
      <c r="DA352" s="56"/>
      <c r="DB352" s="56"/>
      <c r="DC352" s="56"/>
      <c r="DD352" s="56"/>
      <c r="DE352" s="56"/>
      <c r="DF352" s="56"/>
      <c r="DG352" s="44">
        <f t="shared" si="213"/>
        <v>30</v>
      </c>
      <c r="DH352" s="45">
        <f t="shared" si="214"/>
        <v>150</v>
      </c>
      <c r="DI352" s="44">
        <f t="shared" si="215"/>
        <v>180</v>
      </c>
      <c r="DJ352" s="46">
        <f t="shared" si="216"/>
        <v>0.8</v>
      </c>
      <c r="DK352" s="47" t="s">
        <v>147</v>
      </c>
      <c r="DL352" s="48"/>
      <c r="DM352" s="49"/>
      <c r="DN352" s="23" t="s">
        <v>148</v>
      </c>
      <c r="DO352" s="23"/>
      <c r="DQ352" s="50"/>
      <c r="DS352" s="5"/>
      <c r="DT352" s="5"/>
      <c r="DU352" s="50"/>
    </row>
    <row r="353" spans="2:126" ht="15.75" hidden="1" customHeight="1" x14ac:dyDescent="0.3">
      <c r="B353" s="5"/>
      <c r="C353" s="5"/>
      <c r="D353" s="5"/>
      <c r="E353" s="22" t="s">
        <v>395</v>
      </c>
      <c r="F353" s="22" t="s">
        <v>137</v>
      </c>
      <c r="G353" s="23" t="s">
        <v>396</v>
      </c>
      <c r="H353" s="23">
        <v>-23.338113</v>
      </c>
      <c r="I353" s="23">
        <v>-46.830638</v>
      </c>
      <c r="J353" s="24" t="s">
        <v>160</v>
      </c>
      <c r="K353" s="60"/>
      <c r="L353" s="24" t="s">
        <v>140</v>
      </c>
      <c r="M353" s="24" t="s">
        <v>141</v>
      </c>
      <c r="N353" s="23">
        <v>90</v>
      </c>
      <c r="O353" s="23" t="s">
        <v>142</v>
      </c>
      <c r="P353" s="23" t="s">
        <v>143</v>
      </c>
      <c r="Q353" s="26">
        <f t="shared" si="194"/>
        <v>180</v>
      </c>
      <c r="R353" s="27">
        <v>1</v>
      </c>
      <c r="S353" s="28">
        <v>2</v>
      </c>
      <c r="T353" s="28">
        <v>7.5</v>
      </c>
      <c r="U353" s="23"/>
      <c r="V353" s="23"/>
      <c r="W353" s="29">
        <v>7.5</v>
      </c>
      <c r="X353" s="28">
        <v>2</v>
      </c>
      <c r="Y353" s="23"/>
      <c r="Z353" s="23"/>
      <c r="AA353" s="23"/>
      <c r="AB353" s="23"/>
      <c r="AC353" s="23"/>
      <c r="AD353" s="23" t="s">
        <v>144</v>
      </c>
      <c r="AE353" s="23" t="s">
        <v>145</v>
      </c>
      <c r="AF353" s="23">
        <v>30.5</v>
      </c>
      <c r="AG353" s="23">
        <v>6</v>
      </c>
      <c r="AH353" s="23">
        <v>1</v>
      </c>
      <c r="AI353" s="23">
        <v>1.2</v>
      </c>
      <c r="AJ353" s="23">
        <v>2.7</v>
      </c>
      <c r="AK353" s="27">
        <f t="shared" si="195"/>
        <v>1.5000000000000002</v>
      </c>
      <c r="AL353" s="27" t="s">
        <v>143</v>
      </c>
      <c r="AM353" s="27" t="s">
        <v>143</v>
      </c>
      <c r="AN353" s="23"/>
      <c r="AO353" s="27">
        <f t="shared" si="196"/>
        <v>2</v>
      </c>
      <c r="AP353" s="23"/>
      <c r="AQ353" s="23"/>
      <c r="AR353" s="23"/>
      <c r="AS353" s="23"/>
      <c r="AT353" s="23"/>
      <c r="AU353" s="27"/>
      <c r="AV353" s="27">
        <f t="shared" si="197"/>
        <v>0</v>
      </c>
      <c r="AW353" s="27"/>
      <c r="AX353" s="28">
        <f>VLOOKUP(J353,ABNT5101!$I$3:$J$9,2)</f>
        <v>10</v>
      </c>
      <c r="AY353" s="28">
        <f>VLOOKUP(J353,ABNT5101!$I$3:$M$9,5)</f>
        <v>0.18</v>
      </c>
      <c r="AZ353" s="28" t="str">
        <f>_xlfn.XLOOKUP(J353,ABNT5101!I:I,ABNT5101!L:L)</f>
        <v>-</v>
      </c>
      <c r="BA353" s="28">
        <f>_xlfn.XLOOKUP(J353,ABNT5101!$I:$I,ABNT5101!M:M)</f>
        <v>0.18</v>
      </c>
      <c r="BB353" s="28" t="str">
        <f>_xlfn.XLOOKUP(J353,ABNT5101!$I:$I,ABNT5101!N:N)</f>
        <v>-</v>
      </c>
      <c r="BC353" s="28">
        <f>_xlfn.XLOOKUP(J353,ABNT5101!$I:$I,ABNT5101!O:O)</f>
        <v>16</v>
      </c>
      <c r="BD353" s="31" t="str">
        <f t="shared" si="198"/>
        <v>NÃO ATENDE</v>
      </c>
      <c r="BE353" s="32">
        <f t="shared" si="231"/>
        <v>-1</v>
      </c>
      <c r="BF353" s="32">
        <f t="shared" si="232"/>
        <v>-1</v>
      </c>
      <c r="BG353" s="32" t="str">
        <f t="shared" si="199"/>
        <v>-</v>
      </c>
      <c r="BH353" s="34"/>
      <c r="BI353" s="34"/>
      <c r="BJ353" s="34"/>
      <c r="BK353" s="34"/>
      <c r="BL353" s="35"/>
      <c r="BM353" s="34"/>
      <c r="BN353" s="31" t="str">
        <f t="shared" si="200"/>
        <v>NÃO ATENDE</v>
      </c>
      <c r="BO353" s="31" t="str">
        <f t="shared" si="233"/>
        <v>NÃO ATENDE</v>
      </c>
      <c r="BP353" s="31" t="str">
        <f t="shared" si="234"/>
        <v>NÃO ATENDE</v>
      </c>
      <c r="BQ353" s="31" t="str">
        <f t="shared" si="201"/>
        <v>ATENDE</v>
      </c>
      <c r="BR353" s="36" t="str">
        <f t="shared" si="202"/>
        <v>C4</v>
      </c>
      <c r="BS353" s="36" t="str">
        <f t="shared" si="203"/>
        <v>P6</v>
      </c>
      <c r="BT353" s="37">
        <f t="shared" si="204"/>
        <v>-1</v>
      </c>
      <c r="BU353" s="34"/>
      <c r="BV353" s="34"/>
      <c r="BW353" s="36">
        <f>IF(BS353="-","-",_xlfn.XLOOKUP(BS353,ABNT5101!$B$4:$B$9,ABNT5101!$C$4:$C$9))</f>
        <v>3</v>
      </c>
      <c r="BX353" s="36">
        <f>IF(BS353="-","-",_xlfn.XLOOKUP(BS353,ABNT5101!$B$4:$B$9,ABNT5101!$D$4:$D$9))</f>
        <v>0.6</v>
      </c>
      <c r="BY353" s="31" t="str">
        <f t="shared" si="205"/>
        <v>NÃO ATENDE</v>
      </c>
      <c r="BZ353" s="31" t="str">
        <f t="shared" si="206"/>
        <v>NÃO ATENDE</v>
      </c>
      <c r="CA353" s="31" t="str">
        <f t="shared" si="207"/>
        <v>NÃO ATENDE</v>
      </c>
      <c r="CB353" s="36" t="s">
        <v>143</v>
      </c>
      <c r="CC353" s="37" t="e">
        <f t="shared" si="208"/>
        <v>#VALUE!</v>
      </c>
      <c r="CD353" s="38"/>
      <c r="CE353" s="38"/>
      <c r="CF353" s="31" t="str">
        <f>IF(CB353="-","-",_xlfn.XLOOKUP(CB353,ABNT5101!$B$4:$B$9,ABNT5101!$C$4:$C$9))</f>
        <v>-</v>
      </c>
      <c r="CG353" s="36" t="str">
        <f>IF(CB353="-","-",_xlfn.XLOOKUP(CB353,ABNT5101!$B$4:$B$9,ABNT5101!$D$4:$D$9))</f>
        <v>-</v>
      </c>
      <c r="CH353" s="31" t="str">
        <f t="shared" si="209"/>
        <v>-</v>
      </c>
      <c r="CI353" s="31" t="str">
        <f t="shared" si="210"/>
        <v>-</v>
      </c>
      <c r="CJ353" s="31" t="str">
        <f t="shared" si="211"/>
        <v>-</v>
      </c>
      <c r="CK353" s="56" t="e">
        <f>_xlfn.XLOOKUP(CL353,'Banco de dados'!$B:$B,'Banco de dados'!$D:$D)</f>
        <v>#N/A</v>
      </c>
      <c r="CL353" s="42"/>
      <c r="CM353" s="56" t="e">
        <f>_xlfn.XLOOKUP(CL353,'Banco de dados'!$B:$B,'Banco de dados'!$E:$E)</f>
        <v>#N/A</v>
      </c>
      <c r="CN353" s="56"/>
      <c r="CO353" s="56" t="e">
        <f>IF(CN353="-","-",_xlfn.XLOOKUP(CN353,'Banco de dados'!$B:$B,'Banco de dados'!$E:$E))</f>
        <v>#N/A</v>
      </c>
      <c r="CP353" s="41">
        <f t="shared" si="212"/>
        <v>1</v>
      </c>
      <c r="CQ353" s="56" t="e">
        <f>_xlfn.XLOOKUP(CL353,'Banco de dados'!$B:$B,'Banco de dados'!$H:$H)</f>
        <v>#N/A</v>
      </c>
      <c r="CR353" s="56" t="e">
        <f t="array" aca="1" ref="CR353" ca="1">_xludf.xlookup(CN353,'Banco de dados'!$B:$B,'Banco de dados'!$H:$H)</f>
        <v>#NAME?</v>
      </c>
      <c r="CS353" s="56" t="e">
        <f t="array" aca="1" ref="CS353" ca="1">_xludf.xlookup(CL353,'Banco de dados'!$B:$B,'Banco de dados'!$F:$F)</f>
        <v>#NAME?</v>
      </c>
      <c r="CT353" s="56" t="e">
        <f t="array" aca="1" ref="CT353" ca="1">_xludf.xlookup(CN353,'Banco de dados'!$B:$B,'Banco de dados'!$F:$F)</f>
        <v>#NAME?</v>
      </c>
      <c r="CU353" s="42"/>
      <c r="CV353" s="42"/>
      <c r="CW353" s="56" t="str">
        <f>IF(AJ353=0.5,"Suporte",IF(AND(AJ353&gt;='Braços de IP'!$B$9,AJ353&lt;='Braços de IP'!$D$9),'Braços de IP'!$E$9,IF(AND(AJ353&gt;='Braços de IP'!$B$10,AJ353&lt;='Braços de IP'!$D$10),'Braços de IP'!$E$10,IF(AND(AJ353&gt;='Braços de IP'!$B$11,AJ353&lt;='Braços de IP'!$D$11),'Braços de IP'!$E$11,IF(AND(AJ353&gt;='Braços de IP'!$B$12,AJ353&lt;='Braços de IP'!$D$12),'Braços de IP'!$E$12,IF(AND(AJ353&gt;='Braços de IP'!$B$13,AJ353&lt;='Braços de IP'!$D$13),'Braços de IP'!$E$13,IF(AND(AJ353&gt;='Braços de IP'!$B$14,AJ353&lt;='Braços de IP'!$D$14),'Braços de IP'!$E$14,"ERRO")))))))</f>
        <v>Longo I</v>
      </c>
      <c r="CX353" s="42"/>
      <c r="CY353" s="56" t="str">
        <f>IF($CX353="","",VLOOKUP($CX353,'Braços de IP'!$E$9:$I$15,2,0))</f>
        <v/>
      </c>
      <c r="CZ353" s="43" t="str">
        <f>IF($CX353="","",VLOOKUP($CX353,'Braços de IP'!$E$9:$I$15,5,0))</f>
        <v/>
      </c>
      <c r="DA353" s="56"/>
      <c r="DB353" s="56"/>
      <c r="DC353" s="56"/>
      <c r="DD353" s="56"/>
      <c r="DE353" s="56"/>
      <c r="DF353" s="56"/>
      <c r="DG353" s="44" t="e">
        <f t="shared" si="213"/>
        <v>#N/A</v>
      </c>
      <c r="DH353" s="45">
        <f t="shared" si="214"/>
        <v>90</v>
      </c>
      <c r="DI353" s="44" t="e">
        <f t="shared" si="215"/>
        <v>#N/A</v>
      </c>
      <c r="DJ353" s="46" t="e">
        <f t="shared" si="216"/>
        <v>#N/A</v>
      </c>
      <c r="DK353" s="47" t="s">
        <v>147</v>
      </c>
      <c r="DL353" s="48"/>
      <c r="DM353" s="49"/>
      <c r="DN353" s="23" t="s">
        <v>148</v>
      </c>
      <c r="DO353" s="23"/>
      <c r="DQ353" s="50"/>
      <c r="DS353" s="5"/>
      <c r="DT353" s="5"/>
      <c r="DU353" s="50"/>
    </row>
    <row r="354" spans="2:126" ht="15.75" hidden="1" customHeight="1" x14ac:dyDescent="0.3">
      <c r="B354" s="5"/>
      <c r="C354" s="5"/>
      <c r="D354" s="5"/>
      <c r="E354" s="22" t="s">
        <v>395</v>
      </c>
      <c r="F354" s="22" t="s">
        <v>137</v>
      </c>
      <c r="G354" s="23" t="s">
        <v>396</v>
      </c>
      <c r="H354" s="23">
        <v>-23.338113</v>
      </c>
      <c r="I354" s="23">
        <v>-46.830638</v>
      </c>
      <c r="J354" s="24" t="s">
        <v>160</v>
      </c>
      <c r="K354" s="60"/>
      <c r="L354" s="24" t="s">
        <v>140</v>
      </c>
      <c r="M354" s="24" t="s">
        <v>141</v>
      </c>
      <c r="N354" s="23">
        <v>90</v>
      </c>
      <c r="O354" s="23" t="s">
        <v>142</v>
      </c>
      <c r="P354" s="23" t="s">
        <v>143</v>
      </c>
      <c r="Q354" s="26">
        <f t="shared" si="194"/>
        <v>180</v>
      </c>
      <c r="R354" s="27">
        <v>1</v>
      </c>
      <c r="S354" s="28">
        <v>2</v>
      </c>
      <c r="T354" s="28">
        <v>7.5</v>
      </c>
      <c r="U354" s="23"/>
      <c r="V354" s="23"/>
      <c r="W354" s="29">
        <v>7.5</v>
      </c>
      <c r="X354" s="28">
        <v>2</v>
      </c>
      <c r="Y354" s="23"/>
      <c r="Z354" s="23"/>
      <c r="AA354" s="23"/>
      <c r="AB354" s="23"/>
      <c r="AC354" s="23"/>
      <c r="AD354" s="23" t="s">
        <v>144</v>
      </c>
      <c r="AE354" s="23" t="s">
        <v>145</v>
      </c>
      <c r="AF354" s="23">
        <v>30.5</v>
      </c>
      <c r="AG354" s="23">
        <v>6</v>
      </c>
      <c r="AH354" s="23">
        <v>1</v>
      </c>
      <c r="AI354" s="23">
        <v>1.2</v>
      </c>
      <c r="AJ354" s="23">
        <v>2.7</v>
      </c>
      <c r="AK354" s="27">
        <f t="shared" si="195"/>
        <v>1.5000000000000002</v>
      </c>
      <c r="AL354" s="27" t="s">
        <v>143</v>
      </c>
      <c r="AM354" s="27" t="s">
        <v>143</v>
      </c>
      <c r="AN354" s="23"/>
      <c r="AO354" s="27">
        <f t="shared" si="196"/>
        <v>2</v>
      </c>
      <c r="AP354" s="23"/>
      <c r="AQ354" s="23"/>
      <c r="AR354" s="23"/>
      <c r="AS354" s="23"/>
      <c r="AT354" s="23"/>
      <c r="AU354" s="27"/>
      <c r="AV354" s="27">
        <f t="shared" si="197"/>
        <v>0</v>
      </c>
      <c r="AW354" s="27"/>
      <c r="AX354" s="28">
        <f>VLOOKUP(J354,ABNT5101!$I$3:$J$9,2)</f>
        <v>10</v>
      </c>
      <c r="AY354" s="28">
        <f>VLOOKUP(J354,ABNT5101!$I$3:$M$9,5)</f>
        <v>0.18</v>
      </c>
      <c r="AZ354" s="28" t="str">
        <f>_xlfn.XLOOKUP(J354,ABNT5101!I:I,ABNT5101!L:L)</f>
        <v>-</v>
      </c>
      <c r="BA354" s="28">
        <f>_xlfn.XLOOKUP(J354,ABNT5101!$I:$I,ABNT5101!M:M)</f>
        <v>0.18</v>
      </c>
      <c r="BB354" s="28" t="str">
        <f>_xlfn.XLOOKUP(J354,ABNT5101!$I:$I,ABNT5101!N:N)</f>
        <v>-</v>
      </c>
      <c r="BC354" s="28">
        <f>_xlfn.XLOOKUP(J354,ABNT5101!$I:$I,ABNT5101!O:O)</f>
        <v>16</v>
      </c>
      <c r="BD354" s="31" t="str">
        <f t="shared" si="198"/>
        <v>NÃO ATENDE</v>
      </c>
      <c r="BE354" s="32">
        <f t="shared" si="231"/>
        <v>-1</v>
      </c>
      <c r="BF354" s="32">
        <f t="shared" si="232"/>
        <v>-1</v>
      </c>
      <c r="BG354" s="32" t="str">
        <f t="shared" si="199"/>
        <v>-</v>
      </c>
      <c r="BH354" s="34"/>
      <c r="BI354" s="34"/>
      <c r="BJ354" s="34"/>
      <c r="BK354" s="34"/>
      <c r="BL354" s="35"/>
      <c r="BM354" s="34"/>
      <c r="BN354" s="31" t="str">
        <f t="shared" si="200"/>
        <v>NÃO ATENDE</v>
      </c>
      <c r="BO354" s="31" t="str">
        <f t="shared" si="233"/>
        <v>NÃO ATENDE</v>
      </c>
      <c r="BP354" s="31" t="str">
        <f t="shared" si="234"/>
        <v>NÃO ATENDE</v>
      </c>
      <c r="BQ354" s="31" t="str">
        <f t="shared" si="201"/>
        <v>ATENDE</v>
      </c>
      <c r="BR354" s="36" t="str">
        <f t="shared" si="202"/>
        <v>C4</v>
      </c>
      <c r="BS354" s="36" t="str">
        <f t="shared" si="203"/>
        <v>P6</v>
      </c>
      <c r="BT354" s="37">
        <f t="shared" si="204"/>
        <v>-1</v>
      </c>
      <c r="BU354" s="34"/>
      <c r="BV354" s="34"/>
      <c r="BW354" s="36">
        <f>IF(BS354="-","-",_xlfn.XLOOKUP(BS354,ABNT5101!$B$4:$B$9,ABNT5101!$C$4:$C$9))</f>
        <v>3</v>
      </c>
      <c r="BX354" s="36">
        <f>IF(BS354="-","-",_xlfn.XLOOKUP(BS354,ABNT5101!$B$4:$B$9,ABNT5101!$D$4:$D$9))</f>
        <v>0.6</v>
      </c>
      <c r="BY354" s="31" t="str">
        <f t="shared" si="205"/>
        <v>NÃO ATENDE</v>
      </c>
      <c r="BZ354" s="31" t="str">
        <f t="shared" si="206"/>
        <v>NÃO ATENDE</v>
      </c>
      <c r="CA354" s="31" t="str">
        <f t="shared" si="207"/>
        <v>NÃO ATENDE</v>
      </c>
      <c r="CB354" s="36" t="s">
        <v>143</v>
      </c>
      <c r="CC354" s="37" t="e">
        <f t="shared" si="208"/>
        <v>#VALUE!</v>
      </c>
      <c r="CD354" s="38"/>
      <c r="CE354" s="38"/>
      <c r="CF354" s="31" t="str">
        <f>IF(CB354="-","-",_xlfn.XLOOKUP(CB354,ABNT5101!$B$4:$B$9,ABNT5101!$C$4:$C$9))</f>
        <v>-</v>
      </c>
      <c r="CG354" s="36" t="str">
        <f>IF(CB354="-","-",_xlfn.XLOOKUP(CB354,ABNT5101!$B$4:$B$9,ABNT5101!$D$4:$D$9))</f>
        <v>-</v>
      </c>
      <c r="CH354" s="31" t="str">
        <f t="shared" si="209"/>
        <v>-</v>
      </c>
      <c r="CI354" s="31" t="str">
        <f t="shared" si="210"/>
        <v>-</v>
      </c>
      <c r="CJ354" s="31" t="str">
        <f t="shared" si="211"/>
        <v>-</v>
      </c>
      <c r="CK354" s="56" t="e">
        <f>_xlfn.XLOOKUP(CL354,'Banco de dados'!$B:$B,'Banco de dados'!$D:$D)</f>
        <v>#N/A</v>
      </c>
      <c r="CL354" s="42"/>
      <c r="CM354" s="56" t="e">
        <f>_xlfn.XLOOKUP(CL354,'Banco de dados'!$B:$B,'Banco de dados'!$E:$E)</f>
        <v>#N/A</v>
      </c>
      <c r="CN354" s="56"/>
      <c r="CO354" s="56" t="e">
        <f>IF(CN354="-","-",_xlfn.XLOOKUP(CN354,'Banco de dados'!$B:$B,'Banco de dados'!$E:$E))</f>
        <v>#N/A</v>
      </c>
      <c r="CP354" s="41">
        <f t="shared" si="212"/>
        <v>1</v>
      </c>
      <c r="CQ354" s="56" t="e">
        <f>_xlfn.XLOOKUP(CL354,'Banco de dados'!$B:$B,'Banco de dados'!$H:$H)</f>
        <v>#N/A</v>
      </c>
      <c r="CR354" s="56" t="e">
        <f t="array" aca="1" ref="CR354" ca="1">_xludf.xlookup(CN354,'Banco de dados'!$B:$B,'Banco de dados'!$H:$H)</f>
        <v>#NAME?</v>
      </c>
      <c r="CS354" s="56" t="e">
        <f t="array" aca="1" ref="CS354" ca="1">_xludf.xlookup(CL354,'Banco de dados'!$B:$B,'Banco de dados'!$F:$F)</f>
        <v>#NAME?</v>
      </c>
      <c r="CT354" s="56" t="e">
        <f t="array" aca="1" ref="CT354" ca="1">_xludf.xlookup(CN354,'Banco de dados'!$B:$B,'Banco de dados'!$F:$F)</f>
        <v>#NAME?</v>
      </c>
      <c r="CU354" s="42"/>
      <c r="CV354" s="42"/>
      <c r="CW354" s="56" t="str">
        <f>IF(AJ354=0.5,"Suporte",IF(AND(AJ354&gt;='Braços de IP'!$B$9,AJ354&lt;='Braços de IP'!$D$9),'Braços de IP'!$E$9,IF(AND(AJ354&gt;='Braços de IP'!$B$10,AJ354&lt;='Braços de IP'!$D$10),'Braços de IP'!$E$10,IF(AND(AJ354&gt;='Braços de IP'!$B$11,AJ354&lt;='Braços de IP'!$D$11),'Braços de IP'!$E$11,IF(AND(AJ354&gt;='Braços de IP'!$B$12,AJ354&lt;='Braços de IP'!$D$12),'Braços de IP'!$E$12,IF(AND(AJ354&gt;='Braços de IP'!$B$13,AJ354&lt;='Braços de IP'!$D$13),'Braços de IP'!$E$13,IF(AND(AJ354&gt;='Braços de IP'!$B$14,AJ354&lt;='Braços de IP'!$D$14),'Braços de IP'!$E$14,"ERRO")))))))</f>
        <v>Longo I</v>
      </c>
      <c r="CX354" s="42"/>
      <c r="CY354" s="56" t="str">
        <f>IF($CX354="","",VLOOKUP($CX354,'Braços de IP'!$E$9:$I$15,2,0))</f>
        <v/>
      </c>
      <c r="CZ354" s="43" t="str">
        <f>IF($CX354="","",VLOOKUP($CX354,'Braços de IP'!$E$9:$I$15,5,0))</f>
        <v/>
      </c>
      <c r="DA354" s="56"/>
      <c r="DB354" s="56"/>
      <c r="DC354" s="56"/>
      <c r="DD354" s="56"/>
      <c r="DE354" s="56"/>
      <c r="DF354" s="56"/>
      <c r="DG354" s="44" t="e">
        <f t="shared" si="213"/>
        <v>#N/A</v>
      </c>
      <c r="DH354" s="45">
        <f t="shared" si="214"/>
        <v>90</v>
      </c>
      <c r="DI354" s="44" t="e">
        <f t="shared" si="215"/>
        <v>#N/A</v>
      </c>
      <c r="DJ354" s="46" t="e">
        <f t="shared" si="216"/>
        <v>#N/A</v>
      </c>
      <c r="DK354" s="47" t="s">
        <v>147</v>
      </c>
      <c r="DL354" s="48"/>
      <c r="DM354" s="49"/>
      <c r="DN354" s="23" t="s">
        <v>148</v>
      </c>
      <c r="DO354" s="23"/>
      <c r="DQ354" s="50"/>
      <c r="DS354" s="5"/>
      <c r="DT354" s="5"/>
      <c r="DU354" s="50"/>
    </row>
    <row r="355" spans="2:126" ht="15.75" hidden="1" customHeight="1" x14ac:dyDescent="0.3">
      <c r="B355" s="5"/>
      <c r="C355" s="5"/>
      <c r="D355" s="5"/>
      <c r="E355" s="22" t="s">
        <v>395</v>
      </c>
      <c r="F355" s="22" t="s">
        <v>137</v>
      </c>
      <c r="G355" s="23" t="s">
        <v>396</v>
      </c>
      <c r="H355" s="23">
        <v>-23.338113</v>
      </c>
      <c r="I355" s="23">
        <v>-46.830638</v>
      </c>
      <c r="J355" s="24" t="s">
        <v>160</v>
      </c>
      <c r="K355" s="60"/>
      <c r="L355" s="24" t="s">
        <v>140</v>
      </c>
      <c r="M355" s="24" t="s">
        <v>141</v>
      </c>
      <c r="N355" s="23">
        <v>90</v>
      </c>
      <c r="O355" s="23" t="s">
        <v>142</v>
      </c>
      <c r="P355" s="23" t="s">
        <v>143</v>
      </c>
      <c r="Q355" s="26">
        <f t="shared" si="194"/>
        <v>180</v>
      </c>
      <c r="R355" s="27">
        <v>1</v>
      </c>
      <c r="S355" s="28">
        <v>2</v>
      </c>
      <c r="T355" s="28">
        <v>7.5</v>
      </c>
      <c r="U355" s="23"/>
      <c r="V355" s="23"/>
      <c r="W355" s="29">
        <v>7.5</v>
      </c>
      <c r="X355" s="28">
        <v>2</v>
      </c>
      <c r="Y355" s="23"/>
      <c r="Z355" s="23"/>
      <c r="AA355" s="23"/>
      <c r="AB355" s="23"/>
      <c r="AC355" s="23"/>
      <c r="AD355" s="23" t="s">
        <v>144</v>
      </c>
      <c r="AE355" s="23" t="s">
        <v>145</v>
      </c>
      <c r="AF355" s="23">
        <v>30.5</v>
      </c>
      <c r="AG355" s="23">
        <v>6</v>
      </c>
      <c r="AH355" s="23">
        <v>1</v>
      </c>
      <c r="AI355" s="23">
        <v>1.2</v>
      </c>
      <c r="AJ355" s="23">
        <v>2.7</v>
      </c>
      <c r="AK355" s="27">
        <f t="shared" si="195"/>
        <v>1.5000000000000002</v>
      </c>
      <c r="AL355" s="27" t="s">
        <v>143</v>
      </c>
      <c r="AM355" s="27" t="s">
        <v>143</v>
      </c>
      <c r="AN355" s="23"/>
      <c r="AO355" s="27">
        <f t="shared" si="196"/>
        <v>2</v>
      </c>
      <c r="AP355" s="23"/>
      <c r="AQ355" s="23"/>
      <c r="AR355" s="23"/>
      <c r="AS355" s="23"/>
      <c r="AT355" s="23"/>
      <c r="AU355" s="27"/>
      <c r="AV355" s="27">
        <f t="shared" si="197"/>
        <v>0</v>
      </c>
      <c r="AW355" s="27"/>
      <c r="AX355" s="28">
        <f>VLOOKUP(J355,ABNT5101!$I$3:$J$9,2)</f>
        <v>10</v>
      </c>
      <c r="AY355" s="28">
        <f>VLOOKUP(J355,ABNT5101!$I$3:$M$9,5)</f>
        <v>0.18</v>
      </c>
      <c r="AZ355" s="28" t="str">
        <f>_xlfn.XLOOKUP(J355,ABNT5101!I:I,ABNT5101!L:L)</f>
        <v>-</v>
      </c>
      <c r="BA355" s="28">
        <f>_xlfn.XLOOKUP(J355,ABNT5101!$I:$I,ABNT5101!M:M)</f>
        <v>0.18</v>
      </c>
      <c r="BB355" s="28" t="str">
        <f>_xlfn.XLOOKUP(J355,ABNT5101!$I:$I,ABNT5101!N:N)</f>
        <v>-</v>
      </c>
      <c r="BC355" s="28">
        <f>_xlfn.XLOOKUP(J355,ABNT5101!$I:$I,ABNT5101!O:O)</f>
        <v>16</v>
      </c>
      <c r="BD355" s="31" t="str">
        <f t="shared" si="198"/>
        <v>NÃO ATENDE</v>
      </c>
      <c r="BE355" s="32">
        <f t="shared" si="231"/>
        <v>-1</v>
      </c>
      <c r="BF355" s="32">
        <f t="shared" si="232"/>
        <v>-1</v>
      </c>
      <c r="BG355" s="32" t="str">
        <f t="shared" si="199"/>
        <v>-</v>
      </c>
      <c r="BH355" s="34"/>
      <c r="BI355" s="34"/>
      <c r="BJ355" s="34"/>
      <c r="BK355" s="34"/>
      <c r="BL355" s="35"/>
      <c r="BM355" s="34"/>
      <c r="BN355" s="31" t="str">
        <f t="shared" si="200"/>
        <v>NÃO ATENDE</v>
      </c>
      <c r="BO355" s="31" t="str">
        <f t="shared" si="233"/>
        <v>NÃO ATENDE</v>
      </c>
      <c r="BP355" s="31" t="str">
        <f t="shared" si="234"/>
        <v>NÃO ATENDE</v>
      </c>
      <c r="BQ355" s="31" t="str">
        <f t="shared" si="201"/>
        <v>ATENDE</v>
      </c>
      <c r="BR355" s="36" t="str">
        <f t="shared" si="202"/>
        <v>C4</v>
      </c>
      <c r="BS355" s="36" t="str">
        <f t="shared" si="203"/>
        <v>P6</v>
      </c>
      <c r="BT355" s="37">
        <f t="shared" si="204"/>
        <v>-1</v>
      </c>
      <c r="BU355" s="34"/>
      <c r="BV355" s="34"/>
      <c r="BW355" s="36">
        <f>IF(BS355="-","-",_xlfn.XLOOKUP(BS355,ABNT5101!$B$4:$B$9,ABNT5101!$C$4:$C$9))</f>
        <v>3</v>
      </c>
      <c r="BX355" s="36">
        <f>IF(BS355="-","-",_xlfn.XLOOKUP(BS355,ABNT5101!$B$4:$B$9,ABNT5101!$D$4:$D$9))</f>
        <v>0.6</v>
      </c>
      <c r="BY355" s="31" t="str">
        <f t="shared" si="205"/>
        <v>NÃO ATENDE</v>
      </c>
      <c r="BZ355" s="31" t="str">
        <f t="shared" si="206"/>
        <v>NÃO ATENDE</v>
      </c>
      <c r="CA355" s="31" t="str">
        <f t="shared" si="207"/>
        <v>NÃO ATENDE</v>
      </c>
      <c r="CB355" s="36" t="s">
        <v>143</v>
      </c>
      <c r="CC355" s="37" t="e">
        <f t="shared" si="208"/>
        <v>#VALUE!</v>
      </c>
      <c r="CD355" s="38"/>
      <c r="CE355" s="38"/>
      <c r="CF355" s="31" t="str">
        <f>IF(CB355="-","-",_xlfn.XLOOKUP(CB355,ABNT5101!$B$4:$B$9,ABNT5101!$C$4:$C$9))</f>
        <v>-</v>
      </c>
      <c r="CG355" s="36" t="str">
        <f>IF(CB355="-","-",_xlfn.XLOOKUP(CB355,ABNT5101!$B$4:$B$9,ABNT5101!$D$4:$D$9))</f>
        <v>-</v>
      </c>
      <c r="CH355" s="31" t="str">
        <f t="shared" si="209"/>
        <v>-</v>
      </c>
      <c r="CI355" s="31" t="str">
        <f t="shared" si="210"/>
        <v>-</v>
      </c>
      <c r="CJ355" s="31" t="str">
        <f t="shared" si="211"/>
        <v>-</v>
      </c>
      <c r="CK355" s="56" t="e">
        <f>_xlfn.XLOOKUP(CL355,'Banco de dados'!$B:$B,'Banco de dados'!$D:$D)</f>
        <v>#N/A</v>
      </c>
      <c r="CL355" s="42"/>
      <c r="CM355" s="56" t="e">
        <f>_xlfn.XLOOKUP(CL355,'Banco de dados'!$B:$B,'Banco de dados'!$E:$E)</f>
        <v>#N/A</v>
      </c>
      <c r="CN355" s="56"/>
      <c r="CO355" s="56" t="e">
        <f>IF(CN355="-","-",_xlfn.XLOOKUP(CN355,'Banco de dados'!$B:$B,'Banco de dados'!$E:$E))</f>
        <v>#N/A</v>
      </c>
      <c r="CP355" s="41">
        <f t="shared" si="212"/>
        <v>1</v>
      </c>
      <c r="CQ355" s="56" t="e">
        <f>_xlfn.XLOOKUP(CL355,'Banco de dados'!$B:$B,'Banco de dados'!$H:$H)</f>
        <v>#N/A</v>
      </c>
      <c r="CR355" s="56" t="e">
        <f t="array" aca="1" ref="CR355" ca="1">_xludf.xlookup(CN355,'Banco de dados'!$B:$B,'Banco de dados'!$H:$H)</f>
        <v>#NAME?</v>
      </c>
      <c r="CS355" s="56" t="e">
        <f t="array" aca="1" ref="CS355" ca="1">_xludf.xlookup(CL355,'Banco de dados'!$B:$B,'Banco de dados'!$F:$F)</f>
        <v>#NAME?</v>
      </c>
      <c r="CT355" s="56" t="e">
        <f t="array" aca="1" ref="CT355" ca="1">_xludf.xlookup(CN355,'Banco de dados'!$B:$B,'Banco de dados'!$F:$F)</f>
        <v>#NAME?</v>
      </c>
      <c r="CU355" s="42"/>
      <c r="CV355" s="42"/>
      <c r="CW355" s="56" t="str">
        <f>IF(AJ355=0.5,"Suporte",IF(AND(AJ355&gt;='Braços de IP'!$B$9,AJ355&lt;='Braços de IP'!$D$9),'Braços de IP'!$E$9,IF(AND(AJ355&gt;='Braços de IP'!$B$10,AJ355&lt;='Braços de IP'!$D$10),'Braços de IP'!$E$10,IF(AND(AJ355&gt;='Braços de IP'!$B$11,AJ355&lt;='Braços de IP'!$D$11),'Braços de IP'!$E$11,IF(AND(AJ355&gt;='Braços de IP'!$B$12,AJ355&lt;='Braços de IP'!$D$12),'Braços de IP'!$E$12,IF(AND(AJ355&gt;='Braços de IP'!$B$13,AJ355&lt;='Braços de IP'!$D$13),'Braços de IP'!$E$13,IF(AND(AJ355&gt;='Braços de IP'!$B$14,AJ355&lt;='Braços de IP'!$D$14),'Braços de IP'!$E$14,"ERRO")))))))</f>
        <v>Longo I</v>
      </c>
      <c r="CX355" s="42"/>
      <c r="CY355" s="56" t="str">
        <f>IF($CX355="","",VLOOKUP($CX355,'Braços de IP'!$E$9:$I$15,2,0))</f>
        <v/>
      </c>
      <c r="CZ355" s="43" t="str">
        <f>IF($CX355="","",VLOOKUP($CX355,'Braços de IP'!$E$9:$I$15,5,0))</f>
        <v/>
      </c>
      <c r="DA355" s="56"/>
      <c r="DB355" s="56"/>
      <c r="DC355" s="56"/>
      <c r="DD355" s="56"/>
      <c r="DE355" s="56"/>
      <c r="DF355" s="56"/>
      <c r="DG355" s="44" t="e">
        <f t="shared" si="213"/>
        <v>#N/A</v>
      </c>
      <c r="DH355" s="45">
        <f t="shared" si="214"/>
        <v>90</v>
      </c>
      <c r="DI355" s="44" t="e">
        <f t="shared" si="215"/>
        <v>#N/A</v>
      </c>
      <c r="DJ355" s="46" t="e">
        <f t="shared" si="216"/>
        <v>#N/A</v>
      </c>
      <c r="DK355" s="47" t="s">
        <v>147</v>
      </c>
      <c r="DL355" s="48"/>
      <c r="DM355" s="49"/>
      <c r="DN355" s="23" t="s">
        <v>148</v>
      </c>
      <c r="DO355" s="23"/>
      <c r="DQ355" s="50"/>
      <c r="DS355" s="5"/>
      <c r="DT355" s="5"/>
      <c r="DU355" s="50"/>
    </row>
    <row r="356" spans="2:126" ht="15.75" hidden="1" customHeight="1" x14ac:dyDescent="0.3">
      <c r="B356" s="5"/>
      <c r="C356" s="5"/>
      <c r="D356" s="5"/>
      <c r="E356" s="22" t="s">
        <v>397</v>
      </c>
      <c r="F356" s="22" t="s">
        <v>150</v>
      </c>
      <c r="G356" s="23" t="s">
        <v>398</v>
      </c>
      <c r="H356" s="23">
        <v>-23.285150999999999</v>
      </c>
      <c r="I356" s="23">
        <v>-46.869914999999999</v>
      </c>
      <c r="J356" s="24" t="s">
        <v>223</v>
      </c>
      <c r="K356" s="60"/>
      <c r="L356" s="24" t="s">
        <v>152</v>
      </c>
      <c r="M356" s="24" t="s">
        <v>141</v>
      </c>
      <c r="N356" s="23">
        <v>87</v>
      </c>
      <c r="O356" s="23" t="s">
        <v>142</v>
      </c>
      <c r="P356" s="23" t="s">
        <v>143</v>
      </c>
      <c r="Q356" s="26">
        <f t="shared" si="194"/>
        <v>174</v>
      </c>
      <c r="R356" s="27">
        <v>1</v>
      </c>
      <c r="S356" s="28" t="s">
        <v>153</v>
      </c>
      <c r="T356" s="28">
        <v>7.3</v>
      </c>
      <c r="U356" s="23"/>
      <c r="V356" s="23"/>
      <c r="W356" s="29"/>
      <c r="X356" s="28" t="s">
        <v>153</v>
      </c>
      <c r="Y356" s="23"/>
      <c r="Z356" s="23"/>
      <c r="AA356" s="23"/>
      <c r="AB356" s="23"/>
      <c r="AC356" s="23"/>
      <c r="AD356" s="23" t="s">
        <v>144</v>
      </c>
      <c r="AE356" s="23" t="s">
        <v>145</v>
      </c>
      <c r="AF356" s="23">
        <v>23.5</v>
      </c>
      <c r="AG356" s="23">
        <v>7.5</v>
      </c>
      <c r="AH356" s="23">
        <v>1</v>
      </c>
      <c r="AI356" s="23">
        <v>1.7</v>
      </c>
      <c r="AJ356" s="23">
        <v>2.6</v>
      </c>
      <c r="AK356" s="27">
        <f t="shared" si="195"/>
        <v>0.90000000000000013</v>
      </c>
      <c r="AL356" s="27" t="s">
        <v>143</v>
      </c>
      <c r="AM356" s="27" t="s">
        <v>143</v>
      </c>
      <c r="AN356" s="23"/>
      <c r="AO356" s="27">
        <f t="shared" si="196"/>
        <v>2</v>
      </c>
      <c r="AP356" s="23"/>
      <c r="AQ356" s="23"/>
      <c r="AR356" s="23"/>
      <c r="AS356" s="23"/>
      <c r="AT356" s="23"/>
      <c r="AU356" s="27"/>
      <c r="AV356" s="27">
        <f t="shared" si="197"/>
        <v>0</v>
      </c>
      <c r="AW356" s="27"/>
      <c r="AX356" s="28">
        <f>VLOOKUP(J356,ABNT5101!$I$3:$J$9,2)</f>
        <v>15</v>
      </c>
      <c r="AY356" s="28">
        <f>VLOOKUP(J356,ABNT5101!$I$3:$M$9,5)</f>
        <v>0.18</v>
      </c>
      <c r="AZ356" s="28" t="str">
        <f>_xlfn.XLOOKUP(J356,ABNT5101!I:I,ABNT5101!L:L)</f>
        <v>-</v>
      </c>
      <c r="BA356" s="28">
        <f>_xlfn.XLOOKUP(J356,ABNT5101!$I:$I,ABNT5101!M:M)</f>
        <v>0.18</v>
      </c>
      <c r="BB356" s="28" t="str">
        <f>_xlfn.XLOOKUP(J356,ABNT5101!$I:$I,ABNT5101!N:N)</f>
        <v>-</v>
      </c>
      <c r="BC356" s="28">
        <f>_xlfn.XLOOKUP(J356,ABNT5101!$I:$I,ABNT5101!O:O)</f>
        <v>15</v>
      </c>
      <c r="BD356" s="31" t="str">
        <f t="shared" si="198"/>
        <v>NÃO ATENDE</v>
      </c>
      <c r="BE356" s="32">
        <f t="shared" si="231"/>
        <v>-1</v>
      </c>
      <c r="BF356" s="32">
        <f t="shared" si="232"/>
        <v>-1</v>
      </c>
      <c r="BG356" s="32" t="str">
        <f t="shared" si="199"/>
        <v>-</v>
      </c>
      <c r="BH356" s="34"/>
      <c r="BI356" s="34"/>
      <c r="BJ356" s="34"/>
      <c r="BK356" s="34"/>
      <c r="BL356" s="35"/>
      <c r="BM356" s="34"/>
      <c r="BN356" s="31" t="str">
        <f t="shared" si="200"/>
        <v>NÃO ATENDE</v>
      </c>
      <c r="BO356" s="31" t="str">
        <f t="shared" si="233"/>
        <v>NÃO ATENDE</v>
      </c>
      <c r="BP356" s="31" t="str">
        <f t="shared" si="234"/>
        <v>NÃO ATENDE</v>
      </c>
      <c r="BQ356" s="31" t="str">
        <f t="shared" si="201"/>
        <v>ATENDE</v>
      </c>
      <c r="BR356" s="36" t="str">
        <f t="shared" si="202"/>
        <v>C3</v>
      </c>
      <c r="BS356" s="36" t="str">
        <f t="shared" si="203"/>
        <v>Sem Passeio</v>
      </c>
      <c r="BT356" s="37" t="e">
        <f t="shared" si="204"/>
        <v>#N/A</v>
      </c>
      <c r="BU356" s="34"/>
      <c r="BV356" s="34"/>
      <c r="BW356" s="36" t="e">
        <f>IF(BS356="-","-",_xlfn.XLOOKUP(BS356,ABNT5101!$B$4:$B$9,ABNT5101!$C$4:$C$9))</f>
        <v>#N/A</v>
      </c>
      <c r="BX356" s="36" t="e">
        <f>IF(BS356="-","-",_xlfn.XLOOKUP(BS356,ABNT5101!$B$4:$B$9,ABNT5101!$D$4:$D$9))</f>
        <v>#N/A</v>
      </c>
      <c r="BY356" s="31" t="e">
        <f t="shared" si="205"/>
        <v>#N/A</v>
      </c>
      <c r="BZ356" s="31" t="e">
        <f t="shared" si="206"/>
        <v>#N/A</v>
      </c>
      <c r="CA356" s="31" t="e">
        <f t="shared" si="207"/>
        <v>#N/A</v>
      </c>
      <c r="CB356" s="36" t="s">
        <v>143</v>
      </c>
      <c r="CC356" s="37" t="e">
        <f t="shared" si="208"/>
        <v>#VALUE!</v>
      </c>
      <c r="CD356" s="38"/>
      <c r="CE356" s="38"/>
      <c r="CF356" s="31" t="str">
        <f>IF(CB356="-","-",_xlfn.XLOOKUP(CB356,ABNT5101!$B$4:$B$9,ABNT5101!$C$4:$C$9))</f>
        <v>-</v>
      </c>
      <c r="CG356" s="36" t="str">
        <f>IF(CB356="-","-",_xlfn.XLOOKUP(CB356,ABNT5101!$B$4:$B$9,ABNT5101!$D$4:$D$9))</f>
        <v>-</v>
      </c>
      <c r="CH356" s="31" t="str">
        <f t="shared" si="209"/>
        <v>-</v>
      </c>
      <c r="CI356" s="31" t="str">
        <f t="shared" si="210"/>
        <v>-</v>
      </c>
      <c r="CJ356" s="31" t="str">
        <f t="shared" si="211"/>
        <v>-</v>
      </c>
      <c r="CK356" s="56" t="e">
        <f>_xlfn.XLOOKUP(CL356,'Banco de dados'!$B:$B,'Banco de dados'!$D:$D)</f>
        <v>#N/A</v>
      </c>
      <c r="CL356" s="42"/>
      <c r="CM356" s="56" t="e">
        <f>_xlfn.XLOOKUP(CL356,'Banco de dados'!$B:$B,'Banco de dados'!$E:$E)</f>
        <v>#N/A</v>
      </c>
      <c r="CN356" s="56"/>
      <c r="CO356" s="56" t="e">
        <f>IF(CN356="-","-",_xlfn.XLOOKUP(CN356,'Banco de dados'!$B:$B,'Banco de dados'!$E:$E))</f>
        <v>#N/A</v>
      </c>
      <c r="CP356" s="41">
        <f t="shared" si="212"/>
        <v>1</v>
      </c>
      <c r="CQ356" s="56" t="e">
        <f>_xlfn.XLOOKUP(CL356,'Banco de dados'!$B:$B,'Banco de dados'!$H:$H)</f>
        <v>#N/A</v>
      </c>
      <c r="CR356" s="56" t="e">
        <f t="array" aca="1" ref="CR356" ca="1">_xludf.xlookup(CN356,'Banco de dados'!$B:$B,'Banco de dados'!$H:$H)</f>
        <v>#NAME?</v>
      </c>
      <c r="CS356" s="56" t="e">
        <f t="array" aca="1" ref="CS356" ca="1">_xludf.xlookup(CL356,'Banco de dados'!$B:$B,'Banco de dados'!$F:$F)</f>
        <v>#NAME?</v>
      </c>
      <c r="CT356" s="56" t="e">
        <f t="array" aca="1" ref="CT356" ca="1">_xludf.xlookup(CN356,'Banco de dados'!$B:$B,'Banco de dados'!$F:$F)</f>
        <v>#NAME?</v>
      </c>
      <c r="CU356" s="42"/>
      <c r="CV356" s="42"/>
      <c r="CW356" s="56" t="str">
        <f>IF(AJ356=0.5,"Suporte",IF(AND(AJ356&gt;='Braços de IP'!$B$9,AJ356&lt;='Braços de IP'!$D$9),'Braços de IP'!$E$9,IF(AND(AJ356&gt;='Braços de IP'!$B$10,AJ356&lt;='Braços de IP'!$D$10),'Braços de IP'!$E$10,IF(AND(AJ356&gt;='Braços de IP'!$B$11,AJ356&lt;='Braços de IP'!$D$11),'Braços de IP'!$E$11,IF(AND(AJ356&gt;='Braços de IP'!$B$12,AJ356&lt;='Braços de IP'!$D$12),'Braços de IP'!$E$12,IF(AND(AJ356&gt;='Braços de IP'!$B$13,AJ356&lt;='Braços de IP'!$D$13),'Braços de IP'!$E$13,IF(AND(AJ356&gt;='Braços de IP'!$B$14,AJ356&lt;='Braços de IP'!$D$14),'Braços de IP'!$E$14,"ERRO")))))))</f>
        <v>Longo I</v>
      </c>
      <c r="CX356" s="42"/>
      <c r="CY356" s="56" t="str">
        <f>IF($CX356="","",VLOOKUP($CX356,'Braços de IP'!$E$9:$I$15,2,0))</f>
        <v/>
      </c>
      <c r="CZ356" s="43" t="str">
        <f>IF($CX356="","",VLOOKUP($CX356,'Braços de IP'!$E$9:$I$15,5,0))</f>
        <v/>
      </c>
      <c r="DA356" s="56"/>
      <c r="DB356" s="56"/>
      <c r="DC356" s="56"/>
      <c r="DD356" s="56"/>
      <c r="DE356" s="56"/>
      <c r="DF356" s="56"/>
      <c r="DG356" s="44" t="e">
        <f t="shared" si="213"/>
        <v>#N/A</v>
      </c>
      <c r="DH356" s="45">
        <f t="shared" si="214"/>
        <v>87</v>
      </c>
      <c r="DI356" s="44" t="e">
        <f t="shared" si="215"/>
        <v>#N/A</v>
      </c>
      <c r="DJ356" s="46" t="e">
        <f t="shared" si="216"/>
        <v>#N/A</v>
      </c>
      <c r="DK356" s="47" t="s">
        <v>147</v>
      </c>
      <c r="DL356" s="48"/>
      <c r="DM356" s="49"/>
      <c r="DN356" s="23" t="s">
        <v>148</v>
      </c>
      <c r="DO356" s="23"/>
      <c r="DQ356" s="50"/>
      <c r="DS356" s="5"/>
      <c r="DT356" s="5"/>
      <c r="DU356" s="50"/>
    </row>
    <row r="357" spans="2:126" ht="15.75" hidden="1" customHeight="1" x14ac:dyDescent="0.3">
      <c r="B357" s="5"/>
      <c r="C357" s="5"/>
      <c r="D357" s="5"/>
      <c r="E357" s="22" t="s">
        <v>397</v>
      </c>
      <c r="F357" s="22" t="s">
        <v>150</v>
      </c>
      <c r="G357" s="23" t="s">
        <v>398</v>
      </c>
      <c r="H357" s="23">
        <v>-23.285150999999999</v>
      </c>
      <c r="I357" s="23">
        <v>-46.869914999999999</v>
      </c>
      <c r="J357" s="24" t="s">
        <v>223</v>
      </c>
      <c r="K357" s="60"/>
      <c r="L357" s="24" t="s">
        <v>152</v>
      </c>
      <c r="M357" s="24" t="s">
        <v>141</v>
      </c>
      <c r="N357" s="23">
        <v>87</v>
      </c>
      <c r="O357" s="23" t="s">
        <v>142</v>
      </c>
      <c r="P357" s="23" t="s">
        <v>143</v>
      </c>
      <c r="Q357" s="26">
        <f t="shared" si="194"/>
        <v>174</v>
      </c>
      <c r="R357" s="27">
        <v>1</v>
      </c>
      <c r="S357" s="28" t="s">
        <v>153</v>
      </c>
      <c r="T357" s="28">
        <v>7.3</v>
      </c>
      <c r="U357" s="23"/>
      <c r="V357" s="23"/>
      <c r="W357" s="29"/>
      <c r="X357" s="28" t="s">
        <v>153</v>
      </c>
      <c r="Y357" s="23"/>
      <c r="Z357" s="23"/>
      <c r="AA357" s="23"/>
      <c r="AB357" s="23"/>
      <c r="AC357" s="23"/>
      <c r="AD357" s="23" t="s">
        <v>144</v>
      </c>
      <c r="AE357" s="23" t="s">
        <v>145</v>
      </c>
      <c r="AF357" s="23">
        <v>23.5</v>
      </c>
      <c r="AG357" s="23">
        <v>7.5</v>
      </c>
      <c r="AH357" s="23">
        <v>1</v>
      </c>
      <c r="AI357" s="23">
        <v>1.7</v>
      </c>
      <c r="AJ357" s="23">
        <v>2.6</v>
      </c>
      <c r="AK357" s="27">
        <f t="shared" si="195"/>
        <v>0.90000000000000013</v>
      </c>
      <c r="AL357" s="27" t="s">
        <v>143</v>
      </c>
      <c r="AM357" s="27" t="s">
        <v>143</v>
      </c>
      <c r="AN357" s="23"/>
      <c r="AO357" s="27">
        <f t="shared" si="196"/>
        <v>2</v>
      </c>
      <c r="AP357" s="23"/>
      <c r="AQ357" s="23"/>
      <c r="AR357" s="23"/>
      <c r="AS357" s="23"/>
      <c r="AT357" s="23"/>
      <c r="AU357" s="27"/>
      <c r="AV357" s="27">
        <f t="shared" si="197"/>
        <v>0</v>
      </c>
      <c r="AW357" s="27"/>
      <c r="AX357" s="28">
        <f>VLOOKUP(J357,ABNT5101!$I$3:$J$9,2)</f>
        <v>15</v>
      </c>
      <c r="AY357" s="28">
        <f>VLOOKUP(J357,ABNT5101!$I$3:$M$9,5)</f>
        <v>0.18</v>
      </c>
      <c r="AZ357" s="28" t="str">
        <f>_xlfn.XLOOKUP(J357,ABNT5101!I:I,ABNT5101!L:L)</f>
        <v>-</v>
      </c>
      <c r="BA357" s="28">
        <f>_xlfn.XLOOKUP(J357,ABNT5101!$I:$I,ABNT5101!M:M)</f>
        <v>0.18</v>
      </c>
      <c r="BB357" s="28" t="str">
        <f>_xlfn.XLOOKUP(J357,ABNT5101!$I:$I,ABNT5101!N:N)</f>
        <v>-</v>
      </c>
      <c r="BC357" s="28">
        <f>_xlfn.XLOOKUP(J357,ABNT5101!$I:$I,ABNT5101!O:O)</f>
        <v>15</v>
      </c>
      <c r="BD357" s="31" t="str">
        <f t="shared" si="198"/>
        <v>NÃO ATENDE</v>
      </c>
      <c r="BE357" s="32">
        <f t="shared" si="231"/>
        <v>-1</v>
      </c>
      <c r="BF357" s="32">
        <f t="shared" si="232"/>
        <v>-1</v>
      </c>
      <c r="BG357" s="32" t="str">
        <f t="shared" si="199"/>
        <v>-</v>
      </c>
      <c r="BH357" s="34"/>
      <c r="BI357" s="34"/>
      <c r="BJ357" s="34"/>
      <c r="BK357" s="34"/>
      <c r="BL357" s="35"/>
      <c r="BM357" s="34"/>
      <c r="BN357" s="31" t="str">
        <f t="shared" si="200"/>
        <v>NÃO ATENDE</v>
      </c>
      <c r="BO357" s="31" t="str">
        <f t="shared" si="233"/>
        <v>NÃO ATENDE</v>
      </c>
      <c r="BP357" s="31" t="str">
        <f t="shared" si="234"/>
        <v>NÃO ATENDE</v>
      </c>
      <c r="BQ357" s="31" t="str">
        <f t="shared" si="201"/>
        <v>ATENDE</v>
      </c>
      <c r="BR357" s="36" t="str">
        <f t="shared" si="202"/>
        <v>C3</v>
      </c>
      <c r="BS357" s="36" t="str">
        <f t="shared" si="203"/>
        <v>Sem Passeio</v>
      </c>
      <c r="BT357" s="37" t="e">
        <f t="shared" si="204"/>
        <v>#N/A</v>
      </c>
      <c r="BU357" s="34"/>
      <c r="BV357" s="34"/>
      <c r="BW357" s="36" t="e">
        <f>IF(BS357="-","-",_xlfn.XLOOKUP(BS357,ABNT5101!$B$4:$B$9,ABNT5101!$C$4:$C$9))</f>
        <v>#N/A</v>
      </c>
      <c r="BX357" s="36" t="e">
        <f>IF(BS357="-","-",_xlfn.XLOOKUP(BS357,ABNT5101!$B$4:$B$9,ABNT5101!$D$4:$D$9))</f>
        <v>#N/A</v>
      </c>
      <c r="BY357" s="31" t="e">
        <f t="shared" si="205"/>
        <v>#N/A</v>
      </c>
      <c r="BZ357" s="31" t="e">
        <f t="shared" si="206"/>
        <v>#N/A</v>
      </c>
      <c r="CA357" s="31" t="e">
        <f t="shared" si="207"/>
        <v>#N/A</v>
      </c>
      <c r="CB357" s="36" t="s">
        <v>143</v>
      </c>
      <c r="CC357" s="37" t="e">
        <f t="shared" si="208"/>
        <v>#VALUE!</v>
      </c>
      <c r="CD357" s="38"/>
      <c r="CE357" s="38"/>
      <c r="CF357" s="31" t="str">
        <f>IF(CB357="-","-",_xlfn.XLOOKUP(CB357,ABNT5101!$B$4:$B$9,ABNT5101!$C$4:$C$9))</f>
        <v>-</v>
      </c>
      <c r="CG357" s="36" t="str">
        <f>IF(CB357="-","-",_xlfn.XLOOKUP(CB357,ABNT5101!$B$4:$B$9,ABNT5101!$D$4:$D$9))</f>
        <v>-</v>
      </c>
      <c r="CH357" s="31" t="str">
        <f t="shared" si="209"/>
        <v>-</v>
      </c>
      <c r="CI357" s="31" t="str">
        <f t="shared" si="210"/>
        <v>-</v>
      </c>
      <c r="CJ357" s="31" t="str">
        <f t="shared" si="211"/>
        <v>-</v>
      </c>
      <c r="CK357" s="56" t="e">
        <f>_xlfn.XLOOKUP(CL357,'Banco de dados'!$B:$B,'Banco de dados'!$D:$D)</f>
        <v>#N/A</v>
      </c>
      <c r="CL357" s="42"/>
      <c r="CM357" s="56" t="e">
        <f>_xlfn.XLOOKUP(CL357,'Banco de dados'!$B:$B,'Banco de dados'!$E:$E)</f>
        <v>#N/A</v>
      </c>
      <c r="CN357" s="56"/>
      <c r="CO357" s="56" t="e">
        <f>IF(CN357="-","-",_xlfn.XLOOKUP(CN357,'Banco de dados'!$B:$B,'Banco de dados'!$E:$E))</f>
        <v>#N/A</v>
      </c>
      <c r="CP357" s="41">
        <f t="shared" si="212"/>
        <v>1</v>
      </c>
      <c r="CQ357" s="56" t="e">
        <f>_xlfn.XLOOKUP(CL357,'Banco de dados'!$B:$B,'Banco de dados'!$H:$H)</f>
        <v>#N/A</v>
      </c>
      <c r="CR357" s="56" t="e">
        <f t="array" aca="1" ref="CR357" ca="1">_xludf.xlookup(CN357,'Banco de dados'!$B:$B,'Banco de dados'!$H:$H)</f>
        <v>#NAME?</v>
      </c>
      <c r="CS357" s="56" t="e">
        <f t="array" aca="1" ref="CS357" ca="1">_xludf.xlookup(CL357,'Banco de dados'!$B:$B,'Banco de dados'!$F:$F)</f>
        <v>#NAME?</v>
      </c>
      <c r="CT357" s="56" t="e">
        <f t="array" aca="1" ref="CT357" ca="1">_xludf.xlookup(CN357,'Banco de dados'!$B:$B,'Banco de dados'!$F:$F)</f>
        <v>#NAME?</v>
      </c>
      <c r="CU357" s="42"/>
      <c r="CV357" s="42"/>
      <c r="CW357" s="56" t="str">
        <f>IF(AJ357=0.5,"Suporte",IF(AND(AJ357&gt;='Braços de IP'!$B$9,AJ357&lt;='Braços de IP'!$D$9),'Braços de IP'!$E$9,IF(AND(AJ357&gt;='Braços de IP'!$B$10,AJ357&lt;='Braços de IP'!$D$10),'Braços de IP'!$E$10,IF(AND(AJ357&gt;='Braços de IP'!$B$11,AJ357&lt;='Braços de IP'!$D$11),'Braços de IP'!$E$11,IF(AND(AJ357&gt;='Braços de IP'!$B$12,AJ357&lt;='Braços de IP'!$D$12),'Braços de IP'!$E$12,IF(AND(AJ357&gt;='Braços de IP'!$B$13,AJ357&lt;='Braços de IP'!$D$13),'Braços de IP'!$E$13,IF(AND(AJ357&gt;='Braços de IP'!$B$14,AJ357&lt;='Braços de IP'!$D$14),'Braços de IP'!$E$14,"ERRO")))))))</f>
        <v>Longo I</v>
      </c>
      <c r="CX357" s="42"/>
      <c r="CY357" s="56" t="str">
        <f>IF($CX357="","",VLOOKUP($CX357,'Braços de IP'!$E$9:$I$15,2,0))</f>
        <v/>
      </c>
      <c r="CZ357" s="43" t="str">
        <f>IF($CX357="","",VLOOKUP($CX357,'Braços de IP'!$E$9:$I$15,5,0))</f>
        <v/>
      </c>
      <c r="DA357" s="56"/>
      <c r="DB357" s="56"/>
      <c r="DC357" s="56"/>
      <c r="DD357" s="56"/>
      <c r="DE357" s="56"/>
      <c r="DF357" s="56"/>
      <c r="DG357" s="44" t="e">
        <f t="shared" si="213"/>
        <v>#N/A</v>
      </c>
      <c r="DH357" s="45">
        <f t="shared" si="214"/>
        <v>87</v>
      </c>
      <c r="DI357" s="44" t="e">
        <f t="shared" si="215"/>
        <v>#N/A</v>
      </c>
      <c r="DJ357" s="46" t="e">
        <f t="shared" si="216"/>
        <v>#N/A</v>
      </c>
      <c r="DK357" s="47" t="s">
        <v>147</v>
      </c>
      <c r="DL357" s="48"/>
      <c r="DM357" s="49"/>
      <c r="DN357" s="23" t="s">
        <v>148</v>
      </c>
      <c r="DO357" s="23"/>
      <c r="DQ357" s="50"/>
      <c r="DS357" s="5"/>
      <c r="DT357" s="5"/>
      <c r="DU357" s="50"/>
    </row>
    <row r="358" spans="2:126" ht="15.75" hidden="1" customHeight="1" x14ac:dyDescent="0.3">
      <c r="B358" s="5"/>
      <c r="C358" s="5"/>
      <c r="D358" s="5"/>
      <c r="E358" s="22" t="s">
        <v>397</v>
      </c>
      <c r="F358" s="22" t="s">
        <v>150</v>
      </c>
      <c r="G358" s="23" t="s">
        <v>398</v>
      </c>
      <c r="H358" s="23">
        <v>-23.285150999999999</v>
      </c>
      <c r="I358" s="23">
        <v>-46.869914999999999</v>
      </c>
      <c r="J358" s="24" t="s">
        <v>223</v>
      </c>
      <c r="K358" s="60"/>
      <c r="L358" s="24" t="s">
        <v>152</v>
      </c>
      <c r="M358" s="24" t="s">
        <v>141</v>
      </c>
      <c r="N358" s="23">
        <v>87</v>
      </c>
      <c r="O358" s="23" t="s">
        <v>142</v>
      </c>
      <c r="P358" s="23" t="s">
        <v>143</v>
      </c>
      <c r="Q358" s="26">
        <f t="shared" si="194"/>
        <v>174</v>
      </c>
      <c r="R358" s="27">
        <v>1</v>
      </c>
      <c r="S358" s="28" t="s">
        <v>153</v>
      </c>
      <c r="T358" s="28">
        <v>7.3</v>
      </c>
      <c r="U358" s="23"/>
      <c r="V358" s="23"/>
      <c r="W358" s="29"/>
      <c r="X358" s="28" t="s">
        <v>153</v>
      </c>
      <c r="Y358" s="23"/>
      <c r="Z358" s="23"/>
      <c r="AA358" s="23"/>
      <c r="AB358" s="23"/>
      <c r="AC358" s="23"/>
      <c r="AD358" s="23" t="s">
        <v>144</v>
      </c>
      <c r="AE358" s="23" t="s">
        <v>145</v>
      </c>
      <c r="AF358" s="23">
        <v>23.5</v>
      </c>
      <c r="AG358" s="23">
        <v>7.5</v>
      </c>
      <c r="AH358" s="23">
        <v>1</v>
      </c>
      <c r="AI358" s="23">
        <v>1.7</v>
      </c>
      <c r="AJ358" s="23">
        <v>2.6</v>
      </c>
      <c r="AK358" s="27">
        <f t="shared" si="195"/>
        <v>0.90000000000000013</v>
      </c>
      <c r="AL358" s="27" t="s">
        <v>143</v>
      </c>
      <c r="AM358" s="27" t="s">
        <v>143</v>
      </c>
      <c r="AN358" s="23"/>
      <c r="AO358" s="27">
        <f t="shared" si="196"/>
        <v>2</v>
      </c>
      <c r="AP358" s="23"/>
      <c r="AQ358" s="23"/>
      <c r="AR358" s="23"/>
      <c r="AS358" s="23"/>
      <c r="AT358" s="23"/>
      <c r="AU358" s="27"/>
      <c r="AV358" s="27">
        <f t="shared" si="197"/>
        <v>0</v>
      </c>
      <c r="AW358" s="27"/>
      <c r="AX358" s="28">
        <f>VLOOKUP(J358,ABNT5101!$I$3:$J$9,2)</f>
        <v>15</v>
      </c>
      <c r="AY358" s="28">
        <f>VLOOKUP(J358,ABNT5101!$I$3:$M$9,5)</f>
        <v>0.18</v>
      </c>
      <c r="AZ358" s="28" t="str">
        <f>_xlfn.XLOOKUP(J358,ABNT5101!I:I,ABNT5101!L:L)</f>
        <v>-</v>
      </c>
      <c r="BA358" s="28">
        <f>_xlfn.XLOOKUP(J358,ABNT5101!$I:$I,ABNT5101!M:M)</f>
        <v>0.18</v>
      </c>
      <c r="BB358" s="28" t="str">
        <f>_xlfn.XLOOKUP(J358,ABNT5101!$I:$I,ABNT5101!N:N)</f>
        <v>-</v>
      </c>
      <c r="BC358" s="28">
        <f>_xlfn.XLOOKUP(J358,ABNT5101!$I:$I,ABNT5101!O:O)</f>
        <v>15</v>
      </c>
      <c r="BD358" s="31" t="str">
        <f t="shared" si="198"/>
        <v>NÃO ATENDE</v>
      </c>
      <c r="BE358" s="32">
        <f t="shared" si="231"/>
        <v>-1</v>
      </c>
      <c r="BF358" s="32">
        <f t="shared" si="232"/>
        <v>-1</v>
      </c>
      <c r="BG358" s="32" t="str">
        <f t="shared" si="199"/>
        <v>-</v>
      </c>
      <c r="BH358" s="34"/>
      <c r="BI358" s="34"/>
      <c r="BJ358" s="34"/>
      <c r="BK358" s="34"/>
      <c r="BL358" s="35"/>
      <c r="BM358" s="34"/>
      <c r="BN358" s="31" t="str">
        <f t="shared" si="200"/>
        <v>NÃO ATENDE</v>
      </c>
      <c r="BO358" s="31" t="str">
        <f t="shared" si="233"/>
        <v>NÃO ATENDE</v>
      </c>
      <c r="BP358" s="31" t="str">
        <f t="shared" si="234"/>
        <v>NÃO ATENDE</v>
      </c>
      <c r="BQ358" s="31" t="str">
        <f t="shared" si="201"/>
        <v>ATENDE</v>
      </c>
      <c r="BR358" s="36" t="str">
        <f t="shared" si="202"/>
        <v>C3</v>
      </c>
      <c r="BS358" s="36" t="str">
        <f t="shared" si="203"/>
        <v>Sem Passeio</v>
      </c>
      <c r="BT358" s="37" t="e">
        <f t="shared" si="204"/>
        <v>#N/A</v>
      </c>
      <c r="BU358" s="34"/>
      <c r="BV358" s="34"/>
      <c r="BW358" s="36" t="e">
        <f>IF(BS358="-","-",_xlfn.XLOOKUP(BS358,ABNT5101!$B$4:$B$9,ABNT5101!$C$4:$C$9))</f>
        <v>#N/A</v>
      </c>
      <c r="BX358" s="36" t="e">
        <f>IF(BS358="-","-",_xlfn.XLOOKUP(BS358,ABNT5101!$B$4:$B$9,ABNT5101!$D$4:$D$9))</f>
        <v>#N/A</v>
      </c>
      <c r="BY358" s="31" t="e">
        <f t="shared" si="205"/>
        <v>#N/A</v>
      </c>
      <c r="BZ358" s="31" t="e">
        <f t="shared" si="206"/>
        <v>#N/A</v>
      </c>
      <c r="CA358" s="31" t="e">
        <f t="shared" si="207"/>
        <v>#N/A</v>
      </c>
      <c r="CB358" s="36" t="s">
        <v>143</v>
      </c>
      <c r="CC358" s="37" t="e">
        <f t="shared" si="208"/>
        <v>#VALUE!</v>
      </c>
      <c r="CD358" s="38"/>
      <c r="CE358" s="38"/>
      <c r="CF358" s="31" t="str">
        <f>IF(CB358="-","-",_xlfn.XLOOKUP(CB358,ABNT5101!$B$4:$B$9,ABNT5101!$C$4:$C$9))</f>
        <v>-</v>
      </c>
      <c r="CG358" s="36" t="str">
        <f>IF(CB358="-","-",_xlfn.XLOOKUP(CB358,ABNT5101!$B$4:$B$9,ABNT5101!$D$4:$D$9))</f>
        <v>-</v>
      </c>
      <c r="CH358" s="31" t="str">
        <f t="shared" si="209"/>
        <v>-</v>
      </c>
      <c r="CI358" s="31" t="str">
        <f t="shared" si="210"/>
        <v>-</v>
      </c>
      <c r="CJ358" s="31" t="str">
        <f t="shared" si="211"/>
        <v>-</v>
      </c>
      <c r="CK358" s="56" t="e">
        <f>_xlfn.XLOOKUP(CL358,'Banco de dados'!$B:$B,'Banco de dados'!$D:$D)</f>
        <v>#N/A</v>
      </c>
      <c r="CL358" s="42"/>
      <c r="CM358" s="56" t="e">
        <f>_xlfn.XLOOKUP(CL358,'Banco de dados'!$B:$B,'Banco de dados'!$E:$E)</f>
        <v>#N/A</v>
      </c>
      <c r="CN358" s="56"/>
      <c r="CO358" s="56" t="e">
        <f>IF(CN358="-","-",_xlfn.XLOOKUP(CN358,'Banco de dados'!$B:$B,'Banco de dados'!$E:$E))</f>
        <v>#N/A</v>
      </c>
      <c r="CP358" s="41">
        <f t="shared" si="212"/>
        <v>1</v>
      </c>
      <c r="CQ358" s="56" t="e">
        <f>_xlfn.XLOOKUP(CL358,'Banco de dados'!$B:$B,'Banco de dados'!$H:$H)</f>
        <v>#N/A</v>
      </c>
      <c r="CR358" s="56" t="e">
        <f t="array" aca="1" ref="CR358" ca="1">_xludf.xlookup(CN358,'Banco de dados'!$B:$B,'Banco de dados'!$H:$H)</f>
        <v>#NAME?</v>
      </c>
      <c r="CS358" s="56" t="e">
        <f t="array" aca="1" ref="CS358" ca="1">_xludf.xlookup(CL358,'Banco de dados'!$B:$B,'Banco de dados'!$F:$F)</f>
        <v>#NAME?</v>
      </c>
      <c r="CT358" s="56" t="e">
        <f t="array" aca="1" ref="CT358" ca="1">_xludf.xlookup(CN358,'Banco de dados'!$B:$B,'Banco de dados'!$F:$F)</f>
        <v>#NAME?</v>
      </c>
      <c r="CU358" s="42"/>
      <c r="CV358" s="42"/>
      <c r="CW358" s="56" t="str">
        <f>IF(AJ358=0.5,"Suporte",IF(AND(AJ358&gt;='Braços de IP'!$B$9,AJ358&lt;='Braços de IP'!$D$9),'Braços de IP'!$E$9,IF(AND(AJ358&gt;='Braços de IP'!$B$10,AJ358&lt;='Braços de IP'!$D$10),'Braços de IP'!$E$10,IF(AND(AJ358&gt;='Braços de IP'!$B$11,AJ358&lt;='Braços de IP'!$D$11),'Braços de IP'!$E$11,IF(AND(AJ358&gt;='Braços de IP'!$B$12,AJ358&lt;='Braços de IP'!$D$12),'Braços de IP'!$E$12,IF(AND(AJ358&gt;='Braços de IP'!$B$13,AJ358&lt;='Braços de IP'!$D$13),'Braços de IP'!$E$13,IF(AND(AJ358&gt;='Braços de IP'!$B$14,AJ358&lt;='Braços de IP'!$D$14),'Braços de IP'!$E$14,"ERRO")))))))</f>
        <v>Longo I</v>
      </c>
      <c r="CX358" s="42"/>
      <c r="CY358" s="56" t="str">
        <f>IF($CX358="","",VLOOKUP($CX358,'Braços de IP'!$E$9:$I$15,2,0))</f>
        <v/>
      </c>
      <c r="CZ358" s="43" t="str">
        <f>IF($CX358="","",VLOOKUP($CX358,'Braços de IP'!$E$9:$I$15,5,0))</f>
        <v/>
      </c>
      <c r="DA358" s="56"/>
      <c r="DB358" s="56"/>
      <c r="DC358" s="56"/>
      <c r="DD358" s="56"/>
      <c r="DE358" s="56"/>
      <c r="DF358" s="56"/>
      <c r="DG358" s="44" t="e">
        <f t="shared" si="213"/>
        <v>#N/A</v>
      </c>
      <c r="DH358" s="45">
        <f t="shared" si="214"/>
        <v>87</v>
      </c>
      <c r="DI358" s="44" t="e">
        <f t="shared" si="215"/>
        <v>#N/A</v>
      </c>
      <c r="DJ358" s="46" t="e">
        <f t="shared" si="216"/>
        <v>#N/A</v>
      </c>
      <c r="DK358" s="47" t="s">
        <v>147</v>
      </c>
      <c r="DL358" s="48"/>
      <c r="DM358" s="49"/>
      <c r="DN358" s="23" t="s">
        <v>148</v>
      </c>
      <c r="DO358" s="23"/>
      <c r="DQ358" s="50"/>
      <c r="DS358" s="5"/>
      <c r="DT358" s="5"/>
      <c r="DU358" s="50"/>
    </row>
    <row r="359" spans="2:126" ht="15.75" hidden="1" customHeight="1" x14ac:dyDescent="0.3">
      <c r="B359" s="5"/>
      <c r="C359" s="5"/>
      <c r="D359" s="5"/>
      <c r="E359" s="22" t="s">
        <v>399</v>
      </c>
      <c r="F359" s="22" t="s">
        <v>137</v>
      </c>
      <c r="G359" s="23" t="s">
        <v>400</v>
      </c>
      <c r="H359" s="23">
        <v>-23.417629999999999</v>
      </c>
      <c r="I359" s="23">
        <v>-46.831643</v>
      </c>
      <c r="J359" s="24" t="s">
        <v>139</v>
      </c>
      <c r="K359" s="60"/>
      <c r="L359" s="24" t="s">
        <v>157</v>
      </c>
      <c r="M359" s="24" t="s">
        <v>141</v>
      </c>
      <c r="N359" s="23">
        <v>58</v>
      </c>
      <c r="O359" s="23" t="s">
        <v>142</v>
      </c>
      <c r="P359" s="23" t="s">
        <v>143</v>
      </c>
      <c r="Q359" s="26">
        <f t="shared" si="194"/>
        <v>116</v>
      </c>
      <c r="R359" s="27">
        <v>1</v>
      </c>
      <c r="S359" s="28">
        <v>2</v>
      </c>
      <c r="T359" s="28">
        <v>5.5</v>
      </c>
      <c r="U359" s="23"/>
      <c r="V359" s="23"/>
      <c r="W359" s="29"/>
      <c r="X359" s="28">
        <v>2.5</v>
      </c>
      <c r="Y359" s="23"/>
      <c r="Z359" s="23"/>
      <c r="AA359" s="23"/>
      <c r="AB359" s="23"/>
      <c r="AC359" s="23"/>
      <c r="AD359" s="23" t="s">
        <v>144</v>
      </c>
      <c r="AE359" s="23" t="s">
        <v>145</v>
      </c>
      <c r="AF359" s="23">
        <v>28.1</v>
      </c>
      <c r="AG359" s="23">
        <v>7.8</v>
      </c>
      <c r="AH359" s="23">
        <v>1</v>
      </c>
      <c r="AI359" s="23">
        <v>0.35</v>
      </c>
      <c r="AJ359" s="23">
        <v>3.2</v>
      </c>
      <c r="AK359" s="27">
        <f t="shared" si="195"/>
        <v>2.85</v>
      </c>
      <c r="AL359" s="27" t="s">
        <v>143</v>
      </c>
      <c r="AM359" s="27" t="s">
        <v>143</v>
      </c>
      <c r="AN359" s="23"/>
      <c r="AO359" s="27">
        <f t="shared" si="196"/>
        <v>2</v>
      </c>
      <c r="AP359" s="23"/>
      <c r="AQ359" s="23"/>
      <c r="AR359" s="23"/>
      <c r="AS359" s="23"/>
      <c r="AT359" s="23"/>
      <c r="AU359" s="27"/>
      <c r="AV359" s="27">
        <f t="shared" si="197"/>
        <v>0</v>
      </c>
      <c r="AW359" s="27"/>
      <c r="AX359" s="28">
        <f>VLOOKUP(J359,ABNT5101!$I$3:$J$9,2)</f>
        <v>7.5</v>
      </c>
      <c r="AY359" s="28">
        <f>VLOOKUP(J359,ABNT5101!$I$3:$M$9,5)</f>
        <v>0.18</v>
      </c>
      <c r="AZ359" s="28" t="str">
        <f>_xlfn.XLOOKUP(J359,ABNT5101!I:I,ABNT5101!L:L)</f>
        <v>-</v>
      </c>
      <c r="BA359" s="28">
        <f>_xlfn.XLOOKUP(J359,ABNT5101!$I:$I,ABNT5101!M:M)</f>
        <v>0.18</v>
      </c>
      <c r="BB359" s="28" t="str">
        <f>_xlfn.XLOOKUP(J359,ABNT5101!$I:$I,ABNT5101!N:N)</f>
        <v>-</v>
      </c>
      <c r="BC359" s="28">
        <f>_xlfn.XLOOKUP(J359,ABNT5101!$I:$I,ABNT5101!O:O)</f>
        <v>16</v>
      </c>
      <c r="BD359" s="31" t="str">
        <f t="shared" si="198"/>
        <v>NÃO ATENDE</v>
      </c>
      <c r="BE359" s="32">
        <f t="shared" si="231"/>
        <v>-1</v>
      </c>
      <c r="BF359" s="32">
        <f t="shared" si="232"/>
        <v>-1</v>
      </c>
      <c r="BG359" s="32" t="str">
        <f t="shared" si="199"/>
        <v>-</v>
      </c>
      <c r="BH359" s="34"/>
      <c r="BI359" s="34"/>
      <c r="BJ359" s="34"/>
      <c r="BK359" s="34"/>
      <c r="BL359" s="35"/>
      <c r="BM359" s="34"/>
      <c r="BN359" s="31" t="str">
        <f t="shared" si="200"/>
        <v>NÃO ATENDE</v>
      </c>
      <c r="BO359" s="31" t="str">
        <f t="shared" si="233"/>
        <v>NÃO ATENDE</v>
      </c>
      <c r="BP359" s="31" t="str">
        <f t="shared" si="234"/>
        <v>NÃO ATENDE</v>
      </c>
      <c r="BQ359" s="31" t="str">
        <f t="shared" si="201"/>
        <v>ATENDE</v>
      </c>
      <c r="BR359" s="36" t="str">
        <f t="shared" si="202"/>
        <v>C5</v>
      </c>
      <c r="BS359" s="36" t="str">
        <f t="shared" si="203"/>
        <v>P5</v>
      </c>
      <c r="BT359" s="37">
        <f t="shared" si="204"/>
        <v>-1</v>
      </c>
      <c r="BU359" s="34"/>
      <c r="BV359" s="34"/>
      <c r="BW359" s="36">
        <f>IF(BS359="-","-",_xlfn.XLOOKUP(BS359,ABNT5101!$B$4:$B$9,ABNT5101!$C$4:$C$9))</f>
        <v>5</v>
      </c>
      <c r="BX359" s="36">
        <f>IF(BS359="-","-",_xlfn.XLOOKUP(BS359,ABNT5101!$B$4:$B$9,ABNT5101!$D$4:$D$9))</f>
        <v>1</v>
      </c>
      <c r="BY359" s="31" t="str">
        <f t="shared" si="205"/>
        <v>NÃO ATENDE</v>
      </c>
      <c r="BZ359" s="31" t="str">
        <f t="shared" si="206"/>
        <v>NÃO ATENDE</v>
      </c>
      <c r="CA359" s="31" t="str">
        <f t="shared" si="207"/>
        <v>NÃO ATENDE</v>
      </c>
      <c r="CB359" s="36" t="s">
        <v>143</v>
      </c>
      <c r="CC359" s="37" t="e">
        <f t="shared" si="208"/>
        <v>#VALUE!</v>
      </c>
      <c r="CD359" s="38"/>
      <c r="CE359" s="38"/>
      <c r="CF359" s="31" t="str">
        <f>IF(CB359="-","-",_xlfn.XLOOKUP(CB359,ABNT5101!$B$4:$B$9,ABNT5101!$C$4:$C$9))</f>
        <v>-</v>
      </c>
      <c r="CG359" s="36" t="str">
        <f>IF(CB359="-","-",_xlfn.XLOOKUP(CB359,ABNT5101!$B$4:$B$9,ABNT5101!$D$4:$D$9))</f>
        <v>-</v>
      </c>
      <c r="CH359" s="31" t="str">
        <f t="shared" si="209"/>
        <v>-</v>
      </c>
      <c r="CI359" s="31" t="str">
        <f t="shared" si="210"/>
        <v>-</v>
      </c>
      <c r="CJ359" s="31" t="str">
        <f t="shared" si="211"/>
        <v>-</v>
      </c>
      <c r="CK359" s="56" t="e">
        <f>_xlfn.XLOOKUP(CL359,'Banco de dados'!$B:$B,'Banco de dados'!$D:$D)</f>
        <v>#N/A</v>
      </c>
      <c r="CL359" s="57"/>
      <c r="CM359" s="56" t="e">
        <f>_xlfn.XLOOKUP(CL359,'Banco de dados'!$B:$B,'Banco de dados'!$E:$E)</f>
        <v>#N/A</v>
      </c>
      <c r="CN359" s="56"/>
      <c r="CO359" s="56" t="e">
        <f>IF(CN359="-","-",_xlfn.XLOOKUP(CN359,'Banco de dados'!$B:$B,'Banco de dados'!$E:$E))</f>
        <v>#N/A</v>
      </c>
      <c r="CP359" s="41">
        <f t="shared" si="212"/>
        <v>1</v>
      </c>
      <c r="CQ359" s="56" t="e">
        <f>_xlfn.XLOOKUP(CL359,'Banco de dados'!$B:$B,'Banco de dados'!$H:$H)</f>
        <v>#N/A</v>
      </c>
      <c r="CR359" s="56" t="e">
        <f t="array" aca="1" ref="CR359" ca="1">_xludf.xlookup(CN359,'Banco de dados'!$B:$B,'Banco de dados'!$H:$H)</f>
        <v>#NAME?</v>
      </c>
      <c r="CS359" s="56" t="e">
        <f t="array" aca="1" ref="CS359" ca="1">_xludf.xlookup(CL359,'Banco de dados'!$B:$B,'Banco de dados'!$F:$F)</f>
        <v>#NAME?</v>
      </c>
      <c r="CT359" s="56" t="e">
        <f t="array" aca="1" ref="CT359" ca="1">_xludf.xlookup(CN359,'Banco de dados'!$B:$B,'Banco de dados'!$F:$F)</f>
        <v>#NAME?</v>
      </c>
      <c r="CU359" s="42"/>
      <c r="CV359" s="42"/>
      <c r="CW359" s="56" t="str">
        <f>IF(AJ359=0.5,"Suporte",IF(AND(AJ359&gt;='Braços de IP'!$B$9,AJ359&lt;='Braços de IP'!$D$9),'Braços de IP'!$E$9,IF(AND(AJ359&gt;='Braços de IP'!$B$10,AJ359&lt;='Braços de IP'!$D$10),'Braços de IP'!$E$10,IF(AND(AJ359&gt;='Braços de IP'!$B$11,AJ359&lt;='Braços de IP'!$D$11),'Braços de IP'!$E$11,IF(AND(AJ359&gt;='Braços de IP'!$B$12,AJ359&lt;='Braços de IP'!$D$12),'Braços de IP'!$E$12,IF(AND(AJ359&gt;='Braços de IP'!$B$13,AJ359&lt;='Braços de IP'!$D$13),'Braços de IP'!$E$13,IF(AND(AJ359&gt;='Braços de IP'!$B$14,AJ359&lt;='Braços de IP'!$D$14),'Braços de IP'!$E$14,"ERRO")))))))</f>
        <v>Longo I</v>
      </c>
      <c r="CX359" s="42"/>
      <c r="CY359" s="56" t="str">
        <f>IF($CX359="","",VLOOKUP($CX359,'Braços de IP'!$E$9:$I$15,2,0))</f>
        <v/>
      </c>
      <c r="CZ359" s="43" t="str">
        <f>IF($CX359="","",VLOOKUP($CX359,'Braços de IP'!$E$9:$I$15,5,0))</f>
        <v/>
      </c>
      <c r="DA359" s="56"/>
      <c r="DB359" s="56"/>
      <c r="DC359" s="56"/>
      <c r="DD359" s="56"/>
      <c r="DE359" s="56"/>
      <c r="DF359" s="56"/>
      <c r="DG359" s="44" t="e">
        <f t="shared" si="213"/>
        <v>#N/A</v>
      </c>
      <c r="DH359" s="45">
        <f t="shared" si="214"/>
        <v>58</v>
      </c>
      <c r="DI359" s="44" t="e">
        <f t="shared" si="215"/>
        <v>#N/A</v>
      </c>
      <c r="DJ359" s="46" t="e">
        <f t="shared" si="216"/>
        <v>#N/A</v>
      </c>
      <c r="DK359" s="47" t="s">
        <v>147</v>
      </c>
      <c r="DL359" s="48"/>
      <c r="DM359" s="49"/>
      <c r="DN359" s="23" t="s">
        <v>148</v>
      </c>
      <c r="DO359" s="23"/>
      <c r="DQ359" s="50"/>
      <c r="DS359" s="5"/>
      <c r="DT359" s="5"/>
      <c r="DU359" s="50"/>
    </row>
    <row r="360" spans="2:126" ht="15.75" hidden="1" customHeight="1" x14ac:dyDescent="0.3">
      <c r="B360" s="5"/>
      <c r="C360" s="5"/>
      <c r="D360" s="5"/>
      <c r="E360" s="22" t="s">
        <v>399</v>
      </c>
      <c r="F360" s="22" t="s">
        <v>137</v>
      </c>
      <c r="G360" s="23" t="s">
        <v>400</v>
      </c>
      <c r="H360" s="23">
        <v>-23.417629999999999</v>
      </c>
      <c r="I360" s="23">
        <v>-46.831643</v>
      </c>
      <c r="J360" s="24" t="s">
        <v>139</v>
      </c>
      <c r="K360" s="60"/>
      <c r="L360" s="24" t="s">
        <v>157</v>
      </c>
      <c r="M360" s="24" t="s">
        <v>141</v>
      </c>
      <c r="N360" s="23">
        <v>58</v>
      </c>
      <c r="O360" s="23" t="s">
        <v>142</v>
      </c>
      <c r="P360" s="23" t="s">
        <v>143</v>
      </c>
      <c r="Q360" s="26">
        <f t="shared" si="194"/>
        <v>116</v>
      </c>
      <c r="R360" s="27">
        <v>1</v>
      </c>
      <c r="S360" s="28">
        <v>2</v>
      </c>
      <c r="T360" s="28">
        <v>5.5</v>
      </c>
      <c r="U360" s="23"/>
      <c r="V360" s="23"/>
      <c r="W360" s="29"/>
      <c r="X360" s="28">
        <v>2.5</v>
      </c>
      <c r="Y360" s="23"/>
      <c r="Z360" s="23"/>
      <c r="AA360" s="23"/>
      <c r="AB360" s="23"/>
      <c r="AC360" s="23"/>
      <c r="AD360" s="23" t="s">
        <v>144</v>
      </c>
      <c r="AE360" s="23" t="s">
        <v>145</v>
      </c>
      <c r="AF360" s="23">
        <v>28.1</v>
      </c>
      <c r="AG360" s="23">
        <v>7.8</v>
      </c>
      <c r="AH360" s="23">
        <v>1</v>
      </c>
      <c r="AI360" s="23">
        <v>0.35</v>
      </c>
      <c r="AJ360" s="23">
        <v>3.2</v>
      </c>
      <c r="AK360" s="27">
        <f t="shared" si="195"/>
        <v>2.85</v>
      </c>
      <c r="AL360" s="27" t="s">
        <v>143</v>
      </c>
      <c r="AM360" s="27" t="s">
        <v>143</v>
      </c>
      <c r="AN360" s="23"/>
      <c r="AO360" s="27">
        <f t="shared" si="196"/>
        <v>2</v>
      </c>
      <c r="AP360" s="23"/>
      <c r="AQ360" s="23"/>
      <c r="AR360" s="23"/>
      <c r="AS360" s="23"/>
      <c r="AT360" s="23"/>
      <c r="AU360" s="27"/>
      <c r="AV360" s="27">
        <f t="shared" si="197"/>
        <v>0</v>
      </c>
      <c r="AW360" s="27"/>
      <c r="AX360" s="28">
        <f>VLOOKUP(J360,ABNT5101!$I$3:$J$9,2)</f>
        <v>7.5</v>
      </c>
      <c r="AY360" s="28">
        <f>VLOOKUP(J360,ABNT5101!$I$3:$M$9,5)</f>
        <v>0.18</v>
      </c>
      <c r="AZ360" s="28" t="str">
        <f>_xlfn.XLOOKUP(J360,ABNT5101!I:I,ABNT5101!L:L)</f>
        <v>-</v>
      </c>
      <c r="BA360" s="28">
        <f>_xlfn.XLOOKUP(J360,ABNT5101!$I:$I,ABNT5101!M:M)</f>
        <v>0.18</v>
      </c>
      <c r="BB360" s="28" t="str">
        <f>_xlfn.XLOOKUP(J360,ABNT5101!$I:$I,ABNT5101!N:N)</f>
        <v>-</v>
      </c>
      <c r="BC360" s="28">
        <f>_xlfn.XLOOKUP(J360,ABNT5101!$I:$I,ABNT5101!O:O)</f>
        <v>16</v>
      </c>
      <c r="BD360" s="31" t="str">
        <f t="shared" si="198"/>
        <v>NÃO ATENDE</v>
      </c>
      <c r="BE360" s="32">
        <f t="shared" si="231"/>
        <v>-1</v>
      </c>
      <c r="BF360" s="32">
        <f t="shared" si="232"/>
        <v>-1</v>
      </c>
      <c r="BG360" s="32" t="str">
        <f t="shared" si="199"/>
        <v>-</v>
      </c>
      <c r="BH360" s="34"/>
      <c r="BI360" s="34"/>
      <c r="BJ360" s="34"/>
      <c r="BK360" s="34"/>
      <c r="BL360" s="35"/>
      <c r="BM360" s="34"/>
      <c r="BN360" s="31" t="str">
        <f t="shared" si="200"/>
        <v>NÃO ATENDE</v>
      </c>
      <c r="BO360" s="31" t="str">
        <f t="shared" si="233"/>
        <v>NÃO ATENDE</v>
      </c>
      <c r="BP360" s="31" t="str">
        <f t="shared" si="234"/>
        <v>NÃO ATENDE</v>
      </c>
      <c r="BQ360" s="31" t="str">
        <f t="shared" si="201"/>
        <v>ATENDE</v>
      </c>
      <c r="BR360" s="36" t="str">
        <f t="shared" si="202"/>
        <v>C5</v>
      </c>
      <c r="BS360" s="36" t="str">
        <f t="shared" si="203"/>
        <v>P5</v>
      </c>
      <c r="BT360" s="37">
        <f t="shared" si="204"/>
        <v>-1</v>
      </c>
      <c r="BU360" s="34"/>
      <c r="BV360" s="34"/>
      <c r="BW360" s="36">
        <f>IF(BS360="-","-",_xlfn.XLOOKUP(BS360,ABNT5101!$B$4:$B$9,ABNT5101!$C$4:$C$9))</f>
        <v>5</v>
      </c>
      <c r="BX360" s="36">
        <f>IF(BS360="-","-",_xlfn.XLOOKUP(BS360,ABNT5101!$B$4:$B$9,ABNT5101!$D$4:$D$9))</f>
        <v>1</v>
      </c>
      <c r="BY360" s="31" t="str">
        <f t="shared" si="205"/>
        <v>NÃO ATENDE</v>
      </c>
      <c r="BZ360" s="31" t="str">
        <f t="shared" si="206"/>
        <v>NÃO ATENDE</v>
      </c>
      <c r="CA360" s="31" t="str">
        <f t="shared" si="207"/>
        <v>NÃO ATENDE</v>
      </c>
      <c r="CB360" s="36" t="s">
        <v>143</v>
      </c>
      <c r="CC360" s="37" t="e">
        <f t="shared" si="208"/>
        <v>#VALUE!</v>
      </c>
      <c r="CD360" s="38"/>
      <c r="CE360" s="38"/>
      <c r="CF360" s="31" t="str">
        <f>IF(CB360="-","-",_xlfn.XLOOKUP(CB360,ABNT5101!$B$4:$B$9,ABNT5101!$C$4:$C$9))</f>
        <v>-</v>
      </c>
      <c r="CG360" s="36" t="str">
        <f>IF(CB360="-","-",_xlfn.XLOOKUP(CB360,ABNT5101!$B$4:$B$9,ABNT5101!$D$4:$D$9))</f>
        <v>-</v>
      </c>
      <c r="CH360" s="31" t="str">
        <f t="shared" si="209"/>
        <v>-</v>
      </c>
      <c r="CI360" s="31" t="str">
        <f t="shared" si="210"/>
        <v>-</v>
      </c>
      <c r="CJ360" s="31" t="str">
        <f t="shared" si="211"/>
        <v>-</v>
      </c>
      <c r="CK360" s="56" t="e">
        <f>_xlfn.XLOOKUP(CL360,'Banco de dados'!$B:$B,'Banco de dados'!$D:$D)</f>
        <v>#N/A</v>
      </c>
      <c r="CL360" s="57"/>
      <c r="CM360" s="56" t="e">
        <f>_xlfn.XLOOKUP(CL360,'Banco de dados'!$B:$B,'Banco de dados'!$E:$E)</f>
        <v>#N/A</v>
      </c>
      <c r="CN360" s="56"/>
      <c r="CO360" s="56" t="e">
        <f>IF(CN360="-","-",_xlfn.XLOOKUP(CN360,'Banco de dados'!$B:$B,'Banco de dados'!$E:$E))</f>
        <v>#N/A</v>
      </c>
      <c r="CP360" s="41">
        <f t="shared" si="212"/>
        <v>1</v>
      </c>
      <c r="CQ360" s="56" t="e">
        <f>_xlfn.XLOOKUP(CL360,'Banco de dados'!$B:$B,'Banco de dados'!$H:$H)</f>
        <v>#N/A</v>
      </c>
      <c r="CR360" s="56" t="e">
        <f t="array" aca="1" ref="CR360" ca="1">_xludf.xlookup(CN360,'Banco de dados'!$B:$B,'Banco de dados'!$H:$H)</f>
        <v>#NAME?</v>
      </c>
      <c r="CS360" s="56" t="e">
        <f t="array" aca="1" ref="CS360" ca="1">_xludf.xlookup(CL360,'Banco de dados'!$B:$B,'Banco de dados'!$F:$F)</f>
        <v>#NAME?</v>
      </c>
      <c r="CT360" s="56" t="e">
        <f t="array" aca="1" ref="CT360" ca="1">_xludf.xlookup(CN360,'Banco de dados'!$B:$B,'Banco de dados'!$F:$F)</f>
        <v>#NAME?</v>
      </c>
      <c r="CU360" s="42"/>
      <c r="CV360" s="42"/>
      <c r="CW360" s="56" t="str">
        <f>IF(AJ360=0.5,"Suporte",IF(AND(AJ360&gt;='Braços de IP'!$B$9,AJ360&lt;='Braços de IP'!$D$9),'Braços de IP'!$E$9,IF(AND(AJ360&gt;='Braços de IP'!$B$10,AJ360&lt;='Braços de IP'!$D$10),'Braços de IP'!$E$10,IF(AND(AJ360&gt;='Braços de IP'!$B$11,AJ360&lt;='Braços de IP'!$D$11),'Braços de IP'!$E$11,IF(AND(AJ360&gt;='Braços de IP'!$B$12,AJ360&lt;='Braços de IP'!$D$12),'Braços de IP'!$E$12,IF(AND(AJ360&gt;='Braços de IP'!$B$13,AJ360&lt;='Braços de IP'!$D$13),'Braços de IP'!$E$13,IF(AND(AJ360&gt;='Braços de IP'!$B$14,AJ360&lt;='Braços de IP'!$D$14),'Braços de IP'!$E$14,"ERRO")))))))</f>
        <v>Longo I</v>
      </c>
      <c r="CX360" s="42"/>
      <c r="CY360" s="56" t="str">
        <f>IF($CX360="","",VLOOKUP($CX360,'Braços de IP'!$E$9:$I$15,2,0))</f>
        <v/>
      </c>
      <c r="CZ360" s="43" t="str">
        <f>IF($CX360="","",VLOOKUP($CX360,'Braços de IP'!$E$9:$I$15,5,0))</f>
        <v/>
      </c>
      <c r="DA360" s="56"/>
      <c r="DB360" s="56"/>
      <c r="DC360" s="56"/>
      <c r="DD360" s="56"/>
      <c r="DE360" s="56"/>
      <c r="DF360" s="56"/>
      <c r="DG360" s="44" t="e">
        <f t="shared" si="213"/>
        <v>#N/A</v>
      </c>
      <c r="DH360" s="45">
        <f t="shared" si="214"/>
        <v>58</v>
      </c>
      <c r="DI360" s="44" t="e">
        <f t="shared" si="215"/>
        <v>#N/A</v>
      </c>
      <c r="DJ360" s="46" t="e">
        <f t="shared" si="216"/>
        <v>#N/A</v>
      </c>
      <c r="DK360" s="47" t="s">
        <v>147</v>
      </c>
      <c r="DL360" s="48"/>
      <c r="DM360" s="49"/>
      <c r="DN360" s="23" t="s">
        <v>148</v>
      </c>
      <c r="DO360" s="23"/>
      <c r="DQ360" s="50"/>
      <c r="DS360" s="5"/>
      <c r="DT360" s="5"/>
      <c r="DU360" s="50"/>
    </row>
    <row r="361" spans="2:126" ht="15.75" hidden="1" customHeight="1" x14ac:dyDescent="0.3">
      <c r="B361" s="5"/>
      <c r="C361" s="5"/>
      <c r="D361" s="5"/>
      <c r="E361" s="22" t="s">
        <v>399</v>
      </c>
      <c r="F361" s="22" t="s">
        <v>137</v>
      </c>
      <c r="G361" s="23" t="s">
        <v>400</v>
      </c>
      <c r="H361" s="23">
        <v>-23.417629999999999</v>
      </c>
      <c r="I361" s="23">
        <v>-46.831643</v>
      </c>
      <c r="J361" s="24" t="s">
        <v>139</v>
      </c>
      <c r="K361" s="60"/>
      <c r="L361" s="24" t="s">
        <v>157</v>
      </c>
      <c r="M361" s="24" t="s">
        <v>141</v>
      </c>
      <c r="N361" s="23">
        <v>58</v>
      </c>
      <c r="O361" s="23" t="s">
        <v>142</v>
      </c>
      <c r="P361" s="23" t="s">
        <v>143</v>
      </c>
      <c r="Q361" s="26">
        <f t="shared" si="194"/>
        <v>116</v>
      </c>
      <c r="R361" s="27">
        <v>1</v>
      </c>
      <c r="S361" s="28">
        <v>2</v>
      </c>
      <c r="T361" s="28">
        <v>5.5</v>
      </c>
      <c r="U361" s="23"/>
      <c r="V361" s="23"/>
      <c r="W361" s="29"/>
      <c r="X361" s="28">
        <v>2.5</v>
      </c>
      <c r="Y361" s="23"/>
      <c r="Z361" s="23"/>
      <c r="AA361" s="23"/>
      <c r="AB361" s="23"/>
      <c r="AC361" s="23"/>
      <c r="AD361" s="23" t="s">
        <v>144</v>
      </c>
      <c r="AE361" s="23" t="s">
        <v>145</v>
      </c>
      <c r="AF361" s="23">
        <v>28.1</v>
      </c>
      <c r="AG361" s="23">
        <v>7.8</v>
      </c>
      <c r="AH361" s="23">
        <v>1</v>
      </c>
      <c r="AI361" s="23">
        <v>0.35</v>
      </c>
      <c r="AJ361" s="23">
        <v>3.2</v>
      </c>
      <c r="AK361" s="27">
        <f t="shared" si="195"/>
        <v>2.85</v>
      </c>
      <c r="AL361" s="27" t="s">
        <v>143</v>
      </c>
      <c r="AM361" s="27" t="s">
        <v>143</v>
      </c>
      <c r="AN361" s="23"/>
      <c r="AO361" s="27">
        <f t="shared" si="196"/>
        <v>2</v>
      </c>
      <c r="AP361" s="23"/>
      <c r="AQ361" s="23"/>
      <c r="AR361" s="23"/>
      <c r="AS361" s="23"/>
      <c r="AT361" s="23"/>
      <c r="AU361" s="27"/>
      <c r="AV361" s="27">
        <f t="shared" si="197"/>
        <v>0</v>
      </c>
      <c r="AW361" s="27"/>
      <c r="AX361" s="28">
        <f>VLOOKUP(J361,ABNT5101!$I$3:$J$9,2)</f>
        <v>7.5</v>
      </c>
      <c r="AY361" s="28">
        <f>VLOOKUP(J361,ABNT5101!$I$3:$M$9,5)</f>
        <v>0.18</v>
      </c>
      <c r="AZ361" s="28" t="str">
        <f>_xlfn.XLOOKUP(J361,ABNT5101!I:I,ABNT5101!L:L)</f>
        <v>-</v>
      </c>
      <c r="BA361" s="28">
        <f>_xlfn.XLOOKUP(J361,ABNT5101!$I:$I,ABNT5101!M:M)</f>
        <v>0.18</v>
      </c>
      <c r="BB361" s="28" t="str">
        <f>_xlfn.XLOOKUP(J361,ABNT5101!$I:$I,ABNT5101!N:N)</f>
        <v>-</v>
      </c>
      <c r="BC361" s="28">
        <f>_xlfn.XLOOKUP(J361,ABNT5101!$I:$I,ABNT5101!O:O)</f>
        <v>16</v>
      </c>
      <c r="BD361" s="31" t="str">
        <f t="shared" si="198"/>
        <v>NÃO ATENDE</v>
      </c>
      <c r="BE361" s="32">
        <f t="shared" si="231"/>
        <v>-1</v>
      </c>
      <c r="BF361" s="32">
        <f t="shared" si="232"/>
        <v>-1</v>
      </c>
      <c r="BG361" s="32" t="str">
        <f t="shared" si="199"/>
        <v>-</v>
      </c>
      <c r="BH361" s="34"/>
      <c r="BI361" s="34"/>
      <c r="BJ361" s="34"/>
      <c r="BK361" s="34"/>
      <c r="BL361" s="35"/>
      <c r="BM361" s="34"/>
      <c r="BN361" s="31" t="str">
        <f t="shared" si="200"/>
        <v>NÃO ATENDE</v>
      </c>
      <c r="BO361" s="31" t="str">
        <f t="shared" si="233"/>
        <v>NÃO ATENDE</v>
      </c>
      <c r="BP361" s="31" t="str">
        <f t="shared" si="234"/>
        <v>NÃO ATENDE</v>
      </c>
      <c r="BQ361" s="31" t="str">
        <f t="shared" si="201"/>
        <v>ATENDE</v>
      </c>
      <c r="BR361" s="36" t="str">
        <f t="shared" si="202"/>
        <v>C5</v>
      </c>
      <c r="BS361" s="36" t="str">
        <f t="shared" si="203"/>
        <v>P5</v>
      </c>
      <c r="BT361" s="37">
        <f t="shared" si="204"/>
        <v>-1</v>
      </c>
      <c r="BU361" s="34"/>
      <c r="BV361" s="34"/>
      <c r="BW361" s="36">
        <f>IF(BS361="-","-",_xlfn.XLOOKUP(BS361,ABNT5101!$B$4:$B$9,ABNT5101!$C$4:$C$9))</f>
        <v>5</v>
      </c>
      <c r="BX361" s="36">
        <f>IF(BS361="-","-",_xlfn.XLOOKUP(BS361,ABNT5101!$B$4:$B$9,ABNT5101!$D$4:$D$9))</f>
        <v>1</v>
      </c>
      <c r="BY361" s="31" t="str">
        <f t="shared" si="205"/>
        <v>NÃO ATENDE</v>
      </c>
      <c r="BZ361" s="31" t="str">
        <f t="shared" si="206"/>
        <v>NÃO ATENDE</v>
      </c>
      <c r="CA361" s="31" t="str">
        <f t="shared" si="207"/>
        <v>NÃO ATENDE</v>
      </c>
      <c r="CB361" s="36" t="s">
        <v>143</v>
      </c>
      <c r="CC361" s="37" t="e">
        <f t="shared" si="208"/>
        <v>#VALUE!</v>
      </c>
      <c r="CD361" s="38"/>
      <c r="CE361" s="38"/>
      <c r="CF361" s="31" t="str">
        <f>IF(CB361="-","-",_xlfn.XLOOKUP(CB361,ABNT5101!$B$4:$B$9,ABNT5101!$C$4:$C$9))</f>
        <v>-</v>
      </c>
      <c r="CG361" s="36" t="str">
        <f>IF(CB361="-","-",_xlfn.XLOOKUP(CB361,ABNT5101!$B$4:$B$9,ABNT5101!$D$4:$D$9))</f>
        <v>-</v>
      </c>
      <c r="CH361" s="31" t="str">
        <f t="shared" si="209"/>
        <v>-</v>
      </c>
      <c r="CI361" s="31" t="str">
        <f t="shared" si="210"/>
        <v>-</v>
      </c>
      <c r="CJ361" s="31" t="str">
        <f t="shared" si="211"/>
        <v>-</v>
      </c>
      <c r="CK361" s="56" t="e">
        <f>_xlfn.XLOOKUP(CL361,'Banco de dados'!$B:$B,'Banco de dados'!$D:$D)</f>
        <v>#N/A</v>
      </c>
      <c r="CL361" s="57"/>
      <c r="CM361" s="56" t="e">
        <f>_xlfn.XLOOKUP(CL361,'Banco de dados'!$B:$B,'Banco de dados'!$E:$E)</f>
        <v>#N/A</v>
      </c>
      <c r="CN361" s="56"/>
      <c r="CO361" s="56" t="e">
        <f>IF(CN361="-","-",_xlfn.XLOOKUP(CN361,'Banco de dados'!$B:$B,'Banco de dados'!$E:$E))</f>
        <v>#N/A</v>
      </c>
      <c r="CP361" s="41">
        <f t="shared" si="212"/>
        <v>1</v>
      </c>
      <c r="CQ361" s="56" t="e">
        <f>_xlfn.XLOOKUP(CL361,'Banco de dados'!$B:$B,'Banco de dados'!$H:$H)</f>
        <v>#N/A</v>
      </c>
      <c r="CR361" s="56" t="e">
        <f t="array" aca="1" ref="CR361" ca="1">_xludf.xlookup(CN361,'Banco de dados'!$B:$B,'Banco de dados'!$H:$H)</f>
        <v>#NAME?</v>
      </c>
      <c r="CS361" s="56" t="e">
        <f t="array" aca="1" ref="CS361" ca="1">_xludf.xlookup(CL361,'Banco de dados'!$B:$B,'Banco de dados'!$F:$F)</f>
        <v>#NAME?</v>
      </c>
      <c r="CT361" s="56" t="e">
        <f t="array" aca="1" ref="CT361" ca="1">_xludf.xlookup(CN361,'Banco de dados'!$B:$B,'Banco de dados'!$F:$F)</f>
        <v>#NAME?</v>
      </c>
      <c r="CU361" s="42"/>
      <c r="CV361" s="42"/>
      <c r="CW361" s="56" t="str">
        <f>IF(AJ361=0.5,"Suporte",IF(AND(AJ361&gt;='Braços de IP'!$B$9,AJ361&lt;='Braços de IP'!$D$9),'Braços de IP'!$E$9,IF(AND(AJ361&gt;='Braços de IP'!$B$10,AJ361&lt;='Braços de IP'!$D$10),'Braços de IP'!$E$10,IF(AND(AJ361&gt;='Braços de IP'!$B$11,AJ361&lt;='Braços de IP'!$D$11),'Braços de IP'!$E$11,IF(AND(AJ361&gt;='Braços de IP'!$B$12,AJ361&lt;='Braços de IP'!$D$12),'Braços de IP'!$E$12,IF(AND(AJ361&gt;='Braços de IP'!$B$13,AJ361&lt;='Braços de IP'!$D$13),'Braços de IP'!$E$13,IF(AND(AJ361&gt;='Braços de IP'!$B$14,AJ361&lt;='Braços de IP'!$D$14),'Braços de IP'!$E$14,"ERRO")))))))</f>
        <v>Longo I</v>
      </c>
      <c r="CX361" s="42"/>
      <c r="CY361" s="56" t="str">
        <f>IF($CX361="","",VLOOKUP($CX361,'Braços de IP'!$E$9:$I$15,2,0))</f>
        <v/>
      </c>
      <c r="CZ361" s="43" t="str">
        <f>IF($CX361="","",VLOOKUP($CX361,'Braços de IP'!$E$9:$I$15,5,0))</f>
        <v/>
      </c>
      <c r="DA361" s="56"/>
      <c r="DB361" s="56"/>
      <c r="DC361" s="56"/>
      <c r="DD361" s="56"/>
      <c r="DE361" s="56"/>
      <c r="DF361" s="56"/>
      <c r="DG361" s="44" t="e">
        <f t="shared" si="213"/>
        <v>#N/A</v>
      </c>
      <c r="DH361" s="45">
        <f t="shared" si="214"/>
        <v>58</v>
      </c>
      <c r="DI361" s="44" t="e">
        <f t="shared" si="215"/>
        <v>#N/A</v>
      </c>
      <c r="DJ361" s="46" t="e">
        <f t="shared" si="216"/>
        <v>#N/A</v>
      </c>
      <c r="DK361" s="47" t="s">
        <v>147</v>
      </c>
      <c r="DL361" s="48"/>
      <c r="DM361" s="49"/>
      <c r="DN361" s="23" t="s">
        <v>148</v>
      </c>
      <c r="DO361" s="23"/>
      <c r="DQ361" s="50"/>
      <c r="DS361" s="5"/>
      <c r="DT361" s="5"/>
      <c r="DU361" s="50"/>
    </row>
    <row r="362" spans="2:126" ht="15.75" hidden="1" customHeight="1" x14ac:dyDescent="0.3">
      <c r="B362" s="5"/>
      <c r="C362" s="5"/>
      <c r="D362" s="5"/>
      <c r="E362" s="22" t="s">
        <v>401</v>
      </c>
      <c r="F362" s="22" t="s">
        <v>150</v>
      </c>
      <c r="G362" s="23" t="s">
        <v>402</v>
      </c>
      <c r="H362" s="23">
        <v>-23.32775024</v>
      </c>
      <c r="I362" s="23">
        <v>-46.937192250000003</v>
      </c>
      <c r="J362" s="24" t="s">
        <v>160</v>
      </c>
      <c r="K362" s="60"/>
      <c r="L362" s="24" t="s">
        <v>152</v>
      </c>
      <c r="M362" s="24" t="s">
        <v>141</v>
      </c>
      <c r="N362" s="23">
        <v>60</v>
      </c>
      <c r="O362" s="23" t="s">
        <v>142</v>
      </c>
      <c r="P362" s="23" t="s">
        <v>143</v>
      </c>
      <c r="Q362" s="26">
        <f t="shared" si="194"/>
        <v>120</v>
      </c>
      <c r="R362" s="27">
        <v>1</v>
      </c>
      <c r="S362" s="28" t="s">
        <v>153</v>
      </c>
      <c r="T362" s="28">
        <v>3.5</v>
      </c>
      <c r="U362" s="23"/>
      <c r="V362" s="23"/>
      <c r="W362" s="29"/>
      <c r="X362" s="28" t="s">
        <v>153</v>
      </c>
      <c r="Y362" s="23"/>
      <c r="Z362" s="23"/>
      <c r="AA362" s="23"/>
      <c r="AB362" s="23"/>
      <c r="AC362" s="23"/>
      <c r="AD362" s="23" t="s">
        <v>144</v>
      </c>
      <c r="AE362" s="23" t="s">
        <v>145</v>
      </c>
      <c r="AF362" s="23">
        <v>20.6</v>
      </c>
      <c r="AG362" s="23">
        <v>5.9</v>
      </c>
      <c r="AH362" s="23">
        <v>1</v>
      </c>
      <c r="AI362" s="23">
        <v>1.3</v>
      </c>
      <c r="AJ362" s="23">
        <v>1.6</v>
      </c>
      <c r="AK362" s="27">
        <f t="shared" si="195"/>
        <v>0.30000000000000004</v>
      </c>
      <c r="AL362" s="27" t="s">
        <v>143</v>
      </c>
      <c r="AM362" s="27" t="s">
        <v>143</v>
      </c>
      <c r="AN362" s="23"/>
      <c r="AO362" s="27">
        <f t="shared" si="196"/>
        <v>2</v>
      </c>
      <c r="AP362" s="23"/>
      <c r="AQ362" s="23"/>
      <c r="AR362" s="23"/>
      <c r="AS362" s="23"/>
      <c r="AT362" s="23"/>
      <c r="AU362" s="27"/>
      <c r="AV362" s="27">
        <f t="shared" si="197"/>
        <v>0</v>
      </c>
      <c r="AW362" s="27"/>
      <c r="AX362" s="28">
        <f>VLOOKUP(J362,ABNT5101!$I$3:$J$9,2)</f>
        <v>10</v>
      </c>
      <c r="AY362" s="28">
        <f>VLOOKUP(J362,ABNT5101!$I$3:$M$9,5)</f>
        <v>0.18</v>
      </c>
      <c r="AZ362" s="28" t="str">
        <f>_xlfn.XLOOKUP(J362,ABNT5101!I:I,ABNT5101!L:L)</f>
        <v>-</v>
      </c>
      <c r="BA362" s="28">
        <f>_xlfn.XLOOKUP(J362,ABNT5101!$I:$I,ABNT5101!M:M)</f>
        <v>0.18</v>
      </c>
      <c r="BB362" s="28" t="str">
        <f>_xlfn.XLOOKUP(J362,ABNT5101!$I:$I,ABNT5101!N:N)</f>
        <v>-</v>
      </c>
      <c r="BC362" s="28">
        <f>_xlfn.XLOOKUP(J362,ABNT5101!$I:$I,ABNT5101!O:O)</f>
        <v>16</v>
      </c>
      <c r="BD362" s="31" t="str">
        <f t="shared" si="198"/>
        <v>NÃO ATENDE</v>
      </c>
      <c r="BE362" s="32">
        <f t="shared" si="231"/>
        <v>-1</v>
      </c>
      <c r="BF362" s="32">
        <f t="shared" si="232"/>
        <v>-1</v>
      </c>
      <c r="BG362" s="32" t="str">
        <f t="shared" si="199"/>
        <v>-</v>
      </c>
      <c r="BH362" s="34"/>
      <c r="BI362" s="34"/>
      <c r="BJ362" s="34"/>
      <c r="BK362" s="34"/>
      <c r="BL362" s="35"/>
      <c r="BM362" s="34"/>
      <c r="BN362" s="31" t="str">
        <f t="shared" si="200"/>
        <v>NÃO ATENDE</v>
      </c>
      <c r="BO362" s="31" t="str">
        <f t="shared" si="233"/>
        <v>NÃO ATENDE</v>
      </c>
      <c r="BP362" s="31" t="str">
        <f t="shared" si="234"/>
        <v>NÃO ATENDE</v>
      </c>
      <c r="BQ362" s="31" t="str">
        <f t="shared" si="201"/>
        <v>ATENDE</v>
      </c>
      <c r="BR362" s="36" t="str">
        <f t="shared" si="202"/>
        <v>C4</v>
      </c>
      <c r="BS362" s="36" t="str">
        <f t="shared" si="203"/>
        <v>Sem Passeio</v>
      </c>
      <c r="BT362" s="37" t="e">
        <f t="shared" si="204"/>
        <v>#N/A</v>
      </c>
      <c r="BU362" s="34"/>
      <c r="BV362" s="34"/>
      <c r="BW362" s="36" t="e">
        <f>IF(BS362="-","-",_xlfn.XLOOKUP(BS362,ABNT5101!$B$4:$B$9,ABNT5101!$C$4:$C$9))</f>
        <v>#N/A</v>
      </c>
      <c r="BX362" s="36" t="e">
        <f>IF(BS362="-","-",_xlfn.XLOOKUP(BS362,ABNT5101!$B$4:$B$9,ABNT5101!$D$4:$D$9))</f>
        <v>#N/A</v>
      </c>
      <c r="BY362" s="31" t="e">
        <f t="shared" si="205"/>
        <v>#N/A</v>
      </c>
      <c r="BZ362" s="31" t="e">
        <f t="shared" si="206"/>
        <v>#N/A</v>
      </c>
      <c r="CA362" s="31" t="e">
        <f t="shared" si="207"/>
        <v>#N/A</v>
      </c>
      <c r="CB362" s="36" t="s">
        <v>143</v>
      </c>
      <c r="CC362" s="37" t="e">
        <f t="shared" si="208"/>
        <v>#VALUE!</v>
      </c>
      <c r="CD362" s="38"/>
      <c r="CE362" s="38"/>
      <c r="CF362" s="31" t="str">
        <f>IF(CB362="-","-",_xlfn.XLOOKUP(CB362,ABNT5101!$B$4:$B$9,ABNT5101!$C$4:$C$9))</f>
        <v>-</v>
      </c>
      <c r="CG362" s="36" t="str">
        <f>IF(CB362="-","-",_xlfn.XLOOKUP(CB362,ABNT5101!$B$4:$B$9,ABNT5101!$D$4:$D$9))</f>
        <v>-</v>
      </c>
      <c r="CH362" s="31" t="str">
        <f t="shared" si="209"/>
        <v>-</v>
      </c>
      <c r="CI362" s="31" t="str">
        <f t="shared" si="210"/>
        <v>-</v>
      </c>
      <c r="CJ362" s="31" t="str">
        <f t="shared" si="211"/>
        <v>-</v>
      </c>
      <c r="CK362" s="56" t="e">
        <f>_xlfn.XLOOKUP(CL362,'Banco de dados'!$B:$B,'Banco de dados'!$D:$D)</f>
        <v>#N/A</v>
      </c>
      <c r="CL362" s="42"/>
      <c r="CM362" s="56" t="e">
        <f>_xlfn.XLOOKUP(CL362,'Banco de dados'!$B:$B,'Banco de dados'!$E:$E)</f>
        <v>#N/A</v>
      </c>
      <c r="CN362" s="56"/>
      <c r="CO362" s="56" t="e">
        <f>IF(CN362="-","-",_xlfn.XLOOKUP(CN362,'Banco de dados'!$B:$B,'Banco de dados'!$E:$E))</f>
        <v>#N/A</v>
      </c>
      <c r="CP362" s="41">
        <f t="shared" si="212"/>
        <v>1</v>
      </c>
      <c r="CQ362" s="56" t="e">
        <f>_xlfn.XLOOKUP(CL362,'Banco de dados'!$B:$B,'Banco de dados'!$H:$H)</f>
        <v>#N/A</v>
      </c>
      <c r="CR362" s="56" t="e">
        <f t="array" aca="1" ref="CR362" ca="1">_xludf.xlookup(CN362,'Banco de dados'!$B:$B,'Banco de dados'!$H:$H)</f>
        <v>#NAME?</v>
      </c>
      <c r="CS362" s="56" t="e">
        <f t="array" aca="1" ref="CS362" ca="1">_xludf.xlookup(CL362,'Banco de dados'!$B:$B,'Banco de dados'!$F:$F)</f>
        <v>#NAME?</v>
      </c>
      <c r="CT362" s="56" t="e">
        <f t="array" aca="1" ref="CT362" ca="1">_xludf.xlookup(CN362,'Banco de dados'!$B:$B,'Banco de dados'!$F:$F)</f>
        <v>#NAME?</v>
      </c>
      <c r="CU362" s="42"/>
      <c r="CV362" s="42"/>
      <c r="CW362" s="56" t="str">
        <f>IF(AJ362=0.5,"Suporte",IF(AND(AJ362&gt;='Braços de IP'!$B$9,AJ362&lt;='Braços de IP'!$D$9),'Braços de IP'!$E$9,IF(AND(AJ362&gt;='Braços de IP'!$B$10,AJ362&lt;='Braços de IP'!$D$10),'Braços de IP'!$E$10,IF(AND(AJ362&gt;='Braços de IP'!$B$11,AJ362&lt;='Braços de IP'!$D$11),'Braços de IP'!$E$11,IF(AND(AJ362&gt;='Braços de IP'!$B$12,AJ362&lt;='Braços de IP'!$D$12),'Braços de IP'!$E$12,IF(AND(AJ362&gt;='Braços de IP'!$B$13,AJ362&lt;='Braços de IP'!$D$13),'Braços de IP'!$E$13,IF(AND(AJ362&gt;='Braços de IP'!$B$14,AJ362&lt;='Braços de IP'!$D$14),'Braços de IP'!$E$14,"ERRO")))))))</f>
        <v>Médio I</v>
      </c>
      <c r="CX362" s="42"/>
      <c r="CY362" s="56" t="str">
        <f>IF($CX362="","",VLOOKUP($CX362,'Braços de IP'!$E$9:$I$15,2,0))</f>
        <v/>
      </c>
      <c r="CZ362" s="43" t="str">
        <f>IF($CX362="","",VLOOKUP($CX362,'Braços de IP'!$E$9:$I$15,5,0))</f>
        <v/>
      </c>
      <c r="DA362" s="56"/>
      <c r="DB362" s="56"/>
      <c r="DC362" s="56"/>
      <c r="DD362" s="56"/>
      <c r="DE362" s="56"/>
      <c r="DF362" s="56"/>
      <c r="DG362" s="44" t="e">
        <f t="shared" si="213"/>
        <v>#N/A</v>
      </c>
      <c r="DH362" s="45">
        <f t="shared" si="214"/>
        <v>60</v>
      </c>
      <c r="DI362" s="44" t="e">
        <f t="shared" si="215"/>
        <v>#N/A</v>
      </c>
      <c r="DJ362" s="46" t="e">
        <f t="shared" si="216"/>
        <v>#N/A</v>
      </c>
      <c r="DK362" s="47" t="s">
        <v>147</v>
      </c>
      <c r="DL362" s="48"/>
      <c r="DM362" s="49"/>
      <c r="DN362" s="23" t="s">
        <v>148</v>
      </c>
      <c r="DO362" s="23"/>
      <c r="DQ362" s="50"/>
      <c r="DS362" s="5"/>
      <c r="DT362" s="5"/>
      <c r="DU362" s="50"/>
    </row>
    <row r="363" spans="2:126" ht="15.75" hidden="1" customHeight="1" x14ac:dyDescent="0.3">
      <c r="B363" s="5"/>
      <c r="C363" s="5"/>
      <c r="D363" s="5"/>
      <c r="E363" s="22" t="s">
        <v>401</v>
      </c>
      <c r="F363" s="22" t="s">
        <v>150</v>
      </c>
      <c r="G363" s="23" t="s">
        <v>402</v>
      </c>
      <c r="H363" s="23">
        <v>-23.32775024</v>
      </c>
      <c r="I363" s="23">
        <v>-46.937192250000003</v>
      </c>
      <c r="J363" s="24" t="s">
        <v>160</v>
      </c>
      <c r="K363" s="60"/>
      <c r="L363" s="24" t="s">
        <v>152</v>
      </c>
      <c r="M363" s="24" t="s">
        <v>141</v>
      </c>
      <c r="N363" s="23">
        <v>60</v>
      </c>
      <c r="O363" s="23" t="s">
        <v>142</v>
      </c>
      <c r="P363" s="23" t="s">
        <v>143</v>
      </c>
      <c r="Q363" s="26">
        <f t="shared" si="194"/>
        <v>120</v>
      </c>
      <c r="R363" s="27">
        <v>1</v>
      </c>
      <c r="S363" s="28" t="s">
        <v>153</v>
      </c>
      <c r="T363" s="28">
        <v>3.5</v>
      </c>
      <c r="U363" s="23"/>
      <c r="V363" s="23"/>
      <c r="W363" s="29"/>
      <c r="X363" s="28" t="s">
        <v>153</v>
      </c>
      <c r="Y363" s="23"/>
      <c r="Z363" s="23"/>
      <c r="AA363" s="23"/>
      <c r="AB363" s="23"/>
      <c r="AC363" s="23"/>
      <c r="AD363" s="23" t="s">
        <v>144</v>
      </c>
      <c r="AE363" s="23" t="s">
        <v>145</v>
      </c>
      <c r="AF363" s="23">
        <v>20.6</v>
      </c>
      <c r="AG363" s="23">
        <v>5.9</v>
      </c>
      <c r="AH363" s="23">
        <v>1</v>
      </c>
      <c r="AI363" s="23">
        <v>1.3</v>
      </c>
      <c r="AJ363" s="23">
        <v>1.6</v>
      </c>
      <c r="AK363" s="27">
        <f t="shared" si="195"/>
        <v>0.30000000000000004</v>
      </c>
      <c r="AL363" s="27" t="s">
        <v>143</v>
      </c>
      <c r="AM363" s="27" t="s">
        <v>143</v>
      </c>
      <c r="AN363" s="23"/>
      <c r="AO363" s="27">
        <f t="shared" si="196"/>
        <v>2</v>
      </c>
      <c r="AP363" s="23"/>
      <c r="AQ363" s="23"/>
      <c r="AR363" s="23"/>
      <c r="AS363" s="23"/>
      <c r="AT363" s="23"/>
      <c r="AU363" s="27"/>
      <c r="AV363" s="27">
        <f t="shared" si="197"/>
        <v>0</v>
      </c>
      <c r="AW363" s="27"/>
      <c r="AX363" s="28">
        <f>VLOOKUP(J363,ABNT5101!$I$3:$J$9,2)</f>
        <v>10</v>
      </c>
      <c r="AY363" s="28">
        <f>VLOOKUP(J363,ABNT5101!$I$3:$M$9,5)</f>
        <v>0.18</v>
      </c>
      <c r="AZ363" s="28" t="str">
        <f>_xlfn.XLOOKUP(J363,ABNT5101!I:I,ABNT5101!L:L)</f>
        <v>-</v>
      </c>
      <c r="BA363" s="28">
        <f>_xlfn.XLOOKUP(J363,ABNT5101!$I:$I,ABNT5101!M:M)</f>
        <v>0.18</v>
      </c>
      <c r="BB363" s="28" t="str">
        <f>_xlfn.XLOOKUP(J363,ABNT5101!$I:$I,ABNT5101!N:N)</f>
        <v>-</v>
      </c>
      <c r="BC363" s="28">
        <f>_xlfn.XLOOKUP(J363,ABNT5101!$I:$I,ABNT5101!O:O)</f>
        <v>16</v>
      </c>
      <c r="BD363" s="31" t="str">
        <f t="shared" si="198"/>
        <v>NÃO ATENDE</v>
      </c>
      <c r="BE363" s="32">
        <f t="shared" si="231"/>
        <v>-1</v>
      </c>
      <c r="BF363" s="32">
        <f t="shared" si="232"/>
        <v>-1</v>
      </c>
      <c r="BG363" s="32" t="str">
        <f t="shared" si="199"/>
        <v>-</v>
      </c>
      <c r="BH363" s="34"/>
      <c r="BI363" s="34"/>
      <c r="BJ363" s="34"/>
      <c r="BK363" s="34"/>
      <c r="BL363" s="35"/>
      <c r="BM363" s="34"/>
      <c r="BN363" s="31" t="str">
        <f t="shared" si="200"/>
        <v>NÃO ATENDE</v>
      </c>
      <c r="BO363" s="31" t="str">
        <f t="shared" si="233"/>
        <v>NÃO ATENDE</v>
      </c>
      <c r="BP363" s="31" t="str">
        <f t="shared" si="234"/>
        <v>NÃO ATENDE</v>
      </c>
      <c r="BQ363" s="31" t="str">
        <f t="shared" si="201"/>
        <v>ATENDE</v>
      </c>
      <c r="BR363" s="36" t="str">
        <f t="shared" si="202"/>
        <v>C4</v>
      </c>
      <c r="BS363" s="36" t="str">
        <f t="shared" si="203"/>
        <v>Sem Passeio</v>
      </c>
      <c r="BT363" s="37" t="e">
        <f t="shared" si="204"/>
        <v>#N/A</v>
      </c>
      <c r="BU363" s="34"/>
      <c r="BV363" s="34"/>
      <c r="BW363" s="36" t="e">
        <f>IF(BS363="-","-",_xlfn.XLOOKUP(BS363,ABNT5101!$B$4:$B$9,ABNT5101!$C$4:$C$9))</f>
        <v>#N/A</v>
      </c>
      <c r="BX363" s="36" t="e">
        <f>IF(BS363="-","-",_xlfn.XLOOKUP(BS363,ABNT5101!$B$4:$B$9,ABNT5101!$D$4:$D$9))</f>
        <v>#N/A</v>
      </c>
      <c r="BY363" s="31" t="e">
        <f t="shared" si="205"/>
        <v>#N/A</v>
      </c>
      <c r="BZ363" s="31" t="e">
        <f t="shared" si="206"/>
        <v>#N/A</v>
      </c>
      <c r="CA363" s="31" t="e">
        <f t="shared" si="207"/>
        <v>#N/A</v>
      </c>
      <c r="CB363" s="36" t="s">
        <v>143</v>
      </c>
      <c r="CC363" s="37" t="e">
        <f t="shared" si="208"/>
        <v>#VALUE!</v>
      </c>
      <c r="CD363" s="38"/>
      <c r="CE363" s="38"/>
      <c r="CF363" s="31" t="str">
        <f>IF(CB363="-","-",_xlfn.XLOOKUP(CB363,ABNT5101!$B$4:$B$9,ABNT5101!$C$4:$C$9))</f>
        <v>-</v>
      </c>
      <c r="CG363" s="36" t="str">
        <f>IF(CB363="-","-",_xlfn.XLOOKUP(CB363,ABNT5101!$B$4:$B$9,ABNT5101!$D$4:$D$9))</f>
        <v>-</v>
      </c>
      <c r="CH363" s="31" t="str">
        <f t="shared" si="209"/>
        <v>-</v>
      </c>
      <c r="CI363" s="31" t="str">
        <f t="shared" si="210"/>
        <v>-</v>
      </c>
      <c r="CJ363" s="31" t="str">
        <f t="shared" si="211"/>
        <v>-</v>
      </c>
      <c r="CK363" s="56" t="e">
        <f>_xlfn.XLOOKUP(CL363,'Banco de dados'!$B:$B,'Banco de dados'!$D:$D)</f>
        <v>#N/A</v>
      </c>
      <c r="CL363" s="42"/>
      <c r="CM363" s="56" t="e">
        <f>_xlfn.XLOOKUP(CL363,'Banco de dados'!$B:$B,'Banco de dados'!$E:$E)</f>
        <v>#N/A</v>
      </c>
      <c r="CN363" s="56"/>
      <c r="CO363" s="56" t="e">
        <f>IF(CN363="-","-",_xlfn.XLOOKUP(CN363,'Banco de dados'!$B:$B,'Banco de dados'!$E:$E))</f>
        <v>#N/A</v>
      </c>
      <c r="CP363" s="41">
        <f t="shared" si="212"/>
        <v>1</v>
      </c>
      <c r="CQ363" s="56" t="e">
        <f>_xlfn.XLOOKUP(CL363,'Banco de dados'!$B:$B,'Banco de dados'!$H:$H)</f>
        <v>#N/A</v>
      </c>
      <c r="CR363" s="56" t="e">
        <f t="array" aca="1" ref="CR363" ca="1">_xludf.xlookup(CN363,'Banco de dados'!$B:$B,'Banco de dados'!$H:$H)</f>
        <v>#NAME?</v>
      </c>
      <c r="CS363" s="56" t="e">
        <f t="array" aca="1" ref="CS363" ca="1">_xludf.xlookup(CL363,'Banco de dados'!$B:$B,'Banco de dados'!$F:$F)</f>
        <v>#NAME?</v>
      </c>
      <c r="CT363" s="56" t="e">
        <f t="array" aca="1" ref="CT363" ca="1">_xludf.xlookup(CN363,'Banco de dados'!$B:$B,'Banco de dados'!$F:$F)</f>
        <v>#NAME?</v>
      </c>
      <c r="CU363" s="42"/>
      <c r="CV363" s="42"/>
      <c r="CW363" s="56" t="str">
        <f>IF(AJ363=0.5,"Suporte",IF(AND(AJ363&gt;='Braços de IP'!$B$9,AJ363&lt;='Braços de IP'!$D$9),'Braços de IP'!$E$9,IF(AND(AJ363&gt;='Braços de IP'!$B$10,AJ363&lt;='Braços de IP'!$D$10),'Braços de IP'!$E$10,IF(AND(AJ363&gt;='Braços de IP'!$B$11,AJ363&lt;='Braços de IP'!$D$11),'Braços de IP'!$E$11,IF(AND(AJ363&gt;='Braços de IP'!$B$12,AJ363&lt;='Braços de IP'!$D$12),'Braços de IP'!$E$12,IF(AND(AJ363&gt;='Braços de IP'!$B$13,AJ363&lt;='Braços de IP'!$D$13),'Braços de IP'!$E$13,IF(AND(AJ363&gt;='Braços de IP'!$B$14,AJ363&lt;='Braços de IP'!$D$14),'Braços de IP'!$E$14,"ERRO")))))))</f>
        <v>Médio I</v>
      </c>
      <c r="CX363" s="42"/>
      <c r="CY363" s="56" t="str">
        <f>IF($CX363="","",VLOOKUP($CX363,'Braços de IP'!$E$9:$I$15,2,0))</f>
        <v/>
      </c>
      <c r="CZ363" s="43" t="str">
        <f>IF($CX363="","",VLOOKUP($CX363,'Braços de IP'!$E$9:$I$15,5,0))</f>
        <v/>
      </c>
      <c r="DA363" s="56"/>
      <c r="DB363" s="56"/>
      <c r="DC363" s="56"/>
      <c r="DD363" s="56"/>
      <c r="DE363" s="56"/>
      <c r="DF363" s="56"/>
      <c r="DG363" s="44" t="e">
        <f t="shared" si="213"/>
        <v>#N/A</v>
      </c>
      <c r="DH363" s="45">
        <f t="shared" si="214"/>
        <v>60</v>
      </c>
      <c r="DI363" s="44" t="e">
        <f t="shared" si="215"/>
        <v>#N/A</v>
      </c>
      <c r="DJ363" s="46" t="e">
        <f t="shared" si="216"/>
        <v>#N/A</v>
      </c>
      <c r="DK363" s="47" t="s">
        <v>147</v>
      </c>
      <c r="DL363" s="48"/>
      <c r="DM363" s="49"/>
      <c r="DN363" s="23" t="s">
        <v>148</v>
      </c>
      <c r="DO363" s="23"/>
      <c r="DQ363" s="50"/>
      <c r="DS363" s="5"/>
      <c r="DT363" s="5"/>
      <c r="DU363" s="50"/>
      <c r="DV363" s="50"/>
    </row>
    <row r="364" spans="2:126" ht="15.75" hidden="1" customHeight="1" x14ac:dyDescent="0.3">
      <c r="B364" s="5"/>
      <c r="C364" s="5"/>
      <c r="D364" s="5"/>
      <c r="E364" s="22" t="s">
        <v>401</v>
      </c>
      <c r="F364" s="22" t="s">
        <v>150</v>
      </c>
      <c r="G364" s="23" t="s">
        <v>402</v>
      </c>
      <c r="H364" s="23">
        <v>-23.32775024</v>
      </c>
      <c r="I364" s="23">
        <v>-46.937192250000003</v>
      </c>
      <c r="J364" s="24" t="s">
        <v>160</v>
      </c>
      <c r="K364" s="60"/>
      <c r="L364" s="24" t="s">
        <v>152</v>
      </c>
      <c r="M364" s="24" t="s">
        <v>141</v>
      </c>
      <c r="N364" s="23">
        <v>60</v>
      </c>
      <c r="O364" s="23" t="s">
        <v>142</v>
      </c>
      <c r="P364" s="23" t="s">
        <v>143</v>
      </c>
      <c r="Q364" s="26">
        <f t="shared" si="194"/>
        <v>120</v>
      </c>
      <c r="R364" s="27">
        <v>1</v>
      </c>
      <c r="S364" s="28" t="s">
        <v>153</v>
      </c>
      <c r="T364" s="28">
        <v>3.5</v>
      </c>
      <c r="U364" s="23"/>
      <c r="V364" s="23"/>
      <c r="W364" s="29"/>
      <c r="X364" s="28" t="s">
        <v>153</v>
      </c>
      <c r="Y364" s="23"/>
      <c r="Z364" s="23"/>
      <c r="AA364" s="23"/>
      <c r="AB364" s="23"/>
      <c r="AC364" s="23"/>
      <c r="AD364" s="23" t="s">
        <v>144</v>
      </c>
      <c r="AE364" s="23" t="s">
        <v>145</v>
      </c>
      <c r="AF364" s="23">
        <v>20.6</v>
      </c>
      <c r="AG364" s="23">
        <v>5.9</v>
      </c>
      <c r="AH364" s="23">
        <v>1</v>
      </c>
      <c r="AI364" s="23">
        <v>1.3</v>
      </c>
      <c r="AJ364" s="23">
        <v>1.6</v>
      </c>
      <c r="AK364" s="27">
        <f t="shared" si="195"/>
        <v>0.30000000000000004</v>
      </c>
      <c r="AL364" s="27" t="s">
        <v>143</v>
      </c>
      <c r="AM364" s="27" t="s">
        <v>143</v>
      </c>
      <c r="AN364" s="23"/>
      <c r="AO364" s="27">
        <f t="shared" si="196"/>
        <v>2</v>
      </c>
      <c r="AP364" s="23"/>
      <c r="AQ364" s="23"/>
      <c r="AR364" s="23"/>
      <c r="AS364" s="23"/>
      <c r="AT364" s="23"/>
      <c r="AU364" s="27"/>
      <c r="AV364" s="27">
        <f t="shared" si="197"/>
        <v>0</v>
      </c>
      <c r="AW364" s="27"/>
      <c r="AX364" s="28">
        <f>VLOOKUP(J364,ABNT5101!$I$3:$J$9,2)</f>
        <v>10</v>
      </c>
      <c r="AY364" s="28">
        <f>VLOOKUP(J364,ABNT5101!$I$3:$M$9,5)</f>
        <v>0.18</v>
      </c>
      <c r="AZ364" s="28" t="str">
        <f>_xlfn.XLOOKUP(J364,ABNT5101!I:I,ABNT5101!L:L)</f>
        <v>-</v>
      </c>
      <c r="BA364" s="28">
        <f>_xlfn.XLOOKUP(J364,ABNT5101!$I:$I,ABNT5101!M:M)</f>
        <v>0.18</v>
      </c>
      <c r="BB364" s="28" t="str">
        <f>_xlfn.XLOOKUP(J364,ABNT5101!$I:$I,ABNT5101!N:N)</f>
        <v>-</v>
      </c>
      <c r="BC364" s="28">
        <f>_xlfn.XLOOKUP(J364,ABNT5101!$I:$I,ABNT5101!O:O)</f>
        <v>16</v>
      </c>
      <c r="BD364" s="31" t="str">
        <f t="shared" si="198"/>
        <v>NÃO ATENDE</v>
      </c>
      <c r="BE364" s="32">
        <f t="shared" si="231"/>
        <v>-1</v>
      </c>
      <c r="BF364" s="32">
        <f t="shared" si="232"/>
        <v>-1</v>
      </c>
      <c r="BG364" s="32" t="str">
        <f t="shared" si="199"/>
        <v>-</v>
      </c>
      <c r="BH364" s="34"/>
      <c r="BI364" s="34"/>
      <c r="BJ364" s="34"/>
      <c r="BK364" s="34"/>
      <c r="BL364" s="35"/>
      <c r="BM364" s="34"/>
      <c r="BN364" s="31" t="str">
        <f t="shared" si="200"/>
        <v>NÃO ATENDE</v>
      </c>
      <c r="BO364" s="31" t="str">
        <f t="shared" si="233"/>
        <v>NÃO ATENDE</v>
      </c>
      <c r="BP364" s="31" t="str">
        <f t="shared" si="234"/>
        <v>NÃO ATENDE</v>
      </c>
      <c r="BQ364" s="31" t="str">
        <f t="shared" si="201"/>
        <v>ATENDE</v>
      </c>
      <c r="BR364" s="36" t="str">
        <f t="shared" si="202"/>
        <v>C4</v>
      </c>
      <c r="BS364" s="36" t="str">
        <f t="shared" si="203"/>
        <v>Sem Passeio</v>
      </c>
      <c r="BT364" s="37" t="e">
        <f t="shared" si="204"/>
        <v>#N/A</v>
      </c>
      <c r="BU364" s="34"/>
      <c r="BV364" s="34"/>
      <c r="BW364" s="36" t="e">
        <f>IF(BS364="-","-",_xlfn.XLOOKUP(BS364,ABNT5101!$B$4:$B$9,ABNT5101!$C$4:$C$9))</f>
        <v>#N/A</v>
      </c>
      <c r="BX364" s="36" t="e">
        <f>IF(BS364="-","-",_xlfn.XLOOKUP(BS364,ABNT5101!$B$4:$B$9,ABNT5101!$D$4:$D$9))</f>
        <v>#N/A</v>
      </c>
      <c r="BY364" s="31" t="e">
        <f t="shared" si="205"/>
        <v>#N/A</v>
      </c>
      <c r="BZ364" s="31" t="e">
        <f t="shared" si="206"/>
        <v>#N/A</v>
      </c>
      <c r="CA364" s="31" t="e">
        <f t="shared" si="207"/>
        <v>#N/A</v>
      </c>
      <c r="CB364" s="36" t="s">
        <v>143</v>
      </c>
      <c r="CC364" s="37" t="e">
        <f t="shared" si="208"/>
        <v>#VALUE!</v>
      </c>
      <c r="CD364" s="38"/>
      <c r="CE364" s="38"/>
      <c r="CF364" s="31" t="str">
        <f>IF(CB364="-","-",_xlfn.XLOOKUP(CB364,ABNT5101!$B$4:$B$9,ABNT5101!$C$4:$C$9))</f>
        <v>-</v>
      </c>
      <c r="CG364" s="36" t="str">
        <f>IF(CB364="-","-",_xlfn.XLOOKUP(CB364,ABNT5101!$B$4:$B$9,ABNT5101!$D$4:$D$9))</f>
        <v>-</v>
      </c>
      <c r="CH364" s="31" t="str">
        <f t="shared" si="209"/>
        <v>-</v>
      </c>
      <c r="CI364" s="31" t="str">
        <f t="shared" si="210"/>
        <v>-</v>
      </c>
      <c r="CJ364" s="31" t="str">
        <f t="shared" si="211"/>
        <v>-</v>
      </c>
      <c r="CK364" s="56" t="e">
        <f>_xlfn.XLOOKUP(CL364,'Banco de dados'!$B:$B,'Banco de dados'!$D:$D)</f>
        <v>#N/A</v>
      </c>
      <c r="CL364" s="42"/>
      <c r="CM364" s="56" t="e">
        <f>_xlfn.XLOOKUP(CL364,'Banco de dados'!$B:$B,'Banco de dados'!$E:$E)</f>
        <v>#N/A</v>
      </c>
      <c r="CN364" s="56"/>
      <c r="CO364" s="56" t="e">
        <f>IF(CN364="-","-",_xlfn.XLOOKUP(CN364,'Banco de dados'!$B:$B,'Banco de dados'!$E:$E))</f>
        <v>#N/A</v>
      </c>
      <c r="CP364" s="41">
        <f t="shared" si="212"/>
        <v>1</v>
      </c>
      <c r="CQ364" s="56" t="e">
        <f>_xlfn.XLOOKUP(CL364,'Banco de dados'!$B:$B,'Banco de dados'!$H:$H)</f>
        <v>#N/A</v>
      </c>
      <c r="CR364" s="56" t="e">
        <f t="array" aca="1" ref="CR364" ca="1">_xludf.xlookup(CN364,'Banco de dados'!$B:$B,'Banco de dados'!$H:$H)</f>
        <v>#NAME?</v>
      </c>
      <c r="CS364" s="56" t="e">
        <f t="array" aca="1" ref="CS364" ca="1">_xludf.xlookup(CL364,'Banco de dados'!$B:$B,'Banco de dados'!$F:$F)</f>
        <v>#NAME?</v>
      </c>
      <c r="CT364" s="56" t="e">
        <f t="array" aca="1" ref="CT364" ca="1">_xludf.xlookup(CN364,'Banco de dados'!$B:$B,'Banco de dados'!$F:$F)</f>
        <v>#NAME?</v>
      </c>
      <c r="CU364" s="42"/>
      <c r="CV364" s="42"/>
      <c r="CW364" s="56" t="str">
        <f>IF(AJ364=0.5,"Suporte",IF(AND(AJ364&gt;='Braços de IP'!$B$9,AJ364&lt;='Braços de IP'!$D$9),'Braços de IP'!$E$9,IF(AND(AJ364&gt;='Braços de IP'!$B$10,AJ364&lt;='Braços de IP'!$D$10),'Braços de IP'!$E$10,IF(AND(AJ364&gt;='Braços de IP'!$B$11,AJ364&lt;='Braços de IP'!$D$11),'Braços de IP'!$E$11,IF(AND(AJ364&gt;='Braços de IP'!$B$12,AJ364&lt;='Braços de IP'!$D$12),'Braços de IP'!$E$12,IF(AND(AJ364&gt;='Braços de IP'!$B$13,AJ364&lt;='Braços de IP'!$D$13),'Braços de IP'!$E$13,IF(AND(AJ364&gt;='Braços de IP'!$B$14,AJ364&lt;='Braços de IP'!$D$14),'Braços de IP'!$E$14,"ERRO")))))))</f>
        <v>Médio I</v>
      </c>
      <c r="CX364" s="42"/>
      <c r="CY364" s="56" t="str">
        <f>IF($CX364="","",VLOOKUP($CX364,'Braços de IP'!$E$9:$I$15,2,0))</f>
        <v/>
      </c>
      <c r="CZ364" s="43" t="str">
        <f>IF($CX364="","",VLOOKUP($CX364,'Braços de IP'!$E$9:$I$15,5,0))</f>
        <v/>
      </c>
      <c r="DA364" s="56"/>
      <c r="DB364" s="56"/>
      <c r="DC364" s="56"/>
      <c r="DD364" s="56"/>
      <c r="DE364" s="56"/>
      <c r="DF364" s="56"/>
      <c r="DG364" s="44" t="e">
        <f t="shared" si="213"/>
        <v>#N/A</v>
      </c>
      <c r="DH364" s="45">
        <f t="shared" si="214"/>
        <v>60</v>
      </c>
      <c r="DI364" s="44" t="e">
        <f t="shared" si="215"/>
        <v>#N/A</v>
      </c>
      <c r="DJ364" s="46" t="e">
        <f t="shared" si="216"/>
        <v>#N/A</v>
      </c>
      <c r="DK364" s="47" t="s">
        <v>147</v>
      </c>
      <c r="DL364" s="48"/>
      <c r="DM364" s="49"/>
      <c r="DN364" s="23" t="s">
        <v>148</v>
      </c>
      <c r="DO364" s="23"/>
      <c r="DQ364" s="50"/>
      <c r="DS364" s="5"/>
      <c r="DT364" s="5"/>
      <c r="DU364" s="50"/>
      <c r="DV364" s="50"/>
    </row>
    <row r="365" spans="2:126" ht="15.75" hidden="1" customHeight="1" x14ac:dyDescent="0.3">
      <c r="B365" s="5"/>
      <c r="C365" s="5"/>
      <c r="D365" s="5"/>
      <c r="E365" s="22" t="s">
        <v>403</v>
      </c>
      <c r="F365" s="22" t="s">
        <v>137</v>
      </c>
      <c r="G365" s="23" t="s">
        <v>404</v>
      </c>
      <c r="H365" s="23">
        <v>-23.415951</v>
      </c>
      <c r="I365" s="23">
        <v>-46.822774000000003</v>
      </c>
      <c r="J365" s="24" t="s">
        <v>160</v>
      </c>
      <c r="K365" s="60"/>
      <c r="L365" s="24" t="s">
        <v>140</v>
      </c>
      <c r="M365" s="24" t="s">
        <v>141</v>
      </c>
      <c r="N365" s="23">
        <v>87</v>
      </c>
      <c r="O365" s="23" t="s">
        <v>142</v>
      </c>
      <c r="P365" s="23" t="s">
        <v>143</v>
      </c>
      <c r="Q365" s="26">
        <f t="shared" si="194"/>
        <v>174</v>
      </c>
      <c r="R365" s="27">
        <v>1</v>
      </c>
      <c r="S365" s="28">
        <v>2</v>
      </c>
      <c r="T365" s="28">
        <v>5.5</v>
      </c>
      <c r="U365" s="23"/>
      <c r="V365" s="23"/>
      <c r="W365" s="29"/>
      <c r="X365" s="28">
        <v>1.6</v>
      </c>
      <c r="Y365" s="23"/>
      <c r="Z365" s="23"/>
      <c r="AA365" s="23"/>
      <c r="AB365" s="23"/>
      <c r="AC365" s="23"/>
      <c r="AD365" s="23" t="s">
        <v>144</v>
      </c>
      <c r="AE365" s="23" t="s">
        <v>145</v>
      </c>
      <c r="AF365" s="23">
        <v>38.5</v>
      </c>
      <c r="AG365" s="23">
        <v>6.5</v>
      </c>
      <c r="AH365" s="23">
        <v>1</v>
      </c>
      <c r="AI365" s="23">
        <v>1</v>
      </c>
      <c r="AJ365" s="23">
        <v>3</v>
      </c>
      <c r="AK365" s="27">
        <f t="shared" si="195"/>
        <v>2</v>
      </c>
      <c r="AL365" s="27" t="s">
        <v>143</v>
      </c>
      <c r="AM365" s="27" t="s">
        <v>143</v>
      </c>
      <c r="AN365" s="23"/>
      <c r="AO365" s="27">
        <f t="shared" si="196"/>
        <v>2</v>
      </c>
      <c r="AP365" s="23"/>
      <c r="AQ365" s="23"/>
      <c r="AR365" s="23"/>
      <c r="AS365" s="23"/>
      <c r="AT365" s="23"/>
      <c r="AU365" s="27"/>
      <c r="AV365" s="27">
        <f t="shared" si="197"/>
        <v>0</v>
      </c>
      <c r="AW365" s="27"/>
      <c r="AX365" s="28">
        <f>VLOOKUP(J365,ABNT5101!$I$3:$J$9,2)</f>
        <v>10</v>
      </c>
      <c r="AY365" s="28">
        <f>VLOOKUP(J365,ABNT5101!$I$3:$M$9,5)</f>
        <v>0.18</v>
      </c>
      <c r="AZ365" s="28" t="str">
        <f>_xlfn.XLOOKUP(J365,ABNT5101!I:I,ABNT5101!L:L)</f>
        <v>-</v>
      </c>
      <c r="BA365" s="28">
        <f>_xlfn.XLOOKUP(J365,ABNT5101!$I:$I,ABNT5101!M:M)</f>
        <v>0.18</v>
      </c>
      <c r="BB365" s="28" t="str">
        <f>_xlfn.XLOOKUP(J365,ABNT5101!$I:$I,ABNT5101!N:N)</f>
        <v>-</v>
      </c>
      <c r="BC365" s="28">
        <f>_xlfn.XLOOKUP(J365,ABNT5101!$I:$I,ABNT5101!O:O)</f>
        <v>16</v>
      </c>
      <c r="BD365" s="31" t="str">
        <f t="shared" si="198"/>
        <v>NÃO ATENDE</v>
      </c>
      <c r="BE365" s="32">
        <f t="shared" si="231"/>
        <v>-1</v>
      </c>
      <c r="BF365" s="32">
        <f t="shared" si="232"/>
        <v>-1</v>
      </c>
      <c r="BG365" s="32" t="str">
        <f t="shared" si="199"/>
        <v>-</v>
      </c>
      <c r="BH365" s="34"/>
      <c r="BI365" s="34"/>
      <c r="BJ365" s="34"/>
      <c r="BK365" s="34"/>
      <c r="BL365" s="35"/>
      <c r="BM365" s="34"/>
      <c r="BN365" s="31" t="str">
        <f t="shared" si="200"/>
        <v>NÃO ATENDE</v>
      </c>
      <c r="BO365" s="31" t="str">
        <f t="shared" si="233"/>
        <v>NÃO ATENDE</v>
      </c>
      <c r="BP365" s="31" t="str">
        <f t="shared" si="234"/>
        <v>NÃO ATENDE</v>
      </c>
      <c r="BQ365" s="31" t="str">
        <f t="shared" si="201"/>
        <v>ATENDE</v>
      </c>
      <c r="BR365" s="36" t="str">
        <f t="shared" si="202"/>
        <v>C4</v>
      </c>
      <c r="BS365" s="36" t="str">
        <f t="shared" si="203"/>
        <v>P6</v>
      </c>
      <c r="BT365" s="37">
        <f t="shared" si="204"/>
        <v>-1</v>
      </c>
      <c r="BU365" s="34"/>
      <c r="BV365" s="34"/>
      <c r="BW365" s="36">
        <f>IF(BS365="-","-",_xlfn.XLOOKUP(BS365,ABNT5101!$B$4:$B$9,ABNT5101!$C$4:$C$9))</f>
        <v>3</v>
      </c>
      <c r="BX365" s="36">
        <f>IF(BS365="-","-",_xlfn.XLOOKUP(BS365,ABNT5101!$B$4:$B$9,ABNT5101!$D$4:$D$9))</f>
        <v>0.6</v>
      </c>
      <c r="BY365" s="31" t="str">
        <f t="shared" si="205"/>
        <v>NÃO ATENDE</v>
      </c>
      <c r="BZ365" s="31" t="str">
        <f t="shared" si="206"/>
        <v>NÃO ATENDE</v>
      </c>
      <c r="CA365" s="31" t="str">
        <f t="shared" si="207"/>
        <v>NÃO ATENDE</v>
      </c>
      <c r="CB365" s="36" t="s">
        <v>143</v>
      </c>
      <c r="CC365" s="37" t="e">
        <f t="shared" si="208"/>
        <v>#VALUE!</v>
      </c>
      <c r="CD365" s="38"/>
      <c r="CE365" s="38"/>
      <c r="CF365" s="31" t="str">
        <f>IF(CB365="-","-",_xlfn.XLOOKUP(CB365,ABNT5101!$B$4:$B$9,ABNT5101!$C$4:$C$9))</f>
        <v>-</v>
      </c>
      <c r="CG365" s="36" t="str">
        <f>IF(CB365="-","-",_xlfn.XLOOKUP(CB365,ABNT5101!$B$4:$B$9,ABNT5101!$D$4:$D$9))</f>
        <v>-</v>
      </c>
      <c r="CH365" s="31" t="str">
        <f t="shared" si="209"/>
        <v>-</v>
      </c>
      <c r="CI365" s="31" t="str">
        <f t="shared" si="210"/>
        <v>-</v>
      </c>
      <c r="CJ365" s="31" t="str">
        <f t="shared" si="211"/>
        <v>-</v>
      </c>
      <c r="CK365" s="56" t="e">
        <f>_xlfn.XLOOKUP(CL365,'Banco de dados'!$B:$B,'Banco de dados'!$D:$D)</f>
        <v>#N/A</v>
      </c>
      <c r="CL365" s="42"/>
      <c r="CM365" s="56" t="e">
        <f>_xlfn.XLOOKUP(CL365,'Banco de dados'!$B:$B,'Banco de dados'!$E:$E)</f>
        <v>#N/A</v>
      </c>
      <c r="CN365" s="56"/>
      <c r="CO365" s="56" t="e">
        <f>IF(CN365="-","-",_xlfn.XLOOKUP(CN365,'Banco de dados'!$B:$B,'Banco de dados'!$E:$E))</f>
        <v>#N/A</v>
      </c>
      <c r="CP365" s="41">
        <f t="shared" si="212"/>
        <v>1</v>
      </c>
      <c r="CQ365" s="56" t="e">
        <f>_xlfn.XLOOKUP(CL365,'Banco de dados'!$B:$B,'Banco de dados'!$H:$H)</f>
        <v>#N/A</v>
      </c>
      <c r="CR365" s="56" t="e">
        <f t="array" aca="1" ref="CR365" ca="1">_xludf.xlookup(CN365,'Banco de dados'!$B:$B,'Banco de dados'!$H:$H)</f>
        <v>#NAME?</v>
      </c>
      <c r="CS365" s="56" t="e">
        <f t="array" aca="1" ref="CS365" ca="1">_xludf.xlookup(CL365,'Banco de dados'!$B:$B,'Banco de dados'!$F:$F)</f>
        <v>#NAME?</v>
      </c>
      <c r="CT365" s="56" t="e">
        <f t="array" aca="1" ref="CT365" ca="1">_xludf.xlookup(CN365,'Banco de dados'!$B:$B,'Banco de dados'!$F:$F)</f>
        <v>#NAME?</v>
      </c>
      <c r="CU365" s="42"/>
      <c r="CV365" s="42"/>
      <c r="CW365" s="56" t="str">
        <f>IF(AJ365=0.5,"Suporte",IF(AND(AJ365&gt;='Braços de IP'!$B$9,AJ365&lt;='Braços de IP'!$D$9),'Braços de IP'!$E$9,IF(AND(AJ365&gt;='Braços de IP'!$B$10,AJ365&lt;='Braços de IP'!$D$10),'Braços de IP'!$E$10,IF(AND(AJ365&gt;='Braços de IP'!$B$11,AJ365&lt;='Braços de IP'!$D$11),'Braços de IP'!$E$11,IF(AND(AJ365&gt;='Braços de IP'!$B$12,AJ365&lt;='Braços de IP'!$D$12),'Braços de IP'!$E$12,IF(AND(AJ365&gt;='Braços de IP'!$B$13,AJ365&lt;='Braços de IP'!$D$13),'Braços de IP'!$E$13,IF(AND(AJ365&gt;='Braços de IP'!$B$14,AJ365&lt;='Braços de IP'!$D$14),'Braços de IP'!$E$14,"ERRO")))))))</f>
        <v>Longo I</v>
      </c>
      <c r="CX365" s="42"/>
      <c r="CY365" s="56" t="str">
        <f>IF($CX365="","",VLOOKUP($CX365,'Braços de IP'!$E$9:$I$15,2,0))</f>
        <v/>
      </c>
      <c r="CZ365" s="43" t="str">
        <f>IF($CX365="","",VLOOKUP($CX365,'Braços de IP'!$E$9:$I$15,5,0))</f>
        <v/>
      </c>
      <c r="DA365" s="56"/>
      <c r="DB365" s="56"/>
      <c r="DC365" s="56"/>
      <c r="DD365" s="56"/>
      <c r="DE365" s="56"/>
      <c r="DF365" s="56"/>
      <c r="DG365" s="44" t="e">
        <f t="shared" si="213"/>
        <v>#N/A</v>
      </c>
      <c r="DH365" s="45">
        <f t="shared" si="214"/>
        <v>87</v>
      </c>
      <c r="DI365" s="44" t="e">
        <f t="shared" si="215"/>
        <v>#N/A</v>
      </c>
      <c r="DJ365" s="46" t="e">
        <f t="shared" si="216"/>
        <v>#N/A</v>
      </c>
      <c r="DK365" s="47" t="s">
        <v>147</v>
      </c>
      <c r="DL365" s="48"/>
      <c r="DM365" s="49"/>
      <c r="DN365" s="23" t="s">
        <v>148</v>
      </c>
      <c r="DO365" s="23"/>
      <c r="DQ365" s="50"/>
      <c r="DS365" s="5"/>
      <c r="DT365" s="5"/>
      <c r="DU365" s="50"/>
      <c r="DV365" s="50"/>
    </row>
    <row r="366" spans="2:126" ht="15.75" hidden="1" customHeight="1" x14ac:dyDescent="0.3">
      <c r="B366" s="5"/>
      <c r="C366" s="5"/>
      <c r="D366" s="5"/>
      <c r="E366" s="22" t="s">
        <v>403</v>
      </c>
      <c r="F366" s="22" t="s">
        <v>137</v>
      </c>
      <c r="G366" s="23" t="s">
        <v>404</v>
      </c>
      <c r="H366" s="23">
        <v>-23.415951</v>
      </c>
      <c r="I366" s="23">
        <v>-46.822774000000003</v>
      </c>
      <c r="J366" s="24" t="s">
        <v>160</v>
      </c>
      <c r="K366" s="60"/>
      <c r="L366" s="24" t="s">
        <v>140</v>
      </c>
      <c r="M366" s="24" t="s">
        <v>141</v>
      </c>
      <c r="N366" s="23">
        <v>87</v>
      </c>
      <c r="O366" s="23" t="s">
        <v>142</v>
      </c>
      <c r="P366" s="23" t="s">
        <v>143</v>
      </c>
      <c r="Q366" s="26">
        <f t="shared" si="194"/>
        <v>174</v>
      </c>
      <c r="R366" s="27">
        <v>1</v>
      </c>
      <c r="S366" s="28">
        <v>2</v>
      </c>
      <c r="T366" s="28">
        <v>5.5</v>
      </c>
      <c r="U366" s="23"/>
      <c r="V366" s="23"/>
      <c r="W366" s="29"/>
      <c r="X366" s="28">
        <v>1.6</v>
      </c>
      <c r="Y366" s="23"/>
      <c r="Z366" s="23"/>
      <c r="AA366" s="23"/>
      <c r="AB366" s="23"/>
      <c r="AC366" s="23"/>
      <c r="AD366" s="23" t="s">
        <v>144</v>
      </c>
      <c r="AE366" s="23" t="s">
        <v>145</v>
      </c>
      <c r="AF366" s="23">
        <v>38.5</v>
      </c>
      <c r="AG366" s="23">
        <v>6.5</v>
      </c>
      <c r="AH366" s="23">
        <v>1</v>
      </c>
      <c r="AI366" s="23">
        <v>1</v>
      </c>
      <c r="AJ366" s="23">
        <v>3</v>
      </c>
      <c r="AK366" s="27">
        <f t="shared" si="195"/>
        <v>2</v>
      </c>
      <c r="AL366" s="27" t="s">
        <v>143</v>
      </c>
      <c r="AM366" s="27" t="s">
        <v>143</v>
      </c>
      <c r="AN366" s="23"/>
      <c r="AO366" s="27">
        <f t="shared" si="196"/>
        <v>2</v>
      </c>
      <c r="AP366" s="23"/>
      <c r="AQ366" s="23"/>
      <c r="AR366" s="23"/>
      <c r="AS366" s="23"/>
      <c r="AT366" s="23"/>
      <c r="AU366" s="27"/>
      <c r="AV366" s="27">
        <f t="shared" si="197"/>
        <v>0</v>
      </c>
      <c r="AW366" s="27"/>
      <c r="AX366" s="28">
        <f>VLOOKUP(J366,ABNT5101!$I$3:$J$9,2)</f>
        <v>10</v>
      </c>
      <c r="AY366" s="28">
        <f>VLOOKUP(J366,ABNT5101!$I$3:$M$9,5)</f>
        <v>0.18</v>
      </c>
      <c r="AZ366" s="28" t="str">
        <f>_xlfn.XLOOKUP(J366,ABNT5101!I:I,ABNT5101!L:L)</f>
        <v>-</v>
      </c>
      <c r="BA366" s="28">
        <f>_xlfn.XLOOKUP(J366,ABNT5101!$I:$I,ABNT5101!M:M)</f>
        <v>0.18</v>
      </c>
      <c r="BB366" s="28" t="str">
        <f>_xlfn.XLOOKUP(J366,ABNT5101!$I:$I,ABNT5101!N:N)</f>
        <v>-</v>
      </c>
      <c r="BC366" s="28">
        <f>_xlfn.XLOOKUP(J366,ABNT5101!$I:$I,ABNT5101!O:O)</f>
        <v>16</v>
      </c>
      <c r="BD366" s="31" t="str">
        <f t="shared" si="198"/>
        <v>NÃO ATENDE</v>
      </c>
      <c r="BE366" s="32">
        <f t="shared" si="231"/>
        <v>-1</v>
      </c>
      <c r="BF366" s="32">
        <f t="shared" si="232"/>
        <v>-1</v>
      </c>
      <c r="BG366" s="32" t="str">
        <f t="shared" si="199"/>
        <v>-</v>
      </c>
      <c r="BH366" s="34"/>
      <c r="BI366" s="34"/>
      <c r="BJ366" s="34"/>
      <c r="BK366" s="34"/>
      <c r="BL366" s="35"/>
      <c r="BM366" s="34"/>
      <c r="BN366" s="31" t="str">
        <f t="shared" si="200"/>
        <v>NÃO ATENDE</v>
      </c>
      <c r="BO366" s="31" t="str">
        <f t="shared" si="233"/>
        <v>NÃO ATENDE</v>
      </c>
      <c r="BP366" s="31" t="str">
        <f t="shared" si="234"/>
        <v>NÃO ATENDE</v>
      </c>
      <c r="BQ366" s="31" t="str">
        <f t="shared" si="201"/>
        <v>ATENDE</v>
      </c>
      <c r="BR366" s="36" t="str">
        <f t="shared" si="202"/>
        <v>C4</v>
      </c>
      <c r="BS366" s="36" t="str">
        <f t="shared" si="203"/>
        <v>P6</v>
      </c>
      <c r="BT366" s="37">
        <f t="shared" si="204"/>
        <v>-1</v>
      </c>
      <c r="BU366" s="34"/>
      <c r="BV366" s="34"/>
      <c r="BW366" s="36">
        <f>IF(BS366="-","-",_xlfn.XLOOKUP(BS366,ABNT5101!$B$4:$B$9,ABNT5101!$C$4:$C$9))</f>
        <v>3</v>
      </c>
      <c r="BX366" s="36">
        <f>IF(BS366="-","-",_xlfn.XLOOKUP(BS366,ABNT5101!$B$4:$B$9,ABNT5101!$D$4:$D$9))</f>
        <v>0.6</v>
      </c>
      <c r="BY366" s="31" t="str">
        <f t="shared" si="205"/>
        <v>NÃO ATENDE</v>
      </c>
      <c r="BZ366" s="31" t="str">
        <f t="shared" si="206"/>
        <v>NÃO ATENDE</v>
      </c>
      <c r="CA366" s="31" t="str">
        <f t="shared" si="207"/>
        <v>NÃO ATENDE</v>
      </c>
      <c r="CB366" s="36" t="s">
        <v>143</v>
      </c>
      <c r="CC366" s="37" t="e">
        <f t="shared" si="208"/>
        <v>#VALUE!</v>
      </c>
      <c r="CD366" s="38"/>
      <c r="CE366" s="38"/>
      <c r="CF366" s="31" t="str">
        <f>IF(CB366="-","-",_xlfn.XLOOKUP(CB366,ABNT5101!$B$4:$B$9,ABNT5101!$C$4:$C$9))</f>
        <v>-</v>
      </c>
      <c r="CG366" s="36" t="str">
        <f>IF(CB366="-","-",_xlfn.XLOOKUP(CB366,ABNT5101!$B$4:$B$9,ABNT5101!$D$4:$D$9))</f>
        <v>-</v>
      </c>
      <c r="CH366" s="31" t="str">
        <f t="shared" si="209"/>
        <v>-</v>
      </c>
      <c r="CI366" s="31" t="str">
        <f t="shared" si="210"/>
        <v>-</v>
      </c>
      <c r="CJ366" s="31" t="str">
        <f t="shared" si="211"/>
        <v>-</v>
      </c>
      <c r="CK366" s="56" t="e">
        <f>_xlfn.XLOOKUP(CL366,'Banco de dados'!$B:$B,'Banco de dados'!$D:$D)</f>
        <v>#N/A</v>
      </c>
      <c r="CL366" s="42"/>
      <c r="CM366" s="56" t="e">
        <f>_xlfn.XLOOKUP(CL366,'Banco de dados'!$B:$B,'Banco de dados'!$E:$E)</f>
        <v>#N/A</v>
      </c>
      <c r="CN366" s="56"/>
      <c r="CO366" s="56" t="e">
        <f>IF(CN366="-","-",_xlfn.XLOOKUP(CN366,'Banco de dados'!$B:$B,'Banco de dados'!$E:$E))</f>
        <v>#N/A</v>
      </c>
      <c r="CP366" s="41">
        <f t="shared" si="212"/>
        <v>1</v>
      </c>
      <c r="CQ366" s="56" t="e">
        <f>_xlfn.XLOOKUP(CL366,'Banco de dados'!$B:$B,'Banco de dados'!$H:$H)</f>
        <v>#N/A</v>
      </c>
      <c r="CR366" s="56" t="e">
        <f t="array" aca="1" ref="CR366" ca="1">_xludf.xlookup(CN366,'Banco de dados'!$B:$B,'Banco de dados'!$H:$H)</f>
        <v>#NAME?</v>
      </c>
      <c r="CS366" s="56" t="e">
        <f t="array" aca="1" ref="CS366" ca="1">_xludf.xlookup(CL366,'Banco de dados'!$B:$B,'Banco de dados'!$F:$F)</f>
        <v>#NAME?</v>
      </c>
      <c r="CT366" s="56" t="e">
        <f t="array" aca="1" ref="CT366" ca="1">_xludf.xlookup(CN366,'Banco de dados'!$B:$B,'Banco de dados'!$F:$F)</f>
        <v>#NAME?</v>
      </c>
      <c r="CU366" s="42"/>
      <c r="CV366" s="42"/>
      <c r="CW366" s="56" t="str">
        <f>IF(AJ366=0.5,"Suporte",IF(AND(AJ366&gt;='Braços de IP'!$B$9,AJ366&lt;='Braços de IP'!$D$9),'Braços de IP'!$E$9,IF(AND(AJ366&gt;='Braços de IP'!$B$10,AJ366&lt;='Braços de IP'!$D$10),'Braços de IP'!$E$10,IF(AND(AJ366&gt;='Braços de IP'!$B$11,AJ366&lt;='Braços de IP'!$D$11),'Braços de IP'!$E$11,IF(AND(AJ366&gt;='Braços de IP'!$B$12,AJ366&lt;='Braços de IP'!$D$12),'Braços de IP'!$E$12,IF(AND(AJ366&gt;='Braços de IP'!$B$13,AJ366&lt;='Braços de IP'!$D$13),'Braços de IP'!$E$13,IF(AND(AJ366&gt;='Braços de IP'!$B$14,AJ366&lt;='Braços de IP'!$D$14),'Braços de IP'!$E$14,"ERRO")))))))</f>
        <v>Longo I</v>
      </c>
      <c r="CX366" s="42"/>
      <c r="CY366" s="56" t="str">
        <f>IF($CX366="","",VLOOKUP($CX366,'Braços de IP'!$E$9:$I$15,2,0))</f>
        <v/>
      </c>
      <c r="CZ366" s="43" t="str">
        <f>IF($CX366="","",VLOOKUP($CX366,'Braços de IP'!$E$9:$I$15,5,0))</f>
        <v/>
      </c>
      <c r="DA366" s="56"/>
      <c r="DB366" s="56"/>
      <c r="DC366" s="56"/>
      <c r="DD366" s="56"/>
      <c r="DE366" s="56"/>
      <c r="DF366" s="56"/>
      <c r="DG366" s="44" t="e">
        <f t="shared" si="213"/>
        <v>#N/A</v>
      </c>
      <c r="DH366" s="45">
        <f t="shared" si="214"/>
        <v>87</v>
      </c>
      <c r="DI366" s="44" t="e">
        <f t="shared" si="215"/>
        <v>#N/A</v>
      </c>
      <c r="DJ366" s="46" t="e">
        <f t="shared" si="216"/>
        <v>#N/A</v>
      </c>
      <c r="DK366" s="47" t="s">
        <v>147</v>
      </c>
      <c r="DL366" s="48"/>
      <c r="DM366" s="49"/>
      <c r="DN366" s="23" t="s">
        <v>148</v>
      </c>
      <c r="DO366" s="23"/>
      <c r="DQ366" s="50"/>
      <c r="DS366" s="5"/>
      <c r="DT366" s="5"/>
      <c r="DU366" s="50"/>
      <c r="DV366" s="50"/>
    </row>
    <row r="367" spans="2:126" ht="15.75" hidden="1" customHeight="1" x14ac:dyDescent="0.3">
      <c r="B367" s="5"/>
      <c r="C367" s="5"/>
      <c r="D367" s="5"/>
      <c r="E367" s="22" t="s">
        <v>403</v>
      </c>
      <c r="F367" s="22" t="s">
        <v>137</v>
      </c>
      <c r="G367" s="23" t="s">
        <v>404</v>
      </c>
      <c r="H367" s="23">
        <v>-23.415951</v>
      </c>
      <c r="I367" s="23">
        <v>-46.822774000000003</v>
      </c>
      <c r="J367" s="24" t="s">
        <v>160</v>
      </c>
      <c r="K367" s="60"/>
      <c r="L367" s="24" t="s">
        <v>140</v>
      </c>
      <c r="M367" s="24" t="s">
        <v>141</v>
      </c>
      <c r="N367" s="23">
        <v>87</v>
      </c>
      <c r="O367" s="23" t="s">
        <v>142</v>
      </c>
      <c r="P367" s="23" t="s">
        <v>143</v>
      </c>
      <c r="Q367" s="26">
        <f t="shared" si="194"/>
        <v>174</v>
      </c>
      <c r="R367" s="27">
        <v>1</v>
      </c>
      <c r="S367" s="28">
        <v>2</v>
      </c>
      <c r="T367" s="28">
        <v>5.5</v>
      </c>
      <c r="U367" s="23"/>
      <c r="V367" s="23"/>
      <c r="W367" s="29"/>
      <c r="X367" s="28">
        <v>1.6</v>
      </c>
      <c r="Y367" s="23"/>
      <c r="Z367" s="23"/>
      <c r="AA367" s="23"/>
      <c r="AB367" s="23"/>
      <c r="AC367" s="23"/>
      <c r="AD367" s="23" t="s">
        <v>144</v>
      </c>
      <c r="AE367" s="23" t="s">
        <v>145</v>
      </c>
      <c r="AF367" s="23">
        <v>38.5</v>
      </c>
      <c r="AG367" s="23">
        <v>6.5</v>
      </c>
      <c r="AH367" s="23">
        <v>1</v>
      </c>
      <c r="AI367" s="23">
        <v>1</v>
      </c>
      <c r="AJ367" s="23">
        <v>3</v>
      </c>
      <c r="AK367" s="27">
        <f t="shared" si="195"/>
        <v>2</v>
      </c>
      <c r="AL367" s="27" t="s">
        <v>143</v>
      </c>
      <c r="AM367" s="27" t="s">
        <v>143</v>
      </c>
      <c r="AN367" s="23"/>
      <c r="AO367" s="27">
        <f t="shared" si="196"/>
        <v>2</v>
      </c>
      <c r="AP367" s="23"/>
      <c r="AQ367" s="23"/>
      <c r="AR367" s="23"/>
      <c r="AS367" s="23"/>
      <c r="AT367" s="23"/>
      <c r="AU367" s="27"/>
      <c r="AV367" s="27">
        <f t="shared" si="197"/>
        <v>0</v>
      </c>
      <c r="AW367" s="27"/>
      <c r="AX367" s="28">
        <f>VLOOKUP(J367,ABNT5101!$I$3:$J$9,2)</f>
        <v>10</v>
      </c>
      <c r="AY367" s="28">
        <f>VLOOKUP(J367,ABNT5101!$I$3:$M$9,5)</f>
        <v>0.18</v>
      </c>
      <c r="AZ367" s="28" t="str">
        <f>_xlfn.XLOOKUP(J367,ABNT5101!I:I,ABNT5101!L:L)</f>
        <v>-</v>
      </c>
      <c r="BA367" s="28">
        <f>_xlfn.XLOOKUP(J367,ABNT5101!$I:$I,ABNT5101!M:M)</f>
        <v>0.18</v>
      </c>
      <c r="BB367" s="28" t="str">
        <f>_xlfn.XLOOKUP(J367,ABNT5101!$I:$I,ABNT5101!N:N)</f>
        <v>-</v>
      </c>
      <c r="BC367" s="28">
        <f>_xlfn.XLOOKUP(J367,ABNT5101!$I:$I,ABNT5101!O:O)</f>
        <v>16</v>
      </c>
      <c r="BD367" s="31" t="str">
        <f t="shared" si="198"/>
        <v>NÃO ATENDE</v>
      </c>
      <c r="BE367" s="32">
        <f t="shared" si="231"/>
        <v>-1</v>
      </c>
      <c r="BF367" s="32">
        <f t="shared" si="232"/>
        <v>-1</v>
      </c>
      <c r="BG367" s="32" t="str">
        <f t="shared" si="199"/>
        <v>-</v>
      </c>
      <c r="BH367" s="34"/>
      <c r="BI367" s="34"/>
      <c r="BJ367" s="34"/>
      <c r="BK367" s="34"/>
      <c r="BL367" s="35"/>
      <c r="BM367" s="34"/>
      <c r="BN367" s="31" t="str">
        <f t="shared" si="200"/>
        <v>NÃO ATENDE</v>
      </c>
      <c r="BO367" s="31" t="str">
        <f t="shared" si="233"/>
        <v>NÃO ATENDE</v>
      </c>
      <c r="BP367" s="31" t="str">
        <f t="shared" si="234"/>
        <v>NÃO ATENDE</v>
      </c>
      <c r="BQ367" s="31" t="str">
        <f t="shared" si="201"/>
        <v>ATENDE</v>
      </c>
      <c r="BR367" s="36" t="str">
        <f t="shared" si="202"/>
        <v>C4</v>
      </c>
      <c r="BS367" s="36" t="str">
        <f t="shared" si="203"/>
        <v>P6</v>
      </c>
      <c r="BT367" s="37">
        <f t="shared" si="204"/>
        <v>-1</v>
      </c>
      <c r="BU367" s="34"/>
      <c r="BV367" s="34"/>
      <c r="BW367" s="36">
        <f>IF(BS367="-","-",_xlfn.XLOOKUP(BS367,ABNT5101!$B$4:$B$9,ABNT5101!$C$4:$C$9))</f>
        <v>3</v>
      </c>
      <c r="BX367" s="36">
        <f>IF(BS367="-","-",_xlfn.XLOOKUP(BS367,ABNT5101!$B$4:$B$9,ABNT5101!$D$4:$D$9))</f>
        <v>0.6</v>
      </c>
      <c r="BY367" s="31" t="str">
        <f t="shared" si="205"/>
        <v>NÃO ATENDE</v>
      </c>
      <c r="BZ367" s="31" t="str">
        <f t="shared" si="206"/>
        <v>NÃO ATENDE</v>
      </c>
      <c r="CA367" s="31" t="str">
        <f t="shared" si="207"/>
        <v>NÃO ATENDE</v>
      </c>
      <c r="CB367" s="36" t="s">
        <v>143</v>
      </c>
      <c r="CC367" s="37" t="e">
        <f t="shared" si="208"/>
        <v>#VALUE!</v>
      </c>
      <c r="CD367" s="38"/>
      <c r="CE367" s="38"/>
      <c r="CF367" s="31" t="str">
        <f>IF(CB367="-","-",_xlfn.XLOOKUP(CB367,ABNT5101!$B$4:$B$9,ABNT5101!$C$4:$C$9))</f>
        <v>-</v>
      </c>
      <c r="CG367" s="36" t="str">
        <f>IF(CB367="-","-",_xlfn.XLOOKUP(CB367,ABNT5101!$B$4:$B$9,ABNT5101!$D$4:$D$9))</f>
        <v>-</v>
      </c>
      <c r="CH367" s="31" t="str">
        <f t="shared" si="209"/>
        <v>-</v>
      </c>
      <c r="CI367" s="31" t="str">
        <f t="shared" si="210"/>
        <v>-</v>
      </c>
      <c r="CJ367" s="31" t="str">
        <f t="shared" si="211"/>
        <v>-</v>
      </c>
      <c r="CK367" s="56" t="e">
        <f>_xlfn.XLOOKUP(CL367,'Banco de dados'!$B:$B,'Banco de dados'!$D:$D)</f>
        <v>#N/A</v>
      </c>
      <c r="CL367" s="42"/>
      <c r="CM367" s="56" t="e">
        <f>_xlfn.XLOOKUP(CL367,'Banco de dados'!$B:$B,'Banco de dados'!$E:$E)</f>
        <v>#N/A</v>
      </c>
      <c r="CN367" s="56"/>
      <c r="CO367" s="56" t="e">
        <f>IF(CN367="-","-",_xlfn.XLOOKUP(CN367,'Banco de dados'!$B:$B,'Banco de dados'!$E:$E))</f>
        <v>#N/A</v>
      </c>
      <c r="CP367" s="41">
        <f t="shared" si="212"/>
        <v>1</v>
      </c>
      <c r="CQ367" s="56" t="e">
        <f>_xlfn.XLOOKUP(CL367,'Banco de dados'!$B:$B,'Banco de dados'!$H:$H)</f>
        <v>#N/A</v>
      </c>
      <c r="CR367" s="56" t="e">
        <f t="array" aca="1" ref="CR367" ca="1">_xludf.xlookup(CN367,'Banco de dados'!$B:$B,'Banco de dados'!$H:$H)</f>
        <v>#NAME?</v>
      </c>
      <c r="CS367" s="56" t="e">
        <f t="array" aca="1" ref="CS367" ca="1">_xludf.xlookup(CL367,'Banco de dados'!$B:$B,'Banco de dados'!$F:$F)</f>
        <v>#NAME?</v>
      </c>
      <c r="CT367" s="56" t="e">
        <f t="array" aca="1" ref="CT367" ca="1">_xludf.xlookup(CN367,'Banco de dados'!$B:$B,'Banco de dados'!$F:$F)</f>
        <v>#NAME?</v>
      </c>
      <c r="CU367" s="42"/>
      <c r="CV367" s="42"/>
      <c r="CW367" s="56" t="str">
        <f>IF(AJ367=0.5,"Suporte",IF(AND(AJ367&gt;='Braços de IP'!$B$9,AJ367&lt;='Braços de IP'!$D$9),'Braços de IP'!$E$9,IF(AND(AJ367&gt;='Braços de IP'!$B$10,AJ367&lt;='Braços de IP'!$D$10),'Braços de IP'!$E$10,IF(AND(AJ367&gt;='Braços de IP'!$B$11,AJ367&lt;='Braços de IP'!$D$11),'Braços de IP'!$E$11,IF(AND(AJ367&gt;='Braços de IP'!$B$12,AJ367&lt;='Braços de IP'!$D$12),'Braços de IP'!$E$12,IF(AND(AJ367&gt;='Braços de IP'!$B$13,AJ367&lt;='Braços de IP'!$D$13),'Braços de IP'!$E$13,IF(AND(AJ367&gt;='Braços de IP'!$B$14,AJ367&lt;='Braços de IP'!$D$14),'Braços de IP'!$E$14,"ERRO")))))))</f>
        <v>Longo I</v>
      </c>
      <c r="CX367" s="42"/>
      <c r="CY367" s="56" t="str">
        <f>IF($CX367="","",VLOOKUP($CX367,'Braços de IP'!$E$9:$I$15,2,0))</f>
        <v/>
      </c>
      <c r="CZ367" s="43" t="str">
        <f>IF($CX367="","",VLOOKUP($CX367,'Braços de IP'!$E$9:$I$15,5,0))</f>
        <v/>
      </c>
      <c r="DA367" s="56"/>
      <c r="DB367" s="56"/>
      <c r="DC367" s="56"/>
      <c r="DD367" s="56"/>
      <c r="DE367" s="56"/>
      <c r="DF367" s="56"/>
      <c r="DG367" s="44" t="e">
        <f t="shared" si="213"/>
        <v>#N/A</v>
      </c>
      <c r="DH367" s="45">
        <f t="shared" si="214"/>
        <v>87</v>
      </c>
      <c r="DI367" s="44" t="e">
        <f t="shared" si="215"/>
        <v>#N/A</v>
      </c>
      <c r="DJ367" s="46" t="e">
        <f t="shared" si="216"/>
        <v>#N/A</v>
      </c>
      <c r="DK367" s="47" t="s">
        <v>147</v>
      </c>
      <c r="DL367" s="48"/>
      <c r="DM367" s="49"/>
      <c r="DN367" s="23" t="s">
        <v>148</v>
      </c>
      <c r="DO367" s="23"/>
      <c r="DQ367" s="50"/>
      <c r="DS367" s="5"/>
      <c r="DT367" s="5"/>
      <c r="DU367" s="50"/>
      <c r="DV367" s="50"/>
    </row>
    <row r="368" spans="2:126" ht="15.75" hidden="1" customHeight="1" x14ac:dyDescent="0.3">
      <c r="B368" s="5"/>
      <c r="C368" s="5"/>
      <c r="D368" s="5"/>
      <c r="E368" s="22" t="s">
        <v>405</v>
      </c>
      <c r="F368" s="22" t="s">
        <v>150</v>
      </c>
      <c r="G368" s="23" t="s">
        <v>406</v>
      </c>
      <c r="H368" s="23">
        <v>-23.293068000000002</v>
      </c>
      <c r="I368" s="23">
        <v>-46.877569999999999</v>
      </c>
      <c r="J368" s="24" t="s">
        <v>160</v>
      </c>
      <c r="K368" s="60"/>
      <c r="L368" s="24" t="s">
        <v>152</v>
      </c>
      <c r="M368" s="24" t="s">
        <v>141</v>
      </c>
      <c r="N368" s="23">
        <v>87</v>
      </c>
      <c r="O368" s="23" t="s">
        <v>142</v>
      </c>
      <c r="P368" s="23" t="s">
        <v>143</v>
      </c>
      <c r="Q368" s="26">
        <f t="shared" si="194"/>
        <v>174</v>
      </c>
      <c r="R368" s="23"/>
      <c r="S368" s="28" t="s">
        <v>153</v>
      </c>
      <c r="T368" s="28"/>
      <c r="U368" s="23"/>
      <c r="V368" s="23"/>
      <c r="W368" s="29"/>
      <c r="X368" s="28" t="s">
        <v>153</v>
      </c>
      <c r="Y368" s="23"/>
      <c r="Z368" s="23"/>
      <c r="AA368" s="23"/>
      <c r="AB368" s="23"/>
      <c r="AC368" s="23"/>
      <c r="AD368" s="23" t="s">
        <v>144</v>
      </c>
      <c r="AE368" s="23" t="s">
        <v>145</v>
      </c>
      <c r="AF368" s="23">
        <v>23.5</v>
      </c>
      <c r="AG368" s="23">
        <v>7.5</v>
      </c>
      <c r="AH368" s="23">
        <v>1</v>
      </c>
      <c r="AI368" s="23">
        <v>1.3</v>
      </c>
      <c r="AJ368" s="23">
        <v>2.2999999999999998</v>
      </c>
      <c r="AK368" s="27">
        <f t="shared" si="195"/>
        <v>0.99999999999999978</v>
      </c>
      <c r="AL368" s="27" t="s">
        <v>143</v>
      </c>
      <c r="AM368" s="27" t="s">
        <v>143</v>
      </c>
      <c r="AN368" s="23"/>
      <c r="AO368" s="27">
        <f t="shared" si="196"/>
        <v>2</v>
      </c>
      <c r="AP368" s="23"/>
      <c r="AQ368" s="23"/>
      <c r="AR368" s="23"/>
      <c r="AS368" s="23"/>
      <c r="AT368" s="23"/>
      <c r="AU368" s="27"/>
      <c r="AV368" s="27">
        <f t="shared" si="197"/>
        <v>0</v>
      </c>
      <c r="AW368" s="27"/>
      <c r="AX368" s="28">
        <f>VLOOKUP(J368,ABNT5101!$I$3:$J$9,2)</f>
        <v>10</v>
      </c>
      <c r="AY368" s="28">
        <f>VLOOKUP(J368,ABNT5101!$I$3:$M$9,5)</f>
        <v>0.18</v>
      </c>
      <c r="AZ368" s="28" t="str">
        <f>_xlfn.XLOOKUP(J368,ABNT5101!I:I,ABNT5101!L:L)</f>
        <v>-</v>
      </c>
      <c r="BA368" s="28">
        <f>_xlfn.XLOOKUP(J368,ABNT5101!$I:$I,ABNT5101!M:M)</f>
        <v>0.18</v>
      </c>
      <c r="BB368" s="28" t="str">
        <f>_xlfn.XLOOKUP(J368,ABNT5101!$I:$I,ABNT5101!N:N)</f>
        <v>-</v>
      </c>
      <c r="BC368" s="28">
        <f>_xlfn.XLOOKUP(J368,ABNT5101!$I:$I,ABNT5101!O:O)</f>
        <v>16</v>
      </c>
      <c r="BD368" s="31" t="str">
        <f t="shared" si="198"/>
        <v>NÃO ATENDE</v>
      </c>
      <c r="BE368" s="32">
        <f t="shared" si="231"/>
        <v>-1</v>
      </c>
      <c r="BF368" s="32">
        <f t="shared" si="232"/>
        <v>-1</v>
      </c>
      <c r="BG368" s="32" t="str">
        <f t="shared" si="199"/>
        <v>-</v>
      </c>
      <c r="BH368" s="34"/>
      <c r="BI368" s="34"/>
      <c r="BJ368" s="34"/>
      <c r="BK368" s="34"/>
      <c r="BL368" s="35"/>
      <c r="BM368" s="34"/>
      <c r="BN368" s="31" t="str">
        <f t="shared" si="200"/>
        <v>NÃO ATENDE</v>
      </c>
      <c r="BO368" s="31" t="str">
        <f t="shared" si="233"/>
        <v>NÃO ATENDE</v>
      </c>
      <c r="BP368" s="31" t="str">
        <f t="shared" si="234"/>
        <v>NÃO ATENDE</v>
      </c>
      <c r="BQ368" s="31" t="str">
        <f t="shared" si="201"/>
        <v>ATENDE</v>
      </c>
      <c r="BR368" s="36" t="str">
        <f t="shared" si="202"/>
        <v>C4</v>
      </c>
      <c r="BS368" s="36" t="str">
        <f t="shared" si="203"/>
        <v>Sem Passeio</v>
      </c>
      <c r="BT368" s="37" t="e">
        <f t="shared" si="204"/>
        <v>#N/A</v>
      </c>
      <c r="BU368" s="34"/>
      <c r="BV368" s="34"/>
      <c r="BW368" s="36" t="e">
        <f>IF(BS368="-","-",_xlfn.XLOOKUP(BS368,ABNT5101!$B$4:$B$9,ABNT5101!$C$4:$C$9))</f>
        <v>#N/A</v>
      </c>
      <c r="BX368" s="36" t="e">
        <f>IF(BS368="-","-",_xlfn.XLOOKUP(BS368,ABNT5101!$B$4:$B$9,ABNT5101!$D$4:$D$9))</f>
        <v>#N/A</v>
      </c>
      <c r="BY368" s="31" t="e">
        <f t="shared" si="205"/>
        <v>#N/A</v>
      </c>
      <c r="BZ368" s="31" t="e">
        <f t="shared" si="206"/>
        <v>#N/A</v>
      </c>
      <c r="CA368" s="31" t="e">
        <f t="shared" si="207"/>
        <v>#N/A</v>
      </c>
      <c r="CB368" s="36" t="s">
        <v>143</v>
      </c>
      <c r="CC368" s="37" t="e">
        <f t="shared" si="208"/>
        <v>#VALUE!</v>
      </c>
      <c r="CD368" s="38"/>
      <c r="CE368" s="38"/>
      <c r="CF368" s="31" t="str">
        <f>IF(CB368="-","-",_xlfn.XLOOKUP(CB368,ABNT5101!$B$4:$B$9,ABNT5101!$C$4:$C$9))</f>
        <v>-</v>
      </c>
      <c r="CG368" s="36" t="str">
        <f>IF(CB368="-","-",_xlfn.XLOOKUP(CB368,ABNT5101!$B$4:$B$9,ABNT5101!$D$4:$D$9))</f>
        <v>-</v>
      </c>
      <c r="CH368" s="31" t="str">
        <f t="shared" si="209"/>
        <v>-</v>
      </c>
      <c r="CI368" s="31" t="str">
        <f t="shared" si="210"/>
        <v>-</v>
      </c>
      <c r="CJ368" s="31" t="str">
        <f t="shared" si="211"/>
        <v>-</v>
      </c>
      <c r="CK368" s="56" t="e">
        <f>_xlfn.XLOOKUP(CL368,'Banco de dados'!$B:$B,'Banco de dados'!$D:$D)</f>
        <v>#N/A</v>
      </c>
      <c r="CL368" s="57"/>
      <c r="CM368" s="56" t="e">
        <f>_xlfn.XLOOKUP(CL368,'Banco de dados'!$B:$B,'Banco de dados'!$E:$E)</f>
        <v>#N/A</v>
      </c>
      <c r="CN368" s="56"/>
      <c r="CO368" s="56" t="e">
        <f>IF(CN368="-","-",_xlfn.XLOOKUP(CN368,'Banco de dados'!$B:$B,'Banco de dados'!$E:$E))</f>
        <v>#N/A</v>
      </c>
      <c r="CP368" s="41">
        <f t="shared" si="212"/>
        <v>1</v>
      </c>
      <c r="CQ368" s="56" t="e">
        <f>_xlfn.XLOOKUP(CL368,'Banco de dados'!$B:$B,'Banco de dados'!$H:$H)</f>
        <v>#N/A</v>
      </c>
      <c r="CR368" s="56" t="e">
        <f t="array" aca="1" ref="CR368" ca="1">_xludf.xlookup(CN368,'Banco de dados'!$B:$B,'Banco de dados'!$H:$H)</f>
        <v>#NAME?</v>
      </c>
      <c r="CS368" s="56" t="e">
        <f t="array" aca="1" ref="CS368" ca="1">_xludf.xlookup(CL368,'Banco de dados'!$B:$B,'Banco de dados'!$F:$F)</f>
        <v>#NAME?</v>
      </c>
      <c r="CT368" s="56" t="e">
        <f t="array" aca="1" ref="CT368" ca="1">_xludf.xlookup(CN368,'Banco de dados'!$B:$B,'Banco de dados'!$F:$F)</f>
        <v>#NAME?</v>
      </c>
      <c r="CU368" s="42"/>
      <c r="CV368" s="42"/>
      <c r="CW368" s="56" t="str">
        <f>IF(AJ368=0.5,"Suporte",IF(AND(AJ368&gt;='Braços de IP'!$B$9,AJ368&lt;='Braços de IP'!$D$9),'Braços de IP'!$E$9,IF(AND(AJ368&gt;='Braços de IP'!$B$10,AJ368&lt;='Braços de IP'!$D$10),'Braços de IP'!$E$10,IF(AND(AJ368&gt;='Braços de IP'!$B$11,AJ368&lt;='Braços de IP'!$D$11),'Braços de IP'!$E$11,IF(AND(AJ368&gt;='Braços de IP'!$B$12,AJ368&lt;='Braços de IP'!$D$12),'Braços de IP'!$E$12,IF(AND(AJ368&gt;='Braços de IP'!$B$13,AJ368&lt;='Braços de IP'!$D$13),'Braços de IP'!$E$13,IF(AND(AJ368&gt;='Braços de IP'!$B$14,AJ368&lt;='Braços de IP'!$D$14),'Braços de IP'!$E$14,"ERRO")))))))</f>
        <v>Médio II</v>
      </c>
      <c r="CX368" s="42"/>
      <c r="CY368" s="56" t="str">
        <f>IF($CX368="","",VLOOKUP($CX368,'Braços de IP'!$E$9:$I$15,2,0))</f>
        <v/>
      </c>
      <c r="CZ368" s="43" t="str">
        <f>IF($CX368="","",VLOOKUP($CX368,'Braços de IP'!$E$9:$I$15,5,0))</f>
        <v/>
      </c>
      <c r="DA368" s="56"/>
      <c r="DB368" s="56"/>
      <c r="DC368" s="56"/>
      <c r="DD368" s="56"/>
      <c r="DE368" s="56"/>
      <c r="DF368" s="56"/>
      <c r="DG368" s="44" t="e">
        <f t="shared" si="213"/>
        <v>#N/A</v>
      </c>
      <c r="DH368" s="45">
        <f t="shared" si="214"/>
        <v>87</v>
      </c>
      <c r="DI368" s="44" t="e">
        <f t="shared" si="215"/>
        <v>#N/A</v>
      </c>
      <c r="DJ368" s="46" t="e">
        <f t="shared" si="216"/>
        <v>#N/A</v>
      </c>
      <c r="DK368" s="47" t="s">
        <v>147</v>
      </c>
      <c r="DL368" s="48"/>
      <c r="DM368" s="49"/>
      <c r="DN368" s="23" t="s">
        <v>148</v>
      </c>
      <c r="DO368" s="23"/>
      <c r="DQ368" s="50"/>
      <c r="DS368" s="5"/>
      <c r="DT368" s="5"/>
      <c r="DU368" s="50"/>
      <c r="DV368" s="50"/>
    </row>
    <row r="369" spans="1:126" ht="15.75" hidden="1" customHeight="1" x14ac:dyDescent="0.3">
      <c r="B369" s="5"/>
      <c r="C369" s="5"/>
      <c r="D369" s="5"/>
      <c r="E369" s="22" t="s">
        <v>405</v>
      </c>
      <c r="F369" s="22" t="s">
        <v>150</v>
      </c>
      <c r="G369" s="23" t="s">
        <v>406</v>
      </c>
      <c r="H369" s="23">
        <v>-23.293068000000002</v>
      </c>
      <c r="I369" s="23">
        <v>-46.877569999999999</v>
      </c>
      <c r="J369" s="24" t="s">
        <v>160</v>
      </c>
      <c r="K369" s="60"/>
      <c r="L369" s="24" t="s">
        <v>152</v>
      </c>
      <c r="M369" s="24" t="s">
        <v>141</v>
      </c>
      <c r="N369" s="23">
        <v>87</v>
      </c>
      <c r="O369" s="23" t="s">
        <v>142</v>
      </c>
      <c r="P369" s="23" t="s">
        <v>143</v>
      </c>
      <c r="Q369" s="26">
        <f t="shared" si="194"/>
        <v>174</v>
      </c>
      <c r="R369" s="23"/>
      <c r="S369" s="28" t="s">
        <v>153</v>
      </c>
      <c r="T369" s="28"/>
      <c r="U369" s="23"/>
      <c r="V369" s="23"/>
      <c r="W369" s="29"/>
      <c r="X369" s="28" t="s">
        <v>153</v>
      </c>
      <c r="Y369" s="23"/>
      <c r="Z369" s="23"/>
      <c r="AA369" s="23"/>
      <c r="AB369" s="23"/>
      <c r="AC369" s="23"/>
      <c r="AD369" s="23" t="s">
        <v>144</v>
      </c>
      <c r="AE369" s="23" t="s">
        <v>145</v>
      </c>
      <c r="AF369" s="23">
        <v>23.5</v>
      </c>
      <c r="AG369" s="23">
        <v>7.5</v>
      </c>
      <c r="AH369" s="23">
        <v>1</v>
      </c>
      <c r="AI369" s="23">
        <v>1.3</v>
      </c>
      <c r="AJ369" s="23">
        <v>2.2999999999999998</v>
      </c>
      <c r="AK369" s="27">
        <f t="shared" si="195"/>
        <v>0.99999999999999978</v>
      </c>
      <c r="AL369" s="27" t="s">
        <v>143</v>
      </c>
      <c r="AM369" s="27" t="s">
        <v>143</v>
      </c>
      <c r="AN369" s="23"/>
      <c r="AO369" s="27">
        <f t="shared" si="196"/>
        <v>2</v>
      </c>
      <c r="AP369" s="23"/>
      <c r="AQ369" s="23"/>
      <c r="AR369" s="23"/>
      <c r="AS369" s="23"/>
      <c r="AT369" s="23"/>
      <c r="AU369" s="27"/>
      <c r="AV369" s="27">
        <f t="shared" si="197"/>
        <v>0</v>
      </c>
      <c r="AW369" s="27"/>
      <c r="AX369" s="28">
        <f>VLOOKUP(J369,ABNT5101!$I$3:$J$9,2)</f>
        <v>10</v>
      </c>
      <c r="AY369" s="28">
        <f>VLOOKUP(J369,ABNT5101!$I$3:$M$9,5)</f>
        <v>0.18</v>
      </c>
      <c r="AZ369" s="28" t="str">
        <f>_xlfn.XLOOKUP(J369,ABNT5101!I:I,ABNT5101!L:L)</f>
        <v>-</v>
      </c>
      <c r="BA369" s="28">
        <f>_xlfn.XLOOKUP(J369,ABNT5101!$I:$I,ABNT5101!M:M)</f>
        <v>0.18</v>
      </c>
      <c r="BB369" s="28" t="str">
        <f>_xlfn.XLOOKUP(J369,ABNT5101!$I:$I,ABNT5101!N:N)</f>
        <v>-</v>
      </c>
      <c r="BC369" s="28">
        <f>_xlfn.XLOOKUP(J369,ABNT5101!$I:$I,ABNT5101!O:O)</f>
        <v>16</v>
      </c>
      <c r="BD369" s="31" t="str">
        <f t="shared" si="198"/>
        <v>NÃO ATENDE</v>
      </c>
      <c r="BE369" s="32">
        <f t="shared" si="231"/>
        <v>-1</v>
      </c>
      <c r="BF369" s="32">
        <f t="shared" si="232"/>
        <v>-1</v>
      </c>
      <c r="BG369" s="32" t="str">
        <f t="shared" si="199"/>
        <v>-</v>
      </c>
      <c r="BH369" s="34"/>
      <c r="BI369" s="34"/>
      <c r="BJ369" s="34"/>
      <c r="BK369" s="34"/>
      <c r="BL369" s="35"/>
      <c r="BM369" s="34"/>
      <c r="BN369" s="31" t="str">
        <f t="shared" si="200"/>
        <v>NÃO ATENDE</v>
      </c>
      <c r="BO369" s="31" t="str">
        <f t="shared" si="233"/>
        <v>NÃO ATENDE</v>
      </c>
      <c r="BP369" s="31" t="str">
        <f t="shared" si="234"/>
        <v>NÃO ATENDE</v>
      </c>
      <c r="BQ369" s="31" t="str">
        <f t="shared" si="201"/>
        <v>ATENDE</v>
      </c>
      <c r="BR369" s="36" t="str">
        <f t="shared" si="202"/>
        <v>C4</v>
      </c>
      <c r="BS369" s="36" t="str">
        <f t="shared" si="203"/>
        <v>Sem Passeio</v>
      </c>
      <c r="BT369" s="37" t="e">
        <f t="shared" si="204"/>
        <v>#N/A</v>
      </c>
      <c r="BU369" s="34"/>
      <c r="BV369" s="34"/>
      <c r="BW369" s="36" t="e">
        <f>IF(BS369="-","-",_xlfn.XLOOKUP(BS369,ABNT5101!$B$4:$B$9,ABNT5101!$C$4:$C$9))</f>
        <v>#N/A</v>
      </c>
      <c r="BX369" s="36" t="e">
        <f>IF(BS369="-","-",_xlfn.XLOOKUP(BS369,ABNT5101!$B$4:$B$9,ABNT5101!$D$4:$D$9))</f>
        <v>#N/A</v>
      </c>
      <c r="BY369" s="31" t="e">
        <f t="shared" si="205"/>
        <v>#N/A</v>
      </c>
      <c r="BZ369" s="31" t="e">
        <f t="shared" si="206"/>
        <v>#N/A</v>
      </c>
      <c r="CA369" s="31" t="e">
        <f t="shared" si="207"/>
        <v>#N/A</v>
      </c>
      <c r="CB369" s="36" t="s">
        <v>143</v>
      </c>
      <c r="CC369" s="37" t="e">
        <f t="shared" si="208"/>
        <v>#VALUE!</v>
      </c>
      <c r="CD369" s="38"/>
      <c r="CE369" s="38"/>
      <c r="CF369" s="31" t="str">
        <f>IF(CB369="-","-",_xlfn.XLOOKUP(CB369,ABNT5101!$B$4:$B$9,ABNT5101!$C$4:$C$9))</f>
        <v>-</v>
      </c>
      <c r="CG369" s="36" t="str">
        <f>IF(CB369="-","-",_xlfn.XLOOKUP(CB369,ABNT5101!$B$4:$B$9,ABNT5101!$D$4:$D$9))</f>
        <v>-</v>
      </c>
      <c r="CH369" s="31" t="str">
        <f t="shared" si="209"/>
        <v>-</v>
      </c>
      <c r="CI369" s="31" t="str">
        <f t="shared" si="210"/>
        <v>-</v>
      </c>
      <c r="CJ369" s="31" t="str">
        <f t="shared" si="211"/>
        <v>-</v>
      </c>
      <c r="CK369" s="56" t="e">
        <f>_xlfn.XLOOKUP(CL369,'Banco de dados'!$B:$B,'Banco de dados'!$D:$D)</f>
        <v>#N/A</v>
      </c>
      <c r="CL369" s="57"/>
      <c r="CM369" s="56" t="e">
        <f>_xlfn.XLOOKUP(CL369,'Banco de dados'!$B:$B,'Banco de dados'!$E:$E)</f>
        <v>#N/A</v>
      </c>
      <c r="CN369" s="56"/>
      <c r="CO369" s="56" t="e">
        <f>IF(CN369="-","-",_xlfn.XLOOKUP(CN369,'Banco de dados'!$B:$B,'Banco de dados'!$E:$E))</f>
        <v>#N/A</v>
      </c>
      <c r="CP369" s="41">
        <f t="shared" si="212"/>
        <v>1</v>
      </c>
      <c r="CQ369" s="56" t="e">
        <f>_xlfn.XLOOKUP(CL369,'Banco de dados'!$B:$B,'Banco de dados'!$H:$H)</f>
        <v>#N/A</v>
      </c>
      <c r="CR369" s="56" t="e">
        <f t="array" aca="1" ref="CR369" ca="1">_xludf.xlookup(CN369,'Banco de dados'!$B:$B,'Banco de dados'!$H:$H)</f>
        <v>#NAME?</v>
      </c>
      <c r="CS369" s="56" t="e">
        <f t="array" aca="1" ref="CS369" ca="1">_xludf.xlookup(CL369,'Banco de dados'!$B:$B,'Banco de dados'!$F:$F)</f>
        <v>#NAME?</v>
      </c>
      <c r="CT369" s="56" t="e">
        <f t="array" aca="1" ref="CT369" ca="1">_xludf.xlookup(CN369,'Banco de dados'!$B:$B,'Banco de dados'!$F:$F)</f>
        <v>#NAME?</v>
      </c>
      <c r="CU369" s="42"/>
      <c r="CV369" s="42"/>
      <c r="CW369" s="56" t="str">
        <f>IF(AJ369=0.5,"Suporte",IF(AND(AJ369&gt;='Braços de IP'!$B$9,AJ369&lt;='Braços de IP'!$D$9),'Braços de IP'!$E$9,IF(AND(AJ369&gt;='Braços de IP'!$B$10,AJ369&lt;='Braços de IP'!$D$10),'Braços de IP'!$E$10,IF(AND(AJ369&gt;='Braços de IP'!$B$11,AJ369&lt;='Braços de IP'!$D$11),'Braços de IP'!$E$11,IF(AND(AJ369&gt;='Braços de IP'!$B$12,AJ369&lt;='Braços de IP'!$D$12),'Braços de IP'!$E$12,IF(AND(AJ369&gt;='Braços de IP'!$B$13,AJ369&lt;='Braços de IP'!$D$13),'Braços de IP'!$E$13,IF(AND(AJ369&gt;='Braços de IP'!$B$14,AJ369&lt;='Braços de IP'!$D$14),'Braços de IP'!$E$14,"ERRO")))))))</f>
        <v>Médio II</v>
      </c>
      <c r="CX369" s="42"/>
      <c r="CY369" s="56" t="str">
        <f>IF($CX369="","",VLOOKUP($CX369,'Braços de IP'!$E$9:$I$15,2,0))</f>
        <v/>
      </c>
      <c r="CZ369" s="43" t="str">
        <f>IF($CX369="","",VLOOKUP($CX369,'Braços de IP'!$E$9:$I$15,5,0))</f>
        <v/>
      </c>
      <c r="DA369" s="56"/>
      <c r="DB369" s="56"/>
      <c r="DC369" s="56"/>
      <c r="DD369" s="56"/>
      <c r="DE369" s="56"/>
      <c r="DF369" s="56"/>
      <c r="DG369" s="44" t="e">
        <f t="shared" si="213"/>
        <v>#N/A</v>
      </c>
      <c r="DH369" s="45">
        <f t="shared" si="214"/>
        <v>87</v>
      </c>
      <c r="DI369" s="44" t="e">
        <f t="shared" si="215"/>
        <v>#N/A</v>
      </c>
      <c r="DJ369" s="46" t="e">
        <f t="shared" si="216"/>
        <v>#N/A</v>
      </c>
      <c r="DK369" s="47" t="s">
        <v>147</v>
      </c>
      <c r="DL369" s="48"/>
      <c r="DM369" s="49"/>
      <c r="DN369" s="23" t="s">
        <v>148</v>
      </c>
      <c r="DO369" s="23"/>
      <c r="DQ369" s="50"/>
      <c r="DS369" s="5"/>
      <c r="DT369" s="5"/>
      <c r="DU369" s="50"/>
      <c r="DV369" s="50"/>
    </row>
    <row r="370" spans="1:126" ht="15.75" hidden="1" customHeight="1" x14ac:dyDescent="0.3">
      <c r="B370" s="5"/>
      <c r="C370" s="5"/>
      <c r="D370" s="5"/>
      <c r="E370" s="22" t="s">
        <v>405</v>
      </c>
      <c r="F370" s="22" t="s">
        <v>150</v>
      </c>
      <c r="G370" s="23" t="s">
        <v>406</v>
      </c>
      <c r="H370" s="23">
        <v>-23.293068000000002</v>
      </c>
      <c r="I370" s="23">
        <v>-46.877569999999999</v>
      </c>
      <c r="J370" s="24" t="s">
        <v>160</v>
      </c>
      <c r="K370" s="60"/>
      <c r="L370" s="24" t="s">
        <v>152</v>
      </c>
      <c r="M370" s="24" t="s">
        <v>141</v>
      </c>
      <c r="N370" s="23">
        <v>87</v>
      </c>
      <c r="O370" s="23" t="s">
        <v>142</v>
      </c>
      <c r="P370" s="23" t="s">
        <v>143</v>
      </c>
      <c r="Q370" s="26">
        <f t="shared" si="194"/>
        <v>174</v>
      </c>
      <c r="R370" s="23"/>
      <c r="S370" s="28" t="s">
        <v>153</v>
      </c>
      <c r="T370" s="28"/>
      <c r="U370" s="23"/>
      <c r="V370" s="23"/>
      <c r="W370" s="29"/>
      <c r="X370" s="28" t="s">
        <v>153</v>
      </c>
      <c r="Y370" s="23"/>
      <c r="Z370" s="23"/>
      <c r="AA370" s="23"/>
      <c r="AB370" s="23"/>
      <c r="AC370" s="23"/>
      <c r="AD370" s="23" t="s">
        <v>144</v>
      </c>
      <c r="AE370" s="23" t="s">
        <v>145</v>
      </c>
      <c r="AF370" s="23">
        <v>23.5</v>
      </c>
      <c r="AG370" s="23">
        <v>7.5</v>
      </c>
      <c r="AH370" s="23">
        <v>1</v>
      </c>
      <c r="AI370" s="23">
        <v>1.3</v>
      </c>
      <c r="AJ370" s="23">
        <v>2.2999999999999998</v>
      </c>
      <c r="AK370" s="27">
        <f t="shared" si="195"/>
        <v>0.99999999999999978</v>
      </c>
      <c r="AL370" s="27" t="s">
        <v>143</v>
      </c>
      <c r="AM370" s="27" t="s">
        <v>143</v>
      </c>
      <c r="AN370" s="23"/>
      <c r="AO370" s="27">
        <f t="shared" si="196"/>
        <v>2</v>
      </c>
      <c r="AP370" s="23"/>
      <c r="AQ370" s="23"/>
      <c r="AR370" s="23"/>
      <c r="AS370" s="23"/>
      <c r="AT370" s="23"/>
      <c r="AU370" s="27"/>
      <c r="AV370" s="27">
        <f t="shared" si="197"/>
        <v>0</v>
      </c>
      <c r="AW370" s="27"/>
      <c r="AX370" s="28">
        <f>VLOOKUP(J370,ABNT5101!$I$3:$J$9,2)</f>
        <v>10</v>
      </c>
      <c r="AY370" s="28">
        <f>VLOOKUP(J370,ABNT5101!$I$3:$M$9,5)</f>
        <v>0.18</v>
      </c>
      <c r="AZ370" s="28" t="str">
        <f>_xlfn.XLOOKUP(J370,ABNT5101!I:I,ABNT5101!L:L)</f>
        <v>-</v>
      </c>
      <c r="BA370" s="28">
        <f>_xlfn.XLOOKUP(J370,ABNT5101!$I:$I,ABNT5101!M:M)</f>
        <v>0.18</v>
      </c>
      <c r="BB370" s="28" t="str">
        <f>_xlfn.XLOOKUP(J370,ABNT5101!$I:$I,ABNT5101!N:N)</f>
        <v>-</v>
      </c>
      <c r="BC370" s="28">
        <f>_xlfn.XLOOKUP(J370,ABNT5101!$I:$I,ABNT5101!O:O)</f>
        <v>16</v>
      </c>
      <c r="BD370" s="31" t="str">
        <f t="shared" si="198"/>
        <v>NÃO ATENDE</v>
      </c>
      <c r="BE370" s="32">
        <f t="shared" si="231"/>
        <v>-1</v>
      </c>
      <c r="BF370" s="32">
        <f t="shared" si="232"/>
        <v>-1</v>
      </c>
      <c r="BG370" s="32" t="str">
        <f t="shared" si="199"/>
        <v>-</v>
      </c>
      <c r="BH370" s="34"/>
      <c r="BI370" s="34"/>
      <c r="BJ370" s="34"/>
      <c r="BK370" s="34"/>
      <c r="BL370" s="35"/>
      <c r="BM370" s="34"/>
      <c r="BN370" s="31" t="str">
        <f t="shared" si="200"/>
        <v>NÃO ATENDE</v>
      </c>
      <c r="BO370" s="31" t="str">
        <f t="shared" si="233"/>
        <v>NÃO ATENDE</v>
      </c>
      <c r="BP370" s="31" t="str">
        <f t="shared" si="234"/>
        <v>NÃO ATENDE</v>
      </c>
      <c r="BQ370" s="31" t="str">
        <f t="shared" si="201"/>
        <v>ATENDE</v>
      </c>
      <c r="BR370" s="36" t="str">
        <f t="shared" si="202"/>
        <v>C4</v>
      </c>
      <c r="BS370" s="36" t="str">
        <f t="shared" si="203"/>
        <v>Sem Passeio</v>
      </c>
      <c r="BT370" s="37" t="e">
        <f t="shared" si="204"/>
        <v>#N/A</v>
      </c>
      <c r="BU370" s="34"/>
      <c r="BV370" s="34"/>
      <c r="BW370" s="36" t="e">
        <f>IF(BS370="-","-",_xlfn.XLOOKUP(BS370,ABNT5101!$B$4:$B$9,ABNT5101!$C$4:$C$9))</f>
        <v>#N/A</v>
      </c>
      <c r="BX370" s="36" t="e">
        <f>IF(BS370="-","-",_xlfn.XLOOKUP(BS370,ABNT5101!$B$4:$B$9,ABNT5101!$D$4:$D$9))</f>
        <v>#N/A</v>
      </c>
      <c r="BY370" s="31" t="e">
        <f t="shared" si="205"/>
        <v>#N/A</v>
      </c>
      <c r="BZ370" s="31" t="e">
        <f t="shared" si="206"/>
        <v>#N/A</v>
      </c>
      <c r="CA370" s="31" t="e">
        <f t="shared" si="207"/>
        <v>#N/A</v>
      </c>
      <c r="CB370" s="36" t="s">
        <v>143</v>
      </c>
      <c r="CC370" s="37" t="e">
        <f t="shared" si="208"/>
        <v>#VALUE!</v>
      </c>
      <c r="CD370" s="38"/>
      <c r="CE370" s="38"/>
      <c r="CF370" s="31" t="str">
        <f>IF(CB370="-","-",_xlfn.XLOOKUP(CB370,ABNT5101!$B$4:$B$9,ABNT5101!$C$4:$C$9))</f>
        <v>-</v>
      </c>
      <c r="CG370" s="36" t="str">
        <f>IF(CB370="-","-",_xlfn.XLOOKUP(CB370,ABNT5101!$B$4:$B$9,ABNT5101!$D$4:$D$9))</f>
        <v>-</v>
      </c>
      <c r="CH370" s="31" t="str">
        <f t="shared" si="209"/>
        <v>-</v>
      </c>
      <c r="CI370" s="31" t="str">
        <f t="shared" si="210"/>
        <v>-</v>
      </c>
      <c r="CJ370" s="31" t="str">
        <f t="shared" si="211"/>
        <v>-</v>
      </c>
      <c r="CK370" s="56" t="e">
        <f>_xlfn.XLOOKUP(CL370,'Banco de dados'!$B:$B,'Banco de dados'!$D:$D)</f>
        <v>#N/A</v>
      </c>
      <c r="CL370" s="57"/>
      <c r="CM370" s="56" t="e">
        <f>_xlfn.XLOOKUP(CL370,'Banco de dados'!$B:$B,'Banco de dados'!$E:$E)</f>
        <v>#N/A</v>
      </c>
      <c r="CN370" s="56"/>
      <c r="CO370" s="56" t="e">
        <f>IF(CN370="-","-",_xlfn.XLOOKUP(CN370,'Banco de dados'!$B:$B,'Banco de dados'!$E:$E))</f>
        <v>#N/A</v>
      </c>
      <c r="CP370" s="41">
        <f t="shared" si="212"/>
        <v>1</v>
      </c>
      <c r="CQ370" s="56" t="e">
        <f>_xlfn.XLOOKUP(CL370,'Banco de dados'!$B:$B,'Banco de dados'!$H:$H)</f>
        <v>#N/A</v>
      </c>
      <c r="CR370" s="56" t="e">
        <f t="array" aca="1" ref="CR370" ca="1">_xludf.xlookup(CN370,'Banco de dados'!$B:$B,'Banco de dados'!$H:$H)</f>
        <v>#NAME?</v>
      </c>
      <c r="CS370" s="56" t="e">
        <f t="array" aca="1" ref="CS370" ca="1">_xludf.xlookup(CL370,'Banco de dados'!$B:$B,'Banco de dados'!$F:$F)</f>
        <v>#NAME?</v>
      </c>
      <c r="CT370" s="56" t="e">
        <f t="array" aca="1" ref="CT370" ca="1">_xludf.xlookup(CN370,'Banco de dados'!$B:$B,'Banco de dados'!$F:$F)</f>
        <v>#NAME?</v>
      </c>
      <c r="CU370" s="42"/>
      <c r="CV370" s="42"/>
      <c r="CW370" s="56" t="str">
        <f>IF(AJ370=0.5,"Suporte",IF(AND(AJ370&gt;='Braços de IP'!$B$9,AJ370&lt;='Braços de IP'!$D$9),'Braços de IP'!$E$9,IF(AND(AJ370&gt;='Braços de IP'!$B$10,AJ370&lt;='Braços de IP'!$D$10),'Braços de IP'!$E$10,IF(AND(AJ370&gt;='Braços de IP'!$B$11,AJ370&lt;='Braços de IP'!$D$11),'Braços de IP'!$E$11,IF(AND(AJ370&gt;='Braços de IP'!$B$12,AJ370&lt;='Braços de IP'!$D$12),'Braços de IP'!$E$12,IF(AND(AJ370&gt;='Braços de IP'!$B$13,AJ370&lt;='Braços de IP'!$D$13),'Braços de IP'!$E$13,IF(AND(AJ370&gt;='Braços de IP'!$B$14,AJ370&lt;='Braços de IP'!$D$14),'Braços de IP'!$E$14,"ERRO")))))))</f>
        <v>Médio II</v>
      </c>
      <c r="CX370" s="42"/>
      <c r="CY370" s="56" t="str">
        <f>IF($CX370="","",VLOOKUP($CX370,'Braços de IP'!$E$9:$I$15,2,0))</f>
        <v/>
      </c>
      <c r="CZ370" s="43" t="str">
        <f>IF($CX370="","",VLOOKUP($CX370,'Braços de IP'!$E$9:$I$15,5,0))</f>
        <v/>
      </c>
      <c r="DA370" s="56"/>
      <c r="DB370" s="56"/>
      <c r="DC370" s="56"/>
      <c r="DD370" s="56"/>
      <c r="DE370" s="56"/>
      <c r="DF370" s="56"/>
      <c r="DG370" s="44" t="e">
        <f t="shared" si="213"/>
        <v>#N/A</v>
      </c>
      <c r="DH370" s="45">
        <f t="shared" si="214"/>
        <v>87</v>
      </c>
      <c r="DI370" s="44" t="e">
        <f t="shared" si="215"/>
        <v>#N/A</v>
      </c>
      <c r="DJ370" s="46" t="e">
        <f t="shared" si="216"/>
        <v>#N/A</v>
      </c>
      <c r="DK370" s="47" t="s">
        <v>147</v>
      </c>
      <c r="DL370" s="48"/>
      <c r="DM370" s="49"/>
      <c r="DN370" s="23" t="s">
        <v>148</v>
      </c>
      <c r="DO370" s="23"/>
      <c r="DQ370" s="50"/>
      <c r="DS370" s="5"/>
      <c r="DT370" s="5"/>
      <c r="DU370" s="50"/>
      <c r="DV370" s="50"/>
    </row>
    <row r="371" spans="1:126" ht="15.75" hidden="1" customHeight="1" x14ac:dyDescent="0.3">
      <c r="B371" s="5"/>
      <c r="C371" s="5"/>
      <c r="D371" s="5"/>
      <c r="E371" s="22" t="s">
        <v>407</v>
      </c>
      <c r="F371" s="22" t="s">
        <v>150</v>
      </c>
      <c r="G371" s="23" t="s">
        <v>408</v>
      </c>
      <c r="H371" s="23">
        <v>-23.354445999999999</v>
      </c>
      <c r="I371" s="23">
        <v>-46.875394999999997</v>
      </c>
      <c r="J371" s="24" t="s">
        <v>139</v>
      </c>
      <c r="K371" s="60"/>
      <c r="L371" s="24" t="s">
        <v>152</v>
      </c>
      <c r="M371" s="24" t="s">
        <v>141</v>
      </c>
      <c r="N371" s="23">
        <v>60</v>
      </c>
      <c r="O371" s="23" t="s">
        <v>142</v>
      </c>
      <c r="P371" s="23" t="s">
        <v>143</v>
      </c>
      <c r="Q371" s="26">
        <f t="shared" si="194"/>
        <v>120</v>
      </c>
      <c r="R371" s="27">
        <v>1</v>
      </c>
      <c r="S371" s="28" t="s">
        <v>153</v>
      </c>
      <c r="T371" s="28">
        <v>4</v>
      </c>
      <c r="U371" s="23"/>
      <c r="V371" s="23"/>
      <c r="W371" s="29"/>
      <c r="X371" s="28" t="s">
        <v>153</v>
      </c>
      <c r="Y371" s="23"/>
      <c r="Z371" s="23"/>
      <c r="AA371" s="23"/>
      <c r="AB371" s="23"/>
      <c r="AC371" s="23"/>
      <c r="AD371" s="23" t="s">
        <v>144</v>
      </c>
      <c r="AE371" s="23" t="s">
        <v>145</v>
      </c>
      <c r="AF371" s="23">
        <v>34.5</v>
      </c>
      <c r="AG371" s="23">
        <v>8.3000000000000007</v>
      </c>
      <c r="AH371" s="23">
        <v>1</v>
      </c>
      <c r="AI371" s="23">
        <v>0.1</v>
      </c>
      <c r="AJ371" s="23">
        <v>2</v>
      </c>
      <c r="AK371" s="27">
        <f t="shared" si="195"/>
        <v>1.9</v>
      </c>
      <c r="AL371" s="27" t="s">
        <v>143</v>
      </c>
      <c r="AM371" s="27" t="s">
        <v>143</v>
      </c>
      <c r="AN371" s="23"/>
      <c r="AO371" s="27">
        <f t="shared" si="196"/>
        <v>2</v>
      </c>
      <c r="AP371" s="23"/>
      <c r="AQ371" s="23"/>
      <c r="AR371" s="23"/>
      <c r="AS371" s="23"/>
      <c r="AT371" s="23"/>
      <c r="AU371" s="27"/>
      <c r="AV371" s="27">
        <f t="shared" si="197"/>
        <v>0</v>
      </c>
      <c r="AW371" s="27"/>
      <c r="AX371" s="28">
        <f>VLOOKUP(J371,ABNT5101!$I$3:$J$9,2)</f>
        <v>7.5</v>
      </c>
      <c r="AY371" s="28">
        <f>VLOOKUP(J371,ABNT5101!$I$3:$M$9,5)</f>
        <v>0.18</v>
      </c>
      <c r="AZ371" s="28" t="str">
        <f>_xlfn.XLOOKUP(J371,ABNT5101!I:I,ABNT5101!L:L)</f>
        <v>-</v>
      </c>
      <c r="BA371" s="28">
        <f>_xlfn.XLOOKUP(J371,ABNT5101!$I:$I,ABNT5101!M:M)</f>
        <v>0.18</v>
      </c>
      <c r="BB371" s="28" t="str">
        <f>_xlfn.XLOOKUP(J371,ABNT5101!$I:$I,ABNT5101!N:N)</f>
        <v>-</v>
      </c>
      <c r="BC371" s="28">
        <f>_xlfn.XLOOKUP(J371,ABNT5101!$I:$I,ABNT5101!O:O)</f>
        <v>16</v>
      </c>
      <c r="BD371" s="31" t="str">
        <f t="shared" si="198"/>
        <v>NÃO ATENDE</v>
      </c>
      <c r="BE371" s="32">
        <f t="shared" si="231"/>
        <v>-1</v>
      </c>
      <c r="BF371" s="32">
        <f t="shared" si="232"/>
        <v>-1</v>
      </c>
      <c r="BG371" s="32" t="str">
        <f t="shared" si="199"/>
        <v>-</v>
      </c>
      <c r="BH371" s="34"/>
      <c r="BI371" s="34"/>
      <c r="BJ371" s="34"/>
      <c r="BK371" s="34"/>
      <c r="BL371" s="35"/>
      <c r="BM371" s="34"/>
      <c r="BN371" s="31" t="str">
        <f t="shared" si="200"/>
        <v>NÃO ATENDE</v>
      </c>
      <c r="BO371" s="31" t="str">
        <f t="shared" si="233"/>
        <v>NÃO ATENDE</v>
      </c>
      <c r="BP371" s="31" t="str">
        <f t="shared" si="234"/>
        <v>NÃO ATENDE</v>
      </c>
      <c r="BQ371" s="31" t="str">
        <f t="shared" si="201"/>
        <v>ATENDE</v>
      </c>
      <c r="BR371" s="36" t="str">
        <f t="shared" si="202"/>
        <v>C5</v>
      </c>
      <c r="BS371" s="36" t="str">
        <f t="shared" si="203"/>
        <v>Sem Passeio</v>
      </c>
      <c r="BT371" s="37" t="e">
        <f t="shared" si="204"/>
        <v>#N/A</v>
      </c>
      <c r="BU371" s="34"/>
      <c r="BV371" s="34"/>
      <c r="BW371" s="36" t="e">
        <f>IF(BS371="-","-",_xlfn.XLOOKUP(BS371,ABNT5101!$B$4:$B$9,ABNT5101!$C$4:$C$9))</f>
        <v>#N/A</v>
      </c>
      <c r="BX371" s="36" t="e">
        <f>IF(BS371="-","-",_xlfn.XLOOKUP(BS371,ABNT5101!$B$4:$B$9,ABNT5101!$D$4:$D$9))</f>
        <v>#N/A</v>
      </c>
      <c r="BY371" s="31" t="e">
        <f t="shared" si="205"/>
        <v>#N/A</v>
      </c>
      <c r="BZ371" s="31" t="e">
        <f t="shared" si="206"/>
        <v>#N/A</v>
      </c>
      <c r="CA371" s="31" t="e">
        <f t="shared" si="207"/>
        <v>#N/A</v>
      </c>
      <c r="CB371" s="36" t="s">
        <v>143</v>
      </c>
      <c r="CC371" s="37" t="e">
        <f t="shared" si="208"/>
        <v>#VALUE!</v>
      </c>
      <c r="CD371" s="38"/>
      <c r="CE371" s="38"/>
      <c r="CF371" s="31" t="str">
        <f>IF(CB371="-","-",_xlfn.XLOOKUP(CB371,ABNT5101!$B$4:$B$9,ABNT5101!$C$4:$C$9))</f>
        <v>-</v>
      </c>
      <c r="CG371" s="36" t="str">
        <f>IF(CB371="-","-",_xlfn.XLOOKUP(CB371,ABNT5101!$B$4:$B$9,ABNT5101!$D$4:$D$9))</f>
        <v>-</v>
      </c>
      <c r="CH371" s="31" t="str">
        <f t="shared" si="209"/>
        <v>-</v>
      </c>
      <c r="CI371" s="31" t="str">
        <f t="shared" si="210"/>
        <v>-</v>
      </c>
      <c r="CJ371" s="31" t="str">
        <f t="shared" si="211"/>
        <v>-</v>
      </c>
      <c r="CK371" s="56" t="e">
        <f>_xlfn.XLOOKUP(CL371,'Banco de dados'!$B:$B,'Banco de dados'!$D:$D)</f>
        <v>#N/A</v>
      </c>
      <c r="CL371" s="42"/>
      <c r="CM371" s="56" t="e">
        <f>_xlfn.XLOOKUP(CL371,'Banco de dados'!$B:$B,'Banco de dados'!$E:$E)</f>
        <v>#N/A</v>
      </c>
      <c r="CN371" s="56"/>
      <c r="CO371" s="56" t="e">
        <f>IF(CN371="-","-",_xlfn.XLOOKUP(CN371,'Banco de dados'!$B:$B,'Banco de dados'!$E:$E))</f>
        <v>#N/A</v>
      </c>
      <c r="CP371" s="41">
        <f t="shared" si="212"/>
        <v>1</v>
      </c>
      <c r="CQ371" s="56" t="e">
        <f>_xlfn.XLOOKUP(CL371,'Banco de dados'!$B:$B,'Banco de dados'!$H:$H)</f>
        <v>#N/A</v>
      </c>
      <c r="CR371" s="56" t="e">
        <f t="array" aca="1" ref="CR371" ca="1">_xludf.xlookup(CN371,'Banco de dados'!$B:$B,'Banco de dados'!$H:$H)</f>
        <v>#NAME?</v>
      </c>
      <c r="CS371" s="56" t="e">
        <f t="array" aca="1" ref="CS371" ca="1">_xludf.xlookup(CL371,'Banco de dados'!$B:$B,'Banco de dados'!$F:$F)</f>
        <v>#NAME?</v>
      </c>
      <c r="CT371" s="56" t="e">
        <f t="array" aca="1" ref="CT371" ca="1">_xludf.xlookup(CN371,'Banco de dados'!$B:$B,'Banco de dados'!$F:$F)</f>
        <v>#NAME?</v>
      </c>
      <c r="CU371" s="42"/>
      <c r="CV371" s="42"/>
      <c r="CW371" s="56" t="str">
        <f>IF(AJ371=0.5,"Suporte",IF(AND(AJ371&gt;='Braços de IP'!$B$9,AJ371&lt;='Braços de IP'!$D$9),'Braços de IP'!$E$9,IF(AND(AJ371&gt;='Braços de IP'!$B$10,AJ371&lt;='Braços de IP'!$D$10),'Braços de IP'!$E$10,IF(AND(AJ371&gt;='Braços de IP'!$B$11,AJ371&lt;='Braços de IP'!$D$11),'Braços de IP'!$E$11,IF(AND(AJ371&gt;='Braços de IP'!$B$12,AJ371&lt;='Braços de IP'!$D$12),'Braços de IP'!$E$12,IF(AND(AJ371&gt;='Braços de IP'!$B$13,AJ371&lt;='Braços de IP'!$D$13),'Braços de IP'!$E$13,IF(AND(AJ371&gt;='Braços de IP'!$B$14,AJ371&lt;='Braços de IP'!$D$14),'Braços de IP'!$E$14,"ERRO")))))))</f>
        <v>Médio I</v>
      </c>
      <c r="CX371" s="42"/>
      <c r="CY371" s="56" t="str">
        <f>IF($CX371="","",VLOOKUP($CX371,'Braços de IP'!$E$9:$I$15,2,0))</f>
        <v/>
      </c>
      <c r="CZ371" s="43" t="str">
        <f>IF($CX371="","",VLOOKUP($CX371,'Braços de IP'!$E$9:$I$15,5,0))</f>
        <v/>
      </c>
      <c r="DA371" s="56"/>
      <c r="DB371" s="56"/>
      <c r="DC371" s="56"/>
      <c r="DD371" s="56"/>
      <c r="DE371" s="56"/>
      <c r="DF371" s="56"/>
      <c r="DG371" s="44" t="e">
        <f t="shared" si="213"/>
        <v>#N/A</v>
      </c>
      <c r="DH371" s="45">
        <f t="shared" si="214"/>
        <v>60</v>
      </c>
      <c r="DI371" s="44" t="e">
        <f t="shared" si="215"/>
        <v>#N/A</v>
      </c>
      <c r="DJ371" s="46" t="e">
        <f t="shared" si="216"/>
        <v>#N/A</v>
      </c>
      <c r="DK371" s="47" t="s">
        <v>147</v>
      </c>
      <c r="DL371" s="48"/>
      <c r="DM371" s="49"/>
      <c r="DN371" s="23" t="s">
        <v>148</v>
      </c>
      <c r="DO371" s="23"/>
      <c r="DQ371" s="50"/>
      <c r="DS371" s="5"/>
      <c r="DT371" s="5"/>
      <c r="DU371" s="50"/>
      <c r="DV371" s="50"/>
    </row>
    <row r="372" spans="1:126" ht="15.75" hidden="1" customHeight="1" x14ac:dyDescent="0.3">
      <c r="B372" s="5"/>
      <c r="C372" s="5"/>
      <c r="D372" s="5"/>
      <c r="E372" s="22" t="s">
        <v>407</v>
      </c>
      <c r="F372" s="22" t="s">
        <v>150</v>
      </c>
      <c r="G372" s="23" t="s">
        <v>408</v>
      </c>
      <c r="H372" s="23">
        <v>-23.354445999999999</v>
      </c>
      <c r="I372" s="23">
        <v>-46.875394999999997</v>
      </c>
      <c r="J372" s="24" t="s">
        <v>139</v>
      </c>
      <c r="K372" s="60"/>
      <c r="L372" s="24" t="s">
        <v>152</v>
      </c>
      <c r="M372" s="24" t="s">
        <v>141</v>
      </c>
      <c r="N372" s="23">
        <v>60</v>
      </c>
      <c r="O372" s="23" t="s">
        <v>142</v>
      </c>
      <c r="P372" s="23" t="s">
        <v>143</v>
      </c>
      <c r="Q372" s="26">
        <f t="shared" si="194"/>
        <v>120</v>
      </c>
      <c r="R372" s="27">
        <v>1</v>
      </c>
      <c r="S372" s="28" t="s">
        <v>153</v>
      </c>
      <c r="T372" s="28">
        <v>4</v>
      </c>
      <c r="U372" s="23"/>
      <c r="V372" s="23"/>
      <c r="W372" s="29"/>
      <c r="X372" s="28" t="s">
        <v>153</v>
      </c>
      <c r="Y372" s="23"/>
      <c r="Z372" s="23"/>
      <c r="AA372" s="23"/>
      <c r="AB372" s="23"/>
      <c r="AC372" s="23"/>
      <c r="AD372" s="23" t="s">
        <v>144</v>
      </c>
      <c r="AE372" s="23" t="s">
        <v>145</v>
      </c>
      <c r="AF372" s="23">
        <v>34.5</v>
      </c>
      <c r="AG372" s="23">
        <v>8.3000000000000007</v>
      </c>
      <c r="AH372" s="23">
        <v>1</v>
      </c>
      <c r="AI372" s="23">
        <v>0.1</v>
      </c>
      <c r="AJ372" s="23">
        <v>2</v>
      </c>
      <c r="AK372" s="27">
        <f t="shared" si="195"/>
        <v>1.9</v>
      </c>
      <c r="AL372" s="27" t="s">
        <v>143</v>
      </c>
      <c r="AM372" s="27" t="s">
        <v>143</v>
      </c>
      <c r="AN372" s="23"/>
      <c r="AO372" s="27">
        <f t="shared" si="196"/>
        <v>2</v>
      </c>
      <c r="AP372" s="23"/>
      <c r="AQ372" s="23"/>
      <c r="AR372" s="23"/>
      <c r="AS372" s="23"/>
      <c r="AT372" s="23"/>
      <c r="AU372" s="27"/>
      <c r="AV372" s="27">
        <f t="shared" si="197"/>
        <v>0</v>
      </c>
      <c r="AW372" s="27"/>
      <c r="AX372" s="28">
        <f>VLOOKUP(J372,ABNT5101!$I$3:$J$9,2)</f>
        <v>7.5</v>
      </c>
      <c r="AY372" s="28">
        <f>VLOOKUP(J372,ABNT5101!$I$3:$M$9,5)</f>
        <v>0.18</v>
      </c>
      <c r="AZ372" s="28" t="str">
        <f>_xlfn.XLOOKUP(J372,ABNT5101!I:I,ABNT5101!L:L)</f>
        <v>-</v>
      </c>
      <c r="BA372" s="28">
        <f>_xlfn.XLOOKUP(J372,ABNT5101!$I:$I,ABNT5101!M:M)</f>
        <v>0.18</v>
      </c>
      <c r="BB372" s="28" t="str">
        <f>_xlfn.XLOOKUP(J372,ABNT5101!$I:$I,ABNT5101!N:N)</f>
        <v>-</v>
      </c>
      <c r="BC372" s="28">
        <f>_xlfn.XLOOKUP(J372,ABNT5101!$I:$I,ABNT5101!O:O)</f>
        <v>16</v>
      </c>
      <c r="BD372" s="31" t="str">
        <f t="shared" si="198"/>
        <v>NÃO ATENDE</v>
      </c>
      <c r="BE372" s="32">
        <f t="shared" si="231"/>
        <v>-1</v>
      </c>
      <c r="BF372" s="32">
        <f t="shared" si="232"/>
        <v>-1</v>
      </c>
      <c r="BG372" s="32" t="str">
        <f t="shared" si="199"/>
        <v>-</v>
      </c>
      <c r="BH372" s="34"/>
      <c r="BI372" s="34"/>
      <c r="BJ372" s="34"/>
      <c r="BK372" s="34"/>
      <c r="BL372" s="35"/>
      <c r="BM372" s="34"/>
      <c r="BN372" s="31" t="str">
        <f t="shared" si="200"/>
        <v>NÃO ATENDE</v>
      </c>
      <c r="BO372" s="31" t="str">
        <f t="shared" si="233"/>
        <v>NÃO ATENDE</v>
      </c>
      <c r="BP372" s="31" t="str">
        <f t="shared" si="234"/>
        <v>NÃO ATENDE</v>
      </c>
      <c r="BQ372" s="31" t="str">
        <f t="shared" si="201"/>
        <v>ATENDE</v>
      </c>
      <c r="BR372" s="36" t="str">
        <f t="shared" si="202"/>
        <v>C5</v>
      </c>
      <c r="BS372" s="36" t="str">
        <f t="shared" si="203"/>
        <v>Sem Passeio</v>
      </c>
      <c r="BT372" s="37" t="e">
        <f t="shared" si="204"/>
        <v>#N/A</v>
      </c>
      <c r="BU372" s="34"/>
      <c r="BV372" s="34"/>
      <c r="BW372" s="36" t="e">
        <f>IF(BS372="-","-",_xlfn.XLOOKUP(BS372,ABNT5101!$B$4:$B$9,ABNT5101!$C$4:$C$9))</f>
        <v>#N/A</v>
      </c>
      <c r="BX372" s="36" t="e">
        <f>IF(BS372="-","-",_xlfn.XLOOKUP(BS372,ABNT5101!$B$4:$B$9,ABNT5101!$D$4:$D$9))</f>
        <v>#N/A</v>
      </c>
      <c r="BY372" s="31" t="e">
        <f t="shared" si="205"/>
        <v>#N/A</v>
      </c>
      <c r="BZ372" s="31" t="e">
        <f t="shared" si="206"/>
        <v>#N/A</v>
      </c>
      <c r="CA372" s="31" t="e">
        <f t="shared" si="207"/>
        <v>#N/A</v>
      </c>
      <c r="CB372" s="36" t="s">
        <v>143</v>
      </c>
      <c r="CC372" s="37" t="e">
        <f t="shared" si="208"/>
        <v>#VALUE!</v>
      </c>
      <c r="CD372" s="38"/>
      <c r="CE372" s="38"/>
      <c r="CF372" s="31" t="str">
        <f>IF(CB372="-","-",_xlfn.XLOOKUP(CB372,ABNT5101!$B$4:$B$9,ABNT5101!$C$4:$C$9))</f>
        <v>-</v>
      </c>
      <c r="CG372" s="36" t="str">
        <f>IF(CB372="-","-",_xlfn.XLOOKUP(CB372,ABNT5101!$B$4:$B$9,ABNT5101!$D$4:$D$9))</f>
        <v>-</v>
      </c>
      <c r="CH372" s="31" t="str">
        <f t="shared" si="209"/>
        <v>-</v>
      </c>
      <c r="CI372" s="31" t="str">
        <f t="shared" si="210"/>
        <v>-</v>
      </c>
      <c r="CJ372" s="31" t="str">
        <f t="shared" si="211"/>
        <v>-</v>
      </c>
      <c r="CK372" s="56" t="e">
        <f>_xlfn.XLOOKUP(CL372,'Banco de dados'!$B:$B,'Banco de dados'!$D:$D)</f>
        <v>#N/A</v>
      </c>
      <c r="CL372" s="42"/>
      <c r="CM372" s="56" t="e">
        <f>_xlfn.XLOOKUP(CL372,'Banco de dados'!$B:$B,'Banco de dados'!$E:$E)</f>
        <v>#N/A</v>
      </c>
      <c r="CN372" s="56"/>
      <c r="CO372" s="56" t="e">
        <f>IF(CN372="-","-",_xlfn.XLOOKUP(CN372,'Banco de dados'!$B:$B,'Banco de dados'!$E:$E))</f>
        <v>#N/A</v>
      </c>
      <c r="CP372" s="41">
        <f t="shared" si="212"/>
        <v>1</v>
      </c>
      <c r="CQ372" s="56" t="e">
        <f>_xlfn.XLOOKUP(CL372,'Banco de dados'!$B:$B,'Banco de dados'!$H:$H)</f>
        <v>#N/A</v>
      </c>
      <c r="CR372" s="56" t="e">
        <f t="array" aca="1" ref="CR372" ca="1">_xludf.xlookup(CN372,'Banco de dados'!$B:$B,'Banco de dados'!$H:$H)</f>
        <v>#NAME?</v>
      </c>
      <c r="CS372" s="56" t="e">
        <f t="array" aca="1" ref="CS372" ca="1">_xludf.xlookup(CL372,'Banco de dados'!$B:$B,'Banco de dados'!$F:$F)</f>
        <v>#NAME?</v>
      </c>
      <c r="CT372" s="56" t="e">
        <f t="array" aca="1" ref="CT372" ca="1">_xludf.xlookup(CN372,'Banco de dados'!$B:$B,'Banco de dados'!$F:$F)</f>
        <v>#NAME?</v>
      </c>
      <c r="CU372" s="42"/>
      <c r="CV372" s="42"/>
      <c r="CW372" s="56" t="str">
        <f>IF(AJ372=0.5,"Suporte",IF(AND(AJ372&gt;='Braços de IP'!$B$9,AJ372&lt;='Braços de IP'!$D$9),'Braços de IP'!$E$9,IF(AND(AJ372&gt;='Braços de IP'!$B$10,AJ372&lt;='Braços de IP'!$D$10),'Braços de IP'!$E$10,IF(AND(AJ372&gt;='Braços de IP'!$B$11,AJ372&lt;='Braços de IP'!$D$11),'Braços de IP'!$E$11,IF(AND(AJ372&gt;='Braços de IP'!$B$12,AJ372&lt;='Braços de IP'!$D$12),'Braços de IP'!$E$12,IF(AND(AJ372&gt;='Braços de IP'!$B$13,AJ372&lt;='Braços de IP'!$D$13),'Braços de IP'!$E$13,IF(AND(AJ372&gt;='Braços de IP'!$B$14,AJ372&lt;='Braços de IP'!$D$14),'Braços de IP'!$E$14,"ERRO")))))))</f>
        <v>Médio I</v>
      </c>
      <c r="CX372" s="42"/>
      <c r="CY372" s="56" t="str">
        <f>IF($CX372="","",VLOOKUP($CX372,'Braços de IP'!$E$9:$I$15,2,0))</f>
        <v/>
      </c>
      <c r="CZ372" s="43" t="str">
        <f>IF($CX372="","",VLOOKUP($CX372,'Braços de IP'!$E$9:$I$15,5,0))</f>
        <v/>
      </c>
      <c r="DA372" s="56"/>
      <c r="DB372" s="56"/>
      <c r="DC372" s="56"/>
      <c r="DD372" s="56"/>
      <c r="DE372" s="56"/>
      <c r="DF372" s="56"/>
      <c r="DG372" s="44" t="e">
        <f t="shared" si="213"/>
        <v>#N/A</v>
      </c>
      <c r="DH372" s="45">
        <f t="shared" si="214"/>
        <v>60</v>
      </c>
      <c r="DI372" s="44" t="e">
        <f t="shared" si="215"/>
        <v>#N/A</v>
      </c>
      <c r="DJ372" s="46" t="e">
        <f t="shared" si="216"/>
        <v>#N/A</v>
      </c>
      <c r="DK372" s="47" t="s">
        <v>147</v>
      </c>
      <c r="DL372" s="48"/>
      <c r="DM372" s="49"/>
      <c r="DN372" s="23" t="s">
        <v>148</v>
      </c>
      <c r="DO372" s="23"/>
      <c r="DQ372" s="50"/>
      <c r="DS372" s="5"/>
      <c r="DT372" s="5"/>
      <c r="DU372" s="50"/>
      <c r="DV372" s="50"/>
    </row>
    <row r="373" spans="1:126" ht="15.75" hidden="1" customHeight="1" x14ac:dyDescent="0.3">
      <c r="B373" s="5"/>
      <c r="C373" s="5"/>
      <c r="D373" s="5"/>
      <c r="E373" s="22" t="s">
        <v>407</v>
      </c>
      <c r="F373" s="22" t="s">
        <v>150</v>
      </c>
      <c r="G373" s="23" t="s">
        <v>408</v>
      </c>
      <c r="H373" s="23">
        <v>-23.354445999999999</v>
      </c>
      <c r="I373" s="23">
        <v>-46.875394999999997</v>
      </c>
      <c r="J373" s="24" t="s">
        <v>139</v>
      </c>
      <c r="K373" s="60"/>
      <c r="L373" s="24" t="s">
        <v>152</v>
      </c>
      <c r="M373" s="24" t="s">
        <v>141</v>
      </c>
      <c r="N373" s="23">
        <v>60</v>
      </c>
      <c r="O373" s="23" t="s">
        <v>142</v>
      </c>
      <c r="P373" s="23" t="s">
        <v>143</v>
      </c>
      <c r="Q373" s="26">
        <f t="shared" si="194"/>
        <v>120</v>
      </c>
      <c r="R373" s="27">
        <v>1</v>
      </c>
      <c r="S373" s="28" t="s">
        <v>153</v>
      </c>
      <c r="T373" s="28">
        <v>4</v>
      </c>
      <c r="U373" s="23"/>
      <c r="V373" s="23"/>
      <c r="W373" s="29"/>
      <c r="X373" s="28" t="s">
        <v>153</v>
      </c>
      <c r="Y373" s="23"/>
      <c r="Z373" s="23"/>
      <c r="AA373" s="23"/>
      <c r="AB373" s="23"/>
      <c r="AC373" s="23"/>
      <c r="AD373" s="23" t="s">
        <v>144</v>
      </c>
      <c r="AE373" s="23" t="s">
        <v>145</v>
      </c>
      <c r="AF373" s="23">
        <v>34.5</v>
      </c>
      <c r="AG373" s="23">
        <v>8.3000000000000007</v>
      </c>
      <c r="AH373" s="23">
        <v>1</v>
      </c>
      <c r="AI373" s="23">
        <v>0.1</v>
      </c>
      <c r="AJ373" s="23">
        <v>2</v>
      </c>
      <c r="AK373" s="27">
        <f t="shared" si="195"/>
        <v>1.9</v>
      </c>
      <c r="AL373" s="27" t="s">
        <v>143</v>
      </c>
      <c r="AM373" s="27" t="s">
        <v>143</v>
      </c>
      <c r="AN373" s="23"/>
      <c r="AO373" s="27">
        <f t="shared" si="196"/>
        <v>2</v>
      </c>
      <c r="AP373" s="23"/>
      <c r="AQ373" s="23"/>
      <c r="AR373" s="23"/>
      <c r="AS373" s="23"/>
      <c r="AT373" s="23"/>
      <c r="AU373" s="27"/>
      <c r="AV373" s="27">
        <f t="shared" si="197"/>
        <v>0</v>
      </c>
      <c r="AW373" s="27"/>
      <c r="AX373" s="28">
        <f>VLOOKUP(J373,ABNT5101!$I$3:$J$9,2)</f>
        <v>7.5</v>
      </c>
      <c r="AY373" s="28">
        <f>VLOOKUP(J373,ABNT5101!$I$3:$M$9,5)</f>
        <v>0.18</v>
      </c>
      <c r="AZ373" s="28" t="str">
        <f>_xlfn.XLOOKUP(J373,ABNT5101!I:I,ABNT5101!L:L)</f>
        <v>-</v>
      </c>
      <c r="BA373" s="28">
        <f>_xlfn.XLOOKUP(J373,ABNT5101!$I:$I,ABNT5101!M:M)</f>
        <v>0.18</v>
      </c>
      <c r="BB373" s="28" t="str">
        <f>_xlfn.XLOOKUP(J373,ABNT5101!$I:$I,ABNT5101!N:N)</f>
        <v>-</v>
      </c>
      <c r="BC373" s="28">
        <f>_xlfn.XLOOKUP(J373,ABNT5101!$I:$I,ABNT5101!O:O)</f>
        <v>16</v>
      </c>
      <c r="BD373" s="31" t="str">
        <f t="shared" si="198"/>
        <v>NÃO ATENDE</v>
      </c>
      <c r="BE373" s="32">
        <f t="shared" si="231"/>
        <v>-1</v>
      </c>
      <c r="BF373" s="32">
        <f t="shared" si="232"/>
        <v>-1</v>
      </c>
      <c r="BG373" s="32" t="str">
        <f t="shared" si="199"/>
        <v>-</v>
      </c>
      <c r="BH373" s="34"/>
      <c r="BI373" s="34"/>
      <c r="BJ373" s="34"/>
      <c r="BK373" s="34"/>
      <c r="BL373" s="35"/>
      <c r="BM373" s="34"/>
      <c r="BN373" s="31" t="str">
        <f t="shared" si="200"/>
        <v>NÃO ATENDE</v>
      </c>
      <c r="BO373" s="31" t="str">
        <f t="shared" si="233"/>
        <v>NÃO ATENDE</v>
      </c>
      <c r="BP373" s="31" t="str">
        <f t="shared" si="234"/>
        <v>NÃO ATENDE</v>
      </c>
      <c r="BQ373" s="31" t="str">
        <f t="shared" si="201"/>
        <v>ATENDE</v>
      </c>
      <c r="BR373" s="36" t="str">
        <f t="shared" si="202"/>
        <v>C5</v>
      </c>
      <c r="BS373" s="36" t="str">
        <f t="shared" si="203"/>
        <v>Sem Passeio</v>
      </c>
      <c r="BT373" s="37" t="e">
        <f t="shared" si="204"/>
        <v>#N/A</v>
      </c>
      <c r="BU373" s="34"/>
      <c r="BV373" s="34"/>
      <c r="BW373" s="36" t="e">
        <f>IF(BS373="-","-",_xlfn.XLOOKUP(BS373,ABNT5101!$B$4:$B$9,ABNT5101!$C$4:$C$9))</f>
        <v>#N/A</v>
      </c>
      <c r="BX373" s="36" t="e">
        <f>IF(BS373="-","-",_xlfn.XLOOKUP(BS373,ABNT5101!$B$4:$B$9,ABNT5101!$D$4:$D$9))</f>
        <v>#N/A</v>
      </c>
      <c r="BY373" s="31" t="e">
        <f t="shared" si="205"/>
        <v>#N/A</v>
      </c>
      <c r="BZ373" s="31" t="e">
        <f t="shared" si="206"/>
        <v>#N/A</v>
      </c>
      <c r="CA373" s="31" t="e">
        <f t="shared" si="207"/>
        <v>#N/A</v>
      </c>
      <c r="CB373" s="36" t="s">
        <v>143</v>
      </c>
      <c r="CC373" s="37" t="e">
        <f t="shared" si="208"/>
        <v>#VALUE!</v>
      </c>
      <c r="CD373" s="38"/>
      <c r="CE373" s="38"/>
      <c r="CF373" s="31" t="str">
        <f>IF(CB373="-","-",_xlfn.XLOOKUP(CB373,ABNT5101!$B$4:$B$9,ABNT5101!$C$4:$C$9))</f>
        <v>-</v>
      </c>
      <c r="CG373" s="36" t="str">
        <f>IF(CB373="-","-",_xlfn.XLOOKUP(CB373,ABNT5101!$B$4:$B$9,ABNT5101!$D$4:$D$9))</f>
        <v>-</v>
      </c>
      <c r="CH373" s="31" t="str">
        <f t="shared" si="209"/>
        <v>-</v>
      </c>
      <c r="CI373" s="31" t="str">
        <f t="shared" si="210"/>
        <v>-</v>
      </c>
      <c r="CJ373" s="31" t="str">
        <f t="shared" si="211"/>
        <v>-</v>
      </c>
      <c r="CK373" s="56" t="e">
        <f>_xlfn.XLOOKUP(CL373,'Banco de dados'!$B:$B,'Banco de dados'!$D:$D)</f>
        <v>#N/A</v>
      </c>
      <c r="CL373" s="42"/>
      <c r="CM373" s="56" t="e">
        <f>_xlfn.XLOOKUP(CL373,'Banco de dados'!$B:$B,'Banco de dados'!$E:$E)</f>
        <v>#N/A</v>
      </c>
      <c r="CN373" s="56"/>
      <c r="CO373" s="56" t="e">
        <f>IF(CN373="-","-",_xlfn.XLOOKUP(CN373,'Banco de dados'!$B:$B,'Banco de dados'!$E:$E))</f>
        <v>#N/A</v>
      </c>
      <c r="CP373" s="41">
        <f t="shared" si="212"/>
        <v>1</v>
      </c>
      <c r="CQ373" s="56" t="e">
        <f>_xlfn.XLOOKUP(CL373,'Banco de dados'!$B:$B,'Banco de dados'!$H:$H)</f>
        <v>#N/A</v>
      </c>
      <c r="CR373" s="56" t="e">
        <f t="array" aca="1" ref="CR373" ca="1">_xludf.xlookup(CN373,'Banco de dados'!$B:$B,'Banco de dados'!$H:$H)</f>
        <v>#NAME?</v>
      </c>
      <c r="CS373" s="56" t="e">
        <f t="array" aca="1" ref="CS373" ca="1">_xludf.xlookup(CL373,'Banco de dados'!$B:$B,'Banco de dados'!$F:$F)</f>
        <v>#NAME?</v>
      </c>
      <c r="CT373" s="56" t="e">
        <f t="array" aca="1" ref="CT373" ca="1">_xludf.xlookup(CN373,'Banco de dados'!$B:$B,'Banco de dados'!$F:$F)</f>
        <v>#NAME?</v>
      </c>
      <c r="CU373" s="42"/>
      <c r="CV373" s="42"/>
      <c r="CW373" s="56" t="str">
        <f>IF(AJ373=0.5,"Suporte",IF(AND(AJ373&gt;='Braços de IP'!$B$9,AJ373&lt;='Braços de IP'!$D$9),'Braços de IP'!$E$9,IF(AND(AJ373&gt;='Braços de IP'!$B$10,AJ373&lt;='Braços de IP'!$D$10),'Braços de IP'!$E$10,IF(AND(AJ373&gt;='Braços de IP'!$B$11,AJ373&lt;='Braços de IP'!$D$11),'Braços de IP'!$E$11,IF(AND(AJ373&gt;='Braços de IP'!$B$12,AJ373&lt;='Braços de IP'!$D$12),'Braços de IP'!$E$12,IF(AND(AJ373&gt;='Braços de IP'!$B$13,AJ373&lt;='Braços de IP'!$D$13),'Braços de IP'!$E$13,IF(AND(AJ373&gt;='Braços de IP'!$B$14,AJ373&lt;='Braços de IP'!$D$14),'Braços de IP'!$E$14,"ERRO")))))))</f>
        <v>Médio I</v>
      </c>
      <c r="CX373" s="42"/>
      <c r="CY373" s="56" t="str">
        <f>IF($CX373="","",VLOOKUP($CX373,'Braços de IP'!$E$9:$I$15,2,0))</f>
        <v/>
      </c>
      <c r="CZ373" s="43" t="str">
        <f>IF($CX373="","",VLOOKUP($CX373,'Braços de IP'!$E$9:$I$15,5,0))</f>
        <v/>
      </c>
      <c r="DA373" s="56"/>
      <c r="DB373" s="56"/>
      <c r="DC373" s="56"/>
      <c r="DD373" s="56"/>
      <c r="DE373" s="56"/>
      <c r="DF373" s="56"/>
      <c r="DG373" s="44" t="e">
        <f t="shared" si="213"/>
        <v>#N/A</v>
      </c>
      <c r="DH373" s="45">
        <f t="shared" si="214"/>
        <v>60</v>
      </c>
      <c r="DI373" s="44" t="e">
        <f t="shared" si="215"/>
        <v>#N/A</v>
      </c>
      <c r="DJ373" s="46" t="e">
        <f t="shared" si="216"/>
        <v>#N/A</v>
      </c>
      <c r="DK373" s="47" t="s">
        <v>147</v>
      </c>
      <c r="DL373" s="48"/>
      <c r="DM373" s="49"/>
      <c r="DN373" s="23" t="s">
        <v>148</v>
      </c>
      <c r="DO373" s="23"/>
      <c r="DQ373" s="50"/>
      <c r="DS373" s="5"/>
      <c r="DT373" s="5"/>
      <c r="DU373" s="50"/>
      <c r="DV373" s="50"/>
    </row>
    <row r="374" spans="1:126" ht="15.75" hidden="1" customHeight="1" x14ac:dyDescent="0.3">
      <c r="B374" s="5"/>
      <c r="C374" s="5"/>
      <c r="D374" s="5"/>
      <c r="E374" s="22" t="s">
        <v>409</v>
      </c>
      <c r="F374" s="22" t="s">
        <v>164</v>
      </c>
      <c r="G374" s="23" t="s">
        <v>410</v>
      </c>
      <c r="H374" s="23">
        <v>-23.366199000000002</v>
      </c>
      <c r="I374" s="23">
        <v>-46.875087000000001</v>
      </c>
      <c r="J374" s="24" t="s">
        <v>139</v>
      </c>
      <c r="K374" s="60"/>
      <c r="L374" s="24" t="s">
        <v>140</v>
      </c>
      <c r="M374" s="24" t="s">
        <v>141</v>
      </c>
      <c r="N374" s="23">
        <v>60</v>
      </c>
      <c r="O374" s="23" t="s">
        <v>142</v>
      </c>
      <c r="P374" s="23" t="s">
        <v>143</v>
      </c>
      <c r="Q374" s="26">
        <f t="shared" ref="Q374:Q431" si="236">N374*AH374*2</f>
        <v>120</v>
      </c>
      <c r="R374" s="27">
        <v>1</v>
      </c>
      <c r="S374" s="28">
        <v>1</v>
      </c>
      <c r="T374" s="28">
        <v>6</v>
      </c>
      <c r="U374" s="23"/>
      <c r="V374" s="23"/>
      <c r="W374" s="29"/>
      <c r="X374" s="28" t="s">
        <v>153</v>
      </c>
      <c r="Y374" s="23"/>
      <c r="Z374" s="23"/>
      <c r="AA374" s="23"/>
      <c r="AB374" s="23"/>
      <c r="AC374" s="23"/>
      <c r="AD374" s="23" t="s">
        <v>144</v>
      </c>
      <c r="AE374" s="23" t="s">
        <v>145</v>
      </c>
      <c r="AF374" s="23">
        <v>24.5</v>
      </c>
      <c r="AG374" s="23">
        <v>8.1999999999999993</v>
      </c>
      <c r="AH374" s="23">
        <v>1</v>
      </c>
      <c r="AI374" s="23">
        <v>1.2</v>
      </c>
      <c r="AJ374" s="23">
        <v>2</v>
      </c>
      <c r="AK374" s="27">
        <f t="shared" ref="AK374:AK431" si="237">AJ374-AI374</f>
        <v>0.8</v>
      </c>
      <c r="AL374" s="27" t="s">
        <v>143</v>
      </c>
      <c r="AM374" s="27" t="s">
        <v>143</v>
      </c>
      <c r="AN374" s="23"/>
      <c r="AO374" s="27">
        <f t="shared" ref="AO374:AO431" si="238">IF(AD374="Unilateral",2*AH374,IF(AD374="Bilateral Alternada",3*AH374,IF(AD374="Bilateral Frontal",4*AH374,IF(AD374="Canteiro Central",2*AH374,"erro"))))</f>
        <v>2</v>
      </c>
      <c r="AP374" s="23"/>
      <c r="AQ374" s="23"/>
      <c r="AR374" s="23"/>
      <c r="AS374" s="23"/>
      <c r="AT374" s="23"/>
      <c r="AU374" s="27"/>
      <c r="AV374" s="27">
        <f t="shared" ref="AV374:AV431" si="239">IF(AP374=0,0,IF(AD374="Unilateral",2*AP374,IF(AD374="Bilateral Alternada",3*AP374,IF(AD374="Bilateral Frontal",4*AP374,IF(AD374="Canteiro Central",2*AP374,"erro")))))</f>
        <v>0</v>
      </c>
      <c r="AW374" s="27"/>
      <c r="AX374" s="28">
        <f>VLOOKUP(J374,ABNT5101!$I$3:$J$9,2)</f>
        <v>7.5</v>
      </c>
      <c r="AY374" s="28">
        <f>VLOOKUP(J374,ABNT5101!$I$3:$M$9,5)</f>
        <v>0.18</v>
      </c>
      <c r="AZ374" s="28" t="str">
        <f>_xlfn.XLOOKUP(J374,ABNT5101!I:I,ABNT5101!L:L)</f>
        <v>-</v>
      </c>
      <c r="BA374" s="28">
        <f>_xlfn.XLOOKUP(J374,ABNT5101!$I:$I,ABNT5101!M:M)</f>
        <v>0.18</v>
      </c>
      <c r="BB374" s="28" t="str">
        <f>_xlfn.XLOOKUP(J374,ABNT5101!$I:$I,ABNT5101!N:N)</f>
        <v>-</v>
      </c>
      <c r="BC374" s="28">
        <f>_xlfn.XLOOKUP(J374,ABNT5101!$I:$I,ABNT5101!O:O)</f>
        <v>16</v>
      </c>
      <c r="BD374" s="31" t="str">
        <f t="shared" ref="BD374:BD431" si="240">IF(BN374="NÃO ATENDE","NÃO ATENDE",IF(BY374="NÃO ATENDE","NÃO ATENDE",IF(CH374="NÃO ATENDE","NÃO ATENDE","ATENDE")))</f>
        <v>NÃO ATENDE</v>
      </c>
      <c r="BE374" s="32">
        <f t="shared" si="231"/>
        <v>-1</v>
      </c>
      <c r="BF374" s="32">
        <f t="shared" si="232"/>
        <v>-1</v>
      </c>
      <c r="BG374" s="32" t="str">
        <f t="shared" ref="BG374:BG431" si="241">IF($J374="M6",BJ374/AZ374-1,"-")</f>
        <v>-</v>
      </c>
      <c r="BH374" s="34"/>
      <c r="BI374" s="34"/>
      <c r="BJ374" s="34"/>
      <c r="BK374" s="34"/>
      <c r="BL374" s="35"/>
      <c r="BM374" s="34"/>
      <c r="BN374" s="31" t="str">
        <f t="shared" ref="BN374:BN431" si="242">IF(OR(BO374="NÃO ATENDE",BP374="NÃO ATENDE",BQ374="NÃO ATENDE"),"NÃO ATENDE","ATENDE")</f>
        <v>NÃO ATENDE</v>
      </c>
      <c r="BO374" s="31" t="str">
        <f t="shared" si="233"/>
        <v>NÃO ATENDE</v>
      </c>
      <c r="BP374" s="31" t="str">
        <f t="shared" si="234"/>
        <v>NÃO ATENDE</v>
      </c>
      <c r="BQ374" s="31" t="str">
        <f t="shared" ref="BQ374:BQ431" si="243">IF(AZ374="-","ATENDE",IF(BJ374&gt;=AZ374,"ATENDE",IF(BJ374&gt;=(AZ374-0.02),"ATENDIMENTO LIMIAR","NÃO ATENDE")))</f>
        <v>ATENDE</v>
      </c>
      <c r="BR374" s="36" t="str">
        <f t="shared" ref="BR374:BR431" si="244">J374</f>
        <v>C5</v>
      </c>
      <c r="BS374" s="36" t="str">
        <f t="shared" ref="BS374:BS431" si="245">L374</f>
        <v>P6</v>
      </c>
      <c r="BT374" s="37">
        <f t="shared" ref="BT374:BT431" si="246">IF(BU374="-","-",BU374/BW374-1)</f>
        <v>-1</v>
      </c>
      <c r="BU374" s="34"/>
      <c r="BV374" s="34"/>
      <c r="BW374" s="36">
        <f>IF(BS374="-","-",_xlfn.XLOOKUP(BS374,ABNT5101!$B$4:$B$9,ABNT5101!$C$4:$C$9))</f>
        <v>3</v>
      </c>
      <c r="BX374" s="36">
        <f>IF(BS374="-","-",_xlfn.XLOOKUP(BS374,ABNT5101!$B$4:$B$9,ABNT5101!$D$4:$D$9))</f>
        <v>0.6</v>
      </c>
      <c r="BY374" s="31" t="str">
        <f t="shared" ref="BY374:BY431" si="247">IF(BZ374="-","-",IF(BZ374="NÃO ATENDE","NÃO ATENDE",IF(CA374="NÃO ATENDE","NÃO ATENDE","ATENDE")))</f>
        <v>NÃO ATENDE</v>
      </c>
      <c r="BZ374" s="31" t="str">
        <f t="shared" ref="BZ374:BZ431" si="248">IF(BS374="-","-",IF(BU374&gt;=BW374,"ATENDE",IF(BU374&gt;=(BW374*0.99),"ATENDIMENTO LIMIAR","NÃO ATENDE")))</f>
        <v>NÃO ATENDE</v>
      </c>
      <c r="CA374" s="31" t="str">
        <f t="shared" ref="CA374:CA431" si="249">IF(BS374="-","-",IF(BV374&gt;=BX374,"ATENDE","NÃO ATENDE"))</f>
        <v>NÃO ATENDE</v>
      </c>
      <c r="CB374" s="36" t="s">
        <v>143</v>
      </c>
      <c r="CC374" s="37" t="e">
        <f t="shared" ref="CC374:CC431" si="250">IF(CD374="-","-",CD374/CF374-1)</f>
        <v>#VALUE!</v>
      </c>
      <c r="CD374" s="38"/>
      <c r="CE374" s="38"/>
      <c r="CF374" s="31" t="str">
        <f>IF(CB374="-","-",_xlfn.XLOOKUP(CB374,ABNT5101!$B$4:$B$9,ABNT5101!$C$4:$C$9))</f>
        <v>-</v>
      </c>
      <c r="CG374" s="36" t="str">
        <f>IF(CB374="-","-",_xlfn.XLOOKUP(CB374,ABNT5101!$B$4:$B$9,ABNT5101!$D$4:$D$9))</f>
        <v>-</v>
      </c>
      <c r="CH374" s="31" t="str">
        <f t="shared" ref="CH374:CH431" si="251">IF(CI374="-","-",IF(CI374="NÃO ATENDE","NÃO ATENDE",IF(CJ374="NÃO ATENDE","NÃO ATENDE","ATENDE")))</f>
        <v>-</v>
      </c>
      <c r="CI374" s="31" t="str">
        <f t="shared" ref="CI374:CI431" si="252">IF(CB374="-","-",IF(CD374&gt;=(CF374),"ATENDE",IF(CD374&gt;=(0.99*CF374),"ATENDIMENTO LIMIAR","NÃO ATENDE")))</f>
        <v>-</v>
      </c>
      <c r="CJ374" s="31" t="str">
        <f t="shared" ref="CJ374:CJ431" si="253">IF(CB374="-","-",IF(CE374&gt;=CG374,"ATENDE","NÃO ATENDE"))</f>
        <v>-</v>
      </c>
      <c r="CK374" s="56" t="e">
        <f>_xlfn.XLOOKUP(CL374,'Banco de dados'!$B:$B,'Banco de dados'!$D:$D)</f>
        <v>#N/A</v>
      </c>
      <c r="CL374" s="57"/>
      <c r="CM374" s="56" t="e">
        <f>_xlfn.XLOOKUP(CL374,'Banco de dados'!$B:$B,'Banco de dados'!$E:$E)</f>
        <v>#N/A</v>
      </c>
      <c r="CN374" s="56"/>
      <c r="CO374" s="56" t="e">
        <f>IF(CN374="-","-",_xlfn.XLOOKUP(CN374,'Banco de dados'!$B:$B,'Banco de dados'!$E:$E))</f>
        <v>#N/A</v>
      </c>
      <c r="CP374" s="41">
        <f t="shared" ref="CP374:CP431" si="254">AH374</f>
        <v>1</v>
      </c>
      <c r="CQ374" s="56" t="e">
        <f>_xlfn.XLOOKUP(CL374,'Banco de dados'!$B:$B,'Banco de dados'!$H:$H)</f>
        <v>#N/A</v>
      </c>
      <c r="CR374" s="56" t="e">
        <f t="array" aca="1" ref="CR374" ca="1">_xludf.xlookup(CN374,'Banco de dados'!$B:$B,'Banco de dados'!$H:$H)</f>
        <v>#NAME?</v>
      </c>
      <c r="CS374" s="56" t="e">
        <f t="array" aca="1" ref="CS374" ca="1">_xludf.xlookup(CL374,'Banco de dados'!$B:$B,'Banco de dados'!$F:$F)</f>
        <v>#NAME?</v>
      </c>
      <c r="CT374" s="56" t="e">
        <f t="array" aca="1" ref="CT374" ca="1">_xludf.xlookup(CN374,'Banco de dados'!$B:$B,'Banco de dados'!$F:$F)</f>
        <v>#NAME?</v>
      </c>
      <c r="CU374" s="42"/>
      <c r="CV374" s="42"/>
      <c r="CW374" s="56" t="str">
        <f>IF(AJ374=0.5,"Suporte",IF(AND(AJ374&gt;='Braços de IP'!$B$9,AJ374&lt;='Braços de IP'!$D$9),'Braços de IP'!$E$9,IF(AND(AJ374&gt;='Braços de IP'!$B$10,AJ374&lt;='Braços de IP'!$D$10),'Braços de IP'!$E$10,IF(AND(AJ374&gt;='Braços de IP'!$B$11,AJ374&lt;='Braços de IP'!$D$11),'Braços de IP'!$E$11,IF(AND(AJ374&gt;='Braços de IP'!$B$12,AJ374&lt;='Braços de IP'!$D$12),'Braços de IP'!$E$12,IF(AND(AJ374&gt;='Braços de IP'!$B$13,AJ374&lt;='Braços de IP'!$D$13),'Braços de IP'!$E$13,IF(AND(AJ374&gt;='Braços de IP'!$B$14,AJ374&lt;='Braços de IP'!$D$14),'Braços de IP'!$E$14,"ERRO")))))))</f>
        <v>Médio I</v>
      </c>
      <c r="CX374" s="42"/>
      <c r="CY374" s="56" t="str">
        <f>IF($CX374="","",VLOOKUP($CX374,'Braços de IP'!$E$9:$I$15,2,0))</f>
        <v/>
      </c>
      <c r="CZ374" s="43" t="str">
        <f>IF($CX374="","",VLOOKUP($CX374,'Braços de IP'!$E$9:$I$15,5,0))</f>
        <v/>
      </c>
      <c r="DA374" s="56"/>
      <c r="DB374" s="56"/>
      <c r="DC374" s="56"/>
      <c r="DD374" s="56"/>
      <c r="DE374" s="56"/>
      <c r="DF374" s="56"/>
      <c r="DG374" s="44" t="e">
        <f t="shared" ref="DG374:DG431" si="255">CQ374</f>
        <v>#N/A</v>
      </c>
      <c r="DH374" s="45">
        <f t="shared" ref="DH374:DH431" si="256">N374</f>
        <v>60</v>
      </c>
      <c r="DI374" s="44" t="e">
        <f t="shared" ref="DI374:DI431" si="257">SUM(DG374:DH374)*CP374</f>
        <v>#N/A</v>
      </c>
      <c r="DJ374" s="46" t="e">
        <f t="shared" ref="DJ374:DJ431" si="258">1-DG374/DH374</f>
        <v>#N/A</v>
      </c>
      <c r="DK374" s="47" t="s">
        <v>147</v>
      </c>
      <c r="DL374" s="48"/>
      <c r="DM374" s="49"/>
      <c r="DN374" s="23" t="s">
        <v>148</v>
      </c>
      <c r="DO374" s="23"/>
      <c r="DQ374" s="50"/>
      <c r="DS374" s="5"/>
      <c r="DT374" s="5"/>
      <c r="DU374" s="50"/>
      <c r="DV374" s="50"/>
    </row>
    <row r="375" spans="1:126" ht="15.75" hidden="1" customHeight="1" x14ac:dyDescent="0.3">
      <c r="B375" s="5"/>
      <c r="C375" s="5"/>
      <c r="D375" s="5"/>
      <c r="E375" s="22" t="s">
        <v>409</v>
      </c>
      <c r="F375" s="22" t="s">
        <v>164</v>
      </c>
      <c r="G375" s="23" t="s">
        <v>410</v>
      </c>
      <c r="H375" s="23">
        <v>-23.366199000000002</v>
      </c>
      <c r="I375" s="23">
        <v>-46.875087000000001</v>
      </c>
      <c r="J375" s="24" t="s">
        <v>139</v>
      </c>
      <c r="K375" s="60"/>
      <c r="L375" s="24" t="s">
        <v>140</v>
      </c>
      <c r="M375" s="24" t="s">
        <v>141</v>
      </c>
      <c r="N375" s="23">
        <v>60</v>
      </c>
      <c r="O375" s="23" t="s">
        <v>142</v>
      </c>
      <c r="P375" s="23" t="s">
        <v>143</v>
      </c>
      <c r="Q375" s="26">
        <f t="shared" si="236"/>
        <v>120</v>
      </c>
      <c r="R375" s="27">
        <v>1</v>
      </c>
      <c r="S375" s="28">
        <v>1</v>
      </c>
      <c r="T375" s="28">
        <v>6</v>
      </c>
      <c r="U375" s="23"/>
      <c r="V375" s="23"/>
      <c r="W375" s="29"/>
      <c r="X375" s="28" t="s">
        <v>153</v>
      </c>
      <c r="Y375" s="23"/>
      <c r="Z375" s="23"/>
      <c r="AA375" s="23"/>
      <c r="AB375" s="23"/>
      <c r="AC375" s="23"/>
      <c r="AD375" s="23" t="s">
        <v>144</v>
      </c>
      <c r="AE375" s="23" t="s">
        <v>145</v>
      </c>
      <c r="AF375" s="23">
        <v>24.5</v>
      </c>
      <c r="AG375" s="23">
        <v>8.1999999999999993</v>
      </c>
      <c r="AH375" s="23">
        <v>1</v>
      </c>
      <c r="AI375" s="23">
        <v>1.2</v>
      </c>
      <c r="AJ375" s="23">
        <v>2</v>
      </c>
      <c r="AK375" s="27">
        <f t="shared" si="237"/>
        <v>0.8</v>
      </c>
      <c r="AL375" s="27" t="s">
        <v>143</v>
      </c>
      <c r="AM375" s="27" t="s">
        <v>143</v>
      </c>
      <c r="AN375" s="23"/>
      <c r="AO375" s="27">
        <f t="shared" si="238"/>
        <v>2</v>
      </c>
      <c r="AP375" s="23"/>
      <c r="AQ375" s="23"/>
      <c r="AR375" s="23"/>
      <c r="AS375" s="23"/>
      <c r="AT375" s="23"/>
      <c r="AU375" s="27"/>
      <c r="AV375" s="27">
        <f t="shared" si="239"/>
        <v>0</v>
      </c>
      <c r="AW375" s="27"/>
      <c r="AX375" s="28">
        <f>VLOOKUP(J375,ABNT5101!$I$3:$J$9,2)</f>
        <v>7.5</v>
      </c>
      <c r="AY375" s="28">
        <f>VLOOKUP(J375,ABNT5101!$I$3:$M$9,5)</f>
        <v>0.18</v>
      </c>
      <c r="AZ375" s="28" t="str">
        <f>_xlfn.XLOOKUP(J375,ABNT5101!I:I,ABNT5101!L:L)</f>
        <v>-</v>
      </c>
      <c r="BA375" s="28">
        <f>_xlfn.XLOOKUP(J375,ABNT5101!$I:$I,ABNT5101!M:M)</f>
        <v>0.18</v>
      </c>
      <c r="BB375" s="28" t="str">
        <f>_xlfn.XLOOKUP(J375,ABNT5101!$I:$I,ABNT5101!N:N)</f>
        <v>-</v>
      </c>
      <c r="BC375" s="28">
        <f>_xlfn.XLOOKUP(J375,ABNT5101!$I:$I,ABNT5101!O:O)</f>
        <v>16</v>
      </c>
      <c r="BD375" s="31" t="str">
        <f t="shared" si="240"/>
        <v>NÃO ATENDE</v>
      </c>
      <c r="BE375" s="32">
        <f t="shared" si="231"/>
        <v>-1</v>
      </c>
      <c r="BF375" s="32">
        <f t="shared" si="232"/>
        <v>-1</v>
      </c>
      <c r="BG375" s="32" t="str">
        <f t="shared" si="241"/>
        <v>-</v>
      </c>
      <c r="BH375" s="34"/>
      <c r="BI375" s="34"/>
      <c r="BJ375" s="34"/>
      <c r="BK375" s="34"/>
      <c r="BL375" s="35"/>
      <c r="BM375" s="34"/>
      <c r="BN375" s="31" t="str">
        <f t="shared" si="242"/>
        <v>NÃO ATENDE</v>
      </c>
      <c r="BO375" s="31" t="str">
        <f t="shared" si="233"/>
        <v>NÃO ATENDE</v>
      </c>
      <c r="BP375" s="31" t="str">
        <f t="shared" si="234"/>
        <v>NÃO ATENDE</v>
      </c>
      <c r="BQ375" s="31" t="str">
        <f t="shared" si="243"/>
        <v>ATENDE</v>
      </c>
      <c r="BR375" s="36" t="str">
        <f t="shared" si="244"/>
        <v>C5</v>
      </c>
      <c r="BS375" s="36" t="str">
        <f t="shared" si="245"/>
        <v>P6</v>
      </c>
      <c r="BT375" s="37">
        <f t="shared" si="246"/>
        <v>-1</v>
      </c>
      <c r="BU375" s="34"/>
      <c r="BV375" s="34"/>
      <c r="BW375" s="36">
        <f>IF(BS375="-","-",_xlfn.XLOOKUP(BS375,ABNT5101!$B$4:$B$9,ABNT5101!$C$4:$C$9))</f>
        <v>3</v>
      </c>
      <c r="BX375" s="36">
        <f>IF(BS375="-","-",_xlfn.XLOOKUP(BS375,ABNT5101!$B$4:$B$9,ABNT5101!$D$4:$D$9))</f>
        <v>0.6</v>
      </c>
      <c r="BY375" s="31" t="str">
        <f t="shared" si="247"/>
        <v>NÃO ATENDE</v>
      </c>
      <c r="BZ375" s="31" t="str">
        <f t="shared" si="248"/>
        <v>NÃO ATENDE</v>
      </c>
      <c r="CA375" s="31" t="str">
        <f t="shared" si="249"/>
        <v>NÃO ATENDE</v>
      </c>
      <c r="CB375" s="36" t="s">
        <v>143</v>
      </c>
      <c r="CC375" s="37" t="e">
        <f t="shared" si="250"/>
        <v>#VALUE!</v>
      </c>
      <c r="CD375" s="38"/>
      <c r="CE375" s="38"/>
      <c r="CF375" s="31" t="str">
        <f>IF(CB375="-","-",_xlfn.XLOOKUP(CB375,ABNT5101!$B$4:$B$9,ABNT5101!$C$4:$C$9))</f>
        <v>-</v>
      </c>
      <c r="CG375" s="36" t="str">
        <f>IF(CB375="-","-",_xlfn.XLOOKUP(CB375,ABNT5101!$B$4:$B$9,ABNT5101!$D$4:$D$9))</f>
        <v>-</v>
      </c>
      <c r="CH375" s="31" t="str">
        <f t="shared" si="251"/>
        <v>-</v>
      </c>
      <c r="CI375" s="31" t="str">
        <f t="shared" si="252"/>
        <v>-</v>
      </c>
      <c r="CJ375" s="31" t="str">
        <f t="shared" si="253"/>
        <v>-</v>
      </c>
      <c r="CK375" s="56" t="e">
        <f>_xlfn.XLOOKUP(CL375,'Banco de dados'!$B:$B,'Banco de dados'!$D:$D)</f>
        <v>#N/A</v>
      </c>
      <c r="CL375" s="57"/>
      <c r="CM375" s="56" t="e">
        <f>_xlfn.XLOOKUP(CL375,'Banco de dados'!$B:$B,'Banco de dados'!$E:$E)</f>
        <v>#N/A</v>
      </c>
      <c r="CN375" s="56"/>
      <c r="CO375" s="56" t="e">
        <f>IF(CN375="-","-",_xlfn.XLOOKUP(CN375,'Banco de dados'!$B:$B,'Banco de dados'!$E:$E))</f>
        <v>#N/A</v>
      </c>
      <c r="CP375" s="41">
        <f t="shared" si="254"/>
        <v>1</v>
      </c>
      <c r="CQ375" s="56" t="e">
        <f>_xlfn.XLOOKUP(CL375,'Banco de dados'!$B:$B,'Banco de dados'!$H:$H)</f>
        <v>#N/A</v>
      </c>
      <c r="CR375" s="56" t="e">
        <f t="array" aca="1" ref="CR375" ca="1">_xludf.xlookup(CN375,'Banco de dados'!$B:$B,'Banco de dados'!$H:$H)</f>
        <v>#NAME?</v>
      </c>
      <c r="CS375" s="56" t="e">
        <f t="array" aca="1" ref="CS375" ca="1">_xludf.xlookup(CL375,'Banco de dados'!$B:$B,'Banco de dados'!$F:$F)</f>
        <v>#NAME?</v>
      </c>
      <c r="CT375" s="56" t="e">
        <f t="array" aca="1" ref="CT375" ca="1">_xludf.xlookup(CN375,'Banco de dados'!$B:$B,'Banco de dados'!$F:$F)</f>
        <v>#NAME?</v>
      </c>
      <c r="CU375" s="42"/>
      <c r="CV375" s="42"/>
      <c r="CW375" s="56" t="str">
        <f>IF(AJ375=0.5,"Suporte",IF(AND(AJ375&gt;='Braços de IP'!$B$9,AJ375&lt;='Braços de IP'!$D$9),'Braços de IP'!$E$9,IF(AND(AJ375&gt;='Braços de IP'!$B$10,AJ375&lt;='Braços de IP'!$D$10),'Braços de IP'!$E$10,IF(AND(AJ375&gt;='Braços de IP'!$B$11,AJ375&lt;='Braços de IP'!$D$11),'Braços de IP'!$E$11,IF(AND(AJ375&gt;='Braços de IP'!$B$12,AJ375&lt;='Braços de IP'!$D$12),'Braços de IP'!$E$12,IF(AND(AJ375&gt;='Braços de IP'!$B$13,AJ375&lt;='Braços de IP'!$D$13),'Braços de IP'!$E$13,IF(AND(AJ375&gt;='Braços de IP'!$B$14,AJ375&lt;='Braços de IP'!$D$14),'Braços de IP'!$E$14,"ERRO")))))))</f>
        <v>Médio I</v>
      </c>
      <c r="CX375" s="42"/>
      <c r="CY375" s="56" t="str">
        <f>IF($CX375="","",VLOOKUP($CX375,'Braços de IP'!$E$9:$I$15,2,0))</f>
        <v/>
      </c>
      <c r="CZ375" s="43" t="str">
        <f>IF($CX375="","",VLOOKUP($CX375,'Braços de IP'!$E$9:$I$15,5,0))</f>
        <v/>
      </c>
      <c r="DA375" s="56"/>
      <c r="DB375" s="56"/>
      <c r="DC375" s="56"/>
      <c r="DD375" s="56"/>
      <c r="DE375" s="56"/>
      <c r="DF375" s="56"/>
      <c r="DG375" s="44" t="e">
        <f t="shared" si="255"/>
        <v>#N/A</v>
      </c>
      <c r="DH375" s="45">
        <f t="shared" si="256"/>
        <v>60</v>
      </c>
      <c r="DI375" s="44" t="e">
        <f t="shared" si="257"/>
        <v>#N/A</v>
      </c>
      <c r="DJ375" s="46" t="e">
        <f t="shared" si="258"/>
        <v>#N/A</v>
      </c>
      <c r="DK375" s="47" t="s">
        <v>147</v>
      </c>
      <c r="DL375" s="48"/>
      <c r="DM375" s="49"/>
      <c r="DN375" s="23" t="s">
        <v>148</v>
      </c>
      <c r="DO375" s="23"/>
      <c r="DQ375" s="50"/>
      <c r="DS375" s="5"/>
      <c r="DT375" s="5"/>
      <c r="DU375" s="50"/>
      <c r="DV375" s="50"/>
    </row>
    <row r="376" spans="1:126" ht="15.75" hidden="1" customHeight="1" x14ac:dyDescent="0.3">
      <c r="B376" s="5"/>
      <c r="C376" s="5"/>
      <c r="D376" s="5"/>
      <c r="E376" s="22" t="s">
        <v>409</v>
      </c>
      <c r="F376" s="22" t="s">
        <v>164</v>
      </c>
      <c r="G376" s="23" t="s">
        <v>410</v>
      </c>
      <c r="H376" s="23">
        <v>-23.366199000000002</v>
      </c>
      <c r="I376" s="23">
        <v>-46.875087000000001</v>
      </c>
      <c r="J376" s="24" t="s">
        <v>139</v>
      </c>
      <c r="K376" s="60"/>
      <c r="L376" s="24" t="s">
        <v>140</v>
      </c>
      <c r="M376" s="24" t="s">
        <v>141</v>
      </c>
      <c r="N376" s="23">
        <v>60</v>
      </c>
      <c r="O376" s="23" t="s">
        <v>142</v>
      </c>
      <c r="P376" s="23" t="s">
        <v>143</v>
      </c>
      <c r="Q376" s="26">
        <f t="shared" si="236"/>
        <v>120</v>
      </c>
      <c r="R376" s="27">
        <v>1</v>
      </c>
      <c r="S376" s="28">
        <v>1</v>
      </c>
      <c r="T376" s="28">
        <v>6</v>
      </c>
      <c r="U376" s="23"/>
      <c r="V376" s="23"/>
      <c r="W376" s="29"/>
      <c r="X376" s="28" t="s">
        <v>153</v>
      </c>
      <c r="Y376" s="23"/>
      <c r="Z376" s="23"/>
      <c r="AA376" s="23"/>
      <c r="AB376" s="23"/>
      <c r="AC376" s="23"/>
      <c r="AD376" s="23" t="s">
        <v>144</v>
      </c>
      <c r="AE376" s="23" t="s">
        <v>145</v>
      </c>
      <c r="AF376" s="23">
        <v>24.5</v>
      </c>
      <c r="AG376" s="23">
        <v>8.1999999999999993</v>
      </c>
      <c r="AH376" s="23">
        <v>1</v>
      </c>
      <c r="AI376" s="23">
        <v>1.2</v>
      </c>
      <c r="AJ376" s="23">
        <v>2</v>
      </c>
      <c r="AK376" s="27">
        <f t="shared" si="237"/>
        <v>0.8</v>
      </c>
      <c r="AL376" s="27" t="s">
        <v>143</v>
      </c>
      <c r="AM376" s="27" t="s">
        <v>143</v>
      </c>
      <c r="AN376" s="23"/>
      <c r="AO376" s="27">
        <f t="shared" si="238"/>
        <v>2</v>
      </c>
      <c r="AP376" s="23"/>
      <c r="AQ376" s="23"/>
      <c r="AR376" s="23"/>
      <c r="AS376" s="23"/>
      <c r="AT376" s="23"/>
      <c r="AU376" s="27"/>
      <c r="AV376" s="27">
        <f t="shared" si="239"/>
        <v>0</v>
      </c>
      <c r="AW376" s="27"/>
      <c r="AX376" s="28">
        <f>VLOOKUP(J376,ABNT5101!$I$3:$J$9,2)</f>
        <v>7.5</v>
      </c>
      <c r="AY376" s="28">
        <f>VLOOKUP(J376,ABNT5101!$I$3:$M$9,5)</f>
        <v>0.18</v>
      </c>
      <c r="AZ376" s="28" t="str">
        <f>_xlfn.XLOOKUP(J376,ABNT5101!I:I,ABNT5101!L:L)</f>
        <v>-</v>
      </c>
      <c r="BA376" s="28">
        <f>_xlfn.XLOOKUP(J376,ABNT5101!$I:$I,ABNT5101!M:M)</f>
        <v>0.18</v>
      </c>
      <c r="BB376" s="28" t="str">
        <f>_xlfn.XLOOKUP(J376,ABNT5101!$I:$I,ABNT5101!N:N)</f>
        <v>-</v>
      </c>
      <c r="BC376" s="28">
        <f>_xlfn.XLOOKUP(J376,ABNT5101!$I:$I,ABNT5101!O:O)</f>
        <v>16</v>
      </c>
      <c r="BD376" s="31" t="str">
        <f t="shared" si="240"/>
        <v>NÃO ATENDE</v>
      </c>
      <c r="BE376" s="32">
        <f t="shared" si="231"/>
        <v>-1</v>
      </c>
      <c r="BF376" s="32">
        <f t="shared" si="232"/>
        <v>-1</v>
      </c>
      <c r="BG376" s="32" t="str">
        <f t="shared" si="241"/>
        <v>-</v>
      </c>
      <c r="BH376" s="34"/>
      <c r="BI376" s="34"/>
      <c r="BJ376" s="34"/>
      <c r="BK376" s="34"/>
      <c r="BL376" s="35"/>
      <c r="BM376" s="34"/>
      <c r="BN376" s="31" t="str">
        <f t="shared" si="242"/>
        <v>NÃO ATENDE</v>
      </c>
      <c r="BO376" s="31" t="str">
        <f t="shared" si="233"/>
        <v>NÃO ATENDE</v>
      </c>
      <c r="BP376" s="31" t="str">
        <f t="shared" si="234"/>
        <v>NÃO ATENDE</v>
      </c>
      <c r="BQ376" s="31" t="str">
        <f t="shared" si="243"/>
        <v>ATENDE</v>
      </c>
      <c r="BR376" s="36" t="str">
        <f t="shared" si="244"/>
        <v>C5</v>
      </c>
      <c r="BS376" s="36" t="str">
        <f t="shared" si="245"/>
        <v>P6</v>
      </c>
      <c r="BT376" s="37">
        <f t="shared" si="246"/>
        <v>-1</v>
      </c>
      <c r="BU376" s="34"/>
      <c r="BV376" s="34"/>
      <c r="BW376" s="36">
        <f>IF(BS376="-","-",_xlfn.XLOOKUP(BS376,ABNT5101!$B$4:$B$9,ABNT5101!$C$4:$C$9))</f>
        <v>3</v>
      </c>
      <c r="BX376" s="36">
        <f>IF(BS376="-","-",_xlfn.XLOOKUP(BS376,ABNT5101!$B$4:$B$9,ABNT5101!$D$4:$D$9))</f>
        <v>0.6</v>
      </c>
      <c r="BY376" s="31" t="str">
        <f t="shared" si="247"/>
        <v>NÃO ATENDE</v>
      </c>
      <c r="BZ376" s="31" t="str">
        <f t="shared" si="248"/>
        <v>NÃO ATENDE</v>
      </c>
      <c r="CA376" s="31" t="str">
        <f t="shared" si="249"/>
        <v>NÃO ATENDE</v>
      </c>
      <c r="CB376" s="36" t="s">
        <v>143</v>
      </c>
      <c r="CC376" s="37" t="e">
        <f t="shared" si="250"/>
        <v>#VALUE!</v>
      </c>
      <c r="CD376" s="38"/>
      <c r="CE376" s="38"/>
      <c r="CF376" s="31" t="str">
        <f>IF(CB376="-","-",_xlfn.XLOOKUP(CB376,ABNT5101!$B$4:$B$9,ABNT5101!$C$4:$C$9))</f>
        <v>-</v>
      </c>
      <c r="CG376" s="36" t="str">
        <f>IF(CB376="-","-",_xlfn.XLOOKUP(CB376,ABNT5101!$B$4:$B$9,ABNT5101!$D$4:$D$9))</f>
        <v>-</v>
      </c>
      <c r="CH376" s="31" t="str">
        <f t="shared" si="251"/>
        <v>-</v>
      </c>
      <c r="CI376" s="31" t="str">
        <f t="shared" si="252"/>
        <v>-</v>
      </c>
      <c r="CJ376" s="31" t="str">
        <f t="shared" si="253"/>
        <v>-</v>
      </c>
      <c r="CK376" s="56" t="e">
        <f>_xlfn.XLOOKUP(CL376,'Banco de dados'!$B:$B,'Banco de dados'!$D:$D)</f>
        <v>#N/A</v>
      </c>
      <c r="CL376" s="57"/>
      <c r="CM376" s="56" t="e">
        <f>_xlfn.XLOOKUP(CL376,'Banco de dados'!$B:$B,'Banco de dados'!$E:$E)</f>
        <v>#N/A</v>
      </c>
      <c r="CN376" s="56"/>
      <c r="CO376" s="56" t="e">
        <f>IF(CN376="-","-",_xlfn.XLOOKUP(CN376,'Banco de dados'!$B:$B,'Banco de dados'!$E:$E))</f>
        <v>#N/A</v>
      </c>
      <c r="CP376" s="41">
        <f t="shared" si="254"/>
        <v>1</v>
      </c>
      <c r="CQ376" s="56" t="e">
        <f>_xlfn.XLOOKUP(CL376,'Banco de dados'!$B:$B,'Banco de dados'!$H:$H)</f>
        <v>#N/A</v>
      </c>
      <c r="CR376" s="56" t="e">
        <f t="array" aca="1" ref="CR376" ca="1">_xludf.xlookup(CN376,'Banco de dados'!$B:$B,'Banco de dados'!$H:$H)</f>
        <v>#NAME?</v>
      </c>
      <c r="CS376" s="56" t="e">
        <f t="array" aca="1" ref="CS376" ca="1">_xludf.xlookup(CL376,'Banco de dados'!$B:$B,'Banco de dados'!$F:$F)</f>
        <v>#NAME?</v>
      </c>
      <c r="CT376" s="56" t="e">
        <f t="array" aca="1" ref="CT376" ca="1">_xludf.xlookup(CN376,'Banco de dados'!$B:$B,'Banco de dados'!$F:$F)</f>
        <v>#NAME?</v>
      </c>
      <c r="CU376" s="42"/>
      <c r="CV376" s="42"/>
      <c r="CW376" s="56" t="str">
        <f>IF(AJ376=0.5,"Suporte",IF(AND(AJ376&gt;='Braços de IP'!$B$9,AJ376&lt;='Braços de IP'!$D$9),'Braços de IP'!$E$9,IF(AND(AJ376&gt;='Braços de IP'!$B$10,AJ376&lt;='Braços de IP'!$D$10),'Braços de IP'!$E$10,IF(AND(AJ376&gt;='Braços de IP'!$B$11,AJ376&lt;='Braços de IP'!$D$11),'Braços de IP'!$E$11,IF(AND(AJ376&gt;='Braços de IP'!$B$12,AJ376&lt;='Braços de IP'!$D$12),'Braços de IP'!$E$12,IF(AND(AJ376&gt;='Braços de IP'!$B$13,AJ376&lt;='Braços de IP'!$D$13),'Braços de IP'!$E$13,IF(AND(AJ376&gt;='Braços de IP'!$B$14,AJ376&lt;='Braços de IP'!$D$14),'Braços de IP'!$E$14,"ERRO")))))))</f>
        <v>Médio I</v>
      </c>
      <c r="CX376" s="42"/>
      <c r="CY376" s="56" t="str">
        <f>IF($CX376="","",VLOOKUP($CX376,'Braços de IP'!$E$9:$I$15,2,0))</f>
        <v/>
      </c>
      <c r="CZ376" s="43" t="str">
        <f>IF($CX376="","",VLOOKUP($CX376,'Braços de IP'!$E$9:$I$15,5,0))</f>
        <v/>
      </c>
      <c r="DA376" s="56"/>
      <c r="DB376" s="56"/>
      <c r="DC376" s="56"/>
      <c r="DD376" s="56"/>
      <c r="DE376" s="56"/>
      <c r="DF376" s="56"/>
      <c r="DG376" s="44" t="e">
        <f t="shared" si="255"/>
        <v>#N/A</v>
      </c>
      <c r="DH376" s="45">
        <f t="shared" si="256"/>
        <v>60</v>
      </c>
      <c r="DI376" s="44" t="e">
        <f t="shared" si="257"/>
        <v>#N/A</v>
      </c>
      <c r="DJ376" s="46" t="e">
        <f t="shared" si="258"/>
        <v>#N/A</v>
      </c>
      <c r="DK376" s="47" t="s">
        <v>147</v>
      </c>
      <c r="DL376" s="48"/>
      <c r="DM376" s="49"/>
      <c r="DN376" s="23" t="s">
        <v>148</v>
      </c>
      <c r="DO376" s="23"/>
      <c r="DQ376" s="50"/>
      <c r="DS376" s="5"/>
      <c r="DT376" s="5"/>
      <c r="DU376" s="50"/>
      <c r="DV376" s="50"/>
    </row>
    <row r="377" spans="1:126" ht="15.75" hidden="1" customHeight="1" x14ac:dyDescent="0.3">
      <c r="B377" s="5"/>
      <c r="C377" s="5"/>
      <c r="D377" s="5"/>
      <c r="E377" s="22" t="s">
        <v>411</v>
      </c>
      <c r="F377" s="22" t="s">
        <v>150</v>
      </c>
      <c r="G377" s="23" t="s">
        <v>412</v>
      </c>
      <c r="H377" s="23">
        <v>-23.334457</v>
      </c>
      <c r="I377" s="23">
        <v>-46.929583999999998</v>
      </c>
      <c r="J377" s="24" t="s">
        <v>160</v>
      </c>
      <c r="K377" s="60"/>
      <c r="L377" s="24" t="s">
        <v>152</v>
      </c>
      <c r="M377" s="24" t="s">
        <v>141</v>
      </c>
      <c r="N377" s="23">
        <v>58</v>
      </c>
      <c r="O377" s="23" t="s">
        <v>142</v>
      </c>
      <c r="P377" s="23" t="s">
        <v>143</v>
      </c>
      <c r="Q377" s="26">
        <f t="shared" si="236"/>
        <v>116</v>
      </c>
      <c r="R377" s="27">
        <v>1</v>
      </c>
      <c r="S377" s="28" t="s">
        <v>153</v>
      </c>
      <c r="T377" s="28">
        <v>5</v>
      </c>
      <c r="U377" s="23"/>
      <c r="V377" s="23"/>
      <c r="W377" s="29"/>
      <c r="X377" s="28" t="s">
        <v>153</v>
      </c>
      <c r="Y377" s="23"/>
      <c r="Z377" s="23"/>
      <c r="AA377" s="23"/>
      <c r="AB377" s="23"/>
      <c r="AC377" s="23"/>
      <c r="AD377" s="23" t="s">
        <v>144</v>
      </c>
      <c r="AE377" s="23" t="s">
        <v>145</v>
      </c>
      <c r="AF377" s="23">
        <v>35</v>
      </c>
      <c r="AG377" s="23">
        <v>6.8</v>
      </c>
      <c r="AH377" s="23">
        <v>1</v>
      </c>
      <c r="AI377" s="23">
        <v>0.4</v>
      </c>
      <c r="AJ377" s="23">
        <v>2.2999999999999998</v>
      </c>
      <c r="AK377" s="27">
        <f t="shared" si="237"/>
        <v>1.9</v>
      </c>
      <c r="AL377" s="27" t="s">
        <v>143</v>
      </c>
      <c r="AM377" s="27" t="s">
        <v>143</v>
      </c>
      <c r="AN377" s="23"/>
      <c r="AO377" s="27">
        <f t="shared" si="238"/>
        <v>2</v>
      </c>
      <c r="AP377" s="23"/>
      <c r="AQ377" s="23"/>
      <c r="AR377" s="23"/>
      <c r="AS377" s="23"/>
      <c r="AT377" s="23"/>
      <c r="AU377" s="27"/>
      <c r="AV377" s="27">
        <f t="shared" si="239"/>
        <v>0</v>
      </c>
      <c r="AW377" s="27"/>
      <c r="AX377" s="28">
        <f>VLOOKUP(J377,ABNT5101!$I$3:$J$9,2)</f>
        <v>10</v>
      </c>
      <c r="AY377" s="28">
        <f>VLOOKUP(J377,ABNT5101!$I$3:$M$9,5)</f>
        <v>0.18</v>
      </c>
      <c r="AZ377" s="28" t="str">
        <f>_xlfn.XLOOKUP(J377,ABNT5101!I:I,ABNT5101!L:L)</f>
        <v>-</v>
      </c>
      <c r="BA377" s="28">
        <f>_xlfn.XLOOKUP(J377,ABNT5101!$I:$I,ABNT5101!M:M)</f>
        <v>0.18</v>
      </c>
      <c r="BB377" s="28" t="str">
        <f>_xlfn.XLOOKUP(J377,ABNT5101!$I:$I,ABNT5101!N:N)</f>
        <v>-</v>
      </c>
      <c r="BC377" s="28">
        <f>_xlfn.XLOOKUP(J377,ABNT5101!$I:$I,ABNT5101!O:O)</f>
        <v>16</v>
      </c>
      <c r="BD377" s="31" t="str">
        <f t="shared" si="240"/>
        <v>NÃO ATENDE</v>
      </c>
      <c r="BE377" s="32">
        <f t="shared" si="231"/>
        <v>-1</v>
      </c>
      <c r="BF377" s="32">
        <f t="shared" si="232"/>
        <v>-1</v>
      </c>
      <c r="BG377" s="32" t="str">
        <f t="shared" si="241"/>
        <v>-</v>
      </c>
      <c r="BH377" s="34"/>
      <c r="BI377" s="34"/>
      <c r="BJ377" s="34"/>
      <c r="BK377" s="34"/>
      <c r="BL377" s="35"/>
      <c r="BM377" s="34"/>
      <c r="BN377" s="31" t="str">
        <f t="shared" si="242"/>
        <v>NÃO ATENDE</v>
      </c>
      <c r="BO377" s="31" t="str">
        <f t="shared" si="233"/>
        <v>NÃO ATENDE</v>
      </c>
      <c r="BP377" s="31" t="str">
        <f t="shared" si="234"/>
        <v>NÃO ATENDE</v>
      </c>
      <c r="BQ377" s="31" t="str">
        <f t="shared" si="243"/>
        <v>ATENDE</v>
      </c>
      <c r="BR377" s="36" t="str">
        <f t="shared" si="244"/>
        <v>C4</v>
      </c>
      <c r="BS377" s="36" t="str">
        <f t="shared" si="245"/>
        <v>Sem Passeio</v>
      </c>
      <c r="BT377" s="37" t="e">
        <f t="shared" si="246"/>
        <v>#N/A</v>
      </c>
      <c r="BU377" s="34"/>
      <c r="BV377" s="34"/>
      <c r="BW377" s="36" t="e">
        <f>IF(BS377="-","-",_xlfn.XLOOKUP(BS377,ABNT5101!$B$4:$B$9,ABNT5101!$C$4:$C$9))</f>
        <v>#N/A</v>
      </c>
      <c r="BX377" s="36" t="e">
        <f>IF(BS377="-","-",_xlfn.XLOOKUP(BS377,ABNT5101!$B$4:$B$9,ABNT5101!$D$4:$D$9))</f>
        <v>#N/A</v>
      </c>
      <c r="BY377" s="31" t="e">
        <f t="shared" si="247"/>
        <v>#N/A</v>
      </c>
      <c r="BZ377" s="31" t="e">
        <f t="shared" si="248"/>
        <v>#N/A</v>
      </c>
      <c r="CA377" s="31" t="e">
        <f t="shared" si="249"/>
        <v>#N/A</v>
      </c>
      <c r="CB377" s="36" t="s">
        <v>143</v>
      </c>
      <c r="CC377" s="37" t="e">
        <f t="shared" si="250"/>
        <v>#VALUE!</v>
      </c>
      <c r="CD377" s="38"/>
      <c r="CE377" s="38"/>
      <c r="CF377" s="31" t="str">
        <f>IF(CB377="-","-",_xlfn.XLOOKUP(CB377,ABNT5101!$B$4:$B$9,ABNT5101!$C$4:$C$9))</f>
        <v>-</v>
      </c>
      <c r="CG377" s="36" t="str">
        <f>IF(CB377="-","-",_xlfn.XLOOKUP(CB377,ABNT5101!$B$4:$B$9,ABNT5101!$D$4:$D$9))</f>
        <v>-</v>
      </c>
      <c r="CH377" s="31" t="str">
        <f t="shared" si="251"/>
        <v>-</v>
      </c>
      <c r="CI377" s="31" t="str">
        <f t="shared" si="252"/>
        <v>-</v>
      </c>
      <c r="CJ377" s="31" t="str">
        <f t="shared" si="253"/>
        <v>-</v>
      </c>
      <c r="CK377" s="56" t="e">
        <f>_xlfn.XLOOKUP(CL377,'Banco de dados'!$B:$B,'Banco de dados'!$D:$D)</f>
        <v>#N/A</v>
      </c>
      <c r="CL377" s="42"/>
      <c r="CM377" s="56" t="e">
        <f>_xlfn.XLOOKUP(CL377,'Banco de dados'!$B:$B,'Banco de dados'!$E:$E)</f>
        <v>#N/A</v>
      </c>
      <c r="CN377" s="56"/>
      <c r="CO377" s="56" t="e">
        <f>IF(CN377="-","-",_xlfn.XLOOKUP(CN377,'Banco de dados'!$B:$B,'Banco de dados'!$E:$E))</f>
        <v>#N/A</v>
      </c>
      <c r="CP377" s="41">
        <f t="shared" si="254"/>
        <v>1</v>
      </c>
      <c r="CQ377" s="56" t="e">
        <f>_xlfn.XLOOKUP(CL377,'Banco de dados'!$B:$B,'Banco de dados'!$H:$H)</f>
        <v>#N/A</v>
      </c>
      <c r="CR377" s="56" t="e">
        <f t="array" aca="1" ref="CR377" ca="1">_xludf.xlookup(CN377,'Banco de dados'!$B:$B,'Banco de dados'!$H:$H)</f>
        <v>#NAME?</v>
      </c>
      <c r="CS377" s="56" t="e">
        <f t="array" aca="1" ref="CS377" ca="1">_xludf.xlookup(CL377,'Banco de dados'!$B:$B,'Banco de dados'!$F:$F)</f>
        <v>#NAME?</v>
      </c>
      <c r="CT377" s="56" t="e">
        <f t="array" aca="1" ref="CT377" ca="1">_xludf.xlookup(CN377,'Banco de dados'!$B:$B,'Banco de dados'!$F:$F)</f>
        <v>#NAME?</v>
      </c>
      <c r="CU377" s="42"/>
      <c r="CV377" s="42"/>
      <c r="CW377" s="56" t="str">
        <f>IF(AJ377=0.5,"Suporte",IF(AND(AJ377&gt;='Braços de IP'!$B$9,AJ377&lt;='Braços de IP'!$D$9),'Braços de IP'!$E$9,IF(AND(AJ377&gt;='Braços de IP'!$B$10,AJ377&lt;='Braços de IP'!$D$10),'Braços de IP'!$E$10,IF(AND(AJ377&gt;='Braços de IP'!$B$11,AJ377&lt;='Braços de IP'!$D$11),'Braços de IP'!$E$11,IF(AND(AJ377&gt;='Braços de IP'!$B$12,AJ377&lt;='Braços de IP'!$D$12),'Braços de IP'!$E$12,IF(AND(AJ377&gt;='Braços de IP'!$B$13,AJ377&lt;='Braços de IP'!$D$13),'Braços de IP'!$E$13,IF(AND(AJ377&gt;='Braços de IP'!$B$14,AJ377&lt;='Braços de IP'!$D$14),'Braços de IP'!$E$14,"ERRO")))))))</f>
        <v>Médio II</v>
      </c>
      <c r="CX377" s="42"/>
      <c r="CY377" s="56" t="str">
        <f>IF($CX377="","",VLOOKUP($CX377,'Braços de IP'!$E$9:$I$15,2,0))</f>
        <v/>
      </c>
      <c r="CZ377" s="43" t="str">
        <f>IF($CX377="","",VLOOKUP($CX377,'Braços de IP'!$E$9:$I$15,5,0))</f>
        <v/>
      </c>
      <c r="DA377" s="56"/>
      <c r="DB377" s="56"/>
      <c r="DC377" s="56"/>
      <c r="DD377" s="56"/>
      <c r="DE377" s="56"/>
      <c r="DF377" s="56"/>
      <c r="DG377" s="44" t="e">
        <f t="shared" si="255"/>
        <v>#N/A</v>
      </c>
      <c r="DH377" s="45">
        <f t="shared" si="256"/>
        <v>58</v>
      </c>
      <c r="DI377" s="44" t="e">
        <f t="shared" si="257"/>
        <v>#N/A</v>
      </c>
      <c r="DJ377" s="46" t="e">
        <f t="shared" si="258"/>
        <v>#N/A</v>
      </c>
      <c r="DK377" s="47" t="s">
        <v>147</v>
      </c>
      <c r="DL377" s="48"/>
      <c r="DM377" s="49"/>
      <c r="DN377" s="23" t="s">
        <v>148</v>
      </c>
      <c r="DO377" s="23"/>
      <c r="DQ377" s="50"/>
      <c r="DS377" s="5"/>
      <c r="DT377" s="5"/>
      <c r="DU377" s="50"/>
      <c r="DV377" s="50"/>
    </row>
    <row r="378" spans="1:126" ht="15.75" hidden="1" customHeight="1" x14ac:dyDescent="0.3">
      <c r="B378" s="5"/>
      <c r="C378" s="5"/>
      <c r="D378" s="5"/>
      <c r="E378" s="22" t="s">
        <v>411</v>
      </c>
      <c r="F378" s="22" t="s">
        <v>150</v>
      </c>
      <c r="G378" s="23" t="s">
        <v>412</v>
      </c>
      <c r="H378" s="23">
        <v>-23.334457</v>
      </c>
      <c r="I378" s="23">
        <v>-46.929583999999998</v>
      </c>
      <c r="J378" s="24" t="s">
        <v>160</v>
      </c>
      <c r="K378" s="60"/>
      <c r="L378" s="24" t="s">
        <v>152</v>
      </c>
      <c r="M378" s="24" t="s">
        <v>141</v>
      </c>
      <c r="N378" s="23">
        <v>58</v>
      </c>
      <c r="O378" s="23" t="s">
        <v>142</v>
      </c>
      <c r="P378" s="23" t="s">
        <v>143</v>
      </c>
      <c r="Q378" s="26">
        <f t="shared" si="236"/>
        <v>116</v>
      </c>
      <c r="R378" s="27">
        <v>1</v>
      </c>
      <c r="S378" s="28" t="s">
        <v>153</v>
      </c>
      <c r="T378" s="28">
        <v>5</v>
      </c>
      <c r="U378" s="23"/>
      <c r="V378" s="23"/>
      <c r="W378" s="29"/>
      <c r="X378" s="28" t="s">
        <v>153</v>
      </c>
      <c r="Y378" s="23"/>
      <c r="Z378" s="23"/>
      <c r="AA378" s="23"/>
      <c r="AB378" s="23"/>
      <c r="AC378" s="23"/>
      <c r="AD378" s="23" t="s">
        <v>144</v>
      </c>
      <c r="AE378" s="23" t="s">
        <v>145</v>
      </c>
      <c r="AF378" s="23">
        <v>35</v>
      </c>
      <c r="AG378" s="23">
        <v>6.8</v>
      </c>
      <c r="AH378" s="23">
        <v>1</v>
      </c>
      <c r="AI378" s="23">
        <v>0.4</v>
      </c>
      <c r="AJ378" s="23">
        <v>2.2999999999999998</v>
      </c>
      <c r="AK378" s="27">
        <f t="shared" si="237"/>
        <v>1.9</v>
      </c>
      <c r="AL378" s="27" t="s">
        <v>143</v>
      </c>
      <c r="AM378" s="27" t="s">
        <v>143</v>
      </c>
      <c r="AN378" s="23"/>
      <c r="AO378" s="27">
        <f t="shared" si="238"/>
        <v>2</v>
      </c>
      <c r="AP378" s="23"/>
      <c r="AQ378" s="23"/>
      <c r="AR378" s="23"/>
      <c r="AS378" s="23"/>
      <c r="AT378" s="23"/>
      <c r="AU378" s="27"/>
      <c r="AV378" s="27">
        <f t="shared" si="239"/>
        <v>0</v>
      </c>
      <c r="AW378" s="27"/>
      <c r="AX378" s="28">
        <f>VLOOKUP(J378,ABNT5101!$I$3:$J$9,2)</f>
        <v>10</v>
      </c>
      <c r="AY378" s="28">
        <f>VLOOKUP(J378,ABNT5101!$I$3:$M$9,5)</f>
        <v>0.18</v>
      </c>
      <c r="AZ378" s="28" t="str">
        <f>_xlfn.XLOOKUP(J378,ABNT5101!I:I,ABNT5101!L:L)</f>
        <v>-</v>
      </c>
      <c r="BA378" s="28">
        <f>_xlfn.XLOOKUP(J378,ABNT5101!$I:$I,ABNT5101!M:M)</f>
        <v>0.18</v>
      </c>
      <c r="BB378" s="28" t="str">
        <f>_xlfn.XLOOKUP(J378,ABNT5101!$I:$I,ABNT5101!N:N)</f>
        <v>-</v>
      </c>
      <c r="BC378" s="28">
        <f>_xlfn.XLOOKUP(J378,ABNT5101!$I:$I,ABNT5101!O:O)</f>
        <v>16</v>
      </c>
      <c r="BD378" s="31" t="str">
        <f t="shared" si="240"/>
        <v>NÃO ATENDE</v>
      </c>
      <c r="BE378" s="32">
        <f t="shared" si="231"/>
        <v>-1</v>
      </c>
      <c r="BF378" s="32">
        <f t="shared" si="232"/>
        <v>-1</v>
      </c>
      <c r="BG378" s="32" t="str">
        <f t="shared" si="241"/>
        <v>-</v>
      </c>
      <c r="BH378" s="34"/>
      <c r="BI378" s="34"/>
      <c r="BJ378" s="34"/>
      <c r="BK378" s="34"/>
      <c r="BL378" s="35"/>
      <c r="BM378" s="34"/>
      <c r="BN378" s="31" t="str">
        <f t="shared" si="242"/>
        <v>NÃO ATENDE</v>
      </c>
      <c r="BO378" s="31" t="str">
        <f t="shared" si="233"/>
        <v>NÃO ATENDE</v>
      </c>
      <c r="BP378" s="31" t="str">
        <f t="shared" si="234"/>
        <v>NÃO ATENDE</v>
      </c>
      <c r="BQ378" s="31" t="str">
        <f t="shared" si="243"/>
        <v>ATENDE</v>
      </c>
      <c r="BR378" s="36" t="str">
        <f t="shared" si="244"/>
        <v>C4</v>
      </c>
      <c r="BS378" s="36" t="str">
        <f t="shared" si="245"/>
        <v>Sem Passeio</v>
      </c>
      <c r="BT378" s="37" t="e">
        <f t="shared" si="246"/>
        <v>#N/A</v>
      </c>
      <c r="BU378" s="34"/>
      <c r="BV378" s="34"/>
      <c r="BW378" s="36" t="e">
        <f>IF(BS378="-","-",_xlfn.XLOOKUP(BS378,ABNT5101!$B$4:$B$9,ABNT5101!$C$4:$C$9))</f>
        <v>#N/A</v>
      </c>
      <c r="BX378" s="36" t="e">
        <f>IF(BS378="-","-",_xlfn.XLOOKUP(BS378,ABNT5101!$B$4:$B$9,ABNT5101!$D$4:$D$9))</f>
        <v>#N/A</v>
      </c>
      <c r="BY378" s="31" t="e">
        <f t="shared" si="247"/>
        <v>#N/A</v>
      </c>
      <c r="BZ378" s="31" t="e">
        <f t="shared" si="248"/>
        <v>#N/A</v>
      </c>
      <c r="CA378" s="31" t="e">
        <f t="shared" si="249"/>
        <v>#N/A</v>
      </c>
      <c r="CB378" s="36" t="s">
        <v>143</v>
      </c>
      <c r="CC378" s="37" t="e">
        <f t="shared" si="250"/>
        <v>#VALUE!</v>
      </c>
      <c r="CD378" s="38"/>
      <c r="CE378" s="38"/>
      <c r="CF378" s="31" t="str">
        <f>IF(CB378="-","-",_xlfn.XLOOKUP(CB378,ABNT5101!$B$4:$B$9,ABNT5101!$C$4:$C$9))</f>
        <v>-</v>
      </c>
      <c r="CG378" s="36" t="str">
        <f>IF(CB378="-","-",_xlfn.XLOOKUP(CB378,ABNT5101!$B$4:$B$9,ABNT5101!$D$4:$D$9))</f>
        <v>-</v>
      </c>
      <c r="CH378" s="31" t="str">
        <f t="shared" si="251"/>
        <v>-</v>
      </c>
      <c r="CI378" s="31" t="str">
        <f t="shared" si="252"/>
        <v>-</v>
      </c>
      <c r="CJ378" s="31" t="str">
        <f t="shared" si="253"/>
        <v>-</v>
      </c>
      <c r="CK378" s="56" t="e">
        <f>_xlfn.XLOOKUP(CL378,'Banco de dados'!$B:$B,'Banco de dados'!$D:$D)</f>
        <v>#N/A</v>
      </c>
      <c r="CL378" s="42"/>
      <c r="CM378" s="56" t="e">
        <f>_xlfn.XLOOKUP(CL378,'Banco de dados'!$B:$B,'Banco de dados'!$E:$E)</f>
        <v>#N/A</v>
      </c>
      <c r="CN378" s="56"/>
      <c r="CO378" s="56" t="e">
        <f>IF(CN378="-","-",_xlfn.XLOOKUP(CN378,'Banco de dados'!$B:$B,'Banco de dados'!$E:$E))</f>
        <v>#N/A</v>
      </c>
      <c r="CP378" s="41">
        <f t="shared" si="254"/>
        <v>1</v>
      </c>
      <c r="CQ378" s="56" t="e">
        <f>_xlfn.XLOOKUP(CL378,'Banco de dados'!$B:$B,'Banco de dados'!$H:$H)</f>
        <v>#N/A</v>
      </c>
      <c r="CR378" s="56" t="e">
        <f t="array" aca="1" ref="CR378" ca="1">_xludf.xlookup(CN378,'Banco de dados'!$B:$B,'Banco de dados'!$H:$H)</f>
        <v>#NAME?</v>
      </c>
      <c r="CS378" s="56" t="e">
        <f t="array" aca="1" ref="CS378" ca="1">_xludf.xlookup(CL378,'Banco de dados'!$B:$B,'Banco de dados'!$F:$F)</f>
        <v>#NAME?</v>
      </c>
      <c r="CT378" s="56" t="e">
        <f t="array" aca="1" ref="CT378" ca="1">_xludf.xlookup(CN378,'Banco de dados'!$B:$B,'Banco de dados'!$F:$F)</f>
        <v>#NAME?</v>
      </c>
      <c r="CU378" s="42"/>
      <c r="CV378" s="42"/>
      <c r="CW378" s="56" t="str">
        <f>IF(AJ378=0.5,"Suporte",IF(AND(AJ378&gt;='Braços de IP'!$B$9,AJ378&lt;='Braços de IP'!$D$9),'Braços de IP'!$E$9,IF(AND(AJ378&gt;='Braços de IP'!$B$10,AJ378&lt;='Braços de IP'!$D$10),'Braços de IP'!$E$10,IF(AND(AJ378&gt;='Braços de IP'!$B$11,AJ378&lt;='Braços de IP'!$D$11),'Braços de IP'!$E$11,IF(AND(AJ378&gt;='Braços de IP'!$B$12,AJ378&lt;='Braços de IP'!$D$12),'Braços de IP'!$E$12,IF(AND(AJ378&gt;='Braços de IP'!$B$13,AJ378&lt;='Braços de IP'!$D$13),'Braços de IP'!$E$13,IF(AND(AJ378&gt;='Braços de IP'!$B$14,AJ378&lt;='Braços de IP'!$D$14),'Braços de IP'!$E$14,"ERRO")))))))</f>
        <v>Médio II</v>
      </c>
      <c r="CX378" s="42"/>
      <c r="CY378" s="56" t="str">
        <f>IF($CX378="","",VLOOKUP($CX378,'Braços de IP'!$E$9:$I$15,2,0))</f>
        <v/>
      </c>
      <c r="CZ378" s="43" t="str">
        <f>IF($CX378="","",VLOOKUP($CX378,'Braços de IP'!$E$9:$I$15,5,0))</f>
        <v/>
      </c>
      <c r="DA378" s="56"/>
      <c r="DB378" s="56"/>
      <c r="DC378" s="56"/>
      <c r="DD378" s="56"/>
      <c r="DE378" s="56"/>
      <c r="DF378" s="56"/>
      <c r="DG378" s="44" t="e">
        <f t="shared" si="255"/>
        <v>#N/A</v>
      </c>
      <c r="DH378" s="45">
        <f t="shared" si="256"/>
        <v>58</v>
      </c>
      <c r="DI378" s="44" t="e">
        <f t="shared" si="257"/>
        <v>#N/A</v>
      </c>
      <c r="DJ378" s="46" t="e">
        <f t="shared" si="258"/>
        <v>#N/A</v>
      </c>
      <c r="DK378" s="47" t="s">
        <v>147</v>
      </c>
      <c r="DL378" s="48"/>
      <c r="DM378" s="49"/>
      <c r="DN378" s="23" t="s">
        <v>148</v>
      </c>
      <c r="DO378" s="23"/>
      <c r="DQ378" s="50"/>
      <c r="DS378" s="5"/>
      <c r="DT378" s="5"/>
      <c r="DU378" s="50"/>
      <c r="DV378" s="50"/>
    </row>
    <row r="379" spans="1:126" ht="15.75" hidden="1" customHeight="1" x14ac:dyDescent="0.3">
      <c r="B379" s="5"/>
      <c r="C379" s="5"/>
      <c r="D379" s="5"/>
      <c r="E379" s="22" t="s">
        <v>411</v>
      </c>
      <c r="F379" s="22" t="s">
        <v>150</v>
      </c>
      <c r="G379" s="23" t="s">
        <v>412</v>
      </c>
      <c r="H379" s="23">
        <v>-23.334457</v>
      </c>
      <c r="I379" s="23">
        <v>-46.929583999999998</v>
      </c>
      <c r="J379" s="24" t="s">
        <v>160</v>
      </c>
      <c r="K379" s="60"/>
      <c r="L379" s="24" t="s">
        <v>152</v>
      </c>
      <c r="M379" s="24" t="s">
        <v>141</v>
      </c>
      <c r="N379" s="23">
        <v>58</v>
      </c>
      <c r="O379" s="23" t="s">
        <v>142</v>
      </c>
      <c r="P379" s="23" t="s">
        <v>143</v>
      </c>
      <c r="Q379" s="26">
        <f t="shared" si="236"/>
        <v>116</v>
      </c>
      <c r="R379" s="27">
        <v>1</v>
      </c>
      <c r="S379" s="28" t="s">
        <v>153</v>
      </c>
      <c r="T379" s="28">
        <v>5</v>
      </c>
      <c r="U379" s="23"/>
      <c r="V379" s="23"/>
      <c r="W379" s="29"/>
      <c r="X379" s="28" t="s">
        <v>153</v>
      </c>
      <c r="Y379" s="23"/>
      <c r="Z379" s="23"/>
      <c r="AA379" s="23"/>
      <c r="AB379" s="23"/>
      <c r="AC379" s="23"/>
      <c r="AD379" s="23" t="s">
        <v>144</v>
      </c>
      <c r="AE379" s="23" t="s">
        <v>145</v>
      </c>
      <c r="AF379" s="23">
        <v>35</v>
      </c>
      <c r="AG379" s="23">
        <v>6.8</v>
      </c>
      <c r="AH379" s="23">
        <v>1</v>
      </c>
      <c r="AI379" s="23">
        <v>0.4</v>
      </c>
      <c r="AJ379" s="23">
        <v>2.2999999999999998</v>
      </c>
      <c r="AK379" s="27">
        <f t="shared" si="237"/>
        <v>1.9</v>
      </c>
      <c r="AL379" s="27" t="s">
        <v>143</v>
      </c>
      <c r="AM379" s="27" t="s">
        <v>143</v>
      </c>
      <c r="AN379" s="23"/>
      <c r="AO379" s="27">
        <f t="shared" si="238"/>
        <v>2</v>
      </c>
      <c r="AP379" s="23"/>
      <c r="AQ379" s="23"/>
      <c r="AR379" s="23"/>
      <c r="AS379" s="23"/>
      <c r="AT379" s="23"/>
      <c r="AU379" s="27"/>
      <c r="AV379" s="27">
        <f t="shared" si="239"/>
        <v>0</v>
      </c>
      <c r="AW379" s="27"/>
      <c r="AX379" s="28">
        <f>VLOOKUP(J379,ABNT5101!$I$3:$J$9,2)</f>
        <v>10</v>
      </c>
      <c r="AY379" s="28">
        <f>VLOOKUP(J379,ABNT5101!$I$3:$M$9,5)</f>
        <v>0.18</v>
      </c>
      <c r="AZ379" s="28" t="str">
        <f>_xlfn.XLOOKUP(J379,ABNT5101!I:I,ABNT5101!L:L)</f>
        <v>-</v>
      </c>
      <c r="BA379" s="28">
        <f>_xlfn.XLOOKUP(J379,ABNT5101!$I:$I,ABNT5101!M:M)</f>
        <v>0.18</v>
      </c>
      <c r="BB379" s="28" t="str">
        <f>_xlfn.XLOOKUP(J379,ABNT5101!$I:$I,ABNT5101!N:N)</f>
        <v>-</v>
      </c>
      <c r="BC379" s="28">
        <f>_xlfn.XLOOKUP(J379,ABNT5101!$I:$I,ABNT5101!O:O)</f>
        <v>16</v>
      </c>
      <c r="BD379" s="31" t="str">
        <f t="shared" si="240"/>
        <v>NÃO ATENDE</v>
      </c>
      <c r="BE379" s="32">
        <f t="shared" si="231"/>
        <v>-1</v>
      </c>
      <c r="BF379" s="32">
        <f t="shared" si="232"/>
        <v>-1</v>
      </c>
      <c r="BG379" s="32" t="str">
        <f t="shared" si="241"/>
        <v>-</v>
      </c>
      <c r="BH379" s="34"/>
      <c r="BI379" s="34"/>
      <c r="BJ379" s="34"/>
      <c r="BK379" s="34"/>
      <c r="BL379" s="35"/>
      <c r="BM379" s="34"/>
      <c r="BN379" s="31" t="str">
        <f t="shared" si="242"/>
        <v>NÃO ATENDE</v>
      </c>
      <c r="BO379" s="31" t="str">
        <f t="shared" si="233"/>
        <v>NÃO ATENDE</v>
      </c>
      <c r="BP379" s="31" t="str">
        <f t="shared" si="234"/>
        <v>NÃO ATENDE</v>
      </c>
      <c r="BQ379" s="31" t="str">
        <f t="shared" si="243"/>
        <v>ATENDE</v>
      </c>
      <c r="BR379" s="36" t="str">
        <f t="shared" si="244"/>
        <v>C4</v>
      </c>
      <c r="BS379" s="36" t="str">
        <f t="shared" si="245"/>
        <v>Sem Passeio</v>
      </c>
      <c r="BT379" s="37" t="e">
        <f t="shared" si="246"/>
        <v>#N/A</v>
      </c>
      <c r="BU379" s="34"/>
      <c r="BV379" s="34"/>
      <c r="BW379" s="36" t="e">
        <f>IF(BS379="-","-",_xlfn.XLOOKUP(BS379,ABNT5101!$B$4:$B$9,ABNT5101!$C$4:$C$9))</f>
        <v>#N/A</v>
      </c>
      <c r="BX379" s="36" t="e">
        <f>IF(BS379="-","-",_xlfn.XLOOKUP(BS379,ABNT5101!$B$4:$B$9,ABNT5101!$D$4:$D$9))</f>
        <v>#N/A</v>
      </c>
      <c r="BY379" s="31" t="e">
        <f t="shared" si="247"/>
        <v>#N/A</v>
      </c>
      <c r="BZ379" s="31" t="e">
        <f t="shared" si="248"/>
        <v>#N/A</v>
      </c>
      <c r="CA379" s="31" t="e">
        <f t="shared" si="249"/>
        <v>#N/A</v>
      </c>
      <c r="CB379" s="36" t="s">
        <v>143</v>
      </c>
      <c r="CC379" s="37" t="e">
        <f t="shared" si="250"/>
        <v>#VALUE!</v>
      </c>
      <c r="CD379" s="38"/>
      <c r="CE379" s="38"/>
      <c r="CF379" s="31" t="str">
        <f>IF(CB379="-","-",_xlfn.XLOOKUP(CB379,ABNT5101!$B$4:$B$9,ABNT5101!$C$4:$C$9))</f>
        <v>-</v>
      </c>
      <c r="CG379" s="36" t="str">
        <f>IF(CB379="-","-",_xlfn.XLOOKUP(CB379,ABNT5101!$B$4:$B$9,ABNT5101!$D$4:$D$9))</f>
        <v>-</v>
      </c>
      <c r="CH379" s="31" t="str">
        <f t="shared" si="251"/>
        <v>-</v>
      </c>
      <c r="CI379" s="31" t="str">
        <f t="shared" si="252"/>
        <v>-</v>
      </c>
      <c r="CJ379" s="31" t="str">
        <f t="shared" si="253"/>
        <v>-</v>
      </c>
      <c r="CK379" s="56" t="e">
        <f>_xlfn.XLOOKUP(CL379,'Banco de dados'!$B:$B,'Banco de dados'!$D:$D)</f>
        <v>#N/A</v>
      </c>
      <c r="CL379" s="42"/>
      <c r="CM379" s="56" t="e">
        <f>_xlfn.XLOOKUP(CL379,'Banco de dados'!$B:$B,'Banco de dados'!$E:$E)</f>
        <v>#N/A</v>
      </c>
      <c r="CN379" s="56"/>
      <c r="CO379" s="56" t="e">
        <f>IF(CN379="-","-",_xlfn.XLOOKUP(CN379,'Banco de dados'!$B:$B,'Banco de dados'!$E:$E))</f>
        <v>#N/A</v>
      </c>
      <c r="CP379" s="41">
        <f t="shared" si="254"/>
        <v>1</v>
      </c>
      <c r="CQ379" s="56" t="e">
        <f>_xlfn.XLOOKUP(CL379,'Banco de dados'!$B:$B,'Banco de dados'!$H:$H)</f>
        <v>#N/A</v>
      </c>
      <c r="CR379" s="56" t="e">
        <f t="array" aca="1" ref="CR379" ca="1">_xludf.xlookup(CN379,'Banco de dados'!$B:$B,'Banco de dados'!$H:$H)</f>
        <v>#NAME?</v>
      </c>
      <c r="CS379" s="56" t="e">
        <f t="array" aca="1" ref="CS379" ca="1">_xludf.xlookup(CL379,'Banco de dados'!$B:$B,'Banco de dados'!$F:$F)</f>
        <v>#NAME?</v>
      </c>
      <c r="CT379" s="56" t="e">
        <f t="array" aca="1" ref="CT379" ca="1">_xludf.xlookup(CN379,'Banco de dados'!$B:$B,'Banco de dados'!$F:$F)</f>
        <v>#NAME?</v>
      </c>
      <c r="CU379" s="42"/>
      <c r="CV379" s="42"/>
      <c r="CW379" s="56" t="str">
        <f>IF(AJ379=0.5,"Suporte",IF(AND(AJ379&gt;='Braços de IP'!$B$9,AJ379&lt;='Braços de IP'!$D$9),'Braços de IP'!$E$9,IF(AND(AJ379&gt;='Braços de IP'!$B$10,AJ379&lt;='Braços de IP'!$D$10),'Braços de IP'!$E$10,IF(AND(AJ379&gt;='Braços de IP'!$B$11,AJ379&lt;='Braços de IP'!$D$11),'Braços de IP'!$E$11,IF(AND(AJ379&gt;='Braços de IP'!$B$12,AJ379&lt;='Braços de IP'!$D$12),'Braços de IP'!$E$12,IF(AND(AJ379&gt;='Braços de IP'!$B$13,AJ379&lt;='Braços de IP'!$D$13),'Braços de IP'!$E$13,IF(AND(AJ379&gt;='Braços de IP'!$B$14,AJ379&lt;='Braços de IP'!$D$14),'Braços de IP'!$E$14,"ERRO")))))))</f>
        <v>Médio II</v>
      </c>
      <c r="CX379" s="42"/>
      <c r="CY379" s="56" t="str">
        <f>IF($CX379="","",VLOOKUP($CX379,'Braços de IP'!$E$9:$I$15,2,0))</f>
        <v/>
      </c>
      <c r="CZ379" s="43" t="str">
        <f>IF($CX379="","",VLOOKUP($CX379,'Braços de IP'!$E$9:$I$15,5,0))</f>
        <v/>
      </c>
      <c r="DA379" s="56"/>
      <c r="DB379" s="56"/>
      <c r="DC379" s="56"/>
      <c r="DD379" s="56"/>
      <c r="DE379" s="56"/>
      <c r="DF379" s="56"/>
      <c r="DG379" s="44" t="e">
        <f t="shared" si="255"/>
        <v>#N/A</v>
      </c>
      <c r="DH379" s="45">
        <f t="shared" si="256"/>
        <v>58</v>
      </c>
      <c r="DI379" s="44" t="e">
        <f t="shared" si="257"/>
        <v>#N/A</v>
      </c>
      <c r="DJ379" s="46" t="e">
        <f t="shared" si="258"/>
        <v>#N/A</v>
      </c>
      <c r="DK379" s="47" t="s">
        <v>147</v>
      </c>
      <c r="DL379" s="48"/>
      <c r="DM379" s="49"/>
      <c r="DN379" s="23" t="s">
        <v>148</v>
      </c>
      <c r="DO379" s="23"/>
      <c r="DQ379" s="50"/>
      <c r="DS379" s="5"/>
      <c r="DT379" s="5"/>
      <c r="DU379" s="50"/>
      <c r="DV379" s="50"/>
    </row>
    <row r="380" spans="1:126" ht="15.75" hidden="1" customHeight="1" x14ac:dyDescent="0.3">
      <c r="B380" s="5"/>
      <c r="C380" s="5"/>
      <c r="D380" s="5"/>
      <c r="E380" s="22" t="s">
        <v>413</v>
      </c>
      <c r="F380" s="22" t="s">
        <v>150</v>
      </c>
      <c r="G380" s="23" t="s">
        <v>239</v>
      </c>
      <c r="H380" s="23">
        <v>-23.311890999999999</v>
      </c>
      <c r="I380" s="23">
        <v>-46.91769</v>
      </c>
      <c r="J380" s="24" t="s">
        <v>156</v>
      </c>
      <c r="K380" s="60"/>
      <c r="L380" s="24" t="s">
        <v>152</v>
      </c>
      <c r="M380" s="24" t="s">
        <v>141</v>
      </c>
      <c r="N380" s="23">
        <v>60</v>
      </c>
      <c r="O380" s="23" t="s">
        <v>142</v>
      </c>
      <c r="P380" s="23" t="s">
        <v>143</v>
      </c>
      <c r="Q380" s="26">
        <f t="shared" si="236"/>
        <v>120</v>
      </c>
      <c r="R380" s="27">
        <v>2</v>
      </c>
      <c r="S380" s="28" t="s">
        <v>153</v>
      </c>
      <c r="T380" s="28">
        <v>6.8</v>
      </c>
      <c r="U380" s="23"/>
      <c r="V380" s="23"/>
      <c r="W380" s="29"/>
      <c r="X380" s="28" t="s">
        <v>153</v>
      </c>
      <c r="Y380" s="23"/>
      <c r="Z380" s="23"/>
      <c r="AA380" s="23"/>
      <c r="AB380" s="23"/>
      <c r="AC380" s="23"/>
      <c r="AD380" s="23" t="s">
        <v>144</v>
      </c>
      <c r="AE380" s="23" t="s">
        <v>145</v>
      </c>
      <c r="AF380" s="23">
        <v>34</v>
      </c>
      <c r="AG380" s="23">
        <v>6.8</v>
      </c>
      <c r="AH380" s="23">
        <v>1</v>
      </c>
      <c r="AI380" s="23">
        <v>0.85</v>
      </c>
      <c r="AJ380" s="23">
        <v>2.2999999999999998</v>
      </c>
      <c r="AK380" s="27">
        <f t="shared" si="237"/>
        <v>1.4499999999999997</v>
      </c>
      <c r="AL380" s="27" t="s">
        <v>143</v>
      </c>
      <c r="AM380" s="27" t="s">
        <v>143</v>
      </c>
      <c r="AN380" s="23"/>
      <c r="AO380" s="27">
        <f t="shared" si="238"/>
        <v>2</v>
      </c>
      <c r="AP380" s="23"/>
      <c r="AQ380" s="23"/>
      <c r="AR380" s="23"/>
      <c r="AS380" s="23"/>
      <c r="AT380" s="23"/>
      <c r="AU380" s="27"/>
      <c r="AV380" s="27">
        <f t="shared" si="239"/>
        <v>0</v>
      </c>
      <c r="AW380" s="27"/>
      <c r="AX380" s="28">
        <f>VLOOKUP(J380,ABNT5101!$I$3:$J$9,2)</f>
        <v>20</v>
      </c>
      <c r="AY380" s="28">
        <f>VLOOKUP(J380,ABNT5101!$I$3:$M$9,5)</f>
        <v>0.28000000000000003</v>
      </c>
      <c r="AZ380" s="28" t="str">
        <f>_xlfn.XLOOKUP(J380,ABNT5101!I:I,ABNT5101!L:L)</f>
        <v>-</v>
      </c>
      <c r="BA380" s="28">
        <f>_xlfn.XLOOKUP(J380,ABNT5101!$I:$I,ABNT5101!M:M)</f>
        <v>0.28000000000000003</v>
      </c>
      <c r="BB380" s="28" t="str">
        <f>_xlfn.XLOOKUP(J380,ABNT5101!$I:$I,ABNT5101!N:N)</f>
        <v>-</v>
      </c>
      <c r="BC380" s="28">
        <f>_xlfn.XLOOKUP(J380,ABNT5101!$I:$I,ABNT5101!O:O)</f>
        <v>14</v>
      </c>
      <c r="BD380" s="31" t="str">
        <f t="shared" si="240"/>
        <v>NÃO ATENDE</v>
      </c>
      <c r="BE380" s="32">
        <f t="shared" si="231"/>
        <v>-1</v>
      </c>
      <c r="BF380" s="32">
        <f t="shared" si="232"/>
        <v>-1</v>
      </c>
      <c r="BG380" s="32" t="str">
        <f t="shared" si="241"/>
        <v>-</v>
      </c>
      <c r="BH380" s="34"/>
      <c r="BI380" s="34"/>
      <c r="BJ380" s="34"/>
      <c r="BK380" s="34"/>
      <c r="BL380" s="35"/>
      <c r="BM380" s="34"/>
      <c r="BN380" s="31" t="str">
        <f t="shared" si="242"/>
        <v>NÃO ATENDE</v>
      </c>
      <c r="BO380" s="31" t="str">
        <f t="shared" si="233"/>
        <v>NÃO ATENDE</v>
      </c>
      <c r="BP380" s="31" t="str">
        <f t="shared" si="234"/>
        <v>NÃO ATENDE</v>
      </c>
      <c r="BQ380" s="31" t="str">
        <f t="shared" si="243"/>
        <v>ATENDE</v>
      </c>
      <c r="BR380" s="36" t="str">
        <f t="shared" si="244"/>
        <v>C2</v>
      </c>
      <c r="BS380" s="36" t="str">
        <f t="shared" si="245"/>
        <v>Sem Passeio</v>
      </c>
      <c r="BT380" s="37" t="e">
        <f t="shared" si="246"/>
        <v>#N/A</v>
      </c>
      <c r="BU380" s="34"/>
      <c r="BV380" s="34"/>
      <c r="BW380" s="36" t="e">
        <f>IF(BS380="-","-",_xlfn.XLOOKUP(BS380,ABNT5101!$B$4:$B$9,ABNT5101!$C$4:$C$9))</f>
        <v>#N/A</v>
      </c>
      <c r="BX380" s="36" t="e">
        <f>IF(BS380="-","-",_xlfn.XLOOKUP(BS380,ABNT5101!$B$4:$B$9,ABNT5101!$D$4:$D$9))</f>
        <v>#N/A</v>
      </c>
      <c r="BY380" s="31" t="e">
        <f t="shared" si="247"/>
        <v>#N/A</v>
      </c>
      <c r="BZ380" s="31" t="e">
        <f t="shared" si="248"/>
        <v>#N/A</v>
      </c>
      <c r="CA380" s="31" t="e">
        <f t="shared" si="249"/>
        <v>#N/A</v>
      </c>
      <c r="CB380" s="36" t="str">
        <f t="shared" ref="CB380:CB388" si="259">BS380</f>
        <v>Sem Passeio</v>
      </c>
      <c r="CC380" s="37" t="e">
        <f t="shared" si="250"/>
        <v>#N/A</v>
      </c>
      <c r="CD380" s="38"/>
      <c r="CE380" s="38"/>
      <c r="CF380" s="31" t="e">
        <f>IF(CB380="-","-",_xlfn.XLOOKUP(CB380,ABNT5101!$B$4:$B$9,ABNT5101!$C$4:$C$9))</f>
        <v>#N/A</v>
      </c>
      <c r="CG380" s="36" t="e">
        <f>IF(CB380="-","-",_xlfn.XLOOKUP(CB380,ABNT5101!$B$4:$B$9,ABNT5101!$D$4:$D$9))</f>
        <v>#N/A</v>
      </c>
      <c r="CH380" s="31" t="e">
        <f t="shared" si="251"/>
        <v>#N/A</v>
      </c>
      <c r="CI380" s="31" t="e">
        <f t="shared" si="252"/>
        <v>#N/A</v>
      </c>
      <c r="CJ380" s="31" t="e">
        <f t="shared" si="253"/>
        <v>#N/A</v>
      </c>
      <c r="CK380" s="56" t="e">
        <f>_xlfn.XLOOKUP(CL380,'Banco de dados'!$B:$B,'Banco de dados'!$D:$D)</f>
        <v>#N/A</v>
      </c>
      <c r="CL380" s="42"/>
      <c r="CM380" s="56" t="e">
        <f>_xlfn.XLOOKUP(CL380,'Banco de dados'!$B:$B,'Banco de dados'!$E:$E)</f>
        <v>#N/A</v>
      </c>
      <c r="CN380" s="56"/>
      <c r="CO380" s="56" t="e">
        <f>IF(CN380="-","-",_xlfn.XLOOKUP(CN380,'Banco de dados'!$B:$B,'Banco de dados'!$E:$E))</f>
        <v>#N/A</v>
      </c>
      <c r="CP380" s="41">
        <f t="shared" si="254"/>
        <v>1</v>
      </c>
      <c r="CQ380" s="56" t="e">
        <f>_xlfn.XLOOKUP(CL380,'Banco de dados'!$B:$B,'Banco de dados'!$H:$H)</f>
        <v>#N/A</v>
      </c>
      <c r="CR380" s="56" t="e">
        <f t="array" aca="1" ref="CR380" ca="1">_xludf.xlookup(CN380,'Banco de dados'!$B:$B,'Banco de dados'!$H:$H)</f>
        <v>#NAME?</v>
      </c>
      <c r="CS380" s="56" t="e">
        <f t="array" aca="1" ref="CS380" ca="1">_xludf.xlookup(CL380,'Banco de dados'!$B:$B,'Banco de dados'!$F:$F)</f>
        <v>#NAME?</v>
      </c>
      <c r="CT380" s="56" t="e">
        <f t="array" aca="1" ref="CT380" ca="1">_xludf.xlookup(CN380,'Banco de dados'!$B:$B,'Banco de dados'!$F:$F)</f>
        <v>#NAME?</v>
      </c>
      <c r="CU380" s="42"/>
      <c r="CV380" s="42"/>
      <c r="CW380" s="56" t="str">
        <f>IF(AJ380=0.5,"Suporte",IF(AND(AJ380&gt;='Braços de IP'!$B$9,AJ380&lt;='Braços de IP'!$D$9),'Braços de IP'!$E$9,IF(AND(AJ380&gt;='Braços de IP'!$B$10,AJ380&lt;='Braços de IP'!$D$10),'Braços de IP'!$E$10,IF(AND(AJ380&gt;='Braços de IP'!$B$11,AJ380&lt;='Braços de IP'!$D$11),'Braços de IP'!$E$11,IF(AND(AJ380&gt;='Braços de IP'!$B$12,AJ380&lt;='Braços de IP'!$D$12),'Braços de IP'!$E$12,IF(AND(AJ380&gt;='Braços de IP'!$B$13,AJ380&lt;='Braços de IP'!$D$13),'Braços de IP'!$E$13,IF(AND(AJ380&gt;='Braços de IP'!$B$14,AJ380&lt;='Braços de IP'!$D$14),'Braços de IP'!$E$14,"ERRO")))))))</f>
        <v>Médio II</v>
      </c>
      <c r="CX380" s="42"/>
      <c r="CY380" s="56" t="str">
        <f>IF($CX380="","",VLOOKUP($CX380,'Braços de IP'!$E$9:$I$15,2,0))</f>
        <v/>
      </c>
      <c r="CZ380" s="43" t="str">
        <f>IF($CX380="","",VLOOKUP($CX380,'Braços de IP'!$E$9:$I$15,5,0))</f>
        <v/>
      </c>
      <c r="DA380" s="56"/>
      <c r="DB380" s="56"/>
      <c r="DC380" s="56"/>
      <c r="DD380" s="56"/>
      <c r="DE380" s="56"/>
      <c r="DF380" s="56"/>
      <c r="DG380" s="44" t="e">
        <f t="shared" si="255"/>
        <v>#N/A</v>
      </c>
      <c r="DH380" s="45">
        <f t="shared" si="256"/>
        <v>60</v>
      </c>
      <c r="DI380" s="44" t="e">
        <f t="shared" si="257"/>
        <v>#N/A</v>
      </c>
      <c r="DJ380" s="46" t="e">
        <f t="shared" si="258"/>
        <v>#N/A</v>
      </c>
      <c r="DK380" s="47" t="s">
        <v>147</v>
      </c>
      <c r="DL380" s="48"/>
      <c r="DM380" s="49"/>
      <c r="DN380" s="23" t="s">
        <v>148</v>
      </c>
      <c r="DO380" s="23"/>
      <c r="DQ380" s="50"/>
      <c r="DS380" s="5"/>
      <c r="DT380" s="5"/>
      <c r="DU380" s="50"/>
      <c r="DV380" s="50"/>
    </row>
    <row r="381" spans="1:126" ht="15.75" hidden="1" customHeight="1" x14ac:dyDescent="0.3">
      <c r="B381" s="5"/>
      <c r="C381" s="5"/>
      <c r="D381" s="5"/>
      <c r="E381" s="22" t="s">
        <v>413</v>
      </c>
      <c r="F381" s="22" t="s">
        <v>150</v>
      </c>
      <c r="G381" s="23" t="s">
        <v>239</v>
      </c>
      <c r="H381" s="23">
        <v>-23.311890999999999</v>
      </c>
      <c r="I381" s="23">
        <v>-46.91769</v>
      </c>
      <c r="J381" s="24" t="s">
        <v>156</v>
      </c>
      <c r="K381" s="60"/>
      <c r="L381" s="24" t="s">
        <v>152</v>
      </c>
      <c r="M381" s="24" t="s">
        <v>141</v>
      </c>
      <c r="N381" s="23">
        <v>60</v>
      </c>
      <c r="O381" s="23" t="s">
        <v>142</v>
      </c>
      <c r="P381" s="23" t="s">
        <v>143</v>
      </c>
      <c r="Q381" s="26">
        <f t="shared" si="236"/>
        <v>120</v>
      </c>
      <c r="R381" s="27">
        <v>2</v>
      </c>
      <c r="S381" s="28" t="s">
        <v>153</v>
      </c>
      <c r="T381" s="28">
        <v>6.8</v>
      </c>
      <c r="U381" s="23"/>
      <c r="V381" s="23"/>
      <c r="W381" s="29"/>
      <c r="X381" s="28" t="s">
        <v>153</v>
      </c>
      <c r="Y381" s="23"/>
      <c r="Z381" s="23"/>
      <c r="AA381" s="23"/>
      <c r="AB381" s="23"/>
      <c r="AC381" s="23"/>
      <c r="AD381" s="23" t="s">
        <v>144</v>
      </c>
      <c r="AE381" s="23" t="s">
        <v>145</v>
      </c>
      <c r="AF381" s="23">
        <v>34</v>
      </c>
      <c r="AG381" s="23">
        <v>6.8</v>
      </c>
      <c r="AH381" s="23">
        <v>1</v>
      </c>
      <c r="AI381" s="23">
        <v>0.85</v>
      </c>
      <c r="AJ381" s="23">
        <v>2.2999999999999998</v>
      </c>
      <c r="AK381" s="27">
        <f t="shared" si="237"/>
        <v>1.4499999999999997</v>
      </c>
      <c r="AL381" s="27" t="s">
        <v>143</v>
      </c>
      <c r="AM381" s="27" t="s">
        <v>143</v>
      </c>
      <c r="AN381" s="23"/>
      <c r="AO381" s="27">
        <f t="shared" si="238"/>
        <v>2</v>
      </c>
      <c r="AP381" s="23"/>
      <c r="AQ381" s="23"/>
      <c r="AR381" s="23"/>
      <c r="AS381" s="23"/>
      <c r="AT381" s="23"/>
      <c r="AU381" s="27"/>
      <c r="AV381" s="27">
        <f t="shared" si="239"/>
        <v>0</v>
      </c>
      <c r="AW381" s="27"/>
      <c r="AX381" s="28">
        <f>VLOOKUP(J381,ABNT5101!$I$3:$J$9,2)</f>
        <v>20</v>
      </c>
      <c r="AY381" s="28">
        <f>VLOOKUP(J381,ABNT5101!$I$3:$M$9,5)</f>
        <v>0.28000000000000003</v>
      </c>
      <c r="AZ381" s="28" t="str">
        <f>_xlfn.XLOOKUP(J381,ABNT5101!I:I,ABNT5101!L:L)</f>
        <v>-</v>
      </c>
      <c r="BA381" s="28">
        <f>_xlfn.XLOOKUP(J381,ABNT5101!$I:$I,ABNT5101!M:M)</f>
        <v>0.28000000000000003</v>
      </c>
      <c r="BB381" s="28" t="str">
        <f>_xlfn.XLOOKUP(J381,ABNT5101!$I:$I,ABNT5101!N:N)</f>
        <v>-</v>
      </c>
      <c r="BC381" s="28">
        <f>_xlfn.XLOOKUP(J381,ABNT5101!$I:$I,ABNT5101!O:O)</f>
        <v>14</v>
      </c>
      <c r="BD381" s="31" t="str">
        <f t="shared" si="240"/>
        <v>NÃO ATENDE</v>
      </c>
      <c r="BE381" s="32">
        <f t="shared" si="231"/>
        <v>-1</v>
      </c>
      <c r="BF381" s="32">
        <f t="shared" si="232"/>
        <v>-1</v>
      </c>
      <c r="BG381" s="32" t="str">
        <f t="shared" si="241"/>
        <v>-</v>
      </c>
      <c r="BH381" s="34"/>
      <c r="BI381" s="34"/>
      <c r="BJ381" s="34"/>
      <c r="BK381" s="34"/>
      <c r="BL381" s="35"/>
      <c r="BM381" s="34"/>
      <c r="BN381" s="31" t="str">
        <f t="shared" si="242"/>
        <v>NÃO ATENDE</v>
      </c>
      <c r="BO381" s="31" t="str">
        <f t="shared" si="233"/>
        <v>NÃO ATENDE</v>
      </c>
      <c r="BP381" s="31" t="str">
        <f t="shared" si="234"/>
        <v>NÃO ATENDE</v>
      </c>
      <c r="BQ381" s="31" t="str">
        <f t="shared" si="243"/>
        <v>ATENDE</v>
      </c>
      <c r="BR381" s="36" t="str">
        <f t="shared" si="244"/>
        <v>C2</v>
      </c>
      <c r="BS381" s="36" t="str">
        <f t="shared" si="245"/>
        <v>Sem Passeio</v>
      </c>
      <c r="BT381" s="37" t="e">
        <f t="shared" si="246"/>
        <v>#N/A</v>
      </c>
      <c r="BU381" s="34"/>
      <c r="BV381" s="34"/>
      <c r="BW381" s="36" t="e">
        <f>IF(BS381="-","-",_xlfn.XLOOKUP(BS381,ABNT5101!$B$4:$B$9,ABNT5101!$C$4:$C$9))</f>
        <v>#N/A</v>
      </c>
      <c r="BX381" s="36" t="e">
        <f>IF(BS381="-","-",_xlfn.XLOOKUP(BS381,ABNT5101!$B$4:$B$9,ABNT5101!$D$4:$D$9))</f>
        <v>#N/A</v>
      </c>
      <c r="BY381" s="31" t="e">
        <f t="shared" si="247"/>
        <v>#N/A</v>
      </c>
      <c r="BZ381" s="31" t="e">
        <f t="shared" si="248"/>
        <v>#N/A</v>
      </c>
      <c r="CA381" s="31" t="e">
        <f t="shared" si="249"/>
        <v>#N/A</v>
      </c>
      <c r="CB381" s="36" t="str">
        <f t="shared" si="259"/>
        <v>Sem Passeio</v>
      </c>
      <c r="CC381" s="37" t="e">
        <f t="shared" si="250"/>
        <v>#N/A</v>
      </c>
      <c r="CD381" s="38"/>
      <c r="CE381" s="38"/>
      <c r="CF381" s="31" t="e">
        <f>IF(CB381="-","-",_xlfn.XLOOKUP(CB381,ABNT5101!$B$4:$B$9,ABNT5101!$C$4:$C$9))</f>
        <v>#N/A</v>
      </c>
      <c r="CG381" s="36" t="e">
        <f>IF(CB381="-","-",_xlfn.XLOOKUP(CB381,ABNT5101!$B$4:$B$9,ABNT5101!$D$4:$D$9))</f>
        <v>#N/A</v>
      </c>
      <c r="CH381" s="31" t="e">
        <f t="shared" si="251"/>
        <v>#N/A</v>
      </c>
      <c r="CI381" s="31" t="e">
        <f t="shared" si="252"/>
        <v>#N/A</v>
      </c>
      <c r="CJ381" s="31" t="e">
        <f t="shared" si="253"/>
        <v>#N/A</v>
      </c>
      <c r="CK381" s="56" t="e">
        <f>_xlfn.XLOOKUP(CL381,'Banco de dados'!$B:$B,'Banco de dados'!$D:$D)</f>
        <v>#N/A</v>
      </c>
      <c r="CL381" s="42"/>
      <c r="CM381" s="56" t="e">
        <f>_xlfn.XLOOKUP(CL381,'Banco de dados'!$B:$B,'Banco de dados'!$E:$E)</f>
        <v>#N/A</v>
      </c>
      <c r="CN381" s="56"/>
      <c r="CO381" s="56" t="e">
        <f>IF(CN381="-","-",_xlfn.XLOOKUP(CN381,'Banco de dados'!$B:$B,'Banco de dados'!$E:$E))</f>
        <v>#N/A</v>
      </c>
      <c r="CP381" s="41">
        <f t="shared" si="254"/>
        <v>1</v>
      </c>
      <c r="CQ381" s="56" t="e">
        <f>_xlfn.XLOOKUP(CL381,'Banco de dados'!$B:$B,'Banco de dados'!$H:$H)</f>
        <v>#N/A</v>
      </c>
      <c r="CR381" s="56" t="e">
        <f t="array" aca="1" ref="CR381" ca="1">_xludf.xlookup(CN381,'Banco de dados'!$B:$B,'Banco de dados'!$H:$H)</f>
        <v>#NAME?</v>
      </c>
      <c r="CS381" s="56" t="e">
        <f t="array" aca="1" ref="CS381" ca="1">_xludf.xlookup(CL381,'Banco de dados'!$B:$B,'Banco de dados'!$F:$F)</f>
        <v>#NAME?</v>
      </c>
      <c r="CT381" s="56" t="e">
        <f t="array" aca="1" ref="CT381" ca="1">_xludf.xlookup(CN381,'Banco de dados'!$B:$B,'Banco de dados'!$F:$F)</f>
        <v>#NAME?</v>
      </c>
      <c r="CU381" s="42"/>
      <c r="CV381" s="42"/>
      <c r="CW381" s="56" t="str">
        <f>IF(AJ381=0.5,"Suporte",IF(AND(AJ381&gt;='Braços de IP'!$B$9,AJ381&lt;='Braços de IP'!$D$9),'Braços de IP'!$E$9,IF(AND(AJ381&gt;='Braços de IP'!$B$10,AJ381&lt;='Braços de IP'!$D$10),'Braços de IP'!$E$10,IF(AND(AJ381&gt;='Braços de IP'!$B$11,AJ381&lt;='Braços de IP'!$D$11),'Braços de IP'!$E$11,IF(AND(AJ381&gt;='Braços de IP'!$B$12,AJ381&lt;='Braços de IP'!$D$12),'Braços de IP'!$E$12,IF(AND(AJ381&gt;='Braços de IP'!$B$13,AJ381&lt;='Braços de IP'!$D$13),'Braços de IP'!$E$13,IF(AND(AJ381&gt;='Braços de IP'!$B$14,AJ381&lt;='Braços de IP'!$D$14),'Braços de IP'!$E$14,"ERRO")))))))</f>
        <v>Médio II</v>
      </c>
      <c r="CX381" s="42"/>
      <c r="CY381" s="56" t="str">
        <f>IF($CX381="","",VLOOKUP($CX381,'Braços de IP'!$E$9:$I$15,2,0))</f>
        <v/>
      </c>
      <c r="CZ381" s="43" t="str">
        <f>IF($CX381="","",VLOOKUP($CX381,'Braços de IP'!$E$9:$I$15,5,0))</f>
        <v/>
      </c>
      <c r="DA381" s="56"/>
      <c r="DB381" s="56"/>
      <c r="DC381" s="56"/>
      <c r="DD381" s="56"/>
      <c r="DE381" s="56"/>
      <c r="DF381" s="56"/>
      <c r="DG381" s="44" t="e">
        <f t="shared" si="255"/>
        <v>#N/A</v>
      </c>
      <c r="DH381" s="45">
        <f t="shared" si="256"/>
        <v>60</v>
      </c>
      <c r="DI381" s="44" t="e">
        <f t="shared" si="257"/>
        <v>#N/A</v>
      </c>
      <c r="DJ381" s="46" t="e">
        <f t="shared" si="258"/>
        <v>#N/A</v>
      </c>
      <c r="DK381" s="47" t="s">
        <v>147</v>
      </c>
      <c r="DL381" s="48"/>
      <c r="DM381" s="49"/>
      <c r="DN381" s="23" t="s">
        <v>148</v>
      </c>
      <c r="DO381" s="23"/>
      <c r="DQ381" s="50"/>
      <c r="DS381" s="5"/>
      <c r="DT381" s="5"/>
      <c r="DU381" s="50"/>
      <c r="DV381" s="50"/>
    </row>
    <row r="382" spans="1:126" ht="15.75" hidden="1" customHeight="1" x14ac:dyDescent="0.3">
      <c r="B382" s="5"/>
      <c r="C382" s="5"/>
      <c r="D382" s="5"/>
      <c r="E382" s="22" t="s">
        <v>413</v>
      </c>
      <c r="F382" s="22" t="s">
        <v>150</v>
      </c>
      <c r="G382" s="23" t="s">
        <v>239</v>
      </c>
      <c r="H382" s="23">
        <v>-23.311890999999999</v>
      </c>
      <c r="I382" s="23">
        <v>-46.91769</v>
      </c>
      <c r="J382" s="24" t="s">
        <v>156</v>
      </c>
      <c r="K382" s="60"/>
      <c r="L382" s="24" t="s">
        <v>152</v>
      </c>
      <c r="M382" s="24" t="s">
        <v>141</v>
      </c>
      <c r="N382" s="23">
        <v>60</v>
      </c>
      <c r="O382" s="23" t="s">
        <v>142</v>
      </c>
      <c r="P382" s="23" t="s">
        <v>143</v>
      </c>
      <c r="Q382" s="26">
        <f t="shared" si="236"/>
        <v>120</v>
      </c>
      <c r="R382" s="27">
        <v>2</v>
      </c>
      <c r="S382" s="28" t="s">
        <v>153</v>
      </c>
      <c r="T382" s="28">
        <v>6.8</v>
      </c>
      <c r="U382" s="23"/>
      <c r="V382" s="23"/>
      <c r="W382" s="29"/>
      <c r="X382" s="28" t="s">
        <v>153</v>
      </c>
      <c r="Y382" s="23"/>
      <c r="Z382" s="23"/>
      <c r="AA382" s="23"/>
      <c r="AB382" s="23"/>
      <c r="AC382" s="23"/>
      <c r="AD382" s="23" t="s">
        <v>144</v>
      </c>
      <c r="AE382" s="23" t="s">
        <v>145</v>
      </c>
      <c r="AF382" s="23">
        <v>34</v>
      </c>
      <c r="AG382" s="23">
        <v>6.8</v>
      </c>
      <c r="AH382" s="23">
        <v>1</v>
      </c>
      <c r="AI382" s="23">
        <v>0.85</v>
      </c>
      <c r="AJ382" s="23">
        <v>2.2999999999999998</v>
      </c>
      <c r="AK382" s="27">
        <f t="shared" si="237"/>
        <v>1.4499999999999997</v>
      </c>
      <c r="AL382" s="27" t="s">
        <v>143</v>
      </c>
      <c r="AM382" s="27" t="s">
        <v>143</v>
      </c>
      <c r="AN382" s="23"/>
      <c r="AO382" s="27">
        <f t="shared" si="238"/>
        <v>2</v>
      </c>
      <c r="AP382" s="23"/>
      <c r="AQ382" s="23"/>
      <c r="AR382" s="23"/>
      <c r="AS382" s="23"/>
      <c r="AT382" s="23"/>
      <c r="AU382" s="27"/>
      <c r="AV382" s="27">
        <f t="shared" si="239"/>
        <v>0</v>
      </c>
      <c r="AW382" s="27"/>
      <c r="AX382" s="28">
        <f>VLOOKUP(J382,ABNT5101!$I$3:$J$9,2)</f>
        <v>20</v>
      </c>
      <c r="AY382" s="28">
        <f>VLOOKUP(J382,ABNT5101!$I$3:$M$9,5)</f>
        <v>0.28000000000000003</v>
      </c>
      <c r="AZ382" s="28" t="str">
        <f>_xlfn.XLOOKUP(J382,ABNT5101!I:I,ABNT5101!L:L)</f>
        <v>-</v>
      </c>
      <c r="BA382" s="28">
        <f>_xlfn.XLOOKUP(J382,ABNT5101!$I:$I,ABNT5101!M:M)</f>
        <v>0.28000000000000003</v>
      </c>
      <c r="BB382" s="28" t="str">
        <f>_xlfn.XLOOKUP(J382,ABNT5101!$I:$I,ABNT5101!N:N)</f>
        <v>-</v>
      </c>
      <c r="BC382" s="28">
        <f>_xlfn.XLOOKUP(J382,ABNT5101!$I:$I,ABNT5101!O:O)</f>
        <v>14</v>
      </c>
      <c r="BD382" s="31" t="str">
        <f t="shared" si="240"/>
        <v>NÃO ATENDE</v>
      </c>
      <c r="BE382" s="32">
        <f t="shared" si="231"/>
        <v>-1</v>
      </c>
      <c r="BF382" s="32">
        <f t="shared" si="232"/>
        <v>-1</v>
      </c>
      <c r="BG382" s="32" t="str">
        <f t="shared" si="241"/>
        <v>-</v>
      </c>
      <c r="BH382" s="34"/>
      <c r="BI382" s="34"/>
      <c r="BJ382" s="34"/>
      <c r="BK382" s="34"/>
      <c r="BL382" s="35"/>
      <c r="BM382" s="34"/>
      <c r="BN382" s="31" t="str">
        <f t="shared" si="242"/>
        <v>NÃO ATENDE</v>
      </c>
      <c r="BO382" s="31" t="str">
        <f t="shared" si="233"/>
        <v>NÃO ATENDE</v>
      </c>
      <c r="BP382" s="31" t="str">
        <f t="shared" si="234"/>
        <v>NÃO ATENDE</v>
      </c>
      <c r="BQ382" s="31" t="str">
        <f t="shared" si="243"/>
        <v>ATENDE</v>
      </c>
      <c r="BR382" s="36" t="str">
        <f t="shared" si="244"/>
        <v>C2</v>
      </c>
      <c r="BS382" s="36" t="str">
        <f t="shared" si="245"/>
        <v>Sem Passeio</v>
      </c>
      <c r="BT382" s="37" t="e">
        <f t="shared" si="246"/>
        <v>#N/A</v>
      </c>
      <c r="BU382" s="34"/>
      <c r="BV382" s="34"/>
      <c r="BW382" s="36" t="e">
        <f>IF(BS382="-","-",_xlfn.XLOOKUP(BS382,ABNT5101!$B$4:$B$9,ABNT5101!$C$4:$C$9))</f>
        <v>#N/A</v>
      </c>
      <c r="BX382" s="36" t="e">
        <f>IF(BS382="-","-",_xlfn.XLOOKUP(BS382,ABNT5101!$B$4:$B$9,ABNT5101!$D$4:$D$9))</f>
        <v>#N/A</v>
      </c>
      <c r="BY382" s="31" t="e">
        <f t="shared" si="247"/>
        <v>#N/A</v>
      </c>
      <c r="BZ382" s="31" t="e">
        <f t="shared" si="248"/>
        <v>#N/A</v>
      </c>
      <c r="CA382" s="31" t="e">
        <f t="shared" si="249"/>
        <v>#N/A</v>
      </c>
      <c r="CB382" s="36" t="str">
        <f t="shared" si="259"/>
        <v>Sem Passeio</v>
      </c>
      <c r="CC382" s="37" t="e">
        <f t="shared" si="250"/>
        <v>#N/A</v>
      </c>
      <c r="CD382" s="38"/>
      <c r="CE382" s="38"/>
      <c r="CF382" s="31" t="e">
        <f>IF(CB382="-","-",_xlfn.XLOOKUP(CB382,ABNT5101!$B$4:$B$9,ABNT5101!$C$4:$C$9))</f>
        <v>#N/A</v>
      </c>
      <c r="CG382" s="36" t="e">
        <f>IF(CB382="-","-",_xlfn.XLOOKUP(CB382,ABNT5101!$B$4:$B$9,ABNT5101!$D$4:$D$9))</f>
        <v>#N/A</v>
      </c>
      <c r="CH382" s="31" t="e">
        <f t="shared" si="251"/>
        <v>#N/A</v>
      </c>
      <c r="CI382" s="31" t="e">
        <f t="shared" si="252"/>
        <v>#N/A</v>
      </c>
      <c r="CJ382" s="31" t="e">
        <f t="shared" si="253"/>
        <v>#N/A</v>
      </c>
      <c r="CK382" s="56" t="e">
        <f>_xlfn.XLOOKUP(CL382,'Banco de dados'!$B:$B,'Banco de dados'!$D:$D)</f>
        <v>#N/A</v>
      </c>
      <c r="CL382" s="42"/>
      <c r="CM382" s="56" t="e">
        <f>_xlfn.XLOOKUP(CL382,'Banco de dados'!$B:$B,'Banco de dados'!$E:$E)</f>
        <v>#N/A</v>
      </c>
      <c r="CN382" s="56"/>
      <c r="CO382" s="56" t="e">
        <f>IF(CN382="-","-",_xlfn.XLOOKUP(CN382,'Banco de dados'!$B:$B,'Banco de dados'!$E:$E))</f>
        <v>#N/A</v>
      </c>
      <c r="CP382" s="41">
        <f t="shared" si="254"/>
        <v>1</v>
      </c>
      <c r="CQ382" s="56" t="e">
        <f>_xlfn.XLOOKUP(CL382,'Banco de dados'!$B:$B,'Banco de dados'!$H:$H)</f>
        <v>#N/A</v>
      </c>
      <c r="CR382" s="56" t="e">
        <f t="array" aca="1" ref="CR382" ca="1">_xludf.xlookup(CN382,'Banco de dados'!$B:$B,'Banco de dados'!$H:$H)</f>
        <v>#NAME?</v>
      </c>
      <c r="CS382" s="56" t="e">
        <f t="array" aca="1" ref="CS382" ca="1">_xludf.xlookup(CL382,'Banco de dados'!$B:$B,'Banco de dados'!$F:$F)</f>
        <v>#NAME?</v>
      </c>
      <c r="CT382" s="56" t="e">
        <f t="array" aca="1" ref="CT382" ca="1">_xludf.xlookup(CN382,'Banco de dados'!$B:$B,'Banco de dados'!$F:$F)</f>
        <v>#NAME?</v>
      </c>
      <c r="CU382" s="42"/>
      <c r="CV382" s="42"/>
      <c r="CW382" s="56" t="str">
        <f>IF(AJ382=0.5,"Suporte",IF(AND(AJ382&gt;='Braços de IP'!$B$9,AJ382&lt;='Braços de IP'!$D$9),'Braços de IP'!$E$9,IF(AND(AJ382&gt;='Braços de IP'!$B$10,AJ382&lt;='Braços de IP'!$D$10),'Braços de IP'!$E$10,IF(AND(AJ382&gt;='Braços de IP'!$B$11,AJ382&lt;='Braços de IP'!$D$11),'Braços de IP'!$E$11,IF(AND(AJ382&gt;='Braços de IP'!$B$12,AJ382&lt;='Braços de IP'!$D$12),'Braços de IP'!$E$12,IF(AND(AJ382&gt;='Braços de IP'!$B$13,AJ382&lt;='Braços de IP'!$D$13),'Braços de IP'!$E$13,IF(AND(AJ382&gt;='Braços de IP'!$B$14,AJ382&lt;='Braços de IP'!$D$14),'Braços de IP'!$E$14,"ERRO")))))))</f>
        <v>Médio II</v>
      </c>
      <c r="CX382" s="42"/>
      <c r="CY382" s="56" t="str">
        <f>IF($CX382="","",VLOOKUP($CX382,'Braços de IP'!$E$9:$I$15,2,0))</f>
        <v/>
      </c>
      <c r="CZ382" s="43" t="str">
        <f>IF($CX382="","",VLOOKUP($CX382,'Braços de IP'!$E$9:$I$15,5,0))</f>
        <v/>
      </c>
      <c r="DA382" s="56"/>
      <c r="DB382" s="56"/>
      <c r="DC382" s="56"/>
      <c r="DD382" s="56"/>
      <c r="DE382" s="56"/>
      <c r="DF382" s="56"/>
      <c r="DG382" s="44" t="e">
        <f t="shared" si="255"/>
        <v>#N/A</v>
      </c>
      <c r="DH382" s="45">
        <f t="shared" si="256"/>
        <v>60</v>
      </c>
      <c r="DI382" s="44" t="e">
        <f t="shared" si="257"/>
        <v>#N/A</v>
      </c>
      <c r="DJ382" s="46" t="e">
        <f t="shared" si="258"/>
        <v>#N/A</v>
      </c>
      <c r="DK382" s="47" t="s">
        <v>147</v>
      </c>
      <c r="DL382" s="48"/>
      <c r="DM382" s="49"/>
      <c r="DN382" s="23" t="s">
        <v>148</v>
      </c>
      <c r="DO382" s="23"/>
      <c r="DQ382" s="50"/>
      <c r="DS382" s="5"/>
      <c r="DT382" s="5"/>
      <c r="DU382" s="50"/>
      <c r="DV382" s="50"/>
    </row>
    <row r="383" spans="1:126" ht="15.75" customHeight="1" x14ac:dyDescent="0.3">
      <c r="A383" s="224" t="s">
        <v>1289</v>
      </c>
      <c r="B383" s="5"/>
      <c r="C383" s="5" t="s">
        <v>148</v>
      </c>
      <c r="D383" s="5"/>
      <c r="E383" s="22" t="s">
        <v>414</v>
      </c>
      <c r="F383" s="22" t="s">
        <v>192</v>
      </c>
      <c r="G383" s="23" t="s">
        <v>415</v>
      </c>
      <c r="H383" s="23">
        <v>-23.417038000000002</v>
      </c>
      <c r="I383" s="23">
        <v>-46.841146000000002</v>
      </c>
      <c r="J383" s="24" t="s">
        <v>139</v>
      </c>
      <c r="K383" s="60"/>
      <c r="L383" s="24" t="s">
        <v>140</v>
      </c>
      <c r="M383" s="24" t="s">
        <v>141</v>
      </c>
      <c r="N383" s="23">
        <v>58</v>
      </c>
      <c r="O383" s="23" t="s">
        <v>142</v>
      </c>
      <c r="P383" s="23" t="s">
        <v>143</v>
      </c>
      <c r="Q383" s="26">
        <f t="shared" si="236"/>
        <v>116</v>
      </c>
      <c r="R383" s="27">
        <v>1</v>
      </c>
      <c r="S383" s="28" t="s">
        <v>153</v>
      </c>
      <c r="T383" s="28">
        <v>5.6</v>
      </c>
      <c r="U383" s="23"/>
      <c r="V383" s="23"/>
      <c r="W383" s="29"/>
      <c r="X383" s="28">
        <v>2</v>
      </c>
      <c r="Y383" s="23"/>
      <c r="Z383" s="23"/>
      <c r="AA383" s="23"/>
      <c r="AB383" s="23"/>
      <c r="AC383" s="23"/>
      <c r="AD383" s="23" t="s">
        <v>144</v>
      </c>
      <c r="AE383" s="23" t="s">
        <v>145</v>
      </c>
      <c r="AF383" s="23">
        <v>26.1</v>
      </c>
      <c r="AG383" s="23">
        <v>5.6</v>
      </c>
      <c r="AH383" s="23">
        <v>1</v>
      </c>
      <c r="AI383" s="23">
        <v>0.45</v>
      </c>
      <c r="AJ383" s="23" t="s">
        <v>416</v>
      </c>
      <c r="AK383" s="27">
        <f>AJ383-AI383</f>
        <v>2.25</v>
      </c>
      <c r="AL383" s="27" t="s">
        <v>143</v>
      </c>
      <c r="AM383" s="27" t="s">
        <v>143</v>
      </c>
      <c r="AN383" s="23"/>
      <c r="AO383" s="27">
        <f t="shared" si="238"/>
        <v>2</v>
      </c>
      <c r="AP383" s="23"/>
      <c r="AQ383" s="23"/>
      <c r="AR383" s="23"/>
      <c r="AS383" s="23"/>
      <c r="AT383" s="23"/>
      <c r="AU383" s="27"/>
      <c r="AV383" s="27">
        <f t="shared" si="239"/>
        <v>0</v>
      </c>
      <c r="AW383" s="27"/>
      <c r="AX383" s="28">
        <f>VLOOKUP(J383,ABNT5101!$I$3:$J$9,2)</f>
        <v>7.5</v>
      </c>
      <c r="AY383" s="28">
        <f>VLOOKUP(J383,ABNT5101!$I$3:$M$9,5)</f>
        <v>0.18</v>
      </c>
      <c r="AZ383" s="28" t="str">
        <f>_xlfn.XLOOKUP(J383,ABNT5101!I:I,ABNT5101!L:L)</f>
        <v>-</v>
      </c>
      <c r="BA383" s="28">
        <f>_xlfn.XLOOKUP(J383,ABNT5101!$I:$I,ABNT5101!M:M)</f>
        <v>0.18</v>
      </c>
      <c r="BB383" s="28" t="str">
        <f>_xlfn.XLOOKUP(J383,ABNT5101!$I:$I,ABNT5101!N:N)</f>
        <v>-</v>
      </c>
      <c r="BC383" s="28">
        <f>_xlfn.XLOOKUP(J383,ABNT5101!$I:$I,ABNT5101!O:O)</f>
        <v>16</v>
      </c>
      <c r="BD383" s="31" t="str">
        <f t="shared" si="240"/>
        <v>ATENDE</v>
      </c>
      <c r="BE383" s="32">
        <f t="shared" si="231"/>
        <v>0.7413333333333334</v>
      </c>
      <c r="BF383" s="32">
        <f t="shared" si="232"/>
        <v>1</v>
      </c>
      <c r="BG383" s="32" t="str">
        <f t="shared" si="241"/>
        <v>-</v>
      </c>
      <c r="BH383" s="34">
        <v>13.06</v>
      </c>
      <c r="BI383" s="34">
        <v>0.36</v>
      </c>
      <c r="BJ383" s="34"/>
      <c r="BK383" s="34"/>
      <c r="BL383" s="35"/>
      <c r="BM383" s="34"/>
      <c r="BN383" s="31" t="str">
        <f t="shared" si="242"/>
        <v>ATENDE</v>
      </c>
      <c r="BO383" s="31" t="str">
        <f t="shared" si="233"/>
        <v>ATENDE</v>
      </c>
      <c r="BP383" s="31" t="str">
        <f t="shared" si="234"/>
        <v>ATENDE</v>
      </c>
      <c r="BQ383" s="31" t="str">
        <f t="shared" si="243"/>
        <v>ATENDE</v>
      </c>
      <c r="BR383" s="36" t="str">
        <f t="shared" si="244"/>
        <v>C5</v>
      </c>
      <c r="BS383" s="36" t="str">
        <f t="shared" si="245"/>
        <v>P6</v>
      </c>
      <c r="BT383" s="37">
        <f t="shared" si="246"/>
        <v>2.5033333333333334</v>
      </c>
      <c r="BU383" s="34">
        <v>10.51</v>
      </c>
      <c r="BV383" s="34">
        <v>4.79</v>
      </c>
      <c r="BW383" s="36">
        <f>IF(BS383="-","-",_xlfn.XLOOKUP(BS383,ABNT5101!$B$4:$B$9,ABNT5101!$C$4:$C$9))</f>
        <v>3</v>
      </c>
      <c r="BX383" s="36">
        <f>IF(BS383="-","-",_xlfn.XLOOKUP(BS383,ABNT5101!$B$4:$B$9,ABNT5101!$D$4:$D$9))</f>
        <v>0.6</v>
      </c>
      <c r="BY383" s="31" t="str">
        <f t="shared" si="247"/>
        <v>ATENDE</v>
      </c>
      <c r="BZ383" s="31" t="str">
        <f t="shared" si="248"/>
        <v>ATENDE</v>
      </c>
      <c r="CA383" s="31" t="str">
        <f t="shared" si="249"/>
        <v>ATENDE</v>
      </c>
      <c r="CB383" s="36" t="str">
        <f t="shared" si="259"/>
        <v>P6</v>
      </c>
      <c r="CC383" s="37" t="str">
        <f t="shared" si="250"/>
        <v>-</v>
      </c>
      <c r="CD383" s="38" t="s">
        <v>143</v>
      </c>
      <c r="CE383" s="38" t="s">
        <v>143</v>
      </c>
      <c r="CF383" s="31">
        <f>IF(CB383="-","-",_xlfn.XLOOKUP(CB383,ABNT5101!$B$4:$B$9,ABNT5101!$C$4:$C$9))</f>
        <v>3</v>
      </c>
      <c r="CG383" s="36">
        <f>IF(CB383="-","-",_xlfn.XLOOKUP(CB383,ABNT5101!$B$4:$B$9,ABNT5101!$D$4:$D$9))</f>
        <v>0.6</v>
      </c>
      <c r="CH383" s="31" t="str">
        <f t="shared" si="251"/>
        <v>ATENDE</v>
      </c>
      <c r="CI383" s="31" t="str">
        <f t="shared" si="252"/>
        <v>ATENDE</v>
      </c>
      <c r="CJ383" s="31" t="str">
        <f t="shared" si="253"/>
        <v>ATENDE</v>
      </c>
      <c r="CK383" s="56" t="str">
        <f>_xlfn.XLOOKUP(CL383,'Banco de dados'!$B:$B,'Banco de dados'!$D:$D)</f>
        <v>LEDSTAR</v>
      </c>
      <c r="CL383" s="42" t="str">
        <f>'Banco de dados'!B5</f>
        <v xml:space="preserve"> SL VT 9.1 28W</v>
      </c>
      <c r="CM383" s="56" t="str">
        <f>_xlfn.XLOOKUP(CL383,'Banco de dados'!$B:$B,'Banco de dados'!$E:$E)</f>
        <v>LUM LED SL VT 9.1 28W</v>
      </c>
      <c r="CN383" s="56"/>
      <c r="CO383" s="56" t="e">
        <f>IF(CN383="-","-",_xlfn.XLOOKUP(CN383,'Banco de dados'!$B:$B,'Banco de dados'!$E:$E))</f>
        <v>#N/A</v>
      </c>
      <c r="CP383" s="41">
        <f t="shared" si="254"/>
        <v>1</v>
      </c>
      <c r="CQ383" s="56">
        <f>_xlfn.XLOOKUP(CL383,'Banco de dados'!$B:$B,'Banco de dados'!$H:$H)</f>
        <v>28</v>
      </c>
      <c r="CR383" s="56" t="e">
        <f t="array" aca="1" ref="CR383" ca="1">_xludf.xlookup(CN383,'Banco de dados'!$B:$B,'Banco de dados'!$H:$H)</f>
        <v>#NAME?</v>
      </c>
      <c r="CS383" s="56" t="e">
        <f t="array" aca="1" ref="CS383" ca="1">_xludf.xlookup(CL383,'Banco de dados'!$B:$B,'Banco de dados'!$F:$F)</f>
        <v>#NAME?</v>
      </c>
      <c r="CT383" s="56" t="e">
        <f t="array" aca="1" ref="CT383" ca="1">_xludf.xlookup(CN383,'Banco de dados'!$B:$B,'Banco de dados'!$F:$F)</f>
        <v>#NAME?</v>
      </c>
      <c r="CU383" s="42">
        <v>0</v>
      </c>
      <c r="CV383" s="42">
        <v>0</v>
      </c>
      <c r="CW383" s="56" t="str">
        <f>IF(AJ383=0.5,"Suporte",IF(AND(AJ383&gt;='Braços de IP'!$B$9,AJ383&lt;='Braços de IP'!$D$9),'Braços de IP'!$E$9,IF(AND(AJ383&gt;='Braços de IP'!$B$10,AJ383&lt;='Braços de IP'!$D$10),'Braços de IP'!$E$10,IF(AND(AJ383&gt;='Braços de IP'!$B$11,AJ383&lt;='Braços de IP'!$D$11),'Braços de IP'!$E$11,IF(AND(AJ383&gt;='Braços de IP'!$B$12,AJ383&lt;='Braços de IP'!$D$12),'Braços de IP'!$E$12,IF(AND(AJ383&gt;='Braços de IP'!$B$13,AJ383&lt;='Braços de IP'!$D$13),'Braços de IP'!$E$13,IF(AND(AJ383&gt;='Braços de IP'!$B$14,AJ383&lt;='Braços de IP'!$D$14),'Braços de IP'!$E$14,"ERRO")))))))</f>
        <v>ERRO</v>
      </c>
      <c r="CX383" s="42"/>
      <c r="CY383" s="56" t="str">
        <f>IF($CX383="","",VLOOKUP($CX383,'Braços de IP'!$E$9:$I$15,2,0))</f>
        <v/>
      </c>
      <c r="CZ383" s="43" t="str">
        <f>IF($CX383="","",VLOOKUP($CX383,'Braços de IP'!$E$9:$I$15,5,0))</f>
        <v/>
      </c>
      <c r="DA383" s="56"/>
      <c r="DB383" s="56"/>
      <c r="DC383" s="56"/>
      <c r="DD383" s="56"/>
      <c r="DE383" s="56"/>
      <c r="DF383" s="56"/>
      <c r="DG383" s="44">
        <f t="shared" si="255"/>
        <v>28</v>
      </c>
      <c r="DH383" s="45">
        <f t="shared" si="256"/>
        <v>58</v>
      </c>
      <c r="DI383" s="44">
        <f t="shared" si="257"/>
        <v>86</v>
      </c>
      <c r="DJ383" s="46">
        <f t="shared" si="258"/>
        <v>0.51724137931034475</v>
      </c>
      <c r="DK383" s="47" t="s">
        <v>147</v>
      </c>
      <c r="DL383" s="48"/>
      <c r="DM383" s="49"/>
      <c r="DN383" s="23" t="s">
        <v>148</v>
      </c>
      <c r="DO383" s="23"/>
      <c r="DQ383" s="50"/>
      <c r="DS383" s="5"/>
      <c r="DT383" s="5"/>
      <c r="DU383" s="50"/>
      <c r="DV383" s="50"/>
    </row>
    <row r="384" spans="1:126" ht="15.75" customHeight="1" x14ac:dyDescent="0.3">
      <c r="A384" s="224" t="s">
        <v>1289</v>
      </c>
      <c r="B384" s="5"/>
      <c r="C384" s="5" t="s">
        <v>148</v>
      </c>
      <c r="D384" s="5"/>
      <c r="E384" s="22" t="s">
        <v>414</v>
      </c>
      <c r="F384" s="22" t="s">
        <v>192</v>
      </c>
      <c r="G384" s="23" t="s">
        <v>415</v>
      </c>
      <c r="H384" s="23">
        <v>-23.417038000000002</v>
      </c>
      <c r="I384" s="23">
        <v>-46.841146000000002</v>
      </c>
      <c r="J384" s="24" t="s">
        <v>139</v>
      </c>
      <c r="K384" s="60"/>
      <c r="L384" s="24" t="s">
        <v>140</v>
      </c>
      <c r="M384" s="24" t="s">
        <v>141</v>
      </c>
      <c r="N384" s="23">
        <v>58</v>
      </c>
      <c r="O384" s="23" t="s">
        <v>142</v>
      </c>
      <c r="P384" s="23" t="s">
        <v>143</v>
      </c>
      <c r="Q384" s="26">
        <f t="shared" si="236"/>
        <v>116</v>
      </c>
      <c r="R384" s="27">
        <v>1</v>
      </c>
      <c r="S384" s="28" t="s">
        <v>153</v>
      </c>
      <c r="T384" s="28">
        <v>5.6</v>
      </c>
      <c r="U384" s="23"/>
      <c r="V384" s="23"/>
      <c r="W384" s="29"/>
      <c r="X384" s="28">
        <v>2</v>
      </c>
      <c r="Y384" s="23"/>
      <c r="Z384" s="23"/>
      <c r="AA384" s="23"/>
      <c r="AB384" s="23"/>
      <c r="AC384" s="23"/>
      <c r="AD384" s="23" t="s">
        <v>144</v>
      </c>
      <c r="AE384" s="23" t="s">
        <v>145</v>
      </c>
      <c r="AF384" s="23">
        <v>26.1</v>
      </c>
      <c r="AG384" s="23">
        <v>5.6</v>
      </c>
      <c r="AH384" s="23">
        <v>1</v>
      </c>
      <c r="AI384" s="23">
        <v>0.45</v>
      </c>
      <c r="AJ384" s="23" t="s">
        <v>416</v>
      </c>
      <c r="AK384" s="27">
        <f t="shared" si="237"/>
        <v>2.25</v>
      </c>
      <c r="AL384" s="27" t="s">
        <v>143</v>
      </c>
      <c r="AM384" s="27" t="s">
        <v>143</v>
      </c>
      <c r="AN384" s="23"/>
      <c r="AO384" s="27">
        <f t="shared" si="238"/>
        <v>2</v>
      </c>
      <c r="AP384" s="23"/>
      <c r="AQ384" s="23"/>
      <c r="AR384" s="23"/>
      <c r="AS384" s="23"/>
      <c r="AT384" s="23"/>
      <c r="AU384" s="27"/>
      <c r="AV384" s="27">
        <f t="shared" si="239"/>
        <v>0</v>
      </c>
      <c r="AW384" s="27"/>
      <c r="AX384" s="28">
        <f>VLOOKUP(J384,ABNT5101!$I$3:$J$9,2)</f>
        <v>7.5</v>
      </c>
      <c r="AY384" s="28">
        <f>VLOOKUP(J384,ABNT5101!$I$3:$M$9,5)</f>
        <v>0.18</v>
      </c>
      <c r="AZ384" s="28" t="str">
        <f>_xlfn.XLOOKUP(J384,ABNT5101!I:I,ABNT5101!L:L)</f>
        <v>-</v>
      </c>
      <c r="BA384" s="28">
        <f>_xlfn.XLOOKUP(J384,ABNT5101!$I:$I,ABNT5101!M:M)</f>
        <v>0.18</v>
      </c>
      <c r="BB384" s="28" t="str">
        <f>_xlfn.XLOOKUP(J384,ABNT5101!$I:$I,ABNT5101!N:N)</f>
        <v>-</v>
      </c>
      <c r="BC384" s="28">
        <f>_xlfn.XLOOKUP(J384,ABNT5101!$I:$I,ABNT5101!O:O)</f>
        <v>16</v>
      </c>
      <c r="BD384" s="31" t="str">
        <f t="shared" si="240"/>
        <v>ATENDE</v>
      </c>
      <c r="BE384" s="32">
        <f t="shared" si="231"/>
        <v>0.38266666666666649</v>
      </c>
      <c r="BF384" s="32">
        <f t="shared" si="232"/>
        <v>1.0555555555555558</v>
      </c>
      <c r="BG384" s="32" t="str">
        <f t="shared" si="241"/>
        <v>-</v>
      </c>
      <c r="BH384" s="34">
        <v>10.37</v>
      </c>
      <c r="BI384" s="34">
        <v>0.37</v>
      </c>
      <c r="BJ384" s="34"/>
      <c r="BK384" s="34"/>
      <c r="BL384" s="35"/>
      <c r="BM384" s="34"/>
      <c r="BN384" s="31" t="str">
        <f t="shared" si="242"/>
        <v>ATENDE</v>
      </c>
      <c r="BO384" s="31" t="str">
        <f t="shared" si="233"/>
        <v>ATENDE</v>
      </c>
      <c r="BP384" s="31" t="str">
        <f t="shared" si="234"/>
        <v>ATENDE</v>
      </c>
      <c r="BQ384" s="31" t="str">
        <f t="shared" si="243"/>
        <v>ATENDE</v>
      </c>
      <c r="BR384" s="36" t="str">
        <f t="shared" si="244"/>
        <v>C5</v>
      </c>
      <c r="BS384" s="36" t="str">
        <f t="shared" si="245"/>
        <v>P6</v>
      </c>
      <c r="BT384" s="37">
        <f t="shared" si="246"/>
        <v>1.7799999999999998</v>
      </c>
      <c r="BU384" s="34">
        <v>8.34</v>
      </c>
      <c r="BV384" s="34">
        <v>5.49</v>
      </c>
      <c r="BW384" s="36">
        <f>IF(BS384="-","-",_xlfn.XLOOKUP(BS384,ABNT5101!$B$4:$B$9,ABNT5101!$C$4:$C$9))</f>
        <v>3</v>
      </c>
      <c r="BX384" s="36">
        <f>IF(BS384="-","-",_xlfn.XLOOKUP(BS384,ABNT5101!$B$4:$B$9,ABNT5101!$D$4:$D$9))</f>
        <v>0.6</v>
      </c>
      <c r="BY384" s="31" t="str">
        <f t="shared" si="247"/>
        <v>ATENDE</v>
      </c>
      <c r="BZ384" s="31" t="str">
        <f t="shared" si="248"/>
        <v>ATENDE</v>
      </c>
      <c r="CA384" s="31" t="str">
        <f t="shared" si="249"/>
        <v>ATENDE</v>
      </c>
      <c r="CB384" s="36" t="str">
        <f t="shared" si="259"/>
        <v>P6</v>
      </c>
      <c r="CC384" s="37" t="str">
        <f t="shared" si="250"/>
        <v>-</v>
      </c>
      <c r="CD384" s="38" t="s">
        <v>143</v>
      </c>
      <c r="CE384" s="38" t="s">
        <v>143</v>
      </c>
      <c r="CF384" s="31">
        <f>IF(CB384="-","-",_xlfn.XLOOKUP(CB384,ABNT5101!$B$4:$B$9,ABNT5101!$C$4:$C$9))</f>
        <v>3</v>
      </c>
      <c r="CG384" s="36">
        <f>IF(CB384="-","-",_xlfn.XLOOKUP(CB384,ABNT5101!$B$4:$B$9,ABNT5101!$D$4:$D$9))</f>
        <v>0.6</v>
      </c>
      <c r="CH384" s="31" t="str">
        <f t="shared" si="251"/>
        <v>ATENDE</v>
      </c>
      <c r="CI384" s="31" t="str">
        <f t="shared" si="252"/>
        <v>ATENDE</v>
      </c>
      <c r="CJ384" s="31" t="str">
        <f t="shared" si="253"/>
        <v>ATENDE</v>
      </c>
      <c r="CK384" s="56" t="str">
        <f>_xlfn.XLOOKUP(CL384,'Banco de dados'!$B:$B,'Banco de dados'!$D:$D)</f>
        <v>SX LIGHTING</v>
      </c>
      <c r="CL384" s="42" t="str">
        <f>'Banco de dados'!B53</f>
        <v>SX-INEVO020HF</v>
      </c>
      <c r="CM384" s="56" t="str">
        <f>_xlfn.XLOOKUP(CL384,'Banco de dados'!$B:$B,'Banco de dados'!$E:$E)</f>
        <v>SXINEVO020K50L12CZF7PHF</v>
      </c>
      <c r="CN384" s="56"/>
      <c r="CO384" s="56" t="e">
        <f>IF(CN384="-","-",_xlfn.XLOOKUP(CN384,'Banco de dados'!$B:$B,'Banco de dados'!$E:$E))</f>
        <v>#N/A</v>
      </c>
      <c r="CP384" s="41">
        <f t="shared" si="254"/>
        <v>1</v>
      </c>
      <c r="CQ384" s="56">
        <f>_xlfn.XLOOKUP(CL384,'Banco de dados'!$B:$B,'Banco de dados'!$H:$H)</f>
        <v>22.5</v>
      </c>
      <c r="CR384" s="56" t="e">
        <f t="array" aca="1" ref="CR384" ca="1">_xludf.xlookup(CN384,'Banco de dados'!$B:$B,'Banco de dados'!$H:$H)</f>
        <v>#NAME?</v>
      </c>
      <c r="CS384" s="56" t="e">
        <f t="array" aca="1" ref="CS384" ca="1">_xludf.xlookup(CL384,'Banco de dados'!$B:$B,'Banco de dados'!$F:$F)</f>
        <v>#NAME?</v>
      </c>
      <c r="CT384" s="56" t="e">
        <f t="array" aca="1" ref="CT384" ca="1">_xludf.xlookup(CN384,'Banco de dados'!$B:$B,'Banco de dados'!$F:$F)</f>
        <v>#NAME?</v>
      </c>
      <c r="CU384" s="42">
        <v>0</v>
      </c>
      <c r="CV384" s="42">
        <v>0</v>
      </c>
      <c r="CW384" s="56" t="str">
        <f>IF(AJ384=0.5,"Suporte",IF(AND(AJ384&gt;='Braços de IP'!$B$9,AJ384&lt;='Braços de IP'!$D$9),'Braços de IP'!$E$9,IF(AND(AJ384&gt;='Braços de IP'!$B$10,AJ384&lt;='Braços de IP'!$D$10),'Braços de IP'!$E$10,IF(AND(AJ384&gt;='Braços de IP'!$B$11,AJ384&lt;='Braços de IP'!$D$11),'Braços de IP'!$E$11,IF(AND(AJ384&gt;='Braços de IP'!$B$12,AJ384&lt;='Braços de IP'!$D$12),'Braços de IP'!$E$12,IF(AND(AJ384&gt;='Braços de IP'!$B$13,AJ384&lt;='Braços de IP'!$D$13),'Braços de IP'!$E$13,IF(AND(AJ384&gt;='Braços de IP'!$B$14,AJ384&lt;='Braços de IP'!$D$14),'Braços de IP'!$E$14,"ERRO")))))))</f>
        <v>ERRO</v>
      </c>
      <c r="CX384" s="42"/>
      <c r="CY384" s="56" t="str">
        <f>IF($CX384="","",VLOOKUP($CX384,'Braços de IP'!$E$9:$I$15,2,0))</f>
        <v/>
      </c>
      <c r="CZ384" s="43" t="str">
        <f>IF($CX384="","",VLOOKUP($CX384,'Braços de IP'!$E$9:$I$15,5,0))</f>
        <v/>
      </c>
      <c r="DA384" s="56"/>
      <c r="DB384" s="56"/>
      <c r="DC384" s="56"/>
      <c r="DD384" s="56"/>
      <c r="DE384" s="56"/>
      <c r="DF384" s="56"/>
      <c r="DG384" s="44">
        <f t="shared" si="255"/>
        <v>22.5</v>
      </c>
      <c r="DH384" s="45">
        <f t="shared" si="256"/>
        <v>58</v>
      </c>
      <c r="DI384" s="44">
        <f t="shared" si="257"/>
        <v>80.5</v>
      </c>
      <c r="DJ384" s="46">
        <f t="shared" si="258"/>
        <v>0.61206896551724133</v>
      </c>
      <c r="DK384" s="47" t="s">
        <v>147</v>
      </c>
      <c r="DL384" s="48"/>
      <c r="DM384" s="49"/>
      <c r="DN384" s="23" t="s">
        <v>148</v>
      </c>
      <c r="DO384" s="23"/>
      <c r="DQ384" s="50"/>
      <c r="DS384" s="5"/>
      <c r="DT384" s="5"/>
      <c r="DU384" s="50"/>
      <c r="DV384" s="50"/>
    </row>
    <row r="385" spans="1:126" ht="15.75" customHeight="1" x14ac:dyDescent="0.3">
      <c r="A385" s="224" t="s">
        <v>1289</v>
      </c>
      <c r="B385" s="5"/>
      <c r="C385" s="5" t="s">
        <v>148</v>
      </c>
      <c r="D385" s="5"/>
      <c r="E385" s="22" t="s">
        <v>414</v>
      </c>
      <c r="F385" s="22" t="s">
        <v>192</v>
      </c>
      <c r="G385" s="23" t="s">
        <v>415</v>
      </c>
      <c r="H385" s="23">
        <v>-23.417038000000002</v>
      </c>
      <c r="I385" s="23">
        <v>-46.841146000000002</v>
      </c>
      <c r="J385" s="24" t="s">
        <v>139</v>
      </c>
      <c r="K385" s="60"/>
      <c r="L385" s="24" t="s">
        <v>140</v>
      </c>
      <c r="M385" s="24" t="s">
        <v>141</v>
      </c>
      <c r="N385" s="23">
        <v>58</v>
      </c>
      <c r="O385" s="23" t="s">
        <v>142</v>
      </c>
      <c r="P385" s="23" t="s">
        <v>143</v>
      </c>
      <c r="Q385" s="26">
        <f t="shared" si="236"/>
        <v>116</v>
      </c>
      <c r="R385" s="27">
        <v>1</v>
      </c>
      <c r="S385" s="28" t="s">
        <v>153</v>
      </c>
      <c r="T385" s="28">
        <v>5.6</v>
      </c>
      <c r="U385" s="23"/>
      <c r="V385" s="23"/>
      <c r="W385" s="29"/>
      <c r="X385" s="28">
        <v>2</v>
      </c>
      <c r="Y385" s="23"/>
      <c r="Z385" s="23"/>
      <c r="AA385" s="23"/>
      <c r="AB385" s="23"/>
      <c r="AC385" s="23"/>
      <c r="AD385" s="23" t="s">
        <v>144</v>
      </c>
      <c r="AE385" s="23" t="s">
        <v>145</v>
      </c>
      <c r="AF385" s="23">
        <v>26.1</v>
      </c>
      <c r="AG385" s="23">
        <v>5.6</v>
      </c>
      <c r="AH385" s="23">
        <v>1</v>
      </c>
      <c r="AI385" s="23">
        <v>0.45</v>
      </c>
      <c r="AJ385" s="23" t="s">
        <v>416</v>
      </c>
      <c r="AK385" s="27">
        <f t="shared" si="237"/>
        <v>2.25</v>
      </c>
      <c r="AL385" s="27" t="s">
        <v>143</v>
      </c>
      <c r="AM385" s="27" t="s">
        <v>143</v>
      </c>
      <c r="AN385" s="23"/>
      <c r="AO385" s="27">
        <f t="shared" si="238"/>
        <v>2</v>
      </c>
      <c r="AP385" s="23"/>
      <c r="AQ385" s="23"/>
      <c r="AR385" s="23"/>
      <c r="AS385" s="23"/>
      <c r="AT385" s="23"/>
      <c r="AU385" s="27"/>
      <c r="AV385" s="27">
        <f t="shared" si="239"/>
        <v>0</v>
      </c>
      <c r="AW385" s="27"/>
      <c r="AX385" s="28">
        <f>VLOOKUP(J385,ABNT5101!$I$3:$J$9,2)</f>
        <v>7.5</v>
      </c>
      <c r="AY385" s="28">
        <f>VLOOKUP(J385,ABNT5101!$I$3:$M$9,5)</f>
        <v>0.18</v>
      </c>
      <c r="AZ385" s="28" t="str">
        <f>_xlfn.XLOOKUP(J385,ABNT5101!I:I,ABNT5101!L:L)</f>
        <v>-</v>
      </c>
      <c r="BA385" s="28">
        <f>_xlfn.XLOOKUP(J385,ABNT5101!$I:$I,ABNT5101!M:M)</f>
        <v>0.18</v>
      </c>
      <c r="BB385" s="28" t="str">
        <f>_xlfn.XLOOKUP(J385,ABNT5101!$I:$I,ABNT5101!N:N)</f>
        <v>-</v>
      </c>
      <c r="BC385" s="28">
        <f>_xlfn.XLOOKUP(J385,ABNT5101!$I:$I,ABNT5101!O:O)</f>
        <v>16</v>
      </c>
      <c r="BD385" s="31" t="str">
        <f t="shared" si="240"/>
        <v>ATENDE</v>
      </c>
      <c r="BE385" s="32">
        <f t="shared" si="231"/>
        <v>1.0533333333333332</v>
      </c>
      <c r="BF385" s="32">
        <f t="shared" si="232"/>
        <v>1.3888888888888888</v>
      </c>
      <c r="BG385" s="32" t="str">
        <f t="shared" si="241"/>
        <v>-</v>
      </c>
      <c r="BH385" s="34">
        <v>15.4</v>
      </c>
      <c r="BI385" s="34">
        <v>0.43</v>
      </c>
      <c r="BJ385" s="34"/>
      <c r="BK385" s="34"/>
      <c r="BL385" s="35"/>
      <c r="BM385" s="34"/>
      <c r="BN385" s="31" t="str">
        <f t="shared" si="242"/>
        <v>ATENDE</v>
      </c>
      <c r="BO385" s="31" t="str">
        <f t="shared" si="233"/>
        <v>ATENDE</v>
      </c>
      <c r="BP385" s="31" t="str">
        <f t="shared" si="234"/>
        <v>ATENDE</v>
      </c>
      <c r="BQ385" s="31" t="str">
        <f t="shared" si="243"/>
        <v>ATENDE</v>
      </c>
      <c r="BR385" s="36" t="str">
        <f t="shared" si="244"/>
        <v>C5</v>
      </c>
      <c r="BS385" s="36" t="str">
        <f t="shared" si="245"/>
        <v>P6</v>
      </c>
      <c r="BT385" s="37">
        <f t="shared" si="246"/>
        <v>2.6799999999999997</v>
      </c>
      <c r="BU385" s="34">
        <v>11.04</v>
      </c>
      <c r="BV385" s="34">
        <v>7.43</v>
      </c>
      <c r="BW385" s="36">
        <f>IF(BS385="-","-",_xlfn.XLOOKUP(BS385,ABNT5101!$B$4:$B$9,ABNT5101!$C$4:$C$9))</f>
        <v>3</v>
      </c>
      <c r="BX385" s="36">
        <f>IF(BS385="-","-",_xlfn.XLOOKUP(BS385,ABNT5101!$B$4:$B$9,ABNT5101!$D$4:$D$9))</f>
        <v>0.6</v>
      </c>
      <c r="BY385" s="31" t="str">
        <f t="shared" si="247"/>
        <v>ATENDE</v>
      </c>
      <c r="BZ385" s="31" t="str">
        <f t="shared" si="248"/>
        <v>ATENDE</v>
      </c>
      <c r="CA385" s="31" t="str">
        <f t="shared" si="249"/>
        <v>ATENDE</v>
      </c>
      <c r="CB385" s="36" t="str">
        <f t="shared" si="259"/>
        <v>P6</v>
      </c>
      <c r="CC385" s="37" t="str">
        <f t="shared" si="250"/>
        <v>-</v>
      </c>
      <c r="CD385" s="38" t="s">
        <v>143</v>
      </c>
      <c r="CE385" s="38" t="s">
        <v>143</v>
      </c>
      <c r="CF385" s="31">
        <f>IF(CB385="-","-",_xlfn.XLOOKUP(CB385,ABNT5101!$B$4:$B$9,ABNT5101!$C$4:$C$9))</f>
        <v>3</v>
      </c>
      <c r="CG385" s="36">
        <f>IF(CB385="-","-",_xlfn.XLOOKUP(CB385,ABNT5101!$B$4:$B$9,ABNT5101!$D$4:$D$9))</f>
        <v>0.6</v>
      </c>
      <c r="CH385" s="31" t="str">
        <f t="shared" si="251"/>
        <v>ATENDE</v>
      </c>
      <c r="CI385" s="31" t="str">
        <f t="shared" si="252"/>
        <v>ATENDE</v>
      </c>
      <c r="CJ385" s="31" t="str">
        <f t="shared" si="253"/>
        <v>ATENDE</v>
      </c>
      <c r="CK385" s="56" t="str">
        <f>_xlfn.XLOOKUP(CL385,'Banco de dados'!$B:$B,'Banco de dados'!$D:$D)</f>
        <v>TECNOWATT</v>
      </c>
      <c r="CL385" s="42" t="str">
        <f>'Banco de dados'!B65</f>
        <v xml:space="preserve">SIGSAGPTLRRSSNDL_30W_38IBBRS
</v>
      </c>
      <c r="CM385" s="56" t="str">
        <f>_xlfn.XLOOKUP(CL385,'Banco de dados'!$B:$B,'Banco de dados'!$E:$E)</f>
        <v>SIGSAGPTLRRSSNDL_30W_38IBBRS
1-10C1MUN6.5</v>
      </c>
      <c r="CN385" s="56"/>
      <c r="CO385" s="56" t="e">
        <f>IF(CN385="-","-",_xlfn.XLOOKUP(CN385,'Banco de dados'!$B:$B,'Banco de dados'!$E:$E))</f>
        <v>#N/A</v>
      </c>
      <c r="CP385" s="41">
        <f t="shared" si="254"/>
        <v>1</v>
      </c>
      <c r="CQ385" s="56">
        <f>_xlfn.XLOOKUP(CL385,'Banco de dados'!$B:$B,'Banco de dados'!$H:$H)</f>
        <v>30</v>
      </c>
      <c r="CR385" s="56" t="e">
        <f t="array" aca="1" ref="CR385" ca="1">_xludf.xlookup(CN385,'Banco de dados'!$B:$B,'Banco de dados'!$H:$H)</f>
        <v>#NAME?</v>
      </c>
      <c r="CS385" s="56" t="e">
        <f t="array" aca="1" ref="CS385" ca="1">_xludf.xlookup(CL385,'Banco de dados'!$B:$B,'Banco de dados'!$F:$F)</f>
        <v>#NAME?</v>
      </c>
      <c r="CT385" s="56" t="e">
        <f t="array" aca="1" ref="CT385" ca="1">_xludf.xlookup(CN385,'Banco de dados'!$B:$B,'Banco de dados'!$F:$F)</f>
        <v>#NAME?</v>
      </c>
      <c r="CU385" s="42">
        <v>0</v>
      </c>
      <c r="CV385" s="42">
        <v>0</v>
      </c>
      <c r="CW385" s="56" t="str">
        <f>IF(AJ385=0.5,"Suporte",IF(AND(AJ385&gt;='Braços de IP'!$B$9,AJ385&lt;='Braços de IP'!$D$9),'Braços de IP'!$E$9,IF(AND(AJ385&gt;='Braços de IP'!$B$10,AJ385&lt;='Braços de IP'!$D$10),'Braços de IP'!$E$10,IF(AND(AJ385&gt;='Braços de IP'!$B$11,AJ385&lt;='Braços de IP'!$D$11),'Braços de IP'!$E$11,IF(AND(AJ385&gt;='Braços de IP'!$B$12,AJ385&lt;='Braços de IP'!$D$12),'Braços de IP'!$E$12,IF(AND(AJ385&gt;='Braços de IP'!$B$13,AJ385&lt;='Braços de IP'!$D$13),'Braços de IP'!$E$13,IF(AND(AJ385&gt;='Braços de IP'!$B$14,AJ385&lt;='Braços de IP'!$D$14),'Braços de IP'!$E$14,"ERRO")))))))</f>
        <v>ERRO</v>
      </c>
      <c r="CX385" s="42"/>
      <c r="CY385" s="56" t="str">
        <f>IF($CX385="","",VLOOKUP($CX385,'Braços de IP'!$E$9:$I$15,2,0))</f>
        <v/>
      </c>
      <c r="CZ385" s="43" t="str">
        <f>IF($CX385="","",VLOOKUP($CX385,'Braços de IP'!$E$9:$I$15,5,0))</f>
        <v/>
      </c>
      <c r="DA385" s="56"/>
      <c r="DB385" s="56"/>
      <c r="DC385" s="56"/>
      <c r="DD385" s="56"/>
      <c r="DE385" s="56"/>
      <c r="DF385" s="56"/>
      <c r="DG385" s="44">
        <f t="shared" si="255"/>
        <v>30</v>
      </c>
      <c r="DH385" s="45">
        <f t="shared" si="256"/>
        <v>58</v>
      </c>
      <c r="DI385" s="44">
        <f t="shared" si="257"/>
        <v>88</v>
      </c>
      <c r="DJ385" s="46">
        <f t="shared" si="258"/>
        <v>0.48275862068965514</v>
      </c>
      <c r="DK385" s="47" t="s">
        <v>147</v>
      </c>
      <c r="DL385" s="48"/>
      <c r="DM385" s="49"/>
      <c r="DN385" s="23" t="s">
        <v>148</v>
      </c>
      <c r="DO385" s="23"/>
      <c r="DQ385" s="50"/>
      <c r="DS385" s="5"/>
      <c r="DT385" s="5"/>
      <c r="DU385" s="50"/>
      <c r="DV385" s="50"/>
    </row>
    <row r="386" spans="1:126" ht="15.75" hidden="1" customHeight="1" x14ac:dyDescent="0.3">
      <c r="B386" s="5"/>
      <c r="C386" s="5"/>
      <c r="D386" s="5"/>
      <c r="E386" s="22" t="s">
        <v>417</v>
      </c>
      <c r="F386" s="22" t="s">
        <v>150</v>
      </c>
      <c r="G386" s="23" t="s">
        <v>239</v>
      </c>
      <c r="H386" s="23">
        <v>-23.340758000000001</v>
      </c>
      <c r="I386" s="23">
        <v>-46.928294000000001</v>
      </c>
      <c r="J386" s="24" t="s">
        <v>156</v>
      </c>
      <c r="K386" s="60"/>
      <c r="L386" s="24" t="s">
        <v>152</v>
      </c>
      <c r="M386" s="24" t="s">
        <v>141</v>
      </c>
      <c r="N386" s="23">
        <v>60</v>
      </c>
      <c r="O386" s="23" t="s">
        <v>142</v>
      </c>
      <c r="P386" s="23" t="s">
        <v>143</v>
      </c>
      <c r="Q386" s="26">
        <f t="shared" si="236"/>
        <v>120</v>
      </c>
      <c r="R386" s="27">
        <v>2</v>
      </c>
      <c r="S386" s="28" t="s">
        <v>153</v>
      </c>
      <c r="T386" s="28">
        <v>6.5</v>
      </c>
      <c r="U386" s="23"/>
      <c r="V386" s="23"/>
      <c r="W386" s="29"/>
      <c r="X386" s="28" t="s">
        <v>153</v>
      </c>
      <c r="Y386" s="23"/>
      <c r="Z386" s="23"/>
      <c r="AA386" s="23"/>
      <c r="AB386" s="23"/>
      <c r="AC386" s="23"/>
      <c r="AD386" s="23" t="s">
        <v>144</v>
      </c>
      <c r="AE386" s="23" t="s">
        <v>145</v>
      </c>
      <c r="AF386" s="23">
        <v>35</v>
      </c>
      <c r="AG386" s="23">
        <v>7</v>
      </c>
      <c r="AH386" s="23">
        <v>1</v>
      </c>
      <c r="AI386" s="23">
        <v>0.3</v>
      </c>
      <c r="AJ386" s="23">
        <v>2</v>
      </c>
      <c r="AK386" s="27">
        <f t="shared" si="237"/>
        <v>1.7</v>
      </c>
      <c r="AL386" s="27" t="s">
        <v>143</v>
      </c>
      <c r="AM386" s="27" t="s">
        <v>143</v>
      </c>
      <c r="AN386" s="23"/>
      <c r="AO386" s="27">
        <f t="shared" si="238"/>
        <v>2</v>
      </c>
      <c r="AP386" s="23"/>
      <c r="AQ386" s="23"/>
      <c r="AR386" s="23"/>
      <c r="AS386" s="23"/>
      <c r="AT386" s="23"/>
      <c r="AU386" s="27"/>
      <c r="AV386" s="27">
        <f t="shared" si="239"/>
        <v>0</v>
      </c>
      <c r="AW386" s="27"/>
      <c r="AX386" s="28">
        <f>VLOOKUP(J386,ABNT5101!$I$3:$J$9,2)</f>
        <v>20</v>
      </c>
      <c r="AY386" s="28">
        <f>VLOOKUP(J386,ABNT5101!$I$3:$M$9,5)</f>
        <v>0.28000000000000003</v>
      </c>
      <c r="AZ386" s="28" t="str">
        <f>_xlfn.XLOOKUP(J386,ABNT5101!I:I,ABNT5101!L:L)</f>
        <v>-</v>
      </c>
      <c r="BA386" s="28">
        <f>_xlfn.XLOOKUP(J386,ABNT5101!$I:$I,ABNT5101!M:M)</f>
        <v>0.28000000000000003</v>
      </c>
      <c r="BB386" s="28" t="str">
        <f>_xlfn.XLOOKUP(J386,ABNT5101!$I:$I,ABNT5101!N:N)</f>
        <v>-</v>
      </c>
      <c r="BC386" s="28">
        <f>_xlfn.XLOOKUP(J386,ABNT5101!$I:$I,ABNT5101!O:O)</f>
        <v>14</v>
      </c>
      <c r="BD386" s="31" t="str">
        <f t="shared" si="240"/>
        <v>NÃO ATENDE</v>
      </c>
      <c r="BE386" s="32">
        <f t="shared" si="231"/>
        <v>-1</v>
      </c>
      <c r="BF386" s="32">
        <f t="shared" si="232"/>
        <v>-1</v>
      </c>
      <c r="BG386" s="32" t="str">
        <f t="shared" si="241"/>
        <v>-</v>
      </c>
      <c r="BH386" s="34"/>
      <c r="BI386" s="34"/>
      <c r="BJ386" s="34"/>
      <c r="BK386" s="34"/>
      <c r="BL386" s="35"/>
      <c r="BM386" s="34"/>
      <c r="BN386" s="31" t="str">
        <f t="shared" si="242"/>
        <v>NÃO ATENDE</v>
      </c>
      <c r="BO386" s="31" t="str">
        <f t="shared" si="233"/>
        <v>NÃO ATENDE</v>
      </c>
      <c r="BP386" s="31" t="str">
        <f t="shared" si="234"/>
        <v>NÃO ATENDE</v>
      </c>
      <c r="BQ386" s="31" t="str">
        <f t="shared" si="243"/>
        <v>ATENDE</v>
      </c>
      <c r="BR386" s="36" t="str">
        <f t="shared" si="244"/>
        <v>C2</v>
      </c>
      <c r="BS386" s="36" t="str">
        <f t="shared" si="245"/>
        <v>Sem Passeio</v>
      </c>
      <c r="BT386" s="37" t="e">
        <f t="shared" si="246"/>
        <v>#N/A</v>
      </c>
      <c r="BU386" s="34"/>
      <c r="BV386" s="34"/>
      <c r="BW386" s="36" t="e">
        <f>IF(BS386="-","-",_xlfn.XLOOKUP(BS386,ABNT5101!$B$4:$B$9,ABNT5101!$C$4:$C$9))</f>
        <v>#N/A</v>
      </c>
      <c r="BX386" s="36" t="e">
        <f>IF(BS386="-","-",_xlfn.XLOOKUP(BS386,ABNT5101!$B$4:$B$9,ABNT5101!$D$4:$D$9))</f>
        <v>#N/A</v>
      </c>
      <c r="BY386" s="31" t="e">
        <f t="shared" si="247"/>
        <v>#N/A</v>
      </c>
      <c r="BZ386" s="31" t="e">
        <f t="shared" si="248"/>
        <v>#N/A</v>
      </c>
      <c r="CA386" s="31" t="e">
        <f t="shared" si="249"/>
        <v>#N/A</v>
      </c>
      <c r="CB386" s="36" t="str">
        <f t="shared" si="259"/>
        <v>Sem Passeio</v>
      </c>
      <c r="CC386" s="37" t="e">
        <f t="shared" si="250"/>
        <v>#N/A</v>
      </c>
      <c r="CD386" s="38"/>
      <c r="CE386" s="38"/>
      <c r="CF386" s="31" t="e">
        <f>IF(CB386="-","-",_xlfn.XLOOKUP(CB386,ABNT5101!$B$4:$B$9,ABNT5101!$C$4:$C$9))</f>
        <v>#N/A</v>
      </c>
      <c r="CG386" s="36" t="e">
        <f>IF(CB386="-","-",_xlfn.XLOOKUP(CB386,ABNT5101!$B$4:$B$9,ABNT5101!$D$4:$D$9))</f>
        <v>#N/A</v>
      </c>
      <c r="CH386" s="31" t="e">
        <f t="shared" si="251"/>
        <v>#N/A</v>
      </c>
      <c r="CI386" s="31" t="e">
        <f t="shared" si="252"/>
        <v>#N/A</v>
      </c>
      <c r="CJ386" s="31" t="e">
        <f t="shared" si="253"/>
        <v>#N/A</v>
      </c>
      <c r="CK386" s="56" t="e">
        <f>_xlfn.XLOOKUP(CL386,'Banco de dados'!$B:$B,'Banco de dados'!$D:$D)</f>
        <v>#N/A</v>
      </c>
      <c r="CL386" s="42"/>
      <c r="CM386" s="56" t="e">
        <f>_xlfn.XLOOKUP(CL386,'Banco de dados'!$B:$B,'Banco de dados'!$E:$E)</f>
        <v>#N/A</v>
      </c>
      <c r="CN386" s="56"/>
      <c r="CO386" s="56" t="e">
        <f>IF(CN386="-","-",_xlfn.XLOOKUP(CN386,'Banco de dados'!$B:$B,'Banco de dados'!$E:$E))</f>
        <v>#N/A</v>
      </c>
      <c r="CP386" s="41">
        <f t="shared" si="254"/>
        <v>1</v>
      </c>
      <c r="CQ386" s="56" t="e">
        <f>_xlfn.XLOOKUP(CL386,'Banco de dados'!$B:$B,'Banco de dados'!$H:$H)</f>
        <v>#N/A</v>
      </c>
      <c r="CR386" s="56" t="e">
        <f t="array" aca="1" ref="CR386" ca="1">_xludf.xlookup(CN386,'Banco de dados'!$B:$B,'Banco de dados'!$H:$H)</f>
        <v>#NAME?</v>
      </c>
      <c r="CS386" s="56" t="e">
        <f t="array" aca="1" ref="CS386" ca="1">_xludf.xlookup(CL386,'Banco de dados'!$B:$B,'Banco de dados'!$F:$F)</f>
        <v>#NAME?</v>
      </c>
      <c r="CT386" s="56" t="e">
        <f t="array" aca="1" ref="CT386" ca="1">_xludf.xlookup(CN386,'Banco de dados'!$B:$B,'Banco de dados'!$F:$F)</f>
        <v>#NAME?</v>
      </c>
      <c r="CU386" s="42"/>
      <c r="CV386" s="42"/>
      <c r="CW386" s="56" t="str">
        <f>IF(AJ386=0.5,"Suporte",IF(AND(AJ386&gt;='Braços de IP'!$B$9,AJ386&lt;='Braços de IP'!$D$9),'Braços de IP'!$E$9,IF(AND(AJ386&gt;='Braços de IP'!$B$10,AJ386&lt;='Braços de IP'!$D$10),'Braços de IP'!$E$10,IF(AND(AJ386&gt;='Braços de IP'!$B$11,AJ386&lt;='Braços de IP'!$D$11),'Braços de IP'!$E$11,IF(AND(AJ386&gt;='Braços de IP'!$B$12,AJ386&lt;='Braços de IP'!$D$12),'Braços de IP'!$E$12,IF(AND(AJ386&gt;='Braços de IP'!$B$13,AJ386&lt;='Braços de IP'!$D$13),'Braços de IP'!$E$13,IF(AND(AJ386&gt;='Braços de IP'!$B$14,AJ386&lt;='Braços de IP'!$D$14),'Braços de IP'!$E$14,"ERRO")))))))</f>
        <v>Médio I</v>
      </c>
      <c r="CX386" s="42"/>
      <c r="CY386" s="56" t="str">
        <f>IF($CX386="","",VLOOKUP($CX386,'Braços de IP'!$E$9:$I$15,2,0))</f>
        <v/>
      </c>
      <c r="CZ386" s="43" t="str">
        <f>IF($CX386="","",VLOOKUP($CX386,'Braços de IP'!$E$9:$I$15,5,0))</f>
        <v/>
      </c>
      <c r="DA386" s="56"/>
      <c r="DB386" s="56"/>
      <c r="DC386" s="56"/>
      <c r="DD386" s="56"/>
      <c r="DE386" s="56"/>
      <c r="DF386" s="56"/>
      <c r="DG386" s="44" t="e">
        <f t="shared" si="255"/>
        <v>#N/A</v>
      </c>
      <c r="DH386" s="45">
        <f t="shared" si="256"/>
        <v>60</v>
      </c>
      <c r="DI386" s="44" t="e">
        <f t="shared" si="257"/>
        <v>#N/A</v>
      </c>
      <c r="DJ386" s="46" t="e">
        <f t="shared" si="258"/>
        <v>#N/A</v>
      </c>
      <c r="DK386" s="47" t="s">
        <v>147</v>
      </c>
      <c r="DL386" s="48"/>
      <c r="DM386" s="49"/>
      <c r="DN386" s="23" t="s">
        <v>148</v>
      </c>
      <c r="DO386" s="23"/>
      <c r="DQ386" s="50"/>
      <c r="DS386" s="5"/>
      <c r="DT386" s="5"/>
      <c r="DU386" s="50"/>
      <c r="DV386" s="50"/>
    </row>
    <row r="387" spans="1:126" ht="15.75" hidden="1" customHeight="1" x14ac:dyDescent="0.3">
      <c r="B387" s="5"/>
      <c r="C387" s="5"/>
      <c r="D387" s="5"/>
      <c r="E387" s="22" t="s">
        <v>417</v>
      </c>
      <c r="F387" s="22" t="s">
        <v>150</v>
      </c>
      <c r="G387" s="23" t="s">
        <v>239</v>
      </c>
      <c r="H387" s="23">
        <v>-23.340758000000001</v>
      </c>
      <c r="I387" s="23">
        <v>-46.928294000000001</v>
      </c>
      <c r="J387" s="24" t="s">
        <v>156</v>
      </c>
      <c r="K387" s="60"/>
      <c r="L387" s="24" t="s">
        <v>152</v>
      </c>
      <c r="M387" s="24" t="s">
        <v>141</v>
      </c>
      <c r="N387" s="23">
        <v>60</v>
      </c>
      <c r="O387" s="23" t="s">
        <v>142</v>
      </c>
      <c r="P387" s="23" t="s">
        <v>143</v>
      </c>
      <c r="Q387" s="26">
        <f t="shared" si="236"/>
        <v>120</v>
      </c>
      <c r="R387" s="27">
        <v>2</v>
      </c>
      <c r="S387" s="28" t="s">
        <v>153</v>
      </c>
      <c r="T387" s="28">
        <v>6.5</v>
      </c>
      <c r="U387" s="23"/>
      <c r="V387" s="23"/>
      <c r="W387" s="29"/>
      <c r="X387" s="28" t="s">
        <v>153</v>
      </c>
      <c r="Y387" s="23"/>
      <c r="Z387" s="23"/>
      <c r="AA387" s="23"/>
      <c r="AB387" s="23"/>
      <c r="AC387" s="23"/>
      <c r="AD387" s="23" t="s">
        <v>144</v>
      </c>
      <c r="AE387" s="23" t="s">
        <v>145</v>
      </c>
      <c r="AF387" s="23">
        <v>35</v>
      </c>
      <c r="AG387" s="23">
        <v>7</v>
      </c>
      <c r="AH387" s="23">
        <v>1</v>
      </c>
      <c r="AI387" s="23">
        <v>0.3</v>
      </c>
      <c r="AJ387" s="23">
        <v>2</v>
      </c>
      <c r="AK387" s="27">
        <f t="shared" si="237"/>
        <v>1.7</v>
      </c>
      <c r="AL387" s="27" t="s">
        <v>143</v>
      </c>
      <c r="AM387" s="27" t="s">
        <v>143</v>
      </c>
      <c r="AN387" s="23"/>
      <c r="AO387" s="27">
        <f t="shared" si="238"/>
        <v>2</v>
      </c>
      <c r="AP387" s="23"/>
      <c r="AQ387" s="23"/>
      <c r="AR387" s="23"/>
      <c r="AS387" s="23"/>
      <c r="AT387" s="23"/>
      <c r="AU387" s="27"/>
      <c r="AV387" s="27">
        <f t="shared" si="239"/>
        <v>0</v>
      </c>
      <c r="AW387" s="27"/>
      <c r="AX387" s="28">
        <f>VLOOKUP(J387,ABNT5101!$I$3:$J$9,2)</f>
        <v>20</v>
      </c>
      <c r="AY387" s="28">
        <f>VLOOKUP(J387,ABNT5101!$I$3:$M$9,5)</f>
        <v>0.28000000000000003</v>
      </c>
      <c r="AZ387" s="28" t="str">
        <f>_xlfn.XLOOKUP(J387,ABNT5101!I:I,ABNT5101!L:L)</f>
        <v>-</v>
      </c>
      <c r="BA387" s="28">
        <f>_xlfn.XLOOKUP(J387,ABNT5101!$I:$I,ABNT5101!M:M)</f>
        <v>0.28000000000000003</v>
      </c>
      <c r="BB387" s="28" t="str">
        <f>_xlfn.XLOOKUP(J387,ABNT5101!$I:$I,ABNT5101!N:N)</f>
        <v>-</v>
      </c>
      <c r="BC387" s="28">
        <f>_xlfn.XLOOKUP(J387,ABNT5101!$I:$I,ABNT5101!O:O)</f>
        <v>14</v>
      </c>
      <c r="BD387" s="31" t="str">
        <f t="shared" si="240"/>
        <v>NÃO ATENDE</v>
      </c>
      <c r="BE387" s="32">
        <f t="shared" si="231"/>
        <v>-1</v>
      </c>
      <c r="BF387" s="32">
        <f t="shared" si="232"/>
        <v>-1</v>
      </c>
      <c r="BG387" s="32" t="str">
        <f t="shared" si="241"/>
        <v>-</v>
      </c>
      <c r="BH387" s="34"/>
      <c r="BI387" s="34"/>
      <c r="BJ387" s="34"/>
      <c r="BK387" s="34"/>
      <c r="BL387" s="35"/>
      <c r="BM387" s="34"/>
      <c r="BN387" s="31" t="str">
        <f t="shared" si="242"/>
        <v>NÃO ATENDE</v>
      </c>
      <c r="BO387" s="31" t="str">
        <f t="shared" si="233"/>
        <v>NÃO ATENDE</v>
      </c>
      <c r="BP387" s="31" t="str">
        <f t="shared" si="234"/>
        <v>NÃO ATENDE</v>
      </c>
      <c r="BQ387" s="31" t="str">
        <f t="shared" si="243"/>
        <v>ATENDE</v>
      </c>
      <c r="BR387" s="36" t="str">
        <f t="shared" si="244"/>
        <v>C2</v>
      </c>
      <c r="BS387" s="36" t="str">
        <f t="shared" si="245"/>
        <v>Sem Passeio</v>
      </c>
      <c r="BT387" s="37" t="e">
        <f t="shared" si="246"/>
        <v>#N/A</v>
      </c>
      <c r="BU387" s="34"/>
      <c r="BV387" s="34"/>
      <c r="BW387" s="36" t="e">
        <f>IF(BS387="-","-",_xlfn.XLOOKUP(BS387,ABNT5101!$B$4:$B$9,ABNT5101!$C$4:$C$9))</f>
        <v>#N/A</v>
      </c>
      <c r="BX387" s="36" t="e">
        <f>IF(BS387="-","-",_xlfn.XLOOKUP(BS387,ABNT5101!$B$4:$B$9,ABNT5101!$D$4:$D$9))</f>
        <v>#N/A</v>
      </c>
      <c r="BY387" s="31" t="e">
        <f t="shared" si="247"/>
        <v>#N/A</v>
      </c>
      <c r="BZ387" s="31" t="e">
        <f t="shared" si="248"/>
        <v>#N/A</v>
      </c>
      <c r="CA387" s="31" t="e">
        <f t="shared" si="249"/>
        <v>#N/A</v>
      </c>
      <c r="CB387" s="36" t="str">
        <f t="shared" si="259"/>
        <v>Sem Passeio</v>
      </c>
      <c r="CC387" s="37" t="e">
        <f t="shared" si="250"/>
        <v>#N/A</v>
      </c>
      <c r="CD387" s="38"/>
      <c r="CE387" s="38"/>
      <c r="CF387" s="31" t="e">
        <f>IF(CB387="-","-",_xlfn.XLOOKUP(CB387,ABNT5101!$B$4:$B$9,ABNT5101!$C$4:$C$9))</f>
        <v>#N/A</v>
      </c>
      <c r="CG387" s="36" t="e">
        <f>IF(CB387="-","-",_xlfn.XLOOKUP(CB387,ABNT5101!$B$4:$B$9,ABNT5101!$D$4:$D$9))</f>
        <v>#N/A</v>
      </c>
      <c r="CH387" s="31" t="e">
        <f t="shared" si="251"/>
        <v>#N/A</v>
      </c>
      <c r="CI387" s="31" t="e">
        <f t="shared" si="252"/>
        <v>#N/A</v>
      </c>
      <c r="CJ387" s="31" t="e">
        <f t="shared" si="253"/>
        <v>#N/A</v>
      </c>
      <c r="CK387" s="56" t="e">
        <f>_xlfn.XLOOKUP(CL387,'Banco de dados'!$B:$B,'Banco de dados'!$D:$D)</f>
        <v>#N/A</v>
      </c>
      <c r="CL387" s="42"/>
      <c r="CM387" s="56" t="e">
        <f>_xlfn.XLOOKUP(CL387,'Banco de dados'!$B:$B,'Banco de dados'!$E:$E)</f>
        <v>#N/A</v>
      </c>
      <c r="CN387" s="56"/>
      <c r="CO387" s="56" t="e">
        <f>IF(CN387="-","-",_xlfn.XLOOKUP(CN387,'Banco de dados'!$B:$B,'Banco de dados'!$E:$E))</f>
        <v>#N/A</v>
      </c>
      <c r="CP387" s="41">
        <f t="shared" si="254"/>
        <v>1</v>
      </c>
      <c r="CQ387" s="56" t="e">
        <f>_xlfn.XLOOKUP(CL387,'Banco de dados'!$B:$B,'Banco de dados'!$H:$H)</f>
        <v>#N/A</v>
      </c>
      <c r="CR387" s="56" t="e">
        <f t="array" aca="1" ref="CR387" ca="1">_xludf.xlookup(CN387,'Banco de dados'!$B:$B,'Banco de dados'!$H:$H)</f>
        <v>#NAME?</v>
      </c>
      <c r="CS387" s="56" t="e">
        <f t="array" aca="1" ref="CS387" ca="1">_xludf.xlookup(CL387,'Banco de dados'!$B:$B,'Banco de dados'!$F:$F)</f>
        <v>#NAME?</v>
      </c>
      <c r="CT387" s="56" t="e">
        <f t="array" aca="1" ref="CT387" ca="1">_xludf.xlookup(CN387,'Banco de dados'!$B:$B,'Banco de dados'!$F:$F)</f>
        <v>#NAME?</v>
      </c>
      <c r="CU387" s="42"/>
      <c r="CV387" s="42"/>
      <c r="CW387" s="56" t="str">
        <f>IF(AJ387=0.5,"Suporte",IF(AND(AJ387&gt;='Braços de IP'!$B$9,AJ387&lt;='Braços de IP'!$D$9),'Braços de IP'!$E$9,IF(AND(AJ387&gt;='Braços de IP'!$B$10,AJ387&lt;='Braços de IP'!$D$10),'Braços de IP'!$E$10,IF(AND(AJ387&gt;='Braços de IP'!$B$11,AJ387&lt;='Braços de IP'!$D$11),'Braços de IP'!$E$11,IF(AND(AJ387&gt;='Braços de IP'!$B$12,AJ387&lt;='Braços de IP'!$D$12),'Braços de IP'!$E$12,IF(AND(AJ387&gt;='Braços de IP'!$B$13,AJ387&lt;='Braços de IP'!$D$13),'Braços de IP'!$E$13,IF(AND(AJ387&gt;='Braços de IP'!$B$14,AJ387&lt;='Braços de IP'!$D$14),'Braços de IP'!$E$14,"ERRO")))))))</f>
        <v>Médio I</v>
      </c>
      <c r="CX387" s="42"/>
      <c r="CY387" s="56" t="str">
        <f>IF($CX387="","",VLOOKUP($CX387,'Braços de IP'!$E$9:$I$15,2,0))</f>
        <v/>
      </c>
      <c r="CZ387" s="43" t="str">
        <f>IF($CX387="","",VLOOKUP($CX387,'Braços de IP'!$E$9:$I$15,5,0))</f>
        <v/>
      </c>
      <c r="DA387" s="56"/>
      <c r="DB387" s="56"/>
      <c r="DC387" s="56"/>
      <c r="DD387" s="56"/>
      <c r="DE387" s="56"/>
      <c r="DF387" s="56"/>
      <c r="DG387" s="44" t="e">
        <f t="shared" si="255"/>
        <v>#N/A</v>
      </c>
      <c r="DH387" s="45">
        <f t="shared" si="256"/>
        <v>60</v>
      </c>
      <c r="DI387" s="44" t="e">
        <f t="shared" si="257"/>
        <v>#N/A</v>
      </c>
      <c r="DJ387" s="46" t="e">
        <f t="shared" si="258"/>
        <v>#N/A</v>
      </c>
      <c r="DK387" s="47" t="s">
        <v>147</v>
      </c>
      <c r="DL387" s="48"/>
      <c r="DM387" s="49"/>
      <c r="DN387" s="23" t="s">
        <v>148</v>
      </c>
      <c r="DO387" s="23"/>
      <c r="DQ387" s="50"/>
      <c r="DS387" s="5"/>
      <c r="DT387" s="5"/>
      <c r="DU387" s="50"/>
      <c r="DV387" s="50"/>
    </row>
    <row r="388" spans="1:126" ht="15.75" hidden="1" customHeight="1" x14ac:dyDescent="0.3">
      <c r="B388" s="5"/>
      <c r="C388" s="5"/>
      <c r="D388" s="5"/>
      <c r="E388" s="22" t="s">
        <v>417</v>
      </c>
      <c r="F388" s="22" t="s">
        <v>150</v>
      </c>
      <c r="G388" s="23" t="s">
        <v>239</v>
      </c>
      <c r="H388" s="23">
        <v>-23.340758000000001</v>
      </c>
      <c r="I388" s="23">
        <v>-46.928294000000001</v>
      </c>
      <c r="J388" s="24" t="s">
        <v>156</v>
      </c>
      <c r="K388" s="60"/>
      <c r="L388" s="24" t="s">
        <v>152</v>
      </c>
      <c r="M388" s="24" t="s">
        <v>141</v>
      </c>
      <c r="N388" s="23">
        <v>60</v>
      </c>
      <c r="O388" s="23" t="s">
        <v>142</v>
      </c>
      <c r="P388" s="23" t="s">
        <v>143</v>
      </c>
      <c r="Q388" s="26">
        <f t="shared" si="236"/>
        <v>120</v>
      </c>
      <c r="R388" s="27">
        <v>2</v>
      </c>
      <c r="S388" s="28" t="s">
        <v>153</v>
      </c>
      <c r="T388" s="28">
        <v>6.5</v>
      </c>
      <c r="U388" s="23"/>
      <c r="V388" s="23"/>
      <c r="W388" s="29"/>
      <c r="X388" s="28" t="s">
        <v>153</v>
      </c>
      <c r="Y388" s="23"/>
      <c r="Z388" s="23"/>
      <c r="AA388" s="23"/>
      <c r="AB388" s="23"/>
      <c r="AC388" s="23"/>
      <c r="AD388" s="23" t="s">
        <v>144</v>
      </c>
      <c r="AE388" s="23" t="s">
        <v>145</v>
      </c>
      <c r="AF388" s="23">
        <v>35</v>
      </c>
      <c r="AG388" s="23">
        <v>7</v>
      </c>
      <c r="AH388" s="23">
        <v>1</v>
      </c>
      <c r="AI388" s="23">
        <v>0.3</v>
      </c>
      <c r="AJ388" s="23">
        <v>2</v>
      </c>
      <c r="AK388" s="27">
        <f t="shared" si="237"/>
        <v>1.7</v>
      </c>
      <c r="AL388" s="27" t="s">
        <v>143</v>
      </c>
      <c r="AM388" s="27" t="s">
        <v>143</v>
      </c>
      <c r="AN388" s="23"/>
      <c r="AO388" s="27">
        <f t="shared" si="238"/>
        <v>2</v>
      </c>
      <c r="AP388" s="23"/>
      <c r="AQ388" s="23"/>
      <c r="AR388" s="23"/>
      <c r="AS388" s="23"/>
      <c r="AT388" s="23"/>
      <c r="AU388" s="27"/>
      <c r="AV388" s="27">
        <f t="shared" si="239"/>
        <v>0</v>
      </c>
      <c r="AW388" s="27"/>
      <c r="AX388" s="28">
        <f>VLOOKUP(J388,ABNT5101!$I$3:$J$9,2)</f>
        <v>20</v>
      </c>
      <c r="AY388" s="28">
        <f>VLOOKUP(J388,ABNT5101!$I$3:$M$9,5)</f>
        <v>0.28000000000000003</v>
      </c>
      <c r="AZ388" s="28" t="str">
        <f>_xlfn.XLOOKUP(J388,ABNT5101!I:I,ABNT5101!L:L)</f>
        <v>-</v>
      </c>
      <c r="BA388" s="28">
        <f>_xlfn.XLOOKUP(J388,ABNT5101!$I:$I,ABNT5101!M:M)</f>
        <v>0.28000000000000003</v>
      </c>
      <c r="BB388" s="28" t="str">
        <f>_xlfn.XLOOKUP(J388,ABNT5101!$I:$I,ABNT5101!N:N)</f>
        <v>-</v>
      </c>
      <c r="BC388" s="28">
        <f>_xlfn.XLOOKUP(J388,ABNT5101!$I:$I,ABNT5101!O:O)</f>
        <v>14</v>
      </c>
      <c r="BD388" s="31" t="str">
        <f t="shared" si="240"/>
        <v>NÃO ATENDE</v>
      </c>
      <c r="BE388" s="32">
        <f t="shared" si="231"/>
        <v>-1</v>
      </c>
      <c r="BF388" s="32">
        <f t="shared" si="232"/>
        <v>-1</v>
      </c>
      <c r="BG388" s="32" t="str">
        <f t="shared" si="241"/>
        <v>-</v>
      </c>
      <c r="BH388" s="34"/>
      <c r="BI388" s="34"/>
      <c r="BJ388" s="34"/>
      <c r="BK388" s="34"/>
      <c r="BL388" s="35"/>
      <c r="BM388" s="34"/>
      <c r="BN388" s="31" t="str">
        <f t="shared" si="242"/>
        <v>NÃO ATENDE</v>
      </c>
      <c r="BO388" s="31" t="str">
        <f t="shared" si="233"/>
        <v>NÃO ATENDE</v>
      </c>
      <c r="BP388" s="31" t="str">
        <f t="shared" si="234"/>
        <v>NÃO ATENDE</v>
      </c>
      <c r="BQ388" s="31" t="str">
        <f t="shared" si="243"/>
        <v>ATENDE</v>
      </c>
      <c r="BR388" s="36" t="str">
        <f t="shared" si="244"/>
        <v>C2</v>
      </c>
      <c r="BS388" s="36" t="str">
        <f t="shared" si="245"/>
        <v>Sem Passeio</v>
      </c>
      <c r="BT388" s="37" t="e">
        <f t="shared" si="246"/>
        <v>#N/A</v>
      </c>
      <c r="BU388" s="34"/>
      <c r="BV388" s="34"/>
      <c r="BW388" s="36" t="e">
        <f>IF(BS388="-","-",_xlfn.XLOOKUP(BS388,ABNT5101!$B$4:$B$9,ABNT5101!$C$4:$C$9))</f>
        <v>#N/A</v>
      </c>
      <c r="BX388" s="36" t="e">
        <f>IF(BS388="-","-",_xlfn.XLOOKUP(BS388,ABNT5101!$B$4:$B$9,ABNT5101!$D$4:$D$9))</f>
        <v>#N/A</v>
      </c>
      <c r="BY388" s="31" t="e">
        <f t="shared" si="247"/>
        <v>#N/A</v>
      </c>
      <c r="BZ388" s="31" t="e">
        <f t="shared" si="248"/>
        <v>#N/A</v>
      </c>
      <c r="CA388" s="31" t="e">
        <f t="shared" si="249"/>
        <v>#N/A</v>
      </c>
      <c r="CB388" s="36" t="str">
        <f t="shared" si="259"/>
        <v>Sem Passeio</v>
      </c>
      <c r="CC388" s="37" t="e">
        <f t="shared" si="250"/>
        <v>#N/A</v>
      </c>
      <c r="CD388" s="38"/>
      <c r="CE388" s="38"/>
      <c r="CF388" s="31" t="e">
        <f>IF(CB388="-","-",_xlfn.XLOOKUP(CB388,ABNT5101!$B$4:$B$9,ABNT5101!$C$4:$C$9))</f>
        <v>#N/A</v>
      </c>
      <c r="CG388" s="36" t="e">
        <f>IF(CB388="-","-",_xlfn.XLOOKUP(CB388,ABNT5101!$B$4:$B$9,ABNT5101!$D$4:$D$9))</f>
        <v>#N/A</v>
      </c>
      <c r="CH388" s="31" t="e">
        <f t="shared" si="251"/>
        <v>#N/A</v>
      </c>
      <c r="CI388" s="31" t="e">
        <f t="shared" si="252"/>
        <v>#N/A</v>
      </c>
      <c r="CJ388" s="31" t="e">
        <f t="shared" si="253"/>
        <v>#N/A</v>
      </c>
      <c r="CK388" s="56" t="e">
        <f>_xlfn.XLOOKUP(CL388,'Banco de dados'!$B:$B,'Banco de dados'!$D:$D)</f>
        <v>#N/A</v>
      </c>
      <c r="CL388" s="42"/>
      <c r="CM388" s="56" t="e">
        <f>_xlfn.XLOOKUP(CL388,'Banco de dados'!$B:$B,'Banco de dados'!$E:$E)</f>
        <v>#N/A</v>
      </c>
      <c r="CN388" s="56"/>
      <c r="CO388" s="56" t="e">
        <f>IF(CN388="-","-",_xlfn.XLOOKUP(CN388,'Banco de dados'!$B:$B,'Banco de dados'!$E:$E))</f>
        <v>#N/A</v>
      </c>
      <c r="CP388" s="41">
        <f t="shared" si="254"/>
        <v>1</v>
      </c>
      <c r="CQ388" s="56" t="e">
        <f>_xlfn.XLOOKUP(CL388,'Banco de dados'!$B:$B,'Banco de dados'!$H:$H)</f>
        <v>#N/A</v>
      </c>
      <c r="CR388" s="56" t="e">
        <f t="array" aca="1" ref="CR388" ca="1">_xludf.xlookup(CN388,'Banco de dados'!$B:$B,'Banco de dados'!$H:$H)</f>
        <v>#NAME?</v>
      </c>
      <c r="CS388" s="56" t="e">
        <f t="array" aca="1" ref="CS388" ca="1">_xludf.xlookup(CL388,'Banco de dados'!$B:$B,'Banco de dados'!$F:$F)</f>
        <v>#NAME?</v>
      </c>
      <c r="CT388" s="56" t="e">
        <f t="array" aca="1" ref="CT388" ca="1">_xludf.xlookup(CN388,'Banco de dados'!$B:$B,'Banco de dados'!$F:$F)</f>
        <v>#NAME?</v>
      </c>
      <c r="CU388" s="42"/>
      <c r="CV388" s="42"/>
      <c r="CW388" s="56" t="str">
        <f>IF(AJ388=0.5,"Suporte",IF(AND(AJ388&gt;='Braços de IP'!$B$9,AJ388&lt;='Braços de IP'!$D$9),'Braços de IP'!$E$9,IF(AND(AJ388&gt;='Braços de IP'!$B$10,AJ388&lt;='Braços de IP'!$D$10),'Braços de IP'!$E$10,IF(AND(AJ388&gt;='Braços de IP'!$B$11,AJ388&lt;='Braços de IP'!$D$11),'Braços de IP'!$E$11,IF(AND(AJ388&gt;='Braços de IP'!$B$12,AJ388&lt;='Braços de IP'!$D$12),'Braços de IP'!$E$12,IF(AND(AJ388&gt;='Braços de IP'!$B$13,AJ388&lt;='Braços de IP'!$D$13),'Braços de IP'!$E$13,IF(AND(AJ388&gt;='Braços de IP'!$B$14,AJ388&lt;='Braços de IP'!$D$14),'Braços de IP'!$E$14,"ERRO")))))))</f>
        <v>Médio I</v>
      </c>
      <c r="CX388" s="42"/>
      <c r="CY388" s="56" t="str">
        <f>IF($CX388="","",VLOOKUP($CX388,'Braços de IP'!$E$9:$I$15,2,0))</f>
        <v/>
      </c>
      <c r="CZ388" s="43" t="str">
        <f>IF($CX388="","",VLOOKUP($CX388,'Braços de IP'!$E$9:$I$15,5,0))</f>
        <v/>
      </c>
      <c r="DA388" s="56"/>
      <c r="DB388" s="56"/>
      <c r="DC388" s="56"/>
      <c r="DD388" s="56"/>
      <c r="DE388" s="56"/>
      <c r="DF388" s="56"/>
      <c r="DG388" s="44" t="e">
        <f t="shared" si="255"/>
        <v>#N/A</v>
      </c>
      <c r="DH388" s="45">
        <f t="shared" si="256"/>
        <v>60</v>
      </c>
      <c r="DI388" s="44" t="e">
        <f t="shared" si="257"/>
        <v>#N/A</v>
      </c>
      <c r="DJ388" s="46" t="e">
        <f t="shared" si="258"/>
        <v>#N/A</v>
      </c>
      <c r="DK388" s="47" t="s">
        <v>147</v>
      </c>
      <c r="DL388" s="48"/>
      <c r="DM388" s="49"/>
      <c r="DN388" s="23" t="s">
        <v>148</v>
      </c>
      <c r="DO388" s="23"/>
      <c r="DQ388" s="50"/>
      <c r="DS388" s="5"/>
      <c r="DT388" s="5"/>
      <c r="DU388" s="50"/>
      <c r="DV388" s="50"/>
    </row>
    <row r="389" spans="1:126" ht="15.75" hidden="1" customHeight="1" x14ac:dyDescent="0.3">
      <c r="B389" s="5"/>
      <c r="C389" s="5"/>
      <c r="D389" s="5"/>
      <c r="E389" s="22" t="s">
        <v>418</v>
      </c>
      <c r="F389" s="22" t="s">
        <v>150</v>
      </c>
      <c r="G389" s="23" t="s">
        <v>419</v>
      </c>
      <c r="H389" s="23">
        <v>-23.419892999999998</v>
      </c>
      <c r="I389" s="23">
        <v>-46.826362000000003</v>
      </c>
      <c r="J389" s="24" t="s">
        <v>139</v>
      </c>
      <c r="K389" s="60"/>
      <c r="L389" s="24" t="s">
        <v>152</v>
      </c>
      <c r="M389" s="24" t="s">
        <v>141</v>
      </c>
      <c r="N389" s="23">
        <v>58</v>
      </c>
      <c r="O389" s="23" t="s">
        <v>142</v>
      </c>
      <c r="P389" s="23" t="s">
        <v>143</v>
      </c>
      <c r="Q389" s="26">
        <f t="shared" si="236"/>
        <v>116</v>
      </c>
      <c r="R389" s="27">
        <v>1</v>
      </c>
      <c r="S389" s="28" t="s">
        <v>153</v>
      </c>
      <c r="T389" s="28">
        <v>6</v>
      </c>
      <c r="U389" s="23"/>
      <c r="V389" s="23"/>
      <c r="W389" s="29"/>
      <c r="X389" s="28" t="s">
        <v>153</v>
      </c>
      <c r="Y389" s="23"/>
      <c r="Z389" s="23"/>
      <c r="AA389" s="23"/>
      <c r="AB389" s="23"/>
      <c r="AC389" s="23"/>
      <c r="AD389" s="23" t="s">
        <v>144</v>
      </c>
      <c r="AE389" s="23" t="s">
        <v>145</v>
      </c>
      <c r="AF389" s="23">
        <v>34</v>
      </c>
      <c r="AG389" s="23">
        <v>7.7</v>
      </c>
      <c r="AH389" s="23">
        <v>1</v>
      </c>
      <c r="AI389" s="23">
        <v>0.4</v>
      </c>
      <c r="AJ389" s="23" t="s">
        <v>380</v>
      </c>
      <c r="AK389" s="27">
        <f t="shared" si="237"/>
        <v>2.2000000000000002</v>
      </c>
      <c r="AL389" s="27" t="s">
        <v>143</v>
      </c>
      <c r="AM389" s="27" t="s">
        <v>143</v>
      </c>
      <c r="AN389" s="23"/>
      <c r="AO389" s="27">
        <f t="shared" si="238"/>
        <v>2</v>
      </c>
      <c r="AP389" s="23"/>
      <c r="AQ389" s="23"/>
      <c r="AR389" s="23"/>
      <c r="AS389" s="23"/>
      <c r="AT389" s="23"/>
      <c r="AU389" s="27"/>
      <c r="AV389" s="27">
        <f t="shared" si="239"/>
        <v>0</v>
      </c>
      <c r="AW389" s="27"/>
      <c r="AX389" s="28">
        <f>VLOOKUP(J389,ABNT5101!$I$3:$J$9,2)</f>
        <v>7.5</v>
      </c>
      <c r="AY389" s="28">
        <f>VLOOKUP(J389,ABNT5101!$I$3:$M$9,5)</f>
        <v>0.18</v>
      </c>
      <c r="AZ389" s="28" t="str">
        <f>_xlfn.XLOOKUP(J389,ABNT5101!I:I,ABNT5101!L:L)</f>
        <v>-</v>
      </c>
      <c r="BA389" s="28">
        <f>_xlfn.XLOOKUP(J389,ABNT5101!$I:$I,ABNT5101!M:M)</f>
        <v>0.18</v>
      </c>
      <c r="BB389" s="28" t="str">
        <f>_xlfn.XLOOKUP(J389,ABNT5101!$I:$I,ABNT5101!N:N)</f>
        <v>-</v>
      </c>
      <c r="BC389" s="28">
        <f>_xlfn.XLOOKUP(J389,ABNT5101!$I:$I,ABNT5101!O:O)</f>
        <v>16</v>
      </c>
      <c r="BD389" s="31" t="str">
        <f t="shared" si="240"/>
        <v>NÃO ATENDE</v>
      </c>
      <c r="BE389" s="32">
        <f t="shared" ref="BE389:BE397" si="260">IF(BH389="-","-",BH389/AX389-1)</f>
        <v>-1</v>
      </c>
      <c r="BF389" s="32">
        <f t="shared" ref="BF389:BF397" si="261">IF(BI389="-","-",BI389/AY389-1)</f>
        <v>-1</v>
      </c>
      <c r="BG389" s="32" t="str">
        <f t="shared" si="241"/>
        <v>-</v>
      </c>
      <c r="BH389" s="34"/>
      <c r="BI389" s="34"/>
      <c r="BJ389" s="34"/>
      <c r="BK389" s="34"/>
      <c r="BL389" s="35"/>
      <c r="BM389" s="34"/>
      <c r="BN389" s="31" t="str">
        <f t="shared" si="242"/>
        <v>NÃO ATENDE</v>
      </c>
      <c r="BO389" s="31" t="str">
        <f t="shared" ref="BO389:BO397" si="262">IF(BH389="-","-",IF(BH389&gt;=AX389,"ATENDE",IF(BH389&gt;=0.99*AX389,"ATENDIMENTO LIMIAR","NÃO ATENDE")))</f>
        <v>NÃO ATENDE</v>
      </c>
      <c r="BP389" s="31" t="str">
        <f t="shared" ref="BP389:BP397" si="263">IF(BI389="-","-",IF(BI389&gt;=AY389,"ATENDE",IF(BI389&gt;=(AY389-0.02),"ATENDIMENTO LIMIAR","NÃO ATENDE")))</f>
        <v>NÃO ATENDE</v>
      </c>
      <c r="BQ389" s="31" t="str">
        <f t="shared" si="243"/>
        <v>ATENDE</v>
      </c>
      <c r="BR389" s="36" t="str">
        <f t="shared" si="244"/>
        <v>C5</v>
      </c>
      <c r="BS389" s="36" t="str">
        <f t="shared" si="245"/>
        <v>Sem Passeio</v>
      </c>
      <c r="BT389" s="37" t="e">
        <f t="shared" si="246"/>
        <v>#N/A</v>
      </c>
      <c r="BU389" s="34"/>
      <c r="BV389" s="34"/>
      <c r="BW389" s="36" t="e">
        <f>IF(BS389="-","-",_xlfn.XLOOKUP(BS389,ABNT5101!$B$4:$B$9,ABNT5101!$C$4:$C$9))</f>
        <v>#N/A</v>
      </c>
      <c r="BX389" s="36" t="e">
        <f>IF(BS389="-","-",_xlfn.XLOOKUP(BS389,ABNT5101!$B$4:$B$9,ABNT5101!$D$4:$D$9))</f>
        <v>#N/A</v>
      </c>
      <c r="BY389" s="31" t="e">
        <f t="shared" si="247"/>
        <v>#N/A</v>
      </c>
      <c r="BZ389" s="31" t="e">
        <f t="shared" si="248"/>
        <v>#N/A</v>
      </c>
      <c r="CA389" s="31" t="e">
        <f t="shared" si="249"/>
        <v>#N/A</v>
      </c>
      <c r="CB389" s="36" t="s">
        <v>143</v>
      </c>
      <c r="CC389" s="37" t="e">
        <f t="shared" si="250"/>
        <v>#VALUE!</v>
      </c>
      <c r="CD389" s="38"/>
      <c r="CE389" s="38"/>
      <c r="CF389" s="31" t="str">
        <f>IF(CB389="-","-",_xlfn.XLOOKUP(CB389,ABNT5101!$B$4:$B$9,ABNT5101!$C$4:$C$9))</f>
        <v>-</v>
      </c>
      <c r="CG389" s="36" t="str">
        <f>IF(CB389="-","-",_xlfn.XLOOKUP(CB389,ABNT5101!$B$4:$B$9,ABNT5101!$D$4:$D$9))</f>
        <v>-</v>
      </c>
      <c r="CH389" s="31" t="str">
        <f t="shared" si="251"/>
        <v>-</v>
      </c>
      <c r="CI389" s="31" t="str">
        <f t="shared" si="252"/>
        <v>-</v>
      </c>
      <c r="CJ389" s="31" t="str">
        <f t="shared" si="253"/>
        <v>-</v>
      </c>
      <c r="CK389" s="56" t="e">
        <f>_xlfn.XLOOKUP(CL389,'Banco de dados'!$B:$B,'Banco de dados'!$D:$D)</f>
        <v>#N/A</v>
      </c>
      <c r="CL389" s="42"/>
      <c r="CM389" s="56" t="e">
        <f>_xlfn.XLOOKUP(CL389,'Banco de dados'!$B:$B,'Banco de dados'!$E:$E)</f>
        <v>#N/A</v>
      </c>
      <c r="CN389" s="56"/>
      <c r="CO389" s="56" t="e">
        <f>IF(CN389="-","-",_xlfn.XLOOKUP(CN389,'Banco de dados'!$B:$B,'Banco de dados'!$E:$E))</f>
        <v>#N/A</v>
      </c>
      <c r="CP389" s="41">
        <f t="shared" si="254"/>
        <v>1</v>
      </c>
      <c r="CQ389" s="56" t="e">
        <f>_xlfn.XLOOKUP(CL389,'Banco de dados'!$B:$B,'Banco de dados'!$H:$H)</f>
        <v>#N/A</v>
      </c>
      <c r="CR389" s="56" t="e">
        <f t="array" aca="1" ref="CR389" ca="1">_xludf.xlookup(CN389,'Banco de dados'!$B:$B,'Banco de dados'!$H:$H)</f>
        <v>#NAME?</v>
      </c>
      <c r="CS389" s="56" t="e">
        <f t="array" aca="1" ref="CS389" ca="1">_xludf.xlookup(CL389,'Banco de dados'!$B:$B,'Banco de dados'!$F:$F)</f>
        <v>#NAME?</v>
      </c>
      <c r="CT389" s="56" t="e">
        <f t="array" aca="1" ref="CT389" ca="1">_xludf.xlookup(CN389,'Banco de dados'!$B:$B,'Banco de dados'!$F:$F)</f>
        <v>#NAME?</v>
      </c>
      <c r="CU389" s="42"/>
      <c r="CV389" s="42"/>
      <c r="CW389" s="56" t="str">
        <f>IF(AJ389=0.5,"Suporte",IF(AND(AJ389&gt;='Braços de IP'!$B$9,AJ389&lt;='Braços de IP'!$D$9),'Braços de IP'!$E$9,IF(AND(AJ389&gt;='Braços de IP'!$B$10,AJ389&lt;='Braços de IP'!$D$10),'Braços de IP'!$E$10,IF(AND(AJ389&gt;='Braços de IP'!$B$11,AJ389&lt;='Braços de IP'!$D$11),'Braços de IP'!$E$11,IF(AND(AJ389&gt;='Braços de IP'!$B$12,AJ389&lt;='Braços de IP'!$D$12),'Braços de IP'!$E$12,IF(AND(AJ389&gt;='Braços de IP'!$B$13,AJ389&lt;='Braços de IP'!$D$13),'Braços de IP'!$E$13,IF(AND(AJ389&gt;='Braços de IP'!$B$14,AJ389&lt;='Braços de IP'!$D$14),'Braços de IP'!$E$14,"ERRO")))))))</f>
        <v>ERRO</v>
      </c>
      <c r="CX389" s="42"/>
      <c r="CY389" s="56" t="str">
        <f>IF($CX389="","",VLOOKUP($CX389,'Braços de IP'!$E$9:$I$15,2,0))</f>
        <v/>
      </c>
      <c r="CZ389" s="43" t="str">
        <f>IF($CX389="","",VLOOKUP($CX389,'Braços de IP'!$E$9:$I$15,5,0))</f>
        <v/>
      </c>
      <c r="DA389" s="56"/>
      <c r="DB389" s="56"/>
      <c r="DC389" s="56"/>
      <c r="DD389" s="56"/>
      <c r="DE389" s="56"/>
      <c r="DF389" s="56"/>
      <c r="DG389" s="44" t="e">
        <f t="shared" si="255"/>
        <v>#N/A</v>
      </c>
      <c r="DH389" s="45">
        <f t="shared" si="256"/>
        <v>58</v>
      </c>
      <c r="DI389" s="44" t="e">
        <f t="shared" si="257"/>
        <v>#N/A</v>
      </c>
      <c r="DJ389" s="46" t="e">
        <f t="shared" si="258"/>
        <v>#N/A</v>
      </c>
      <c r="DK389" s="47" t="s">
        <v>147</v>
      </c>
      <c r="DL389" s="48"/>
      <c r="DM389" s="49"/>
      <c r="DN389" s="23" t="s">
        <v>148</v>
      </c>
      <c r="DO389" s="23"/>
      <c r="DQ389" s="50"/>
      <c r="DS389" s="5"/>
      <c r="DT389" s="5"/>
      <c r="DU389" s="50"/>
      <c r="DV389" s="50"/>
    </row>
    <row r="390" spans="1:126" ht="15.75" hidden="1" customHeight="1" x14ac:dyDescent="0.3">
      <c r="B390" s="5"/>
      <c r="C390" s="5"/>
      <c r="D390" s="5"/>
      <c r="E390" s="22" t="s">
        <v>418</v>
      </c>
      <c r="F390" s="22" t="s">
        <v>150</v>
      </c>
      <c r="G390" s="23" t="s">
        <v>419</v>
      </c>
      <c r="H390" s="23">
        <v>-23.419892999999998</v>
      </c>
      <c r="I390" s="23">
        <v>-46.826362000000003</v>
      </c>
      <c r="J390" s="24" t="s">
        <v>139</v>
      </c>
      <c r="K390" s="60"/>
      <c r="L390" s="24" t="s">
        <v>152</v>
      </c>
      <c r="M390" s="24" t="s">
        <v>141</v>
      </c>
      <c r="N390" s="23">
        <v>58</v>
      </c>
      <c r="O390" s="23" t="s">
        <v>142</v>
      </c>
      <c r="P390" s="23" t="s">
        <v>143</v>
      </c>
      <c r="Q390" s="26">
        <f t="shared" si="236"/>
        <v>116</v>
      </c>
      <c r="R390" s="27">
        <v>1</v>
      </c>
      <c r="S390" s="28" t="s">
        <v>153</v>
      </c>
      <c r="T390" s="28">
        <v>6</v>
      </c>
      <c r="U390" s="23"/>
      <c r="V390" s="23"/>
      <c r="W390" s="29"/>
      <c r="X390" s="28" t="s">
        <v>153</v>
      </c>
      <c r="Y390" s="23"/>
      <c r="Z390" s="23"/>
      <c r="AA390" s="23"/>
      <c r="AB390" s="23"/>
      <c r="AC390" s="23"/>
      <c r="AD390" s="23" t="s">
        <v>144</v>
      </c>
      <c r="AE390" s="23" t="s">
        <v>145</v>
      </c>
      <c r="AF390" s="23">
        <v>34</v>
      </c>
      <c r="AG390" s="23">
        <v>7.7</v>
      </c>
      <c r="AH390" s="23">
        <v>1</v>
      </c>
      <c r="AI390" s="23">
        <v>0.4</v>
      </c>
      <c r="AJ390" s="23" t="s">
        <v>380</v>
      </c>
      <c r="AK390" s="27">
        <f t="shared" si="237"/>
        <v>2.2000000000000002</v>
      </c>
      <c r="AL390" s="27" t="s">
        <v>143</v>
      </c>
      <c r="AM390" s="27" t="s">
        <v>143</v>
      </c>
      <c r="AN390" s="23"/>
      <c r="AO390" s="27">
        <f t="shared" si="238"/>
        <v>2</v>
      </c>
      <c r="AP390" s="23"/>
      <c r="AQ390" s="23"/>
      <c r="AR390" s="23"/>
      <c r="AS390" s="23"/>
      <c r="AT390" s="23"/>
      <c r="AU390" s="27"/>
      <c r="AV390" s="27">
        <f t="shared" si="239"/>
        <v>0</v>
      </c>
      <c r="AW390" s="27"/>
      <c r="AX390" s="28">
        <f>VLOOKUP(J390,ABNT5101!$I$3:$J$9,2)</f>
        <v>7.5</v>
      </c>
      <c r="AY390" s="28">
        <f>VLOOKUP(J390,ABNT5101!$I$3:$M$9,5)</f>
        <v>0.18</v>
      </c>
      <c r="AZ390" s="28" t="str">
        <f>_xlfn.XLOOKUP(J390,ABNT5101!I:I,ABNT5101!L:L)</f>
        <v>-</v>
      </c>
      <c r="BA390" s="28">
        <f>_xlfn.XLOOKUP(J390,ABNT5101!$I:$I,ABNT5101!M:M)</f>
        <v>0.18</v>
      </c>
      <c r="BB390" s="28" t="str">
        <f>_xlfn.XLOOKUP(J390,ABNT5101!$I:$I,ABNT5101!N:N)</f>
        <v>-</v>
      </c>
      <c r="BC390" s="28">
        <f>_xlfn.XLOOKUP(J390,ABNT5101!$I:$I,ABNT5101!O:O)</f>
        <v>16</v>
      </c>
      <c r="BD390" s="31" t="str">
        <f t="shared" si="240"/>
        <v>NÃO ATENDE</v>
      </c>
      <c r="BE390" s="32">
        <f t="shared" si="260"/>
        <v>-1</v>
      </c>
      <c r="BF390" s="32">
        <f t="shared" si="261"/>
        <v>-1</v>
      </c>
      <c r="BG390" s="32" t="str">
        <f t="shared" si="241"/>
        <v>-</v>
      </c>
      <c r="BH390" s="34"/>
      <c r="BI390" s="34"/>
      <c r="BJ390" s="34"/>
      <c r="BK390" s="34"/>
      <c r="BL390" s="35"/>
      <c r="BM390" s="34"/>
      <c r="BN390" s="31" t="str">
        <f t="shared" si="242"/>
        <v>NÃO ATENDE</v>
      </c>
      <c r="BO390" s="31" t="str">
        <f t="shared" si="262"/>
        <v>NÃO ATENDE</v>
      </c>
      <c r="BP390" s="31" t="str">
        <f t="shared" si="263"/>
        <v>NÃO ATENDE</v>
      </c>
      <c r="BQ390" s="31" t="str">
        <f t="shared" si="243"/>
        <v>ATENDE</v>
      </c>
      <c r="BR390" s="36" t="str">
        <f t="shared" si="244"/>
        <v>C5</v>
      </c>
      <c r="BS390" s="36" t="str">
        <f t="shared" si="245"/>
        <v>Sem Passeio</v>
      </c>
      <c r="BT390" s="37" t="e">
        <f t="shared" si="246"/>
        <v>#N/A</v>
      </c>
      <c r="BU390" s="34"/>
      <c r="BV390" s="34"/>
      <c r="BW390" s="36" t="e">
        <f>IF(BS390="-","-",_xlfn.XLOOKUP(BS390,ABNT5101!$B$4:$B$9,ABNT5101!$C$4:$C$9))</f>
        <v>#N/A</v>
      </c>
      <c r="BX390" s="36" t="e">
        <f>IF(BS390="-","-",_xlfn.XLOOKUP(BS390,ABNT5101!$B$4:$B$9,ABNT5101!$D$4:$D$9))</f>
        <v>#N/A</v>
      </c>
      <c r="BY390" s="31" t="e">
        <f t="shared" si="247"/>
        <v>#N/A</v>
      </c>
      <c r="BZ390" s="31" t="e">
        <f t="shared" si="248"/>
        <v>#N/A</v>
      </c>
      <c r="CA390" s="31" t="e">
        <f t="shared" si="249"/>
        <v>#N/A</v>
      </c>
      <c r="CB390" s="36" t="s">
        <v>143</v>
      </c>
      <c r="CC390" s="37" t="e">
        <f t="shared" si="250"/>
        <v>#VALUE!</v>
      </c>
      <c r="CD390" s="38"/>
      <c r="CE390" s="38"/>
      <c r="CF390" s="31" t="str">
        <f>IF(CB390="-","-",_xlfn.XLOOKUP(CB390,ABNT5101!$B$4:$B$9,ABNT5101!$C$4:$C$9))</f>
        <v>-</v>
      </c>
      <c r="CG390" s="36" t="str">
        <f>IF(CB390="-","-",_xlfn.XLOOKUP(CB390,ABNT5101!$B$4:$B$9,ABNT5101!$D$4:$D$9))</f>
        <v>-</v>
      </c>
      <c r="CH390" s="31" t="str">
        <f t="shared" si="251"/>
        <v>-</v>
      </c>
      <c r="CI390" s="31" t="str">
        <f t="shared" si="252"/>
        <v>-</v>
      </c>
      <c r="CJ390" s="31" t="str">
        <f t="shared" si="253"/>
        <v>-</v>
      </c>
      <c r="CK390" s="56" t="e">
        <f>_xlfn.XLOOKUP(CL390,'Banco de dados'!$B:$B,'Banco de dados'!$D:$D)</f>
        <v>#N/A</v>
      </c>
      <c r="CL390" s="42"/>
      <c r="CM390" s="56" t="e">
        <f>_xlfn.XLOOKUP(CL390,'Banco de dados'!$B:$B,'Banco de dados'!$E:$E)</f>
        <v>#N/A</v>
      </c>
      <c r="CN390" s="56"/>
      <c r="CO390" s="56" t="e">
        <f>IF(CN390="-","-",_xlfn.XLOOKUP(CN390,'Banco de dados'!$B:$B,'Banco de dados'!$E:$E))</f>
        <v>#N/A</v>
      </c>
      <c r="CP390" s="41">
        <f t="shared" si="254"/>
        <v>1</v>
      </c>
      <c r="CQ390" s="56" t="e">
        <f>_xlfn.XLOOKUP(CL390,'Banco de dados'!$B:$B,'Banco de dados'!$H:$H)</f>
        <v>#N/A</v>
      </c>
      <c r="CR390" s="56" t="e">
        <f t="array" aca="1" ref="CR390" ca="1">_xludf.xlookup(CN390,'Banco de dados'!$B:$B,'Banco de dados'!$H:$H)</f>
        <v>#NAME?</v>
      </c>
      <c r="CS390" s="56" t="e">
        <f t="array" aca="1" ref="CS390" ca="1">_xludf.xlookup(CL390,'Banco de dados'!$B:$B,'Banco de dados'!$F:$F)</f>
        <v>#NAME?</v>
      </c>
      <c r="CT390" s="56" t="e">
        <f t="array" aca="1" ref="CT390" ca="1">_xludf.xlookup(CN390,'Banco de dados'!$B:$B,'Banco de dados'!$F:$F)</f>
        <v>#NAME?</v>
      </c>
      <c r="CU390" s="42"/>
      <c r="CV390" s="42"/>
      <c r="CW390" s="56" t="str">
        <f>IF(AJ390=0.5,"Suporte",IF(AND(AJ390&gt;='Braços de IP'!$B$9,AJ390&lt;='Braços de IP'!$D$9),'Braços de IP'!$E$9,IF(AND(AJ390&gt;='Braços de IP'!$B$10,AJ390&lt;='Braços de IP'!$D$10),'Braços de IP'!$E$10,IF(AND(AJ390&gt;='Braços de IP'!$B$11,AJ390&lt;='Braços de IP'!$D$11),'Braços de IP'!$E$11,IF(AND(AJ390&gt;='Braços de IP'!$B$12,AJ390&lt;='Braços de IP'!$D$12),'Braços de IP'!$E$12,IF(AND(AJ390&gt;='Braços de IP'!$B$13,AJ390&lt;='Braços de IP'!$D$13),'Braços de IP'!$E$13,IF(AND(AJ390&gt;='Braços de IP'!$B$14,AJ390&lt;='Braços de IP'!$D$14),'Braços de IP'!$E$14,"ERRO")))))))</f>
        <v>ERRO</v>
      </c>
      <c r="CX390" s="42"/>
      <c r="CY390" s="56" t="str">
        <f>IF($CX390="","",VLOOKUP($CX390,'Braços de IP'!$E$9:$I$15,2,0))</f>
        <v/>
      </c>
      <c r="CZ390" s="43" t="str">
        <f>IF($CX390="","",VLOOKUP($CX390,'Braços de IP'!$E$9:$I$15,5,0))</f>
        <v/>
      </c>
      <c r="DA390" s="56"/>
      <c r="DB390" s="56"/>
      <c r="DC390" s="56"/>
      <c r="DD390" s="56"/>
      <c r="DE390" s="56"/>
      <c r="DF390" s="56"/>
      <c r="DG390" s="44" t="e">
        <f t="shared" si="255"/>
        <v>#N/A</v>
      </c>
      <c r="DH390" s="45">
        <f t="shared" si="256"/>
        <v>58</v>
      </c>
      <c r="DI390" s="44" t="e">
        <f t="shared" si="257"/>
        <v>#N/A</v>
      </c>
      <c r="DJ390" s="46" t="e">
        <f t="shared" si="258"/>
        <v>#N/A</v>
      </c>
      <c r="DK390" s="47" t="s">
        <v>147</v>
      </c>
      <c r="DL390" s="48"/>
      <c r="DM390" s="49"/>
      <c r="DN390" s="23" t="s">
        <v>148</v>
      </c>
      <c r="DO390" s="23"/>
      <c r="DQ390" s="50"/>
      <c r="DS390" s="5"/>
      <c r="DT390" s="5"/>
      <c r="DU390" s="50"/>
      <c r="DV390" s="50"/>
    </row>
    <row r="391" spans="1:126" ht="15.75" hidden="1" customHeight="1" x14ac:dyDescent="0.3">
      <c r="B391" s="5"/>
      <c r="C391" s="5"/>
      <c r="D391" s="5"/>
      <c r="E391" s="22" t="s">
        <v>418</v>
      </c>
      <c r="F391" s="22" t="s">
        <v>150</v>
      </c>
      <c r="G391" s="23" t="s">
        <v>419</v>
      </c>
      <c r="H391" s="23">
        <v>-23.419892999999998</v>
      </c>
      <c r="I391" s="23">
        <v>-46.826362000000003</v>
      </c>
      <c r="J391" s="24" t="s">
        <v>139</v>
      </c>
      <c r="K391" s="60"/>
      <c r="L391" s="24" t="s">
        <v>152</v>
      </c>
      <c r="M391" s="24" t="s">
        <v>141</v>
      </c>
      <c r="N391" s="23">
        <v>58</v>
      </c>
      <c r="O391" s="23" t="s">
        <v>142</v>
      </c>
      <c r="P391" s="23" t="s">
        <v>143</v>
      </c>
      <c r="Q391" s="26">
        <f t="shared" si="236"/>
        <v>116</v>
      </c>
      <c r="R391" s="27">
        <v>1</v>
      </c>
      <c r="S391" s="28" t="s">
        <v>153</v>
      </c>
      <c r="T391" s="28">
        <v>6</v>
      </c>
      <c r="U391" s="23"/>
      <c r="V391" s="23"/>
      <c r="W391" s="29"/>
      <c r="X391" s="28" t="s">
        <v>153</v>
      </c>
      <c r="Y391" s="23"/>
      <c r="Z391" s="23"/>
      <c r="AA391" s="23"/>
      <c r="AB391" s="23"/>
      <c r="AC391" s="23"/>
      <c r="AD391" s="23" t="s">
        <v>144</v>
      </c>
      <c r="AE391" s="23" t="s">
        <v>145</v>
      </c>
      <c r="AF391" s="23">
        <v>34</v>
      </c>
      <c r="AG391" s="23">
        <v>7.7</v>
      </c>
      <c r="AH391" s="23">
        <v>1</v>
      </c>
      <c r="AI391" s="23">
        <v>0.4</v>
      </c>
      <c r="AJ391" s="23" t="s">
        <v>380</v>
      </c>
      <c r="AK391" s="27">
        <f t="shared" si="237"/>
        <v>2.2000000000000002</v>
      </c>
      <c r="AL391" s="27" t="s">
        <v>143</v>
      </c>
      <c r="AM391" s="27" t="s">
        <v>143</v>
      </c>
      <c r="AN391" s="23"/>
      <c r="AO391" s="27">
        <f t="shared" si="238"/>
        <v>2</v>
      </c>
      <c r="AP391" s="23"/>
      <c r="AQ391" s="23"/>
      <c r="AR391" s="23"/>
      <c r="AS391" s="23"/>
      <c r="AT391" s="23"/>
      <c r="AU391" s="27"/>
      <c r="AV391" s="27">
        <f t="shared" si="239"/>
        <v>0</v>
      </c>
      <c r="AW391" s="27"/>
      <c r="AX391" s="28">
        <f>VLOOKUP(J391,ABNT5101!$I$3:$J$9,2)</f>
        <v>7.5</v>
      </c>
      <c r="AY391" s="28">
        <f>VLOOKUP(J391,ABNT5101!$I$3:$M$9,5)</f>
        <v>0.18</v>
      </c>
      <c r="AZ391" s="28" t="str">
        <f>_xlfn.XLOOKUP(J391,ABNT5101!I:I,ABNT5101!L:L)</f>
        <v>-</v>
      </c>
      <c r="BA391" s="28">
        <f>_xlfn.XLOOKUP(J391,ABNT5101!$I:$I,ABNT5101!M:M)</f>
        <v>0.18</v>
      </c>
      <c r="BB391" s="28" t="str">
        <f>_xlfn.XLOOKUP(J391,ABNT5101!$I:$I,ABNT5101!N:N)</f>
        <v>-</v>
      </c>
      <c r="BC391" s="28">
        <f>_xlfn.XLOOKUP(J391,ABNT5101!$I:$I,ABNT5101!O:O)</f>
        <v>16</v>
      </c>
      <c r="BD391" s="31" t="str">
        <f t="shared" si="240"/>
        <v>NÃO ATENDE</v>
      </c>
      <c r="BE391" s="32">
        <f t="shared" si="260"/>
        <v>-1</v>
      </c>
      <c r="BF391" s="32">
        <f t="shared" si="261"/>
        <v>-1</v>
      </c>
      <c r="BG391" s="32" t="str">
        <f t="shared" si="241"/>
        <v>-</v>
      </c>
      <c r="BH391" s="34"/>
      <c r="BI391" s="34"/>
      <c r="BJ391" s="34"/>
      <c r="BK391" s="34"/>
      <c r="BL391" s="35"/>
      <c r="BM391" s="34"/>
      <c r="BN391" s="31" t="str">
        <f t="shared" si="242"/>
        <v>NÃO ATENDE</v>
      </c>
      <c r="BO391" s="31" t="str">
        <f t="shared" si="262"/>
        <v>NÃO ATENDE</v>
      </c>
      <c r="BP391" s="31" t="str">
        <f t="shared" si="263"/>
        <v>NÃO ATENDE</v>
      </c>
      <c r="BQ391" s="31" t="str">
        <f t="shared" si="243"/>
        <v>ATENDE</v>
      </c>
      <c r="BR391" s="36" t="str">
        <f t="shared" si="244"/>
        <v>C5</v>
      </c>
      <c r="BS391" s="36" t="str">
        <f t="shared" si="245"/>
        <v>Sem Passeio</v>
      </c>
      <c r="BT391" s="37" t="e">
        <f t="shared" si="246"/>
        <v>#N/A</v>
      </c>
      <c r="BU391" s="34"/>
      <c r="BV391" s="34"/>
      <c r="BW391" s="36" t="e">
        <f>IF(BS391="-","-",_xlfn.XLOOKUP(BS391,ABNT5101!$B$4:$B$9,ABNT5101!$C$4:$C$9))</f>
        <v>#N/A</v>
      </c>
      <c r="BX391" s="36" t="e">
        <f>IF(BS391="-","-",_xlfn.XLOOKUP(BS391,ABNT5101!$B$4:$B$9,ABNT5101!$D$4:$D$9))</f>
        <v>#N/A</v>
      </c>
      <c r="BY391" s="31" t="e">
        <f t="shared" si="247"/>
        <v>#N/A</v>
      </c>
      <c r="BZ391" s="31" t="e">
        <f t="shared" si="248"/>
        <v>#N/A</v>
      </c>
      <c r="CA391" s="31" t="e">
        <f t="shared" si="249"/>
        <v>#N/A</v>
      </c>
      <c r="CB391" s="36" t="s">
        <v>143</v>
      </c>
      <c r="CC391" s="37" t="e">
        <f t="shared" si="250"/>
        <v>#VALUE!</v>
      </c>
      <c r="CD391" s="38"/>
      <c r="CE391" s="38"/>
      <c r="CF391" s="31" t="str">
        <f>IF(CB391="-","-",_xlfn.XLOOKUP(CB391,ABNT5101!$B$4:$B$9,ABNT5101!$C$4:$C$9))</f>
        <v>-</v>
      </c>
      <c r="CG391" s="36" t="str">
        <f>IF(CB391="-","-",_xlfn.XLOOKUP(CB391,ABNT5101!$B$4:$B$9,ABNT5101!$D$4:$D$9))</f>
        <v>-</v>
      </c>
      <c r="CH391" s="31" t="str">
        <f t="shared" si="251"/>
        <v>-</v>
      </c>
      <c r="CI391" s="31" t="str">
        <f t="shared" si="252"/>
        <v>-</v>
      </c>
      <c r="CJ391" s="31" t="str">
        <f t="shared" si="253"/>
        <v>-</v>
      </c>
      <c r="CK391" s="56" t="e">
        <f>_xlfn.XLOOKUP(CL391,'Banco de dados'!$B:$B,'Banco de dados'!$D:$D)</f>
        <v>#N/A</v>
      </c>
      <c r="CL391" s="42"/>
      <c r="CM391" s="56" t="e">
        <f>_xlfn.XLOOKUP(CL391,'Banco de dados'!$B:$B,'Banco de dados'!$E:$E)</f>
        <v>#N/A</v>
      </c>
      <c r="CN391" s="56"/>
      <c r="CO391" s="56" t="e">
        <f>IF(CN391="-","-",_xlfn.XLOOKUP(CN391,'Banco de dados'!$B:$B,'Banco de dados'!$E:$E))</f>
        <v>#N/A</v>
      </c>
      <c r="CP391" s="41">
        <f t="shared" si="254"/>
        <v>1</v>
      </c>
      <c r="CQ391" s="56" t="e">
        <f>_xlfn.XLOOKUP(CL391,'Banco de dados'!$B:$B,'Banco de dados'!$H:$H)</f>
        <v>#N/A</v>
      </c>
      <c r="CR391" s="56" t="e">
        <f t="array" aca="1" ref="CR391" ca="1">_xludf.xlookup(CN391,'Banco de dados'!$B:$B,'Banco de dados'!$H:$H)</f>
        <v>#NAME?</v>
      </c>
      <c r="CS391" s="56" t="e">
        <f t="array" aca="1" ref="CS391" ca="1">_xludf.xlookup(CL391,'Banco de dados'!$B:$B,'Banco de dados'!$F:$F)</f>
        <v>#NAME?</v>
      </c>
      <c r="CT391" s="56" t="e">
        <f t="array" aca="1" ref="CT391" ca="1">_xludf.xlookup(CN391,'Banco de dados'!$B:$B,'Banco de dados'!$F:$F)</f>
        <v>#NAME?</v>
      </c>
      <c r="CU391" s="42"/>
      <c r="CV391" s="42"/>
      <c r="CW391" s="56" t="str">
        <f>IF(AJ391=0.5,"Suporte",IF(AND(AJ391&gt;='Braços de IP'!$B$9,AJ391&lt;='Braços de IP'!$D$9),'Braços de IP'!$E$9,IF(AND(AJ391&gt;='Braços de IP'!$B$10,AJ391&lt;='Braços de IP'!$D$10),'Braços de IP'!$E$10,IF(AND(AJ391&gt;='Braços de IP'!$B$11,AJ391&lt;='Braços de IP'!$D$11),'Braços de IP'!$E$11,IF(AND(AJ391&gt;='Braços de IP'!$B$12,AJ391&lt;='Braços de IP'!$D$12),'Braços de IP'!$E$12,IF(AND(AJ391&gt;='Braços de IP'!$B$13,AJ391&lt;='Braços de IP'!$D$13),'Braços de IP'!$E$13,IF(AND(AJ391&gt;='Braços de IP'!$B$14,AJ391&lt;='Braços de IP'!$D$14),'Braços de IP'!$E$14,"ERRO")))))))</f>
        <v>ERRO</v>
      </c>
      <c r="CX391" s="42"/>
      <c r="CY391" s="56" t="str">
        <f>IF($CX391="","",VLOOKUP($CX391,'Braços de IP'!$E$9:$I$15,2,0))</f>
        <v/>
      </c>
      <c r="CZ391" s="43" t="str">
        <f>IF($CX391="","",VLOOKUP($CX391,'Braços de IP'!$E$9:$I$15,5,0))</f>
        <v/>
      </c>
      <c r="DA391" s="56"/>
      <c r="DB391" s="56"/>
      <c r="DC391" s="56"/>
      <c r="DD391" s="56"/>
      <c r="DE391" s="56"/>
      <c r="DF391" s="56"/>
      <c r="DG391" s="44" t="e">
        <f t="shared" si="255"/>
        <v>#N/A</v>
      </c>
      <c r="DH391" s="45">
        <f t="shared" si="256"/>
        <v>58</v>
      </c>
      <c r="DI391" s="44" t="e">
        <f t="shared" si="257"/>
        <v>#N/A</v>
      </c>
      <c r="DJ391" s="46" t="e">
        <f t="shared" si="258"/>
        <v>#N/A</v>
      </c>
      <c r="DK391" s="47" t="s">
        <v>147</v>
      </c>
      <c r="DL391" s="48"/>
      <c r="DM391" s="49"/>
      <c r="DN391" s="23" t="s">
        <v>148</v>
      </c>
      <c r="DO391" s="23"/>
      <c r="DQ391" s="50"/>
      <c r="DS391" s="5"/>
      <c r="DT391" s="5"/>
      <c r="DU391" s="50"/>
      <c r="DV391" s="50"/>
    </row>
    <row r="392" spans="1:126" ht="15.75" hidden="1" customHeight="1" x14ac:dyDescent="0.3">
      <c r="B392" s="5"/>
      <c r="C392" s="5"/>
      <c r="D392" s="5"/>
      <c r="E392" s="22" t="s">
        <v>420</v>
      </c>
      <c r="F392" s="22" t="s">
        <v>150</v>
      </c>
      <c r="G392" s="23" t="s">
        <v>239</v>
      </c>
      <c r="H392" s="23">
        <v>-23.333244000000001</v>
      </c>
      <c r="I392" s="23">
        <v>-46.928901000000003</v>
      </c>
      <c r="J392" s="24" t="s">
        <v>156</v>
      </c>
      <c r="K392" s="60"/>
      <c r="L392" s="24" t="s">
        <v>152</v>
      </c>
      <c r="M392" s="24" t="s">
        <v>141</v>
      </c>
      <c r="N392" s="23">
        <v>60</v>
      </c>
      <c r="O392" s="23" t="s">
        <v>142</v>
      </c>
      <c r="P392" s="23" t="s">
        <v>143</v>
      </c>
      <c r="Q392" s="26">
        <f t="shared" si="236"/>
        <v>120</v>
      </c>
      <c r="R392" s="27">
        <v>2</v>
      </c>
      <c r="S392" s="28" t="s">
        <v>153</v>
      </c>
      <c r="T392" s="28">
        <v>7.5</v>
      </c>
      <c r="U392" s="23"/>
      <c r="V392" s="23"/>
      <c r="W392" s="29"/>
      <c r="X392" s="28" t="s">
        <v>153</v>
      </c>
      <c r="Y392" s="23"/>
      <c r="Z392" s="23"/>
      <c r="AA392" s="23"/>
      <c r="AB392" s="23"/>
      <c r="AC392" s="23"/>
      <c r="AD392" s="23" t="s">
        <v>144</v>
      </c>
      <c r="AE392" s="23" t="s">
        <v>145</v>
      </c>
      <c r="AF392" s="23">
        <v>38.6</v>
      </c>
      <c r="AG392" s="23">
        <v>7.7</v>
      </c>
      <c r="AH392" s="23">
        <v>1</v>
      </c>
      <c r="AI392" s="23">
        <v>1.1000000000000001</v>
      </c>
      <c r="AJ392" s="23">
        <v>2.2999999999999998</v>
      </c>
      <c r="AK392" s="27">
        <f t="shared" si="237"/>
        <v>1.1999999999999997</v>
      </c>
      <c r="AL392" s="27" t="s">
        <v>143</v>
      </c>
      <c r="AM392" s="27" t="s">
        <v>143</v>
      </c>
      <c r="AN392" s="23"/>
      <c r="AO392" s="27">
        <f t="shared" si="238"/>
        <v>2</v>
      </c>
      <c r="AP392" s="23"/>
      <c r="AQ392" s="23"/>
      <c r="AR392" s="23"/>
      <c r="AS392" s="23"/>
      <c r="AT392" s="23"/>
      <c r="AU392" s="27"/>
      <c r="AV392" s="27">
        <f t="shared" si="239"/>
        <v>0</v>
      </c>
      <c r="AW392" s="27"/>
      <c r="AX392" s="28">
        <f>VLOOKUP(J392,ABNT5101!$I$3:$J$9,2)</f>
        <v>20</v>
      </c>
      <c r="AY392" s="28">
        <f>VLOOKUP(J392,ABNT5101!$I$3:$M$9,5)</f>
        <v>0.28000000000000003</v>
      </c>
      <c r="AZ392" s="28" t="str">
        <f>_xlfn.XLOOKUP(J392,ABNT5101!I:I,ABNT5101!L:L)</f>
        <v>-</v>
      </c>
      <c r="BA392" s="28">
        <f>_xlfn.XLOOKUP(J392,ABNT5101!$I:$I,ABNT5101!M:M)</f>
        <v>0.28000000000000003</v>
      </c>
      <c r="BB392" s="28" t="str">
        <f>_xlfn.XLOOKUP(J392,ABNT5101!$I:$I,ABNT5101!N:N)</f>
        <v>-</v>
      </c>
      <c r="BC392" s="28">
        <f>_xlfn.XLOOKUP(J392,ABNT5101!$I:$I,ABNT5101!O:O)</f>
        <v>14</v>
      </c>
      <c r="BD392" s="31" t="str">
        <f t="shared" si="240"/>
        <v>NÃO ATENDE</v>
      </c>
      <c r="BE392" s="32">
        <f t="shared" si="260"/>
        <v>-1</v>
      </c>
      <c r="BF392" s="32">
        <f t="shared" si="261"/>
        <v>-1</v>
      </c>
      <c r="BG392" s="32" t="str">
        <f t="shared" si="241"/>
        <v>-</v>
      </c>
      <c r="BH392" s="34"/>
      <c r="BI392" s="34"/>
      <c r="BJ392" s="34"/>
      <c r="BK392" s="34"/>
      <c r="BL392" s="35"/>
      <c r="BM392" s="34"/>
      <c r="BN392" s="31" t="str">
        <f t="shared" si="242"/>
        <v>NÃO ATENDE</v>
      </c>
      <c r="BO392" s="31" t="str">
        <f t="shared" si="262"/>
        <v>NÃO ATENDE</v>
      </c>
      <c r="BP392" s="31" t="str">
        <f t="shared" si="263"/>
        <v>NÃO ATENDE</v>
      </c>
      <c r="BQ392" s="31" t="str">
        <f t="shared" si="243"/>
        <v>ATENDE</v>
      </c>
      <c r="BR392" s="36" t="str">
        <f t="shared" si="244"/>
        <v>C2</v>
      </c>
      <c r="BS392" s="36" t="str">
        <f t="shared" si="245"/>
        <v>Sem Passeio</v>
      </c>
      <c r="BT392" s="37" t="e">
        <f t="shared" si="246"/>
        <v>#N/A</v>
      </c>
      <c r="BU392" s="34"/>
      <c r="BV392" s="34"/>
      <c r="BW392" s="36" t="e">
        <f>IF(BS392="-","-",_xlfn.XLOOKUP(BS392,ABNT5101!$B$4:$B$9,ABNT5101!$C$4:$C$9))</f>
        <v>#N/A</v>
      </c>
      <c r="BX392" s="36" t="e">
        <f>IF(BS392="-","-",_xlfn.XLOOKUP(BS392,ABNT5101!$B$4:$B$9,ABNT5101!$D$4:$D$9))</f>
        <v>#N/A</v>
      </c>
      <c r="BY392" s="31" t="e">
        <f t="shared" si="247"/>
        <v>#N/A</v>
      </c>
      <c r="BZ392" s="31" t="e">
        <f t="shared" si="248"/>
        <v>#N/A</v>
      </c>
      <c r="CA392" s="31" t="e">
        <f t="shared" si="249"/>
        <v>#N/A</v>
      </c>
      <c r="CB392" s="36" t="s">
        <v>143</v>
      </c>
      <c r="CC392" s="37" t="e">
        <f t="shared" si="250"/>
        <v>#VALUE!</v>
      </c>
      <c r="CD392" s="38"/>
      <c r="CE392" s="38"/>
      <c r="CF392" s="31" t="str">
        <f>IF(CB392="-","-",_xlfn.XLOOKUP(CB392,ABNT5101!$B$4:$B$9,ABNT5101!$C$4:$C$9))</f>
        <v>-</v>
      </c>
      <c r="CG392" s="36" t="str">
        <f>IF(CB392="-","-",_xlfn.XLOOKUP(CB392,ABNT5101!$B$4:$B$9,ABNT5101!$D$4:$D$9))</f>
        <v>-</v>
      </c>
      <c r="CH392" s="31" t="str">
        <f t="shared" si="251"/>
        <v>-</v>
      </c>
      <c r="CI392" s="31" t="str">
        <f t="shared" si="252"/>
        <v>-</v>
      </c>
      <c r="CJ392" s="31" t="str">
        <f t="shared" si="253"/>
        <v>-</v>
      </c>
      <c r="CK392" s="56" t="e">
        <f>_xlfn.XLOOKUP(CL392,'Banco de dados'!$B:$B,'Banco de dados'!$D:$D)</f>
        <v>#N/A</v>
      </c>
      <c r="CL392" s="42"/>
      <c r="CM392" s="56" t="e">
        <f>_xlfn.XLOOKUP(CL392,'Banco de dados'!$B:$B,'Banco de dados'!$E:$E)</f>
        <v>#N/A</v>
      </c>
      <c r="CN392" s="56"/>
      <c r="CO392" s="56" t="e">
        <f>IF(CN392="-","-",_xlfn.XLOOKUP(CN392,'Banco de dados'!$B:$B,'Banco de dados'!$E:$E))</f>
        <v>#N/A</v>
      </c>
      <c r="CP392" s="41">
        <f t="shared" si="254"/>
        <v>1</v>
      </c>
      <c r="CQ392" s="56" t="e">
        <f>_xlfn.XLOOKUP(CL392,'Banco de dados'!$B:$B,'Banco de dados'!$H:$H)</f>
        <v>#N/A</v>
      </c>
      <c r="CR392" s="56" t="e">
        <f t="array" aca="1" ref="CR392" ca="1">_xludf.xlookup(CN392,'Banco de dados'!$B:$B,'Banco de dados'!$H:$H)</f>
        <v>#NAME?</v>
      </c>
      <c r="CS392" s="56" t="e">
        <f t="array" aca="1" ref="CS392" ca="1">_xludf.xlookup(CL392,'Banco de dados'!$B:$B,'Banco de dados'!$F:$F)</f>
        <v>#NAME?</v>
      </c>
      <c r="CT392" s="56" t="e">
        <f t="array" aca="1" ref="CT392" ca="1">_xludf.xlookup(CN392,'Banco de dados'!$B:$B,'Banco de dados'!$F:$F)</f>
        <v>#NAME?</v>
      </c>
      <c r="CU392" s="42"/>
      <c r="CV392" s="42"/>
      <c r="CW392" s="56" t="str">
        <f>IF(AJ392=0.5,"Suporte",IF(AND(AJ392&gt;='Braços de IP'!$B$9,AJ392&lt;='Braços de IP'!$D$9),'Braços de IP'!$E$9,IF(AND(AJ392&gt;='Braços de IP'!$B$10,AJ392&lt;='Braços de IP'!$D$10),'Braços de IP'!$E$10,IF(AND(AJ392&gt;='Braços de IP'!$B$11,AJ392&lt;='Braços de IP'!$D$11),'Braços de IP'!$E$11,IF(AND(AJ392&gt;='Braços de IP'!$B$12,AJ392&lt;='Braços de IP'!$D$12),'Braços de IP'!$E$12,IF(AND(AJ392&gt;='Braços de IP'!$B$13,AJ392&lt;='Braços de IP'!$D$13),'Braços de IP'!$E$13,IF(AND(AJ392&gt;='Braços de IP'!$B$14,AJ392&lt;='Braços de IP'!$D$14),'Braços de IP'!$E$14,"ERRO")))))))</f>
        <v>Médio II</v>
      </c>
      <c r="CX392" s="42"/>
      <c r="CY392" s="56" t="str">
        <f>IF($CX392="","",VLOOKUP($CX392,'Braços de IP'!$E$9:$I$15,2,0))</f>
        <v/>
      </c>
      <c r="CZ392" s="43" t="str">
        <f>IF($CX392="","",VLOOKUP($CX392,'Braços de IP'!$E$9:$I$15,5,0))</f>
        <v/>
      </c>
      <c r="DA392" s="56"/>
      <c r="DB392" s="56"/>
      <c r="DC392" s="56"/>
      <c r="DD392" s="56"/>
      <c r="DE392" s="56"/>
      <c r="DF392" s="56"/>
      <c r="DG392" s="44" t="e">
        <f t="shared" si="255"/>
        <v>#N/A</v>
      </c>
      <c r="DH392" s="45">
        <f t="shared" si="256"/>
        <v>60</v>
      </c>
      <c r="DI392" s="44" t="e">
        <f t="shared" si="257"/>
        <v>#N/A</v>
      </c>
      <c r="DJ392" s="46" t="e">
        <f t="shared" si="258"/>
        <v>#N/A</v>
      </c>
      <c r="DK392" s="47" t="s">
        <v>147</v>
      </c>
      <c r="DL392" s="48"/>
      <c r="DM392" s="49"/>
      <c r="DN392" s="23" t="s">
        <v>148</v>
      </c>
      <c r="DO392" s="23"/>
      <c r="DQ392" s="50"/>
      <c r="DS392" s="5"/>
      <c r="DT392" s="5"/>
      <c r="DU392" s="50"/>
      <c r="DV392" s="50"/>
    </row>
    <row r="393" spans="1:126" ht="15.75" hidden="1" customHeight="1" x14ac:dyDescent="0.3">
      <c r="B393" s="5"/>
      <c r="C393" s="5"/>
      <c r="D393" s="5"/>
      <c r="E393" s="22" t="s">
        <v>420</v>
      </c>
      <c r="F393" s="22" t="s">
        <v>150</v>
      </c>
      <c r="G393" s="23" t="s">
        <v>239</v>
      </c>
      <c r="H393" s="23">
        <v>-23.333244000000001</v>
      </c>
      <c r="I393" s="23">
        <v>-46.928901000000003</v>
      </c>
      <c r="J393" s="24" t="s">
        <v>156</v>
      </c>
      <c r="K393" s="60"/>
      <c r="L393" s="24" t="s">
        <v>152</v>
      </c>
      <c r="M393" s="24" t="s">
        <v>141</v>
      </c>
      <c r="N393" s="23">
        <v>60</v>
      </c>
      <c r="O393" s="23" t="s">
        <v>142</v>
      </c>
      <c r="P393" s="23" t="s">
        <v>143</v>
      </c>
      <c r="Q393" s="26">
        <f t="shared" si="236"/>
        <v>120</v>
      </c>
      <c r="R393" s="27">
        <v>2</v>
      </c>
      <c r="S393" s="28" t="s">
        <v>153</v>
      </c>
      <c r="T393" s="28">
        <v>7.5</v>
      </c>
      <c r="U393" s="23"/>
      <c r="V393" s="23"/>
      <c r="W393" s="29"/>
      <c r="X393" s="28" t="s">
        <v>153</v>
      </c>
      <c r="Y393" s="23"/>
      <c r="Z393" s="23"/>
      <c r="AA393" s="23"/>
      <c r="AB393" s="23"/>
      <c r="AC393" s="23"/>
      <c r="AD393" s="23" t="s">
        <v>144</v>
      </c>
      <c r="AE393" s="23" t="s">
        <v>145</v>
      </c>
      <c r="AF393" s="23">
        <v>38.6</v>
      </c>
      <c r="AG393" s="23">
        <v>7.7</v>
      </c>
      <c r="AH393" s="23">
        <v>1</v>
      </c>
      <c r="AI393" s="23">
        <v>1.1000000000000001</v>
      </c>
      <c r="AJ393" s="23">
        <v>2.2999999999999998</v>
      </c>
      <c r="AK393" s="27">
        <f t="shared" si="237"/>
        <v>1.1999999999999997</v>
      </c>
      <c r="AL393" s="27" t="s">
        <v>143</v>
      </c>
      <c r="AM393" s="27" t="s">
        <v>143</v>
      </c>
      <c r="AN393" s="23"/>
      <c r="AO393" s="27">
        <f t="shared" si="238"/>
        <v>2</v>
      </c>
      <c r="AP393" s="23"/>
      <c r="AQ393" s="23"/>
      <c r="AR393" s="23"/>
      <c r="AS393" s="23"/>
      <c r="AT393" s="23"/>
      <c r="AU393" s="27"/>
      <c r="AV393" s="27">
        <f t="shared" si="239"/>
        <v>0</v>
      </c>
      <c r="AW393" s="27"/>
      <c r="AX393" s="28">
        <f>VLOOKUP(J393,ABNT5101!$I$3:$J$9,2)</f>
        <v>20</v>
      </c>
      <c r="AY393" s="28">
        <f>VLOOKUP(J393,ABNT5101!$I$3:$M$9,5)</f>
        <v>0.28000000000000003</v>
      </c>
      <c r="AZ393" s="28" t="str">
        <f>_xlfn.XLOOKUP(J393,ABNT5101!I:I,ABNT5101!L:L)</f>
        <v>-</v>
      </c>
      <c r="BA393" s="28">
        <f>_xlfn.XLOOKUP(J393,ABNT5101!$I:$I,ABNT5101!M:M)</f>
        <v>0.28000000000000003</v>
      </c>
      <c r="BB393" s="28" t="str">
        <f>_xlfn.XLOOKUP(J393,ABNT5101!$I:$I,ABNT5101!N:N)</f>
        <v>-</v>
      </c>
      <c r="BC393" s="28">
        <f>_xlfn.XLOOKUP(J393,ABNT5101!$I:$I,ABNT5101!O:O)</f>
        <v>14</v>
      </c>
      <c r="BD393" s="31" t="str">
        <f t="shared" si="240"/>
        <v>NÃO ATENDE</v>
      </c>
      <c r="BE393" s="32">
        <f t="shared" si="260"/>
        <v>-1</v>
      </c>
      <c r="BF393" s="32">
        <f t="shared" si="261"/>
        <v>-1</v>
      </c>
      <c r="BG393" s="32" t="str">
        <f t="shared" si="241"/>
        <v>-</v>
      </c>
      <c r="BH393" s="34"/>
      <c r="BI393" s="34"/>
      <c r="BJ393" s="34"/>
      <c r="BK393" s="34"/>
      <c r="BL393" s="35"/>
      <c r="BM393" s="34"/>
      <c r="BN393" s="31" t="str">
        <f t="shared" si="242"/>
        <v>NÃO ATENDE</v>
      </c>
      <c r="BO393" s="31" t="str">
        <f t="shared" si="262"/>
        <v>NÃO ATENDE</v>
      </c>
      <c r="BP393" s="31" t="str">
        <f t="shared" si="263"/>
        <v>NÃO ATENDE</v>
      </c>
      <c r="BQ393" s="31" t="str">
        <f t="shared" si="243"/>
        <v>ATENDE</v>
      </c>
      <c r="BR393" s="36" t="str">
        <f t="shared" si="244"/>
        <v>C2</v>
      </c>
      <c r="BS393" s="36" t="str">
        <f t="shared" si="245"/>
        <v>Sem Passeio</v>
      </c>
      <c r="BT393" s="37" t="e">
        <f t="shared" si="246"/>
        <v>#N/A</v>
      </c>
      <c r="BU393" s="34"/>
      <c r="BV393" s="34"/>
      <c r="BW393" s="36" t="e">
        <f>IF(BS393="-","-",_xlfn.XLOOKUP(BS393,ABNT5101!$B$4:$B$9,ABNT5101!$C$4:$C$9))</f>
        <v>#N/A</v>
      </c>
      <c r="BX393" s="36" t="e">
        <f>IF(BS393="-","-",_xlfn.XLOOKUP(BS393,ABNT5101!$B$4:$B$9,ABNT5101!$D$4:$D$9))</f>
        <v>#N/A</v>
      </c>
      <c r="BY393" s="31" t="e">
        <f t="shared" si="247"/>
        <v>#N/A</v>
      </c>
      <c r="BZ393" s="31" t="e">
        <f t="shared" si="248"/>
        <v>#N/A</v>
      </c>
      <c r="CA393" s="31" t="e">
        <f t="shared" si="249"/>
        <v>#N/A</v>
      </c>
      <c r="CB393" s="36" t="s">
        <v>143</v>
      </c>
      <c r="CC393" s="37" t="e">
        <f t="shared" si="250"/>
        <v>#VALUE!</v>
      </c>
      <c r="CD393" s="38"/>
      <c r="CE393" s="38"/>
      <c r="CF393" s="31" t="str">
        <f>IF(CB393="-","-",_xlfn.XLOOKUP(CB393,ABNT5101!$B$4:$B$9,ABNT5101!$C$4:$C$9))</f>
        <v>-</v>
      </c>
      <c r="CG393" s="36" t="str">
        <f>IF(CB393="-","-",_xlfn.XLOOKUP(CB393,ABNT5101!$B$4:$B$9,ABNT5101!$D$4:$D$9))</f>
        <v>-</v>
      </c>
      <c r="CH393" s="31" t="str">
        <f t="shared" si="251"/>
        <v>-</v>
      </c>
      <c r="CI393" s="31" t="str">
        <f t="shared" si="252"/>
        <v>-</v>
      </c>
      <c r="CJ393" s="31" t="str">
        <f t="shared" si="253"/>
        <v>-</v>
      </c>
      <c r="CK393" s="56" t="e">
        <f>_xlfn.XLOOKUP(CL393,'Banco de dados'!$B:$B,'Banco de dados'!$D:$D)</f>
        <v>#N/A</v>
      </c>
      <c r="CL393" s="42"/>
      <c r="CM393" s="56" t="e">
        <f>_xlfn.XLOOKUP(CL393,'Banco de dados'!$B:$B,'Banco de dados'!$E:$E)</f>
        <v>#N/A</v>
      </c>
      <c r="CN393" s="56"/>
      <c r="CO393" s="56" t="e">
        <f>IF(CN393="-","-",_xlfn.XLOOKUP(CN393,'Banco de dados'!$B:$B,'Banco de dados'!$E:$E))</f>
        <v>#N/A</v>
      </c>
      <c r="CP393" s="41">
        <f t="shared" si="254"/>
        <v>1</v>
      </c>
      <c r="CQ393" s="56" t="e">
        <f>_xlfn.XLOOKUP(CL393,'Banco de dados'!$B:$B,'Banco de dados'!$H:$H)</f>
        <v>#N/A</v>
      </c>
      <c r="CR393" s="56" t="e">
        <f t="array" aca="1" ref="CR393" ca="1">_xludf.xlookup(CN393,'Banco de dados'!$B:$B,'Banco de dados'!$H:$H)</f>
        <v>#NAME?</v>
      </c>
      <c r="CS393" s="56" t="e">
        <f t="array" aca="1" ref="CS393" ca="1">_xludf.xlookup(CL393,'Banco de dados'!$B:$B,'Banco de dados'!$F:$F)</f>
        <v>#NAME?</v>
      </c>
      <c r="CT393" s="56" t="e">
        <f t="array" aca="1" ref="CT393" ca="1">_xludf.xlookup(CN393,'Banco de dados'!$B:$B,'Banco de dados'!$F:$F)</f>
        <v>#NAME?</v>
      </c>
      <c r="CU393" s="42"/>
      <c r="CV393" s="42"/>
      <c r="CW393" s="56" t="str">
        <f>IF(AJ393=0.5,"Suporte",IF(AND(AJ393&gt;='Braços de IP'!$B$9,AJ393&lt;='Braços de IP'!$D$9),'Braços de IP'!$E$9,IF(AND(AJ393&gt;='Braços de IP'!$B$10,AJ393&lt;='Braços de IP'!$D$10),'Braços de IP'!$E$10,IF(AND(AJ393&gt;='Braços de IP'!$B$11,AJ393&lt;='Braços de IP'!$D$11),'Braços de IP'!$E$11,IF(AND(AJ393&gt;='Braços de IP'!$B$12,AJ393&lt;='Braços de IP'!$D$12),'Braços de IP'!$E$12,IF(AND(AJ393&gt;='Braços de IP'!$B$13,AJ393&lt;='Braços de IP'!$D$13),'Braços de IP'!$E$13,IF(AND(AJ393&gt;='Braços de IP'!$B$14,AJ393&lt;='Braços de IP'!$D$14),'Braços de IP'!$E$14,"ERRO")))))))</f>
        <v>Médio II</v>
      </c>
      <c r="CX393" s="42"/>
      <c r="CY393" s="56" t="str">
        <f>IF($CX393="","",VLOOKUP($CX393,'Braços de IP'!$E$9:$I$15,2,0))</f>
        <v/>
      </c>
      <c r="CZ393" s="43" t="str">
        <f>IF($CX393="","",VLOOKUP($CX393,'Braços de IP'!$E$9:$I$15,5,0))</f>
        <v/>
      </c>
      <c r="DA393" s="56"/>
      <c r="DB393" s="56"/>
      <c r="DC393" s="56"/>
      <c r="DD393" s="56"/>
      <c r="DE393" s="56"/>
      <c r="DF393" s="56"/>
      <c r="DG393" s="44" t="e">
        <f t="shared" si="255"/>
        <v>#N/A</v>
      </c>
      <c r="DH393" s="45">
        <f t="shared" si="256"/>
        <v>60</v>
      </c>
      <c r="DI393" s="44" t="e">
        <f t="shared" si="257"/>
        <v>#N/A</v>
      </c>
      <c r="DJ393" s="46" t="e">
        <f t="shared" si="258"/>
        <v>#N/A</v>
      </c>
      <c r="DK393" s="47" t="s">
        <v>147</v>
      </c>
      <c r="DL393" s="48"/>
      <c r="DM393" s="49"/>
      <c r="DN393" s="23" t="s">
        <v>148</v>
      </c>
      <c r="DO393" s="23"/>
      <c r="DQ393" s="50"/>
      <c r="DS393" s="5"/>
      <c r="DT393" s="5"/>
      <c r="DU393" s="50"/>
      <c r="DV393" s="50"/>
    </row>
    <row r="394" spans="1:126" ht="15.75" hidden="1" customHeight="1" x14ac:dyDescent="0.3">
      <c r="B394" s="5"/>
      <c r="C394" s="5"/>
      <c r="D394" s="5"/>
      <c r="E394" s="22" t="s">
        <v>420</v>
      </c>
      <c r="F394" s="22" t="s">
        <v>150</v>
      </c>
      <c r="G394" s="23" t="s">
        <v>239</v>
      </c>
      <c r="H394" s="23">
        <v>-23.333244000000001</v>
      </c>
      <c r="I394" s="23">
        <v>-46.928901000000003</v>
      </c>
      <c r="J394" s="24" t="s">
        <v>156</v>
      </c>
      <c r="K394" s="60"/>
      <c r="L394" s="24" t="s">
        <v>152</v>
      </c>
      <c r="M394" s="24" t="s">
        <v>141</v>
      </c>
      <c r="N394" s="23">
        <v>60</v>
      </c>
      <c r="O394" s="23" t="s">
        <v>142</v>
      </c>
      <c r="P394" s="23" t="s">
        <v>143</v>
      </c>
      <c r="Q394" s="26">
        <f t="shared" si="236"/>
        <v>120</v>
      </c>
      <c r="R394" s="27">
        <v>2</v>
      </c>
      <c r="S394" s="28" t="s">
        <v>153</v>
      </c>
      <c r="T394" s="28">
        <v>7.5</v>
      </c>
      <c r="U394" s="23"/>
      <c r="V394" s="23"/>
      <c r="W394" s="29"/>
      <c r="X394" s="28" t="s">
        <v>153</v>
      </c>
      <c r="Y394" s="23"/>
      <c r="Z394" s="23"/>
      <c r="AA394" s="23"/>
      <c r="AB394" s="23"/>
      <c r="AC394" s="23"/>
      <c r="AD394" s="23" t="s">
        <v>144</v>
      </c>
      <c r="AE394" s="23" t="s">
        <v>145</v>
      </c>
      <c r="AF394" s="23">
        <v>38.6</v>
      </c>
      <c r="AG394" s="23">
        <v>7.7</v>
      </c>
      <c r="AH394" s="23">
        <v>1</v>
      </c>
      <c r="AI394" s="23">
        <v>1.1000000000000001</v>
      </c>
      <c r="AJ394" s="23">
        <v>2.2999999999999998</v>
      </c>
      <c r="AK394" s="27">
        <f t="shared" si="237"/>
        <v>1.1999999999999997</v>
      </c>
      <c r="AL394" s="27" t="s">
        <v>143</v>
      </c>
      <c r="AM394" s="27" t="s">
        <v>143</v>
      </c>
      <c r="AN394" s="23"/>
      <c r="AO394" s="27">
        <f t="shared" si="238"/>
        <v>2</v>
      </c>
      <c r="AP394" s="23"/>
      <c r="AQ394" s="23"/>
      <c r="AR394" s="23"/>
      <c r="AS394" s="23"/>
      <c r="AT394" s="23"/>
      <c r="AU394" s="27"/>
      <c r="AV394" s="27">
        <f t="shared" si="239"/>
        <v>0</v>
      </c>
      <c r="AW394" s="27"/>
      <c r="AX394" s="28">
        <f>VLOOKUP(J394,ABNT5101!$I$3:$J$9,2)</f>
        <v>20</v>
      </c>
      <c r="AY394" s="28">
        <f>VLOOKUP(J394,ABNT5101!$I$3:$M$9,5)</f>
        <v>0.28000000000000003</v>
      </c>
      <c r="AZ394" s="28" t="str">
        <f>_xlfn.XLOOKUP(J394,ABNT5101!I:I,ABNT5101!L:L)</f>
        <v>-</v>
      </c>
      <c r="BA394" s="28">
        <f>_xlfn.XLOOKUP(J394,ABNT5101!$I:$I,ABNT5101!M:M)</f>
        <v>0.28000000000000003</v>
      </c>
      <c r="BB394" s="28" t="str">
        <f>_xlfn.XLOOKUP(J394,ABNT5101!$I:$I,ABNT5101!N:N)</f>
        <v>-</v>
      </c>
      <c r="BC394" s="28">
        <f>_xlfn.XLOOKUP(J394,ABNT5101!$I:$I,ABNT5101!O:O)</f>
        <v>14</v>
      </c>
      <c r="BD394" s="31" t="str">
        <f t="shared" si="240"/>
        <v>NÃO ATENDE</v>
      </c>
      <c r="BE394" s="32">
        <f t="shared" si="260"/>
        <v>-1</v>
      </c>
      <c r="BF394" s="32">
        <f t="shared" si="261"/>
        <v>-1</v>
      </c>
      <c r="BG394" s="32" t="str">
        <f t="shared" si="241"/>
        <v>-</v>
      </c>
      <c r="BH394" s="34"/>
      <c r="BI394" s="34"/>
      <c r="BJ394" s="34"/>
      <c r="BK394" s="34"/>
      <c r="BL394" s="35"/>
      <c r="BM394" s="34"/>
      <c r="BN394" s="31" t="str">
        <f t="shared" si="242"/>
        <v>NÃO ATENDE</v>
      </c>
      <c r="BO394" s="31" t="str">
        <f t="shared" si="262"/>
        <v>NÃO ATENDE</v>
      </c>
      <c r="BP394" s="31" t="str">
        <f t="shared" si="263"/>
        <v>NÃO ATENDE</v>
      </c>
      <c r="BQ394" s="31" t="str">
        <f t="shared" si="243"/>
        <v>ATENDE</v>
      </c>
      <c r="BR394" s="36" t="str">
        <f t="shared" si="244"/>
        <v>C2</v>
      </c>
      <c r="BS394" s="36" t="str">
        <f t="shared" si="245"/>
        <v>Sem Passeio</v>
      </c>
      <c r="BT394" s="37" t="e">
        <f t="shared" si="246"/>
        <v>#N/A</v>
      </c>
      <c r="BU394" s="34"/>
      <c r="BV394" s="34"/>
      <c r="BW394" s="36" t="e">
        <f>IF(BS394="-","-",_xlfn.XLOOKUP(BS394,ABNT5101!$B$4:$B$9,ABNT5101!$C$4:$C$9))</f>
        <v>#N/A</v>
      </c>
      <c r="BX394" s="36" t="e">
        <f>IF(BS394="-","-",_xlfn.XLOOKUP(BS394,ABNT5101!$B$4:$B$9,ABNT5101!$D$4:$D$9))</f>
        <v>#N/A</v>
      </c>
      <c r="BY394" s="31" t="e">
        <f t="shared" si="247"/>
        <v>#N/A</v>
      </c>
      <c r="BZ394" s="31" t="e">
        <f t="shared" si="248"/>
        <v>#N/A</v>
      </c>
      <c r="CA394" s="31" t="e">
        <f t="shared" si="249"/>
        <v>#N/A</v>
      </c>
      <c r="CB394" s="36" t="s">
        <v>143</v>
      </c>
      <c r="CC394" s="37" t="e">
        <f t="shared" si="250"/>
        <v>#VALUE!</v>
      </c>
      <c r="CD394" s="38"/>
      <c r="CE394" s="38"/>
      <c r="CF394" s="31" t="str">
        <f>IF(CB394="-","-",_xlfn.XLOOKUP(CB394,ABNT5101!$B$4:$B$9,ABNT5101!$C$4:$C$9))</f>
        <v>-</v>
      </c>
      <c r="CG394" s="36" t="str">
        <f>IF(CB394="-","-",_xlfn.XLOOKUP(CB394,ABNT5101!$B$4:$B$9,ABNT5101!$D$4:$D$9))</f>
        <v>-</v>
      </c>
      <c r="CH394" s="31" t="str">
        <f t="shared" si="251"/>
        <v>-</v>
      </c>
      <c r="CI394" s="31" t="str">
        <f t="shared" si="252"/>
        <v>-</v>
      </c>
      <c r="CJ394" s="31" t="str">
        <f t="shared" si="253"/>
        <v>-</v>
      </c>
      <c r="CK394" s="56" t="e">
        <f>_xlfn.XLOOKUP(CL394,'Banco de dados'!$B:$B,'Banco de dados'!$D:$D)</f>
        <v>#N/A</v>
      </c>
      <c r="CL394" s="42"/>
      <c r="CM394" s="56" t="e">
        <f>_xlfn.XLOOKUP(CL394,'Banco de dados'!$B:$B,'Banco de dados'!$E:$E)</f>
        <v>#N/A</v>
      </c>
      <c r="CN394" s="56"/>
      <c r="CO394" s="56" t="e">
        <f>IF(CN394="-","-",_xlfn.XLOOKUP(CN394,'Banco de dados'!$B:$B,'Banco de dados'!$E:$E))</f>
        <v>#N/A</v>
      </c>
      <c r="CP394" s="41">
        <f t="shared" si="254"/>
        <v>1</v>
      </c>
      <c r="CQ394" s="56" t="e">
        <f>_xlfn.XLOOKUP(CL394,'Banco de dados'!$B:$B,'Banco de dados'!$H:$H)</f>
        <v>#N/A</v>
      </c>
      <c r="CR394" s="56" t="e">
        <f t="array" aca="1" ref="CR394" ca="1">_xludf.xlookup(CN394,'Banco de dados'!$B:$B,'Banco de dados'!$H:$H)</f>
        <v>#NAME?</v>
      </c>
      <c r="CS394" s="56" t="e">
        <f t="array" aca="1" ref="CS394" ca="1">_xludf.xlookup(CL394,'Banco de dados'!$B:$B,'Banco de dados'!$F:$F)</f>
        <v>#NAME?</v>
      </c>
      <c r="CT394" s="56" t="e">
        <f t="array" aca="1" ref="CT394" ca="1">_xludf.xlookup(CN394,'Banco de dados'!$B:$B,'Banco de dados'!$F:$F)</f>
        <v>#NAME?</v>
      </c>
      <c r="CU394" s="42"/>
      <c r="CV394" s="42"/>
      <c r="CW394" s="56" t="str">
        <f>IF(AJ394=0.5,"Suporte",IF(AND(AJ394&gt;='Braços de IP'!$B$9,AJ394&lt;='Braços de IP'!$D$9),'Braços de IP'!$E$9,IF(AND(AJ394&gt;='Braços de IP'!$B$10,AJ394&lt;='Braços de IP'!$D$10),'Braços de IP'!$E$10,IF(AND(AJ394&gt;='Braços de IP'!$B$11,AJ394&lt;='Braços de IP'!$D$11),'Braços de IP'!$E$11,IF(AND(AJ394&gt;='Braços de IP'!$B$12,AJ394&lt;='Braços de IP'!$D$12),'Braços de IP'!$E$12,IF(AND(AJ394&gt;='Braços de IP'!$B$13,AJ394&lt;='Braços de IP'!$D$13),'Braços de IP'!$E$13,IF(AND(AJ394&gt;='Braços de IP'!$B$14,AJ394&lt;='Braços de IP'!$D$14),'Braços de IP'!$E$14,"ERRO")))))))</f>
        <v>Médio II</v>
      </c>
      <c r="CX394" s="42"/>
      <c r="CY394" s="56" t="str">
        <f>IF($CX394="","",VLOOKUP($CX394,'Braços de IP'!$E$9:$I$15,2,0))</f>
        <v/>
      </c>
      <c r="CZ394" s="43" t="str">
        <f>IF($CX394="","",VLOOKUP($CX394,'Braços de IP'!$E$9:$I$15,5,0))</f>
        <v/>
      </c>
      <c r="DA394" s="56"/>
      <c r="DB394" s="56"/>
      <c r="DC394" s="56"/>
      <c r="DD394" s="56"/>
      <c r="DE394" s="56"/>
      <c r="DF394" s="56"/>
      <c r="DG394" s="44" t="e">
        <f t="shared" si="255"/>
        <v>#N/A</v>
      </c>
      <c r="DH394" s="45">
        <f t="shared" si="256"/>
        <v>60</v>
      </c>
      <c r="DI394" s="44" t="e">
        <f t="shared" si="257"/>
        <v>#N/A</v>
      </c>
      <c r="DJ394" s="46" t="e">
        <f t="shared" si="258"/>
        <v>#N/A</v>
      </c>
      <c r="DK394" s="47" t="s">
        <v>147</v>
      </c>
      <c r="DL394" s="48"/>
      <c r="DM394" s="49"/>
      <c r="DN394" s="23" t="s">
        <v>148</v>
      </c>
      <c r="DO394" s="23"/>
      <c r="DQ394" s="50"/>
      <c r="DS394" s="5"/>
      <c r="DT394" s="5"/>
      <c r="DU394" s="50"/>
      <c r="DV394" s="50"/>
    </row>
    <row r="395" spans="1:126" ht="15.75" hidden="1" customHeight="1" x14ac:dyDescent="0.3">
      <c r="B395" s="5"/>
      <c r="C395" s="5"/>
      <c r="D395" s="5"/>
      <c r="E395" s="22" t="s">
        <v>421</v>
      </c>
      <c r="F395" s="22" t="s">
        <v>150</v>
      </c>
      <c r="G395" s="23" t="s">
        <v>422</v>
      </c>
      <c r="H395" s="23">
        <v>-23.408847999999999</v>
      </c>
      <c r="I395" s="23">
        <v>-46.863683999999999</v>
      </c>
      <c r="J395" s="24" t="s">
        <v>160</v>
      </c>
      <c r="K395" s="60"/>
      <c r="L395" s="24" t="s">
        <v>152</v>
      </c>
      <c r="M395" s="24" t="s">
        <v>141</v>
      </c>
      <c r="N395" s="23">
        <v>60</v>
      </c>
      <c r="O395" s="23" t="s">
        <v>142</v>
      </c>
      <c r="P395" s="23" t="s">
        <v>143</v>
      </c>
      <c r="Q395" s="26">
        <f t="shared" si="236"/>
        <v>120</v>
      </c>
      <c r="R395" s="27">
        <v>1</v>
      </c>
      <c r="S395" s="28" t="s">
        <v>153</v>
      </c>
      <c r="T395" s="28">
        <v>6.5</v>
      </c>
      <c r="U395" s="23"/>
      <c r="V395" s="23"/>
      <c r="W395" s="29"/>
      <c r="X395" s="28" t="s">
        <v>153</v>
      </c>
      <c r="Y395" s="23"/>
      <c r="Z395" s="23"/>
      <c r="AA395" s="23"/>
      <c r="AB395" s="23"/>
      <c r="AC395" s="23"/>
      <c r="AD395" s="23" t="s">
        <v>144</v>
      </c>
      <c r="AE395" s="23" t="s">
        <v>145</v>
      </c>
      <c r="AF395" s="23">
        <v>23</v>
      </c>
      <c r="AG395" s="23">
        <v>6.8</v>
      </c>
      <c r="AH395" s="23">
        <v>1</v>
      </c>
      <c r="AI395" s="23">
        <v>0.7</v>
      </c>
      <c r="AJ395" s="23">
        <v>2.15</v>
      </c>
      <c r="AK395" s="27">
        <f t="shared" si="237"/>
        <v>1.45</v>
      </c>
      <c r="AL395" s="27" t="s">
        <v>143</v>
      </c>
      <c r="AM395" s="27" t="s">
        <v>143</v>
      </c>
      <c r="AN395" s="23"/>
      <c r="AO395" s="27">
        <f t="shared" si="238"/>
        <v>2</v>
      </c>
      <c r="AP395" s="23"/>
      <c r="AQ395" s="23"/>
      <c r="AR395" s="23"/>
      <c r="AS395" s="23"/>
      <c r="AT395" s="23"/>
      <c r="AU395" s="27"/>
      <c r="AV395" s="27">
        <f t="shared" si="239"/>
        <v>0</v>
      </c>
      <c r="AW395" s="27"/>
      <c r="AX395" s="28">
        <f>VLOOKUP(J395,ABNT5101!$I$3:$J$9,2)</f>
        <v>10</v>
      </c>
      <c r="AY395" s="28">
        <f>VLOOKUP(J395,ABNT5101!$I$3:$M$9,5)</f>
        <v>0.18</v>
      </c>
      <c r="AZ395" s="28" t="str">
        <f>_xlfn.XLOOKUP(J395,ABNT5101!I:I,ABNT5101!L:L)</f>
        <v>-</v>
      </c>
      <c r="BA395" s="28">
        <f>_xlfn.XLOOKUP(J395,ABNT5101!$I:$I,ABNT5101!M:M)</f>
        <v>0.18</v>
      </c>
      <c r="BB395" s="28" t="str">
        <f>_xlfn.XLOOKUP(J395,ABNT5101!$I:$I,ABNT5101!N:N)</f>
        <v>-</v>
      </c>
      <c r="BC395" s="28">
        <f>_xlfn.XLOOKUP(J395,ABNT5101!$I:$I,ABNT5101!O:O)</f>
        <v>16</v>
      </c>
      <c r="BD395" s="31" t="str">
        <f t="shared" si="240"/>
        <v>NÃO ATENDE</v>
      </c>
      <c r="BE395" s="32">
        <f t="shared" si="260"/>
        <v>-1</v>
      </c>
      <c r="BF395" s="32">
        <f t="shared" si="261"/>
        <v>-1</v>
      </c>
      <c r="BG395" s="32" t="str">
        <f t="shared" si="241"/>
        <v>-</v>
      </c>
      <c r="BH395" s="34"/>
      <c r="BI395" s="34"/>
      <c r="BJ395" s="34"/>
      <c r="BK395" s="34"/>
      <c r="BL395" s="35"/>
      <c r="BM395" s="34"/>
      <c r="BN395" s="31" t="str">
        <f t="shared" si="242"/>
        <v>NÃO ATENDE</v>
      </c>
      <c r="BO395" s="31" t="str">
        <f t="shared" si="262"/>
        <v>NÃO ATENDE</v>
      </c>
      <c r="BP395" s="31" t="str">
        <f t="shared" si="263"/>
        <v>NÃO ATENDE</v>
      </c>
      <c r="BQ395" s="31" t="str">
        <f t="shared" si="243"/>
        <v>ATENDE</v>
      </c>
      <c r="BR395" s="36" t="str">
        <f t="shared" si="244"/>
        <v>C4</v>
      </c>
      <c r="BS395" s="36" t="str">
        <f t="shared" si="245"/>
        <v>Sem Passeio</v>
      </c>
      <c r="BT395" s="37" t="e">
        <f t="shared" si="246"/>
        <v>#N/A</v>
      </c>
      <c r="BU395" s="34"/>
      <c r="BV395" s="34"/>
      <c r="BW395" s="36" t="e">
        <f>IF(BS395="-","-",_xlfn.XLOOKUP(BS395,ABNT5101!$B$4:$B$9,ABNT5101!$C$4:$C$9))</f>
        <v>#N/A</v>
      </c>
      <c r="BX395" s="36" t="e">
        <f>IF(BS395="-","-",_xlfn.XLOOKUP(BS395,ABNT5101!$B$4:$B$9,ABNT5101!$D$4:$D$9))</f>
        <v>#N/A</v>
      </c>
      <c r="BY395" s="31" t="e">
        <f t="shared" si="247"/>
        <v>#N/A</v>
      </c>
      <c r="BZ395" s="31" t="e">
        <f t="shared" si="248"/>
        <v>#N/A</v>
      </c>
      <c r="CA395" s="31" t="e">
        <f t="shared" si="249"/>
        <v>#N/A</v>
      </c>
      <c r="CB395" s="36" t="s">
        <v>143</v>
      </c>
      <c r="CC395" s="37" t="e">
        <f t="shared" si="250"/>
        <v>#VALUE!</v>
      </c>
      <c r="CD395" s="38"/>
      <c r="CE395" s="38"/>
      <c r="CF395" s="31" t="str">
        <f>IF(CB395="-","-",_xlfn.XLOOKUP(CB395,ABNT5101!$B$4:$B$9,ABNT5101!$C$4:$C$9))</f>
        <v>-</v>
      </c>
      <c r="CG395" s="36" t="str">
        <f>IF(CB395="-","-",_xlfn.XLOOKUP(CB395,ABNT5101!$B$4:$B$9,ABNT5101!$D$4:$D$9))</f>
        <v>-</v>
      </c>
      <c r="CH395" s="31" t="str">
        <f t="shared" si="251"/>
        <v>-</v>
      </c>
      <c r="CI395" s="31" t="str">
        <f t="shared" si="252"/>
        <v>-</v>
      </c>
      <c r="CJ395" s="31" t="str">
        <f t="shared" si="253"/>
        <v>-</v>
      </c>
      <c r="CK395" s="56" t="e">
        <f>_xlfn.XLOOKUP(CL395,'Banco de dados'!$B:$B,'Banco de dados'!$D:$D)</f>
        <v>#N/A</v>
      </c>
      <c r="CL395" s="42"/>
      <c r="CM395" s="56" t="e">
        <f>_xlfn.XLOOKUP(CL395,'Banco de dados'!$B:$B,'Banco de dados'!$E:$E)</f>
        <v>#N/A</v>
      </c>
      <c r="CN395" s="56"/>
      <c r="CO395" s="56" t="e">
        <f>IF(CN395="-","-",_xlfn.XLOOKUP(CN395,'Banco de dados'!$B:$B,'Banco de dados'!$E:$E))</f>
        <v>#N/A</v>
      </c>
      <c r="CP395" s="41">
        <f t="shared" si="254"/>
        <v>1</v>
      </c>
      <c r="CQ395" s="56" t="e">
        <f>_xlfn.XLOOKUP(CL395,'Banco de dados'!$B:$B,'Banco de dados'!$H:$H)</f>
        <v>#N/A</v>
      </c>
      <c r="CR395" s="56" t="e">
        <f t="array" aca="1" ref="CR395" ca="1">_xludf.xlookup(CN395,'Banco de dados'!$B:$B,'Banco de dados'!$H:$H)</f>
        <v>#NAME?</v>
      </c>
      <c r="CS395" s="56" t="e">
        <f t="array" aca="1" ref="CS395" ca="1">_xludf.xlookup(CL395,'Banco de dados'!$B:$B,'Banco de dados'!$F:$F)</f>
        <v>#NAME?</v>
      </c>
      <c r="CT395" s="56" t="e">
        <f t="array" aca="1" ref="CT395" ca="1">_xludf.xlookup(CN395,'Banco de dados'!$B:$B,'Banco de dados'!$F:$F)</f>
        <v>#NAME?</v>
      </c>
      <c r="CU395" s="42"/>
      <c r="CV395" s="42"/>
      <c r="CW395" s="56" t="str">
        <f>IF(AJ395=0.5,"Suporte",IF(AND(AJ395&gt;='Braços de IP'!$B$9,AJ395&lt;='Braços de IP'!$D$9),'Braços de IP'!$E$9,IF(AND(AJ395&gt;='Braços de IP'!$B$10,AJ395&lt;='Braços de IP'!$D$10),'Braços de IP'!$E$10,IF(AND(AJ395&gt;='Braços de IP'!$B$11,AJ395&lt;='Braços de IP'!$D$11),'Braços de IP'!$E$11,IF(AND(AJ395&gt;='Braços de IP'!$B$12,AJ395&lt;='Braços de IP'!$D$12),'Braços de IP'!$E$12,IF(AND(AJ395&gt;='Braços de IP'!$B$13,AJ395&lt;='Braços de IP'!$D$13),'Braços de IP'!$E$13,IF(AND(AJ395&gt;='Braços de IP'!$B$14,AJ395&lt;='Braços de IP'!$D$14),'Braços de IP'!$E$14,"ERRO")))))))</f>
        <v>Médio I</v>
      </c>
      <c r="CX395" s="42"/>
      <c r="CY395" s="56" t="str">
        <f>IF($CX395="","",VLOOKUP($CX395,'Braços de IP'!$E$9:$I$15,2,0))</f>
        <v/>
      </c>
      <c r="CZ395" s="43" t="str">
        <f>IF($CX395="","",VLOOKUP($CX395,'Braços de IP'!$E$9:$I$15,5,0))</f>
        <v/>
      </c>
      <c r="DA395" s="56"/>
      <c r="DB395" s="56"/>
      <c r="DC395" s="56"/>
      <c r="DD395" s="56"/>
      <c r="DE395" s="56"/>
      <c r="DF395" s="56"/>
      <c r="DG395" s="44" t="e">
        <f t="shared" si="255"/>
        <v>#N/A</v>
      </c>
      <c r="DH395" s="45">
        <f t="shared" si="256"/>
        <v>60</v>
      </c>
      <c r="DI395" s="44" t="e">
        <f t="shared" si="257"/>
        <v>#N/A</v>
      </c>
      <c r="DJ395" s="46" t="e">
        <f t="shared" si="258"/>
        <v>#N/A</v>
      </c>
      <c r="DK395" s="47" t="s">
        <v>147</v>
      </c>
      <c r="DL395" s="48"/>
      <c r="DM395" s="49"/>
      <c r="DN395" s="23" t="s">
        <v>148</v>
      </c>
      <c r="DO395" s="23"/>
      <c r="DQ395" s="50"/>
      <c r="DS395" s="5"/>
      <c r="DT395" s="5"/>
      <c r="DU395" s="50"/>
      <c r="DV395" s="50"/>
    </row>
    <row r="396" spans="1:126" ht="15.75" hidden="1" customHeight="1" x14ac:dyDescent="0.3">
      <c r="B396" s="5"/>
      <c r="C396" s="5"/>
      <c r="D396" s="5"/>
      <c r="E396" s="22" t="s">
        <v>421</v>
      </c>
      <c r="F396" s="22" t="s">
        <v>150</v>
      </c>
      <c r="G396" s="23" t="s">
        <v>422</v>
      </c>
      <c r="H396" s="23">
        <v>-23.408847999999999</v>
      </c>
      <c r="I396" s="23">
        <v>-46.863683999999999</v>
      </c>
      <c r="J396" s="24" t="s">
        <v>160</v>
      </c>
      <c r="K396" s="60"/>
      <c r="L396" s="24" t="s">
        <v>152</v>
      </c>
      <c r="M396" s="24" t="s">
        <v>141</v>
      </c>
      <c r="N396" s="23">
        <v>60</v>
      </c>
      <c r="O396" s="23" t="s">
        <v>142</v>
      </c>
      <c r="P396" s="23" t="s">
        <v>143</v>
      </c>
      <c r="Q396" s="26">
        <f t="shared" si="236"/>
        <v>120</v>
      </c>
      <c r="R396" s="27">
        <v>1</v>
      </c>
      <c r="S396" s="28" t="s">
        <v>153</v>
      </c>
      <c r="T396" s="28">
        <v>6.5</v>
      </c>
      <c r="U396" s="23"/>
      <c r="V396" s="23"/>
      <c r="W396" s="29"/>
      <c r="X396" s="28" t="s">
        <v>153</v>
      </c>
      <c r="Y396" s="23"/>
      <c r="Z396" s="23"/>
      <c r="AA396" s="23"/>
      <c r="AB396" s="23"/>
      <c r="AC396" s="23"/>
      <c r="AD396" s="23" t="s">
        <v>144</v>
      </c>
      <c r="AE396" s="23" t="s">
        <v>145</v>
      </c>
      <c r="AF396" s="23">
        <v>23</v>
      </c>
      <c r="AG396" s="23">
        <v>6.8</v>
      </c>
      <c r="AH396" s="23">
        <v>1</v>
      </c>
      <c r="AI396" s="23">
        <v>0.7</v>
      </c>
      <c r="AJ396" s="23">
        <v>2.15</v>
      </c>
      <c r="AK396" s="27">
        <f t="shared" si="237"/>
        <v>1.45</v>
      </c>
      <c r="AL396" s="27" t="s">
        <v>143</v>
      </c>
      <c r="AM396" s="27" t="s">
        <v>143</v>
      </c>
      <c r="AN396" s="23"/>
      <c r="AO396" s="27">
        <f t="shared" si="238"/>
        <v>2</v>
      </c>
      <c r="AP396" s="23"/>
      <c r="AQ396" s="23"/>
      <c r="AR396" s="23"/>
      <c r="AS396" s="23"/>
      <c r="AT396" s="23"/>
      <c r="AU396" s="27"/>
      <c r="AV396" s="27">
        <f t="shared" si="239"/>
        <v>0</v>
      </c>
      <c r="AW396" s="27"/>
      <c r="AX396" s="28">
        <f>VLOOKUP(J396,ABNT5101!$I$3:$J$9,2)</f>
        <v>10</v>
      </c>
      <c r="AY396" s="28">
        <f>VLOOKUP(J396,ABNT5101!$I$3:$M$9,5)</f>
        <v>0.18</v>
      </c>
      <c r="AZ396" s="28" t="str">
        <f>_xlfn.XLOOKUP(J396,ABNT5101!I:I,ABNT5101!L:L)</f>
        <v>-</v>
      </c>
      <c r="BA396" s="28">
        <f>_xlfn.XLOOKUP(J396,ABNT5101!$I:$I,ABNT5101!M:M)</f>
        <v>0.18</v>
      </c>
      <c r="BB396" s="28" t="str">
        <f>_xlfn.XLOOKUP(J396,ABNT5101!$I:$I,ABNT5101!N:N)</f>
        <v>-</v>
      </c>
      <c r="BC396" s="28">
        <f>_xlfn.XLOOKUP(J396,ABNT5101!$I:$I,ABNT5101!O:O)</f>
        <v>16</v>
      </c>
      <c r="BD396" s="31" t="str">
        <f t="shared" si="240"/>
        <v>NÃO ATENDE</v>
      </c>
      <c r="BE396" s="32">
        <f t="shared" si="260"/>
        <v>-1</v>
      </c>
      <c r="BF396" s="32">
        <f t="shared" si="261"/>
        <v>-1</v>
      </c>
      <c r="BG396" s="32" t="str">
        <f t="shared" si="241"/>
        <v>-</v>
      </c>
      <c r="BH396" s="34"/>
      <c r="BI396" s="34"/>
      <c r="BJ396" s="34"/>
      <c r="BK396" s="34"/>
      <c r="BL396" s="35"/>
      <c r="BM396" s="34"/>
      <c r="BN396" s="31" t="str">
        <f t="shared" si="242"/>
        <v>NÃO ATENDE</v>
      </c>
      <c r="BO396" s="31" t="str">
        <f t="shared" si="262"/>
        <v>NÃO ATENDE</v>
      </c>
      <c r="BP396" s="31" t="str">
        <f t="shared" si="263"/>
        <v>NÃO ATENDE</v>
      </c>
      <c r="BQ396" s="31" t="str">
        <f t="shared" si="243"/>
        <v>ATENDE</v>
      </c>
      <c r="BR396" s="36" t="str">
        <f t="shared" si="244"/>
        <v>C4</v>
      </c>
      <c r="BS396" s="36" t="str">
        <f t="shared" si="245"/>
        <v>Sem Passeio</v>
      </c>
      <c r="BT396" s="37" t="e">
        <f t="shared" si="246"/>
        <v>#N/A</v>
      </c>
      <c r="BU396" s="34"/>
      <c r="BV396" s="34"/>
      <c r="BW396" s="36" t="e">
        <f>IF(BS396="-","-",_xlfn.XLOOKUP(BS396,ABNT5101!$B$4:$B$9,ABNT5101!$C$4:$C$9))</f>
        <v>#N/A</v>
      </c>
      <c r="BX396" s="36" t="e">
        <f>IF(BS396="-","-",_xlfn.XLOOKUP(BS396,ABNT5101!$B$4:$B$9,ABNT5101!$D$4:$D$9))</f>
        <v>#N/A</v>
      </c>
      <c r="BY396" s="31" t="e">
        <f t="shared" si="247"/>
        <v>#N/A</v>
      </c>
      <c r="BZ396" s="31" t="e">
        <f t="shared" si="248"/>
        <v>#N/A</v>
      </c>
      <c r="CA396" s="31" t="e">
        <f t="shared" si="249"/>
        <v>#N/A</v>
      </c>
      <c r="CB396" s="36" t="s">
        <v>143</v>
      </c>
      <c r="CC396" s="37" t="e">
        <f t="shared" si="250"/>
        <v>#VALUE!</v>
      </c>
      <c r="CD396" s="38"/>
      <c r="CE396" s="38"/>
      <c r="CF396" s="31" t="str">
        <f>IF(CB396="-","-",_xlfn.XLOOKUP(CB396,ABNT5101!$B$4:$B$9,ABNT5101!$C$4:$C$9))</f>
        <v>-</v>
      </c>
      <c r="CG396" s="36" t="str">
        <f>IF(CB396="-","-",_xlfn.XLOOKUP(CB396,ABNT5101!$B$4:$B$9,ABNT5101!$D$4:$D$9))</f>
        <v>-</v>
      </c>
      <c r="CH396" s="31" t="str">
        <f t="shared" si="251"/>
        <v>-</v>
      </c>
      <c r="CI396" s="31" t="str">
        <f t="shared" si="252"/>
        <v>-</v>
      </c>
      <c r="CJ396" s="31" t="str">
        <f t="shared" si="253"/>
        <v>-</v>
      </c>
      <c r="CK396" s="56" t="e">
        <f>_xlfn.XLOOKUP(CL396,'Banco de dados'!$B:$B,'Banco de dados'!$D:$D)</f>
        <v>#N/A</v>
      </c>
      <c r="CL396" s="42"/>
      <c r="CM396" s="56" t="e">
        <f>_xlfn.XLOOKUP(CL396,'Banco de dados'!$B:$B,'Banco de dados'!$E:$E)</f>
        <v>#N/A</v>
      </c>
      <c r="CN396" s="56"/>
      <c r="CO396" s="56" t="e">
        <f>IF(CN396="-","-",_xlfn.XLOOKUP(CN396,'Banco de dados'!$B:$B,'Banco de dados'!$E:$E))</f>
        <v>#N/A</v>
      </c>
      <c r="CP396" s="41">
        <f t="shared" si="254"/>
        <v>1</v>
      </c>
      <c r="CQ396" s="56" t="e">
        <f>_xlfn.XLOOKUP(CL396,'Banco de dados'!$B:$B,'Banco de dados'!$H:$H)</f>
        <v>#N/A</v>
      </c>
      <c r="CR396" s="56" t="e">
        <f t="array" aca="1" ref="CR396" ca="1">_xludf.xlookup(CN396,'Banco de dados'!$B:$B,'Banco de dados'!$H:$H)</f>
        <v>#NAME?</v>
      </c>
      <c r="CS396" s="56" t="e">
        <f t="array" aca="1" ref="CS396" ca="1">_xludf.xlookup(CL396,'Banco de dados'!$B:$B,'Banco de dados'!$F:$F)</f>
        <v>#NAME?</v>
      </c>
      <c r="CT396" s="56" t="e">
        <f t="array" aca="1" ref="CT396" ca="1">_xludf.xlookup(CN396,'Banco de dados'!$B:$B,'Banco de dados'!$F:$F)</f>
        <v>#NAME?</v>
      </c>
      <c r="CU396" s="42"/>
      <c r="CV396" s="42"/>
      <c r="CW396" s="56" t="str">
        <f>IF(AJ396=0.5,"Suporte",IF(AND(AJ396&gt;='Braços de IP'!$B$9,AJ396&lt;='Braços de IP'!$D$9),'Braços de IP'!$E$9,IF(AND(AJ396&gt;='Braços de IP'!$B$10,AJ396&lt;='Braços de IP'!$D$10),'Braços de IP'!$E$10,IF(AND(AJ396&gt;='Braços de IP'!$B$11,AJ396&lt;='Braços de IP'!$D$11),'Braços de IP'!$E$11,IF(AND(AJ396&gt;='Braços de IP'!$B$12,AJ396&lt;='Braços de IP'!$D$12),'Braços de IP'!$E$12,IF(AND(AJ396&gt;='Braços de IP'!$B$13,AJ396&lt;='Braços de IP'!$D$13),'Braços de IP'!$E$13,IF(AND(AJ396&gt;='Braços de IP'!$B$14,AJ396&lt;='Braços de IP'!$D$14),'Braços de IP'!$E$14,"ERRO")))))))</f>
        <v>Médio I</v>
      </c>
      <c r="CX396" s="42"/>
      <c r="CY396" s="56" t="str">
        <f>IF($CX396="","",VLOOKUP($CX396,'Braços de IP'!$E$9:$I$15,2,0))</f>
        <v/>
      </c>
      <c r="CZ396" s="43" t="str">
        <f>IF($CX396="","",VLOOKUP($CX396,'Braços de IP'!$E$9:$I$15,5,0))</f>
        <v/>
      </c>
      <c r="DA396" s="56"/>
      <c r="DB396" s="56"/>
      <c r="DC396" s="56"/>
      <c r="DD396" s="56"/>
      <c r="DE396" s="56"/>
      <c r="DF396" s="56"/>
      <c r="DG396" s="44" t="e">
        <f t="shared" si="255"/>
        <v>#N/A</v>
      </c>
      <c r="DH396" s="45">
        <f t="shared" si="256"/>
        <v>60</v>
      </c>
      <c r="DI396" s="44" t="e">
        <f t="shared" si="257"/>
        <v>#N/A</v>
      </c>
      <c r="DJ396" s="46" t="e">
        <f t="shared" si="258"/>
        <v>#N/A</v>
      </c>
      <c r="DK396" s="47" t="s">
        <v>147</v>
      </c>
      <c r="DL396" s="48"/>
      <c r="DM396" s="49"/>
      <c r="DN396" s="23" t="s">
        <v>148</v>
      </c>
      <c r="DO396" s="23"/>
      <c r="DQ396" s="50"/>
      <c r="DS396" s="5"/>
      <c r="DT396" s="5"/>
      <c r="DU396" s="50"/>
      <c r="DV396" s="50"/>
    </row>
    <row r="397" spans="1:126" ht="15.75" hidden="1" customHeight="1" x14ac:dyDescent="0.3">
      <c r="B397" s="5"/>
      <c r="C397" s="5"/>
      <c r="D397" s="5"/>
      <c r="E397" s="22" t="s">
        <v>421</v>
      </c>
      <c r="F397" s="22" t="s">
        <v>150</v>
      </c>
      <c r="G397" s="23" t="s">
        <v>422</v>
      </c>
      <c r="H397" s="23">
        <v>-23.408847999999999</v>
      </c>
      <c r="I397" s="23">
        <v>-46.863683999999999</v>
      </c>
      <c r="J397" s="24" t="s">
        <v>160</v>
      </c>
      <c r="K397" s="60"/>
      <c r="L397" s="24" t="s">
        <v>152</v>
      </c>
      <c r="M397" s="24" t="s">
        <v>141</v>
      </c>
      <c r="N397" s="23">
        <v>60</v>
      </c>
      <c r="O397" s="23" t="s">
        <v>142</v>
      </c>
      <c r="P397" s="23" t="s">
        <v>143</v>
      </c>
      <c r="Q397" s="26">
        <f t="shared" si="236"/>
        <v>120</v>
      </c>
      <c r="R397" s="27">
        <v>1</v>
      </c>
      <c r="S397" s="28" t="s">
        <v>153</v>
      </c>
      <c r="T397" s="28">
        <v>6.5</v>
      </c>
      <c r="U397" s="23"/>
      <c r="V397" s="23"/>
      <c r="W397" s="29"/>
      <c r="X397" s="28" t="s">
        <v>153</v>
      </c>
      <c r="Y397" s="23"/>
      <c r="Z397" s="23"/>
      <c r="AA397" s="23"/>
      <c r="AB397" s="23"/>
      <c r="AC397" s="23"/>
      <c r="AD397" s="23" t="s">
        <v>144</v>
      </c>
      <c r="AE397" s="23" t="s">
        <v>145</v>
      </c>
      <c r="AF397" s="23">
        <v>23</v>
      </c>
      <c r="AG397" s="23">
        <v>6.8</v>
      </c>
      <c r="AH397" s="23">
        <v>1</v>
      </c>
      <c r="AI397" s="23">
        <v>0.7</v>
      </c>
      <c r="AJ397" s="23">
        <v>2.15</v>
      </c>
      <c r="AK397" s="27">
        <f t="shared" si="237"/>
        <v>1.45</v>
      </c>
      <c r="AL397" s="27" t="s">
        <v>143</v>
      </c>
      <c r="AM397" s="27" t="s">
        <v>143</v>
      </c>
      <c r="AN397" s="23"/>
      <c r="AO397" s="27">
        <f t="shared" si="238"/>
        <v>2</v>
      </c>
      <c r="AP397" s="23"/>
      <c r="AQ397" s="23"/>
      <c r="AR397" s="23"/>
      <c r="AS397" s="23"/>
      <c r="AT397" s="23"/>
      <c r="AU397" s="27"/>
      <c r="AV397" s="27">
        <f t="shared" si="239"/>
        <v>0</v>
      </c>
      <c r="AW397" s="27"/>
      <c r="AX397" s="28">
        <f>VLOOKUP(J397,ABNT5101!$I$3:$J$9,2)</f>
        <v>10</v>
      </c>
      <c r="AY397" s="28">
        <f>VLOOKUP(J397,ABNT5101!$I$3:$M$9,5)</f>
        <v>0.18</v>
      </c>
      <c r="AZ397" s="28" t="str">
        <f>_xlfn.XLOOKUP(J397,ABNT5101!I:I,ABNT5101!L:L)</f>
        <v>-</v>
      </c>
      <c r="BA397" s="28">
        <f>_xlfn.XLOOKUP(J397,ABNT5101!$I:$I,ABNT5101!M:M)</f>
        <v>0.18</v>
      </c>
      <c r="BB397" s="28" t="str">
        <f>_xlfn.XLOOKUP(J397,ABNT5101!$I:$I,ABNT5101!N:N)</f>
        <v>-</v>
      </c>
      <c r="BC397" s="28">
        <f>_xlfn.XLOOKUP(J397,ABNT5101!$I:$I,ABNT5101!O:O)</f>
        <v>16</v>
      </c>
      <c r="BD397" s="31" t="str">
        <f t="shared" si="240"/>
        <v>NÃO ATENDE</v>
      </c>
      <c r="BE397" s="32">
        <f t="shared" si="260"/>
        <v>-1</v>
      </c>
      <c r="BF397" s="32">
        <f t="shared" si="261"/>
        <v>-1</v>
      </c>
      <c r="BG397" s="32" t="str">
        <f t="shared" si="241"/>
        <v>-</v>
      </c>
      <c r="BH397" s="34"/>
      <c r="BI397" s="34"/>
      <c r="BJ397" s="34"/>
      <c r="BK397" s="34"/>
      <c r="BL397" s="35"/>
      <c r="BM397" s="34"/>
      <c r="BN397" s="31" t="str">
        <f t="shared" si="242"/>
        <v>NÃO ATENDE</v>
      </c>
      <c r="BO397" s="31" t="str">
        <f t="shared" si="262"/>
        <v>NÃO ATENDE</v>
      </c>
      <c r="BP397" s="31" t="str">
        <f t="shared" si="263"/>
        <v>NÃO ATENDE</v>
      </c>
      <c r="BQ397" s="31" t="str">
        <f t="shared" si="243"/>
        <v>ATENDE</v>
      </c>
      <c r="BR397" s="36" t="str">
        <f t="shared" si="244"/>
        <v>C4</v>
      </c>
      <c r="BS397" s="36" t="str">
        <f t="shared" si="245"/>
        <v>Sem Passeio</v>
      </c>
      <c r="BT397" s="37" t="e">
        <f t="shared" si="246"/>
        <v>#N/A</v>
      </c>
      <c r="BU397" s="34"/>
      <c r="BV397" s="34"/>
      <c r="BW397" s="36" t="e">
        <f>IF(BS397="-","-",_xlfn.XLOOKUP(BS397,ABNT5101!$B$4:$B$9,ABNT5101!$C$4:$C$9))</f>
        <v>#N/A</v>
      </c>
      <c r="BX397" s="36" t="e">
        <f>IF(BS397="-","-",_xlfn.XLOOKUP(BS397,ABNT5101!$B$4:$B$9,ABNT5101!$D$4:$D$9))</f>
        <v>#N/A</v>
      </c>
      <c r="BY397" s="31" t="e">
        <f t="shared" si="247"/>
        <v>#N/A</v>
      </c>
      <c r="BZ397" s="31" t="e">
        <f t="shared" si="248"/>
        <v>#N/A</v>
      </c>
      <c r="CA397" s="31" t="e">
        <f t="shared" si="249"/>
        <v>#N/A</v>
      </c>
      <c r="CB397" s="36" t="s">
        <v>143</v>
      </c>
      <c r="CC397" s="37" t="e">
        <f t="shared" si="250"/>
        <v>#VALUE!</v>
      </c>
      <c r="CD397" s="38"/>
      <c r="CE397" s="38"/>
      <c r="CF397" s="31" t="str">
        <f>IF(CB397="-","-",_xlfn.XLOOKUP(CB397,ABNT5101!$B$4:$B$9,ABNT5101!$C$4:$C$9))</f>
        <v>-</v>
      </c>
      <c r="CG397" s="36" t="str">
        <f>IF(CB397="-","-",_xlfn.XLOOKUP(CB397,ABNT5101!$B$4:$B$9,ABNT5101!$D$4:$D$9))</f>
        <v>-</v>
      </c>
      <c r="CH397" s="31" t="str">
        <f t="shared" si="251"/>
        <v>-</v>
      </c>
      <c r="CI397" s="31" t="str">
        <f t="shared" si="252"/>
        <v>-</v>
      </c>
      <c r="CJ397" s="31" t="str">
        <f t="shared" si="253"/>
        <v>-</v>
      </c>
      <c r="CK397" s="56" t="e">
        <f>_xlfn.XLOOKUP(CL397,'Banco de dados'!$B:$B,'Banco de dados'!$D:$D)</f>
        <v>#N/A</v>
      </c>
      <c r="CL397" s="42"/>
      <c r="CM397" s="56" t="e">
        <f>_xlfn.XLOOKUP(CL397,'Banco de dados'!$B:$B,'Banco de dados'!$E:$E)</f>
        <v>#N/A</v>
      </c>
      <c r="CN397" s="56"/>
      <c r="CO397" s="56" t="e">
        <f>IF(CN397="-","-",_xlfn.XLOOKUP(CN397,'Banco de dados'!$B:$B,'Banco de dados'!$E:$E))</f>
        <v>#N/A</v>
      </c>
      <c r="CP397" s="41">
        <f t="shared" si="254"/>
        <v>1</v>
      </c>
      <c r="CQ397" s="56" t="e">
        <f>_xlfn.XLOOKUP(CL397,'Banco de dados'!$B:$B,'Banco de dados'!$H:$H)</f>
        <v>#N/A</v>
      </c>
      <c r="CR397" s="56" t="e">
        <f t="array" aca="1" ref="CR397" ca="1">_xludf.xlookup(CN397,'Banco de dados'!$B:$B,'Banco de dados'!$H:$H)</f>
        <v>#NAME?</v>
      </c>
      <c r="CS397" s="56" t="e">
        <f t="array" aca="1" ref="CS397" ca="1">_xludf.xlookup(CL397,'Banco de dados'!$B:$B,'Banco de dados'!$F:$F)</f>
        <v>#NAME?</v>
      </c>
      <c r="CT397" s="56" t="e">
        <f t="array" aca="1" ref="CT397" ca="1">_xludf.xlookup(CN397,'Banco de dados'!$B:$B,'Banco de dados'!$F:$F)</f>
        <v>#NAME?</v>
      </c>
      <c r="CU397" s="42"/>
      <c r="CV397" s="42"/>
      <c r="CW397" s="56" t="str">
        <f>IF(AJ397=0.5,"Suporte",IF(AND(AJ397&gt;='Braços de IP'!$B$9,AJ397&lt;='Braços de IP'!$D$9),'Braços de IP'!$E$9,IF(AND(AJ397&gt;='Braços de IP'!$B$10,AJ397&lt;='Braços de IP'!$D$10),'Braços de IP'!$E$10,IF(AND(AJ397&gt;='Braços de IP'!$B$11,AJ397&lt;='Braços de IP'!$D$11),'Braços de IP'!$E$11,IF(AND(AJ397&gt;='Braços de IP'!$B$12,AJ397&lt;='Braços de IP'!$D$12),'Braços de IP'!$E$12,IF(AND(AJ397&gt;='Braços de IP'!$B$13,AJ397&lt;='Braços de IP'!$D$13),'Braços de IP'!$E$13,IF(AND(AJ397&gt;='Braços de IP'!$B$14,AJ397&lt;='Braços de IP'!$D$14),'Braços de IP'!$E$14,"ERRO")))))))</f>
        <v>Médio I</v>
      </c>
      <c r="CX397" s="42"/>
      <c r="CY397" s="56" t="str">
        <f>IF($CX397="","",VLOOKUP($CX397,'Braços de IP'!$E$9:$I$15,2,0))</f>
        <v/>
      </c>
      <c r="CZ397" s="43" t="str">
        <f>IF($CX397="","",VLOOKUP($CX397,'Braços de IP'!$E$9:$I$15,5,0))</f>
        <v/>
      </c>
      <c r="DA397" s="56"/>
      <c r="DB397" s="56"/>
      <c r="DC397" s="56"/>
      <c r="DD397" s="56"/>
      <c r="DE397" s="56"/>
      <c r="DF397" s="56"/>
      <c r="DG397" s="44" t="e">
        <f t="shared" si="255"/>
        <v>#N/A</v>
      </c>
      <c r="DH397" s="45">
        <f t="shared" si="256"/>
        <v>60</v>
      </c>
      <c r="DI397" s="44" t="e">
        <f t="shared" si="257"/>
        <v>#N/A</v>
      </c>
      <c r="DJ397" s="46" t="e">
        <f t="shared" si="258"/>
        <v>#N/A</v>
      </c>
      <c r="DK397" s="47" t="s">
        <v>147</v>
      </c>
      <c r="DL397" s="48"/>
      <c r="DM397" s="49"/>
      <c r="DN397" s="23" t="s">
        <v>148</v>
      </c>
      <c r="DO397" s="23"/>
      <c r="DQ397" s="50"/>
      <c r="DS397" s="5"/>
      <c r="DT397" s="5"/>
      <c r="DU397" s="50"/>
      <c r="DV397" s="50"/>
    </row>
    <row r="398" spans="1:126" ht="15.75" hidden="1" customHeight="1" x14ac:dyDescent="0.3">
      <c r="B398" s="5"/>
      <c r="C398" s="5"/>
      <c r="D398" s="5"/>
      <c r="E398" s="22" t="s">
        <v>423</v>
      </c>
      <c r="F398" s="22" t="s">
        <v>192</v>
      </c>
      <c r="G398" s="23" t="s">
        <v>222</v>
      </c>
      <c r="H398" s="23">
        <v>-23.401140000000002</v>
      </c>
      <c r="I398" s="23">
        <v>-46.865667999999999</v>
      </c>
      <c r="J398" s="24" t="s">
        <v>223</v>
      </c>
      <c r="K398" s="60"/>
      <c r="L398" s="24" t="s">
        <v>157</v>
      </c>
      <c r="M398" s="24" t="s">
        <v>141</v>
      </c>
      <c r="N398" s="23">
        <v>90</v>
      </c>
      <c r="O398" s="23" t="s">
        <v>142</v>
      </c>
      <c r="P398" s="23" t="s">
        <v>143</v>
      </c>
      <c r="Q398" s="26">
        <f t="shared" si="236"/>
        <v>180</v>
      </c>
      <c r="R398" s="27">
        <v>1</v>
      </c>
      <c r="S398" s="28" t="s">
        <v>153</v>
      </c>
      <c r="T398" s="28">
        <v>6.5</v>
      </c>
      <c r="U398" s="23"/>
      <c r="V398" s="23"/>
      <c r="W398" s="29"/>
      <c r="X398" s="28">
        <v>2</v>
      </c>
      <c r="Y398" s="23"/>
      <c r="Z398" s="23"/>
      <c r="AA398" s="23"/>
      <c r="AB398" s="23"/>
      <c r="AC398" s="23"/>
      <c r="AD398" s="23" t="s">
        <v>144</v>
      </c>
      <c r="AE398" s="23" t="s">
        <v>145</v>
      </c>
      <c r="AF398" s="23">
        <v>37</v>
      </c>
      <c r="AG398" s="23">
        <v>7.5</v>
      </c>
      <c r="AH398" s="23">
        <v>1</v>
      </c>
      <c r="AI398" s="23" t="s">
        <v>424</v>
      </c>
      <c r="AJ398" s="23">
        <v>1.8</v>
      </c>
      <c r="AK398" s="27">
        <f t="shared" si="237"/>
        <v>1.05</v>
      </c>
      <c r="AL398" s="27" t="s">
        <v>143</v>
      </c>
      <c r="AM398" s="27" t="s">
        <v>143</v>
      </c>
      <c r="AN398" s="23"/>
      <c r="AO398" s="27">
        <f t="shared" si="238"/>
        <v>2</v>
      </c>
      <c r="AP398" s="23"/>
      <c r="AQ398" s="23"/>
      <c r="AR398" s="23"/>
      <c r="AS398" s="23"/>
      <c r="AT398" s="23"/>
      <c r="AU398" s="27"/>
      <c r="AV398" s="27">
        <f t="shared" si="239"/>
        <v>0</v>
      </c>
      <c r="AW398" s="27"/>
      <c r="AX398" s="28">
        <f>VLOOKUP(J398,ABNT5101!$I$3:$J$9,2)</f>
        <v>15</v>
      </c>
      <c r="AY398" s="28">
        <f>VLOOKUP(J398,ABNT5101!$I$3:$M$9,5)</f>
        <v>0.18</v>
      </c>
      <c r="AZ398" s="28" t="str">
        <f>_xlfn.XLOOKUP(J398,ABNT5101!I:I,ABNT5101!L:L)</f>
        <v>-</v>
      </c>
      <c r="BA398" s="28">
        <f>_xlfn.XLOOKUP(J398,ABNT5101!$I:$I,ABNT5101!M:M)</f>
        <v>0.18</v>
      </c>
      <c r="BB398" s="28" t="str">
        <f>_xlfn.XLOOKUP(J398,ABNT5101!$I:$I,ABNT5101!N:N)</f>
        <v>-</v>
      </c>
      <c r="BC398" s="28">
        <f>_xlfn.XLOOKUP(J398,ABNT5101!$I:$I,ABNT5101!O:O)</f>
        <v>15</v>
      </c>
      <c r="BD398" s="31" t="str">
        <f t="shared" si="240"/>
        <v>NÃO ATENDE</v>
      </c>
      <c r="BE398" s="32">
        <f t="shared" ref="BE398:BE412" si="264">BH398/AX398-1</f>
        <v>-1</v>
      </c>
      <c r="BF398" s="32">
        <f t="shared" ref="BF398:BF412" si="265">BI398/AY398-1</f>
        <v>-1</v>
      </c>
      <c r="BG398" s="32" t="str">
        <f t="shared" si="241"/>
        <v>-</v>
      </c>
      <c r="BH398" s="34"/>
      <c r="BI398" s="34"/>
      <c r="BJ398" s="34"/>
      <c r="BK398" s="34"/>
      <c r="BL398" s="35"/>
      <c r="BM398" s="34"/>
      <c r="BN398" s="31" t="str">
        <f t="shared" si="242"/>
        <v>NÃO ATENDE</v>
      </c>
      <c r="BO398" s="31" t="str">
        <f t="shared" ref="BO398:BO412" si="266">IF(BH398&gt;=AX398,"ATENDE",IF(BH398&gt;=0.99*AX398,"ATENDIMENTO LIMIAR","NÃO ATENDE"))</f>
        <v>NÃO ATENDE</v>
      </c>
      <c r="BP398" s="31" t="str">
        <f t="shared" ref="BP398:BP412" si="267">IF(BI398&gt;=AY398,"ATENDE",IF(BI398&gt;=(AY398-0.02),"ATENDIMENTO LIMIAR","NÃO ATENDE"))</f>
        <v>NÃO ATENDE</v>
      </c>
      <c r="BQ398" s="31" t="str">
        <f t="shared" si="243"/>
        <v>ATENDE</v>
      </c>
      <c r="BR398" s="36" t="str">
        <f t="shared" si="244"/>
        <v>C3</v>
      </c>
      <c r="BS398" s="36" t="str">
        <f t="shared" si="245"/>
        <v>P5</v>
      </c>
      <c r="BT398" s="37">
        <f t="shared" si="246"/>
        <v>-1</v>
      </c>
      <c r="BU398" s="34"/>
      <c r="BV398" s="34"/>
      <c r="BW398" s="36">
        <f>IF(BS398="-","-",_xlfn.XLOOKUP(BS398,ABNT5101!$B$4:$B$9,ABNT5101!$C$4:$C$9))</f>
        <v>5</v>
      </c>
      <c r="BX398" s="36">
        <f>IF(BS398="-","-",_xlfn.XLOOKUP(BS398,ABNT5101!$B$4:$B$9,ABNT5101!$D$4:$D$9))</f>
        <v>1</v>
      </c>
      <c r="BY398" s="31" t="str">
        <f t="shared" si="247"/>
        <v>NÃO ATENDE</v>
      </c>
      <c r="BZ398" s="31" t="str">
        <f t="shared" si="248"/>
        <v>NÃO ATENDE</v>
      </c>
      <c r="CA398" s="31" t="str">
        <f t="shared" si="249"/>
        <v>NÃO ATENDE</v>
      </c>
      <c r="CB398" s="36" t="str">
        <f t="shared" ref="CB398:CB403" si="268">BS398</f>
        <v>P5</v>
      </c>
      <c r="CC398" s="37">
        <f t="shared" si="250"/>
        <v>-1</v>
      </c>
      <c r="CD398" s="38"/>
      <c r="CE398" s="38"/>
      <c r="CF398" s="31">
        <f>IF(CB398="-","-",_xlfn.XLOOKUP(CB398,ABNT5101!$B$4:$B$9,ABNT5101!$C$4:$C$9))</f>
        <v>5</v>
      </c>
      <c r="CG398" s="36">
        <f>IF(CB398="-","-",_xlfn.XLOOKUP(CB398,ABNT5101!$B$4:$B$9,ABNT5101!$D$4:$D$9))</f>
        <v>1</v>
      </c>
      <c r="CH398" s="31" t="str">
        <f t="shared" si="251"/>
        <v>NÃO ATENDE</v>
      </c>
      <c r="CI398" s="31" t="str">
        <f t="shared" si="252"/>
        <v>NÃO ATENDE</v>
      </c>
      <c r="CJ398" s="31" t="str">
        <f t="shared" si="253"/>
        <v>NÃO ATENDE</v>
      </c>
      <c r="CK398" s="56" t="e">
        <f>_xlfn.XLOOKUP(CL398,'Banco de dados'!$B:$B,'Banco de dados'!$D:$D)</f>
        <v>#N/A</v>
      </c>
      <c r="CL398" s="42"/>
      <c r="CM398" s="56" t="e">
        <f>_xlfn.XLOOKUP(CL398,'Banco de dados'!$B:$B,'Banco de dados'!$E:$E)</f>
        <v>#N/A</v>
      </c>
      <c r="CN398" s="56"/>
      <c r="CO398" s="56" t="e">
        <f>IF(CN398="-","-",_xlfn.XLOOKUP(CN398,'Banco de dados'!$B:$B,'Banco de dados'!$E:$E))</f>
        <v>#N/A</v>
      </c>
      <c r="CP398" s="41">
        <f t="shared" si="254"/>
        <v>1</v>
      </c>
      <c r="CQ398" s="56" t="e">
        <f>_xlfn.XLOOKUP(CL398,'Banco de dados'!$B:$B,'Banco de dados'!$H:$H)</f>
        <v>#N/A</v>
      </c>
      <c r="CR398" s="56" t="e">
        <f t="array" aca="1" ref="CR398" ca="1">_xludf.xlookup(CN398,'Banco de dados'!$B:$B,'Banco de dados'!$H:$H)</f>
        <v>#NAME?</v>
      </c>
      <c r="CS398" s="56" t="e">
        <f t="array" aca="1" ref="CS398" ca="1">_xludf.xlookup(CL398,'Banco de dados'!$B:$B,'Banco de dados'!$F:$F)</f>
        <v>#NAME?</v>
      </c>
      <c r="CT398" s="56" t="e">
        <f t="array" aca="1" ref="CT398" ca="1">_xludf.xlookup(CN398,'Banco de dados'!$B:$B,'Banco de dados'!$F:$F)</f>
        <v>#NAME?</v>
      </c>
      <c r="CU398" s="42"/>
      <c r="CV398" s="42"/>
      <c r="CW398" s="56" t="str">
        <f>IF(AJ398=0.5,"Suporte",IF(AND(AJ398&gt;='Braços de IP'!$B$9,AJ398&lt;='Braços de IP'!$D$9),'Braços de IP'!$E$9,IF(AND(AJ398&gt;='Braços de IP'!$B$10,AJ398&lt;='Braços de IP'!$D$10),'Braços de IP'!$E$10,IF(AND(AJ398&gt;='Braços de IP'!$B$11,AJ398&lt;='Braços de IP'!$D$11),'Braços de IP'!$E$11,IF(AND(AJ398&gt;='Braços de IP'!$B$12,AJ398&lt;='Braços de IP'!$D$12),'Braços de IP'!$E$12,IF(AND(AJ398&gt;='Braços de IP'!$B$13,AJ398&lt;='Braços de IP'!$D$13),'Braços de IP'!$E$13,IF(AND(AJ398&gt;='Braços de IP'!$B$14,AJ398&lt;='Braços de IP'!$D$14),'Braços de IP'!$E$14,"ERRO")))))))</f>
        <v>Médio I</v>
      </c>
      <c r="CX398" s="42"/>
      <c r="CY398" s="56" t="str">
        <f>IF($CX398="","",VLOOKUP($CX398,'Braços de IP'!$E$9:$I$15,2,0))</f>
        <v/>
      </c>
      <c r="CZ398" s="43" t="str">
        <f>IF($CX398="","",VLOOKUP($CX398,'Braços de IP'!$E$9:$I$15,5,0))</f>
        <v/>
      </c>
      <c r="DA398" s="56"/>
      <c r="DB398" s="56"/>
      <c r="DC398" s="56"/>
      <c r="DD398" s="56"/>
      <c r="DE398" s="56"/>
      <c r="DF398" s="56"/>
      <c r="DG398" s="44" t="e">
        <f t="shared" si="255"/>
        <v>#N/A</v>
      </c>
      <c r="DH398" s="45">
        <f t="shared" si="256"/>
        <v>90</v>
      </c>
      <c r="DI398" s="44" t="e">
        <f t="shared" si="257"/>
        <v>#N/A</v>
      </c>
      <c r="DJ398" s="46" t="e">
        <f t="shared" si="258"/>
        <v>#N/A</v>
      </c>
      <c r="DK398" s="47" t="s">
        <v>147</v>
      </c>
      <c r="DL398" s="48"/>
      <c r="DM398" s="49"/>
      <c r="DN398" s="23" t="s">
        <v>148</v>
      </c>
      <c r="DO398" s="23"/>
      <c r="DQ398" s="50"/>
      <c r="DS398" s="5"/>
      <c r="DT398" s="5"/>
      <c r="DU398" s="50"/>
    </row>
    <row r="399" spans="1:126" ht="15.75" hidden="1" customHeight="1" x14ac:dyDescent="0.3">
      <c r="B399" s="5"/>
      <c r="C399" s="5"/>
      <c r="D399" s="5"/>
      <c r="E399" s="22" t="s">
        <v>423</v>
      </c>
      <c r="F399" s="22" t="s">
        <v>192</v>
      </c>
      <c r="G399" s="23" t="s">
        <v>222</v>
      </c>
      <c r="H399" s="23">
        <v>-23.401140000000002</v>
      </c>
      <c r="I399" s="23">
        <v>-46.865667999999999</v>
      </c>
      <c r="J399" s="24" t="s">
        <v>223</v>
      </c>
      <c r="K399" s="60"/>
      <c r="L399" s="24" t="s">
        <v>157</v>
      </c>
      <c r="M399" s="24" t="s">
        <v>141</v>
      </c>
      <c r="N399" s="23">
        <v>90</v>
      </c>
      <c r="O399" s="23" t="s">
        <v>142</v>
      </c>
      <c r="P399" s="23" t="s">
        <v>143</v>
      </c>
      <c r="Q399" s="26">
        <f t="shared" si="236"/>
        <v>180</v>
      </c>
      <c r="R399" s="27">
        <v>1</v>
      </c>
      <c r="S399" s="28" t="s">
        <v>153</v>
      </c>
      <c r="T399" s="28">
        <v>6.5</v>
      </c>
      <c r="U399" s="23"/>
      <c r="V399" s="23"/>
      <c r="W399" s="29"/>
      <c r="X399" s="28">
        <v>2</v>
      </c>
      <c r="Y399" s="23"/>
      <c r="Z399" s="23"/>
      <c r="AA399" s="23"/>
      <c r="AB399" s="23"/>
      <c r="AC399" s="23"/>
      <c r="AD399" s="23" t="s">
        <v>144</v>
      </c>
      <c r="AE399" s="23" t="s">
        <v>145</v>
      </c>
      <c r="AF399" s="23">
        <v>37</v>
      </c>
      <c r="AG399" s="23">
        <v>7.5</v>
      </c>
      <c r="AH399" s="23">
        <v>1</v>
      </c>
      <c r="AI399" s="23" t="s">
        <v>424</v>
      </c>
      <c r="AJ399" s="23">
        <v>1.8</v>
      </c>
      <c r="AK399" s="27">
        <f t="shared" si="237"/>
        <v>1.05</v>
      </c>
      <c r="AL399" s="27" t="s">
        <v>143</v>
      </c>
      <c r="AM399" s="27" t="s">
        <v>143</v>
      </c>
      <c r="AN399" s="23"/>
      <c r="AO399" s="27">
        <f t="shared" si="238"/>
        <v>2</v>
      </c>
      <c r="AP399" s="23"/>
      <c r="AQ399" s="23"/>
      <c r="AR399" s="23"/>
      <c r="AS399" s="23"/>
      <c r="AT399" s="23"/>
      <c r="AU399" s="27"/>
      <c r="AV399" s="27">
        <f t="shared" si="239"/>
        <v>0</v>
      </c>
      <c r="AW399" s="27"/>
      <c r="AX399" s="28">
        <f>VLOOKUP(J399,ABNT5101!$I$3:$J$9,2)</f>
        <v>15</v>
      </c>
      <c r="AY399" s="28">
        <f>VLOOKUP(J399,ABNT5101!$I$3:$M$9,5)</f>
        <v>0.18</v>
      </c>
      <c r="AZ399" s="28" t="str">
        <f>_xlfn.XLOOKUP(J399,ABNT5101!I:I,ABNT5101!L:L)</f>
        <v>-</v>
      </c>
      <c r="BA399" s="28">
        <f>_xlfn.XLOOKUP(J399,ABNT5101!$I:$I,ABNT5101!M:M)</f>
        <v>0.18</v>
      </c>
      <c r="BB399" s="28" t="str">
        <f>_xlfn.XLOOKUP(J399,ABNT5101!$I:$I,ABNT5101!N:N)</f>
        <v>-</v>
      </c>
      <c r="BC399" s="28">
        <f>_xlfn.XLOOKUP(J399,ABNT5101!$I:$I,ABNT5101!O:O)</f>
        <v>15</v>
      </c>
      <c r="BD399" s="31" t="str">
        <f t="shared" si="240"/>
        <v>NÃO ATENDE</v>
      </c>
      <c r="BE399" s="32">
        <f t="shared" si="264"/>
        <v>-1</v>
      </c>
      <c r="BF399" s="32">
        <f t="shared" si="265"/>
        <v>-1</v>
      </c>
      <c r="BG399" s="32" t="str">
        <f t="shared" si="241"/>
        <v>-</v>
      </c>
      <c r="BH399" s="34"/>
      <c r="BI399" s="34"/>
      <c r="BJ399" s="34"/>
      <c r="BK399" s="34"/>
      <c r="BL399" s="35"/>
      <c r="BM399" s="34"/>
      <c r="BN399" s="31" t="str">
        <f t="shared" si="242"/>
        <v>NÃO ATENDE</v>
      </c>
      <c r="BO399" s="31" t="str">
        <f t="shared" si="266"/>
        <v>NÃO ATENDE</v>
      </c>
      <c r="BP399" s="31" t="str">
        <f t="shared" si="267"/>
        <v>NÃO ATENDE</v>
      </c>
      <c r="BQ399" s="31" t="str">
        <f t="shared" si="243"/>
        <v>ATENDE</v>
      </c>
      <c r="BR399" s="36" t="str">
        <f t="shared" si="244"/>
        <v>C3</v>
      </c>
      <c r="BS399" s="36" t="str">
        <f t="shared" si="245"/>
        <v>P5</v>
      </c>
      <c r="BT399" s="37">
        <f t="shared" si="246"/>
        <v>-1</v>
      </c>
      <c r="BU399" s="34"/>
      <c r="BV399" s="34"/>
      <c r="BW399" s="36">
        <f>IF(BS399="-","-",_xlfn.XLOOKUP(BS399,ABNT5101!$B$4:$B$9,ABNT5101!$C$4:$C$9))</f>
        <v>5</v>
      </c>
      <c r="BX399" s="36">
        <f>IF(BS399="-","-",_xlfn.XLOOKUP(BS399,ABNT5101!$B$4:$B$9,ABNT5101!$D$4:$D$9))</f>
        <v>1</v>
      </c>
      <c r="BY399" s="31" t="str">
        <f t="shared" si="247"/>
        <v>NÃO ATENDE</v>
      </c>
      <c r="BZ399" s="31" t="str">
        <f t="shared" si="248"/>
        <v>NÃO ATENDE</v>
      </c>
      <c r="CA399" s="31" t="str">
        <f t="shared" si="249"/>
        <v>NÃO ATENDE</v>
      </c>
      <c r="CB399" s="36" t="str">
        <f t="shared" si="268"/>
        <v>P5</v>
      </c>
      <c r="CC399" s="37">
        <f t="shared" si="250"/>
        <v>-1</v>
      </c>
      <c r="CD399" s="38"/>
      <c r="CE399" s="38"/>
      <c r="CF399" s="31">
        <f>IF(CB399="-","-",_xlfn.XLOOKUP(CB399,ABNT5101!$B$4:$B$9,ABNT5101!$C$4:$C$9))</f>
        <v>5</v>
      </c>
      <c r="CG399" s="36">
        <f>IF(CB399="-","-",_xlfn.XLOOKUP(CB399,ABNT5101!$B$4:$B$9,ABNT5101!$D$4:$D$9))</f>
        <v>1</v>
      </c>
      <c r="CH399" s="31" t="str">
        <f t="shared" si="251"/>
        <v>NÃO ATENDE</v>
      </c>
      <c r="CI399" s="31" t="str">
        <f t="shared" si="252"/>
        <v>NÃO ATENDE</v>
      </c>
      <c r="CJ399" s="31" t="str">
        <f t="shared" si="253"/>
        <v>NÃO ATENDE</v>
      </c>
      <c r="CK399" s="56" t="e">
        <f>_xlfn.XLOOKUP(CL399,'Banco de dados'!$B:$B,'Banco de dados'!$D:$D)</f>
        <v>#N/A</v>
      </c>
      <c r="CL399" s="42"/>
      <c r="CM399" s="56" t="e">
        <f>_xlfn.XLOOKUP(CL399,'Banco de dados'!$B:$B,'Banco de dados'!$E:$E)</f>
        <v>#N/A</v>
      </c>
      <c r="CN399" s="56"/>
      <c r="CO399" s="56" t="e">
        <f>IF(CN399="-","-",_xlfn.XLOOKUP(CN399,'Banco de dados'!$B:$B,'Banco de dados'!$E:$E))</f>
        <v>#N/A</v>
      </c>
      <c r="CP399" s="41">
        <f t="shared" si="254"/>
        <v>1</v>
      </c>
      <c r="CQ399" s="56" t="e">
        <f>_xlfn.XLOOKUP(CL399,'Banco de dados'!$B:$B,'Banco de dados'!$H:$H)</f>
        <v>#N/A</v>
      </c>
      <c r="CR399" s="56" t="e">
        <f t="array" aca="1" ref="CR399" ca="1">_xludf.xlookup(CN399,'Banco de dados'!$B:$B,'Banco de dados'!$H:$H)</f>
        <v>#NAME?</v>
      </c>
      <c r="CS399" s="56" t="e">
        <f t="array" aca="1" ref="CS399" ca="1">_xludf.xlookup(CL399,'Banco de dados'!$B:$B,'Banco de dados'!$F:$F)</f>
        <v>#NAME?</v>
      </c>
      <c r="CT399" s="56" t="e">
        <f t="array" aca="1" ref="CT399" ca="1">_xludf.xlookup(CN399,'Banco de dados'!$B:$B,'Banco de dados'!$F:$F)</f>
        <v>#NAME?</v>
      </c>
      <c r="CU399" s="42"/>
      <c r="CV399" s="42"/>
      <c r="CW399" s="56" t="str">
        <f>IF(AJ399=0.5,"Suporte",IF(AND(AJ399&gt;='Braços de IP'!$B$9,AJ399&lt;='Braços de IP'!$D$9),'Braços de IP'!$E$9,IF(AND(AJ399&gt;='Braços de IP'!$B$10,AJ399&lt;='Braços de IP'!$D$10),'Braços de IP'!$E$10,IF(AND(AJ399&gt;='Braços de IP'!$B$11,AJ399&lt;='Braços de IP'!$D$11),'Braços de IP'!$E$11,IF(AND(AJ399&gt;='Braços de IP'!$B$12,AJ399&lt;='Braços de IP'!$D$12),'Braços de IP'!$E$12,IF(AND(AJ399&gt;='Braços de IP'!$B$13,AJ399&lt;='Braços de IP'!$D$13),'Braços de IP'!$E$13,IF(AND(AJ399&gt;='Braços de IP'!$B$14,AJ399&lt;='Braços de IP'!$D$14),'Braços de IP'!$E$14,"ERRO")))))))</f>
        <v>Médio I</v>
      </c>
      <c r="CX399" s="42"/>
      <c r="CY399" s="56" t="str">
        <f>IF($CX399="","",VLOOKUP($CX399,'Braços de IP'!$E$9:$I$15,2,0))</f>
        <v/>
      </c>
      <c r="CZ399" s="43" t="str">
        <f>IF($CX399="","",VLOOKUP($CX399,'Braços de IP'!$E$9:$I$15,5,0))</f>
        <v/>
      </c>
      <c r="DA399" s="56"/>
      <c r="DB399" s="56"/>
      <c r="DC399" s="56"/>
      <c r="DD399" s="56"/>
      <c r="DE399" s="56"/>
      <c r="DF399" s="56"/>
      <c r="DG399" s="44" t="e">
        <f t="shared" si="255"/>
        <v>#N/A</v>
      </c>
      <c r="DH399" s="45">
        <f t="shared" si="256"/>
        <v>90</v>
      </c>
      <c r="DI399" s="44" t="e">
        <f t="shared" si="257"/>
        <v>#N/A</v>
      </c>
      <c r="DJ399" s="46" t="e">
        <f t="shared" si="258"/>
        <v>#N/A</v>
      </c>
      <c r="DK399" s="47" t="s">
        <v>147</v>
      </c>
      <c r="DL399" s="48"/>
      <c r="DM399" s="49"/>
      <c r="DN399" s="23" t="s">
        <v>148</v>
      </c>
      <c r="DO399" s="23"/>
      <c r="DQ399" s="50"/>
      <c r="DS399" s="5"/>
      <c r="DT399" s="5"/>
      <c r="DU399" s="50"/>
    </row>
    <row r="400" spans="1:126" ht="15.75" hidden="1" customHeight="1" x14ac:dyDescent="0.3">
      <c r="B400" s="5"/>
      <c r="C400" s="5"/>
      <c r="D400" s="5"/>
      <c r="E400" s="22" t="s">
        <v>423</v>
      </c>
      <c r="F400" s="22" t="s">
        <v>192</v>
      </c>
      <c r="G400" s="23" t="s">
        <v>222</v>
      </c>
      <c r="H400" s="23">
        <v>-23.401140000000002</v>
      </c>
      <c r="I400" s="23">
        <v>-46.865667999999999</v>
      </c>
      <c r="J400" s="24" t="s">
        <v>223</v>
      </c>
      <c r="K400" s="60"/>
      <c r="L400" s="24" t="s">
        <v>157</v>
      </c>
      <c r="M400" s="24" t="s">
        <v>141</v>
      </c>
      <c r="N400" s="23">
        <v>90</v>
      </c>
      <c r="O400" s="23" t="s">
        <v>142</v>
      </c>
      <c r="P400" s="23" t="s">
        <v>143</v>
      </c>
      <c r="Q400" s="26">
        <f t="shared" si="236"/>
        <v>180</v>
      </c>
      <c r="R400" s="27">
        <v>1</v>
      </c>
      <c r="S400" s="28" t="s">
        <v>153</v>
      </c>
      <c r="T400" s="28">
        <v>6.5</v>
      </c>
      <c r="U400" s="23"/>
      <c r="V400" s="23"/>
      <c r="W400" s="29"/>
      <c r="X400" s="28">
        <v>2</v>
      </c>
      <c r="Y400" s="23"/>
      <c r="Z400" s="23"/>
      <c r="AA400" s="23"/>
      <c r="AB400" s="23"/>
      <c r="AC400" s="23"/>
      <c r="AD400" s="23" t="s">
        <v>144</v>
      </c>
      <c r="AE400" s="23" t="s">
        <v>145</v>
      </c>
      <c r="AF400" s="23">
        <v>37</v>
      </c>
      <c r="AG400" s="23">
        <v>7.5</v>
      </c>
      <c r="AH400" s="23">
        <v>1</v>
      </c>
      <c r="AI400" s="23" t="s">
        <v>424</v>
      </c>
      <c r="AJ400" s="23">
        <v>1.8</v>
      </c>
      <c r="AK400" s="27">
        <f t="shared" si="237"/>
        <v>1.05</v>
      </c>
      <c r="AL400" s="27" t="s">
        <v>143</v>
      </c>
      <c r="AM400" s="27" t="s">
        <v>143</v>
      </c>
      <c r="AN400" s="23"/>
      <c r="AO400" s="27">
        <f t="shared" si="238"/>
        <v>2</v>
      </c>
      <c r="AP400" s="23"/>
      <c r="AQ400" s="23"/>
      <c r="AR400" s="23"/>
      <c r="AS400" s="23"/>
      <c r="AT400" s="23"/>
      <c r="AU400" s="27"/>
      <c r="AV400" s="27">
        <f t="shared" si="239"/>
        <v>0</v>
      </c>
      <c r="AW400" s="27"/>
      <c r="AX400" s="28">
        <f>VLOOKUP(J400,ABNT5101!$I$3:$J$9,2)</f>
        <v>15</v>
      </c>
      <c r="AY400" s="28">
        <f>VLOOKUP(J400,ABNT5101!$I$3:$M$9,5)</f>
        <v>0.18</v>
      </c>
      <c r="AZ400" s="28" t="str">
        <f>_xlfn.XLOOKUP(J400,ABNT5101!I:I,ABNT5101!L:L)</f>
        <v>-</v>
      </c>
      <c r="BA400" s="28">
        <f>_xlfn.XLOOKUP(J400,ABNT5101!$I:$I,ABNT5101!M:M)</f>
        <v>0.18</v>
      </c>
      <c r="BB400" s="28" t="str">
        <f>_xlfn.XLOOKUP(J400,ABNT5101!$I:$I,ABNT5101!N:N)</f>
        <v>-</v>
      </c>
      <c r="BC400" s="28">
        <f>_xlfn.XLOOKUP(J400,ABNT5101!$I:$I,ABNT5101!O:O)</f>
        <v>15</v>
      </c>
      <c r="BD400" s="31" t="str">
        <f t="shared" si="240"/>
        <v>NÃO ATENDE</v>
      </c>
      <c r="BE400" s="32">
        <f t="shared" si="264"/>
        <v>-1</v>
      </c>
      <c r="BF400" s="32">
        <f t="shared" si="265"/>
        <v>-1</v>
      </c>
      <c r="BG400" s="32" t="str">
        <f t="shared" si="241"/>
        <v>-</v>
      </c>
      <c r="BH400" s="34"/>
      <c r="BI400" s="34"/>
      <c r="BJ400" s="34"/>
      <c r="BK400" s="34"/>
      <c r="BL400" s="35"/>
      <c r="BM400" s="34"/>
      <c r="BN400" s="31" t="str">
        <f t="shared" si="242"/>
        <v>NÃO ATENDE</v>
      </c>
      <c r="BO400" s="31" t="str">
        <f t="shared" si="266"/>
        <v>NÃO ATENDE</v>
      </c>
      <c r="BP400" s="31" t="str">
        <f t="shared" si="267"/>
        <v>NÃO ATENDE</v>
      </c>
      <c r="BQ400" s="31" t="str">
        <f t="shared" si="243"/>
        <v>ATENDE</v>
      </c>
      <c r="BR400" s="36" t="str">
        <f t="shared" si="244"/>
        <v>C3</v>
      </c>
      <c r="BS400" s="36" t="str">
        <f t="shared" si="245"/>
        <v>P5</v>
      </c>
      <c r="BT400" s="37">
        <f t="shared" si="246"/>
        <v>-1</v>
      </c>
      <c r="BU400" s="34"/>
      <c r="BV400" s="34"/>
      <c r="BW400" s="36">
        <f>IF(BS400="-","-",_xlfn.XLOOKUP(BS400,ABNT5101!$B$4:$B$9,ABNT5101!$C$4:$C$9))</f>
        <v>5</v>
      </c>
      <c r="BX400" s="36">
        <f>IF(BS400="-","-",_xlfn.XLOOKUP(BS400,ABNT5101!$B$4:$B$9,ABNT5101!$D$4:$D$9))</f>
        <v>1</v>
      </c>
      <c r="BY400" s="31" t="str">
        <f t="shared" si="247"/>
        <v>NÃO ATENDE</v>
      </c>
      <c r="BZ400" s="31" t="str">
        <f t="shared" si="248"/>
        <v>NÃO ATENDE</v>
      </c>
      <c r="CA400" s="31" t="str">
        <f t="shared" si="249"/>
        <v>NÃO ATENDE</v>
      </c>
      <c r="CB400" s="36" t="str">
        <f t="shared" si="268"/>
        <v>P5</v>
      </c>
      <c r="CC400" s="37">
        <f t="shared" si="250"/>
        <v>-1</v>
      </c>
      <c r="CD400" s="38"/>
      <c r="CE400" s="38"/>
      <c r="CF400" s="31">
        <f>IF(CB400="-","-",_xlfn.XLOOKUP(CB400,ABNT5101!$B$4:$B$9,ABNT5101!$C$4:$C$9))</f>
        <v>5</v>
      </c>
      <c r="CG400" s="36">
        <f>IF(CB400="-","-",_xlfn.XLOOKUP(CB400,ABNT5101!$B$4:$B$9,ABNT5101!$D$4:$D$9))</f>
        <v>1</v>
      </c>
      <c r="CH400" s="31" t="str">
        <f t="shared" si="251"/>
        <v>NÃO ATENDE</v>
      </c>
      <c r="CI400" s="31" t="str">
        <f t="shared" si="252"/>
        <v>NÃO ATENDE</v>
      </c>
      <c r="CJ400" s="31" t="str">
        <f t="shared" si="253"/>
        <v>NÃO ATENDE</v>
      </c>
      <c r="CK400" s="56" t="e">
        <f>_xlfn.XLOOKUP(CL400,'Banco de dados'!$B:$B,'Banco de dados'!$D:$D)</f>
        <v>#N/A</v>
      </c>
      <c r="CL400" s="42"/>
      <c r="CM400" s="56" t="e">
        <f>_xlfn.XLOOKUP(CL400,'Banco de dados'!$B:$B,'Banco de dados'!$E:$E)</f>
        <v>#N/A</v>
      </c>
      <c r="CN400" s="56"/>
      <c r="CO400" s="56" t="e">
        <f>IF(CN400="-","-",_xlfn.XLOOKUP(CN400,'Banco de dados'!$B:$B,'Banco de dados'!$E:$E))</f>
        <v>#N/A</v>
      </c>
      <c r="CP400" s="41">
        <f t="shared" si="254"/>
        <v>1</v>
      </c>
      <c r="CQ400" s="56" t="e">
        <f>_xlfn.XLOOKUP(CL400,'Banco de dados'!$B:$B,'Banco de dados'!$H:$H)</f>
        <v>#N/A</v>
      </c>
      <c r="CR400" s="56" t="e">
        <f t="array" aca="1" ref="CR400" ca="1">_xludf.xlookup(CN400,'Banco de dados'!$B:$B,'Banco de dados'!$H:$H)</f>
        <v>#NAME?</v>
      </c>
      <c r="CS400" s="56" t="e">
        <f t="array" aca="1" ref="CS400" ca="1">_xludf.xlookup(CL400,'Banco de dados'!$B:$B,'Banco de dados'!$F:$F)</f>
        <v>#NAME?</v>
      </c>
      <c r="CT400" s="56" t="e">
        <f t="array" aca="1" ref="CT400" ca="1">_xludf.xlookup(CN400,'Banco de dados'!$B:$B,'Banco de dados'!$F:$F)</f>
        <v>#NAME?</v>
      </c>
      <c r="CU400" s="42"/>
      <c r="CV400" s="42"/>
      <c r="CW400" s="56" t="str">
        <f>IF(AJ400=0.5,"Suporte",IF(AND(AJ400&gt;='Braços de IP'!$B$9,AJ400&lt;='Braços de IP'!$D$9),'Braços de IP'!$E$9,IF(AND(AJ400&gt;='Braços de IP'!$B$10,AJ400&lt;='Braços de IP'!$D$10),'Braços de IP'!$E$10,IF(AND(AJ400&gt;='Braços de IP'!$B$11,AJ400&lt;='Braços de IP'!$D$11),'Braços de IP'!$E$11,IF(AND(AJ400&gt;='Braços de IP'!$B$12,AJ400&lt;='Braços de IP'!$D$12),'Braços de IP'!$E$12,IF(AND(AJ400&gt;='Braços de IP'!$B$13,AJ400&lt;='Braços de IP'!$D$13),'Braços de IP'!$E$13,IF(AND(AJ400&gt;='Braços de IP'!$B$14,AJ400&lt;='Braços de IP'!$D$14),'Braços de IP'!$E$14,"ERRO")))))))</f>
        <v>Médio I</v>
      </c>
      <c r="CX400" s="42"/>
      <c r="CY400" s="56" t="str">
        <f>IF($CX400="","",VLOOKUP($CX400,'Braços de IP'!$E$9:$I$15,2,0))</f>
        <v/>
      </c>
      <c r="CZ400" s="43" t="str">
        <f>IF($CX400="","",VLOOKUP($CX400,'Braços de IP'!$E$9:$I$15,5,0))</f>
        <v/>
      </c>
      <c r="DA400" s="56"/>
      <c r="DB400" s="56"/>
      <c r="DC400" s="56"/>
      <c r="DD400" s="56"/>
      <c r="DE400" s="56"/>
      <c r="DF400" s="56"/>
      <c r="DG400" s="44" t="e">
        <f t="shared" si="255"/>
        <v>#N/A</v>
      </c>
      <c r="DH400" s="45">
        <f t="shared" si="256"/>
        <v>90</v>
      </c>
      <c r="DI400" s="44" t="e">
        <f t="shared" si="257"/>
        <v>#N/A</v>
      </c>
      <c r="DJ400" s="46" t="e">
        <f t="shared" si="258"/>
        <v>#N/A</v>
      </c>
      <c r="DK400" s="47" t="s">
        <v>147</v>
      </c>
      <c r="DL400" s="48"/>
      <c r="DM400" s="49"/>
      <c r="DN400" s="23" t="s">
        <v>148</v>
      </c>
      <c r="DO400" s="23"/>
      <c r="DQ400" s="50"/>
      <c r="DS400" s="5"/>
      <c r="DT400" s="5"/>
      <c r="DU400" s="50"/>
    </row>
    <row r="401" spans="2:127" ht="15.75" hidden="1" customHeight="1" x14ac:dyDescent="0.3">
      <c r="B401" s="5"/>
      <c r="C401" s="5"/>
      <c r="D401" s="5"/>
      <c r="E401" s="22" t="s">
        <v>425</v>
      </c>
      <c r="F401" s="22" t="s">
        <v>150</v>
      </c>
      <c r="G401" s="23" t="s">
        <v>241</v>
      </c>
      <c r="H401" s="23">
        <v>-23.338025770000002</v>
      </c>
      <c r="I401" s="23">
        <v>-46.934033599999999</v>
      </c>
      <c r="J401" s="24" t="s">
        <v>139</v>
      </c>
      <c r="K401" s="60"/>
      <c r="L401" s="24" t="s">
        <v>152</v>
      </c>
      <c r="M401" s="24" t="s">
        <v>141</v>
      </c>
      <c r="N401" s="23">
        <v>87</v>
      </c>
      <c r="O401" s="23" t="s">
        <v>142</v>
      </c>
      <c r="P401" s="23" t="s">
        <v>143</v>
      </c>
      <c r="Q401" s="26">
        <f t="shared" si="236"/>
        <v>174</v>
      </c>
      <c r="R401" s="27">
        <v>1</v>
      </c>
      <c r="S401" s="28" t="s">
        <v>153</v>
      </c>
      <c r="T401" s="28">
        <v>3.5</v>
      </c>
      <c r="U401" s="23"/>
      <c r="V401" s="23"/>
      <c r="W401" s="29"/>
      <c r="X401" s="28" t="s">
        <v>153</v>
      </c>
      <c r="Y401" s="23"/>
      <c r="Z401" s="23"/>
      <c r="AA401" s="23"/>
      <c r="AB401" s="23"/>
      <c r="AC401" s="23"/>
      <c r="AD401" s="23" t="s">
        <v>144</v>
      </c>
      <c r="AE401" s="23" t="s">
        <v>145</v>
      </c>
      <c r="AF401" s="23">
        <v>30</v>
      </c>
      <c r="AG401" s="23">
        <v>9.3000000000000007</v>
      </c>
      <c r="AH401" s="23">
        <v>1</v>
      </c>
      <c r="AI401" s="23">
        <v>1.4</v>
      </c>
      <c r="AJ401" s="23">
        <v>1</v>
      </c>
      <c r="AK401" s="27">
        <f t="shared" si="237"/>
        <v>-0.39999999999999991</v>
      </c>
      <c r="AL401" s="27" t="s">
        <v>143</v>
      </c>
      <c r="AM401" s="27" t="s">
        <v>143</v>
      </c>
      <c r="AN401" s="23"/>
      <c r="AO401" s="27">
        <f t="shared" si="238"/>
        <v>2</v>
      </c>
      <c r="AP401" s="23"/>
      <c r="AQ401" s="23"/>
      <c r="AR401" s="23"/>
      <c r="AS401" s="23"/>
      <c r="AT401" s="23"/>
      <c r="AU401" s="27"/>
      <c r="AV401" s="27">
        <f t="shared" si="239"/>
        <v>0</v>
      </c>
      <c r="AW401" s="27"/>
      <c r="AX401" s="28">
        <f>VLOOKUP(J401,ABNT5101!$I$3:$J$9,2)</f>
        <v>7.5</v>
      </c>
      <c r="AY401" s="28">
        <f>VLOOKUP(J401,ABNT5101!$I$3:$M$9,5)</f>
        <v>0.18</v>
      </c>
      <c r="AZ401" s="28" t="str">
        <f>_xlfn.XLOOKUP(J401,ABNT5101!I:I,ABNT5101!L:L)</f>
        <v>-</v>
      </c>
      <c r="BA401" s="28">
        <f>_xlfn.XLOOKUP(J401,ABNT5101!$I:$I,ABNT5101!M:M)</f>
        <v>0.18</v>
      </c>
      <c r="BB401" s="28" t="str">
        <f>_xlfn.XLOOKUP(J401,ABNT5101!$I:$I,ABNT5101!N:N)</f>
        <v>-</v>
      </c>
      <c r="BC401" s="28">
        <f>_xlfn.XLOOKUP(J401,ABNT5101!$I:$I,ABNT5101!O:O)</f>
        <v>16</v>
      </c>
      <c r="BD401" s="31" t="str">
        <f t="shared" si="240"/>
        <v>NÃO ATENDE</v>
      </c>
      <c r="BE401" s="32">
        <f t="shared" si="264"/>
        <v>-1</v>
      </c>
      <c r="BF401" s="32">
        <f t="shared" si="265"/>
        <v>-1</v>
      </c>
      <c r="BG401" s="32" t="str">
        <f t="shared" si="241"/>
        <v>-</v>
      </c>
      <c r="BH401" s="34"/>
      <c r="BI401" s="34"/>
      <c r="BJ401" s="34"/>
      <c r="BK401" s="34"/>
      <c r="BL401" s="35"/>
      <c r="BM401" s="34"/>
      <c r="BN401" s="31" t="str">
        <f t="shared" si="242"/>
        <v>NÃO ATENDE</v>
      </c>
      <c r="BO401" s="31" t="str">
        <f t="shared" si="266"/>
        <v>NÃO ATENDE</v>
      </c>
      <c r="BP401" s="31" t="str">
        <f t="shared" si="267"/>
        <v>NÃO ATENDE</v>
      </c>
      <c r="BQ401" s="31" t="str">
        <f t="shared" si="243"/>
        <v>ATENDE</v>
      </c>
      <c r="BR401" s="36" t="str">
        <f t="shared" si="244"/>
        <v>C5</v>
      </c>
      <c r="BS401" s="36" t="str">
        <f t="shared" si="245"/>
        <v>Sem Passeio</v>
      </c>
      <c r="BT401" s="37" t="e">
        <f t="shared" si="246"/>
        <v>#N/A</v>
      </c>
      <c r="BU401" s="34"/>
      <c r="BV401" s="34"/>
      <c r="BW401" s="36" t="e">
        <f>IF(BS401="-","-",_xlfn.XLOOKUP(BS401,ABNT5101!$B$4:$B$9,ABNT5101!$C$4:$C$9))</f>
        <v>#N/A</v>
      </c>
      <c r="BX401" s="36" t="e">
        <f>IF(BS401="-","-",_xlfn.XLOOKUP(BS401,ABNT5101!$B$4:$B$9,ABNT5101!$D$4:$D$9))</f>
        <v>#N/A</v>
      </c>
      <c r="BY401" s="31" t="e">
        <f t="shared" si="247"/>
        <v>#N/A</v>
      </c>
      <c r="BZ401" s="31" t="e">
        <f t="shared" si="248"/>
        <v>#N/A</v>
      </c>
      <c r="CA401" s="31" t="e">
        <f t="shared" si="249"/>
        <v>#N/A</v>
      </c>
      <c r="CB401" s="36" t="str">
        <f t="shared" si="268"/>
        <v>Sem Passeio</v>
      </c>
      <c r="CC401" s="37" t="e">
        <f t="shared" si="250"/>
        <v>#N/A</v>
      </c>
      <c r="CD401" s="38"/>
      <c r="CE401" s="38"/>
      <c r="CF401" s="31" t="e">
        <f>IF(CB401="-","-",_xlfn.XLOOKUP(CB401,ABNT5101!$B$4:$B$9,ABNT5101!$C$4:$C$9))</f>
        <v>#N/A</v>
      </c>
      <c r="CG401" s="36" t="e">
        <f>IF(CB401="-","-",_xlfn.XLOOKUP(CB401,ABNT5101!$B$4:$B$9,ABNT5101!$D$4:$D$9))</f>
        <v>#N/A</v>
      </c>
      <c r="CH401" s="31" t="e">
        <f t="shared" si="251"/>
        <v>#N/A</v>
      </c>
      <c r="CI401" s="31" t="e">
        <f t="shared" si="252"/>
        <v>#N/A</v>
      </c>
      <c r="CJ401" s="31" t="e">
        <f t="shared" si="253"/>
        <v>#N/A</v>
      </c>
      <c r="CK401" s="56" t="e">
        <f>_xlfn.XLOOKUP(CL401,'Banco de dados'!$B:$B,'Banco de dados'!$D:$D)</f>
        <v>#N/A</v>
      </c>
      <c r="CL401" s="55"/>
      <c r="CM401" s="56" t="e">
        <f>_xlfn.XLOOKUP(CL401,'Banco de dados'!$B:$B,'Banco de dados'!$E:$E)</f>
        <v>#N/A</v>
      </c>
      <c r="CN401" s="56"/>
      <c r="CO401" s="56" t="e">
        <f>IF(CN401="-","-",_xlfn.XLOOKUP(CN401,'Banco de dados'!$B:$B,'Banco de dados'!$E:$E))</f>
        <v>#N/A</v>
      </c>
      <c r="CP401" s="41">
        <f t="shared" si="254"/>
        <v>1</v>
      </c>
      <c r="CQ401" s="56" t="e">
        <f>_xlfn.XLOOKUP(CL401,'Banco de dados'!$B:$B,'Banco de dados'!$H:$H)</f>
        <v>#N/A</v>
      </c>
      <c r="CR401" s="56" t="e">
        <f t="array" aca="1" ref="CR401" ca="1">_xludf.xlookup(CN401,'Banco de dados'!$B:$B,'Banco de dados'!$H:$H)</f>
        <v>#NAME?</v>
      </c>
      <c r="CS401" s="56" t="e">
        <f t="array" aca="1" ref="CS401" ca="1">_xludf.xlookup(CL401,'Banco de dados'!$B:$B,'Banco de dados'!$F:$F)</f>
        <v>#NAME?</v>
      </c>
      <c r="CT401" s="56" t="e">
        <f t="array" aca="1" ref="CT401" ca="1">_xludf.xlookup(CN401,'Banco de dados'!$B:$B,'Banco de dados'!$F:$F)</f>
        <v>#NAME?</v>
      </c>
      <c r="CU401" s="42"/>
      <c r="CV401" s="42"/>
      <c r="CW401" s="56" t="str">
        <f>IF(AJ401=0.5,"Suporte",IF(AND(AJ401&gt;='Braços de IP'!$B$9,AJ401&lt;='Braços de IP'!$D$9),'Braços de IP'!$E$9,IF(AND(AJ401&gt;='Braços de IP'!$B$10,AJ401&lt;='Braços de IP'!$D$10),'Braços de IP'!$E$10,IF(AND(AJ401&gt;='Braços de IP'!$B$11,AJ401&lt;='Braços de IP'!$D$11),'Braços de IP'!$E$11,IF(AND(AJ401&gt;='Braços de IP'!$B$12,AJ401&lt;='Braços de IP'!$D$12),'Braços de IP'!$E$12,IF(AND(AJ401&gt;='Braços de IP'!$B$13,AJ401&lt;='Braços de IP'!$D$13),'Braços de IP'!$E$13,IF(AND(AJ401&gt;='Braços de IP'!$B$14,AJ401&lt;='Braços de IP'!$D$14),'Braços de IP'!$E$14,"ERRO")))))))</f>
        <v>Curto I</v>
      </c>
      <c r="CX401" s="42"/>
      <c r="CY401" s="56" t="str">
        <f>IF($CX401="","",VLOOKUP($CX401,'Braços de IP'!$E$9:$I$15,2,0))</f>
        <v/>
      </c>
      <c r="CZ401" s="43" t="str">
        <f>IF($CX401="","",VLOOKUP($CX401,'Braços de IP'!$E$9:$I$15,5,0))</f>
        <v/>
      </c>
      <c r="DA401" s="56"/>
      <c r="DB401" s="56"/>
      <c r="DC401" s="56"/>
      <c r="DD401" s="56"/>
      <c r="DE401" s="56"/>
      <c r="DF401" s="56"/>
      <c r="DG401" s="44" t="e">
        <f t="shared" si="255"/>
        <v>#N/A</v>
      </c>
      <c r="DH401" s="45">
        <f t="shared" si="256"/>
        <v>87</v>
      </c>
      <c r="DI401" s="44" t="e">
        <f t="shared" si="257"/>
        <v>#N/A</v>
      </c>
      <c r="DJ401" s="46" t="e">
        <f t="shared" si="258"/>
        <v>#N/A</v>
      </c>
      <c r="DK401" s="47" t="s">
        <v>147</v>
      </c>
      <c r="DL401" s="48"/>
      <c r="DM401" s="49"/>
      <c r="DN401" s="23" t="s">
        <v>148</v>
      </c>
      <c r="DO401" s="23"/>
      <c r="DQ401" s="50"/>
      <c r="DS401" s="5"/>
      <c r="DT401" s="5"/>
      <c r="DU401" s="50"/>
    </row>
    <row r="402" spans="2:127" ht="15.75" hidden="1" customHeight="1" x14ac:dyDescent="0.3">
      <c r="B402" s="5"/>
      <c r="C402" s="5"/>
      <c r="D402" s="5"/>
      <c r="E402" s="22" t="s">
        <v>425</v>
      </c>
      <c r="F402" s="22" t="s">
        <v>150</v>
      </c>
      <c r="G402" s="23" t="s">
        <v>241</v>
      </c>
      <c r="H402" s="23">
        <v>-23.338025770000002</v>
      </c>
      <c r="I402" s="23">
        <v>-46.934033599999999</v>
      </c>
      <c r="J402" s="24" t="s">
        <v>139</v>
      </c>
      <c r="K402" s="60"/>
      <c r="L402" s="24" t="s">
        <v>152</v>
      </c>
      <c r="M402" s="24" t="s">
        <v>141</v>
      </c>
      <c r="N402" s="23">
        <v>87</v>
      </c>
      <c r="O402" s="23" t="s">
        <v>142</v>
      </c>
      <c r="P402" s="23" t="s">
        <v>143</v>
      </c>
      <c r="Q402" s="26">
        <f t="shared" si="236"/>
        <v>174</v>
      </c>
      <c r="R402" s="27">
        <v>1</v>
      </c>
      <c r="S402" s="28" t="s">
        <v>153</v>
      </c>
      <c r="T402" s="28">
        <v>3.5</v>
      </c>
      <c r="U402" s="23"/>
      <c r="V402" s="23"/>
      <c r="W402" s="29"/>
      <c r="X402" s="28" t="s">
        <v>153</v>
      </c>
      <c r="Y402" s="23"/>
      <c r="Z402" s="23"/>
      <c r="AA402" s="23"/>
      <c r="AB402" s="23"/>
      <c r="AC402" s="23"/>
      <c r="AD402" s="23" t="s">
        <v>144</v>
      </c>
      <c r="AE402" s="23" t="s">
        <v>145</v>
      </c>
      <c r="AF402" s="23">
        <v>30</v>
      </c>
      <c r="AG402" s="23">
        <v>9.3000000000000007</v>
      </c>
      <c r="AH402" s="23">
        <v>1</v>
      </c>
      <c r="AI402" s="23">
        <v>1.4</v>
      </c>
      <c r="AJ402" s="23">
        <v>1</v>
      </c>
      <c r="AK402" s="27">
        <f t="shared" si="237"/>
        <v>-0.39999999999999991</v>
      </c>
      <c r="AL402" s="27" t="s">
        <v>143</v>
      </c>
      <c r="AM402" s="27" t="s">
        <v>143</v>
      </c>
      <c r="AN402" s="23"/>
      <c r="AO402" s="27">
        <f t="shared" si="238"/>
        <v>2</v>
      </c>
      <c r="AP402" s="23"/>
      <c r="AQ402" s="23"/>
      <c r="AR402" s="23"/>
      <c r="AS402" s="23"/>
      <c r="AT402" s="23"/>
      <c r="AU402" s="27"/>
      <c r="AV402" s="27">
        <f t="shared" si="239"/>
        <v>0</v>
      </c>
      <c r="AW402" s="27"/>
      <c r="AX402" s="28">
        <f>VLOOKUP(J402,ABNT5101!$I$3:$J$9,2)</f>
        <v>7.5</v>
      </c>
      <c r="AY402" s="28">
        <f>VLOOKUP(J402,ABNT5101!$I$3:$M$9,5)</f>
        <v>0.18</v>
      </c>
      <c r="AZ402" s="28" t="str">
        <f>_xlfn.XLOOKUP(J402,ABNT5101!I:I,ABNT5101!L:L)</f>
        <v>-</v>
      </c>
      <c r="BA402" s="28">
        <f>_xlfn.XLOOKUP(J402,ABNT5101!$I:$I,ABNT5101!M:M)</f>
        <v>0.18</v>
      </c>
      <c r="BB402" s="28" t="str">
        <f>_xlfn.XLOOKUP(J402,ABNT5101!$I:$I,ABNT5101!N:N)</f>
        <v>-</v>
      </c>
      <c r="BC402" s="28">
        <f>_xlfn.XLOOKUP(J402,ABNT5101!$I:$I,ABNT5101!O:O)</f>
        <v>16</v>
      </c>
      <c r="BD402" s="31" t="str">
        <f t="shared" si="240"/>
        <v>NÃO ATENDE</v>
      </c>
      <c r="BE402" s="32">
        <f t="shared" si="264"/>
        <v>-1</v>
      </c>
      <c r="BF402" s="32">
        <f t="shared" si="265"/>
        <v>-1</v>
      </c>
      <c r="BG402" s="32" t="str">
        <f t="shared" si="241"/>
        <v>-</v>
      </c>
      <c r="BH402" s="34"/>
      <c r="BI402" s="34"/>
      <c r="BJ402" s="34"/>
      <c r="BK402" s="34"/>
      <c r="BL402" s="35"/>
      <c r="BM402" s="34"/>
      <c r="BN402" s="31" t="str">
        <f t="shared" si="242"/>
        <v>NÃO ATENDE</v>
      </c>
      <c r="BO402" s="31" t="str">
        <f t="shared" si="266"/>
        <v>NÃO ATENDE</v>
      </c>
      <c r="BP402" s="31" t="str">
        <f t="shared" si="267"/>
        <v>NÃO ATENDE</v>
      </c>
      <c r="BQ402" s="31" t="str">
        <f t="shared" si="243"/>
        <v>ATENDE</v>
      </c>
      <c r="BR402" s="36" t="str">
        <f t="shared" si="244"/>
        <v>C5</v>
      </c>
      <c r="BS402" s="36" t="str">
        <f t="shared" si="245"/>
        <v>Sem Passeio</v>
      </c>
      <c r="BT402" s="37" t="e">
        <f t="shared" si="246"/>
        <v>#N/A</v>
      </c>
      <c r="BU402" s="34"/>
      <c r="BV402" s="34"/>
      <c r="BW402" s="36" t="e">
        <f>IF(BS402="-","-",_xlfn.XLOOKUP(BS402,ABNT5101!$B$4:$B$9,ABNT5101!$C$4:$C$9))</f>
        <v>#N/A</v>
      </c>
      <c r="BX402" s="36" t="e">
        <f>IF(BS402="-","-",_xlfn.XLOOKUP(BS402,ABNT5101!$B$4:$B$9,ABNT5101!$D$4:$D$9))</f>
        <v>#N/A</v>
      </c>
      <c r="BY402" s="31" t="e">
        <f t="shared" si="247"/>
        <v>#N/A</v>
      </c>
      <c r="BZ402" s="31" t="e">
        <f t="shared" si="248"/>
        <v>#N/A</v>
      </c>
      <c r="CA402" s="31" t="e">
        <f t="shared" si="249"/>
        <v>#N/A</v>
      </c>
      <c r="CB402" s="36" t="str">
        <f t="shared" si="268"/>
        <v>Sem Passeio</v>
      </c>
      <c r="CC402" s="37" t="e">
        <f t="shared" si="250"/>
        <v>#N/A</v>
      </c>
      <c r="CD402" s="38"/>
      <c r="CE402" s="38"/>
      <c r="CF402" s="31" t="e">
        <f>IF(CB402="-","-",_xlfn.XLOOKUP(CB402,ABNT5101!$B$4:$B$9,ABNT5101!$C$4:$C$9))</f>
        <v>#N/A</v>
      </c>
      <c r="CG402" s="36" t="e">
        <f>IF(CB402="-","-",_xlfn.XLOOKUP(CB402,ABNT5101!$B$4:$B$9,ABNT5101!$D$4:$D$9))</f>
        <v>#N/A</v>
      </c>
      <c r="CH402" s="31" t="e">
        <f t="shared" si="251"/>
        <v>#N/A</v>
      </c>
      <c r="CI402" s="31" t="e">
        <f t="shared" si="252"/>
        <v>#N/A</v>
      </c>
      <c r="CJ402" s="31" t="e">
        <f t="shared" si="253"/>
        <v>#N/A</v>
      </c>
      <c r="CK402" s="56" t="e">
        <f>_xlfn.XLOOKUP(CL402,'Banco de dados'!$B:$B,'Banco de dados'!$D:$D)</f>
        <v>#N/A</v>
      </c>
      <c r="CL402" s="55"/>
      <c r="CM402" s="56" t="e">
        <f>_xlfn.XLOOKUP(CL402,'Banco de dados'!$B:$B,'Banco de dados'!$E:$E)</f>
        <v>#N/A</v>
      </c>
      <c r="CN402" s="56"/>
      <c r="CO402" s="56" t="e">
        <f>IF(CN402="-","-",_xlfn.XLOOKUP(CN402,'Banco de dados'!$B:$B,'Banco de dados'!$E:$E))</f>
        <v>#N/A</v>
      </c>
      <c r="CP402" s="41">
        <f t="shared" si="254"/>
        <v>1</v>
      </c>
      <c r="CQ402" s="56" t="e">
        <f>_xlfn.XLOOKUP(CL402,'Banco de dados'!$B:$B,'Banco de dados'!$H:$H)</f>
        <v>#N/A</v>
      </c>
      <c r="CR402" s="56" t="e">
        <f t="array" aca="1" ref="CR402" ca="1">_xludf.xlookup(CN402,'Banco de dados'!$B:$B,'Banco de dados'!$H:$H)</f>
        <v>#NAME?</v>
      </c>
      <c r="CS402" s="56" t="e">
        <f t="array" aca="1" ref="CS402" ca="1">_xludf.xlookup(CL402,'Banco de dados'!$B:$B,'Banco de dados'!$F:$F)</f>
        <v>#NAME?</v>
      </c>
      <c r="CT402" s="56" t="e">
        <f t="array" aca="1" ref="CT402" ca="1">_xludf.xlookup(CN402,'Banco de dados'!$B:$B,'Banco de dados'!$F:$F)</f>
        <v>#NAME?</v>
      </c>
      <c r="CU402" s="42"/>
      <c r="CV402" s="42"/>
      <c r="CW402" s="56" t="str">
        <f>IF(AJ402=0.5,"Suporte",IF(AND(AJ402&gt;='Braços de IP'!$B$9,AJ402&lt;='Braços de IP'!$D$9),'Braços de IP'!$E$9,IF(AND(AJ402&gt;='Braços de IP'!$B$10,AJ402&lt;='Braços de IP'!$D$10),'Braços de IP'!$E$10,IF(AND(AJ402&gt;='Braços de IP'!$B$11,AJ402&lt;='Braços de IP'!$D$11),'Braços de IP'!$E$11,IF(AND(AJ402&gt;='Braços de IP'!$B$12,AJ402&lt;='Braços de IP'!$D$12),'Braços de IP'!$E$12,IF(AND(AJ402&gt;='Braços de IP'!$B$13,AJ402&lt;='Braços de IP'!$D$13),'Braços de IP'!$E$13,IF(AND(AJ402&gt;='Braços de IP'!$B$14,AJ402&lt;='Braços de IP'!$D$14),'Braços de IP'!$E$14,"ERRO")))))))</f>
        <v>Curto I</v>
      </c>
      <c r="CX402" s="42"/>
      <c r="CY402" s="56" t="str">
        <f>IF($CX402="","",VLOOKUP($CX402,'Braços de IP'!$E$9:$I$15,2,0))</f>
        <v/>
      </c>
      <c r="CZ402" s="43" t="str">
        <f>IF($CX402="","",VLOOKUP($CX402,'Braços de IP'!$E$9:$I$15,5,0))</f>
        <v/>
      </c>
      <c r="DA402" s="56"/>
      <c r="DB402" s="56"/>
      <c r="DC402" s="56"/>
      <c r="DD402" s="56"/>
      <c r="DE402" s="56"/>
      <c r="DF402" s="56"/>
      <c r="DG402" s="44" t="e">
        <f t="shared" si="255"/>
        <v>#N/A</v>
      </c>
      <c r="DH402" s="45">
        <f t="shared" si="256"/>
        <v>87</v>
      </c>
      <c r="DI402" s="44" t="e">
        <f t="shared" si="257"/>
        <v>#N/A</v>
      </c>
      <c r="DJ402" s="46" t="e">
        <f t="shared" si="258"/>
        <v>#N/A</v>
      </c>
      <c r="DK402" s="47" t="s">
        <v>147</v>
      </c>
      <c r="DL402" s="48"/>
      <c r="DM402" s="49"/>
      <c r="DN402" s="23" t="s">
        <v>148</v>
      </c>
      <c r="DO402" s="23"/>
      <c r="DQ402" s="50"/>
      <c r="DS402" s="5"/>
      <c r="DT402" s="5"/>
      <c r="DU402" s="50"/>
    </row>
    <row r="403" spans="2:127" ht="15.75" hidden="1" customHeight="1" x14ac:dyDescent="0.3">
      <c r="B403" s="5"/>
      <c r="C403" s="5"/>
      <c r="D403" s="5"/>
      <c r="E403" s="22" t="s">
        <v>425</v>
      </c>
      <c r="F403" s="22" t="s">
        <v>150</v>
      </c>
      <c r="G403" s="23" t="s">
        <v>241</v>
      </c>
      <c r="H403" s="23">
        <v>-23.338025770000002</v>
      </c>
      <c r="I403" s="23">
        <v>-46.934033599999999</v>
      </c>
      <c r="J403" s="24" t="s">
        <v>139</v>
      </c>
      <c r="K403" s="60"/>
      <c r="L403" s="24" t="s">
        <v>152</v>
      </c>
      <c r="M403" s="24" t="s">
        <v>141</v>
      </c>
      <c r="N403" s="23">
        <v>87</v>
      </c>
      <c r="O403" s="23" t="s">
        <v>142</v>
      </c>
      <c r="P403" s="23" t="s">
        <v>143</v>
      </c>
      <c r="Q403" s="26">
        <f t="shared" si="236"/>
        <v>174</v>
      </c>
      <c r="R403" s="27">
        <v>1</v>
      </c>
      <c r="S403" s="28" t="s">
        <v>153</v>
      </c>
      <c r="T403" s="28">
        <v>3.5</v>
      </c>
      <c r="U403" s="23"/>
      <c r="V403" s="23"/>
      <c r="W403" s="29"/>
      <c r="X403" s="28" t="s">
        <v>153</v>
      </c>
      <c r="Y403" s="23"/>
      <c r="Z403" s="23"/>
      <c r="AA403" s="23"/>
      <c r="AB403" s="23"/>
      <c r="AC403" s="23"/>
      <c r="AD403" s="23" t="s">
        <v>144</v>
      </c>
      <c r="AE403" s="23" t="s">
        <v>145</v>
      </c>
      <c r="AF403" s="23">
        <v>30</v>
      </c>
      <c r="AG403" s="23">
        <v>9.3000000000000007</v>
      </c>
      <c r="AH403" s="23">
        <v>1</v>
      </c>
      <c r="AI403" s="23">
        <v>1.4</v>
      </c>
      <c r="AJ403" s="23">
        <v>1</v>
      </c>
      <c r="AK403" s="27">
        <f t="shared" si="237"/>
        <v>-0.39999999999999991</v>
      </c>
      <c r="AL403" s="27" t="s">
        <v>143</v>
      </c>
      <c r="AM403" s="27" t="s">
        <v>143</v>
      </c>
      <c r="AN403" s="23"/>
      <c r="AO403" s="27">
        <f t="shared" si="238"/>
        <v>2</v>
      </c>
      <c r="AP403" s="23"/>
      <c r="AQ403" s="23"/>
      <c r="AR403" s="23"/>
      <c r="AS403" s="23"/>
      <c r="AT403" s="23"/>
      <c r="AU403" s="27"/>
      <c r="AV403" s="27">
        <f t="shared" si="239"/>
        <v>0</v>
      </c>
      <c r="AW403" s="27"/>
      <c r="AX403" s="28">
        <f>VLOOKUP(J403,ABNT5101!$I$3:$J$9,2)</f>
        <v>7.5</v>
      </c>
      <c r="AY403" s="28">
        <f>VLOOKUP(J403,ABNT5101!$I$3:$M$9,5)</f>
        <v>0.18</v>
      </c>
      <c r="AZ403" s="28" t="str">
        <f>_xlfn.XLOOKUP(J403,ABNT5101!I:I,ABNT5101!L:L)</f>
        <v>-</v>
      </c>
      <c r="BA403" s="28">
        <f>_xlfn.XLOOKUP(J403,ABNT5101!$I:$I,ABNT5101!M:M)</f>
        <v>0.18</v>
      </c>
      <c r="BB403" s="28" t="str">
        <f>_xlfn.XLOOKUP(J403,ABNT5101!$I:$I,ABNT5101!N:N)</f>
        <v>-</v>
      </c>
      <c r="BC403" s="28">
        <f>_xlfn.XLOOKUP(J403,ABNT5101!$I:$I,ABNT5101!O:O)</f>
        <v>16</v>
      </c>
      <c r="BD403" s="31" t="str">
        <f t="shared" si="240"/>
        <v>NÃO ATENDE</v>
      </c>
      <c r="BE403" s="32">
        <f t="shared" si="264"/>
        <v>-1</v>
      </c>
      <c r="BF403" s="32">
        <f t="shared" si="265"/>
        <v>-1</v>
      </c>
      <c r="BG403" s="32" t="str">
        <f t="shared" si="241"/>
        <v>-</v>
      </c>
      <c r="BH403" s="34"/>
      <c r="BI403" s="34"/>
      <c r="BJ403" s="34"/>
      <c r="BK403" s="34"/>
      <c r="BL403" s="35"/>
      <c r="BM403" s="34"/>
      <c r="BN403" s="31" t="str">
        <f t="shared" si="242"/>
        <v>NÃO ATENDE</v>
      </c>
      <c r="BO403" s="31" t="str">
        <f t="shared" si="266"/>
        <v>NÃO ATENDE</v>
      </c>
      <c r="BP403" s="31" t="str">
        <f t="shared" si="267"/>
        <v>NÃO ATENDE</v>
      </c>
      <c r="BQ403" s="31" t="str">
        <f t="shared" si="243"/>
        <v>ATENDE</v>
      </c>
      <c r="BR403" s="36" t="str">
        <f t="shared" si="244"/>
        <v>C5</v>
      </c>
      <c r="BS403" s="36" t="str">
        <f t="shared" si="245"/>
        <v>Sem Passeio</v>
      </c>
      <c r="BT403" s="37" t="e">
        <f t="shared" si="246"/>
        <v>#N/A</v>
      </c>
      <c r="BU403" s="34"/>
      <c r="BV403" s="34"/>
      <c r="BW403" s="36" t="e">
        <f>IF(BS403="-","-",_xlfn.XLOOKUP(BS403,ABNT5101!$B$4:$B$9,ABNT5101!$C$4:$C$9))</f>
        <v>#N/A</v>
      </c>
      <c r="BX403" s="36" t="e">
        <f>IF(BS403="-","-",_xlfn.XLOOKUP(BS403,ABNT5101!$B$4:$B$9,ABNT5101!$D$4:$D$9))</f>
        <v>#N/A</v>
      </c>
      <c r="BY403" s="31" t="e">
        <f t="shared" si="247"/>
        <v>#N/A</v>
      </c>
      <c r="BZ403" s="31" t="e">
        <f t="shared" si="248"/>
        <v>#N/A</v>
      </c>
      <c r="CA403" s="31" t="e">
        <f t="shared" si="249"/>
        <v>#N/A</v>
      </c>
      <c r="CB403" s="36" t="str">
        <f t="shared" si="268"/>
        <v>Sem Passeio</v>
      </c>
      <c r="CC403" s="37" t="e">
        <f t="shared" si="250"/>
        <v>#N/A</v>
      </c>
      <c r="CD403" s="38"/>
      <c r="CE403" s="38"/>
      <c r="CF403" s="31" t="e">
        <f>IF(CB403="-","-",_xlfn.XLOOKUP(CB403,ABNT5101!$B$4:$B$9,ABNT5101!$C$4:$C$9))</f>
        <v>#N/A</v>
      </c>
      <c r="CG403" s="36" t="e">
        <f>IF(CB403="-","-",_xlfn.XLOOKUP(CB403,ABNT5101!$B$4:$B$9,ABNT5101!$D$4:$D$9))</f>
        <v>#N/A</v>
      </c>
      <c r="CH403" s="31" t="e">
        <f t="shared" si="251"/>
        <v>#N/A</v>
      </c>
      <c r="CI403" s="31" t="e">
        <f t="shared" si="252"/>
        <v>#N/A</v>
      </c>
      <c r="CJ403" s="31" t="e">
        <f t="shared" si="253"/>
        <v>#N/A</v>
      </c>
      <c r="CK403" s="56" t="e">
        <f>_xlfn.XLOOKUP(CL403,'Banco de dados'!$B:$B,'Banco de dados'!$D:$D)</f>
        <v>#N/A</v>
      </c>
      <c r="CL403" s="55"/>
      <c r="CM403" s="56" t="e">
        <f>_xlfn.XLOOKUP(CL403,'Banco de dados'!$B:$B,'Banco de dados'!$E:$E)</f>
        <v>#N/A</v>
      </c>
      <c r="CN403" s="56"/>
      <c r="CO403" s="56" t="e">
        <f>IF(CN403="-","-",_xlfn.XLOOKUP(CN403,'Banco de dados'!$B:$B,'Banco de dados'!$E:$E))</f>
        <v>#N/A</v>
      </c>
      <c r="CP403" s="41">
        <f t="shared" si="254"/>
        <v>1</v>
      </c>
      <c r="CQ403" s="56" t="e">
        <f>_xlfn.XLOOKUP(CL403,'Banco de dados'!$B:$B,'Banco de dados'!$H:$H)</f>
        <v>#N/A</v>
      </c>
      <c r="CR403" s="56" t="e">
        <f t="array" aca="1" ref="CR403" ca="1">_xludf.xlookup(CN403,'Banco de dados'!$B:$B,'Banco de dados'!$H:$H)</f>
        <v>#NAME?</v>
      </c>
      <c r="CS403" s="56" t="e">
        <f t="array" aca="1" ref="CS403" ca="1">_xludf.xlookup(CL403,'Banco de dados'!$B:$B,'Banco de dados'!$F:$F)</f>
        <v>#NAME?</v>
      </c>
      <c r="CT403" s="56" t="e">
        <f t="array" aca="1" ref="CT403" ca="1">_xludf.xlookup(CN403,'Banco de dados'!$B:$B,'Banco de dados'!$F:$F)</f>
        <v>#NAME?</v>
      </c>
      <c r="CU403" s="42"/>
      <c r="CV403" s="42"/>
      <c r="CW403" s="56" t="str">
        <f>IF(AJ403=0.5,"Suporte",IF(AND(AJ403&gt;='Braços de IP'!$B$9,AJ403&lt;='Braços de IP'!$D$9),'Braços de IP'!$E$9,IF(AND(AJ403&gt;='Braços de IP'!$B$10,AJ403&lt;='Braços de IP'!$D$10),'Braços de IP'!$E$10,IF(AND(AJ403&gt;='Braços de IP'!$B$11,AJ403&lt;='Braços de IP'!$D$11),'Braços de IP'!$E$11,IF(AND(AJ403&gt;='Braços de IP'!$B$12,AJ403&lt;='Braços de IP'!$D$12),'Braços de IP'!$E$12,IF(AND(AJ403&gt;='Braços de IP'!$B$13,AJ403&lt;='Braços de IP'!$D$13),'Braços de IP'!$E$13,IF(AND(AJ403&gt;='Braços de IP'!$B$14,AJ403&lt;='Braços de IP'!$D$14),'Braços de IP'!$E$14,"ERRO")))))))</f>
        <v>Curto I</v>
      </c>
      <c r="CX403" s="42"/>
      <c r="CY403" s="56" t="str">
        <f>IF($CX403="","",VLOOKUP($CX403,'Braços de IP'!$E$9:$I$15,2,0))</f>
        <v/>
      </c>
      <c r="CZ403" s="43" t="str">
        <f>IF($CX403="","",VLOOKUP($CX403,'Braços de IP'!$E$9:$I$15,5,0))</f>
        <v/>
      </c>
      <c r="DA403" s="56"/>
      <c r="DB403" s="56"/>
      <c r="DC403" s="56"/>
      <c r="DD403" s="56"/>
      <c r="DE403" s="56"/>
      <c r="DF403" s="56"/>
      <c r="DG403" s="44" t="e">
        <f t="shared" si="255"/>
        <v>#N/A</v>
      </c>
      <c r="DH403" s="45">
        <f t="shared" si="256"/>
        <v>87</v>
      </c>
      <c r="DI403" s="44" t="e">
        <f t="shared" si="257"/>
        <v>#N/A</v>
      </c>
      <c r="DJ403" s="46" t="e">
        <f t="shared" si="258"/>
        <v>#N/A</v>
      </c>
      <c r="DK403" s="47" t="s">
        <v>147</v>
      </c>
      <c r="DL403" s="48"/>
      <c r="DM403" s="49"/>
      <c r="DN403" s="23" t="s">
        <v>148</v>
      </c>
      <c r="DO403" s="23"/>
      <c r="DQ403" s="50"/>
      <c r="DS403" s="5"/>
      <c r="DT403" s="5"/>
      <c r="DU403" s="50"/>
    </row>
    <row r="404" spans="2:127" ht="15.75" hidden="1" customHeight="1" x14ac:dyDescent="0.3">
      <c r="B404" s="5"/>
      <c r="C404" s="5"/>
      <c r="D404" s="5"/>
      <c r="E404" s="22" t="s">
        <v>426</v>
      </c>
      <c r="F404" s="22" t="s">
        <v>150</v>
      </c>
      <c r="G404" s="23" t="s">
        <v>427</v>
      </c>
      <c r="H404" s="23">
        <v>-23.336073089999999</v>
      </c>
      <c r="I404" s="23">
        <v>-46.914603479999997</v>
      </c>
      <c r="J404" s="24" t="s">
        <v>139</v>
      </c>
      <c r="K404" s="60"/>
      <c r="L404" s="24" t="s">
        <v>152</v>
      </c>
      <c r="M404" s="24" t="s">
        <v>141</v>
      </c>
      <c r="N404" s="23">
        <v>90</v>
      </c>
      <c r="O404" s="23" t="s">
        <v>142</v>
      </c>
      <c r="P404" s="23" t="s">
        <v>143</v>
      </c>
      <c r="Q404" s="26">
        <f t="shared" si="236"/>
        <v>180</v>
      </c>
      <c r="R404" s="27">
        <v>1</v>
      </c>
      <c r="S404" s="28" t="s">
        <v>153</v>
      </c>
      <c r="T404" s="28">
        <v>4.5</v>
      </c>
      <c r="U404" s="23"/>
      <c r="V404" s="23"/>
      <c r="W404" s="29"/>
      <c r="X404" s="28" t="s">
        <v>153</v>
      </c>
      <c r="Y404" s="23"/>
      <c r="Z404" s="23"/>
      <c r="AA404" s="23"/>
      <c r="AB404" s="23"/>
      <c r="AC404" s="23"/>
      <c r="AD404" s="23" t="s">
        <v>144</v>
      </c>
      <c r="AE404" s="23" t="s">
        <v>145</v>
      </c>
      <c r="AF404" s="23">
        <v>40</v>
      </c>
      <c r="AG404" s="23">
        <v>7.8</v>
      </c>
      <c r="AH404" s="23">
        <v>1</v>
      </c>
      <c r="AI404" s="23">
        <v>0.65</v>
      </c>
      <c r="AJ404" s="23">
        <v>1.4</v>
      </c>
      <c r="AK404" s="27">
        <f t="shared" si="237"/>
        <v>0.74999999999999989</v>
      </c>
      <c r="AL404" s="27" t="s">
        <v>143</v>
      </c>
      <c r="AM404" s="27" t="s">
        <v>143</v>
      </c>
      <c r="AN404" s="23"/>
      <c r="AO404" s="27">
        <f t="shared" si="238"/>
        <v>2</v>
      </c>
      <c r="AP404" s="23"/>
      <c r="AQ404" s="23"/>
      <c r="AR404" s="23"/>
      <c r="AS404" s="23"/>
      <c r="AT404" s="23"/>
      <c r="AU404" s="27"/>
      <c r="AV404" s="27">
        <f t="shared" si="239"/>
        <v>0</v>
      </c>
      <c r="AW404" s="27"/>
      <c r="AX404" s="28">
        <f>VLOOKUP(J404,ABNT5101!$I$3:$J$9,2)</f>
        <v>7.5</v>
      </c>
      <c r="AY404" s="28">
        <f>VLOOKUP(J404,ABNT5101!$I$3:$M$9,5)</f>
        <v>0.18</v>
      </c>
      <c r="AZ404" s="28" t="str">
        <f>_xlfn.XLOOKUP(J404,ABNT5101!I:I,ABNT5101!L:L)</f>
        <v>-</v>
      </c>
      <c r="BA404" s="28">
        <f>_xlfn.XLOOKUP(J404,ABNT5101!$I:$I,ABNT5101!M:M)</f>
        <v>0.18</v>
      </c>
      <c r="BB404" s="28" t="str">
        <f>_xlfn.XLOOKUP(J404,ABNT5101!$I:$I,ABNT5101!N:N)</f>
        <v>-</v>
      </c>
      <c r="BC404" s="28">
        <f>_xlfn.XLOOKUP(J404,ABNT5101!$I:$I,ABNT5101!O:O)</f>
        <v>16</v>
      </c>
      <c r="BD404" s="31" t="str">
        <f t="shared" si="240"/>
        <v>NÃO ATENDE</v>
      </c>
      <c r="BE404" s="32">
        <f t="shared" si="264"/>
        <v>-1</v>
      </c>
      <c r="BF404" s="32">
        <f t="shared" si="265"/>
        <v>-1</v>
      </c>
      <c r="BG404" s="32" t="str">
        <f t="shared" si="241"/>
        <v>-</v>
      </c>
      <c r="BH404" s="34"/>
      <c r="BI404" s="34"/>
      <c r="BJ404" s="34"/>
      <c r="BK404" s="34"/>
      <c r="BL404" s="35"/>
      <c r="BM404" s="34"/>
      <c r="BN404" s="31" t="str">
        <f t="shared" si="242"/>
        <v>NÃO ATENDE</v>
      </c>
      <c r="BO404" s="31" t="str">
        <f t="shared" si="266"/>
        <v>NÃO ATENDE</v>
      </c>
      <c r="BP404" s="31" t="str">
        <f t="shared" si="267"/>
        <v>NÃO ATENDE</v>
      </c>
      <c r="BQ404" s="31" t="str">
        <f t="shared" si="243"/>
        <v>ATENDE</v>
      </c>
      <c r="BR404" s="36" t="str">
        <f t="shared" si="244"/>
        <v>C5</v>
      </c>
      <c r="BS404" s="36" t="str">
        <f t="shared" si="245"/>
        <v>Sem Passeio</v>
      </c>
      <c r="BT404" s="37" t="e">
        <f t="shared" si="246"/>
        <v>#N/A</v>
      </c>
      <c r="BU404" s="34"/>
      <c r="BV404" s="34"/>
      <c r="BW404" s="36" t="e">
        <f>IF(BS404="-","-",_xlfn.XLOOKUP(BS404,ABNT5101!$B$4:$B$9,ABNT5101!$C$4:$C$9))</f>
        <v>#N/A</v>
      </c>
      <c r="BX404" s="36" t="e">
        <f>IF(BS404="-","-",_xlfn.XLOOKUP(BS404,ABNT5101!$B$4:$B$9,ABNT5101!$D$4:$D$9))</f>
        <v>#N/A</v>
      </c>
      <c r="BY404" s="31" t="e">
        <f t="shared" si="247"/>
        <v>#N/A</v>
      </c>
      <c r="BZ404" s="31" t="e">
        <f t="shared" si="248"/>
        <v>#N/A</v>
      </c>
      <c r="CA404" s="31" t="e">
        <f t="shared" si="249"/>
        <v>#N/A</v>
      </c>
      <c r="CB404" s="36" t="s">
        <v>143</v>
      </c>
      <c r="CC404" s="37" t="e">
        <f t="shared" si="250"/>
        <v>#VALUE!</v>
      </c>
      <c r="CD404" s="38"/>
      <c r="CE404" s="38"/>
      <c r="CF404" s="31" t="str">
        <f>IF(CB404="-","-",_xlfn.XLOOKUP(CB404,ABNT5101!$B$4:$B$9,ABNT5101!$C$4:$C$9))</f>
        <v>-</v>
      </c>
      <c r="CG404" s="36" t="str">
        <f>IF(CB404="-","-",_xlfn.XLOOKUP(CB404,ABNT5101!$B$4:$B$9,ABNT5101!$D$4:$D$9))</f>
        <v>-</v>
      </c>
      <c r="CH404" s="31" t="str">
        <f t="shared" si="251"/>
        <v>-</v>
      </c>
      <c r="CI404" s="31" t="str">
        <f t="shared" si="252"/>
        <v>-</v>
      </c>
      <c r="CJ404" s="31" t="str">
        <f t="shared" si="253"/>
        <v>-</v>
      </c>
      <c r="CK404" s="56" t="e">
        <f>_xlfn.XLOOKUP(CL404,'Banco de dados'!$B:$B,'Banco de dados'!$D:$D)</f>
        <v>#N/A</v>
      </c>
      <c r="CL404" s="57"/>
      <c r="CM404" s="56" t="e">
        <f>_xlfn.XLOOKUP(CL404,'Banco de dados'!$B:$B,'Banco de dados'!$E:$E)</f>
        <v>#N/A</v>
      </c>
      <c r="CN404" s="56"/>
      <c r="CO404" s="56" t="e">
        <f>IF(CN404="-","-",_xlfn.XLOOKUP(CN404,'Banco de dados'!$B:$B,'Banco de dados'!$E:$E))</f>
        <v>#N/A</v>
      </c>
      <c r="CP404" s="41">
        <f t="shared" si="254"/>
        <v>1</v>
      </c>
      <c r="CQ404" s="56" t="e">
        <f>_xlfn.XLOOKUP(CL404,'Banco de dados'!$B:$B,'Banco de dados'!$H:$H)</f>
        <v>#N/A</v>
      </c>
      <c r="CR404" s="56" t="e">
        <f t="array" aca="1" ref="CR404" ca="1">_xludf.xlookup(CN404,'Banco de dados'!$B:$B,'Banco de dados'!$H:$H)</f>
        <v>#NAME?</v>
      </c>
      <c r="CS404" s="56" t="e">
        <f t="array" aca="1" ref="CS404" ca="1">_xludf.xlookup(CL404,'Banco de dados'!$B:$B,'Banco de dados'!$F:$F)</f>
        <v>#NAME?</v>
      </c>
      <c r="CT404" s="56" t="e">
        <f t="array" aca="1" ref="CT404" ca="1">_xludf.xlookup(CN404,'Banco de dados'!$B:$B,'Banco de dados'!$F:$F)</f>
        <v>#NAME?</v>
      </c>
      <c r="CU404" s="42"/>
      <c r="CV404" s="42"/>
      <c r="CW404" s="56" t="str">
        <f>IF(AJ404=0.5,"Suporte",IF(AND(AJ404&gt;='Braços de IP'!$B$9,AJ404&lt;='Braços de IP'!$D$9),'Braços de IP'!$E$9,IF(AND(AJ404&gt;='Braços de IP'!$B$10,AJ404&lt;='Braços de IP'!$D$10),'Braços de IP'!$E$10,IF(AND(AJ404&gt;='Braços de IP'!$B$11,AJ404&lt;='Braços de IP'!$D$11),'Braços de IP'!$E$11,IF(AND(AJ404&gt;='Braços de IP'!$B$12,AJ404&lt;='Braços de IP'!$D$12),'Braços de IP'!$E$12,IF(AND(AJ404&gt;='Braços de IP'!$B$13,AJ404&lt;='Braços de IP'!$D$13),'Braços de IP'!$E$13,IF(AND(AJ404&gt;='Braços de IP'!$B$14,AJ404&lt;='Braços de IP'!$D$14),'Braços de IP'!$E$14,"ERRO")))))))</f>
        <v>Curto II</v>
      </c>
      <c r="CX404" s="42"/>
      <c r="CY404" s="56" t="str">
        <f>IF($CX404="","",VLOOKUP($CX404,'Braços de IP'!$E$9:$I$15,2,0))</f>
        <v/>
      </c>
      <c r="CZ404" s="43" t="str">
        <f>IF($CX404="","",VLOOKUP($CX404,'Braços de IP'!$E$9:$I$15,5,0))</f>
        <v/>
      </c>
      <c r="DA404" s="56"/>
      <c r="DB404" s="56"/>
      <c r="DC404" s="56"/>
      <c r="DD404" s="56"/>
      <c r="DE404" s="56"/>
      <c r="DF404" s="56"/>
      <c r="DG404" s="44" t="e">
        <f t="shared" si="255"/>
        <v>#N/A</v>
      </c>
      <c r="DH404" s="45">
        <f t="shared" si="256"/>
        <v>90</v>
      </c>
      <c r="DI404" s="44" t="e">
        <f t="shared" si="257"/>
        <v>#N/A</v>
      </c>
      <c r="DJ404" s="46" t="e">
        <f t="shared" si="258"/>
        <v>#N/A</v>
      </c>
      <c r="DK404" s="47" t="s">
        <v>147</v>
      </c>
      <c r="DL404" s="48"/>
      <c r="DM404" s="49"/>
      <c r="DN404" s="23" t="s">
        <v>148</v>
      </c>
      <c r="DO404" s="23"/>
      <c r="DP404" s="5"/>
      <c r="DQ404" s="5"/>
      <c r="DR404" s="5"/>
      <c r="DS404" s="5"/>
      <c r="DT404" s="5"/>
      <c r="DU404" s="5"/>
      <c r="DV404" s="5"/>
      <c r="DW404" s="5"/>
    </row>
    <row r="405" spans="2:127" ht="15.75" hidden="1" customHeight="1" x14ac:dyDescent="0.3">
      <c r="B405" s="5"/>
      <c r="C405" s="5"/>
      <c r="D405" s="5"/>
      <c r="E405" s="22" t="s">
        <v>426</v>
      </c>
      <c r="F405" s="22" t="s">
        <v>150</v>
      </c>
      <c r="G405" s="23" t="s">
        <v>427</v>
      </c>
      <c r="H405" s="23">
        <v>-23.336073089999999</v>
      </c>
      <c r="I405" s="23">
        <v>-46.914603479999997</v>
      </c>
      <c r="J405" s="24" t="s">
        <v>139</v>
      </c>
      <c r="K405" s="60"/>
      <c r="L405" s="24" t="s">
        <v>152</v>
      </c>
      <c r="M405" s="24" t="s">
        <v>141</v>
      </c>
      <c r="N405" s="23">
        <v>90</v>
      </c>
      <c r="O405" s="23" t="s">
        <v>142</v>
      </c>
      <c r="P405" s="23" t="s">
        <v>143</v>
      </c>
      <c r="Q405" s="26">
        <f t="shared" si="236"/>
        <v>180</v>
      </c>
      <c r="R405" s="27">
        <v>1</v>
      </c>
      <c r="S405" s="28" t="s">
        <v>153</v>
      </c>
      <c r="T405" s="28">
        <v>4.5</v>
      </c>
      <c r="U405" s="23"/>
      <c r="V405" s="23"/>
      <c r="W405" s="29"/>
      <c r="X405" s="28" t="s">
        <v>153</v>
      </c>
      <c r="Y405" s="23"/>
      <c r="Z405" s="23"/>
      <c r="AA405" s="23"/>
      <c r="AB405" s="23"/>
      <c r="AC405" s="23"/>
      <c r="AD405" s="23" t="s">
        <v>144</v>
      </c>
      <c r="AE405" s="23" t="s">
        <v>145</v>
      </c>
      <c r="AF405" s="23">
        <v>40</v>
      </c>
      <c r="AG405" s="23">
        <v>7.8</v>
      </c>
      <c r="AH405" s="23">
        <v>1</v>
      </c>
      <c r="AI405" s="23">
        <v>0.65</v>
      </c>
      <c r="AJ405" s="23">
        <v>1.4</v>
      </c>
      <c r="AK405" s="27">
        <f t="shared" si="237"/>
        <v>0.74999999999999989</v>
      </c>
      <c r="AL405" s="27" t="s">
        <v>143</v>
      </c>
      <c r="AM405" s="27" t="s">
        <v>143</v>
      </c>
      <c r="AN405" s="23"/>
      <c r="AO405" s="27">
        <f t="shared" si="238"/>
        <v>2</v>
      </c>
      <c r="AP405" s="23"/>
      <c r="AQ405" s="23"/>
      <c r="AR405" s="23"/>
      <c r="AS405" s="23"/>
      <c r="AT405" s="23"/>
      <c r="AU405" s="27"/>
      <c r="AV405" s="27">
        <f t="shared" si="239"/>
        <v>0</v>
      </c>
      <c r="AW405" s="27"/>
      <c r="AX405" s="28">
        <f>VLOOKUP(J405,ABNT5101!$I$3:$J$9,2)</f>
        <v>7.5</v>
      </c>
      <c r="AY405" s="28">
        <f>VLOOKUP(J405,ABNT5101!$I$3:$M$9,5)</f>
        <v>0.18</v>
      </c>
      <c r="AZ405" s="28" t="str">
        <f>_xlfn.XLOOKUP(J405,ABNT5101!I:I,ABNT5101!L:L)</f>
        <v>-</v>
      </c>
      <c r="BA405" s="28">
        <f>_xlfn.XLOOKUP(J405,ABNT5101!$I:$I,ABNT5101!M:M)</f>
        <v>0.18</v>
      </c>
      <c r="BB405" s="28" t="str">
        <f>_xlfn.XLOOKUP(J405,ABNT5101!$I:$I,ABNT5101!N:N)</f>
        <v>-</v>
      </c>
      <c r="BC405" s="28">
        <f>_xlfn.XLOOKUP(J405,ABNT5101!$I:$I,ABNT5101!O:O)</f>
        <v>16</v>
      </c>
      <c r="BD405" s="31" t="str">
        <f t="shared" si="240"/>
        <v>NÃO ATENDE</v>
      </c>
      <c r="BE405" s="32">
        <f t="shared" si="264"/>
        <v>-1</v>
      </c>
      <c r="BF405" s="32">
        <f t="shared" si="265"/>
        <v>-1</v>
      </c>
      <c r="BG405" s="32" t="str">
        <f t="shared" si="241"/>
        <v>-</v>
      </c>
      <c r="BH405" s="34"/>
      <c r="BI405" s="34"/>
      <c r="BJ405" s="34"/>
      <c r="BK405" s="34"/>
      <c r="BL405" s="35"/>
      <c r="BM405" s="34"/>
      <c r="BN405" s="31" t="str">
        <f t="shared" si="242"/>
        <v>NÃO ATENDE</v>
      </c>
      <c r="BO405" s="31" t="str">
        <f t="shared" si="266"/>
        <v>NÃO ATENDE</v>
      </c>
      <c r="BP405" s="31" t="str">
        <f t="shared" si="267"/>
        <v>NÃO ATENDE</v>
      </c>
      <c r="BQ405" s="31" t="str">
        <f t="shared" si="243"/>
        <v>ATENDE</v>
      </c>
      <c r="BR405" s="36" t="str">
        <f t="shared" si="244"/>
        <v>C5</v>
      </c>
      <c r="BS405" s="36" t="str">
        <f t="shared" si="245"/>
        <v>Sem Passeio</v>
      </c>
      <c r="BT405" s="37" t="e">
        <f t="shared" si="246"/>
        <v>#N/A</v>
      </c>
      <c r="BU405" s="34"/>
      <c r="BV405" s="34"/>
      <c r="BW405" s="36" t="e">
        <f>IF(BS405="-","-",_xlfn.XLOOKUP(BS405,ABNT5101!$B$4:$B$9,ABNT5101!$C$4:$C$9))</f>
        <v>#N/A</v>
      </c>
      <c r="BX405" s="36" t="e">
        <f>IF(BS405="-","-",_xlfn.XLOOKUP(BS405,ABNT5101!$B$4:$B$9,ABNT5101!$D$4:$D$9))</f>
        <v>#N/A</v>
      </c>
      <c r="BY405" s="31" t="e">
        <f t="shared" si="247"/>
        <v>#N/A</v>
      </c>
      <c r="BZ405" s="31" t="e">
        <f t="shared" si="248"/>
        <v>#N/A</v>
      </c>
      <c r="CA405" s="31" t="e">
        <f t="shared" si="249"/>
        <v>#N/A</v>
      </c>
      <c r="CB405" s="36" t="s">
        <v>143</v>
      </c>
      <c r="CC405" s="37" t="e">
        <f t="shared" si="250"/>
        <v>#VALUE!</v>
      </c>
      <c r="CD405" s="38"/>
      <c r="CE405" s="38"/>
      <c r="CF405" s="31" t="str">
        <f>IF(CB405="-","-",_xlfn.XLOOKUP(CB405,ABNT5101!$B$4:$B$9,ABNT5101!$C$4:$C$9))</f>
        <v>-</v>
      </c>
      <c r="CG405" s="36" t="str">
        <f>IF(CB405="-","-",_xlfn.XLOOKUP(CB405,ABNT5101!$B$4:$B$9,ABNT5101!$D$4:$D$9))</f>
        <v>-</v>
      </c>
      <c r="CH405" s="31" t="str">
        <f t="shared" si="251"/>
        <v>-</v>
      </c>
      <c r="CI405" s="31" t="str">
        <f t="shared" si="252"/>
        <v>-</v>
      </c>
      <c r="CJ405" s="31" t="str">
        <f t="shared" si="253"/>
        <v>-</v>
      </c>
      <c r="CK405" s="56" t="e">
        <f>_xlfn.XLOOKUP(CL405,'Banco de dados'!$B:$B,'Banco de dados'!$D:$D)</f>
        <v>#N/A</v>
      </c>
      <c r="CL405" s="57"/>
      <c r="CM405" s="56" t="e">
        <f>_xlfn.XLOOKUP(CL405,'Banco de dados'!$B:$B,'Banco de dados'!$E:$E)</f>
        <v>#N/A</v>
      </c>
      <c r="CN405" s="56"/>
      <c r="CO405" s="56" t="e">
        <f>IF(CN405="-","-",_xlfn.XLOOKUP(CN405,'Banco de dados'!$B:$B,'Banco de dados'!$E:$E))</f>
        <v>#N/A</v>
      </c>
      <c r="CP405" s="41">
        <f t="shared" si="254"/>
        <v>1</v>
      </c>
      <c r="CQ405" s="56" t="e">
        <f>_xlfn.XLOOKUP(CL405,'Banco de dados'!$B:$B,'Banco de dados'!$H:$H)</f>
        <v>#N/A</v>
      </c>
      <c r="CR405" s="56" t="e">
        <f t="array" aca="1" ref="CR405" ca="1">_xludf.xlookup(CN405,'Banco de dados'!$B:$B,'Banco de dados'!$H:$H)</f>
        <v>#NAME?</v>
      </c>
      <c r="CS405" s="56" t="e">
        <f t="array" aca="1" ref="CS405" ca="1">_xludf.xlookup(CL405,'Banco de dados'!$B:$B,'Banco de dados'!$F:$F)</f>
        <v>#NAME?</v>
      </c>
      <c r="CT405" s="56" t="e">
        <f t="array" aca="1" ref="CT405" ca="1">_xludf.xlookup(CN405,'Banco de dados'!$B:$B,'Banco de dados'!$F:$F)</f>
        <v>#NAME?</v>
      </c>
      <c r="CU405" s="42"/>
      <c r="CV405" s="42"/>
      <c r="CW405" s="56" t="str">
        <f>IF(AJ405=0.5,"Suporte",IF(AND(AJ405&gt;='Braços de IP'!$B$9,AJ405&lt;='Braços de IP'!$D$9),'Braços de IP'!$E$9,IF(AND(AJ405&gt;='Braços de IP'!$B$10,AJ405&lt;='Braços de IP'!$D$10),'Braços de IP'!$E$10,IF(AND(AJ405&gt;='Braços de IP'!$B$11,AJ405&lt;='Braços de IP'!$D$11),'Braços de IP'!$E$11,IF(AND(AJ405&gt;='Braços de IP'!$B$12,AJ405&lt;='Braços de IP'!$D$12),'Braços de IP'!$E$12,IF(AND(AJ405&gt;='Braços de IP'!$B$13,AJ405&lt;='Braços de IP'!$D$13),'Braços de IP'!$E$13,IF(AND(AJ405&gt;='Braços de IP'!$B$14,AJ405&lt;='Braços de IP'!$D$14),'Braços de IP'!$E$14,"ERRO")))))))</f>
        <v>Curto II</v>
      </c>
      <c r="CX405" s="42"/>
      <c r="CY405" s="56" t="str">
        <f>IF($CX405="","",VLOOKUP($CX405,'Braços de IP'!$E$9:$I$15,2,0))</f>
        <v/>
      </c>
      <c r="CZ405" s="43" t="str">
        <f>IF($CX405="","",VLOOKUP($CX405,'Braços de IP'!$E$9:$I$15,5,0))</f>
        <v/>
      </c>
      <c r="DA405" s="56"/>
      <c r="DB405" s="56"/>
      <c r="DC405" s="56"/>
      <c r="DD405" s="56"/>
      <c r="DE405" s="56"/>
      <c r="DF405" s="56"/>
      <c r="DG405" s="44" t="e">
        <f t="shared" si="255"/>
        <v>#N/A</v>
      </c>
      <c r="DH405" s="45">
        <f t="shared" si="256"/>
        <v>90</v>
      </c>
      <c r="DI405" s="44" t="e">
        <f t="shared" si="257"/>
        <v>#N/A</v>
      </c>
      <c r="DJ405" s="46" t="e">
        <f t="shared" si="258"/>
        <v>#N/A</v>
      </c>
      <c r="DK405" s="47" t="s">
        <v>147</v>
      </c>
      <c r="DL405" s="48"/>
      <c r="DM405" s="49"/>
      <c r="DN405" s="23" t="s">
        <v>148</v>
      </c>
      <c r="DO405" s="23"/>
      <c r="DP405" s="5"/>
      <c r="DQ405" s="5"/>
      <c r="DR405" s="5"/>
      <c r="DS405" s="5"/>
      <c r="DT405" s="5"/>
      <c r="DU405" s="5"/>
      <c r="DV405" s="5"/>
      <c r="DW405" s="5"/>
    </row>
    <row r="406" spans="2:127" ht="15.75" hidden="1" customHeight="1" x14ac:dyDescent="0.3">
      <c r="B406" s="5"/>
      <c r="C406" s="5"/>
      <c r="D406" s="5"/>
      <c r="E406" s="22" t="s">
        <v>426</v>
      </c>
      <c r="F406" s="22" t="s">
        <v>150</v>
      </c>
      <c r="G406" s="23" t="s">
        <v>427</v>
      </c>
      <c r="H406" s="23">
        <v>-23.336073089999999</v>
      </c>
      <c r="I406" s="23">
        <v>-46.914603479999997</v>
      </c>
      <c r="J406" s="24" t="s">
        <v>139</v>
      </c>
      <c r="K406" s="60"/>
      <c r="L406" s="24" t="s">
        <v>152</v>
      </c>
      <c r="M406" s="24" t="s">
        <v>141</v>
      </c>
      <c r="N406" s="23">
        <v>90</v>
      </c>
      <c r="O406" s="23" t="s">
        <v>142</v>
      </c>
      <c r="P406" s="23" t="s">
        <v>143</v>
      </c>
      <c r="Q406" s="26">
        <f t="shared" si="236"/>
        <v>180</v>
      </c>
      <c r="R406" s="27">
        <v>1</v>
      </c>
      <c r="S406" s="28" t="s">
        <v>153</v>
      </c>
      <c r="T406" s="28">
        <v>4.5</v>
      </c>
      <c r="U406" s="23"/>
      <c r="V406" s="23"/>
      <c r="W406" s="29"/>
      <c r="X406" s="28" t="s">
        <v>153</v>
      </c>
      <c r="Y406" s="23"/>
      <c r="Z406" s="23"/>
      <c r="AA406" s="23"/>
      <c r="AB406" s="23"/>
      <c r="AC406" s="23"/>
      <c r="AD406" s="23" t="s">
        <v>144</v>
      </c>
      <c r="AE406" s="23" t="s">
        <v>145</v>
      </c>
      <c r="AF406" s="23">
        <v>40</v>
      </c>
      <c r="AG406" s="23">
        <v>7.8</v>
      </c>
      <c r="AH406" s="23">
        <v>1</v>
      </c>
      <c r="AI406" s="23">
        <v>0.65</v>
      </c>
      <c r="AJ406" s="23">
        <v>1.4</v>
      </c>
      <c r="AK406" s="27">
        <f t="shared" si="237"/>
        <v>0.74999999999999989</v>
      </c>
      <c r="AL406" s="27" t="s">
        <v>143</v>
      </c>
      <c r="AM406" s="27" t="s">
        <v>143</v>
      </c>
      <c r="AN406" s="23"/>
      <c r="AO406" s="27">
        <f t="shared" si="238"/>
        <v>2</v>
      </c>
      <c r="AP406" s="23"/>
      <c r="AQ406" s="23"/>
      <c r="AR406" s="23"/>
      <c r="AS406" s="23"/>
      <c r="AT406" s="23"/>
      <c r="AU406" s="27"/>
      <c r="AV406" s="27">
        <f t="shared" si="239"/>
        <v>0</v>
      </c>
      <c r="AW406" s="27"/>
      <c r="AX406" s="28">
        <f>VLOOKUP(J406,ABNT5101!$I$3:$J$9,2)</f>
        <v>7.5</v>
      </c>
      <c r="AY406" s="28">
        <f>VLOOKUP(J406,ABNT5101!$I$3:$M$9,5)</f>
        <v>0.18</v>
      </c>
      <c r="AZ406" s="28" t="str">
        <f>_xlfn.XLOOKUP(J406,ABNT5101!I:I,ABNT5101!L:L)</f>
        <v>-</v>
      </c>
      <c r="BA406" s="28">
        <f>_xlfn.XLOOKUP(J406,ABNT5101!$I:$I,ABNT5101!M:M)</f>
        <v>0.18</v>
      </c>
      <c r="BB406" s="28" t="str">
        <f>_xlfn.XLOOKUP(J406,ABNT5101!$I:$I,ABNT5101!N:N)</f>
        <v>-</v>
      </c>
      <c r="BC406" s="28">
        <f>_xlfn.XLOOKUP(J406,ABNT5101!$I:$I,ABNT5101!O:O)</f>
        <v>16</v>
      </c>
      <c r="BD406" s="31" t="str">
        <f t="shared" si="240"/>
        <v>NÃO ATENDE</v>
      </c>
      <c r="BE406" s="32">
        <f t="shared" si="264"/>
        <v>-1</v>
      </c>
      <c r="BF406" s="32">
        <f t="shared" si="265"/>
        <v>-1</v>
      </c>
      <c r="BG406" s="32" t="str">
        <f t="shared" si="241"/>
        <v>-</v>
      </c>
      <c r="BH406" s="34"/>
      <c r="BI406" s="34"/>
      <c r="BJ406" s="34"/>
      <c r="BK406" s="34"/>
      <c r="BL406" s="35"/>
      <c r="BM406" s="34"/>
      <c r="BN406" s="31" t="str">
        <f t="shared" si="242"/>
        <v>NÃO ATENDE</v>
      </c>
      <c r="BO406" s="31" t="str">
        <f t="shared" si="266"/>
        <v>NÃO ATENDE</v>
      </c>
      <c r="BP406" s="31" t="str">
        <f t="shared" si="267"/>
        <v>NÃO ATENDE</v>
      </c>
      <c r="BQ406" s="31" t="str">
        <f t="shared" si="243"/>
        <v>ATENDE</v>
      </c>
      <c r="BR406" s="36" t="str">
        <f t="shared" si="244"/>
        <v>C5</v>
      </c>
      <c r="BS406" s="36" t="str">
        <f t="shared" si="245"/>
        <v>Sem Passeio</v>
      </c>
      <c r="BT406" s="37" t="e">
        <f t="shared" si="246"/>
        <v>#N/A</v>
      </c>
      <c r="BU406" s="34"/>
      <c r="BV406" s="34"/>
      <c r="BW406" s="36" t="e">
        <f>IF(BS406="-","-",_xlfn.XLOOKUP(BS406,ABNT5101!$B$4:$B$9,ABNT5101!$C$4:$C$9))</f>
        <v>#N/A</v>
      </c>
      <c r="BX406" s="36" t="e">
        <f>IF(BS406="-","-",_xlfn.XLOOKUP(BS406,ABNT5101!$B$4:$B$9,ABNT5101!$D$4:$D$9))</f>
        <v>#N/A</v>
      </c>
      <c r="BY406" s="31" t="e">
        <f t="shared" si="247"/>
        <v>#N/A</v>
      </c>
      <c r="BZ406" s="31" t="e">
        <f t="shared" si="248"/>
        <v>#N/A</v>
      </c>
      <c r="CA406" s="31" t="e">
        <f t="shared" si="249"/>
        <v>#N/A</v>
      </c>
      <c r="CB406" s="36" t="s">
        <v>143</v>
      </c>
      <c r="CC406" s="37" t="e">
        <f t="shared" si="250"/>
        <v>#VALUE!</v>
      </c>
      <c r="CD406" s="38"/>
      <c r="CE406" s="38"/>
      <c r="CF406" s="31" t="str">
        <f>IF(CB406="-","-",_xlfn.XLOOKUP(CB406,ABNT5101!$B$4:$B$9,ABNT5101!$C$4:$C$9))</f>
        <v>-</v>
      </c>
      <c r="CG406" s="36" t="str">
        <f>IF(CB406="-","-",_xlfn.XLOOKUP(CB406,ABNT5101!$B$4:$B$9,ABNT5101!$D$4:$D$9))</f>
        <v>-</v>
      </c>
      <c r="CH406" s="31" t="str">
        <f t="shared" si="251"/>
        <v>-</v>
      </c>
      <c r="CI406" s="31" t="str">
        <f t="shared" si="252"/>
        <v>-</v>
      </c>
      <c r="CJ406" s="31" t="str">
        <f t="shared" si="253"/>
        <v>-</v>
      </c>
      <c r="CK406" s="56" t="e">
        <f>_xlfn.XLOOKUP(CL406,'Banco de dados'!$B:$B,'Banco de dados'!$D:$D)</f>
        <v>#N/A</v>
      </c>
      <c r="CL406" s="57"/>
      <c r="CM406" s="56" t="e">
        <f>_xlfn.XLOOKUP(CL406,'Banco de dados'!$B:$B,'Banco de dados'!$E:$E)</f>
        <v>#N/A</v>
      </c>
      <c r="CN406" s="56"/>
      <c r="CO406" s="56" t="e">
        <f>IF(CN406="-","-",_xlfn.XLOOKUP(CN406,'Banco de dados'!$B:$B,'Banco de dados'!$E:$E))</f>
        <v>#N/A</v>
      </c>
      <c r="CP406" s="41">
        <f t="shared" si="254"/>
        <v>1</v>
      </c>
      <c r="CQ406" s="56" t="e">
        <f>_xlfn.XLOOKUP(CL406,'Banco de dados'!$B:$B,'Banco de dados'!$H:$H)</f>
        <v>#N/A</v>
      </c>
      <c r="CR406" s="56" t="e">
        <f t="array" aca="1" ref="CR406" ca="1">_xludf.xlookup(CN406,'Banco de dados'!$B:$B,'Banco de dados'!$H:$H)</f>
        <v>#NAME?</v>
      </c>
      <c r="CS406" s="56" t="e">
        <f t="array" aca="1" ref="CS406" ca="1">_xludf.xlookup(CL406,'Banco de dados'!$B:$B,'Banco de dados'!$F:$F)</f>
        <v>#NAME?</v>
      </c>
      <c r="CT406" s="56" t="e">
        <f t="array" aca="1" ref="CT406" ca="1">_xludf.xlookup(CN406,'Banco de dados'!$B:$B,'Banco de dados'!$F:$F)</f>
        <v>#NAME?</v>
      </c>
      <c r="CU406" s="42"/>
      <c r="CV406" s="42"/>
      <c r="CW406" s="56" t="str">
        <f>IF(AJ406=0.5,"Suporte",IF(AND(AJ406&gt;='Braços de IP'!$B$9,AJ406&lt;='Braços de IP'!$D$9),'Braços de IP'!$E$9,IF(AND(AJ406&gt;='Braços de IP'!$B$10,AJ406&lt;='Braços de IP'!$D$10),'Braços de IP'!$E$10,IF(AND(AJ406&gt;='Braços de IP'!$B$11,AJ406&lt;='Braços de IP'!$D$11),'Braços de IP'!$E$11,IF(AND(AJ406&gt;='Braços de IP'!$B$12,AJ406&lt;='Braços de IP'!$D$12),'Braços de IP'!$E$12,IF(AND(AJ406&gt;='Braços de IP'!$B$13,AJ406&lt;='Braços de IP'!$D$13),'Braços de IP'!$E$13,IF(AND(AJ406&gt;='Braços de IP'!$B$14,AJ406&lt;='Braços de IP'!$D$14),'Braços de IP'!$E$14,"ERRO")))))))</f>
        <v>Curto II</v>
      </c>
      <c r="CX406" s="42"/>
      <c r="CY406" s="56" t="str">
        <f>IF($CX406="","",VLOOKUP($CX406,'Braços de IP'!$E$9:$I$15,2,0))</f>
        <v/>
      </c>
      <c r="CZ406" s="43" t="str">
        <f>IF($CX406="","",VLOOKUP($CX406,'Braços de IP'!$E$9:$I$15,5,0))</f>
        <v/>
      </c>
      <c r="DA406" s="56"/>
      <c r="DB406" s="56"/>
      <c r="DC406" s="56"/>
      <c r="DD406" s="56"/>
      <c r="DE406" s="56"/>
      <c r="DF406" s="56"/>
      <c r="DG406" s="44" t="e">
        <f t="shared" si="255"/>
        <v>#N/A</v>
      </c>
      <c r="DH406" s="45">
        <f t="shared" si="256"/>
        <v>90</v>
      </c>
      <c r="DI406" s="44" t="e">
        <f t="shared" si="257"/>
        <v>#N/A</v>
      </c>
      <c r="DJ406" s="46" t="e">
        <f t="shared" si="258"/>
        <v>#N/A</v>
      </c>
      <c r="DK406" s="47" t="s">
        <v>147</v>
      </c>
      <c r="DL406" s="48"/>
      <c r="DM406" s="49"/>
      <c r="DN406" s="23" t="s">
        <v>148</v>
      </c>
      <c r="DO406" s="23"/>
      <c r="DP406" s="5"/>
      <c r="DQ406" s="5"/>
      <c r="DR406" s="5"/>
      <c r="DS406" s="5"/>
      <c r="DT406" s="5"/>
      <c r="DU406" s="5"/>
      <c r="DV406" s="5"/>
      <c r="DW406" s="5"/>
    </row>
    <row r="407" spans="2:127" ht="15.75" hidden="1" customHeight="1" x14ac:dyDescent="0.3">
      <c r="B407" s="5"/>
      <c r="C407" s="5"/>
      <c r="D407" s="5"/>
      <c r="E407" s="22" t="s">
        <v>428</v>
      </c>
      <c r="F407" s="22" t="s">
        <v>137</v>
      </c>
      <c r="G407" s="23" t="s">
        <v>429</v>
      </c>
      <c r="H407" s="23">
        <v>-23.414629999999999</v>
      </c>
      <c r="I407" s="23">
        <v>-46.839396000000001</v>
      </c>
      <c r="J407" s="24" t="s">
        <v>139</v>
      </c>
      <c r="K407" s="60"/>
      <c r="L407" s="24" t="s">
        <v>140</v>
      </c>
      <c r="M407" s="24" t="s">
        <v>141</v>
      </c>
      <c r="N407" s="23">
        <v>58</v>
      </c>
      <c r="O407" s="23" t="s">
        <v>142</v>
      </c>
      <c r="P407" s="23" t="s">
        <v>143</v>
      </c>
      <c r="Q407" s="26">
        <f t="shared" si="236"/>
        <v>116</v>
      </c>
      <c r="R407" s="27">
        <v>1</v>
      </c>
      <c r="S407" s="28">
        <v>2</v>
      </c>
      <c r="T407" s="28">
        <v>4</v>
      </c>
      <c r="U407" s="23"/>
      <c r="V407" s="23"/>
      <c r="W407" s="29"/>
      <c r="X407" s="28">
        <v>2</v>
      </c>
      <c r="Y407" s="23"/>
      <c r="Z407" s="23"/>
      <c r="AA407" s="23"/>
      <c r="AB407" s="23"/>
      <c r="AC407" s="23"/>
      <c r="AD407" s="23" t="s">
        <v>144</v>
      </c>
      <c r="AE407" s="23" t="s">
        <v>145</v>
      </c>
      <c r="AF407" s="23">
        <v>30.6</v>
      </c>
      <c r="AG407" s="23">
        <v>7.1</v>
      </c>
      <c r="AH407" s="23">
        <v>1</v>
      </c>
      <c r="AI407" s="23">
        <v>0.65</v>
      </c>
      <c r="AJ407" s="23">
        <v>2.6</v>
      </c>
      <c r="AK407" s="27">
        <f t="shared" si="237"/>
        <v>1.9500000000000002</v>
      </c>
      <c r="AL407" s="27" t="s">
        <v>143</v>
      </c>
      <c r="AM407" s="27" t="s">
        <v>143</v>
      </c>
      <c r="AN407" s="23"/>
      <c r="AO407" s="27">
        <f t="shared" si="238"/>
        <v>2</v>
      </c>
      <c r="AP407" s="23"/>
      <c r="AQ407" s="23"/>
      <c r="AR407" s="23"/>
      <c r="AS407" s="23"/>
      <c r="AT407" s="23"/>
      <c r="AU407" s="27"/>
      <c r="AV407" s="27">
        <f t="shared" si="239"/>
        <v>0</v>
      </c>
      <c r="AW407" s="27"/>
      <c r="AX407" s="28">
        <f>VLOOKUP(J407,ABNT5101!$I$3:$J$9,2)</f>
        <v>7.5</v>
      </c>
      <c r="AY407" s="28">
        <f>VLOOKUP(J407,ABNT5101!$I$3:$M$9,5)</f>
        <v>0.18</v>
      </c>
      <c r="AZ407" s="28" t="str">
        <f>_xlfn.XLOOKUP(J407,ABNT5101!I:I,ABNT5101!L:L)</f>
        <v>-</v>
      </c>
      <c r="BA407" s="28">
        <f>_xlfn.XLOOKUP(J407,ABNT5101!$I:$I,ABNT5101!M:M)</f>
        <v>0.18</v>
      </c>
      <c r="BB407" s="28" t="str">
        <f>_xlfn.XLOOKUP(J407,ABNT5101!$I:$I,ABNT5101!N:N)</f>
        <v>-</v>
      </c>
      <c r="BC407" s="28">
        <f>_xlfn.XLOOKUP(J407,ABNT5101!$I:$I,ABNT5101!O:O)</f>
        <v>16</v>
      </c>
      <c r="BD407" s="31" t="str">
        <f t="shared" si="240"/>
        <v>NÃO ATENDE</v>
      </c>
      <c r="BE407" s="32">
        <f t="shared" si="264"/>
        <v>-1</v>
      </c>
      <c r="BF407" s="32">
        <f t="shared" si="265"/>
        <v>-1</v>
      </c>
      <c r="BG407" s="32" t="str">
        <f t="shared" si="241"/>
        <v>-</v>
      </c>
      <c r="BH407" s="34"/>
      <c r="BI407" s="34"/>
      <c r="BJ407" s="34"/>
      <c r="BK407" s="34"/>
      <c r="BL407" s="35"/>
      <c r="BM407" s="34"/>
      <c r="BN407" s="31" t="str">
        <f t="shared" si="242"/>
        <v>NÃO ATENDE</v>
      </c>
      <c r="BO407" s="31" t="str">
        <f t="shared" si="266"/>
        <v>NÃO ATENDE</v>
      </c>
      <c r="BP407" s="31" t="str">
        <f t="shared" si="267"/>
        <v>NÃO ATENDE</v>
      </c>
      <c r="BQ407" s="31" t="str">
        <f t="shared" si="243"/>
        <v>ATENDE</v>
      </c>
      <c r="BR407" s="36" t="str">
        <f t="shared" si="244"/>
        <v>C5</v>
      </c>
      <c r="BS407" s="36" t="str">
        <f t="shared" si="245"/>
        <v>P6</v>
      </c>
      <c r="BT407" s="37">
        <f t="shared" si="246"/>
        <v>-1</v>
      </c>
      <c r="BU407" s="34"/>
      <c r="BV407" s="34"/>
      <c r="BW407" s="36">
        <f>IF(BS407="-","-",_xlfn.XLOOKUP(BS407,ABNT5101!$B$4:$B$9,ABNT5101!$C$4:$C$9))</f>
        <v>3</v>
      </c>
      <c r="BX407" s="36">
        <f>IF(BS407="-","-",_xlfn.XLOOKUP(BS407,ABNT5101!$B$4:$B$9,ABNT5101!$D$4:$D$9))</f>
        <v>0.6</v>
      </c>
      <c r="BY407" s="31" t="str">
        <f t="shared" si="247"/>
        <v>NÃO ATENDE</v>
      </c>
      <c r="BZ407" s="31" t="str">
        <f t="shared" si="248"/>
        <v>NÃO ATENDE</v>
      </c>
      <c r="CA407" s="31" t="str">
        <f t="shared" si="249"/>
        <v>NÃO ATENDE</v>
      </c>
      <c r="CB407" s="36" t="s">
        <v>143</v>
      </c>
      <c r="CC407" s="37" t="e">
        <f t="shared" si="250"/>
        <v>#VALUE!</v>
      </c>
      <c r="CD407" s="38"/>
      <c r="CE407" s="38"/>
      <c r="CF407" s="31" t="str">
        <f>IF(CB407="-","-",_xlfn.XLOOKUP(CB407,ABNT5101!$B$4:$B$9,ABNT5101!$C$4:$C$9))</f>
        <v>-</v>
      </c>
      <c r="CG407" s="36" t="str">
        <f>IF(CB407="-","-",_xlfn.XLOOKUP(CB407,ABNT5101!$B$4:$B$9,ABNT5101!$D$4:$D$9))</f>
        <v>-</v>
      </c>
      <c r="CH407" s="31" t="str">
        <f t="shared" si="251"/>
        <v>-</v>
      </c>
      <c r="CI407" s="31" t="str">
        <f t="shared" si="252"/>
        <v>-</v>
      </c>
      <c r="CJ407" s="31" t="str">
        <f t="shared" si="253"/>
        <v>-</v>
      </c>
      <c r="CK407" s="56" t="e">
        <f>_xlfn.XLOOKUP(CL407,'Banco de dados'!$B:$B,'Banco de dados'!$D:$D)</f>
        <v>#N/A</v>
      </c>
      <c r="CL407" s="42"/>
      <c r="CM407" s="56" t="e">
        <f>_xlfn.XLOOKUP(CL407,'Banco de dados'!$B:$B,'Banco de dados'!$E:$E)</f>
        <v>#N/A</v>
      </c>
      <c r="CN407" s="56"/>
      <c r="CO407" s="56" t="e">
        <f>IF(CN407="-","-",_xlfn.XLOOKUP(CN407,'Banco de dados'!$B:$B,'Banco de dados'!$E:$E))</f>
        <v>#N/A</v>
      </c>
      <c r="CP407" s="41">
        <f t="shared" si="254"/>
        <v>1</v>
      </c>
      <c r="CQ407" s="56" t="e">
        <f>_xlfn.XLOOKUP(CL407,'Banco de dados'!$B:$B,'Banco de dados'!$H:$H)</f>
        <v>#N/A</v>
      </c>
      <c r="CR407" s="56" t="e">
        <f t="array" aca="1" ref="CR407" ca="1">_xludf.xlookup(CN407,'Banco de dados'!$B:$B,'Banco de dados'!$H:$H)</f>
        <v>#NAME?</v>
      </c>
      <c r="CS407" s="56" t="e">
        <f t="array" aca="1" ref="CS407" ca="1">_xludf.xlookup(CL407,'Banco de dados'!$B:$B,'Banco de dados'!$F:$F)</f>
        <v>#NAME?</v>
      </c>
      <c r="CT407" s="56" t="e">
        <f t="array" aca="1" ref="CT407" ca="1">_xludf.xlookup(CN407,'Banco de dados'!$B:$B,'Banco de dados'!$F:$F)</f>
        <v>#NAME?</v>
      </c>
      <c r="CU407" s="42"/>
      <c r="CV407" s="42"/>
      <c r="CW407" s="56" t="str">
        <f>IF(AJ407=0.5,"Suporte",IF(AND(AJ407&gt;='Braços de IP'!$B$9,AJ407&lt;='Braços de IP'!$D$9),'Braços de IP'!$E$9,IF(AND(AJ407&gt;='Braços de IP'!$B$10,AJ407&lt;='Braços de IP'!$D$10),'Braços de IP'!$E$10,IF(AND(AJ407&gt;='Braços de IP'!$B$11,AJ407&lt;='Braços de IP'!$D$11),'Braços de IP'!$E$11,IF(AND(AJ407&gt;='Braços de IP'!$B$12,AJ407&lt;='Braços de IP'!$D$12),'Braços de IP'!$E$12,IF(AND(AJ407&gt;='Braços de IP'!$B$13,AJ407&lt;='Braços de IP'!$D$13),'Braços de IP'!$E$13,IF(AND(AJ407&gt;='Braços de IP'!$B$14,AJ407&lt;='Braços de IP'!$D$14),'Braços de IP'!$E$14,"ERRO")))))))</f>
        <v>Longo I</v>
      </c>
      <c r="CX407" s="42"/>
      <c r="CY407" s="56" t="str">
        <f>IF($CX407="","",VLOOKUP($CX407,'Braços de IP'!$E$9:$I$15,2,0))</f>
        <v/>
      </c>
      <c r="CZ407" s="43" t="str">
        <f>IF($CX407="","",VLOOKUP($CX407,'Braços de IP'!$E$9:$I$15,5,0))</f>
        <v/>
      </c>
      <c r="DA407" s="56"/>
      <c r="DB407" s="56"/>
      <c r="DC407" s="56"/>
      <c r="DD407" s="56"/>
      <c r="DE407" s="56"/>
      <c r="DF407" s="56"/>
      <c r="DG407" s="44" t="e">
        <f t="shared" si="255"/>
        <v>#N/A</v>
      </c>
      <c r="DH407" s="45">
        <f t="shared" si="256"/>
        <v>58</v>
      </c>
      <c r="DI407" s="44" t="e">
        <f t="shared" si="257"/>
        <v>#N/A</v>
      </c>
      <c r="DJ407" s="46" t="e">
        <f t="shared" si="258"/>
        <v>#N/A</v>
      </c>
      <c r="DK407" s="47" t="s">
        <v>147</v>
      </c>
      <c r="DL407" s="48"/>
      <c r="DM407" s="49"/>
      <c r="DN407" s="23" t="s">
        <v>148</v>
      </c>
      <c r="DO407" s="23"/>
      <c r="DP407" s="5"/>
      <c r="DQ407" s="5"/>
      <c r="DR407" s="5"/>
      <c r="DS407" s="5"/>
      <c r="DT407" s="5"/>
      <c r="DU407" s="5"/>
      <c r="DV407" s="5"/>
      <c r="DW407" s="5"/>
    </row>
    <row r="408" spans="2:127" ht="15.75" hidden="1" customHeight="1" x14ac:dyDescent="0.3">
      <c r="B408" s="5"/>
      <c r="C408" s="5"/>
      <c r="D408" s="5"/>
      <c r="E408" s="22" t="s">
        <v>428</v>
      </c>
      <c r="F408" s="22" t="s">
        <v>137</v>
      </c>
      <c r="G408" s="23" t="s">
        <v>429</v>
      </c>
      <c r="H408" s="23">
        <v>-23.414629999999999</v>
      </c>
      <c r="I408" s="23">
        <v>-46.839396000000001</v>
      </c>
      <c r="J408" s="24" t="s">
        <v>139</v>
      </c>
      <c r="K408" s="60"/>
      <c r="L408" s="24" t="s">
        <v>140</v>
      </c>
      <c r="M408" s="24" t="s">
        <v>141</v>
      </c>
      <c r="N408" s="23">
        <v>58</v>
      </c>
      <c r="O408" s="23" t="s">
        <v>142</v>
      </c>
      <c r="P408" s="23" t="s">
        <v>143</v>
      </c>
      <c r="Q408" s="26">
        <f t="shared" si="236"/>
        <v>116</v>
      </c>
      <c r="R408" s="27">
        <v>1</v>
      </c>
      <c r="S408" s="28">
        <v>2</v>
      </c>
      <c r="T408" s="28">
        <v>4</v>
      </c>
      <c r="U408" s="23"/>
      <c r="V408" s="23"/>
      <c r="W408" s="29"/>
      <c r="X408" s="28">
        <v>2</v>
      </c>
      <c r="Y408" s="23"/>
      <c r="Z408" s="23"/>
      <c r="AA408" s="23"/>
      <c r="AB408" s="23"/>
      <c r="AC408" s="23"/>
      <c r="AD408" s="23" t="s">
        <v>144</v>
      </c>
      <c r="AE408" s="23" t="s">
        <v>145</v>
      </c>
      <c r="AF408" s="23">
        <v>30.6</v>
      </c>
      <c r="AG408" s="23">
        <v>7.1</v>
      </c>
      <c r="AH408" s="23">
        <v>1</v>
      </c>
      <c r="AI408" s="23">
        <v>0.65</v>
      </c>
      <c r="AJ408" s="23">
        <v>2.6</v>
      </c>
      <c r="AK408" s="27">
        <f t="shared" si="237"/>
        <v>1.9500000000000002</v>
      </c>
      <c r="AL408" s="27" t="s">
        <v>143</v>
      </c>
      <c r="AM408" s="27" t="s">
        <v>143</v>
      </c>
      <c r="AN408" s="23"/>
      <c r="AO408" s="27">
        <f t="shared" si="238"/>
        <v>2</v>
      </c>
      <c r="AP408" s="23"/>
      <c r="AQ408" s="23"/>
      <c r="AR408" s="23"/>
      <c r="AS408" s="23"/>
      <c r="AT408" s="23"/>
      <c r="AU408" s="27"/>
      <c r="AV408" s="27">
        <f t="shared" si="239"/>
        <v>0</v>
      </c>
      <c r="AW408" s="27"/>
      <c r="AX408" s="28">
        <f>VLOOKUP(J408,ABNT5101!$I$3:$J$9,2)</f>
        <v>7.5</v>
      </c>
      <c r="AY408" s="28">
        <f>VLOOKUP(J408,ABNT5101!$I$3:$M$9,5)</f>
        <v>0.18</v>
      </c>
      <c r="AZ408" s="28" t="str">
        <f>_xlfn.XLOOKUP(J408,ABNT5101!I:I,ABNT5101!L:L)</f>
        <v>-</v>
      </c>
      <c r="BA408" s="28">
        <f>_xlfn.XLOOKUP(J408,ABNT5101!$I:$I,ABNT5101!M:M)</f>
        <v>0.18</v>
      </c>
      <c r="BB408" s="28" t="str">
        <f>_xlfn.XLOOKUP(J408,ABNT5101!$I:$I,ABNT5101!N:N)</f>
        <v>-</v>
      </c>
      <c r="BC408" s="28">
        <f>_xlfn.XLOOKUP(J408,ABNT5101!$I:$I,ABNT5101!O:O)</f>
        <v>16</v>
      </c>
      <c r="BD408" s="31" t="str">
        <f t="shared" si="240"/>
        <v>NÃO ATENDE</v>
      </c>
      <c r="BE408" s="32">
        <f t="shared" si="264"/>
        <v>-1</v>
      </c>
      <c r="BF408" s="32">
        <f t="shared" si="265"/>
        <v>-1</v>
      </c>
      <c r="BG408" s="32" t="str">
        <f t="shared" si="241"/>
        <v>-</v>
      </c>
      <c r="BH408" s="34"/>
      <c r="BI408" s="34"/>
      <c r="BJ408" s="34"/>
      <c r="BK408" s="34"/>
      <c r="BL408" s="35"/>
      <c r="BM408" s="34"/>
      <c r="BN408" s="31" t="str">
        <f t="shared" si="242"/>
        <v>NÃO ATENDE</v>
      </c>
      <c r="BO408" s="31" t="str">
        <f t="shared" si="266"/>
        <v>NÃO ATENDE</v>
      </c>
      <c r="BP408" s="31" t="str">
        <f t="shared" si="267"/>
        <v>NÃO ATENDE</v>
      </c>
      <c r="BQ408" s="31" t="str">
        <f t="shared" si="243"/>
        <v>ATENDE</v>
      </c>
      <c r="BR408" s="36" t="str">
        <f t="shared" si="244"/>
        <v>C5</v>
      </c>
      <c r="BS408" s="36" t="str">
        <f t="shared" si="245"/>
        <v>P6</v>
      </c>
      <c r="BT408" s="37">
        <f t="shared" si="246"/>
        <v>-1</v>
      </c>
      <c r="BU408" s="34"/>
      <c r="BV408" s="34"/>
      <c r="BW408" s="36">
        <f>IF(BS408="-","-",_xlfn.XLOOKUP(BS408,ABNT5101!$B$4:$B$9,ABNT5101!$C$4:$C$9))</f>
        <v>3</v>
      </c>
      <c r="BX408" s="36">
        <f>IF(BS408="-","-",_xlfn.XLOOKUP(BS408,ABNT5101!$B$4:$B$9,ABNT5101!$D$4:$D$9))</f>
        <v>0.6</v>
      </c>
      <c r="BY408" s="31" t="str">
        <f t="shared" si="247"/>
        <v>NÃO ATENDE</v>
      </c>
      <c r="BZ408" s="31" t="str">
        <f t="shared" si="248"/>
        <v>NÃO ATENDE</v>
      </c>
      <c r="CA408" s="31" t="str">
        <f t="shared" si="249"/>
        <v>NÃO ATENDE</v>
      </c>
      <c r="CB408" s="36" t="s">
        <v>143</v>
      </c>
      <c r="CC408" s="37" t="e">
        <f t="shared" si="250"/>
        <v>#VALUE!</v>
      </c>
      <c r="CD408" s="38"/>
      <c r="CE408" s="38"/>
      <c r="CF408" s="31" t="str">
        <f>IF(CB408="-","-",_xlfn.XLOOKUP(CB408,ABNT5101!$B$4:$B$9,ABNT5101!$C$4:$C$9))</f>
        <v>-</v>
      </c>
      <c r="CG408" s="36" t="str">
        <f>IF(CB408="-","-",_xlfn.XLOOKUP(CB408,ABNT5101!$B$4:$B$9,ABNT5101!$D$4:$D$9))</f>
        <v>-</v>
      </c>
      <c r="CH408" s="31" t="str">
        <f t="shared" si="251"/>
        <v>-</v>
      </c>
      <c r="CI408" s="31" t="str">
        <f t="shared" si="252"/>
        <v>-</v>
      </c>
      <c r="CJ408" s="31" t="str">
        <f t="shared" si="253"/>
        <v>-</v>
      </c>
      <c r="CK408" s="56" t="e">
        <f>_xlfn.XLOOKUP(CL408,'Banco de dados'!$B:$B,'Banco de dados'!$D:$D)</f>
        <v>#N/A</v>
      </c>
      <c r="CL408" s="42"/>
      <c r="CM408" s="56" t="e">
        <f>_xlfn.XLOOKUP(CL408,'Banco de dados'!$B:$B,'Banco de dados'!$E:$E)</f>
        <v>#N/A</v>
      </c>
      <c r="CN408" s="56"/>
      <c r="CO408" s="56" t="e">
        <f>IF(CN408="-","-",_xlfn.XLOOKUP(CN408,'Banco de dados'!$B:$B,'Banco de dados'!$E:$E))</f>
        <v>#N/A</v>
      </c>
      <c r="CP408" s="41">
        <f t="shared" si="254"/>
        <v>1</v>
      </c>
      <c r="CQ408" s="56" t="e">
        <f>_xlfn.XLOOKUP(CL408,'Banco de dados'!$B:$B,'Banco de dados'!$H:$H)</f>
        <v>#N/A</v>
      </c>
      <c r="CR408" s="56" t="e">
        <f t="array" aca="1" ref="CR408" ca="1">_xludf.xlookup(CN408,'Banco de dados'!$B:$B,'Banco de dados'!$H:$H)</f>
        <v>#NAME?</v>
      </c>
      <c r="CS408" s="56" t="e">
        <f t="array" aca="1" ref="CS408" ca="1">_xludf.xlookup(CL408,'Banco de dados'!$B:$B,'Banco de dados'!$F:$F)</f>
        <v>#NAME?</v>
      </c>
      <c r="CT408" s="56" t="e">
        <f t="array" aca="1" ref="CT408" ca="1">_xludf.xlookup(CN408,'Banco de dados'!$B:$B,'Banco de dados'!$F:$F)</f>
        <v>#NAME?</v>
      </c>
      <c r="CU408" s="42"/>
      <c r="CV408" s="42"/>
      <c r="CW408" s="56" t="str">
        <f>IF(AJ408=0.5,"Suporte",IF(AND(AJ408&gt;='Braços de IP'!$B$9,AJ408&lt;='Braços de IP'!$D$9),'Braços de IP'!$E$9,IF(AND(AJ408&gt;='Braços de IP'!$B$10,AJ408&lt;='Braços de IP'!$D$10),'Braços de IP'!$E$10,IF(AND(AJ408&gt;='Braços de IP'!$B$11,AJ408&lt;='Braços de IP'!$D$11),'Braços de IP'!$E$11,IF(AND(AJ408&gt;='Braços de IP'!$B$12,AJ408&lt;='Braços de IP'!$D$12),'Braços de IP'!$E$12,IF(AND(AJ408&gt;='Braços de IP'!$B$13,AJ408&lt;='Braços de IP'!$D$13),'Braços de IP'!$E$13,IF(AND(AJ408&gt;='Braços de IP'!$B$14,AJ408&lt;='Braços de IP'!$D$14),'Braços de IP'!$E$14,"ERRO")))))))</f>
        <v>Longo I</v>
      </c>
      <c r="CX408" s="42"/>
      <c r="CY408" s="56" t="str">
        <f>IF($CX408="","",VLOOKUP($CX408,'Braços de IP'!$E$9:$I$15,2,0))</f>
        <v/>
      </c>
      <c r="CZ408" s="43" t="str">
        <f>IF($CX408="","",VLOOKUP($CX408,'Braços de IP'!$E$9:$I$15,5,0))</f>
        <v/>
      </c>
      <c r="DA408" s="56"/>
      <c r="DB408" s="56"/>
      <c r="DC408" s="56"/>
      <c r="DD408" s="56"/>
      <c r="DE408" s="56"/>
      <c r="DF408" s="56"/>
      <c r="DG408" s="44" t="e">
        <f t="shared" si="255"/>
        <v>#N/A</v>
      </c>
      <c r="DH408" s="45">
        <f t="shared" si="256"/>
        <v>58</v>
      </c>
      <c r="DI408" s="44" t="e">
        <f t="shared" si="257"/>
        <v>#N/A</v>
      </c>
      <c r="DJ408" s="46" t="e">
        <f t="shared" si="258"/>
        <v>#N/A</v>
      </c>
      <c r="DK408" s="47" t="s">
        <v>147</v>
      </c>
      <c r="DL408" s="48"/>
      <c r="DM408" s="49"/>
      <c r="DN408" s="23" t="s">
        <v>148</v>
      </c>
      <c r="DO408" s="23"/>
      <c r="DP408" s="5"/>
      <c r="DQ408" s="5"/>
      <c r="DR408" s="5"/>
      <c r="DS408" s="5"/>
      <c r="DT408" s="5"/>
      <c r="DU408" s="5"/>
      <c r="DV408" s="5"/>
      <c r="DW408" s="5"/>
    </row>
    <row r="409" spans="2:127" ht="15.75" hidden="1" customHeight="1" x14ac:dyDescent="0.3">
      <c r="B409" s="5"/>
      <c r="C409" s="5"/>
      <c r="D409" s="5"/>
      <c r="E409" s="22" t="s">
        <v>428</v>
      </c>
      <c r="F409" s="22" t="s">
        <v>137</v>
      </c>
      <c r="G409" s="23" t="s">
        <v>429</v>
      </c>
      <c r="H409" s="23">
        <v>-23.414629999999999</v>
      </c>
      <c r="I409" s="23">
        <v>-46.839396000000001</v>
      </c>
      <c r="J409" s="24" t="s">
        <v>139</v>
      </c>
      <c r="K409" s="60"/>
      <c r="L409" s="24" t="s">
        <v>140</v>
      </c>
      <c r="M409" s="24" t="s">
        <v>141</v>
      </c>
      <c r="N409" s="23">
        <v>58</v>
      </c>
      <c r="O409" s="23" t="s">
        <v>142</v>
      </c>
      <c r="P409" s="23" t="s">
        <v>143</v>
      </c>
      <c r="Q409" s="26">
        <f t="shared" si="236"/>
        <v>116</v>
      </c>
      <c r="R409" s="27">
        <v>1</v>
      </c>
      <c r="S409" s="28">
        <v>2</v>
      </c>
      <c r="T409" s="28">
        <v>4</v>
      </c>
      <c r="U409" s="23"/>
      <c r="V409" s="23"/>
      <c r="W409" s="29"/>
      <c r="X409" s="28">
        <v>2</v>
      </c>
      <c r="Y409" s="23"/>
      <c r="Z409" s="23"/>
      <c r="AA409" s="23"/>
      <c r="AB409" s="23"/>
      <c r="AC409" s="23"/>
      <c r="AD409" s="23" t="s">
        <v>144</v>
      </c>
      <c r="AE409" s="23" t="s">
        <v>145</v>
      </c>
      <c r="AF409" s="23">
        <v>30.6</v>
      </c>
      <c r="AG409" s="23">
        <v>7.1</v>
      </c>
      <c r="AH409" s="23">
        <v>1</v>
      </c>
      <c r="AI409" s="23">
        <v>0.65</v>
      </c>
      <c r="AJ409" s="23">
        <v>2.6</v>
      </c>
      <c r="AK409" s="27">
        <f t="shared" si="237"/>
        <v>1.9500000000000002</v>
      </c>
      <c r="AL409" s="27" t="s">
        <v>143</v>
      </c>
      <c r="AM409" s="27" t="s">
        <v>143</v>
      </c>
      <c r="AN409" s="23"/>
      <c r="AO409" s="27">
        <f t="shared" si="238"/>
        <v>2</v>
      </c>
      <c r="AP409" s="23"/>
      <c r="AQ409" s="23"/>
      <c r="AR409" s="23"/>
      <c r="AS409" s="23"/>
      <c r="AT409" s="23"/>
      <c r="AU409" s="27"/>
      <c r="AV409" s="27">
        <f t="shared" si="239"/>
        <v>0</v>
      </c>
      <c r="AW409" s="27"/>
      <c r="AX409" s="28">
        <f>VLOOKUP(J409,ABNT5101!$I$3:$J$9,2)</f>
        <v>7.5</v>
      </c>
      <c r="AY409" s="28">
        <f>VLOOKUP(J409,ABNT5101!$I$3:$M$9,5)</f>
        <v>0.18</v>
      </c>
      <c r="AZ409" s="28" t="str">
        <f>_xlfn.XLOOKUP(J409,ABNT5101!I:I,ABNT5101!L:L)</f>
        <v>-</v>
      </c>
      <c r="BA409" s="28">
        <f>_xlfn.XLOOKUP(J409,ABNT5101!$I:$I,ABNT5101!M:M)</f>
        <v>0.18</v>
      </c>
      <c r="BB409" s="28" t="str">
        <f>_xlfn.XLOOKUP(J409,ABNT5101!$I:$I,ABNT5101!N:N)</f>
        <v>-</v>
      </c>
      <c r="BC409" s="28">
        <f>_xlfn.XLOOKUP(J409,ABNT5101!$I:$I,ABNT5101!O:O)</f>
        <v>16</v>
      </c>
      <c r="BD409" s="31" t="str">
        <f t="shared" si="240"/>
        <v>NÃO ATENDE</v>
      </c>
      <c r="BE409" s="32">
        <f t="shared" si="264"/>
        <v>-1</v>
      </c>
      <c r="BF409" s="32">
        <f t="shared" si="265"/>
        <v>-1</v>
      </c>
      <c r="BG409" s="32" t="str">
        <f t="shared" si="241"/>
        <v>-</v>
      </c>
      <c r="BH409" s="34"/>
      <c r="BI409" s="34"/>
      <c r="BJ409" s="34"/>
      <c r="BK409" s="34"/>
      <c r="BL409" s="35"/>
      <c r="BM409" s="34"/>
      <c r="BN409" s="31" t="str">
        <f t="shared" si="242"/>
        <v>NÃO ATENDE</v>
      </c>
      <c r="BO409" s="31" t="str">
        <f t="shared" si="266"/>
        <v>NÃO ATENDE</v>
      </c>
      <c r="BP409" s="31" t="str">
        <f t="shared" si="267"/>
        <v>NÃO ATENDE</v>
      </c>
      <c r="BQ409" s="31" t="str">
        <f t="shared" si="243"/>
        <v>ATENDE</v>
      </c>
      <c r="BR409" s="36" t="str">
        <f t="shared" si="244"/>
        <v>C5</v>
      </c>
      <c r="BS409" s="36" t="str">
        <f t="shared" si="245"/>
        <v>P6</v>
      </c>
      <c r="BT409" s="37">
        <f t="shared" si="246"/>
        <v>-1</v>
      </c>
      <c r="BU409" s="34"/>
      <c r="BV409" s="34"/>
      <c r="BW409" s="36">
        <f>IF(BS409="-","-",_xlfn.XLOOKUP(BS409,ABNT5101!$B$4:$B$9,ABNT5101!$C$4:$C$9))</f>
        <v>3</v>
      </c>
      <c r="BX409" s="36">
        <f>IF(BS409="-","-",_xlfn.XLOOKUP(BS409,ABNT5101!$B$4:$B$9,ABNT5101!$D$4:$D$9))</f>
        <v>0.6</v>
      </c>
      <c r="BY409" s="31" t="str">
        <f t="shared" si="247"/>
        <v>NÃO ATENDE</v>
      </c>
      <c r="BZ409" s="31" t="str">
        <f t="shared" si="248"/>
        <v>NÃO ATENDE</v>
      </c>
      <c r="CA409" s="31" t="str">
        <f t="shared" si="249"/>
        <v>NÃO ATENDE</v>
      </c>
      <c r="CB409" s="36" t="s">
        <v>143</v>
      </c>
      <c r="CC409" s="37" t="e">
        <f t="shared" si="250"/>
        <v>#VALUE!</v>
      </c>
      <c r="CD409" s="38"/>
      <c r="CE409" s="38"/>
      <c r="CF409" s="31" t="str">
        <f>IF(CB409="-","-",_xlfn.XLOOKUP(CB409,ABNT5101!$B$4:$B$9,ABNT5101!$C$4:$C$9))</f>
        <v>-</v>
      </c>
      <c r="CG409" s="36" t="str">
        <f>IF(CB409="-","-",_xlfn.XLOOKUP(CB409,ABNT5101!$B$4:$B$9,ABNT5101!$D$4:$D$9))</f>
        <v>-</v>
      </c>
      <c r="CH409" s="31" t="str">
        <f t="shared" si="251"/>
        <v>-</v>
      </c>
      <c r="CI409" s="31" t="str">
        <f t="shared" si="252"/>
        <v>-</v>
      </c>
      <c r="CJ409" s="31" t="str">
        <f t="shared" si="253"/>
        <v>-</v>
      </c>
      <c r="CK409" s="56" t="e">
        <f>_xlfn.XLOOKUP(CL409,'Banco de dados'!$B:$B,'Banco de dados'!$D:$D)</f>
        <v>#N/A</v>
      </c>
      <c r="CL409" s="42"/>
      <c r="CM409" s="56" t="e">
        <f>_xlfn.XLOOKUP(CL409,'Banco de dados'!$B:$B,'Banco de dados'!$E:$E)</f>
        <v>#N/A</v>
      </c>
      <c r="CN409" s="56"/>
      <c r="CO409" s="56" t="e">
        <f>IF(CN409="-","-",_xlfn.XLOOKUP(CN409,'Banco de dados'!$B:$B,'Banco de dados'!$E:$E))</f>
        <v>#N/A</v>
      </c>
      <c r="CP409" s="41">
        <f t="shared" si="254"/>
        <v>1</v>
      </c>
      <c r="CQ409" s="56" t="e">
        <f>_xlfn.XLOOKUP(CL409,'Banco de dados'!$B:$B,'Banco de dados'!$H:$H)</f>
        <v>#N/A</v>
      </c>
      <c r="CR409" s="56" t="e">
        <f t="array" aca="1" ref="CR409" ca="1">_xludf.xlookup(CN409,'Banco de dados'!$B:$B,'Banco de dados'!$H:$H)</f>
        <v>#NAME?</v>
      </c>
      <c r="CS409" s="56" t="e">
        <f t="array" aca="1" ref="CS409" ca="1">_xludf.xlookup(CL409,'Banco de dados'!$B:$B,'Banco de dados'!$F:$F)</f>
        <v>#NAME?</v>
      </c>
      <c r="CT409" s="56" t="e">
        <f t="array" aca="1" ref="CT409" ca="1">_xludf.xlookup(CN409,'Banco de dados'!$B:$B,'Banco de dados'!$F:$F)</f>
        <v>#NAME?</v>
      </c>
      <c r="CU409" s="42"/>
      <c r="CV409" s="42"/>
      <c r="CW409" s="56" t="str">
        <f>IF(AJ409=0.5,"Suporte",IF(AND(AJ409&gt;='Braços de IP'!$B$9,AJ409&lt;='Braços de IP'!$D$9),'Braços de IP'!$E$9,IF(AND(AJ409&gt;='Braços de IP'!$B$10,AJ409&lt;='Braços de IP'!$D$10),'Braços de IP'!$E$10,IF(AND(AJ409&gt;='Braços de IP'!$B$11,AJ409&lt;='Braços de IP'!$D$11),'Braços de IP'!$E$11,IF(AND(AJ409&gt;='Braços de IP'!$B$12,AJ409&lt;='Braços de IP'!$D$12),'Braços de IP'!$E$12,IF(AND(AJ409&gt;='Braços de IP'!$B$13,AJ409&lt;='Braços de IP'!$D$13),'Braços de IP'!$E$13,IF(AND(AJ409&gt;='Braços de IP'!$B$14,AJ409&lt;='Braços de IP'!$D$14),'Braços de IP'!$E$14,"ERRO")))))))</f>
        <v>Longo I</v>
      </c>
      <c r="CX409" s="42"/>
      <c r="CY409" s="56" t="str">
        <f>IF($CX409="","",VLOOKUP($CX409,'Braços de IP'!$E$9:$I$15,2,0))</f>
        <v/>
      </c>
      <c r="CZ409" s="43" t="str">
        <f>IF($CX409="","",VLOOKUP($CX409,'Braços de IP'!$E$9:$I$15,5,0))</f>
        <v/>
      </c>
      <c r="DA409" s="56"/>
      <c r="DB409" s="56"/>
      <c r="DC409" s="56"/>
      <c r="DD409" s="56"/>
      <c r="DE409" s="56"/>
      <c r="DF409" s="56"/>
      <c r="DG409" s="44" t="e">
        <f t="shared" si="255"/>
        <v>#N/A</v>
      </c>
      <c r="DH409" s="45">
        <f t="shared" si="256"/>
        <v>58</v>
      </c>
      <c r="DI409" s="44" t="e">
        <f t="shared" si="257"/>
        <v>#N/A</v>
      </c>
      <c r="DJ409" s="46" t="e">
        <f t="shared" si="258"/>
        <v>#N/A</v>
      </c>
      <c r="DK409" s="47" t="s">
        <v>147</v>
      </c>
      <c r="DL409" s="48"/>
      <c r="DM409" s="49"/>
      <c r="DN409" s="23" t="s">
        <v>148</v>
      </c>
      <c r="DO409" s="23"/>
      <c r="DP409" s="5"/>
      <c r="DQ409" s="5"/>
      <c r="DR409" s="5"/>
      <c r="DS409" s="5"/>
      <c r="DT409" s="5"/>
      <c r="DU409" s="5"/>
      <c r="DV409" s="5"/>
      <c r="DW409" s="5"/>
    </row>
    <row r="410" spans="2:127" ht="15.75" hidden="1" customHeight="1" x14ac:dyDescent="0.3">
      <c r="B410" s="5"/>
      <c r="C410" s="5"/>
      <c r="D410" s="5"/>
      <c r="E410" s="22" t="s">
        <v>430</v>
      </c>
      <c r="F410" s="22" t="s">
        <v>164</v>
      </c>
      <c r="G410" s="23" t="s">
        <v>431</v>
      </c>
      <c r="H410" s="23">
        <v>-23.397939999999998</v>
      </c>
      <c r="I410" s="23">
        <v>-46.862633000000002</v>
      </c>
      <c r="J410" s="24" t="s">
        <v>160</v>
      </c>
      <c r="K410" s="60"/>
      <c r="L410" s="24" t="s">
        <v>140</v>
      </c>
      <c r="M410" s="24" t="s">
        <v>141</v>
      </c>
      <c r="N410" s="23">
        <v>90</v>
      </c>
      <c r="O410" s="23" t="s">
        <v>142</v>
      </c>
      <c r="P410" s="23" t="s">
        <v>143</v>
      </c>
      <c r="Q410" s="26">
        <f t="shared" si="236"/>
        <v>180</v>
      </c>
      <c r="R410" s="27">
        <v>2</v>
      </c>
      <c r="S410" s="28">
        <v>3</v>
      </c>
      <c r="T410" s="28">
        <v>6.5</v>
      </c>
      <c r="U410" s="23"/>
      <c r="V410" s="23"/>
      <c r="W410" s="29"/>
      <c r="X410" s="28" t="s">
        <v>153</v>
      </c>
      <c r="Y410" s="23"/>
      <c r="Z410" s="23"/>
      <c r="AA410" s="23"/>
      <c r="AB410" s="23"/>
      <c r="AC410" s="23"/>
      <c r="AD410" s="23" t="s">
        <v>144</v>
      </c>
      <c r="AE410" s="23" t="s">
        <v>145</v>
      </c>
      <c r="AF410" s="23">
        <v>34.5</v>
      </c>
      <c r="AG410" s="23">
        <v>8.1999999999999993</v>
      </c>
      <c r="AH410" s="23">
        <v>1</v>
      </c>
      <c r="AI410" s="23">
        <v>0.45</v>
      </c>
      <c r="AJ410" s="23">
        <v>2.2999999999999998</v>
      </c>
      <c r="AK410" s="27">
        <f t="shared" si="237"/>
        <v>1.8499999999999999</v>
      </c>
      <c r="AL410" s="27" t="s">
        <v>143</v>
      </c>
      <c r="AM410" s="27" t="s">
        <v>143</v>
      </c>
      <c r="AN410" s="23"/>
      <c r="AO410" s="27">
        <f t="shared" si="238"/>
        <v>2</v>
      </c>
      <c r="AP410" s="23"/>
      <c r="AQ410" s="23"/>
      <c r="AR410" s="23"/>
      <c r="AS410" s="23"/>
      <c r="AT410" s="23"/>
      <c r="AU410" s="27"/>
      <c r="AV410" s="27">
        <f t="shared" si="239"/>
        <v>0</v>
      </c>
      <c r="AW410" s="27"/>
      <c r="AX410" s="28">
        <f>VLOOKUP(J410,ABNT5101!$I$3:$J$9,2)</f>
        <v>10</v>
      </c>
      <c r="AY410" s="28">
        <f>VLOOKUP(J410,ABNT5101!$I$3:$M$9,5)</f>
        <v>0.18</v>
      </c>
      <c r="AZ410" s="28" t="str">
        <f>_xlfn.XLOOKUP(J410,ABNT5101!I:I,ABNT5101!L:L)</f>
        <v>-</v>
      </c>
      <c r="BA410" s="28">
        <f>_xlfn.XLOOKUP(J410,ABNT5101!$I:$I,ABNT5101!M:M)</f>
        <v>0.18</v>
      </c>
      <c r="BB410" s="28" t="str">
        <f>_xlfn.XLOOKUP(J410,ABNT5101!$I:$I,ABNT5101!N:N)</f>
        <v>-</v>
      </c>
      <c r="BC410" s="28">
        <f>_xlfn.XLOOKUP(J410,ABNT5101!$I:$I,ABNT5101!O:O)</f>
        <v>16</v>
      </c>
      <c r="BD410" s="31" t="str">
        <f t="shared" si="240"/>
        <v>NÃO ATENDE</v>
      </c>
      <c r="BE410" s="32">
        <f t="shared" si="264"/>
        <v>-1</v>
      </c>
      <c r="BF410" s="32">
        <f t="shared" si="265"/>
        <v>-1</v>
      </c>
      <c r="BG410" s="32" t="str">
        <f t="shared" si="241"/>
        <v>-</v>
      </c>
      <c r="BH410" s="34"/>
      <c r="BI410" s="34"/>
      <c r="BJ410" s="34"/>
      <c r="BK410" s="34"/>
      <c r="BL410" s="35"/>
      <c r="BM410" s="34"/>
      <c r="BN410" s="31" t="str">
        <f t="shared" si="242"/>
        <v>NÃO ATENDE</v>
      </c>
      <c r="BO410" s="31" t="str">
        <f t="shared" si="266"/>
        <v>NÃO ATENDE</v>
      </c>
      <c r="BP410" s="31" t="str">
        <f t="shared" si="267"/>
        <v>NÃO ATENDE</v>
      </c>
      <c r="BQ410" s="31" t="str">
        <f t="shared" si="243"/>
        <v>ATENDE</v>
      </c>
      <c r="BR410" s="36" t="str">
        <f t="shared" si="244"/>
        <v>C4</v>
      </c>
      <c r="BS410" s="36" t="str">
        <f t="shared" si="245"/>
        <v>P6</v>
      </c>
      <c r="BT410" s="37">
        <f t="shared" si="246"/>
        <v>-1</v>
      </c>
      <c r="BU410" s="34"/>
      <c r="BV410" s="34"/>
      <c r="BW410" s="36">
        <f>IF(BS410="-","-",_xlfn.XLOOKUP(BS410,ABNT5101!$B$4:$B$9,ABNT5101!$C$4:$C$9))</f>
        <v>3</v>
      </c>
      <c r="BX410" s="36">
        <f>IF(BS410="-","-",_xlfn.XLOOKUP(BS410,ABNT5101!$B$4:$B$9,ABNT5101!$D$4:$D$9))</f>
        <v>0.6</v>
      </c>
      <c r="BY410" s="31" t="str">
        <f t="shared" si="247"/>
        <v>NÃO ATENDE</v>
      </c>
      <c r="BZ410" s="31" t="str">
        <f t="shared" si="248"/>
        <v>NÃO ATENDE</v>
      </c>
      <c r="CA410" s="31" t="str">
        <f t="shared" si="249"/>
        <v>NÃO ATENDE</v>
      </c>
      <c r="CB410" s="36" t="s">
        <v>143</v>
      </c>
      <c r="CC410" s="37" t="e">
        <f t="shared" si="250"/>
        <v>#VALUE!</v>
      </c>
      <c r="CD410" s="38"/>
      <c r="CE410" s="38"/>
      <c r="CF410" s="31" t="str">
        <f>IF(CB410="-","-",_xlfn.XLOOKUP(CB410,ABNT5101!$B$4:$B$9,ABNT5101!$C$4:$C$9))</f>
        <v>-</v>
      </c>
      <c r="CG410" s="36" t="str">
        <f>IF(CB410="-","-",_xlfn.XLOOKUP(CB410,ABNT5101!$B$4:$B$9,ABNT5101!$D$4:$D$9))</f>
        <v>-</v>
      </c>
      <c r="CH410" s="31" t="str">
        <f t="shared" si="251"/>
        <v>-</v>
      </c>
      <c r="CI410" s="31" t="str">
        <f t="shared" si="252"/>
        <v>-</v>
      </c>
      <c r="CJ410" s="31" t="str">
        <f t="shared" si="253"/>
        <v>-</v>
      </c>
      <c r="CK410" s="56" t="e">
        <f>_xlfn.XLOOKUP(CL410,'Banco de dados'!$B:$B,'Banco de dados'!$D:$D)</f>
        <v>#N/A</v>
      </c>
      <c r="CL410" s="42"/>
      <c r="CM410" s="56" t="e">
        <f>_xlfn.XLOOKUP(CL410,'Banco de dados'!$B:$B,'Banco de dados'!$E:$E)</f>
        <v>#N/A</v>
      </c>
      <c r="CN410" s="56"/>
      <c r="CO410" s="56" t="e">
        <f>IF(CN410="-","-",_xlfn.XLOOKUP(CN410,'Banco de dados'!$B:$B,'Banco de dados'!$E:$E))</f>
        <v>#N/A</v>
      </c>
      <c r="CP410" s="41">
        <f t="shared" si="254"/>
        <v>1</v>
      </c>
      <c r="CQ410" s="56" t="e">
        <f>_xlfn.XLOOKUP(CL410,'Banco de dados'!$B:$B,'Banco de dados'!$H:$H)</f>
        <v>#N/A</v>
      </c>
      <c r="CR410" s="56" t="e">
        <f t="array" aca="1" ref="CR410" ca="1">_xludf.xlookup(CN410,'Banco de dados'!$B:$B,'Banco de dados'!$H:$H)</f>
        <v>#NAME?</v>
      </c>
      <c r="CS410" s="56" t="e">
        <f t="array" aca="1" ref="CS410" ca="1">_xludf.xlookup(CL410,'Banco de dados'!$B:$B,'Banco de dados'!$F:$F)</f>
        <v>#NAME?</v>
      </c>
      <c r="CT410" s="56" t="e">
        <f t="array" aca="1" ref="CT410" ca="1">_xludf.xlookup(CN410,'Banco de dados'!$B:$B,'Banco de dados'!$F:$F)</f>
        <v>#NAME?</v>
      </c>
      <c r="CU410" s="42"/>
      <c r="CV410" s="42"/>
      <c r="CW410" s="56" t="str">
        <f>IF(AJ410=0.5,"Suporte",IF(AND(AJ410&gt;='Braços de IP'!$B$9,AJ410&lt;='Braços de IP'!$D$9),'Braços de IP'!$E$9,IF(AND(AJ410&gt;='Braços de IP'!$B$10,AJ410&lt;='Braços de IP'!$D$10),'Braços de IP'!$E$10,IF(AND(AJ410&gt;='Braços de IP'!$B$11,AJ410&lt;='Braços de IP'!$D$11),'Braços de IP'!$E$11,IF(AND(AJ410&gt;='Braços de IP'!$B$12,AJ410&lt;='Braços de IP'!$D$12),'Braços de IP'!$E$12,IF(AND(AJ410&gt;='Braços de IP'!$B$13,AJ410&lt;='Braços de IP'!$D$13),'Braços de IP'!$E$13,IF(AND(AJ410&gt;='Braços de IP'!$B$14,AJ410&lt;='Braços de IP'!$D$14),'Braços de IP'!$E$14,"ERRO")))))))</f>
        <v>Médio II</v>
      </c>
      <c r="CX410" s="42"/>
      <c r="CY410" s="56" t="str">
        <f>IF($CX410="","",VLOOKUP($CX410,'Braços de IP'!$E$9:$I$15,2,0))</f>
        <v/>
      </c>
      <c r="CZ410" s="43" t="str">
        <f>IF($CX410="","",VLOOKUP($CX410,'Braços de IP'!$E$9:$I$15,5,0))</f>
        <v/>
      </c>
      <c r="DA410" s="56"/>
      <c r="DB410" s="56"/>
      <c r="DC410" s="56"/>
      <c r="DD410" s="56"/>
      <c r="DE410" s="56"/>
      <c r="DF410" s="56"/>
      <c r="DG410" s="44" t="e">
        <f t="shared" si="255"/>
        <v>#N/A</v>
      </c>
      <c r="DH410" s="45">
        <f t="shared" si="256"/>
        <v>90</v>
      </c>
      <c r="DI410" s="44" t="e">
        <f t="shared" si="257"/>
        <v>#N/A</v>
      </c>
      <c r="DJ410" s="46" t="e">
        <f t="shared" si="258"/>
        <v>#N/A</v>
      </c>
      <c r="DK410" s="47" t="s">
        <v>147</v>
      </c>
      <c r="DL410" s="48"/>
      <c r="DM410" s="49"/>
      <c r="DN410" s="23" t="s">
        <v>148</v>
      </c>
      <c r="DO410" s="23"/>
      <c r="DP410" s="5"/>
      <c r="DQ410" s="5"/>
      <c r="DR410" s="5"/>
      <c r="DS410" s="5"/>
      <c r="DT410" s="5"/>
      <c r="DU410" s="5"/>
      <c r="DV410" s="5"/>
      <c r="DW410" s="5"/>
    </row>
    <row r="411" spans="2:127" ht="15.75" hidden="1" customHeight="1" x14ac:dyDescent="0.3">
      <c r="B411" s="5"/>
      <c r="C411" s="5"/>
      <c r="D411" s="5"/>
      <c r="E411" s="22" t="s">
        <v>430</v>
      </c>
      <c r="F411" s="22" t="s">
        <v>164</v>
      </c>
      <c r="G411" s="23" t="s">
        <v>431</v>
      </c>
      <c r="H411" s="23">
        <v>-23.397939999999998</v>
      </c>
      <c r="I411" s="23">
        <v>-46.862633000000002</v>
      </c>
      <c r="J411" s="24" t="s">
        <v>160</v>
      </c>
      <c r="K411" s="60"/>
      <c r="L411" s="24" t="s">
        <v>140</v>
      </c>
      <c r="M411" s="24" t="s">
        <v>141</v>
      </c>
      <c r="N411" s="23">
        <v>90</v>
      </c>
      <c r="O411" s="23" t="s">
        <v>142</v>
      </c>
      <c r="P411" s="23" t="s">
        <v>143</v>
      </c>
      <c r="Q411" s="26">
        <f t="shared" si="236"/>
        <v>180</v>
      </c>
      <c r="R411" s="27">
        <v>2</v>
      </c>
      <c r="S411" s="28">
        <v>3</v>
      </c>
      <c r="T411" s="28">
        <v>6.5</v>
      </c>
      <c r="U411" s="23"/>
      <c r="V411" s="23"/>
      <c r="W411" s="29"/>
      <c r="X411" s="28" t="s">
        <v>153</v>
      </c>
      <c r="Y411" s="23"/>
      <c r="Z411" s="23"/>
      <c r="AA411" s="23"/>
      <c r="AB411" s="23"/>
      <c r="AC411" s="23"/>
      <c r="AD411" s="23" t="s">
        <v>144</v>
      </c>
      <c r="AE411" s="23" t="s">
        <v>145</v>
      </c>
      <c r="AF411" s="23">
        <v>34.5</v>
      </c>
      <c r="AG411" s="23">
        <v>8.1999999999999993</v>
      </c>
      <c r="AH411" s="23">
        <v>1</v>
      </c>
      <c r="AI411" s="23">
        <v>0.45</v>
      </c>
      <c r="AJ411" s="23">
        <v>2.2999999999999998</v>
      </c>
      <c r="AK411" s="27">
        <f t="shared" si="237"/>
        <v>1.8499999999999999</v>
      </c>
      <c r="AL411" s="27" t="s">
        <v>143</v>
      </c>
      <c r="AM411" s="27" t="s">
        <v>143</v>
      </c>
      <c r="AN411" s="23"/>
      <c r="AO411" s="27">
        <f t="shared" si="238"/>
        <v>2</v>
      </c>
      <c r="AP411" s="23"/>
      <c r="AQ411" s="23"/>
      <c r="AR411" s="23"/>
      <c r="AS411" s="23"/>
      <c r="AT411" s="23"/>
      <c r="AU411" s="27"/>
      <c r="AV411" s="27">
        <f t="shared" si="239"/>
        <v>0</v>
      </c>
      <c r="AW411" s="27"/>
      <c r="AX411" s="28">
        <f>VLOOKUP(J411,ABNT5101!$I$3:$J$9,2)</f>
        <v>10</v>
      </c>
      <c r="AY411" s="28">
        <f>VLOOKUP(J411,ABNT5101!$I$3:$M$9,5)</f>
        <v>0.18</v>
      </c>
      <c r="AZ411" s="28" t="str">
        <f>_xlfn.XLOOKUP(J411,ABNT5101!I:I,ABNT5101!L:L)</f>
        <v>-</v>
      </c>
      <c r="BA411" s="28">
        <f>_xlfn.XLOOKUP(J411,ABNT5101!$I:$I,ABNT5101!M:M)</f>
        <v>0.18</v>
      </c>
      <c r="BB411" s="28" t="str">
        <f>_xlfn.XLOOKUP(J411,ABNT5101!$I:$I,ABNT5101!N:N)</f>
        <v>-</v>
      </c>
      <c r="BC411" s="28">
        <f>_xlfn.XLOOKUP(J411,ABNT5101!$I:$I,ABNT5101!O:O)</f>
        <v>16</v>
      </c>
      <c r="BD411" s="31" t="str">
        <f t="shared" si="240"/>
        <v>NÃO ATENDE</v>
      </c>
      <c r="BE411" s="32">
        <f t="shared" si="264"/>
        <v>-1</v>
      </c>
      <c r="BF411" s="32">
        <f t="shared" si="265"/>
        <v>-1</v>
      </c>
      <c r="BG411" s="32" t="str">
        <f t="shared" si="241"/>
        <v>-</v>
      </c>
      <c r="BH411" s="34"/>
      <c r="BI411" s="34"/>
      <c r="BJ411" s="34"/>
      <c r="BK411" s="34"/>
      <c r="BL411" s="35"/>
      <c r="BM411" s="34"/>
      <c r="BN411" s="31" t="str">
        <f t="shared" si="242"/>
        <v>NÃO ATENDE</v>
      </c>
      <c r="BO411" s="31" t="str">
        <f t="shared" si="266"/>
        <v>NÃO ATENDE</v>
      </c>
      <c r="BP411" s="31" t="str">
        <f t="shared" si="267"/>
        <v>NÃO ATENDE</v>
      </c>
      <c r="BQ411" s="31" t="str">
        <f t="shared" si="243"/>
        <v>ATENDE</v>
      </c>
      <c r="BR411" s="36" t="str">
        <f t="shared" si="244"/>
        <v>C4</v>
      </c>
      <c r="BS411" s="36" t="str">
        <f t="shared" si="245"/>
        <v>P6</v>
      </c>
      <c r="BT411" s="37">
        <f t="shared" si="246"/>
        <v>-1</v>
      </c>
      <c r="BU411" s="34"/>
      <c r="BV411" s="34"/>
      <c r="BW411" s="36">
        <f>IF(BS411="-","-",_xlfn.XLOOKUP(BS411,ABNT5101!$B$4:$B$9,ABNT5101!$C$4:$C$9))</f>
        <v>3</v>
      </c>
      <c r="BX411" s="36">
        <f>IF(BS411="-","-",_xlfn.XLOOKUP(BS411,ABNT5101!$B$4:$B$9,ABNT5101!$D$4:$D$9))</f>
        <v>0.6</v>
      </c>
      <c r="BY411" s="31" t="str">
        <f t="shared" si="247"/>
        <v>NÃO ATENDE</v>
      </c>
      <c r="BZ411" s="31" t="str">
        <f t="shared" si="248"/>
        <v>NÃO ATENDE</v>
      </c>
      <c r="CA411" s="31" t="str">
        <f t="shared" si="249"/>
        <v>NÃO ATENDE</v>
      </c>
      <c r="CB411" s="36" t="s">
        <v>143</v>
      </c>
      <c r="CC411" s="37" t="e">
        <f t="shared" si="250"/>
        <v>#VALUE!</v>
      </c>
      <c r="CD411" s="38"/>
      <c r="CE411" s="38"/>
      <c r="CF411" s="31" t="str">
        <f>IF(CB411="-","-",_xlfn.XLOOKUP(CB411,ABNT5101!$B$4:$B$9,ABNT5101!$C$4:$C$9))</f>
        <v>-</v>
      </c>
      <c r="CG411" s="36" t="str">
        <f>IF(CB411="-","-",_xlfn.XLOOKUP(CB411,ABNT5101!$B$4:$B$9,ABNT5101!$D$4:$D$9))</f>
        <v>-</v>
      </c>
      <c r="CH411" s="31" t="str">
        <f t="shared" si="251"/>
        <v>-</v>
      </c>
      <c r="CI411" s="31" t="str">
        <f t="shared" si="252"/>
        <v>-</v>
      </c>
      <c r="CJ411" s="31" t="str">
        <f t="shared" si="253"/>
        <v>-</v>
      </c>
      <c r="CK411" s="56" t="e">
        <f>_xlfn.XLOOKUP(CL411,'Banco de dados'!$B:$B,'Banco de dados'!$D:$D)</f>
        <v>#N/A</v>
      </c>
      <c r="CL411" s="42"/>
      <c r="CM411" s="56" t="e">
        <f>_xlfn.XLOOKUP(CL411,'Banco de dados'!$B:$B,'Banco de dados'!$E:$E)</f>
        <v>#N/A</v>
      </c>
      <c r="CN411" s="56"/>
      <c r="CO411" s="56" t="e">
        <f>IF(CN411="-","-",_xlfn.XLOOKUP(CN411,'Banco de dados'!$B:$B,'Banco de dados'!$E:$E))</f>
        <v>#N/A</v>
      </c>
      <c r="CP411" s="41">
        <f t="shared" si="254"/>
        <v>1</v>
      </c>
      <c r="CQ411" s="56" t="e">
        <f>_xlfn.XLOOKUP(CL411,'Banco de dados'!$B:$B,'Banco de dados'!$H:$H)</f>
        <v>#N/A</v>
      </c>
      <c r="CR411" s="56" t="e">
        <f t="array" aca="1" ref="CR411" ca="1">_xludf.xlookup(CN411,'Banco de dados'!$B:$B,'Banco de dados'!$H:$H)</f>
        <v>#NAME?</v>
      </c>
      <c r="CS411" s="56" t="e">
        <f t="array" aca="1" ref="CS411" ca="1">_xludf.xlookup(CL411,'Banco de dados'!$B:$B,'Banco de dados'!$F:$F)</f>
        <v>#NAME?</v>
      </c>
      <c r="CT411" s="56" t="e">
        <f t="array" aca="1" ref="CT411" ca="1">_xludf.xlookup(CN411,'Banco de dados'!$B:$B,'Banco de dados'!$F:$F)</f>
        <v>#NAME?</v>
      </c>
      <c r="CU411" s="42"/>
      <c r="CV411" s="42"/>
      <c r="CW411" s="56" t="str">
        <f>IF(AJ411=0.5,"Suporte",IF(AND(AJ411&gt;='Braços de IP'!$B$9,AJ411&lt;='Braços de IP'!$D$9),'Braços de IP'!$E$9,IF(AND(AJ411&gt;='Braços de IP'!$B$10,AJ411&lt;='Braços de IP'!$D$10),'Braços de IP'!$E$10,IF(AND(AJ411&gt;='Braços de IP'!$B$11,AJ411&lt;='Braços de IP'!$D$11),'Braços de IP'!$E$11,IF(AND(AJ411&gt;='Braços de IP'!$B$12,AJ411&lt;='Braços de IP'!$D$12),'Braços de IP'!$E$12,IF(AND(AJ411&gt;='Braços de IP'!$B$13,AJ411&lt;='Braços de IP'!$D$13),'Braços de IP'!$E$13,IF(AND(AJ411&gt;='Braços de IP'!$B$14,AJ411&lt;='Braços de IP'!$D$14),'Braços de IP'!$E$14,"ERRO")))))))</f>
        <v>Médio II</v>
      </c>
      <c r="CX411" s="42"/>
      <c r="CY411" s="56" t="str">
        <f>IF($CX411="","",VLOOKUP($CX411,'Braços de IP'!$E$9:$I$15,2,0))</f>
        <v/>
      </c>
      <c r="CZ411" s="43" t="str">
        <f>IF($CX411="","",VLOOKUP($CX411,'Braços de IP'!$E$9:$I$15,5,0))</f>
        <v/>
      </c>
      <c r="DA411" s="56"/>
      <c r="DB411" s="56"/>
      <c r="DC411" s="56"/>
      <c r="DD411" s="56"/>
      <c r="DE411" s="56"/>
      <c r="DF411" s="56"/>
      <c r="DG411" s="44" t="e">
        <f t="shared" si="255"/>
        <v>#N/A</v>
      </c>
      <c r="DH411" s="45">
        <f t="shared" si="256"/>
        <v>90</v>
      </c>
      <c r="DI411" s="44" t="e">
        <f t="shared" si="257"/>
        <v>#N/A</v>
      </c>
      <c r="DJ411" s="46" t="e">
        <f t="shared" si="258"/>
        <v>#N/A</v>
      </c>
      <c r="DK411" s="47" t="s">
        <v>147</v>
      </c>
      <c r="DL411" s="48"/>
      <c r="DM411" s="49"/>
      <c r="DN411" s="23" t="s">
        <v>148</v>
      </c>
      <c r="DO411" s="23"/>
      <c r="DP411" s="5"/>
      <c r="DQ411" s="5"/>
      <c r="DR411" s="5"/>
      <c r="DS411" s="5"/>
      <c r="DT411" s="5"/>
      <c r="DU411" s="5"/>
      <c r="DV411" s="5"/>
      <c r="DW411" s="5"/>
    </row>
    <row r="412" spans="2:127" ht="15.75" hidden="1" customHeight="1" x14ac:dyDescent="0.3">
      <c r="B412" s="5"/>
      <c r="C412" s="5"/>
      <c r="D412" s="5"/>
      <c r="E412" s="22" t="s">
        <v>430</v>
      </c>
      <c r="F412" s="22" t="s">
        <v>164</v>
      </c>
      <c r="G412" s="23" t="s">
        <v>431</v>
      </c>
      <c r="H412" s="23">
        <v>-23.397939999999998</v>
      </c>
      <c r="I412" s="23">
        <v>-46.862633000000002</v>
      </c>
      <c r="J412" s="24" t="s">
        <v>160</v>
      </c>
      <c r="K412" s="60"/>
      <c r="L412" s="24" t="s">
        <v>140</v>
      </c>
      <c r="M412" s="24" t="s">
        <v>141</v>
      </c>
      <c r="N412" s="23">
        <v>90</v>
      </c>
      <c r="O412" s="23" t="s">
        <v>142</v>
      </c>
      <c r="P412" s="23" t="s">
        <v>143</v>
      </c>
      <c r="Q412" s="26">
        <f t="shared" si="236"/>
        <v>180</v>
      </c>
      <c r="R412" s="27">
        <v>2</v>
      </c>
      <c r="S412" s="28">
        <v>3</v>
      </c>
      <c r="T412" s="28">
        <v>6.5</v>
      </c>
      <c r="U412" s="23"/>
      <c r="V412" s="23"/>
      <c r="W412" s="29"/>
      <c r="X412" s="28" t="s">
        <v>153</v>
      </c>
      <c r="Y412" s="23"/>
      <c r="Z412" s="23"/>
      <c r="AA412" s="23"/>
      <c r="AB412" s="23"/>
      <c r="AC412" s="23"/>
      <c r="AD412" s="23" t="s">
        <v>144</v>
      </c>
      <c r="AE412" s="23" t="s">
        <v>145</v>
      </c>
      <c r="AF412" s="23">
        <v>34.5</v>
      </c>
      <c r="AG412" s="23">
        <v>8.1999999999999993</v>
      </c>
      <c r="AH412" s="23">
        <v>1</v>
      </c>
      <c r="AI412" s="23">
        <v>0.45</v>
      </c>
      <c r="AJ412" s="23">
        <v>2.2999999999999998</v>
      </c>
      <c r="AK412" s="27">
        <f t="shared" si="237"/>
        <v>1.8499999999999999</v>
      </c>
      <c r="AL412" s="27" t="s">
        <v>143</v>
      </c>
      <c r="AM412" s="27" t="s">
        <v>143</v>
      </c>
      <c r="AN412" s="23"/>
      <c r="AO412" s="27">
        <f t="shared" si="238"/>
        <v>2</v>
      </c>
      <c r="AP412" s="23"/>
      <c r="AQ412" s="23"/>
      <c r="AR412" s="23"/>
      <c r="AS412" s="23"/>
      <c r="AT412" s="23"/>
      <c r="AU412" s="27"/>
      <c r="AV412" s="27">
        <f t="shared" si="239"/>
        <v>0</v>
      </c>
      <c r="AW412" s="27"/>
      <c r="AX412" s="28">
        <f>VLOOKUP(J412,ABNT5101!$I$3:$J$9,2)</f>
        <v>10</v>
      </c>
      <c r="AY412" s="28">
        <f>VLOOKUP(J412,ABNT5101!$I$3:$M$9,5)</f>
        <v>0.18</v>
      </c>
      <c r="AZ412" s="28" t="str">
        <f>_xlfn.XLOOKUP(J412,ABNT5101!I:I,ABNT5101!L:L)</f>
        <v>-</v>
      </c>
      <c r="BA412" s="28">
        <f>_xlfn.XLOOKUP(J412,ABNT5101!$I:$I,ABNT5101!M:M)</f>
        <v>0.18</v>
      </c>
      <c r="BB412" s="28" t="str">
        <f>_xlfn.XLOOKUP(J412,ABNT5101!$I:$I,ABNT5101!N:N)</f>
        <v>-</v>
      </c>
      <c r="BC412" s="28">
        <f>_xlfn.XLOOKUP(J412,ABNT5101!$I:$I,ABNT5101!O:O)</f>
        <v>16</v>
      </c>
      <c r="BD412" s="31" t="str">
        <f t="shared" si="240"/>
        <v>NÃO ATENDE</v>
      </c>
      <c r="BE412" s="32">
        <f t="shared" si="264"/>
        <v>-1</v>
      </c>
      <c r="BF412" s="32">
        <f t="shared" si="265"/>
        <v>-1</v>
      </c>
      <c r="BG412" s="32" t="str">
        <f t="shared" si="241"/>
        <v>-</v>
      </c>
      <c r="BH412" s="34"/>
      <c r="BI412" s="34"/>
      <c r="BJ412" s="34"/>
      <c r="BK412" s="34"/>
      <c r="BL412" s="35"/>
      <c r="BM412" s="34"/>
      <c r="BN412" s="31" t="str">
        <f t="shared" si="242"/>
        <v>NÃO ATENDE</v>
      </c>
      <c r="BO412" s="31" t="str">
        <f t="shared" si="266"/>
        <v>NÃO ATENDE</v>
      </c>
      <c r="BP412" s="31" t="str">
        <f t="shared" si="267"/>
        <v>NÃO ATENDE</v>
      </c>
      <c r="BQ412" s="31" t="str">
        <f t="shared" si="243"/>
        <v>ATENDE</v>
      </c>
      <c r="BR412" s="36" t="str">
        <f t="shared" si="244"/>
        <v>C4</v>
      </c>
      <c r="BS412" s="36" t="str">
        <f t="shared" si="245"/>
        <v>P6</v>
      </c>
      <c r="BT412" s="37">
        <f t="shared" si="246"/>
        <v>-1</v>
      </c>
      <c r="BU412" s="34"/>
      <c r="BV412" s="34"/>
      <c r="BW412" s="36">
        <f>IF(BS412="-","-",_xlfn.XLOOKUP(BS412,ABNT5101!$B$4:$B$9,ABNT5101!$C$4:$C$9))</f>
        <v>3</v>
      </c>
      <c r="BX412" s="36">
        <f>IF(BS412="-","-",_xlfn.XLOOKUP(BS412,ABNT5101!$B$4:$B$9,ABNT5101!$D$4:$D$9))</f>
        <v>0.6</v>
      </c>
      <c r="BY412" s="31" t="str">
        <f t="shared" si="247"/>
        <v>NÃO ATENDE</v>
      </c>
      <c r="BZ412" s="31" t="str">
        <f t="shared" si="248"/>
        <v>NÃO ATENDE</v>
      </c>
      <c r="CA412" s="31" t="str">
        <f t="shared" si="249"/>
        <v>NÃO ATENDE</v>
      </c>
      <c r="CB412" s="36" t="s">
        <v>143</v>
      </c>
      <c r="CC412" s="37" t="e">
        <f t="shared" si="250"/>
        <v>#VALUE!</v>
      </c>
      <c r="CD412" s="38"/>
      <c r="CE412" s="38"/>
      <c r="CF412" s="31" t="str">
        <f>IF(CB412="-","-",_xlfn.XLOOKUP(CB412,ABNT5101!$B$4:$B$9,ABNT5101!$C$4:$C$9))</f>
        <v>-</v>
      </c>
      <c r="CG412" s="36" t="str">
        <f>IF(CB412="-","-",_xlfn.XLOOKUP(CB412,ABNT5101!$B$4:$B$9,ABNT5101!$D$4:$D$9))</f>
        <v>-</v>
      </c>
      <c r="CH412" s="31" t="str">
        <f t="shared" si="251"/>
        <v>-</v>
      </c>
      <c r="CI412" s="31" t="str">
        <f t="shared" si="252"/>
        <v>-</v>
      </c>
      <c r="CJ412" s="31" t="str">
        <f t="shared" si="253"/>
        <v>-</v>
      </c>
      <c r="CK412" s="56" t="e">
        <f>_xlfn.XLOOKUP(CL412,'Banco de dados'!$B:$B,'Banco de dados'!$D:$D)</f>
        <v>#N/A</v>
      </c>
      <c r="CL412" s="42"/>
      <c r="CM412" s="56" t="e">
        <f>_xlfn.XLOOKUP(CL412,'Banco de dados'!$B:$B,'Banco de dados'!$E:$E)</f>
        <v>#N/A</v>
      </c>
      <c r="CN412" s="56"/>
      <c r="CO412" s="56" t="e">
        <f>IF(CN412="-","-",_xlfn.XLOOKUP(CN412,'Banco de dados'!$B:$B,'Banco de dados'!$E:$E))</f>
        <v>#N/A</v>
      </c>
      <c r="CP412" s="41">
        <f t="shared" si="254"/>
        <v>1</v>
      </c>
      <c r="CQ412" s="56" t="e">
        <f>_xlfn.XLOOKUP(CL412,'Banco de dados'!$B:$B,'Banco de dados'!$H:$H)</f>
        <v>#N/A</v>
      </c>
      <c r="CR412" s="56" t="e">
        <f t="array" aca="1" ref="CR412" ca="1">_xludf.xlookup(CN412,'Banco de dados'!$B:$B,'Banco de dados'!$H:$H)</f>
        <v>#NAME?</v>
      </c>
      <c r="CS412" s="56" t="e">
        <f t="array" aca="1" ref="CS412" ca="1">_xludf.xlookup(CL412,'Banco de dados'!$B:$B,'Banco de dados'!$F:$F)</f>
        <v>#NAME?</v>
      </c>
      <c r="CT412" s="56" t="e">
        <f t="array" aca="1" ref="CT412" ca="1">_xludf.xlookup(CN412,'Banco de dados'!$B:$B,'Banco de dados'!$F:$F)</f>
        <v>#NAME?</v>
      </c>
      <c r="CU412" s="42"/>
      <c r="CV412" s="42"/>
      <c r="CW412" s="56" t="str">
        <f>IF(AJ412=0.5,"Suporte",IF(AND(AJ412&gt;='Braços de IP'!$B$9,AJ412&lt;='Braços de IP'!$D$9),'Braços de IP'!$E$9,IF(AND(AJ412&gt;='Braços de IP'!$B$10,AJ412&lt;='Braços de IP'!$D$10),'Braços de IP'!$E$10,IF(AND(AJ412&gt;='Braços de IP'!$B$11,AJ412&lt;='Braços de IP'!$D$11),'Braços de IP'!$E$11,IF(AND(AJ412&gt;='Braços de IP'!$B$12,AJ412&lt;='Braços de IP'!$D$12),'Braços de IP'!$E$12,IF(AND(AJ412&gt;='Braços de IP'!$B$13,AJ412&lt;='Braços de IP'!$D$13),'Braços de IP'!$E$13,IF(AND(AJ412&gt;='Braços de IP'!$B$14,AJ412&lt;='Braços de IP'!$D$14),'Braços de IP'!$E$14,"ERRO")))))))</f>
        <v>Médio II</v>
      </c>
      <c r="CX412" s="42"/>
      <c r="CY412" s="56" t="str">
        <f>IF($CX412="","",VLOOKUP($CX412,'Braços de IP'!$E$9:$I$15,2,0))</f>
        <v/>
      </c>
      <c r="CZ412" s="43" t="str">
        <f>IF($CX412="","",VLOOKUP($CX412,'Braços de IP'!$E$9:$I$15,5,0))</f>
        <v/>
      </c>
      <c r="DA412" s="56"/>
      <c r="DB412" s="56"/>
      <c r="DC412" s="56"/>
      <c r="DD412" s="56"/>
      <c r="DE412" s="56"/>
      <c r="DF412" s="56"/>
      <c r="DG412" s="44" t="e">
        <f t="shared" si="255"/>
        <v>#N/A</v>
      </c>
      <c r="DH412" s="45">
        <f t="shared" si="256"/>
        <v>90</v>
      </c>
      <c r="DI412" s="44" t="e">
        <f t="shared" si="257"/>
        <v>#N/A</v>
      </c>
      <c r="DJ412" s="46" t="e">
        <f t="shared" si="258"/>
        <v>#N/A</v>
      </c>
      <c r="DK412" s="47" t="s">
        <v>147</v>
      </c>
      <c r="DL412" s="48"/>
      <c r="DM412" s="49"/>
      <c r="DN412" s="23" t="s">
        <v>148</v>
      </c>
      <c r="DO412" s="23"/>
      <c r="DP412" s="5"/>
      <c r="DQ412" s="5"/>
      <c r="DR412" s="5"/>
      <c r="DS412" s="5"/>
      <c r="DT412" s="5"/>
      <c r="DU412" s="5"/>
      <c r="DV412" s="5"/>
      <c r="DW412" s="5"/>
    </row>
    <row r="413" spans="2:127" ht="15.75" hidden="1" customHeight="1" x14ac:dyDescent="0.3">
      <c r="B413" s="5"/>
      <c r="C413" s="5"/>
      <c r="D413" s="5"/>
      <c r="E413" s="22" t="s">
        <v>432</v>
      </c>
      <c r="F413" s="22" t="s">
        <v>150</v>
      </c>
      <c r="G413" s="23" t="s">
        <v>433</v>
      </c>
      <c r="H413" s="23">
        <v>-23.282554999999999</v>
      </c>
      <c r="I413" s="23">
        <v>-46.873787999999998</v>
      </c>
      <c r="J413" s="24" t="s">
        <v>139</v>
      </c>
      <c r="K413" s="60"/>
      <c r="L413" s="24" t="s">
        <v>152</v>
      </c>
      <c r="M413" s="24" t="s">
        <v>141</v>
      </c>
      <c r="N413" s="23">
        <v>58</v>
      </c>
      <c r="O413" s="23" t="s">
        <v>142</v>
      </c>
      <c r="P413" s="23" t="s">
        <v>143</v>
      </c>
      <c r="Q413" s="26">
        <f t="shared" si="236"/>
        <v>116</v>
      </c>
      <c r="R413" s="27">
        <v>1</v>
      </c>
      <c r="S413" s="28" t="s">
        <v>153</v>
      </c>
      <c r="T413" s="28">
        <v>6</v>
      </c>
      <c r="U413" s="23"/>
      <c r="V413" s="23"/>
      <c r="W413" s="29"/>
      <c r="X413" s="28" t="s">
        <v>153</v>
      </c>
      <c r="Y413" s="23"/>
      <c r="Z413" s="23"/>
      <c r="AA413" s="23"/>
      <c r="AB413" s="23"/>
      <c r="AC413" s="23"/>
      <c r="AD413" s="23" t="s">
        <v>144</v>
      </c>
      <c r="AE413" s="23" t="s">
        <v>145</v>
      </c>
      <c r="AF413" s="23">
        <v>21</v>
      </c>
      <c r="AG413" s="23">
        <v>7</v>
      </c>
      <c r="AH413" s="23">
        <v>1</v>
      </c>
      <c r="AI413" s="23">
        <v>0.6</v>
      </c>
      <c r="AJ413" s="23">
        <v>2.2999999999999998</v>
      </c>
      <c r="AK413" s="27">
        <f t="shared" si="237"/>
        <v>1.6999999999999997</v>
      </c>
      <c r="AL413" s="27" t="s">
        <v>143</v>
      </c>
      <c r="AM413" s="27" t="s">
        <v>143</v>
      </c>
      <c r="AN413" s="23"/>
      <c r="AO413" s="27">
        <f t="shared" si="238"/>
        <v>2</v>
      </c>
      <c r="AP413" s="23"/>
      <c r="AQ413" s="23"/>
      <c r="AR413" s="23"/>
      <c r="AS413" s="23"/>
      <c r="AT413" s="23"/>
      <c r="AU413" s="27"/>
      <c r="AV413" s="27">
        <f t="shared" si="239"/>
        <v>0</v>
      </c>
      <c r="AW413" s="27"/>
      <c r="AX413" s="28">
        <f>VLOOKUP(J413,ABNT5101!$I$3:$J$9,2)</f>
        <v>7.5</v>
      </c>
      <c r="AY413" s="28">
        <f>VLOOKUP(J413,ABNT5101!$I$3:$M$9,5)</f>
        <v>0.18</v>
      </c>
      <c r="AZ413" s="28" t="str">
        <f>_xlfn.XLOOKUP(J413,ABNT5101!I:I,ABNT5101!L:L)</f>
        <v>-</v>
      </c>
      <c r="BA413" s="28">
        <f>_xlfn.XLOOKUP(J413,ABNT5101!$I:$I,ABNT5101!M:M)</f>
        <v>0.18</v>
      </c>
      <c r="BB413" s="28" t="str">
        <f>_xlfn.XLOOKUP(J413,ABNT5101!$I:$I,ABNT5101!N:N)</f>
        <v>-</v>
      </c>
      <c r="BC413" s="28">
        <f>_xlfn.XLOOKUP(J413,ABNT5101!$I:$I,ABNT5101!O:O)</f>
        <v>16</v>
      </c>
      <c r="BD413" s="31" t="str">
        <f t="shared" si="240"/>
        <v>NÃO ATENDE</v>
      </c>
      <c r="BE413" s="32">
        <f t="shared" ref="BE413:BE421" si="269">IF(BH413="-","-",BH413/AX413-1)</f>
        <v>-1</v>
      </c>
      <c r="BF413" s="32">
        <f t="shared" ref="BF413:BF421" si="270">IF(BI413="-","-",BI413/AY413-1)</f>
        <v>-1</v>
      </c>
      <c r="BG413" s="32" t="str">
        <f t="shared" si="241"/>
        <v>-</v>
      </c>
      <c r="BH413" s="34"/>
      <c r="BI413" s="34"/>
      <c r="BJ413" s="34"/>
      <c r="BK413" s="34"/>
      <c r="BL413" s="35"/>
      <c r="BM413" s="34"/>
      <c r="BN413" s="31" t="str">
        <f t="shared" si="242"/>
        <v>NÃO ATENDE</v>
      </c>
      <c r="BO413" s="31" t="str">
        <f t="shared" ref="BO413:BO421" si="271">IF(BH413="-","-",IF(BH413&gt;=AX413,"ATENDE",IF(BH413&gt;=0.99*AX413,"ATENDIMENTO LIMIAR","NÃO ATENDE")))</f>
        <v>NÃO ATENDE</v>
      </c>
      <c r="BP413" s="31" t="str">
        <f t="shared" ref="BP413:BP421" si="272">IF(BI413="-","-",IF(BI413&gt;=AY413,"ATENDE",IF(BI413&gt;=(AY413-0.02),"ATENDIMENTO LIMIAR","NÃO ATENDE")))</f>
        <v>NÃO ATENDE</v>
      </c>
      <c r="BQ413" s="31" t="str">
        <f t="shared" si="243"/>
        <v>ATENDE</v>
      </c>
      <c r="BR413" s="36" t="str">
        <f t="shared" si="244"/>
        <v>C5</v>
      </c>
      <c r="BS413" s="36" t="str">
        <f t="shared" si="245"/>
        <v>Sem Passeio</v>
      </c>
      <c r="BT413" s="37" t="e">
        <f t="shared" si="246"/>
        <v>#N/A</v>
      </c>
      <c r="BU413" s="34"/>
      <c r="BV413" s="34"/>
      <c r="BW413" s="36" t="e">
        <f>IF(BS413="-","-",_xlfn.XLOOKUP(BS413,ABNT5101!$B$4:$B$9,ABNT5101!$C$4:$C$9))</f>
        <v>#N/A</v>
      </c>
      <c r="BX413" s="36" t="e">
        <f>IF(BS413="-","-",_xlfn.XLOOKUP(BS413,ABNT5101!$B$4:$B$9,ABNT5101!$D$4:$D$9))</f>
        <v>#N/A</v>
      </c>
      <c r="BY413" s="31" t="e">
        <f t="shared" si="247"/>
        <v>#N/A</v>
      </c>
      <c r="BZ413" s="31" t="e">
        <f t="shared" si="248"/>
        <v>#N/A</v>
      </c>
      <c r="CA413" s="31" t="e">
        <f t="shared" si="249"/>
        <v>#N/A</v>
      </c>
      <c r="CB413" s="36" t="s">
        <v>143</v>
      </c>
      <c r="CC413" s="37" t="e">
        <f t="shared" si="250"/>
        <v>#VALUE!</v>
      </c>
      <c r="CD413" s="38"/>
      <c r="CE413" s="38"/>
      <c r="CF413" s="31" t="str">
        <f>IF(CB413="-","-",_xlfn.XLOOKUP(CB413,ABNT5101!$B$4:$B$9,ABNT5101!$C$4:$C$9))</f>
        <v>-</v>
      </c>
      <c r="CG413" s="36" t="str">
        <f>IF(CB413="-","-",_xlfn.XLOOKUP(CB413,ABNT5101!$B$4:$B$9,ABNT5101!$D$4:$D$9))</f>
        <v>-</v>
      </c>
      <c r="CH413" s="31" t="str">
        <f t="shared" si="251"/>
        <v>-</v>
      </c>
      <c r="CI413" s="31" t="str">
        <f t="shared" si="252"/>
        <v>-</v>
      </c>
      <c r="CJ413" s="31" t="str">
        <f t="shared" si="253"/>
        <v>-</v>
      </c>
      <c r="CK413" s="56" t="e">
        <f>_xlfn.XLOOKUP(CL413,'Banco de dados'!$B:$B,'Banco de dados'!$D:$D)</f>
        <v>#N/A</v>
      </c>
      <c r="CL413" s="42"/>
      <c r="CM413" s="56" t="e">
        <f>_xlfn.XLOOKUP(CL413,'Banco de dados'!$B:$B,'Banco de dados'!$E:$E)</f>
        <v>#N/A</v>
      </c>
      <c r="CN413" s="56"/>
      <c r="CO413" s="56" t="e">
        <f>IF(CN413="-","-",_xlfn.XLOOKUP(CN413,'Banco de dados'!$B:$B,'Banco de dados'!$E:$E))</f>
        <v>#N/A</v>
      </c>
      <c r="CP413" s="41">
        <f t="shared" si="254"/>
        <v>1</v>
      </c>
      <c r="CQ413" s="56" t="e">
        <f>_xlfn.XLOOKUP(CL413,'Banco de dados'!$B:$B,'Banco de dados'!$H:$H)</f>
        <v>#N/A</v>
      </c>
      <c r="CR413" s="56" t="e">
        <f t="array" aca="1" ref="CR413" ca="1">_xludf.xlookup(CN413,'Banco de dados'!$B:$B,'Banco de dados'!$H:$H)</f>
        <v>#NAME?</v>
      </c>
      <c r="CS413" s="56" t="e">
        <f t="array" aca="1" ref="CS413" ca="1">_xludf.xlookup(CL413,'Banco de dados'!$B:$B,'Banco de dados'!$F:$F)</f>
        <v>#NAME?</v>
      </c>
      <c r="CT413" s="56" t="e">
        <f t="array" aca="1" ref="CT413" ca="1">_xludf.xlookup(CN413,'Banco de dados'!$B:$B,'Banco de dados'!$F:$F)</f>
        <v>#NAME?</v>
      </c>
      <c r="CU413" s="42"/>
      <c r="CV413" s="42"/>
      <c r="CW413" s="56" t="str">
        <f>IF(AJ413=0.5,"Suporte",IF(AND(AJ413&gt;='Braços de IP'!$B$9,AJ413&lt;='Braços de IP'!$D$9),'Braços de IP'!$E$9,IF(AND(AJ413&gt;='Braços de IP'!$B$10,AJ413&lt;='Braços de IP'!$D$10),'Braços de IP'!$E$10,IF(AND(AJ413&gt;='Braços de IP'!$B$11,AJ413&lt;='Braços de IP'!$D$11),'Braços de IP'!$E$11,IF(AND(AJ413&gt;='Braços de IP'!$B$12,AJ413&lt;='Braços de IP'!$D$12),'Braços de IP'!$E$12,IF(AND(AJ413&gt;='Braços de IP'!$B$13,AJ413&lt;='Braços de IP'!$D$13),'Braços de IP'!$E$13,IF(AND(AJ413&gt;='Braços de IP'!$B$14,AJ413&lt;='Braços de IP'!$D$14),'Braços de IP'!$E$14,"ERRO")))))))</f>
        <v>Médio II</v>
      </c>
      <c r="CX413" s="42"/>
      <c r="CY413" s="56" t="str">
        <f>IF($CX413="","",VLOOKUP($CX413,'Braços de IP'!$E$9:$I$15,2,0))</f>
        <v/>
      </c>
      <c r="CZ413" s="43" t="str">
        <f>IF($CX413="","",VLOOKUP($CX413,'Braços de IP'!$E$9:$I$15,5,0))</f>
        <v/>
      </c>
      <c r="DA413" s="56"/>
      <c r="DB413" s="56"/>
      <c r="DC413" s="56"/>
      <c r="DD413" s="56"/>
      <c r="DE413" s="56"/>
      <c r="DF413" s="56"/>
      <c r="DG413" s="44" t="e">
        <f t="shared" si="255"/>
        <v>#N/A</v>
      </c>
      <c r="DH413" s="45">
        <f t="shared" si="256"/>
        <v>58</v>
      </c>
      <c r="DI413" s="44" t="e">
        <f t="shared" si="257"/>
        <v>#N/A</v>
      </c>
      <c r="DJ413" s="46" t="e">
        <f t="shared" si="258"/>
        <v>#N/A</v>
      </c>
      <c r="DK413" s="47" t="s">
        <v>147</v>
      </c>
      <c r="DL413" s="48"/>
      <c r="DM413" s="49"/>
      <c r="DN413" s="23" t="s">
        <v>148</v>
      </c>
      <c r="DO413" s="23"/>
      <c r="DQ413" s="50"/>
      <c r="DS413" s="5"/>
      <c r="DT413" s="5"/>
      <c r="DU413" s="50"/>
    </row>
    <row r="414" spans="2:127" ht="15.75" hidden="1" customHeight="1" x14ac:dyDescent="0.3">
      <c r="B414" s="5"/>
      <c r="C414" s="5"/>
      <c r="D414" s="5"/>
      <c r="E414" s="22" t="s">
        <v>432</v>
      </c>
      <c r="F414" s="22" t="s">
        <v>150</v>
      </c>
      <c r="G414" s="23" t="s">
        <v>433</v>
      </c>
      <c r="H414" s="23">
        <v>-23.282554999999999</v>
      </c>
      <c r="I414" s="23">
        <v>-46.873787999999998</v>
      </c>
      <c r="J414" s="24" t="s">
        <v>139</v>
      </c>
      <c r="K414" s="60"/>
      <c r="L414" s="24" t="s">
        <v>152</v>
      </c>
      <c r="M414" s="24" t="s">
        <v>141</v>
      </c>
      <c r="N414" s="23">
        <v>58</v>
      </c>
      <c r="O414" s="23" t="s">
        <v>142</v>
      </c>
      <c r="P414" s="23" t="s">
        <v>143</v>
      </c>
      <c r="Q414" s="26">
        <f t="shared" si="236"/>
        <v>116</v>
      </c>
      <c r="R414" s="27">
        <v>1</v>
      </c>
      <c r="S414" s="28" t="s">
        <v>153</v>
      </c>
      <c r="T414" s="28">
        <v>6</v>
      </c>
      <c r="U414" s="23"/>
      <c r="V414" s="23"/>
      <c r="W414" s="29"/>
      <c r="X414" s="28" t="s">
        <v>153</v>
      </c>
      <c r="Y414" s="23"/>
      <c r="Z414" s="23"/>
      <c r="AA414" s="23"/>
      <c r="AB414" s="23"/>
      <c r="AC414" s="23"/>
      <c r="AD414" s="23" t="s">
        <v>144</v>
      </c>
      <c r="AE414" s="23" t="s">
        <v>145</v>
      </c>
      <c r="AF414" s="23">
        <v>21</v>
      </c>
      <c r="AG414" s="23">
        <v>7</v>
      </c>
      <c r="AH414" s="23">
        <v>1</v>
      </c>
      <c r="AI414" s="23">
        <v>0.6</v>
      </c>
      <c r="AJ414" s="23">
        <v>2.2999999999999998</v>
      </c>
      <c r="AK414" s="27">
        <f t="shared" si="237"/>
        <v>1.6999999999999997</v>
      </c>
      <c r="AL414" s="27" t="s">
        <v>143</v>
      </c>
      <c r="AM414" s="27" t="s">
        <v>143</v>
      </c>
      <c r="AN414" s="23"/>
      <c r="AO414" s="27">
        <f t="shared" si="238"/>
        <v>2</v>
      </c>
      <c r="AP414" s="23"/>
      <c r="AQ414" s="23"/>
      <c r="AR414" s="23"/>
      <c r="AS414" s="23"/>
      <c r="AT414" s="23"/>
      <c r="AU414" s="27"/>
      <c r="AV414" s="27">
        <f t="shared" si="239"/>
        <v>0</v>
      </c>
      <c r="AW414" s="27"/>
      <c r="AX414" s="28">
        <f>VLOOKUP(J414,ABNT5101!$I$3:$J$9,2)</f>
        <v>7.5</v>
      </c>
      <c r="AY414" s="28">
        <f>VLOOKUP(J414,ABNT5101!$I$3:$M$9,5)</f>
        <v>0.18</v>
      </c>
      <c r="AZ414" s="28" t="str">
        <f>_xlfn.XLOOKUP(J414,ABNT5101!I:I,ABNT5101!L:L)</f>
        <v>-</v>
      </c>
      <c r="BA414" s="28">
        <f>_xlfn.XLOOKUP(J414,ABNT5101!$I:$I,ABNT5101!M:M)</f>
        <v>0.18</v>
      </c>
      <c r="BB414" s="28" t="str">
        <f>_xlfn.XLOOKUP(J414,ABNT5101!$I:$I,ABNT5101!N:N)</f>
        <v>-</v>
      </c>
      <c r="BC414" s="28">
        <f>_xlfn.XLOOKUP(J414,ABNT5101!$I:$I,ABNT5101!O:O)</f>
        <v>16</v>
      </c>
      <c r="BD414" s="31" t="str">
        <f t="shared" si="240"/>
        <v>NÃO ATENDE</v>
      </c>
      <c r="BE414" s="32">
        <f t="shared" si="269"/>
        <v>-1</v>
      </c>
      <c r="BF414" s="32">
        <f t="shared" si="270"/>
        <v>-1</v>
      </c>
      <c r="BG414" s="32" t="str">
        <f t="shared" si="241"/>
        <v>-</v>
      </c>
      <c r="BH414" s="34"/>
      <c r="BI414" s="34"/>
      <c r="BJ414" s="34"/>
      <c r="BK414" s="34"/>
      <c r="BL414" s="35"/>
      <c r="BM414" s="34"/>
      <c r="BN414" s="31" t="str">
        <f t="shared" si="242"/>
        <v>NÃO ATENDE</v>
      </c>
      <c r="BO414" s="31" t="str">
        <f t="shared" si="271"/>
        <v>NÃO ATENDE</v>
      </c>
      <c r="BP414" s="31" t="str">
        <f t="shared" si="272"/>
        <v>NÃO ATENDE</v>
      </c>
      <c r="BQ414" s="31" t="str">
        <f t="shared" si="243"/>
        <v>ATENDE</v>
      </c>
      <c r="BR414" s="36" t="str">
        <f t="shared" si="244"/>
        <v>C5</v>
      </c>
      <c r="BS414" s="36" t="str">
        <f t="shared" si="245"/>
        <v>Sem Passeio</v>
      </c>
      <c r="BT414" s="37" t="e">
        <f t="shared" si="246"/>
        <v>#N/A</v>
      </c>
      <c r="BU414" s="34"/>
      <c r="BV414" s="34"/>
      <c r="BW414" s="36" t="e">
        <f>IF(BS414="-","-",_xlfn.XLOOKUP(BS414,ABNT5101!$B$4:$B$9,ABNT5101!$C$4:$C$9))</f>
        <v>#N/A</v>
      </c>
      <c r="BX414" s="36" t="e">
        <f>IF(BS414="-","-",_xlfn.XLOOKUP(BS414,ABNT5101!$B$4:$B$9,ABNT5101!$D$4:$D$9))</f>
        <v>#N/A</v>
      </c>
      <c r="BY414" s="31" t="e">
        <f t="shared" si="247"/>
        <v>#N/A</v>
      </c>
      <c r="BZ414" s="31" t="e">
        <f t="shared" si="248"/>
        <v>#N/A</v>
      </c>
      <c r="CA414" s="31" t="e">
        <f t="shared" si="249"/>
        <v>#N/A</v>
      </c>
      <c r="CB414" s="36" t="s">
        <v>143</v>
      </c>
      <c r="CC414" s="37" t="e">
        <f t="shared" si="250"/>
        <v>#VALUE!</v>
      </c>
      <c r="CD414" s="38"/>
      <c r="CE414" s="38"/>
      <c r="CF414" s="31" t="str">
        <f>IF(CB414="-","-",_xlfn.XLOOKUP(CB414,ABNT5101!$B$4:$B$9,ABNT5101!$C$4:$C$9))</f>
        <v>-</v>
      </c>
      <c r="CG414" s="36" t="str">
        <f>IF(CB414="-","-",_xlfn.XLOOKUP(CB414,ABNT5101!$B$4:$B$9,ABNT5101!$D$4:$D$9))</f>
        <v>-</v>
      </c>
      <c r="CH414" s="31" t="str">
        <f t="shared" si="251"/>
        <v>-</v>
      </c>
      <c r="CI414" s="31" t="str">
        <f t="shared" si="252"/>
        <v>-</v>
      </c>
      <c r="CJ414" s="31" t="str">
        <f t="shared" si="253"/>
        <v>-</v>
      </c>
      <c r="CK414" s="56" t="e">
        <f>_xlfn.XLOOKUP(CL414,'Banco de dados'!$B:$B,'Banco de dados'!$D:$D)</f>
        <v>#N/A</v>
      </c>
      <c r="CL414" s="42"/>
      <c r="CM414" s="56" t="e">
        <f>_xlfn.XLOOKUP(CL414,'Banco de dados'!$B:$B,'Banco de dados'!$E:$E)</f>
        <v>#N/A</v>
      </c>
      <c r="CN414" s="56"/>
      <c r="CO414" s="56" t="e">
        <f>IF(CN414="-","-",_xlfn.XLOOKUP(CN414,'Banco de dados'!$B:$B,'Banco de dados'!$E:$E))</f>
        <v>#N/A</v>
      </c>
      <c r="CP414" s="41">
        <f t="shared" si="254"/>
        <v>1</v>
      </c>
      <c r="CQ414" s="56" t="e">
        <f>_xlfn.XLOOKUP(CL414,'Banco de dados'!$B:$B,'Banco de dados'!$H:$H)</f>
        <v>#N/A</v>
      </c>
      <c r="CR414" s="56" t="e">
        <f t="array" aca="1" ref="CR414" ca="1">_xludf.xlookup(CN414,'Banco de dados'!$B:$B,'Banco de dados'!$H:$H)</f>
        <v>#NAME?</v>
      </c>
      <c r="CS414" s="56" t="e">
        <f t="array" aca="1" ref="CS414" ca="1">_xludf.xlookup(CL414,'Banco de dados'!$B:$B,'Banco de dados'!$F:$F)</f>
        <v>#NAME?</v>
      </c>
      <c r="CT414" s="56" t="e">
        <f t="array" aca="1" ref="CT414" ca="1">_xludf.xlookup(CN414,'Banco de dados'!$B:$B,'Banco de dados'!$F:$F)</f>
        <v>#NAME?</v>
      </c>
      <c r="CU414" s="42"/>
      <c r="CV414" s="42"/>
      <c r="CW414" s="56" t="str">
        <f>IF(AJ414=0.5,"Suporte",IF(AND(AJ414&gt;='Braços de IP'!$B$9,AJ414&lt;='Braços de IP'!$D$9),'Braços de IP'!$E$9,IF(AND(AJ414&gt;='Braços de IP'!$B$10,AJ414&lt;='Braços de IP'!$D$10),'Braços de IP'!$E$10,IF(AND(AJ414&gt;='Braços de IP'!$B$11,AJ414&lt;='Braços de IP'!$D$11),'Braços de IP'!$E$11,IF(AND(AJ414&gt;='Braços de IP'!$B$12,AJ414&lt;='Braços de IP'!$D$12),'Braços de IP'!$E$12,IF(AND(AJ414&gt;='Braços de IP'!$B$13,AJ414&lt;='Braços de IP'!$D$13),'Braços de IP'!$E$13,IF(AND(AJ414&gt;='Braços de IP'!$B$14,AJ414&lt;='Braços de IP'!$D$14),'Braços de IP'!$E$14,"ERRO")))))))</f>
        <v>Médio II</v>
      </c>
      <c r="CX414" s="42"/>
      <c r="CY414" s="56" t="str">
        <f>IF($CX414="","",VLOOKUP($CX414,'Braços de IP'!$E$9:$I$15,2,0))</f>
        <v/>
      </c>
      <c r="CZ414" s="43" t="str">
        <f>IF($CX414="","",VLOOKUP($CX414,'Braços de IP'!$E$9:$I$15,5,0))</f>
        <v/>
      </c>
      <c r="DA414" s="56"/>
      <c r="DB414" s="56"/>
      <c r="DC414" s="56"/>
      <c r="DD414" s="56"/>
      <c r="DE414" s="56"/>
      <c r="DF414" s="56"/>
      <c r="DG414" s="44" t="e">
        <f t="shared" si="255"/>
        <v>#N/A</v>
      </c>
      <c r="DH414" s="45">
        <f t="shared" si="256"/>
        <v>58</v>
      </c>
      <c r="DI414" s="44" t="e">
        <f t="shared" si="257"/>
        <v>#N/A</v>
      </c>
      <c r="DJ414" s="46" t="e">
        <f t="shared" si="258"/>
        <v>#N/A</v>
      </c>
      <c r="DK414" s="47" t="s">
        <v>147</v>
      </c>
      <c r="DL414" s="48"/>
      <c r="DM414" s="49"/>
      <c r="DN414" s="23" t="s">
        <v>148</v>
      </c>
      <c r="DO414" s="23"/>
      <c r="DQ414" s="50"/>
      <c r="DS414" s="5"/>
      <c r="DT414" s="5"/>
      <c r="DU414" s="50"/>
    </row>
    <row r="415" spans="2:127" ht="15.75" hidden="1" customHeight="1" x14ac:dyDescent="0.3">
      <c r="B415" s="5"/>
      <c r="C415" s="5"/>
      <c r="D415" s="5"/>
      <c r="E415" s="22" t="s">
        <v>432</v>
      </c>
      <c r="F415" s="22" t="s">
        <v>150</v>
      </c>
      <c r="G415" s="23" t="s">
        <v>433</v>
      </c>
      <c r="H415" s="23">
        <v>-23.282554999999999</v>
      </c>
      <c r="I415" s="23">
        <v>-46.873787999999998</v>
      </c>
      <c r="J415" s="24" t="s">
        <v>139</v>
      </c>
      <c r="K415" s="60"/>
      <c r="L415" s="24" t="s">
        <v>152</v>
      </c>
      <c r="M415" s="24" t="s">
        <v>141</v>
      </c>
      <c r="N415" s="23">
        <v>58</v>
      </c>
      <c r="O415" s="23" t="s">
        <v>142</v>
      </c>
      <c r="P415" s="23" t="s">
        <v>143</v>
      </c>
      <c r="Q415" s="26">
        <f t="shared" si="236"/>
        <v>116</v>
      </c>
      <c r="R415" s="27">
        <v>1</v>
      </c>
      <c r="S415" s="28" t="s">
        <v>153</v>
      </c>
      <c r="T415" s="28">
        <v>6</v>
      </c>
      <c r="U415" s="23"/>
      <c r="V415" s="23"/>
      <c r="W415" s="29"/>
      <c r="X415" s="28" t="s">
        <v>153</v>
      </c>
      <c r="Y415" s="23"/>
      <c r="Z415" s="23"/>
      <c r="AA415" s="23"/>
      <c r="AB415" s="23"/>
      <c r="AC415" s="23"/>
      <c r="AD415" s="23" t="s">
        <v>144</v>
      </c>
      <c r="AE415" s="23" t="s">
        <v>145</v>
      </c>
      <c r="AF415" s="23">
        <v>21</v>
      </c>
      <c r="AG415" s="23">
        <v>7</v>
      </c>
      <c r="AH415" s="23">
        <v>1</v>
      </c>
      <c r="AI415" s="23">
        <v>0.6</v>
      </c>
      <c r="AJ415" s="23">
        <v>2.2999999999999998</v>
      </c>
      <c r="AK415" s="27">
        <f t="shared" si="237"/>
        <v>1.6999999999999997</v>
      </c>
      <c r="AL415" s="27" t="s">
        <v>143</v>
      </c>
      <c r="AM415" s="27" t="s">
        <v>143</v>
      </c>
      <c r="AN415" s="23"/>
      <c r="AO415" s="27">
        <f t="shared" si="238"/>
        <v>2</v>
      </c>
      <c r="AP415" s="23"/>
      <c r="AQ415" s="23"/>
      <c r="AR415" s="23"/>
      <c r="AS415" s="23"/>
      <c r="AT415" s="23"/>
      <c r="AU415" s="27"/>
      <c r="AV415" s="27">
        <f t="shared" si="239"/>
        <v>0</v>
      </c>
      <c r="AW415" s="27"/>
      <c r="AX415" s="28">
        <f>VLOOKUP(J415,ABNT5101!$I$3:$J$9,2)</f>
        <v>7.5</v>
      </c>
      <c r="AY415" s="28">
        <f>VLOOKUP(J415,ABNT5101!$I$3:$M$9,5)</f>
        <v>0.18</v>
      </c>
      <c r="AZ415" s="28" t="str">
        <f>_xlfn.XLOOKUP(J415,ABNT5101!I:I,ABNT5101!L:L)</f>
        <v>-</v>
      </c>
      <c r="BA415" s="28">
        <f>_xlfn.XLOOKUP(J415,ABNT5101!$I:$I,ABNT5101!M:M)</f>
        <v>0.18</v>
      </c>
      <c r="BB415" s="28" t="str">
        <f>_xlfn.XLOOKUP(J415,ABNT5101!$I:$I,ABNT5101!N:N)</f>
        <v>-</v>
      </c>
      <c r="BC415" s="28">
        <f>_xlfn.XLOOKUP(J415,ABNT5101!$I:$I,ABNT5101!O:O)</f>
        <v>16</v>
      </c>
      <c r="BD415" s="31" t="str">
        <f t="shared" si="240"/>
        <v>NÃO ATENDE</v>
      </c>
      <c r="BE415" s="32">
        <f t="shared" si="269"/>
        <v>-1</v>
      </c>
      <c r="BF415" s="32">
        <f t="shared" si="270"/>
        <v>-1</v>
      </c>
      <c r="BG415" s="32" t="str">
        <f t="shared" si="241"/>
        <v>-</v>
      </c>
      <c r="BH415" s="34"/>
      <c r="BI415" s="34"/>
      <c r="BJ415" s="34"/>
      <c r="BK415" s="34"/>
      <c r="BL415" s="35"/>
      <c r="BM415" s="34"/>
      <c r="BN415" s="31" t="str">
        <f t="shared" si="242"/>
        <v>NÃO ATENDE</v>
      </c>
      <c r="BO415" s="31" t="str">
        <f t="shared" si="271"/>
        <v>NÃO ATENDE</v>
      </c>
      <c r="BP415" s="31" t="str">
        <f t="shared" si="272"/>
        <v>NÃO ATENDE</v>
      </c>
      <c r="BQ415" s="31" t="str">
        <f t="shared" si="243"/>
        <v>ATENDE</v>
      </c>
      <c r="BR415" s="36" t="str">
        <f t="shared" si="244"/>
        <v>C5</v>
      </c>
      <c r="BS415" s="36" t="str">
        <f t="shared" si="245"/>
        <v>Sem Passeio</v>
      </c>
      <c r="BT415" s="37" t="e">
        <f t="shared" si="246"/>
        <v>#N/A</v>
      </c>
      <c r="BU415" s="34"/>
      <c r="BV415" s="34"/>
      <c r="BW415" s="36" t="e">
        <f>IF(BS415="-","-",_xlfn.XLOOKUP(BS415,ABNT5101!$B$4:$B$9,ABNT5101!$C$4:$C$9))</f>
        <v>#N/A</v>
      </c>
      <c r="BX415" s="36" t="e">
        <f>IF(BS415="-","-",_xlfn.XLOOKUP(BS415,ABNT5101!$B$4:$B$9,ABNT5101!$D$4:$D$9))</f>
        <v>#N/A</v>
      </c>
      <c r="BY415" s="31" t="e">
        <f t="shared" si="247"/>
        <v>#N/A</v>
      </c>
      <c r="BZ415" s="31" t="e">
        <f t="shared" si="248"/>
        <v>#N/A</v>
      </c>
      <c r="CA415" s="31" t="e">
        <f t="shared" si="249"/>
        <v>#N/A</v>
      </c>
      <c r="CB415" s="36" t="s">
        <v>143</v>
      </c>
      <c r="CC415" s="37" t="e">
        <f t="shared" si="250"/>
        <v>#VALUE!</v>
      </c>
      <c r="CD415" s="38"/>
      <c r="CE415" s="38"/>
      <c r="CF415" s="31" t="str">
        <f>IF(CB415="-","-",_xlfn.XLOOKUP(CB415,ABNT5101!$B$4:$B$9,ABNT5101!$C$4:$C$9))</f>
        <v>-</v>
      </c>
      <c r="CG415" s="36" t="str">
        <f>IF(CB415="-","-",_xlfn.XLOOKUP(CB415,ABNT5101!$B$4:$B$9,ABNT5101!$D$4:$D$9))</f>
        <v>-</v>
      </c>
      <c r="CH415" s="31" t="str">
        <f t="shared" si="251"/>
        <v>-</v>
      </c>
      <c r="CI415" s="31" t="str">
        <f t="shared" si="252"/>
        <v>-</v>
      </c>
      <c r="CJ415" s="31" t="str">
        <f t="shared" si="253"/>
        <v>-</v>
      </c>
      <c r="CK415" s="56" t="e">
        <f>_xlfn.XLOOKUP(CL415,'Banco de dados'!$B:$B,'Banco de dados'!$D:$D)</f>
        <v>#N/A</v>
      </c>
      <c r="CL415" s="42"/>
      <c r="CM415" s="56" t="e">
        <f>_xlfn.XLOOKUP(CL415,'Banco de dados'!$B:$B,'Banco de dados'!$E:$E)</f>
        <v>#N/A</v>
      </c>
      <c r="CN415" s="56"/>
      <c r="CO415" s="56" t="e">
        <f>IF(CN415="-","-",_xlfn.XLOOKUP(CN415,'Banco de dados'!$B:$B,'Banco de dados'!$E:$E))</f>
        <v>#N/A</v>
      </c>
      <c r="CP415" s="41">
        <f t="shared" si="254"/>
        <v>1</v>
      </c>
      <c r="CQ415" s="56" t="e">
        <f>_xlfn.XLOOKUP(CL415,'Banco de dados'!$B:$B,'Banco de dados'!$H:$H)</f>
        <v>#N/A</v>
      </c>
      <c r="CR415" s="56" t="e">
        <f t="array" aca="1" ref="CR415" ca="1">_xludf.xlookup(CN415,'Banco de dados'!$B:$B,'Banco de dados'!$H:$H)</f>
        <v>#NAME?</v>
      </c>
      <c r="CS415" s="56" t="e">
        <f t="array" aca="1" ref="CS415" ca="1">_xludf.xlookup(CL415,'Banco de dados'!$B:$B,'Banco de dados'!$F:$F)</f>
        <v>#NAME?</v>
      </c>
      <c r="CT415" s="56" t="e">
        <f t="array" aca="1" ref="CT415" ca="1">_xludf.xlookup(CN415,'Banco de dados'!$B:$B,'Banco de dados'!$F:$F)</f>
        <v>#NAME?</v>
      </c>
      <c r="CU415" s="42"/>
      <c r="CV415" s="42"/>
      <c r="CW415" s="56" t="str">
        <f>IF(AJ415=0.5,"Suporte",IF(AND(AJ415&gt;='Braços de IP'!$B$9,AJ415&lt;='Braços de IP'!$D$9),'Braços de IP'!$E$9,IF(AND(AJ415&gt;='Braços de IP'!$B$10,AJ415&lt;='Braços de IP'!$D$10),'Braços de IP'!$E$10,IF(AND(AJ415&gt;='Braços de IP'!$B$11,AJ415&lt;='Braços de IP'!$D$11),'Braços de IP'!$E$11,IF(AND(AJ415&gt;='Braços de IP'!$B$12,AJ415&lt;='Braços de IP'!$D$12),'Braços de IP'!$E$12,IF(AND(AJ415&gt;='Braços de IP'!$B$13,AJ415&lt;='Braços de IP'!$D$13),'Braços de IP'!$E$13,IF(AND(AJ415&gt;='Braços de IP'!$B$14,AJ415&lt;='Braços de IP'!$D$14),'Braços de IP'!$E$14,"ERRO")))))))</f>
        <v>Médio II</v>
      </c>
      <c r="CX415" s="42"/>
      <c r="CY415" s="56" t="str">
        <f>IF($CX415="","",VLOOKUP($CX415,'Braços de IP'!$E$9:$I$15,2,0))</f>
        <v/>
      </c>
      <c r="CZ415" s="43" t="str">
        <f>IF($CX415="","",VLOOKUP($CX415,'Braços de IP'!$E$9:$I$15,5,0))</f>
        <v/>
      </c>
      <c r="DA415" s="56"/>
      <c r="DB415" s="56"/>
      <c r="DC415" s="56"/>
      <c r="DD415" s="56"/>
      <c r="DE415" s="56"/>
      <c r="DF415" s="56"/>
      <c r="DG415" s="44" t="e">
        <f t="shared" si="255"/>
        <v>#N/A</v>
      </c>
      <c r="DH415" s="45">
        <f t="shared" si="256"/>
        <v>58</v>
      </c>
      <c r="DI415" s="44" t="e">
        <f t="shared" si="257"/>
        <v>#N/A</v>
      </c>
      <c r="DJ415" s="46" t="e">
        <f t="shared" si="258"/>
        <v>#N/A</v>
      </c>
      <c r="DK415" s="47" t="s">
        <v>147</v>
      </c>
      <c r="DL415" s="48"/>
      <c r="DM415" s="49"/>
      <c r="DN415" s="23" t="s">
        <v>148</v>
      </c>
      <c r="DO415" s="23"/>
      <c r="DQ415" s="50"/>
      <c r="DS415" s="5"/>
      <c r="DT415" s="5"/>
      <c r="DU415" s="50"/>
    </row>
    <row r="416" spans="2:127" ht="15.75" hidden="1" customHeight="1" x14ac:dyDescent="0.3">
      <c r="B416" s="5"/>
      <c r="C416" s="5"/>
      <c r="D416" s="5"/>
      <c r="E416" s="22" t="s">
        <v>434</v>
      </c>
      <c r="F416" s="22" t="s">
        <v>150</v>
      </c>
      <c r="G416" s="23" t="s">
        <v>314</v>
      </c>
      <c r="H416" s="23">
        <v>-23.337863859999999</v>
      </c>
      <c r="I416" s="23">
        <v>-46.91354347</v>
      </c>
      <c r="J416" s="24" t="s">
        <v>139</v>
      </c>
      <c r="K416" s="60"/>
      <c r="L416" s="24" t="s">
        <v>152</v>
      </c>
      <c r="M416" s="24" t="s">
        <v>141</v>
      </c>
      <c r="N416" s="23">
        <v>60</v>
      </c>
      <c r="O416" s="23" t="s">
        <v>142</v>
      </c>
      <c r="P416" s="23" t="s">
        <v>143</v>
      </c>
      <c r="Q416" s="26">
        <f t="shared" si="236"/>
        <v>120</v>
      </c>
      <c r="R416" s="27">
        <v>1</v>
      </c>
      <c r="S416" s="28" t="s">
        <v>153</v>
      </c>
      <c r="T416" s="28">
        <v>3</v>
      </c>
      <c r="U416" s="23"/>
      <c r="V416" s="23"/>
      <c r="W416" s="29"/>
      <c r="X416" s="28" t="s">
        <v>153</v>
      </c>
      <c r="Y416" s="23"/>
      <c r="Z416" s="23"/>
      <c r="AA416" s="23"/>
      <c r="AB416" s="23"/>
      <c r="AC416" s="23"/>
      <c r="AD416" s="23" t="s">
        <v>144</v>
      </c>
      <c r="AE416" s="23" t="s">
        <v>145</v>
      </c>
      <c r="AF416" s="23">
        <v>37</v>
      </c>
      <c r="AG416" s="23">
        <v>7.8</v>
      </c>
      <c r="AH416" s="23">
        <v>1</v>
      </c>
      <c r="AI416" s="23">
        <v>3</v>
      </c>
      <c r="AJ416" s="23">
        <v>2.6</v>
      </c>
      <c r="AK416" s="27">
        <f t="shared" si="237"/>
        <v>-0.39999999999999991</v>
      </c>
      <c r="AL416" s="27" t="s">
        <v>143</v>
      </c>
      <c r="AM416" s="27" t="s">
        <v>143</v>
      </c>
      <c r="AN416" s="23"/>
      <c r="AO416" s="27">
        <f t="shared" si="238"/>
        <v>2</v>
      </c>
      <c r="AP416" s="23"/>
      <c r="AQ416" s="23"/>
      <c r="AR416" s="23"/>
      <c r="AS416" s="23"/>
      <c r="AT416" s="23"/>
      <c r="AU416" s="27"/>
      <c r="AV416" s="27">
        <f t="shared" si="239"/>
        <v>0</v>
      </c>
      <c r="AW416" s="27"/>
      <c r="AX416" s="28">
        <f>VLOOKUP(J416,ABNT5101!$I$3:$J$9,2)</f>
        <v>7.5</v>
      </c>
      <c r="AY416" s="28">
        <f>VLOOKUP(J416,ABNT5101!$I$3:$M$9,5)</f>
        <v>0.18</v>
      </c>
      <c r="AZ416" s="28" t="str">
        <f>_xlfn.XLOOKUP(J416,ABNT5101!I:I,ABNT5101!L:L)</f>
        <v>-</v>
      </c>
      <c r="BA416" s="28">
        <f>_xlfn.XLOOKUP(J416,ABNT5101!$I:$I,ABNT5101!M:M)</f>
        <v>0.18</v>
      </c>
      <c r="BB416" s="28" t="str">
        <f>_xlfn.XLOOKUP(J416,ABNT5101!$I:$I,ABNT5101!N:N)</f>
        <v>-</v>
      </c>
      <c r="BC416" s="28">
        <f>_xlfn.XLOOKUP(J416,ABNT5101!$I:$I,ABNT5101!O:O)</f>
        <v>16</v>
      </c>
      <c r="BD416" s="31" t="str">
        <f t="shared" si="240"/>
        <v>NÃO ATENDE</v>
      </c>
      <c r="BE416" s="32">
        <f t="shared" si="269"/>
        <v>-1</v>
      </c>
      <c r="BF416" s="32">
        <f t="shared" si="270"/>
        <v>-1</v>
      </c>
      <c r="BG416" s="32" t="str">
        <f t="shared" si="241"/>
        <v>-</v>
      </c>
      <c r="BH416" s="34"/>
      <c r="BI416" s="34"/>
      <c r="BJ416" s="34"/>
      <c r="BK416" s="34"/>
      <c r="BL416" s="35"/>
      <c r="BM416" s="34"/>
      <c r="BN416" s="31" t="str">
        <f t="shared" si="242"/>
        <v>NÃO ATENDE</v>
      </c>
      <c r="BO416" s="31" t="str">
        <f t="shared" si="271"/>
        <v>NÃO ATENDE</v>
      </c>
      <c r="BP416" s="31" t="str">
        <f t="shared" si="272"/>
        <v>NÃO ATENDE</v>
      </c>
      <c r="BQ416" s="31" t="str">
        <f t="shared" si="243"/>
        <v>ATENDE</v>
      </c>
      <c r="BR416" s="36" t="str">
        <f t="shared" si="244"/>
        <v>C5</v>
      </c>
      <c r="BS416" s="36" t="str">
        <f t="shared" si="245"/>
        <v>Sem Passeio</v>
      </c>
      <c r="BT416" s="37" t="e">
        <f t="shared" si="246"/>
        <v>#N/A</v>
      </c>
      <c r="BU416" s="34"/>
      <c r="BV416" s="34"/>
      <c r="BW416" s="36" t="e">
        <f>IF(BS416="-","-",_xlfn.XLOOKUP(BS416,ABNT5101!$B$4:$B$9,ABNT5101!$C$4:$C$9))</f>
        <v>#N/A</v>
      </c>
      <c r="BX416" s="36" t="e">
        <f>IF(BS416="-","-",_xlfn.XLOOKUP(BS416,ABNT5101!$B$4:$B$9,ABNT5101!$D$4:$D$9))</f>
        <v>#N/A</v>
      </c>
      <c r="BY416" s="31" t="e">
        <f t="shared" si="247"/>
        <v>#N/A</v>
      </c>
      <c r="BZ416" s="31" t="e">
        <f t="shared" si="248"/>
        <v>#N/A</v>
      </c>
      <c r="CA416" s="31" t="e">
        <f t="shared" si="249"/>
        <v>#N/A</v>
      </c>
      <c r="CB416" s="36" t="s">
        <v>143</v>
      </c>
      <c r="CC416" s="37" t="e">
        <f t="shared" si="250"/>
        <v>#VALUE!</v>
      </c>
      <c r="CD416" s="38"/>
      <c r="CE416" s="38"/>
      <c r="CF416" s="31" t="str">
        <f>IF(CB416="-","-",_xlfn.XLOOKUP(CB416,ABNT5101!$B$4:$B$9,ABNT5101!$C$4:$C$9))</f>
        <v>-</v>
      </c>
      <c r="CG416" s="36" t="str">
        <f>IF(CB416="-","-",_xlfn.XLOOKUP(CB416,ABNT5101!$B$4:$B$9,ABNT5101!$D$4:$D$9))</f>
        <v>-</v>
      </c>
      <c r="CH416" s="31" t="str">
        <f t="shared" si="251"/>
        <v>-</v>
      </c>
      <c r="CI416" s="31" t="str">
        <f t="shared" si="252"/>
        <v>-</v>
      </c>
      <c r="CJ416" s="31" t="str">
        <f t="shared" si="253"/>
        <v>-</v>
      </c>
      <c r="CK416" s="56" t="e">
        <f>_xlfn.XLOOKUP(CL416,'Banco de dados'!$B:$B,'Banco de dados'!$D:$D)</f>
        <v>#N/A</v>
      </c>
      <c r="CL416" s="42"/>
      <c r="CM416" s="56" t="e">
        <f>_xlfn.XLOOKUP(CL416,'Banco de dados'!$B:$B,'Banco de dados'!$E:$E)</f>
        <v>#N/A</v>
      </c>
      <c r="CN416" s="56"/>
      <c r="CO416" s="56" t="e">
        <f>IF(CN416="-","-",_xlfn.XLOOKUP(CN416,'Banco de dados'!$B:$B,'Banco de dados'!$E:$E))</f>
        <v>#N/A</v>
      </c>
      <c r="CP416" s="41">
        <f t="shared" si="254"/>
        <v>1</v>
      </c>
      <c r="CQ416" s="56" t="e">
        <f>_xlfn.XLOOKUP(CL416,'Banco de dados'!$B:$B,'Banco de dados'!$H:$H)</f>
        <v>#N/A</v>
      </c>
      <c r="CR416" s="56" t="e">
        <f t="array" aca="1" ref="CR416" ca="1">_xludf.xlookup(CN416,'Banco de dados'!$B:$B,'Banco de dados'!$H:$H)</f>
        <v>#NAME?</v>
      </c>
      <c r="CS416" s="56" t="e">
        <f t="array" aca="1" ref="CS416" ca="1">_xludf.xlookup(CL416,'Banco de dados'!$B:$B,'Banco de dados'!$F:$F)</f>
        <v>#NAME?</v>
      </c>
      <c r="CT416" s="56" t="e">
        <f t="array" aca="1" ref="CT416" ca="1">_xludf.xlookup(CN416,'Banco de dados'!$B:$B,'Banco de dados'!$F:$F)</f>
        <v>#NAME?</v>
      </c>
      <c r="CU416" s="42"/>
      <c r="CV416" s="42"/>
      <c r="CW416" s="56" t="str">
        <f>IF(AJ416=0.5,"Suporte",IF(AND(AJ416&gt;='Braços de IP'!$B$9,AJ416&lt;='Braços de IP'!$D$9),'Braços de IP'!$E$9,IF(AND(AJ416&gt;='Braços de IP'!$B$10,AJ416&lt;='Braços de IP'!$D$10),'Braços de IP'!$E$10,IF(AND(AJ416&gt;='Braços de IP'!$B$11,AJ416&lt;='Braços de IP'!$D$11),'Braços de IP'!$E$11,IF(AND(AJ416&gt;='Braços de IP'!$B$12,AJ416&lt;='Braços de IP'!$D$12),'Braços de IP'!$E$12,IF(AND(AJ416&gt;='Braços de IP'!$B$13,AJ416&lt;='Braços de IP'!$D$13),'Braços de IP'!$E$13,IF(AND(AJ416&gt;='Braços de IP'!$B$14,AJ416&lt;='Braços de IP'!$D$14),'Braços de IP'!$E$14,"ERRO")))))))</f>
        <v>Longo I</v>
      </c>
      <c r="CX416" s="42"/>
      <c r="CY416" s="56" t="str">
        <f>IF($CX416="","",VLOOKUP($CX416,'Braços de IP'!$E$9:$I$15,2,0))</f>
        <v/>
      </c>
      <c r="CZ416" s="43" t="str">
        <f>IF($CX416="","",VLOOKUP($CX416,'Braços de IP'!$E$9:$I$15,5,0))</f>
        <v/>
      </c>
      <c r="DA416" s="56"/>
      <c r="DB416" s="56"/>
      <c r="DC416" s="56"/>
      <c r="DD416" s="56"/>
      <c r="DE416" s="56"/>
      <c r="DF416" s="56"/>
      <c r="DG416" s="44" t="e">
        <f t="shared" si="255"/>
        <v>#N/A</v>
      </c>
      <c r="DH416" s="45">
        <f t="shared" si="256"/>
        <v>60</v>
      </c>
      <c r="DI416" s="44" t="e">
        <f t="shared" si="257"/>
        <v>#N/A</v>
      </c>
      <c r="DJ416" s="46" t="e">
        <f t="shared" si="258"/>
        <v>#N/A</v>
      </c>
      <c r="DK416" s="47" t="s">
        <v>147</v>
      </c>
      <c r="DL416" s="48"/>
      <c r="DM416" s="49"/>
      <c r="DN416" s="23" t="s">
        <v>148</v>
      </c>
      <c r="DO416" s="23"/>
      <c r="DQ416" s="50"/>
      <c r="DS416" s="5"/>
      <c r="DT416" s="5"/>
      <c r="DU416" s="50"/>
    </row>
    <row r="417" spans="1:127" ht="15.75" hidden="1" customHeight="1" x14ac:dyDescent="0.3">
      <c r="B417" s="5"/>
      <c r="C417" s="5"/>
      <c r="D417" s="5"/>
      <c r="E417" s="22" t="s">
        <v>434</v>
      </c>
      <c r="F417" s="22" t="s">
        <v>150</v>
      </c>
      <c r="G417" s="23" t="s">
        <v>314</v>
      </c>
      <c r="H417" s="23">
        <v>-23.337863859999999</v>
      </c>
      <c r="I417" s="23">
        <v>-46.91354347</v>
      </c>
      <c r="J417" s="24" t="s">
        <v>139</v>
      </c>
      <c r="K417" s="60"/>
      <c r="L417" s="24" t="s">
        <v>152</v>
      </c>
      <c r="M417" s="24" t="s">
        <v>141</v>
      </c>
      <c r="N417" s="23">
        <v>60</v>
      </c>
      <c r="O417" s="23" t="s">
        <v>142</v>
      </c>
      <c r="P417" s="23" t="s">
        <v>143</v>
      </c>
      <c r="Q417" s="26">
        <f t="shared" si="236"/>
        <v>120</v>
      </c>
      <c r="R417" s="27">
        <v>1</v>
      </c>
      <c r="S417" s="28" t="s">
        <v>153</v>
      </c>
      <c r="T417" s="28">
        <v>3</v>
      </c>
      <c r="U417" s="23"/>
      <c r="V417" s="23"/>
      <c r="W417" s="29"/>
      <c r="X417" s="28" t="s">
        <v>153</v>
      </c>
      <c r="Y417" s="23"/>
      <c r="Z417" s="23"/>
      <c r="AA417" s="23"/>
      <c r="AB417" s="23"/>
      <c r="AC417" s="23"/>
      <c r="AD417" s="23" t="s">
        <v>144</v>
      </c>
      <c r="AE417" s="23" t="s">
        <v>145</v>
      </c>
      <c r="AF417" s="23">
        <v>37</v>
      </c>
      <c r="AG417" s="23">
        <v>7.8</v>
      </c>
      <c r="AH417" s="23">
        <v>1</v>
      </c>
      <c r="AI417" s="23">
        <v>3</v>
      </c>
      <c r="AJ417" s="23">
        <v>2.6</v>
      </c>
      <c r="AK417" s="27">
        <f t="shared" si="237"/>
        <v>-0.39999999999999991</v>
      </c>
      <c r="AL417" s="27" t="s">
        <v>143</v>
      </c>
      <c r="AM417" s="27" t="s">
        <v>143</v>
      </c>
      <c r="AN417" s="23"/>
      <c r="AO417" s="27">
        <f t="shared" si="238"/>
        <v>2</v>
      </c>
      <c r="AP417" s="23"/>
      <c r="AQ417" s="23"/>
      <c r="AR417" s="23"/>
      <c r="AS417" s="23"/>
      <c r="AT417" s="23"/>
      <c r="AU417" s="27"/>
      <c r="AV417" s="27">
        <f t="shared" si="239"/>
        <v>0</v>
      </c>
      <c r="AW417" s="27"/>
      <c r="AX417" s="28">
        <f>VLOOKUP(J417,ABNT5101!$I$3:$J$9,2)</f>
        <v>7.5</v>
      </c>
      <c r="AY417" s="28">
        <f>VLOOKUP(J417,ABNT5101!$I$3:$M$9,5)</f>
        <v>0.18</v>
      </c>
      <c r="AZ417" s="28" t="str">
        <f>_xlfn.XLOOKUP(J417,ABNT5101!I:I,ABNT5101!L:L)</f>
        <v>-</v>
      </c>
      <c r="BA417" s="28">
        <f>_xlfn.XLOOKUP(J417,ABNT5101!$I:$I,ABNT5101!M:M)</f>
        <v>0.18</v>
      </c>
      <c r="BB417" s="28" t="str">
        <f>_xlfn.XLOOKUP(J417,ABNT5101!$I:$I,ABNT5101!N:N)</f>
        <v>-</v>
      </c>
      <c r="BC417" s="28">
        <f>_xlfn.XLOOKUP(J417,ABNT5101!$I:$I,ABNT5101!O:O)</f>
        <v>16</v>
      </c>
      <c r="BD417" s="31" t="str">
        <f t="shared" si="240"/>
        <v>NÃO ATENDE</v>
      </c>
      <c r="BE417" s="32">
        <f t="shared" si="269"/>
        <v>-1</v>
      </c>
      <c r="BF417" s="32">
        <f t="shared" si="270"/>
        <v>-1</v>
      </c>
      <c r="BG417" s="32" t="str">
        <f t="shared" si="241"/>
        <v>-</v>
      </c>
      <c r="BH417" s="34"/>
      <c r="BI417" s="34"/>
      <c r="BJ417" s="34"/>
      <c r="BK417" s="34"/>
      <c r="BL417" s="35"/>
      <c r="BM417" s="34"/>
      <c r="BN417" s="31" t="str">
        <f t="shared" si="242"/>
        <v>NÃO ATENDE</v>
      </c>
      <c r="BO417" s="31" t="str">
        <f t="shared" si="271"/>
        <v>NÃO ATENDE</v>
      </c>
      <c r="BP417" s="31" t="str">
        <f t="shared" si="272"/>
        <v>NÃO ATENDE</v>
      </c>
      <c r="BQ417" s="31" t="str">
        <f t="shared" si="243"/>
        <v>ATENDE</v>
      </c>
      <c r="BR417" s="36" t="str">
        <f t="shared" si="244"/>
        <v>C5</v>
      </c>
      <c r="BS417" s="36" t="str">
        <f t="shared" si="245"/>
        <v>Sem Passeio</v>
      </c>
      <c r="BT417" s="37" t="e">
        <f t="shared" si="246"/>
        <v>#N/A</v>
      </c>
      <c r="BU417" s="34"/>
      <c r="BV417" s="34"/>
      <c r="BW417" s="36" t="e">
        <f>IF(BS417="-","-",_xlfn.XLOOKUP(BS417,ABNT5101!$B$4:$B$9,ABNT5101!$C$4:$C$9))</f>
        <v>#N/A</v>
      </c>
      <c r="BX417" s="36" t="e">
        <f>IF(BS417="-","-",_xlfn.XLOOKUP(BS417,ABNT5101!$B$4:$B$9,ABNT5101!$D$4:$D$9))</f>
        <v>#N/A</v>
      </c>
      <c r="BY417" s="31" t="e">
        <f t="shared" si="247"/>
        <v>#N/A</v>
      </c>
      <c r="BZ417" s="31" t="e">
        <f t="shared" si="248"/>
        <v>#N/A</v>
      </c>
      <c r="CA417" s="31" t="e">
        <f t="shared" si="249"/>
        <v>#N/A</v>
      </c>
      <c r="CB417" s="36" t="s">
        <v>143</v>
      </c>
      <c r="CC417" s="37" t="e">
        <f t="shared" si="250"/>
        <v>#VALUE!</v>
      </c>
      <c r="CD417" s="38"/>
      <c r="CE417" s="38"/>
      <c r="CF417" s="31" t="str">
        <f>IF(CB417="-","-",_xlfn.XLOOKUP(CB417,ABNT5101!$B$4:$B$9,ABNT5101!$C$4:$C$9))</f>
        <v>-</v>
      </c>
      <c r="CG417" s="36" t="str">
        <f>IF(CB417="-","-",_xlfn.XLOOKUP(CB417,ABNT5101!$B$4:$B$9,ABNT5101!$D$4:$D$9))</f>
        <v>-</v>
      </c>
      <c r="CH417" s="31" t="str">
        <f t="shared" si="251"/>
        <v>-</v>
      </c>
      <c r="CI417" s="31" t="str">
        <f t="shared" si="252"/>
        <v>-</v>
      </c>
      <c r="CJ417" s="31" t="str">
        <f t="shared" si="253"/>
        <v>-</v>
      </c>
      <c r="CK417" s="56" t="e">
        <f>_xlfn.XLOOKUP(CL417,'Banco de dados'!$B:$B,'Banco de dados'!$D:$D)</f>
        <v>#N/A</v>
      </c>
      <c r="CL417" s="42"/>
      <c r="CM417" s="56" t="e">
        <f>_xlfn.XLOOKUP(CL417,'Banco de dados'!$B:$B,'Banco de dados'!$E:$E)</f>
        <v>#N/A</v>
      </c>
      <c r="CN417" s="56"/>
      <c r="CO417" s="56" t="e">
        <f>IF(CN417="-","-",_xlfn.XLOOKUP(CN417,'Banco de dados'!$B:$B,'Banco de dados'!$E:$E))</f>
        <v>#N/A</v>
      </c>
      <c r="CP417" s="41">
        <f t="shared" si="254"/>
        <v>1</v>
      </c>
      <c r="CQ417" s="56" t="e">
        <f>_xlfn.XLOOKUP(CL417,'Banco de dados'!$B:$B,'Banco de dados'!$H:$H)</f>
        <v>#N/A</v>
      </c>
      <c r="CR417" s="56" t="e">
        <f t="array" aca="1" ref="CR417" ca="1">_xludf.xlookup(CN417,'Banco de dados'!$B:$B,'Banco de dados'!$H:$H)</f>
        <v>#NAME?</v>
      </c>
      <c r="CS417" s="56" t="e">
        <f t="array" aca="1" ref="CS417" ca="1">_xludf.xlookup(CL417,'Banco de dados'!$B:$B,'Banco de dados'!$F:$F)</f>
        <v>#NAME?</v>
      </c>
      <c r="CT417" s="56" t="e">
        <f t="array" aca="1" ref="CT417" ca="1">_xludf.xlookup(CN417,'Banco de dados'!$B:$B,'Banco de dados'!$F:$F)</f>
        <v>#NAME?</v>
      </c>
      <c r="CU417" s="42"/>
      <c r="CV417" s="42"/>
      <c r="CW417" s="56" t="str">
        <f>IF(AJ417=0.5,"Suporte",IF(AND(AJ417&gt;='Braços de IP'!$B$9,AJ417&lt;='Braços de IP'!$D$9),'Braços de IP'!$E$9,IF(AND(AJ417&gt;='Braços de IP'!$B$10,AJ417&lt;='Braços de IP'!$D$10),'Braços de IP'!$E$10,IF(AND(AJ417&gt;='Braços de IP'!$B$11,AJ417&lt;='Braços de IP'!$D$11),'Braços de IP'!$E$11,IF(AND(AJ417&gt;='Braços de IP'!$B$12,AJ417&lt;='Braços de IP'!$D$12),'Braços de IP'!$E$12,IF(AND(AJ417&gt;='Braços de IP'!$B$13,AJ417&lt;='Braços de IP'!$D$13),'Braços de IP'!$E$13,IF(AND(AJ417&gt;='Braços de IP'!$B$14,AJ417&lt;='Braços de IP'!$D$14),'Braços de IP'!$E$14,"ERRO")))))))</f>
        <v>Longo I</v>
      </c>
      <c r="CX417" s="42"/>
      <c r="CY417" s="56" t="str">
        <f>IF($CX417="","",VLOOKUP($CX417,'Braços de IP'!$E$9:$I$15,2,0))</f>
        <v/>
      </c>
      <c r="CZ417" s="43" t="str">
        <f>IF($CX417="","",VLOOKUP($CX417,'Braços de IP'!$E$9:$I$15,5,0))</f>
        <v/>
      </c>
      <c r="DA417" s="56"/>
      <c r="DB417" s="56"/>
      <c r="DC417" s="56"/>
      <c r="DD417" s="56"/>
      <c r="DE417" s="56"/>
      <c r="DF417" s="56"/>
      <c r="DG417" s="44" t="e">
        <f t="shared" si="255"/>
        <v>#N/A</v>
      </c>
      <c r="DH417" s="45">
        <f t="shared" si="256"/>
        <v>60</v>
      </c>
      <c r="DI417" s="44" t="e">
        <f t="shared" si="257"/>
        <v>#N/A</v>
      </c>
      <c r="DJ417" s="46" t="e">
        <f t="shared" si="258"/>
        <v>#N/A</v>
      </c>
      <c r="DK417" s="47" t="s">
        <v>147</v>
      </c>
      <c r="DL417" s="48"/>
      <c r="DM417" s="49"/>
      <c r="DN417" s="23" t="s">
        <v>148</v>
      </c>
      <c r="DO417" s="23"/>
      <c r="DQ417" s="50"/>
      <c r="DS417" s="5"/>
      <c r="DT417" s="5"/>
      <c r="DU417" s="50"/>
    </row>
    <row r="418" spans="1:127" ht="15.75" hidden="1" customHeight="1" x14ac:dyDescent="0.3">
      <c r="B418" s="5"/>
      <c r="C418" s="5"/>
      <c r="D418" s="5"/>
      <c r="E418" s="22" t="s">
        <v>434</v>
      </c>
      <c r="F418" s="22" t="s">
        <v>150</v>
      </c>
      <c r="G418" s="23" t="s">
        <v>314</v>
      </c>
      <c r="H418" s="23">
        <v>-23.337863859999999</v>
      </c>
      <c r="I418" s="23">
        <v>-46.91354347</v>
      </c>
      <c r="J418" s="24" t="s">
        <v>139</v>
      </c>
      <c r="K418" s="60"/>
      <c r="L418" s="24" t="s">
        <v>152</v>
      </c>
      <c r="M418" s="24" t="s">
        <v>141</v>
      </c>
      <c r="N418" s="23">
        <v>60</v>
      </c>
      <c r="O418" s="23" t="s">
        <v>142</v>
      </c>
      <c r="P418" s="23" t="s">
        <v>143</v>
      </c>
      <c r="Q418" s="26">
        <f t="shared" si="236"/>
        <v>120</v>
      </c>
      <c r="R418" s="27">
        <v>1</v>
      </c>
      <c r="S418" s="28" t="s">
        <v>153</v>
      </c>
      <c r="T418" s="28">
        <v>3</v>
      </c>
      <c r="U418" s="23"/>
      <c r="V418" s="23"/>
      <c r="W418" s="29"/>
      <c r="X418" s="28" t="s">
        <v>153</v>
      </c>
      <c r="Y418" s="23"/>
      <c r="Z418" s="23"/>
      <c r="AA418" s="23"/>
      <c r="AB418" s="23"/>
      <c r="AC418" s="23"/>
      <c r="AD418" s="23" t="s">
        <v>144</v>
      </c>
      <c r="AE418" s="23" t="s">
        <v>145</v>
      </c>
      <c r="AF418" s="23">
        <v>37</v>
      </c>
      <c r="AG418" s="23">
        <v>7.8</v>
      </c>
      <c r="AH418" s="23">
        <v>1</v>
      </c>
      <c r="AI418" s="23">
        <v>3</v>
      </c>
      <c r="AJ418" s="23">
        <v>2.6</v>
      </c>
      <c r="AK418" s="27">
        <f t="shared" si="237"/>
        <v>-0.39999999999999991</v>
      </c>
      <c r="AL418" s="27" t="s">
        <v>143</v>
      </c>
      <c r="AM418" s="27" t="s">
        <v>143</v>
      </c>
      <c r="AN418" s="23"/>
      <c r="AO418" s="27">
        <f t="shared" si="238"/>
        <v>2</v>
      </c>
      <c r="AP418" s="23"/>
      <c r="AQ418" s="23"/>
      <c r="AR418" s="23"/>
      <c r="AS418" s="23"/>
      <c r="AT418" s="23"/>
      <c r="AU418" s="27"/>
      <c r="AV418" s="27">
        <f t="shared" si="239"/>
        <v>0</v>
      </c>
      <c r="AW418" s="27"/>
      <c r="AX418" s="28">
        <f>VLOOKUP(J418,ABNT5101!$I$3:$J$9,2)</f>
        <v>7.5</v>
      </c>
      <c r="AY418" s="28">
        <f>VLOOKUP(J418,ABNT5101!$I$3:$M$9,5)</f>
        <v>0.18</v>
      </c>
      <c r="AZ418" s="28" t="str">
        <f>_xlfn.XLOOKUP(J418,ABNT5101!I:I,ABNT5101!L:L)</f>
        <v>-</v>
      </c>
      <c r="BA418" s="28">
        <f>_xlfn.XLOOKUP(J418,ABNT5101!$I:$I,ABNT5101!M:M)</f>
        <v>0.18</v>
      </c>
      <c r="BB418" s="28" t="str">
        <f>_xlfn.XLOOKUP(J418,ABNT5101!$I:$I,ABNT5101!N:N)</f>
        <v>-</v>
      </c>
      <c r="BC418" s="28">
        <f>_xlfn.XLOOKUP(J418,ABNT5101!$I:$I,ABNT5101!O:O)</f>
        <v>16</v>
      </c>
      <c r="BD418" s="31" t="str">
        <f t="shared" si="240"/>
        <v>NÃO ATENDE</v>
      </c>
      <c r="BE418" s="32">
        <f t="shared" si="269"/>
        <v>-1</v>
      </c>
      <c r="BF418" s="32">
        <f t="shared" si="270"/>
        <v>-1</v>
      </c>
      <c r="BG418" s="32" t="str">
        <f t="shared" si="241"/>
        <v>-</v>
      </c>
      <c r="BH418" s="34"/>
      <c r="BI418" s="34"/>
      <c r="BJ418" s="34"/>
      <c r="BK418" s="34"/>
      <c r="BL418" s="35"/>
      <c r="BM418" s="34"/>
      <c r="BN418" s="31" t="str">
        <f t="shared" si="242"/>
        <v>NÃO ATENDE</v>
      </c>
      <c r="BO418" s="31" t="str">
        <f t="shared" si="271"/>
        <v>NÃO ATENDE</v>
      </c>
      <c r="BP418" s="31" t="str">
        <f t="shared" si="272"/>
        <v>NÃO ATENDE</v>
      </c>
      <c r="BQ418" s="31" t="str">
        <f t="shared" si="243"/>
        <v>ATENDE</v>
      </c>
      <c r="BR418" s="36" t="str">
        <f t="shared" si="244"/>
        <v>C5</v>
      </c>
      <c r="BS418" s="36" t="str">
        <f t="shared" si="245"/>
        <v>Sem Passeio</v>
      </c>
      <c r="BT418" s="37" t="e">
        <f t="shared" si="246"/>
        <v>#N/A</v>
      </c>
      <c r="BU418" s="34"/>
      <c r="BV418" s="34"/>
      <c r="BW418" s="36" t="e">
        <f>IF(BS418="-","-",_xlfn.XLOOKUP(BS418,ABNT5101!$B$4:$B$9,ABNT5101!$C$4:$C$9))</f>
        <v>#N/A</v>
      </c>
      <c r="BX418" s="36" t="e">
        <f>IF(BS418="-","-",_xlfn.XLOOKUP(BS418,ABNT5101!$B$4:$B$9,ABNT5101!$D$4:$D$9))</f>
        <v>#N/A</v>
      </c>
      <c r="BY418" s="31" t="e">
        <f t="shared" si="247"/>
        <v>#N/A</v>
      </c>
      <c r="BZ418" s="31" t="e">
        <f t="shared" si="248"/>
        <v>#N/A</v>
      </c>
      <c r="CA418" s="31" t="e">
        <f t="shared" si="249"/>
        <v>#N/A</v>
      </c>
      <c r="CB418" s="36" t="s">
        <v>143</v>
      </c>
      <c r="CC418" s="37" t="e">
        <f t="shared" si="250"/>
        <v>#VALUE!</v>
      </c>
      <c r="CD418" s="38"/>
      <c r="CE418" s="38"/>
      <c r="CF418" s="31" t="str">
        <f>IF(CB418="-","-",_xlfn.XLOOKUP(CB418,ABNT5101!$B$4:$B$9,ABNT5101!$C$4:$C$9))</f>
        <v>-</v>
      </c>
      <c r="CG418" s="36" t="str">
        <f>IF(CB418="-","-",_xlfn.XLOOKUP(CB418,ABNT5101!$B$4:$B$9,ABNT5101!$D$4:$D$9))</f>
        <v>-</v>
      </c>
      <c r="CH418" s="31" t="str">
        <f t="shared" si="251"/>
        <v>-</v>
      </c>
      <c r="CI418" s="31" t="str">
        <f t="shared" si="252"/>
        <v>-</v>
      </c>
      <c r="CJ418" s="31" t="str">
        <f t="shared" si="253"/>
        <v>-</v>
      </c>
      <c r="CK418" s="56" t="e">
        <f>_xlfn.XLOOKUP(CL418,'Banco de dados'!$B:$B,'Banco de dados'!$D:$D)</f>
        <v>#N/A</v>
      </c>
      <c r="CL418" s="42"/>
      <c r="CM418" s="56" t="e">
        <f>_xlfn.XLOOKUP(CL418,'Banco de dados'!$B:$B,'Banco de dados'!$E:$E)</f>
        <v>#N/A</v>
      </c>
      <c r="CN418" s="56"/>
      <c r="CO418" s="56" t="e">
        <f>IF(CN418="-","-",_xlfn.XLOOKUP(CN418,'Banco de dados'!$B:$B,'Banco de dados'!$E:$E))</f>
        <v>#N/A</v>
      </c>
      <c r="CP418" s="41">
        <f t="shared" si="254"/>
        <v>1</v>
      </c>
      <c r="CQ418" s="56" t="e">
        <f>_xlfn.XLOOKUP(CL418,'Banco de dados'!$B:$B,'Banco de dados'!$H:$H)</f>
        <v>#N/A</v>
      </c>
      <c r="CR418" s="56" t="e">
        <f t="array" aca="1" ref="CR418" ca="1">_xludf.xlookup(CN418,'Banco de dados'!$B:$B,'Banco de dados'!$H:$H)</f>
        <v>#NAME?</v>
      </c>
      <c r="CS418" s="56" t="e">
        <f t="array" aca="1" ref="CS418" ca="1">_xludf.xlookup(CL418,'Banco de dados'!$B:$B,'Banco de dados'!$F:$F)</f>
        <v>#NAME?</v>
      </c>
      <c r="CT418" s="56" t="e">
        <f t="array" aca="1" ref="CT418" ca="1">_xludf.xlookup(CN418,'Banco de dados'!$B:$B,'Banco de dados'!$F:$F)</f>
        <v>#NAME?</v>
      </c>
      <c r="CU418" s="42"/>
      <c r="CV418" s="42"/>
      <c r="CW418" s="56" t="str">
        <f>IF(AJ418=0.5,"Suporte",IF(AND(AJ418&gt;='Braços de IP'!$B$9,AJ418&lt;='Braços de IP'!$D$9),'Braços de IP'!$E$9,IF(AND(AJ418&gt;='Braços de IP'!$B$10,AJ418&lt;='Braços de IP'!$D$10),'Braços de IP'!$E$10,IF(AND(AJ418&gt;='Braços de IP'!$B$11,AJ418&lt;='Braços de IP'!$D$11),'Braços de IP'!$E$11,IF(AND(AJ418&gt;='Braços de IP'!$B$12,AJ418&lt;='Braços de IP'!$D$12),'Braços de IP'!$E$12,IF(AND(AJ418&gt;='Braços de IP'!$B$13,AJ418&lt;='Braços de IP'!$D$13),'Braços de IP'!$E$13,IF(AND(AJ418&gt;='Braços de IP'!$B$14,AJ418&lt;='Braços de IP'!$D$14),'Braços de IP'!$E$14,"ERRO")))))))</f>
        <v>Longo I</v>
      </c>
      <c r="CX418" s="42"/>
      <c r="CY418" s="56" t="str">
        <f>IF($CX418="","",VLOOKUP($CX418,'Braços de IP'!$E$9:$I$15,2,0))</f>
        <v/>
      </c>
      <c r="CZ418" s="43" t="str">
        <f>IF($CX418="","",VLOOKUP($CX418,'Braços de IP'!$E$9:$I$15,5,0))</f>
        <v/>
      </c>
      <c r="DA418" s="56"/>
      <c r="DB418" s="56"/>
      <c r="DC418" s="56"/>
      <c r="DD418" s="56"/>
      <c r="DE418" s="56"/>
      <c r="DF418" s="56"/>
      <c r="DG418" s="44" t="e">
        <f t="shared" si="255"/>
        <v>#N/A</v>
      </c>
      <c r="DH418" s="45">
        <f t="shared" si="256"/>
        <v>60</v>
      </c>
      <c r="DI418" s="44" t="e">
        <f t="shared" si="257"/>
        <v>#N/A</v>
      </c>
      <c r="DJ418" s="46" t="e">
        <f t="shared" si="258"/>
        <v>#N/A</v>
      </c>
      <c r="DK418" s="47" t="s">
        <v>147</v>
      </c>
      <c r="DL418" s="48"/>
      <c r="DM418" s="49"/>
      <c r="DN418" s="23" t="s">
        <v>148</v>
      </c>
      <c r="DO418" s="23"/>
      <c r="DQ418" s="50"/>
      <c r="DS418" s="5"/>
      <c r="DT418" s="5"/>
      <c r="DU418" s="50"/>
    </row>
    <row r="419" spans="1:127" ht="15.75" hidden="1" customHeight="1" x14ac:dyDescent="0.3">
      <c r="B419" s="5"/>
      <c r="C419" s="5"/>
      <c r="D419" s="5"/>
      <c r="E419" s="22" t="s">
        <v>435</v>
      </c>
      <c r="F419" s="22" t="s">
        <v>137</v>
      </c>
      <c r="G419" s="23" t="s">
        <v>436</v>
      </c>
      <c r="H419" s="23">
        <v>-23.412918000000001</v>
      </c>
      <c r="I419" s="23">
        <v>-46.841242999999999</v>
      </c>
      <c r="J419" s="24" t="s">
        <v>160</v>
      </c>
      <c r="K419" s="60"/>
      <c r="L419" s="24" t="s">
        <v>140</v>
      </c>
      <c r="M419" s="24" t="s">
        <v>141</v>
      </c>
      <c r="N419" s="23">
        <v>87</v>
      </c>
      <c r="O419" s="23" t="s">
        <v>142</v>
      </c>
      <c r="P419" s="23" t="s">
        <v>143</v>
      </c>
      <c r="Q419" s="26">
        <f t="shared" si="236"/>
        <v>174</v>
      </c>
      <c r="R419" s="27">
        <v>1</v>
      </c>
      <c r="S419" s="28">
        <v>3</v>
      </c>
      <c r="T419" s="28">
        <v>7</v>
      </c>
      <c r="U419" s="23"/>
      <c r="V419" s="23"/>
      <c r="W419" s="29"/>
      <c r="X419" s="28">
        <v>3</v>
      </c>
      <c r="Y419" s="23"/>
      <c r="Z419" s="23"/>
      <c r="AA419" s="23"/>
      <c r="AB419" s="23"/>
      <c r="AC419" s="23"/>
      <c r="AD419" s="23" t="s">
        <v>144</v>
      </c>
      <c r="AE419" s="23" t="s">
        <v>145</v>
      </c>
      <c r="AF419" s="23">
        <v>38.200000000000003</v>
      </c>
      <c r="AG419" s="23">
        <v>6.9</v>
      </c>
      <c r="AH419" s="23">
        <v>1</v>
      </c>
      <c r="AI419" s="23">
        <v>0.35</v>
      </c>
      <c r="AJ419" s="23">
        <v>2.7</v>
      </c>
      <c r="AK419" s="27">
        <f t="shared" si="237"/>
        <v>2.35</v>
      </c>
      <c r="AL419" s="27" t="s">
        <v>143</v>
      </c>
      <c r="AM419" s="27" t="s">
        <v>143</v>
      </c>
      <c r="AN419" s="23"/>
      <c r="AO419" s="27">
        <f t="shared" si="238"/>
        <v>2</v>
      </c>
      <c r="AP419" s="23"/>
      <c r="AQ419" s="23"/>
      <c r="AR419" s="23"/>
      <c r="AS419" s="23"/>
      <c r="AT419" s="23"/>
      <c r="AU419" s="27"/>
      <c r="AV419" s="27">
        <f t="shared" si="239"/>
        <v>0</v>
      </c>
      <c r="AW419" s="27"/>
      <c r="AX419" s="28">
        <f>VLOOKUP(J419,ABNT5101!$I$3:$J$9,2)</f>
        <v>10</v>
      </c>
      <c r="AY419" s="28">
        <f>VLOOKUP(J419,ABNT5101!$I$3:$M$9,5)</f>
        <v>0.18</v>
      </c>
      <c r="AZ419" s="28" t="str">
        <f>_xlfn.XLOOKUP(J419,ABNT5101!I:I,ABNT5101!L:L)</f>
        <v>-</v>
      </c>
      <c r="BA419" s="28">
        <f>_xlfn.XLOOKUP(J419,ABNT5101!$I:$I,ABNT5101!M:M)</f>
        <v>0.18</v>
      </c>
      <c r="BB419" s="28" t="str">
        <f>_xlfn.XLOOKUP(J419,ABNT5101!$I:$I,ABNT5101!N:N)</f>
        <v>-</v>
      </c>
      <c r="BC419" s="28">
        <f>_xlfn.XLOOKUP(J419,ABNT5101!$I:$I,ABNT5101!O:O)</f>
        <v>16</v>
      </c>
      <c r="BD419" s="31" t="str">
        <f t="shared" si="240"/>
        <v>NÃO ATENDE</v>
      </c>
      <c r="BE419" s="32">
        <f t="shared" si="269"/>
        <v>-1</v>
      </c>
      <c r="BF419" s="32">
        <f t="shared" si="270"/>
        <v>-1</v>
      </c>
      <c r="BG419" s="32" t="str">
        <f t="shared" si="241"/>
        <v>-</v>
      </c>
      <c r="BH419" s="34"/>
      <c r="BI419" s="34"/>
      <c r="BJ419" s="34"/>
      <c r="BK419" s="34"/>
      <c r="BL419" s="35"/>
      <c r="BM419" s="34"/>
      <c r="BN419" s="31" t="str">
        <f t="shared" si="242"/>
        <v>NÃO ATENDE</v>
      </c>
      <c r="BO419" s="31" t="str">
        <f t="shared" si="271"/>
        <v>NÃO ATENDE</v>
      </c>
      <c r="BP419" s="31" t="str">
        <f t="shared" si="272"/>
        <v>NÃO ATENDE</v>
      </c>
      <c r="BQ419" s="31" t="str">
        <f t="shared" si="243"/>
        <v>ATENDE</v>
      </c>
      <c r="BR419" s="36" t="str">
        <f t="shared" si="244"/>
        <v>C4</v>
      </c>
      <c r="BS419" s="36" t="str">
        <f t="shared" si="245"/>
        <v>P6</v>
      </c>
      <c r="BT419" s="37">
        <f t="shared" si="246"/>
        <v>-1</v>
      </c>
      <c r="BU419" s="34"/>
      <c r="BV419" s="34"/>
      <c r="BW419" s="36">
        <f>IF(BS419="-","-",_xlfn.XLOOKUP(BS419,ABNT5101!$B$4:$B$9,ABNT5101!$C$4:$C$9))</f>
        <v>3</v>
      </c>
      <c r="BX419" s="36">
        <f>IF(BS419="-","-",_xlfn.XLOOKUP(BS419,ABNT5101!$B$4:$B$9,ABNT5101!$D$4:$D$9))</f>
        <v>0.6</v>
      </c>
      <c r="BY419" s="31" t="str">
        <f t="shared" si="247"/>
        <v>NÃO ATENDE</v>
      </c>
      <c r="BZ419" s="31" t="str">
        <f t="shared" si="248"/>
        <v>NÃO ATENDE</v>
      </c>
      <c r="CA419" s="31" t="str">
        <f t="shared" si="249"/>
        <v>NÃO ATENDE</v>
      </c>
      <c r="CB419" s="36" t="s">
        <v>143</v>
      </c>
      <c r="CC419" s="37" t="e">
        <f t="shared" si="250"/>
        <v>#VALUE!</v>
      </c>
      <c r="CD419" s="38"/>
      <c r="CE419" s="38"/>
      <c r="CF419" s="31" t="str">
        <f>IF(CB419="-","-",_xlfn.XLOOKUP(CB419,ABNT5101!$B$4:$B$9,ABNT5101!$C$4:$C$9))</f>
        <v>-</v>
      </c>
      <c r="CG419" s="36" t="str">
        <f>IF(CB419="-","-",_xlfn.XLOOKUP(CB419,ABNT5101!$B$4:$B$9,ABNT5101!$D$4:$D$9))</f>
        <v>-</v>
      </c>
      <c r="CH419" s="31" t="str">
        <f t="shared" si="251"/>
        <v>-</v>
      </c>
      <c r="CI419" s="31" t="str">
        <f t="shared" si="252"/>
        <v>-</v>
      </c>
      <c r="CJ419" s="31" t="str">
        <f t="shared" si="253"/>
        <v>-</v>
      </c>
      <c r="CK419" s="56" t="e">
        <f>_xlfn.XLOOKUP(CL419,'Banco de dados'!$B:$B,'Banco de dados'!$D:$D)</f>
        <v>#N/A</v>
      </c>
      <c r="CL419" s="42"/>
      <c r="CM419" s="56" t="e">
        <f>_xlfn.XLOOKUP(CL419,'Banco de dados'!$B:$B,'Banco de dados'!$E:$E)</f>
        <v>#N/A</v>
      </c>
      <c r="CN419" s="56"/>
      <c r="CO419" s="56" t="e">
        <f>IF(CN419="-","-",_xlfn.XLOOKUP(CN419,'Banco de dados'!$B:$B,'Banco de dados'!$E:$E))</f>
        <v>#N/A</v>
      </c>
      <c r="CP419" s="41">
        <f t="shared" si="254"/>
        <v>1</v>
      </c>
      <c r="CQ419" s="56" t="e">
        <f>_xlfn.XLOOKUP(CL419,'Banco de dados'!$B:$B,'Banco de dados'!$H:$H)</f>
        <v>#N/A</v>
      </c>
      <c r="CR419" s="56" t="e">
        <f t="array" aca="1" ref="CR419" ca="1">_xludf.xlookup(CN419,'Banco de dados'!$B:$B,'Banco de dados'!$H:$H)</f>
        <v>#NAME?</v>
      </c>
      <c r="CS419" s="56" t="e">
        <f t="array" aca="1" ref="CS419" ca="1">_xludf.xlookup(CL419,'Banco de dados'!$B:$B,'Banco de dados'!$F:$F)</f>
        <v>#NAME?</v>
      </c>
      <c r="CT419" s="56" t="e">
        <f t="array" aca="1" ref="CT419" ca="1">_xludf.xlookup(CN419,'Banco de dados'!$B:$B,'Banco de dados'!$F:$F)</f>
        <v>#NAME?</v>
      </c>
      <c r="CU419" s="42"/>
      <c r="CV419" s="42"/>
      <c r="CW419" s="56" t="str">
        <f>IF(AJ419=0.5,"Suporte",IF(AND(AJ419&gt;='Braços de IP'!$B$9,AJ419&lt;='Braços de IP'!$D$9),'Braços de IP'!$E$9,IF(AND(AJ419&gt;='Braços de IP'!$B$10,AJ419&lt;='Braços de IP'!$D$10),'Braços de IP'!$E$10,IF(AND(AJ419&gt;='Braços de IP'!$B$11,AJ419&lt;='Braços de IP'!$D$11),'Braços de IP'!$E$11,IF(AND(AJ419&gt;='Braços de IP'!$B$12,AJ419&lt;='Braços de IP'!$D$12),'Braços de IP'!$E$12,IF(AND(AJ419&gt;='Braços de IP'!$B$13,AJ419&lt;='Braços de IP'!$D$13),'Braços de IP'!$E$13,IF(AND(AJ419&gt;='Braços de IP'!$B$14,AJ419&lt;='Braços de IP'!$D$14),'Braços de IP'!$E$14,"ERRO")))))))</f>
        <v>Longo I</v>
      </c>
      <c r="CX419" s="42"/>
      <c r="CY419" s="56" t="str">
        <f>IF($CX419="","",VLOOKUP($CX419,'Braços de IP'!$E$9:$I$15,2,0))</f>
        <v/>
      </c>
      <c r="CZ419" s="43" t="str">
        <f>IF($CX419="","",VLOOKUP($CX419,'Braços de IP'!$E$9:$I$15,5,0))</f>
        <v/>
      </c>
      <c r="DA419" s="56"/>
      <c r="DB419" s="56"/>
      <c r="DC419" s="56"/>
      <c r="DD419" s="56"/>
      <c r="DE419" s="56"/>
      <c r="DF419" s="56"/>
      <c r="DG419" s="44" t="e">
        <f t="shared" si="255"/>
        <v>#N/A</v>
      </c>
      <c r="DH419" s="45">
        <f t="shared" si="256"/>
        <v>87</v>
      </c>
      <c r="DI419" s="44" t="e">
        <f t="shared" si="257"/>
        <v>#N/A</v>
      </c>
      <c r="DJ419" s="46" t="e">
        <f t="shared" si="258"/>
        <v>#N/A</v>
      </c>
      <c r="DK419" s="47" t="s">
        <v>147</v>
      </c>
      <c r="DL419" s="48"/>
      <c r="DM419" s="49"/>
      <c r="DN419" s="23" t="s">
        <v>148</v>
      </c>
      <c r="DO419" s="23"/>
      <c r="DQ419" s="50"/>
      <c r="DS419" s="5"/>
      <c r="DT419" s="5"/>
      <c r="DU419" s="50"/>
    </row>
    <row r="420" spans="1:127" ht="15.75" hidden="1" customHeight="1" x14ac:dyDescent="0.3">
      <c r="B420" s="5"/>
      <c r="C420" s="5"/>
      <c r="D420" s="5"/>
      <c r="E420" s="22" t="s">
        <v>435</v>
      </c>
      <c r="F420" s="22" t="s">
        <v>137</v>
      </c>
      <c r="G420" s="23" t="s">
        <v>436</v>
      </c>
      <c r="H420" s="23">
        <v>-23.412918000000001</v>
      </c>
      <c r="I420" s="23">
        <v>-46.841242999999999</v>
      </c>
      <c r="J420" s="24" t="s">
        <v>160</v>
      </c>
      <c r="K420" s="60"/>
      <c r="L420" s="24" t="s">
        <v>140</v>
      </c>
      <c r="M420" s="24" t="s">
        <v>141</v>
      </c>
      <c r="N420" s="23">
        <v>87</v>
      </c>
      <c r="O420" s="23" t="s">
        <v>142</v>
      </c>
      <c r="P420" s="23" t="s">
        <v>143</v>
      </c>
      <c r="Q420" s="26">
        <f t="shared" si="236"/>
        <v>174</v>
      </c>
      <c r="R420" s="27">
        <v>1</v>
      </c>
      <c r="S420" s="28">
        <v>3</v>
      </c>
      <c r="T420" s="28">
        <v>7</v>
      </c>
      <c r="U420" s="23"/>
      <c r="V420" s="23"/>
      <c r="W420" s="29"/>
      <c r="X420" s="28">
        <v>3</v>
      </c>
      <c r="Y420" s="23"/>
      <c r="Z420" s="23"/>
      <c r="AA420" s="23"/>
      <c r="AB420" s="23"/>
      <c r="AC420" s="23"/>
      <c r="AD420" s="23" t="s">
        <v>144</v>
      </c>
      <c r="AE420" s="23" t="s">
        <v>145</v>
      </c>
      <c r="AF420" s="23">
        <v>38.200000000000003</v>
      </c>
      <c r="AG420" s="23">
        <v>6.9</v>
      </c>
      <c r="AH420" s="23">
        <v>1</v>
      </c>
      <c r="AI420" s="23">
        <v>0.35</v>
      </c>
      <c r="AJ420" s="23">
        <v>2.7</v>
      </c>
      <c r="AK420" s="27">
        <f t="shared" si="237"/>
        <v>2.35</v>
      </c>
      <c r="AL420" s="27" t="s">
        <v>143</v>
      </c>
      <c r="AM420" s="27" t="s">
        <v>143</v>
      </c>
      <c r="AN420" s="23"/>
      <c r="AO420" s="27">
        <f t="shared" si="238"/>
        <v>2</v>
      </c>
      <c r="AP420" s="23"/>
      <c r="AQ420" s="23"/>
      <c r="AR420" s="23"/>
      <c r="AS420" s="23"/>
      <c r="AT420" s="23"/>
      <c r="AU420" s="27"/>
      <c r="AV420" s="27">
        <f t="shared" si="239"/>
        <v>0</v>
      </c>
      <c r="AW420" s="27"/>
      <c r="AX420" s="28">
        <f>VLOOKUP(J420,ABNT5101!$I$3:$J$9,2)</f>
        <v>10</v>
      </c>
      <c r="AY420" s="28">
        <f>VLOOKUP(J420,ABNT5101!$I$3:$M$9,5)</f>
        <v>0.18</v>
      </c>
      <c r="AZ420" s="28" t="str">
        <f>_xlfn.XLOOKUP(J420,ABNT5101!I:I,ABNT5101!L:L)</f>
        <v>-</v>
      </c>
      <c r="BA420" s="28">
        <f>_xlfn.XLOOKUP(J420,ABNT5101!$I:$I,ABNT5101!M:M)</f>
        <v>0.18</v>
      </c>
      <c r="BB420" s="28" t="str">
        <f>_xlfn.XLOOKUP(J420,ABNT5101!$I:$I,ABNT5101!N:N)</f>
        <v>-</v>
      </c>
      <c r="BC420" s="28">
        <f>_xlfn.XLOOKUP(J420,ABNT5101!$I:$I,ABNT5101!O:O)</f>
        <v>16</v>
      </c>
      <c r="BD420" s="31" t="str">
        <f t="shared" si="240"/>
        <v>NÃO ATENDE</v>
      </c>
      <c r="BE420" s="32">
        <f t="shared" si="269"/>
        <v>-1</v>
      </c>
      <c r="BF420" s="32">
        <f t="shared" si="270"/>
        <v>-1</v>
      </c>
      <c r="BG420" s="32" t="str">
        <f t="shared" si="241"/>
        <v>-</v>
      </c>
      <c r="BH420" s="34"/>
      <c r="BI420" s="34"/>
      <c r="BJ420" s="34"/>
      <c r="BK420" s="34"/>
      <c r="BL420" s="35"/>
      <c r="BM420" s="34"/>
      <c r="BN420" s="31" t="str">
        <f t="shared" si="242"/>
        <v>NÃO ATENDE</v>
      </c>
      <c r="BO420" s="31" t="str">
        <f t="shared" si="271"/>
        <v>NÃO ATENDE</v>
      </c>
      <c r="BP420" s="31" t="str">
        <f t="shared" si="272"/>
        <v>NÃO ATENDE</v>
      </c>
      <c r="BQ420" s="31" t="str">
        <f t="shared" si="243"/>
        <v>ATENDE</v>
      </c>
      <c r="BR420" s="36" t="str">
        <f t="shared" si="244"/>
        <v>C4</v>
      </c>
      <c r="BS420" s="36" t="str">
        <f t="shared" si="245"/>
        <v>P6</v>
      </c>
      <c r="BT420" s="37">
        <f t="shared" si="246"/>
        <v>-1</v>
      </c>
      <c r="BU420" s="34"/>
      <c r="BV420" s="34"/>
      <c r="BW420" s="36">
        <f>IF(BS420="-","-",_xlfn.XLOOKUP(BS420,ABNT5101!$B$4:$B$9,ABNT5101!$C$4:$C$9))</f>
        <v>3</v>
      </c>
      <c r="BX420" s="36">
        <f>IF(BS420="-","-",_xlfn.XLOOKUP(BS420,ABNT5101!$B$4:$B$9,ABNT5101!$D$4:$D$9))</f>
        <v>0.6</v>
      </c>
      <c r="BY420" s="31" t="str">
        <f t="shared" si="247"/>
        <v>NÃO ATENDE</v>
      </c>
      <c r="BZ420" s="31" t="str">
        <f t="shared" si="248"/>
        <v>NÃO ATENDE</v>
      </c>
      <c r="CA420" s="31" t="str">
        <f t="shared" si="249"/>
        <v>NÃO ATENDE</v>
      </c>
      <c r="CB420" s="36" t="s">
        <v>143</v>
      </c>
      <c r="CC420" s="37" t="e">
        <f t="shared" si="250"/>
        <v>#VALUE!</v>
      </c>
      <c r="CD420" s="38"/>
      <c r="CE420" s="38"/>
      <c r="CF420" s="31" t="str">
        <f>IF(CB420="-","-",_xlfn.XLOOKUP(CB420,ABNT5101!$B$4:$B$9,ABNT5101!$C$4:$C$9))</f>
        <v>-</v>
      </c>
      <c r="CG420" s="36" t="str">
        <f>IF(CB420="-","-",_xlfn.XLOOKUP(CB420,ABNT5101!$B$4:$B$9,ABNT5101!$D$4:$D$9))</f>
        <v>-</v>
      </c>
      <c r="CH420" s="31" t="str">
        <f t="shared" si="251"/>
        <v>-</v>
      </c>
      <c r="CI420" s="31" t="str">
        <f t="shared" si="252"/>
        <v>-</v>
      </c>
      <c r="CJ420" s="31" t="str">
        <f t="shared" si="253"/>
        <v>-</v>
      </c>
      <c r="CK420" s="56" t="e">
        <f>_xlfn.XLOOKUP(CL420,'Banco de dados'!$B:$B,'Banco de dados'!$D:$D)</f>
        <v>#N/A</v>
      </c>
      <c r="CL420" s="42"/>
      <c r="CM420" s="56" t="e">
        <f>_xlfn.XLOOKUP(CL420,'Banco de dados'!$B:$B,'Banco de dados'!$E:$E)</f>
        <v>#N/A</v>
      </c>
      <c r="CN420" s="56"/>
      <c r="CO420" s="56" t="e">
        <f>IF(CN420="-","-",_xlfn.XLOOKUP(CN420,'Banco de dados'!$B:$B,'Banco de dados'!$E:$E))</f>
        <v>#N/A</v>
      </c>
      <c r="CP420" s="41">
        <f t="shared" si="254"/>
        <v>1</v>
      </c>
      <c r="CQ420" s="56" t="e">
        <f>_xlfn.XLOOKUP(CL420,'Banco de dados'!$B:$B,'Banco de dados'!$H:$H)</f>
        <v>#N/A</v>
      </c>
      <c r="CR420" s="56" t="e">
        <f t="array" aca="1" ref="CR420" ca="1">_xludf.xlookup(CN420,'Banco de dados'!$B:$B,'Banco de dados'!$H:$H)</f>
        <v>#NAME?</v>
      </c>
      <c r="CS420" s="56" t="e">
        <f t="array" aca="1" ref="CS420" ca="1">_xludf.xlookup(CL420,'Banco de dados'!$B:$B,'Banco de dados'!$F:$F)</f>
        <v>#NAME?</v>
      </c>
      <c r="CT420" s="56" t="e">
        <f t="array" aca="1" ref="CT420" ca="1">_xludf.xlookup(CN420,'Banco de dados'!$B:$B,'Banco de dados'!$F:$F)</f>
        <v>#NAME?</v>
      </c>
      <c r="CU420" s="42"/>
      <c r="CV420" s="42"/>
      <c r="CW420" s="56" t="str">
        <f>IF(AJ420=0.5,"Suporte",IF(AND(AJ420&gt;='Braços de IP'!$B$9,AJ420&lt;='Braços de IP'!$D$9),'Braços de IP'!$E$9,IF(AND(AJ420&gt;='Braços de IP'!$B$10,AJ420&lt;='Braços de IP'!$D$10),'Braços de IP'!$E$10,IF(AND(AJ420&gt;='Braços de IP'!$B$11,AJ420&lt;='Braços de IP'!$D$11),'Braços de IP'!$E$11,IF(AND(AJ420&gt;='Braços de IP'!$B$12,AJ420&lt;='Braços de IP'!$D$12),'Braços de IP'!$E$12,IF(AND(AJ420&gt;='Braços de IP'!$B$13,AJ420&lt;='Braços de IP'!$D$13),'Braços de IP'!$E$13,IF(AND(AJ420&gt;='Braços de IP'!$B$14,AJ420&lt;='Braços de IP'!$D$14),'Braços de IP'!$E$14,"ERRO")))))))</f>
        <v>Longo I</v>
      </c>
      <c r="CX420" s="42"/>
      <c r="CY420" s="56" t="str">
        <f>IF($CX420="","",VLOOKUP($CX420,'Braços de IP'!$E$9:$I$15,2,0))</f>
        <v/>
      </c>
      <c r="CZ420" s="43" t="str">
        <f>IF($CX420="","",VLOOKUP($CX420,'Braços de IP'!$E$9:$I$15,5,0))</f>
        <v/>
      </c>
      <c r="DA420" s="56"/>
      <c r="DB420" s="56"/>
      <c r="DC420" s="56"/>
      <c r="DD420" s="56"/>
      <c r="DE420" s="56"/>
      <c r="DF420" s="56"/>
      <c r="DG420" s="44" t="e">
        <f t="shared" si="255"/>
        <v>#N/A</v>
      </c>
      <c r="DH420" s="45">
        <f t="shared" si="256"/>
        <v>87</v>
      </c>
      <c r="DI420" s="44" t="e">
        <f t="shared" si="257"/>
        <v>#N/A</v>
      </c>
      <c r="DJ420" s="46" t="e">
        <f t="shared" si="258"/>
        <v>#N/A</v>
      </c>
      <c r="DK420" s="47" t="s">
        <v>147</v>
      </c>
      <c r="DL420" s="48"/>
      <c r="DM420" s="49"/>
      <c r="DN420" s="23" t="s">
        <v>148</v>
      </c>
      <c r="DO420" s="23"/>
      <c r="DP420" s="5"/>
      <c r="DQ420" s="50"/>
      <c r="DR420" s="5"/>
      <c r="DS420" s="5"/>
      <c r="DT420" s="5"/>
      <c r="DU420" s="5"/>
      <c r="DV420" s="64"/>
      <c r="DW420" s="64"/>
    </row>
    <row r="421" spans="1:127" ht="15.75" hidden="1" customHeight="1" x14ac:dyDescent="0.3">
      <c r="B421" s="5"/>
      <c r="C421" s="5"/>
      <c r="D421" s="5"/>
      <c r="E421" s="22" t="s">
        <v>435</v>
      </c>
      <c r="F421" s="22" t="s">
        <v>137</v>
      </c>
      <c r="G421" s="23" t="s">
        <v>436</v>
      </c>
      <c r="H421" s="23">
        <v>-23.412918000000001</v>
      </c>
      <c r="I421" s="23">
        <v>-46.841242999999999</v>
      </c>
      <c r="J421" s="24" t="s">
        <v>160</v>
      </c>
      <c r="K421" s="60"/>
      <c r="L421" s="24" t="s">
        <v>140</v>
      </c>
      <c r="M421" s="24" t="s">
        <v>141</v>
      </c>
      <c r="N421" s="23">
        <v>87</v>
      </c>
      <c r="O421" s="23" t="s">
        <v>142</v>
      </c>
      <c r="P421" s="23" t="s">
        <v>143</v>
      </c>
      <c r="Q421" s="26">
        <f t="shared" si="236"/>
        <v>174</v>
      </c>
      <c r="R421" s="27">
        <v>1</v>
      </c>
      <c r="S421" s="28">
        <v>3</v>
      </c>
      <c r="T421" s="28">
        <v>7</v>
      </c>
      <c r="U421" s="23"/>
      <c r="V421" s="23"/>
      <c r="W421" s="29"/>
      <c r="X421" s="28">
        <v>3</v>
      </c>
      <c r="Y421" s="23"/>
      <c r="Z421" s="23"/>
      <c r="AA421" s="23"/>
      <c r="AB421" s="23"/>
      <c r="AC421" s="23"/>
      <c r="AD421" s="23" t="s">
        <v>144</v>
      </c>
      <c r="AE421" s="23" t="s">
        <v>145</v>
      </c>
      <c r="AF421" s="23">
        <v>38.200000000000003</v>
      </c>
      <c r="AG421" s="23">
        <v>6.9</v>
      </c>
      <c r="AH421" s="23">
        <v>1</v>
      </c>
      <c r="AI421" s="23">
        <v>0.35</v>
      </c>
      <c r="AJ421" s="23">
        <v>2.7</v>
      </c>
      <c r="AK421" s="27">
        <f t="shared" si="237"/>
        <v>2.35</v>
      </c>
      <c r="AL421" s="27" t="s">
        <v>143</v>
      </c>
      <c r="AM421" s="27" t="s">
        <v>143</v>
      </c>
      <c r="AN421" s="23"/>
      <c r="AO421" s="27">
        <f t="shared" si="238"/>
        <v>2</v>
      </c>
      <c r="AP421" s="23"/>
      <c r="AQ421" s="23"/>
      <c r="AR421" s="23"/>
      <c r="AS421" s="23"/>
      <c r="AT421" s="23"/>
      <c r="AU421" s="27"/>
      <c r="AV421" s="27">
        <f t="shared" si="239"/>
        <v>0</v>
      </c>
      <c r="AW421" s="27"/>
      <c r="AX421" s="28">
        <f>VLOOKUP(J421,ABNT5101!$I$3:$J$9,2)</f>
        <v>10</v>
      </c>
      <c r="AY421" s="28">
        <f>VLOOKUP(J421,ABNT5101!$I$3:$M$9,5)</f>
        <v>0.18</v>
      </c>
      <c r="AZ421" s="28" t="str">
        <f>_xlfn.XLOOKUP(J421,ABNT5101!I:I,ABNT5101!L:L)</f>
        <v>-</v>
      </c>
      <c r="BA421" s="28">
        <f>_xlfn.XLOOKUP(J421,ABNT5101!$I:$I,ABNT5101!M:M)</f>
        <v>0.18</v>
      </c>
      <c r="BB421" s="28" t="str">
        <f>_xlfn.XLOOKUP(J421,ABNT5101!$I:$I,ABNT5101!N:N)</f>
        <v>-</v>
      </c>
      <c r="BC421" s="28">
        <f>_xlfn.XLOOKUP(J421,ABNT5101!$I:$I,ABNT5101!O:O)</f>
        <v>16</v>
      </c>
      <c r="BD421" s="31" t="str">
        <f t="shared" si="240"/>
        <v>NÃO ATENDE</v>
      </c>
      <c r="BE421" s="32">
        <f t="shared" si="269"/>
        <v>-1</v>
      </c>
      <c r="BF421" s="32">
        <f t="shared" si="270"/>
        <v>-1</v>
      </c>
      <c r="BG421" s="32" t="str">
        <f t="shared" si="241"/>
        <v>-</v>
      </c>
      <c r="BH421" s="34"/>
      <c r="BI421" s="34"/>
      <c r="BJ421" s="34"/>
      <c r="BK421" s="34"/>
      <c r="BL421" s="35"/>
      <c r="BM421" s="34"/>
      <c r="BN421" s="31" t="str">
        <f t="shared" si="242"/>
        <v>NÃO ATENDE</v>
      </c>
      <c r="BO421" s="31" t="str">
        <f t="shared" si="271"/>
        <v>NÃO ATENDE</v>
      </c>
      <c r="BP421" s="31" t="str">
        <f t="shared" si="272"/>
        <v>NÃO ATENDE</v>
      </c>
      <c r="BQ421" s="31" t="str">
        <f t="shared" si="243"/>
        <v>ATENDE</v>
      </c>
      <c r="BR421" s="36" t="str">
        <f t="shared" si="244"/>
        <v>C4</v>
      </c>
      <c r="BS421" s="36" t="str">
        <f t="shared" si="245"/>
        <v>P6</v>
      </c>
      <c r="BT421" s="37">
        <f t="shared" si="246"/>
        <v>-1</v>
      </c>
      <c r="BU421" s="34"/>
      <c r="BV421" s="34"/>
      <c r="BW421" s="36">
        <f>IF(BS421="-","-",_xlfn.XLOOKUP(BS421,ABNT5101!$B$4:$B$9,ABNT5101!$C$4:$C$9))</f>
        <v>3</v>
      </c>
      <c r="BX421" s="36">
        <f>IF(BS421="-","-",_xlfn.XLOOKUP(BS421,ABNT5101!$B$4:$B$9,ABNT5101!$D$4:$D$9))</f>
        <v>0.6</v>
      </c>
      <c r="BY421" s="31" t="str">
        <f t="shared" si="247"/>
        <v>NÃO ATENDE</v>
      </c>
      <c r="BZ421" s="31" t="str">
        <f t="shared" si="248"/>
        <v>NÃO ATENDE</v>
      </c>
      <c r="CA421" s="31" t="str">
        <f t="shared" si="249"/>
        <v>NÃO ATENDE</v>
      </c>
      <c r="CB421" s="36" t="s">
        <v>143</v>
      </c>
      <c r="CC421" s="37" t="e">
        <f t="shared" si="250"/>
        <v>#VALUE!</v>
      </c>
      <c r="CD421" s="38"/>
      <c r="CE421" s="38"/>
      <c r="CF421" s="31" t="str">
        <f>IF(CB421="-","-",_xlfn.XLOOKUP(CB421,ABNT5101!$B$4:$B$9,ABNT5101!$C$4:$C$9))</f>
        <v>-</v>
      </c>
      <c r="CG421" s="36" t="str">
        <f>IF(CB421="-","-",_xlfn.XLOOKUP(CB421,ABNT5101!$B$4:$B$9,ABNT5101!$D$4:$D$9))</f>
        <v>-</v>
      </c>
      <c r="CH421" s="31" t="str">
        <f t="shared" si="251"/>
        <v>-</v>
      </c>
      <c r="CI421" s="31" t="str">
        <f t="shared" si="252"/>
        <v>-</v>
      </c>
      <c r="CJ421" s="31" t="str">
        <f t="shared" si="253"/>
        <v>-</v>
      </c>
      <c r="CK421" s="56" t="e">
        <f>_xlfn.XLOOKUP(CL421,'Banco de dados'!$B:$B,'Banco de dados'!$D:$D)</f>
        <v>#N/A</v>
      </c>
      <c r="CL421" s="42"/>
      <c r="CM421" s="56" t="e">
        <f>_xlfn.XLOOKUP(CL421,'Banco de dados'!$B:$B,'Banco de dados'!$E:$E)</f>
        <v>#N/A</v>
      </c>
      <c r="CN421" s="56"/>
      <c r="CO421" s="56" t="e">
        <f>IF(CN421="-","-",_xlfn.XLOOKUP(CN421,'Banco de dados'!$B:$B,'Banco de dados'!$E:$E))</f>
        <v>#N/A</v>
      </c>
      <c r="CP421" s="41">
        <f t="shared" si="254"/>
        <v>1</v>
      </c>
      <c r="CQ421" s="56" t="e">
        <f>_xlfn.XLOOKUP(CL421,'Banco de dados'!$B:$B,'Banco de dados'!$H:$H)</f>
        <v>#N/A</v>
      </c>
      <c r="CR421" s="56" t="e">
        <f t="array" aca="1" ref="CR421" ca="1">_xludf.xlookup(CN421,'Banco de dados'!$B:$B,'Banco de dados'!$H:$H)</f>
        <v>#NAME?</v>
      </c>
      <c r="CS421" s="56" t="e">
        <f t="array" aca="1" ref="CS421" ca="1">_xludf.xlookup(CL421,'Banco de dados'!$B:$B,'Banco de dados'!$F:$F)</f>
        <v>#NAME?</v>
      </c>
      <c r="CT421" s="56" t="e">
        <f t="array" aca="1" ref="CT421" ca="1">_xludf.xlookup(CN421,'Banco de dados'!$B:$B,'Banco de dados'!$F:$F)</f>
        <v>#NAME?</v>
      </c>
      <c r="CU421" s="42"/>
      <c r="CV421" s="42"/>
      <c r="CW421" s="56" t="str">
        <f>IF(AJ421=0.5,"Suporte",IF(AND(AJ421&gt;='Braços de IP'!$B$9,AJ421&lt;='Braços de IP'!$D$9),'Braços de IP'!$E$9,IF(AND(AJ421&gt;='Braços de IP'!$B$10,AJ421&lt;='Braços de IP'!$D$10),'Braços de IP'!$E$10,IF(AND(AJ421&gt;='Braços de IP'!$B$11,AJ421&lt;='Braços de IP'!$D$11),'Braços de IP'!$E$11,IF(AND(AJ421&gt;='Braços de IP'!$B$12,AJ421&lt;='Braços de IP'!$D$12),'Braços de IP'!$E$12,IF(AND(AJ421&gt;='Braços de IP'!$B$13,AJ421&lt;='Braços de IP'!$D$13),'Braços de IP'!$E$13,IF(AND(AJ421&gt;='Braços de IP'!$B$14,AJ421&lt;='Braços de IP'!$D$14),'Braços de IP'!$E$14,"ERRO")))))))</f>
        <v>Longo I</v>
      </c>
      <c r="CX421" s="42"/>
      <c r="CY421" s="56" t="str">
        <f>IF($CX421="","",VLOOKUP($CX421,'Braços de IP'!$E$9:$I$15,2,0))</f>
        <v/>
      </c>
      <c r="CZ421" s="43" t="str">
        <f>IF($CX421="","",VLOOKUP($CX421,'Braços de IP'!$E$9:$I$15,5,0))</f>
        <v/>
      </c>
      <c r="DA421" s="56"/>
      <c r="DB421" s="56"/>
      <c r="DC421" s="56"/>
      <c r="DD421" s="56"/>
      <c r="DE421" s="56"/>
      <c r="DF421" s="56"/>
      <c r="DG421" s="44" t="e">
        <f t="shared" si="255"/>
        <v>#N/A</v>
      </c>
      <c r="DH421" s="45">
        <f t="shared" si="256"/>
        <v>87</v>
      </c>
      <c r="DI421" s="44" t="e">
        <f t="shared" si="257"/>
        <v>#N/A</v>
      </c>
      <c r="DJ421" s="46" t="e">
        <f t="shared" si="258"/>
        <v>#N/A</v>
      </c>
      <c r="DK421" s="47" t="s">
        <v>147</v>
      </c>
      <c r="DL421" s="48"/>
      <c r="DM421" s="49"/>
      <c r="DN421" s="23" t="s">
        <v>148</v>
      </c>
      <c r="DO421" s="23"/>
      <c r="DP421" s="5"/>
      <c r="DQ421" s="50"/>
      <c r="DR421" s="5"/>
      <c r="DS421" s="5"/>
      <c r="DT421" s="5"/>
      <c r="DU421" s="5"/>
      <c r="DV421" s="64"/>
      <c r="DW421" s="64"/>
    </row>
    <row r="422" spans="1:127" ht="15.75" customHeight="1" x14ac:dyDescent="0.3">
      <c r="A422" t="s">
        <v>1290</v>
      </c>
      <c r="B422" s="5"/>
      <c r="C422" s="5" t="s">
        <v>148</v>
      </c>
      <c r="D422" s="5"/>
      <c r="E422" s="22" t="s">
        <v>437</v>
      </c>
      <c r="F422" s="22" t="s">
        <v>192</v>
      </c>
      <c r="G422" s="23" t="s">
        <v>438</v>
      </c>
      <c r="H422" s="23">
        <v>-23.399239999999999</v>
      </c>
      <c r="I422" s="23">
        <v>-46.861091999999999</v>
      </c>
      <c r="J422" s="24" t="s">
        <v>160</v>
      </c>
      <c r="K422" s="60"/>
      <c r="L422" s="24" t="s">
        <v>140</v>
      </c>
      <c r="M422" s="24" t="s">
        <v>141</v>
      </c>
      <c r="N422" s="23">
        <v>90</v>
      </c>
      <c r="O422" s="23" t="s">
        <v>142</v>
      </c>
      <c r="P422" s="23" t="s">
        <v>143</v>
      </c>
      <c r="Q422" s="26">
        <f t="shared" si="236"/>
        <v>180</v>
      </c>
      <c r="R422" s="27">
        <v>1</v>
      </c>
      <c r="S422" s="28">
        <v>0</v>
      </c>
      <c r="T422" s="28">
        <v>6.5</v>
      </c>
      <c r="U422" s="23"/>
      <c r="V422" s="23"/>
      <c r="W422" s="29"/>
      <c r="X422" s="28">
        <v>3.2</v>
      </c>
      <c r="Y422" s="23">
        <v>6.6</v>
      </c>
      <c r="Z422" s="23"/>
      <c r="AA422" s="23"/>
      <c r="AB422" s="23"/>
      <c r="AC422" s="23"/>
      <c r="AD422" s="23" t="s">
        <v>144</v>
      </c>
      <c r="AE422" s="23" t="s">
        <v>145</v>
      </c>
      <c r="AF422" s="23">
        <v>35.200000000000003</v>
      </c>
      <c r="AG422" s="23">
        <v>8</v>
      </c>
      <c r="AH422" s="23">
        <v>1</v>
      </c>
      <c r="AI422" s="23">
        <v>0.67</v>
      </c>
      <c r="AJ422" s="23">
        <v>2</v>
      </c>
      <c r="AK422" s="27">
        <f t="shared" si="237"/>
        <v>1.33</v>
      </c>
      <c r="AL422" s="27" t="s">
        <v>143</v>
      </c>
      <c r="AM422" s="27" t="s">
        <v>143</v>
      </c>
      <c r="AN422" s="23"/>
      <c r="AO422" s="27">
        <f t="shared" si="238"/>
        <v>2</v>
      </c>
      <c r="AP422" s="23"/>
      <c r="AQ422" s="23"/>
      <c r="AR422" s="23"/>
      <c r="AS422" s="23"/>
      <c r="AT422" s="23"/>
      <c r="AU422" s="27"/>
      <c r="AV422" s="27">
        <f t="shared" si="239"/>
        <v>0</v>
      </c>
      <c r="AW422" s="27"/>
      <c r="AX422" s="28">
        <f>VLOOKUP(J422,ABNT5101!$I$3:$J$9,2)</f>
        <v>10</v>
      </c>
      <c r="AY422" s="28">
        <f>VLOOKUP(J422,ABNT5101!$I$3:$M$9,5)</f>
        <v>0.18</v>
      </c>
      <c r="AZ422" s="28" t="str">
        <f>_xlfn.XLOOKUP(J422,ABNT5101!I:I,ABNT5101!L:L)</f>
        <v>-</v>
      </c>
      <c r="BA422" s="28">
        <f>_xlfn.XLOOKUP(J422,ABNT5101!$I:$I,ABNT5101!M:M)</f>
        <v>0.18</v>
      </c>
      <c r="BB422" s="28" t="str">
        <f>_xlfn.XLOOKUP(J422,ABNT5101!$I:$I,ABNT5101!N:N)</f>
        <v>-</v>
      </c>
      <c r="BC422" s="28">
        <f>_xlfn.XLOOKUP(J422,ABNT5101!$I:$I,ABNT5101!O:O)</f>
        <v>16</v>
      </c>
      <c r="BD422" s="31" t="str">
        <f t="shared" si="240"/>
        <v>ATENDE</v>
      </c>
      <c r="BE422" s="32">
        <f t="shared" ref="BE422:BE453" si="273">BH422/AX422-1</f>
        <v>0.121</v>
      </c>
      <c r="BF422" s="32">
        <f t="shared" ref="BF422:BF453" si="274">BI422/AY422-1</f>
        <v>1.5</v>
      </c>
      <c r="BG422" s="32" t="str">
        <f t="shared" si="241"/>
        <v>-</v>
      </c>
      <c r="BH422" s="34">
        <v>11.21</v>
      </c>
      <c r="BI422" s="34">
        <v>0.45</v>
      </c>
      <c r="BJ422" s="34"/>
      <c r="BK422" s="34"/>
      <c r="BL422" s="35"/>
      <c r="BM422" s="34"/>
      <c r="BN422" s="31" t="str">
        <f t="shared" si="242"/>
        <v>ATENDE</v>
      </c>
      <c r="BO422" s="31" t="str">
        <f t="shared" ref="BO422:BO453" si="275">IF(BH422&gt;=AX422,"ATENDE",IF(BH422&gt;=0.99*AX422,"ATENDIMENTO LIMIAR","NÃO ATENDE"))</f>
        <v>ATENDE</v>
      </c>
      <c r="BP422" s="31" t="str">
        <f t="shared" ref="BP422:BP453" si="276">IF(BI422&gt;=AY422,"ATENDE",IF(BI422&gt;=(AY422-0.02),"ATENDIMENTO LIMIAR","NÃO ATENDE"))</f>
        <v>ATENDE</v>
      </c>
      <c r="BQ422" s="31" t="str">
        <f t="shared" si="243"/>
        <v>ATENDE</v>
      </c>
      <c r="BR422" s="36" t="str">
        <f t="shared" si="244"/>
        <v>C4</v>
      </c>
      <c r="BS422" s="36" t="str">
        <f t="shared" si="245"/>
        <v>P6</v>
      </c>
      <c r="BT422" s="37" t="str">
        <f t="shared" si="246"/>
        <v>-</v>
      </c>
      <c r="BU422" s="34" t="s">
        <v>143</v>
      </c>
      <c r="BV422" s="34" t="s">
        <v>143</v>
      </c>
      <c r="BW422" s="36">
        <f>IF(BS422="-","-",_xlfn.XLOOKUP(BS422,ABNT5101!$B$4:$B$9,ABNT5101!$C$4:$C$9))</f>
        <v>3</v>
      </c>
      <c r="BX422" s="36">
        <f>IF(BS422="-","-",_xlfn.XLOOKUP(BS422,ABNT5101!$B$4:$B$9,ABNT5101!$D$4:$D$9))</f>
        <v>0.6</v>
      </c>
      <c r="BY422" s="31" t="str">
        <f t="shared" si="247"/>
        <v>ATENDE</v>
      </c>
      <c r="BZ422" s="31" t="str">
        <f t="shared" si="248"/>
        <v>ATENDE</v>
      </c>
      <c r="CA422" s="31" t="str">
        <f t="shared" si="249"/>
        <v>ATENDE</v>
      </c>
      <c r="CB422" s="36" t="str">
        <f t="shared" ref="CB422:CB453" si="277">BS422</f>
        <v>P6</v>
      </c>
      <c r="CC422" s="37">
        <f t="shared" si="250"/>
        <v>1.686666666666667</v>
      </c>
      <c r="CD422" s="222">
        <v>8.06</v>
      </c>
      <c r="CE422" s="222">
        <v>4.13</v>
      </c>
      <c r="CF422" s="31">
        <f>IF(CB422="-","-",_xlfn.XLOOKUP(CB422,ABNT5101!$B$4:$B$9,ABNT5101!$C$4:$C$9))</f>
        <v>3</v>
      </c>
      <c r="CG422" s="36">
        <f>IF(CB422="-","-",_xlfn.XLOOKUP(CB422,ABNT5101!$B$4:$B$9,ABNT5101!$D$4:$D$9))</f>
        <v>0.6</v>
      </c>
      <c r="CH422" s="31" t="str">
        <f t="shared" si="251"/>
        <v>ATENDE</v>
      </c>
      <c r="CI422" s="31" t="str">
        <f t="shared" si="252"/>
        <v>ATENDE</v>
      </c>
      <c r="CJ422" s="31" t="str">
        <f t="shared" si="253"/>
        <v>ATENDE</v>
      </c>
      <c r="CK422" s="56" t="str">
        <f>_xlfn.XLOOKUP(CL422,'Banco de dados'!$B:$B,'Banco de dados'!$D:$D)</f>
        <v>LEDSTAR</v>
      </c>
      <c r="CL422" s="57" t="str">
        <f>'Banco de dados'!B7</f>
        <v xml:space="preserve"> SL VT 9.1 44W</v>
      </c>
      <c r="CM422" s="56" t="str">
        <f>_xlfn.XLOOKUP(CL422,'Banco de dados'!$B:$B,'Banco de dados'!$E:$E)</f>
        <v>LUM LED SL VT 9.1 44W</v>
      </c>
      <c r="CN422" s="56"/>
      <c r="CO422" s="56" t="e">
        <f>IF(CN422="-","-",_xlfn.XLOOKUP(CN422,'Banco de dados'!$B:$B,'Banco de dados'!$E:$E))</f>
        <v>#N/A</v>
      </c>
      <c r="CP422" s="41">
        <f t="shared" si="254"/>
        <v>1</v>
      </c>
      <c r="CQ422" s="56">
        <f>_xlfn.XLOOKUP(CL422,'Banco de dados'!$B:$B,'Banco de dados'!$H:$H)</f>
        <v>44</v>
      </c>
      <c r="CR422" s="56" t="e">
        <f t="array" aca="1" ref="CR422" ca="1">_xludf.xlookup(CN422,'Banco de dados'!$B:$B,'Banco de dados'!$H:$H)</f>
        <v>#NAME?</v>
      </c>
      <c r="CS422" s="56" t="e">
        <f t="array" aca="1" ref="CS422" ca="1">_xludf.xlookup(CL422,'Banco de dados'!$B:$B,'Banco de dados'!$F:$F)</f>
        <v>#NAME?</v>
      </c>
      <c r="CT422" s="56" t="e">
        <f t="array" aca="1" ref="CT422" ca="1">_xludf.xlookup(CN422,'Banco de dados'!$B:$B,'Banco de dados'!$F:$F)</f>
        <v>#NAME?</v>
      </c>
      <c r="CU422" s="42"/>
      <c r="CV422" s="42"/>
      <c r="CW422" s="56" t="str">
        <f>IF(AJ422=0.5,"Suporte",IF(AND(AJ422&gt;='Braços de IP'!$B$9,AJ422&lt;='Braços de IP'!$D$9),'Braços de IP'!$E$9,IF(AND(AJ422&gt;='Braços de IP'!$B$10,AJ422&lt;='Braços de IP'!$D$10),'Braços de IP'!$E$10,IF(AND(AJ422&gt;='Braços de IP'!$B$11,AJ422&lt;='Braços de IP'!$D$11),'Braços de IP'!$E$11,IF(AND(AJ422&gt;='Braços de IP'!$B$12,AJ422&lt;='Braços de IP'!$D$12),'Braços de IP'!$E$12,IF(AND(AJ422&gt;='Braços de IP'!$B$13,AJ422&lt;='Braços de IP'!$D$13),'Braços de IP'!$E$13,IF(AND(AJ422&gt;='Braços de IP'!$B$14,AJ422&lt;='Braços de IP'!$D$14),'Braços de IP'!$E$14,"ERRO")))))))</f>
        <v>Médio I</v>
      </c>
      <c r="CX422" s="42"/>
      <c r="CY422" s="56" t="str">
        <f>IF($CX422="","",VLOOKUP($CX422,'Braços de IP'!$E$9:$I$15,2,0))</f>
        <v/>
      </c>
      <c r="CZ422" s="43" t="str">
        <f>IF($CX422="","",VLOOKUP($CX422,'Braços de IP'!$E$9:$I$15,5,0))</f>
        <v/>
      </c>
      <c r="DA422" s="56"/>
      <c r="DB422" s="56"/>
      <c r="DC422" s="56"/>
      <c r="DD422" s="56"/>
      <c r="DE422" s="56"/>
      <c r="DF422" s="56"/>
      <c r="DG422" s="44">
        <f t="shared" si="255"/>
        <v>44</v>
      </c>
      <c r="DH422" s="45">
        <f t="shared" si="256"/>
        <v>90</v>
      </c>
      <c r="DI422" s="44">
        <f t="shared" si="257"/>
        <v>134</v>
      </c>
      <c r="DJ422" s="46">
        <f t="shared" si="258"/>
        <v>0.51111111111111107</v>
      </c>
      <c r="DK422" s="47" t="s">
        <v>147</v>
      </c>
      <c r="DL422" s="48"/>
      <c r="DM422" s="49"/>
      <c r="DN422" s="23" t="s">
        <v>148</v>
      </c>
      <c r="DO422" s="23"/>
      <c r="DP422" s="5"/>
      <c r="DQ422" s="50"/>
      <c r="DR422" s="5"/>
      <c r="DS422" s="5"/>
      <c r="DT422" s="5"/>
      <c r="DU422" s="5"/>
      <c r="DV422" s="64"/>
      <c r="DW422" s="64"/>
    </row>
    <row r="423" spans="1:127" ht="15.75" customHeight="1" x14ac:dyDescent="0.3">
      <c r="A423" t="s">
        <v>1290</v>
      </c>
      <c r="B423" s="5"/>
      <c r="C423" s="5" t="s">
        <v>148</v>
      </c>
      <c r="D423" s="5"/>
      <c r="E423" s="22" t="s">
        <v>437</v>
      </c>
      <c r="F423" s="22" t="s">
        <v>192</v>
      </c>
      <c r="G423" s="23" t="s">
        <v>438</v>
      </c>
      <c r="H423" s="23">
        <v>-23.399239999999999</v>
      </c>
      <c r="I423" s="23">
        <v>-46.861091999999999</v>
      </c>
      <c r="J423" s="24" t="s">
        <v>160</v>
      </c>
      <c r="K423" s="60"/>
      <c r="L423" s="24" t="s">
        <v>140</v>
      </c>
      <c r="M423" s="24" t="s">
        <v>141</v>
      </c>
      <c r="N423" s="23">
        <v>90</v>
      </c>
      <c r="O423" s="23" t="s">
        <v>142</v>
      </c>
      <c r="P423" s="23" t="s">
        <v>143</v>
      </c>
      <c r="Q423" s="26">
        <f t="shared" si="236"/>
        <v>180</v>
      </c>
      <c r="R423" s="27">
        <v>1</v>
      </c>
      <c r="S423" s="28">
        <v>0</v>
      </c>
      <c r="T423" s="28">
        <v>6.5</v>
      </c>
      <c r="U423" s="23"/>
      <c r="V423" s="23"/>
      <c r="W423" s="29"/>
      <c r="X423" s="28">
        <v>3.2</v>
      </c>
      <c r="Y423" s="23">
        <v>6.6</v>
      </c>
      <c r="Z423" s="23"/>
      <c r="AA423" s="23"/>
      <c r="AB423" s="23"/>
      <c r="AC423" s="23"/>
      <c r="AD423" s="23" t="s">
        <v>144</v>
      </c>
      <c r="AE423" s="23" t="s">
        <v>145</v>
      </c>
      <c r="AF423" s="23">
        <v>35.200000000000003</v>
      </c>
      <c r="AG423" s="23">
        <v>8</v>
      </c>
      <c r="AH423" s="23">
        <v>1</v>
      </c>
      <c r="AI423" s="23">
        <v>0.67</v>
      </c>
      <c r="AJ423" s="23">
        <v>2</v>
      </c>
      <c r="AK423" s="27">
        <f t="shared" si="237"/>
        <v>1.33</v>
      </c>
      <c r="AL423" s="27" t="s">
        <v>143</v>
      </c>
      <c r="AM423" s="27" t="s">
        <v>143</v>
      </c>
      <c r="AN423" s="23"/>
      <c r="AO423" s="27">
        <f t="shared" si="238"/>
        <v>2</v>
      </c>
      <c r="AP423" s="23"/>
      <c r="AQ423" s="23"/>
      <c r="AR423" s="23"/>
      <c r="AS423" s="23"/>
      <c r="AT423" s="23"/>
      <c r="AU423" s="27"/>
      <c r="AV423" s="27">
        <f t="shared" si="239"/>
        <v>0</v>
      </c>
      <c r="AW423" s="27"/>
      <c r="AX423" s="28">
        <f>VLOOKUP(J423,ABNT5101!$I$3:$J$9,2)</f>
        <v>10</v>
      </c>
      <c r="AY423" s="28">
        <f>VLOOKUP(J423,ABNT5101!$I$3:$M$9,5)</f>
        <v>0.18</v>
      </c>
      <c r="AZ423" s="28" t="str">
        <f>_xlfn.XLOOKUP(J423,ABNT5101!I:I,ABNT5101!L:L)</f>
        <v>-</v>
      </c>
      <c r="BA423" s="28">
        <f>_xlfn.XLOOKUP(J423,ABNT5101!$I:$I,ABNT5101!M:M)</f>
        <v>0.18</v>
      </c>
      <c r="BB423" s="28" t="str">
        <f>_xlfn.XLOOKUP(J423,ABNT5101!$I:$I,ABNT5101!N:N)</f>
        <v>-</v>
      </c>
      <c r="BC423" s="28">
        <f>_xlfn.XLOOKUP(J423,ABNT5101!$I:$I,ABNT5101!O:O)</f>
        <v>16</v>
      </c>
      <c r="BD423" s="31" t="str">
        <f t="shared" si="240"/>
        <v>ATENDE</v>
      </c>
      <c r="BE423" s="32">
        <f t="shared" si="273"/>
        <v>0.43599999999999994</v>
      </c>
      <c r="BF423" s="32">
        <f t="shared" si="274"/>
        <v>2.1111111111111116</v>
      </c>
      <c r="BG423" s="32" t="str">
        <f t="shared" si="241"/>
        <v>-</v>
      </c>
      <c r="BH423" s="34">
        <v>14.36</v>
      </c>
      <c r="BI423" s="34">
        <v>0.56000000000000005</v>
      </c>
      <c r="BJ423" s="34"/>
      <c r="BK423" s="34"/>
      <c r="BL423" s="35"/>
      <c r="BM423" s="34"/>
      <c r="BN423" s="31" t="str">
        <f t="shared" si="242"/>
        <v>ATENDE</v>
      </c>
      <c r="BO423" s="31" t="str">
        <f t="shared" si="275"/>
        <v>ATENDE</v>
      </c>
      <c r="BP423" s="31" t="str">
        <f t="shared" si="276"/>
        <v>ATENDE</v>
      </c>
      <c r="BQ423" s="31" t="str">
        <f t="shared" si="243"/>
        <v>ATENDE</v>
      </c>
      <c r="BR423" s="36" t="str">
        <f t="shared" si="244"/>
        <v>C4</v>
      </c>
      <c r="BS423" s="36" t="str">
        <f t="shared" si="245"/>
        <v>P6</v>
      </c>
      <c r="BT423" s="37" t="str">
        <f t="shared" si="246"/>
        <v>-</v>
      </c>
      <c r="BU423" s="34" t="s">
        <v>143</v>
      </c>
      <c r="BV423" s="34" t="s">
        <v>143</v>
      </c>
      <c r="BW423" s="36">
        <f>IF(BS423="-","-",_xlfn.XLOOKUP(BS423,ABNT5101!$B$4:$B$9,ABNT5101!$C$4:$C$9))</f>
        <v>3</v>
      </c>
      <c r="BX423" s="36">
        <f>IF(BS423="-","-",_xlfn.XLOOKUP(BS423,ABNT5101!$B$4:$B$9,ABNT5101!$D$4:$D$9))</f>
        <v>0.6</v>
      </c>
      <c r="BY423" s="31" t="str">
        <f t="shared" si="247"/>
        <v>ATENDE</v>
      </c>
      <c r="BZ423" s="31" t="str">
        <f t="shared" si="248"/>
        <v>ATENDE</v>
      </c>
      <c r="CA423" s="31" t="str">
        <f t="shared" si="249"/>
        <v>ATENDE</v>
      </c>
      <c r="CB423" s="36" t="str">
        <f t="shared" si="277"/>
        <v>P6</v>
      </c>
      <c r="CC423" s="37">
        <f t="shared" si="250"/>
        <v>2.4633333333333334</v>
      </c>
      <c r="CD423" s="222">
        <v>10.39</v>
      </c>
      <c r="CE423" s="222">
        <v>7.49</v>
      </c>
      <c r="CF423" s="31">
        <f>IF(CB423="-","-",_xlfn.XLOOKUP(CB423,ABNT5101!$B$4:$B$9,ABNT5101!$C$4:$C$9))</f>
        <v>3</v>
      </c>
      <c r="CG423" s="36">
        <f>IF(CB423="-","-",_xlfn.XLOOKUP(CB423,ABNT5101!$B$4:$B$9,ABNT5101!$D$4:$D$9))</f>
        <v>0.6</v>
      </c>
      <c r="CH423" s="31" t="str">
        <f t="shared" si="251"/>
        <v>ATENDE</v>
      </c>
      <c r="CI423" s="31" t="str">
        <f t="shared" si="252"/>
        <v>ATENDE</v>
      </c>
      <c r="CJ423" s="31" t="str">
        <f t="shared" si="253"/>
        <v>ATENDE</v>
      </c>
      <c r="CK423" s="56" t="str">
        <f>_xlfn.XLOOKUP(CL423,'Banco de dados'!$B:$B,'Banco de dados'!$D:$D)</f>
        <v>SX LIGHTING</v>
      </c>
      <c r="CL423" s="57" t="str">
        <f>'Banco de dados'!B56</f>
        <v>SX-INEVO050HF</v>
      </c>
      <c r="CM423" s="56" t="str">
        <f>_xlfn.XLOOKUP(CL423,'Banco de dados'!$B:$B,'Banco de dados'!$E:$E)</f>
        <v>SXINEVO050K50L12CZF7PHF</v>
      </c>
      <c r="CN423" s="56"/>
      <c r="CO423" s="56" t="e">
        <f>IF(CN423="-","-",_xlfn.XLOOKUP(CN423,'Banco de dados'!$B:$B,'Banco de dados'!$E:$E))</f>
        <v>#N/A</v>
      </c>
      <c r="CP423" s="41">
        <f t="shared" si="254"/>
        <v>1</v>
      </c>
      <c r="CQ423" s="56">
        <f>_xlfn.XLOOKUP(CL423,'Banco de dados'!$B:$B,'Banco de dados'!$H:$H)</f>
        <v>50</v>
      </c>
      <c r="CR423" s="56" t="e">
        <f t="array" aca="1" ref="CR423" ca="1">_xludf.xlookup(CN423,'Banco de dados'!$B:$B,'Banco de dados'!$H:$H)</f>
        <v>#NAME?</v>
      </c>
      <c r="CS423" s="56" t="e">
        <f t="array" aca="1" ref="CS423" ca="1">_xludf.xlookup(CL423,'Banco de dados'!$B:$B,'Banco de dados'!$F:$F)</f>
        <v>#NAME?</v>
      </c>
      <c r="CT423" s="56" t="e">
        <f t="array" aca="1" ref="CT423" ca="1">_xludf.xlookup(CN423,'Banco de dados'!$B:$B,'Banco de dados'!$F:$F)</f>
        <v>#NAME?</v>
      </c>
      <c r="CU423" s="42"/>
      <c r="CV423" s="42"/>
      <c r="CW423" s="56" t="str">
        <f>IF(AJ423=0.5,"Suporte",IF(AND(AJ423&gt;='Braços de IP'!$B$9,AJ423&lt;='Braços de IP'!$D$9),'Braços de IP'!$E$9,IF(AND(AJ423&gt;='Braços de IP'!$B$10,AJ423&lt;='Braços de IP'!$D$10),'Braços de IP'!$E$10,IF(AND(AJ423&gt;='Braços de IP'!$B$11,AJ423&lt;='Braços de IP'!$D$11),'Braços de IP'!$E$11,IF(AND(AJ423&gt;='Braços de IP'!$B$12,AJ423&lt;='Braços de IP'!$D$12),'Braços de IP'!$E$12,IF(AND(AJ423&gt;='Braços de IP'!$B$13,AJ423&lt;='Braços de IP'!$D$13),'Braços de IP'!$E$13,IF(AND(AJ423&gt;='Braços de IP'!$B$14,AJ423&lt;='Braços de IP'!$D$14),'Braços de IP'!$E$14,"ERRO")))))))</f>
        <v>Médio I</v>
      </c>
      <c r="CX423" s="42"/>
      <c r="CY423" s="56" t="str">
        <f>IF($CX423="","",VLOOKUP($CX423,'Braços de IP'!$E$9:$I$15,2,0))</f>
        <v/>
      </c>
      <c r="CZ423" s="43" t="str">
        <f>IF($CX423="","",VLOOKUP($CX423,'Braços de IP'!$E$9:$I$15,5,0))</f>
        <v/>
      </c>
      <c r="DA423" s="56"/>
      <c r="DB423" s="56"/>
      <c r="DC423" s="56"/>
      <c r="DD423" s="56"/>
      <c r="DE423" s="56"/>
      <c r="DF423" s="56"/>
      <c r="DG423" s="44">
        <f t="shared" si="255"/>
        <v>50</v>
      </c>
      <c r="DH423" s="45">
        <f t="shared" si="256"/>
        <v>90</v>
      </c>
      <c r="DI423" s="44">
        <f t="shared" si="257"/>
        <v>140</v>
      </c>
      <c r="DJ423" s="46">
        <f t="shared" si="258"/>
        <v>0.44444444444444442</v>
      </c>
      <c r="DK423" s="47" t="s">
        <v>147</v>
      </c>
      <c r="DL423" s="48"/>
      <c r="DM423" s="49"/>
      <c r="DN423" s="23" t="s">
        <v>148</v>
      </c>
      <c r="DO423" s="23"/>
      <c r="DQ423" s="50"/>
    </row>
    <row r="424" spans="1:127" ht="15.75" customHeight="1" x14ac:dyDescent="0.3">
      <c r="A424" t="s">
        <v>1290</v>
      </c>
      <c r="B424" s="5"/>
      <c r="C424" s="5" t="s">
        <v>148</v>
      </c>
      <c r="D424" s="5"/>
      <c r="E424" s="22" t="s">
        <v>437</v>
      </c>
      <c r="F424" s="22" t="s">
        <v>192</v>
      </c>
      <c r="G424" s="23" t="s">
        <v>438</v>
      </c>
      <c r="H424" s="23">
        <v>-23.399239999999999</v>
      </c>
      <c r="I424" s="23">
        <v>-46.861091999999999</v>
      </c>
      <c r="J424" s="24" t="s">
        <v>160</v>
      </c>
      <c r="K424" s="60"/>
      <c r="L424" s="24" t="s">
        <v>140</v>
      </c>
      <c r="M424" s="24" t="s">
        <v>141</v>
      </c>
      <c r="N424" s="23">
        <v>90</v>
      </c>
      <c r="O424" s="23" t="s">
        <v>142</v>
      </c>
      <c r="P424" s="23" t="s">
        <v>143</v>
      </c>
      <c r="Q424" s="26">
        <f t="shared" si="236"/>
        <v>180</v>
      </c>
      <c r="R424" s="27">
        <v>1</v>
      </c>
      <c r="S424" s="28">
        <v>0</v>
      </c>
      <c r="T424" s="28">
        <v>6.5</v>
      </c>
      <c r="U424" s="23"/>
      <c r="V424" s="23"/>
      <c r="W424" s="29"/>
      <c r="X424" s="28">
        <v>3.2</v>
      </c>
      <c r="Y424" s="23">
        <v>6.6</v>
      </c>
      <c r="Z424" s="23"/>
      <c r="AA424" s="23"/>
      <c r="AB424" s="23"/>
      <c r="AC424" s="23"/>
      <c r="AD424" s="23" t="s">
        <v>144</v>
      </c>
      <c r="AE424" s="23" t="s">
        <v>145</v>
      </c>
      <c r="AF424" s="23">
        <v>35.200000000000003</v>
      </c>
      <c r="AG424" s="23">
        <v>8</v>
      </c>
      <c r="AH424" s="23">
        <v>1</v>
      </c>
      <c r="AI424" s="23">
        <v>0.67</v>
      </c>
      <c r="AJ424" s="23">
        <v>2</v>
      </c>
      <c r="AK424" s="27">
        <f t="shared" si="237"/>
        <v>1.33</v>
      </c>
      <c r="AL424" s="27" t="s">
        <v>143</v>
      </c>
      <c r="AM424" s="27" t="s">
        <v>143</v>
      </c>
      <c r="AN424" s="23"/>
      <c r="AO424" s="27">
        <f t="shared" si="238"/>
        <v>2</v>
      </c>
      <c r="AP424" s="23"/>
      <c r="AQ424" s="23"/>
      <c r="AR424" s="23"/>
      <c r="AS424" s="23"/>
      <c r="AT424" s="23"/>
      <c r="AU424" s="27"/>
      <c r="AV424" s="27">
        <f t="shared" si="239"/>
        <v>0</v>
      </c>
      <c r="AW424" s="27"/>
      <c r="AX424" s="28">
        <f>VLOOKUP(J424,ABNT5101!$I$3:$J$9,2)</f>
        <v>10</v>
      </c>
      <c r="AY424" s="28">
        <f>VLOOKUP(J424,ABNT5101!$I$3:$M$9,5)</f>
        <v>0.18</v>
      </c>
      <c r="AZ424" s="28" t="str">
        <f>_xlfn.XLOOKUP(J424,ABNT5101!I:I,ABNT5101!L:L)</f>
        <v>-</v>
      </c>
      <c r="BA424" s="28">
        <f>_xlfn.XLOOKUP(J424,ABNT5101!$I:$I,ABNT5101!M:M)</f>
        <v>0.18</v>
      </c>
      <c r="BB424" s="28" t="str">
        <f>_xlfn.XLOOKUP(J424,ABNT5101!$I:$I,ABNT5101!N:N)</f>
        <v>-</v>
      </c>
      <c r="BC424" s="28">
        <f>_xlfn.XLOOKUP(J424,ABNT5101!$I:$I,ABNT5101!O:O)</f>
        <v>16</v>
      </c>
      <c r="BD424" s="31" t="str">
        <f t="shared" si="240"/>
        <v>ATENDE</v>
      </c>
      <c r="BE424" s="32">
        <f t="shared" si="273"/>
        <v>0.14100000000000001</v>
      </c>
      <c r="BF424" s="32">
        <f t="shared" si="274"/>
        <v>2.1111111111111116</v>
      </c>
      <c r="BG424" s="32" t="str">
        <f t="shared" si="241"/>
        <v>-</v>
      </c>
      <c r="BH424" s="34">
        <v>11.41</v>
      </c>
      <c r="BI424" s="34">
        <v>0.56000000000000005</v>
      </c>
      <c r="BJ424" s="34"/>
      <c r="BK424" s="34"/>
      <c r="BL424" s="35"/>
      <c r="BM424" s="34"/>
      <c r="BN424" s="31" t="str">
        <f t="shared" si="242"/>
        <v>ATENDE</v>
      </c>
      <c r="BO424" s="31" t="str">
        <f t="shared" si="275"/>
        <v>ATENDE</v>
      </c>
      <c r="BP424" s="31" t="str">
        <f t="shared" si="276"/>
        <v>ATENDE</v>
      </c>
      <c r="BQ424" s="31" t="str">
        <f t="shared" si="243"/>
        <v>ATENDE</v>
      </c>
      <c r="BR424" s="36" t="str">
        <f t="shared" si="244"/>
        <v>C4</v>
      </c>
      <c r="BS424" s="36" t="str">
        <f t="shared" si="245"/>
        <v>P6</v>
      </c>
      <c r="BT424" s="37" t="str">
        <f t="shared" si="246"/>
        <v>-</v>
      </c>
      <c r="BU424" s="34" t="s">
        <v>143</v>
      </c>
      <c r="BV424" s="34" t="s">
        <v>143</v>
      </c>
      <c r="BW424" s="36">
        <f>IF(BS424="-","-",_xlfn.XLOOKUP(BS424,ABNT5101!$B$4:$B$9,ABNT5101!$C$4:$C$9))</f>
        <v>3</v>
      </c>
      <c r="BX424" s="36">
        <f>IF(BS424="-","-",_xlfn.XLOOKUP(BS424,ABNT5101!$B$4:$B$9,ABNT5101!$D$4:$D$9))</f>
        <v>0.6</v>
      </c>
      <c r="BY424" s="31" t="str">
        <f t="shared" si="247"/>
        <v>ATENDE</v>
      </c>
      <c r="BZ424" s="31" t="str">
        <f t="shared" si="248"/>
        <v>ATENDE</v>
      </c>
      <c r="CA424" s="31" t="str">
        <f t="shared" si="249"/>
        <v>ATENDE</v>
      </c>
      <c r="CB424" s="36" t="str">
        <f t="shared" si="277"/>
        <v>P6</v>
      </c>
      <c r="CC424" s="37">
        <f t="shared" si="250"/>
        <v>1.1299999999999999</v>
      </c>
      <c r="CD424" s="222">
        <v>6.39</v>
      </c>
      <c r="CE424" s="222">
        <v>3.81</v>
      </c>
      <c r="CF424" s="31">
        <f>IF(CB424="-","-",_xlfn.XLOOKUP(CB424,ABNT5101!$B$4:$B$9,ABNT5101!$C$4:$C$9))</f>
        <v>3</v>
      </c>
      <c r="CG424" s="36">
        <f>IF(CB424="-","-",_xlfn.XLOOKUP(CB424,ABNT5101!$B$4:$B$9,ABNT5101!$D$4:$D$9))</f>
        <v>0.6</v>
      </c>
      <c r="CH424" s="31" t="str">
        <f t="shared" si="251"/>
        <v>ATENDE</v>
      </c>
      <c r="CI424" s="31" t="str">
        <f t="shared" si="252"/>
        <v>ATENDE</v>
      </c>
      <c r="CJ424" s="31" t="str">
        <f t="shared" si="253"/>
        <v>ATENDE</v>
      </c>
      <c r="CK424" s="56" t="str">
        <f>_xlfn.XLOOKUP(CL424,'Banco de dados'!$B:$B,'Banco de dados'!$D:$D)</f>
        <v>TECNOWATT</v>
      </c>
      <c r="CL424" s="57" t="str">
        <f>'Banco de dados'!B66</f>
        <v xml:space="preserve">SIGSAGPTLRRSSNDL_40W_50IBBRS
</v>
      </c>
      <c r="CM424" s="56" t="str">
        <f>_xlfn.XLOOKUP(CL424,'Banco de dados'!$B:$B,'Banco de dados'!$E:$E)</f>
        <v>SIGSAGPTLRRSSNDL_40W_50IBBRS
1-10C1MUN6.5</v>
      </c>
      <c r="CN424" s="56"/>
      <c r="CO424" s="56" t="e">
        <f>IF(CN424="-","-",_xlfn.XLOOKUP(CN424,'Banco de dados'!$B:$B,'Banco de dados'!$E:$E))</f>
        <v>#N/A</v>
      </c>
      <c r="CP424" s="41">
        <f t="shared" si="254"/>
        <v>1</v>
      </c>
      <c r="CQ424" s="56">
        <f>_xlfn.XLOOKUP(CL424,'Banco de dados'!$B:$B,'Banco de dados'!$H:$H)</f>
        <v>40</v>
      </c>
      <c r="CR424" s="56" t="e">
        <f t="array" aca="1" ref="CR424" ca="1">_xludf.xlookup(CN424,'Banco de dados'!$B:$B,'Banco de dados'!$H:$H)</f>
        <v>#NAME?</v>
      </c>
      <c r="CS424" s="56" t="e">
        <f t="array" aca="1" ref="CS424" ca="1">_xludf.xlookup(CL424,'Banco de dados'!$B:$B,'Banco de dados'!$F:$F)</f>
        <v>#NAME?</v>
      </c>
      <c r="CT424" s="56" t="e">
        <f t="array" aca="1" ref="CT424" ca="1">_xludf.xlookup(CN424,'Banco de dados'!$B:$B,'Banco de dados'!$F:$F)</f>
        <v>#NAME?</v>
      </c>
      <c r="CU424" s="42"/>
      <c r="CV424" s="42"/>
      <c r="CW424" s="56" t="str">
        <f>IF(AJ424=0.5,"Suporte",IF(AND(AJ424&gt;='Braços de IP'!$B$9,AJ424&lt;='Braços de IP'!$D$9),'Braços de IP'!$E$9,IF(AND(AJ424&gt;='Braços de IP'!$B$10,AJ424&lt;='Braços de IP'!$D$10),'Braços de IP'!$E$10,IF(AND(AJ424&gt;='Braços de IP'!$B$11,AJ424&lt;='Braços de IP'!$D$11),'Braços de IP'!$E$11,IF(AND(AJ424&gt;='Braços de IP'!$B$12,AJ424&lt;='Braços de IP'!$D$12),'Braços de IP'!$E$12,IF(AND(AJ424&gt;='Braços de IP'!$B$13,AJ424&lt;='Braços de IP'!$D$13),'Braços de IP'!$E$13,IF(AND(AJ424&gt;='Braços de IP'!$B$14,AJ424&lt;='Braços de IP'!$D$14),'Braços de IP'!$E$14,"ERRO")))))))</f>
        <v>Médio I</v>
      </c>
      <c r="CX424" s="42"/>
      <c r="CY424" s="56" t="str">
        <f>IF($CX424="","",VLOOKUP($CX424,'Braços de IP'!$E$9:$I$15,2,0))</f>
        <v/>
      </c>
      <c r="CZ424" s="43" t="str">
        <f>IF($CX424="","",VLOOKUP($CX424,'Braços de IP'!$E$9:$I$15,5,0))</f>
        <v/>
      </c>
      <c r="DA424" s="56"/>
      <c r="DB424" s="56"/>
      <c r="DC424" s="56"/>
      <c r="DD424" s="56"/>
      <c r="DE424" s="56"/>
      <c r="DF424" s="56"/>
      <c r="DG424" s="44">
        <f t="shared" si="255"/>
        <v>40</v>
      </c>
      <c r="DH424" s="45">
        <f t="shared" si="256"/>
        <v>90</v>
      </c>
      <c r="DI424" s="44">
        <f t="shared" si="257"/>
        <v>130</v>
      </c>
      <c r="DJ424" s="46">
        <f t="shared" si="258"/>
        <v>0.55555555555555558</v>
      </c>
      <c r="DK424" s="47" t="s">
        <v>147</v>
      </c>
      <c r="DL424" s="48"/>
      <c r="DM424" s="49"/>
      <c r="DN424" s="23" t="s">
        <v>148</v>
      </c>
      <c r="DO424" s="23"/>
      <c r="DQ424" s="50"/>
    </row>
    <row r="425" spans="1:127" ht="15.75" customHeight="1" x14ac:dyDescent="0.3">
      <c r="A425" s="224" t="s">
        <v>1290</v>
      </c>
      <c r="B425" s="5"/>
      <c r="C425" s="5" t="s">
        <v>148</v>
      </c>
      <c r="D425" s="5"/>
      <c r="E425" s="22" t="s">
        <v>439</v>
      </c>
      <c r="F425" s="22" t="s">
        <v>192</v>
      </c>
      <c r="G425" s="23" t="s">
        <v>440</v>
      </c>
      <c r="H425" s="23">
        <v>-23.349453</v>
      </c>
      <c r="I425" s="23">
        <v>-46.874132000000003</v>
      </c>
      <c r="J425" s="24" t="s">
        <v>269</v>
      </c>
      <c r="K425" s="60"/>
      <c r="L425" s="24" t="s">
        <v>157</v>
      </c>
      <c r="M425" s="24" t="s">
        <v>141</v>
      </c>
      <c r="N425" s="23">
        <v>200</v>
      </c>
      <c r="O425" s="23" t="s">
        <v>142</v>
      </c>
      <c r="P425" s="23" t="s">
        <v>143</v>
      </c>
      <c r="Q425" s="26">
        <f t="shared" si="236"/>
        <v>400</v>
      </c>
      <c r="R425" s="27">
        <v>2</v>
      </c>
      <c r="S425" s="28" t="s">
        <v>153</v>
      </c>
      <c r="T425" s="28">
        <v>8</v>
      </c>
      <c r="U425" s="23"/>
      <c r="V425" s="23"/>
      <c r="W425" s="29"/>
      <c r="X425" s="28">
        <v>2</v>
      </c>
      <c r="Y425" s="23"/>
      <c r="Z425" s="23"/>
      <c r="AA425" s="23"/>
      <c r="AB425" s="23"/>
      <c r="AC425" s="23"/>
      <c r="AD425" s="23" t="s">
        <v>144</v>
      </c>
      <c r="AE425" s="23" t="s">
        <v>145</v>
      </c>
      <c r="AF425" s="23">
        <v>39.9</v>
      </c>
      <c r="AG425" s="23">
        <v>7.9</v>
      </c>
      <c r="AH425" s="23">
        <v>1</v>
      </c>
      <c r="AI425" s="23">
        <v>1.5</v>
      </c>
      <c r="AJ425" s="23">
        <v>3</v>
      </c>
      <c r="AK425" s="27">
        <f t="shared" si="237"/>
        <v>1.5</v>
      </c>
      <c r="AL425" s="27" t="s">
        <v>143</v>
      </c>
      <c r="AM425" s="27" t="s">
        <v>143</v>
      </c>
      <c r="AN425" s="23"/>
      <c r="AO425" s="27">
        <f t="shared" si="238"/>
        <v>2</v>
      </c>
      <c r="AP425" s="23"/>
      <c r="AQ425" s="23"/>
      <c r="AR425" s="23"/>
      <c r="AS425" s="23"/>
      <c r="AT425" s="23"/>
      <c r="AU425" s="27"/>
      <c r="AV425" s="27">
        <f t="shared" si="239"/>
        <v>0</v>
      </c>
      <c r="AW425" s="27"/>
      <c r="AX425" s="28">
        <f>VLOOKUP(J425,ABNT5101!$I$3:$J$9,2)</f>
        <v>30</v>
      </c>
      <c r="AY425" s="28">
        <f>VLOOKUP(J425,ABNT5101!$I$3:$M$9,5)</f>
        <v>0.38</v>
      </c>
      <c r="AZ425" s="28" t="str">
        <f>_xlfn.XLOOKUP(J425,ABNT5101!I:I,ABNT5101!L:L)</f>
        <v>-</v>
      </c>
      <c r="BA425" s="28">
        <f>_xlfn.XLOOKUP(J425,ABNT5101!$I:$I,ABNT5101!M:M)</f>
        <v>0.38</v>
      </c>
      <c r="BB425" s="28" t="str">
        <f>_xlfn.XLOOKUP(J425,ABNT5101!$I:$I,ABNT5101!N:N)</f>
        <v>-</v>
      </c>
      <c r="BC425" s="28">
        <f>_xlfn.XLOOKUP(J425,ABNT5101!$I:$I,ABNT5101!O:O)</f>
        <v>14</v>
      </c>
      <c r="BD425" s="31" t="str">
        <f t="shared" si="240"/>
        <v>ATENDE</v>
      </c>
      <c r="BE425" s="32">
        <f t="shared" si="273"/>
        <v>0.27566666666666673</v>
      </c>
      <c r="BF425" s="32">
        <f t="shared" si="274"/>
        <v>0.10526315789473673</v>
      </c>
      <c r="BG425" s="32" t="str">
        <f t="shared" si="241"/>
        <v>-</v>
      </c>
      <c r="BH425" s="34">
        <v>38.270000000000003</v>
      </c>
      <c r="BI425" s="34">
        <v>0.42</v>
      </c>
      <c r="BJ425" s="34"/>
      <c r="BK425" s="34"/>
      <c r="BL425" s="35"/>
      <c r="BM425" s="34"/>
      <c r="BN425" s="31" t="str">
        <f t="shared" si="242"/>
        <v>ATENDE</v>
      </c>
      <c r="BO425" s="31" t="str">
        <f t="shared" si="275"/>
        <v>ATENDE</v>
      </c>
      <c r="BP425" s="31" t="str">
        <f t="shared" si="276"/>
        <v>ATENDE</v>
      </c>
      <c r="BQ425" s="31" t="str">
        <f t="shared" si="243"/>
        <v>ATENDE</v>
      </c>
      <c r="BR425" s="36" t="str">
        <f t="shared" si="244"/>
        <v>C1</v>
      </c>
      <c r="BS425" s="36" t="str">
        <f t="shared" si="245"/>
        <v>P5</v>
      </c>
      <c r="BT425" s="37" t="str">
        <f t="shared" si="246"/>
        <v>-</v>
      </c>
      <c r="BU425" s="34" t="s">
        <v>143</v>
      </c>
      <c r="BV425" s="34" t="s">
        <v>143</v>
      </c>
      <c r="BW425" s="36">
        <f>IF(BS425="-","-",_xlfn.XLOOKUP(BS425,ABNT5101!$B$4:$B$9,ABNT5101!$C$4:$C$9))</f>
        <v>5</v>
      </c>
      <c r="BX425" s="36">
        <f>IF(BS425="-","-",_xlfn.XLOOKUP(BS425,ABNT5101!$B$4:$B$9,ABNT5101!$D$4:$D$9))</f>
        <v>1</v>
      </c>
      <c r="BY425" s="31" t="str">
        <f t="shared" si="247"/>
        <v>ATENDE</v>
      </c>
      <c r="BZ425" s="31" t="str">
        <f t="shared" si="248"/>
        <v>ATENDE</v>
      </c>
      <c r="CA425" s="31" t="str">
        <f t="shared" si="249"/>
        <v>ATENDE</v>
      </c>
      <c r="CB425" s="36" t="str">
        <f t="shared" si="277"/>
        <v>P5</v>
      </c>
      <c r="CC425" s="37">
        <f t="shared" si="250"/>
        <v>3.7619999999999996</v>
      </c>
      <c r="CD425" s="244">
        <v>23.81</v>
      </c>
      <c r="CE425" s="244">
        <v>12.44</v>
      </c>
      <c r="CF425" s="31">
        <f>IF(CB425="-","-",_xlfn.XLOOKUP(CB425,ABNT5101!$B$4:$B$9,ABNT5101!$C$4:$C$9))</f>
        <v>5</v>
      </c>
      <c r="CG425" s="36">
        <f>IF(CB425="-","-",_xlfn.XLOOKUP(CB425,ABNT5101!$B$4:$B$9,ABNT5101!$D$4:$D$9))</f>
        <v>1</v>
      </c>
      <c r="CH425" s="31" t="str">
        <f t="shared" si="251"/>
        <v>ATENDE</v>
      </c>
      <c r="CI425" s="31" t="str">
        <f t="shared" si="252"/>
        <v>ATENDE</v>
      </c>
      <c r="CJ425" s="31" t="str">
        <f t="shared" si="253"/>
        <v>ATENDE</v>
      </c>
      <c r="CK425" s="56" t="str">
        <f>_xlfn.XLOOKUP(CL425,'Banco de dados'!$B:$B,'Banco de dados'!$D:$D)</f>
        <v>LEDSTAR</v>
      </c>
      <c r="CL425" s="42" t="str">
        <f>'Banco de dados'!B16</f>
        <v xml:space="preserve"> SL VT 9.1 170W</v>
      </c>
      <c r="CM425" s="56" t="str">
        <f>_xlfn.XLOOKUP(CL425,'Banco de dados'!$B:$B,'Banco de dados'!$E:$E)</f>
        <v>LUM LED SL VT 9.1 170W</v>
      </c>
      <c r="CN425" s="56"/>
      <c r="CO425" s="56" t="e">
        <f>IF(CN425="-","-",_xlfn.XLOOKUP(CN425,'Banco de dados'!$B:$B,'Banco de dados'!$E:$E))</f>
        <v>#N/A</v>
      </c>
      <c r="CP425" s="41">
        <f t="shared" si="254"/>
        <v>1</v>
      </c>
      <c r="CQ425" s="56">
        <f>_xlfn.XLOOKUP(CL425,'Banco de dados'!$B:$B,'Banco de dados'!$H:$H)</f>
        <v>170</v>
      </c>
      <c r="CR425" s="56" t="e">
        <f t="array" aca="1" ref="CR425" ca="1">_xludf.xlookup(CN425,'Banco de dados'!$B:$B,'Banco de dados'!$H:$H)</f>
        <v>#NAME?</v>
      </c>
      <c r="CS425" s="56" t="e">
        <f t="array" aca="1" ref="CS425" ca="1">_xludf.xlookup(CL425,'Banco de dados'!$B:$B,'Banco de dados'!$F:$F)</f>
        <v>#NAME?</v>
      </c>
      <c r="CT425" s="56" t="e">
        <f t="array" aca="1" ref="CT425" ca="1">_xludf.xlookup(CN425,'Banco de dados'!$B:$B,'Banco de dados'!$F:$F)</f>
        <v>#NAME?</v>
      </c>
      <c r="CU425" s="42"/>
      <c r="CV425" s="42"/>
      <c r="CW425" s="56" t="str">
        <f>IF(AJ425=0.5,"Suporte",IF(AND(AJ425&gt;='Braços de IP'!$B$9,AJ425&lt;='Braços de IP'!$D$9),'Braços de IP'!$E$9,IF(AND(AJ425&gt;='Braços de IP'!$B$10,AJ425&lt;='Braços de IP'!$D$10),'Braços de IP'!$E$10,IF(AND(AJ425&gt;='Braços de IP'!$B$11,AJ425&lt;='Braços de IP'!$D$11),'Braços de IP'!$E$11,IF(AND(AJ425&gt;='Braços de IP'!$B$12,AJ425&lt;='Braços de IP'!$D$12),'Braços de IP'!$E$12,IF(AND(AJ425&gt;='Braços de IP'!$B$13,AJ425&lt;='Braços de IP'!$D$13),'Braços de IP'!$E$13,IF(AND(AJ425&gt;='Braços de IP'!$B$14,AJ425&lt;='Braços de IP'!$D$14),'Braços de IP'!$E$14,"ERRO")))))))</f>
        <v>Longo I</v>
      </c>
      <c r="CX425" s="42"/>
      <c r="CY425" s="56" t="str">
        <f>IF($CX425="","",VLOOKUP($CX425,'Braços de IP'!$E$9:$I$15,2,0))</f>
        <v/>
      </c>
      <c r="CZ425" s="43" t="str">
        <f>IF($CX425="","",VLOOKUP($CX425,'Braços de IP'!$E$9:$I$15,5,0))</f>
        <v/>
      </c>
      <c r="DA425" s="56"/>
      <c r="DB425" s="56"/>
      <c r="DC425" s="56"/>
      <c r="DD425" s="56"/>
      <c r="DE425" s="56"/>
      <c r="DF425" s="56"/>
      <c r="DG425" s="44">
        <f t="shared" si="255"/>
        <v>170</v>
      </c>
      <c r="DH425" s="45">
        <f t="shared" si="256"/>
        <v>200</v>
      </c>
      <c r="DI425" s="44">
        <f t="shared" si="257"/>
        <v>370</v>
      </c>
      <c r="DJ425" s="46">
        <f t="shared" si="258"/>
        <v>0.15000000000000002</v>
      </c>
      <c r="DK425" s="47" t="s">
        <v>147</v>
      </c>
      <c r="DL425" s="48"/>
      <c r="DM425" s="49"/>
      <c r="DN425" s="23" t="s">
        <v>148</v>
      </c>
      <c r="DO425" s="23"/>
      <c r="DQ425" s="50"/>
    </row>
    <row r="426" spans="1:127" ht="15.75" customHeight="1" x14ac:dyDescent="0.3">
      <c r="A426" s="224" t="s">
        <v>1290</v>
      </c>
      <c r="B426" s="5"/>
      <c r="C426" s="5" t="s">
        <v>148</v>
      </c>
      <c r="D426" s="5"/>
      <c r="E426" s="22" t="s">
        <v>439</v>
      </c>
      <c r="F426" s="22" t="s">
        <v>192</v>
      </c>
      <c r="G426" s="23" t="s">
        <v>440</v>
      </c>
      <c r="H426" s="23">
        <v>-23.349453</v>
      </c>
      <c r="I426" s="23">
        <v>-46.874132000000003</v>
      </c>
      <c r="J426" s="24" t="s">
        <v>269</v>
      </c>
      <c r="K426" s="60"/>
      <c r="L426" s="24" t="s">
        <v>157</v>
      </c>
      <c r="M426" s="24" t="s">
        <v>141</v>
      </c>
      <c r="N426" s="23">
        <v>200</v>
      </c>
      <c r="O426" s="23" t="s">
        <v>142</v>
      </c>
      <c r="P426" s="23" t="s">
        <v>143</v>
      </c>
      <c r="Q426" s="26">
        <f t="shared" si="236"/>
        <v>400</v>
      </c>
      <c r="R426" s="27">
        <v>2</v>
      </c>
      <c r="S426" s="28" t="s">
        <v>153</v>
      </c>
      <c r="T426" s="28">
        <v>8</v>
      </c>
      <c r="U426" s="23"/>
      <c r="V426" s="23"/>
      <c r="W426" s="29"/>
      <c r="X426" s="28">
        <v>2</v>
      </c>
      <c r="Y426" s="23"/>
      <c r="Z426" s="23"/>
      <c r="AA426" s="23"/>
      <c r="AB426" s="23"/>
      <c r="AC426" s="23"/>
      <c r="AD426" s="23" t="s">
        <v>144</v>
      </c>
      <c r="AE426" s="23" t="s">
        <v>145</v>
      </c>
      <c r="AF426" s="23">
        <v>39.9</v>
      </c>
      <c r="AG426" s="23">
        <v>7.9</v>
      </c>
      <c r="AH426" s="23">
        <v>1</v>
      </c>
      <c r="AI426" s="23">
        <v>1.5</v>
      </c>
      <c r="AJ426" s="23">
        <v>3</v>
      </c>
      <c r="AK426" s="27">
        <f t="shared" si="237"/>
        <v>1.5</v>
      </c>
      <c r="AL426" s="27" t="s">
        <v>143</v>
      </c>
      <c r="AM426" s="27" t="s">
        <v>143</v>
      </c>
      <c r="AN426" s="23"/>
      <c r="AO426" s="27">
        <f t="shared" si="238"/>
        <v>2</v>
      </c>
      <c r="AP426" s="23"/>
      <c r="AQ426" s="23"/>
      <c r="AR426" s="23"/>
      <c r="AS426" s="23"/>
      <c r="AT426" s="23"/>
      <c r="AU426" s="27"/>
      <c r="AV426" s="27">
        <f t="shared" si="239"/>
        <v>0</v>
      </c>
      <c r="AW426" s="27"/>
      <c r="AX426" s="28">
        <f>VLOOKUP(J426,ABNT5101!$I$3:$J$9,2)</f>
        <v>30</v>
      </c>
      <c r="AY426" s="28">
        <f>VLOOKUP(J426,ABNT5101!$I$3:$M$9,5)</f>
        <v>0.38</v>
      </c>
      <c r="AZ426" s="28" t="str">
        <f>_xlfn.XLOOKUP(J426,ABNT5101!I:I,ABNT5101!L:L)</f>
        <v>-</v>
      </c>
      <c r="BA426" s="28">
        <f>_xlfn.XLOOKUP(J426,ABNT5101!$I:$I,ABNT5101!M:M)</f>
        <v>0.38</v>
      </c>
      <c r="BB426" s="28" t="str">
        <f>_xlfn.XLOOKUP(J426,ABNT5101!$I:$I,ABNT5101!N:N)</f>
        <v>-</v>
      </c>
      <c r="BC426" s="28">
        <f>_xlfn.XLOOKUP(J426,ABNT5101!$I:$I,ABNT5101!O:O)</f>
        <v>14</v>
      </c>
      <c r="BD426" s="31" t="str">
        <f t="shared" si="240"/>
        <v>ATENDE</v>
      </c>
      <c r="BE426" s="32">
        <f t="shared" si="273"/>
        <v>0.28766666666666674</v>
      </c>
      <c r="BF426" s="32">
        <f t="shared" si="274"/>
        <v>0</v>
      </c>
      <c r="BG426" s="32" t="str">
        <f t="shared" si="241"/>
        <v>-</v>
      </c>
      <c r="BH426" s="34">
        <v>38.630000000000003</v>
      </c>
      <c r="BI426" s="34">
        <v>0.38</v>
      </c>
      <c r="BJ426" s="34"/>
      <c r="BK426" s="34"/>
      <c r="BL426" s="35"/>
      <c r="BM426" s="34"/>
      <c r="BN426" s="31" t="str">
        <f t="shared" si="242"/>
        <v>ATENDE</v>
      </c>
      <c r="BO426" s="31" t="str">
        <f t="shared" si="275"/>
        <v>ATENDE</v>
      </c>
      <c r="BP426" s="31" t="str">
        <f t="shared" si="276"/>
        <v>ATENDE</v>
      </c>
      <c r="BQ426" s="31" t="str">
        <f t="shared" si="243"/>
        <v>ATENDE</v>
      </c>
      <c r="BR426" s="36" t="str">
        <f t="shared" si="244"/>
        <v>C1</v>
      </c>
      <c r="BS426" s="36" t="str">
        <f t="shared" si="245"/>
        <v>P5</v>
      </c>
      <c r="BT426" s="37" t="str">
        <f t="shared" si="246"/>
        <v>-</v>
      </c>
      <c r="BU426" s="34" t="s">
        <v>143</v>
      </c>
      <c r="BV426" s="34" t="s">
        <v>143</v>
      </c>
      <c r="BW426" s="36">
        <f>IF(BS426="-","-",_xlfn.XLOOKUP(BS426,ABNT5101!$B$4:$B$9,ABNT5101!$C$4:$C$9))</f>
        <v>5</v>
      </c>
      <c r="BX426" s="36">
        <f>IF(BS426="-","-",_xlfn.XLOOKUP(BS426,ABNT5101!$B$4:$B$9,ABNT5101!$D$4:$D$9))</f>
        <v>1</v>
      </c>
      <c r="BY426" s="31" t="str">
        <f t="shared" si="247"/>
        <v>ATENDE</v>
      </c>
      <c r="BZ426" s="31" t="str">
        <f t="shared" si="248"/>
        <v>ATENDE</v>
      </c>
      <c r="CA426" s="31" t="str">
        <f t="shared" si="249"/>
        <v>ATENDE</v>
      </c>
      <c r="CB426" s="36" t="str">
        <f t="shared" si="277"/>
        <v>P5</v>
      </c>
      <c r="CC426" s="37">
        <f t="shared" si="250"/>
        <v>3.2439999999999998</v>
      </c>
      <c r="CD426" s="244">
        <v>21.22</v>
      </c>
      <c r="CE426" s="244">
        <v>11.43</v>
      </c>
      <c r="CF426" s="31">
        <f>IF(CB426="-","-",_xlfn.XLOOKUP(CB426,ABNT5101!$B$4:$B$9,ABNT5101!$C$4:$C$9))</f>
        <v>5</v>
      </c>
      <c r="CG426" s="36">
        <f>IF(CB426="-","-",_xlfn.XLOOKUP(CB426,ABNT5101!$B$4:$B$9,ABNT5101!$D$4:$D$9))</f>
        <v>1</v>
      </c>
      <c r="CH426" s="31" t="str">
        <f t="shared" si="251"/>
        <v>ATENDE</v>
      </c>
      <c r="CI426" s="31" t="str">
        <f t="shared" si="252"/>
        <v>ATENDE</v>
      </c>
      <c r="CJ426" s="31" t="str">
        <f t="shared" si="253"/>
        <v>ATENDE</v>
      </c>
      <c r="CK426" s="56" t="str">
        <f>_xlfn.XLOOKUP(CL426,'Banco de dados'!$B:$B,'Banco de dados'!$D:$D)</f>
        <v>SX LIGHTING</v>
      </c>
      <c r="CL426" s="42" t="str">
        <f>'Banco de dados'!B64</f>
        <v>SX-INLPP180F6</v>
      </c>
      <c r="CM426" s="56" t="str">
        <f>_xlfn.XLOOKUP(CL426,'Banco de dados'!$B:$B,'Banco de dados'!$E:$E)</f>
        <v>SXINLPP180K50L12CZF7PF6</v>
      </c>
      <c r="CN426" s="56"/>
      <c r="CO426" s="56" t="e">
        <f>IF(CN426="-","-",_xlfn.XLOOKUP(CN426,'Banco de dados'!$B:$B,'Banco de dados'!$E:$E))</f>
        <v>#N/A</v>
      </c>
      <c r="CP426" s="41">
        <f t="shared" si="254"/>
        <v>1</v>
      </c>
      <c r="CQ426" s="56">
        <f>_xlfn.XLOOKUP(CL426,'Banco de dados'!$B:$B,'Banco de dados'!$H:$H)</f>
        <v>176</v>
      </c>
      <c r="CR426" s="56" t="e">
        <f t="array" aca="1" ref="CR426" ca="1">_xludf.xlookup(CN426,'Banco de dados'!$B:$B,'Banco de dados'!$H:$H)</f>
        <v>#NAME?</v>
      </c>
      <c r="CS426" s="56" t="e">
        <f t="array" aca="1" ref="CS426" ca="1">_xludf.xlookup(CL426,'Banco de dados'!$B:$B,'Banco de dados'!$F:$F)</f>
        <v>#NAME?</v>
      </c>
      <c r="CT426" s="56" t="e">
        <f t="array" aca="1" ref="CT426" ca="1">_xludf.xlookup(CN426,'Banco de dados'!$B:$B,'Banco de dados'!$F:$F)</f>
        <v>#NAME?</v>
      </c>
      <c r="CU426" s="42"/>
      <c r="CV426" s="42"/>
      <c r="CW426" s="56" t="str">
        <f>IF(AJ426=0.5,"Suporte",IF(AND(AJ426&gt;='Braços de IP'!$B$9,AJ426&lt;='Braços de IP'!$D$9),'Braços de IP'!$E$9,IF(AND(AJ426&gt;='Braços de IP'!$B$10,AJ426&lt;='Braços de IP'!$D$10),'Braços de IP'!$E$10,IF(AND(AJ426&gt;='Braços de IP'!$B$11,AJ426&lt;='Braços de IP'!$D$11),'Braços de IP'!$E$11,IF(AND(AJ426&gt;='Braços de IP'!$B$12,AJ426&lt;='Braços de IP'!$D$12),'Braços de IP'!$E$12,IF(AND(AJ426&gt;='Braços de IP'!$B$13,AJ426&lt;='Braços de IP'!$D$13),'Braços de IP'!$E$13,IF(AND(AJ426&gt;='Braços de IP'!$B$14,AJ426&lt;='Braços de IP'!$D$14),'Braços de IP'!$E$14,"ERRO")))))))</f>
        <v>Longo I</v>
      </c>
      <c r="CX426" s="42"/>
      <c r="CY426" s="56" t="str">
        <f>IF($CX426="","",VLOOKUP($CX426,'Braços de IP'!$E$9:$I$15,2,0))</f>
        <v/>
      </c>
      <c r="CZ426" s="43" t="str">
        <f>IF($CX426="","",VLOOKUP($CX426,'Braços de IP'!$E$9:$I$15,5,0))</f>
        <v/>
      </c>
      <c r="DA426" s="56"/>
      <c r="DB426" s="56"/>
      <c r="DC426" s="56"/>
      <c r="DD426" s="56"/>
      <c r="DE426" s="56"/>
      <c r="DF426" s="56"/>
      <c r="DG426" s="44">
        <f t="shared" si="255"/>
        <v>176</v>
      </c>
      <c r="DH426" s="45">
        <f t="shared" si="256"/>
        <v>200</v>
      </c>
      <c r="DI426" s="44">
        <f t="shared" si="257"/>
        <v>376</v>
      </c>
      <c r="DJ426" s="46">
        <f t="shared" si="258"/>
        <v>0.12</v>
      </c>
      <c r="DK426" s="47" t="s">
        <v>147</v>
      </c>
      <c r="DL426" s="48"/>
      <c r="DM426" s="49"/>
      <c r="DN426" s="23" t="s">
        <v>148</v>
      </c>
      <c r="DO426" s="23"/>
      <c r="DQ426" s="50"/>
    </row>
    <row r="427" spans="1:127" ht="15.75" customHeight="1" x14ac:dyDescent="0.3">
      <c r="A427" s="224" t="s">
        <v>1290</v>
      </c>
      <c r="B427" s="5"/>
      <c r="C427" s="5" t="s">
        <v>148</v>
      </c>
      <c r="D427" s="5"/>
      <c r="E427" s="22" t="s">
        <v>439</v>
      </c>
      <c r="F427" s="22" t="s">
        <v>192</v>
      </c>
      <c r="G427" s="23" t="s">
        <v>440</v>
      </c>
      <c r="H427" s="23">
        <v>-23.349453</v>
      </c>
      <c r="I427" s="23">
        <v>-46.874132000000003</v>
      </c>
      <c r="J427" s="24" t="s">
        <v>269</v>
      </c>
      <c r="K427" s="60"/>
      <c r="L427" s="24" t="s">
        <v>157</v>
      </c>
      <c r="M427" s="24" t="s">
        <v>141</v>
      </c>
      <c r="N427" s="23">
        <v>200</v>
      </c>
      <c r="O427" s="23" t="s">
        <v>142</v>
      </c>
      <c r="P427" s="23" t="s">
        <v>143</v>
      </c>
      <c r="Q427" s="26">
        <f t="shared" si="236"/>
        <v>400</v>
      </c>
      <c r="R427" s="27">
        <v>2</v>
      </c>
      <c r="S427" s="28" t="s">
        <v>153</v>
      </c>
      <c r="T427" s="28">
        <v>8</v>
      </c>
      <c r="U427" s="23"/>
      <c r="V427" s="23"/>
      <c r="W427" s="29"/>
      <c r="X427" s="28">
        <v>2</v>
      </c>
      <c r="Y427" s="23"/>
      <c r="Z427" s="23"/>
      <c r="AA427" s="23"/>
      <c r="AB427" s="23"/>
      <c r="AC427" s="23"/>
      <c r="AD427" s="23" t="s">
        <v>144</v>
      </c>
      <c r="AE427" s="23" t="s">
        <v>145</v>
      </c>
      <c r="AF427" s="23">
        <v>39.9</v>
      </c>
      <c r="AG427" s="23">
        <v>7.9</v>
      </c>
      <c r="AH427" s="23">
        <v>1</v>
      </c>
      <c r="AI427" s="23">
        <v>1.5</v>
      </c>
      <c r="AJ427" s="23">
        <v>3</v>
      </c>
      <c r="AK427" s="27">
        <f t="shared" si="237"/>
        <v>1.5</v>
      </c>
      <c r="AL427" s="27" t="s">
        <v>143</v>
      </c>
      <c r="AM427" s="27" t="s">
        <v>143</v>
      </c>
      <c r="AN427" s="23"/>
      <c r="AO427" s="27">
        <f t="shared" si="238"/>
        <v>2</v>
      </c>
      <c r="AP427" s="23"/>
      <c r="AQ427" s="23"/>
      <c r="AR427" s="23"/>
      <c r="AS427" s="23"/>
      <c r="AT427" s="23"/>
      <c r="AU427" s="27"/>
      <c r="AV427" s="27">
        <f t="shared" si="239"/>
        <v>0</v>
      </c>
      <c r="AW427" s="27"/>
      <c r="AX427" s="28">
        <f>VLOOKUP(J427,ABNT5101!$I$3:$J$9,2)</f>
        <v>30</v>
      </c>
      <c r="AY427" s="28">
        <f>VLOOKUP(J427,ABNT5101!$I$3:$M$9,5)</f>
        <v>0.38</v>
      </c>
      <c r="AZ427" s="28" t="str">
        <f>_xlfn.XLOOKUP(J427,ABNT5101!I:I,ABNT5101!L:L)</f>
        <v>-</v>
      </c>
      <c r="BA427" s="28">
        <f>_xlfn.XLOOKUP(J427,ABNT5101!$I:$I,ABNT5101!M:M)</f>
        <v>0.38</v>
      </c>
      <c r="BB427" s="28" t="str">
        <f>_xlfn.XLOOKUP(J427,ABNT5101!$I:$I,ABNT5101!N:N)</f>
        <v>-</v>
      </c>
      <c r="BC427" s="28">
        <f>_xlfn.XLOOKUP(J427,ABNT5101!$I:$I,ABNT5101!O:O)</f>
        <v>14</v>
      </c>
      <c r="BD427" s="31" t="str">
        <f t="shared" si="240"/>
        <v>ATENDE</v>
      </c>
      <c r="BE427" s="32">
        <f t="shared" si="273"/>
        <v>3.2333333333333325E-2</v>
      </c>
      <c r="BF427" s="32">
        <f t="shared" si="274"/>
        <v>0.15789473684210531</v>
      </c>
      <c r="BG427" s="32" t="str">
        <f t="shared" si="241"/>
        <v>-</v>
      </c>
      <c r="BH427" s="34">
        <v>30.97</v>
      </c>
      <c r="BI427" s="34">
        <v>0.44</v>
      </c>
      <c r="BJ427" s="34"/>
      <c r="BK427" s="34"/>
      <c r="BL427" s="35"/>
      <c r="BM427" s="34"/>
      <c r="BN427" s="31" t="str">
        <f t="shared" si="242"/>
        <v>ATENDE</v>
      </c>
      <c r="BO427" s="31" t="str">
        <f t="shared" si="275"/>
        <v>ATENDE</v>
      </c>
      <c r="BP427" s="31" t="str">
        <f t="shared" si="276"/>
        <v>ATENDE</v>
      </c>
      <c r="BQ427" s="31" t="str">
        <f t="shared" si="243"/>
        <v>ATENDE</v>
      </c>
      <c r="BR427" s="36" t="str">
        <f t="shared" si="244"/>
        <v>C1</v>
      </c>
      <c r="BS427" s="36" t="str">
        <f t="shared" si="245"/>
        <v>P5</v>
      </c>
      <c r="BT427" s="37" t="str">
        <f t="shared" si="246"/>
        <v>-</v>
      </c>
      <c r="BU427" s="34" t="s">
        <v>143</v>
      </c>
      <c r="BV427" s="34" t="s">
        <v>143</v>
      </c>
      <c r="BW427" s="36">
        <f>IF(BS427="-","-",_xlfn.XLOOKUP(BS427,ABNT5101!$B$4:$B$9,ABNT5101!$C$4:$C$9))</f>
        <v>5</v>
      </c>
      <c r="BX427" s="36">
        <f>IF(BS427="-","-",_xlfn.XLOOKUP(BS427,ABNT5101!$B$4:$B$9,ABNT5101!$D$4:$D$9))</f>
        <v>1</v>
      </c>
      <c r="BY427" s="31" t="str">
        <f t="shared" si="247"/>
        <v>ATENDE</v>
      </c>
      <c r="BZ427" s="31" t="str">
        <f t="shared" si="248"/>
        <v>ATENDE</v>
      </c>
      <c r="CA427" s="31" t="str">
        <f t="shared" si="249"/>
        <v>ATENDE</v>
      </c>
      <c r="CB427" s="36" t="str">
        <f t="shared" si="277"/>
        <v>P5</v>
      </c>
      <c r="CC427" s="37">
        <f t="shared" si="250"/>
        <v>2.3820000000000001</v>
      </c>
      <c r="CD427" s="244">
        <v>16.91</v>
      </c>
      <c r="CE427" s="244">
        <v>11.38</v>
      </c>
      <c r="CF427" s="31">
        <f>IF(CB427="-","-",_xlfn.XLOOKUP(CB427,ABNT5101!$B$4:$B$9,ABNT5101!$C$4:$C$9))</f>
        <v>5</v>
      </c>
      <c r="CG427" s="36">
        <f>IF(CB427="-","-",_xlfn.XLOOKUP(CB427,ABNT5101!$B$4:$B$9,ABNT5101!$D$4:$D$9))</f>
        <v>1</v>
      </c>
      <c r="CH427" s="31" t="str">
        <f t="shared" si="251"/>
        <v>ATENDE</v>
      </c>
      <c r="CI427" s="31" t="str">
        <f t="shared" si="252"/>
        <v>ATENDE</v>
      </c>
      <c r="CJ427" s="31" t="str">
        <f t="shared" si="253"/>
        <v>ATENDE</v>
      </c>
      <c r="CK427" s="56" t="str">
        <f>_xlfn.XLOOKUP(CL427,'Banco de dados'!$B:$B,'Banco de dados'!$D:$D)</f>
        <v>TECNOWATT</v>
      </c>
      <c r="CL427" s="42" t="str">
        <f>'Banco de dados'!B74</f>
        <v xml:space="preserve">SIGMAGPTLRRSMNDL150W102IBBR
</v>
      </c>
      <c r="CM427" s="56" t="str">
        <f>_xlfn.XLOOKUP(CL427,'Banco de dados'!$B:$B,'Banco de dados'!$E:$E)</f>
        <v>SIGMAGPTLRRSMNDL150W102IBBR
S1-10C1MUN6.5</v>
      </c>
      <c r="CN427" s="56"/>
      <c r="CO427" s="56" t="e">
        <f>IF(CN427="-","-",_xlfn.XLOOKUP(CN427,'Banco de dados'!$B:$B,'Banco de dados'!$E:$E))</f>
        <v>#N/A</v>
      </c>
      <c r="CP427" s="41">
        <f t="shared" si="254"/>
        <v>1</v>
      </c>
      <c r="CQ427" s="56">
        <f>_xlfn.XLOOKUP(CL427,'Banco de dados'!$B:$B,'Banco de dados'!$H:$H)</f>
        <v>150</v>
      </c>
      <c r="CR427" s="56" t="e">
        <f t="array" aca="1" ref="CR427" ca="1">_xludf.xlookup(CN427,'Banco de dados'!$B:$B,'Banco de dados'!$H:$H)</f>
        <v>#NAME?</v>
      </c>
      <c r="CS427" s="56" t="e">
        <f t="array" aca="1" ref="CS427" ca="1">_xludf.xlookup(CL427,'Banco de dados'!$B:$B,'Banco de dados'!$F:$F)</f>
        <v>#NAME?</v>
      </c>
      <c r="CT427" s="56" t="e">
        <f t="array" aca="1" ref="CT427" ca="1">_xludf.xlookup(CN427,'Banco de dados'!$B:$B,'Banco de dados'!$F:$F)</f>
        <v>#NAME?</v>
      </c>
      <c r="CU427" s="42"/>
      <c r="CV427" s="42"/>
      <c r="CW427" s="56" t="str">
        <f>IF(AJ427=0.5,"Suporte",IF(AND(AJ427&gt;='Braços de IP'!$B$9,AJ427&lt;='Braços de IP'!$D$9),'Braços de IP'!$E$9,IF(AND(AJ427&gt;='Braços de IP'!$B$10,AJ427&lt;='Braços de IP'!$D$10),'Braços de IP'!$E$10,IF(AND(AJ427&gt;='Braços de IP'!$B$11,AJ427&lt;='Braços de IP'!$D$11),'Braços de IP'!$E$11,IF(AND(AJ427&gt;='Braços de IP'!$B$12,AJ427&lt;='Braços de IP'!$D$12),'Braços de IP'!$E$12,IF(AND(AJ427&gt;='Braços de IP'!$B$13,AJ427&lt;='Braços de IP'!$D$13),'Braços de IP'!$E$13,IF(AND(AJ427&gt;='Braços de IP'!$B$14,AJ427&lt;='Braços de IP'!$D$14),'Braços de IP'!$E$14,"ERRO")))))))</f>
        <v>Longo I</v>
      </c>
      <c r="CX427" s="42"/>
      <c r="CY427" s="56" t="str">
        <f>IF($CX427="","",VLOOKUP($CX427,'Braços de IP'!$E$9:$I$15,2,0))</f>
        <v/>
      </c>
      <c r="CZ427" s="43" t="str">
        <f>IF($CX427="","",VLOOKUP($CX427,'Braços de IP'!$E$9:$I$15,5,0))</f>
        <v/>
      </c>
      <c r="DA427" s="56"/>
      <c r="DB427" s="56"/>
      <c r="DC427" s="56"/>
      <c r="DD427" s="56"/>
      <c r="DE427" s="56"/>
      <c r="DF427" s="56"/>
      <c r="DG427" s="44">
        <f t="shared" si="255"/>
        <v>150</v>
      </c>
      <c r="DH427" s="45">
        <f t="shared" si="256"/>
        <v>200</v>
      </c>
      <c r="DI427" s="44">
        <f t="shared" si="257"/>
        <v>350</v>
      </c>
      <c r="DJ427" s="46">
        <f t="shared" si="258"/>
        <v>0.25</v>
      </c>
      <c r="DK427" s="47" t="s">
        <v>147</v>
      </c>
      <c r="DL427" s="48"/>
      <c r="DM427" s="49"/>
      <c r="DN427" s="23" t="s">
        <v>148</v>
      </c>
      <c r="DO427" s="23"/>
      <c r="DQ427" s="50"/>
    </row>
    <row r="428" spans="1:127" ht="15.75" hidden="1" customHeight="1" x14ac:dyDescent="0.3">
      <c r="B428" s="5"/>
      <c r="C428" s="5"/>
      <c r="D428" s="5"/>
      <c r="E428" s="22" t="s">
        <v>441</v>
      </c>
      <c r="F428" s="22" t="s">
        <v>150</v>
      </c>
      <c r="G428" s="23" t="s">
        <v>229</v>
      </c>
      <c r="H428" s="23">
        <v>-23.326248</v>
      </c>
      <c r="I428" s="23">
        <v>-46.934634000000003</v>
      </c>
      <c r="J428" s="24" t="s">
        <v>139</v>
      </c>
      <c r="K428" s="60"/>
      <c r="L428" s="24" t="s">
        <v>152</v>
      </c>
      <c r="M428" s="24" t="s">
        <v>141</v>
      </c>
      <c r="N428" s="23">
        <v>58</v>
      </c>
      <c r="O428" s="23" t="s">
        <v>142</v>
      </c>
      <c r="P428" s="23" t="s">
        <v>143</v>
      </c>
      <c r="Q428" s="26">
        <f t="shared" si="236"/>
        <v>116</v>
      </c>
      <c r="R428" s="27">
        <v>1</v>
      </c>
      <c r="S428" s="28" t="s">
        <v>153</v>
      </c>
      <c r="T428" s="28">
        <v>5</v>
      </c>
      <c r="U428" s="23"/>
      <c r="V428" s="23"/>
      <c r="W428" s="29"/>
      <c r="X428" s="28" t="s">
        <v>153</v>
      </c>
      <c r="Y428" s="23"/>
      <c r="Z428" s="23"/>
      <c r="AA428" s="23"/>
      <c r="AB428" s="23"/>
      <c r="AC428" s="23"/>
      <c r="AD428" s="23" t="s">
        <v>144</v>
      </c>
      <c r="AE428" s="23" t="s">
        <v>145</v>
      </c>
      <c r="AF428" s="23">
        <v>32</v>
      </c>
      <c r="AG428" s="23">
        <v>8.3000000000000007</v>
      </c>
      <c r="AH428" s="23">
        <v>1</v>
      </c>
      <c r="AI428" s="23" t="s">
        <v>442</v>
      </c>
      <c r="AJ428" s="23">
        <v>2.2999999999999998</v>
      </c>
      <c r="AK428" s="27">
        <f t="shared" si="237"/>
        <v>0.39999999999999991</v>
      </c>
      <c r="AL428" s="27" t="s">
        <v>143</v>
      </c>
      <c r="AM428" s="27" t="s">
        <v>143</v>
      </c>
      <c r="AN428" s="23"/>
      <c r="AO428" s="27">
        <f t="shared" si="238"/>
        <v>2</v>
      </c>
      <c r="AP428" s="23"/>
      <c r="AQ428" s="23"/>
      <c r="AR428" s="23"/>
      <c r="AS428" s="23"/>
      <c r="AT428" s="23"/>
      <c r="AU428" s="27"/>
      <c r="AV428" s="27">
        <f t="shared" si="239"/>
        <v>0</v>
      </c>
      <c r="AW428" s="27"/>
      <c r="AX428" s="28">
        <f>VLOOKUP(J428,ABNT5101!$I$3:$J$9,2)</f>
        <v>7.5</v>
      </c>
      <c r="AY428" s="28">
        <f>VLOOKUP(J428,ABNT5101!$I$3:$M$9,5)</f>
        <v>0.18</v>
      </c>
      <c r="AZ428" s="28" t="str">
        <f>_xlfn.XLOOKUP(J428,ABNT5101!I:I,ABNT5101!L:L)</f>
        <v>-</v>
      </c>
      <c r="BA428" s="28">
        <f>_xlfn.XLOOKUP(J428,ABNT5101!$I:$I,ABNT5101!M:M)</f>
        <v>0.18</v>
      </c>
      <c r="BB428" s="28" t="str">
        <f>_xlfn.XLOOKUP(J428,ABNT5101!$I:$I,ABNT5101!N:N)</f>
        <v>-</v>
      </c>
      <c r="BC428" s="28">
        <f>_xlfn.XLOOKUP(J428,ABNT5101!$I:$I,ABNT5101!O:O)</f>
        <v>16</v>
      </c>
      <c r="BD428" s="31" t="str">
        <f t="shared" si="240"/>
        <v>NÃO ATENDE</v>
      </c>
      <c r="BE428" s="32">
        <f t="shared" si="273"/>
        <v>-1</v>
      </c>
      <c r="BF428" s="32">
        <f t="shared" si="274"/>
        <v>-1</v>
      </c>
      <c r="BG428" s="32" t="str">
        <f t="shared" si="241"/>
        <v>-</v>
      </c>
      <c r="BH428" s="34"/>
      <c r="BI428" s="34"/>
      <c r="BJ428" s="34"/>
      <c r="BK428" s="34"/>
      <c r="BL428" s="35"/>
      <c r="BM428" s="34"/>
      <c r="BN428" s="31" t="str">
        <f t="shared" si="242"/>
        <v>NÃO ATENDE</v>
      </c>
      <c r="BO428" s="31" t="str">
        <f t="shared" si="275"/>
        <v>NÃO ATENDE</v>
      </c>
      <c r="BP428" s="31" t="str">
        <f t="shared" si="276"/>
        <v>NÃO ATENDE</v>
      </c>
      <c r="BQ428" s="31" t="str">
        <f t="shared" si="243"/>
        <v>ATENDE</v>
      </c>
      <c r="BR428" s="36" t="str">
        <f t="shared" si="244"/>
        <v>C5</v>
      </c>
      <c r="BS428" s="36" t="str">
        <f t="shared" si="245"/>
        <v>Sem Passeio</v>
      </c>
      <c r="BT428" s="37" t="e">
        <f t="shared" si="246"/>
        <v>#N/A</v>
      </c>
      <c r="BU428" s="34"/>
      <c r="BV428" s="34"/>
      <c r="BW428" s="36" t="e">
        <f>IF(BS428="-","-",_xlfn.XLOOKUP(BS428,ABNT5101!$B$4:$B$9,ABNT5101!$C$4:$C$9))</f>
        <v>#N/A</v>
      </c>
      <c r="BX428" s="36" t="e">
        <f>IF(BS428="-","-",_xlfn.XLOOKUP(BS428,ABNT5101!$B$4:$B$9,ABNT5101!$D$4:$D$9))</f>
        <v>#N/A</v>
      </c>
      <c r="BY428" s="31" t="e">
        <f t="shared" si="247"/>
        <v>#N/A</v>
      </c>
      <c r="BZ428" s="31" t="e">
        <f t="shared" si="248"/>
        <v>#N/A</v>
      </c>
      <c r="CA428" s="31" t="e">
        <f t="shared" si="249"/>
        <v>#N/A</v>
      </c>
      <c r="CB428" s="36" t="str">
        <f t="shared" si="277"/>
        <v>Sem Passeio</v>
      </c>
      <c r="CC428" s="37" t="e">
        <f t="shared" si="250"/>
        <v>#N/A</v>
      </c>
      <c r="CD428" s="38"/>
      <c r="CE428" s="38"/>
      <c r="CF428" s="31" t="e">
        <f>IF(CB428="-","-",_xlfn.XLOOKUP(CB428,ABNT5101!$B$4:$B$9,ABNT5101!$C$4:$C$9))</f>
        <v>#N/A</v>
      </c>
      <c r="CG428" s="36" t="e">
        <f>IF(CB428="-","-",_xlfn.XLOOKUP(CB428,ABNT5101!$B$4:$B$9,ABNT5101!$D$4:$D$9))</f>
        <v>#N/A</v>
      </c>
      <c r="CH428" s="31" t="e">
        <f t="shared" si="251"/>
        <v>#N/A</v>
      </c>
      <c r="CI428" s="31" t="e">
        <f t="shared" si="252"/>
        <v>#N/A</v>
      </c>
      <c r="CJ428" s="31" t="e">
        <f t="shared" si="253"/>
        <v>#N/A</v>
      </c>
      <c r="CK428" s="56" t="e">
        <f>_xlfn.XLOOKUP(CL428,'Banco de dados'!$B:$B,'Banco de dados'!$D:$D)</f>
        <v>#N/A</v>
      </c>
      <c r="CL428" s="55"/>
      <c r="CM428" s="56" t="e">
        <f>_xlfn.XLOOKUP(CL428,'Banco de dados'!$B:$B,'Banco de dados'!$E:$E)</f>
        <v>#N/A</v>
      </c>
      <c r="CN428" s="56"/>
      <c r="CO428" s="56" t="e">
        <f>IF(CN428="-","-",_xlfn.XLOOKUP(CN428,'Banco de dados'!$B:$B,'Banco de dados'!$E:$E))</f>
        <v>#N/A</v>
      </c>
      <c r="CP428" s="41">
        <f t="shared" si="254"/>
        <v>1</v>
      </c>
      <c r="CQ428" s="56" t="e">
        <f>_xlfn.XLOOKUP(CL428,'Banco de dados'!$B:$B,'Banco de dados'!$H:$H)</f>
        <v>#N/A</v>
      </c>
      <c r="CR428" s="56" t="e">
        <f t="array" aca="1" ref="CR428" ca="1">_xludf.xlookup(CN428,'Banco de dados'!$B:$B,'Banco de dados'!$H:$H)</f>
        <v>#NAME?</v>
      </c>
      <c r="CS428" s="56" t="e">
        <f t="array" aca="1" ref="CS428" ca="1">_xludf.xlookup(CL428,'Banco de dados'!$B:$B,'Banco de dados'!$F:$F)</f>
        <v>#NAME?</v>
      </c>
      <c r="CT428" s="56" t="e">
        <f t="array" aca="1" ref="CT428" ca="1">_xludf.xlookup(CN428,'Banco de dados'!$B:$B,'Banco de dados'!$F:$F)</f>
        <v>#NAME?</v>
      </c>
      <c r="CU428" s="42"/>
      <c r="CV428" s="42"/>
      <c r="CW428" s="56" t="str">
        <f>IF(AJ428=0.5,"Suporte",IF(AND(AJ428&gt;='Braços de IP'!$B$9,AJ428&lt;='Braços de IP'!$D$9),'Braços de IP'!$E$9,IF(AND(AJ428&gt;='Braços de IP'!$B$10,AJ428&lt;='Braços de IP'!$D$10),'Braços de IP'!$E$10,IF(AND(AJ428&gt;='Braços de IP'!$B$11,AJ428&lt;='Braços de IP'!$D$11),'Braços de IP'!$E$11,IF(AND(AJ428&gt;='Braços de IP'!$B$12,AJ428&lt;='Braços de IP'!$D$12),'Braços de IP'!$E$12,IF(AND(AJ428&gt;='Braços de IP'!$B$13,AJ428&lt;='Braços de IP'!$D$13),'Braços de IP'!$E$13,IF(AND(AJ428&gt;='Braços de IP'!$B$14,AJ428&lt;='Braços de IP'!$D$14),'Braços de IP'!$E$14,"ERRO")))))))</f>
        <v>Médio II</v>
      </c>
      <c r="CX428" s="42"/>
      <c r="CY428" s="56" t="str">
        <f>IF($CX428="","",VLOOKUP($CX428,'Braços de IP'!$E$9:$I$15,2,0))</f>
        <v/>
      </c>
      <c r="CZ428" s="43" t="str">
        <f>IF($CX428="","",VLOOKUP($CX428,'Braços de IP'!$E$9:$I$15,5,0))</f>
        <v/>
      </c>
      <c r="DA428" s="56"/>
      <c r="DB428" s="56"/>
      <c r="DC428" s="56"/>
      <c r="DD428" s="56"/>
      <c r="DE428" s="56"/>
      <c r="DF428" s="56"/>
      <c r="DG428" s="44" t="e">
        <f t="shared" si="255"/>
        <v>#N/A</v>
      </c>
      <c r="DH428" s="45">
        <f t="shared" si="256"/>
        <v>58</v>
      </c>
      <c r="DI428" s="44" t="e">
        <f t="shared" si="257"/>
        <v>#N/A</v>
      </c>
      <c r="DJ428" s="46" t="e">
        <f t="shared" si="258"/>
        <v>#N/A</v>
      </c>
      <c r="DK428" s="47" t="s">
        <v>147</v>
      </c>
      <c r="DL428" s="48"/>
      <c r="DM428" s="49"/>
      <c r="DN428" s="23" t="s">
        <v>148</v>
      </c>
      <c r="DO428" s="23"/>
      <c r="DQ428" s="50"/>
    </row>
    <row r="429" spans="1:127" ht="15.75" hidden="1" customHeight="1" x14ac:dyDescent="0.3">
      <c r="B429" s="5"/>
      <c r="C429" s="5"/>
      <c r="D429" s="5"/>
      <c r="E429" s="22" t="s">
        <v>441</v>
      </c>
      <c r="F429" s="22" t="s">
        <v>150</v>
      </c>
      <c r="G429" s="23" t="s">
        <v>229</v>
      </c>
      <c r="H429" s="23">
        <v>-23.326248</v>
      </c>
      <c r="I429" s="23">
        <v>-46.934634000000003</v>
      </c>
      <c r="J429" s="24" t="s">
        <v>139</v>
      </c>
      <c r="K429" s="60"/>
      <c r="L429" s="24" t="s">
        <v>152</v>
      </c>
      <c r="M429" s="24" t="s">
        <v>141</v>
      </c>
      <c r="N429" s="23">
        <v>58</v>
      </c>
      <c r="O429" s="23" t="s">
        <v>142</v>
      </c>
      <c r="P429" s="23" t="s">
        <v>143</v>
      </c>
      <c r="Q429" s="26">
        <f t="shared" si="236"/>
        <v>116</v>
      </c>
      <c r="R429" s="27">
        <v>1</v>
      </c>
      <c r="S429" s="28" t="s">
        <v>153</v>
      </c>
      <c r="T429" s="28">
        <v>5</v>
      </c>
      <c r="U429" s="23"/>
      <c r="V429" s="23"/>
      <c r="W429" s="29"/>
      <c r="X429" s="28" t="s">
        <v>153</v>
      </c>
      <c r="Y429" s="23"/>
      <c r="Z429" s="23"/>
      <c r="AA429" s="23"/>
      <c r="AB429" s="23"/>
      <c r="AC429" s="23"/>
      <c r="AD429" s="23" t="s">
        <v>144</v>
      </c>
      <c r="AE429" s="23" t="s">
        <v>145</v>
      </c>
      <c r="AF429" s="23">
        <v>32</v>
      </c>
      <c r="AG429" s="23">
        <v>8.3000000000000007</v>
      </c>
      <c r="AH429" s="23">
        <v>1</v>
      </c>
      <c r="AI429" s="23" t="s">
        <v>442</v>
      </c>
      <c r="AJ429" s="23">
        <v>2.2999999999999998</v>
      </c>
      <c r="AK429" s="27">
        <f t="shared" si="237"/>
        <v>0.39999999999999991</v>
      </c>
      <c r="AL429" s="27" t="s">
        <v>143</v>
      </c>
      <c r="AM429" s="27" t="s">
        <v>143</v>
      </c>
      <c r="AN429" s="23"/>
      <c r="AO429" s="27">
        <f t="shared" si="238"/>
        <v>2</v>
      </c>
      <c r="AP429" s="23"/>
      <c r="AQ429" s="23"/>
      <c r="AR429" s="23"/>
      <c r="AS429" s="23"/>
      <c r="AT429" s="23"/>
      <c r="AU429" s="27"/>
      <c r="AV429" s="27">
        <f t="shared" si="239"/>
        <v>0</v>
      </c>
      <c r="AW429" s="27"/>
      <c r="AX429" s="28">
        <f>VLOOKUP(J429,ABNT5101!$I$3:$J$9,2)</f>
        <v>7.5</v>
      </c>
      <c r="AY429" s="28">
        <f>VLOOKUP(J429,ABNT5101!$I$3:$M$9,5)</f>
        <v>0.18</v>
      </c>
      <c r="AZ429" s="28" t="str">
        <f>_xlfn.XLOOKUP(J429,ABNT5101!I:I,ABNT5101!L:L)</f>
        <v>-</v>
      </c>
      <c r="BA429" s="28">
        <f>_xlfn.XLOOKUP(J429,ABNT5101!$I:$I,ABNT5101!M:M)</f>
        <v>0.18</v>
      </c>
      <c r="BB429" s="28" t="str">
        <f>_xlfn.XLOOKUP(J429,ABNT5101!$I:$I,ABNT5101!N:N)</f>
        <v>-</v>
      </c>
      <c r="BC429" s="28">
        <f>_xlfn.XLOOKUP(J429,ABNT5101!$I:$I,ABNT5101!O:O)</f>
        <v>16</v>
      </c>
      <c r="BD429" s="31" t="str">
        <f t="shared" si="240"/>
        <v>NÃO ATENDE</v>
      </c>
      <c r="BE429" s="32">
        <f t="shared" si="273"/>
        <v>-1</v>
      </c>
      <c r="BF429" s="32">
        <f t="shared" si="274"/>
        <v>-1</v>
      </c>
      <c r="BG429" s="32" t="str">
        <f t="shared" si="241"/>
        <v>-</v>
      </c>
      <c r="BH429" s="34"/>
      <c r="BI429" s="34"/>
      <c r="BJ429" s="34"/>
      <c r="BK429" s="34"/>
      <c r="BL429" s="35"/>
      <c r="BM429" s="34"/>
      <c r="BN429" s="31" t="str">
        <f t="shared" si="242"/>
        <v>NÃO ATENDE</v>
      </c>
      <c r="BO429" s="31" t="str">
        <f t="shared" si="275"/>
        <v>NÃO ATENDE</v>
      </c>
      <c r="BP429" s="31" t="str">
        <f t="shared" si="276"/>
        <v>NÃO ATENDE</v>
      </c>
      <c r="BQ429" s="31" t="str">
        <f t="shared" si="243"/>
        <v>ATENDE</v>
      </c>
      <c r="BR429" s="36" t="str">
        <f t="shared" si="244"/>
        <v>C5</v>
      </c>
      <c r="BS429" s="36" t="str">
        <f t="shared" si="245"/>
        <v>Sem Passeio</v>
      </c>
      <c r="BT429" s="37" t="e">
        <f t="shared" si="246"/>
        <v>#N/A</v>
      </c>
      <c r="BU429" s="34"/>
      <c r="BV429" s="34"/>
      <c r="BW429" s="36" t="e">
        <f>IF(BS429="-","-",_xlfn.XLOOKUP(BS429,ABNT5101!$B$4:$B$9,ABNT5101!$C$4:$C$9))</f>
        <v>#N/A</v>
      </c>
      <c r="BX429" s="36" t="e">
        <f>IF(BS429="-","-",_xlfn.XLOOKUP(BS429,ABNT5101!$B$4:$B$9,ABNT5101!$D$4:$D$9))</f>
        <v>#N/A</v>
      </c>
      <c r="BY429" s="31" t="e">
        <f t="shared" si="247"/>
        <v>#N/A</v>
      </c>
      <c r="BZ429" s="31" t="e">
        <f t="shared" si="248"/>
        <v>#N/A</v>
      </c>
      <c r="CA429" s="31" t="e">
        <f t="shared" si="249"/>
        <v>#N/A</v>
      </c>
      <c r="CB429" s="36" t="str">
        <f t="shared" si="277"/>
        <v>Sem Passeio</v>
      </c>
      <c r="CC429" s="37" t="e">
        <f t="shared" si="250"/>
        <v>#N/A</v>
      </c>
      <c r="CD429" s="38"/>
      <c r="CE429" s="38"/>
      <c r="CF429" s="31" t="e">
        <f>IF(CB429="-","-",_xlfn.XLOOKUP(CB429,ABNT5101!$B$4:$B$9,ABNT5101!$C$4:$C$9))</f>
        <v>#N/A</v>
      </c>
      <c r="CG429" s="36" t="e">
        <f>IF(CB429="-","-",_xlfn.XLOOKUP(CB429,ABNT5101!$B$4:$B$9,ABNT5101!$D$4:$D$9))</f>
        <v>#N/A</v>
      </c>
      <c r="CH429" s="31" t="e">
        <f t="shared" si="251"/>
        <v>#N/A</v>
      </c>
      <c r="CI429" s="31" t="e">
        <f t="shared" si="252"/>
        <v>#N/A</v>
      </c>
      <c r="CJ429" s="31" t="e">
        <f t="shared" si="253"/>
        <v>#N/A</v>
      </c>
      <c r="CK429" s="56" t="e">
        <f>_xlfn.XLOOKUP(CL429,'Banco de dados'!$B:$B,'Banco de dados'!$D:$D)</f>
        <v>#N/A</v>
      </c>
      <c r="CL429" s="55"/>
      <c r="CM429" s="56" t="e">
        <f>_xlfn.XLOOKUP(CL429,'Banco de dados'!$B:$B,'Banco de dados'!$E:$E)</f>
        <v>#N/A</v>
      </c>
      <c r="CN429" s="56"/>
      <c r="CO429" s="56" t="e">
        <f>IF(CN429="-","-",_xlfn.XLOOKUP(CN429,'Banco de dados'!$B:$B,'Banco de dados'!$E:$E))</f>
        <v>#N/A</v>
      </c>
      <c r="CP429" s="41">
        <f t="shared" si="254"/>
        <v>1</v>
      </c>
      <c r="CQ429" s="56" t="e">
        <f>_xlfn.XLOOKUP(CL429,'Banco de dados'!$B:$B,'Banco de dados'!$H:$H)</f>
        <v>#N/A</v>
      </c>
      <c r="CR429" s="56" t="e">
        <f t="array" aca="1" ref="CR429" ca="1">_xludf.xlookup(CN429,'Banco de dados'!$B:$B,'Banco de dados'!$H:$H)</f>
        <v>#NAME?</v>
      </c>
      <c r="CS429" s="56" t="e">
        <f t="array" aca="1" ref="CS429" ca="1">_xludf.xlookup(CL429,'Banco de dados'!$B:$B,'Banco de dados'!$F:$F)</f>
        <v>#NAME?</v>
      </c>
      <c r="CT429" s="56" t="e">
        <f t="array" aca="1" ref="CT429" ca="1">_xludf.xlookup(CN429,'Banco de dados'!$B:$B,'Banco de dados'!$F:$F)</f>
        <v>#NAME?</v>
      </c>
      <c r="CU429" s="42"/>
      <c r="CV429" s="42"/>
      <c r="CW429" s="56" t="str">
        <f>IF(AJ429=0.5,"Suporte",IF(AND(AJ429&gt;='Braços de IP'!$B$9,AJ429&lt;='Braços de IP'!$D$9),'Braços de IP'!$E$9,IF(AND(AJ429&gt;='Braços de IP'!$B$10,AJ429&lt;='Braços de IP'!$D$10),'Braços de IP'!$E$10,IF(AND(AJ429&gt;='Braços de IP'!$B$11,AJ429&lt;='Braços de IP'!$D$11),'Braços de IP'!$E$11,IF(AND(AJ429&gt;='Braços de IP'!$B$12,AJ429&lt;='Braços de IP'!$D$12),'Braços de IP'!$E$12,IF(AND(AJ429&gt;='Braços de IP'!$B$13,AJ429&lt;='Braços de IP'!$D$13),'Braços de IP'!$E$13,IF(AND(AJ429&gt;='Braços de IP'!$B$14,AJ429&lt;='Braços de IP'!$D$14),'Braços de IP'!$E$14,"ERRO")))))))</f>
        <v>Médio II</v>
      </c>
      <c r="CX429" s="42"/>
      <c r="CY429" s="56" t="str">
        <f>IF($CX429="","",VLOOKUP($CX429,'Braços de IP'!$E$9:$I$15,2,0))</f>
        <v/>
      </c>
      <c r="CZ429" s="43" t="str">
        <f>IF($CX429="","",VLOOKUP($CX429,'Braços de IP'!$E$9:$I$15,5,0))</f>
        <v/>
      </c>
      <c r="DA429" s="56"/>
      <c r="DB429" s="56"/>
      <c r="DC429" s="56"/>
      <c r="DD429" s="56"/>
      <c r="DE429" s="56"/>
      <c r="DF429" s="56"/>
      <c r="DG429" s="44" t="e">
        <f t="shared" si="255"/>
        <v>#N/A</v>
      </c>
      <c r="DH429" s="45">
        <f t="shared" si="256"/>
        <v>58</v>
      </c>
      <c r="DI429" s="44" t="e">
        <f t="shared" si="257"/>
        <v>#N/A</v>
      </c>
      <c r="DJ429" s="46" t="e">
        <f t="shared" si="258"/>
        <v>#N/A</v>
      </c>
      <c r="DK429" s="47" t="s">
        <v>147</v>
      </c>
      <c r="DL429" s="48"/>
      <c r="DM429" s="49"/>
      <c r="DN429" s="23" t="s">
        <v>148</v>
      </c>
      <c r="DO429" s="23"/>
      <c r="DQ429" s="50"/>
    </row>
    <row r="430" spans="1:127" ht="15.75" hidden="1" customHeight="1" x14ac:dyDescent="0.3">
      <c r="B430" s="5"/>
      <c r="C430" s="5"/>
      <c r="D430" s="5"/>
      <c r="E430" s="22" t="s">
        <v>441</v>
      </c>
      <c r="F430" s="22" t="s">
        <v>150</v>
      </c>
      <c r="G430" s="23" t="s">
        <v>229</v>
      </c>
      <c r="H430" s="23">
        <v>-23.326248</v>
      </c>
      <c r="I430" s="23">
        <v>-46.934634000000003</v>
      </c>
      <c r="J430" s="24" t="s">
        <v>139</v>
      </c>
      <c r="K430" s="60"/>
      <c r="L430" s="24" t="s">
        <v>152</v>
      </c>
      <c r="M430" s="24" t="s">
        <v>141</v>
      </c>
      <c r="N430" s="23">
        <v>58</v>
      </c>
      <c r="O430" s="23" t="s">
        <v>142</v>
      </c>
      <c r="P430" s="23" t="s">
        <v>143</v>
      </c>
      <c r="Q430" s="26">
        <f t="shared" si="236"/>
        <v>116</v>
      </c>
      <c r="R430" s="27">
        <v>1</v>
      </c>
      <c r="S430" s="28" t="s">
        <v>153</v>
      </c>
      <c r="T430" s="28">
        <v>5</v>
      </c>
      <c r="U430" s="23"/>
      <c r="V430" s="23"/>
      <c r="W430" s="29"/>
      <c r="X430" s="28" t="s">
        <v>153</v>
      </c>
      <c r="Y430" s="23"/>
      <c r="Z430" s="23"/>
      <c r="AA430" s="23"/>
      <c r="AB430" s="23"/>
      <c r="AC430" s="23"/>
      <c r="AD430" s="23" t="s">
        <v>144</v>
      </c>
      <c r="AE430" s="23" t="s">
        <v>145</v>
      </c>
      <c r="AF430" s="23">
        <v>32</v>
      </c>
      <c r="AG430" s="23">
        <v>8.3000000000000007</v>
      </c>
      <c r="AH430" s="23">
        <v>1</v>
      </c>
      <c r="AI430" s="23" t="s">
        <v>442</v>
      </c>
      <c r="AJ430" s="23">
        <v>2.2999999999999998</v>
      </c>
      <c r="AK430" s="27">
        <f t="shared" si="237"/>
        <v>0.39999999999999991</v>
      </c>
      <c r="AL430" s="27" t="s">
        <v>143</v>
      </c>
      <c r="AM430" s="27" t="s">
        <v>143</v>
      </c>
      <c r="AN430" s="23"/>
      <c r="AO430" s="27">
        <f t="shared" si="238"/>
        <v>2</v>
      </c>
      <c r="AP430" s="23"/>
      <c r="AQ430" s="23"/>
      <c r="AR430" s="23"/>
      <c r="AS430" s="23"/>
      <c r="AT430" s="23"/>
      <c r="AU430" s="27"/>
      <c r="AV430" s="27">
        <f t="shared" si="239"/>
        <v>0</v>
      </c>
      <c r="AW430" s="27"/>
      <c r="AX430" s="28">
        <f>VLOOKUP(J430,ABNT5101!$I$3:$J$9,2)</f>
        <v>7.5</v>
      </c>
      <c r="AY430" s="28">
        <f>VLOOKUP(J430,ABNT5101!$I$3:$M$9,5)</f>
        <v>0.18</v>
      </c>
      <c r="AZ430" s="28" t="str">
        <f>_xlfn.XLOOKUP(J430,ABNT5101!I:I,ABNT5101!L:L)</f>
        <v>-</v>
      </c>
      <c r="BA430" s="28">
        <f>_xlfn.XLOOKUP(J430,ABNT5101!$I:$I,ABNT5101!M:M)</f>
        <v>0.18</v>
      </c>
      <c r="BB430" s="28" t="str">
        <f>_xlfn.XLOOKUP(J430,ABNT5101!$I:$I,ABNT5101!N:N)</f>
        <v>-</v>
      </c>
      <c r="BC430" s="28">
        <f>_xlfn.XLOOKUP(J430,ABNT5101!$I:$I,ABNT5101!O:O)</f>
        <v>16</v>
      </c>
      <c r="BD430" s="31" t="str">
        <f t="shared" si="240"/>
        <v>NÃO ATENDE</v>
      </c>
      <c r="BE430" s="32">
        <f t="shared" si="273"/>
        <v>-1</v>
      </c>
      <c r="BF430" s="32">
        <f t="shared" si="274"/>
        <v>-1</v>
      </c>
      <c r="BG430" s="32" t="str">
        <f t="shared" si="241"/>
        <v>-</v>
      </c>
      <c r="BH430" s="34"/>
      <c r="BI430" s="34"/>
      <c r="BJ430" s="34"/>
      <c r="BK430" s="34"/>
      <c r="BL430" s="35"/>
      <c r="BM430" s="34"/>
      <c r="BN430" s="31" t="str">
        <f t="shared" si="242"/>
        <v>NÃO ATENDE</v>
      </c>
      <c r="BO430" s="31" t="str">
        <f t="shared" si="275"/>
        <v>NÃO ATENDE</v>
      </c>
      <c r="BP430" s="31" t="str">
        <f t="shared" si="276"/>
        <v>NÃO ATENDE</v>
      </c>
      <c r="BQ430" s="31" t="str">
        <f t="shared" si="243"/>
        <v>ATENDE</v>
      </c>
      <c r="BR430" s="36" t="str">
        <f t="shared" si="244"/>
        <v>C5</v>
      </c>
      <c r="BS430" s="36" t="str">
        <f t="shared" si="245"/>
        <v>Sem Passeio</v>
      </c>
      <c r="BT430" s="37" t="e">
        <f t="shared" si="246"/>
        <v>#N/A</v>
      </c>
      <c r="BU430" s="34"/>
      <c r="BV430" s="34"/>
      <c r="BW430" s="36" t="e">
        <f>IF(BS430="-","-",_xlfn.XLOOKUP(BS430,ABNT5101!$B$4:$B$9,ABNT5101!$C$4:$C$9))</f>
        <v>#N/A</v>
      </c>
      <c r="BX430" s="36" t="e">
        <f>IF(BS430="-","-",_xlfn.XLOOKUP(BS430,ABNT5101!$B$4:$B$9,ABNT5101!$D$4:$D$9))</f>
        <v>#N/A</v>
      </c>
      <c r="BY430" s="31" t="e">
        <f t="shared" si="247"/>
        <v>#N/A</v>
      </c>
      <c r="BZ430" s="31" t="e">
        <f t="shared" si="248"/>
        <v>#N/A</v>
      </c>
      <c r="CA430" s="31" t="e">
        <f t="shared" si="249"/>
        <v>#N/A</v>
      </c>
      <c r="CB430" s="36" t="str">
        <f t="shared" si="277"/>
        <v>Sem Passeio</v>
      </c>
      <c r="CC430" s="37" t="e">
        <f t="shared" si="250"/>
        <v>#N/A</v>
      </c>
      <c r="CD430" s="38"/>
      <c r="CE430" s="38"/>
      <c r="CF430" s="31" t="e">
        <f>IF(CB430="-","-",_xlfn.XLOOKUP(CB430,ABNT5101!$B$4:$B$9,ABNT5101!$C$4:$C$9))</f>
        <v>#N/A</v>
      </c>
      <c r="CG430" s="36" t="e">
        <f>IF(CB430="-","-",_xlfn.XLOOKUP(CB430,ABNT5101!$B$4:$B$9,ABNT5101!$D$4:$D$9))</f>
        <v>#N/A</v>
      </c>
      <c r="CH430" s="31" t="e">
        <f t="shared" si="251"/>
        <v>#N/A</v>
      </c>
      <c r="CI430" s="31" t="e">
        <f t="shared" si="252"/>
        <v>#N/A</v>
      </c>
      <c r="CJ430" s="31" t="e">
        <f t="shared" si="253"/>
        <v>#N/A</v>
      </c>
      <c r="CK430" s="56" t="e">
        <f>_xlfn.XLOOKUP(CL430,'Banco de dados'!$B:$B,'Banco de dados'!$D:$D)</f>
        <v>#N/A</v>
      </c>
      <c r="CL430" s="55"/>
      <c r="CM430" s="56" t="e">
        <f>_xlfn.XLOOKUP(CL430,'Banco de dados'!$B:$B,'Banco de dados'!$E:$E)</f>
        <v>#N/A</v>
      </c>
      <c r="CN430" s="56"/>
      <c r="CO430" s="56" t="e">
        <f>IF(CN430="-","-",_xlfn.XLOOKUP(CN430,'Banco de dados'!$B:$B,'Banco de dados'!$E:$E))</f>
        <v>#N/A</v>
      </c>
      <c r="CP430" s="41">
        <f t="shared" si="254"/>
        <v>1</v>
      </c>
      <c r="CQ430" s="56" t="e">
        <f>_xlfn.XLOOKUP(CL430,'Banco de dados'!$B:$B,'Banco de dados'!$H:$H)</f>
        <v>#N/A</v>
      </c>
      <c r="CR430" s="56" t="e">
        <f t="array" aca="1" ref="CR430" ca="1">_xludf.xlookup(CN430,'Banco de dados'!$B:$B,'Banco de dados'!$H:$H)</f>
        <v>#NAME?</v>
      </c>
      <c r="CS430" s="56" t="e">
        <f t="array" aca="1" ref="CS430" ca="1">_xludf.xlookup(CL430,'Banco de dados'!$B:$B,'Banco de dados'!$F:$F)</f>
        <v>#NAME?</v>
      </c>
      <c r="CT430" s="56" t="e">
        <f t="array" aca="1" ref="CT430" ca="1">_xludf.xlookup(CN430,'Banco de dados'!$B:$B,'Banco de dados'!$F:$F)</f>
        <v>#NAME?</v>
      </c>
      <c r="CU430" s="42"/>
      <c r="CV430" s="42"/>
      <c r="CW430" s="56" t="str">
        <f>IF(AJ430=0.5,"Suporte",IF(AND(AJ430&gt;='Braços de IP'!$B$9,AJ430&lt;='Braços de IP'!$D$9),'Braços de IP'!$E$9,IF(AND(AJ430&gt;='Braços de IP'!$B$10,AJ430&lt;='Braços de IP'!$D$10),'Braços de IP'!$E$10,IF(AND(AJ430&gt;='Braços de IP'!$B$11,AJ430&lt;='Braços de IP'!$D$11),'Braços de IP'!$E$11,IF(AND(AJ430&gt;='Braços de IP'!$B$12,AJ430&lt;='Braços de IP'!$D$12),'Braços de IP'!$E$12,IF(AND(AJ430&gt;='Braços de IP'!$B$13,AJ430&lt;='Braços de IP'!$D$13),'Braços de IP'!$E$13,IF(AND(AJ430&gt;='Braços de IP'!$B$14,AJ430&lt;='Braços de IP'!$D$14),'Braços de IP'!$E$14,"ERRO")))))))</f>
        <v>Médio II</v>
      </c>
      <c r="CX430" s="42"/>
      <c r="CY430" s="56" t="str">
        <f>IF($CX430="","",VLOOKUP($CX430,'Braços de IP'!$E$9:$I$15,2,0))</f>
        <v/>
      </c>
      <c r="CZ430" s="43" t="str">
        <f>IF($CX430="","",VLOOKUP($CX430,'Braços de IP'!$E$9:$I$15,5,0))</f>
        <v/>
      </c>
      <c r="DA430" s="56"/>
      <c r="DB430" s="56"/>
      <c r="DC430" s="56"/>
      <c r="DD430" s="56"/>
      <c r="DE430" s="56"/>
      <c r="DF430" s="56"/>
      <c r="DG430" s="44" t="e">
        <f t="shared" si="255"/>
        <v>#N/A</v>
      </c>
      <c r="DH430" s="45">
        <f t="shared" si="256"/>
        <v>58</v>
      </c>
      <c r="DI430" s="44" t="e">
        <f t="shared" si="257"/>
        <v>#N/A</v>
      </c>
      <c r="DJ430" s="46" t="e">
        <f t="shared" si="258"/>
        <v>#N/A</v>
      </c>
      <c r="DK430" s="47" t="s">
        <v>147</v>
      </c>
      <c r="DL430" s="48"/>
      <c r="DM430" s="49"/>
      <c r="DN430" s="23" t="s">
        <v>148</v>
      </c>
      <c r="DO430" s="23"/>
      <c r="DQ430" s="50"/>
    </row>
    <row r="431" spans="1:127" ht="15.75" hidden="1" customHeight="1" x14ac:dyDescent="0.3">
      <c r="B431" s="5"/>
      <c r="C431" s="5"/>
      <c r="D431" s="5"/>
      <c r="E431" s="22" t="s">
        <v>443</v>
      </c>
      <c r="F431" s="22" t="s">
        <v>192</v>
      </c>
      <c r="G431" s="23" t="s">
        <v>444</v>
      </c>
      <c r="H431" s="23">
        <v>-23.373822000000001</v>
      </c>
      <c r="I431" s="23">
        <v>-46.866269000000003</v>
      </c>
      <c r="J431" s="24" t="s">
        <v>156</v>
      </c>
      <c r="K431" s="60"/>
      <c r="L431" s="24" t="s">
        <v>157</v>
      </c>
      <c r="M431" s="24" t="s">
        <v>141</v>
      </c>
      <c r="N431" s="23">
        <v>120</v>
      </c>
      <c r="O431" s="23" t="s">
        <v>142</v>
      </c>
      <c r="P431" s="23" t="s">
        <v>143</v>
      </c>
      <c r="Q431" s="26">
        <f t="shared" si="236"/>
        <v>240</v>
      </c>
      <c r="R431" s="27">
        <v>2</v>
      </c>
      <c r="S431" s="28" t="s">
        <v>153</v>
      </c>
      <c r="T431" s="28">
        <v>7</v>
      </c>
      <c r="U431" s="23"/>
      <c r="V431" s="23"/>
      <c r="W431" s="29"/>
      <c r="X431" s="28">
        <v>2</v>
      </c>
      <c r="Y431" s="23"/>
      <c r="Z431" s="23"/>
      <c r="AA431" s="23"/>
      <c r="AB431" s="23"/>
      <c r="AC431" s="23"/>
      <c r="AD431" s="23" t="s">
        <v>144</v>
      </c>
      <c r="AE431" s="23" t="s">
        <v>145</v>
      </c>
      <c r="AF431" s="23">
        <v>31</v>
      </c>
      <c r="AG431" s="23">
        <v>7.6</v>
      </c>
      <c r="AH431" s="23">
        <v>1</v>
      </c>
      <c r="AI431" s="23">
        <v>2.7</v>
      </c>
      <c r="AJ431" s="23">
        <v>4</v>
      </c>
      <c r="AK431" s="27">
        <f t="shared" si="237"/>
        <v>1.2999999999999998</v>
      </c>
      <c r="AL431" s="27" t="s">
        <v>143</v>
      </c>
      <c r="AM431" s="27" t="s">
        <v>143</v>
      </c>
      <c r="AN431" s="23"/>
      <c r="AO431" s="27">
        <f t="shared" si="238"/>
        <v>2</v>
      </c>
      <c r="AP431" s="23"/>
      <c r="AQ431" s="23"/>
      <c r="AR431" s="23"/>
      <c r="AS431" s="23"/>
      <c r="AT431" s="23"/>
      <c r="AU431" s="27"/>
      <c r="AV431" s="27">
        <f t="shared" si="239"/>
        <v>0</v>
      </c>
      <c r="AW431" s="27"/>
      <c r="AX431" s="28">
        <f>VLOOKUP(J431,ABNT5101!$I$3:$J$9,2)</f>
        <v>20</v>
      </c>
      <c r="AY431" s="28">
        <f>VLOOKUP(J431,ABNT5101!$I$3:$M$9,5)</f>
        <v>0.28000000000000003</v>
      </c>
      <c r="AZ431" s="28" t="str">
        <f>_xlfn.XLOOKUP(J431,ABNT5101!I:I,ABNT5101!L:L)</f>
        <v>-</v>
      </c>
      <c r="BA431" s="28">
        <f>_xlfn.XLOOKUP(J431,ABNT5101!$I:$I,ABNT5101!M:M)</f>
        <v>0.28000000000000003</v>
      </c>
      <c r="BB431" s="28" t="str">
        <f>_xlfn.XLOOKUP(J431,ABNT5101!$I:$I,ABNT5101!N:N)</f>
        <v>-</v>
      </c>
      <c r="BC431" s="28">
        <f>_xlfn.XLOOKUP(J431,ABNT5101!$I:$I,ABNT5101!O:O)</f>
        <v>14</v>
      </c>
      <c r="BD431" s="31" t="str">
        <f t="shared" si="240"/>
        <v>NÃO ATENDE</v>
      </c>
      <c r="BE431" s="32">
        <f t="shared" si="273"/>
        <v>-1</v>
      </c>
      <c r="BF431" s="32">
        <f t="shared" si="274"/>
        <v>-1</v>
      </c>
      <c r="BG431" s="32" t="str">
        <f t="shared" si="241"/>
        <v>-</v>
      </c>
      <c r="BH431" s="34"/>
      <c r="BI431" s="34"/>
      <c r="BJ431" s="34"/>
      <c r="BK431" s="34"/>
      <c r="BL431" s="35"/>
      <c r="BM431" s="34"/>
      <c r="BN431" s="31" t="str">
        <f t="shared" si="242"/>
        <v>NÃO ATENDE</v>
      </c>
      <c r="BO431" s="31" t="str">
        <f t="shared" si="275"/>
        <v>NÃO ATENDE</v>
      </c>
      <c r="BP431" s="31" t="str">
        <f t="shared" si="276"/>
        <v>NÃO ATENDE</v>
      </c>
      <c r="BQ431" s="31" t="str">
        <f t="shared" si="243"/>
        <v>ATENDE</v>
      </c>
      <c r="BR431" s="36" t="str">
        <f t="shared" si="244"/>
        <v>C2</v>
      </c>
      <c r="BS431" s="36" t="str">
        <f t="shared" si="245"/>
        <v>P5</v>
      </c>
      <c r="BT431" s="37">
        <f t="shared" si="246"/>
        <v>-1</v>
      </c>
      <c r="BU431" s="34"/>
      <c r="BV431" s="34"/>
      <c r="BW431" s="36">
        <f>IF(BS431="-","-",_xlfn.XLOOKUP(BS431,ABNT5101!$B$4:$B$9,ABNT5101!$C$4:$C$9))</f>
        <v>5</v>
      </c>
      <c r="BX431" s="36">
        <f>IF(BS431="-","-",_xlfn.XLOOKUP(BS431,ABNT5101!$B$4:$B$9,ABNT5101!$D$4:$D$9))</f>
        <v>1</v>
      </c>
      <c r="BY431" s="31" t="str">
        <f t="shared" si="247"/>
        <v>NÃO ATENDE</v>
      </c>
      <c r="BZ431" s="31" t="str">
        <f t="shared" si="248"/>
        <v>NÃO ATENDE</v>
      </c>
      <c r="CA431" s="31" t="str">
        <f t="shared" si="249"/>
        <v>NÃO ATENDE</v>
      </c>
      <c r="CB431" s="36" t="str">
        <f t="shared" si="277"/>
        <v>P5</v>
      </c>
      <c r="CC431" s="37">
        <f t="shared" si="250"/>
        <v>-1</v>
      </c>
      <c r="CD431" s="38"/>
      <c r="CE431" s="38"/>
      <c r="CF431" s="31">
        <f>IF(CB431="-","-",_xlfn.XLOOKUP(CB431,ABNT5101!$B$4:$B$9,ABNT5101!$C$4:$C$9))</f>
        <v>5</v>
      </c>
      <c r="CG431" s="36">
        <f>IF(CB431="-","-",_xlfn.XLOOKUP(CB431,ABNT5101!$B$4:$B$9,ABNT5101!$D$4:$D$9))</f>
        <v>1</v>
      </c>
      <c r="CH431" s="31" t="str">
        <f t="shared" si="251"/>
        <v>NÃO ATENDE</v>
      </c>
      <c r="CI431" s="31" t="str">
        <f t="shared" si="252"/>
        <v>NÃO ATENDE</v>
      </c>
      <c r="CJ431" s="31" t="str">
        <f t="shared" si="253"/>
        <v>NÃO ATENDE</v>
      </c>
      <c r="CK431" s="56" t="e">
        <f>_xlfn.XLOOKUP(CL431,'Banco de dados'!$B:$B,'Banco de dados'!$D:$D)</f>
        <v>#N/A</v>
      </c>
      <c r="CL431" s="42"/>
      <c r="CM431" s="56" t="e">
        <f>_xlfn.XLOOKUP(CL431,'Banco de dados'!$B:$B,'Banco de dados'!$E:$E)</f>
        <v>#N/A</v>
      </c>
      <c r="CN431" s="56"/>
      <c r="CO431" s="56" t="e">
        <f>IF(CN431="-","-",_xlfn.XLOOKUP(CN431,'Banco de dados'!$B:$B,'Banco de dados'!$E:$E))</f>
        <v>#N/A</v>
      </c>
      <c r="CP431" s="41">
        <f t="shared" si="254"/>
        <v>1</v>
      </c>
      <c r="CQ431" s="56" t="e">
        <f>_xlfn.XLOOKUP(CL431,'Banco de dados'!$B:$B,'Banco de dados'!$H:$H)</f>
        <v>#N/A</v>
      </c>
      <c r="CR431" s="56" t="e">
        <f t="array" aca="1" ref="CR431" ca="1">_xludf.xlookup(CN431,'Banco de dados'!$B:$B,'Banco de dados'!$H:$H)</f>
        <v>#NAME?</v>
      </c>
      <c r="CS431" s="56" t="e">
        <f t="array" aca="1" ref="CS431" ca="1">_xludf.xlookup(CL431,'Banco de dados'!$B:$B,'Banco de dados'!$F:$F)</f>
        <v>#NAME?</v>
      </c>
      <c r="CT431" s="56" t="e">
        <f t="array" aca="1" ref="CT431" ca="1">_xludf.xlookup(CN431,'Banco de dados'!$B:$B,'Banco de dados'!$F:$F)</f>
        <v>#NAME?</v>
      </c>
      <c r="CU431" s="42"/>
      <c r="CV431" s="42"/>
      <c r="CW431" s="56" t="str">
        <f>IF(AJ431=0.5,"Suporte",IF(AND(AJ431&gt;='Braços de IP'!$B$9,AJ431&lt;='Braços de IP'!$D$9),'Braços de IP'!$E$9,IF(AND(AJ431&gt;='Braços de IP'!$B$10,AJ431&lt;='Braços de IP'!$D$10),'Braços de IP'!$E$10,IF(AND(AJ431&gt;='Braços de IP'!$B$11,AJ431&lt;='Braços de IP'!$D$11),'Braços de IP'!$E$11,IF(AND(AJ431&gt;='Braços de IP'!$B$12,AJ431&lt;='Braços de IP'!$D$12),'Braços de IP'!$E$12,IF(AND(AJ431&gt;='Braços de IP'!$B$13,AJ431&lt;='Braços de IP'!$D$13),'Braços de IP'!$E$13,IF(AND(AJ431&gt;='Braços de IP'!$B$14,AJ431&lt;='Braços de IP'!$D$14),'Braços de IP'!$E$14,"ERRO")))))))</f>
        <v>Longo II</v>
      </c>
      <c r="CX431" s="42"/>
      <c r="CY431" s="56" t="str">
        <f>IF($CX431="","",VLOOKUP($CX431,'Braços de IP'!$E$9:$I$15,2,0))</f>
        <v/>
      </c>
      <c r="CZ431" s="43" t="str">
        <f>IF($CX431="","",VLOOKUP($CX431,'Braços de IP'!$E$9:$I$15,5,0))</f>
        <v/>
      </c>
      <c r="DA431" s="56"/>
      <c r="DB431" s="56"/>
      <c r="DC431" s="56"/>
      <c r="DD431" s="56"/>
      <c r="DE431" s="56"/>
      <c r="DF431" s="56"/>
      <c r="DG431" s="44" t="e">
        <f t="shared" si="255"/>
        <v>#N/A</v>
      </c>
      <c r="DH431" s="45">
        <f t="shared" si="256"/>
        <v>120</v>
      </c>
      <c r="DI431" s="44" t="e">
        <f t="shared" si="257"/>
        <v>#N/A</v>
      </c>
      <c r="DJ431" s="46" t="e">
        <f t="shared" si="258"/>
        <v>#N/A</v>
      </c>
      <c r="DK431" s="47" t="s">
        <v>147</v>
      </c>
      <c r="DL431" s="48"/>
      <c r="DM431" s="49"/>
      <c r="DN431" s="23" t="s">
        <v>148</v>
      </c>
      <c r="DO431" s="23"/>
      <c r="DP431" s="5"/>
      <c r="DQ431" s="5"/>
      <c r="DR431" s="5"/>
      <c r="DS431" s="5"/>
      <c r="DT431" s="5"/>
      <c r="DU431" s="5"/>
      <c r="DV431" s="5"/>
      <c r="DW431" s="5"/>
    </row>
    <row r="432" spans="1:127" ht="15.75" hidden="1" customHeight="1" x14ac:dyDescent="0.3">
      <c r="B432" s="5"/>
      <c r="C432" s="5"/>
      <c r="D432" s="5"/>
      <c r="E432" s="22" t="s">
        <v>443</v>
      </c>
      <c r="F432" s="22" t="s">
        <v>192</v>
      </c>
      <c r="G432" s="23" t="s">
        <v>444</v>
      </c>
      <c r="H432" s="23">
        <v>-23.373822000000001</v>
      </c>
      <c r="I432" s="23">
        <v>-46.866269000000003</v>
      </c>
      <c r="J432" s="24" t="s">
        <v>156</v>
      </c>
      <c r="K432" s="60"/>
      <c r="L432" s="24" t="s">
        <v>157</v>
      </c>
      <c r="M432" s="24" t="s">
        <v>141</v>
      </c>
      <c r="N432" s="23">
        <v>120</v>
      </c>
      <c r="O432" s="23" t="s">
        <v>142</v>
      </c>
      <c r="P432" s="23" t="s">
        <v>143</v>
      </c>
      <c r="Q432" s="26">
        <f t="shared" ref="Q432:Q492" si="278">N432*AH432*2</f>
        <v>240</v>
      </c>
      <c r="R432" s="27">
        <v>2</v>
      </c>
      <c r="S432" s="28" t="s">
        <v>153</v>
      </c>
      <c r="T432" s="28">
        <v>7</v>
      </c>
      <c r="U432" s="23"/>
      <c r="V432" s="23"/>
      <c r="W432" s="29"/>
      <c r="X432" s="28">
        <v>2</v>
      </c>
      <c r="Y432" s="23"/>
      <c r="Z432" s="23"/>
      <c r="AA432" s="23"/>
      <c r="AB432" s="23"/>
      <c r="AC432" s="23"/>
      <c r="AD432" s="23" t="s">
        <v>144</v>
      </c>
      <c r="AE432" s="23" t="s">
        <v>145</v>
      </c>
      <c r="AF432" s="23">
        <v>31</v>
      </c>
      <c r="AG432" s="23">
        <v>7.6</v>
      </c>
      <c r="AH432" s="23">
        <v>1</v>
      </c>
      <c r="AI432" s="23">
        <v>2.7</v>
      </c>
      <c r="AJ432" s="23">
        <v>4</v>
      </c>
      <c r="AK432" s="27">
        <f t="shared" ref="AK432:AK492" si="279">AJ432-AI432</f>
        <v>1.2999999999999998</v>
      </c>
      <c r="AL432" s="27" t="s">
        <v>143</v>
      </c>
      <c r="AM432" s="27" t="s">
        <v>143</v>
      </c>
      <c r="AN432" s="23"/>
      <c r="AO432" s="27">
        <f t="shared" ref="AO432:AO492" si="280">IF(AD432="Unilateral",2*AH432,IF(AD432="Bilateral Alternada",3*AH432,IF(AD432="Bilateral Frontal",4*AH432,IF(AD432="Canteiro Central",2*AH432,"erro"))))</f>
        <v>2</v>
      </c>
      <c r="AP432" s="23"/>
      <c r="AQ432" s="23"/>
      <c r="AR432" s="23"/>
      <c r="AS432" s="23"/>
      <c r="AT432" s="23"/>
      <c r="AU432" s="27"/>
      <c r="AV432" s="27">
        <f t="shared" ref="AV432:AV492" si="281">IF(AP432=0,0,IF(AD432="Unilateral",2*AP432,IF(AD432="Bilateral Alternada",3*AP432,IF(AD432="Bilateral Frontal",4*AP432,IF(AD432="Canteiro Central",2*AP432,"erro")))))</f>
        <v>0</v>
      </c>
      <c r="AW432" s="27"/>
      <c r="AX432" s="28">
        <f>VLOOKUP(J432,ABNT5101!$I$3:$J$9,2)</f>
        <v>20</v>
      </c>
      <c r="AY432" s="28">
        <f>VLOOKUP(J432,ABNT5101!$I$3:$M$9,5)</f>
        <v>0.28000000000000003</v>
      </c>
      <c r="AZ432" s="28" t="str">
        <f>_xlfn.XLOOKUP(J432,ABNT5101!I:I,ABNT5101!L:L)</f>
        <v>-</v>
      </c>
      <c r="BA432" s="28">
        <f>_xlfn.XLOOKUP(J432,ABNT5101!$I:$I,ABNT5101!M:M)</f>
        <v>0.28000000000000003</v>
      </c>
      <c r="BB432" s="28" t="str">
        <f>_xlfn.XLOOKUP(J432,ABNT5101!$I:$I,ABNT5101!N:N)</f>
        <v>-</v>
      </c>
      <c r="BC432" s="28">
        <f>_xlfn.XLOOKUP(J432,ABNT5101!$I:$I,ABNT5101!O:O)</f>
        <v>14</v>
      </c>
      <c r="BD432" s="31" t="str">
        <f t="shared" ref="BD432:BD492" si="282">IF(BN432="NÃO ATENDE","NÃO ATENDE",IF(BY432="NÃO ATENDE","NÃO ATENDE",IF(CH432="NÃO ATENDE","NÃO ATENDE","ATENDE")))</f>
        <v>NÃO ATENDE</v>
      </c>
      <c r="BE432" s="32">
        <f t="shared" si="273"/>
        <v>-1</v>
      </c>
      <c r="BF432" s="32">
        <f t="shared" si="274"/>
        <v>-1</v>
      </c>
      <c r="BG432" s="32" t="str">
        <f t="shared" ref="BG432:BG492" si="283">IF($J432="M6",BJ432/AZ432-1,"-")</f>
        <v>-</v>
      </c>
      <c r="BH432" s="34"/>
      <c r="BI432" s="34"/>
      <c r="BJ432" s="34"/>
      <c r="BK432" s="34"/>
      <c r="BL432" s="35"/>
      <c r="BM432" s="34"/>
      <c r="BN432" s="31" t="str">
        <f t="shared" ref="BN432:BN492" si="284">IF(OR(BO432="NÃO ATENDE",BP432="NÃO ATENDE",BQ432="NÃO ATENDE"),"NÃO ATENDE","ATENDE")</f>
        <v>NÃO ATENDE</v>
      </c>
      <c r="BO432" s="31" t="str">
        <f t="shared" si="275"/>
        <v>NÃO ATENDE</v>
      </c>
      <c r="BP432" s="31" t="str">
        <f t="shared" si="276"/>
        <v>NÃO ATENDE</v>
      </c>
      <c r="BQ432" s="31" t="str">
        <f t="shared" ref="BQ432:BQ492" si="285">IF(AZ432="-","ATENDE",IF(BJ432&gt;=AZ432,"ATENDE",IF(BJ432&gt;=(AZ432-0.02),"ATENDIMENTO LIMIAR","NÃO ATENDE")))</f>
        <v>ATENDE</v>
      </c>
      <c r="BR432" s="36" t="str">
        <f t="shared" ref="BR432:BR492" si="286">J432</f>
        <v>C2</v>
      </c>
      <c r="BS432" s="36" t="str">
        <f t="shared" ref="BS432:BS492" si="287">L432</f>
        <v>P5</v>
      </c>
      <c r="BT432" s="37">
        <f t="shared" ref="BT432:BT492" si="288">IF(BU432="-","-",BU432/BW432-1)</f>
        <v>-1</v>
      </c>
      <c r="BU432" s="34"/>
      <c r="BV432" s="34"/>
      <c r="BW432" s="36">
        <f>IF(BS432="-","-",_xlfn.XLOOKUP(BS432,ABNT5101!$B$4:$B$9,ABNT5101!$C$4:$C$9))</f>
        <v>5</v>
      </c>
      <c r="BX432" s="36">
        <f>IF(BS432="-","-",_xlfn.XLOOKUP(BS432,ABNT5101!$B$4:$B$9,ABNT5101!$D$4:$D$9))</f>
        <v>1</v>
      </c>
      <c r="BY432" s="31" t="str">
        <f t="shared" ref="BY432:BY492" si="289">IF(BZ432="-","-",IF(BZ432="NÃO ATENDE","NÃO ATENDE",IF(CA432="NÃO ATENDE","NÃO ATENDE","ATENDE")))</f>
        <v>NÃO ATENDE</v>
      </c>
      <c r="BZ432" s="31" t="str">
        <f t="shared" ref="BZ432:BZ492" si="290">IF(BS432="-","-",IF(BU432&gt;=BW432,"ATENDE",IF(BU432&gt;=(BW432*0.99),"ATENDIMENTO LIMIAR","NÃO ATENDE")))</f>
        <v>NÃO ATENDE</v>
      </c>
      <c r="CA432" s="31" t="str">
        <f t="shared" ref="CA432:CA492" si="291">IF(BS432="-","-",IF(BV432&gt;=BX432,"ATENDE","NÃO ATENDE"))</f>
        <v>NÃO ATENDE</v>
      </c>
      <c r="CB432" s="36" t="str">
        <f t="shared" si="277"/>
        <v>P5</v>
      </c>
      <c r="CC432" s="37">
        <f t="shared" ref="CC432:CC492" si="292">IF(CD432="-","-",CD432/CF432-1)</f>
        <v>-1</v>
      </c>
      <c r="CD432" s="38"/>
      <c r="CE432" s="38"/>
      <c r="CF432" s="31">
        <f>IF(CB432="-","-",_xlfn.XLOOKUP(CB432,ABNT5101!$B$4:$B$9,ABNT5101!$C$4:$C$9))</f>
        <v>5</v>
      </c>
      <c r="CG432" s="36">
        <f>IF(CB432="-","-",_xlfn.XLOOKUP(CB432,ABNT5101!$B$4:$B$9,ABNT5101!$D$4:$D$9))</f>
        <v>1</v>
      </c>
      <c r="CH432" s="31" t="str">
        <f t="shared" ref="CH432:CH492" si="293">IF(CI432="-","-",IF(CI432="NÃO ATENDE","NÃO ATENDE",IF(CJ432="NÃO ATENDE","NÃO ATENDE","ATENDE")))</f>
        <v>NÃO ATENDE</v>
      </c>
      <c r="CI432" s="31" t="str">
        <f t="shared" ref="CI432:CI492" si="294">IF(CB432="-","-",IF(CD432&gt;=(CF432),"ATENDE",IF(CD432&gt;=(0.99*CF432),"ATENDIMENTO LIMIAR","NÃO ATENDE")))</f>
        <v>NÃO ATENDE</v>
      </c>
      <c r="CJ432" s="31" t="str">
        <f t="shared" ref="CJ432:CJ492" si="295">IF(CB432="-","-",IF(CE432&gt;=CG432,"ATENDE","NÃO ATENDE"))</f>
        <v>NÃO ATENDE</v>
      </c>
      <c r="CK432" s="56" t="e">
        <f>_xlfn.XLOOKUP(CL432,'Banco de dados'!$B:$B,'Banco de dados'!$D:$D)</f>
        <v>#N/A</v>
      </c>
      <c r="CL432" s="42"/>
      <c r="CM432" s="56" t="e">
        <f>_xlfn.XLOOKUP(CL432,'Banco de dados'!$B:$B,'Banco de dados'!$E:$E)</f>
        <v>#N/A</v>
      </c>
      <c r="CN432" s="56"/>
      <c r="CO432" s="56" t="e">
        <f>IF(CN432="-","-",_xlfn.XLOOKUP(CN432,'Banco de dados'!$B:$B,'Banco de dados'!$E:$E))</f>
        <v>#N/A</v>
      </c>
      <c r="CP432" s="41">
        <f t="shared" ref="CP432:CP492" si="296">AH432</f>
        <v>1</v>
      </c>
      <c r="CQ432" s="56" t="e">
        <f>_xlfn.XLOOKUP(CL432,'Banco de dados'!$B:$B,'Banco de dados'!$H:$H)</f>
        <v>#N/A</v>
      </c>
      <c r="CR432" s="56" t="e">
        <f t="array" aca="1" ref="CR432" ca="1">_xludf.xlookup(CN432,'Banco de dados'!$B:$B,'Banco de dados'!$H:$H)</f>
        <v>#NAME?</v>
      </c>
      <c r="CS432" s="56" t="e">
        <f t="array" aca="1" ref="CS432" ca="1">_xludf.xlookup(CL432,'Banco de dados'!$B:$B,'Banco de dados'!$F:$F)</f>
        <v>#NAME?</v>
      </c>
      <c r="CT432" s="56" t="e">
        <f t="array" aca="1" ref="CT432" ca="1">_xludf.xlookup(CN432,'Banco de dados'!$B:$B,'Banco de dados'!$F:$F)</f>
        <v>#NAME?</v>
      </c>
      <c r="CU432" s="42"/>
      <c r="CV432" s="42"/>
      <c r="CW432" s="56" t="str">
        <f>IF(AJ432=0.5,"Suporte",IF(AND(AJ432&gt;='Braços de IP'!$B$9,AJ432&lt;='Braços de IP'!$D$9),'Braços de IP'!$E$9,IF(AND(AJ432&gt;='Braços de IP'!$B$10,AJ432&lt;='Braços de IP'!$D$10),'Braços de IP'!$E$10,IF(AND(AJ432&gt;='Braços de IP'!$B$11,AJ432&lt;='Braços de IP'!$D$11),'Braços de IP'!$E$11,IF(AND(AJ432&gt;='Braços de IP'!$B$12,AJ432&lt;='Braços de IP'!$D$12),'Braços de IP'!$E$12,IF(AND(AJ432&gt;='Braços de IP'!$B$13,AJ432&lt;='Braços de IP'!$D$13),'Braços de IP'!$E$13,IF(AND(AJ432&gt;='Braços de IP'!$B$14,AJ432&lt;='Braços de IP'!$D$14),'Braços de IP'!$E$14,"ERRO")))))))</f>
        <v>Longo II</v>
      </c>
      <c r="CX432" s="42"/>
      <c r="CY432" s="56" t="str">
        <f>IF($CX432="","",VLOOKUP($CX432,'Braços de IP'!$E$9:$I$15,2,0))</f>
        <v/>
      </c>
      <c r="CZ432" s="43" t="str">
        <f>IF($CX432="","",VLOOKUP($CX432,'Braços de IP'!$E$9:$I$15,5,0))</f>
        <v/>
      </c>
      <c r="DA432" s="56"/>
      <c r="DB432" s="56"/>
      <c r="DC432" s="56"/>
      <c r="DD432" s="56"/>
      <c r="DE432" s="56"/>
      <c r="DF432" s="56"/>
      <c r="DG432" s="44" t="e">
        <f t="shared" ref="DG432:DG492" si="297">CQ432</f>
        <v>#N/A</v>
      </c>
      <c r="DH432" s="45">
        <f t="shared" ref="DH432:DH492" si="298">N432</f>
        <v>120</v>
      </c>
      <c r="DI432" s="44" t="e">
        <f t="shared" ref="DI432:DI492" si="299">SUM(DG432:DH432)*CP432</f>
        <v>#N/A</v>
      </c>
      <c r="DJ432" s="46" t="e">
        <f t="shared" ref="DJ432:DJ492" si="300">1-DG432/DH432</f>
        <v>#N/A</v>
      </c>
      <c r="DK432" s="47" t="s">
        <v>147</v>
      </c>
      <c r="DL432" s="48"/>
      <c r="DM432" s="49"/>
      <c r="DN432" s="23" t="s">
        <v>148</v>
      </c>
      <c r="DO432" s="23"/>
      <c r="DP432" s="5"/>
      <c r="DQ432" s="5"/>
      <c r="DR432" s="5"/>
      <c r="DS432" s="5"/>
      <c r="DT432" s="5"/>
      <c r="DU432" s="5"/>
      <c r="DV432" s="5"/>
      <c r="DW432" s="5"/>
    </row>
    <row r="433" spans="2:127" ht="15.75" hidden="1" customHeight="1" x14ac:dyDescent="0.3">
      <c r="B433" s="5"/>
      <c r="C433" s="5"/>
      <c r="D433" s="5"/>
      <c r="E433" s="22" t="s">
        <v>443</v>
      </c>
      <c r="F433" s="22" t="s">
        <v>192</v>
      </c>
      <c r="G433" s="23" t="s">
        <v>444</v>
      </c>
      <c r="H433" s="23">
        <v>-23.373822000000001</v>
      </c>
      <c r="I433" s="23">
        <v>-46.866269000000003</v>
      </c>
      <c r="J433" s="24" t="s">
        <v>156</v>
      </c>
      <c r="K433" s="60"/>
      <c r="L433" s="24" t="s">
        <v>157</v>
      </c>
      <c r="M433" s="24" t="s">
        <v>141</v>
      </c>
      <c r="N433" s="23">
        <v>120</v>
      </c>
      <c r="O433" s="23" t="s">
        <v>142</v>
      </c>
      <c r="P433" s="23" t="s">
        <v>143</v>
      </c>
      <c r="Q433" s="26">
        <f t="shared" si="278"/>
        <v>240</v>
      </c>
      <c r="R433" s="27">
        <v>2</v>
      </c>
      <c r="S433" s="28" t="s">
        <v>153</v>
      </c>
      <c r="T433" s="28">
        <v>7</v>
      </c>
      <c r="U433" s="23"/>
      <c r="V433" s="23"/>
      <c r="W433" s="29"/>
      <c r="X433" s="28">
        <v>2</v>
      </c>
      <c r="Y433" s="23"/>
      <c r="Z433" s="23"/>
      <c r="AA433" s="23"/>
      <c r="AB433" s="23"/>
      <c r="AC433" s="23"/>
      <c r="AD433" s="23" t="s">
        <v>144</v>
      </c>
      <c r="AE433" s="23" t="s">
        <v>145</v>
      </c>
      <c r="AF433" s="23">
        <v>31</v>
      </c>
      <c r="AG433" s="23">
        <v>7.6</v>
      </c>
      <c r="AH433" s="23">
        <v>1</v>
      </c>
      <c r="AI433" s="23">
        <v>2.7</v>
      </c>
      <c r="AJ433" s="23">
        <v>4</v>
      </c>
      <c r="AK433" s="27">
        <f t="shared" si="279"/>
        <v>1.2999999999999998</v>
      </c>
      <c r="AL433" s="27" t="s">
        <v>143</v>
      </c>
      <c r="AM433" s="27" t="s">
        <v>143</v>
      </c>
      <c r="AN433" s="23"/>
      <c r="AO433" s="27">
        <f t="shared" si="280"/>
        <v>2</v>
      </c>
      <c r="AP433" s="23"/>
      <c r="AQ433" s="23"/>
      <c r="AR433" s="23"/>
      <c r="AS433" s="23"/>
      <c r="AT433" s="23"/>
      <c r="AU433" s="27"/>
      <c r="AV433" s="27">
        <f t="shared" si="281"/>
        <v>0</v>
      </c>
      <c r="AW433" s="27"/>
      <c r="AX433" s="28">
        <f>VLOOKUP(J433,ABNT5101!$I$3:$J$9,2)</f>
        <v>20</v>
      </c>
      <c r="AY433" s="28">
        <f>VLOOKUP(J433,ABNT5101!$I$3:$M$9,5)</f>
        <v>0.28000000000000003</v>
      </c>
      <c r="AZ433" s="28" t="str">
        <f>_xlfn.XLOOKUP(J433,ABNT5101!I:I,ABNT5101!L:L)</f>
        <v>-</v>
      </c>
      <c r="BA433" s="28">
        <f>_xlfn.XLOOKUP(J433,ABNT5101!$I:$I,ABNT5101!M:M)</f>
        <v>0.28000000000000003</v>
      </c>
      <c r="BB433" s="28" t="str">
        <f>_xlfn.XLOOKUP(J433,ABNT5101!$I:$I,ABNT5101!N:N)</f>
        <v>-</v>
      </c>
      <c r="BC433" s="28">
        <f>_xlfn.XLOOKUP(J433,ABNT5101!$I:$I,ABNT5101!O:O)</f>
        <v>14</v>
      </c>
      <c r="BD433" s="31" t="str">
        <f t="shared" si="282"/>
        <v>NÃO ATENDE</v>
      </c>
      <c r="BE433" s="32">
        <f t="shared" si="273"/>
        <v>-1</v>
      </c>
      <c r="BF433" s="32">
        <f t="shared" si="274"/>
        <v>-1</v>
      </c>
      <c r="BG433" s="32" t="str">
        <f t="shared" si="283"/>
        <v>-</v>
      </c>
      <c r="BH433" s="34"/>
      <c r="BI433" s="34"/>
      <c r="BJ433" s="34"/>
      <c r="BK433" s="34"/>
      <c r="BL433" s="35"/>
      <c r="BM433" s="34"/>
      <c r="BN433" s="31" t="str">
        <f t="shared" si="284"/>
        <v>NÃO ATENDE</v>
      </c>
      <c r="BO433" s="31" t="str">
        <f t="shared" si="275"/>
        <v>NÃO ATENDE</v>
      </c>
      <c r="BP433" s="31" t="str">
        <f t="shared" si="276"/>
        <v>NÃO ATENDE</v>
      </c>
      <c r="BQ433" s="31" t="str">
        <f t="shared" si="285"/>
        <v>ATENDE</v>
      </c>
      <c r="BR433" s="36" t="str">
        <f t="shared" si="286"/>
        <v>C2</v>
      </c>
      <c r="BS433" s="36" t="str">
        <f t="shared" si="287"/>
        <v>P5</v>
      </c>
      <c r="BT433" s="37">
        <f t="shared" si="288"/>
        <v>-1</v>
      </c>
      <c r="BU433" s="34"/>
      <c r="BV433" s="34"/>
      <c r="BW433" s="36">
        <f>IF(BS433="-","-",_xlfn.XLOOKUP(BS433,ABNT5101!$B$4:$B$9,ABNT5101!$C$4:$C$9))</f>
        <v>5</v>
      </c>
      <c r="BX433" s="36">
        <f>IF(BS433="-","-",_xlfn.XLOOKUP(BS433,ABNT5101!$B$4:$B$9,ABNT5101!$D$4:$D$9))</f>
        <v>1</v>
      </c>
      <c r="BY433" s="31" t="str">
        <f t="shared" si="289"/>
        <v>NÃO ATENDE</v>
      </c>
      <c r="BZ433" s="31" t="str">
        <f t="shared" si="290"/>
        <v>NÃO ATENDE</v>
      </c>
      <c r="CA433" s="31" t="str">
        <f t="shared" si="291"/>
        <v>NÃO ATENDE</v>
      </c>
      <c r="CB433" s="36" t="str">
        <f t="shared" si="277"/>
        <v>P5</v>
      </c>
      <c r="CC433" s="37">
        <f t="shared" si="292"/>
        <v>-1</v>
      </c>
      <c r="CD433" s="38"/>
      <c r="CE433" s="38"/>
      <c r="CF433" s="31">
        <f>IF(CB433="-","-",_xlfn.XLOOKUP(CB433,ABNT5101!$B$4:$B$9,ABNT5101!$C$4:$C$9))</f>
        <v>5</v>
      </c>
      <c r="CG433" s="36">
        <f>IF(CB433="-","-",_xlfn.XLOOKUP(CB433,ABNT5101!$B$4:$B$9,ABNT5101!$D$4:$D$9))</f>
        <v>1</v>
      </c>
      <c r="CH433" s="31" t="str">
        <f t="shared" si="293"/>
        <v>NÃO ATENDE</v>
      </c>
      <c r="CI433" s="31" t="str">
        <f t="shared" si="294"/>
        <v>NÃO ATENDE</v>
      </c>
      <c r="CJ433" s="31" t="str">
        <f t="shared" si="295"/>
        <v>NÃO ATENDE</v>
      </c>
      <c r="CK433" s="56" t="e">
        <f>_xlfn.XLOOKUP(CL433,'Banco de dados'!$B:$B,'Banco de dados'!$D:$D)</f>
        <v>#N/A</v>
      </c>
      <c r="CL433" s="42"/>
      <c r="CM433" s="56" t="e">
        <f>_xlfn.XLOOKUP(CL433,'Banco de dados'!$B:$B,'Banco de dados'!$E:$E)</f>
        <v>#N/A</v>
      </c>
      <c r="CN433" s="56"/>
      <c r="CO433" s="56" t="e">
        <f>IF(CN433="-","-",_xlfn.XLOOKUP(CN433,'Banco de dados'!$B:$B,'Banco de dados'!$E:$E))</f>
        <v>#N/A</v>
      </c>
      <c r="CP433" s="41">
        <f t="shared" si="296"/>
        <v>1</v>
      </c>
      <c r="CQ433" s="56" t="e">
        <f>_xlfn.XLOOKUP(CL433,'Banco de dados'!$B:$B,'Banco de dados'!$H:$H)</f>
        <v>#N/A</v>
      </c>
      <c r="CR433" s="56" t="e">
        <f t="array" aca="1" ref="CR433" ca="1">_xludf.xlookup(CN433,'Banco de dados'!$B:$B,'Banco de dados'!$H:$H)</f>
        <v>#NAME?</v>
      </c>
      <c r="CS433" s="56" t="e">
        <f t="array" aca="1" ref="CS433" ca="1">_xludf.xlookup(CL433,'Banco de dados'!$B:$B,'Banco de dados'!$F:$F)</f>
        <v>#NAME?</v>
      </c>
      <c r="CT433" s="56" t="e">
        <f t="array" aca="1" ref="CT433" ca="1">_xludf.xlookup(CN433,'Banco de dados'!$B:$B,'Banco de dados'!$F:$F)</f>
        <v>#NAME?</v>
      </c>
      <c r="CU433" s="42"/>
      <c r="CV433" s="42"/>
      <c r="CW433" s="56" t="str">
        <f>IF(AJ433=0.5,"Suporte",IF(AND(AJ433&gt;='Braços de IP'!$B$9,AJ433&lt;='Braços de IP'!$D$9),'Braços de IP'!$E$9,IF(AND(AJ433&gt;='Braços de IP'!$B$10,AJ433&lt;='Braços de IP'!$D$10),'Braços de IP'!$E$10,IF(AND(AJ433&gt;='Braços de IP'!$B$11,AJ433&lt;='Braços de IP'!$D$11),'Braços de IP'!$E$11,IF(AND(AJ433&gt;='Braços de IP'!$B$12,AJ433&lt;='Braços de IP'!$D$12),'Braços de IP'!$E$12,IF(AND(AJ433&gt;='Braços de IP'!$B$13,AJ433&lt;='Braços de IP'!$D$13),'Braços de IP'!$E$13,IF(AND(AJ433&gt;='Braços de IP'!$B$14,AJ433&lt;='Braços de IP'!$D$14),'Braços de IP'!$E$14,"ERRO")))))))</f>
        <v>Longo II</v>
      </c>
      <c r="CX433" s="42"/>
      <c r="CY433" s="56" t="str">
        <f>IF($CX433="","",VLOOKUP($CX433,'Braços de IP'!$E$9:$I$15,2,0))</f>
        <v/>
      </c>
      <c r="CZ433" s="43" t="str">
        <f>IF($CX433="","",VLOOKUP($CX433,'Braços de IP'!$E$9:$I$15,5,0))</f>
        <v/>
      </c>
      <c r="DA433" s="56"/>
      <c r="DB433" s="56"/>
      <c r="DC433" s="56"/>
      <c r="DD433" s="56"/>
      <c r="DE433" s="56"/>
      <c r="DF433" s="56"/>
      <c r="DG433" s="44" t="e">
        <f t="shared" si="297"/>
        <v>#N/A</v>
      </c>
      <c r="DH433" s="45">
        <f t="shared" si="298"/>
        <v>120</v>
      </c>
      <c r="DI433" s="44" t="e">
        <f t="shared" si="299"/>
        <v>#N/A</v>
      </c>
      <c r="DJ433" s="46" t="e">
        <f t="shared" si="300"/>
        <v>#N/A</v>
      </c>
      <c r="DK433" s="47" t="s">
        <v>147</v>
      </c>
      <c r="DL433" s="48"/>
      <c r="DM433" s="49"/>
      <c r="DN433" s="23" t="s">
        <v>148</v>
      </c>
      <c r="DO433" s="23"/>
      <c r="DP433" s="5"/>
      <c r="DQ433" s="5"/>
      <c r="DR433" s="5"/>
      <c r="DS433" s="5"/>
      <c r="DT433" s="5"/>
      <c r="DU433" s="5"/>
      <c r="DV433" s="5"/>
      <c r="DW433" s="5"/>
    </row>
    <row r="434" spans="2:127" ht="15.75" hidden="1" customHeight="1" x14ac:dyDescent="0.3">
      <c r="B434" s="5"/>
      <c r="C434" s="5"/>
      <c r="D434" s="5"/>
      <c r="E434" s="22" t="s">
        <v>445</v>
      </c>
      <c r="F434" s="22" t="s">
        <v>150</v>
      </c>
      <c r="G434" s="23" t="s">
        <v>446</v>
      </c>
      <c r="H434" s="23">
        <v>-23.287313999999999</v>
      </c>
      <c r="I434" s="23">
        <v>-46.874837999999997</v>
      </c>
      <c r="J434" s="24" t="s">
        <v>139</v>
      </c>
      <c r="K434" s="60"/>
      <c r="L434" s="24" t="s">
        <v>152</v>
      </c>
      <c r="M434" s="24" t="s">
        <v>141</v>
      </c>
      <c r="N434" s="23">
        <v>87</v>
      </c>
      <c r="O434" s="23" t="s">
        <v>142</v>
      </c>
      <c r="P434" s="23" t="s">
        <v>143</v>
      </c>
      <c r="Q434" s="26">
        <f t="shared" si="278"/>
        <v>174</v>
      </c>
      <c r="R434" s="27">
        <v>1</v>
      </c>
      <c r="S434" s="28" t="s">
        <v>153</v>
      </c>
      <c r="T434" s="28">
        <v>6.5</v>
      </c>
      <c r="U434" s="23"/>
      <c r="V434" s="23"/>
      <c r="W434" s="29"/>
      <c r="X434" s="28" t="s">
        <v>153</v>
      </c>
      <c r="Y434" s="23"/>
      <c r="Z434" s="23"/>
      <c r="AA434" s="23"/>
      <c r="AB434" s="23"/>
      <c r="AC434" s="23"/>
      <c r="AD434" s="23" t="s">
        <v>144</v>
      </c>
      <c r="AE434" s="23" t="s">
        <v>145</v>
      </c>
      <c r="AF434" s="23">
        <v>40</v>
      </c>
      <c r="AG434" s="23">
        <v>7</v>
      </c>
      <c r="AH434" s="23">
        <v>1</v>
      </c>
      <c r="AI434" s="23">
        <v>1.2</v>
      </c>
      <c r="AJ434" s="23">
        <v>2.2999999999999998</v>
      </c>
      <c r="AK434" s="27">
        <f t="shared" si="279"/>
        <v>1.0999999999999999</v>
      </c>
      <c r="AL434" s="27" t="s">
        <v>143</v>
      </c>
      <c r="AM434" s="27" t="s">
        <v>143</v>
      </c>
      <c r="AN434" s="23"/>
      <c r="AO434" s="27">
        <f t="shared" si="280"/>
        <v>2</v>
      </c>
      <c r="AP434" s="23"/>
      <c r="AQ434" s="23"/>
      <c r="AR434" s="23"/>
      <c r="AS434" s="23"/>
      <c r="AT434" s="23"/>
      <c r="AU434" s="27"/>
      <c r="AV434" s="27">
        <f t="shared" si="281"/>
        <v>0</v>
      </c>
      <c r="AW434" s="27"/>
      <c r="AX434" s="28">
        <f>VLOOKUP(J434,ABNT5101!$I$3:$J$9,2)</f>
        <v>7.5</v>
      </c>
      <c r="AY434" s="28">
        <f>VLOOKUP(J434,ABNT5101!$I$3:$M$9,5)</f>
        <v>0.18</v>
      </c>
      <c r="AZ434" s="28" t="str">
        <f>_xlfn.XLOOKUP(J434,ABNT5101!I:I,ABNT5101!L:L)</f>
        <v>-</v>
      </c>
      <c r="BA434" s="28">
        <f>_xlfn.XLOOKUP(J434,ABNT5101!$I:$I,ABNT5101!M:M)</f>
        <v>0.18</v>
      </c>
      <c r="BB434" s="28" t="str">
        <f>_xlfn.XLOOKUP(J434,ABNT5101!$I:$I,ABNT5101!N:N)</f>
        <v>-</v>
      </c>
      <c r="BC434" s="28">
        <f>_xlfn.XLOOKUP(J434,ABNT5101!$I:$I,ABNT5101!O:O)</f>
        <v>16</v>
      </c>
      <c r="BD434" s="31" t="str">
        <f t="shared" si="282"/>
        <v>NÃO ATENDE</v>
      </c>
      <c r="BE434" s="32">
        <f t="shared" si="273"/>
        <v>-1</v>
      </c>
      <c r="BF434" s="32">
        <f t="shared" si="274"/>
        <v>-1</v>
      </c>
      <c r="BG434" s="32" t="str">
        <f t="shared" si="283"/>
        <v>-</v>
      </c>
      <c r="BH434" s="34"/>
      <c r="BI434" s="34"/>
      <c r="BJ434" s="34"/>
      <c r="BK434" s="34"/>
      <c r="BL434" s="35"/>
      <c r="BM434" s="34"/>
      <c r="BN434" s="31" t="str">
        <f t="shared" si="284"/>
        <v>NÃO ATENDE</v>
      </c>
      <c r="BO434" s="31" t="str">
        <f t="shared" si="275"/>
        <v>NÃO ATENDE</v>
      </c>
      <c r="BP434" s="31" t="str">
        <f t="shared" si="276"/>
        <v>NÃO ATENDE</v>
      </c>
      <c r="BQ434" s="31" t="str">
        <f t="shared" si="285"/>
        <v>ATENDE</v>
      </c>
      <c r="BR434" s="36" t="str">
        <f t="shared" si="286"/>
        <v>C5</v>
      </c>
      <c r="BS434" s="36" t="str">
        <f t="shared" si="287"/>
        <v>Sem Passeio</v>
      </c>
      <c r="BT434" s="37" t="e">
        <f t="shared" si="288"/>
        <v>#N/A</v>
      </c>
      <c r="BU434" s="34"/>
      <c r="BV434" s="34"/>
      <c r="BW434" s="36" t="e">
        <f>IF(BS434="-","-",_xlfn.XLOOKUP(BS434,ABNT5101!$B$4:$B$9,ABNT5101!$C$4:$C$9))</f>
        <v>#N/A</v>
      </c>
      <c r="BX434" s="36" t="e">
        <f>IF(BS434="-","-",_xlfn.XLOOKUP(BS434,ABNT5101!$B$4:$B$9,ABNT5101!$D$4:$D$9))</f>
        <v>#N/A</v>
      </c>
      <c r="BY434" s="31" t="e">
        <f t="shared" si="289"/>
        <v>#N/A</v>
      </c>
      <c r="BZ434" s="31" t="e">
        <f t="shared" si="290"/>
        <v>#N/A</v>
      </c>
      <c r="CA434" s="31" t="e">
        <f t="shared" si="291"/>
        <v>#N/A</v>
      </c>
      <c r="CB434" s="36" t="str">
        <f t="shared" si="277"/>
        <v>Sem Passeio</v>
      </c>
      <c r="CC434" s="37" t="e">
        <f t="shared" si="292"/>
        <v>#N/A</v>
      </c>
      <c r="CD434" s="38"/>
      <c r="CE434" s="38"/>
      <c r="CF434" s="31" t="e">
        <f>IF(CB434="-","-",_xlfn.XLOOKUP(CB434,ABNT5101!$B$4:$B$9,ABNT5101!$C$4:$C$9))</f>
        <v>#N/A</v>
      </c>
      <c r="CG434" s="36" t="e">
        <f>IF(CB434="-","-",_xlfn.XLOOKUP(CB434,ABNT5101!$B$4:$B$9,ABNT5101!$D$4:$D$9))</f>
        <v>#N/A</v>
      </c>
      <c r="CH434" s="31" t="e">
        <f t="shared" si="293"/>
        <v>#N/A</v>
      </c>
      <c r="CI434" s="31" t="e">
        <f t="shared" si="294"/>
        <v>#N/A</v>
      </c>
      <c r="CJ434" s="31" t="e">
        <f t="shared" si="295"/>
        <v>#N/A</v>
      </c>
      <c r="CK434" s="56" t="e">
        <f>_xlfn.XLOOKUP(CL434,'Banco de dados'!$B:$B,'Banco de dados'!$D:$D)</f>
        <v>#N/A</v>
      </c>
      <c r="CL434" s="42"/>
      <c r="CM434" s="56" t="e">
        <f>_xlfn.XLOOKUP(CL434,'Banco de dados'!$B:$B,'Banco de dados'!$E:$E)</f>
        <v>#N/A</v>
      </c>
      <c r="CN434" s="56"/>
      <c r="CO434" s="56" t="e">
        <f>IF(CN434="-","-",_xlfn.XLOOKUP(CN434,'Banco de dados'!$B:$B,'Banco de dados'!$E:$E))</f>
        <v>#N/A</v>
      </c>
      <c r="CP434" s="41">
        <f t="shared" si="296"/>
        <v>1</v>
      </c>
      <c r="CQ434" s="56" t="e">
        <f>_xlfn.XLOOKUP(CL434,'Banco de dados'!$B:$B,'Banco de dados'!$H:$H)</f>
        <v>#N/A</v>
      </c>
      <c r="CR434" s="56" t="e">
        <f t="array" aca="1" ref="CR434" ca="1">_xludf.xlookup(CN434,'Banco de dados'!$B:$B,'Banco de dados'!$H:$H)</f>
        <v>#NAME?</v>
      </c>
      <c r="CS434" s="56" t="e">
        <f t="array" aca="1" ref="CS434" ca="1">_xludf.xlookup(CL434,'Banco de dados'!$B:$B,'Banco de dados'!$F:$F)</f>
        <v>#NAME?</v>
      </c>
      <c r="CT434" s="56" t="e">
        <f t="array" aca="1" ref="CT434" ca="1">_xludf.xlookup(CN434,'Banco de dados'!$B:$B,'Banco de dados'!$F:$F)</f>
        <v>#NAME?</v>
      </c>
      <c r="CU434" s="42"/>
      <c r="CV434" s="42"/>
      <c r="CW434" s="56" t="str">
        <f>IF(AJ434=0.5,"Suporte",IF(AND(AJ434&gt;='Braços de IP'!$B$9,AJ434&lt;='Braços de IP'!$D$9),'Braços de IP'!$E$9,IF(AND(AJ434&gt;='Braços de IP'!$B$10,AJ434&lt;='Braços de IP'!$D$10),'Braços de IP'!$E$10,IF(AND(AJ434&gt;='Braços de IP'!$B$11,AJ434&lt;='Braços de IP'!$D$11),'Braços de IP'!$E$11,IF(AND(AJ434&gt;='Braços de IP'!$B$12,AJ434&lt;='Braços de IP'!$D$12),'Braços de IP'!$E$12,IF(AND(AJ434&gt;='Braços de IP'!$B$13,AJ434&lt;='Braços de IP'!$D$13),'Braços de IP'!$E$13,IF(AND(AJ434&gt;='Braços de IP'!$B$14,AJ434&lt;='Braços de IP'!$D$14),'Braços de IP'!$E$14,"ERRO")))))))</f>
        <v>Médio II</v>
      </c>
      <c r="CX434" s="42"/>
      <c r="CY434" s="56" t="str">
        <f>IF($CX434="","",VLOOKUP($CX434,'Braços de IP'!$E$9:$I$15,2,0))</f>
        <v/>
      </c>
      <c r="CZ434" s="43" t="str">
        <f>IF($CX434="","",VLOOKUP($CX434,'Braços de IP'!$E$9:$I$15,5,0))</f>
        <v/>
      </c>
      <c r="DA434" s="56"/>
      <c r="DB434" s="56"/>
      <c r="DC434" s="56"/>
      <c r="DD434" s="56"/>
      <c r="DE434" s="56"/>
      <c r="DF434" s="56"/>
      <c r="DG434" s="44" t="e">
        <f t="shared" si="297"/>
        <v>#N/A</v>
      </c>
      <c r="DH434" s="45">
        <f t="shared" si="298"/>
        <v>87</v>
      </c>
      <c r="DI434" s="44" t="e">
        <f t="shared" si="299"/>
        <v>#N/A</v>
      </c>
      <c r="DJ434" s="46" t="e">
        <f t="shared" si="300"/>
        <v>#N/A</v>
      </c>
      <c r="DK434" s="47" t="s">
        <v>147</v>
      </c>
      <c r="DL434" s="48"/>
      <c r="DM434" s="49"/>
      <c r="DN434" s="23" t="s">
        <v>148</v>
      </c>
      <c r="DO434" s="23"/>
      <c r="DP434" s="5"/>
      <c r="DQ434" s="5"/>
      <c r="DR434" s="5"/>
      <c r="DS434" s="5"/>
      <c r="DT434" s="5"/>
      <c r="DU434" s="5"/>
      <c r="DV434" s="5"/>
      <c r="DW434" s="5"/>
    </row>
    <row r="435" spans="2:127" ht="15.75" hidden="1" customHeight="1" x14ac:dyDescent="0.3">
      <c r="B435" s="5"/>
      <c r="C435" s="5"/>
      <c r="D435" s="5"/>
      <c r="E435" s="22" t="s">
        <v>445</v>
      </c>
      <c r="F435" s="22" t="s">
        <v>150</v>
      </c>
      <c r="G435" s="23" t="s">
        <v>446</v>
      </c>
      <c r="H435" s="23">
        <v>-23.287313999999999</v>
      </c>
      <c r="I435" s="23">
        <v>-46.874837999999997</v>
      </c>
      <c r="J435" s="24" t="s">
        <v>139</v>
      </c>
      <c r="K435" s="60"/>
      <c r="L435" s="24" t="s">
        <v>152</v>
      </c>
      <c r="M435" s="24" t="s">
        <v>141</v>
      </c>
      <c r="N435" s="23">
        <v>87</v>
      </c>
      <c r="O435" s="23" t="s">
        <v>142</v>
      </c>
      <c r="P435" s="23" t="s">
        <v>143</v>
      </c>
      <c r="Q435" s="26">
        <f t="shared" si="278"/>
        <v>174</v>
      </c>
      <c r="R435" s="27">
        <v>1</v>
      </c>
      <c r="S435" s="28" t="s">
        <v>153</v>
      </c>
      <c r="T435" s="28">
        <v>6.5</v>
      </c>
      <c r="U435" s="23"/>
      <c r="V435" s="23"/>
      <c r="W435" s="29"/>
      <c r="X435" s="28" t="s">
        <v>153</v>
      </c>
      <c r="Y435" s="23"/>
      <c r="Z435" s="23"/>
      <c r="AA435" s="23"/>
      <c r="AB435" s="23"/>
      <c r="AC435" s="23"/>
      <c r="AD435" s="23" t="s">
        <v>144</v>
      </c>
      <c r="AE435" s="23" t="s">
        <v>145</v>
      </c>
      <c r="AF435" s="23">
        <v>40</v>
      </c>
      <c r="AG435" s="23">
        <v>7</v>
      </c>
      <c r="AH435" s="23">
        <v>1</v>
      </c>
      <c r="AI435" s="23">
        <v>1.2</v>
      </c>
      <c r="AJ435" s="23">
        <v>2.2999999999999998</v>
      </c>
      <c r="AK435" s="27">
        <f t="shared" si="279"/>
        <v>1.0999999999999999</v>
      </c>
      <c r="AL435" s="27" t="s">
        <v>143</v>
      </c>
      <c r="AM435" s="27" t="s">
        <v>143</v>
      </c>
      <c r="AN435" s="23"/>
      <c r="AO435" s="27">
        <f t="shared" si="280"/>
        <v>2</v>
      </c>
      <c r="AP435" s="23"/>
      <c r="AQ435" s="23"/>
      <c r="AR435" s="23"/>
      <c r="AS435" s="23"/>
      <c r="AT435" s="23"/>
      <c r="AU435" s="27"/>
      <c r="AV435" s="27">
        <f t="shared" si="281"/>
        <v>0</v>
      </c>
      <c r="AW435" s="27"/>
      <c r="AX435" s="28">
        <f>VLOOKUP(J435,ABNT5101!$I$3:$J$9,2)</f>
        <v>7.5</v>
      </c>
      <c r="AY435" s="28">
        <f>VLOOKUP(J435,ABNT5101!$I$3:$M$9,5)</f>
        <v>0.18</v>
      </c>
      <c r="AZ435" s="28" t="str">
        <f>_xlfn.XLOOKUP(J435,ABNT5101!I:I,ABNT5101!L:L)</f>
        <v>-</v>
      </c>
      <c r="BA435" s="28">
        <f>_xlfn.XLOOKUP(J435,ABNT5101!$I:$I,ABNT5101!M:M)</f>
        <v>0.18</v>
      </c>
      <c r="BB435" s="28" t="str">
        <f>_xlfn.XLOOKUP(J435,ABNT5101!$I:$I,ABNT5101!N:N)</f>
        <v>-</v>
      </c>
      <c r="BC435" s="28">
        <f>_xlfn.XLOOKUP(J435,ABNT5101!$I:$I,ABNT5101!O:O)</f>
        <v>16</v>
      </c>
      <c r="BD435" s="31" t="str">
        <f t="shared" si="282"/>
        <v>NÃO ATENDE</v>
      </c>
      <c r="BE435" s="32">
        <f t="shared" si="273"/>
        <v>-1</v>
      </c>
      <c r="BF435" s="32">
        <f t="shared" si="274"/>
        <v>-1</v>
      </c>
      <c r="BG435" s="32" t="str">
        <f t="shared" si="283"/>
        <v>-</v>
      </c>
      <c r="BH435" s="34"/>
      <c r="BI435" s="34"/>
      <c r="BJ435" s="34"/>
      <c r="BK435" s="34"/>
      <c r="BL435" s="35"/>
      <c r="BM435" s="34"/>
      <c r="BN435" s="31" t="str">
        <f t="shared" si="284"/>
        <v>NÃO ATENDE</v>
      </c>
      <c r="BO435" s="31" t="str">
        <f t="shared" si="275"/>
        <v>NÃO ATENDE</v>
      </c>
      <c r="BP435" s="31" t="str">
        <f t="shared" si="276"/>
        <v>NÃO ATENDE</v>
      </c>
      <c r="BQ435" s="31" t="str">
        <f t="shared" si="285"/>
        <v>ATENDE</v>
      </c>
      <c r="BR435" s="36" t="str">
        <f t="shared" si="286"/>
        <v>C5</v>
      </c>
      <c r="BS435" s="36" t="str">
        <f t="shared" si="287"/>
        <v>Sem Passeio</v>
      </c>
      <c r="BT435" s="37" t="e">
        <f t="shared" si="288"/>
        <v>#N/A</v>
      </c>
      <c r="BU435" s="34"/>
      <c r="BV435" s="34"/>
      <c r="BW435" s="36" t="e">
        <f>IF(BS435="-","-",_xlfn.XLOOKUP(BS435,ABNT5101!$B$4:$B$9,ABNT5101!$C$4:$C$9))</f>
        <v>#N/A</v>
      </c>
      <c r="BX435" s="36" t="e">
        <f>IF(BS435="-","-",_xlfn.XLOOKUP(BS435,ABNT5101!$B$4:$B$9,ABNT5101!$D$4:$D$9))</f>
        <v>#N/A</v>
      </c>
      <c r="BY435" s="31" t="e">
        <f t="shared" si="289"/>
        <v>#N/A</v>
      </c>
      <c r="BZ435" s="31" t="e">
        <f t="shared" si="290"/>
        <v>#N/A</v>
      </c>
      <c r="CA435" s="31" t="e">
        <f t="shared" si="291"/>
        <v>#N/A</v>
      </c>
      <c r="CB435" s="36" t="str">
        <f t="shared" si="277"/>
        <v>Sem Passeio</v>
      </c>
      <c r="CC435" s="37" t="e">
        <f t="shared" si="292"/>
        <v>#N/A</v>
      </c>
      <c r="CD435" s="38"/>
      <c r="CE435" s="38"/>
      <c r="CF435" s="31" t="e">
        <f>IF(CB435="-","-",_xlfn.XLOOKUP(CB435,ABNT5101!$B$4:$B$9,ABNT5101!$C$4:$C$9))</f>
        <v>#N/A</v>
      </c>
      <c r="CG435" s="36" t="e">
        <f>IF(CB435="-","-",_xlfn.XLOOKUP(CB435,ABNT5101!$B$4:$B$9,ABNT5101!$D$4:$D$9))</f>
        <v>#N/A</v>
      </c>
      <c r="CH435" s="31" t="e">
        <f t="shared" si="293"/>
        <v>#N/A</v>
      </c>
      <c r="CI435" s="31" t="e">
        <f t="shared" si="294"/>
        <v>#N/A</v>
      </c>
      <c r="CJ435" s="31" t="e">
        <f t="shared" si="295"/>
        <v>#N/A</v>
      </c>
      <c r="CK435" s="56" t="e">
        <f>_xlfn.XLOOKUP(CL435,'Banco de dados'!$B:$B,'Banco de dados'!$D:$D)</f>
        <v>#N/A</v>
      </c>
      <c r="CL435" s="42"/>
      <c r="CM435" s="56" t="e">
        <f>_xlfn.XLOOKUP(CL435,'Banco de dados'!$B:$B,'Banco de dados'!$E:$E)</f>
        <v>#N/A</v>
      </c>
      <c r="CN435" s="56"/>
      <c r="CO435" s="56" t="e">
        <f>IF(CN435="-","-",_xlfn.XLOOKUP(CN435,'Banco de dados'!$B:$B,'Banco de dados'!$E:$E))</f>
        <v>#N/A</v>
      </c>
      <c r="CP435" s="41">
        <f t="shared" si="296"/>
        <v>1</v>
      </c>
      <c r="CQ435" s="56" t="e">
        <f>_xlfn.XLOOKUP(CL435,'Banco de dados'!$B:$B,'Banco de dados'!$H:$H)</f>
        <v>#N/A</v>
      </c>
      <c r="CR435" s="56" t="e">
        <f t="array" aca="1" ref="CR435" ca="1">_xludf.xlookup(CN435,'Banco de dados'!$B:$B,'Banco de dados'!$H:$H)</f>
        <v>#NAME?</v>
      </c>
      <c r="CS435" s="56" t="e">
        <f t="array" aca="1" ref="CS435" ca="1">_xludf.xlookup(CL435,'Banco de dados'!$B:$B,'Banco de dados'!$F:$F)</f>
        <v>#NAME?</v>
      </c>
      <c r="CT435" s="56" t="e">
        <f t="array" aca="1" ref="CT435" ca="1">_xludf.xlookup(CN435,'Banco de dados'!$B:$B,'Banco de dados'!$F:$F)</f>
        <v>#NAME?</v>
      </c>
      <c r="CU435" s="42"/>
      <c r="CV435" s="42"/>
      <c r="CW435" s="56" t="str">
        <f>IF(AJ435=0.5,"Suporte",IF(AND(AJ435&gt;='Braços de IP'!$B$9,AJ435&lt;='Braços de IP'!$D$9),'Braços de IP'!$E$9,IF(AND(AJ435&gt;='Braços de IP'!$B$10,AJ435&lt;='Braços de IP'!$D$10),'Braços de IP'!$E$10,IF(AND(AJ435&gt;='Braços de IP'!$B$11,AJ435&lt;='Braços de IP'!$D$11),'Braços de IP'!$E$11,IF(AND(AJ435&gt;='Braços de IP'!$B$12,AJ435&lt;='Braços de IP'!$D$12),'Braços de IP'!$E$12,IF(AND(AJ435&gt;='Braços de IP'!$B$13,AJ435&lt;='Braços de IP'!$D$13),'Braços de IP'!$E$13,IF(AND(AJ435&gt;='Braços de IP'!$B$14,AJ435&lt;='Braços de IP'!$D$14),'Braços de IP'!$E$14,"ERRO")))))))</f>
        <v>Médio II</v>
      </c>
      <c r="CX435" s="42"/>
      <c r="CY435" s="56" t="str">
        <f>IF($CX435="","",VLOOKUP($CX435,'Braços de IP'!$E$9:$I$15,2,0))</f>
        <v/>
      </c>
      <c r="CZ435" s="43" t="str">
        <f>IF($CX435="","",VLOOKUP($CX435,'Braços de IP'!$E$9:$I$15,5,0))</f>
        <v/>
      </c>
      <c r="DA435" s="56"/>
      <c r="DB435" s="56"/>
      <c r="DC435" s="56"/>
      <c r="DD435" s="56"/>
      <c r="DE435" s="56"/>
      <c r="DF435" s="56"/>
      <c r="DG435" s="44" t="e">
        <f t="shared" si="297"/>
        <v>#N/A</v>
      </c>
      <c r="DH435" s="45">
        <f t="shared" si="298"/>
        <v>87</v>
      </c>
      <c r="DI435" s="44" t="e">
        <f t="shared" si="299"/>
        <v>#N/A</v>
      </c>
      <c r="DJ435" s="46" t="e">
        <f t="shared" si="300"/>
        <v>#N/A</v>
      </c>
      <c r="DK435" s="47" t="s">
        <v>147</v>
      </c>
      <c r="DL435" s="48"/>
      <c r="DM435" s="49"/>
      <c r="DN435" s="23" t="s">
        <v>148</v>
      </c>
      <c r="DO435" s="23"/>
      <c r="DP435" s="5"/>
      <c r="DQ435" s="5"/>
      <c r="DR435" s="5"/>
      <c r="DS435" s="5"/>
      <c r="DT435" s="5"/>
      <c r="DU435" s="5"/>
      <c r="DV435" s="5"/>
      <c r="DW435" s="5"/>
    </row>
    <row r="436" spans="2:127" ht="15.75" hidden="1" customHeight="1" x14ac:dyDescent="0.3">
      <c r="B436" s="5"/>
      <c r="C436" s="5"/>
      <c r="D436" s="5"/>
      <c r="E436" s="22" t="s">
        <v>445</v>
      </c>
      <c r="F436" s="22" t="s">
        <v>150</v>
      </c>
      <c r="G436" s="23" t="s">
        <v>446</v>
      </c>
      <c r="H436" s="23">
        <v>-23.287313999999999</v>
      </c>
      <c r="I436" s="23">
        <v>-46.874837999999997</v>
      </c>
      <c r="J436" s="24" t="s">
        <v>139</v>
      </c>
      <c r="K436" s="60"/>
      <c r="L436" s="24" t="s">
        <v>152</v>
      </c>
      <c r="M436" s="24" t="s">
        <v>141</v>
      </c>
      <c r="N436" s="23">
        <v>87</v>
      </c>
      <c r="O436" s="23" t="s">
        <v>142</v>
      </c>
      <c r="P436" s="23" t="s">
        <v>143</v>
      </c>
      <c r="Q436" s="26">
        <f t="shared" si="278"/>
        <v>174</v>
      </c>
      <c r="R436" s="27">
        <v>1</v>
      </c>
      <c r="S436" s="28" t="s">
        <v>153</v>
      </c>
      <c r="T436" s="28">
        <v>6.5</v>
      </c>
      <c r="U436" s="23"/>
      <c r="V436" s="23"/>
      <c r="W436" s="29"/>
      <c r="X436" s="28" t="s">
        <v>153</v>
      </c>
      <c r="Y436" s="23"/>
      <c r="Z436" s="23"/>
      <c r="AA436" s="23"/>
      <c r="AB436" s="23"/>
      <c r="AC436" s="23"/>
      <c r="AD436" s="23" t="s">
        <v>144</v>
      </c>
      <c r="AE436" s="23" t="s">
        <v>145</v>
      </c>
      <c r="AF436" s="23">
        <v>40</v>
      </c>
      <c r="AG436" s="23">
        <v>7</v>
      </c>
      <c r="AH436" s="23">
        <v>1</v>
      </c>
      <c r="AI436" s="23">
        <v>1.2</v>
      </c>
      <c r="AJ436" s="23">
        <v>2.2999999999999998</v>
      </c>
      <c r="AK436" s="27">
        <f t="shared" si="279"/>
        <v>1.0999999999999999</v>
      </c>
      <c r="AL436" s="27" t="s">
        <v>143</v>
      </c>
      <c r="AM436" s="27" t="s">
        <v>143</v>
      </c>
      <c r="AN436" s="23"/>
      <c r="AO436" s="27">
        <f t="shared" si="280"/>
        <v>2</v>
      </c>
      <c r="AP436" s="23"/>
      <c r="AQ436" s="23"/>
      <c r="AR436" s="23"/>
      <c r="AS436" s="23"/>
      <c r="AT436" s="23"/>
      <c r="AU436" s="27"/>
      <c r="AV436" s="27">
        <f t="shared" si="281"/>
        <v>0</v>
      </c>
      <c r="AW436" s="27"/>
      <c r="AX436" s="28">
        <f>VLOOKUP(J436,ABNT5101!$I$3:$J$9,2)</f>
        <v>7.5</v>
      </c>
      <c r="AY436" s="28">
        <f>VLOOKUP(J436,ABNT5101!$I$3:$M$9,5)</f>
        <v>0.18</v>
      </c>
      <c r="AZ436" s="28" t="str">
        <f>_xlfn.XLOOKUP(J436,ABNT5101!I:I,ABNT5101!L:L)</f>
        <v>-</v>
      </c>
      <c r="BA436" s="28">
        <f>_xlfn.XLOOKUP(J436,ABNT5101!$I:$I,ABNT5101!M:M)</f>
        <v>0.18</v>
      </c>
      <c r="BB436" s="28" t="str">
        <f>_xlfn.XLOOKUP(J436,ABNT5101!$I:$I,ABNT5101!N:N)</f>
        <v>-</v>
      </c>
      <c r="BC436" s="28">
        <f>_xlfn.XLOOKUP(J436,ABNT5101!$I:$I,ABNT5101!O:O)</f>
        <v>16</v>
      </c>
      <c r="BD436" s="31" t="str">
        <f t="shared" si="282"/>
        <v>NÃO ATENDE</v>
      </c>
      <c r="BE436" s="32">
        <f t="shared" si="273"/>
        <v>-1</v>
      </c>
      <c r="BF436" s="32">
        <f t="shared" si="274"/>
        <v>-1</v>
      </c>
      <c r="BG436" s="32" t="str">
        <f t="shared" si="283"/>
        <v>-</v>
      </c>
      <c r="BH436" s="34"/>
      <c r="BI436" s="34"/>
      <c r="BJ436" s="34"/>
      <c r="BK436" s="34"/>
      <c r="BL436" s="35"/>
      <c r="BM436" s="34"/>
      <c r="BN436" s="31" t="str">
        <f t="shared" si="284"/>
        <v>NÃO ATENDE</v>
      </c>
      <c r="BO436" s="31" t="str">
        <f t="shared" si="275"/>
        <v>NÃO ATENDE</v>
      </c>
      <c r="BP436" s="31" t="str">
        <f t="shared" si="276"/>
        <v>NÃO ATENDE</v>
      </c>
      <c r="BQ436" s="31" t="str">
        <f t="shared" si="285"/>
        <v>ATENDE</v>
      </c>
      <c r="BR436" s="36" t="str">
        <f t="shared" si="286"/>
        <v>C5</v>
      </c>
      <c r="BS436" s="36" t="str">
        <f t="shared" si="287"/>
        <v>Sem Passeio</v>
      </c>
      <c r="BT436" s="37" t="e">
        <f t="shared" si="288"/>
        <v>#N/A</v>
      </c>
      <c r="BU436" s="34"/>
      <c r="BV436" s="34"/>
      <c r="BW436" s="36" t="e">
        <f>IF(BS436="-","-",_xlfn.XLOOKUP(BS436,ABNT5101!$B$4:$B$9,ABNT5101!$C$4:$C$9))</f>
        <v>#N/A</v>
      </c>
      <c r="BX436" s="36" t="e">
        <f>IF(BS436="-","-",_xlfn.XLOOKUP(BS436,ABNT5101!$B$4:$B$9,ABNT5101!$D$4:$D$9))</f>
        <v>#N/A</v>
      </c>
      <c r="BY436" s="31" t="e">
        <f t="shared" si="289"/>
        <v>#N/A</v>
      </c>
      <c r="BZ436" s="31" t="e">
        <f t="shared" si="290"/>
        <v>#N/A</v>
      </c>
      <c r="CA436" s="31" t="e">
        <f t="shared" si="291"/>
        <v>#N/A</v>
      </c>
      <c r="CB436" s="36" t="str">
        <f t="shared" si="277"/>
        <v>Sem Passeio</v>
      </c>
      <c r="CC436" s="37" t="e">
        <f t="shared" si="292"/>
        <v>#N/A</v>
      </c>
      <c r="CD436" s="38"/>
      <c r="CE436" s="38"/>
      <c r="CF436" s="31" t="e">
        <f>IF(CB436="-","-",_xlfn.XLOOKUP(CB436,ABNT5101!$B$4:$B$9,ABNT5101!$C$4:$C$9))</f>
        <v>#N/A</v>
      </c>
      <c r="CG436" s="36" t="e">
        <f>IF(CB436="-","-",_xlfn.XLOOKUP(CB436,ABNT5101!$B$4:$B$9,ABNT5101!$D$4:$D$9))</f>
        <v>#N/A</v>
      </c>
      <c r="CH436" s="31" t="e">
        <f t="shared" si="293"/>
        <v>#N/A</v>
      </c>
      <c r="CI436" s="31" t="e">
        <f t="shared" si="294"/>
        <v>#N/A</v>
      </c>
      <c r="CJ436" s="31" t="e">
        <f t="shared" si="295"/>
        <v>#N/A</v>
      </c>
      <c r="CK436" s="56" t="e">
        <f>_xlfn.XLOOKUP(CL436,'Banco de dados'!$B:$B,'Banco de dados'!$D:$D)</f>
        <v>#N/A</v>
      </c>
      <c r="CL436" s="42"/>
      <c r="CM436" s="56" t="e">
        <f>_xlfn.XLOOKUP(CL436,'Banco de dados'!$B:$B,'Banco de dados'!$E:$E)</f>
        <v>#N/A</v>
      </c>
      <c r="CN436" s="56"/>
      <c r="CO436" s="56" t="e">
        <f>IF(CN436="-","-",_xlfn.XLOOKUP(CN436,'Banco de dados'!$B:$B,'Banco de dados'!$E:$E))</f>
        <v>#N/A</v>
      </c>
      <c r="CP436" s="41">
        <f t="shared" si="296"/>
        <v>1</v>
      </c>
      <c r="CQ436" s="56" t="e">
        <f>_xlfn.XLOOKUP(CL436,'Banco de dados'!$B:$B,'Banco de dados'!$H:$H)</f>
        <v>#N/A</v>
      </c>
      <c r="CR436" s="56" t="e">
        <f t="array" aca="1" ref="CR436" ca="1">_xludf.xlookup(CN436,'Banco de dados'!$B:$B,'Banco de dados'!$H:$H)</f>
        <v>#NAME?</v>
      </c>
      <c r="CS436" s="56" t="e">
        <f t="array" aca="1" ref="CS436" ca="1">_xludf.xlookup(CL436,'Banco de dados'!$B:$B,'Banco de dados'!$F:$F)</f>
        <v>#NAME?</v>
      </c>
      <c r="CT436" s="56" t="e">
        <f t="array" aca="1" ref="CT436" ca="1">_xludf.xlookup(CN436,'Banco de dados'!$B:$B,'Banco de dados'!$F:$F)</f>
        <v>#NAME?</v>
      </c>
      <c r="CU436" s="42"/>
      <c r="CV436" s="42"/>
      <c r="CW436" s="56" t="str">
        <f>IF(AJ436=0.5,"Suporte",IF(AND(AJ436&gt;='Braços de IP'!$B$9,AJ436&lt;='Braços de IP'!$D$9),'Braços de IP'!$E$9,IF(AND(AJ436&gt;='Braços de IP'!$B$10,AJ436&lt;='Braços de IP'!$D$10),'Braços de IP'!$E$10,IF(AND(AJ436&gt;='Braços de IP'!$B$11,AJ436&lt;='Braços de IP'!$D$11),'Braços de IP'!$E$11,IF(AND(AJ436&gt;='Braços de IP'!$B$12,AJ436&lt;='Braços de IP'!$D$12),'Braços de IP'!$E$12,IF(AND(AJ436&gt;='Braços de IP'!$B$13,AJ436&lt;='Braços de IP'!$D$13),'Braços de IP'!$E$13,IF(AND(AJ436&gt;='Braços de IP'!$B$14,AJ436&lt;='Braços de IP'!$D$14),'Braços de IP'!$E$14,"ERRO")))))))</f>
        <v>Médio II</v>
      </c>
      <c r="CX436" s="42"/>
      <c r="CY436" s="56" t="str">
        <f>IF($CX436="","",VLOOKUP($CX436,'Braços de IP'!$E$9:$I$15,2,0))</f>
        <v/>
      </c>
      <c r="CZ436" s="43" t="str">
        <f>IF($CX436="","",VLOOKUP($CX436,'Braços de IP'!$E$9:$I$15,5,0))</f>
        <v/>
      </c>
      <c r="DA436" s="56"/>
      <c r="DB436" s="56"/>
      <c r="DC436" s="56"/>
      <c r="DD436" s="56"/>
      <c r="DE436" s="56"/>
      <c r="DF436" s="56"/>
      <c r="DG436" s="44" t="e">
        <f t="shared" si="297"/>
        <v>#N/A</v>
      </c>
      <c r="DH436" s="45">
        <f t="shared" si="298"/>
        <v>87</v>
      </c>
      <c r="DI436" s="44" t="e">
        <f t="shared" si="299"/>
        <v>#N/A</v>
      </c>
      <c r="DJ436" s="46" t="e">
        <f t="shared" si="300"/>
        <v>#N/A</v>
      </c>
      <c r="DK436" s="47" t="s">
        <v>147</v>
      </c>
      <c r="DL436" s="48"/>
      <c r="DM436" s="49"/>
      <c r="DN436" s="23" t="s">
        <v>148</v>
      </c>
      <c r="DO436" s="23"/>
      <c r="DP436" s="5"/>
      <c r="DQ436" s="5"/>
      <c r="DR436" s="5"/>
      <c r="DS436" s="5"/>
      <c r="DT436" s="5"/>
      <c r="DU436" s="5"/>
      <c r="DV436" s="5"/>
      <c r="DW436" s="5"/>
    </row>
    <row r="437" spans="2:127" ht="15.75" hidden="1" customHeight="1" x14ac:dyDescent="0.3">
      <c r="B437" s="5"/>
      <c r="C437" s="5"/>
      <c r="D437" s="5"/>
      <c r="E437" s="22" t="s">
        <v>447</v>
      </c>
      <c r="F437" s="22" t="s">
        <v>164</v>
      </c>
      <c r="G437" s="23" t="s">
        <v>448</v>
      </c>
      <c r="H437" s="24">
        <v>-23.359255000000001</v>
      </c>
      <c r="I437" s="24">
        <v>-46.876807999999997</v>
      </c>
      <c r="J437" s="24" t="s">
        <v>160</v>
      </c>
      <c r="K437" s="60"/>
      <c r="L437" s="24" t="s">
        <v>140</v>
      </c>
      <c r="M437" s="24" t="s">
        <v>141</v>
      </c>
      <c r="N437" s="23">
        <v>60</v>
      </c>
      <c r="O437" s="23" t="s">
        <v>142</v>
      </c>
      <c r="P437" s="23" t="s">
        <v>143</v>
      </c>
      <c r="Q437" s="26">
        <f t="shared" si="278"/>
        <v>120</v>
      </c>
      <c r="R437" s="27">
        <v>1</v>
      </c>
      <c r="S437" s="28">
        <v>3</v>
      </c>
      <c r="T437" s="28">
        <v>4.8</v>
      </c>
      <c r="U437" s="23"/>
      <c r="V437" s="23"/>
      <c r="W437" s="29"/>
      <c r="X437" s="28" t="s">
        <v>153</v>
      </c>
      <c r="Y437" s="23"/>
      <c r="Z437" s="23"/>
      <c r="AA437" s="23"/>
      <c r="AB437" s="23"/>
      <c r="AC437" s="23"/>
      <c r="AD437" s="23" t="s">
        <v>144</v>
      </c>
      <c r="AE437" s="23" t="s">
        <v>145</v>
      </c>
      <c r="AF437" s="23">
        <v>23.2</v>
      </c>
      <c r="AG437" s="23">
        <v>6.9</v>
      </c>
      <c r="AH437" s="23">
        <v>1</v>
      </c>
      <c r="AI437" s="23">
        <v>0.25</v>
      </c>
      <c r="AJ437" s="23">
        <v>2</v>
      </c>
      <c r="AK437" s="27">
        <f t="shared" si="279"/>
        <v>1.75</v>
      </c>
      <c r="AL437" s="27" t="s">
        <v>143</v>
      </c>
      <c r="AM437" s="27" t="s">
        <v>143</v>
      </c>
      <c r="AN437" s="23"/>
      <c r="AO437" s="27">
        <f t="shared" si="280"/>
        <v>2</v>
      </c>
      <c r="AP437" s="23"/>
      <c r="AQ437" s="23"/>
      <c r="AR437" s="23"/>
      <c r="AS437" s="23"/>
      <c r="AT437" s="23"/>
      <c r="AU437" s="27"/>
      <c r="AV437" s="27">
        <f t="shared" si="281"/>
        <v>0</v>
      </c>
      <c r="AW437" s="27"/>
      <c r="AX437" s="28">
        <f>VLOOKUP(J437,ABNT5101!$I$3:$J$9,2)</f>
        <v>10</v>
      </c>
      <c r="AY437" s="28">
        <f>VLOOKUP(J437,ABNT5101!$I$3:$M$9,5)</f>
        <v>0.18</v>
      </c>
      <c r="AZ437" s="28" t="str">
        <f>_xlfn.XLOOKUP(J437,ABNT5101!I:I,ABNT5101!L:L)</f>
        <v>-</v>
      </c>
      <c r="BA437" s="28">
        <f>_xlfn.XLOOKUP(J437,ABNT5101!$I:$I,ABNT5101!M:M)</f>
        <v>0.18</v>
      </c>
      <c r="BB437" s="28" t="str">
        <f>_xlfn.XLOOKUP(J437,ABNT5101!$I:$I,ABNT5101!N:N)</f>
        <v>-</v>
      </c>
      <c r="BC437" s="28">
        <f>_xlfn.XLOOKUP(J437,ABNT5101!$I:$I,ABNT5101!O:O)</f>
        <v>16</v>
      </c>
      <c r="BD437" s="31" t="str">
        <f t="shared" si="282"/>
        <v>NÃO ATENDE</v>
      </c>
      <c r="BE437" s="32">
        <f t="shared" si="273"/>
        <v>-1</v>
      </c>
      <c r="BF437" s="32">
        <f t="shared" si="274"/>
        <v>-1</v>
      </c>
      <c r="BG437" s="32" t="str">
        <f t="shared" si="283"/>
        <v>-</v>
      </c>
      <c r="BH437" s="34"/>
      <c r="BI437" s="34"/>
      <c r="BJ437" s="34"/>
      <c r="BK437" s="34"/>
      <c r="BL437" s="35"/>
      <c r="BM437" s="34"/>
      <c r="BN437" s="31" t="str">
        <f t="shared" si="284"/>
        <v>NÃO ATENDE</v>
      </c>
      <c r="BO437" s="31" t="str">
        <f t="shared" si="275"/>
        <v>NÃO ATENDE</v>
      </c>
      <c r="BP437" s="31" t="str">
        <f t="shared" si="276"/>
        <v>NÃO ATENDE</v>
      </c>
      <c r="BQ437" s="31" t="str">
        <f t="shared" si="285"/>
        <v>ATENDE</v>
      </c>
      <c r="BR437" s="36" t="str">
        <f t="shared" si="286"/>
        <v>C4</v>
      </c>
      <c r="BS437" s="36" t="str">
        <f t="shared" si="287"/>
        <v>P6</v>
      </c>
      <c r="BT437" s="37">
        <f t="shared" si="288"/>
        <v>-1</v>
      </c>
      <c r="BU437" s="34"/>
      <c r="BV437" s="34"/>
      <c r="BW437" s="36">
        <f>IF(BS437="-","-",_xlfn.XLOOKUP(BS437,ABNT5101!$B$4:$B$9,ABNT5101!$C$4:$C$9))</f>
        <v>3</v>
      </c>
      <c r="BX437" s="36">
        <f>IF(BS437="-","-",_xlfn.XLOOKUP(BS437,ABNT5101!$B$4:$B$9,ABNT5101!$D$4:$D$9))</f>
        <v>0.6</v>
      </c>
      <c r="BY437" s="31" t="str">
        <f t="shared" si="289"/>
        <v>NÃO ATENDE</v>
      </c>
      <c r="BZ437" s="31" t="str">
        <f t="shared" si="290"/>
        <v>NÃO ATENDE</v>
      </c>
      <c r="CA437" s="31" t="str">
        <f t="shared" si="291"/>
        <v>NÃO ATENDE</v>
      </c>
      <c r="CB437" s="36" t="str">
        <f t="shared" si="277"/>
        <v>P6</v>
      </c>
      <c r="CC437" s="37">
        <f t="shared" si="292"/>
        <v>-1</v>
      </c>
      <c r="CD437" s="38"/>
      <c r="CE437" s="38"/>
      <c r="CF437" s="31">
        <f>IF(CB437="-","-",_xlfn.XLOOKUP(CB437,ABNT5101!$B$4:$B$9,ABNT5101!$C$4:$C$9))</f>
        <v>3</v>
      </c>
      <c r="CG437" s="36">
        <f>IF(CB437="-","-",_xlfn.XLOOKUP(CB437,ABNT5101!$B$4:$B$9,ABNT5101!$D$4:$D$9))</f>
        <v>0.6</v>
      </c>
      <c r="CH437" s="31" t="str">
        <f t="shared" si="293"/>
        <v>NÃO ATENDE</v>
      </c>
      <c r="CI437" s="31" t="str">
        <f t="shared" si="294"/>
        <v>NÃO ATENDE</v>
      </c>
      <c r="CJ437" s="31" t="str">
        <f t="shared" si="295"/>
        <v>NÃO ATENDE</v>
      </c>
      <c r="CK437" s="56" t="e">
        <f>_xlfn.XLOOKUP(CL437,'Banco de dados'!$B:$B,'Banco de dados'!$D:$D)</f>
        <v>#N/A</v>
      </c>
      <c r="CL437" s="42"/>
      <c r="CM437" s="56" t="e">
        <f>_xlfn.XLOOKUP(CL437,'Banco de dados'!$B:$B,'Banco de dados'!$E:$E)</f>
        <v>#N/A</v>
      </c>
      <c r="CN437" s="56"/>
      <c r="CO437" s="56" t="e">
        <f>IF(CN437="-","-",_xlfn.XLOOKUP(CN437,'Banco de dados'!$B:$B,'Banco de dados'!$E:$E))</f>
        <v>#N/A</v>
      </c>
      <c r="CP437" s="41">
        <f t="shared" si="296"/>
        <v>1</v>
      </c>
      <c r="CQ437" s="56" t="e">
        <f>_xlfn.XLOOKUP(CL437,'Banco de dados'!$B:$B,'Banco de dados'!$H:$H)</f>
        <v>#N/A</v>
      </c>
      <c r="CR437" s="56" t="e">
        <f t="array" aca="1" ref="CR437" ca="1">_xludf.xlookup(CN437,'Banco de dados'!$B:$B,'Banco de dados'!$H:$H)</f>
        <v>#NAME?</v>
      </c>
      <c r="CS437" s="56" t="e">
        <f t="array" aca="1" ref="CS437" ca="1">_xludf.xlookup(CL437,'Banco de dados'!$B:$B,'Banco de dados'!$F:$F)</f>
        <v>#NAME?</v>
      </c>
      <c r="CT437" s="56" t="e">
        <f t="array" aca="1" ref="CT437" ca="1">_xludf.xlookup(CN437,'Banco de dados'!$B:$B,'Banco de dados'!$F:$F)</f>
        <v>#NAME?</v>
      </c>
      <c r="CU437" s="42"/>
      <c r="CV437" s="42"/>
      <c r="CW437" s="56" t="str">
        <f>IF(AJ437=0.5,"Suporte",IF(AND(AJ437&gt;='Braços de IP'!$B$9,AJ437&lt;='Braços de IP'!$D$9),'Braços de IP'!$E$9,IF(AND(AJ437&gt;='Braços de IP'!$B$10,AJ437&lt;='Braços de IP'!$D$10),'Braços de IP'!$E$10,IF(AND(AJ437&gt;='Braços de IP'!$B$11,AJ437&lt;='Braços de IP'!$D$11),'Braços de IP'!$E$11,IF(AND(AJ437&gt;='Braços de IP'!$B$12,AJ437&lt;='Braços de IP'!$D$12),'Braços de IP'!$E$12,IF(AND(AJ437&gt;='Braços de IP'!$B$13,AJ437&lt;='Braços de IP'!$D$13),'Braços de IP'!$E$13,IF(AND(AJ437&gt;='Braços de IP'!$B$14,AJ437&lt;='Braços de IP'!$D$14),'Braços de IP'!$E$14,"ERRO")))))))</f>
        <v>Médio I</v>
      </c>
      <c r="CX437" s="42"/>
      <c r="CY437" s="56" t="str">
        <f>IF($CX437="","",VLOOKUP($CX437,'Braços de IP'!$E$9:$I$15,2,0))</f>
        <v/>
      </c>
      <c r="CZ437" s="43" t="str">
        <f>IF($CX437="","",VLOOKUP($CX437,'Braços de IP'!$E$9:$I$15,5,0))</f>
        <v/>
      </c>
      <c r="DA437" s="56"/>
      <c r="DB437" s="56"/>
      <c r="DC437" s="56"/>
      <c r="DD437" s="56"/>
      <c r="DE437" s="56"/>
      <c r="DF437" s="56"/>
      <c r="DG437" s="44" t="e">
        <f t="shared" si="297"/>
        <v>#N/A</v>
      </c>
      <c r="DH437" s="45">
        <f t="shared" si="298"/>
        <v>60</v>
      </c>
      <c r="DI437" s="44" t="e">
        <f t="shared" si="299"/>
        <v>#N/A</v>
      </c>
      <c r="DJ437" s="46" t="e">
        <f t="shared" si="300"/>
        <v>#N/A</v>
      </c>
      <c r="DK437" s="47" t="s">
        <v>147</v>
      </c>
      <c r="DL437" s="48"/>
      <c r="DM437" s="49"/>
      <c r="DN437" s="23" t="s">
        <v>148</v>
      </c>
      <c r="DO437" s="23"/>
      <c r="DP437" s="5"/>
      <c r="DQ437" s="5"/>
      <c r="DR437" s="5"/>
      <c r="DS437" s="5"/>
      <c r="DT437" s="5"/>
      <c r="DU437" s="5"/>
      <c r="DV437" s="5"/>
      <c r="DW437" s="5"/>
    </row>
    <row r="438" spans="2:127" ht="15.75" hidden="1" customHeight="1" x14ac:dyDescent="0.3">
      <c r="B438" s="5"/>
      <c r="C438" s="5"/>
      <c r="D438" s="5"/>
      <c r="E438" s="22" t="s">
        <v>447</v>
      </c>
      <c r="F438" s="22" t="s">
        <v>164</v>
      </c>
      <c r="G438" s="23" t="s">
        <v>448</v>
      </c>
      <c r="H438" s="24">
        <v>-23.359255000000001</v>
      </c>
      <c r="I438" s="24">
        <v>-46.876807999999997</v>
      </c>
      <c r="J438" s="24" t="s">
        <v>160</v>
      </c>
      <c r="K438" s="60"/>
      <c r="L438" s="24" t="s">
        <v>140</v>
      </c>
      <c r="M438" s="24" t="s">
        <v>141</v>
      </c>
      <c r="N438" s="23">
        <v>60</v>
      </c>
      <c r="O438" s="23" t="s">
        <v>142</v>
      </c>
      <c r="P438" s="23" t="s">
        <v>143</v>
      </c>
      <c r="Q438" s="26">
        <f t="shared" si="278"/>
        <v>120</v>
      </c>
      <c r="R438" s="27">
        <v>1</v>
      </c>
      <c r="S438" s="28">
        <v>3</v>
      </c>
      <c r="T438" s="28">
        <v>4.8</v>
      </c>
      <c r="U438" s="23"/>
      <c r="V438" s="23"/>
      <c r="W438" s="29"/>
      <c r="X438" s="28" t="s">
        <v>153</v>
      </c>
      <c r="Y438" s="23"/>
      <c r="Z438" s="23"/>
      <c r="AA438" s="23"/>
      <c r="AB438" s="23"/>
      <c r="AC438" s="23"/>
      <c r="AD438" s="23" t="s">
        <v>144</v>
      </c>
      <c r="AE438" s="23" t="s">
        <v>145</v>
      </c>
      <c r="AF438" s="23">
        <v>23.2</v>
      </c>
      <c r="AG438" s="23">
        <v>6.9</v>
      </c>
      <c r="AH438" s="23">
        <v>1</v>
      </c>
      <c r="AI438" s="23">
        <v>0.25</v>
      </c>
      <c r="AJ438" s="23">
        <v>2</v>
      </c>
      <c r="AK438" s="27">
        <f t="shared" si="279"/>
        <v>1.75</v>
      </c>
      <c r="AL438" s="27" t="s">
        <v>143</v>
      </c>
      <c r="AM438" s="27" t="s">
        <v>143</v>
      </c>
      <c r="AN438" s="23"/>
      <c r="AO438" s="27">
        <f t="shared" si="280"/>
        <v>2</v>
      </c>
      <c r="AP438" s="23"/>
      <c r="AQ438" s="23"/>
      <c r="AR438" s="23"/>
      <c r="AS438" s="23"/>
      <c r="AT438" s="23"/>
      <c r="AU438" s="27"/>
      <c r="AV438" s="27">
        <f t="shared" si="281"/>
        <v>0</v>
      </c>
      <c r="AW438" s="27"/>
      <c r="AX438" s="28">
        <f>VLOOKUP(J438,ABNT5101!$I$3:$J$9,2)</f>
        <v>10</v>
      </c>
      <c r="AY438" s="28">
        <f>VLOOKUP(J438,ABNT5101!$I$3:$M$9,5)</f>
        <v>0.18</v>
      </c>
      <c r="AZ438" s="28" t="str">
        <f>_xlfn.XLOOKUP(J438,ABNT5101!I:I,ABNT5101!L:L)</f>
        <v>-</v>
      </c>
      <c r="BA438" s="28">
        <f>_xlfn.XLOOKUP(J438,ABNT5101!$I:$I,ABNT5101!M:M)</f>
        <v>0.18</v>
      </c>
      <c r="BB438" s="28" t="str">
        <f>_xlfn.XLOOKUP(J438,ABNT5101!$I:$I,ABNT5101!N:N)</f>
        <v>-</v>
      </c>
      <c r="BC438" s="28">
        <f>_xlfn.XLOOKUP(J438,ABNT5101!$I:$I,ABNT5101!O:O)</f>
        <v>16</v>
      </c>
      <c r="BD438" s="31" t="str">
        <f t="shared" si="282"/>
        <v>NÃO ATENDE</v>
      </c>
      <c r="BE438" s="32">
        <f t="shared" si="273"/>
        <v>-1</v>
      </c>
      <c r="BF438" s="32">
        <f t="shared" si="274"/>
        <v>-1</v>
      </c>
      <c r="BG438" s="32" t="str">
        <f t="shared" si="283"/>
        <v>-</v>
      </c>
      <c r="BH438" s="34"/>
      <c r="BI438" s="34"/>
      <c r="BJ438" s="34"/>
      <c r="BK438" s="34"/>
      <c r="BL438" s="35"/>
      <c r="BM438" s="34"/>
      <c r="BN438" s="31" t="str">
        <f t="shared" si="284"/>
        <v>NÃO ATENDE</v>
      </c>
      <c r="BO438" s="31" t="str">
        <f t="shared" si="275"/>
        <v>NÃO ATENDE</v>
      </c>
      <c r="BP438" s="31" t="str">
        <f t="shared" si="276"/>
        <v>NÃO ATENDE</v>
      </c>
      <c r="BQ438" s="31" t="str">
        <f t="shared" si="285"/>
        <v>ATENDE</v>
      </c>
      <c r="BR438" s="36" t="str">
        <f t="shared" si="286"/>
        <v>C4</v>
      </c>
      <c r="BS438" s="36" t="str">
        <f t="shared" si="287"/>
        <v>P6</v>
      </c>
      <c r="BT438" s="37">
        <f t="shared" si="288"/>
        <v>-1</v>
      </c>
      <c r="BU438" s="34"/>
      <c r="BV438" s="34"/>
      <c r="BW438" s="36">
        <f>IF(BS438="-","-",_xlfn.XLOOKUP(BS438,ABNT5101!$B$4:$B$9,ABNT5101!$C$4:$C$9))</f>
        <v>3</v>
      </c>
      <c r="BX438" s="36">
        <f>IF(BS438="-","-",_xlfn.XLOOKUP(BS438,ABNT5101!$B$4:$B$9,ABNT5101!$D$4:$D$9))</f>
        <v>0.6</v>
      </c>
      <c r="BY438" s="31" t="str">
        <f t="shared" si="289"/>
        <v>NÃO ATENDE</v>
      </c>
      <c r="BZ438" s="31" t="str">
        <f t="shared" si="290"/>
        <v>NÃO ATENDE</v>
      </c>
      <c r="CA438" s="31" t="str">
        <f t="shared" si="291"/>
        <v>NÃO ATENDE</v>
      </c>
      <c r="CB438" s="36" t="str">
        <f t="shared" si="277"/>
        <v>P6</v>
      </c>
      <c r="CC438" s="37">
        <f t="shared" si="292"/>
        <v>-1</v>
      </c>
      <c r="CD438" s="38"/>
      <c r="CE438" s="38"/>
      <c r="CF438" s="31">
        <f>IF(CB438="-","-",_xlfn.XLOOKUP(CB438,ABNT5101!$B$4:$B$9,ABNT5101!$C$4:$C$9))</f>
        <v>3</v>
      </c>
      <c r="CG438" s="36">
        <f>IF(CB438="-","-",_xlfn.XLOOKUP(CB438,ABNT5101!$B$4:$B$9,ABNT5101!$D$4:$D$9))</f>
        <v>0.6</v>
      </c>
      <c r="CH438" s="31" t="str">
        <f t="shared" si="293"/>
        <v>NÃO ATENDE</v>
      </c>
      <c r="CI438" s="31" t="str">
        <f t="shared" si="294"/>
        <v>NÃO ATENDE</v>
      </c>
      <c r="CJ438" s="31" t="str">
        <f t="shared" si="295"/>
        <v>NÃO ATENDE</v>
      </c>
      <c r="CK438" s="56" t="e">
        <f>_xlfn.XLOOKUP(CL438,'Banco de dados'!$B:$B,'Banco de dados'!$D:$D)</f>
        <v>#N/A</v>
      </c>
      <c r="CL438" s="42"/>
      <c r="CM438" s="56" t="e">
        <f>_xlfn.XLOOKUP(CL438,'Banco de dados'!$B:$B,'Banco de dados'!$E:$E)</f>
        <v>#N/A</v>
      </c>
      <c r="CN438" s="56"/>
      <c r="CO438" s="56" t="e">
        <f>IF(CN438="-","-",_xlfn.XLOOKUP(CN438,'Banco de dados'!$B:$B,'Banco de dados'!$E:$E))</f>
        <v>#N/A</v>
      </c>
      <c r="CP438" s="41">
        <f t="shared" si="296"/>
        <v>1</v>
      </c>
      <c r="CQ438" s="56" t="e">
        <f>_xlfn.XLOOKUP(CL438,'Banco de dados'!$B:$B,'Banco de dados'!$H:$H)</f>
        <v>#N/A</v>
      </c>
      <c r="CR438" s="56" t="e">
        <f t="array" aca="1" ref="CR438" ca="1">_xludf.xlookup(CN438,'Banco de dados'!$B:$B,'Banco de dados'!$H:$H)</f>
        <v>#NAME?</v>
      </c>
      <c r="CS438" s="56" t="e">
        <f t="array" aca="1" ref="CS438" ca="1">_xludf.xlookup(CL438,'Banco de dados'!$B:$B,'Banco de dados'!$F:$F)</f>
        <v>#NAME?</v>
      </c>
      <c r="CT438" s="56" t="e">
        <f t="array" aca="1" ref="CT438" ca="1">_xludf.xlookup(CN438,'Banco de dados'!$B:$B,'Banco de dados'!$F:$F)</f>
        <v>#NAME?</v>
      </c>
      <c r="CU438" s="42"/>
      <c r="CV438" s="42"/>
      <c r="CW438" s="56" t="str">
        <f>IF(AJ438=0.5,"Suporte",IF(AND(AJ438&gt;='Braços de IP'!$B$9,AJ438&lt;='Braços de IP'!$D$9),'Braços de IP'!$E$9,IF(AND(AJ438&gt;='Braços de IP'!$B$10,AJ438&lt;='Braços de IP'!$D$10),'Braços de IP'!$E$10,IF(AND(AJ438&gt;='Braços de IP'!$B$11,AJ438&lt;='Braços de IP'!$D$11),'Braços de IP'!$E$11,IF(AND(AJ438&gt;='Braços de IP'!$B$12,AJ438&lt;='Braços de IP'!$D$12),'Braços de IP'!$E$12,IF(AND(AJ438&gt;='Braços de IP'!$B$13,AJ438&lt;='Braços de IP'!$D$13),'Braços de IP'!$E$13,IF(AND(AJ438&gt;='Braços de IP'!$B$14,AJ438&lt;='Braços de IP'!$D$14),'Braços de IP'!$E$14,"ERRO")))))))</f>
        <v>Médio I</v>
      </c>
      <c r="CX438" s="42"/>
      <c r="CY438" s="56" t="str">
        <f>IF($CX438="","",VLOOKUP($CX438,'Braços de IP'!$E$9:$I$15,2,0))</f>
        <v/>
      </c>
      <c r="CZ438" s="43" t="str">
        <f>IF($CX438="","",VLOOKUP($CX438,'Braços de IP'!$E$9:$I$15,5,0))</f>
        <v/>
      </c>
      <c r="DA438" s="56"/>
      <c r="DB438" s="56"/>
      <c r="DC438" s="56"/>
      <c r="DD438" s="56"/>
      <c r="DE438" s="56"/>
      <c r="DF438" s="56"/>
      <c r="DG438" s="44" t="e">
        <f t="shared" si="297"/>
        <v>#N/A</v>
      </c>
      <c r="DH438" s="45">
        <f t="shared" si="298"/>
        <v>60</v>
      </c>
      <c r="DI438" s="44" t="e">
        <f t="shared" si="299"/>
        <v>#N/A</v>
      </c>
      <c r="DJ438" s="46" t="e">
        <f t="shared" si="300"/>
        <v>#N/A</v>
      </c>
      <c r="DK438" s="47" t="s">
        <v>147</v>
      </c>
      <c r="DL438" s="48"/>
      <c r="DM438" s="49"/>
      <c r="DN438" s="23" t="s">
        <v>148</v>
      </c>
      <c r="DO438" s="23"/>
      <c r="DP438" s="5"/>
      <c r="DQ438" s="5"/>
      <c r="DR438" s="5"/>
      <c r="DS438" s="5"/>
      <c r="DT438" s="5"/>
      <c r="DU438" s="5"/>
      <c r="DV438" s="5"/>
      <c r="DW438" s="5"/>
    </row>
    <row r="439" spans="2:127" ht="15.75" hidden="1" customHeight="1" x14ac:dyDescent="0.3">
      <c r="B439" s="5"/>
      <c r="C439" s="5"/>
      <c r="D439" s="5"/>
      <c r="E439" s="22" t="s">
        <v>447</v>
      </c>
      <c r="F439" s="22" t="s">
        <v>164</v>
      </c>
      <c r="G439" s="23" t="s">
        <v>448</v>
      </c>
      <c r="H439" s="24">
        <v>-23.359255000000001</v>
      </c>
      <c r="I439" s="24">
        <v>-46.876807999999997</v>
      </c>
      <c r="J439" s="24" t="s">
        <v>160</v>
      </c>
      <c r="K439" s="60"/>
      <c r="L439" s="24" t="s">
        <v>140</v>
      </c>
      <c r="M439" s="24" t="s">
        <v>141</v>
      </c>
      <c r="N439" s="23">
        <v>60</v>
      </c>
      <c r="O439" s="23" t="s">
        <v>142</v>
      </c>
      <c r="P439" s="23" t="s">
        <v>143</v>
      </c>
      <c r="Q439" s="26">
        <f t="shared" si="278"/>
        <v>120</v>
      </c>
      <c r="R439" s="27">
        <v>1</v>
      </c>
      <c r="S439" s="28">
        <v>3</v>
      </c>
      <c r="T439" s="28">
        <v>4.8</v>
      </c>
      <c r="U439" s="23"/>
      <c r="V439" s="23"/>
      <c r="W439" s="29"/>
      <c r="X439" s="28" t="s">
        <v>153</v>
      </c>
      <c r="Y439" s="23"/>
      <c r="Z439" s="23"/>
      <c r="AA439" s="23"/>
      <c r="AB439" s="23"/>
      <c r="AC439" s="23"/>
      <c r="AD439" s="23" t="s">
        <v>144</v>
      </c>
      <c r="AE439" s="23" t="s">
        <v>145</v>
      </c>
      <c r="AF439" s="23">
        <v>23.2</v>
      </c>
      <c r="AG439" s="23">
        <v>6.9</v>
      </c>
      <c r="AH439" s="23">
        <v>1</v>
      </c>
      <c r="AI439" s="23">
        <v>0.25</v>
      </c>
      <c r="AJ439" s="23">
        <v>2</v>
      </c>
      <c r="AK439" s="27">
        <f t="shared" si="279"/>
        <v>1.75</v>
      </c>
      <c r="AL439" s="27" t="s">
        <v>143</v>
      </c>
      <c r="AM439" s="27" t="s">
        <v>143</v>
      </c>
      <c r="AN439" s="23"/>
      <c r="AO439" s="27">
        <f t="shared" si="280"/>
        <v>2</v>
      </c>
      <c r="AP439" s="23"/>
      <c r="AQ439" s="23"/>
      <c r="AR439" s="23"/>
      <c r="AS439" s="23"/>
      <c r="AT439" s="23"/>
      <c r="AU439" s="27"/>
      <c r="AV439" s="27">
        <f t="shared" si="281"/>
        <v>0</v>
      </c>
      <c r="AW439" s="27"/>
      <c r="AX439" s="28">
        <f>VLOOKUP(J439,ABNT5101!$I$3:$J$9,2)</f>
        <v>10</v>
      </c>
      <c r="AY439" s="28">
        <f>VLOOKUP(J439,ABNT5101!$I$3:$M$9,5)</f>
        <v>0.18</v>
      </c>
      <c r="AZ439" s="28" t="str">
        <f>_xlfn.XLOOKUP(J439,ABNT5101!I:I,ABNT5101!L:L)</f>
        <v>-</v>
      </c>
      <c r="BA439" s="28">
        <f>_xlfn.XLOOKUP(J439,ABNT5101!$I:$I,ABNT5101!M:M)</f>
        <v>0.18</v>
      </c>
      <c r="BB439" s="28" t="str">
        <f>_xlfn.XLOOKUP(J439,ABNT5101!$I:$I,ABNT5101!N:N)</f>
        <v>-</v>
      </c>
      <c r="BC439" s="28">
        <f>_xlfn.XLOOKUP(J439,ABNT5101!$I:$I,ABNT5101!O:O)</f>
        <v>16</v>
      </c>
      <c r="BD439" s="31" t="str">
        <f t="shared" si="282"/>
        <v>NÃO ATENDE</v>
      </c>
      <c r="BE439" s="32">
        <f t="shared" si="273"/>
        <v>-1</v>
      </c>
      <c r="BF439" s="32">
        <f t="shared" si="274"/>
        <v>-1</v>
      </c>
      <c r="BG439" s="32" t="str">
        <f t="shared" si="283"/>
        <v>-</v>
      </c>
      <c r="BH439" s="34"/>
      <c r="BI439" s="34"/>
      <c r="BJ439" s="34"/>
      <c r="BK439" s="34"/>
      <c r="BL439" s="35"/>
      <c r="BM439" s="34"/>
      <c r="BN439" s="31" t="str">
        <f t="shared" si="284"/>
        <v>NÃO ATENDE</v>
      </c>
      <c r="BO439" s="31" t="str">
        <f t="shared" si="275"/>
        <v>NÃO ATENDE</v>
      </c>
      <c r="BP439" s="31" t="str">
        <f t="shared" si="276"/>
        <v>NÃO ATENDE</v>
      </c>
      <c r="BQ439" s="31" t="str">
        <f t="shared" si="285"/>
        <v>ATENDE</v>
      </c>
      <c r="BR439" s="36" t="str">
        <f t="shared" si="286"/>
        <v>C4</v>
      </c>
      <c r="BS439" s="36" t="str">
        <f t="shared" si="287"/>
        <v>P6</v>
      </c>
      <c r="BT439" s="37">
        <f t="shared" si="288"/>
        <v>-1</v>
      </c>
      <c r="BU439" s="34"/>
      <c r="BV439" s="34"/>
      <c r="BW439" s="36">
        <f>IF(BS439="-","-",_xlfn.XLOOKUP(BS439,ABNT5101!$B$4:$B$9,ABNT5101!$C$4:$C$9))</f>
        <v>3</v>
      </c>
      <c r="BX439" s="36">
        <f>IF(BS439="-","-",_xlfn.XLOOKUP(BS439,ABNT5101!$B$4:$B$9,ABNT5101!$D$4:$D$9))</f>
        <v>0.6</v>
      </c>
      <c r="BY439" s="31" t="str">
        <f t="shared" si="289"/>
        <v>NÃO ATENDE</v>
      </c>
      <c r="BZ439" s="31" t="str">
        <f t="shared" si="290"/>
        <v>NÃO ATENDE</v>
      </c>
      <c r="CA439" s="31" t="str">
        <f t="shared" si="291"/>
        <v>NÃO ATENDE</v>
      </c>
      <c r="CB439" s="36" t="str">
        <f t="shared" si="277"/>
        <v>P6</v>
      </c>
      <c r="CC439" s="37">
        <f t="shared" si="292"/>
        <v>-1</v>
      </c>
      <c r="CD439" s="38"/>
      <c r="CE439" s="38"/>
      <c r="CF439" s="31">
        <f>IF(CB439="-","-",_xlfn.XLOOKUP(CB439,ABNT5101!$B$4:$B$9,ABNT5101!$C$4:$C$9))</f>
        <v>3</v>
      </c>
      <c r="CG439" s="36">
        <f>IF(CB439="-","-",_xlfn.XLOOKUP(CB439,ABNT5101!$B$4:$B$9,ABNT5101!$D$4:$D$9))</f>
        <v>0.6</v>
      </c>
      <c r="CH439" s="31" t="str">
        <f t="shared" si="293"/>
        <v>NÃO ATENDE</v>
      </c>
      <c r="CI439" s="31" t="str">
        <f t="shared" si="294"/>
        <v>NÃO ATENDE</v>
      </c>
      <c r="CJ439" s="31" t="str">
        <f t="shared" si="295"/>
        <v>NÃO ATENDE</v>
      </c>
      <c r="CK439" s="56" t="e">
        <f>_xlfn.XLOOKUP(CL439,'Banco de dados'!$B:$B,'Banco de dados'!$D:$D)</f>
        <v>#N/A</v>
      </c>
      <c r="CL439" s="42"/>
      <c r="CM439" s="56" t="e">
        <f>_xlfn.XLOOKUP(CL439,'Banco de dados'!$B:$B,'Banco de dados'!$E:$E)</f>
        <v>#N/A</v>
      </c>
      <c r="CN439" s="56"/>
      <c r="CO439" s="56" t="e">
        <f>IF(CN439="-","-",_xlfn.XLOOKUP(CN439,'Banco de dados'!$B:$B,'Banco de dados'!$E:$E))</f>
        <v>#N/A</v>
      </c>
      <c r="CP439" s="41">
        <f t="shared" si="296"/>
        <v>1</v>
      </c>
      <c r="CQ439" s="56" t="e">
        <f>_xlfn.XLOOKUP(CL439,'Banco de dados'!$B:$B,'Banco de dados'!$H:$H)</f>
        <v>#N/A</v>
      </c>
      <c r="CR439" s="56" t="e">
        <f t="array" aca="1" ref="CR439" ca="1">_xludf.xlookup(CN439,'Banco de dados'!$B:$B,'Banco de dados'!$H:$H)</f>
        <v>#NAME?</v>
      </c>
      <c r="CS439" s="56" t="e">
        <f t="array" aca="1" ref="CS439" ca="1">_xludf.xlookup(CL439,'Banco de dados'!$B:$B,'Banco de dados'!$F:$F)</f>
        <v>#NAME?</v>
      </c>
      <c r="CT439" s="56" t="e">
        <f t="array" aca="1" ref="CT439" ca="1">_xludf.xlookup(CN439,'Banco de dados'!$B:$B,'Banco de dados'!$F:$F)</f>
        <v>#NAME?</v>
      </c>
      <c r="CU439" s="42"/>
      <c r="CV439" s="42"/>
      <c r="CW439" s="56" t="str">
        <f>IF(AJ439=0.5,"Suporte",IF(AND(AJ439&gt;='Braços de IP'!$B$9,AJ439&lt;='Braços de IP'!$D$9),'Braços de IP'!$E$9,IF(AND(AJ439&gt;='Braços de IP'!$B$10,AJ439&lt;='Braços de IP'!$D$10),'Braços de IP'!$E$10,IF(AND(AJ439&gt;='Braços de IP'!$B$11,AJ439&lt;='Braços de IP'!$D$11),'Braços de IP'!$E$11,IF(AND(AJ439&gt;='Braços de IP'!$B$12,AJ439&lt;='Braços de IP'!$D$12),'Braços de IP'!$E$12,IF(AND(AJ439&gt;='Braços de IP'!$B$13,AJ439&lt;='Braços de IP'!$D$13),'Braços de IP'!$E$13,IF(AND(AJ439&gt;='Braços de IP'!$B$14,AJ439&lt;='Braços de IP'!$D$14),'Braços de IP'!$E$14,"ERRO")))))))</f>
        <v>Médio I</v>
      </c>
      <c r="CX439" s="42"/>
      <c r="CY439" s="56" t="str">
        <f>IF($CX439="","",VLOOKUP($CX439,'Braços de IP'!$E$9:$I$15,2,0))</f>
        <v/>
      </c>
      <c r="CZ439" s="43" t="str">
        <f>IF($CX439="","",VLOOKUP($CX439,'Braços de IP'!$E$9:$I$15,5,0))</f>
        <v/>
      </c>
      <c r="DA439" s="56"/>
      <c r="DB439" s="56"/>
      <c r="DC439" s="56"/>
      <c r="DD439" s="56"/>
      <c r="DE439" s="56"/>
      <c r="DF439" s="56"/>
      <c r="DG439" s="44" t="e">
        <f t="shared" si="297"/>
        <v>#N/A</v>
      </c>
      <c r="DH439" s="45">
        <f t="shared" si="298"/>
        <v>60</v>
      </c>
      <c r="DI439" s="44" t="e">
        <f t="shared" si="299"/>
        <v>#N/A</v>
      </c>
      <c r="DJ439" s="46" t="e">
        <f t="shared" si="300"/>
        <v>#N/A</v>
      </c>
      <c r="DK439" s="47" t="s">
        <v>147</v>
      </c>
      <c r="DL439" s="48"/>
      <c r="DM439" s="49"/>
      <c r="DN439" s="23" t="s">
        <v>148</v>
      </c>
      <c r="DO439" s="23"/>
      <c r="DP439" s="5"/>
      <c r="DQ439" s="5"/>
      <c r="DR439" s="5"/>
      <c r="DS439" s="5"/>
      <c r="DT439" s="5"/>
      <c r="DU439" s="5"/>
      <c r="DV439" s="5"/>
      <c r="DW439" s="5"/>
    </row>
    <row r="440" spans="2:127" ht="15.75" hidden="1" customHeight="1" x14ac:dyDescent="0.3">
      <c r="B440" s="5"/>
      <c r="C440" s="5"/>
      <c r="D440" s="5"/>
      <c r="E440" s="22" t="s">
        <v>449</v>
      </c>
      <c r="F440" s="22" t="s">
        <v>164</v>
      </c>
      <c r="G440" s="23" t="s">
        <v>450</v>
      </c>
      <c r="H440" s="24">
        <v>-23.395911000000002</v>
      </c>
      <c r="I440" s="24">
        <v>-46.858744999999999</v>
      </c>
      <c r="J440" s="24" t="s">
        <v>160</v>
      </c>
      <c r="K440" s="60"/>
      <c r="L440" s="24" t="s">
        <v>140</v>
      </c>
      <c r="M440" s="24" t="s">
        <v>141</v>
      </c>
      <c r="N440" s="23">
        <v>90</v>
      </c>
      <c r="O440" s="23" t="s">
        <v>142</v>
      </c>
      <c r="P440" s="23" t="s">
        <v>143</v>
      </c>
      <c r="Q440" s="26">
        <f t="shared" si="278"/>
        <v>180</v>
      </c>
      <c r="R440" s="27">
        <v>2</v>
      </c>
      <c r="S440" s="28">
        <v>3</v>
      </c>
      <c r="T440" s="28">
        <v>6.8</v>
      </c>
      <c r="U440" s="23"/>
      <c r="V440" s="23"/>
      <c r="W440" s="29"/>
      <c r="X440" s="28" t="s">
        <v>153</v>
      </c>
      <c r="Y440" s="23"/>
      <c r="Z440" s="23"/>
      <c r="AA440" s="23"/>
      <c r="AB440" s="23"/>
      <c r="AC440" s="23"/>
      <c r="AD440" s="23" t="s">
        <v>144</v>
      </c>
      <c r="AE440" s="23" t="s">
        <v>145</v>
      </c>
      <c r="AF440" s="23">
        <v>34.700000000000003</v>
      </c>
      <c r="AG440" s="23">
        <v>7.9</v>
      </c>
      <c r="AH440" s="23">
        <v>1</v>
      </c>
      <c r="AI440" s="23">
        <v>0.37</v>
      </c>
      <c r="AJ440" s="23">
        <v>2.5</v>
      </c>
      <c r="AK440" s="27">
        <f t="shared" si="279"/>
        <v>2.13</v>
      </c>
      <c r="AL440" s="27" t="s">
        <v>143</v>
      </c>
      <c r="AM440" s="27" t="s">
        <v>143</v>
      </c>
      <c r="AN440" s="23"/>
      <c r="AO440" s="27">
        <f t="shared" si="280"/>
        <v>2</v>
      </c>
      <c r="AP440" s="23"/>
      <c r="AQ440" s="23"/>
      <c r="AR440" s="23"/>
      <c r="AS440" s="23"/>
      <c r="AT440" s="23"/>
      <c r="AU440" s="27"/>
      <c r="AV440" s="27">
        <f t="shared" si="281"/>
        <v>0</v>
      </c>
      <c r="AW440" s="27"/>
      <c r="AX440" s="28">
        <f>VLOOKUP(J440,ABNT5101!$I$3:$J$9,2)</f>
        <v>10</v>
      </c>
      <c r="AY440" s="28">
        <f>VLOOKUP(J440,ABNT5101!$I$3:$M$9,5)</f>
        <v>0.18</v>
      </c>
      <c r="AZ440" s="28" t="str">
        <f>_xlfn.XLOOKUP(J440,ABNT5101!I:I,ABNT5101!L:L)</f>
        <v>-</v>
      </c>
      <c r="BA440" s="28">
        <f>_xlfn.XLOOKUP(J440,ABNT5101!$I:$I,ABNT5101!M:M)</f>
        <v>0.18</v>
      </c>
      <c r="BB440" s="28" t="str">
        <f>_xlfn.XLOOKUP(J440,ABNT5101!$I:$I,ABNT5101!N:N)</f>
        <v>-</v>
      </c>
      <c r="BC440" s="28">
        <f>_xlfn.XLOOKUP(J440,ABNT5101!$I:$I,ABNT5101!O:O)</f>
        <v>16</v>
      </c>
      <c r="BD440" s="31" t="str">
        <f t="shared" si="282"/>
        <v>NÃO ATENDE</v>
      </c>
      <c r="BE440" s="32">
        <f t="shared" si="273"/>
        <v>-1</v>
      </c>
      <c r="BF440" s="32">
        <f t="shared" si="274"/>
        <v>-1</v>
      </c>
      <c r="BG440" s="32" t="str">
        <f t="shared" si="283"/>
        <v>-</v>
      </c>
      <c r="BH440" s="34"/>
      <c r="BI440" s="34"/>
      <c r="BJ440" s="34"/>
      <c r="BK440" s="34"/>
      <c r="BL440" s="35"/>
      <c r="BM440" s="34"/>
      <c r="BN440" s="31" t="str">
        <f t="shared" si="284"/>
        <v>NÃO ATENDE</v>
      </c>
      <c r="BO440" s="31" t="str">
        <f t="shared" si="275"/>
        <v>NÃO ATENDE</v>
      </c>
      <c r="BP440" s="31" t="str">
        <f t="shared" si="276"/>
        <v>NÃO ATENDE</v>
      </c>
      <c r="BQ440" s="31" t="str">
        <f t="shared" si="285"/>
        <v>ATENDE</v>
      </c>
      <c r="BR440" s="36" t="str">
        <f t="shared" si="286"/>
        <v>C4</v>
      </c>
      <c r="BS440" s="36" t="str">
        <f t="shared" si="287"/>
        <v>P6</v>
      </c>
      <c r="BT440" s="37">
        <f t="shared" si="288"/>
        <v>-1</v>
      </c>
      <c r="BU440" s="34"/>
      <c r="BV440" s="34"/>
      <c r="BW440" s="36">
        <f>IF(BS440="-","-",_xlfn.XLOOKUP(BS440,ABNT5101!$B$4:$B$9,ABNT5101!$C$4:$C$9))</f>
        <v>3</v>
      </c>
      <c r="BX440" s="36">
        <f>IF(BS440="-","-",_xlfn.XLOOKUP(BS440,ABNT5101!$B$4:$B$9,ABNT5101!$D$4:$D$9))</f>
        <v>0.6</v>
      </c>
      <c r="BY440" s="31" t="str">
        <f t="shared" si="289"/>
        <v>NÃO ATENDE</v>
      </c>
      <c r="BZ440" s="31" t="str">
        <f t="shared" si="290"/>
        <v>NÃO ATENDE</v>
      </c>
      <c r="CA440" s="31" t="str">
        <f t="shared" si="291"/>
        <v>NÃO ATENDE</v>
      </c>
      <c r="CB440" s="36" t="str">
        <f t="shared" si="277"/>
        <v>P6</v>
      </c>
      <c r="CC440" s="37">
        <f t="shared" si="292"/>
        <v>-1</v>
      </c>
      <c r="CD440" s="38"/>
      <c r="CE440" s="38"/>
      <c r="CF440" s="31">
        <f>IF(CB440="-","-",_xlfn.XLOOKUP(CB440,ABNT5101!$B$4:$B$9,ABNT5101!$C$4:$C$9))</f>
        <v>3</v>
      </c>
      <c r="CG440" s="36">
        <f>IF(CB440="-","-",_xlfn.XLOOKUP(CB440,ABNT5101!$B$4:$B$9,ABNT5101!$D$4:$D$9))</f>
        <v>0.6</v>
      </c>
      <c r="CH440" s="31" t="str">
        <f t="shared" si="293"/>
        <v>NÃO ATENDE</v>
      </c>
      <c r="CI440" s="31" t="str">
        <f t="shared" si="294"/>
        <v>NÃO ATENDE</v>
      </c>
      <c r="CJ440" s="31" t="str">
        <f t="shared" si="295"/>
        <v>NÃO ATENDE</v>
      </c>
      <c r="CK440" s="56" t="e">
        <f>_xlfn.XLOOKUP(CL440,'Banco de dados'!$B:$B,'Banco de dados'!$D:$D)</f>
        <v>#N/A</v>
      </c>
      <c r="CL440" s="42"/>
      <c r="CM440" s="56" t="e">
        <f>_xlfn.XLOOKUP(CL440,'Banco de dados'!$B:$B,'Banco de dados'!$E:$E)</f>
        <v>#N/A</v>
      </c>
      <c r="CN440" s="56"/>
      <c r="CO440" s="56" t="e">
        <f>IF(CN440="-","-",_xlfn.XLOOKUP(CN440,'Banco de dados'!$B:$B,'Banco de dados'!$E:$E))</f>
        <v>#N/A</v>
      </c>
      <c r="CP440" s="41">
        <f t="shared" si="296"/>
        <v>1</v>
      </c>
      <c r="CQ440" s="56" t="e">
        <f>_xlfn.XLOOKUP(CL440,'Banco de dados'!$B:$B,'Banco de dados'!$H:$H)</f>
        <v>#N/A</v>
      </c>
      <c r="CR440" s="56" t="e">
        <f t="array" aca="1" ref="CR440" ca="1">_xludf.xlookup(CN440,'Banco de dados'!$B:$B,'Banco de dados'!$H:$H)</f>
        <v>#NAME?</v>
      </c>
      <c r="CS440" s="56" t="e">
        <f t="array" aca="1" ref="CS440" ca="1">_xludf.xlookup(CL440,'Banco de dados'!$B:$B,'Banco de dados'!$F:$F)</f>
        <v>#NAME?</v>
      </c>
      <c r="CT440" s="56" t="e">
        <f t="array" aca="1" ref="CT440" ca="1">_xludf.xlookup(CN440,'Banco de dados'!$B:$B,'Banco de dados'!$F:$F)</f>
        <v>#NAME?</v>
      </c>
      <c r="CU440" s="42"/>
      <c r="CV440" s="42"/>
      <c r="CW440" s="56" t="str">
        <f>IF(AJ440=0.5,"Suporte",IF(AND(AJ440&gt;='Braços de IP'!$B$9,AJ440&lt;='Braços de IP'!$D$9),'Braços de IP'!$E$9,IF(AND(AJ440&gt;='Braços de IP'!$B$10,AJ440&lt;='Braços de IP'!$D$10),'Braços de IP'!$E$10,IF(AND(AJ440&gt;='Braços de IP'!$B$11,AJ440&lt;='Braços de IP'!$D$11),'Braços de IP'!$E$11,IF(AND(AJ440&gt;='Braços de IP'!$B$12,AJ440&lt;='Braços de IP'!$D$12),'Braços de IP'!$E$12,IF(AND(AJ440&gt;='Braços de IP'!$B$13,AJ440&lt;='Braços de IP'!$D$13),'Braços de IP'!$E$13,IF(AND(AJ440&gt;='Braços de IP'!$B$14,AJ440&lt;='Braços de IP'!$D$14),'Braços de IP'!$E$14,"ERRO")))))))</f>
        <v>Médio II</v>
      </c>
      <c r="CX440" s="42"/>
      <c r="CY440" s="56" t="str">
        <f>IF($CX440="","",VLOOKUP($CX440,'Braços de IP'!$E$9:$I$15,2,0))</f>
        <v/>
      </c>
      <c r="CZ440" s="43" t="str">
        <f>IF($CX440="","",VLOOKUP($CX440,'Braços de IP'!$E$9:$I$15,5,0))</f>
        <v/>
      </c>
      <c r="DA440" s="56"/>
      <c r="DB440" s="56"/>
      <c r="DC440" s="56"/>
      <c r="DD440" s="56"/>
      <c r="DE440" s="56"/>
      <c r="DF440" s="56"/>
      <c r="DG440" s="44" t="e">
        <f t="shared" si="297"/>
        <v>#N/A</v>
      </c>
      <c r="DH440" s="45">
        <f t="shared" si="298"/>
        <v>90</v>
      </c>
      <c r="DI440" s="44" t="e">
        <f t="shared" si="299"/>
        <v>#N/A</v>
      </c>
      <c r="DJ440" s="46" t="e">
        <f t="shared" si="300"/>
        <v>#N/A</v>
      </c>
      <c r="DK440" s="47" t="s">
        <v>147</v>
      </c>
      <c r="DL440" s="48"/>
      <c r="DM440" s="49"/>
      <c r="DN440" s="23" t="s">
        <v>148</v>
      </c>
      <c r="DO440" s="23"/>
      <c r="DQ440" s="50"/>
    </row>
    <row r="441" spans="2:127" ht="15.75" hidden="1" customHeight="1" x14ac:dyDescent="0.3">
      <c r="B441" s="5"/>
      <c r="C441" s="5"/>
      <c r="D441" s="5"/>
      <c r="E441" s="22" t="s">
        <v>449</v>
      </c>
      <c r="F441" s="22" t="s">
        <v>164</v>
      </c>
      <c r="G441" s="23" t="s">
        <v>450</v>
      </c>
      <c r="H441" s="24">
        <v>-23.395911000000002</v>
      </c>
      <c r="I441" s="24">
        <v>-46.858744999999999</v>
      </c>
      <c r="J441" s="24" t="s">
        <v>160</v>
      </c>
      <c r="K441" s="60"/>
      <c r="L441" s="24" t="s">
        <v>140</v>
      </c>
      <c r="M441" s="24" t="s">
        <v>141</v>
      </c>
      <c r="N441" s="23">
        <v>90</v>
      </c>
      <c r="O441" s="23" t="s">
        <v>142</v>
      </c>
      <c r="P441" s="23" t="s">
        <v>143</v>
      </c>
      <c r="Q441" s="26">
        <f t="shared" si="278"/>
        <v>180</v>
      </c>
      <c r="R441" s="27">
        <v>2</v>
      </c>
      <c r="S441" s="28">
        <v>3</v>
      </c>
      <c r="T441" s="28">
        <v>6.8</v>
      </c>
      <c r="U441" s="23"/>
      <c r="V441" s="23"/>
      <c r="W441" s="29"/>
      <c r="X441" s="28" t="s">
        <v>153</v>
      </c>
      <c r="Y441" s="23"/>
      <c r="Z441" s="23"/>
      <c r="AA441" s="23"/>
      <c r="AB441" s="23"/>
      <c r="AC441" s="23"/>
      <c r="AD441" s="23" t="s">
        <v>144</v>
      </c>
      <c r="AE441" s="23" t="s">
        <v>145</v>
      </c>
      <c r="AF441" s="23">
        <v>34.700000000000003</v>
      </c>
      <c r="AG441" s="23">
        <v>7.9</v>
      </c>
      <c r="AH441" s="23">
        <v>1</v>
      </c>
      <c r="AI441" s="23">
        <v>0.37</v>
      </c>
      <c r="AJ441" s="23">
        <v>2.5</v>
      </c>
      <c r="AK441" s="27">
        <f t="shared" si="279"/>
        <v>2.13</v>
      </c>
      <c r="AL441" s="27" t="s">
        <v>143</v>
      </c>
      <c r="AM441" s="27" t="s">
        <v>143</v>
      </c>
      <c r="AN441" s="23"/>
      <c r="AO441" s="27">
        <f t="shared" si="280"/>
        <v>2</v>
      </c>
      <c r="AP441" s="23"/>
      <c r="AQ441" s="23"/>
      <c r="AR441" s="23"/>
      <c r="AS441" s="23"/>
      <c r="AT441" s="23"/>
      <c r="AU441" s="27"/>
      <c r="AV441" s="27">
        <f t="shared" si="281"/>
        <v>0</v>
      </c>
      <c r="AW441" s="27"/>
      <c r="AX441" s="28">
        <f>VLOOKUP(J441,ABNT5101!$I$3:$J$9,2)</f>
        <v>10</v>
      </c>
      <c r="AY441" s="28">
        <f>VLOOKUP(J441,ABNT5101!$I$3:$M$9,5)</f>
        <v>0.18</v>
      </c>
      <c r="AZ441" s="28" t="str">
        <f>_xlfn.XLOOKUP(J441,ABNT5101!I:I,ABNT5101!L:L)</f>
        <v>-</v>
      </c>
      <c r="BA441" s="28">
        <f>_xlfn.XLOOKUP(J441,ABNT5101!$I:$I,ABNT5101!M:M)</f>
        <v>0.18</v>
      </c>
      <c r="BB441" s="28" t="str">
        <f>_xlfn.XLOOKUP(J441,ABNT5101!$I:$I,ABNT5101!N:N)</f>
        <v>-</v>
      </c>
      <c r="BC441" s="28">
        <f>_xlfn.XLOOKUP(J441,ABNT5101!$I:$I,ABNT5101!O:O)</f>
        <v>16</v>
      </c>
      <c r="BD441" s="31" t="str">
        <f t="shared" si="282"/>
        <v>NÃO ATENDE</v>
      </c>
      <c r="BE441" s="32">
        <f t="shared" si="273"/>
        <v>-1</v>
      </c>
      <c r="BF441" s="32">
        <f t="shared" si="274"/>
        <v>-1</v>
      </c>
      <c r="BG441" s="32" t="str">
        <f t="shared" si="283"/>
        <v>-</v>
      </c>
      <c r="BH441" s="34"/>
      <c r="BI441" s="34"/>
      <c r="BJ441" s="34"/>
      <c r="BK441" s="34"/>
      <c r="BL441" s="35"/>
      <c r="BM441" s="34"/>
      <c r="BN441" s="31" t="str">
        <f t="shared" si="284"/>
        <v>NÃO ATENDE</v>
      </c>
      <c r="BO441" s="31" t="str">
        <f t="shared" si="275"/>
        <v>NÃO ATENDE</v>
      </c>
      <c r="BP441" s="31" t="str">
        <f t="shared" si="276"/>
        <v>NÃO ATENDE</v>
      </c>
      <c r="BQ441" s="31" t="str">
        <f t="shared" si="285"/>
        <v>ATENDE</v>
      </c>
      <c r="BR441" s="36" t="str">
        <f t="shared" si="286"/>
        <v>C4</v>
      </c>
      <c r="BS441" s="36" t="str">
        <f t="shared" si="287"/>
        <v>P6</v>
      </c>
      <c r="BT441" s="37">
        <f t="shared" si="288"/>
        <v>-1</v>
      </c>
      <c r="BU441" s="34"/>
      <c r="BV441" s="34"/>
      <c r="BW441" s="36">
        <f>IF(BS441="-","-",_xlfn.XLOOKUP(BS441,ABNT5101!$B$4:$B$9,ABNT5101!$C$4:$C$9))</f>
        <v>3</v>
      </c>
      <c r="BX441" s="36">
        <f>IF(BS441="-","-",_xlfn.XLOOKUP(BS441,ABNT5101!$B$4:$B$9,ABNT5101!$D$4:$D$9))</f>
        <v>0.6</v>
      </c>
      <c r="BY441" s="31" t="str">
        <f t="shared" si="289"/>
        <v>NÃO ATENDE</v>
      </c>
      <c r="BZ441" s="31" t="str">
        <f t="shared" si="290"/>
        <v>NÃO ATENDE</v>
      </c>
      <c r="CA441" s="31" t="str">
        <f t="shared" si="291"/>
        <v>NÃO ATENDE</v>
      </c>
      <c r="CB441" s="36" t="str">
        <f t="shared" si="277"/>
        <v>P6</v>
      </c>
      <c r="CC441" s="37">
        <f t="shared" si="292"/>
        <v>-1</v>
      </c>
      <c r="CD441" s="38"/>
      <c r="CE441" s="38"/>
      <c r="CF441" s="31">
        <f>IF(CB441="-","-",_xlfn.XLOOKUP(CB441,ABNT5101!$B$4:$B$9,ABNT5101!$C$4:$C$9))</f>
        <v>3</v>
      </c>
      <c r="CG441" s="36">
        <f>IF(CB441="-","-",_xlfn.XLOOKUP(CB441,ABNT5101!$B$4:$B$9,ABNT5101!$D$4:$D$9))</f>
        <v>0.6</v>
      </c>
      <c r="CH441" s="31" t="str">
        <f t="shared" si="293"/>
        <v>NÃO ATENDE</v>
      </c>
      <c r="CI441" s="31" t="str">
        <f t="shared" si="294"/>
        <v>NÃO ATENDE</v>
      </c>
      <c r="CJ441" s="31" t="str">
        <f t="shared" si="295"/>
        <v>NÃO ATENDE</v>
      </c>
      <c r="CK441" s="56" t="e">
        <f>_xlfn.XLOOKUP(CL441,'Banco de dados'!$B:$B,'Banco de dados'!$D:$D)</f>
        <v>#N/A</v>
      </c>
      <c r="CL441" s="42"/>
      <c r="CM441" s="56" t="e">
        <f>_xlfn.XLOOKUP(CL441,'Banco de dados'!$B:$B,'Banco de dados'!$E:$E)</f>
        <v>#N/A</v>
      </c>
      <c r="CN441" s="56"/>
      <c r="CO441" s="56" t="e">
        <f>IF(CN441="-","-",_xlfn.XLOOKUP(CN441,'Banco de dados'!$B:$B,'Banco de dados'!$E:$E))</f>
        <v>#N/A</v>
      </c>
      <c r="CP441" s="41">
        <f t="shared" si="296"/>
        <v>1</v>
      </c>
      <c r="CQ441" s="56" t="e">
        <f>_xlfn.XLOOKUP(CL441,'Banco de dados'!$B:$B,'Banco de dados'!$H:$H)</f>
        <v>#N/A</v>
      </c>
      <c r="CR441" s="56" t="e">
        <f t="array" aca="1" ref="CR441" ca="1">_xludf.xlookup(CN441,'Banco de dados'!$B:$B,'Banco de dados'!$H:$H)</f>
        <v>#NAME?</v>
      </c>
      <c r="CS441" s="56" t="e">
        <f t="array" aca="1" ref="CS441" ca="1">_xludf.xlookup(CL441,'Banco de dados'!$B:$B,'Banco de dados'!$F:$F)</f>
        <v>#NAME?</v>
      </c>
      <c r="CT441" s="56" t="e">
        <f t="array" aca="1" ref="CT441" ca="1">_xludf.xlookup(CN441,'Banco de dados'!$B:$B,'Banco de dados'!$F:$F)</f>
        <v>#NAME?</v>
      </c>
      <c r="CU441" s="42"/>
      <c r="CV441" s="42"/>
      <c r="CW441" s="56" t="str">
        <f>IF(AJ441=0.5,"Suporte",IF(AND(AJ441&gt;='Braços de IP'!$B$9,AJ441&lt;='Braços de IP'!$D$9),'Braços de IP'!$E$9,IF(AND(AJ441&gt;='Braços de IP'!$B$10,AJ441&lt;='Braços de IP'!$D$10),'Braços de IP'!$E$10,IF(AND(AJ441&gt;='Braços de IP'!$B$11,AJ441&lt;='Braços de IP'!$D$11),'Braços de IP'!$E$11,IF(AND(AJ441&gt;='Braços de IP'!$B$12,AJ441&lt;='Braços de IP'!$D$12),'Braços de IP'!$E$12,IF(AND(AJ441&gt;='Braços de IP'!$B$13,AJ441&lt;='Braços de IP'!$D$13),'Braços de IP'!$E$13,IF(AND(AJ441&gt;='Braços de IP'!$B$14,AJ441&lt;='Braços de IP'!$D$14),'Braços de IP'!$E$14,"ERRO")))))))</f>
        <v>Médio II</v>
      </c>
      <c r="CX441" s="42"/>
      <c r="CY441" s="56" t="str">
        <f>IF($CX441="","",VLOOKUP($CX441,'Braços de IP'!$E$9:$I$15,2,0))</f>
        <v/>
      </c>
      <c r="CZ441" s="43" t="str">
        <f>IF($CX441="","",VLOOKUP($CX441,'Braços de IP'!$E$9:$I$15,5,0))</f>
        <v/>
      </c>
      <c r="DA441" s="56"/>
      <c r="DB441" s="56"/>
      <c r="DC441" s="56"/>
      <c r="DD441" s="56"/>
      <c r="DE441" s="56"/>
      <c r="DF441" s="56"/>
      <c r="DG441" s="44" t="e">
        <f t="shared" si="297"/>
        <v>#N/A</v>
      </c>
      <c r="DH441" s="45">
        <f t="shared" si="298"/>
        <v>90</v>
      </c>
      <c r="DI441" s="44" t="e">
        <f t="shared" si="299"/>
        <v>#N/A</v>
      </c>
      <c r="DJ441" s="46" t="e">
        <f t="shared" si="300"/>
        <v>#N/A</v>
      </c>
      <c r="DK441" s="47" t="s">
        <v>147</v>
      </c>
      <c r="DL441" s="48"/>
      <c r="DM441" s="49"/>
      <c r="DN441" s="23" t="s">
        <v>148</v>
      </c>
      <c r="DO441" s="23"/>
      <c r="DQ441" s="50"/>
    </row>
    <row r="442" spans="2:127" ht="15.75" hidden="1" customHeight="1" x14ac:dyDescent="0.3">
      <c r="B442" s="5"/>
      <c r="C442" s="5"/>
      <c r="D442" s="5"/>
      <c r="E442" s="22" t="s">
        <v>449</v>
      </c>
      <c r="F442" s="22" t="s">
        <v>164</v>
      </c>
      <c r="G442" s="23" t="s">
        <v>450</v>
      </c>
      <c r="H442" s="24">
        <v>-23.395911000000002</v>
      </c>
      <c r="I442" s="24">
        <v>-46.858744999999999</v>
      </c>
      <c r="J442" s="24" t="s">
        <v>160</v>
      </c>
      <c r="K442" s="60"/>
      <c r="L442" s="24" t="s">
        <v>140</v>
      </c>
      <c r="M442" s="24" t="s">
        <v>141</v>
      </c>
      <c r="N442" s="23">
        <v>90</v>
      </c>
      <c r="O442" s="23" t="s">
        <v>142</v>
      </c>
      <c r="P442" s="23" t="s">
        <v>143</v>
      </c>
      <c r="Q442" s="26">
        <f t="shared" si="278"/>
        <v>180</v>
      </c>
      <c r="R442" s="27">
        <v>2</v>
      </c>
      <c r="S442" s="28">
        <v>3</v>
      </c>
      <c r="T442" s="28">
        <v>6.8</v>
      </c>
      <c r="U442" s="23"/>
      <c r="V442" s="23"/>
      <c r="W442" s="29"/>
      <c r="X442" s="28" t="s">
        <v>153</v>
      </c>
      <c r="Y442" s="23"/>
      <c r="Z442" s="23"/>
      <c r="AA442" s="23"/>
      <c r="AB442" s="23"/>
      <c r="AC442" s="23"/>
      <c r="AD442" s="23" t="s">
        <v>144</v>
      </c>
      <c r="AE442" s="23" t="s">
        <v>145</v>
      </c>
      <c r="AF442" s="23">
        <v>34.700000000000003</v>
      </c>
      <c r="AG442" s="23">
        <v>7.9</v>
      </c>
      <c r="AH442" s="23">
        <v>1</v>
      </c>
      <c r="AI442" s="23">
        <v>0.37</v>
      </c>
      <c r="AJ442" s="23">
        <v>2.5</v>
      </c>
      <c r="AK442" s="27">
        <f t="shared" si="279"/>
        <v>2.13</v>
      </c>
      <c r="AL442" s="27" t="s">
        <v>143</v>
      </c>
      <c r="AM442" s="27" t="s">
        <v>143</v>
      </c>
      <c r="AN442" s="23"/>
      <c r="AO442" s="27">
        <f t="shared" si="280"/>
        <v>2</v>
      </c>
      <c r="AP442" s="23"/>
      <c r="AQ442" s="23"/>
      <c r="AR442" s="23"/>
      <c r="AS442" s="23"/>
      <c r="AT442" s="23"/>
      <c r="AU442" s="27"/>
      <c r="AV442" s="27">
        <f t="shared" si="281"/>
        <v>0</v>
      </c>
      <c r="AW442" s="27"/>
      <c r="AX442" s="28">
        <f>VLOOKUP(J442,ABNT5101!$I$3:$J$9,2)</f>
        <v>10</v>
      </c>
      <c r="AY442" s="28">
        <f>VLOOKUP(J442,ABNT5101!$I$3:$M$9,5)</f>
        <v>0.18</v>
      </c>
      <c r="AZ442" s="28" t="str">
        <f>_xlfn.XLOOKUP(J442,ABNT5101!I:I,ABNT5101!L:L)</f>
        <v>-</v>
      </c>
      <c r="BA442" s="28">
        <f>_xlfn.XLOOKUP(J442,ABNT5101!$I:$I,ABNT5101!M:M)</f>
        <v>0.18</v>
      </c>
      <c r="BB442" s="28" t="str">
        <f>_xlfn.XLOOKUP(J442,ABNT5101!$I:$I,ABNT5101!N:N)</f>
        <v>-</v>
      </c>
      <c r="BC442" s="28">
        <f>_xlfn.XLOOKUP(J442,ABNT5101!$I:$I,ABNT5101!O:O)</f>
        <v>16</v>
      </c>
      <c r="BD442" s="31" t="str">
        <f t="shared" si="282"/>
        <v>NÃO ATENDE</v>
      </c>
      <c r="BE442" s="32">
        <f t="shared" si="273"/>
        <v>-1</v>
      </c>
      <c r="BF442" s="32">
        <f t="shared" si="274"/>
        <v>-1</v>
      </c>
      <c r="BG442" s="32" t="str">
        <f t="shared" si="283"/>
        <v>-</v>
      </c>
      <c r="BH442" s="34"/>
      <c r="BI442" s="34"/>
      <c r="BJ442" s="34"/>
      <c r="BK442" s="34"/>
      <c r="BL442" s="35"/>
      <c r="BM442" s="34"/>
      <c r="BN442" s="31" t="str">
        <f t="shared" si="284"/>
        <v>NÃO ATENDE</v>
      </c>
      <c r="BO442" s="31" t="str">
        <f t="shared" si="275"/>
        <v>NÃO ATENDE</v>
      </c>
      <c r="BP442" s="31" t="str">
        <f t="shared" si="276"/>
        <v>NÃO ATENDE</v>
      </c>
      <c r="BQ442" s="31" t="str">
        <f t="shared" si="285"/>
        <v>ATENDE</v>
      </c>
      <c r="BR442" s="36" t="str">
        <f t="shared" si="286"/>
        <v>C4</v>
      </c>
      <c r="BS442" s="36" t="str">
        <f t="shared" si="287"/>
        <v>P6</v>
      </c>
      <c r="BT442" s="37">
        <f t="shared" si="288"/>
        <v>-1</v>
      </c>
      <c r="BU442" s="34"/>
      <c r="BV442" s="34"/>
      <c r="BW442" s="36">
        <f>IF(BS442="-","-",_xlfn.XLOOKUP(BS442,ABNT5101!$B$4:$B$9,ABNT5101!$C$4:$C$9))</f>
        <v>3</v>
      </c>
      <c r="BX442" s="36">
        <f>IF(BS442="-","-",_xlfn.XLOOKUP(BS442,ABNT5101!$B$4:$B$9,ABNT5101!$D$4:$D$9))</f>
        <v>0.6</v>
      </c>
      <c r="BY442" s="31" t="str">
        <f t="shared" si="289"/>
        <v>NÃO ATENDE</v>
      </c>
      <c r="BZ442" s="31" t="str">
        <f t="shared" si="290"/>
        <v>NÃO ATENDE</v>
      </c>
      <c r="CA442" s="31" t="str">
        <f t="shared" si="291"/>
        <v>NÃO ATENDE</v>
      </c>
      <c r="CB442" s="36" t="str">
        <f t="shared" si="277"/>
        <v>P6</v>
      </c>
      <c r="CC442" s="37">
        <f t="shared" si="292"/>
        <v>-1</v>
      </c>
      <c r="CD442" s="38"/>
      <c r="CE442" s="38"/>
      <c r="CF442" s="31">
        <f>IF(CB442="-","-",_xlfn.XLOOKUP(CB442,ABNT5101!$B$4:$B$9,ABNT5101!$C$4:$C$9))</f>
        <v>3</v>
      </c>
      <c r="CG442" s="36">
        <f>IF(CB442="-","-",_xlfn.XLOOKUP(CB442,ABNT5101!$B$4:$B$9,ABNT5101!$D$4:$D$9))</f>
        <v>0.6</v>
      </c>
      <c r="CH442" s="31" t="str">
        <f t="shared" si="293"/>
        <v>NÃO ATENDE</v>
      </c>
      <c r="CI442" s="31" t="str">
        <f t="shared" si="294"/>
        <v>NÃO ATENDE</v>
      </c>
      <c r="CJ442" s="31" t="str">
        <f t="shared" si="295"/>
        <v>NÃO ATENDE</v>
      </c>
      <c r="CK442" s="56" t="e">
        <f>_xlfn.XLOOKUP(CL442,'Banco de dados'!$B:$B,'Banco de dados'!$D:$D)</f>
        <v>#N/A</v>
      </c>
      <c r="CL442" s="42"/>
      <c r="CM442" s="56" t="e">
        <f>_xlfn.XLOOKUP(CL442,'Banco de dados'!$B:$B,'Banco de dados'!$E:$E)</f>
        <v>#N/A</v>
      </c>
      <c r="CN442" s="56"/>
      <c r="CO442" s="56" t="e">
        <f>IF(CN442="-","-",_xlfn.XLOOKUP(CN442,'Banco de dados'!$B:$B,'Banco de dados'!$E:$E))</f>
        <v>#N/A</v>
      </c>
      <c r="CP442" s="41">
        <f t="shared" si="296"/>
        <v>1</v>
      </c>
      <c r="CQ442" s="56" t="e">
        <f>_xlfn.XLOOKUP(CL442,'Banco de dados'!$B:$B,'Banco de dados'!$H:$H)</f>
        <v>#N/A</v>
      </c>
      <c r="CR442" s="56" t="e">
        <f t="array" aca="1" ref="CR442" ca="1">_xludf.xlookup(CN442,'Banco de dados'!$B:$B,'Banco de dados'!$H:$H)</f>
        <v>#NAME?</v>
      </c>
      <c r="CS442" s="56" t="e">
        <f t="array" aca="1" ref="CS442" ca="1">_xludf.xlookup(CL442,'Banco de dados'!$B:$B,'Banco de dados'!$F:$F)</f>
        <v>#NAME?</v>
      </c>
      <c r="CT442" s="56" t="e">
        <f t="array" aca="1" ref="CT442" ca="1">_xludf.xlookup(CN442,'Banco de dados'!$B:$B,'Banco de dados'!$F:$F)</f>
        <v>#NAME?</v>
      </c>
      <c r="CU442" s="42"/>
      <c r="CV442" s="42"/>
      <c r="CW442" s="56" t="str">
        <f>IF(AJ442=0.5,"Suporte",IF(AND(AJ442&gt;='Braços de IP'!$B$9,AJ442&lt;='Braços de IP'!$D$9),'Braços de IP'!$E$9,IF(AND(AJ442&gt;='Braços de IP'!$B$10,AJ442&lt;='Braços de IP'!$D$10),'Braços de IP'!$E$10,IF(AND(AJ442&gt;='Braços de IP'!$B$11,AJ442&lt;='Braços de IP'!$D$11),'Braços de IP'!$E$11,IF(AND(AJ442&gt;='Braços de IP'!$B$12,AJ442&lt;='Braços de IP'!$D$12),'Braços de IP'!$E$12,IF(AND(AJ442&gt;='Braços de IP'!$B$13,AJ442&lt;='Braços de IP'!$D$13),'Braços de IP'!$E$13,IF(AND(AJ442&gt;='Braços de IP'!$B$14,AJ442&lt;='Braços de IP'!$D$14),'Braços de IP'!$E$14,"ERRO")))))))</f>
        <v>Médio II</v>
      </c>
      <c r="CX442" s="42"/>
      <c r="CY442" s="56" t="str">
        <f>IF($CX442="","",VLOOKUP($CX442,'Braços de IP'!$E$9:$I$15,2,0))</f>
        <v/>
      </c>
      <c r="CZ442" s="43" t="str">
        <f>IF($CX442="","",VLOOKUP($CX442,'Braços de IP'!$E$9:$I$15,5,0))</f>
        <v/>
      </c>
      <c r="DA442" s="56"/>
      <c r="DB442" s="56"/>
      <c r="DC442" s="56"/>
      <c r="DD442" s="56"/>
      <c r="DE442" s="56"/>
      <c r="DF442" s="56"/>
      <c r="DG442" s="44" t="e">
        <f t="shared" si="297"/>
        <v>#N/A</v>
      </c>
      <c r="DH442" s="45">
        <f t="shared" si="298"/>
        <v>90</v>
      </c>
      <c r="DI442" s="44" t="e">
        <f t="shared" si="299"/>
        <v>#N/A</v>
      </c>
      <c r="DJ442" s="46" t="e">
        <f t="shared" si="300"/>
        <v>#N/A</v>
      </c>
      <c r="DK442" s="47" t="s">
        <v>147</v>
      </c>
      <c r="DL442" s="48"/>
      <c r="DM442" s="49"/>
      <c r="DN442" s="23" t="s">
        <v>148</v>
      </c>
      <c r="DO442" s="23"/>
      <c r="DQ442" s="50"/>
    </row>
    <row r="443" spans="2:127" ht="15.75" hidden="1" customHeight="1" x14ac:dyDescent="0.3">
      <c r="B443" s="5"/>
      <c r="C443" s="5"/>
      <c r="D443" s="5"/>
      <c r="E443" s="22" t="s">
        <v>451</v>
      </c>
      <c r="F443" s="22" t="s">
        <v>137</v>
      </c>
      <c r="G443" s="23" t="s">
        <v>452</v>
      </c>
      <c r="H443" s="24">
        <v>-23.411925</v>
      </c>
      <c r="I443" s="24">
        <v>-46.846632</v>
      </c>
      <c r="J443" s="24" t="s">
        <v>139</v>
      </c>
      <c r="K443" s="60"/>
      <c r="L443" s="24" t="s">
        <v>140</v>
      </c>
      <c r="M443" s="24" t="s">
        <v>141</v>
      </c>
      <c r="N443" s="23">
        <v>58</v>
      </c>
      <c r="O443" s="23" t="s">
        <v>142</v>
      </c>
      <c r="P443" s="23" t="s">
        <v>143</v>
      </c>
      <c r="Q443" s="26">
        <f t="shared" si="278"/>
        <v>116</v>
      </c>
      <c r="R443" s="27">
        <v>1</v>
      </c>
      <c r="S443" s="28">
        <v>1.5</v>
      </c>
      <c r="T443" s="28">
        <v>6.2</v>
      </c>
      <c r="U443" s="23"/>
      <c r="V443" s="23"/>
      <c r="W443" s="29"/>
      <c r="X443" s="28">
        <v>1.7</v>
      </c>
      <c r="Y443" s="23"/>
      <c r="Z443" s="23"/>
      <c r="AA443" s="23"/>
      <c r="AB443" s="23"/>
      <c r="AC443" s="23"/>
      <c r="AD443" s="23" t="s">
        <v>144</v>
      </c>
      <c r="AE443" s="23" t="s">
        <v>145</v>
      </c>
      <c r="AF443" s="23">
        <v>22.1</v>
      </c>
      <c r="AG443" s="23">
        <v>7.9</v>
      </c>
      <c r="AH443" s="23">
        <v>1</v>
      </c>
      <c r="AI443" s="23">
        <v>0.4</v>
      </c>
      <c r="AJ443" s="23">
        <v>2.6</v>
      </c>
      <c r="AK443" s="27">
        <f t="shared" si="279"/>
        <v>2.2000000000000002</v>
      </c>
      <c r="AL443" s="27" t="s">
        <v>143</v>
      </c>
      <c r="AM443" s="27" t="s">
        <v>143</v>
      </c>
      <c r="AN443" s="23"/>
      <c r="AO443" s="27">
        <f t="shared" si="280"/>
        <v>2</v>
      </c>
      <c r="AP443" s="23"/>
      <c r="AQ443" s="23"/>
      <c r="AR443" s="23"/>
      <c r="AS443" s="23"/>
      <c r="AT443" s="23"/>
      <c r="AU443" s="27"/>
      <c r="AV443" s="27">
        <f t="shared" si="281"/>
        <v>0</v>
      </c>
      <c r="AW443" s="27"/>
      <c r="AX443" s="28">
        <f>VLOOKUP(J443,ABNT5101!$I$3:$J$9,2)</f>
        <v>7.5</v>
      </c>
      <c r="AY443" s="28">
        <f>VLOOKUP(J443,ABNT5101!$I$3:$M$9,5)</f>
        <v>0.18</v>
      </c>
      <c r="AZ443" s="28" t="str">
        <f>_xlfn.XLOOKUP(J443,ABNT5101!I:I,ABNT5101!L:L)</f>
        <v>-</v>
      </c>
      <c r="BA443" s="28">
        <f>_xlfn.XLOOKUP(J443,ABNT5101!$I:$I,ABNT5101!M:M)</f>
        <v>0.18</v>
      </c>
      <c r="BB443" s="28" t="str">
        <f>_xlfn.XLOOKUP(J443,ABNT5101!$I:$I,ABNT5101!N:N)</f>
        <v>-</v>
      </c>
      <c r="BC443" s="28">
        <f>_xlfn.XLOOKUP(J443,ABNT5101!$I:$I,ABNT5101!O:O)</f>
        <v>16</v>
      </c>
      <c r="BD443" s="31" t="str">
        <f t="shared" si="282"/>
        <v>NÃO ATENDE</v>
      </c>
      <c r="BE443" s="32">
        <f t="shared" si="273"/>
        <v>-1</v>
      </c>
      <c r="BF443" s="32">
        <f t="shared" si="274"/>
        <v>-1</v>
      </c>
      <c r="BG443" s="32" t="str">
        <f t="shared" si="283"/>
        <v>-</v>
      </c>
      <c r="BH443" s="34"/>
      <c r="BI443" s="34"/>
      <c r="BJ443" s="34"/>
      <c r="BK443" s="34"/>
      <c r="BL443" s="35"/>
      <c r="BM443" s="34"/>
      <c r="BN443" s="31" t="str">
        <f t="shared" si="284"/>
        <v>NÃO ATENDE</v>
      </c>
      <c r="BO443" s="31" t="str">
        <f t="shared" si="275"/>
        <v>NÃO ATENDE</v>
      </c>
      <c r="BP443" s="31" t="str">
        <f t="shared" si="276"/>
        <v>NÃO ATENDE</v>
      </c>
      <c r="BQ443" s="31" t="str">
        <f t="shared" si="285"/>
        <v>ATENDE</v>
      </c>
      <c r="BR443" s="36" t="str">
        <f t="shared" si="286"/>
        <v>C5</v>
      </c>
      <c r="BS443" s="36" t="str">
        <f t="shared" si="287"/>
        <v>P6</v>
      </c>
      <c r="BT443" s="37">
        <f t="shared" si="288"/>
        <v>-1</v>
      </c>
      <c r="BU443" s="34"/>
      <c r="BV443" s="34"/>
      <c r="BW443" s="36">
        <f>IF(BS443="-","-",_xlfn.XLOOKUP(BS443,ABNT5101!$B$4:$B$9,ABNT5101!$C$4:$C$9))</f>
        <v>3</v>
      </c>
      <c r="BX443" s="36">
        <f>IF(BS443="-","-",_xlfn.XLOOKUP(BS443,ABNT5101!$B$4:$B$9,ABNT5101!$D$4:$D$9))</f>
        <v>0.6</v>
      </c>
      <c r="BY443" s="31" t="str">
        <f t="shared" si="289"/>
        <v>NÃO ATENDE</v>
      </c>
      <c r="BZ443" s="31" t="str">
        <f t="shared" si="290"/>
        <v>NÃO ATENDE</v>
      </c>
      <c r="CA443" s="31" t="str">
        <f t="shared" si="291"/>
        <v>NÃO ATENDE</v>
      </c>
      <c r="CB443" s="36" t="str">
        <f t="shared" si="277"/>
        <v>P6</v>
      </c>
      <c r="CC443" s="37">
        <f t="shared" si="292"/>
        <v>-1</v>
      </c>
      <c r="CD443" s="38"/>
      <c r="CE443" s="38"/>
      <c r="CF443" s="31">
        <f>IF(CB443="-","-",_xlfn.XLOOKUP(CB443,ABNT5101!$B$4:$B$9,ABNT5101!$C$4:$C$9))</f>
        <v>3</v>
      </c>
      <c r="CG443" s="36">
        <f>IF(CB443="-","-",_xlfn.XLOOKUP(CB443,ABNT5101!$B$4:$B$9,ABNT5101!$D$4:$D$9))</f>
        <v>0.6</v>
      </c>
      <c r="CH443" s="31" t="str">
        <f t="shared" si="293"/>
        <v>NÃO ATENDE</v>
      </c>
      <c r="CI443" s="31" t="str">
        <f t="shared" si="294"/>
        <v>NÃO ATENDE</v>
      </c>
      <c r="CJ443" s="31" t="str">
        <f t="shared" si="295"/>
        <v>NÃO ATENDE</v>
      </c>
      <c r="CK443" s="56" t="e">
        <f>_xlfn.XLOOKUP(CL443,'Banco de dados'!$B:$B,'Banco de dados'!$D:$D)</f>
        <v>#N/A</v>
      </c>
      <c r="CL443" s="42"/>
      <c r="CM443" s="56" t="e">
        <f>_xlfn.XLOOKUP(CL443,'Banco de dados'!$B:$B,'Banco de dados'!$E:$E)</f>
        <v>#N/A</v>
      </c>
      <c r="CN443" s="56"/>
      <c r="CO443" s="56" t="e">
        <f>IF(CN443="-","-",_xlfn.XLOOKUP(CN443,'Banco de dados'!$B:$B,'Banco de dados'!$E:$E))</f>
        <v>#N/A</v>
      </c>
      <c r="CP443" s="41">
        <f t="shared" si="296"/>
        <v>1</v>
      </c>
      <c r="CQ443" s="56" t="e">
        <f>_xlfn.XLOOKUP(CL443,'Banco de dados'!$B:$B,'Banco de dados'!$H:$H)</f>
        <v>#N/A</v>
      </c>
      <c r="CR443" s="56" t="e">
        <f t="array" aca="1" ref="CR443" ca="1">_xludf.xlookup(CN443,'Banco de dados'!$B:$B,'Banco de dados'!$H:$H)</f>
        <v>#NAME?</v>
      </c>
      <c r="CS443" s="56" t="e">
        <f t="array" aca="1" ref="CS443" ca="1">_xludf.xlookup(CL443,'Banco de dados'!$B:$B,'Banco de dados'!$F:$F)</f>
        <v>#NAME?</v>
      </c>
      <c r="CT443" s="56" t="e">
        <f t="array" aca="1" ref="CT443" ca="1">_xludf.xlookup(CN443,'Banco de dados'!$B:$B,'Banco de dados'!$F:$F)</f>
        <v>#NAME?</v>
      </c>
      <c r="CU443" s="42"/>
      <c r="CV443" s="42"/>
      <c r="CW443" s="56" t="str">
        <f>IF(AJ443=0.5,"Suporte",IF(AND(AJ443&gt;='Braços de IP'!$B$9,AJ443&lt;='Braços de IP'!$D$9),'Braços de IP'!$E$9,IF(AND(AJ443&gt;='Braços de IP'!$B$10,AJ443&lt;='Braços de IP'!$D$10),'Braços de IP'!$E$10,IF(AND(AJ443&gt;='Braços de IP'!$B$11,AJ443&lt;='Braços de IP'!$D$11),'Braços de IP'!$E$11,IF(AND(AJ443&gt;='Braços de IP'!$B$12,AJ443&lt;='Braços de IP'!$D$12),'Braços de IP'!$E$12,IF(AND(AJ443&gt;='Braços de IP'!$B$13,AJ443&lt;='Braços de IP'!$D$13),'Braços de IP'!$E$13,IF(AND(AJ443&gt;='Braços de IP'!$B$14,AJ443&lt;='Braços de IP'!$D$14),'Braços de IP'!$E$14,"ERRO")))))))</f>
        <v>Longo I</v>
      </c>
      <c r="CX443" s="42"/>
      <c r="CY443" s="56" t="str">
        <f>IF($CX443="","",VLOOKUP($CX443,'Braços de IP'!$E$9:$I$15,2,0))</f>
        <v/>
      </c>
      <c r="CZ443" s="43" t="str">
        <f>IF($CX443="","",VLOOKUP($CX443,'Braços de IP'!$E$9:$I$15,5,0))</f>
        <v/>
      </c>
      <c r="DA443" s="56"/>
      <c r="DB443" s="56"/>
      <c r="DC443" s="56"/>
      <c r="DD443" s="56"/>
      <c r="DE443" s="56"/>
      <c r="DF443" s="56"/>
      <c r="DG443" s="44" t="e">
        <f t="shared" si="297"/>
        <v>#N/A</v>
      </c>
      <c r="DH443" s="45">
        <f t="shared" si="298"/>
        <v>58</v>
      </c>
      <c r="DI443" s="44" t="e">
        <f t="shared" si="299"/>
        <v>#N/A</v>
      </c>
      <c r="DJ443" s="46" t="e">
        <f t="shared" si="300"/>
        <v>#N/A</v>
      </c>
      <c r="DK443" s="47" t="s">
        <v>147</v>
      </c>
      <c r="DL443" s="48"/>
      <c r="DM443" s="49"/>
      <c r="DN443" s="23" t="s">
        <v>148</v>
      </c>
      <c r="DO443" s="23"/>
      <c r="DQ443" s="50"/>
    </row>
    <row r="444" spans="2:127" ht="15.75" hidden="1" customHeight="1" x14ac:dyDescent="0.3">
      <c r="B444" s="5"/>
      <c r="C444" s="5"/>
      <c r="D444" s="5"/>
      <c r="E444" s="22" t="s">
        <v>451</v>
      </c>
      <c r="F444" s="22" t="s">
        <v>137</v>
      </c>
      <c r="G444" s="23" t="s">
        <v>452</v>
      </c>
      <c r="H444" s="24">
        <v>-23.411925</v>
      </c>
      <c r="I444" s="24">
        <v>-46.846632</v>
      </c>
      <c r="J444" s="24" t="s">
        <v>139</v>
      </c>
      <c r="K444" s="60"/>
      <c r="L444" s="24" t="s">
        <v>140</v>
      </c>
      <c r="M444" s="24" t="s">
        <v>141</v>
      </c>
      <c r="N444" s="23">
        <v>58</v>
      </c>
      <c r="O444" s="23" t="s">
        <v>142</v>
      </c>
      <c r="P444" s="23" t="s">
        <v>143</v>
      </c>
      <c r="Q444" s="26">
        <f t="shared" si="278"/>
        <v>116</v>
      </c>
      <c r="R444" s="27">
        <v>1</v>
      </c>
      <c r="S444" s="28">
        <v>1.5</v>
      </c>
      <c r="T444" s="28">
        <v>6.2</v>
      </c>
      <c r="U444" s="23"/>
      <c r="V444" s="23"/>
      <c r="W444" s="29"/>
      <c r="X444" s="28">
        <v>1.7</v>
      </c>
      <c r="Y444" s="23"/>
      <c r="Z444" s="23"/>
      <c r="AA444" s="23"/>
      <c r="AB444" s="23"/>
      <c r="AC444" s="23"/>
      <c r="AD444" s="23" t="s">
        <v>144</v>
      </c>
      <c r="AE444" s="23" t="s">
        <v>145</v>
      </c>
      <c r="AF444" s="23">
        <v>22.1</v>
      </c>
      <c r="AG444" s="23">
        <v>7.9</v>
      </c>
      <c r="AH444" s="23">
        <v>1</v>
      </c>
      <c r="AI444" s="23">
        <v>0.4</v>
      </c>
      <c r="AJ444" s="23">
        <v>2.6</v>
      </c>
      <c r="AK444" s="27">
        <f t="shared" si="279"/>
        <v>2.2000000000000002</v>
      </c>
      <c r="AL444" s="27" t="s">
        <v>143</v>
      </c>
      <c r="AM444" s="27" t="s">
        <v>143</v>
      </c>
      <c r="AN444" s="23"/>
      <c r="AO444" s="27">
        <f t="shared" si="280"/>
        <v>2</v>
      </c>
      <c r="AP444" s="23"/>
      <c r="AQ444" s="23"/>
      <c r="AR444" s="23"/>
      <c r="AS444" s="23"/>
      <c r="AT444" s="23"/>
      <c r="AU444" s="27"/>
      <c r="AV444" s="27">
        <f t="shared" si="281"/>
        <v>0</v>
      </c>
      <c r="AW444" s="27"/>
      <c r="AX444" s="28">
        <f>VLOOKUP(J444,ABNT5101!$I$3:$J$9,2)</f>
        <v>7.5</v>
      </c>
      <c r="AY444" s="28">
        <f>VLOOKUP(J444,ABNT5101!$I$3:$M$9,5)</f>
        <v>0.18</v>
      </c>
      <c r="AZ444" s="28" t="str">
        <f>_xlfn.XLOOKUP(J444,ABNT5101!I:I,ABNT5101!L:L)</f>
        <v>-</v>
      </c>
      <c r="BA444" s="28">
        <f>_xlfn.XLOOKUP(J444,ABNT5101!$I:$I,ABNT5101!M:M)</f>
        <v>0.18</v>
      </c>
      <c r="BB444" s="28" t="str">
        <f>_xlfn.XLOOKUP(J444,ABNT5101!$I:$I,ABNT5101!N:N)</f>
        <v>-</v>
      </c>
      <c r="BC444" s="28">
        <f>_xlfn.XLOOKUP(J444,ABNT5101!$I:$I,ABNT5101!O:O)</f>
        <v>16</v>
      </c>
      <c r="BD444" s="31" t="str">
        <f t="shared" si="282"/>
        <v>NÃO ATENDE</v>
      </c>
      <c r="BE444" s="32">
        <f t="shared" si="273"/>
        <v>-1</v>
      </c>
      <c r="BF444" s="32">
        <f t="shared" si="274"/>
        <v>-1</v>
      </c>
      <c r="BG444" s="32" t="str">
        <f t="shared" si="283"/>
        <v>-</v>
      </c>
      <c r="BH444" s="34"/>
      <c r="BI444" s="34"/>
      <c r="BJ444" s="34"/>
      <c r="BK444" s="34"/>
      <c r="BL444" s="35"/>
      <c r="BM444" s="34"/>
      <c r="BN444" s="31" t="str">
        <f t="shared" si="284"/>
        <v>NÃO ATENDE</v>
      </c>
      <c r="BO444" s="31" t="str">
        <f t="shared" si="275"/>
        <v>NÃO ATENDE</v>
      </c>
      <c r="BP444" s="31" t="str">
        <f t="shared" si="276"/>
        <v>NÃO ATENDE</v>
      </c>
      <c r="BQ444" s="31" t="str">
        <f t="shared" si="285"/>
        <v>ATENDE</v>
      </c>
      <c r="BR444" s="36" t="str">
        <f t="shared" si="286"/>
        <v>C5</v>
      </c>
      <c r="BS444" s="36" t="str">
        <f t="shared" si="287"/>
        <v>P6</v>
      </c>
      <c r="BT444" s="37">
        <f t="shared" si="288"/>
        <v>-1</v>
      </c>
      <c r="BU444" s="34"/>
      <c r="BV444" s="34"/>
      <c r="BW444" s="36">
        <f>IF(BS444="-","-",_xlfn.XLOOKUP(BS444,ABNT5101!$B$4:$B$9,ABNT5101!$C$4:$C$9))</f>
        <v>3</v>
      </c>
      <c r="BX444" s="36">
        <f>IF(BS444="-","-",_xlfn.XLOOKUP(BS444,ABNT5101!$B$4:$B$9,ABNT5101!$D$4:$D$9))</f>
        <v>0.6</v>
      </c>
      <c r="BY444" s="31" t="str">
        <f t="shared" si="289"/>
        <v>NÃO ATENDE</v>
      </c>
      <c r="BZ444" s="31" t="str">
        <f t="shared" si="290"/>
        <v>NÃO ATENDE</v>
      </c>
      <c r="CA444" s="31" t="str">
        <f t="shared" si="291"/>
        <v>NÃO ATENDE</v>
      </c>
      <c r="CB444" s="36" t="str">
        <f t="shared" si="277"/>
        <v>P6</v>
      </c>
      <c r="CC444" s="37">
        <f t="shared" si="292"/>
        <v>-1</v>
      </c>
      <c r="CD444" s="38"/>
      <c r="CE444" s="38"/>
      <c r="CF444" s="31">
        <f>IF(CB444="-","-",_xlfn.XLOOKUP(CB444,ABNT5101!$B$4:$B$9,ABNT5101!$C$4:$C$9))</f>
        <v>3</v>
      </c>
      <c r="CG444" s="36">
        <f>IF(CB444="-","-",_xlfn.XLOOKUP(CB444,ABNT5101!$B$4:$B$9,ABNT5101!$D$4:$D$9))</f>
        <v>0.6</v>
      </c>
      <c r="CH444" s="31" t="str">
        <f t="shared" si="293"/>
        <v>NÃO ATENDE</v>
      </c>
      <c r="CI444" s="31" t="str">
        <f t="shared" si="294"/>
        <v>NÃO ATENDE</v>
      </c>
      <c r="CJ444" s="31" t="str">
        <f t="shared" si="295"/>
        <v>NÃO ATENDE</v>
      </c>
      <c r="CK444" s="56" t="e">
        <f>_xlfn.XLOOKUP(CL444,'Banco de dados'!$B:$B,'Banco de dados'!$D:$D)</f>
        <v>#N/A</v>
      </c>
      <c r="CL444" s="42"/>
      <c r="CM444" s="56" t="e">
        <f>_xlfn.XLOOKUP(CL444,'Banco de dados'!$B:$B,'Banco de dados'!$E:$E)</f>
        <v>#N/A</v>
      </c>
      <c r="CN444" s="56"/>
      <c r="CO444" s="56" t="e">
        <f>IF(CN444="-","-",_xlfn.XLOOKUP(CN444,'Banco de dados'!$B:$B,'Banco de dados'!$E:$E))</f>
        <v>#N/A</v>
      </c>
      <c r="CP444" s="41">
        <f t="shared" si="296"/>
        <v>1</v>
      </c>
      <c r="CQ444" s="56" t="e">
        <f>_xlfn.XLOOKUP(CL444,'Banco de dados'!$B:$B,'Banco de dados'!$H:$H)</f>
        <v>#N/A</v>
      </c>
      <c r="CR444" s="56" t="e">
        <f t="array" aca="1" ref="CR444" ca="1">_xludf.xlookup(CN444,'Banco de dados'!$B:$B,'Banco de dados'!$H:$H)</f>
        <v>#NAME?</v>
      </c>
      <c r="CS444" s="56" t="e">
        <f t="array" aca="1" ref="CS444" ca="1">_xludf.xlookup(CL444,'Banco de dados'!$B:$B,'Banco de dados'!$F:$F)</f>
        <v>#NAME?</v>
      </c>
      <c r="CT444" s="56" t="e">
        <f t="array" aca="1" ref="CT444" ca="1">_xludf.xlookup(CN444,'Banco de dados'!$B:$B,'Banco de dados'!$F:$F)</f>
        <v>#NAME?</v>
      </c>
      <c r="CU444" s="42"/>
      <c r="CV444" s="42"/>
      <c r="CW444" s="56" t="str">
        <f>IF(AJ444=0.5,"Suporte",IF(AND(AJ444&gt;='Braços de IP'!$B$9,AJ444&lt;='Braços de IP'!$D$9),'Braços de IP'!$E$9,IF(AND(AJ444&gt;='Braços de IP'!$B$10,AJ444&lt;='Braços de IP'!$D$10),'Braços de IP'!$E$10,IF(AND(AJ444&gt;='Braços de IP'!$B$11,AJ444&lt;='Braços de IP'!$D$11),'Braços de IP'!$E$11,IF(AND(AJ444&gt;='Braços de IP'!$B$12,AJ444&lt;='Braços de IP'!$D$12),'Braços de IP'!$E$12,IF(AND(AJ444&gt;='Braços de IP'!$B$13,AJ444&lt;='Braços de IP'!$D$13),'Braços de IP'!$E$13,IF(AND(AJ444&gt;='Braços de IP'!$B$14,AJ444&lt;='Braços de IP'!$D$14),'Braços de IP'!$E$14,"ERRO")))))))</f>
        <v>Longo I</v>
      </c>
      <c r="CX444" s="42"/>
      <c r="CY444" s="56" t="str">
        <f>IF($CX444="","",VLOOKUP($CX444,'Braços de IP'!$E$9:$I$15,2,0))</f>
        <v/>
      </c>
      <c r="CZ444" s="43" t="str">
        <f>IF($CX444="","",VLOOKUP($CX444,'Braços de IP'!$E$9:$I$15,5,0))</f>
        <v/>
      </c>
      <c r="DA444" s="56"/>
      <c r="DB444" s="56"/>
      <c r="DC444" s="56"/>
      <c r="DD444" s="56"/>
      <c r="DE444" s="56"/>
      <c r="DF444" s="56"/>
      <c r="DG444" s="44" t="e">
        <f t="shared" si="297"/>
        <v>#N/A</v>
      </c>
      <c r="DH444" s="45">
        <f t="shared" si="298"/>
        <v>58</v>
      </c>
      <c r="DI444" s="44" t="e">
        <f t="shared" si="299"/>
        <v>#N/A</v>
      </c>
      <c r="DJ444" s="46" t="e">
        <f t="shared" si="300"/>
        <v>#N/A</v>
      </c>
      <c r="DK444" s="47" t="s">
        <v>147</v>
      </c>
      <c r="DL444" s="48"/>
      <c r="DM444" s="49"/>
      <c r="DN444" s="23" t="s">
        <v>148</v>
      </c>
      <c r="DO444" s="23"/>
      <c r="DQ444" s="50"/>
    </row>
    <row r="445" spans="2:127" ht="15.75" hidden="1" customHeight="1" x14ac:dyDescent="0.3">
      <c r="B445" s="5"/>
      <c r="C445" s="5"/>
      <c r="D445" s="5"/>
      <c r="E445" s="22" t="s">
        <v>451</v>
      </c>
      <c r="F445" s="22" t="s">
        <v>137</v>
      </c>
      <c r="G445" s="23" t="s">
        <v>452</v>
      </c>
      <c r="H445" s="24">
        <v>-23.411925</v>
      </c>
      <c r="I445" s="24">
        <v>-46.846632</v>
      </c>
      <c r="J445" s="24" t="s">
        <v>139</v>
      </c>
      <c r="K445" s="60"/>
      <c r="L445" s="24" t="s">
        <v>140</v>
      </c>
      <c r="M445" s="24" t="s">
        <v>141</v>
      </c>
      <c r="N445" s="23">
        <v>58</v>
      </c>
      <c r="O445" s="23" t="s">
        <v>142</v>
      </c>
      <c r="P445" s="23" t="s">
        <v>143</v>
      </c>
      <c r="Q445" s="26">
        <f t="shared" si="278"/>
        <v>116</v>
      </c>
      <c r="R445" s="27">
        <v>1</v>
      </c>
      <c r="S445" s="28">
        <v>1.5</v>
      </c>
      <c r="T445" s="28">
        <v>6.2</v>
      </c>
      <c r="U445" s="23"/>
      <c r="V445" s="23"/>
      <c r="W445" s="29"/>
      <c r="X445" s="28">
        <v>1.7</v>
      </c>
      <c r="Y445" s="23"/>
      <c r="Z445" s="23"/>
      <c r="AA445" s="23"/>
      <c r="AB445" s="23"/>
      <c r="AC445" s="23"/>
      <c r="AD445" s="23" t="s">
        <v>144</v>
      </c>
      <c r="AE445" s="23" t="s">
        <v>145</v>
      </c>
      <c r="AF445" s="23">
        <v>22.1</v>
      </c>
      <c r="AG445" s="23">
        <v>7.9</v>
      </c>
      <c r="AH445" s="23">
        <v>1</v>
      </c>
      <c r="AI445" s="23">
        <v>0.4</v>
      </c>
      <c r="AJ445" s="23">
        <v>2.6</v>
      </c>
      <c r="AK445" s="27">
        <f t="shared" si="279"/>
        <v>2.2000000000000002</v>
      </c>
      <c r="AL445" s="27" t="s">
        <v>143</v>
      </c>
      <c r="AM445" s="27" t="s">
        <v>143</v>
      </c>
      <c r="AN445" s="23"/>
      <c r="AO445" s="27">
        <f t="shared" si="280"/>
        <v>2</v>
      </c>
      <c r="AP445" s="23"/>
      <c r="AQ445" s="23"/>
      <c r="AR445" s="23"/>
      <c r="AS445" s="23"/>
      <c r="AT445" s="23"/>
      <c r="AU445" s="27"/>
      <c r="AV445" s="27">
        <f t="shared" si="281"/>
        <v>0</v>
      </c>
      <c r="AW445" s="27"/>
      <c r="AX445" s="28">
        <f>VLOOKUP(J445,ABNT5101!$I$3:$J$9,2)</f>
        <v>7.5</v>
      </c>
      <c r="AY445" s="28">
        <f>VLOOKUP(J445,ABNT5101!$I$3:$M$9,5)</f>
        <v>0.18</v>
      </c>
      <c r="AZ445" s="28" t="str">
        <f>_xlfn.XLOOKUP(J445,ABNT5101!I:I,ABNT5101!L:L)</f>
        <v>-</v>
      </c>
      <c r="BA445" s="28">
        <f>_xlfn.XLOOKUP(J445,ABNT5101!$I:$I,ABNT5101!M:M)</f>
        <v>0.18</v>
      </c>
      <c r="BB445" s="28" t="str">
        <f>_xlfn.XLOOKUP(J445,ABNT5101!$I:$I,ABNT5101!N:N)</f>
        <v>-</v>
      </c>
      <c r="BC445" s="28">
        <f>_xlfn.XLOOKUP(J445,ABNT5101!$I:$I,ABNT5101!O:O)</f>
        <v>16</v>
      </c>
      <c r="BD445" s="31" t="str">
        <f t="shared" si="282"/>
        <v>NÃO ATENDE</v>
      </c>
      <c r="BE445" s="32">
        <f t="shared" si="273"/>
        <v>-1</v>
      </c>
      <c r="BF445" s="32">
        <f t="shared" si="274"/>
        <v>-1</v>
      </c>
      <c r="BG445" s="32" t="str">
        <f t="shared" si="283"/>
        <v>-</v>
      </c>
      <c r="BH445" s="34"/>
      <c r="BI445" s="34"/>
      <c r="BJ445" s="34"/>
      <c r="BK445" s="34"/>
      <c r="BL445" s="35"/>
      <c r="BM445" s="34"/>
      <c r="BN445" s="31" t="str">
        <f t="shared" si="284"/>
        <v>NÃO ATENDE</v>
      </c>
      <c r="BO445" s="31" t="str">
        <f t="shared" si="275"/>
        <v>NÃO ATENDE</v>
      </c>
      <c r="BP445" s="31" t="str">
        <f t="shared" si="276"/>
        <v>NÃO ATENDE</v>
      </c>
      <c r="BQ445" s="31" t="str">
        <f t="shared" si="285"/>
        <v>ATENDE</v>
      </c>
      <c r="BR445" s="36" t="str">
        <f t="shared" si="286"/>
        <v>C5</v>
      </c>
      <c r="BS445" s="36" t="str">
        <f t="shared" si="287"/>
        <v>P6</v>
      </c>
      <c r="BT445" s="37">
        <f t="shared" si="288"/>
        <v>-1</v>
      </c>
      <c r="BU445" s="34"/>
      <c r="BV445" s="34"/>
      <c r="BW445" s="36">
        <f>IF(BS445="-","-",_xlfn.XLOOKUP(BS445,ABNT5101!$B$4:$B$9,ABNT5101!$C$4:$C$9))</f>
        <v>3</v>
      </c>
      <c r="BX445" s="36">
        <f>IF(BS445="-","-",_xlfn.XLOOKUP(BS445,ABNT5101!$B$4:$B$9,ABNT5101!$D$4:$D$9))</f>
        <v>0.6</v>
      </c>
      <c r="BY445" s="31" t="str">
        <f t="shared" si="289"/>
        <v>NÃO ATENDE</v>
      </c>
      <c r="BZ445" s="31" t="str">
        <f t="shared" si="290"/>
        <v>NÃO ATENDE</v>
      </c>
      <c r="CA445" s="31" t="str">
        <f t="shared" si="291"/>
        <v>NÃO ATENDE</v>
      </c>
      <c r="CB445" s="36" t="str">
        <f t="shared" si="277"/>
        <v>P6</v>
      </c>
      <c r="CC445" s="37">
        <f t="shared" si="292"/>
        <v>-1</v>
      </c>
      <c r="CD445" s="38"/>
      <c r="CE445" s="38"/>
      <c r="CF445" s="31">
        <f>IF(CB445="-","-",_xlfn.XLOOKUP(CB445,ABNT5101!$B$4:$B$9,ABNT5101!$C$4:$C$9))</f>
        <v>3</v>
      </c>
      <c r="CG445" s="36">
        <f>IF(CB445="-","-",_xlfn.XLOOKUP(CB445,ABNT5101!$B$4:$B$9,ABNT5101!$D$4:$D$9))</f>
        <v>0.6</v>
      </c>
      <c r="CH445" s="31" t="str">
        <f t="shared" si="293"/>
        <v>NÃO ATENDE</v>
      </c>
      <c r="CI445" s="31" t="str">
        <f t="shared" si="294"/>
        <v>NÃO ATENDE</v>
      </c>
      <c r="CJ445" s="31" t="str">
        <f t="shared" si="295"/>
        <v>NÃO ATENDE</v>
      </c>
      <c r="CK445" s="56" t="e">
        <f>_xlfn.XLOOKUP(CL445,'Banco de dados'!$B:$B,'Banco de dados'!$D:$D)</f>
        <v>#N/A</v>
      </c>
      <c r="CL445" s="42"/>
      <c r="CM445" s="56" t="e">
        <f>_xlfn.XLOOKUP(CL445,'Banco de dados'!$B:$B,'Banco de dados'!$E:$E)</f>
        <v>#N/A</v>
      </c>
      <c r="CN445" s="56"/>
      <c r="CO445" s="56" t="e">
        <f>IF(CN445="-","-",_xlfn.XLOOKUP(CN445,'Banco de dados'!$B:$B,'Banco de dados'!$E:$E))</f>
        <v>#N/A</v>
      </c>
      <c r="CP445" s="41">
        <f t="shared" si="296"/>
        <v>1</v>
      </c>
      <c r="CQ445" s="56" t="e">
        <f>_xlfn.XLOOKUP(CL445,'Banco de dados'!$B:$B,'Banco de dados'!$H:$H)</f>
        <v>#N/A</v>
      </c>
      <c r="CR445" s="56" t="e">
        <f t="array" aca="1" ref="CR445" ca="1">_xludf.xlookup(CN445,'Banco de dados'!$B:$B,'Banco de dados'!$H:$H)</f>
        <v>#NAME?</v>
      </c>
      <c r="CS445" s="56" t="e">
        <f t="array" aca="1" ref="CS445" ca="1">_xludf.xlookup(CL445,'Banco de dados'!$B:$B,'Banco de dados'!$F:$F)</f>
        <v>#NAME?</v>
      </c>
      <c r="CT445" s="56" t="e">
        <f t="array" aca="1" ref="CT445" ca="1">_xludf.xlookup(CN445,'Banco de dados'!$B:$B,'Banco de dados'!$F:$F)</f>
        <v>#NAME?</v>
      </c>
      <c r="CU445" s="42"/>
      <c r="CV445" s="42"/>
      <c r="CW445" s="56" t="str">
        <f>IF(AJ445=0.5,"Suporte",IF(AND(AJ445&gt;='Braços de IP'!$B$9,AJ445&lt;='Braços de IP'!$D$9),'Braços de IP'!$E$9,IF(AND(AJ445&gt;='Braços de IP'!$B$10,AJ445&lt;='Braços de IP'!$D$10),'Braços de IP'!$E$10,IF(AND(AJ445&gt;='Braços de IP'!$B$11,AJ445&lt;='Braços de IP'!$D$11),'Braços de IP'!$E$11,IF(AND(AJ445&gt;='Braços de IP'!$B$12,AJ445&lt;='Braços de IP'!$D$12),'Braços de IP'!$E$12,IF(AND(AJ445&gt;='Braços de IP'!$B$13,AJ445&lt;='Braços de IP'!$D$13),'Braços de IP'!$E$13,IF(AND(AJ445&gt;='Braços de IP'!$B$14,AJ445&lt;='Braços de IP'!$D$14),'Braços de IP'!$E$14,"ERRO")))))))</f>
        <v>Longo I</v>
      </c>
      <c r="CX445" s="42"/>
      <c r="CY445" s="56" t="str">
        <f>IF($CX445="","",VLOOKUP($CX445,'Braços de IP'!$E$9:$I$15,2,0))</f>
        <v/>
      </c>
      <c r="CZ445" s="43" t="str">
        <f>IF($CX445="","",VLOOKUP($CX445,'Braços de IP'!$E$9:$I$15,5,0))</f>
        <v/>
      </c>
      <c r="DA445" s="56"/>
      <c r="DB445" s="56"/>
      <c r="DC445" s="56"/>
      <c r="DD445" s="56"/>
      <c r="DE445" s="56"/>
      <c r="DF445" s="56"/>
      <c r="DG445" s="44" t="e">
        <f t="shared" si="297"/>
        <v>#N/A</v>
      </c>
      <c r="DH445" s="45">
        <f t="shared" si="298"/>
        <v>58</v>
      </c>
      <c r="DI445" s="44" t="e">
        <f t="shared" si="299"/>
        <v>#N/A</v>
      </c>
      <c r="DJ445" s="46" t="e">
        <f t="shared" si="300"/>
        <v>#N/A</v>
      </c>
      <c r="DK445" s="47" t="s">
        <v>147</v>
      </c>
      <c r="DL445" s="48"/>
      <c r="DM445" s="49"/>
      <c r="DN445" s="23" t="s">
        <v>148</v>
      </c>
      <c r="DO445" s="23"/>
      <c r="DQ445" s="50"/>
    </row>
    <row r="446" spans="2:127" ht="15.75" hidden="1" customHeight="1" x14ac:dyDescent="0.3">
      <c r="B446" s="5"/>
      <c r="C446" s="5"/>
      <c r="D446" s="5"/>
      <c r="E446" s="22" t="s">
        <v>453</v>
      </c>
      <c r="F446" s="22" t="s">
        <v>164</v>
      </c>
      <c r="G446" s="23" t="s">
        <v>454</v>
      </c>
      <c r="H446" s="24">
        <v>-23.417770999999998</v>
      </c>
      <c r="I446" s="24">
        <v>-46.820245</v>
      </c>
      <c r="J446" s="24" t="s">
        <v>139</v>
      </c>
      <c r="K446" s="60"/>
      <c r="L446" s="24" t="s">
        <v>140</v>
      </c>
      <c r="M446" s="24" t="s">
        <v>141</v>
      </c>
      <c r="N446" s="23">
        <v>58</v>
      </c>
      <c r="O446" s="23" t="s">
        <v>142</v>
      </c>
      <c r="P446" s="23" t="s">
        <v>143</v>
      </c>
      <c r="Q446" s="26">
        <f t="shared" si="278"/>
        <v>116</v>
      </c>
      <c r="R446" s="27">
        <v>1</v>
      </c>
      <c r="S446" s="28">
        <v>2</v>
      </c>
      <c r="T446" s="28">
        <v>4.5</v>
      </c>
      <c r="U446" s="23"/>
      <c r="V446" s="23"/>
      <c r="W446" s="29"/>
      <c r="X446" s="28" t="s">
        <v>153</v>
      </c>
      <c r="Y446" s="23"/>
      <c r="Z446" s="23"/>
      <c r="AA446" s="23"/>
      <c r="AB446" s="23"/>
      <c r="AC446" s="23"/>
      <c r="AD446" s="23" t="s">
        <v>144</v>
      </c>
      <c r="AE446" s="23" t="s">
        <v>145</v>
      </c>
      <c r="AF446" s="23">
        <v>24.2</v>
      </c>
      <c r="AG446" s="23">
        <v>7.1</v>
      </c>
      <c r="AH446" s="23">
        <v>1</v>
      </c>
      <c r="AI446" s="23">
        <v>0.15</v>
      </c>
      <c r="AJ446" s="23">
        <v>3.3</v>
      </c>
      <c r="AK446" s="27">
        <f t="shared" si="279"/>
        <v>3.15</v>
      </c>
      <c r="AL446" s="27" t="s">
        <v>143</v>
      </c>
      <c r="AM446" s="27" t="s">
        <v>143</v>
      </c>
      <c r="AN446" s="23"/>
      <c r="AO446" s="27">
        <f t="shared" si="280"/>
        <v>2</v>
      </c>
      <c r="AP446" s="23"/>
      <c r="AQ446" s="23"/>
      <c r="AR446" s="23"/>
      <c r="AS446" s="23"/>
      <c r="AT446" s="23"/>
      <c r="AU446" s="27"/>
      <c r="AV446" s="27">
        <f t="shared" si="281"/>
        <v>0</v>
      </c>
      <c r="AW446" s="27"/>
      <c r="AX446" s="28">
        <f>VLOOKUP(J446,ABNT5101!$I$3:$J$9,2)</f>
        <v>7.5</v>
      </c>
      <c r="AY446" s="28">
        <f>VLOOKUP(J446,ABNT5101!$I$3:$M$9,5)</f>
        <v>0.18</v>
      </c>
      <c r="AZ446" s="28" t="str">
        <f>_xlfn.XLOOKUP(J446,ABNT5101!I:I,ABNT5101!L:L)</f>
        <v>-</v>
      </c>
      <c r="BA446" s="28">
        <f>_xlfn.XLOOKUP(J446,ABNT5101!$I:$I,ABNT5101!M:M)</f>
        <v>0.18</v>
      </c>
      <c r="BB446" s="28" t="str">
        <f>_xlfn.XLOOKUP(J446,ABNT5101!$I:$I,ABNT5101!N:N)</f>
        <v>-</v>
      </c>
      <c r="BC446" s="28">
        <f>_xlfn.XLOOKUP(J446,ABNT5101!$I:$I,ABNT5101!O:O)</f>
        <v>16</v>
      </c>
      <c r="BD446" s="31" t="str">
        <f t="shared" si="282"/>
        <v>NÃO ATENDE</v>
      </c>
      <c r="BE446" s="32">
        <f t="shared" si="273"/>
        <v>-1</v>
      </c>
      <c r="BF446" s="32">
        <f t="shared" si="274"/>
        <v>-1</v>
      </c>
      <c r="BG446" s="32" t="str">
        <f t="shared" si="283"/>
        <v>-</v>
      </c>
      <c r="BH446" s="34"/>
      <c r="BI446" s="34"/>
      <c r="BJ446" s="34"/>
      <c r="BK446" s="34"/>
      <c r="BL446" s="35"/>
      <c r="BM446" s="34"/>
      <c r="BN446" s="31" t="str">
        <f t="shared" si="284"/>
        <v>NÃO ATENDE</v>
      </c>
      <c r="BO446" s="31" t="str">
        <f t="shared" si="275"/>
        <v>NÃO ATENDE</v>
      </c>
      <c r="BP446" s="31" t="str">
        <f t="shared" si="276"/>
        <v>NÃO ATENDE</v>
      </c>
      <c r="BQ446" s="31" t="str">
        <f t="shared" si="285"/>
        <v>ATENDE</v>
      </c>
      <c r="BR446" s="36" t="str">
        <f t="shared" si="286"/>
        <v>C5</v>
      </c>
      <c r="BS446" s="36" t="str">
        <f t="shared" si="287"/>
        <v>P6</v>
      </c>
      <c r="BT446" s="37">
        <f t="shared" si="288"/>
        <v>-1</v>
      </c>
      <c r="BU446" s="34"/>
      <c r="BV446" s="34"/>
      <c r="BW446" s="36">
        <f>IF(BS446="-","-",_xlfn.XLOOKUP(BS446,ABNT5101!$B$4:$B$9,ABNT5101!$C$4:$C$9))</f>
        <v>3</v>
      </c>
      <c r="BX446" s="36">
        <f>IF(BS446="-","-",_xlfn.XLOOKUP(BS446,ABNT5101!$B$4:$B$9,ABNT5101!$D$4:$D$9))</f>
        <v>0.6</v>
      </c>
      <c r="BY446" s="31" t="str">
        <f t="shared" si="289"/>
        <v>NÃO ATENDE</v>
      </c>
      <c r="BZ446" s="31" t="str">
        <f t="shared" si="290"/>
        <v>NÃO ATENDE</v>
      </c>
      <c r="CA446" s="31" t="str">
        <f t="shared" si="291"/>
        <v>NÃO ATENDE</v>
      </c>
      <c r="CB446" s="36" t="str">
        <f t="shared" si="277"/>
        <v>P6</v>
      </c>
      <c r="CC446" s="37">
        <f t="shared" si="292"/>
        <v>-1</v>
      </c>
      <c r="CD446" s="38"/>
      <c r="CE446" s="38"/>
      <c r="CF446" s="31">
        <f>IF(CB446="-","-",_xlfn.XLOOKUP(CB446,ABNT5101!$B$4:$B$9,ABNT5101!$C$4:$C$9))</f>
        <v>3</v>
      </c>
      <c r="CG446" s="36">
        <f>IF(CB446="-","-",_xlfn.XLOOKUP(CB446,ABNT5101!$B$4:$B$9,ABNT5101!$D$4:$D$9))</f>
        <v>0.6</v>
      </c>
      <c r="CH446" s="31" t="str">
        <f t="shared" si="293"/>
        <v>NÃO ATENDE</v>
      </c>
      <c r="CI446" s="31" t="str">
        <f t="shared" si="294"/>
        <v>NÃO ATENDE</v>
      </c>
      <c r="CJ446" s="31" t="str">
        <f t="shared" si="295"/>
        <v>NÃO ATENDE</v>
      </c>
      <c r="CK446" s="56" t="e">
        <f>_xlfn.XLOOKUP(CL446,'Banco de dados'!$B:$B,'Banco de dados'!$D:$D)</f>
        <v>#N/A</v>
      </c>
      <c r="CL446" s="42"/>
      <c r="CM446" s="56" t="e">
        <f>_xlfn.XLOOKUP(CL446,'Banco de dados'!$B:$B,'Banco de dados'!$E:$E)</f>
        <v>#N/A</v>
      </c>
      <c r="CN446" s="56"/>
      <c r="CO446" s="56" t="e">
        <f>IF(CN446="-","-",_xlfn.XLOOKUP(CN446,'Banco de dados'!$B:$B,'Banco de dados'!$E:$E))</f>
        <v>#N/A</v>
      </c>
      <c r="CP446" s="41">
        <f t="shared" si="296"/>
        <v>1</v>
      </c>
      <c r="CQ446" s="56" t="e">
        <f>_xlfn.XLOOKUP(CL446,'Banco de dados'!$B:$B,'Banco de dados'!$H:$H)</f>
        <v>#N/A</v>
      </c>
      <c r="CR446" s="56" t="e">
        <f t="array" aca="1" ref="CR446" ca="1">_xludf.xlookup(CN446,'Banco de dados'!$B:$B,'Banco de dados'!$H:$H)</f>
        <v>#NAME?</v>
      </c>
      <c r="CS446" s="56" t="e">
        <f t="array" aca="1" ref="CS446" ca="1">_xludf.xlookup(CL446,'Banco de dados'!$B:$B,'Banco de dados'!$F:$F)</f>
        <v>#NAME?</v>
      </c>
      <c r="CT446" s="56" t="e">
        <f t="array" aca="1" ref="CT446" ca="1">_xludf.xlookup(CN446,'Banco de dados'!$B:$B,'Banco de dados'!$F:$F)</f>
        <v>#NAME?</v>
      </c>
      <c r="CU446" s="42"/>
      <c r="CV446" s="42"/>
      <c r="CW446" s="56" t="str">
        <f>IF(AJ446=0.5,"Suporte",IF(AND(AJ446&gt;='Braços de IP'!$B$9,AJ446&lt;='Braços de IP'!$D$9),'Braços de IP'!$E$9,IF(AND(AJ446&gt;='Braços de IP'!$B$10,AJ446&lt;='Braços de IP'!$D$10),'Braços de IP'!$E$10,IF(AND(AJ446&gt;='Braços de IP'!$B$11,AJ446&lt;='Braços de IP'!$D$11),'Braços de IP'!$E$11,IF(AND(AJ446&gt;='Braços de IP'!$B$12,AJ446&lt;='Braços de IP'!$D$12),'Braços de IP'!$E$12,IF(AND(AJ446&gt;='Braços de IP'!$B$13,AJ446&lt;='Braços de IP'!$D$13),'Braços de IP'!$E$13,IF(AND(AJ446&gt;='Braços de IP'!$B$14,AJ446&lt;='Braços de IP'!$D$14),'Braços de IP'!$E$14,"ERRO")))))))</f>
        <v>Longo II</v>
      </c>
      <c r="CX446" s="42"/>
      <c r="CY446" s="56" t="str">
        <f>IF($CX446="","",VLOOKUP($CX446,'Braços de IP'!$E$9:$I$15,2,0))</f>
        <v/>
      </c>
      <c r="CZ446" s="43" t="str">
        <f>IF($CX446="","",VLOOKUP($CX446,'Braços de IP'!$E$9:$I$15,5,0))</f>
        <v/>
      </c>
      <c r="DA446" s="56"/>
      <c r="DB446" s="56"/>
      <c r="DC446" s="56"/>
      <c r="DD446" s="56"/>
      <c r="DE446" s="56"/>
      <c r="DF446" s="56"/>
      <c r="DG446" s="44" t="e">
        <f t="shared" si="297"/>
        <v>#N/A</v>
      </c>
      <c r="DH446" s="45">
        <f t="shared" si="298"/>
        <v>58</v>
      </c>
      <c r="DI446" s="44" t="e">
        <f t="shared" si="299"/>
        <v>#N/A</v>
      </c>
      <c r="DJ446" s="46" t="e">
        <f t="shared" si="300"/>
        <v>#N/A</v>
      </c>
      <c r="DK446" s="47" t="s">
        <v>147</v>
      </c>
      <c r="DL446" s="48"/>
      <c r="DM446" s="49"/>
      <c r="DN446" s="23" t="s">
        <v>148</v>
      </c>
      <c r="DO446" s="23"/>
      <c r="DQ446" s="50"/>
    </row>
    <row r="447" spans="2:127" ht="15.75" hidden="1" customHeight="1" x14ac:dyDescent="0.3">
      <c r="B447" s="5"/>
      <c r="C447" s="5"/>
      <c r="D447" s="5"/>
      <c r="E447" s="22" t="s">
        <v>453</v>
      </c>
      <c r="F447" s="22" t="s">
        <v>164</v>
      </c>
      <c r="G447" s="23" t="s">
        <v>454</v>
      </c>
      <c r="H447" s="24">
        <v>-23.417770999999998</v>
      </c>
      <c r="I447" s="24">
        <v>-46.820245</v>
      </c>
      <c r="J447" s="24" t="s">
        <v>139</v>
      </c>
      <c r="K447" s="60"/>
      <c r="L447" s="24" t="s">
        <v>140</v>
      </c>
      <c r="M447" s="24" t="s">
        <v>141</v>
      </c>
      <c r="N447" s="23">
        <v>58</v>
      </c>
      <c r="O447" s="23" t="s">
        <v>142</v>
      </c>
      <c r="P447" s="23" t="s">
        <v>143</v>
      </c>
      <c r="Q447" s="26">
        <f t="shared" si="278"/>
        <v>116</v>
      </c>
      <c r="R447" s="27">
        <v>1</v>
      </c>
      <c r="S447" s="28">
        <v>2</v>
      </c>
      <c r="T447" s="28">
        <v>4.5</v>
      </c>
      <c r="U447" s="23"/>
      <c r="V447" s="23"/>
      <c r="W447" s="29"/>
      <c r="X447" s="28" t="s">
        <v>153</v>
      </c>
      <c r="Y447" s="23"/>
      <c r="Z447" s="23"/>
      <c r="AA447" s="23"/>
      <c r="AB447" s="23"/>
      <c r="AC447" s="23"/>
      <c r="AD447" s="23" t="s">
        <v>144</v>
      </c>
      <c r="AE447" s="23" t="s">
        <v>145</v>
      </c>
      <c r="AF447" s="23">
        <v>24.2</v>
      </c>
      <c r="AG447" s="23">
        <v>7.1</v>
      </c>
      <c r="AH447" s="23">
        <v>1</v>
      </c>
      <c r="AI447" s="23">
        <v>0.15</v>
      </c>
      <c r="AJ447" s="23">
        <v>3.3</v>
      </c>
      <c r="AK447" s="27">
        <f t="shared" si="279"/>
        <v>3.15</v>
      </c>
      <c r="AL447" s="27" t="s">
        <v>143</v>
      </c>
      <c r="AM447" s="27" t="s">
        <v>143</v>
      </c>
      <c r="AN447" s="23"/>
      <c r="AO447" s="27">
        <f t="shared" si="280"/>
        <v>2</v>
      </c>
      <c r="AP447" s="23"/>
      <c r="AQ447" s="23"/>
      <c r="AR447" s="23"/>
      <c r="AS447" s="23"/>
      <c r="AT447" s="23"/>
      <c r="AU447" s="27"/>
      <c r="AV447" s="27">
        <f t="shared" si="281"/>
        <v>0</v>
      </c>
      <c r="AW447" s="27"/>
      <c r="AX447" s="28">
        <f>VLOOKUP(J447,ABNT5101!$I$3:$J$9,2)</f>
        <v>7.5</v>
      </c>
      <c r="AY447" s="28">
        <f>VLOOKUP(J447,ABNT5101!$I$3:$M$9,5)</f>
        <v>0.18</v>
      </c>
      <c r="AZ447" s="28" t="str">
        <f>_xlfn.XLOOKUP(J447,ABNT5101!I:I,ABNT5101!L:L)</f>
        <v>-</v>
      </c>
      <c r="BA447" s="28">
        <f>_xlfn.XLOOKUP(J447,ABNT5101!$I:$I,ABNT5101!M:M)</f>
        <v>0.18</v>
      </c>
      <c r="BB447" s="28" t="str">
        <f>_xlfn.XLOOKUP(J447,ABNT5101!$I:$I,ABNT5101!N:N)</f>
        <v>-</v>
      </c>
      <c r="BC447" s="28">
        <f>_xlfn.XLOOKUP(J447,ABNT5101!$I:$I,ABNT5101!O:O)</f>
        <v>16</v>
      </c>
      <c r="BD447" s="31" t="str">
        <f t="shared" si="282"/>
        <v>NÃO ATENDE</v>
      </c>
      <c r="BE447" s="32">
        <f t="shared" si="273"/>
        <v>-1</v>
      </c>
      <c r="BF447" s="32">
        <f t="shared" si="274"/>
        <v>-1</v>
      </c>
      <c r="BG447" s="32" t="str">
        <f t="shared" si="283"/>
        <v>-</v>
      </c>
      <c r="BH447" s="34"/>
      <c r="BI447" s="34"/>
      <c r="BJ447" s="34"/>
      <c r="BK447" s="34"/>
      <c r="BL447" s="35"/>
      <c r="BM447" s="34"/>
      <c r="BN447" s="31" t="str">
        <f t="shared" si="284"/>
        <v>NÃO ATENDE</v>
      </c>
      <c r="BO447" s="31" t="str">
        <f t="shared" si="275"/>
        <v>NÃO ATENDE</v>
      </c>
      <c r="BP447" s="31" t="str">
        <f t="shared" si="276"/>
        <v>NÃO ATENDE</v>
      </c>
      <c r="BQ447" s="31" t="str">
        <f t="shared" si="285"/>
        <v>ATENDE</v>
      </c>
      <c r="BR447" s="36" t="str">
        <f t="shared" si="286"/>
        <v>C5</v>
      </c>
      <c r="BS447" s="36" t="str">
        <f t="shared" si="287"/>
        <v>P6</v>
      </c>
      <c r="BT447" s="37">
        <f t="shared" si="288"/>
        <v>-1</v>
      </c>
      <c r="BU447" s="34"/>
      <c r="BV447" s="34"/>
      <c r="BW447" s="36">
        <f>IF(BS447="-","-",_xlfn.XLOOKUP(BS447,ABNT5101!$B$4:$B$9,ABNT5101!$C$4:$C$9))</f>
        <v>3</v>
      </c>
      <c r="BX447" s="36">
        <f>IF(BS447="-","-",_xlfn.XLOOKUP(BS447,ABNT5101!$B$4:$B$9,ABNT5101!$D$4:$D$9))</f>
        <v>0.6</v>
      </c>
      <c r="BY447" s="31" t="str">
        <f t="shared" si="289"/>
        <v>NÃO ATENDE</v>
      </c>
      <c r="BZ447" s="31" t="str">
        <f t="shared" si="290"/>
        <v>NÃO ATENDE</v>
      </c>
      <c r="CA447" s="31" t="str">
        <f t="shared" si="291"/>
        <v>NÃO ATENDE</v>
      </c>
      <c r="CB447" s="36" t="str">
        <f t="shared" si="277"/>
        <v>P6</v>
      </c>
      <c r="CC447" s="37">
        <f t="shared" si="292"/>
        <v>-1</v>
      </c>
      <c r="CD447" s="38"/>
      <c r="CE447" s="38"/>
      <c r="CF447" s="31">
        <f>IF(CB447="-","-",_xlfn.XLOOKUP(CB447,ABNT5101!$B$4:$B$9,ABNT5101!$C$4:$C$9))</f>
        <v>3</v>
      </c>
      <c r="CG447" s="36">
        <f>IF(CB447="-","-",_xlfn.XLOOKUP(CB447,ABNT5101!$B$4:$B$9,ABNT5101!$D$4:$D$9))</f>
        <v>0.6</v>
      </c>
      <c r="CH447" s="31" t="str">
        <f t="shared" si="293"/>
        <v>NÃO ATENDE</v>
      </c>
      <c r="CI447" s="31" t="str">
        <f t="shared" si="294"/>
        <v>NÃO ATENDE</v>
      </c>
      <c r="CJ447" s="31" t="str">
        <f t="shared" si="295"/>
        <v>NÃO ATENDE</v>
      </c>
      <c r="CK447" s="56" t="e">
        <f>_xlfn.XLOOKUP(CL447,'Banco de dados'!$B:$B,'Banco de dados'!$D:$D)</f>
        <v>#N/A</v>
      </c>
      <c r="CL447" s="42"/>
      <c r="CM447" s="56" t="e">
        <f>_xlfn.XLOOKUP(CL447,'Banco de dados'!$B:$B,'Banco de dados'!$E:$E)</f>
        <v>#N/A</v>
      </c>
      <c r="CN447" s="56"/>
      <c r="CO447" s="56" t="e">
        <f>IF(CN447="-","-",_xlfn.XLOOKUP(CN447,'Banco de dados'!$B:$B,'Banco de dados'!$E:$E))</f>
        <v>#N/A</v>
      </c>
      <c r="CP447" s="41">
        <f t="shared" si="296"/>
        <v>1</v>
      </c>
      <c r="CQ447" s="56" t="e">
        <f>_xlfn.XLOOKUP(CL447,'Banco de dados'!$B:$B,'Banco de dados'!$H:$H)</f>
        <v>#N/A</v>
      </c>
      <c r="CR447" s="56" t="e">
        <f t="array" aca="1" ref="CR447" ca="1">_xludf.xlookup(CN447,'Banco de dados'!$B:$B,'Banco de dados'!$H:$H)</f>
        <v>#NAME?</v>
      </c>
      <c r="CS447" s="56" t="e">
        <f t="array" aca="1" ref="CS447" ca="1">_xludf.xlookup(CL447,'Banco de dados'!$B:$B,'Banco de dados'!$F:$F)</f>
        <v>#NAME?</v>
      </c>
      <c r="CT447" s="56" t="e">
        <f t="array" aca="1" ref="CT447" ca="1">_xludf.xlookup(CN447,'Banco de dados'!$B:$B,'Banco de dados'!$F:$F)</f>
        <v>#NAME?</v>
      </c>
      <c r="CU447" s="42"/>
      <c r="CV447" s="42"/>
      <c r="CW447" s="56" t="str">
        <f>IF(AJ447=0.5,"Suporte",IF(AND(AJ447&gt;='Braços de IP'!$B$9,AJ447&lt;='Braços de IP'!$D$9),'Braços de IP'!$E$9,IF(AND(AJ447&gt;='Braços de IP'!$B$10,AJ447&lt;='Braços de IP'!$D$10),'Braços de IP'!$E$10,IF(AND(AJ447&gt;='Braços de IP'!$B$11,AJ447&lt;='Braços de IP'!$D$11),'Braços de IP'!$E$11,IF(AND(AJ447&gt;='Braços de IP'!$B$12,AJ447&lt;='Braços de IP'!$D$12),'Braços de IP'!$E$12,IF(AND(AJ447&gt;='Braços de IP'!$B$13,AJ447&lt;='Braços de IP'!$D$13),'Braços de IP'!$E$13,IF(AND(AJ447&gt;='Braços de IP'!$B$14,AJ447&lt;='Braços de IP'!$D$14),'Braços de IP'!$E$14,"ERRO")))))))</f>
        <v>Longo II</v>
      </c>
      <c r="CX447" s="42"/>
      <c r="CY447" s="56" t="str">
        <f>IF($CX447="","",VLOOKUP($CX447,'Braços de IP'!$E$9:$I$15,2,0))</f>
        <v/>
      </c>
      <c r="CZ447" s="43" t="str">
        <f>IF($CX447="","",VLOOKUP($CX447,'Braços de IP'!$E$9:$I$15,5,0))</f>
        <v/>
      </c>
      <c r="DA447" s="56"/>
      <c r="DB447" s="56"/>
      <c r="DC447" s="56"/>
      <c r="DD447" s="56"/>
      <c r="DE447" s="56"/>
      <c r="DF447" s="56"/>
      <c r="DG447" s="44" t="e">
        <f t="shared" si="297"/>
        <v>#N/A</v>
      </c>
      <c r="DH447" s="45">
        <f t="shared" si="298"/>
        <v>58</v>
      </c>
      <c r="DI447" s="44" t="e">
        <f t="shared" si="299"/>
        <v>#N/A</v>
      </c>
      <c r="DJ447" s="46" t="e">
        <f t="shared" si="300"/>
        <v>#N/A</v>
      </c>
      <c r="DK447" s="47" t="s">
        <v>147</v>
      </c>
      <c r="DL447" s="48"/>
      <c r="DM447" s="49"/>
      <c r="DN447" s="23" t="s">
        <v>148</v>
      </c>
      <c r="DO447" s="23"/>
      <c r="DQ447" s="50"/>
    </row>
    <row r="448" spans="2:127" ht="15.75" hidden="1" customHeight="1" x14ac:dyDescent="0.3">
      <c r="B448" s="5"/>
      <c r="C448" s="5"/>
      <c r="D448" s="5"/>
      <c r="E448" s="22" t="s">
        <v>453</v>
      </c>
      <c r="F448" s="22" t="s">
        <v>164</v>
      </c>
      <c r="G448" s="23" t="s">
        <v>454</v>
      </c>
      <c r="H448" s="24">
        <v>-23.417770999999998</v>
      </c>
      <c r="I448" s="24">
        <v>-46.820245</v>
      </c>
      <c r="J448" s="24" t="s">
        <v>139</v>
      </c>
      <c r="K448" s="60"/>
      <c r="L448" s="24" t="s">
        <v>140</v>
      </c>
      <c r="M448" s="24" t="s">
        <v>141</v>
      </c>
      <c r="N448" s="23">
        <v>58</v>
      </c>
      <c r="O448" s="23" t="s">
        <v>142</v>
      </c>
      <c r="P448" s="23" t="s">
        <v>143</v>
      </c>
      <c r="Q448" s="26">
        <f t="shared" si="278"/>
        <v>116</v>
      </c>
      <c r="R448" s="27">
        <v>1</v>
      </c>
      <c r="S448" s="28">
        <v>2</v>
      </c>
      <c r="T448" s="28">
        <v>4.5</v>
      </c>
      <c r="U448" s="23"/>
      <c r="V448" s="23"/>
      <c r="W448" s="29"/>
      <c r="X448" s="28" t="s">
        <v>153</v>
      </c>
      <c r="Y448" s="23"/>
      <c r="Z448" s="23"/>
      <c r="AA448" s="23"/>
      <c r="AB448" s="23"/>
      <c r="AC448" s="23"/>
      <c r="AD448" s="23" t="s">
        <v>144</v>
      </c>
      <c r="AE448" s="23" t="s">
        <v>145</v>
      </c>
      <c r="AF448" s="23">
        <v>24.2</v>
      </c>
      <c r="AG448" s="23">
        <v>7.1</v>
      </c>
      <c r="AH448" s="23">
        <v>1</v>
      </c>
      <c r="AI448" s="23">
        <v>0.15</v>
      </c>
      <c r="AJ448" s="23">
        <v>3.3</v>
      </c>
      <c r="AK448" s="27">
        <f t="shared" si="279"/>
        <v>3.15</v>
      </c>
      <c r="AL448" s="27" t="s">
        <v>143</v>
      </c>
      <c r="AM448" s="27" t="s">
        <v>143</v>
      </c>
      <c r="AN448" s="23"/>
      <c r="AO448" s="27">
        <f t="shared" si="280"/>
        <v>2</v>
      </c>
      <c r="AP448" s="23"/>
      <c r="AQ448" s="23"/>
      <c r="AR448" s="23"/>
      <c r="AS448" s="23"/>
      <c r="AT448" s="23"/>
      <c r="AU448" s="27"/>
      <c r="AV448" s="27">
        <f t="shared" si="281"/>
        <v>0</v>
      </c>
      <c r="AW448" s="27"/>
      <c r="AX448" s="28">
        <f>VLOOKUP(J448,ABNT5101!$I$3:$J$9,2)</f>
        <v>7.5</v>
      </c>
      <c r="AY448" s="28">
        <f>VLOOKUP(J448,ABNT5101!$I$3:$M$9,5)</f>
        <v>0.18</v>
      </c>
      <c r="AZ448" s="28" t="str">
        <f>_xlfn.XLOOKUP(J448,ABNT5101!I:I,ABNT5101!L:L)</f>
        <v>-</v>
      </c>
      <c r="BA448" s="28">
        <f>_xlfn.XLOOKUP(J448,ABNT5101!$I:$I,ABNT5101!M:M)</f>
        <v>0.18</v>
      </c>
      <c r="BB448" s="28" t="str">
        <f>_xlfn.XLOOKUP(J448,ABNT5101!$I:$I,ABNT5101!N:N)</f>
        <v>-</v>
      </c>
      <c r="BC448" s="28">
        <f>_xlfn.XLOOKUP(J448,ABNT5101!$I:$I,ABNT5101!O:O)</f>
        <v>16</v>
      </c>
      <c r="BD448" s="31" t="str">
        <f t="shared" si="282"/>
        <v>NÃO ATENDE</v>
      </c>
      <c r="BE448" s="32">
        <f t="shared" si="273"/>
        <v>-1</v>
      </c>
      <c r="BF448" s="32">
        <f t="shared" si="274"/>
        <v>-1</v>
      </c>
      <c r="BG448" s="32" t="str">
        <f t="shared" si="283"/>
        <v>-</v>
      </c>
      <c r="BH448" s="34"/>
      <c r="BI448" s="34"/>
      <c r="BJ448" s="34"/>
      <c r="BK448" s="34"/>
      <c r="BL448" s="35"/>
      <c r="BM448" s="34"/>
      <c r="BN448" s="31" t="str">
        <f t="shared" si="284"/>
        <v>NÃO ATENDE</v>
      </c>
      <c r="BO448" s="31" t="str">
        <f t="shared" si="275"/>
        <v>NÃO ATENDE</v>
      </c>
      <c r="BP448" s="31" t="str">
        <f t="shared" si="276"/>
        <v>NÃO ATENDE</v>
      </c>
      <c r="BQ448" s="31" t="str">
        <f t="shared" si="285"/>
        <v>ATENDE</v>
      </c>
      <c r="BR448" s="36" t="str">
        <f t="shared" si="286"/>
        <v>C5</v>
      </c>
      <c r="BS448" s="36" t="str">
        <f t="shared" si="287"/>
        <v>P6</v>
      </c>
      <c r="BT448" s="37">
        <f t="shared" si="288"/>
        <v>-1</v>
      </c>
      <c r="BU448" s="34"/>
      <c r="BV448" s="34"/>
      <c r="BW448" s="36">
        <f>IF(BS448="-","-",_xlfn.XLOOKUP(BS448,ABNT5101!$B$4:$B$9,ABNT5101!$C$4:$C$9))</f>
        <v>3</v>
      </c>
      <c r="BX448" s="36">
        <f>IF(BS448="-","-",_xlfn.XLOOKUP(BS448,ABNT5101!$B$4:$B$9,ABNT5101!$D$4:$D$9))</f>
        <v>0.6</v>
      </c>
      <c r="BY448" s="31" t="str">
        <f t="shared" si="289"/>
        <v>NÃO ATENDE</v>
      </c>
      <c r="BZ448" s="31" t="str">
        <f t="shared" si="290"/>
        <v>NÃO ATENDE</v>
      </c>
      <c r="CA448" s="31" t="str">
        <f t="shared" si="291"/>
        <v>NÃO ATENDE</v>
      </c>
      <c r="CB448" s="36" t="str">
        <f t="shared" si="277"/>
        <v>P6</v>
      </c>
      <c r="CC448" s="37">
        <f t="shared" si="292"/>
        <v>-1</v>
      </c>
      <c r="CD448" s="38"/>
      <c r="CE448" s="38"/>
      <c r="CF448" s="31">
        <f>IF(CB448="-","-",_xlfn.XLOOKUP(CB448,ABNT5101!$B$4:$B$9,ABNT5101!$C$4:$C$9))</f>
        <v>3</v>
      </c>
      <c r="CG448" s="36">
        <f>IF(CB448="-","-",_xlfn.XLOOKUP(CB448,ABNT5101!$B$4:$B$9,ABNT5101!$D$4:$D$9))</f>
        <v>0.6</v>
      </c>
      <c r="CH448" s="31" t="str">
        <f t="shared" si="293"/>
        <v>NÃO ATENDE</v>
      </c>
      <c r="CI448" s="31" t="str">
        <f t="shared" si="294"/>
        <v>NÃO ATENDE</v>
      </c>
      <c r="CJ448" s="31" t="str">
        <f t="shared" si="295"/>
        <v>NÃO ATENDE</v>
      </c>
      <c r="CK448" s="56" t="e">
        <f>_xlfn.XLOOKUP(CL448,'Banco de dados'!$B:$B,'Banco de dados'!$D:$D)</f>
        <v>#N/A</v>
      </c>
      <c r="CL448" s="42"/>
      <c r="CM448" s="56" t="e">
        <f>_xlfn.XLOOKUP(CL448,'Banco de dados'!$B:$B,'Banco de dados'!$E:$E)</f>
        <v>#N/A</v>
      </c>
      <c r="CN448" s="56"/>
      <c r="CO448" s="56" t="e">
        <f>IF(CN448="-","-",_xlfn.XLOOKUP(CN448,'Banco de dados'!$B:$B,'Banco de dados'!$E:$E))</f>
        <v>#N/A</v>
      </c>
      <c r="CP448" s="41">
        <f t="shared" si="296"/>
        <v>1</v>
      </c>
      <c r="CQ448" s="56" t="e">
        <f>_xlfn.XLOOKUP(CL448,'Banco de dados'!$B:$B,'Banco de dados'!$H:$H)</f>
        <v>#N/A</v>
      </c>
      <c r="CR448" s="56" t="e">
        <f t="array" aca="1" ref="CR448" ca="1">_xludf.xlookup(CN448,'Banco de dados'!$B:$B,'Banco de dados'!$H:$H)</f>
        <v>#NAME?</v>
      </c>
      <c r="CS448" s="56" t="e">
        <f t="array" aca="1" ref="CS448" ca="1">_xludf.xlookup(CL448,'Banco de dados'!$B:$B,'Banco de dados'!$F:$F)</f>
        <v>#NAME?</v>
      </c>
      <c r="CT448" s="56" t="e">
        <f t="array" aca="1" ref="CT448" ca="1">_xludf.xlookup(CN448,'Banco de dados'!$B:$B,'Banco de dados'!$F:$F)</f>
        <v>#NAME?</v>
      </c>
      <c r="CU448" s="42"/>
      <c r="CV448" s="42"/>
      <c r="CW448" s="56" t="str">
        <f>IF(AJ448=0.5,"Suporte",IF(AND(AJ448&gt;='Braços de IP'!$B$9,AJ448&lt;='Braços de IP'!$D$9),'Braços de IP'!$E$9,IF(AND(AJ448&gt;='Braços de IP'!$B$10,AJ448&lt;='Braços de IP'!$D$10),'Braços de IP'!$E$10,IF(AND(AJ448&gt;='Braços de IP'!$B$11,AJ448&lt;='Braços de IP'!$D$11),'Braços de IP'!$E$11,IF(AND(AJ448&gt;='Braços de IP'!$B$12,AJ448&lt;='Braços de IP'!$D$12),'Braços de IP'!$E$12,IF(AND(AJ448&gt;='Braços de IP'!$B$13,AJ448&lt;='Braços de IP'!$D$13),'Braços de IP'!$E$13,IF(AND(AJ448&gt;='Braços de IP'!$B$14,AJ448&lt;='Braços de IP'!$D$14),'Braços de IP'!$E$14,"ERRO")))))))</f>
        <v>Longo II</v>
      </c>
      <c r="CX448" s="42"/>
      <c r="CY448" s="56" t="str">
        <f>IF($CX448="","",VLOOKUP($CX448,'Braços de IP'!$E$9:$I$15,2,0))</f>
        <v/>
      </c>
      <c r="CZ448" s="43" t="str">
        <f>IF($CX448="","",VLOOKUP($CX448,'Braços de IP'!$E$9:$I$15,5,0))</f>
        <v/>
      </c>
      <c r="DA448" s="56"/>
      <c r="DB448" s="56"/>
      <c r="DC448" s="56"/>
      <c r="DD448" s="56"/>
      <c r="DE448" s="56"/>
      <c r="DF448" s="56"/>
      <c r="DG448" s="44" t="e">
        <f t="shared" si="297"/>
        <v>#N/A</v>
      </c>
      <c r="DH448" s="45">
        <f t="shared" si="298"/>
        <v>58</v>
      </c>
      <c r="DI448" s="44" t="e">
        <f t="shared" si="299"/>
        <v>#N/A</v>
      </c>
      <c r="DJ448" s="46" t="e">
        <f t="shared" si="300"/>
        <v>#N/A</v>
      </c>
      <c r="DK448" s="47" t="s">
        <v>147</v>
      </c>
      <c r="DL448" s="48"/>
      <c r="DM448" s="49"/>
      <c r="DN448" s="23" t="s">
        <v>148</v>
      </c>
      <c r="DO448" s="23"/>
      <c r="DQ448" s="50"/>
    </row>
    <row r="449" spans="1:127" ht="15.75" hidden="1" customHeight="1" x14ac:dyDescent="0.3">
      <c r="B449" s="5"/>
      <c r="C449" s="5"/>
      <c r="D449" s="5"/>
      <c r="E449" s="22" t="s">
        <v>455</v>
      </c>
      <c r="F449" s="22" t="s">
        <v>137</v>
      </c>
      <c r="G449" s="23" t="s">
        <v>456</v>
      </c>
      <c r="H449" s="24">
        <v>-23.405438</v>
      </c>
      <c r="I449" s="24">
        <v>-46.859648999999997</v>
      </c>
      <c r="J449" s="24" t="s">
        <v>160</v>
      </c>
      <c r="K449" s="60"/>
      <c r="L449" s="24" t="s">
        <v>140</v>
      </c>
      <c r="M449" s="24" t="s">
        <v>141</v>
      </c>
      <c r="N449" s="23">
        <v>60</v>
      </c>
      <c r="O449" s="23" t="s">
        <v>142</v>
      </c>
      <c r="P449" s="23" t="s">
        <v>143</v>
      </c>
      <c r="Q449" s="26">
        <f t="shared" si="278"/>
        <v>120</v>
      </c>
      <c r="R449" s="27">
        <v>1</v>
      </c>
      <c r="S449" s="28">
        <v>4</v>
      </c>
      <c r="T449" s="28">
        <v>6.5</v>
      </c>
      <c r="U449" s="23"/>
      <c r="V449" s="23"/>
      <c r="W449" s="29"/>
      <c r="X449" s="28">
        <v>3.9</v>
      </c>
      <c r="Y449" s="23"/>
      <c r="Z449" s="23"/>
      <c r="AA449" s="23"/>
      <c r="AB449" s="23"/>
      <c r="AC449" s="23"/>
      <c r="AD449" s="23" t="s">
        <v>144</v>
      </c>
      <c r="AE449" s="23" t="s">
        <v>145</v>
      </c>
      <c r="AF449" s="23">
        <v>33.5</v>
      </c>
      <c r="AG449" s="23">
        <v>7</v>
      </c>
      <c r="AH449" s="23">
        <v>1</v>
      </c>
      <c r="AI449" s="23">
        <v>0.6</v>
      </c>
      <c r="AJ449" s="23">
        <v>2.1</v>
      </c>
      <c r="AK449" s="27">
        <f t="shared" si="279"/>
        <v>1.5</v>
      </c>
      <c r="AL449" s="27" t="s">
        <v>143</v>
      </c>
      <c r="AM449" s="27" t="s">
        <v>143</v>
      </c>
      <c r="AN449" s="23"/>
      <c r="AO449" s="27">
        <f t="shared" si="280"/>
        <v>2</v>
      </c>
      <c r="AP449" s="23"/>
      <c r="AQ449" s="23"/>
      <c r="AR449" s="23"/>
      <c r="AS449" s="23"/>
      <c r="AT449" s="23"/>
      <c r="AU449" s="27"/>
      <c r="AV449" s="27">
        <f t="shared" si="281"/>
        <v>0</v>
      </c>
      <c r="AW449" s="27"/>
      <c r="AX449" s="28">
        <f>VLOOKUP(J449,ABNT5101!$I$3:$J$9,2)</f>
        <v>10</v>
      </c>
      <c r="AY449" s="28">
        <f>VLOOKUP(J449,ABNT5101!$I$3:$M$9,5)</f>
        <v>0.18</v>
      </c>
      <c r="AZ449" s="28" t="str">
        <f>_xlfn.XLOOKUP(J449,ABNT5101!I:I,ABNT5101!L:L)</f>
        <v>-</v>
      </c>
      <c r="BA449" s="28">
        <f>_xlfn.XLOOKUP(J449,ABNT5101!$I:$I,ABNT5101!M:M)</f>
        <v>0.18</v>
      </c>
      <c r="BB449" s="28" t="str">
        <f>_xlfn.XLOOKUP(J449,ABNT5101!$I:$I,ABNT5101!N:N)</f>
        <v>-</v>
      </c>
      <c r="BC449" s="28">
        <f>_xlfn.XLOOKUP(J449,ABNT5101!$I:$I,ABNT5101!O:O)</f>
        <v>16</v>
      </c>
      <c r="BD449" s="31" t="str">
        <f t="shared" si="282"/>
        <v>NÃO ATENDE</v>
      </c>
      <c r="BE449" s="32">
        <f t="shared" si="273"/>
        <v>-1</v>
      </c>
      <c r="BF449" s="32">
        <f t="shared" si="274"/>
        <v>-1</v>
      </c>
      <c r="BG449" s="32" t="str">
        <f t="shared" si="283"/>
        <v>-</v>
      </c>
      <c r="BH449" s="34"/>
      <c r="BI449" s="34"/>
      <c r="BJ449" s="34"/>
      <c r="BK449" s="34"/>
      <c r="BL449" s="35"/>
      <c r="BM449" s="34"/>
      <c r="BN449" s="31" t="str">
        <f t="shared" si="284"/>
        <v>NÃO ATENDE</v>
      </c>
      <c r="BO449" s="31" t="str">
        <f t="shared" si="275"/>
        <v>NÃO ATENDE</v>
      </c>
      <c r="BP449" s="31" t="str">
        <f t="shared" si="276"/>
        <v>NÃO ATENDE</v>
      </c>
      <c r="BQ449" s="31" t="str">
        <f t="shared" si="285"/>
        <v>ATENDE</v>
      </c>
      <c r="BR449" s="36" t="str">
        <f t="shared" si="286"/>
        <v>C4</v>
      </c>
      <c r="BS449" s="36" t="str">
        <f t="shared" si="287"/>
        <v>P6</v>
      </c>
      <c r="BT449" s="37">
        <f t="shared" si="288"/>
        <v>-1</v>
      </c>
      <c r="BU449" s="34"/>
      <c r="BV449" s="34"/>
      <c r="BW449" s="36">
        <f>IF(BS449="-","-",_xlfn.XLOOKUP(BS449,ABNT5101!$B$4:$B$9,ABNT5101!$C$4:$C$9))</f>
        <v>3</v>
      </c>
      <c r="BX449" s="36">
        <f>IF(BS449="-","-",_xlfn.XLOOKUP(BS449,ABNT5101!$B$4:$B$9,ABNT5101!$D$4:$D$9))</f>
        <v>0.6</v>
      </c>
      <c r="BY449" s="31" t="str">
        <f t="shared" si="289"/>
        <v>NÃO ATENDE</v>
      </c>
      <c r="BZ449" s="31" t="str">
        <f t="shared" si="290"/>
        <v>NÃO ATENDE</v>
      </c>
      <c r="CA449" s="31" t="str">
        <f t="shared" si="291"/>
        <v>NÃO ATENDE</v>
      </c>
      <c r="CB449" s="36" t="str">
        <f t="shared" si="277"/>
        <v>P6</v>
      </c>
      <c r="CC449" s="37">
        <f t="shared" si="292"/>
        <v>-1</v>
      </c>
      <c r="CD449" s="38"/>
      <c r="CE449" s="38"/>
      <c r="CF449" s="31">
        <f>IF(CB449="-","-",_xlfn.XLOOKUP(CB449,ABNT5101!$B$4:$B$9,ABNT5101!$C$4:$C$9))</f>
        <v>3</v>
      </c>
      <c r="CG449" s="36">
        <f>IF(CB449="-","-",_xlfn.XLOOKUP(CB449,ABNT5101!$B$4:$B$9,ABNT5101!$D$4:$D$9))</f>
        <v>0.6</v>
      </c>
      <c r="CH449" s="31" t="str">
        <f t="shared" si="293"/>
        <v>NÃO ATENDE</v>
      </c>
      <c r="CI449" s="31" t="str">
        <f t="shared" si="294"/>
        <v>NÃO ATENDE</v>
      </c>
      <c r="CJ449" s="31" t="str">
        <f t="shared" si="295"/>
        <v>NÃO ATENDE</v>
      </c>
      <c r="CK449" s="56" t="e">
        <f>_xlfn.XLOOKUP(CL449,'Banco de dados'!$B:$B,'Banco de dados'!$D:$D)</f>
        <v>#N/A</v>
      </c>
      <c r="CL449" s="57"/>
      <c r="CM449" s="56" t="e">
        <f>_xlfn.XLOOKUP(CL449,'Banco de dados'!$B:$B,'Banco de dados'!$E:$E)</f>
        <v>#N/A</v>
      </c>
      <c r="CN449" s="56"/>
      <c r="CO449" s="56" t="e">
        <f>IF(CN449="-","-",_xlfn.XLOOKUP(CN449,'Banco de dados'!$B:$B,'Banco de dados'!$E:$E))</f>
        <v>#N/A</v>
      </c>
      <c r="CP449" s="41">
        <f t="shared" si="296"/>
        <v>1</v>
      </c>
      <c r="CQ449" s="56" t="e">
        <f>_xlfn.XLOOKUP(CL449,'Banco de dados'!$B:$B,'Banco de dados'!$H:$H)</f>
        <v>#N/A</v>
      </c>
      <c r="CR449" s="56" t="e">
        <f t="array" aca="1" ref="CR449" ca="1">_xludf.xlookup(CN449,'Banco de dados'!$B:$B,'Banco de dados'!$H:$H)</f>
        <v>#NAME?</v>
      </c>
      <c r="CS449" s="56" t="e">
        <f t="array" aca="1" ref="CS449" ca="1">_xludf.xlookup(CL449,'Banco de dados'!$B:$B,'Banco de dados'!$F:$F)</f>
        <v>#NAME?</v>
      </c>
      <c r="CT449" s="56" t="e">
        <f t="array" aca="1" ref="CT449" ca="1">_xludf.xlookup(CN449,'Banco de dados'!$B:$B,'Banco de dados'!$F:$F)</f>
        <v>#NAME?</v>
      </c>
      <c r="CU449" s="42"/>
      <c r="CV449" s="42"/>
      <c r="CW449" s="56" t="str">
        <f>IF(AJ449=0.5,"Suporte",IF(AND(AJ449&gt;='Braços de IP'!$B$9,AJ449&lt;='Braços de IP'!$D$9),'Braços de IP'!$E$9,IF(AND(AJ449&gt;='Braços de IP'!$B$10,AJ449&lt;='Braços de IP'!$D$10),'Braços de IP'!$E$10,IF(AND(AJ449&gt;='Braços de IP'!$B$11,AJ449&lt;='Braços de IP'!$D$11),'Braços de IP'!$E$11,IF(AND(AJ449&gt;='Braços de IP'!$B$12,AJ449&lt;='Braços de IP'!$D$12),'Braços de IP'!$E$12,IF(AND(AJ449&gt;='Braços de IP'!$B$13,AJ449&lt;='Braços de IP'!$D$13),'Braços de IP'!$E$13,IF(AND(AJ449&gt;='Braços de IP'!$B$14,AJ449&lt;='Braços de IP'!$D$14),'Braços de IP'!$E$14,"ERRO")))))))</f>
        <v>Médio I</v>
      </c>
      <c r="CX449" s="42"/>
      <c r="CY449" s="56" t="str">
        <f>IF($CX449="","",VLOOKUP($CX449,'Braços de IP'!$E$9:$I$15,2,0))</f>
        <v/>
      </c>
      <c r="CZ449" s="43" t="str">
        <f>IF($CX449="","",VLOOKUP($CX449,'Braços de IP'!$E$9:$I$15,5,0))</f>
        <v/>
      </c>
      <c r="DA449" s="56"/>
      <c r="DB449" s="56"/>
      <c r="DC449" s="56"/>
      <c r="DD449" s="56"/>
      <c r="DE449" s="56"/>
      <c r="DF449" s="56"/>
      <c r="DG449" s="44" t="e">
        <f t="shared" si="297"/>
        <v>#N/A</v>
      </c>
      <c r="DH449" s="45">
        <f t="shared" si="298"/>
        <v>60</v>
      </c>
      <c r="DI449" s="44" t="e">
        <f t="shared" si="299"/>
        <v>#N/A</v>
      </c>
      <c r="DJ449" s="46" t="e">
        <f t="shared" si="300"/>
        <v>#N/A</v>
      </c>
      <c r="DK449" s="47" t="s">
        <v>147</v>
      </c>
      <c r="DL449" s="48"/>
      <c r="DM449" s="49"/>
      <c r="DN449" s="23" t="s">
        <v>148</v>
      </c>
      <c r="DO449" s="23"/>
      <c r="DQ449" s="50"/>
    </row>
    <row r="450" spans="1:127" ht="15.75" hidden="1" customHeight="1" x14ac:dyDescent="0.3">
      <c r="B450" s="5"/>
      <c r="C450" s="5"/>
      <c r="D450" s="5"/>
      <c r="E450" s="22" t="s">
        <v>455</v>
      </c>
      <c r="F450" s="22" t="s">
        <v>137</v>
      </c>
      <c r="G450" s="23" t="s">
        <v>456</v>
      </c>
      <c r="H450" s="24">
        <v>-23.405438</v>
      </c>
      <c r="I450" s="24">
        <v>-46.859648999999997</v>
      </c>
      <c r="J450" s="24" t="s">
        <v>160</v>
      </c>
      <c r="K450" s="60"/>
      <c r="L450" s="24" t="s">
        <v>140</v>
      </c>
      <c r="M450" s="24" t="s">
        <v>141</v>
      </c>
      <c r="N450" s="23">
        <v>60</v>
      </c>
      <c r="O450" s="23" t="s">
        <v>142</v>
      </c>
      <c r="P450" s="23" t="s">
        <v>143</v>
      </c>
      <c r="Q450" s="26">
        <f t="shared" si="278"/>
        <v>120</v>
      </c>
      <c r="R450" s="27">
        <v>1</v>
      </c>
      <c r="S450" s="28">
        <v>4</v>
      </c>
      <c r="T450" s="28">
        <v>6.5</v>
      </c>
      <c r="U450" s="23"/>
      <c r="V450" s="23"/>
      <c r="W450" s="29"/>
      <c r="X450" s="28">
        <v>3.9</v>
      </c>
      <c r="Y450" s="23"/>
      <c r="Z450" s="23"/>
      <c r="AA450" s="23"/>
      <c r="AB450" s="23"/>
      <c r="AC450" s="23"/>
      <c r="AD450" s="23" t="s">
        <v>144</v>
      </c>
      <c r="AE450" s="23" t="s">
        <v>145</v>
      </c>
      <c r="AF450" s="23">
        <v>33.5</v>
      </c>
      <c r="AG450" s="23">
        <v>7</v>
      </c>
      <c r="AH450" s="23">
        <v>1</v>
      </c>
      <c r="AI450" s="23">
        <v>0.6</v>
      </c>
      <c r="AJ450" s="23">
        <v>2.1</v>
      </c>
      <c r="AK450" s="27">
        <f t="shared" si="279"/>
        <v>1.5</v>
      </c>
      <c r="AL450" s="27" t="s">
        <v>143</v>
      </c>
      <c r="AM450" s="27" t="s">
        <v>143</v>
      </c>
      <c r="AN450" s="23"/>
      <c r="AO450" s="27">
        <f t="shared" si="280"/>
        <v>2</v>
      </c>
      <c r="AP450" s="23"/>
      <c r="AQ450" s="23"/>
      <c r="AR450" s="23"/>
      <c r="AS450" s="23"/>
      <c r="AT450" s="23"/>
      <c r="AU450" s="27"/>
      <c r="AV450" s="27">
        <f t="shared" si="281"/>
        <v>0</v>
      </c>
      <c r="AW450" s="27"/>
      <c r="AX450" s="28">
        <f>VLOOKUP(J450,ABNT5101!$I$3:$J$9,2)</f>
        <v>10</v>
      </c>
      <c r="AY450" s="28">
        <f>VLOOKUP(J450,ABNT5101!$I$3:$M$9,5)</f>
        <v>0.18</v>
      </c>
      <c r="AZ450" s="28" t="str">
        <f>_xlfn.XLOOKUP(J450,ABNT5101!I:I,ABNT5101!L:L)</f>
        <v>-</v>
      </c>
      <c r="BA450" s="28">
        <f>_xlfn.XLOOKUP(J450,ABNT5101!$I:$I,ABNT5101!M:M)</f>
        <v>0.18</v>
      </c>
      <c r="BB450" s="28" t="str">
        <f>_xlfn.XLOOKUP(J450,ABNT5101!$I:$I,ABNT5101!N:N)</f>
        <v>-</v>
      </c>
      <c r="BC450" s="28">
        <f>_xlfn.XLOOKUP(J450,ABNT5101!$I:$I,ABNT5101!O:O)</f>
        <v>16</v>
      </c>
      <c r="BD450" s="31" t="str">
        <f t="shared" si="282"/>
        <v>NÃO ATENDE</v>
      </c>
      <c r="BE450" s="32">
        <f t="shared" si="273"/>
        <v>-1</v>
      </c>
      <c r="BF450" s="32">
        <f t="shared" si="274"/>
        <v>-1</v>
      </c>
      <c r="BG450" s="32" t="str">
        <f t="shared" si="283"/>
        <v>-</v>
      </c>
      <c r="BH450" s="34"/>
      <c r="BI450" s="34"/>
      <c r="BJ450" s="34"/>
      <c r="BK450" s="34"/>
      <c r="BL450" s="35"/>
      <c r="BM450" s="34"/>
      <c r="BN450" s="31" t="str">
        <f t="shared" si="284"/>
        <v>NÃO ATENDE</v>
      </c>
      <c r="BO450" s="31" t="str">
        <f t="shared" si="275"/>
        <v>NÃO ATENDE</v>
      </c>
      <c r="BP450" s="31" t="str">
        <f t="shared" si="276"/>
        <v>NÃO ATENDE</v>
      </c>
      <c r="BQ450" s="31" t="str">
        <f t="shared" si="285"/>
        <v>ATENDE</v>
      </c>
      <c r="BR450" s="36" t="str">
        <f t="shared" si="286"/>
        <v>C4</v>
      </c>
      <c r="BS450" s="36" t="str">
        <f t="shared" si="287"/>
        <v>P6</v>
      </c>
      <c r="BT450" s="37">
        <f t="shared" si="288"/>
        <v>-1</v>
      </c>
      <c r="BU450" s="34"/>
      <c r="BV450" s="34"/>
      <c r="BW450" s="36">
        <f>IF(BS450="-","-",_xlfn.XLOOKUP(BS450,ABNT5101!$B$4:$B$9,ABNT5101!$C$4:$C$9))</f>
        <v>3</v>
      </c>
      <c r="BX450" s="36">
        <f>IF(BS450="-","-",_xlfn.XLOOKUP(BS450,ABNT5101!$B$4:$B$9,ABNT5101!$D$4:$D$9))</f>
        <v>0.6</v>
      </c>
      <c r="BY450" s="31" t="str">
        <f t="shared" si="289"/>
        <v>NÃO ATENDE</v>
      </c>
      <c r="BZ450" s="31" t="str">
        <f t="shared" si="290"/>
        <v>NÃO ATENDE</v>
      </c>
      <c r="CA450" s="31" t="str">
        <f t="shared" si="291"/>
        <v>NÃO ATENDE</v>
      </c>
      <c r="CB450" s="36" t="str">
        <f t="shared" si="277"/>
        <v>P6</v>
      </c>
      <c r="CC450" s="37">
        <f t="shared" si="292"/>
        <v>-1</v>
      </c>
      <c r="CD450" s="38"/>
      <c r="CE450" s="38"/>
      <c r="CF450" s="31">
        <f>IF(CB450="-","-",_xlfn.XLOOKUP(CB450,ABNT5101!$B$4:$B$9,ABNT5101!$C$4:$C$9))</f>
        <v>3</v>
      </c>
      <c r="CG450" s="36">
        <f>IF(CB450="-","-",_xlfn.XLOOKUP(CB450,ABNT5101!$B$4:$B$9,ABNT5101!$D$4:$D$9))</f>
        <v>0.6</v>
      </c>
      <c r="CH450" s="31" t="str">
        <f t="shared" si="293"/>
        <v>NÃO ATENDE</v>
      </c>
      <c r="CI450" s="31" t="str">
        <f t="shared" si="294"/>
        <v>NÃO ATENDE</v>
      </c>
      <c r="CJ450" s="31" t="str">
        <f t="shared" si="295"/>
        <v>NÃO ATENDE</v>
      </c>
      <c r="CK450" s="56" t="e">
        <f>_xlfn.XLOOKUP(CL450,'Banco de dados'!$B:$B,'Banco de dados'!$D:$D)</f>
        <v>#N/A</v>
      </c>
      <c r="CL450" s="57"/>
      <c r="CM450" s="56" t="e">
        <f>_xlfn.XLOOKUP(CL450,'Banco de dados'!$B:$B,'Banco de dados'!$E:$E)</f>
        <v>#N/A</v>
      </c>
      <c r="CN450" s="56"/>
      <c r="CO450" s="56" t="e">
        <f>IF(CN450="-","-",_xlfn.XLOOKUP(CN450,'Banco de dados'!$B:$B,'Banco de dados'!$E:$E))</f>
        <v>#N/A</v>
      </c>
      <c r="CP450" s="41">
        <f t="shared" si="296"/>
        <v>1</v>
      </c>
      <c r="CQ450" s="56" t="e">
        <f>_xlfn.XLOOKUP(CL450,'Banco de dados'!$B:$B,'Banco de dados'!$H:$H)</f>
        <v>#N/A</v>
      </c>
      <c r="CR450" s="56" t="e">
        <f t="array" aca="1" ref="CR450" ca="1">_xludf.xlookup(CN450,'Banco de dados'!$B:$B,'Banco de dados'!$H:$H)</f>
        <v>#NAME?</v>
      </c>
      <c r="CS450" s="56" t="e">
        <f t="array" aca="1" ref="CS450" ca="1">_xludf.xlookup(CL450,'Banco de dados'!$B:$B,'Banco de dados'!$F:$F)</f>
        <v>#NAME?</v>
      </c>
      <c r="CT450" s="56" t="e">
        <f t="array" aca="1" ref="CT450" ca="1">_xludf.xlookup(CN450,'Banco de dados'!$B:$B,'Banco de dados'!$F:$F)</f>
        <v>#NAME?</v>
      </c>
      <c r="CU450" s="42"/>
      <c r="CV450" s="42"/>
      <c r="CW450" s="56" t="str">
        <f>IF(AJ450=0.5,"Suporte",IF(AND(AJ450&gt;='Braços de IP'!$B$9,AJ450&lt;='Braços de IP'!$D$9),'Braços de IP'!$E$9,IF(AND(AJ450&gt;='Braços de IP'!$B$10,AJ450&lt;='Braços de IP'!$D$10),'Braços de IP'!$E$10,IF(AND(AJ450&gt;='Braços de IP'!$B$11,AJ450&lt;='Braços de IP'!$D$11),'Braços de IP'!$E$11,IF(AND(AJ450&gt;='Braços de IP'!$B$12,AJ450&lt;='Braços de IP'!$D$12),'Braços de IP'!$E$12,IF(AND(AJ450&gt;='Braços de IP'!$B$13,AJ450&lt;='Braços de IP'!$D$13),'Braços de IP'!$E$13,IF(AND(AJ450&gt;='Braços de IP'!$B$14,AJ450&lt;='Braços de IP'!$D$14),'Braços de IP'!$E$14,"ERRO")))))))</f>
        <v>Médio I</v>
      </c>
      <c r="CX450" s="42"/>
      <c r="CY450" s="56" t="str">
        <f>IF($CX450="","",VLOOKUP($CX450,'Braços de IP'!$E$9:$I$15,2,0))</f>
        <v/>
      </c>
      <c r="CZ450" s="43" t="str">
        <f>IF($CX450="","",VLOOKUP($CX450,'Braços de IP'!$E$9:$I$15,5,0))</f>
        <v/>
      </c>
      <c r="DA450" s="56"/>
      <c r="DB450" s="56"/>
      <c r="DC450" s="56"/>
      <c r="DD450" s="56"/>
      <c r="DE450" s="56"/>
      <c r="DF450" s="56"/>
      <c r="DG450" s="44" t="e">
        <f t="shared" si="297"/>
        <v>#N/A</v>
      </c>
      <c r="DH450" s="45">
        <f t="shared" si="298"/>
        <v>60</v>
      </c>
      <c r="DI450" s="44" t="e">
        <f t="shared" si="299"/>
        <v>#N/A</v>
      </c>
      <c r="DJ450" s="46" t="e">
        <f t="shared" si="300"/>
        <v>#N/A</v>
      </c>
      <c r="DK450" s="47" t="s">
        <v>147</v>
      </c>
      <c r="DL450" s="48"/>
      <c r="DM450" s="49"/>
      <c r="DN450" s="23" t="s">
        <v>148</v>
      </c>
      <c r="DO450" s="23"/>
      <c r="DQ450" s="50"/>
    </row>
    <row r="451" spans="1:127" ht="15.75" hidden="1" customHeight="1" x14ac:dyDescent="0.3">
      <c r="B451" s="5"/>
      <c r="C451" s="5"/>
      <c r="D451" s="5"/>
      <c r="E451" s="22" t="s">
        <v>455</v>
      </c>
      <c r="F451" s="22" t="s">
        <v>137</v>
      </c>
      <c r="G451" s="23" t="s">
        <v>456</v>
      </c>
      <c r="H451" s="24">
        <v>-23.405438</v>
      </c>
      <c r="I451" s="24">
        <v>-46.859648999999997</v>
      </c>
      <c r="J451" s="24" t="s">
        <v>160</v>
      </c>
      <c r="K451" s="60"/>
      <c r="L451" s="24" t="s">
        <v>140</v>
      </c>
      <c r="M451" s="24" t="s">
        <v>141</v>
      </c>
      <c r="N451" s="23">
        <v>60</v>
      </c>
      <c r="O451" s="23" t="s">
        <v>142</v>
      </c>
      <c r="P451" s="23" t="s">
        <v>143</v>
      </c>
      <c r="Q451" s="26">
        <f t="shared" si="278"/>
        <v>120</v>
      </c>
      <c r="R451" s="27">
        <v>1</v>
      </c>
      <c r="S451" s="28">
        <v>4</v>
      </c>
      <c r="T451" s="28">
        <v>6.5</v>
      </c>
      <c r="U451" s="23"/>
      <c r="V451" s="23"/>
      <c r="W451" s="29"/>
      <c r="X451" s="28">
        <v>3.9</v>
      </c>
      <c r="Y451" s="23"/>
      <c r="Z451" s="23"/>
      <c r="AA451" s="23"/>
      <c r="AB451" s="23"/>
      <c r="AC451" s="23"/>
      <c r="AD451" s="23" t="s">
        <v>144</v>
      </c>
      <c r="AE451" s="23" t="s">
        <v>145</v>
      </c>
      <c r="AF451" s="23">
        <v>33.5</v>
      </c>
      <c r="AG451" s="23">
        <v>7</v>
      </c>
      <c r="AH451" s="23">
        <v>1</v>
      </c>
      <c r="AI451" s="23">
        <v>0.6</v>
      </c>
      <c r="AJ451" s="23">
        <v>2.1</v>
      </c>
      <c r="AK451" s="27">
        <f t="shared" si="279"/>
        <v>1.5</v>
      </c>
      <c r="AL451" s="27" t="s">
        <v>143</v>
      </c>
      <c r="AM451" s="27" t="s">
        <v>143</v>
      </c>
      <c r="AN451" s="23"/>
      <c r="AO451" s="27">
        <f t="shared" si="280"/>
        <v>2</v>
      </c>
      <c r="AP451" s="23"/>
      <c r="AQ451" s="23"/>
      <c r="AR451" s="23"/>
      <c r="AS451" s="23"/>
      <c r="AT451" s="23"/>
      <c r="AU451" s="27"/>
      <c r="AV451" s="27">
        <f t="shared" si="281"/>
        <v>0</v>
      </c>
      <c r="AW451" s="27"/>
      <c r="AX451" s="28">
        <f>VLOOKUP(J451,ABNT5101!$I$3:$J$9,2)</f>
        <v>10</v>
      </c>
      <c r="AY451" s="28">
        <f>VLOOKUP(J451,ABNT5101!$I$3:$M$9,5)</f>
        <v>0.18</v>
      </c>
      <c r="AZ451" s="28" t="str">
        <f>_xlfn.XLOOKUP(J451,ABNT5101!I:I,ABNT5101!L:L)</f>
        <v>-</v>
      </c>
      <c r="BA451" s="28">
        <f>_xlfn.XLOOKUP(J451,ABNT5101!$I:$I,ABNT5101!M:M)</f>
        <v>0.18</v>
      </c>
      <c r="BB451" s="28" t="str">
        <f>_xlfn.XLOOKUP(J451,ABNT5101!$I:$I,ABNT5101!N:N)</f>
        <v>-</v>
      </c>
      <c r="BC451" s="28">
        <f>_xlfn.XLOOKUP(J451,ABNT5101!$I:$I,ABNT5101!O:O)</f>
        <v>16</v>
      </c>
      <c r="BD451" s="31" t="str">
        <f t="shared" si="282"/>
        <v>NÃO ATENDE</v>
      </c>
      <c r="BE451" s="32">
        <f t="shared" si="273"/>
        <v>-1</v>
      </c>
      <c r="BF451" s="32">
        <f t="shared" si="274"/>
        <v>-1</v>
      </c>
      <c r="BG451" s="32" t="str">
        <f t="shared" si="283"/>
        <v>-</v>
      </c>
      <c r="BH451" s="34"/>
      <c r="BI451" s="34"/>
      <c r="BJ451" s="34"/>
      <c r="BK451" s="34"/>
      <c r="BL451" s="35"/>
      <c r="BM451" s="34"/>
      <c r="BN451" s="31" t="str">
        <f t="shared" si="284"/>
        <v>NÃO ATENDE</v>
      </c>
      <c r="BO451" s="31" t="str">
        <f t="shared" si="275"/>
        <v>NÃO ATENDE</v>
      </c>
      <c r="BP451" s="31" t="str">
        <f t="shared" si="276"/>
        <v>NÃO ATENDE</v>
      </c>
      <c r="BQ451" s="31" t="str">
        <f t="shared" si="285"/>
        <v>ATENDE</v>
      </c>
      <c r="BR451" s="36" t="str">
        <f t="shared" si="286"/>
        <v>C4</v>
      </c>
      <c r="BS451" s="36" t="str">
        <f t="shared" si="287"/>
        <v>P6</v>
      </c>
      <c r="BT451" s="37">
        <f t="shared" si="288"/>
        <v>-1</v>
      </c>
      <c r="BU451" s="34"/>
      <c r="BV451" s="34"/>
      <c r="BW451" s="36">
        <f>IF(BS451="-","-",_xlfn.XLOOKUP(BS451,ABNT5101!$B$4:$B$9,ABNT5101!$C$4:$C$9))</f>
        <v>3</v>
      </c>
      <c r="BX451" s="36">
        <f>IF(BS451="-","-",_xlfn.XLOOKUP(BS451,ABNT5101!$B$4:$B$9,ABNT5101!$D$4:$D$9))</f>
        <v>0.6</v>
      </c>
      <c r="BY451" s="31" t="str">
        <f t="shared" si="289"/>
        <v>NÃO ATENDE</v>
      </c>
      <c r="BZ451" s="31" t="str">
        <f t="shared" si="290"/>
        <v>NÃO ATENDE</v>
      </c>
      <c r="CA451" s="31" t="str">
        <f t="shared" si="291"/>
        <v>NÃO ATENDE</v>
      </c>
      <c r="CB451" s="36" t="str">
        <f t="shared" si="277"/>
        <v>P6</v>
      </c>
      <c r="CC451" s="37">
        <f t="shared" si="292"/>
        <v>-1</v>
      </c>
      <c r="CD451" s="38"/>
      <c r="CE451" s="38"/>
      <c r="CF451" s="31">
        <f>IF(CB451="-","-",_xlfn.XLOOKUP(CB451,ABNT5101!$B$4:$B$9,ABNT5101!$C$4:$C$9))</f>
        <v>3</v>
      </c>
      <c r="CG451" s="36">
        <f>IF(CB451="-","-",_xlfn.XLOOKUP(CB451,ABNT5101!$B$4:$B$9,ABNT5101!$D$4:$D$9))</f>
        <v>0.6</v>
      </c>
      <c r="CH451" s="31" t="str">
        <f t="shared" si="293"/>
        <v>NÃO ATENDE</v>
      </c>
      <c r="CI451" s="31" t="str">
        <f t="shared" si="294"/>
        <v>NÃO ATENDE</v>
      </c>
      <c r="CJ451" s="31" t="str">
        <f t="shared" si="295"/>
        <v>NÃO ATENDE</v>
      </c>
      <c r="CK451" s="56" t="e">
        <f>_xlfn.XLOOKUP(CL451,'Banco de dados'!$B:$B,'Banco de dados'!$D:$D)</f>
        <v>#N/A</v>
      </c>
      <c r="CL451" s="57"/>
      <c r="CM451" s="56" t="e">
        <f>_xlfn.XLOOKUP(CL451,'Banco de dados'!$B:$B,'Banco de dados'!$E:$E)</f>
        <v>#N/A</v>
      </c>
      <c r="CN451" s="56"/>
      <c r="CO451" s="56" t="e">
        <f>IF(CN451="-","-",_xlfn.XLOOKUP(CN451,'Banco de dados'!$B:$B,'Banco de dados'!$E:$E))</f>
        <v>#N/A</v>
      </c>
      <c r="CP451" s="41">
        <f t="shared" si="296"/>
        <v>1</v>
      </c>
      <c r="CQ451" s="56" t="e">
        <f>_xlfn.XLOOKUP(CL451,'Banco de dados'!$B:$B,'Banco de dados'!$H:$H)</f>
        <v>#N/A</v>
      </c>
      <c r="CR451" s="56" t="e">
        <f t="array" aca="1" ref="CR451" ca="1">_xludf.xlookup(CN451,'Banco de dados'!$B:$B,'Banco de dados'!$H:$H)</f>
        <v>#NAME?</v>
      </c>
      <c r="CS451" s="56" t="e">
        <f t="array" aca="1" ref="CS451" ca="1">_xludf.xlookup(CL451,'Banco de dados'!$B:$B,'Banco de dados'!$F:$F)</f>
        <v>#NAME?</v>
      </c>
      <c r="CT451" s="56" t="e">
        <f t="array" aca="1" ref="CT451" ca="1">_xludf.xlookup(CN451,'Banco de dados'!$B:$B,'Banco de dados'!$F:$F)</f>
        <v>#NAME?</v>
      </c>
      <c r="CU451" s="42"/>
      <c r="CV451" s="42"/>
      <c r="CW451" s="56" t="str">
        <f>IF(AJ451=0.5,"Suporte",IF(AND(AJ451&gt;='Braços de IP'!$B$9,AJ451&lt;='Braços de IP'!$D$9),'Braços de IP'!$E$9,IF(AND(AJ451&gt;='Braços de IP'!$B$10,AJ451&lt;='Braços de IP'!$D$10),'Braços de IP'!$E$10,IF(AND(AJ451&gt;='Braços de IP'!$B$11,AJ451&lt;='Braços de IP'!$D$11),'Braços de IP'!$E$11,IF(AND(AJ451&gt;='Braços de IP'!$B$12,AJ451&lt;='Braços de IP'!$D$12),'Braços de IP'!$E$12,IF(AND(AJ451&gt;='Braços de IP'!$B$13,AJ451&lt;='Braços de IP'!$D$13),'Braços de IP'!$E$13,IF(AND(AJ451&gt;='Braços de IP'!$B$14,AJ451&lt;='Braços de IP'!$D$14),'Braços de IP'!$E$14,"ERRO")))))))</f>
        <v>Médio I</v>
      </c>
      <c r="CX451" s="42"/>
      <c r="CY451" s="56" t="str">
        <f>IF($CX451="","",VLOOKUP($CX451,'Braços de IP'!$E$9:$I$15,2,0))</f>
        <v/>
      </c>
      <c r="CZ451" s="43" t="str">
        <f>IF($CX451="","",VLOOKUP($CX451,'Braços de IP'!$E$9:$I$15,5,0))</f>
        <v/>
      </c>
      <c r="DA451" s="56"/>
      <c r="DB451" s="56"/>
      <c r="DC451" s="56"/>
      <c r="DD451" s="56"/>
      <c r="DE451" s="56"/>
      <c r="DF451" s="56"/>
      <c r="DG451" s="44" t="e">
        <f t="shared" si="297"/>
        <v>#N/A</v>
      </c>
      <c r="DH451" s="45">
        <f t="shared" si="298"/>
        <v>60</v>
      </c>
      <c r="DI451" s="44" t="e">
        <f t="shared" si="299"/>
        <v>#N/A</v>
      </c>
      <c r="DJ451" s="46" t="e">
        <f t="shared" si="300"/>
        <v>#N/A</v>
      </c>
      <c r="DK451" s="47" t="s">
        <v>147</v>
      </c>
      <c r="DL451" s="48"/>
      <c r="DM451" s="49"/>
      <c r="DN451" s="23" t="s">
        <v>148</v>
      </c>
      <c r="DO451" s="23"/>
      <c r="DQ451" s="50"/>
    </row>
    <row r="452" spans="1:127" ht="15.75" hidden="1" customHeight="1" x14ac:dyDescent="0.3">
      <c r="B452" s="5"/>
      <c r="C452" s="5"/>
      <c r="D452" s="5"/>
      <c r="E452" s="22" t="s">
        <v>457</v>
      </c>
      <c r="F452" s="22" t="s">
        <v>137</v>
      </c>
      <c r="G452" s="23" t="s">
        <v>458</v>
      </c>
      <c r="H452" s="24">
        <v>-23.415416</v>
      </c>
      <c r="I452" s="24">
        <v>-46.823034</v>
      </c>
      <c r="J452" s="24" t="s">
        <v>160</v>
      </c>
      <c r="K452" s="60"/>
      <c r="L452" s="24" t="s">
        <v>157</v>
      </c>
      <c r="M452" s="24" t="s">
        <v>141</v>
      </c>
      <c r="N452" s="23">
        <v>60</v>
      </c>
      <c r="O452" s="23" t="s">
        <v>142</v>
      </c>
      <c r="P452" s="23" t="s">
        <v>143</v>
      </c>
      <c r="Q452" s="26">
        <f t="shared" si="278"/>
        <v>120</v>
      </c>
      <c r="R452" s="27">
        <v>2</v>
      </c>
      <c r="S452" s="28">
        <v>4</v>
      </c>
      <c r="T452" s="28">
        <v>7.5</v>
      </c>
      <c r="U452" s="23"/>
      <c r="V452" s="23"/>
      <c r="W452" s="29"/>
      <c r="X452" s="28">
        <v>2.8</v>
      </c>
      <c r="Y452" s="23"/>
      <c r="Z452" s="23"/>
      <c r="AA452" s="23"/>
      <c r="AB452" s="23"/>
      <c r="AC452" s="23"/>
      <c r="AD452" s="23" t="s">
        <v>144</v>
      </c>
      <c r="AE452" s="23" t="s">
        <v>145</v>
      </c>
      <c r="AF452" s="23">
        <v>29</v>
      </c>
      <c r="AG452" s="23">
        <v>7.3</v>
      </c>
      <c r="AH452" s="23">
        <v>1</v>
      </c>
      <c r="AI452" s="23">
        <v>1.3</v>
      </c>
      <c r="AJ452" s="23">
        <v>3.3</v>
      </c>
      <c r="AK452" s="27">
        <f t="shared" si="279"/>
        <v>1.9999999999999998</v>
      </c>
      <c r="AL452" s="27" t="s">
        <v>143</v>
      </c>
      <c r="AM452" s="27" t="s">
        <v>143</v>
      </c>
      <c r="AN452" s="23"/>
      <c r="AO452" s="27">
        <f t="shared" si="280"/>
        <v>2</v>
      </c>
      <c r="AP452" s="23"/>
      <c r="AQ452" s="23"/>
      <c r="AR452" s="23"/>
      <c r="AS452" s="23"/>
      <c r="AT452" s="23"/>
      <c r="AU452" s="27"/>
      <c r="AV452" s="27">
        <f t="shared" si="281"/>
        <v>0</v>
      </c>
      <c r="AW452" s="27"/>
      <c r="AX452" s="28">
        <f>VLOOKUP(J452,ABNT5101!$I$3:$J$9,2)</f>
        <v>10</v>
      </c>
      <c r="AY452" s="28">
        <f>VLOOKUP(J452,ABNT5101!$I$3:$M$9,5)</f>
        <v>0.18</v>
      </c>
      <c r="AZ452" s="28" t="str">
        <f>_xlfn.XLOOKUP(J452,ABNT5101!I:I,ABNT5101!L:L)</f>
        <v>-</v>
      </c>
      <c r="BA452" s="28">
        <f>_xlfn.XLOOKUP(J452,ABNT5101!$I:$I,ABNT5101!M:M)</f>
        <v>0.18</v>
      </c>
      <c r="BB452" s="28" t="str">
        <f>_xlfn.XLOOKUP(J452,ABNT5101!$I:$I,ABNT5101!N:N)</f>
        <v>-</v>
      </c>
      <c r="BC452" s="28">
        <f>_xlfn.XLOOKUP(J452,ABNT5101!$I:$I,ABNT5101!O:O)</f>
        <v>16</v>
      </c>
      <c r="BD452" s="31" t="str">
        <f t="shared" si="282"/>
        <v>NÃO ATENDE</v>
      </c>
      <c r="BE452" s="32">
        <f t="shared" si="273"/>
        <v>-1</v>
      </c>
      <c r="BF452" s="32">
        <f t="shared" si="274"/>
        <v>-1</v>
      </c>
      <c r="BG452" s="32" t="str">
        <f t="shared" si="283"/>
        <v>-</v>
      </c>
      <c r="BH452" s="34"/>
      <c r="BI452" s="34"/>
      <c r="BJ452" s="34"/>
      <c r="BK452" s="34"/>
      <c r="BL452" s="35"/>
      <c r="BM452" s="34"/>
      <c r="BN452" s="31" t="str">
        <f t="shared" si="284"/>
        <v>NÃO ATENDE</v>
      </c>
      <c r="BO452" s="31" t="str">
        <f t="shared" si="275"/>
        <v>NÃO ATENDE</v>
      </c>
      <c r="BP452" s="31" t="str">
        <f t="shared" si="276"/>
        <v>NÃO ATENDE</v>
      </c>
      <c r="BQ452" s="31" t="str">
        <f t="shared" si="285"/>
        <v>ATENDE</v>
      </c>
      <c r="BR452" s="36" t="str">
        <f t="shared" si="286"/>
        <v>C4</v>
      </c>
      <c r="BS452" s="36" t="str">
        <f t="shared" si="287"/>
        <v>P5</v>
      </c>
      <c r="BT452" s="37">
        <f t="shared" si="288"/>
        <v>-1</v>
      </c>
      <c r="BU452" s="34"/>
      <c r="BV452" s="34"/>
      <c r="BW452" s="36">
        <f>IF(BS452="-","-",_xlfn.XLOOKUP(BS452,ABNT5101!$B$4:$B$9,ABNT5101!$C$4:$C$9))</f>
        <v>5</v>
      </c>
      <c r="BX452" s="36">
        <f>IF(BS452="-","-",_xlfn.XLOOKUP(BS452,ABNT5101!$B$4:$B$9,ABNT5101!$D$4:$D$9))</f>
        <v>1</v>
      </c>
      <c r="BY452" s="31" t="str">
        <f t="shared" si="289"/>
        <v>NÃO ATENDE</v>
      </c>
      <c r="BZ452" s="31" t="str">
        <f t="shared" si="290"/>
        <v>NÃO ATENDE</v>
      </c>
      <c r="CA452" s="31" t="str">
        <f t="shared" si="291"/>
        <v>NÃO ATENDE</v>
      </c>
      <c r="CB452" s="36" t="str">
        <f t="shared" si="277"/>
        <v>P5</v>
      </c>
      <c r="CC452" s="37">
        <f t="shared" si="292"/>
        <v>-1</v>
      </c>
      <c r="CD452" s="38"/>
      <c r="CE452" s="38"/>
      <c r="CF452" s="31">
        <f>IF(CB452="-","-",_xlfn.XLOOKUP(CB452,ABNT5101!$B$4:$B$9,ABNT5101!$C$4:$C$9))</f>
        <v>5</v>
      </c>
      <c r="CG452" s="36">
        <f>IF(CB452="-","-",_xlfn.XLOOKUP(CB452,ABNT5101!$B$4:$B$9,ABNT5101!$D$4:$D$9))</f>
        <v>1</v>
      </c>
      <c r="CH452" s="31" t="str">
        <f t="shared" si="293"/>
        <v>NÃO ATENDE</v>
      </c>
      <c r="CI452" s="31" t="str">
        <f t="shared" si="294"/>
        <v>NÃO ATENDE</v>
      </c>
      <c r="CJ452" s="31" t="str">
        <f t="shared" si="295"/>
        <v>NÃO ATENDE</v>
      </c>
      <c r="CK452" s="56" t="e">
        <f>_xlfn.XLOOKUP(CL452,'Banco de dados'!$B:$B,'Banco de dados'!$D:$D)</f>
        <v>#N/A</v>
      </c>
      <c r="CL452" s="42"/>
      <c r="CM452" s="56" t="e">
        <f>_xlfn.XLOOKUP(CL452,'Banco de dados'!$B:$B,'Banco de dados'!$E:$E)</f>
        <v>#N/A</v>
      </c>
      <c r="CN452" s="56"/>
      <c r="CO452" s="56" t="e">
        <f>IF(CN452="-","-",_xlfn.XLOOKUP(CN452,'Banco de dados'!$B:$B,'Banco de dados'!$E:$E))</f>
        <v>#N/A</v>
      </c>
      <c r="CP452" s="41">
        <f t="shared" si="296"/>
        <v>1</v>
      </c>
      <c r="CQ452" s="56" t="e">
        <f>_xlfn.XLOOKUP(CL452,'Banco de dados'!$B:$B,'Banco de dados'!$H:$H)</f>
        <v>#N/A</v>
      </c>
      <c r="CR452" s="56" t="e">
        <f t="array" aca="1" ref="CR452" ca="1">_xludf.xlookup(CN452,'Banco de dados'!$B:$B,'Banco de dados'!$H:$H)</f>
        <v>#NAME?</v>
      </c>
      <c r="CS452" s="56" t="e">
        <f t="array" aca="1" ref="CS452" ca="1">_xludf.xlookup(CL452,'Banco de dados'!$B:$B,'Banco de dados'!$F:$F)</f>
        <v>#NAME?</v>
      </c>
      <c r="CT452" s="56" t="e">
        <f t="array" aca="1" ref="CT452" ca="1">_xludf.xlookup(CN452,'Banco de dados'!$B:$B,'Banco de dados'!$F:$F)</f>
        <v>#NAME?</v>
      </c>
      <c r="CU452" s="42"/>
      <c r="CV452" s="42"/>
      <c r="CW452" s="56" t="str">
        <f>IF(AJ452=0.5,"Suporte",IF(AND(AJ452&gt;='Braços de IP'!$B$9,AJ452&lt;='Braços de IP'!$D$9),'Braços de IP'!$E$9,IF(AND(AJ452&gt;='Braços de IP'!$B$10,AJ452&lt;='Braços de IP'!$D$10),'Braços de IP'!$E$10,IF(AND(AJ452&gt;='Braços de IP'!$B$11,AJ452&lt;='Braços de IP'!$D$11),'Braços de IP'!$E$11,IF(AND(AJ452&gt;='Braços de IP'!$B$12,AJ452&lt;='Braços de IP'!$D$12),'Braços de IP'!$E$12,IF(AND(AJ452&gt;='Braços de IP'!$B$13,AJ452&lt;='Braços de IP'!$D$13),'Braços de IP'!$E$13,IF(AND(AJ452&gt;='Braços de IP'!$B$14,AJ452&lt;='Braços de IP'!$D$14),'Braços de IP'!$E$14,"ERRO")))))))</f>
        <v>Longo II</v>
      </c>
      <c r="CX452" s="42"/>
      <c r="CY452" s="56" t="str">
        <f>IF($CX452="","",VLOOKUP($CX452,'Braços de IP'!$E$9:$I$15,2,0))</f>
        <v/>
      </c>
      <c r="CZ452" s="43" t="str">
        <f>IF($CX452="","",VLOOKUP($CX452,'Braços de IP'!$E$9:$I$15,5,0))</f>
        <v/>
      </c>
      <c r="DA452" s="56"/>
      <c r="DB452" s="56"/>
      <c r="DC452" s="56"/>
      <c r="DD452" s="56"/>
      <c r="DE452" s="56"/>
      <c r="DF452" s="56"/>
      <c r="DG452" s="44" t="e">
        <f t="shared" si="297"/>
        <v>#N/A</v>
      </c>
      <c r="DH452" s="45">
        <f t="shared" si="298"/>
        <v>60</v>
      </c>
      <c r="DI452" s="44" t="e">
        <f t="shared" si="299"/>
        <v>#N/A</v>
      </c>
      <c r="DJ452" s="46" t="e">
        <f t="shared" si="300"/>
        <v>#N/A</v>
      </c>
      <c r="DK452" s="47" t="s">
        <v>147</v>
      </c>
      <c r="DL452" s="48"/>
      <c r="DM452" s="49"/>
      <c r="DN452" s="23" t="s">
        <v>148</v>
      </c>
      <c r="DO452" s="23"/>
      <c r="DQ452" s="50"/>
    </row>
    <row r="453" spans="1:127" ht="15.75" hidden="1" customHeight="1" x14ac:dyDescent="0.3">
      <c r="B453" s="5"/>
      <c r="C453" s="5"/>
      <c r="D453" s="5"/>
      <c r="E453" s="22" t="s">
        <v>457</v>
      </c>
      <c r="F453" s="22" t="s">
        <v>137</v>
      </c>
      <c r="G453" s="23" t="s">
        <v>458</v>
      </c>
      <c r="H453" s="24">
        <v>-23.415416</v>
      </c>
      <c r="I453" s="24">
        <v>-46.823034</v>
      </c>
      <c r="J453" s="24" t="s">
        <v>160</v>
      </c>
      <c r="K453" s="60"/>
      <c r="L453" s="24" t="s">
        <v>157</v>
      </c>
      <c r="M453" s="24" t="s">
        <v>141</v>
      </c>
      <c r="N453" s="23">
        <v>60</v>
      </c>
      <c r="O453" s="23" t="s">
        <v>142</v>
      </c>
      <c r="P453" s="23" t="s">
        <v>143</v>
      </c>
      <c r="Q453" s="26">
        <f t="shared" si="278"/>
        <v>120</v>
      </c>
      <c r="R453" s="27">
        <v>2</v>
      </c>
      <c r="S453" s="28">
        <v>4</v>
      </c>
      <c r="T453" s="28">
        <v>7.5</v>
      </c>
      <c r="U453" s="23"/>
      <c r="V453" s="23"/>
      <c r="W453" s="29"/>
      <c r="X453" s="28">
        <v>2.8</v>
      </c>
      <c r="Y453" s="23"/>
      <c r="Z453" s="23"/>
      <c r="AA453" s="23"/>
      <c r="AB453" s="23"/>
      <c r="AC453" s="23"/>
      <c r="AD453" s="23" t="s">
        <v>144</v>
      </c>
      <c r="AE453" s="23" t="s">
        <v>145</v>
      </c>
      <c r="AF453" s="23">
        <v>29</v>
      </c>
      <c r="AG453" s="23">
        <v>7.3</v>
      </c>
      <c r="AH453" s="23">
        <v>1</v>
      </c>
      <c r="AI453" s="23">
        <v>1.3</v>
      </c>
      <c r="AJ453" s="23">
        <v>3.3</v>
      </c>
      <c r="AK453" s="27">
        <f t="shared" si="279"/>
        <v>1.9999999999999998</v>
      </c>
      <c r="AL453" s="27" t="s">
        <v>143</v>
      </c>
      <c r="AM453" s="27" t="s">
        <v>143</v>
      </c>
      <c r="AN453" s="23"/>
      <c r="AO453" s="27">
        <f t="shared" si="280"/>
        <v>2</v>
      </c>
      <c r="AP453" s="23"/>
      <c r="AQ453" s="23"/>
      <c r="AR453" s="23"/>
      <c r="AS453" s="23"/>
      <c r="AT453" s="23"/>
      <c r="AU453" s="27"/>
      <c r="AV453" s="27">
        <f t="shared" si="281"/>
        <v>0</v>
      </c>
      <c r="AW453" s="27"/>
      <c r="AX453" s="28">
        <f>VLOOKUP(J453,ABNT5101!$I$3:$J$9,2)</f>
        <v>10</v>
      </c>
      <c r="AY453" s="28">
        <f>VLOOKUP(J453,ABNT5101!$I$3:$M$9,5)</f>
        <v>0.18</v>
      </c>
      <c r="AZ453" s="28" t="str">
        <f>_xlfn.XLOOKUP(J453,ABNT5101!I:I,ABNT5101!L:L)</f>
        <v>-</v>
      </c>
      <c r="BA453" s="28">
        <f>_xlfn.XLOOKUP(J453,ABNT5101!$I:$I,ABNT5101!M:M)</f>
        <v>0.18</v>
      </c>
      <c r="BB453" s="28" t="str">
        <f>_xlfn.XLOOKUP(J453,ABNT5101!$I:$I,ABNT5101!N:N)</f>
        <v>-</v>
      </c>
      <c r="BC453" s="28">
        <f>_xlfn.XLOOKUP(J453,ABNT5101!$I:$I,ABNT5101!O:O)</f>
        <v>16</v>
      </c>
      <c r="BD453" s="31" t="str">
        <f t="shared" si="282"/>
        <v>NÃO ATENDE</v>
      </c>
      <c r="BE453" s="32">
        <f t="shared" si="273"/>
        <v>-1</v>
      </c>
      <c r="BF453" s="32">
        <f t="shared" si="274"/>
        <v>-1</v>
      </c>
      <c r="BG453" s="32" t="str">
        <f t="shared" si="283"/>
        <v>-</v>
      </c>
      <c r="BH453" s="34"/>
      <c r="BI453" s="34"/>
      <c r="BJ453" s="34"/>
      <c r="BK453" s="34"/>
      <c r="BL453" s="35"/>
      <c r="BM453" s="34"/>
      <c r="BN453" s="31" t="str">
        <f t="shared" si="284"/>
        <v>NÃO ATENDE</v>
      </c>
      <c r="BO453" s="31" t="str">
        <f t="shared" si="275"/>
        <v>NÃO ATENDE</v>
      </c>
      <c r="BP453" s="31" t="str">
        <f t="shared" si="276"/>
        <v>NÃO ATENDE</v>
      </c>
      <c r="BQ453" s="31" t="str">
        <f t="shared" si="285"/>
        <v>ATENDE</v>
      </c>
      <c r="BR453" s="36" t="str">
        <f t="shared" si="286"/>
        <v>C4</v>
      </c>
      <c r="BS453" s="36" t="str">
        <f t="shared" si="287"/>
        <v>P5</v>
      </c>
      <c r="BT453" s="37">
        <f t="shared" si="288"/>
        <v>-1</v>
      </c>
      <c r="BU453" s="34"/>
      <c r="BV453" s="34"/>
      <c r="BW453" s="36">
        <f>IF(BS453="-","-",_xlfn.XLOOKUP(BS453,ABNT5101!$B$4:$B$9,ABNT5101!$C$4:$C$9))</f>
        <v>5</v>
      </c>
      <c r="BX453" s="36">
        <f>IF(BS453="-","-",_xlfn.XLOOKUP(BS453,ABNT5101!$B$4:$B$9,ABNT5101!$D$4:$D$9))</f>
        <v>1</v>
      </c>
      <c r="BY453" s="31" t="str">
        <f t="shared" si="289"/>
        <v>NÃO ATENDE</v>
      </c>
      <c r="BZ453" s="31" t="str">
        <f t="shared" si="290"/>
        <v>NÃO ATENDE</v>
      </c>
      <c r="CA453" s="31" t="str">
        <f t="shared" si="291"/>
        <v>NÃO ATENDE</v>
      </c>
      <c r="CB453" s="36" t="str">
        <f t="shared" si="277"/>
        <v>P5</v>
      </c>
      <c r="CC453" s="37">
        <f t="shared" si="292"/>
        <v>-1</v>
      </c>
      <c r="CD453" s="38"/>
      <c r="CE453" s="38"/>
      <c r="CF453" s="31">
        <f>IF(CB453="-","-",_xlfn.XLOOKUP(CB453,ABNT5101!$B$4:$B$9,ABNT5101!$C$4:$C$9))</f>
        <v>5</v>
      </c>
      <c r="CG453" s="36">
        <f>IF(CB453="-","-",_xlfn.XLOOKUP(CB453,ABNT5101!$B$4:$B$9,ABNT5101!$D$4:$D$9))</f>
        <v>1</v>
      </c>
      <c r="CH453" s="31" t="str">
        <f t="shared" si="293"/>
        <v>NÃO ATENDE</v>
      </c>
      <c r="CI453" s="31" t="str">
        <f t="shared" si="294"/>
        <v>NÃO ATENDE</v>
      </c>
      <c r="CJ453" s="31" t="str">
        <f t="shared" si="295"/>
        <v>NÃO ATENDE</v>
      </c>
      <c r="CK453" s="56" t="e">
        <f>_xlfn.XLOOKUP(CL453,'Banco de dados'!$B:$B,'Banco de dados'!$D:$D)</f>
        <v>#N/A</v>
      </c>
      <c r="CL453" s="42"/>
      <c r="CM453" s="56" t="e">
        <f>_xlfn.XLOOKUP(CL453,'Banco de dados'!$B:$B,'Banco de dados'!$E:$E)</f>
        <v>#N/A</v>
      </c>
      <c r="CN453" s="56"/>
      <c r="CO453" s="56" t="e">
        <f>IF(CN453="-","-",_xlfn.XLOOKUP(CN453,'Banco de dados'!$B:$B,'Banco de dados'!$E:$E))</f>
        <v>#N/A</v>
      </c>
      <c r="CP453" s="41">
        <f t="shared" si="296"/>
        <v>1</v>
      </c>
      <c r="CQ453" s="56" t="e">
        <f>_xlfn.XLOOKUP(CL453,'Banco de dados'!$B:$B,'Banco de dados'!$H:$H)</f>
        <v>#N/A</v>
      </c>
      <c r="CR453" s="56" t="e">
        <f t="array" aca="1" ref="CR453" ca="1">_xludf.xlookup(CN453,'Banco de dados'!$B:$B,'Banco de dados'!$H:$H)</f>
        <v>#NAME?</v>
      </c>
      <c r="CS453" s="56" t="e">
        <f t="array" aca="1" ref="CS453" ca="1">_xludf.xlookup(CL453,'Banco de dados'!$B:$B,'Banco de dados'!$F:$F)</f>
        <v>#NAME?</v>
      </c>
      <c r="CT453" s="56" t="e">
        <f t="array" aca="1" ref="CT453" ca="1">_xludf.xlookup(CN453,'Banco de dados'!$B:$B,'Banco de dados'!$F:$F)</f>
        <v>#NAME?</v>
      </c>
      <c r="CU453" s="42"/>
      <c r="CV453" s="42"/>
      <c r="CW453" s="56" t="str">
        <f>IF(AJ453=0.5,"Suporte",IF(AND(AJ453&gt;='Braços de IP'!$B$9,AJ453&lt;='Braços de IP'!$D$9),'Braços de IP'!$E$9,IF(AND(AJ453&gt;='Braços de IP'!$B$10,AJ453&lt;='Braços de IP'!$D$10),'Braços de IP'!$E$10,IF(AND(AJ453&gt;='Braços de IP'!$B$11,AJ453&lt;='Braços de IP'!$D$11),'Braços de IP'!$E$11,IF(AND(AJ453&gt;='Braços de IP'!$B$12,AJ453&lt;='Braços de IP'!$D$12),'Braços de IP'!$E$12,IF(AND(AJ453&gt;='Braços de IP'!$B$13,AJ453&lt;='Braços de IP'!$D$13),'Braços de IP'!$E$13,IF(AND(AJ453&gt;='Braços de IP'!$B$14,AJ453&lt;='Braços de IP'!$D$14),'Braços de IP'!$E$14,"ERRO")))))))</f>
        <v>Longo II</v>
      </c>
      <c r="CX453" s="42"/>
      <c r="CY453" s="56" t="str">
        <f>IF($CX453="","",VLOOKUP($CX453,'Braços de IP'!$E$9:$I$15,2,0))</f>
        <v/>
      </c>
      <c r="CZ453" s="43" t="str">
        <f>IF($CX453="","",VLOOKUP($CX453,'Braços de IP'!$E$9:$I$15,5,0))</f>
        <v/>
      </c>
      <c r="DA453" s="56"/>
      <c r="DB453" s="56"/>
      <c r="DC453" s="56"/>
      <c r="DD453" s="56"/>
      <c r="DE453" s="56"/>
      <c r="DF453" s="56"/>
      <c r="DG453" s="44" t="e">
        <f t="shared" si="297"/>
        <v>#N/A</v>
      </c>
      <c r="DH453" s="45">
        <f t="shared" si="298"/>
        <v>60</v>
      </c>
      <c r="DI453" s="44" t="e">
        <f t="shared" si="299"/>
        <v>#N/A</v>
      </c>
      <c r="DJ453" s="46" t="e">
        <f t="shared" si="300"/>
        <v>#N/A</v>
      </c>
      <c r="DK453" s="47" t="s">
        <v>147</v>
      </c>
      <c r="DL453" s="48"/>
      <c r="DM453" s="49"/>
      <c r="DN453" s="23" t="s">
        <v>148</v>
      </c>
      <c r="DO453" s="23"/>
      <c r="DP453" s="5"/>
      <c r="DQ453" s="50"/>
      <c r="DR453" s="5"/>
      <c r="DS453" s="5"/>
      <c r="DT453" s="5"/>
      <c r="DU453" s="5"/>
      <c r="DV453" s="64"/>
      <c r="DW453" s="64"/>
    </row>
    <row r="454" spans="1:127" ht="15.75" hidden="1" customHeight="1" x14ac:dyDescent="0.3">
      <c r="B454" s="5"/>
      <c r="C454" s="5"/>
      <c r="D454" s="5"/>
      <c r="E454" s="22" t="s">
        <v>457</v>
      </c>
      <c r="F454" s="22" t="s">
        <v>137</v>
      </c>
      <c r="G454" s="23" t="s">
        <v>458</v>
      </c>
      <c r="H454" s="24">
        <v>-23.415416</v>
      </c>
      <c r="I454" s="24">
        <v>-46.823034</v>
      </c>
      <c r="J454" s="24" t="s">
        <v>160</v>
      </c>
      <c r="K454" s="60"/>
      <c r="L454" s="24" t="s">
        <v>157</v>
      </c>
      <c r="M454" s="24" t="s">
        <v>141</v>
      </c>
      <c r="N454" s="23">
        <v>60</v>
      </c>
      <c r="O454" s="23" t="s">
        <v>142</v>
      </c>
      <c r="P454" s="23" t="s">
        <v>143</v>
      </c>
      <c r="Q454" s="26">
        <f t="shared" si="278"/>
        <v>120</v>
      </c>
      <c r="R454" s="27">
        <v>2</v>
      </c>
      <c r="S454" s="28">
        <v>4</v>
      </c>
      <c r="T454" s="28">
        <v>7.5</v>
      </c>
      <c r="U454" s="23"/>
      <c r="V454" s="23"/>
      <c r="W454" s="29"/>
      <c r="X454" s="28">
        <v>2.8</v>
      </c>
      <c r="Y454" s="23"/>
      <c r="Z454" s="23"/>
      <c r="AA454" s="23"/>
      <c r="AB454" s="23"/>
      <c r="AC454" s="23"/>
      <c r="AD454" s="23" t="s">
        <v>144</v>
      </c>
      <c r="AE454" s="23" t="s">
        <v>145</v>
      </c>
      <c r="AF454" s="23">
        <v>29</v>
      </c>
      <c r="AG454" s="23">
        <v>7.3</v>
      </c>
      <c r="AH454" s="23">
        <v>1</v>
      </c>
      <c r="AI454" s="23">
        <v>1.3</v>
      </c>
      <c r="AJ454" s="23">
        <v>3.3</v>
      </c>
      <c r="AK454" s="27">
        <f t="shared" si="279"/>
        <v>1.9999999999999998</v>
      </c>
      <c r="AL454" s="27" t="s">
        <v>143</v>
      </c>
      <c r="AM454" s="27" t="s">
        <v>143</v>
      </c>
      <c r="AN454" s="23"/>
      <c r="AO454" s="27">
        <f t="shared" si="280"/>
        <v>2</v>
      </c>
      <c r="AP454" s="23"/>
      <c r="AQ454" s="23"/>
      <c r="AR454" s="23"/>
      <c r="AS454" s="23"/>
      <c r="AT454" s="23"/>
      <c r="AU454" s="27"/>
      <c r="AV454" s="27">
        <f t="shared" si="281"/>
        <v>0</v>
      </c>
      <c r="AW454" s="27"/>
      <c r="AX454" s="28">
        <f>VLOOKUP(J454,ABNT5101!$I$3:$J$9,2)</f>
        <v>10</v>
      </c>
      <c r="AY454" s="28">
        <f>VLOOKUP(J454,ABNT5101!$I$3:$M$9,5)</f>
        <v>0.18</v>
      </c>
      <c r="AZ454" s="28" t="str">
        <f>_xlfn.XLOOKUP(J454,ABNT5101!I:I,ABNT5101!L:L)</f>
        <v>-</v>
      </c>
      <c r="BA454" s="28">
        <f>_xlfn.XLOOKUP(J454,ABNT5101!$I:$I,ABNT5101!M:M)</f>
        <v>0.18</v>
      </c>
      <c r="BB454" s="28" t="str">
        <f>_xlfn.XLOOKUP(J454,ABNT5101!$I:$I,ABNT5101!N:N)</f>
        <v>-</v>
      </c>
      <c r="BC454" s="28">
        <f>_xlfn.XLOOKUP(J454,ABNT5101!$I:$I,ABNT5101!O:O)</f>
        <v>16</v>
      </c>
      <c r="BD454" s="31" t="str">
        <f t="shared" si="282"/>
        <v>NÃO ATENDE</v>
      </c>
      <c r="BE454" s="32">
        <f t="shared" ref="BE454:BE472" si="301">BH454/AX454-1</f>
        <v>-1</v>
      </c>
      <c r="BF454" s="32">
        <f t="shared" ref="BF454:BF472" si="302">BI454/AY454-1</f>
        <v>-1</v>
      </c>
      <c r="BG454" s="32" t="str">
        <f t="shared" si="283"/>
        <v>-</v>
      </c>
      <c r="BH454" s="34"/>
      <c r="BI454" s="34"/>
      <c r="BJ454" s="34"/>
      <c r="BK454" s="34"/>
      <c r="BL454" s="35"/>
      <c r="BM454" s="34"/>
      <c r="BN454" s="31" t="str">
        <f t="shared" si="284"/>
        <v>NÃO ATENDE</v>
      </c>
      <c r="BO454" s="31" t="str">
        <f t="shared" ref="BO454:BO472" si="303">IF(BH454&gt;=AX454,"ATENDE",IF(BH454&gt;=0.99*AX454,"ATENDIMENTO LIMIAR","NÃO ATENDE"))</f>
        <v>NÃO ATENDE</v>
      </c>
      <c r="BP454" s="31" t="str">
        <f t="shared" ref="BP454:BP472" si="304">IF(BI454&gt;=AY454,"ATENDE",IF(BI454&gt;=(AY454-0.02),"ATENDIMENTO LIMIAR","NÃO ATENDE"))</f>
        <v>NÃO ATENDE</v>
      </c>
      <c r="BQ454" s="31" t="str">
        <f t="shared" si="285"/>
        <v>ATENDE</v>
      </c>
      <c r="BR454" s="36" t="str">
        <f t="shared" si="286"/>
        <v>C4</v>
      </c>
      <c r="BS454" s="36" t="str">
        <f t="shared" si="287"/>
        <v>P5</v>
      </c>
      <c r="BT454" s="37">
        <f t="shared" si="288"/>
        <v>-1</v>
      </c>
      <c r="BU454" s="34"/>
      <c r="BV454" s="34"/>
      <c r="BW454" s="36">
        <f>IF(BS454="-","-",_xlfn.XLOOKUP(BS454,ABNT5101!$B$4:$B$9,ABNT5101!$C$4:$C$9))</f>
        <v>5</v>
      </c>
      <c r="BX454" s="36">
        <f>IF(BS454="-","-",_xlfn.XLOOKUP(BS454,ABNT5101!$B$4:$B$9,ABNT5101!$D$4:$D$9))</f>
        <v>1</v>
      </c>
      <c r="BY454" s="31" t="str">
        <f t="shared" si="289"/>
        <v>NÃO ATENDE</v>
      </c>
      <c r="BZ454" s="31" t="str">
        <f t="shared" si="290"/>
        <v>NÃO ATENDE</v>
      </c>
      <c r="CA454" s="31" t="str">
        <f t="shared" si="291"/>
        <v>NÃO ATENDE</v>
      </c>
      <c r="CB454" s="36" t="str">
        <f t="shared" ref="CB454:CB472" si="305">BS454</f>
        <v>P5</v>
      </c>
      <c r="CC454" s="37">
        <f t="shared" si="292"/>
        <v>-1</v>
      </c>
      <c r="CD454" s="38"/>
      <c r="CE454" s="38"/>
      <c r="CF454" s="31">
        <f>IF(CB454="-","-",_xlfn.XLOOKUP(CB454,ABNT5101!$B$4:$B$9,ABNT5101!$C$4:$C$9))</f>
        <v>5</v>
      </c>
      <c r="CG454" s="36">
        <f>IF(CB454="-","-",_xlfn.XLOOKUP(CB454,ABNT5101!$B$4:$B$9,ABNT5101!$D$4:$D$9))</f>
        <v>1</v>
      </c>
      <c r="CH454" s="31" t="str">
        <f t="shared" si="293"/>
        <v>NÃO ATENDE</v>
      </c>
      <c r="CI454" s="31" t="str">
        <f t="shared" si="294"/>
        <v>NÃO ATENDE</v>
      </c>
      <c r="CJ454" s="31" t="str">
        <f t="shared" si="295"/>
        <v>NÃO ATENDE</v>
      </c>
      <c r="CK454" s="56" t="e">
        <f>_xlfn.XLOOKUP(CL454,'Banco de dados'!$B:$B,'Banco de dados'!$D:$D)</f>
        <v>#N/A</v>
      </c>
      <c r="CL454" s="42"/>
      <c r="CM454" s="56" t="e">
        <f>_xlfn.XLOOKUP(CL454,'Banco de dados'!$B:$B,'Banco de dados'!$E:$E)</f>
        <v>#N/A</v>
      </c>
      <c r="CN454" s="56"/>
      <c r="CO454" s="56" t="e">
        <f>IF(CN454="-","-",_xlfn.XLOOKUP(CN454,'Banco de dados'!$B:$B,'Banco de dados'!$E:$E))</f>
        <v>#N/A</v>
      </c>
      <c r="CP454" s="41">
        <f t="shared" si="296"/>
        <v>1</v>
      </c>
      <c r="CQ454" s="56" t="e">
        <f>_xlfn.XLOOKUP(CL454,'Banco de dados'!$B:$B,'Banco de dados'!$H:$H)</f>
        <v>#N/A</v>
      </c>
      <c r="CR454" s="56" t="e">
        <f t="array" aca="1" ref="CR454" ca="1">_xludf.xlookup(CN454,'Banco de dados'!$B:$B,'Banco de dados'!$H:$H)</f>
        <v>#NAME?</v>
      </c>
      <c r="CS454" s="56" t="e">
        <f t="array" aca="1" ref="CS454" ca="1">_xludf.xlookup(CL454,'Banco de dados'!$B:$B,'Banco de dados'!$F:$F)</f>
        <v>#NAME?</v>
      </c>
      <c r="CT454" s="56" t="e">
        <f t="array" aca="1" ref="CT454" ca="1">_xludf.xlookup(CN454,'Banco de dados'!$B:$B,'Banco de dados'!$F:$F)</f>
        <v>#NAME?</v>
      </c>
      <c r="CU454" s="42"/>
      <c r="CV454" s="42"/>
      <c r="CW454" s="56" t="str">
        <f>IF(AJ454=0.5,"Suporte",IF(AND(AJ454&gt;='Braços de IP'!$B$9,AJ454&lt;='Braços de IP'!$D$9),'Braços de IP'!$E$9,IF(AND(AJ454&gt;='Braços de IP'!$B$10,AJ454&lt;='Braços de IP'!$D$10),'Braços de IP'!$E$10,IF(AND(AJ454&gt;='Braços de IP'!$B$11,AJ454&lt;='Braços de IP'!$D$11),'Braços de IP'!$E$11,IF(AND(AJ454&gt;='Braços de IP'!$B$12,AJ454&lt;='Braços de IP'!$D$12),'Braços de IP'!$E$12,IF(AND(AJ454&gt;='Braços de IP'!$B$13,AJ454&lt;='Braços de IP'!$D$13),'Braços de IP'!$E$13,IF(AND(AJ454&gt;='Braços de IP'!$B$14,AJ454&lt;='Braços de IP'!$D$14),'Braços de IP'!$E$14,"ERRO")))))))</f>
        <v>Longo II</v>
      </c>
      <c r="CX454" s="42"/>
      <c r="CY454" s="56" t="str">
        <f>IF($CX454="","",VLOOKUP($CX454,'Braços de IP'!$E$9:$I$15,2,0))</f>
        <v/>
      </c>
      <c r="CZ454" s="43" t="str">
        <f>IF($CX454="","",VLOOKUP($CX454,'Braços de IP'!$E$9:$I$15,5,0))</f>
        <v/>
      </c>
      <c r="DA454" s="56"/>
      <c r="DB454" s="56"/>
      <c r="DC454" s="56"/>
      <c r="DD454" s="56"/>
      <c r="DE454" s="56"/>
      <c r="DF454" s="56"/>
      <c r="DG454" s="44" t="e">
        <f t="shared" si="297"/>
        <v>#N/A</v>
      </c>
      <c r="DH454" s="45">
        <f t="shared" si="298"/>
        <v>60</v>
      </c>
      <c r="DI454" s="44" t="e">
        <f t="shared" si="299"/>
        <v>#N/A</v>
      </c>
      <c r="DJ454" s="46" t="e">
        <f t="shared" si="300"/>
        <v>#N/A</v>
      </c>
      <c r="DK454" s="47" t="s">
        <v>147</v>
      </c>
      <c r="DL454" s="48"/>
      <c r="DM454" s="49"/>
      <c r="DN454" s="23" t="s">
        <v>148</v>
      </c>
      <c r="DO454" s="23"/>
      <c r="DP454" s="5"/>
      <c r="DQ454" s="50"/>
      <c r="DR454" s="5"/>
      <c r="DS454" s="5"/>
      <c r="DT454" s="5"/>
      <c r="DU454" s="5"/>
      <c r="DV454" s="64"/>
      <c r="DW454" s="64"/>
    </row>
    <row r="455" spans="1:127" ht="15.75" customHeight="1" x14ac:dyDescent="0.3">
      <c r="A455" s="224" t="s">
        <v>1290</v>
      </c>
      <c r="B455" s="5"/>
      <c r="C455" s="5" t="s">
        <v>148</v>
      </c>
      <c r="D455" s="5"/>
      <c r="E455" s="22" t="s">
        <v>459</v>
      </c>
      <c r="F455" s="22" t="s">
        <v>192</v>
      </c>
      <c r="G455" s="23" t="s">
        <v>277</v>
      </c>
      <c r="H455" s="24">
        <v>-23.402691999999998</v>
      </c>
      <c r="I455" s="24">
        <v>-46.851764000000003</v>
      </c>
      <c r="J455" s="24" t="s">
        <v>160</v>
      </c>
      <c r="K455" s="60"/>
      <c r="L455" s="24" t="s">
        <v>140</v>
      </c>
      <c r="M455" s="24" t="s">
        <v>141</v>
      </c>
      <c r="N455" s="23">
        <v>60</v>
      </c>
      <c r="O455" s="23" t="s">
        <v>142</v>
      </c>
      <c r="P455" s="23" t="s">
        <v>143</v>
      </c>
      <c r="Q455" s="26">
        <f t="shared" si="278"/>
        <v>120</v>
      </c>
      <c r="R455" s="27">
        <v>1</v>
      </c>
      <c r="S455" s="28" t="s">
        <v>153</v>
      </c>
      <c r="T455" s="28">
        <v>6.5</v>
      </c>
      <c r="U455" s="23"/>
      <c r="V455" s="23"/>
      <c r="W455" s="29"/>
      <c r="X455" s="28">
        <v>4.5</v>
      </c>
      <c r="Y455" s="23"/>
      <c r="Z455" s="23"/>
      <c r="AA455" s="23"/>
      <c r="AB455" s="23"/>
      <c r="AC455" s="23"/>
      <c r="AD455" s="23" t="s">
        <v>144</v>
      </c>
      <c r="AE455" s="23" t="s">
        <v>145</v>
      </c>
      <c r="AF455" s="23">
        <v>35</v>
      </c>
      <c r="AG455" s="23">
        <v>8.15</v>
      </c>
      <c r="AH455" s="23">
        <v>1</v>
      </c>
      <c r="AI455" s="23">
        <v>0.5</v>
      </c>
      <c r="AJ455" s="23">
        <v>2.2999999999999998</v>
      </c>
      <c r="AK455" s="27">
        <f t="shared" si="279"/>
        <v>1.7999999999999998</v>
      </c>
      <c r="AL455" s="27" t="s">
        <v>143</v>
      </c>
      <c r="AM455" s="27" t="s">
        <v>143</v>
      </c>
      <c r="AN455" s="23"/>
      <c r="AO455" s="27">
        <f t="shared" si="280"/>
        <v>2</v>
      </c>
      <c r="AP455" s="23"/>
      <c r="AQ455" s="23"/>
      <c r="AR455" s="23"/>
      <c r="AS455" s="23"/>
      <c r="AT455" s="23"/>
      <c r="AU455" s="27"/>
      <c r="AV455" s="27">
        <f t="shared" si="281"/>
        <v>0</v>
      </c>
      <c r="AW455" s="27"/>
      <c r="AX455" s="28">
        <f>VLOOKUP(J455,ABNT5101!$I$3:$J$9,2)</f>
        <v>10</v>
      </c>
      <c r="AY455" s="28">
        <f>VLOOKUP(J455,ABNT5101!$I$3:$M$9,5)</f>
        <v>0.18</v>
      </c>
      <c r="AZ455" s="28" t="str">
        <f>_xlfn.XLOOKUP(J455,ABNT5101!I:I,ABNT5101!L:L)</f>
        <v>-</v>
      </c>
      <c r="BA455" s="28">
        <f>_xlfn.XLOOKUP(J455,ABNT5101!$I:$I,ABNT5101!M:M)</f>
        <v>0.18</v>
      </c>
      <c r="BB455" s="28" t="str">
        <f>_xlfn.XLOOKUP(J455,ABNT5101!$I:$I,ABNT5101!N:N)</f>
        <v>-</v>
      </c>
      <c r="BC455" s="28">
        <f>_xlfn.XLOOKUP(J455,ABNT5101!$I:$I,ABNT5101!O:O)</f>
        <v>16</v>
      </c>
      <c r="BD455" s="31" t="str">
        <f t="shared" si="282"/>
        <v>ATENDE</v>
      </c>
      <c r="BE455" s="32">
        <f t="shared" si="301"/>
        <v>0.10699999999999998</v>
      </c>
      <c r="BF455" s="32">
        <f t="shared" si="302"/>
        <v>1.5555555555555558</v>
      </c>
      <c r="BG455" s="32" t="str">
        <f t="shared" si="283"/>
        <v>-</v>
      </c>
      <c r="BH455" s="34">
        <v>11.07</v>
      </c>
      <c r="BI455" s="34">
        <v>0.46</v>
      </c>
      <c r="BJ455" s="34"/>
      <c r="BK455" s="34"/>
      <c r="BL455" s="35"/>
      <c r="BM455" s="34"/>
      <c r="BN455" s="31" t="str">
        <f t="shared" si="284"/>
        <v>ATENDE</v>
      </c>
      <c r="BO455" s="31" t="str">
        <f t="shared" si="303"/>
        <v>ATENDE</v>
      </c>
      <c r="BP455" s="31" t="str">
        <f t="shared" si="304"/>
        <v>ATENDE</v>
      </c>
      <c r="BQ455" s="31" t="str">
        <f t="shared" si="285"/>
        <v>ATENDE</v>
      </c>
      <c r="BR455" s="36" t="str">
        <f t="shared" si="286"/>
        <v>C4</v>
      </c>
      <c r="BS455" s="36" t="str">
        <f t="shared" si="287"/>
        <v>P6</v>
      </c>
      <c r="BT455" s="37" t="str">
        <f t="shared" si="288"/>
        <v>-</v>
      </c>
      <c r="BU455" s="34" t="s">
        <v>143</v>
      </c>
      <c r="BV455" s="34" t="s">
        <v>143</v>
      </c>
      <c r="BW455" s="36">
        <f>IF(BS455="-","-",_xlfn.XLOOKUP(BS455,ABNT5101!$B$4:$B$9,ABNT5101!$C$4:$C$9))</f>
        <v>3</v>
      </c>
      <c r="BX455" s="36">
        <f>IF(BS455="-","-",_xlfn.XLOOKUP(BS455,ABNT5101!$B$4:$B$9,ABNT5101!$D$4:$D$9))</f>
        <v>0.6</v>
      </c>
      <c r="BY455" s="31" t="str">
        <f t="shared" si="289"/>
        <v>ATENDE</v>
      </c>
      <c r="BZ455" s="31" t="str">
        <f t="shared" si="290"/>
        <v>ATENDE</v>
      </c>
      <c r="CA455" s="31" t="str">
        <f t="shared" si="291"/>
        <v>ATENDE</v>
      </c>
      <c r="CB455" s="36" t="str">
        <f t="shared" si="305"/>
        <v>P6</v>
      </c>
      <c r="CC455" s="37">
        <f t="shared" si="292"/>
        <v>1.62</v>
      </c>
      <c r="CD455" s="222">
        <v>7.86</v>
      </c>
      <c r="CE455" s="222">
        <v>3.94</v>
      </c>
      <c r="CF455" s="31">
        <f>IF(CB455="-","-",_xlfn.XLOOKUP(CB455,ABNT5101!$B$4:$B$9,ABNT5101!$C$4:$C$9))</f>
        <v>3</v>
      </c>
      <c r="CG455" s="36">
        <f>IF(CB455="-","-",_xlfn.XLOOKUP(CB455,ABNT5101!$B$4:$B$9,ABNT5101!$D$4:$D$9))</f>
        <v>0.6</v>
      </c>
      <c r="CH455" s="31" t="str">
        <f t="shared" si="293"/>
        <v>ATENDE</v>
      </c>
      <c r="CI455" s="31" t="str">
        <f t="shared" si="294"/>
        <v>ATENDE</v>
      </c>
      <c r="CJ455" s="31" t="str">
        <f t="shared" si="295"/>
        <v>ATENDE</v>
      </c>
      <c r="CK455" s="56" t="str">
        <f>_xlfn.XLOOKUP(CL455,'Banco de dados'!$B:$B,'Banco de dados'!$D:$D)</f>
        <v>LEDSTAR</v>
      </c>
      <c r="CL455" s="55" t="str">
        <f>'Banco de dados'!B7</f>
        <v xml:space="preserve"> SL VT 9.1 44W</v>
      </c>
      <c r="CM455" s="56" t="str">
        <f>_xlfn.XLOOKUP(CL455,'Banco de dados'!$B:$B,'Banco de dados'!$E:$E)</f>
        <v>LUM LED SL VT 9.1 44W</v>
      </c>
      <c r="CN455" s="56"/>
      <c r="CO455" s="56" t="e">
        <f>IF(CN455="-","-",_xlfn.XLOOKUP(CN455,'Banco de dados'!$B:$B,'Banco de dados'!$E:$E))</f>
        <v>#N/A</v>
      </c>
      <c r="CP455" s="41">
        <f t="shared" si="296"/>
        <v>1</v>
      </c>
      <c r="CQ455" s="56">
        <f>_xlfn.XLOOKUP(CL455,'Banco de dados'!$B:$B,'Banco de dados'!$H:$H)</f>
        <v>44</v>
      </c>
      <c r="CR455" s="56" t="e">
        <f t="array" aca="1" ref="CR455" ca="1">_xludf.xlookup(CN455,'Banco de dados'!$B:$B,'Banco de dados'!$H:$H)</f>
        <v>#NAME?</v>
      </c>
      <c r="CS455" s="56" t="e">
        <f t="array" aca="1" ref="CS455" ca="1">_xludf.xlookup(CL455,'Banco de dados'!$B:$B,'Banco de dados'!$F:$F)</f>
        <v>#NAME?</v>
      </c>
      <c r="CT455" s="56" t="e">
        <f t="array" aca="1" ref="CT455" ca="1">_xludf.xlookup(CN455,'Banco de dados'!$B:$B,'Banco de dados'!$F:$F)</f>
        <v>#NAME?</v>
      </c>
      <c r="CU455" s="42"/>
      <c r="CV455" s="42"/>
      <c r="CW455" s="56" t="str">
        <f>IF(AJ455=0.5,"Suporte",IF(AND(AJ455&gt;='Braços de IP'!$B$9,AJ455&lt;='Braços de IP'!$D$9),'Braços de IP'!$E$9,IF(AND(AJ455&gt;='Braços de IP'!$B$10,AJ455&lt;='Braços de IP'!$D$10),'Braços de IP'!$E$10,IF(AND(AJ455&gt;='Braços de IP'!$B$11,AJ455&lt;='Braços de IP'!$D$11),'Braços de IP'!$E$11,IF(AND(AJ455&gt;='Braços de IP'!$B$12,AJ455&lt;='Braços de IP'!$D$12),'Braços de IP'!$E$12,IF(AND(AJ455&gt;='Braços de IP'!$B$13,AJ455&lt;='Braços de IP'!$D$13),'Braços de IP'!$E$13,IF(AND(AJ455&gt;='Braços de IP'!$B$14,AJ455&lt;='Braços de IP'!$D$14),'Braços de IP'!$E$14,"ERRO")))))))</f>
        <v>Médio II</v>
      </c>
      <c r="CX455" s="42"/>
      <c r="CY455" s="56" t="str">
        <f>IF($CX455="","",VLOOKUP($CX455,'Braços de IP'!$E$9:$I$15,2,0))</f>
        <v/>
      </c>
      <c r="CZ455" s="43" t="str">
        <f>IF($CX455="","",VLOOKUP($CX455,'Braços de IP'!$E$9:$I$15,5,0))</f>
        <v/>
      </c>
      <c r="DA455" s="56"/>
      <c r="DB455" s="56"/>
      <c r="DC455" s="56"/>
      <c r="DD455" s="56"/>
      <c r="DE455" s="56"/>
      <c r="DF455" s="56"/>
      <c r="DG455" s="44">
        <f t="shared" si="297"/>
        <v>44</v>
      </c>
      <c r="DH455" s="45">
        <f t="shared" si="298"/>
        <v>60</v>
      </c>
      <c r="DI455" s="44">
        <f t="shared" si="299"/>
        <v>104</v>
      </c>
      <c r="DJ455" s="46">
        <f t="shared" si="300"/>
        <v>0.26666666666666672</v>
      </c>
      <c r="DK455" s="47" t="s">
        <v>147</v>
      </c>
      <c r="DL455" s="48"/>
      <c r="DM455" s="49"/>
      <c r="DN455" s="23" t="s">
        <v>148</v>
      </c>
      <c r="DO455" s="23"/>
      <c r="DP455" s="5"/>
      <c r="DQ455" s="50"/>
      <c r="DR455" s="5"/>
      <c r="DS455" s="5"/>
      <c r="DT455" s="5"/>
      <c r="DU455" s="5"/>
      <c r="DV455" s="64"/>
      <c r="DW455" s="64"/>
    </row>
    <row r="456" spans="1:127" ht="15.75" customHeight="1" x14ac:dyDescent="0.3">
      <c r="A456" s="224" t="s">
        <v>1290</v>
      </c>
      <c r="B456" s="5"/>
      <c r="C456" s="5" t="s">
        <v>148</v>
      </c>
      <c r="D456" s="5"/>
      <c r="E456" s="22" t="s">
        <v>459</v>
      </c>
      <c r="F456" s="22" t="s">
        <v>192</v>
      </c>
      <c r="G456" s="23" t="s">
        <v>277</v>
      </c>
      <c r="H456" s="24">
        <v>-23.402691999999998</v>
      </c>
      <c r="I456" s="24">
        <v>-46.851764000000003</v>
      </c>
      <c r="J456" s="24" t="s">
        <v>160</v>
      </c>
      <c r="K456" s="60"/>
      <c r="L456" s="24" t="s">
        <v>140</v>
      </c>
      <c r="M456" s="24" t="s">
        <v>141</v>
      </c>
      <c r="N456" s="23">
        <v>60</v>
      </c>
      <c r="O456" s="23" t="s">
        <v>142</v>
      </c>
      <c r="P456" s="23" t="s">
        <v>143</v>
      </c>
      <c r="Q456" s="26">
        <f t="shared" si="278"/>
        <v>120</v>
      </c>
      <c r="R456" s="27">
        <v>1</v>
      </c>
      <c r="S456" s="28" t="s">
        <v>153</v>
      </c>
      <c r="T456" s="28">
        <v>6.5</v>
      </c>
      <c r="U456" s="23"/>
      <c r="V456" s="23"/>
      <c r="W456" s="29"/>
      <c r="X456" s="28">
        <v>4.5</v>
      </c>
      <c r="Y456" s="23"/>
      <c r="Z456" s="23"/>
      <c r="AA456" s="23"/>
      <c r="AB456" s="23"/>
      <c r="AC456" s="23"/>
      <c r="AD456" s="23" t="s">
        <v>144</v>
      </c>
      <c r="AE456" s="23" t="s">
        <v>145</v>
      </c>
      <c r="AF456" s="23">
        <v>35</v>
      </c>
      <c r="AG456" s="23">
        <v>8.15</v>
      </c>
      <c r="AH456" s="23">
        <v>1</v>
      </c>
      <c r="AI456" s="23">
        <v>0.5</v>
      </c>
      <c r="AJ456" s="23">
        <v>2.2999999999999998</v>
      </c>
      <c r="AK456" s="27">
        <f t="shared" si="279"/>
        <v>1.7999999999999998</v>
      </c>
      <c r="AL456" s="27" t="s">
        <v>143</v>
      </c>
      <c r="AM456" s="27" t="s">
        <v>143</v>
      </c>
      <c r="AN456" s="23"/>
      <c r="AO456" s="27">
        <f t="shared" si="280"/>
        <v>2</v>
      </c>
      <c r="AP456" s="23"/>
      <c r="AQ456" s="23"/>
      <c r="AR456" s="23"/>
      <c r="AS456" s="23"/>
      <c r="AT456" s="23"/>
      <c r="AU456" s="27"/>
      <c r="AV456" s="27">
        <f t="shared" si="281"/>
        <v>0</v>
      </c>
      <c r="AW456" s="27"/>
      <c r="AX456" s="28">
        <f>VLOOKUP(J456,ABNT5101!$I$3:$J$9,2)</f>
        <v>10</v>
      </c>
      <c r="AY456" s="28">
        <f>VLOOKUP(J456,ABNT5101!$I$3:$M$9,5)</f>
        <v>0.18</v>
      </c>
      <c r="AZ456" s="28" t="str">
        <f>_xlfn.XLOOKUP(J456,ABNT5101!I:I,ABNT5101!L:L)</f>
        <v>-</v>
      </c>
      <c r="BA456" s="28">
        <f>_xlfn.XLOOKUP(J456,ABNT5101!$I:$I,ABNT5101!M:M)</f>
        <v>0.18</v>
      </c>
      <c r="BB456" s="28" t="str">
        <f>_xlfn.XLOOKUP(J456,ABNT5101!$I:$I,ABNT5101!N:N)</f>
        <v>-</v>
      </c>
      <c r="BC456" s="28">
        <f>_xlfn.XLOOKUP(J456,ABNT5101!$I:$I,ABNT5101!O:O)</f>
        <v>16</v>
      </c>
      <c r="BD456" s="31" t="str">
        <f t="shared" si="282"/>
        <v>ATENDE</v>
      </c>
      <c r="BE456" s="32">
        <f t="shared" si="301"/>
        <v>0.41700000000000004</v>
      </c>
      <c r="BF456" s="32">
        <f t="shared" si="302"/>
        <v>2.1111111111111116</v>
      </c>
      <c r="BG456" s="32" t="str">
        <f t="shared" si="283"/>
        <v>-</v>
      </c>
      <c r="BH456" s="34">
        <v>14.17</v>
      </c>
      <c r="BI456" s="34">
        <v>0.56000000000000005</v>
      </c>
      <c r="BJ456" s="34"/>
      <c r="BK456" s="34"/>
      <c r="BL456" s="35"/>
      <c r="BM456" s="34"/>
      <c r="BN456" s="31" t="str">
        <f t="shared" si="284"/>
        <v>ATENDE</v>
      </c>
      <c r="BO456" s="31" t="str">
        <f t="shared" si="303"/>
        <v>ATENDE</v>
      </c>
      <c r="BP456" s="31" t="str">
        <f t="shared" si="304"/>
        <v>ATENDE</v>
      </c>
      <c r="BQ456" s="31" t="str">
        <f t="shared" si="285"/>
        <v>ATENDE</v>
      </c>
      <c r="BR456" s="36" t="str">
        <f t="shared" si="286"/>
        <v>C4</v>
      </c>
      <c r="BS456" s="36" t="str">
        <f t="shared" si="287"/>
        <v>P6</v>
      </c>
      <c r="BT456" s="37" t="str">
        <f t="shared" si="288"/>
        <v>-</v>
      </c>
      <c r="BU456" s="34" t="s">
        <v>143</v>
      </c>
      <c r="BV456" s="34" t="s">
        <v>143</v>
      </c>
      <c r="BW456" s="36">
        <f>IF(BS456="-","-",_xlfn.XLOOKUP(BS456,ABNT5101!$B$4:$B$9,ABNT5101!$C$4:$C$9))</f>
        <v>3</v>
      </c>
      <c r="BX456" s="36">
        <f>IF(BS456="-","-",_xlfn.XLOOKUP(BS456,ABNT5101!$B$4:$B$9,ABNT5101!$D$4:$D$9))</f>
        <v>0.6</v>
      </c>
      <c r="BY456" s="31" t="str">
        <f t="shared" si="289"/>
        <v>ATENDE</v>
      </c>
      <c r="BZ456" s="31" t="str">
        <f t="shared" si="290"/>
        <v>ATENDE</v>
      </c>
      <c r="CA456" s="31" t="str">
        <f t="shared" si="291"/>
        <v>ATENDE</v>
      </c>
      <c r="CB456" s="36" t="str">
        <f t="shared" si="305"/>
        <v>P6</v>
      </c>
      <c r="CC456" s="37">
        <f t="shared" si="292"/>
        <v>2.3733333333333331</v>
      </c>
      <c r="CD456" s="222">
        <v>10.119999999999999</v>
      </c>
      <c r="CE456" s="222">
        <v>7</v>
      </c>
      <c r="CF456" s="31">
        <f>IF(CB456="-","-",_xlfn.XLOOKUP(CB456,ABNT5101!$B$4:$B$9,ABNT5101!$C$4:$C$9))</f>
        <v>3</v>
      </c>
      <c r="CG456" s="36">
        <f>IF(CB456="-","-",_xlfn.XLOOKUP(CB456,ABNT5101!$B$4:$B$9,ABNT5101!$D$4:$D$9))</f>
        <v>0.6</v>
      </c>
      <c r="CH456" s="31" t="str">
        <f t="shared" si="293"/>
        <v>ATENDE</v>
      </c>
      <c r="CI456" s="31" t="str">
        <f t="shared" si="294"/>
        <v>ATENDE</v>
      </c>
      <c r="CJ456" s="31" t="str">
        <f t="shared" si="295"/>
        <v>ATENDE</v>
      </c>
      <c r="CK456" s="56" t="str">
        <f>_xlfn.XLOOKUP(CL456,'Banco de dados'!$B:$B,'Banco de dados'!$D:$D)</f>
        <v>SX LIGHTING</v>
      </c>
      <c r="CL456" s="55" t="str">
        <f>'Banco de dados'!B56</f>
        <v>SX-INEVO050HF</v>
      </c>
      <c r="CM456" s="56" t="str">
        <f>_xlfn.XLOOKUP(CL456,'Banco de dados'!$B:$B,'Banco de dados'!$E:$E)</f>
        <v>SXINEVO050K50L12CZF7PHF</v>
      </c>
      <c r="CN456" s="56"/>
      <c r="CO456" s="56" t="e">
        <f>IF(CN456="-","-",_xlfn.XLOOKUP(CN456,'Banco de dados'!$B:$B,'Banco de dados'!$E:$E))</f>
        <v>#N/A</v>
      </c>
      <c r="CP456" s="41">
        <f t="shared" si="296"/>
        <v>1</v>
      </c>
      <c r="CQ456" s="56">
        <f>_xlfn.XLOOKUP(CL456,'Banco de dados'!$B:$B,'Banco de dados'!$H:$H)</f>
        <v>50</v>
      </c>
      <c r="CR456" s="56" t="e">
        <f t="array" aca="1" ref="CR456" ca="1">_xludf.xlookup(CN456,'Banco de dados'!$B:$B,'Banco de dados'!$H:$H)</f>
        <v>#NAME?</v>
      </c>
      <c r="CS456" s="56" t="e">
        <f t="array" aca="1" ref="CS456" ca="1">_xludf.xlookup(CL456,'Banco de dados'!$B:$B,'Banco de dados'!$F:$F)</f>
        <v>#NAME?</v>
      </c>
      <c r="CT456" s="56" t="e">
        <f t="array" aca="1" ref="CT456" ca="1">_xludf.xlookup(CN456,'Banco de dados'!$B:$B,'Banco de dados'!$F:$F)</f>
        <v>#NAME?</v>
      </c>
      <c r="CU456" s="42"/>
      <c r="CV456" s="42"/>
      <c r="CW456" s="56" t="str">
        <f>IF(AJ456=0.5,"Suporte",IF(AND(AJ456&gt;='Braços de IP'!$B$9,AJ456&lt;='Braços de IP'!$D$9),'Braços de IP'!$E$9,IF(AND(AJ456&gt;='Braços de IP'!$B$10,AJ456&lt;='Braços de IP'!$D$10),'Braços de IP'!$E$10,IF(AND(AJ456&gt;='Braços de IP'!$B$11,AJ456&lt;='Braços de IP'!$D$11),'Braços de IP'!$E$11,IF(AND(AJ456&gt;='Braços de IP'!$B$12,AJ456&lt;='Braços de IP'!$D$12),'Braços de IP'!$E$12,IF(AND(AJ456&gt;='Braços de IP'!$B$13,AJ456&lt;='Braços de IP'!$D$13),'Braços de IP'!$E$13,IF(AND(AJ456&gt;='Braços de IP'!$B$14,AJ456&lt;='Braços de IP'!$D$14),'Braços de IP'!$E$14,"ERRO")))))))</f>
        <v>Médio II</v>
      </c>
      <c r="CX456" s="42"/>
      <c r="CY456" s="56" t="str">
        <f>IF($CX456="","",VLOOKUP($CX456,'Braços de IP'!$E$9:$I$15,2,0))</f>
        <v/>
      </c>
      <c r="CZ456" s="43" t="str">
        <f>IF($CX456="","",VLOOKUP($CX456,'Braços de IP'!$E$9:$I$15,5,0))</f>
        <v/>
      </c>
      <c r="DA456" s="56"/>
      <c r="DB456" s="56"/>
      <c r="DC456" s="56"/>
      <c r="DD456" s="56"/>
      <c r="DE456" s="56"/>
      <c r="DF456" s="56"/>
      <c r="DG456" s="44">
        <f t="shared" si="297"/>
        <v>50</v>
      </c>
      <c r="DH456" s="45">
        <f t="shared" si="298"/>
        <v>60</v>
      </c>
      <c r="DI456" s="44">
        <f t="shared" si="299"/>
        <v>110</v>
      </c>
      <c r="DJ456" s="46">
        <f t="shared" si="300"/>
        <v>0.16666666666666663</v>
      </c>
      <c r="DK456" s="47" t="s">
        <v>147</v>
      </c>
      <c r="DL456" s="48"/>
      <c r="DM456" s="49"/>
      <c r="DN456" s="23" t="s">
        <v>148</v>
      </c>
      <c r="DO456" s="23"/>
      <c r="DQ456" s="50"/>
    </row>
    <row r="457" spans="1:127" ht="15.75" customHeight="1" x14ac:dyDescent="0.3">
      <c r="A457" s="224" t="s">
        <v>1290</v>
      </c>
      <c r="B457" s="5"/>
      <c r="C457" s="5" t="s">
        <v>148</v>
      </c>
      <c r="D457" s="5"/>
      <c r="E457" s="22" t="s">
        <v>459</v>
      </c>
      <c r="F457" s="22" t="s">
        <v>192</v>
      </c>
      <c r="G457" s="23" t="s">
        <v>277</v>
      </c>
      <c r="H457" s="24">
        <v>-23.402691999999998</v>
      </c>
      <c r="I457" s="24">
        <v>-46.851764000000003</v>
      </c>
      <c r="J457" s="24" t="s">
        <v>160</v>
      </c>
      <c r="K457" s="60"/>
      <c r="L457" s="24" t="s">
        <v>140</v>
      </c>
      <c r="M457" s="24" t="s">
        <v>141</v>
      </c>
      <c r="N457" s="23">
        <v>60</v>
      </c>
      <c r="O457" s="23" t="s">
        <v>142</v>
      </c>
      <c r="P457" s="23" t="s">
        <v>143</v>
      </c>
      <c r="Q457" s="26">
        <f t="shared" si="278"/>
        <v>120</v>
      </c>
      <c r="R457" s="27">
        <v>1</v>
      </c>
      <c r="S457" s="28" t="s">
        <v>153</v>
      </c>
      <c r="T457" s="28">
        <v>6.5</v>
      </c>
      <c r="U457" s="23"/>
      <c r="V457" s="23"/>
      <c r="W457" s="29"/>
      <c r="X457" s="28">
        <v>4.5</v>
      </c>
      <c r="Y457" s="23"/>
      <c r="Z457" s="23"/>
      <c r="AA457" s="23"/>
      <c r="AB457" s="23"/>
      <c r="AC457" s="23"/>
      <c r="AD457" s="23" t="s">
        <v>144</v>
      </c>
      <c r="AE457" s="23" t="s">
        <v>145</v>
      </c>
      <c r="AF457" s="23">
        <v>35</v>
      </c>
      <c r="AG457" s="23">
        <v>8.15</v>
      </c>
      <c r="AH457" s="23">
        <v>1</v>
      </c>
      <c r="AI457" s="23">
        <v>0.5</v>
      </c>
      <c r="AJ457" s="23">
        <v>2.2999999999999998</v>
      </c>
      <c r="AK457" s="27">
        <f t="shared" si="279"/>
        <v>1.7999999999999998</v>
      </c>
      <c r="AL457" s="27" t="s">
        <v>143</v>
      </c>
      <c r="AM457" s="27" t="s">
        <v>143</v>
      </c>
      <c r="AN457" s="23"/>
      <c r="AO457" s="27">
        <f t="shared" si="280"/>
        <v>2</v>
      </c>
      <c r="AP457" s="23"/>
      <c r="AQ457" s="23"/>
      <c r="AR457" s="23"/>
      <c r="AS457" s="23"/>
      <c r="AT457" s="23"/>
      <c r="AU457" s="27"/>
      <c r="AV457" s="27">
        <f t="shared" si="281"/>
        <v>0</v>
      </c>
      <c r="AW457" s="27"/>
      <c r="AX457" s="28">
        <f>VLOOKUP(J457,ABNT5101!$I$3:$J$9,2)</f>
        <v>10</v>
      </c>
      <c r="AY457" s="28">
        <f>VLOOKUP(J457,ABNT5101!$I$3:$M$9,5)</f>
        <v>0.18</v>
      </c>
      <c r="AZ457" s="28" t="str">
        <f>_xlfn.XLOOKUP(J457,ABNT5101!I:I,ABNT5101!L:L)</f>
        <v>-</v>
      </c>
      <c r="BA457" s="28">
        <f>_xlfn.XLOOKUP(J457,ABNT5101!$I:$I,ABNT5101!M:M)</f>
        <v>0.18</v>
      </c>
      <c r="BB457" s="28" t="str">
        <f>_xlfn.XLOOKUP(J457,ABNT5101!$I:$I,ABNT5101!N:N)</f>
        <v>-</v>
      </c>
      <c r="BC457" s="28">
        <f>_xlfn.XLOOKUP(J457,ABNT5101!$I:$I,ABNT5101!O:O)</f>
        <v>16</v>
      </c>
      <c r="BD457" s="31" t="str">
        <f t="shared" si="282"/>
        <v>ATENDE</v>
      </c>
      <c r="BE457" s="32">
        <f t="shared" si="301"/>
        <v>0.13300000000000001</v>
      </c>
      <c r="BF457" s="32">
        <f t="shared" si="302"/>
        <v>2.1111111111111116</v>
      </c>
      <c r="BG457" s="32" t="str">
        <f t="shared" si="283"/>
        <v>-</v>
      </c>
      <c r="BH457" s="34">
        <v>11.33</v>
      </c>
      <c r="BI457" s="34">
        <v>0.56000000000000005</v>
      </c>
      <c r="BJ457" s="34"/>
      <c r="BK457" s="34"/>
      <c r="BL457" s="35"/>
      <c r="BM457" s="34"/>
      <c r="BN457" s="31" t="str">
        <f t="shared" si="284"/>
        <v>ATENDE</v>
      </c>
      <c r="BO457" s="31" t="str">
        <f t="shared" si="303"/>
        <v>ATENDE</v>
      </c>
      <c r="BP457" s="31" t="str">
        <f t="shared" si="304"/>
        <v>ATENDE</v>
      </c>
      <c r="BQ457" s="31" t="str">
        <f t="shared" si="285"/>
        <v>ATENDE</v>
      </c>
      <c r="BR457" s="36" t="str">
        <f t="shared" si="286"/>
        <v>C4</v>
      </c>
      <c r="BS457" s="36" t="str">
        <f t="shared" si="287"/>
        <v>P6</v>
      </c>
      <c r="BT457" s="37" t="str">
        <f t="shared" si="288"/>
        <v>-</v>
      </c>
      <c r="BU457" s="34" t="s">
        <v>143</v>
      </c>
      <c r="BV457" s="34" t="s">
        <v>143</v>
      </c>
      <c r="BW457" s="36">
        <f>IF(BS457="-","-",_xlfn.XLOOKUP(BS457,ABNT5101!$B$4:$B$9,ABNT5101!$C$4:$C$9))</f>
        <v>3</v>
      </c>
      <c r="BX457" s="36">
        <f>IF(BS457="-","-",_xlfn.XLOOKUP(BS457,ABNT5101!$B$4:$B$9,ABNT5101!$D$4:$D$9))</f>
        <v>0.6</v>
      </c>
      <c r="BY457" s="31" t="str">
        <f t="shared" si="289"/>
        <v>ATENDE</v>
      </c>
      <c r="BZ457" s="31" t="str">
        <f t="shared" si="290"/>
        <v>ATENDE</v>
      </c>
      <c r="CA457" s="31" t="str">
        <f t="shared" si="291"/>
        <v>ATENDE</v>
      </c>
      <c r="CB457" s="36" t="str">
        <f t="shared" si="305"/>
        <v>P6</v>
      </c>
      <c r="CC457" s="37">
        <f t="shared" si="292"/>
        <v>1.0866666666666664</v>
      </c>
      <c r="CD457" s="222">
        <v>6.26</v>
      </c>
      <c r="CE457" s="222">
        <v>3.37</v>
      </c>
      <c r="CF457" s="31">
        <f>IF(CB457="-","-",_xlfn.XLOOKUP(CB457,ABNT5101!$B$4:$B$9,ABNT5101!$C$4:$C$9))</f>
        <v>3</v>
      </c>
      <c r="CG457" s="36">
        <f>IF(CB457="-","-",_xlfn.XLOOKUP(CB457,ABNT5101!$B$4:$B$9,ABNT5101!$D$4:$D$9))</f>
        <v>0.6</v>
      </c>
      <c r="CH457" s="31" t="str">
        <f t="shared" si="293"/>
        <v>ATENDE</v>
      </c>
      <c r="CI457" s="31" t="str">
        <f t="shared" si="294"/>
        <v>ATENDE</v>
      </c>
      <c r="CJ457" s="31" t="str">
        <f t="shared" si="295"/>
        <v>ATENDE</v>
      </c>
      <c r="CK457" s="56" t="str">
        <f>_xlfn.XLOOKUP(CL457,'Banco de dados'!$B:$B,'Banco de dados'!$D:$D)</f>
        <v>TECNOWATT</v>
      </c>
      <c r="CL457" s="55" t="str">
        <f>'Banco de dados'!B66</f>
        <v xml:space="preserve">SIGSAGPTLRRSSNDL_40W_50IBBRS
</v>
      </c>
      <c r="CM457" s="56" t="str">
        <f>_xlfn.XLOOKUP(CL457,'Banco de dados'!$B:$B,'Banco de dados'!$E:$E)</f>
        <v>SIGSAGPTLRRSSNDL_40W_50IBBRS
1-10C1MUN6.5</v>
      </c>
      <c r="CN457" s="56"/>
      <c r="CO457" s="56" t="e">
        <f>IF(CN457="-","-",_xlfn.XLOOKUP(CN457,'Banco de dados'!$B:$B,'Banco de dados'!$E:$E))</f>
        <v>#N/A</v>
      </c>
      <c r="CP457" s="41">
        <f t="shared" si="296"/>
        <v>1</v>
      </c>
      <c r="CQ457" s="56">
        <f>_xlfn.XLOOKUP(CL457,'Banco de dados'!$B:$B,'Banco de dados'!$H:$H)</f>
        <v>40</v>
      </c>
      <c r="CR457" s="56" t="e">
        <f t="array" aca="1" ref="CR457" ca="1">_xludf.xlookup(CN457,'Banco de dados'!$B:$B,'Banco de dados'!$H:$H)</f>
        <v>#NAME?</v>
      </c>
      <c r="CS457" s="56" t="e">
        <f t="array" aca="1" ref="CS457" ca="1">_xludf.xlookup(CL457,'Banco de dados'!$B:$B,'Banco de dados'!$F:$F)</f>
        <v>#NAME?</v>
      </c>
      <c r="CT457" s="56" t="e">
        <f t="array" aca="1" ref="CT457" ca="1">_xludf.xlookup(CN457,'Banco de dados'!$B:$B,'Banco de dados'!$F:$F)</f>
        <v>#NAME?</v>
      </c>
      <c r="CU457" s="42"/>
      <c r="CV457" s="42"/>
      <c r="CW457" s="56" t="str">
        <f>IF(AJ457=0.5,"Suporte",IF(AND(AJ457&gt;='Braços de IP'!$B$9,AJ457&lt;='Braços de IP'!$D$9),'Braços de IP'!$E$9,IF(AND(AJ457&gt;='Braços de IP'!$B$10,AJ457&lt;='Braços de IP'!$D$10),'Braços de IP'!$E$10,IF(AND(AJ457&gt;='Braços de IP'!$B$11,AJ457&lt;='Braços de IP'!$D$11),'Braços de IP'!$E$11,IF(AND(AJ457&gt;='Braços de IP'!$B$12,AJ457&lt;='Braços de IP'!$D$12),'Braços de IP'!$E$12,IF(AND(AJ457&gt;='Braços de IP'!$B$13,AJ457&lt;='Braços de IP'!$D$13),'Braços de IP'!$E$13,IF(AND(AJ457&gt;='Braços de IP'!$B$14,AJ457&lt;='Braços de IP'!$D$14),'Braços de IP'!$E$14,"ERRO")))))))</f>
        <v>Médio II</v>
      </c>
      <c r="CX457" s="42"/>
      <c r="CY457" s="56" t="str">
        <f>IF($CX457="","",VLOOKUP($CX457,'Braços de IP'!$E$9:$I$15,2,0))</f>
        <v/>
      </c>
      <c r="CZ457" s="43" t="str">
        <f>IF($CX457="","",VLOOKUP($CX457,'Braços de IP'!$E$9:$I$15,5,0))</f>
        <v/>
      </c>
      <c r="DA457" s="56"/>
      <c r="DB457" s="56"/>
      <c r="DC457" s="56"/>
      <c r="DD457" s="56"/>
      <c r="DE457" s="56"/>
      <c r="DF457" s="56"/>
      <c r="DG457" s="44">
        <f t="shared" si="297"/>
        <v>40</v>
      </c>
      <c r="DH457" s="45">
        <f t="shared" si="298"/>
        <v>60</v>
      </c>
      <c r="DI457" s="44">
        <f t="shared" si="299"/>
        <v>100</v>
      </c>
      <c r="DJ457" s="46">
        <f t="shared" si="300"/>
        <v>0.33333333333333337</v>
      </c>
      <c r="DK457" s="47" t="s">
        <v>147</v>
      </c>
      <c r="DL457" s="48"/>
      <c r="DM457" s="49"/>
      <c r="DN457" s="23" t="s">
        <v>148</v>
      </c>
      <c r="DO457" s="23"/>
      <c r="DQ457" s="50"/>
    </row>
    <row r="458" spans="1:127" ht="15.75" customHeight="1" x14ac:dyDescent="0.3">
      <c r="A458" s="224" t="s">
        <v>1290</v>
      </c>
      <c r="B458" s="5"/>
      <c r="C458" s="5" t="s">
        <v>148</v>
      </c>
      <c r="D458" s="5"/>
      <c r="E458" s="22" t="s">
        <v>460</v>
      </c>
      <c r="F458" s="22" t="s">
        <v>210</v>
      </c>
      <c r="G458" s="23" t="s">
        <v>211</v>
      </c>
      <c r="H458" s="24">
        <v>-23.338062000000001</v>
      </c>
      <c r="I458" s="24">
        <v>-46.845646000000002</v>
      </c>
      <c r="J458" s="24" t="s">
        <v>269</v>
      </c>
      <c r="K458" s="60"/>
      <c r="L458" s="24" t="s">
        <v>157</v>
      </c>
      <c r="M458" s="24" t="s">
        <v>141</v>
      </c>
      <c r="N458" s="23">
        <v>200</v>
      </c>
      <c r="O458" s="23" t="s">
        <v>142</v>
      </c>
      <c r="P458" s="23" t="s">
        <v>143</v>
      </c>
      <c r="Q458" s="26">
        <f t="shared" si="278"/>
        <v>400</v>
      </c>
      <c r="R458" s="27">
        <v>2</v>
      </c>
      <c r="S458" s="28">
        <v>6.2</v>
      </c>
      <c r="T458" s="28">
        <v>9.5</v>
      </c>
      <c r="U458" s="23"/>
      <c r="V458" s="23"/>
      <c r="W458" s="24">
        <v>7</v>
      </c>
      <c r="X458" s="28">
        <v>1.5</v>
      </c>
      <c r="Y458" s="24">
        <v>7.2</v>
      </c>
      <c r="Z458" s="23"/>
      <c r="AA458" s="23"/>
      <c r="AB458" s="23"/>
      <c r="AC458" s="23"/>
      <c r="AD458" s="23" t="s">
        <v>144</v>
      </c>
      <c r="AE458" s="23" t="s">
        <v>145</v>
      </c>
      <c r="AF458" s="23">
        <v>34.5</v>
      </c>
      <c r="AG458" s="23">
        <v>8</v>
      </c>
      <c r="AH458" s="23">
        <v>1</v>
      </c>
      <c r="AI458" s="23">
        <v>0.3</v>
      </c>
      <c r="AJ458" s="23">
        <v>2.6</v>
      </c>
      <c r="AK458" s="27">
        <f t="shared" si="279"/>
        <v>2.3000000000000003</v>
      </c>
      <c r="AL458" s="27" t="s">
        <v>143</v>
      </c>
      <c r="AM458" s="27" t="s">
        <v>143</v>
      </c>
      <c r="AN458" s="23"/>
      <c r="AO458" s="27">
        <f t="shared" si="280"/>
        <v>2</v>
      </c>
      <c r="AP458" s="23"/>
      <c r="AQ458" s="23"/>
      <c r="AR458" s="23"/>
      <c r="AS458" s="23"/>
      <c r="AT458" s="23"/>
      <c r="AU458" s="27"/>
      <c r="AV458" s="27">
        <f t="shared" si="281"/>
        <v>0</v>
      </c>
      <c r="AW458" s="27"/>
      <c r="AX458" s="28">
        <f>VLOOKUP(J458,ABNT5101!$I$3:$J$9,2)</f>
        <v>30</v>
      </c>
      <c r="AY458" s="28">
        <f>VLOOKUP(J458,ABNT5101!$I$3:$M$9,5)</f>
        <v>0.38</v>
      </c>
      <c r="AZ458" s="28" t="str">
        <f>_xlfn.XLOOKUP(J458,ABNT5101!I:I,ABNT5101!L:L)</f>
        <v>-</v>
      </c>
      <c r="BA458" s="28">
        <f>_xlfn.XLOOKUP(J458,ABNT5101!$I:$I,ABNT5101!M:M)</f>
        <v>0.38</v>
      </c>
      <c r="BB458" s="28" t="str">
        <f>_xlfn.XLOOKUP(J458,ABNT5101!$I:$I,ABNT5101!N:N)</f>
        <v>-</v>
      </c>
      <c r="BC458" s="28">
        <f>_xlfn.XLOOKUP(J458,ABNT5101!$I:$I,ABNT5101!O:O)</f>
        <v>14</v>
      </c>
      <c r="BD458" s="31" t="str">
        <f t="shared" si="282"/>
        <v>ATENDE</v>
      </c>
      <c r="BE458" s="32">
        <f t="shared" si="301"/>
        <v>2.1333333333333426E-2</v>
      </c>
      <c r="BF458" s="32">
        <f t="shared" si="302"/>
        <v>0.21052631578947367</v>
      </c>
      <c r="BG458" s="32" t="str">
        <f t="shared" si="283"/>
        <v>-</v>
      </c>
      <c r="BH458" s="34">
        <v>30.64</v>
      </c>
      <c r="BI458" s="34">
        <v>0.46</v>
      </c>
      <c r="BJ458" s="34"/>
      <c r="BK458" s="34"/>
      <c r="BL458" s="35"/>
      <c r="BM458" s="34"/>
      <c r="BN458" s="31" t="str">
        <f t="shared" si="284"/>
        <v>ATENDE</v>
      </c>
      <c r="BO458" s="31" t="str">
        <f t="shared" si="303"/>
        <v>ATENDE</v>
      </c>
      <c r="BP458" s="31" t="str">
        <f t="shared" si="304"/>
        <v>ATENDE</v>
      </c>
      <c r="BQ458" s="31" t="str">
        <f t="shared" si="285"/>
        <v>ATENDE</v>
      </c>
      <c r="BR458" s="36" t="str">
        <f t="shared" si="286"/>
        <v>C1</v>
      </c>
      <c r="BS458" s="36" t="str">
        <f t="shared" si="287"/>
        <v>P5</v>
      </c>
      <c r="BT458" s="37">
        <f t="shared" si="288"/>
        <v>1.7000000000000002</v>
      </c>
      <c r="BU458" s="34">
        <v>13.5</v>
      </c>
      <c r="BV458" s="34">
        <v>1.32</v>
      </c>
      <c r="BW458" s="36">
        <f>IF(BS458="-","-",_xlfn.XLOOKUP(BS458,ABNT5101!$B$4:$B$9,ABNT5101!$C$4:$C$9))</f>
        <v>5</v>
      </c>
      <c r="BX458" s="36">
        <f>IF(BS458="-","-",_xlfn.XLOOKUP(BS458,ABNT5101!$B$4:$B$9,ABNT5101!$D$4:$D$9))</f>
        <v>1</v>
      </c>
      <c r="BY458" s="31" t="str">
        <f t="shared" si="289"/>
        <v>ATENDE</v>
      </c>
      <c r="BZ458" s="31" t="str">
        <f t="shared" si="290"/>
        <v>ATENDE</v>
      </c>
      <c r="CA458" s="31" t="str">
        <f t="shared" si="291"/>
        <v>ATENDE</v>
      </c>
      <c r="CB458" s="36" t="str">
        <f t="shared" si="305"/>
        <v>P5</v>
      </c>
      <c r="CC458" s="37">
        <f t="shared" si="292"/>
        <v>3.508</v>
      </c>
      <c r="CD458" s="244">
        <v>22.54</v>
      </c>
      <c r="CE458" s="244">
        <v>11.02</v>
      </c>
      <c r="CF458" s="31">
        <f>IF(CB458="-","-",_xlfn.XLOOKUP(CB458,ABNT5101!$B$4:$B$9,ABNT5101!$C$4:$C$9))</f>
        <v>5</v>
      </c>
      <c r="CG458" s="36">
        <f>IF(CB458="-","-",_xlfn.XLOOKUP(CB458,ABNT5101!$B$4:$B$9,ABNT5101!$D$4:$D$9))</f>
        <v>1</v>
      </c>
      <c r="CH458" s="31" t="str">
        <f t="shared" si="293"/>
        <v>ATENDE</v>
      </c>
      <c r="CI458" s="31" t="str">
        <f t="shared" si="294"/>
        <v>ATENDE</v>
      </c>
      <c r="CJ458" s="31" t="str">
        <f t="shared" si="295"/>
        <v>ATENDE</v>
      </c>
      <c r="CK458" s="56" t="str">
        <f>_xlfn.XLOOKUP(CL458,'Banco de dados'!$B:$B,'Banco de dados'!$D:$D)</f>
        <v>LEDSTAR</v>
      </c>
      <c r="CL458" s="42" t="str">
        <f>'Banco de dados'!B13</f>
        <v xml:space="preserve"> SL VT 9.1 120W</v>
      </c>
      <c r="CM458" s="56" t="str">
        <f>_xlfn.XLOOKUP(CL458,'Banco de dados'!$B:$B,'Banco de dados'!$E:$E)</f>
        <v>LUM LED SL VT 9.1 120W</v>
      </c>
      <c r="CN458" s="56" t="str">
        <f>'Banco de dados'!B13</f>
        <v xml:space="preserve"> SL VT 9.1 120W</v>
      </c>
      <c r="CO458" s="56" t="str">
        <f>IF(CN458="-","-",_xlfn.XLOOKUP(CN458,'Banco de dados'!$B:$B,'Banco de dados'!$E:$E))</f>
        <v>LUM LED SL VT 9.1 120W</v>
      </c>
      <c r="CP458" s="41">
        <f t="shared" si="296"/>
        <v>1</v>
      </c>
      <c r="CQ458" s="56">
        <f>_xlfn.XLOOKUP(CL458,'Banco de dados'!$B:$B,'Banco de dados'!$H:$H)</f>
        <v>120</v>
      </c>
      <c r="CR458" s="56" t="e">
        <f t="array" aca="1" ref="CR458" ca="1">_xludf.xlookup(CN458,'Banco de dados'!$B:$B,'Banco de dados'!$H:$H)</f>
        <v>#NAME?</v>
      </c>
      <c r="CS458" s="56" t="e">
        <f t="array" aca="1" ref="CS458" ca="1">_xludf.xlookup(CL458,'Banco de dados'!$B:$B,'Banco de dados'!$F:$F)</f>
        <v>#NAME?</v>
      </c>
      <c r="CT458" s="56" t="e">
        <f t="array" aca="1" ref="CT458" ca="1">_xludf.xlookup(CN458,'Banco de dados'!$B:$B,'Banco de dados'!$F:$F)</f>
        <v>#NAME?</v>
      </c>
      <c r="CU458" s="42"/>
      <c r="CV458" s="42"/>
      <c r="CW458" s="56" t="str">
        <f>IF(AJ458=0.5,"Suporte",IF(AND(AJ458&gt;='Braços de IP'!$B$9,AJ458&lt;='Braços de IP'!$D$9),'Braços de IP'!$E$9,IF(AND(AJ458&gt;='Braços de IP'!$B$10,AJ458&lt;='Braços de IP'!$D$10),'Braços de IP'!$E$10,IF(AND(AJ458&gt;='Braços de IP'!$B$11,AJ458&lt;='Braços de IP'!$D$11),'Braços de IP'!$E$11,IF(AND(AJ458&gt;='Braços de IP'!$B$12,AJ458&lt;='Braços de IP'!$D$12),'Braços de IP'!$E$12,IF(AND(AJ458&gt;='Braços de IP'!$B$13,AJ458&lt;='Braços de IP'!$D$13),'Braços de IP'!$E$13,IF(AND(AJ458&gt;='Braços de IP'!$B$14,AJ458&lt;='Braços de IP'!$D$14),'Braços de IP'!$E$14,"ERRO")))))))</f>
        <v>Longo I</v>
      </c>
      <c r="CX458" s="42"/>
      <c r="CY458" s="56" t="str">
        <f>IF($CX458="","",VLOOKUP($CX458,'Braços de IP'!$E$9:$I$15,2,0))</f>
        <v/>
      </c>
      <c r="CZ458" s="43" t="str">
        <f>IF($CX458="","",VLOOKUP($CX458,'Braços de IP'!$E$9:$I$15,5,0))</f>
        <v/>
      </c>
      <c r="DA458" s="56" t="s">
        <v>904</v>
      </c>
      <c r="DB458" s="56"/>
      <c r="DC458" s="56"/>
      <c r="DD458" s="56" t="s">
        <v>1294</v>
      </c>
      <c r="DE458" s="56"/>
      <c r="DF458" s="56"/>
      <c r="DG458" s="44">
        <f t="shared" si="297"/>
        <v>120</v>
      </c>
      <c r="DH458" s="45">
        <f t="shared" si="298"/>
        <v>200</v>
      </c>
      <c r="DI458" s="44">
        <f t="shared" si="299"/>
        <v>320</v>
      </c>
      <c r="DJ458" s="46">
        <f t="shared" si="300"/>
        <v>0.4</v>
      </c>
      <c r="DK458" s="47" t="s">
        <v>147</v>
      </c>
      <c r="DL458" s="48"/>
      <c r="DM458" s="49"/>
      <c r="DN458" s="23" t="s">
        <v>148</v>
      </c>
      <c r="DO458" s="23"/>
      <c r="DQ458" s="50"/>
    </row>
    <row r="459" spans="1:127" ht="15.75" customHeight="1" x14ac:dyDescent="0.3">
      <c r="A459" s="224" t="s">
        <v>1290</v>
      </c>
      <c r="B459" s="5"/>
      <c r="C459" s="5" t="s">
        <v>148</v>
      </c>
      <c r="D459" s="5"/>
      <c r="E459" s="22" t="s">
        <v>460</v>
      </c>
      <c r="F459" s="22" t="s">
        <v>210</v>
      </c>
      <c r="G459" s="23" t="s">
        <v>211</v>
      </c>
      <c r="H459" s="24">
        <v>-23.338062000000001</v>
      </c>
      <c r="I459" s="24">
        <v>-46.845646000000002</v>
      </c>
      <c r="J459" s="24" t="s">
        <v>269</v>
      </c>
      <c r="K459" s="60"/>
      <c r="L459" s="24" t="s">
        <v>157</v>
      </c>
      <c r="M459" s="24" t="s">
        <v>141</v>
      </c>
      <c r="N459" s="23">
        <v>200</v>
      </c>
      <c r="O459" s="23" t="s">
        <v>142</v>
      </c>
      <c r="P459" s="23" t="s">
        <v>143</v>
      </c>
      <c r="Q459" s="26">
        <f t="shared" si="278"/>
        <v>400</v>
      </c>
      <c r="R459" s="27">
        <v>2</v>
      </c>
      <c r="S459" s="28">
        <v>6.2</v>
      </c>
      <c r="T459" s="28">
        <v>9.5</v>
      </c>
      <c r="U459" s="23"/>
      <c r="V459" s="23"/>
      <c r="W459" s="24">
        <v>7</v>
      </c>
      <c r="X459" s="28">
        <v>1.5</v>
      </c>
      <c r="Y459" s="24">
        <v>7.2</v>
      </c>
      <c r="Z459" s="23"/>
      <c r="AA459" s="23"/>
      <c r="AB459" s="23"/>
      <c r="AC459" s="23"/>
      <c r="AD459" s="23" t="s">
        <v>144</v>
      </c>
      <c r="AE459" s="23" t="s">
        <v>145</v>
      </c>
      <c r="AF459" s="23">
        <v>34.5</v>
      </c>
      <c r="AG459" s="23">
        <v>8</v>
      </c>
      <c r="AH459" s="23">
        <v>1</v>
      </c>
      <c r="AI459" s="23">
        <v>0.3</v>
      </c>
      <c r="AJ459" s="23">
        <v>2.6</v>
      </c>
      <c r="AK459" s="27">
        <f t="shared" si="279"/>
        <v>2.3000000000000003</v>
      </c>
      <c r="AL459" s="27" t="s">
        <v>143</v>
      </c>
      <c r="AM459" s="27" t="s">
        <v>143</v>
      </c>
      <c r="AN459" s="23"/>
      <c r="AO459" s="27">
        <f t="shared" si="280"/>
        <v>2</v>
      </c>
      <c r="AP459" s="23"/>
      <c r="AQ459" s="23"/>
      <c r="AR459" s="23"/>
      <c r="AS459" s="23"/>
      <c r="AT459" s="23"/>
      <c r="AU459" s="27"/>
      <c r="AV459" s="27">
        <f t="shared" si="281"/>
        <v>0</v>
      </c>
      <c r="AW459" s="27"/>
      <c r="AX459" s="28">
        <f>VLOOKUP(J459,ABNT5101!$I$3:$J$9,2)</f>
        <v>30</v>
      </c>
      <c r="AY459" s="28">
        <f>VLOOKUP(J459,ABNT5101!$I$3:$M$9,5)</f>
        <v>0.38</v>
      </c>
      <c r="AZ459" s="28" t="str">
        <f>_xlfn.XLOOKUP(J459,ABNT5101!I:I,ABNT5101!L:L)</f>
        <v>-</v>
      </c>
      <c r="BA459" s="28">
        <f>_xlfn.XLOOKUP(J459,ABNT5101!$I:$I,ABNT5101!M:M)</f>
        <v>0.38</v>
      </c>
      <c r="BB459" s="28" t="str">
        <f>_xlfn.XLOOKUP(J459,ABNT5101!$I:$I,ABNT5101!N:N)</f>
        <v>-</v>
      </c>
      <c r="BC459" s="28">
        <f>_xlfn.XLOOKUP(J459,ABNT5101!$I:$I,ABNT5101!O:O)</f>
        <v>14</v>
      </c>
      <c r="BD459" s="31" t="str">
        <f t="shared" si="282"/>
        <v>ATENDE</v>
      </c>
      <c r="BE459" s="32">
        <f t="shared" si="301"/>
        <v>4.6666666666666634E-2</v>
      </c>
      <c r="BF459" s="32">
        <f t="shared" si="302"/>
        <v>0.49999999999999978</v>
      </c>
      <c r="BG459" s="32" t="str">
        <f t="shared" si="283"/>
        <v>-</v>
      </c>
      <c r="BH459" s="34">
        <v>31.4</v>
      </c>
      <c r="BI459" s="34">
        <v>0.56999999999999995</v>
      </c>
      <c r="BJ459" s="34"/>
      <c r="BK459" s="34"/>
      <c r="BL459" s="35"/>
      <c r="BM459" s="34"/>
      <c r="BN459" s="31" t="str">
        <f t="shared" si="284"/>
        <v>ATENDE</v>
      </c>
      <c r="BO459" s="31" t="str">
        <f t="shared" si="303"/>
        <v>ATENDE</v>
      </c>
      <c r="BP459" s="31" t="str">
        <f t="shared" si="304"/>
        <v>ATENDE</v>
      </c>
      <c r="BQ459" s="31" t="str">
        <f t="shared" si="285"/>
        <v>ATENDE</v>
      </c>
      <c r="BR459" s="36" t="str">
        <f t="shared" si="286"/>
        <v>C1</v>
      </c>
      <c r="BS459" s="36" t="str">
        <f t="shared" si="287"/>
        <v>P5</v>
      </c>
      <c r="BT459" s="37">
        <f t="shared" si="288"/>
        <v>2.3639999999999999</v>
      </c>
      <c r="BU459" s="34">
        <v>16.82</v>
      </c>
      <c r="BV459" s="34">
        <v>7.79</v>
      </c>
      <c r="BW459" s="36">
        <f>IF(BS459="-","-",_xlfn.XLOOKUP(BS459,ABNT5101!$B$4:$B$9,ABNT5101!$C$4:$C$9))</f>
        <v>5</v>
      </c>
      <c r="BX459" s="36">
        <f>IF(BS459="-","-",_xlfn.XLOOKUP(BS459,ABNT5101!$B$4:$B$9,ABNT5101!$D$4:$D$9))</f>
        <v>1</v>
      </c>
      <c r="BY459" s="31" t="str">
        <f t="shared" si="289"/>
        <v>ATENDE</v>
      </c>
      <c r="BZ459" s="31" t="str">
        <f t="shared" si="290"/>
        <v>ATENDE</v>
      </c>
      <c r="CA459" s="31" t="str">
        <f t="shared" si="291"/>
        <v>ATENDE</v>
      </c>
      <c r="CB459" s="36" t="str">
        <f t="shared" si="305"/>
        <v>P5</v>
      </c>
      <c r="CC459" s="37">
        <f t="shared" si="292"/>
        <v>4.008</v>
      </c>
      <c r="CD459" s="244">
        <v>25.04</v>
      </c>
      <c r="CE459" s="244">
        <v>15.91</v>
      </c>
      <c r="CF459" s="31">
        <f>IF(CB459="-","-",_xlfn.XLOOKUP(CB459,ABNT5101!$B$4:$B$9,ABNT5101!$C$4:$C$9))</f>
        <v>5</v>
      </c>
      <c r="CG459" s="36">
        <f>IF(CB459="-","-",_xlfn.XLOOKUP(CB459,ABNT5101!$B$4:$B$9,ABNT5101!$D$4:$D$9))</f>
        <v>1</v>
      </c>
      <c r="CH459" s="31" t="str">
        <f t="shared" si="293"/>
        <v>ATENDE</v>
      </c>
      <c r="CI459" s="31" t="str">
        <f t="shared" si="294"/>
        <v>ATENDE</v>
      </c>
      <c r="CJ459" s="31" t="str">
        <f t="shared" si="295"/>
        <v>ATENDE</v>
      </c>
      <c r="CK459" s="56" t="str">
        <f>_xlfn.XLOOKUP(CL459,'Banco de dados'!$B:$B,'Banco de dados'!$D:$D)</f>
        <v>SX LIGHTING</v>
      </c>
      <c r="CL459" s="42" t="str">
        <f>'Banco de dados'!B62</f>
        <v>SX-INLPP120HF</v>
      </c>
      <c r="CM459" s="56" t="str">
        <f>_xlfn.XLOOKUP(CL459,'Banco de dados'!$B:$B,'Banco de dados'!$E:$E)</f>
        <v>SXINLPP120K50L12CZF7PHF</v>
      </c>
      <c r="CN459" s="56" t="str">
        <f>'Banco de dados'!B62</f>
        <v>SX-INLPP120HF</v>
      </c>
      <c r="CO459" s="56" t="str">
        <f>IF(CN459="-","-",_xlfn.XLOOKUP(CN459,'Banco de dados'!$B:$B,'Banco de dados'!$E:$E))</f>
        <v>SXINLPP120K50L12CZF7PHF</v>
      </c>
      <c r="CP459" s="41">
        <f t="shared" si="296"/>
        <v>1</v>
      </c>
      <c r="CQ459" s="56">
        <f>_xlfn.XLOOKUP(CL459,'Banco de dados'!$B:$B,'Banco de dados'!$H:$H)</f>
        <v>120</v>
      </c>
      <c r="CR459" s="56" t="e">
        <f t="array" aca="1" ref="CR459" ca="1">_xludf.xlookup(CN459,'Banco de dados'!$B:$B,'Banco de dados'!$H:$H)</f>
        <v>#NAME?</v>
      </c>
      <c r="CS459" s="56" t="e">
        <f t="array" aca="1" ref="CS459" ca="1">_xludf.xlookup(CL459,'Banco de dados'!$B:$B,'Banco de dados'!$F:$F)</f>
        <v>#NAME?</v>
      </c>
      <c r="CT459" s="56" t="e">
        <f t="array" aca="1" ref="CT459" ca="1">_xludf.xlookup(CN459,'Banco de dados'!$B:$B,'Banco de dados'!$F:$F)</f>
        <v>#NAME?</v>
      </c>
      <c r="CU459" s="42"/>
      <c r="CV459" s="42"/>
      <c r="CW459" s="56" t="str">
        <f>IF(AJ459=0.5,"Suporte",IF(AND(AJ459&gt;='Braços de IP'!$B$9,AJ459&lt;='Braços de IP'!$D$9),'Braços de IP'!$E$9,IF(AND(AJ459&gt;='Braços de IP'!$B$10,AJ459&lt;='Braços de IP'!$D$10),'Braços de IP'!$E$10,IF(AND(AJ459&gt;='Braços de IP'!$B$11,AJ459&lt;='Braços de IP'!$D$11),'Braços de IP'!$E$11,IF(AND(AJ459&gt;='Braços de IP'!$B$12,AJ459&lt;='Braços de IP'!$D$12),'Braços de IP'!$E$12,IF(AND(AJ459&gt;='Braços de IP'!$B$13,AJ459&lt;='Braços de IP'!$D$13),'Braços de IP'!$E$13,IF(AND(AJ459&gt;='Braços de IP'!$B$14,AJ459&lt;='Braços de IP'!$D$14),'Braços de IP'!$E$14,"ERRO")))))))</f>
        <v>Longo I</v>
      </c>
      <c r="CX459" s="42"/>
      <c r="CY459" s="56" t="str">
        <f>IF($CX459="","",VLOOKUP($CX459,'Braços de IP'!$E$9:$I$15,2,0))</f>
        <v/>
      </c>
      <c r="CZ459" s="43" t="str">
        <f>IF($CX459="","",VLOOKUP($CX459,'Braços de IP'!$E$9:$I$15,5,0))</f>
        <v/>
      </c>
      <c r="DA459" s="56" t="s">
        <v>904</v>
      </c>
      <c r="DB459" s="56"/>
      <c r="DC459" s="56"/>
      <c r="DD459" s="56" t="s">
        <v>1294</v>
      </c>
      <c r="DE459" s="56"/>
      <c r="DF459" s="56"/>
      <c r="DG459" s="44">
        <f t="shared" si="297"/>
        <v>120</v>
      </c>
      <c r="DH459" s="45">
        <f t="shared" si="298"/>
        <v>200</v>
      </c>
      <c r="DI459" s="44">
        <f t="shared" si="299"/>
        <v>320</v>
      </c>
      <c r="DJ459" s="46">
        <f t="shared" si="300"/>
        <v>0.4</v>
      </c>
      <c r="DK459" s="47" t="s">
        <v>147</v>
      </c>
      <c r="DL459" s="48"/>
      <c r="DM459" s="49"/>
      <c r="DN459" s="23" t="s">
        <v>148</v>
      </c>
      <c r="DO459" s="23"/>
      <c r="DQ459" s="50"/>
    </row>
    <row r="460" spans="1:127" ht="15.75" customHeight="1" x14ac:dyDescent="0.3">
      <c r="A460" s="224" t="s">
        <v>1290</v>
      </c>
      <c r="B460" s="5"/>
      <c r="C460" s="5" t="s">
        <v>148</v>
      </c>
      <c r="D460" s="5"/>
      <c r="E460" s="22" t="s">
        <v>460</v>
      </c>
      <c r="F460" s="22" t="s">
        <v>210</v>
      </c>
      <c r="G460" s="23" t="s">
        <v>211</v>
      </c>
      <c r="H460" s="24">
        <v>-23.338062000000001</v>
      </c>
      <c r="I460" s="24">
        <v>-46.845646000000002</v>
      </c>
      <c r="J460" s="24" t="s">
        <v>269</v>
      </c>
      <c r="K460" s="60"/>
      <c r="L460" s="24" t="s">
        <v>157</v>
      </c>
      <c r="M460" s="24" t="s">
        <v>141</v>
      </c>
      <c r="N460" s="23">
        <v>200</v>
      </c>
      <c r="O460" s="23" t="s">
        <v>142</v>
      </c>
      <c r="P460" s="23" t="s">
        <v>143</v>
      </c>
      <c r="Q460" s="26">
        <f t="shared" si="278"/>
        <v>400</v>
      </c>
      <c r="R460" s="27">
        <v>2</v>
      </c>
      <c r="S460" s="28">
        <v>6.2</v>
      </c>
      <c r="T460" s="28">
        <v>9.5</v>
      </c>
      <c r="U460" s="23"/>
      <c r="V460" s="23"/>
      <c r="W460" s="24">
        <v>7</v>
      </c>
      <c r="X460" s="28">
        <v>1.5</v>
      </c>
      <c r="Y460" s="24">
        <v>7.2</v>
      </c>
      <c r="Z460" s="23"/>
      <c r="AA460" s="23"/>
      <c r="AB460" s="23"/>
      <c r="AC460" s="23"/>
      <c r="AD460" s="23" t="s">
        <v>144</v>
      </c>
      <c r="AE460" s="23" t="s">
        <v>145</v>
      </c>
      <c r="AF460" s="23">
        <v>34.5</v>
      </c>
      <c r="AG460" s="23">
        <v>8</v>
      </c>
      <c r="AH460" s="23">
        <v>1</v>
      </c>
      <c r="AI460" s="23">
        <v>0.3</v>
      </c>
      <c r="AJ460" s="23">
        <v>2.6</v>
      </c>
      <c r="AK460" s="27">
        <f t="shared" si="279"/>
        <v>2.3000000000000003</v>
      </c>
      <c r="AL460" s="27" t="s">
        <v>143</v>
      </c>
      <c r="AM460" s="27" t="s">
        <v>143</v>
      </c>
      <c r="AN460" s="23"/>
      <c r="AO460" s="27">
        <f t="shared" si="280"/>
        <v>2</v>
      </c>
      <c r="AP460" s="23"/>
      <c r="AQ460" s="23"/>
      <c r="AR460" s="23"/>
      <c r="AS460" s="23"/>
      <c r="AT460" s="23"/>
      <c r="AU460" s="27"/>
      <c r="AV460" s="27">
        <f t="shared" si="281"/>
        <v>0</v>
      </c>
      <c r="AW460" s="27"/>
      <c r="AX460" s="28">
        <f>VLOOKUP(J460,ABNT5101!$I$3:$J$9,2)</f>
        <v>30</v>
      </c>
      <c r="AY460" s="28">
        <f>VLOOKUP(J460,ABNT5101!$I$3:$M$9,5)</f>
        <v>0.38</v>
      </c>
      <c r="AZ460" s="28" t="str">
        <f>_xlfn.XLOOKUP(J460,ABNT5101!I:I,ABNT5101!L:L)</f>
        <v>-</v>
      </c>
      <c r="BA460" s="28">
        <f>_xlfn.XLOOKUP(J460,ABNT5101!$I:$I,ABNT5101!M:M)</f>
        <v>0.38</v>
      </c>
      <c r="BB460" s="28" t="str">
        <f>_xlfn.XLOOKUP(J460,ABNT5101!$I:$I,ABNT5101!N:N)</f>
        <v>-</v>
      </c>
      <c r="BC460" s="28">
        <f>_xlfn.XLOOKUP(J460,ABNT5101!$I:$I,ABNT5101!O:O)</f>
        <v>14</v>
      </c>
      <c r="BD460" s="31" t="str">
        <f t="shared" si="282"/>
        <v>ATENDE</v>
      </c>
      <c r="BE460" s="32">
        <f t="shared" si="301"/>
        <v>1.8999999999999906E-2</v>
      </c>
      <c r="BF460" s="32">
        <f t="shared" si="302"/>
        <v>0.44736842105263164</v>
      </c>
      <c r="BG460" s="32" t="str">
        <f t="shared" si="283"/>
        <v>-</v>
      </c>
      <c r="BH460" s="34">
        <v>30.57</v>
      </c>
      <c r="BI460" s="34">
        <v>0.55000000000000004</v>
      </c>
      <c r="BJ460" s="34"/>
      <c r="BK460" s="34"/>
      <c r="BL460" s="35"/>
      <c r="BM460" s="34"/>
      <c r="BN460" s="31" t="str">
        <f t="shared" si="284"/>
        <v>ATENDE</v>
      </c>
      <c r="BO460" s="31" t="str">
        <f t="shared" si="303"/>
        <v>ATENDE</v>
      </c>
      <c r="BP460" s="31" t="str">
        <f t="shared" si="304"/>
        <v>ATENDE</v>
      </c>
      <c r="BQ460" s="31" t="str">
        <f t="shared" si="285"/>
        <v>ATENDE</v>
      </c>
      <c r="BR460" s="36" t="str">
        <f t="shared" si="286"/>
        <v>C1</v>
      </c>
      <c r="BS460" s="36" t="str">
        <f t="shared" si="287"/>
        <v>P5</v>
      </c>
      <c r="BT460" s="37">
        <f t="shared" si="288"/>
        <v>1.67</v>
      </c>
      <c r="BU460" s="34">
        <v>13.35</v>
      </c>
      <c r="BV460" s="34">
        <v>5.41</v>
      </c>
      <c r="BW460" s="36">
        <f>IF(BS460="-","-",_xlfn.XLOOKUP(BS460,ABNT5101!$B$4:$B$9,ABNT5101!$C$4:$C$9))</f>
        <v>5</v>
      </c>
      <c r="BX460" s="36">
        <f>IF(BS460="-","-",_xlfn.XLOOKUP(BS460,ABNT5101!$B$4:$B$9,ABNT5101!$D$4:$D$9))</f>
        <v>1</v>
      </c>
      <c r="BY460" s="31" t="str">
        <f t="shared" si="289"/>
        <v>ATENDE</v>
      </c>
      <c r="BZ460" s="31" t="str">
        <f t="shared" si="290"/>
        <v>ATENDE</v>
      </c>
      <c r="CA460" s="31" t="str">
        <f t="shared" si="291"/>
        <v>ATENDE</v>
      </c>
      <c r="CB460" s="36" t="str">
        <f t="shared" si="305"/>
        <v>P5</v>
      </c>
      <c r="CC460" s="37">
        <f t="shared" si="292"/>
        <v>3.3740000000000006</v>
      </c>
      <c r="CD460" s="244">
        <v>21.87</v>
      </c>
      <c r="CE460" s="244">
        <v>13.34</v>
      </c>
      <c r="CF460" s="31">
        <f>IF(CB460="-","-",_xlfn.XLOOKUP(CB460,ABNT5101!$B$4:$B$9,ABNT5101!$C$4:$C$9))</f>
        <v>5</v>
      </c>
      <c r="CG460" s="36">
        <f>IF(CB460="-","-",_xlfn.XLOOKUP(CB460,ABNT5101!$B$4:$B$9,ABNT5101!$D$4:$D$9))</f>
        <v>1</v>
      </c>
      <c r="CH460" s="31" t="str">
        <f t="shared" si="293"/>
        <v>ATENDE</v>
      </c>
      <c r="CI460" s="31" t="str">
        <f t="shared" si="294"/>
        <v>ATENDE</v>
      </c>
      <c r="CJ460" s="31" t="str">
        <f t="shared" si="295"/>
        <v>ATENDE</v>
      </c>
      <c r="CK460" s="56" t="str">
        <f>_xlfn.XLOOKUP(CL460,'Banco de dados'!$B:$B,'Banco de dados'!$D:$D)</f>
        <v>TECNOWATT</v>
      </c>
      <c r="CL460" s="42" t="str">
        <f>'Banco de dados'!B73</f>
        <v xml:space="preserve">SIGMAGPTLRRSMNDL120W_82IBBR
</v>
      </c>
      <c r="CM460" s="56" t="str">
        <f>_xlfn.XLOOKUP(CL460,'Banco de dados'!$B:$B,'Banco de dados'!$E:$E)</f>
        <v>SIGMAGPTLRRSMNDL120W_82IBBR
S1-10C1MUN6.5</v>
      </c>
      <c r="CN460" s="56" t="str">
        <f>'Banco de dados'!B73</f>
        <v xml:space="preserve">SIGMAGPTLRRSMNDL120W_82IBBR
</v>
      </c>
      <c r="CO460" s="56" t="str">
        <f>IF(CN460="-","-",_xlfn.XLOOKUP(CN460,'Banco de dados'!$B:$B,'Banco de dados'!$E:$E))</f>
        <v>SIGMAGPTLRRSMNDL120W_82IBBR
S1-10C1MUN6.5</v>
      </c>
      <c r="CP460" s="41">
        <f t="shared" si="296"/>
        <v>1</v>
      </c>
      <c r="CQ460" s="56">
        <f>_xlfn.XLOOKUP(CL460,'Banco de dados'!$B:$B,'Banco de dados'!$H:$H)</f>
        <v>120</v>
      </c>
      <c r="CR460" s="56" t="e">
        <f t="array" aca="1" ref="CR460" ca="1">_xludf.xlookup(CN460,'Banco de dados'!$B:$B,'Banco de dados'!$H:$H)</f>
        <v>#NAME?</v>
      </c>
      <c r="CS460" s="56" t="e">
        <f t="array" aca="1" ref="CS460" ca="1">_xludf.xlookup(CL460,'Banco de dados'!$B:$B,'Banco de dados'!$F:$F)</f>
        <v>#NAME?</v>
      </c>
      <c r="CT460" s="56" t="e">
        <f t="array" aca="1" ref="CT460" ca="1">_xludf.xlookup(CN460,'Banco de dados'!$B:$B,'Banco de dados'!$F:$F)</f>
        <v>#NAME?</v>
      </c>
      <c r="CU460" s="42"/>
      <c r="CV460" s="42"/>
      <c r="CW460" s="56" t="str">
        <f>IF(AJ460=0.5,"Suporte",IF(AND(AJ460&gt;='Braços de IP'!$B$9,AJ460&lt;='Braços de IP'!$D$9),'Braços de IP'!$E$9,IF(AND(AJ460&gt;='Braços de IP'!$B$10,AJ460&lt;='Braços de IP'!$D$10),'Braços de IP'!$E$10,IF(AND(AJ460&gt;='Braços de IP'!$B$11,AJ460&lt;='Braços de IP'!$D$11),'Braços de IP'!$E$11,IF(AND(AJ460&gt;='Braços de IP'!$B$12,AJ460&lt;='Braços de IP'!$D$12),'Braços de IP'!$E$12,IF(AND(AJ460&gt;='Braços de IP'!$B$13,AJ460&lt;='Braços de IP'!$D$13),'Braços de IP'!$E$13,IF(AND(AJ460&gt;='Braços de IP'!$B$14,AJ460&lt;='Braços de IP'!$D$14),'Braços de IP'!$E$14,"ERRO")))))))</f>
        <v>Longo I</v>
      </c>
      <c r="CX460" s="42"/>
      <c r="CY460" s="56" t="str">
        <f>IF($CX460="","",VLOOKUP($CX460,'Braços de IP'!$E$9:$I$15,2,0))</f>
        <v/>
      </c>
      <c r="CZ460" s="43" t="str">
        <f>IF($CX460="","",VLOOKUP($CX460,'Braços de IP'!$E$9:$I$15,5,0))</f>
        <v/>
      </c>
      <c r="DA460" s="56" t="s">
        <v>904</v>
      </c>
      <c r="DB460" s="56"/>
      <c r="DC460" s="56"/>
      <c r="DD460" s="56" t="s">
        <v>1294</v>
      </c>
      <c r="DE460" s="56"/>
      <c r="DF460" s="56"/>
      <c r="DG460" s="44">
        <f t="shared" si="297"/>
        <v>120</v>
      </c>
      <c r="DH460" s="45">
        <f t="shared" si="298"/>
        <v>200</v>
      </c>
      <c r="DI460" s="44">
        <f t="shared" si="299"/>
        <v>320</v>
      </c>
      <c r="DJ460" s="46">
        <f t="shared" si="300"/>
        <v>0.4</v>
      </c>
      <c r="DK460" s="47" t="s">
        <v>147</v>
      </c>
      <c r="DL460" s="48"/>
      <c r="DM460" s="49"/>
      <c r="DN460" s="23" t="s">
        <v>148</v>
      </c>
      <c r="DO460" s="23"/>
      <c r="DQ460" s="50"/>
    </row>
    <row r="461" spans="1:127" ht="15.75" hidden="1" customHeight="1" x14ac:dyDescent="0.3">
      <c r="B461" s="5"/>
      <c r="C461" s="5"/>
      <c r="D461" s="5"/>
      <c r="E461" s="22" t="s">
        <v>461</v>
      </c>
      <c r="F461" s="22" t="s">
        <v>137</v>
      </c>
      <c r="G461" s="23" t="s">
        <v>462</v>
      </c>
      <c r="H461" s="24">
        <v>-23.411121999999999</v>
      </c>
      <c r="I461" s="24">
        <v>-46.846972999999998</v>
      </c>
      <c r="J461" s="24" t="s">
        <v>160</v>
      </c>
      <c r="K461" s="60"/>
      <c r="L461" s="24" t="s">
        <v>140</v>
      </c>
      <c r="M461" s="24" t="s">
        <v>141</v>
      </c>
      <c r="N461" s="23">
        <v>87</v>
      </c>
      <c r="O461" s="23" t="s">
        <v>142</v>
      </c>
      <c r="P461" s="23" t="s">
        <v>143</v>
      </c>
      <c r="Q461" s="26">
        <f t="shared" si="278"/>
        <v>174</v>
      </c>
      <c r="R461" s="27">
        <v>1</v>
      </c>
      <c r="S461" s="28">
        <v>2</v>
      </c>
      <c r="T461" s="28">
        <v>6</v>
      </c>
      <c r="U461" s="23"/>
      <c r="V461" s="23"/>
      <c r="W461" s="29"/>
      <c r="X461" s="28">
        <v>2.5</v>
      </c>
      <c r="Y461" s="23"/>
      <c r="Z461" s="23"/>
      <c r="AA461" s="23"/>
      <c r="AB461" s="23"/>
      <c r="AC461" s="23"/>
      <c r="AD461" s="23" t="s">
        <v>144</v>
      </c>
      <c r="AE461" s="23" t="s">
        <v>145</v>
      </c>
      <c r="AF461" s="23" t="s">
        <v>463</v>
      </c>
      <c r="AG461" s="23">
        <v>7.2</v>
      </c>
      <c r="AH461" s="23">
        <v>1</v>
      </c>
      <c r="AI461" s="23">
        <v>1.3</v>
      </c>
      <c r="AJ461" s="23">
        <v>2.5</v>
      </c>
      <c r="AK461" s="27">
        <f t="shared" si="279"/>
        <v>1.2</v>
      </c>
      <c r="AL461" s="27" t="s">
        <v>143</v>
      </c>
      <c r="AM461" s="27" t="s">
        <v>143</v>
      </c>
      <c r="AN461" s="23"/>
      <c r="AO461" s="27">
        <f t="shared" si="280"/>
        <v>2</v>
      </c>
      <c r="AP461" s="23"/>
      <c r="AQ461" s="23"/>
      <c r="AR461" s="23"/>
      <c r="AS461" s="23"/>
      <c r="AT461" s="23"/>
      <c r="AU461" s="27"/>
      <c r="AV461" s="27">
        <f t="shared" si="281"/>
        <v>0</v>
      </c>
      <c r="AW461" s="27"/>
      <c r="AX461" s="28">
        <f>VLOOKUP(J461,ABNT5101!$I$3:$J$9,2)</f>
        <v>10</v>
      </c>
      <c r="AY461" s="28">
        <f>VLOOKUP(J461,ABNT5101!$I$3:$M$9,5)</f>
        <v>0.18</v>
      </c>
      <c r="AZ461" s="28" t="str">
        <f>_xlfn.XLOOKUP(J461,ABNT5101!I:I,ABNT5101!L:L)</f>
        <v>-</v>
      </c>
      <c r="BA461" s="28">
        <f>_xlfn.XLOOKUP(J461,ABNT5101!$I:$I,ABNT5101!M:M)</f>
        <v>0.18</v>
      </c>
      <c r="BB461" s="28" t="str">
        <f>_xlfn.XLOOKUP(J461,ABNT5101!$I:$I,ABNT5101!N:N)</f>
        <v>-</v>
      </c>
      <c r="BC461" s="28">
        <f>_xlfn.XLOOKUP(J461,ABNT5101!$I:$I,ABNT5101!O:O)</f>
        <v>16</v>
      </c>
      <c r="BD461" s="31" t="str">
        <f t="shared" si="282"/>
        <v>NÃO ATENDE</v>
      </c>
      <c r="BE461" s="32">
        <f t="shared" si="301"/>
        <v>-1</v>
      </c>
      <c r="BF461" s="32">
        <f t="shared" si="302"/>
        <v>-1</v>
      </c>
      <c r="BG461" s="32" t="str">
        <f t="shared" si="283"/>
        <v>-</v>
      </c>
      <c r="BH461" s="34"/>
      <c r="BI461" s="34"/>
      <c r="BJ461" s="34"/>
      <c r="BK461" s="34"/>
      <c r="BL461" s="35"/>
      <c r="BM461" s="34"/>
      <c r="BN461" s="31" t="str">
        <f t="shared" si="284"/>
        <v>NÃO ATENDE</v>
      </c>
      <c r="BO461" s="31" t="str">
        <f t="shared" si="303"/>
        <v>NÃO ATENDE</v>
      </c>
      <c r="BP461" s="31" t="str">
        <f t="shared" si="304"/>
        <v>NÃO ATENDE</v>
      </c>
      <c r="BQ461" s="31" t="str">
        <f t="shared" si="285"/>
        <v>ATENDE</v>
      </c>
      <c r="BR461" s="36" t="str">
        <f t="shared" si="286"/>
        <v>C4</v>
      </c>
      <c r="BS461" s="36" t="str">
        <f t="shared" si="287"/>
        <v>P6</v>
      </c>
      <c r="BT461" s="37">
        <f t="shared" si="288"/>
        <v>-1</v>
      </c>
      <c r="BU461" s="34"/>
      <c r="BV461" s="34"/>
      <c r="BW461" s="36">
        <f>IF(BS461="-","-",_xlfn.XLOOKUP(BS461,ABNT5101!$B$4:$B$9,ABNT5101!$C$4:$C$9))</f>
        <v>3</v>
      </c>
      <c r="BX461" s="36">
        <f>IF(BS461="-","-",_xlfn.XLOOKUP(BS461,ABNT5101!$B$4:$B$9,ABNT5101!$D$4:$D$9))</f>
        <v>0.6</v>
      </c>
      <c r="BY461" s="31" t="str">
        <f t="shared" si="289"/>
        <v>NÃO ATENDE</v>
      </c>
      <c r="BZ461" s="31" t="str">
        <f t="shared" si="290"/>
        <v>NÃO ATENDE</v>
      </c>
      <c r="CA461" s="31" t="str">
        <f t="shared" si="291"/>
        <v>NÃO ATENDE</v>
      </c>
      <c r="CB461" s="36" t="str">
        <f t="shared" si="305"/>
        <v>P6</v>
      </c>
      <c r="CC461" s="37">
        <f t="shared" si="292"/>
        <v>-1</v>
      </c>
      <c r="CD461" s="38"/>
      <c r="CE461" s="38"/>
      <c r="CF461" s="31">
        <f>IF(CB461="-","-",_xlfn.XLOOKUP(CB461,ABNT5101!$B$4:$B$9,ABNT5101!$C$4:$C$9))</f>
        <v>3</v>
      </c>
      <c r="CG461" s="36">
        <f>IF(CB461="-","-",_xlfn.XLOOKUP(CB461,ABNT5101!$B$4:$B$9,ABNT5101!$D$4:$D$9))</f>
        <v>0.6</v>
      </c>
      <c r="CH461" s="31" t="str">
        <f t="shared" si="293"/>
        <v>NÃO ATENDE</v>
      </c>
      <c r="CI461" s="31" t="str">
        <f t="shared" si="294"/>
        <v>NÃO ATENDE</v>
      </c>
      <c r="CJ461" s="31" t="str">
        <f t="shared" si="295"/>
        <v>NÃO ATENDE</v>
      </c>
      <c r="CK461" s="56" t="e">
        <f>_xlfn.XLOOKUP(CL461,'Banco de dados'!$B:$B,'Banco de dados'!$D:$D)</f>
        <v>#N/A</v>
      </c>
      <c r="CL461" s="55"/>
      <c r="CM461" s="56" t="e">
        <f>_xlfn.XLOOKUP(CL461,'Banco de dados'!$B:$B,'Banco de dados'!$E:$E)</f>
        <v>#N/A</v>
      </c>
      <c r="CN461" s="56"/>
      <c r="CO461" s="56" t="e">
        <f>IF(CN461="-","-",_xlfn.XLOOKUP(CN461,'Banco de dados'!$B:$B,'Banco de dados'!$E:$E))</f>
        <v>#N/A</v>
      </c>
      <c r="CP461" s="41">
        <f t="shared" si="296"/>
        <v>1</v>
      </c>
      <c r="CQ461" s="56" t="e">
        <f>_xlfn.XLOOKUP(CL461,'Banco de dados'!$B:$B,'Banco de dados'!$H:$H)</f>
        <v>#N/A</v>
      </c>
      <c r="CR461" s="56" t="e">
        <f t="array" aca="1" ref="CR461" ca="1">_xludf.xlookup(CN461,'Banco de dados'!$B:$B,'Banco de dados'!$H:$H)</f>
        <v>#NAME?</v>
      </c>
      <c r="CS461" s="56" t="e">
        <f t="array" aca="1" ref="CS461" ca="1">_xludf.xlookup(CL461,'Banco de dados'!$B:$B,'Banco de dados'!$F:$F)</f>
        <v>#NAME?</v>
      </c>
      <c r="CT461" s="56" t="e">
        <f t="array" aca="1" ref="CT461" ca="1">_xludf.xlookup(CN461,'Banco de dados'!$B:$B,'Banco de dados'!$F:$F)</f>
        <v>#NAME?</v>
      </c>
      <c r="CU461" s="42"/>
      <c r="CV461" s="42"/>
      <c r="CW461" s="56" t="str">
        <f>IF(AJ461=0.5,"Suporte",IF(AND(AJ461&gt;='Braços de IP'!$B$9,AJ461&lt;='Braços de IP'!$D$9),'Braços de IP'!$E$9,IF(AND(AJ461&gt;='Braços de IP'!$B$10,AJ461&lt;='Braços de IP'!$D$10),'Braços de IP'!$E$10,IF(AND(AJ461&gt;='Braços de IP'!$B$11,AJ461&lt;='Braços de IP'!$D$11),'Braços de IP'!$E$11,IF(AND(AJ461&gt;='Braços de IP'!$B$12,AJ461&lt;='Braços de IP'!$D$12),'Braços de IP'!$E$12,IF(AND(AJ461&gt;='Braços de IP'!$B$13,AJ461&lt;='Braços de IP'!$D$13),'Braços de IP'!$E$13,IF(AND(AJ461&gt;='Braços de IP'!$B$14,AJ461&lt;='Braços de IP'!$D$14),'Braços de IP'!$E$14,"ERRO")))))))</f>
        <v>Médio II</v>
      </c>
      <c r="CX461" s="42"/>
      <c r="CY461" s="56" t="str">
        <f>IF($CX461="","",VLOOKUP($CX461,'Braços de IP'!$E$9:$I$15,2,0))</f>
        <v/>
      </c>
      <c r="CZ461" s="43" t="str">
        <f>IF($CX461="","",VLOOKUP($CX461,'Braços de IP'!$E$9:$I$15,5,0))</f>
        <v/>
      </c>
      <c r="DA461" s="56"/>
      <c r="DB461" s="56"/>
      <c r="DC461" s="56"/>
      <c r="DD461" s="56"/>
      <c r="DE461" s="56"/>
      <c r="DF461" s="56"/>
      <c r="DG461" s="44" t="e">
        <f t="shared" si="297"/>
        <v>#N/A</v>
      </c>
      <c r="DH461" s="45">
        <f t="shared" si="298"/>
        <v>87</v>
      </c>
      <c r="DI461" s="44" t="e">
        <f t="shared" si="299"/>
        <v>#N/A</v>
      </c>
      <c r="DJ461" s="46" t="e">
        <f t="shared" si="300"/>
        <v>#N/A</v>
      </c>
      <c r="DK461" s="47" t="s">
        <v>147</v>
      </c>
      <c r="DL461" s="48"/>
      <c r="DM461" s="49"/>
      <c r="DN461" s="23" t="s">
        <v>148</v>
      </c>
      <c r="DO461" s="23"/>
      <c r="DQ461" s="50"/>
    </row>
    <row r="462" spans="1:127" ht="15.75" hidden="1" customHeight="1" x14ac:dyDescent="0.3">
      <c r="B462" s="5"/>
      <c r="C462" s="5"/>
      <c r="D462" s="5"/>
      <c r="E462" s="22" t="s">
        <v>461</v>
      </c>
      <c r="F462" s="22" t="s">
        <v>137</v>
      </c>
      <c r="G462" s="23" t="s">
        <v>462</v>
      </c>
      <c r="H462" s="24">
        <v>-23.411121999999999</v>
      </c>
      <c r="I462" s="24">
        <v>-46.846972999999998</v>
      </c>
      <c r="J462" s="24" t="s">
        <v>160</v>
      </c>
      <c r="K462" s="60"/>
      <c r="L462" s="24" t="s">
        <v>140</v>
      </c>
      <c r="M462" s="24" t="s">
        <v>141</v>
      </c>
      <c r="N462" s="23">
        <v>87</v>
      </c>
      <c r="O462" s="23" t="s">
        <v>142</v>
      </c>
      <c r="P462" s="23" t="s">
        <v>143</v>
      </c>
      <c r="Q462" s="26">
        <f t="shared" si="278"/>
        <v>174</v>
      </c>
      <c r="R462" s="27">
        <v>1</v>
      </c>
      <c r="S462" s="28">
        <v>2</v>
      </c>
      <c r="T462" s="28">
        <v>6</v>
      </c>
      <c r="U462" s="23"/>
      <c r="V462" s="23"/>
      <c r="W462" s="29"/>
      <c r="X462" s="28">
        <v>2.5</v>
      </c>
      <c r="Y462" s="23"/>
      <c r="Z462" s="23"/>
      <c r="AA462" s="23"/>
      <c r="AB462" s="23"/>
      <c r="AC462" s="23"/>
      <c r="AD462" s="23" t="s">
        <v>144</v>
      </c>
      <c r="AE462" s="23" t="s">
        <v>145</v>
      </c>
      <c r="AF462" s="23" t="s">
        <v>463</v>
      </c>
      <c r="AG462" s="23">
        <v>7.2</v>
      </c>
      <c r="AH462" s="23">
        <v>1</v>
      </c>
      <c r="AI462" s="23">
        <v>1.3</v>
      </c>
      <c r="AJ462" s="23">
        <v>2.5</v>
      </c>
      <c r="AK462" s="27">
        <f t="shared" si="279"/>
        <v>1.2</v>
      </c>
      <c r="AL462" s="27" t="s">
        <v>143</v>
      </c>
      <c r="AM462" s="27" t="s">
        <v>143</v>
      </c>
      <c r="AN462" s="23"/>
      <c r="AO462" s="27">
        <f t="shared" si="280"/>
        <v>2</v>
      </c>
      <c r="AP462" s="23"/>
      <c r="AQ462" s="23"/>
      <c r="AR462" s="23"/>
      <c r="AS462" s="23"/>
      <c r="AT462" s="23"/>
      <c r="AU462" s="27"/>
      <c r="AV462" s="27">
        <f t="shared" si="281"/>
        <v>0</v>
      </c>
      <c r="AW462" s="27"/>
      <c r="AX462" s="28">
        <f>VLOOKUP(J462,ABNT5101!$I$3:$J$9,2)</f>
        <v>10</v>
      </c>
      <c r="AY462" s="28">
        <f>VLOOKUP(J462,ABNT5101!$I$3:$M$9,5)</f>
        <v>0.18</v>
      </c>
      <c r="AZ462" s="28" t="str">
        <f>_xlfn.XLOOKUP(J462,ABNT5101!I:I,ABNT5101!L:L)</f>
        <v>-</v>
      </c>
      <c r="BA462" s="28">
        <f>_xlfn.XLOOKUP(J462,ABNT5101!$I:$I,ABNT5101!M:M)</f>
        <v>0.18</v>
      </c>
      <c r="BB462" s="28" t="str">
        <f>_xlfn.XLOOKUP(J462,ABNT5101!$I:$I,ABNT5101!N:N)</f>
        <v>-</v>
      </c>
      <c r="BC462" s="28">
        <f>_xlfn.XLOOKUP(J462,ABNT5101!$I:$I,ABNT5101!O:O)</f>
        <v>16</v>
      </c>
      <c r="BD462" s="31" t="str">
        <f t="shared" si="282"/>
        <v>NÃO ATENDE</v>
      </c>
      <c r="BE462" s="32">
        <f t="shared" si="301"/>
        <v>-1</v>
      </c>
      <c r="BF462" s="32">
        <f t="shared" si="302"/>
        <v>-1</v>
      </c>
      <c r="BG462" s="32" t="str">
        <f t="shared" si="283"/>
        <v>-</v>
      </c>
      <c r="BH462" s="34"/>
      <c r="BI462" s="34"/>
      <c r="BJ462" s="34"/>
      <c r="BK462" s="34"/>
      <c r="BL462" s="35"/>
      <c r="BM462" s="34"/>
      <c r="BN462" s="31" t="str">
        <f t="shared" si="284"/>
        <v>NÃO ATENDE</v>
      </c>
      <c r="BO462" s="31" t="str">
        <f t="shared" si="303"/>
        <v>NÃO ATENDE</v>
      </c>
      <c r="BP462" s="31" t="str">
        <f t="shared" si="304"/>
        <v>NÃO ATENDE</v>
      </c>
      <c r="BQ462" s="31" t="str">
        <f t="shared" si="285"/>
        <v>ATENDE</v>
      </c>
      <c r="BR462" s="36" t="str">
        <f t="shared" si="286"/>
        <v>C4</v>
      </c>
      <c r="BS462" s="36" t="str">
        <f t="shared" si="287"/>
        <v>P6</v>
      </c>
      <c r="BT462" s="37">
        <f t="shared" si="288"/>
        <v>-1</v>
      </c>
      <c r="BU462" s="34"/>
      <c r="BV462" s="34"/>
      <c r="BW462" s="36">
        <f>IF(BS462="-","-",_xlfn.XLOOKUP(BS462,ABNT5101!$B$4:$B$9,ABNT5101!$C$4:$C$9))</f>
        <v>3</v>
      </c>
      <c r="BX462" s="36">
        <f>IF(BS462="-","-",_xlfn.XLOOKUP(BS462,ABNT5101!$B$4:$B$9,ABNT5101!$D$4:$D$9))</f>
        <v>0.6</v>
      </c>
      <c r="BY462" s="31" t="str">
        <f t="shared" si="289"/>
        <v>NÃO ATENDE</v>
      </c>
      <c r="BZ462" s="31" t="str">
        <f t="shared" si="290"/>
        <v>NÃO ATENDE</v>
      </c>
      <c r="CA462" s="31" t="str">
        <f t="shared" si="291"/>
        <v>NÃO ATENDE</v>
      </c>
      <c r="CB462" s="36" t="str">
        <f t="shared" si="305"/>
        <v>P6</v>
      </c>
      <c r="CC462" s="37">
        <f t="shared" si="292"/>
        <v>-1</v>
      </c>
      <c r="CD462" s="38"/>
      <c r="CE462" s="38"/>
      <c r="CF462" s="31">
        <f>IF(CB462="-","-",_xlfn.XLOOKUP(CB462,ABNT5101!$B$4:$B$9,ABNT5101!$C$4:$C$9))</f>
        <v>3</v>
      </c>
      <c r="CG462" s="36">
        <f>IF(CB462="-","-",_xlfn.XLOOKUP(CB462,ABNT5101!$B$4:$B$9,ABNT5101!$D$4:$D$9))</f>
        <v>0.6</v>
      </c>
      <c r="CH462" s="31" t="str">
        <f t="shared" si="293"/>
        <v>NÃO ATENDE</v>
      </c>
      <c r="CI462" s="31" t="str">
        <f t="shared" si="294"/>
        <v>NÃO ATENDE</v>
      </c>
      <c r="CJ462" s="31" t="str">
        <f t="shared" si="295"/>
        <v>NÃO ATENDE</v>
      </c>
      <c r="CK462" s="56" t="e">
        <f>_xlfn.XLOOKUP(CL462,'Banco de dados'!$B:$B,'Banco de dados'!$D:$D)</f>
        <v>#N/A</v>
      </c>
      <c r="CL462" s="55"/>
      <c r="CM462" s="56" t="e">
        <f>_xlfn.XLOOKUP(CL462,'Banco de dados'!$B:$B,'Banco de dados'!$E:$E)</f>
        <v>#N/A</v>
      </c>
      <c r="CN462" s="56"/>
      <c r="CO462" s="56" t="e">
        <f>IF(CN462="-","-",_xlfn.XLOOKUP(CN462,'Banco de dados'!$B:$B,'Banco de dados'!$E:$E))</f>
        <v>#N/A</v>
      </c>
      <c r="CP462" s="41">
        <f t="shared" si="296"/>
        <v>1</v>
      </c>
      <c r="CQ462" s="56" t="e">
        <f>_xlfn.XLOOKUP(CL462,'Banco de dados'!$B:$B,'Banco de dados'!$H:$H)</f>
        <v>#N/A</v>
      </c>
      <c r="CR462" s="56" t="e">
        <f t="array" aca="1" ref="CR462" ca="1">_xludf.xlookup(CN462,'Banco de dados'!$B:$B,'Banco de dados'!$H:$H)</f>
        <v>#NAME?</v>
      </c>
      <c r="CS462" s="56" t="e">
        <f t="array" aca="1" ref="CS462" ca="1">_xludf.xlookup(CL462,'Banco de dados'!$B:$B,'Banco de dados'!$F:$F)</f>
        <v>#NAME?</v>
      </c>
      <c r="CT462" s="56" t="e">
        <f t="array" aca="1" ref="CT462" ca="1">_xludf.xlookup(CN462,'Banco de dados'!$B:$B,'Banco de dados'!$F:$F)</f>
        <v>#NAME?</v>
      </c>
      <c r="CU462" s="42"/>
      <c r="CV462" s="42"/>
      <c r="CW462" s="56" t="str">
        <f>IF(AJ462=0.5,"Suporte",IF(AND(AJ462&gt;='Braços de IP'!$B$9,AJ462&lt;='Braços de IP'!$D$9),'Braços de IP'!$E$9,IF(AND(AJ462&gt;='Braços de IP'!$B$10,AJ462&lt;='Braços de IP'!$D$10),'Braços de IP'!$E$10,IF(AND(AJ462&gt;='Braços de IP'!$B$11,AJ462&lt;='Braços de IP'!$D$11),'Braços de IP'!$E$11,IF(AND(AJ462&gt;='Braços de IP'!$B$12,AJ462&lt;='Braços de IP'!$D$12),'Braços de IP'!$E$12,IF(AND(AJ462&gt;='Braços de IP'!$B$13,AJ462&lt;='Braços de IP'!$D$13),'Braços de IP'!$E$13,IF(AND(AJ462&gt;='Braços de IP'!$B$14,AJ462&lt;='Braços de IP'!$D$14),'Braços de IP'!$E$14,"ERRO")))))))</f>
        <v>Médio II</v>
      </c>
      <c r="CX462" s="42"/>
      <c r="CY462" s="56" t="str">
        <f>IF($CX462="","",VLOOKUP($CX462,'Braços de IP'!$E$9:$I$15,2,0))</f>
        <v/>
      </c>
      <c r="CZ462" s="43" t="str">
        <f>IF($CX462="","",VLOOKUP($CX462,'Braços de IP'!$E$9:$I$15,5,0))</f>
        <v/>
      </c>
      <c r="DA462" s="56"/>
      <c r="DB462" s="56"/>
      <c r="DC462" s="56"/>
      <c r="DD462" s="56"/>
      <c r="DE462" s="56"/>
      <c r="DF462" s="56"/>
      <c r="DG462" s="44" t="e">
        <f t="shared" si="297"/>
        <v>#N/A</v>
      </c>
      <c r="DH462" s="45">
        <f t="shared" si="298"/>
        <v>87</v>
      </c>
      <c r="DI462" s="44" t="e">
        <f t="shared" si="299"/>
        <v>#N/A</v>
      </c>
      <c r="DJ462" s="46" t="e">
        <f t="shared" si="300"/>
        <v>#N/A</v>
      </c>
      <c r="DK462" s="47" t="s">
        <v>147</v>
      </c>
      <c r="DL462" s="48"/>
      <c r="DM462" s="49"/>
      <c r="DN462" s="23" t="s">
        <v>148</v>
      </c>
      <c r="DO462" s="23"/>
      <c r="DP462" s="5"/>
      <c r="DQ462" s="50"/>
      <c r="DR462" s="5"/>
      <c r="DS462" s="5"/>
      <c r="DT462" s="5"/>
      <c r="DU462" s="5"/>
      <c r="DV462" s="64"/>
      <c r="DW462" s="64"/>
    </row>
    <row r="463" spans="1:127" ht="15.75" hidden="1" customHeight="1" x14ac:dyDescent="0.3">
      <c r="B463" s="5"/>
      <c r="C463" s="5"/>
      <c r="D463" s="5"/>
      <c r="E463" s="22" t="s">
        <v>461</v>
      </c>
      <c r="F463" s="22" t="s">
        <v>137</v>
      </c>
      <c r="G463" s="23" t="s">
        <v>462</v>
      </c>
      <c r="H463" s="24">
        <v>-23.411121999999999</v>
      </c>
      <c r="I463" s="24">
        <v>-46.846972999999998</v>
      </c>
      <c r="J463" s="24" t="s">
        <v>160</v>
      </c>
      <c r="K463" s="60"/>
      <c r="L463" s="24" t="s">
        <v>140</v>
      </c>
      <c r="M463" s="24" t="s">
        <v>141</v>
      </c>
      <c r="N463" s="23">
        <v>87</v>
      </c>
      <c r="O463" s="23" t="s">
        <v>142</v>
      </c>
      <c r="P463" s="23" t="s">
        <v>143</v>
      </c>
      <c r="Q463" s="26">
        <f t="shared" si="278"/>
        <v>174</v>
      </c>
      <c r="R463" s="27">
        <v>1</v>
      </c>
      <c r="S463" s="28">
        <v>2</v>
      </c>
      <c r="T463" s="28">
        <v>6</v>
      </c>
      <c r="U463" s="23"/>
      <c r="V463" s="23"/>
      <c r="W463" s="29"/>
      <c r="X463" s="28">
        <v>2.5</v>
      </c>
      <c r="Y463" s="23"/>
      <c r="Z463" s="23"/>
      <c r="AA463" s="23"/>
      <c r="AB463" s="23"/>
      <c r="AC463" s="23"/>
      <c r="AD463" s="23" t="s">
        <v>144</v>
      </c>
      <c r="AE463" s="23" t="s">
        <v>145</v>
      </c>
      <c r="AF463" s="23" t="s">
        <v>463</v>
      </c>
      <c r="AG463" s="23">
        <v>7.2</v>
      </c>
      <c r="AH463" s="23">
        <v>1</v>
      </c>
      <c r="AI463" s="23">
        <v>1.3</v>
      </c>
      <c r="AJ463" s="23">
        <v>2.5</v>
      </c>
      <c r="AK463" s="27">
        <f t="shared" si="279"/>
        <v>1.2</v>
      </c>
      <c r="AL463" s="27" t="s">
        <v>143</v>
      </c>
      <c r="AM463" s="27" t="s">
        <v>143</v>
      </c>
      <c r="AN463" s="23"/>
      <c r="AO463" s="27">
        <f t="shared" si="280"/>
        <v>2</v>
      </c>
      <c r="AP463" s="23"/>
      <c r="AQ463" s="23"/>
      <c r="AR463" s="23"/>
      <c r="AS463" s="23"/>
      <c r="AT463" s="23"/>
      <c r="AU463" s="27"/>
      <c r="AV463" s="27">
        <f t="shared" si="281"/>
        <v>0</v>
      </c>
      <c r="AW463" s="27"/>
      <c r="AX463" s="28">
        <f>VLOOKUP(J463,ABNT5101!$I$3:$J$9,2)</f>
        <v>10</v>
      </c>
      <c r="AY463" s="28">
        <f>VLOOKUP(J463,ABNT5101!$I$3:$M$9,5)</f>
        <v>0.18</v>
      </c>
      <c r="AZ463" s="28" t="str">
        <f>_xlfn.XLOOKUP(J463,ABNT5101!I:I,ABNT5101!L:L)</f>
        <v>-</v>
      </c>
      <c r="BA463" s="28">
        <f>_xlfn.XLOOKUP(J463,ABNT5101!$I:$I,ABNT5101!M:M)</f>
        <v>0.18</v>
      </c>
      <c r="BB463" s="28" t="str">
        <f>_xlfn.XLOOKUP(J463,ABNT5101!$I:$I,ABNT5101!N:N)</f>
        <v>-</v>
      </c>
      <c r="BC463" s="28">
        <f>_xlfn.XLOOKUP(J463,ABNT5101!$I:$I,ABNT5101!O:O)</f>
        <v>16</v>
      </c>
      <c r="BD463" s="31" t="str">
        <f t="shared" si="282"/>
        <v>NÃO ATENDE</v>
      </c>
      <c r="BE463" s="32">
        <f t="shared" si="301"/>
        <v>-1</v>
      </c>
      <c r="BF463" s="32">
        <f t="shared" si="302"/>
        <v>-1</v>
      </c>
      <c r="BG463" s="32" t="str">
        <f t="shared" si="283"/>
        <v>-</v>
      </c>
      <c r="BH463" s="34"/>
      <c r="BI463" s="34"/>
      <c r="BJ463" s="34"/>
      <c r="BK463" s="34"/>
      <c r="BL463" s="35"/>
      <c r="BM463" s="34"/>
      <c r="BN463" s="31" t="str">
        <f t="shared" si="284"/>
        <v>NÃO ATENDE</v>
      </c>
      <c r="BO463" s="31" t="str">
        <f t="shared" si="303"/>
        <v>NÃO ATENDE</v>
      </c>
      <c r="BP463" s="31" t="str">
        <f t="shared" si="304"/>
        <v>NÃO ATENDE</v>
      </c>
      <c r="BQ463" s="31" t="str">
        <f t="shared" si="285"/>
        <v>ATENDE</v>
      </c>
      <c r="BR463" s="36" t="str">
        <f t="shared" si="286"/>
        <v>C4</v>
      </c>
      <c r="BS463" s="36" t="str">
        <f t="shared" si="287"/>
        <v>P6</v>
      </c>
      <c r="BT463" s="37">
        <f t="shared" si="288"/>
        <v>-1</v>
      </c>
      <c r="BU463" s="34"/>
      <c r="BV463" s="34"/>
      <c r="BW463" s="36">
        <f>IF(BS463="-","-",_xlfn.XLOOKUP(BS463,ABNT5101!$B$4:$B$9,ABNT5101!$C$4:$C$9))</f>
        <v>3</v>
      </c>
      <c r="BX463" s="36">
        <f>IF(BS463="-","-",_xlfn.XLOOKUP(BS463,ABNT5101!$B$4:$B$9,ABNT5101!$D$4:$D$9))</f>
        <v>0.6</v>
      </c>
      <c r="BY463" s="31" t="str">
        <f t="shared" si="289"/>
        <v>NÃO ATENDE</v>
      </c>
      <c r="BZ463" s="31" t="str">
        <f t="shared" si="290"/>
        <v>NÃO ATENDE</v>
      </c>
      <c r="CA463" s="31" t="str">
        <f t="shared" si="291"/>
        <v>NÃO ATENDE</v>
      </c>
      <c r="CB463" s="36" t="str">
        <f t="shared" si="305"/>
        <v>P6</v>
      </c>
      <c r="CC463" s="37">
        <f t="shared" si="292"/>
        <v>-1</v>
      </c>
      <c r="CD463" s="38"/>
      <c r="CE463" s="38"/>
      <c r="CF463" s="31">
        <f>IF(CB463="-","-",_xlfn.XLOOKUP(CB463,ABNT5101!$B$4:$B$9,ABNT5101!$C$4:$C$9))</f>
        <v>3</v>
      </c>
      <c r="CG463" s="36">
        <f>IF(CB463="-","-",_xlfn.XLOOKUP(CB463,ABNT5101!$B$4:$B$9,ABNT5101!$D$4:$D$9))</f>
        <v>0.6</v>
      </c>
      <c r="CH463" s="31" t="str">
        <f t="shared" si="293"/>
        <v>NÃO ATENDE</v>
      </c>
      <c r="CI463" s="31" t="str">
        <f t="shared" si="294"/>
        <v>NÃO ATENDE</v>
      </c>
      <c r="CJ463" s="31" t="str">
        <f t="shared" si="295"/>
        <v>NÃO ATENDE</v>
      </c>
      <c r="CK463" s="56" t="e">
        <f>_xlfn.XLOOKUP(CL463,'Banco de dados'!$B:$B,'Banco de dados'!$D:$D)</f>
        <v>#N/A</v>
      </c>
      <c r="CL463" s="55"/>
      <c r="CM463" s="56" t="e">
        <f>_xlfn.XLOOKUP(CL463,'Banco de dados'!$B:$B,'Banco de dados'!$E:$E)</f>
        <v>#N/A</v>
      </c>
      <c r="CN463" s="56"/>
      <c r="CO463" s="56" t="e">
        <f>IF(CN463="-","-",_xlfn.XLOOKUP(CN463,'Banco de dados'!$B:$B,'Banco de dados'!$E:$E))</f>
        <v>#N/A</v>
      </c>
      <c r="CP463" s="41">
        <f t="shared" si="296"/>
        <v>1</v>
      </c>
      <c r="CQ463" s="56" t="e">
        <f>_xlfn.XLOOKUP(CL463,'Banco de dados'!$B:$B,'Banco de dados'!$H:$H)</f>
        <v>#N/A</v>
      </c>
      <c r="CR463" s="56" t="e">
        <f t="array" aca="1" ref="CR463" ca="1">_xludf.xlookup(CN463,'Banco de dados'!$B:$B,'Banco de dados'!$H:$H)</f>
        <v>#NAME?</v>
      </c>
      <c r="CS463" s="56" t="e">
        <f t="array" aca="1" ref="CS463" ca="1">_xludf.xlookup(CL463,'Banco de dados'!$B:$B,'Banco de dados'!$F:$F)</f>
        <v>#NAME?</v>
      </c>
      <c r="CT463" s="56" t="e">
        <f t="array" aca="1" ref="CT463" ca="1">_xludf.xlookup(CN463,'Banco de dados'!$B:$B,'Banco de dados'!$F:$F)</f>
        <v>#NAME?</v>
      </c>
      <c r="CU463" s="42"/>
      <c r="CV463" s="42"/>
      <c r="CW463" s="56" t="str">
        <f>IF(AJ463=0.5,"Suporte",IF(AND(AJ463&gt;='Braços de IP'!$B$9,AJ463&lt;='Braços de IP'!$D$9),'Braços de IP'!$E$9,IF(AND(AJ463&gt;='Braços de IP'!$B$10,AJ463&lt;='Braços de IP'!$D$10),'Braços de IP'!$E$10,IF(AND(AJ463&gt;='Braços de IP'!$B$11,AJ463&lt;='Braços de IP'!$D$11),'Braços de IP'!$E$11,IF(AND(AJ463&gt;='Braços de IP'!$B$12,AJ463&lt;='Braços de IP'!$D$12),'Braços de IP'!$E$12,IF(AND(AJ463&gt;='Braços de IP'!$B$13,AJ463&lt;='Braços de IP'!$D$13),'Braços de IP'!$E$13,IF(AND(AJ463&gt;='Braços de IP'!$B$14,AJ463&lt;='Braços de IP'!$D$14),'Braços de IP'!$E$14,"ERRO")))))))</f>
        <v>Médio II</v>
      </c>
      <c r="CX463" s="42"/>
      <c r="CY463" s="56" t="str">
        <f>IF($CX463="","",VLOOKUP($CX463,'Braços de IP'!$E$9:$I$15,2,0))</f>
        <v/>
      </c>
      <c r="CZ463" s="43" t="str">
        <f>IF($CX463="","",VLOOKUP($CX463,'Braços de IP'!$E$9:$I$15,5,0))</f>
        <v/>
      </c>
      <c r="DA463" s="56"/>
      <c r="DB463" s="56"/>
      <c r="DC463" s="56"/>
      <c r="DD463" s="56"/>
      <c r="DE463" s="56"/>
      <c r="DF463" s="56"/>
      <c r="DG463" s="44" t="e">
        <f t="shared" si="297"/>
        <v>#N/A</v>
      </c>
      <c r="DH463" s="45">
        <f t="shared" si="298"/>
        <v>87</v>
      </c>
      <c r="DI463" s="44" t="e">
        <f t="shared" si="299"/>
        <v>#N/A</v>
      </c>
      <c r="DJ463" s="46" t="e">
        <f t="shared" si="300"/>
        <v>#N/A</v>
      </c>
      <c r="DK463" s="47" t="s">
        <v>147</v>
      </c>
      <c r="DL463" s="48"/>
      <c r="DM463" s="49"/>
      <c r="DN463" s="23" t="s">
        <v>148</v>
      </c>
      <c r="DO463" s="23"/>
      <c r="DP463" s="5"/>
      <c r="DQ463" s="50"/>
      <c r="DR463" s="5"/>
      <c r="DS463" s="5"/>
      <c r="DT463" s="5"/>
      <c r="DU463" s="5"/>
      <c r="DV463" s="64"/>
      <c r="DW463" s="64"/>
    </row>
    <row r="464" spans="1:127" ht="15.75" customHeight="1" x14ac:dyDescent="0.3">
      <c r="A464" s="224" t="s">
        <v>1290</v>
      </c>
      <c r="B464" s="5"/>
      <c r="C464" s="5" t="s">
        <v>148</v>
      </c>
      <c r="D464" s="5"/>
      <c r="E464" s="22" t="s">
        <v>464</v>
      </c>
      <c r="F464" s="22" t="s">
        <v>192</v>
      </c>
      <c r="G464" s="23" t="s">
        <v>440</v>
      </c>
      <c r="H464" s="24">
        <v>-23.344688999999999</v>
      </c>
      <c r="I464" s="24">
        <v>-46.862239000000002</v>
      </c>
      <c r="J464" s="24" t="s">
        <v>269</v>
      </c>
      <c r="K464" s="60"/>
      <c r="L464" s="24" t="s">
        <v>157</v>
      </c>
      <c r="M464" s="24" t="s">
        <v>141</v>
      </c>
      <c r="N464" s="23">
        <v>200</v>
      </c>
      <c r="O464" s="23" t="s">
        <v>142</v>
      </c>
      <c r="P464" s="23" t="s">
        <v>143</v>
      </c>
      <c r="Q464" s="26">
        <f t="shared" si="278"/>
        <v>400</v>
      </c>
      <c r="R464" s="27">
        <v>2</v>
      </c>
      <c r="S464" s="28" t="s">
        <v>153</v>
      </c>
      <c r="T464" s="28">
        <v>8.5</v>
      </c>
      <c r="U464" s="23"/>
      <c r="V464" s="23"/>
      <c r="W464" s="29"/>
      <c r="X464" s="28">
        <v>1.8</v>
      </c>
      <c r="Y464" s="23"/>
      <c r="Z464" s="23"/>
      <c r="AA464" s="23"/>
      <c r="AB464" s="23"/>
      <c r="AC464" s="23"/>
      <c r="AD464" s="23" t="s">
        <v>144</v>
      </c>
      <c r="AE464" s="23" t="s">
        <v>145</v>
      </c>
      <c r="AF464" s="23">
        <v>34.6</v>
      </c>
      <c r="AG464" s="23">
        <v>8.4</v>
      </c>
      <c r="AH464" s="23">
        <v>1</v>
      </c>
      <c r="AI464" s="23">
        <v>1.5</v>
      </c>
      <c r="AJ464" s="23">
        <v>3.4</v>
      </c>
      <c r="AK464" s="27">
        <f t="shared" si="279"/>
        <v>1.9</v>
      </c>
      <c r="AL464" s="27" t="s">
        <v>143</v>
      </c>
      <c r="AM464" s="27" t="s">
        <v>143</v>
      </c>
      <c r="AN464" s="23"/>
      <c r="AO464" s="27">
        <f t="shared" si="280"/>
        <v>2</v>
      </c>
      <c r="AP464" s="23"/>
      <c r="AQ464" s="23"/>
      <c r="AR464" s="23"/>
      <c r="AS464" s="23"/>
      <c r="AT464" s="23"/>
      <c r="AU464" s="27"/>
      <c r="AV464" s="27">
        <f t="shared" si="281"/>
        <v>0</v>
      </c>
      <c r="AW464" s="27"/>
      <c r="AX464" s="28">
        <f>VLOOKUP(J464,ABNT5101!$I$3:$J$9,2)</f>
        <v>30</v>
      </c>
      <c r="AY464" s="28">
        <f>VLOOKUP(J464,ABNT5101!$I$3:$M$9,5)</f>
        <v>0.38</v>
      </c>
      <c r="AZ464" s="28" t="str">
        <f>_xlfn.XLOOKUP(J464,ABNT5101!I:I,ABNT5101!L:L)</f>
        <v>-</v>
      </c>
      <c r="BA464" s="28">
        <f>_xlfn.XLOOKUP(J464,ABNT5101!$I:$I,ABNT5101!M:M)</f>
        <v>0.38</v>
      </c>
      <c r="BB464" s="28" t="str">
        <f>_xlfn.XLOOKUP(J464,ABNT5101!$I:$I,ABNT5101!N:N)</f>
        <v>-</v>
      </c>
      <c r="BC464" s="28">
        <f>_xlfn.XLOOKUP(J464,ABNT5101!$I:$I,ABNT5101!O:O)</f>
        <v>14</v>
      </c>
      <c r="BD464" s="31" t="str">
        <f t="shared" si="282"/>
        <v>ATENDE</v>
      </c>
      <c r="BE464" s="32">
        <f t="shared" si="301"/>
        <v>0.10600000000000009</v>
      </c>
      <c r="BF464" s="32">
        <f t="shared" si="302"/>
        <v>0.21052631578947367</v>
      </c>
      <c r="BG464" s="32" t="str">
        <f t="shared" si="283"/>
        <v>-</v>
      </c>
      <c r="BH464" s="34">
        <v>33.18</v>
      </c>
      <c r="BI464" s="34">
        <v>0.46</v>
      </c>
      <c r="BJ464" s="34"/>
      <c r="BK464" s="34"/>
      <c r="BL464" s="35"/>
      <c r="BM464" s="34"/>
      <c r="BN464" s="31" t="str">
        <f t="shared" si="284"/>
        <v>ATENDE</v>
      </c>
      <c r="BO464" s="31" t="str">
        <f t="shared" si="303"/>
        <v>ATENDE</v>
      </c>
      <c r="BP464" s="31" t="str">
        <f t="shared" si="304"/>
        <v>ATENDE</v>
      </c>
      <c r="BQ464" s="31" t="str">
        <f t="shared" si="285"/>
        <v>ATENDE</v>
      </c>
      <c r="BR464" s="36" t="str">
        <f t="shared" si="286"/>
        <v>C1</v>
      </c>
      <c r="BS464" s="36" t="str">
        <f t="shared" si="287"/>
        <v>P5</v>
      </c>
      <c r="BT464" s="37" t="str">
        <f t="shared" si="288"/>
        <v>-</v>
      </c>
      <c r="BU464" s="34" t="s">
        <v>143</v>
      </c>
      <c r="BV464" s="34" t="s">
        <v>143</v>
      </c>
      <c r="BW464" s="36">
        <f>IF(BS464="-","-",_xlfn.XLOOKUP(BS464,ABNT5101!$B$4:$B$9,ABNT5101!$C$4:$C$9))</f>
        <v>5</v>
      </c>
      <c r="BX464" s="36">
        <f>IF(BS464="-","-",_xlfn.XLOOKUP(BS464,ABNT5101!$B$4:$B$9,ABNT5101!$D$4:$D$9))</f>
        <v>1</v>
      </c>
      <c r="BY464" s="31" t="str">
        <f t="shared" si="289"/>
        <v>ATENDE</v>
      </c>
      <c r="BZ464" s="31" t="str">
        <f t="shared" si="290"/>
        <v>ATENDE</v>
      </c>
      <c r="CA464" s="31" t="str">
        <f t="shared" si="291"/>
        <v>ATENDE</v>
      </c>
      <c r="CB464" s="36" t="str">
        <f t="shared" si="305"/>
        <v>P5</v>
      </c>
      <c r="CC464" s="37">
        <f t="shared" si="292"/>
        <v>3.742</v>
      </c>
      <c r="CD464" s="244">
        <v>23.71</v>
      </c>
      <c r="CE464" s="244">
        <v>15</v>
      </c>
      <c r="CF464" s="31">
        <f>IF(CB464="-","-",_xlfn.XLOOKUP(CB464,ABNT5101!$B$4:$B$9,ABNT5101!$C$4:$C$9))</f>
        <v>5</v>
      </c>
      <c r="CG464" s="36">
        <f>IF(CB464="-","-",_xlfn.XLOOKUP(CB464,ABNT5101!$B$4:$B$9,ABNT5101!$D$4:$D$9))</f>
        <v>1</v>
      </c>
      <c r="CH464" s="31" t="str">
        <f t="shared" si="293"/>
        <v>ATENDE</v>
      </c>
      <c r="CI464" s="31" t="str">
        <f t="shared" si="294"/>
        <v>ATENDE</v>
      </c>
      <c r="CJ464" s="31" t="str">
        <f t="shared" si="295"/>
        <v>ATENDE</v>
      </c>
      <c r="CK464" s="56" t="str">
        <f>_xlfn.XLOOKUP(CL464,'Banco de dados'!$B:$B,'Banco de dados'!$D:$D)</f>
        <v>LEDSTAR</v>
      </c>
      <c r="CL464" s="42" t="str">
        <f>'Banco de dados'!B14</f>
        <v xml:space="preserve"> SL VT 9.1 140W</v>
      </c>
      <c r="CM464" s="56" t="str">
        <f>_xlfn.XLOOKUP(CL464,'Banco de dados'!$B:$B,'Banco de dados'!$E:$E)</f>
        <v>LUM LED SL VT 9.1 140W</v>
      </c>
      <c r="CN464" s="56"/>
      <c r="CO464" s="56" t="e">
        <f>IF(CN464="-","-",_xlfn.XLOOKUP(CN464,'Banco de dados'!$B:$B,'Banco de dados'!$E:$E))</f>
        <v>#N/A</v>
      </c>
      <c r="CP464" s="41">
        <f t="shared" si="296"/>
        <v>1</v>
      </c>
      <c r="CQ464" s="56">
        <f>_xlfn.XLOOKUP(CL464,'Banco de dados'!$B:$B,'Banco de dados'!$H:$H)</f>
        <v>140</v>
      </c>
      <c r="CR464" s="56" t="e">
        <f t="array" aca="1" ref="CR464" ca="1">_xludf.xlookup(CN464,'Banco de dados'!$B:$B,'Banco de dados'!$H:$H)</f>
        <v>#NAME?</v>
      </c>
      <c r="CS464" s="56" t="e">
        <f t="array" aca="1" ref="CS464" ca="1">_xludf.xlookup(CL464,'Banco de dados'!$B:$B,'Banco de dados'!$F:$F)</f>
        <v>#NAME?</v>
      </c>
      <c r="CT464" s="56" t="e">
        <f t="array" aca="1" ref="CT464" ca="1">_xludf.xlookup(CN464,'Banco de dados'!$B:$B,'Banco de dados'!$F:$F)</f>
        <v>#NAME?</v>
      </c>
      <c r="CU464" s="42"/>
      <c r="CV464" s="42"/>
      <c r="CW464" s="56" t="str">
        <f>IF(AJ464=0.5,"Suporte",IF(AND(AJ464&gt;='Braços de IP'!$B$9,AJ464&lt;='Braços de IP'!$D$9),'Braços de IP'!$E$9,IF(AND(AJ464&gt;='Braços de IP'!$B$10,AJ464&lt;='Braços de IP'!$D$10),'Braços de IP'!$E$10,IF(AND(AJ464&gt;='Braços de IP'!$B$11,AJ464&lt;='Braços de IP'!$D$11),'Braços de IP'!$E$11,IF(AND(AJ464&gt;='Braços de IP'!$B$12,AJ464&lt;='Braços de IP'!$D$12),'Braços de IP'!$E$12,IF(AND(AJ464&gt;='Braços de IP'!$B$13,AJ464&lt;='Braços de IP'!$D$13),'Braços de IP'!$E$13,IF(AND(AJ464&gt;='Braços de IP'!$B$14,AJ464&lt;='Braços de IP'!$D$14),'Braços de IP'!$E$14,"ERRO")))))))</f>
        <v>Longo II</v>
      </c>
      <c r="CX464" s="42"/>
      <c r="CY464" s="56" t="str">
        <f>IF($CX464="","",VLOOKUP($CX464,'Braços de IP'!$E$9:$I$15,2,0))</f>
        <v/>
      </c>
      <c r="CZ464" s="43" t="str">
        <f>IF($CX464="","",VLOOKUP($CX464,'Braços de IP'!$E$9:$I$15,5,0))</f>
        <v/>
      </c>
      <c r="DA464" s="56"/>
      <c r="DB464" s="56"/>
      <c r="DC464" s="56"/>
      <c r="DD464" s="56"/>
      <c r="DE464" s="56"/>
      <c r="DF464" s="56"/>
      <c r="DG464" s="44">
        <f t="shared" si="297"/>
        <v>140</v>
      </c>
      <c r="DH464" s="45">
        <f t="shared" si="298"/>
        <v>200</v>
      </c>
      <c r="DI464" s="44">
        <f t="shared" si="299"/>
        <v>340</v>
      </c>
      <c r="DJ464" s="46">
        <f t="shared" si="300"/>
        <v>0.30000000000000004</v>
      </c>
      <c r="DK464" s="47" t="s">
        <v>147</v>
      </c>
      <c r="DL464" s="48"/>
      <c r="DM464" s="49"/>
      <c r="DN464" s="23" t="s">
        <v>148</v>
      </c>
      <c r="DO464" s="23"/>
      <c r="DP464" s="5"/>
      <c r="DQ464" s="50"/>
      <c r="DR464" s="5"/>
      <c r="DS464" s="5"/>
      <c r="DT464" s="5"/>
      <c r="DU464" s="5"/>
      <c r="DV464" s="64"/>
      <c r="DW464" s="64"/>
    </row>
    <row r="465" spans="1:127" ht="15.75" customHeight="1" x14ac:dyDescent="0.3">
      <c r="A465" s="224" t="s">
        <v>1290</v>
      </c>
      <c r="B465" s="5"/>
      <c r="C465" s="5" t="s">
        <v>148</v>
      </c>
      <c r="D465" s="5"/>
      <c r="E465" s="22" t="s">
        <v>464</v>
      </c>
      <c r="F465" s="22" t="s">
        <v>192</v>
      </c>
      <c r="G465" s="23" t="s">
        <v>440</v>
      </c>
      <c r="H465" s="24">
        <v>-23.344688999999999</v>
      </c>
      <c r="I465" s="24">
        <v>-46.862239000000002</v>
      </c>
      <c r="J465" s="24" t="s">
        <v>269</v>
      </c>
      <c r="K465" s="60"/>
      <c r="L465" s="24" t="s">
        <v>157</v>
      </c>
      <c r="M465" s="24" t="s">
        <v>141</v>
      </c>
      <c r="N465" s="23">
        <v>200</v>
      </c>
      <c r="O465" s="23" t="s">
        <v>142</v>
      </c>
      <c r="P465" s="23" t="s">
        <v>143</v>
      </c>
      <c r="Q465" s="26">
        <f t="shared" si="278"/>
        <v>400</v>
      </c>
      <c r="R465" s="27">
        <v>2</v>
      </c>
      <c r="S465" s="28" t="s">
        <v>153</v>
      </c>
      <c r="T465" s="28">
        <v>8.5</v>
      </c>
      <c r="U465" s="23"/>
      <c r="V465" s="23"/>
      <c r="W465" s="29"/>
      <c r="X465" s="28">
        <v>1.8</v>
      </c>
      <c r="Y465" s="23"/>
      <c r="Z465" s="23"/>
      <c r="AA465" s="23"/>
      <c r="AB465" s="23"/>
      <c r="AC465" s="23"/>
      <c r="AD465" s="23" t="s">
        <v>144</v>
      </c>
      <c r="AE465" s="23" t="s">
        <v>145</v>
      </c>
      <c r="AF465" s="23">
        <v>34.6</v>
      </c>
      <c r="AG465" s="23">
        <v>8.4</v>
      </c>
      <c r="AH465" s="23">
        <v>1</v>
      </c>
      <c r="AI465" s="23">
        <v>1.5</v>
      </c>
      <c r="AJ465" s="23">
        <v>3.4</v>
      </c>
      <c r="AK465" s="27">
        <f t="shared" si="279"/>
        <v>1.9</v>
      </c>
      <c r="AL465" s="27" t="s">
        <v>143</v>
      </c>
      <c r="AM465" s="27" t="s">
        <v>143</v>
      </c>
      <c r="AN465" s="23"/>
      <c r="AO465" s="27">
        <f t="shared" si="280"/>
        <v>2</v>
      </c>
      <c r="AP465" s="23"/>
      <c r="AQ465" s="23"/>
      <c r="AR465" s="23"/>
      <c r="AS465" s="23"/>
      <c r="AT465" s="23"/>
      <c r="AU465" s="27"/>
      <c r="AV465" s="27">
        <f t="shared" si="281"/>
        <v>0</v>
      </c>
      <c r="AW465" s="27"/>
      <c r="AX465" s="28">
        <f>VLOOKUP(J465,ABNT5101!$I$3:$J$9,2)</f>
        <v>30</v>
      </c>
      <c r="AY465" s="28">
        <f>VLOOKUP(J465,ABNT5101!$I$3:$M$9,5)</f>
        <v>0.38</v>
      </c>
      <c r="AZ465" s="28" t="str">
        <f>_xlfn.XLOOKUP(J465,ABNT5101!I:I,ABNT5101!L:L)</f>
        <v>-</v>
      </c>
      <c r="BA465" s="28">
        <f>_xlfn.XLOOKUP(J465,ABNT5101!$I:$I,ABNT5101!M:M)</f>
        <v>0.38</v>
      </c>
      <c r="BB465" s="28" t="str">
        <f>_xlfn.XLOOKUP(J465,ABNT5101!$I:$I,ABNT5101!N:N)</f>
        <v>-</v>
      </c>
      <c r="BC465" s="28">
        <f>_xlfn.XLOOKUP(J465,ABNT5101!$I:$I,ABNT5101!O:O)</f>
        <v>14</v>
      </c>
      <c r="BD465" s="31" t="str">
        <f t="shared" si="282"/>
        <v>ATENDE</v>
      </c>
      <c r="BE465" s="32">
        <f t="shared" si="301"/>
        <v>0.12866666666666671</v>
      </c>
      <c r="BF465" s="32">
        <f t="shared" si="302"/>
        <v>0.34210526315789469</v>
      </c>
      <c r="BG465" s="32" t="str">
        <f t="shared" si="283"/>
        <v>-</v>
      </c>
      <c r="BH465" s="34">
        <v>33.86</v>
      </c>
      <c r="BI465" s="34">
        <v>0.51</v>
      </c>
      <c r="BJ465" s="34"/>
      <c r="BK465" s="34"/>
      <c r="BL465" s="35"/>
      <c r="BM465" s="34"/>
      <c r="BN465" s="31" t="str">
        <f t="shared" si="284"/>
        <v>ATENDE</v>
      </c>
      <c r="BO465" s="31" t="str">
        <f t="shared" si="303"/>
        <v>ATENDE</v>
      </c>
      <c r="BP465" s="31" t="str">
        <f t="shared" si="304"/>
        <v>ATENDE</v>
      </c>
      <c r="BQ465" s="31" t="str">
        <f t="shared" si="285"/>
        <v>ATENDE</v>
      </c>
      <c r="BR465" s="36" t="str">
        <f t="shared" si="286"/>
        <v>C1</v>
      </c>
      <c r="BS465" s="36" t="str">
        <f t="shared" si="287"/>
        <v>P5</v>
      </c>
      <c r="BT465" s="37" t="str">
        <f t="shared" si="288"/>
        <v>-</v>
      </c>
      <c r="BU465" s="34" t="s">
        <v>143</v>
      </c>
      <c r="BV465" s="34" t="s">
        <v>143</v>
      </c>
      <c r="BW465" s="36">
        <f>IF(BS465="-","-",_xlfn.XLOOKUP(BS465,ABNT5101!$B$4:$B$9,ABNT5101!$C$4:$C$9))</f>
        <v>5</v>
      </c>
      <c r="BX465" s="36">
        <f>IF(BS465="-","-",_xlfn.XLOOKUP(BS465,ABNT5101!$B$4:$B$9,ABNT5101!$D$4:$D$9))</f>
        <v>1</v>
      </c>
      <c r="BY465" s="31" t="str">
        <f t="shared" si="289"/>
        <v>ATENDE</v>
      </c>
      <c r="BZ465" s="31" t="str">
        <f t="shared" si="290"/>
        <v>ATENDE</v>
      </c>
      <c r="CA465" s="31" t="str">
        <f t="shared" si="291"/>
        <v>ATENDE</v>
      </c>
      <c r="CB465" s="36" t="str">
        <f t="shared" si="305"/>
        <v>P5</v>
      </c>
      <c r="CC465" s="37">
        <f t="shared" si="292"/>
        <v>3.0220000000000002</v>
      </c>
      <c r="CD465" s="244">
        <v>20.11</v>
      </c>
      <c r="CE465" s="244">
        <v>12.32</v>
      </c>
      <c r="CF465" s="31">
        <f>IF(CB465="-","-",_xlfn.XLOOKUP(CB465,ABNT5101!$B$4:$B$9,ABNT5101!$C$4:$C$9))</f>
        <v>5</v>
      </c>
      <c r="CG465" s="36">
        <f>IF(CB465="-","-",_xlfn.XLOOKUP(CB465,ABNT5101!$B$4:$B$9,ABNT5101!$D$4:$D$9))</f>
        <v>1</v>
      </c>
      <c r="CH465" s="31" t="str">
        <f t="shared" si="293"/>
        <v>ATENDE</v>
      </c>
      <c r="CI465" s="31" t="str">
        <f t="shared" si="294"/>
        <v>ATENDE</v>
      </c>
      <c r="CJ465" s="31" t="str">
        <f t="shared" si="295"/>
        <v>ATENDE</v>
      </c>
      <c r="CK465" s="56" t="str">
        <f>_xlfn.XLOOKUP(CL465,'Banco de dados'!$B:$B,'Banco de dados'!$D:$D)</f>
        <v>SX LIGHTING</v>
      </c>
      <c r="CL465" s="42" t="str">
        <f>'Banco de dados'!B63</f>
        <v>SX-INLPP150HF</v>
      </c>
      <c r="CM465" s="56" t="str">
        <f>_xlfn.XLOOKUP(CL465,'Banco de dados'!$B:$B,'Banco de dados'!$E:$E)</f>
        <v>SXINLPP150K50L12CZF7PHF</v>
      </c>
      <c r="CN465" s="56"/>
      <c r="CO465" s="56" t="e">
        <f>IF(CN465="-","-",_xlfn.XLOOKUP(CN465,'Banco de dados'!$B:$B,'Banco de dados'!$E:$E))</f>
        <v>#N/A</v>
      </c>
      <c r="CP465" s="41">
        <f t="shared" si="296"/>
        <v>1</v>
      </c>
      <c r="CQ465" s="56">
        <f>_xlfn.XLOOKUP(CL465,'Banco de dados'!$B:$B,'Banco de dados'!$H:$H)</f>
        <v>137</v>
      </c>
      <c r="CR465" s="56" t="e">
        <f t="array" aca="1" ref="CR465" ca="1">_xludf.xlookup(CN465,'Banco de dados'!$B:$B,'Banco de dados'!$H:$H)</f>
        <v>#NAME?</v>
      </c>
      <c r="CS465" s="56" t="e">
        <f t="array" aca="1" ref="CS465" ca="1">_xludf.xlookup(CL465,'Banco de dados'!$B:$B,'Banco de dados'!$F:$F)</f>
        <v>#NAME?</v>
      </c>
      <c r="CT465" s="56" t="e">
        <f t="array" aca="1" ref="CT465" ca="1">_xludf.xlookup(CN465,'Banco de dados'!$B:$B,'Banco de dados'!$F:$F)</f>
        <v>#NAME?</v>
      </c>
      <c r="CU465" s="42"/>
      <c r="CV465" s="42"/>
      <c r="CW465" s="56" t="str">
        <f>IF(AJ465=0.5,"Suporte",IF(AND(AJ465&gt;='Braços de IP'!$B$9,AJ465&lt;='Braços de IP'!$D$9),'Braços de IP'!$E$9,IF(AND(AJ465&gt;='Braços de IP'!$B$10,AJ465&lt;='Braços de IP'!$D$10),'Braços de IP'!$E$10,IF(AND(AJ465&gt;='Braços de IP'!$B$11,AJ465&lt;='Braços de IP'!$D$11),'Braços de IP'!$E$11,IF(AND(AJ465&gt;='Braços de IP'!$B$12,AJ465&lt;='Braços de IP'!$D$12),'Braços de IP'!$E$12,IF(AND(AJ465&gt;='Braços de IP'!$B$13,AJ465&lt;='Braços de IP'!$D$13),'Braços de IP'!$E$13,IF(AND(AJ465&gt;='Braços de IP'!$B$14,AJ465&lt;='Braços de IP'!$D$14),'Braços de IP'!$E$14,"ERRO")))))))</f>
        <v>Longo II</v>
      </c>
      <c r="CX465" s="42"/>
      <c r="CY465" s="56" t="str">
        <f>IF($CX465="","",VLOOKUP($CX465,'Braços de IP'!$E$9:$I$15,2,0))</f>
        <v/>
      </c>
      <c r="CZ465" s="43" t="str">
        <f>IF($CX465="","",VLOOKUP($CX465,'Braços de IP'!$E$9:$I$15,5,0))</f>
        <v/>
      </c>
      <c r="DA465" s="56"/>
      <c r="DB465" s="56"/>
      <c r="DC465" s="56"/>
      <c r="DD465" s="56"/>
      <c r="DE465" s="56"/>
      <c r="DF465" s="56"/>
      <c r="DG465" s="44">
        <f t="shared" si="297"/>
        <v>137</v>
      </c>
      <c r="DH465" s="45">
        <f t="shared" si="298"/>
        <v>200</v>
      </c>
      <c r="DI465" s="44">
        <f t="shared" si="299"/>
        <v>337</v>
      </c>
      <c r="DJ465" s="46">
        <f t="shared" si="300"/>
        <v>0.31499999999999995</v>
      </c>
      <c r="DK465" s="47" t="s">
        <v>147</v>
      </c>
      <c r="DL465" s="48"/>
      <c r="DM465" s="49"/>
      <c r="DN465" s="23" t="s">
        <v>148</v>
      </c>
      <c r="DO465" s="23"/>
      <c r="DP465" s="5"/>
      <c r="DQ465" s="50"/>
      <c r="DR465" s="5"/>
      <c r="DS465" s="5"/>
      <c r="DT465" s="5"/>
      <c r="DU465" s="5"/>
      <c r="DV465" s="64"/>
      <c r="DW465" s="64"/>
    </row>
    <row r="466" spans="1:127" ht="15.75" customHeight="1" x14ac:dyDescent="0.3">
      <c r="A466" s="224" t="s">
        <v>1290</v>
      </c>
      <c r="B466" s="5"/>
      <c r="C466" s="5" t="s">
        <v>148</v>
      </c>
      <c r="D466" s="5"/>
      <c r="E466" s="22" t="s">
        <v>464</v>
      </c>
      <c r="F466" s="22" t="s">
        <v>192</v>
      </c>
      <c r="G466" s="23" t="s">
        <v>440</v>
      </c>
      <c r="H466" s="24">
        <v>-23.344688999999999</v>
      </c>
      <c r="I466" s="24">
        <v>-46.862239000000002</v>
      </c>
      <c r="J466" s="24" t="s">
        <v>269</v>
      </c>
      <c r="K466" s="60"/>
      <c r="L466" s="24" t="s">
        <v>157</v>
      </c>
      <c r="M466" s="24" t="s">
        <v>141</v>
      </c>
      <c r="N466" s="23">
        <v>200</v>
      </c>
      <c r="O466" s="23" t="s">
        <v>142</v>
      </c>
      <c r="P466" s="23" t="s">
        <v>143</v>
      </c>
      <c r="Q466" s="26">
        <f t="shared" si="278"/>
        <v>400</v>
      </c>
      <c r="R466" s="27">
        <v>2</v>
      </c>
      <c r="S466" s="28" t="s">
        <v>153</v>
      </c>
      <c r="T466" s="28">
        <v>8.5</v>
      </c>
      <c r="U466" s="23"/>
      <c r="V466" s="23"/>
      <c r="W466" s="29"/>
      <c r="X466" s="28">
        <v>1.8</v>
      </c>
      <c r="Y466" s="23"/>
      <c r="Z466" s="23"/>
      <c r="AA466" s="23"/>
      <c r="AB466" s="23"/>
      <c r="AC466" s="23"/>
      <c r="AD466" s="23" t="s">
        <v>144</v>
      </c>
      <c r="AE466" s="23" t="s">
        <v>145</v>
      </c>
      <c r="AF466" s="23">
        <v>34.6</v>
      </c>
      <c r="AG466" s="23">
        <v>8.4</v>
      </c>
      <c r="AH466" s="23">
        <v>1</v>
      </c>
      <c r="AI466" s="23">
        <v>1.5</v>
      </c>
      <c r="AJ466" s="23">
        <v>3.4</v>
      </c>
      <c r="AK466" s="27">
        <f t="shared" si="279"/>
        <v>1.9</v>
      </c>
      <c r="AL466" s="27" t="s">
        <v>143</v>
      </c>
      <c r="AM466" s="27" t="s">
        <v>143</v>
      </c>
      <c r="AN466" s="23"/>
      <c r="AO466" s="27">
        <f t="shared" si="280"/>
        <v>2</v>
      </c>
      <c r="AP466" s="23"/>
      <c r="AQ466" s="23"/>
      <c r="AR466" s="23"/>
      <c r="AS466" s="23"/>
      <c r="AT466" s="23"/>
      <c r="AU466" s="27"/>
      <c r="AV466" s="27">
        <f t="shared" si="281"/>
        <v>0</v>
      </c>
      <c r="AW466" s="27"/>
      <c r="AX466" s="28">
        <f>VLOOKUP(J466,ABNT5101!$I$3:$J$9,2)</f>
        <v>30</v>
      </c>
      <c r="AY466" s="28">
        <f>VLOOKUP(J466,ABNT5101!$I$3:$M$9,5)</f>
        <v>0.38</v>
      </c>
      <c r="AZ466" s="28" t="str">
        <f>_xlfn.XLOOKUP(J466,ABNT5101!I:I,ABNT5101!L:L)</f>
        <v>-</v>
      </c>
      <c r="BA466" s="28">
        <f>_xlfn.XLOOKUP(J466,ABNT5101!$I:$I,ABNT5101!M:M)</f>
        <v>0.38</v>
      </c>
      <c r="BB466" s="28" t="str">
        <f>_xlfn.XLOOKUP(J466,ABNT5101!$I:$I,ABNT5101!N:N)</f>
        <v>-</v>
      </c>
      <c r="BC466" s="28">
        <f>_xlfn.XLOOKUP(J466,ABNT5101!$I:$I,ABNT5101!O:O)</f>
        <v>14</v>
      </c>
      <c r="BD466" s="31" t="str">
        <f t="shared" si="282"/>
        <v>ATENDE</v>
      </c>
      <c r="BE466" s="32">
        <f t="shared" si="301"/>
        <v>0.12999999999999989</v>
      </c>
      <c r="BF466" s="32">
        <f t="shared" si="302"/>
        <v>0.57894736842105265</v>
      </c>
      <c r="BG466" s="32" t="str">
        <f t="shared" si="283"/>
        <v>-</v>
      </c>
      <c r="BH466" s="34">
        <v>33.9</v>
      </c>
      <c r="BI466" s="34">
        <v>0.6</v>
      </c>
      <c r="BJ466" s="34"/>
      <c r="BK466" s="34"/>
      <c r="BL466" s="35"/>
      <c r="BM466" s="34"/>
      <c r="BN466" s="31" t="str">
        <f t="shared" si="284"/>
        <v>ATENDE</v>
      </c>
      <c r="BO466" s="31" t="str">
        <f t="shared" si="303"/>
        <v>ATENDE</v>
      </c>
      <c r="BP466" s="31" t="str">
        <f t="shared" si="304"/>
        <v>ATENDE</v>
      </c>
      <c r="BQ466" s="31" t="str">
        <f t="shared" si="285"/>
        <v>ATENDE</v>
      </c>
      <c r="BR466" s="36" t="str">
        <f t="shared" si="286"/>
        <v>C1</v>
      </c>
      <c r="BS466" s="36" t="str">
        <f t="shared" si="287"/>
        <v>P5</v>
      </c>
      <c r="BT466" s="37" t="str">
        <f t="shared" si="288"/>
        <v>-</v>
      </c>
      <c r="BU466" s="34" t="s">
        <v>143</v>
      </c>
      <c r="BV466" s="34" t="s">
        <v>143</v>
      </c>
      <c r="BW466" s="36">
        <f>IF(BS466="-","-",_xlfn.XLOOKUP(BS466,ABNT5101!$B$4:$B$9,ABNT5101!$C$4:$C$9))</f>
        <v>5</v>
      </c>
      <c r="BX466" s="36">
        <f>IF(BS466="-","-",_xlfn.XLOOKUP(BS466,ABNT5101!$B$4:$B$9,ABNT5101!$D$4:$D$9))</f>
        <v>1</v>
      </c>
      <c r="BY466" s="31" t="str">
        <f t="shared" si="289"/>
        <v>ATENDE</v>
      </c>
      <c r="BZ466" s="31" t="str">
        <f t="shared" si="290"/>
        <v>ATENDE</v>
      </c>
      <c r="CA466" s="31" t="str">
        <f t="shared" si="291"/>
        <v>ATENDE</v>
      </c>
      <c r="CB466" s="36" t="str">
        <f t="shared" si="305"/>
        <v>P5</v>
      </c>
      <c r="CC466" s="37">
        <f t="shared" si="292"/>
        <v>3.024</v>
      </c>
      <c r="CD466" s="244">
        <v>20.12</v>
      </c>
      <c r="CE466" s="244">
        <v>16.850000000000001</v>
      </c>
      <c r="CF466" s="31">
        <f>IF(CB466="-","-",_xlfn.XLOOKUP(CB466,ABNT5101!$B$4:$B$9,ABNT5101!$C$4:$C$9))</f>
        <v>5</v>
      </c>
      <c r="CG466" s="36">
        <f>IF(CB466="-","-",_xlfn.XLOOKUP(CB466,ABNT5101!$B$4:$B$9,ABNT5101!$D$4:$D$9))</f>
        <v>1</v>
      </c>
      <c r="CH466" s="31" t="str">
        <f t="shared" si="293"/>
        <v>ATENDE</v>
      </c>
      <c r="CI466" s="31" t="str">
        <f t="shared" si="294"/>
        <v>ATENDE</v>
      </c>
      <c r="CJ466" s="31" t="str">
        <f t="shared" si="295"/>
        <v>ATENDE</v>
      </c>
      <c r="CK466" s="56" t="str">
        <f>_xlfn.XLOOKUP(CL466,'Banco de dados'!$B:$B,'Banco de dados'!$D:$D)</f>
        <v>TECNOWATT</v>
      </c>
      <c r="CL466" s="42" t="str">
        <f>'Banco de dados'!B74</f>
        <v xml:space="preserve">SIGMAGPTLRRSMNDL150W102IBBR
</v>
      </c>
      <c r="CM466" s="56" t="str">
        <f>_xlfn.XLOOKUP(CL466,'Banco de dados'!$B:$B,'Banco de dados'!$E:$E)</f>
        <v>SIGMAGPTLRRSMNDL150W102IBBR
S1-10C1MUN6.5</v>
      </c>
      <c r="CN466" s="56"/>
      <c r="CO466" s="56" t="e">
        <f>IF(CN466="-","-",_xlfn.XLOOKUP(CN466,'Banco de dados'!$B:$B,'Banco de dados'!$E:$E))</f>
        <v>#N/A</v>
      </c>
      <c r="CP466" s="41">
        <f t="shared" si="296"/>
        <v>1</v>
      </c>
      <c r="CQ466" s="56">
        <f>_xlfn.XLOOKUP(CL466,'Banco de dados'!$B:$B,'Banco de dados'!$H:$H)</f>
        <v>150</v>
      </c>
      <c r="CR466" s="56" t="e">
        <f t="array" aca="1" ref="CR466" ca="1">_xludf.xlookup(CN466,'Banco de dados'!$B:$B,'Banco de dados'!$H:$H)</f>
        <v>#NAME?</v>
      </c>
      <c r="CS466" s="56" t="e">
        <f t="array" aca="1" ref="CS466" ca="1">_xludf.xlookup(CL466,'Banco de dados'!$B:$B,'Banco de dados'!$F:$F)</f>
        <v>#NAME?</v>
      </c>
      <c r="CT466" s="56" t="e">
        <f t="array" aca="1" ref="CT466" ca="1">_xludf.xlookup(CN466,'Banco de dados'!$B:$B,'Banco de dados'!$F:$F)</f>
        <v>#NAME?</v>
      </c>
      <c r="CU466" s="42"/>
      <c r="CV466" s="42"/>
      <c r="CW466" s="56" t="str">
        <f>IF(AJ466=0.5,"Suporte",IF(AND(AJ466&gt;='Braços de IP'!$B$9,AJ466&lt;='Braços de IP'!$D$9),'Braços de IP'!$E$9,IF(AND(AJ466&gt;='Braços de IP'!$B$10,AJ466&lt;='Braços de IP'!$D$10),'Braços de IP'!$E$10,IF(AND(AJ466&gt;='Braços de IP'!$B$11,AJ466&lt;='Braços de IP'!$D$11),'Braços de IP'!$E$11,IF(AND(AJ466&gt;='Braços de IP'!$B$12,AJ466&lt;='Braços de IP'!$D$12),'Braços de IP'!$E$12,IF(AND(AJ466&gt;='Braços de IP'!$B$13,AJ466&lt;='Braços de IP'!$D$13),'Braços de IP'!$E$13,IF(AND(AJ466&gt;='Braços de IP'!$B$14,AJ466&lt;='Braços de IP'!$D$14),'Braços de IP'!$E$14,"ERRO")))))))</f>
        <v>Longo II</v>
      </c>
      <c r="CX466" s="42"/>
      <c r="CY466" s="56" t="str">
        <f>IF($CX466="","",VLOOKUP($CX466,'Braços de IP'!$E$9:$I$15,2,0))</f>
        <v/>
      </c>
      <c r="CZ466" s="43" t="str">
        <f>IF($CX466="","",VLOOKUP($CX466,'Braços de IP'!$E$9:$I$15,5,0))</f>
        <v/>
      </c>
      <c r="DA466" s="56"/>
      <c r="DB466" s="56"/>
      <c r="DC466" s="56"/>
      <c r="DD466" s="56"/>
      <c r="DE466" s="56"/>
      <c r="DF466" s="56"/>
      <c r="DG466" s="44">
        <f t="shared" si="297"/>
        <v>150</v>
      </c>
      <c r="DH466" s="45">
        <f t="shared" si="298"/>
        <v>200</v>
      </c>
      <c r="DI466" s="44">
        <f t="shared" si="299"/>
        <v>350</v>
      </c>
      <c r="DJ466" s="46">
        <f t="shared" si="300"/>
        <v>0.25</v>
      </c>
      <c r="DK466" s="47" t="s">
        <v>147</v>
      </c>
      <c r="DL466" s="48"/>
      <c r="DM466" s="49"/>
      <c r="DN466" s="23" t="s">
        <v>148</v>
      </c>
      <c r="DO466" s="23"/>
      <c r="DP466" s="5"/>
      <c r="DQ466" s="50"/>
      <c r="DR466" s="5"/>
      <c r="DS466" s="5"/>
      <c r="DT466" s="5"/>
      <c r="DU466" s="5"/>
      <c r="DV466" s="64"/>
      <c r="DW466" s="64"/>
    </row>
    <row r="467" spans="1:127" ht="15.75" customHeight="1" x14ac:dyDescent="0.3">
      <c r="A467" s="224" t="s">
        <v>1289</v>
      </c>
      <c r="B467" s="5"/>
      <c r="C467" s="5" t="s">
        <v>148</v>
      </c>
      <c r="D467" s="5"/>
      <c r="E467" s="22" t="s">
        <v>465</v>
      </c>
      <c r="F467" s="22" t="s">
        <v>137</v>
      </c>
      <c r="G467" s="23" t="s">
        <v>466</v>
      </c>
      <c r="H467" s="24">
        <v>-23.347268</v>
      </c>
      <c r="I467" s="24">
        <v>-46.827643000000002</v>
      </c>
      <c r="J467" s="24" t="s">
        <v>139</v>
      </c>
      <c r="K467" s="60"/>
      <c r="L467" s="24" t="s">
        <v>140</v>
      </c>
      <c r="M467" s="24" t="s">
        <v>141</v>
      </c>
      <c r="N467" s="23">
        <v>120</v>
      </c>
      <c r="O467" s="23" t="s">
        <v>142</v>
      </c>
      <c r="P467" s="23" t="s">
        <v>143</v>
      </c>
      <c r="Q467" s="26">
        <f t="shared" si="278"/>
        <v>240</v>
      </c>
      <c r="R467" s="27">
        <v>1</v>
      </c>
      <c r="S467" s="28">
        <v>3</v>
      </c>
      <c r="T467" s="28">
        <v>7.5</v>
      </c>
      <c r="U467" s="23"/>
      <c r="V467" s="23"/>
      <c r="W467" s="29"/>
      <c r="X467" s="28">
        <v>3.3</v>
      </c>
      <c r="Y467" s="23"/>
      <c r="Z467" s="23"/>
      <c r="AA467" s="23"/>
      <c r="AB467" s="23"/>
      <c r="AC467" s="23"/>
      <c r="AD467" s="23" t="s">
        <v>144</v>
      </c>
      <c r="AE467" s="23" t="s">
        <v>325</v>
      </c>
      <c r="AF467" s="23">
        <v>25</v>
      </c>
      <c r="AG467" s="23">
        <v>8</v>
      </c>
      <c r="AH467" s="23">
        <v>1</v>
      </c>
      <c r="AI467" s="23">
        <v>0.2</v>
      </c>
      <c r="AJ467" s="23">
        <v>2.1</v>
      </c>
      <c r="AK467" s="27">
        <f t="shared" si="279"/>
        <v>1.9000000000000001</v>
      </c>
      <c r="AL467" s="27" t="s">
        <v>143</v>
      </c>
      <c r="AM467" s="27" t="s">
        <v>143</v>
      </c>
      <c r="AN467" s="23"/>
      <c r="AO467" s="27">
        <f t="shared" si="280"/>
        <v>2</v>
      </c>
      <c r="AP467" s="23"/>
      <c r="AQ467" s="23"/>
      <c r="AR467" s="23"/>
      <c r="AS467" s="23"/>
      <c r="AT467" s="23"/>
      <c r="AU467" s="27"/>
      <c r="AV467" s="27">
        <f t="shared" si="281"/>
        <v>0</v>
      </c>
      <c r="AW467" s="27"/>
      <c r="AX467" s="28">
        <f>VLOOKUP(J467,ABNT5101!$I$3:$J$9,2)</f>
        <v>7.5</v>
      </c>
      <c r="AY467" s="28">
        <f>VLOOKUP(J467,ABNT5101!$I$3:$M$9,5)</f>
        <v>0.18</v>
      </c>
      <c r="AZ467" s="28" t="str">
        <f>_xlfn.XLOOKUP(J467,ABNT5101!I:I,ABNT5101!L:L)</f>
        <v>-</v>
      </c>
      <c r="BA467" s="28">
        <f>_xlfn.XLOOKUP(J467,ABNT5101!$I:$I,ABNT5101!M:M)</f>
        <v>0.18</v>
      </c>
      <c r="BB467" s="28" t="str">
        <f>_xlfn.XLOOKUP(J467,ABNT5101!$I:$I,ABNT5101!N:N)</f>
        <v>-</v>
      </c>
      <c r="BC467" s="28">
        <f>_xlfn.XLOOKUP(J467,ABNT5101!$I:$I,ABNT5101!O:O)</f>
        <v>16</v>
      </c>
      <c r="BD467" s="31" t="str">
        <f t="shared" si="282"/>
        <v>ATENDE</v>
      </c>
      <c r="BE467" s="32">
        <f t="shared" si="301"/>
        <v>0.30266666666666664</v>
      </c>
      <c r="BF467" s="32">
        <f t="shared" si="302"/>
        <v>2.666666666666667</v>
      </c>
      <c r="BG467" s="32" t="str">
        <f t="shared" si="283"/>
        <v>-</v>
      </c>
      <c r="BH467" s="34">
        <v>9.77</v>
      </c>
      <c r="BI467" s="34">
        <v>0.66</v>
      </c>
      <c r="BJ467" s="34"/>
      <c r="BK467" s="34"/>
      <c r="BL467" s="35"/>
      <c r="BM467" s="34"/>
      <c r="BN467" s="31" t="str">
        <f t="shared" si="284"/>
        <v>ATENDE</v>
      </c>
      <c r="BO467" s="31" t="str">
        <f t="shared" si="303"/>
        <v>ATENDE</v>
      </c>
      <c r="BP467" s="31" t="str">
        <f t="shared" si="304"/>
        <v>ATENDE</v>
      </c>
      <c r="BQ467" s="31" t="str">
        <f t="shared" si="285"/>
        <v>ATENDE</v>
      </c>
      <c r="BR467" s="36" t="str">
        <f t="shared" si="286"/>
        <v>C5</v>
      </c>
      <c r="BS467" s="36" t="str">
        <f t="shared" si="287"/>
        <v>P6</v>
      </c>
      <c r="BT467" s="37">
        <f t="shared" si="288"/>
        <v>1.21</v>
      </c>
      <c r="BU467" s="34">
        <v>6.63</v>
      </c>
      <c r="BV467" s="34">
        <v>4.49</v>
      </c>
      <c r="BW467" s="36">
        <f>IF(BS467="-","-",_xlfn.XLOOKUP(BS467,ABNT5101!$B$4:$B$9,ABNT5101!$C$4:$C$9))</f>
        <v>3</v>
      </c>
      <c r="BX467" s="36">
        <f>IF(BS467="-","-",_xlfn.XLOOKUP(BS467,ABNT5101!$B$4:$B$9,ABNT5101!$D$4:$D$9))</f>
        <v>0.6</v>
      </c>
      <c r="BY467" s="31" t="str">
        <f t="shared" si="289"/>
        <v>ATENDE</v>
      </c>
      <c r="BZ467" s="31" t="str">
        <f t="shared" si="290"/>
        <v>ATENDE</v>
      </c>
      <c r="CA467" s="31" t="str">
        <f t="shared" si="291"/>
        <v>ATENDE</v>
      </c>
      <c r="CB467" s="36" t="str">
        <f t="shared" si="305"/>
        <v>P6</v>
      </c>
      <c r="CC467" s="37">
        <f t="shared" si="292"/>
        <v>1.1800000000000002</v>
      </c>
      <c r="CD467" s="222">
        <v>6.54</v>
      </c>
      <c r="CE467" s="222">
        <v>4.26</v>
      </c>
      <c r="CF467" s="31">
        <f>IF(CB467="-","-",_xlfn.XLOOKUP(CB467,ABNT5101!$B$4:$B$9,ABNT5101!$C$4:$C$9))</f>
        <v>3</v>
      </c>
      <c r="CG467" s="36">
        <f>IF(CB467="-","-",_xlfn.XLOOKUP(CB467,ABNT5101!$B$4:$B$9,ABNT5101!$D$4:$D$9))</f>
        <v>0.6</v>
      </c>
      <c r="CH467" s="31" t="str">
        <f t="shared" si="293"/>
        <v>ATENDE</v>
      </c>
      <c r="CI467" s="31" t="str">
        <f t="shared" si="294"/>
        <v>ATENDE</v>
      </c>
      <c r="CJ467" s="31" t="str">
        <f t="shared" si="295"/>
        <v>ATENDE</v>
      </c>
      <c r="CK467" s="56" t="str">
        <f>_xlfn.XLOOKUP(CL467,'Banco de dados'!$B:$B,'Banco de dados'!$D:$D)</f>
        <v>LEDSTAR</v>
      </c>
      <c r="CL467" s="42" t="str">
        <f>'Banco de dados'!B5</f>
        <v xml:space="preserve"> SL VT 9.1 28W</v>
      </c>
      <c r="CM467" s="56" t="str">
        <f>_xlfn.XLOOKUP(CL467,'Banco de dados'!$B:$B,'Banco de dados'!$E:$E)</f>
        <v>LUM LED SL VT 9.1 28W</v>
      </c>
      <c r="CN467" s="56"/>
      <c r="CO467" s="56" t="e">
        <f>IF(CN467="-","-",_xlfn.XLOOKUP(CN467,'Banco de dados'!$B:$B,'Banco de dados'!$E:$E))</f>
        <v>#N/A</v>
      </c>
      <c r="CP467" s="41">
        <f t="shared" si="296"/>
        <v>1</v>
      </c>
      <c r="CQ467" s="56">
        <f>_xlfn.XLOOKUP(CL467,'Banco de dados'!$B:$B,'Banco de dados'!$H:$H)</f>
        <v>28</v>
      </c>
      <c r="CR467" s="56" t="e">
        <f t="array" aca="1" ref="CR467" ca="1">_xludf.xlookup(CN467,'Banco de dados'!$B:$B,'Banco de dados'!$H:$H)</f>
        <v>#NAME?</v>
      </c>
      <c r="CS467" s="56" t="e">
        <f t="array" aca="1" ref="CS467" ca="1">_xludf.xlookup(CL467,'Banco de dados'!$B:$B,'Banco de dados'!$F:$F)</f>
        <v>#NAME?</v>
      </c>
      <c r="CT467" s="56" t="e">
        <f t="array" aca="1" ref="CT467" ca="1">_xludf.xlookup(CN467,'Banco de dados'!$B:$B,'Banco de dados'!$F:$F)</f>
        <v>#NAME?</v>
      </c>
      <c r="CU467" s="42">
        <v>0</v>
      </c>
      <c r="CV467" s="42">
        <v>0</v>
      </c>
      <c r="CW467" s="56" t="str">
        <f>IF(AJ467=0.5,"Suporte",IF(AND(AJ467&gt;='Braços de IP'!$B$9,AJ467&lt;='Braços de IP'!$D$9),'Braços de IP'!$E$9,IF(AND(AJ467&gt;='Braços de IP'!$B$10,AJ467&lt;='Braços de IP'!$D$10),'Braços de IP'!$E$10,IF(AND(AJ467&gt;='Braços de IP'!$B$11,AJ467&lt;='Braços de IP'!$D$11),'Braços de IP'!$E$11,IF(AND(AJ467&gt;='Braços de IP'!$B$12,AJ467&lt;='Braços de IP'!$D$12),'Braços de IP'!$E$12,IF(AND(AJ467&gt;='Braços de IP'!$B$13,AJ467&lt;='Braços de IP'!$D$13),'Braços de IP'!$E$13,IF(AND(AJ467&gt;='Braços de IP'!$B$14,AJ467&lt;='Braços de IP'!$D$14),'Braços de IP'!$E$14,"ERRO")))))))</f>
        <v>Médio I</v>
      </c>
      <c r="CX467" s="42"/>
      <c r="CY467" s="56" t="str">
        <f>IF($CX467="","",VLOOKUP($CX467,'Braços de IP'!$E$9:$I$15,2,0))</f>
        <v/>
      </c>
      <c r="CZ467" s="43" t="str">
        <f>IF($CX467="","",VLOOKUP($CX467,'Braços de IP'!$E$9:$I$15,5,0))</f>
        <v/>
      </c>
      <c r="DA467" s="56"/>
      <c r="DB467" s="56"/>
      <c r="DC467" s="56"/>
      <c r="DD467" s="56"/>
      <c r="DE467" s="56"/>
      <c r="DF467" s="56"/>
      <c r="DG467" s="44">
        <f t="shared" si="297"/>
        <v>28</v>
      </c>
      <c r="DH467" s="45">
        <f t="shared" si="298"/>
        <v>120</v>
      </c>
      <c r="DI467" s="44">
        <f t="shared" si="299"/>
        <v>148</v>
      </c>
      <c r="DJ467" s="46">
        <f t="shared" si="300"/>
        <v>0.76666666666666661</v>
      </c>
      <c r="DK467" s="47" t="s">
        <v>147</v>
      </c>
      <c r="DL467" s="48"/>
      <c r="DM467" s="49"/>
      <c r="DN467" s="23" t="s">
        <v>148</v>
      </c>
      <c r="DO467" s="23"/>
      <c r="DP467" s="5"/>
      <c r="DQ467" s="50"/>
      <c r="DR467" s="5"/>
      <c r="DS467" s="5"/>
      <c r="DT467" s="5"/>
      <c r="DU467" s="5"/>
      <c r="DV467" s="64"/>
      <c r="DW467" s="64"/>
    </row>
    <row r="468" spans="1:127" ht="15.75" customHeight="1" x14ac:dyDescent="0.3">
      <c r="A468" s="224" t="s">
        <v>1290</v>
      </c>
      <c r="B468" s="5"/>
      <c r="C468" s="5" t="s">
        <v>148</v>
      </c>
      <c r="D468" s="5"/>
      <c r="E468" s="22" t="s">
        <v>465</v>
      </c>
      <c r="F468" s="22" t="s">
        <v>137</v>
      </c>
      <c r="G468" s="23" t="s">
        <v>466</v>
      </c>
      <c r="H468" s="24">
        <v>-23.347268</v>
      </c>
      <c r="I468" s="24">
        <v>-46.827643000000002</v>
      </c>
      <c r="J468" s="24" t="s">
        <v>139</v>
      </c>
      <c r="K468" s="60"/>
      <c r="L468" s="24" t="s">
        <v>140</v>
      </c>
      <c r="M468" s="24" t="s">
        <v>141</v>
      </c>
      <c r="N468" s="23">
        <v>120</v>
      </c>
      <c r="O468" s="23" t="s">
        <v>142</v>
      </c>
      <c r="P468" s="23" t="s">
        <v>143</v>
      </c>
      <c r="Q468" s="26">
        <f t="shared" si="278"/>
        <v>240</v>
      </c>
      <c r="R468" s="27">
        <v>1</v>
      </c>
      <c r="S468" s="28">
        <v>3</v>
      </c>
      <c r="T468" s="28">
        <v>7.5</v>
      </c>
      <c r="U468" s="23"/>
      <c r="V468" s="23"/>
      <c r="W468" s="29"/>
      <c r="X468" s="28">
        <v>3.3</v>
      </c>
      <c r="Y468" s="23"/>
      <c r="Z468" s="23"/>
      <c r="AA468" s="23"/>
      <c r="AB468" s="23"/>
      <c r="AC468" s="23"/>
      <c r="AD468" s="23" t="s">
        <v>144</v>
      </c>
      <c r="AE468" s="23" t="s">
        <v>325</v>
      </c>
      <c r="AF468" s="23">
        <v>25</v>
      </c>
      <c r="AG468" s="23">
        <v>8</v>
      </c>
      <c r="AH468" s="23">
        <v>1</v>
      </c>
      <c r="AI468" s="23">
        <v>0.2</v>
      </c>
      <c r="AJ468" s="23">
        <v>2.1</v>
      </c>
      <c r="AK468" s="27">
        <f t="shared" si="279"/>
        <v>1.9000000000000001</v>
      </c>
      <c r="AL468" s="27" t="s">
        <v>143</v>
      </c>
      <c r="AM468" s="27" t="s">
        <v>143</v>
      </c>
      <c r="AN468" s="23"/>
      <c r="AO468" s="27">
        <f t="shared" si="280"/>
        <v>2</v>
      </c>
      <c r="AP468" s="23"/>
      <c r="AQ468" s="23"/>
      <c r="AR468" s="23"/>
      <c r="AS468" s="23"/>
      <c r="AT468" s="23"/>
      <c r="AU468" s="27"/>
      <c r="AV468" s="27">
        <f t="shared" si="281"/>
        <v>0</v>
      </c>
      <c r="AW468" s="27"/>
      <c r="AX468" s="28">
        <f>VLOOKUP(J468,ABNT5101!$I$3:$J$9,2)</f>
        <v>7.5</v>
      </c>
      <c r="AY468" s="28">
        <f>VLOOKUP(J468,ABNT5101!$I$3:$M$9,5)</f>
        <v>0.18</v>
      </c>
      <c r="AZ468" s="28" t="str">
        <f>_xlfn.XLOOKUP(J468,ABNT5101!I:I,ABNT5101!L:L)</f>
        <v>-</v>
      </c>
      <c r="BA468" s="28">
        <f>_xlfn.XLOOKUP(J468,ABNT5101!$I:$I,ABNT5101!M:M)</f>
        <v>0.18</v>
      </c>
      <c r="BB468" s="28" t="str">
        <f>_xlfn.XLOOKUP(J468,ABNT5101!$I:$I,ABNT5101!N:N)</f>
        <v>-</v>
      </c>
      <c r="BC468" s="28">
        <f>_xlfn.XLOOKUP(J468,ABNT5101!$I:$I,ABNT5101!O:O)</f>
        <v>16</v>
      </c>
      <c r="BD468" s="31" t="str">
        <f t="shared" si="282"/>
        <v>ATENDE</v>
      </c>
      <c r="BE468" s="32">
        <f t="shared" si="301"/>
        <v>3.8666666666666627E-2</v>
      </c>
      <c r="BF468" s="32">
        <f t="shared" si="302"/>
        <v>3.1111111111111116</v>
      </c>
      <c r="BG468" s="32" t="str">
        <f t="shared" si="283"/>
        <v>-</v>
      </c>
      <c r="BH468" s="34">
        <v>7.79</v>
      </c>
      <c r="BI468" s="34">
        <v>0.74</v>
      </c>
      <c r="BJ468" s="34"/>
      <c r="BK468" s="34"/>
      <c r="BL468" s="35"/>
      <c r="BM468" s="34"/>
      <c r="BN468" s="31" t="str">
        <f t="shared" si="284"/>
        <v>ATENDE</v>
      </c>
      <c r="BO468" s="31" t="str">
        <f t="shared" si="303"/>
        <v>ATENDE</v>
      </c>
      <c r="BP468" s="31" t="str">
        <f t="shared" si="304"/>
        <v>ATENDE</v>
      </c>
      <c r="BQ468" s="31" t="str">
        <f t="shared" si="285"/>
        <v>ATENDE</v>
      </c>
      <c r="BR468" s="36" t="str">
        <f t="shared" si="286"/>
        <v>C5</v>
      </c>
      <c r="BS468" s="36" t="str">
        <f t="shared" si="287"/>
        <v>P6</v>
      </c>
      <c r="BT468" s="37">
        <f t="shared" si="288"/>
        <v>0.64333333333333331</v>
      </c>
      <c r="BU468" s="34">
        <v>4.93</v>
      </c>
      <c r="BV468" s="34">
        <v>3.2</v>
      </c>
      <c r="BW468" s="36">
        <f>IF(BS468="-","-",_xlfn.XLOOKUP(BS468,ABNT5101!$B$4:$B$9,ABNT5101!$C$4:$C$9))</f>
        <v>3</v>
      </c>
      <c r="BX468" s="36">
        <f>IF(BS468="-","-",_xlfn.XLOOKUP(BS468,ABNT5101!$B$4:$B$9,ABNT5101!$D$4:$D$9))</f>
        <v>0.6</v>
      </c>
      <c r="BY468" s="31" t="str">
        <f t="shared" si="289"/>
        <v>ATENDE</v>
      </c>
      <c r="BZ468" s="31" t="str">
        <f t="shared" si="290"/>
        <v>ATENDE</v>
      </c>
      <c r="CA468" s="31" t="str">
        <f t="shared" si="291"/>
        <v>ATENDE</v>
      </c>
      <c r="CB468" s="36" t="str">
        <f t="shared" si="305"/>
        <v>P6</v>
      </c>
      <c r="CC468" s="37">
        <f t="shared" si="292"/>
        <v>0.69333333333333336</v>
      </c>
      <c r="CD468" s="222">
        <v>5.08</v>
      </c>
      <c r="CE468" s="222">
        <v>3.39</v>
      </c>
      <c r="CF468" s="31">
        <f>IF(CB468="-","-",_xlfn.XLOOKUP(CB468,ABNT5101!$B$4:$B$9,ABNT5101!$C$4:$C$9))</f>
        <v>3</v>
      </c>
      <c r="CG468" s="36">
        <f>IF(CB468="-","-",_xlfn.XLOOKUP(CB468,ABNT5101!$B$4:$B$9,ABNT5101!$D$4:$D$9))</f>
        <v>0.6</v>
      </c>
      <c r="CH468" s="31" t="str">
        <f t="shared" si="293"/>
        <v>ATENDE</v>
      </c>
      <c r="CI468" s="31" t="str">
        <f t="shared" si="294"/>
        <v>ATENDE</v>
      </c>
      <c r="CJ468" s="31" t="str">
        <f t="shared" si="295"/>
        <v>ATENDE</v>
      </c>
      <c r="CK468" s="56" t="str">
        <f>_xlfn.XLOOKUP(CL468,'Banco de dados'!$B:$B,'Banco de dados'!$D:$D)</f>
        <v>SX LIGHTING</v>
      </c>
      <c r="CL468" s="42" t="str">
        <f>'Banco de dados'!B53</f>
        <v>SX-INEVO020HF</v>
      </c>
      <c r="CM468" s="56" t="str">
        <f>_xlfn.XLOOKUP(CL468,'Banco de dados'!$B:$B,'Banco de dados'!$E:$E)</f>
        <v>SXINEVO020K50L12CZF7PHF</v>
      </c>
      <c r="CN468" s="56"/>
      <c r="CO468" s="56" t="e">
        <f>IF(CN468="-","-",_xlfn.XLOOKUP(CN468,'Banco de dados'!$B:$B,'Banco de dados'!$E:$E))</f>
        <v>#N/A</v>
      </c>
      <c r="CP468" s="41">
        <f t="shared" si="296"/>
        <v>1</v>
      </c>
      <c r="CQ468" s="56">
        <f>_xlfn.XLOOKUP(CL468,'Banco de dados'!$B:$B,'Banco de dados'!$H:$H)</f>
        <v>22.5</v>
      </c>
      <c r="CR468" s="56" t="e">
        <f t="array" aca="1" ref="CR468" ca="1">_xludf.xlookup(CN468,'Banco de dados'!$B:$B,'Banco de dados'!$H:$H)</f>
        <v>#NAME?</v>
      </c>
      <c r="CS468" s="56" t="e">
        <f t="array" aca="1" ref="CS468" ca="1">_xludf.xlookup(CL468,'Banco de dados'!$B:$B,'Banco de dados'!$F:$F)</f>
        <v>#NAME?</v>
      </c>
      <c r="CT468" s="56" t="e">
        <f t="array" aca="1" ref="CT468" ca="1">_xludf.xlookup(CN468,'Banco de dados'!$B:$B,'Banco de dados'!$F:$F)</f>
        <v>#NAME?</v>
      </c>
      <c r="CU468" s="42">
        <v>0</v>
      </c>
      <c r="CV468" s="42">
        <v>0</v>
      </c>
      <c r="CW468" s="56" t="str">
        <f>IF(AJ468=0.5,"Suporte",IF(AND(AJ468&gt;='Braços de IP'!$B$9,AJ468&lt;='Braços de IP'!$D$9),'Braços de IP'!$E$9,IF(AND(AJ468&gt;='Braços de IP'!$B$10,AJ468&lt;='Braços de IP'!$D$10),'Braços de IP'!$E$10,IF(AND(AJ468&gt;='Braços de IP'!$B$11,AJ468&lt;='Braços de IP'!$D$11),'Braços de IP'!$E$11,IF(AND(AJ468&gt;='Braços de IP'!$B$12,AJ468&lt;='Braços de IP'!$D$12),'Braços de IP'!$E$12,IF(AND(AJ468&gt;='Braços de IP'!$B$13,AJ468&lt;='Braços de IP'!$D$13),'Braços de IP'!$E$13,IF(AND(AJ468&gt;='Braços de IP'!$B$14,AJ468&lt;='Braços de IP'!$D$14),'Braços de IP'!$E$14,"ERRO")))))))</f>
        <v>Médio I</v>
      </c>
      <c r="CX468" s="42"/>
      <c r="CY468" s="56" t="str">
        <f>IF($CX468="","",VLOOKUP($CX468,'Braços de IP'!$E$9:$I$15,2,0))</f>
        <v/>
      </c>
      <c r="CZ468" s="43" t="str">
        <f>IF($CX468="","",VLOOKUP($CX468,'Braços de IP'!$E$9:$I$15,5,0))</f>
        <v/>
      </c>
      <c r="DA468" s="56"/>
      <c r="DB468" s="56"/>
      <c r="DC468" s="56"/>
      <c r="DD468" s="56"/>
      <c r="DE468" s="56"/>
      <c r="DF468" s="56"/>
      <c r="DG468" s="44">
        <f t="shared" si="297"/>
        <v>22.5</v>
      </c>
      <c r="DH468" s="45">
        <f t="shared" si="298"/>
        <v>120</v>
      </c>
      <c r="DI468" s="44">
        <f t="shared" si="299"/>
        <v>142.5</v>
      </c>
      <c r="DJ468" s="46">
        <f t="shared" si="300"/>
        <v>0.8125</v>
      </c>
      <c r="DK468" s="47" t="s">
        <v>147</v>
      </c>
      <c r="DL468" s="48"/>
      <c r="DM468" s="49"/>
      <c r="DN468" s="23" t="s">
        <v>148</v>
      </c>
      <c r="DO468" s="23"/>
      <c r="DQ468" s="50"/>
    </row>
    <row r="469" spans="1:127" ht="15.75" customHeight="1" x14ac:dyDescent="0.3">
      <c r="A469" s="224" t="s">
        <v>1289</v>
      </c>
      <c r="B469" s="5"/>
      <c r="C469" s="5" t="s">
        <v>148</v>
      </c>
      <c r="D469" s="5"/>
      <c r="E469" s="22" t="s">
        <v>465</v>
      </c>
      <c r="F469" s="22" t="s">
        <v>137</v>
      </c>
      <c r="G469" s="23" t="s">
        <v>466</v>
      </c>
      <c r="H469" s="24">
        <v>-23.347268</v>
      </c>
      <c r="I469" s="24">
        <v>-46.827643000000002</v>
      </c>
      <c r="J469" s="24" t="s">
        <v>139</v>
      </c>
      <c r="K469" s="60"/>
      <c r="L469" s="24" t="s">
        <v>140</v>
      </c>
      <c r="M469" s="24" t="s">
        <v>141</v>
      </c>
      <c r="N469" s="23">
        <v>120</v>
      </c>
      <c r="O469" s="23" t="s">
        <v>142</v>
      </c>
      <c r="P469" s="23" t="s">
        <v>143</v>
      </c>
      <c r="Q469" s="26">
        <f t="shared" si="278"/>
        <v>240</v>
      </c>
      <c r="R469" s="27">
        <v>1</v>
      </c>
      <c r="S469" s="28">
        <v>3</v>
      </c>
      <c r="T469" s="28">
        <v>7.5</v>
      </c>
      <c r="U469" s="23"/>
      <c r="V469" s="23"/>
      <c r="W469" s="29"/>
      <c r="X469" s="28">
        <v>3.3</v>
      </c>
      <c r="Y469" s="23"/>
      <c r="Z469" s="23"/>
      <c r="AA469" s="23"/>
      <c r="AB469" s="23"/>
      <c r="AC469" s="23"/>
      <c r="AD469" s="23" t="s">
        <v>144</v>
      </c>
      <c r="AE469" s="23" t="s">
        <v>325</v>
      </c>
      <c r="AF469" s="23">
        <v>25</v>
      </c>
      <c r="AG469" s="23">
        <v>8</v>
      </c>
      <c r="AH469" s="23">
        <v>1</v>
      </c>
      <c r="AI469" s="23">
        <v>0.2</v>
      </c>
      <c r="AJ469" s="23">
        <v>2.1</v>
      </c>
      <c r="AK469" s="27">
        <f t="shared" si="279"/>
        <v>1.9000000000000001</v>
      </c>
      <c r="AL469" s="27" t="s">
        <v>143</v>
      </c>
      <c r="AM469" s="27" t="s">
        <v>143</v>
      </c>
      <c r="AN469" s="23"/>
      <c r="AO469" s="27">
        <f t="shared" si="280"/>
        <v>2</v>
      </c>
      <c r="AP469" s="23"/>
      <c r="AQ469" s="23"/>
      <c r="AR469" s="23"/>
      <c r="AS469" s="23"/>
      <c r="AT469" s="23"/>
      <c r="AU469" s="27"/>
      <c r="AV469" s="27">
        <f t="shared" si="281"/>
        <v>0</v>
      </c>
      <c r="AW469" s="27"/>
      <c r="AX469" s="28">
        <f>VLOOKUP(J469,ABNT5101!$I$3:$J$9,2)</f>
        <v>7.5</v>
      </c>
      <c r="AY469" s="28">
        <f>VLOOKUP(J469,ABNT5101!$I$3:$M$9,5)</f>
        <v>0.18</v>
      </c>
      <c r="AZ469" s="28" t="str">
        <f>_xlfn.XLOOKUP(J469,ABNT5101!I:I,ABNT5101!L:L)</f>
        <v>-</v>
      </c>
      <c r="BA469" s="28">
        <f>_xlfn.XLOOKUP(J469,ABNT5101!$I:$I,ABNT5101!M:M)</f>
        <v>0.18</v>
      </c>
      <c r="BB469" s="28" t="str">
        <f>_xlfn.XLOOKUP(J469,ABNT5101!$I:$I,ABNT5101!N:N)</f>
        <v>-</v>
      </c>
      <c r="BC469" s="28">
        <f>_xlfn.XLOOKUP(J469,ABNT5101!$I:$I,ABNT5101!O:O)</f>
        <v>16</v>
      </c>
      <c r="BD469" s="31" t="str">
        <f t="shared" si="282"/>
        <v>ATENDE</v>
      </c>
      <c r="BE469" s="32">
        <f t="shared" si="301"/>
        <v>0.54</v>
      </c>
      <c r="BF469" s="32">
        <f t="shared" si="302"/>
        <v>3.0555555555555554</v>
      </c>
      <c r="BG469" s="32" t="str">
        <f t="shared" si="283"/>
        <v>-</v>
      </c>
      <c r="BH469" s="34">
        <v>11.55</v>
      </c>
      <c r="BI469" s="34">
        <v>0.73</v>
      </c>
      <c r="BJ469" s="34"/>
      <c r="BK469" s="34"/>
      <c r="BL469" s="35"/>
      <c r="BM469" s="34"/>
      <c r="BN469" s="31" t="str">
        <f t="shared" si="284"/>
        <v>ATENDE</v>
      </c>
      <c r="BO469" s="31" t="str">
        <f t="shared" si="303"/>
        <v>ATENDE</v>
      </c>
      <c r="BP469" s="31" t="str">
        <f t="shared" si="304"/>
        <v>ATENDE</v>
      </c>
      <c r="BQ469" s="31" t="str">
        <f t="shared" si="285"/>
        <v>ATENDE</v>
      </c>
      <c r="BR469" s="36" t="str">
        <f t="shared" si="286"/>
        <v>C5</v>
      </c>
      <c r="BS469" s="36" t="str">
        <f t="shared" si="287"/>
        <v>P6</v>
      </c>
      <c r="BT469" s="37">
        <f t="shared" si="288"/>
        <v>1.4066666666666667</v>
      </c>
      <c r="BU469" s="34">
        <v>7.22</v>
      </c>
      <c r="BV469" s="34">
        <v>5.09</v>
      </c>
      <c r="BW469" s="36">
        <f>IF(BS469="-","-",_xlfn.XLOOKUP(BS469,ABNT5101!$B$4:$B$9,ABNT5101!$C$4:$C$9))</f>
        <v>3</v>
      </c>
      <c r="BX469" s="36">
        <f>IF(BS469="-","-",_xlfn.XLOOKUP(BS469,ABNT5101!$B$4:$B$9,ABNT5101!$D$4:$D$9))</f>
        <v>0.6</v>
      </c>
      <c r="BY469" s="31" t="str">
        <f t="shared" si="289"/>
        <v>ATENDE</v>
      </c>
      <c r="BZ469" s="31" t="str">
        <f t="shared" si="290"/>
        <v>ATENDE</v>
      </c>
      <c r="CA469" s="31" t="str">
        <f t="shared" si="291"/>
        <v>ATENDE</v>
      </c>
      <c r="CB469" s="36" t="str">
        <f t="shared" si="305"/>
        <v>P6</v>
      </c>
      <c r="CC469" s="37">
        <f t="shared" si="292"/>
        <v>1.1999999999999997</v>
      </c>
      <c r="CD469" s="222">
        <v>6.6</v>
      </c>
      <c r="CE469" s="222">
        <v>4.47</v>
      </c>
      <c r="CF469" s="31">
        <f>IF(CB469="-","-",_xlfn.XLOOKUP(CB469,ABNT5101!$B$4:$B$9,ABNT5101!$C$4:$C$9))</f>
        <v>3</v>
      </c>
      <c r="CG469" s="36">
        <f>IF(CB469="-","-",_xlfn.XLOOKUP(CB469,ABNT5101!$B$4:$B$9,ABNT5101!$D$4:$D$9))</f>
        <v>0.6</v>
      </c>
      <c r="CH469" s="31" t="str">
        <f t="shared" si="293"/>
        <v>ATENDE</v>
      </c>
      <c r="CI469" s="31" t="str">
        <f t="shared" si="294"/>
        <v>ATENDE</v>
      </c>
      <c r="CJ469" s="31" t="str">
        <f t="shared" si="295"/>
        <v>ATENDE</v>
      </c>
      <c r="CK469" s="56" t="str">
        <f>_xlfn.XLOOKUP(CL469,'Banco de dados'!$B:$B,'Banco de dados'!$D:$D)</f>
        <v>TECNOWATT</v>
      </c>
      <c r="CL469" s="42" t="str">
        <f>'Banco de dados'!B65</f>
        <v xml:space="preserve">SIGSAGPTLRRSSNDL_30W_38IBBRS
</v>
      </c>
      <c r="CM469" s="56" t="str">
        <f>_xlfn.XLOOKUP(CL469,'Banco de dados'!$B:$B,'Banco de dados'!$E:$E)</f>
        <v>SIGSAGPTLRRSSNDL_30W_38IBBRS
1-10C1MUN6.5</v>
      </c>
      <c r="CN469" s="56"/>
      <c r="CO469" s="56" t="e">
        <f>IF(CN469="-","-",_xlfn.XLOOKUP(CN469,'Banco de dados'!$B:$B,'Banco de dados'!$E:$E))</f>
        <v>#N/A</v>
      </c>
      <c r="CP469" s="41">
        <f t="shared" si="296"/>
        <v>1</v>
      </c>
      <c r="CQ469" s="56">
        <f>_xlfn.XLOOKUP(CL469,'Banco de dados'!$B:$B,'Banco de dados'!$H:$H)</f>
        <v>30</v>
      </c>
      <c r="CR469" s="56" t="e">
        <f t="array" aca="1" ref="CR469" ca="1">_xludf.xlookup(CN469,'Banco de dados'!$B:$B,'Banco de dados'!$H:$H)</f>
        <v>#NAME?</v>
      </c>
      <c r="CS469" s="56" t="e">
        <f t="array" aca="1" ref="CS469" ca="1">_xludf.xlookup(CL469,'Banco de dados'!$B:$B,'Banco de dados'!$F:$F)</f>
        <v>#NAME?</v>
      </c>
      <c r="CT469" s="56" t="e">
        <f t="array" aca="1" ref="CT469" ca="1">_xludf.xlookup(CN469,'Banco de dados'!$B:$B,'Banco de dados'!$F:$F)</f>
        <v>#NAME?</v>
      </c>
      <c r="CU469" s="42">
        <v>0</v>
      </c>
      <c r="CV469" s="42">
        <v>0</v>
      </c>
      <c r="CW469" s="56" t="str">
        <f>IF(AJ469=0.5,"Suporte",IF(AND(AJ469&gt;='Braços de IP'!$B$9,AJ469&lt;='Braços de IP'!$D$9),'Braços de IP'!$E$9,IF(AND(AJ469&gt;='Braços de IP'!$B$10,AJ469&lt;='Braços de IP'!$D$10),'Braços de IP'!$E$10,IF(AND(AJ469&gt;='Braços de IP'!$B$11,AJ469&lt;='Braços de IP'!$D$11),'Braços de IP'!$E$11,IF(AND(AJ469&gt;='Braços de IP'!$B$12,AJ469&lt;='Braços de IP'!$D$12),'Braços de IP'!$E$12,IF(AND(AJ469&gt;='Braços de IP'!$B$13,AJ469&lt;='Braços de IP'!$D$13),'Braços de IP'!$E$13,IF(AND(AJ469&gt;='Braços de IP'!$B$14,AJ469&lt;='Braços de IP'!$D$14),'Braços de IP'!$E$14,"ERRO")))))))</f>
        <v>Médio I</v>
      </c>
      <c r="CX469" s="42"/>
      <c r="CY469" s="56" t="str">
        <f>IF($CX469="","",VLOOKUP($CX469,'Braços de IP'!$E$9:$I$15,2,0))</f>
        <v/>
      </c>
      <c r="CZ469" s="43" t="str">
        <f>IF($CX469="","",VLOOKUP($CX469,'Braços de IP'!$E$9:$I$15,5,0))</f>
        <v/>
      </c>
      <c r="DA469" s="56"/>
      <c r="DB469" s="56"/>
      <c r="DC469" s="56"/>
      <c r="DD469" s="56"/>
      <c r="DE469" s="56"/>
      <c r="DF469" s="56"/>
      <c r="DG469" s="44">
        <f t="shared" si="297"/>
        <v>30</v>
      </c>
      <c r="DH469" s="45">
        <f t="shared" si="298"/>
        <v>120</v>
      </c>
      <c r="DI469" s="44">
        <f t="shared" si="299"/>
        <v>150</v>
      </c>
      <c r="DJ469" s="46">
        <f t="shared" si="300"/>
        <v>0.75</v>
      </c>
      <c r="DK469" s="47" t="s">
        <v>147</v>
      </c>
      <c r="DL469" s="48"/>
      <c r="DM469" s="49"/>
      <c r="DN469" s="23" t="s">
        <v>148</v>
      </c>
      <c r="DO469" s="23"/>
      <c r="DQ469" s="50"/>
    </row>
    <row r="470" spans="1:127" ht="15.75" hidden="1" customHeight="1" x14ac:dyDescent="0.3">
      <c r="B470" s="5"/>
      <c r="C470" s="5"/>
      <c r="D470" s="5"/>
      <c r="E470" s="22" t="s">
        <v>467</v>
      </c>
      <c r="F470" s="22" t="s">
        <v>150</v>
      </c>
      <c r="G470" s="23" t="s">
        <v>293</v>
      </c>
      <c r="H470" s="24">
        <v>-23.418841</v>
      </c>
      <c r="I470" s="24">
        <v>-46.837066999999998</v>
      </c>
      <c r="J470" s="24" t="s">
        <v>160</v>
      </c>
      <c r="K470" s="60"/>
      <c r="L470" s="24" t="s">
        <v>152</v>
      </c>
      <c r="M470" s="24" t="s">
        <v>141</v>
      </c>
      <c r="N470" s="23">
        <v>87</v>
      </c>
      <c r="O470" s="23" t="s">
        <v>142</v>
      </c>
      <c r="P470" s="23" t="s">
        <v>143</v>
      </c>
      <c r="Q470" s="26">
        <f t="shared" si="278"/>
        <v>174</v>
      </c>
      <c r="R470" s="27">
        <v>2</v>
      </c>
      <c r="S470" s="28" t="s">
        <v>153</v>
      </c>
      <c r="T470" s="28">
        <v>6.2</v>
      </c>
      <c r="U470" s="23"/>
      <c r="V470" s="23"/>
      <c r="W470" s="29"/>
      <c r="X470" s="28" t="s">
        <v>153</v>
      </c>
      <c r="Y470" s="23"/>
      <c r="Z470" s="23"/>
      <c r="AA470" s="23"/>
      <c r="AB470" s="23"/>
      <c r="AC470" s="23"/>
      <c r="AD470" s="23" t="s">
        <v>144</v>
      </c>
      <c r="AE470" s="23" t="s">
        <v>145</v>
      </c>
      <c r="AF470" s="23">
        <v>25.4</v>
      </c>
      <c r="AG470" s="23">
        <v>8.1999999999999993</v>
      </c>
      <c r="AH470" s="23">
        <v>1</v>
      </c>
      <c r="AI470" s="23">
        <v>0.1</v>
      </c>
      <c r="AJ470" s="23">
        <v>2.6</v>
      </c>
      <c r="AK470" s="27">
        <f t="shared" si="279"/>
        <v>2.5</v>
      </c>
      <c r="AL470" s="27" t="s">
        <v>143</v>
      </c>
      <c r="AM470" s="27" t="s">
        <v>143</v>
      </c>
      <c r="AN470" s="23"/>
      <c r="AO470" s="27">
        <f t="shared" si="280"/>
        <v>2</v>
      </c>
      <c r="AP470" s="23"/>
      <c r="AQ470" s="23"/>
      <c r="AR470" s="23"/>
      <c r="AS470" s="23"/>
      <c r="AT470" s="23"/>
      <c r="AU470" s="27"/>
      <c r="AV470" s="27">
        <f t="shared" si="281"/>
        <v>0</v>
      </c>
      <c r="AW470" s="27"/>
      <c r="AX470" s="28">
        <f>VLOOKUP(J470,ABNT5101!$I$3:$J$9,2)</f>
        <v>10</v>
      </c>
      <c r="AY470" s="28">
        <f>VLOOKUP(J470,ABNT5101!$I$3:$M$9,5)</f>
        <v>0.18</v>
      </c>
      <c r="AZ470" s="28" t="str">
        <f>_xlfn.XLOOKUP(J470,ABNT5101!I:I,ABNT5101!L:L)</f>
        <v>-</v>
      </c>
      <c r="BA470" s="28">
        <f>_xlfn.XLOOKUP(J470,ABNT5101!$I:$I,ABNT5101!M:M)</f>
        <v>0.18</v>
      </c>
      <c r="BB470" s="28" t="str">
        <f>_xlfn.XLOOKUP(J470,ABNT5101!$I:$I,ABNT5101!N:N)</f>
        <v>-</v>
      </c>
      <c r="BC470" s="28">
        <f>_xlfn.XLOOKUP(J470,ABNT5101!$I:$I,ABNT5101!O:O)</f>
        <v>16</v>
      </c>
      <c r="BD470" s="31" t="str">
        <f t="shared" si="282"/>
        <v>NÃO ATENDE</v>
      </c>
      <c r="BE470" s="32">
        <f t="shared" si="301"/>
        <v>-1</v>
      </c>
      <c r="BF470" s="32">
        <f t="shared" si="302"/>
        <v>-1</v>
      </c>
      <c r="BG470" s="32" t="str">
        <f t="shared" si="283"/>
        <v>-</v>
      </c>
      <c r="BH470" s="34"/>
      <c r="BI470" s="34"/>
      <c r="BJ470" s="34"/>
      <c r="BK470" s="34"/>
      <c r="BL470" s="35"/>
      <c r="BM470" s="34"/>
      <c r="BN470" s="31" t="str">
        <f t="shared" si="284"/>
        <v>NÃO ATENDE</v>
      </c>
      <c r="BO470" s="31" t="str">
        <f t="shared" si="303"/>
        <v>NÃO ATENDE</v>
      </c>
      <c r="BP470" s="31" t="str">
        <f t="shared" si="304"/>
        <v>NÃO ATENDE</v>
      </c>
      <c r="BQ470" s="31" t="str">
        <f t="shared" si="285"/>
        <v>ATENDE</v>
      </c>
      <c r="BR470" s="36" t="str">
        <f t="shared" si="286"/>
        <v>C4</v>
      </c>
      <c r="BS470" s="36" t="str">
        <f t="shared" si="287"/>
        <v>Sem Passeio</v>
      </c>
      <c r="BT470" s="37" t="e">
        <f t="shared" si="288"/>
        <v>#N/A</v>
      </c>
      <c r="BU470" s="34"/>
      <c r="BV470" s="34"/>
      <c r="BW470" s="36" t="e">
        <f>IF(BS470="-","-",_xlfn.XLOOKUP(BS470,ABNT5101!$B$4:$B$9,ABNT5101!$C$4:$C$9))</f>
        <v>#N/A</v>
      </c>
      <c r="BX470" s="36" t="e">
        <f>IF(BS470="-","-",_xlfn.XLOOKUP(BS470,ABNT5101!$B$4:$B$9,ABNT5101!$D$4:$D$9))</f>
        <v>#N/A</v>
      </c>
      <c r="BY470" s="31" t="e">
        <f t="shared" si="289"/>
        <v>#N/A</v>
      </c>
      <c r="BZ470" s="31" t="e">
        <f t="shared" si="290"/>
        <v>#N/A</v>
      </c>
      <c r="CA470" s="31" t="e">
        <f t="shared" si="291"/>
        <v>#N/A</v>
      </c>
      <c r="CB470" s="36" t="str">
        <f t="shared" si="305"/>
        <v>Sem Passeio</v>
      </c>
      <c r="CC470" s="37" t="e">
        <f t="shared" si="292"/>
        <v>#N/A</v>
      </c>
      <c r="CD470" s="38"/>
      <c r="CE470" s="38"/>
      <c r="CF470" s="31" t="e">
        <f>IF(CB470="-","-",_xlfn.XLOOKUP(CB470,ABNT5101!$B$4:$B$9,ABNT5101!$C$4:$C$9))</f>
        <v>#N/A</v>
      </c>
      <c r="CG470" s="36" t="e">
        <f>IF(CB470="-","-",_xlfn.XLOOKUP(CB470,ABNT5101!$B$4:$B$9,ABNT5101!$D$4:$D$9))</f>
        <v>#N/A</v>
      </c>
      <c r="CH470" s="31" t="e">
        <f t="shared" si="293"/>
        <v>#N/A</v>
      </c>
      <c r="CI470" s="31" t="e">
        <f t="shared" si="294"/>
        <v>#N/A</v>
      </c>
      <c r="CJ470" s="31" t="e">
        <f t="shared" si="295"/>
        <v>#N/A</v>
      </c>
      <c r="CK470" s="56" t="e">
        <f>_xlfn.XLOOKUP(CL470,'Banco de dados'!$B:$B,'Banco de dados'!$D:$D)</f>
        <v>#N/A</v>
      </c>
      <c r="CL470" s="55"/>
      <c r="CM470" s="56" t="e">
        <f>_xlfn.XLOOKUP(CL470,'Banco de dados'!$B:$B,'Banco de dados'!$E:$E)</f>
        <v>#N/A</v>
      </c>
      <c r="CN470" s="56"/>
      <c r="CO470" s="56" t="e">
        <f>IF(CN470="-","-",_xlfn.XLOOKUP(CN470,'Banco de dados'!$B:$B,'Banco de dados'!$E:$E))</f>
        <v>#N/A</v>
      </c>
      <c r="CP470" s="41">
        <f t="shared" si="296"/>
        <v>1</v>
      </c>
      <c r="CQ470" s="56" t="e">
        <f>_xlfn.XLOOKUP(CL470,'Banco de dados'!$B:$B,'Banco de dados'!$H:$H)</f>
        <v>#N/A</v>
      </c>
      <c r="CR470" s="56" t="e">
        <f t="array" aca="1" ref="CR470" ca="1">_xludf.xlookup(CN470,'Banco de dados'!$B:$B,'Banco de dados'!$H:$H)</f>
        <v>#NAME?</v>
      </c>
      <c r="CS470" s="56" t="e">
        <f t="array" aca="1" ref="CS470" ca="1">_xludf.xlookup(CL470,'Banco de dados'!$B:$B,'Banco de dados'!$F:$F)</f>
        <v>#NAME?</v>
      </c>
      <c r="CT470" s="56" t="e">
        <f t="array" aca="1" ref="CT470" ca="1">_xludf.xlookup(CN470,'Banco de dados'!$B:$B,'Banco de dados'!$F:$F)</f>
        <v>#NAME?</v>
      </c>
      <c r="CU470" s="42"/>
      <c r="CV470" s="42"/>
      <c r="CW470" s="56" t="str">
        <f>IF(AJ470=0.5,"Suporte",IF(AND(AJ470&gt;='Braços de IP'!$B$9,AJ470&lt;='Braços de IP'!$D$9),'Braços de IP'!$E$9,IF(AND(AJ470&gt;='Braços de IP'!$B$10,AJ470&lt;='Braços de IP'!$D$10),'Braços de IP'!$E$10,IF(AND(AJ470&gt;='Braços de IP'!$B$11,AJ470&lt;='Braços de IP'!$D$11),'Braços de IP'!$E$11,IF(AND(AJ470&gt;='Braços de IP'!$B$12,AJ470&lt;='Braços de IP'!$D$12),'Braços de IP'!$E$12,IF(AND(AJ470&gt;='Braços de IP'!$B$13,AJ470&lt;='Braços de IP'!$D$13),'Braços de IP'!$E$13,IF(AND(AJ470&gt;='Braços de IP'!$B$14,AJ470&lt;='Braços de IP'!$D$14),'Braços de IP'!$E$14,"ERRO")))))))</f>
        <v>Longo I</v>
      </c>
      <c r="CX470" s="42"/>
      <c r="CY470" s="56" t="str">
        <f>IF($CX470="","",VLOOKUP($CX470,'Braços de IP'!$E$9:$I$15,2,0))</f>
        <v/>
      </c>
      <c r="CZ470" s="43" t="str">
        <f>IF($CX470="","",VLOOKUP($CX470,'Braços de IP'!$E$9:$I$15,5,0))</f>
        <v/>
      </c>
      <c r="DA470" s="56"/>
      <c r="DB470" s="56"/>
      <c r="DC470" s="56"/>
      <c r="DD470" s="56"/>
      <c r="DE470" s="56"/>
      <c r="DF470" s="56"/>
      <c r="DG470" s="44" t="e">
        <f t="shared" si="297"/>
        <v>#N/A</v>
      </c>
      <c r="DH470" s="45">
        <f t="shared" si="298"/>
        <v>87</v>
      </c>
      <c r="DI470" s="44" t="e">
        <f t="shared" si="299"/>
        <v>#N/A</v>
      </c>
      <c r="DJ470" s="46" t="e">
        <f t="shared" si="300"/>
        <v>#N/A</v>
      </c>
      <c r="DK470" s="47" t="s">
        <v>147</v>
      </c>
      <c r="DL470" s="48"/>
      <c r="DM470" s="49"/>
      <c r="DN470" s="23" t="s">
        <v>148</v>
      </c>
      <c r="DO470" s="23"/>
      <c r="DQ470" s="50"/>
    </row>
    <row r="471" spans="1:127" ht="15.75" hidden="1" customHeight="1" x14ac:dyDescent="0.3">
      <c r="B471" s="5"/>
      <c r="C471" s="5"/>
      <c r="D471" s="5"/>
      <c r="E471" s="22" t="s">
        <v>467</v>
      </c>
      <c r="F471" s="22" t="s">
        <v>150</v>
      </c>
      <c r="G471" s="23" t="s">
        <v>293</v>
      </c>
      <c r="H471" s="24">
        <v>-23.418841</v>
      </c>
      <c r="I471" s="24">
        <v>-46.837066999999998</v>
      </c>
      <c r="J471" s="24" t="s">
        <v>160</v>
      </c>
      <c r="K471" s="60"/>
      <c r="L471" s="24" t="s">
        <v>152</v>
      </c>
      <c r="M471" s="24" t="s">
        <v>141</v>
      </c>
      <c r="N471" s="23">
        <v>87</v>
      </c>
      <c r="O471" s="23" t="s">
        <v>142</v>
      </c>
      <c r="P471" s="23" t="s">
        <v>143</v>
      </c>
      <c r="Q471" s="26">
        <f t="shared" si="278"/>
        <v>174</v>
      </c>
      <c r="R471" s="27">
        <v>2</v>
      </c>
      <c r="S471" s="28" t="s">
        <v>153</v>
      </c>
      <c r="T471" s="28">
        <v>6.2</v>
      </c>
      <c r="U471" s="23"/>
      <c r="V471" s="23"/>
      <c r="W471" s="29"/>
      <c r="X471" s="28" t="s">
        <v>153</v>
      </c>
      <c r="Y471" s="23"/>
      <c r="Z471" s="23"/>
      <c r="AA471" s="23"/>
      <c r="AB471" s="23"/>
      <c r="AC471" s="23"/>
      <c r="AD471" s="23" t="s">
        <v>144</v>
      </c>
      <c r="AE471" s="23" t="s">
        <v>145</v>
      </c>
      <c r="AF471" s="23">
        <v>25.4</v>
      </c>
      <c r="AG471" s="23">
        <v>8.1999999999999993</v>
      </c>
      <c r="AH471" s="23">
        <v>1</v>
      </c>
      <c r="AI471" s="23">
        <v>0.1</v>
      </c>
      <c r="AJ471" s="23">
        <v>2.6</v>
      </c>
      <c r="AK471" s="27">
        <f t="shared" si="279"/>
        <v>2.5</v>
      </c>
      <c r="AL471" s="27" t="s">
        <v>143</v>
      </c>
      <c r="AM471" s="27" t="s">
        <v>143</v>
      </c>
      <c r="AN471" s="23"/>
      <c r="AO471" s="27">
        <f t="shared" si="280"/>
        <v>2</v>
      </c>
      <c r="AP471" s="23"/>
      <c r="AQ471" s="23"/>
      <c r="AR471" s="23"/>
      <c r="AS471" s="23"/>
      <c r="AT471" s="23"/>
      <c r="AU471" s="27"/>
      <c r="AV471" s="27">
        <f t="shared" si="281"/>
        <v>0</v>
      </c>
      <c r="AW471" s="27"/>
      <c r="AX471" s="28">
        <f>VLOOKUP(J471,ABNT5101!$I$3:$J$9,2)</f>
        <v>10</v>
      </c>
      <c r="AY471" s="28">
        <f>VLOOKUP(J471,ABNT5101!$I$3:$M$9,5)</f>
        <v>0.18</v>
      </c>
      <c r="AZ471" s="28" t="str">
        <f>_xlfn.XLOOKUP(J471,ABNT5101!I:I,ABNT5101!L:L)</f>
        <v>-</v>
      </c>
      <c r="BA471" s="28">
        <f>_xlfn.XLOOKUP(J471,ABNT5101!$I:$I,ABNT5101!M:M)</f>
        <v>0.18</v>
      </c>
      <c r="BB471" s="28" t="str">
        <f>_xlfn.XLOOKUP(J471,ABNT5101!$I:$I,ABNT5101!N:N)</f>
        <v>-</v>
      </c>
      <c r="BC471" s="28">
        <f>_xlfn.XLOOKUP(J471,ABNT5101!$I:$I,ABNT5101!O:O)</f>
        <v>16</v>
      </c>
      <c r="BD471" s="31" t="str">
        <f t="shared" si="282"/>
        <v>NÃO ATENDE</v>
      </c>
      <c r="BE471" s="32">
        <f t="shared" si="301"/>
        <v>-1</v>
      </c>
      <c r="BF471" s="32">
        <f t="shared" si="302"/>
        <v>-1</v>
      </c>
      <c r="BG471" s="32" t="str">
        <f t="shared" si="283"/>
        <v>-</v>
      </c>
      <c r="BH471" s="34"/>
      <c r="BI471" s="34"/>
      <c r="BJ471" s="34"/>
      <c r="BK471" s="34"/>
      <c r="BL471" s="35"/>
      <c r="BM471" s="34"/>
      <c r="BN471" s="31" t="str">
        <f t="shared" si="284"/>
        <v>NÃO ATENDE</v>
      </c>
      <c r="BO471" s="31" t="str">
        <f t="shared" si="303"/>
        <v>NÃO ATENDE</v>
      </c>
      <c r="BP471" s="31" t="str">
        <f t="shared" si="304"/>
        <v>NÃO ATENDE</v>
      </c>
      <c r="BQ471" s="31" t="str">
        <f t="shared" si="285"/>
        <v>ATENDE</v>
      </c>
      <c r="BR471" s="36" t="str">
        <f t="shared" si="286"/>
        <v>C4</v>
      </c>
      <c r="BS471" s="36" t="str">
        <f t="shared" si="287"/>
        <v>Sem Passeio</v>
      </c>
      <c r="BT471" s="37" t="e">
        <f t="shared" si="288"/>
        <v>#N/A</v>
      </c>
      <c r="BU471" s="34"/>
      <c r="BV471" s="34"/>
      <c r="BW471" s="36" t="e">
        <f>IF(BS471="-","-",_xlfn.XLOOKUP(BS471,ABNT5101!$B$4:$B$9,ABNT5101!$C$4:$C$9))</f>
        <v>#N/A</v>
      </c>
      <c r="BX471" s="36" t="e">
        <f>IF(BS471="-","-",_xlfn.XLOOKUP(BS471,ABNT5101!$B$4:$B$9,ABNT5101!$D$4:$D$9))</f>
        <v>#N/A</v>
      </c>
      <c r="BY471" s="31" t="e">
        <f t="shared" si="289"/>
        <v>#N/A</v>
      </c>
      <c r="BZ471" s="31" t="e">
        <f t="shared" si="290"/>
        <v>#N/A</v>
      </c>
      <c r="CA471" s="31" t="e">
        <f t="shared" si="291"/>
        <v>#N/A</v>
      </c>
      <c r="CB471" s="36" t="str">
        <f t="shared" si="305"/>
        <v>Sem Passeio</v>
      </c>
      <c r="CC471" s="37" t="e">
        <f t="shared" si="292"/>
        <v>#N/A</v>
      </c>
      <c r="CD471" s="38"/>
      <c r="CE471" s="38"/>
      <c r="CF471" s="31" t="e">
        <f>IF(CB471="-","-",_xlfn.XLOOKUP(CB471,ABNT5101!$B$4:$B$9,ABNT5101!$C$4:$C$9))</f>
        <v>#N/A</v>
      </c>
      <c r="CG471" s="36" t="e">
        <f>IF(CB471="-","-",_xlfn.XLOOKUP(CB471,ABNT5101!$B$4:$B$9,ABNT5101!$D$4:$D$9))</f>
        <v>#N/A</v>
      </c>
      <c r="CH471" s="31" t="e">
        <f t="shared" si="293"/>
        <v>#N/A</v>
      </c>
      <c r="CI471" s="31" t="e">
        <f t="shared" si="294"/>
        <v>#N/A</v>
      </c>
      <c r="CJ471" s="31" t="e">
        <f t="shared" si="295"/>
        <v>#N/A</v>
      </c>
      <c r="CK471" s="56" t="e">
        <f>_xlfn.XLOOKUP(CL471,'Banco de dados'!$B:$B,'Banco de dados'!$D:$D)</f>
        <v>#N/A</v>
      </c>
      <c r="CL471" s="55"/>
      <c r="CM471" s="56" t="e">
        <f>_xlfn.XLOOKUP(CL471,'Banco de dados'!$B:$B,'Banco de dados'!$E:$E)</f>
        <v>#N/A</v>
      </c>
      <c r="CN471" s="56"/>
      <c r="CO471" s="56" t="e">
        <f>IF(CN471="-","-",_xlfn.XLOOKUP(CN471,'Banco de dados'!$B:$B,'Banco de dados'!$E:$E))</f>
        <v>#N/A</v>
      </c>
      <c r="CP471" s="41">
        <f t="shared" si="296"/>
        <v>1</v>
      </c>
      <c r="CQ471" s="56" t="e">
        <f>_xlfn.XLOOKUP(CL471,'Banco de dados'!$B:$B,'Banco de dados'!$H:$H)</f>
        <v>#N/A</v>
      </c>
      <c r="CR471" s="56" t="e">
        <f t="array" aca="1" ref="CR471" ca="1">_xludf.xlookup(CN471,'Banco de dados'!$B:$B,'Banco de dados'!$H:$H)</f>
        <v>#NAME?</v>
      </c>
      <c r="CS471" s="56" t="e">
        <f t="array" aca="1" ref="CS471" ca="1">_xludf.xlookup(CL471,'Banco de dados'!$B:$B,'Banco de dados'!$F:$F)</f>
        <v>#NAME?</v>
      </c>
      <c r="CT471" s="56" t="e">
        <f t="array" aca="1" ref="CT471" ca="1">_xludf.xlookup(CN471,'Banco de dados'!$B:$B,'Banco de dados'!$F:$F)</f>
        <v>#NAME?</v>
      </c>
      <c r="CU471" s="42"/>
      <c r="CV471" s="42"/>
      <c r="CW471" s="56" t="str">
        <f>IF(AJ471=0.5,"Suporte",IF(AND(AJ471&gt;='Braços de IP'!$B$9,AJ471&lt;='Braços de IP'!$D$9),'Braços de IP'!$E$9,IF(AND(AJ471&gt;='Braços de IP'!$B$10,AJ471&lt;='Braços de IP'!$D$10),'Braços de IP'!$E$10,IF(AND(AJ471&gt;='Braços de IP'!$B$11,AJ471&lt;='Braços de IP'!$D$11),'Braços de IP'!$E$11,IF(AND(AJ471&gt;='Braços de IP'!$B$12,AJ471&lt;='Braços de IP'!$D$12),'Braços de IP'!$E$12,IF(AND(AJ471&gt;='Braços de IP'!$B$13,AJ471&lt;='Braços de IP'!$D$13),'Braços de IP'!$E$13,IF(AND(AJ471&gt;='Braços de IP'!$B$14,AJ471&lt;='Braços de IP'!$D$14),'Braços de IP'!$E$14,"ERRO")))))))</f>
        <v>Longo I</v>
      </c>
      <c r="CX471" s="42"/>
      <c r="CY471" s="56" t="str">
        <f>IF($CX471="","",VLOOKUP($CX471,'Braços de IP'!$E$9:$I$15,2,0))</f>
        <v/>
      </c>
      <c r="CZ471" s="43" t="str">
        <f>IF($CX471="","",VLOOKUP($CX471,'Braços de IP'!$E$9:$I$15,5,0))</f>
        <v/>
      </c>
      <c r="DA471" s="56"/>
      <c r="DB471" s="56"/>
      <c r="DC471" s="56"/>
      <c r="DD471" s="56"/>
      <c r="DE471" s="56"/>
      <c r="DF471" s="56"/>
      <c r="DG471" s="44" t="e">
        <f t="shared" si="297"/>
        <v>#N/A</v>
      </c>
      <c r="DH471" s="45">
        <f t="shared" si="298"/>
        <v>87</v>
      </c>
      <c r="DI471" s="44" t="e">
        <f t="shared" si="299"/>
        <v>#N/A</v>
      </c>
      <c r="DJ471" s="46" t="e">
        <f t="shared" si="300"/>
        <v>#N/A</v>
      </c>
      <c r="DK471" s="47" t="s">
        <v>147</v>
      </c>
      <c r="DL471" s="48"/>
      <c r="DM471" s="49"/>
      <c r="DN471" s="23" t="s">
        <v>148</v>
      </c>
      <c r="DO471" s="23"/>
      <c r="DP471" s="5"/>
      <c r="DQ471" s="50"/>
      <c r="DR471" s="5"/>
      <c r="DS471" s="5"/>
      <c r="DT471" s="5"/>
      <c r="DU471" s="5"/>
      <c r="DV471" s="64"/>
      <c r="DW471" s="64"/>
    </row>
    <row r="472" spans="1:127" ht="15.75" hidden="1" customHeight="1" x14ac:dyDescent="0.3">
      <c r="B472" s="5"/>
      <c r="C472" s="5"/>
      <c r="D472" s="5"/>
      <c r="E472" s="22" t="s">
        <v>467</v>
      </c>
      <c r="F472" s="22" t="s">
        <v>150</v>
      </c>
      <c r="G472" s="23" t="s">
        <v>293</v>
      </c>
      <c r="H472" s="24">
        <v>-23.418841</v>
      </c>
      <c r="I472" s="24">
        <v>-46.837066999999998</v>
      </c>
      <c r="J472" s="24" t="s">
        <v>160</v>
      </c>
      <c r="K472" s="60"/>
      <c r="L472" s="24" t="s">
        <v>152</v>
      </c>
      <c r="M472" s="24" t="s">
        <v>141</v>
      </c>
      <c r="N472" s="23">
        <v>87</v>
      </c>
      <c r="O472" s="23" t="s">
        <v>142</v>
      </c>
      <c r="P472" s="23" t="s">
        <v>143</v>
      </c>
      <c r="Q472" s="26">
        <f t="shared" si="278"/>
        <v>174</v>
      </c>
      <c r="R472" s="27">
        <v>2</v>
      </c>
      <c r="S472" s="28" t="s">
        <v>153</v>
      </c>
      <c r="T472" s="28">
        <v>6.2</v>
      </c>
      <c r="U472" s="23"/>
      <c r="V472" s="23"/>
      <c r="W472" s="29"/>
      <c r="X472" s="28" t="s">
        <v>153</v>
      </c>
      <c r="Y472" s="23"/>
      <c r="Z472" s="23"/>
      <c r="AA472" s="23"/>
      <c r="AB472" s="23"/>
      <c r="AC472" s="23"/>
      <c r="AD472" s="23" t="s">
        <v>144</v>
      </c>
      <c r="AE472" s="23" t="s">
        <v>145</v>
      </c>
      <c r="AF472" s="23">
        <v>25.4</v>
      </c>
      <c r="AG472" s="23">
        <v>8.1999999999999993</v>
      </c>
      <c r="AH472" s="23">
        <v>1</v>
      </c>
      <c r="AI472" s="23">
        <v>0.1</v>
      </c>
      <c r="AJ472" s="23">
        <v>2.6</v>
      </c>
      <c r="AK472" s="27">
        <f t="shared" si="279"/>
        <v>2.5</v>
      </c>
      <c r="AL472" s="27" t="s">
        <v>143</v>
      </c>
      <c r="AM472" s="27" t="s">
        <v>143</v>
      </c>
      <c r="AN472" s="23"/>
      <c r="AO472" s="27">
        <f t="shared" si="280"/>
        <v>2</v>
      </c>
      <c r="AP472" s="23"/>
      <c r="AQ472" s="23"/>
      <c r="AR472" s="23"/>
      <c r="AS472" s="23"/>
      <c r="AT472" s="23"/>
      <c r="AU472" s="27"/>
      <c r="AV472" s="27">
        <f t="shared" si="281"/>
        <v>0</v>
      </c>
      <c r="AW472" s="27"/>
      <c r="AX472" s="28">
        <f>VLOOKUP(J472,ABNT5101!$I$3:$J$9,2)</f>
        <v>10</v>
      </c>
      <c r="AY472" s="28">
        <f>VLOOKUP(J472,ABNT5101!$I$3:$M$9,5)</f>
        <v>0.18</v>
      </c>
      <c r="AZ472" s="28" t="str">
        <f>_xlfn.XLOOKUP(J472,ABNT5101!I:I,ABNT5101!L:L)</f>
        <v>-</v>
      </c>
      <c r="BA472" s="28">
        <f>_xlfn.XLOOKUP(J472,ABNT5101!$I:$I,ABNT5101!M:M)</f>
        <v>0.18</v>
      </c>
      <c r="BB472" s="28" t="str">
        <f>_xlfn.XLOOKUP(J472,ABNT5101!$I:$I,ABNT5101!N:N)</f>
        <v>-</v>
      </c>
      <c r="BC472" s="28">
        <f>_xlfn.XLOOKUP(J472,ABNT5101!$I:$I,ABNT5101!O:O)</f>
        <v>16</v>
      </c>
      <c r="BD472" s="31" t="str">
        <f t="shared" si="282"/>
        <v>NÃO ATENDE</v>
      </c>
      <c r="BE472" s="32">
        <f t="shared" si="301"/>
        <v>-1</v>
      </c>
      <c r="BF472" s="32">
        <f t="shared" si="302"/>
        <v>-1</v>
      </c>
      <c r="BG472" s="32" t="str">
        <f t="shared" si="283"/>
        <v>-</v>
      </c>
      <c r="BH472" s="34"/>
      <c r="BI472" s="34"/>
      <c r="BJ472" s="34"/>
      <c r="BK472" s="34"/>
      <c r="BL472" s="35"/>
      <c r="BM472" s="34"/>
      <c r="BN472" s="31" t="str">
        <f t="shared" si="284"/>
        <v>NÃO ATENDE</v>
      </c>
      <c r="BO472" s="31" t="str">
        <f t="shared" si="303"/>
        <v>NÃO ATENDE</v>
      </c>
      <c r="BP472" s="31" t="str">
        <f t="shared" si="304"/>
        <v>NÃO ATENDE</v>
      </c>
      <c r="BQ472" s="31" t="str">
        <f t="shared" si="285"/>
        <v>ATENDE</v>
      </c>
      <c r="BR472" s="36" t="str">
        <f t="shared" si="286"/>
        <v>C4</v>
      </c>
      <c r="BS472" s="36" t="str">
        <f t="shared" si="287"/>
        <v>Sem Passeio</v>
      </c>
      <c r="BT472" s="37" t="e">
        <f t="shared" si="288"/>
        <v>#N/A</v>
      </c>
      <c r="BU472" s="34"/>
      <c r="BV472" s="34"/>
      <c r="BW472" s="36" t="e">
        <f>IF(BS472="-","-",_xlfn.XLOOKUP(BS472,ABNT5101!$B$4:$B$9,ABNT5101!$C$4:$C$9))</f>
        <v>#N/A</v>
      </c>
      <c r="BX472" s="36" t="e">
        <f>IF(BS472="-","-",_xlfn.XLOOKUP(BS472,ABNT5101!$B$4:$B$9,ABNT5101!$D$4:$D$9))</f>
        <v>#N/A</v>
      </c>
      <c r="BY472" s="31" t="e">
        <f t="shared" si="289"/>
        <v>#N/A</v>
      </c>
      <c r="BZ472" s="31" t="e">
        <f t="shared" si="290"/>
        <v>#N/A</v>
      </c>
      <c r="CA472" s="31" t="e">
        <f t="shared" si="291"/>
        <v>#N/A</v>
      </c>
      <c r="CB472" s="36" t="str">
        <f t="shared" si="305"/>
        <v>Sem Passeio</v>
      </c>
      <c r="CC472" s="37" t="e">
        <f t="shared" si="292"/>
        <v>#N/A</v>
      </c>
      <c r="CD472" s="38"/>
      <c r="CE472" s="38"/>
      <c r="CF472" s="31" t="e">
        <f>IF(CB472="-","-",_xlfn.XLOOKUP(CB472,ABNT5101!$B$4:$B$9,ABNT5101!$C$4:$C$9))</f>
        <v>#N/A</v>
      </c>
      <c r="CG472" s="36" t="e">
        <f>IF(CB472="-","-",_xlfn.XLOOKUP(CB472,ABNT5101!$B$4:$B$9,ABNT5101!$D$4:$D$9))</f>
        <v>#N/A</v>
      </c>
      <c r="CH472" s="31" t="e">
        <f t="shared" si="293"/>
        <v>#N/A</v>
      </c>
      <c r="CI472" s="31" t="e">
        <f t="shared" si="294"/>
        <v>#N/A</v>
      </c>
      <c r="CJ472" s="31" t="e">
        <f t="shared" si="295"/>
        <v>#N/A</v>
      </c>
      <c r="CK472" s="56" t="e">
        <f>_xlfn.XLOOKUP(CL472,'Banco de dados'!$B:$B,'Banco de dados'!$D:$D)</f>
        <v>#N/A</v>
      </c>
      <c r="CL472" s="55"/>
      <c r="CM472" s="56" t="e">
        <f>_xlfn.XLOOKUP(CL472,'Banco de dados'!$B:$B,'Banco de dados'!$E:$E)</f>
        <v>#N/A</v>
      </c>
      <c r="CN472" s="56"/>
      <c r="CO472" s="56" t="e">
        <f>IF(CN472="-","-",_xlfn.XLOOKUP(CN472,'Banco de dados'!$B:$B,'Banco de dados'!$E:$E))</f>
        <v>#N/A</v>
      </c>
      <c r="CP472" s="41">
        <f t="shared" si="296"/>
        <v>1</v>
      </c>
      <c r="CQ472" s="56" t="e">
        <f>_xlfn.XLOOKUP(CL472,'Banco de dados'!$B:$B,'Banco de dados'!$H:$H)</f>
        <v>#N/A</v>
      </c>
      <c r="CR472" s="56" t="e">
        <f t="array" aca="1" ref="CR472" ca="1">_xludf.xlookup(CN472,'Banco de dados'!$B:$B,'Banco de dados'!$H:$H)</f>
        <v>#NAME?</v>
      </c>
      <c r="CS472" s="56" t="e">
        <f t="array" aca="1" ref="CS472" ca="1">_xludf.xlookup(CL472,'Banco de dados'!$B:$B,'Banco de dados'!$F:$F)</f>
        <v>#NAME?</v>
      </c>
      <c r="CT472" s="56" t="e">
        <f t="array" aca="1" ref="CT472" ca="1">_xludf.xlookup(CN472,'Banco de dados'!$B:$B,'Banco de dados'!$F:$F)</f>
        <v>#NAME?</v>
      </c>
      <c r="CU472" s="42"/>
      <c r="CV472" s="42"/>
      <c r="CW472" s="56" t="str">
        <f>IF(AJ472=0.5,"Suporte",IF(AND(AJ472&gt;='Braços de IP'!$B$9,AJ472&lt;='Braços de IP'!$D$9),'Braços de IP'!$E$9,IF(AND(AJ472&gt;='Braços de IP'!$B$10,AJ472&lt;='Braços de IP'!$D$10),'Braços de IP'!$E$10,IF(AND(AJ472&gt;='Braços de IP'!$B$11,AJ472&lt;='Braços de IP'!$D$11),'Braços de IP'!$E$11,IF(AND(AJ472&gt;='Braços de IP'!$B$12,AJ472&lt;='Braços de IP'!$D$12),'Braços de IP'!$E$12,IF(AND(AJ472&gt;='Braços de IP'!$B$13,AJ472&lt;='Braços de IP'!$D$13),'Braços de IP'!$E$13,IF(AND(AJ472&gt;='Braços de IP'!$B$14,AJ472&lt;='Braços de IP'!$D$14),'Braços de IP'!$E$14,"ERRO")))))))</f>
        <v>Longo I</v>
      </c>
      <c r="CX472" s="42"/>
      <c r="CY472" s="56" t="str">
        <f>IF($CX472="","",VLOOKUP($CX472,'Braços de IP'!$E$9:$I$15,2,0))</f>
        <v/>
      </c>
      <c r="CZ472" s="43" t="str">
        <f>IF($CX472="","",VLOOKUP($CX472,'Braços de IP'!$E$9:$I$15,5,0))</f>
        <v/>
      </c>
      <c r="DA472" s="56"/>
      <c r="DB472" s="56"/>
      <c r="DC472" s="56"/>
      <c r="DD472" s="56"/>
      <c r="DE472" s="56"/>
      <c r="DF472" s="56"/>
      <c r="DG472" s="44" t="e">
        <f t="shared" si="297"/>
        <v>#N/A</v>
      </c>
      <c r="DH472" s="45">
        <f t="shared" si="298"/>
        <v>87</v>
      </c>
      <c r="DI472" s="44" t="e">
        <f t="shared" si="299"/>
        <v>#N/A</v>
      </c>
      <c r="DJ472" s="46" t="e">
        <f t="shared" si="300"/>
        <v>#N/A</v>
      </c>
      <c r="DK472" s="47" t="s">
        <v>147</v>
      </c>
      <c r="DL472" s="48"/>
      <c r="DM472" s="49"/>
      <c r="DN472" s="23" t="s">
        <v>148</v>
      </c>
      <c r="DO472" s="23"/>
      <c r="DP472" s="5"/>
      <c r="DQ472" s="50"/>
      <c r="DR472" s="5"/>
      <c r="DS472" s="5"/>
      <c r="DT472" s="5"/>
      <c r="DU472" s="5"/>
      <c r="DV472" s="64"/>
      <c r="DW472" s="64"/>
    </row>
    <row r="473" spans="1:127" ht="15.75" hidden="1" customHeight="1" x14ac:dyDescent="0.3">
      <c r="B473" s="5"/>
      <c r="C473" s="5"/>
      <c r="D473" s="5"/>
      <c r="E473" s="22" t="s">
        <v>468</v>
      </c>
      <c r="F473" s="22" t="s">
        <v>150</v>
      </c>
      <c r="G473" s="23" t="s">
        <v>469</v>
      </c>
      <c r="H473" s="24">
        <v>-23.40386243</v>
      </c>
      <c r="I473" s="24">
        <v>-46.866726559999996</v>
      </c>
      <c r="J473" s="24" t="s">
        <v>160</v>
      </c>
      <c r="K473" s="60"/>
      <c r="L473" s="24" t="s">
        <v>152</v>
      </c>
      <c r="M473" s="24" t="s">
        <v>141</v>
      </c>
      <c r="N473" s="23">
        <v>100</v>
      </c>
      <c r="O473" s="23" t="s">
        <v>142</v>
      </c>
      <c r="P473" s="23" t="s">
        <v>143</v>
      </c>
      <c r="Q473" s="26">
        <f t="shared" si="278"/>
        <v>200</v>
      </c>
      <c r="R473" s="27">
        <v>0</v>
      </c>
      <c r="S473" s="28" t="s">
        <v>153</v>
      </c>
      <c r="T473" s="28">
        <v>0</v>
      </c>
      <c r="U473" s="23"/>
      <c r="V473" s="23"/>
      <c r="W473" s="29"/>
      <c r="X473" s="28" t="s">
        <v>153</v>
      </c>
      <c r="Y473" s="23"/>
      <c r="Z473" s="23"/>
      <c r="AA473" s="23"/>
      <c r="AB473" s="23"/>
      <c r="AC473" s="23"/>
      <c r="AD473" s="23" t="s">
        <v>144</v>
      </c>
      <c r="AE473" s="23" t="s">
        <v>145</v>
      </c>
      <c r="AF473" s="23" t="s">
        <v>470</v>
      </c>
      <c r="AG473" s="23">
        <v>8.4</v>
      </c>
      <c r="AH473" s="23">
        <v>1</v>
      </c>
      <c r="AI473" s="23">
        <v>0.2</v>
      </c>
      <c r="AJ473" s="23">
        <v>2.6</v>
      </c>
      <c r="AK473" s="27">
        <f t="shared" si="279"/>
        <v>2.4</v>
      </c>
      <c r="AL473" s="27" t="s">
        <v>143</v>
      </c>
      <c r="AM473" s="27" t="s">
        <v>143</v>
      </c>
      <c r="AN473" s="23"/>
      <c r="AO473" s="27">
        <f t="shared" si="280"/>
        <v>2</v>
      </c>
      <c r="AP473" s="23"/>
      <c r="AQ473" s="23"/>
      <c r="AR473" s="23"/>
      <c r="AS473" s="23"/>
      <c r="AT473" s="23"/>
      <c r="AU473" s="27"/>
      <c r="AV473" s="27">
        <f t="shared" si="281"/>
        <v>0</v>
      </c>
      <c r="AW473" s="27"/>
      <c r="AX473" s="28">
        <f>VLOOKUP(J473,ABNT5101!$I$3:$J$9,2)</f>
        <v>10</v>
      </c>
      <c r="AY473" s="28">
        <f>VLOOKUP(J473,ABNT5101!$I$3:$M$9,5)</f>
        <v>0.18</v>
      </c>
      <c r="AZ473" s="28" t="str">
        <f>_xlfn.XLOOKUP(J473,ABNT5101!I:I,ABNT5101!L:L)</f>
        <v>-</v>
      </c>
      <c r="BA473" s="28">
        <f>_xlfn.XLOOKUP(J473,ABNT5101!$I:$I,ABNT5101!M:M)</f>
        <v>0.18</v>
      </c>
      <c r="BB473" s="28" t="str">
        <f>_xlfn.XLOOKUP(J473,ABNT5101!$I:$I,ABNT5101!N:N)</f>
        <v>-</v>
      </c>
      <c r="BC473" s="28">
        <f>_xlfn.XLOOKUP(J473,ABNT5101!$I:$I,ABNT5101!O:O)</f>
        <v>16</v>
      </c>
      <c r="BD473" s="31" t="str">
        <f t="shared" si="282"/>
        <v>NÃO ATENDE</v>
      </c>
      <c r="BE473" s="32">
        <f t="shared" ref="BE473:BE481" si="306">IF(BH473="-","-",BH473/AX473-1)</f>
        <v>-1</v>
      </c>
      <c r="BF473" s="32">
        <f t="shared" ref="BF473:BF481" si="307">IF(BI473="-","-",BI473/AY473-1)</f>
        <v>-1</v>
      </c>
      <c r="BG473" s="32" t="str">
        <f t="shared" si="283"/>
        <v>-</v>
      </c>
      <c r="BH473" s="34"/>
      <c r="BI473" s="34"/>
      <c r="BJ473" s="34"/>
      <c r="BK473" s="34"/>
      <c r="BL473" s="35"/>
      <c r="BM473" s="34"/>
      <c r="BN473" s="31" t="str">
        <f t="shared" si="284"/>
        <v>NÃO ATENDE</v>
      </c>
      <c r="BO473" s="31" t="str">
        <f t="shared" ref="BO473:BO481" si="308">IF(BH473="-","-",IF(BH473&gt;=AX473,"ATENDE",IF(BH473&gt;=0.99*AX473,"ATENDIMENTO LIMIAR","NÃO ATENDE")))</f>
        <v>NÃO ATENDE</v>
      </c>
      <c r="BP473" s="31" t="str">
        <f t="shared" ref="BP473:BP481" si="309">IF(BI473="-","-",IF(BI473&gt;=AY473,"ATENDE",IF(BI473&gt;=(AY473-0.02),"ATENDIMENTO LIMIAR","NÃO ATENDE")))</f>
        <v>NÃO ATENDE</v>
      </c>
      <c r="BQ473" s="31" t="str">
        <f t="shared" si="285"/>
        <v>ATENDE</v>
      </c>
      <c r="BR473" s="36" t="str">
        <f t="shared" si="286"/>
        <v>C4</v>
      </c>
      <c r="BS473" s="36" t="str">
        <f t="shared" si="287"/>
        <v>Sem Passeio</v>
      </c>
      <c r="BT473" s="37" t="e">
        <f t="shared" si="288"/>
        <v>#N/A</v>
      </c>
      <c r="BU473" s="34"/>
      <c r="BV473" s="34"/>
      <c r="BW473" s="36" t="e">
        <f>IF(BS473="-","-",_xlfn.XLOOKUP(BS473,ABNT5101!$B$4:$B$9,ABNT5101!$C$4:$C$9))</f>
        <v>#N/A</v>
      </c>
      <c r="BX473" s="36" t="e">
        <f>IF(BS473="-","-",_xlfn.XLOOKUP(BS473,ABNT5101!$B$4:$B$9,ABNT5101!$D$4:$D$9))</f>
        <v>#N/A</v>
      </c>
      <c r="BY473" s="31" t="e">
        <f t="shared" si="289"/>
        <v>#N/A</v>
      </c>
      <c r="BZ473" s="31" t="e">
        <f t="shared" si="290"/>
        <v>#N/A</v>
      </c>
      <c r="CA473" s="31" t="e">
        <f t="shared" si="291"/>
        <v>#N/A</v>
      </c>
      <c r="CB473" s="36" t="s">
        <v>143</v>
      </c>
      <c r="CC473" s="37" t="e">
        <f t="shared" si="292"/>
        <v>#VALUE!</v>
      </c>
      <c r="CD473" s="38"/>
      <c r="CE473" s="38"/>
      <c r="CF473" s="31" t="str">
        <f>IF(CB473="-","-",_xlfn.XLOOKUP(CB473,ABNT5101!$B$4:$B$9,ABNT5101!$C$4:$C$9))</f>
        <v>-</v>
      </c>
      <c r="CG473" s="36" t="str">
        <f>IF(CB473="-","-",_xlfn.XLOOKUP(CB473,ABNT5101!$B$4:$B$9,ABNT5101!$D$4:$D$9))</f>
        <v>-</v>
      </c>
      <c r="CH473" s="31" t="str">
        <f t="shared" si="293"/>
        <v>-</v>
      </c>
      <c r="CI473" s="31" t="str">
        <f t="shared" si="294"/>
        <v>-</v>
      </c>
      <c r="CJ473" s="31" t="str">
        <f t="shared" si="295"/>
        <v>-</v>
      </c>
      <c r="CK473" s="56" t="e">
        <f>_xlfn.XLOOKUP(CL473,'Banco de dados'!$B:$B,'Banco de dados'!$D:$D)</f>
        <v>#N/A</v>
      </c>
      <c r="CL473" s="42"/>
      <c r="CM473" s="56" t="e">
        <f>_xlfn.XLOOKUP(CL473,'Banco de dados'!$B:$B,'Banco de dados'!$E:$E)</f>
        <v>#N/A</v>
      </c>
      <c r="CN473" s="56"/>
      <c r="CO473" s="56" t="e">
        <f>IF(CN473="-","-",_xlfn.XLOOKUP(CN473,'Banco de dados'!$B:$B,'Banco de dados'!$E:$E))</f>
        <v>#N/A</v>
      </c>
      <c r="CP473" s="41">
        <f t="shared" si="296"/>
        <v>1</v>
      </c>
      <c r="CQ473" s="56" t="e">
        <f>_xlfn.XLOOKUP(CL473,'Banco de dados'!$B:$B,'Banco de dados'!$H:$H)</f>
        <v>#N/A</v>
      </c>
      <c r="CR473" s="56" t="e">
        <f t="array" aca="1" ref="CR473" ca="1">_xludf.xlookup(CN473,'Banco de dados'!$B:$B,'Banco de dados'!$H:$H)</f>
        <v>#NAME?</v>
      </c>
      <c r="CS473" s="56" t="e">
        <f t="array" aca="1" ref="CS473" ca="1">_xludf.xlookup(CL473,'Banco de dados'!$B:$B,'Banco de dados'!$F:$F)</f>
        <v>#NAME?</v>
      </c>
      <c r="CT473" s="56" t="e">
        <f t="array" aca="1" ref="CT473" ca="1">_xludf.xlookup(CN473,'Banco de dados'!$B:$B,'Banco de dados'!$F:$F)</f>
        <v>#NAME?</v>
      </c>
      <c r="CU473" s="42"/>
      <c r="CV473" s="42"/>
      <c r="CW473" s="56" t="str">
        <f>IF(AJ473=0.5,"Suporte",IF(AND(AJ473&gt;='Braços de IP'!$B$9,AJ473&lt;='Braços de IP'!$D$9),'Braços de IP'!$E$9,IF(AND(AJ473&gt;='Braços de IP'!$B$10,AJ473&lt;='Braços de IP'!$D$10),'Braços de IP'!$E$10,IF(AND(AJ473&gt;='Braços de IP'!$B$11,AJ473&lt;='Braços de IP'!$D$11),'Braços de IP'!$E$11,IF(AND(AJ473&gt;='Braços de IP'!$B$12,AJ473&lt;='Braços de IP'!$D$12),'Braços de IP'!$E$12,IF(AND(AJ473&gt;='Braços de IP'!$B$13,AJ473&lt;='Braços de IP'!$D$13),'Braços de IP'!$E$13,IF(AND(AJ473&gt;='Braços de IP'!$B$14,AJ473&lt;='Braços de IP'!$D$14),'Braços de IP'!$E$14,"ERRO")))))))</f>
        <v>Longo I</v>
      </c>
      <c r="CX473" s="42"/>
      <c r="CY473" s="56" t="str">
        <f>IF($CX473="","",VLOOKUP($CX473,'Braços de IP'!$E$9:$I$15,2,0))</f>
        <v/>
      </c>
      <c r="CZ473" s="43" t="str">
        <f>IF($CX473="","",VLOOKUP($CX473,'Braços de IP'!$E$9:$I$15,5,0))</f>
        <v/>
      </c>
      <c r="DA473" s="56"/>
      <c r="DB473" s="56"/>
      <c r="DC473" s="56"/>
      <c r="DD473" s="56"/>
      <c r="DE473" s="56"/>
      <c r="DF473" s="56"/>
      <c r="DG473" s="44" t="e">
        <f t="shared" si="297"/>
        <v>#N/A</v>
      </c>
      <c r="DH473" s="45">
        <f t="shared" si="298"/>
        <v>100</v>
      </c>
      <c r="DI473" s="44" t="e">
        <f t="shared" si="299"/>
        <v>#N/A</v>
      </c>
      <c r="DJ473" s="46" t="e">
        <f t="shared" si="300"/>
        <v>#N/A</v>
      </c>
      <c r="DK473" s="47" t="s">
        <v>147</v>
      </c>
      <c r="DL473" s="48"/>
      <c r="DM473" s="49"/>
      <c r="DN473" s="23" t="s">
        <v>148</v>
      </c>
      <c r="DO473" s="23"/>
      <c r="DP473" s="5"/>
      <c r="DQ473" s="50"/>
      <c r="DR473" s="5"/>
      <c r="DS473" s="5"/>
      <c r="DT473" s="5"/>
      <c r="DU473" s="5"/>
      <c r="DV473" s="64"/>
      <c r="DW473" s="64"/>
    </row>
    <row r="474" spans="1:127" ht="15.75" hidden="1" customHeight="1" x14ac:dyDescent="0.3">
      <c r="B474" s="5"/>
      <c r="C474" s="5"/>
      <c r="D474" s="5"/>
      <c r="E474" s="22" t="s">
        <v>468</v>
      </c>
      <c r="F474" s="22" t="s">
        <v>150</v>
      </c>
      <c r="G474" s="23" t="s">
        <v>469</v>
      </c>
      <c r="H474" s="24">
        <v>-23.40386243</v>
      </c>
      <c r="I474" s="24">
        <v>-46.866726559999996</v>
      </c>
      <c r="J474" s="24" t="s">
        <v>160</v>
      </c>
      <c r="K474" s="60"/>
      <c r="L474" s="24" t="s">
        <v>152</v>
      </c>
      <c r="M474" s="24" t="s">
        <v>141</v>
      </c>
      <c r="N474" s="23">
        <v>100</v>
      </c>
      <c r="O474" s="23" t="s">
        <v>142</v>
      </c>
      <c r="P474" s="23" t="s">
        <v>143</v>
      </c>
      <c r="Q474" s="26">
        <f t="shared" si="278"/>
        <v>200</v>
      </c>
      <c r="R474" s="27">
        <v>0</v>
      </c>
      <c r="S474" s="28" t="s">
        <v>153</v>
      </c>
      <c r="T474" s="28">
        <v>0</v>
      </c>
      <c r="U474" s="23"/>
      <c r="V474" s="23"/>
      <c r="W474" s="29"/>
      <c r="X474" s="28" t="s">
        <v>153</v>
      </c>
      <c r="Y474" s="23"/>
      <c r="Z474" s="23"/>
      <c r="AA474" s="23"/>
      <c r="AB474" s="23"/>
      <c r="AC474" s="23"/>
      <c r="AD474" s="23" t="s">
        <v>144</v>
      </c>
      <c r="AE474" s="23" t="s">
        <v>145</v>
      </c>
      <c r="AF474" s="23" t="s">
        <v>470</v>
      </c>
      <c r="AG474" s="23">
        <v>8.4</v>
      </c>
      <c r="AH474" s="23">
        <v>1</v>
      </c>
      <c r="AI474" s="23">
        <v>0.2</v>
      </c>
      <c r="AJ474" s="23">
        <v>2.6</v>
      </c>
      <c r="AK474" s="27">
        <f t="shared" si="279"/>
        <v>2.4</v>
      </c>
      <c r="AL474" s="27" t="s">
        <v>143</v>
      </c>
      <c r="AM474" s="27" t="s">
        <v>143</v>
      </c>
      <c r="AN474" s="23"/>
      <c r="AO474" s="27">
        <f t="shared" si="280"/>
        <v>2</v>
      </c>
      <c r="AP474" s="23"/>
      <c r="AQ474" s="23"/>
      <c r="AR474" s="23"/>
      <c r="AS474" s="23"/>
      <c r="AT474" s="23"/>
      <c r="AU474" s="27"/>
      <c r="AV474" s="27">
        <f t="shared" si="281"/>
        <v>0</v>
      </c>
      <c r="AW474" s="27"/>
      <c r="AX474" s="28">
        <f>VLOOKUP(J474,ABNT5101!$I$3:$J$9,2)</f>
        <v>10</v>
      </c>
      <c r="AY474" s="28">
        <f>VLOOKUP(J474,ABNT5101!$I$3:$M$9,5)</f>
        <v>0.18</v>
      </c>
      <c r="AZ474" s="28" t="str">
        <f>_xlfn.XLOOKUP(J474,ABNT5101!I:I,ABNT5101!L:L)</f>
        <v>-</v>
      </c>
      <c r="BA474" s="28">
        <f>_xlfn.XLOOKUP(J474,ABNT5101!$I:$I,ABNT5101!M:M)</f>
        <v>0.18</v>
      </c>
      <c r="BB474" s="28" t="str">
        <f>_xlfn.XLOOKUP(J474,ABNT5101!$I:$I,ABNT5101!N:N)</f>
        <v>-</v>
      </c>
      <c r="BC474" s="28">
        <f>_xlfn.XLOOKUP(J474,ABNT5101!$I:$I,ABNT5101!O:O)</f>
        <v>16</v>
      </c>
      <c r="BD474" s="31" t="str">
        <f t="shared" si="282"/>
        <v>NÃO ATENDE</v>
      </c>
      <c r="BE474" s="32">
        <f t="shared" si="306"/>
        <v>-1</v>
      </c>
      <c r="BF474" s="32">
        <f t="shared" si="307"/>
        <v>-1</v>
      </c>
      <c r="BG474" s="32" t="str">
        <f t="shared" si="283"/>
        <v>-</v>
      </c>
      <c r="BH474" s="34"/>
      <c r="BI474" s="34"/>
      <c r="BJ474" s="34"/>
      <c r="BK474" s="34"/>
      <c r="BL474" s="35"/>
      <c r="BM474" s="34"/>
      <c r="BN474" s="31" t="str">
        <f t="shared" si="284"/>
        <v>NÃO ATENDE</v>
      </c>
      <c r="BO474" s="31" t="str">
        <f t="shared" si="308"/>
        <v>NÃO ATENDE</v>
      </c>
      <c r="BP474" s="31" t="str">
        <f t="shared" si="309"/>
        <v>NÃO ATENDE</v>
      </c>
      <c r="BQ474" s="31" t="str">
        <f t="shared" si="285"/>
        <v>ATENDE</v>
      </c>
      <c r="BR474" s="36" t="str">
        <f t="shared" si="286"/>
        <v>C4</v>
      </c>
      <c r="BS474" s="36" t="str">
        <f t="shared" si="287"/>
        <v>Sem Passeio</v>
      </c>
      <c r="BT474" s="37" t="e">
        <f t="shared" si="288"/>
        <v>#N/A</v>
      </c>
      <c r="BU474" s="34"/>
      <c r="BV474" s="34"/>
      <c r="BW474" s="36" t="e">
        <f>IF(BS474="-","-",_xlfn.XLOOKUP(BS474,ABNT5101!$B$4:$B$9,ABNT5101!$C$4:$C$9))</f>
        <v>#N/A</v>
      </c>
      <c r="BX474" s="36" t="e">
        <f>IF(BS474="-","-",_xlfn.XLOOKUP(BS474,ABNT5101!$B$4:$B$9,ABNT5101!$D$4:$D$9))</f>
        <v>#N/A</v>
      </c>
      <c r="BY474" s="31" t="e">
        <f t="shared" si="289"/>
        <v>#N/A</v>
      </c>
      <c r="BZ474" s="31" t="e">
        <f t="shared" si="290"/>
        <v>#N/A</v>
      </c>
      <c r="CA474" s="31" t="e">
        <f t="shared" si="291"/>
        <v>#N/A</v>
      </c>
      <c r="CB474" s="36" t="s">
        <v>143</v>
      </c>
      <c r="CC474" s="37" t="e">
        <f t="shared" si="292"/>
        <v>#VALUE!</v>
      </c>
      <c r="CD474" s="38"/>
      <c r="CE474" s="38"/>
      <c r="CF474" s="31" t="str">
        <f>IF(CB474="-","-",_xlfn.XLOOKUP(CB474,ABNT5101!$B$4:$B$9,ABNT5101!$C$4:$C$9))</f>
        <v>-</v>
      </c>
      <c r="CG474" s="36" t="str">
        <f>IF(CB474="-","-",_xlfn.XLOOKUP(CB474,ABNT5101!$B$4:$B$9,ABNT5101!$D$4:$D$9))</f>
        <v>-</v>
      </c>
      <c r="CH474" s="31" t="str">
        <f t="shared" si="293"/>
        <v>-</v>
      </c>
      <c r="CI474" s="31" t="str">
        <f t="shared" si="294"/>
        <v>-</v>
      </c>
      <c r="CJ474" s="31" t="str">
        <f t="shared" si="295"/>
        <v>-</v>
      </c>
      <c r="CK474" s="56" t="e">
        <f>_xlfn.XLOOKUP(CL474,'Banco de dados'!$B:$B,'Banco de dados'!$D:$D)</f>
        <v>#N/A</v>
      </c>
      <c r="CL474" s="42"/>
      <c r="CM474" s="56" t="e">
        <f>_xlfn.XLOOKUP(CL474,'Banco de dados'!$B:$B,'Banco de dados'!$E:$E)</f>
        <v>#N/A</v>
      </c>
      <c r="CN474" s="56"/>
      <c r="CO474" s="56" t="e">
        <f>IF(CN474="-","-",_xlfn.XLOOKUP(CN474,'Banco de dados'!$B:$B,'Banco de dados'!$E:$E))</f>
        <v>#N/A</v>
      </c>
      <c r="CP474" s="41">
        <f t="shared" si="296"/>
        <v>1</v>
      </c>
      <c r="CQ474" s="56" t="e">
        <f>_xlfn.XLOOKUP(CL474,'Banco de dados'!$B:$B,'Banco de dados'!$H:$H)</f>
        <v>#N/A</v>
      </c>
      <c r="CR474" s="56" t="e">
        <f t="array" aca="1" ref="CR474" ca="1">_xludf.xlookup(CN474,'Banco de dados'!$B:$B,'Banco de dados'!$H:$H)</f>
        <v>#NAME?</v>
      </c>
      <c r="CS474" s="56" t="e">
        <f t="array" aca="1" ref="CS474" ca="1">_xludf.xlookup(CL474,'Banco de dados'!$B:$B,'Banco de dados'!$F:$F)</f>
        <v>#NAME?</v>
      </c>
      <c r="CT474" s="56" t="e">
        <f t="array" aca="1" ref="CT474" ca="1">_xludf.xlookup(CN474,'Banco de dados'!$B:$B,'Banco de dados'!$F:$F)</f>
        <v>#NAME?</v>
      </c>
      <c r="CU474" s="42"/>
      <c r="CV474" s="42"/>
      <c r="CW474" s="56" t="str">
        <f>IF(AJ474=0.5,"Suporte",IF(AND(AJ474&gt;='Braços de IP'!$B$9,AJ474&lt;='Braços de IP'!$D$9),'Braços de IP'!$E$9,IF(AND(AJ474&gt;='Braços de IP'!$B$10,AJ474&lt;='Braços de IP'!$D$10),'Braços de IP'!$E$10,IF(AND(AJ474&gt;='Braços de IP'!$B$11,AJ474&lt;='Braços de IP'!$D$11),'Braços de IP'!$E$11,IF(AND(AJ474&gt;='Braços de IP'!$B$12,AJ474&lt;='Braços de IP'!$D$12),'Braços de IP'!$E$12,IF(AND(AJ474&gt;='Braços de IP'!$B$13,AJ474&lt;='Braços de IP'!$D$13),'Braços de IP'!$E$13,IF(AND(AJ474&gt;='Braços de IP'!$B$14,AJ474&lt;='Braços de IP'!$D$14),'Braços de IP'!$E$14,"ERRO")))))))</f>
        <v>Longo I</v>
      </c>
      <c r="CX474" s="42"/>
      <c r="CY474" s="56" t="str">
        <f>IF($CX474="","",VLOOKUP($CX474,'Braços de IP'!$E$9:$I$15,2,0))</f>
        <v/>
      </c>
      <c r="CZ474" s="43" t="str">
        <f>IF($CX474="","",VLOOKUP($CX474,'Braços de IP'!$E$9:$I$15,5,0))</f>
        <v/>
      </c>
      <c r="DA474" s="56"/>
      <c r="DB474" s="56"/>
      <c r="DC474" s="56"/>
      <c r="DD474" s="56"/>
      <c r="DE474" s="56"/>
      <c r="DF474" s="56"/>
      <c r="DG474" s="44" t="e">
        <f t="shared" si="297"/>
        <v>#N/A</v>
      </c>
      <c r="DH474" s="45">
        <f t="shared" si="298"/>
        <v>100</v>
      </c>
      <c r="DI474" s="44" t="e">
        <f t="shared" si="299"/>
        <v>#N/A</v>
      </c>
      <c r="DJ474" s="46" t="e">
        <f t="shared" si="300"/>
        <v>#N/A</v>
      </c>
      <c r="DK474" s="47" t="s">
        <v>147</v>
      </c>
      <c r="DL474" s="48"/>
      <c r="DM474" s="49"/>
      <c r="DN474" s="23" t="s">
        <v>148</v>
      </c>
      <c r="DO474" s="23"/>
      <c r="DP474" s="5"/>
      <c r="DQ474" s="50"/>
      <c r="DR474" s="5"/>
      <c r="DS474" s="5"/>
      <c r="DT474" s="5"/>
      <c r="DU474" s="5"/>
      <c r="DV474" s="64"/>
      <c r="DW474" s="64"/>
    </row>
    <row r="475" spans="1:127" ht="15.75" hidden="1" customHeight="1" x14ac:dyDescent="0.3">
      <c r="B475" s="5"/>
      <c r="C475" s="5"/>
      <c r="D475" s="5"/>
      <c r="E475" s="22" t="s">
        <v>468</v>
      </c>
      <c r="F475" s="22" t="s">
        <v>150</v>
      </c>
      <c r="G475" s="23" t="s">
        <v>469</v>
      </c>
      <c r="H475" s="24">
        <v>-23.40386243</v>
      </c>
      <c r="I475" s="24">
        <v>-46.866726559999996</v>
      </c>
      <c r="J475" s="24" t="s">
        <v>160</v>
      </c>
      <c r="K475" s="60"/>
      <c r="L475" s="24" t="s">
        <v>152</v>
      </c>
      <c r="M475" s="24" t="s">
        <v>141</v>
      </c>
      <c r="N475" s="23">
        <v>100</v>
      </c>
      <c r="O475" s="23" t="s">
        <v>142</v>
      </c>
      <c r="P475" s="23" t="s">
        <v>143</v>
      </c>
      <c r="Q475" s="26">
        <f t="shared" si="278"/>
        <v>200</v>
      </c>
      <c r="R475" s="27">
        <v>0</v>
      </c>
      <c r="S475" s="28" t="s">
        <v>153</v>
      </c>
      <c r="T475" s="28">
        <v>0</v>
      </c>
      <c r="U475" s="23"/>
      <c r="V475" s="23"/>
      <c r="W475" s="29"/>
      <c r="X475" s="28" t="s">
        <v>153</v>
      </c>
      <c r="Y475" s="23"/>
      <c r="Z475" s="23"/>
      <c r="AA475" s="23"/>
      <c r="AB475" s="23"/>
      <c r="AC475" s="23"/>
      <c r="AD475" s="23" t="s">
        <v>144</v>
      </c>
      <c r="AE475" s="23" t="s">
        <v>145</v>
      </c>
      <c r="AF475" s="23" t="s">
        <v>470</v>
      </c>
      <c r="AG475" s="23">
        <v>8.4</v>
      </c>
      <c r="AH475" s="23">
        <v>1</v>
      </c>
      <c r="AI475" s="23">
        <v>0.2</v>
      </c>
      <c r="AJ475" s="23">
        <v>2.6</v>
      </c>
      <c r="AK475" s="27">
        <f t="shared" si="279"/>
        <v>2.4</v>
      </c>
      <c r="AL475" s="27" t="s">
        <v>143</v>
      </c>
      <c r="AM475" s="27" t="s">
        <v>143</v>
      </c>
      <c r="AN475" s="23"/>
      <c r="AO475" s="27">
        <f t="shared" si="280"/>
        <v>2</v>
      </c>
      <c r="AP475" s="23"/>
      <c r="AQ475" s="23"/>
      <c r="AR475" s="23"/>
      <c r="AS475" s="23"/>
      <c r="AT475" s="23"/>
      <c r="AU475" s="27"/>
      <c r="AV475" s="27">
        <f t="shared" si="281"/>
        <v>0</v>
      </c>
      <c r="AW475" s="27"/>
      <c r="AX475" s="28">
        <f>VLOOKUP(J475,ABNT5101!$I$3:$J$9,2)</f>
        <v>10</v>
      </c>
      <c r="AY475" s="28">
        <f>VLOOKUP(J475,ABNT5101!$I$3:$M$9,5)</f>
        <v>0.18</v>
      </c>
      <c r="AZ475" s="28" t="str">
        <f>_xlfn.XLOOKUP(J475,ABNT5101!I:I,ABNT5101!L:L)</f>
        <v>-</v>
      </c>
      <c r="BA475" s="28">
        <f>_xlfn.XLOOKUP(J475,ABNT5101!$I:$I,ABNT5101!M:M)</f>
        <v>0.18</v>
      </c>
      <c r="BB475" s="28" t="str">
        <f>_xlfn.XLOOKUP(J475,ABNT5101!$I:$I,ABNT5101!N:N)</f>
        <v>-</v>
      </c>
      <c r="BC475" s="28">
        <f>_xlfn.XLOOKUP(J475,ABNT5101!$I:$I,ABNT5101!O:O)</f>
        <v>16</v>
      </c>
      <c r="BD475" s="31" t="str">
        <f t="shared" si="282"/>
        <v>NÃO ATENDE</v>
      </c>
      <c r="BE475" s="32">
        <f t="shared" si="306"/>
        <v>-1</v>
      </c>
      <c r="BF475" s="32">
        <f t="shared" si="307"/>
        <v>-1</v>
      </c>
      <c r="BG475" s="32" t="str">
        <f t="shared" si="283"/>
        <v>-</v>
      </c>
      <c r="BH475" s="34"/>
      <c r="BI475" s="34"/>
      <c r="BJ475" s="34"/>
      <c r="BK475" s="34"/>
      <c r="BL475" s="35"/>
      <c r="BM475" s="34"/>
      <c r="BN475" s="31" t="str">
        <f t="shared" si="284"/>
        <v>NÃO ATENDE</v>
      </c>
      <c r="BO475" s="31" t="str">
        <f t="shared" si="308"/>
        <v>NÃO ATENDE</v>
      </c>
      <c r="BP475" s="31" t="str">
        <f t="shared" si="309"/>
        <v>NÃO ATENDE</v>
      </c>
      <c r="BQ475" s="31" t="str">
        <f t="shared" si="285"/>
        <v>ATENDE</v>
      </c>
      <c r="BR475" s="36" t="str">
        <f t="shared" si="286"/>
        <v>C4</v>
      </c>
      <c r="BS475" s="36" t="str">
        <f t="shared" si="287"/>
        <v>Sem Passeio</v>
      </c>
      <c r="BT475" s="37" t="e">
        <f t="shared" si="288"/>
        <v>#N/A</v>
      </c>
      <c r="BU475" s="34"/>
      <c r="BV475" s="34"/>
      <c r="BW475" s="36" t="e">
        <f>IF(BS475="-","-",_xlfn.XLOOKUP(BS475,ABNT5101!$B$4:$B$9,ABNT5101!$C$4:$C$9))</f>
        <v>#N/A</v>
      </c>
      <c r="BX475" s="36" t="e">
        <f>IF(BS475="-","-",_xlfn.XLOOKUP(BS475,ABNT5101!$B$4:$B$9,ABNT5101!$D$4:$D$9))</f>
        <v>#N/A</v>
      </c>
      <c r="BY475" s="31" t="e">
        <f t="shared" si="289"/>
        <v>#N/A</v>
      </c>
      <c r="BZ475" s="31" t="e">
        <f t="shared" si="290"/>
        <v>#N/A</v>
      </c>
      <c r="CA475" s="31" t="e">
        <f t="shared" si="291"/>
        <v>#N/A</v>
      </c>
      <c r="CB475" s="36" t="s">
        <v>143</v>
      </c>
      <c r="CC475" s="37" t="e">
        <f t="shared" si="292"/>
        <v>#VALUE!</v>
      </c>
      <c r="CD475" s="38"/>
      <c r="CE475" s="38"/>
      <c r="CF475" s="31" t="str">
        <f>IF(CB475="-","-",_xlfn.XLOOKUP(CB475,ABNT5101!$B$4:$B$9,ABNT5101!$C$4:$C$9))</f>
        <v>-</v>
      </c>
      <c r="CG475" s="36" t="str">
        <f>IF(CB475="-","-",_xlfn.XLOOKUP(CB475,ABNT5101!$B$4:$B$9,ABNT5101!$D$4:$D$9))</f>
        <v>-</v>
      </c>
      <c r="CH475" s="31" t="str">
        <f t="shared" si="293"/>
        <v>-</v>
      </c>
      <c r="CI475" s="31" t="str">
        <f t="shared" si="294"/>
        <v>-</v>
      </c>
      <c r="CJ475" s="31" t="str">
        <f t="shared" si="295"/>
        <v>-</v>
      </c>
      <c r="CK475" s="56" t="e">
        <f>_xlfn.XLOOKUP(CL475,'Banco de dados'!$B:$B,'Banco de dados'!$D:$D)</f>
        <v>#N/A</v>
      </c>
      <c r="CL475" s="42"/>
      <c r="CM475" s="56" t="e">
        <f>_xlfn.XLOOKUP(CL475,'Banco de dados'!$B:$B,'Banco de dados'!$E:$E)</f>
        <v>#N/A</v>
      </c>
      <c r="CN475" s="56"/>
      <c r="CO475" s="56" t="e">
        <f>IF(CN475="-","-",_xlfn.XLOOKUP(CN475,'Banco de dados'!$B:$B,'Banco de dados'!$E:$E))</f>
        <v>#N/A</v>
      </c>
      <c r="CP475" s="41">
        <f t="shared" si="296"/>
        <v>1</v>
      </c>
      <c r="CQ475" s="56" t="e">
        <f>_xlfn.XLOOKUP(CL475,'Banco de dados'!$B:$B,'Banco de dados'!$H:$H)</f>
        <v>#N/A</v>
      </c>
      <c r="CR475" s="56" t="e">
        <f t="array" aca="1" ref="CR475" ca="1">_xludf.xlookup(CN475,'Banco de dados'!$B:$B,'Banco de dados'!$H:$H)</f>
        <v>#NAME?</v>
      </c>
      <c r="CS475" s="56" t="e">
        <f t="array" aca="1" ref="CS475" ca="1">_xludf.xlookup(CL475,'Banco de dados'!$B:$B,'Banco de dados'!$F:$F)</f>
        <v>#NAME?</v>
      </c>
      <c r="CT475" s="56" t="e">
        <f t="array" aca="1" ref="CT475" ca="1">_xludf.xlookup(CN475,'Banco de dados'!$B:$B,'Banco de dados'!$F:$F)</f>
        <v>#NAME?</v>
      </c>
      <c r="CU475" s="42"/>
      <c r="CV475" s="42"/>
      <c r="CW475" s="56" t="str">
        <f>IF(AJ475=0.5,"Suporte",IF(AND(AJ475&gt;='Braços de IP'!$B$9,AJ475&lt;='Braços de IP'!$D$9),'Braços de IP'!$E$9,IF(AND(AJ475&gt;='Braços de IP'!$B$10,AJ475&lt;='Braços de IP'!$D$10),'Braços de IP'!$E$10,IF(AND(AJ475&gt;='Braços de IP'!$B$11,AJ475&lt;='Braços de IP'!$D$11),'Braços de IP'!$E$11,IF(AND(AJ475&gt;='Braços de IP'!$B$12,AJ475&lt;='Braços de IP'!$D$12),'Braços de IP'!$E$12,IF(AND(AJ475&gt;='Braços de IP'!$B$13,AJ475&lt;='Braços de IP'!$D$13),'Braços de IP'!$E$13,IF(AND(AJ475&gt;='Braços de IP'!$B$14,AJ475&lt;='Braços de IP'!$D$14),'Braços de IP'!$E$14,"ERRO")))))))</f>
        <v>Longo I</v>
      </c>
      <c r="CX475" s="42"/>
      <c r="CY475" s="56" t="str">
        <f>IF($CX475="","",VLOOKUP($CX475,'Braços de IP'!$E$9:$I$15,2,0))</f>
        <v/>
      </c>
      <c r="CZ475" s="43" t="str">
        <f>IF($CX475="","",VLOOKUP($CX475,'Braços de IP'!$E$9:$I$15,5,0))</f>
        <v/>
      </c>
      <c r="DA475" s="56"/>
      <c r="DB475" s="56"/>
      <c r="DC475" s="56"/>
      <c r="DD475" s="56"/>
      <c r="DE475" s="56"/>
      <c r="DF475" s="56"/>
      <c r="DG475" s="44" t="e">
        <f t="shared" si="297"/>
        <v>#N/A</v>
      </c>
      <c r="DH475" s="45">
        <f t="shared" si="298"/>
        <v>100</v>
      </c>
      <c r="DI475" s="44" t="e">
        <f t="shared" si="299"/>
        <v>#N/A</v>
      </c>
      <c r="DJ475" s="46" t="e">
        <f t="shared" si="300"/>
        <v>#N/A</v>
      </c>
      <c r="DK475" s="47" t="s">
        <v>147</v>
      </c>
      <c r="DL475" s="48"/>
      <c r="DM475" s="49"/>
      <c r="DN475" s="23" t="s">
        <v>148</v>
      </c>
      <c r="DO475" s="23"/>
      <c r="DP475" s="5"/>
      <c r="DQ475" s="50"/>
      <c r="DR475" s="5"/>
      <c r="DS475" s="5"/>
      <c r="DT475" s="5"/>
      <c r="DU475" s="5"/>
      <c r="DV475" s="64"/>
      <c r="DW475" s="64"/>
    </row>
    <row r="476" spans="1:127" ht="15.75" hidden="1" customHeight="1" x14ac:dyDescent="0.3">
      <c r="B476" s="5"/>
      <c r="C476" s="5"/>
      <c r="D476" s="5"/>
      <c r="E476" s="22" t="s">
        <v>471</v>
      </c>
      <c r="F476" s="22" t="s">
        <v>150</v>
      </c>
      <c r="G476" s="23" t="s">
        <v>472</v>
      </c>
      <c r="H476" s="24">
        <v>-23.346706749999999</v>
      </c>
      <c r="I476" s="24">
        <v>-46.878782860000001</v>
      </c>
      <c r="J476" s="24" t="s">
        <v>139</v>
      </c>
      <c r="K476" s="60"/>
      <c r="L476" s="24" t="s">
        <v>152</v>
      </c>
      <c r="M476" s="24" t="s">
        <v>141</v>
      </c>
      <c r="N476" s="23">
        <v>60</v>
      </c>
      <c r="O476" s="23" t="s">
        <v>142</v>
      </c>
      <c r="P476" s="23" t="s">
        <v>143</v>
      </c>
      <c r="Q476" s="26">
        <f t="shared" si="278"/>
        <v>120</v>
      </c>
      <c r="R476" s="27">
        <v>1</v>
      </c>
      <c r="S476" s="28" t="s">
        <v>153</v>
      </c>
      <c r="T476" s="28">
        <v>3</v>
      </c>
      <c r="U476" s="23"/>
      <c r="V476" s="23"/>
      <c r="W476" s="29"/>
      <c r="X476" s="28" t="s">
        <v>153</v>
      </c>
      <c r="Y476" s="23"/>
      <c r="Z476" s="23"/>
      <c r="AA476" s="23"/>
      <c r="AB476" s="23"/>
      <c r="AC476" s="23"/>
      <c r="AD476" s="23" t="s">
        <v>144</v>
      </c>
      <c r="AE476" s="23" t="s">
        <v>145</v>
      </c>
      <c r="AF476" s="23">
        <v>10.5</v>
      </c>
      <c r="AG476" s="23">
        <v>4.8</v>
      </c>
      <c r="AH476" s="23">
        <v>1</v>
      </c>
      <c r="AI476" s="23">
        <v>0.4</v>
      </c>
      <c r="AJ476" s="23">
        <v>0.8</v>
      </c>
      <c r="AK476" s="27">
        <f t="shared" si="279"/>
        <v>0.4</v>
      </c>
      <c r="AL476" s="27" t="s">
        <v>143</v>
      </c>
      <c r="AM476" s="27" t="s">
        <v>143</v>
      </c>
      <c r="AN476" s="23"/>
      <c r="AO476" s="27">
        <f t="shared" si="280"/>
        <v>2</v>
      </c>
      <c r="AP476" s="23"/>
      <c r="AQ476" s="23"/>
      <c r="AR476" s="23"/>
      <c r="AS476" s="23"/>
      <c r="AT476" s="23"/>
      <c r="AU476" s="27"/>
      <c r="AV476" s="27">
        <f t="shared" si="281"/>
        <v>0</v>
      </c>
      <c r="AW476" s="27"/>
      <c r="AX476" s="28">
        <f>VLOOKUP(J476,ABNT5101!$I$3:$J$9,2)</f>
        <v>7.5</v>
      </c>
      <c r="AY476" s="28">
        <f>VLOOKUP(J476,ABNT5101!$I$3:$M$9,5)</f>
        <v>0.18</v>
      </c>
      <c r="AZ476" s="28" t="str">
        <f>_xlfn.XLOOKUP(J476,ABNT5101!I:I,ABNT5101!L:L)</f>
        <v>-</v>
      </c>
      <c r="BA476" s="28">
        <f>_xlfn.XLOOKUP(J476,ABNT5101!$I:$I,ABNT5101!M:M)</f>
        <v>0.18</v>
      </c>
      <c r="BB476" s="28" t="str">
        <f>_xlfn.XLOOKUP(J476,ABNT5101!$I:$I,ABNT5101!N:N)</f>
        <v>-</v>
      </c>
      <c r="BC476" s="28">
        <f>_xlfn.XLOOKUP(J476,ABNT5101!$I:$I,ABNT5101!O:O)</f>
        <v>16</v>
      </c>
      <c r="BD476" s="31" t="str">
        <f t="shared" si="282"/>
        <v>NÃO ATENDE</v>
      </c>
      <c r="BE476" s="32">
        <f t="shared" si="306"/>
        <v>-1</v>
      </c>
      <c r="BF476" s="32">
        <f t="shared" si="307"/>
        <v>-1</v>
      </c>
      <c r="BG476" s="32" t="str">
        <f t="shared" si="283"/>
        <v>-</v>
      </c>
      <c r="BH476" s="34"/>
      <c r="BI476" s="34"/>
      <c r="BJ476" s="34"/>
      <c r="BK476" s="34"/>
      <c r="BL476" s="35"/>
      <c r="BM476" s="34"/>
      <c r="BN476" s="31" t="str">
        <f t="shared" si="284"/>
        <v>NÃO ATENDE</v>
      </c>
      <c r="BO476" s="31" t="str">
        <f t="shared" si="308"/>
        <v>NÃO ATENDE</v>
      </c>
      <c r="BP476" s="31" t="str">
        <f t="shared" si="309"/>
        <v>NÃO ATENDE</v>
      </c>
      <c r="BQ476" s="31" t="str">
        <f t="shared" si="285"/>
        <v>ATENDE</v>
      </c>
      <c r="BR476" s="36" t="str">
        <f t="shared" si="286"/>
        <v>C5</v>
      </c>
      <c r="BS476" s="36" t="str">
        <f t="shared" si="287"/>
        <v>Sem Passeio</v>
      </c>
      <c r="BT476" s="37" t="e">
        <f t="shared" si="288"/>
        <v>#N/A</v>
      </c>
      <c r="BU476" s="34"/>
      <c r="BV476" s="34"/>
      <c r="BW476" s="36" t="e">
        <f>IF(BS476="-","-",_xlfn.XLOOKUP(BS476,ABNT5101!$B$4:$B$9,ABNT5101!$C$4:$C$9))</f>
        <v>#N/A</v>
      </c>
      <c r="BX476" s="36" t="e">
        <f>IF(BS476="-","-",_xlfn.XLOOKUP(BS476,ABNT5101!$B$4:$B$9,ABNT5101!$D$4:$D$9))</f>
        <v>#N/A</v>
      </c>
      <c r="BY476" s="31" t="e">
        <f t="shared" si="289"/>
        <v>#N/A</v>
      </c>
      <c r="BZ476" s="31" t="e">
        <f t="shared" si="290"/>
        <v>#N/A</v>
      </c>
      <c r="CA476" s="31" t="e">
        <f t="shared" si="291"/>
        <v>#N/A</v>
      </c>
      <c r="CB476" s="36" t="s">
        <v>143</v>
      </c>
      <c r="CC476" s="37" t="e">
        <f t="shared" si="292"/>
        <v>#VALUE!</v>
      </c>
      <c r="CD476" s="38"/>
      <c r="CE476" s="38"/>
      <c r="CF476" s="31" t="str">
        <f>IF(CB476="-","-",_xlfn.XLOOKUP(CB476,ABNT5101!$B$4:$B$9,ABNT5101!$C$4:$C$9))</f>
        <v>-</v>
      </c>
      <c r="CG476" s="36" t="str">
        <f>IF(CB476="-","-",_xlfn.XLOOKUP(CB476,ABNT5101!$B$4:$B$9,ABNT5101!$D$4:$D$9))</f>
        <v>-</v>
      </c>
      <c r="CH476" s="31" t="str">
        <f t="shared" si="293"/>
        <v>-</v>
      </c>
      <c r="CI476" s="31" t="str">
        <f t="shared" si="294"/>
        <v>-</v>
      </c>
      <c r="CJ476" s="31" t="str">
        <f t="shared" si="295"/>
        <v>-</v>
      </c>
      <c r="CK476" s="56" t="e">
        <f>_xlfn.XLOOKUP(CL476,'Banco de dados'!$B:$B,'Banco de dados'!$D:$D)</f>
        <v>#N/A</v>
      </c>
      <c r="CL476" s="42"/>
      <c r="CM476" s="56" t="e">
        <f>_xlfn.XLOOKUP(CL476,'Banco de dados'!$B:$B,'Banco de dados'!$E:$E)</f>
        <v>#N/A</v>
      </c>
      <c r="CN476" s="56"/>
      <c r="CO476" s="56" t="e">
        <f>IF(CN476="-","-",_xlfn.XLOOKUP(CN476,'Banco de dados'!$B:$B,'Banco de dados'!$E:$E))</f>
        <v>#N/A</v>
      </c>
      <c r="CP476" s="41">
        <f t="shared" si="296"/>
        <v>1</v>
      </c>
      <c r="CQ476" s="56" t="e">
        <f>_xlfn.XLOOKUP(CL476,'Banco de dados'!$B:$B,'Banco de dados'!$H:$H)</f>
        <v>#N/A</v>
      </c>
      <c r="CR476" s="56" t="e">
        <f t="array" aca="1" ref="CR476" ca="1">_xludf.xlookup(CN476,'Banco de dados'!$B:$B,'Banco de dados'!$H:$H)</f>
        <v>#NAME?</v>
      </c>
      <c r="CS476" s="56" t="e">
        <f t="array" aca="1" ref="CS476" ca="1">_xludf.xlookup(CL476,'Banco de dados'!$B:$B,'Banco de dados'!$F:$F)</f>
        <v>#NAME?</v>
      </c>
      <c r="CT476" s="56" t="e">
        <f t="array" aca="1" ref="CT476" ca="1">_xludf.xlookup(CN476,'Banco de dados'!$B:$B,'Banco de dados'!$F:$F)</f>
        <v>#NAME?</v>
      </c>
      <c r="CU476" s="42"/>
      <c r="CV476" s="42"/>
      <c r="CW476" s="56" t="str">
        <f>IF(AJ476=0.5,"Suporte",IF(AND(AJ476&gt;='Braços de IP'!$B$9,AJ476&lt;='Braços de IP'!$D$9),'Braços de IP'!$E$9,IF(AND(AJ476&gt;='Braços de IP'!$B$10,AJ476&lt;='Braços de IP'!$D$10),'Braços de IP'!$E$10,IF(AND(AJ476&gt;='Braços de IP'!$B$11,AJ476&lt;='Braços de IP'!$D$11),'Braços de IP'!$E$11,IF(AND(AJ476&gt;='Braços de IP'!$B$12,AJ476&lt;='Braços de IP'!$D$12),'Braços de IP'!$E$12,IF(AND(AJ476&gt;='Braços de IP'!$B$13,AJ476&lt;='Braços de IP'!$D$13),'Braços de IP'!$E$13,IF(AND(AJ476&gt;='Braços de IP'!$B$14,AJ476&lt;='Braços de IP'!$D$14),'Braços de IP'!$E$14,"ERRO")))))))</f>
        <v>Curto I</v>
      </c>
      <c r="CX476" s="42"/>
      <c r="CY476" s="56" t="str">
        <f>IF($CX476="","",VLOOKUP($CX476,'Braços de IP'!$E$9:$I$15,2,0))</f>
        <v/>
      </c>
      <c r="CZ476" s="43" t="str">
        <f>IF($CX476="","",VLOOKUP($CX476,'Braços de IP'!$E$9:$I$15,5,0))</f>
        <v/>
      </c>
      <c r="DA476" s="56"/>
      <c r="DB476" s="56"/>
      <c r="DC476" s="56"/>
      <c r="DD476" s="56"/>
      <c r="DE476" s="56"/>
      <c r="DF476" s="56"/>
      <c r="DG476" s="44" t="e">
        <f t="shared" si="297"/>
        <v>#N/A</v>
      </c>
      <c r="DH476" s="45">
        <f t="shared" si="298"/>
        <v>60</v>
      </c>
      <c r="DI476" s="44" t="e">
        <f t="shared" si="299"/>
        <v>#N/A</v>
      </c>
      <c r="DJ476" s="46" t="e">
        <f t="shared" si="300"/>
        <v>#N/A</v>
      </c>
      <c r="DK476" s="47" t="s">
        <v>147</v>
      </c>
      <c r="DL476" s="48"/>
      <c r="DM476" s="49"/>
      <c r="DN476" s="23" t="s">
        <v>148</v>
      </c>
      <c r="DO476" s="23"/>
      <c r="DP476" s="5"/>
      <c r="DQ476" s="50"/>
      <c r="DR476" s="5"/>
      <c r="DS476" s="5"/>
      <c r="DT476" s="5"/>
      <c r="DU476" s="5"/>
      <c r="DV476" s="64"/>
      <c r="DW476" s="64"/>
    </row>
    <row r="477" spans="1:127" ht="15.75" hidden="1" customHeight="1" x14ac:dyDescent="0.3">
      <c r="B477" s="5"/>
      <c r="C477" s="5"/>
      <c r="D477" s="5"/>
      <c r="E477" s="22" t="s">
        <v>471</v>
      </c>
      <c r="F477" s="22" t="s">
        <v>150</v>
      </c>
      <c r="G477" s="23" t="s">
        <v>472</v>
      </c>
      <c r="H477" s="24">
        <v>-23.346706749999999</v>
      </c>
      <c r="I477" s="24">
        <v>-46.878782860000001</v>
      </c>
      <c r="J477" s="24" t="s">
        <v>139</v>
      </c>
      <c r="K477" s="60"/>
      <c r="L477" s="24" t="s">
        <v>152</v>
      </c>
      <c r="M477" s="24" t="s">
        <v>141</v>
      </c>
      <c r="N477" s="23">
        <v>60</v>
      </c>
      <c r="O477" s="23" t="s">
        <v>142</v>
      </c>
      <c r="P477" s="23" t="s">
        <v>143</v>
      </c>
      <c r="Q477" s="26">
        <f t="shared" si="278"/>
        <v>120</v>
      </c>
      <c r="R477" s="27">
        <v>1</v>
      </c>
      <c r="S477" s="28" t="s">
        <v>153</v>
      </c>
      <c r="T477" s="28">
        <v>3</v>
      </c>
      <c r="U477" s="23"/>
      <c r="V477" s="23"/>
      <c r="W477" s="29"/>
      <c r="X477" s="28" t="s">
        <v>153</v>
      </c>
      <c r="Y477" s="23"/>
      <c r="Z477" s="23"/>
      <c r="AA477" s="23"/>
      <c r="AB477" s="23"/>
      <c r="AC477" s="23"/>
      <c r="AD477" s="23" t="s">
        <v>144</v>
      </c>
      <c r="AE477" s="23" t="s">
        <v>145</v>
      </c>
      <c r="AF477" s="23">
        <v>10.5</v>
      </c>
      <c r="AG477" s="23">
        <v>4.8</v>
      </c>
      <c r="AH477" s="23">
        <v>1</v>
      </c>
      <c r="AI477" s="23">
        <v>0.4</v>
      </c>
      <c r="AJ477" s="23">
        <v>0.8</v>
      </c>
      <c r="AK477" s="27">
        <f t="shared" si="279"/>
        <v>0.4</v>
      </c>
      <c r="AL477" s="27" t="s">
        <v>143</v>
      </c>
      <c r="AM477" s="27" t="s">
        <v>143</v>
      </c>
      <c r="AN477" s="23"/>
      <c r="AO477" s="27">
        <f t="shared" si="280"/>
        <v>2</v>
      </c>
      <c r="AP477" s="23"/>
      <c r="AQ477" s="23"/>
      <c r="AR477" s="23"/>
      <c r="AS477" s="23"/>
      <c r="AT477" s="23"/>
      <c r="AU477" s="27"/>
      <c r="AV477" s="27">
        <f t="shared" si="281"/>
        <v>0</v>
      </c>
      <c r="AW477" s="27"/>
      <c r="AX477" s="28">
        <f>VLOOKUP(J477,ABNT5101!$I$3:$J$9,2)</f>
        <v>7.5</v>
      </c>
      <c r="AY477" s="28">
        <f>VLOOKUP(J477,ABNT5101!$I$3:$M$9,5)</f>
        <v>0.18</v>
      </c>
      <c r="AZ477" s="28" t="str">
        <f>_xlfn.XLOOKUP(J477,ABNT5101!I:I,ABNT5101!L:L)</f>
        <v>-</v>
      </c>
      <c r="BA477" s="28">
        <f>_xlfn.XLOOKUP(J477,ABNT5101!$I:$I,ABNT5101!M:M)</f>
        <v>0.18</v>
      </c>
      <c r="BB477" s="28" t="str">
        <f>_xlfn.XLOOKUP(J477,ABNT5101!$I:$I,ABNT5101!N:N)</f>
        <v>-</v>
      </c>
      <c r="BC477" s="28">
        <f>_xlfn.XLOOKUP(J477,ABNT5101!$I:$I,ABNT5101!O:O)</f>
        <v>16</v>
      </c>
      <c r="BD477" s="31" t="str">
        <f t="shared" si="282"/>
        <v>NÃO ATENDE</v>
      </c>
      <c r="BE477" s="32">
        <f t="shared" si="306"/>
        <v>-1</v>
      </c>
      <c r="BF477" s="32">
        <f t="shared" si="307"/>
        <v>-1</v>
      </c>
      <c r="BG477" s="32" t="str">
        <f t="shared" si="283"/>
        <v>-</v>
      </c>
      <c r="BH477" s="34"/>
      <c r="BI477" s="34"/>
      <c r="BJ477" s="34"/>
      <c r="BK477" s="34"/>
      <c r="BL477" s="35"/>
      <c r="BM477" s="34"/>
      <c r="BN477" s="31" t="str">
        <f t="shared" si="284"/>
        <v>NÃO ATENDE</v>
      </c>
      <c r="BO477" s="31" t="str">
        <f t="shared" si="308"/>
        <v>NÃO ATENDE</v>
      </c>
      <c r="BP477" s="31" t="str">
        <f t="shared" si="309"/>
        <v>NÃO ATENDE</v>
      </c>
      <c r="BQ477" s="31" t="str">
        <f t="shared" si="285"/>
        <v>ATENDE</v>
      </c>
      <c r="BR477" s="36" t="str">
        <f t="shared" si="286"/>
        <v>C5</v>
      </c>
      <c r="BS477" s="36" t="str">
        <f t="shared" si="287"/>
        <v>Sem Passeio</v>
      </c>
      <c r="BT477" s="37" t="e">
        <f t="shared" si="288"/>
        <v>#N/A</v>
      </c>
      <c r="BU477" s="34"/>
      <c r="BV477" s="34"/>
      <c r="BW477" s="36" t="e">
        <f>IF(BS477="-","-",_xlfn.XLOOKUP(BS477,ABNT5101!$B$4:$B$9,ABNT5101!$C$4:$C$9))</f>
        <v>#N/A</v>
      </c>
      <c r="BX477" s="36" t="e">
        <f>IF(BS477="-","-",_xlfn.XLOOKUP(BS477,ABNT5101!$B$4:$B$9,ABNT5101!$D$4:$D$9))</f>
        <v>#N/A</v>
      </c>
      <c r="BY477" s="31" t="e">
        <f t="shared" si="289"/>
        <v>#N/A</v>
      </c>
      <c r="BZ477" s="31" t="e">
        <f t="shared" si="290"/>
        <v>#N/A</v>
      </c>
      <c r="CA477" s="31" t="e">
        <f t="shared" si="291"/>
        <v>#N/A</v>
      </c>
      <c r="CB477" s="36" t="s">
        <v>143</v>
      </c>
      <c r="CC477" s="37" t="e">
        <f t="shared" si="292"/>
        <v>#VALUE!</v>
      </c>
      <c r="CD477" s="38"/>
      <c r="CE477" s="38"/>
      <c r="CF477" s="31" t="str">
        <f>IF(CB477="-","-",_xlfn.XLOOKUP(CB477,ABNT5101!$B$4:$B$9,ABNT5101!$C$4:$C$9))</f>
        <v>-</v>
      </c>
      <c r="CG477" s="36" t="str">
        <f>IF(CB477="-","-",_xlfn.XLOOKUP(CB477,ABNT5101!$B$4:$B$9,ABNT5101!$D$4:$D$9))</f>
        <v>-</v>
      </c>
      <c r="CH477" s="31" t="str">
        <f t="shared" si="293"/>
        <v>-</v>
      </c>
      <c r="CI477" s="31" t="str">
        <f t="shared" si="294"/>
        <v>-</v>
      </c>
      <c r="CJ477" s="31" t="str">
        <f t="shared" si="295"/>
        <v>-</v>
      </c>
      <c r="CK477" s="56" t="e">
        <f>_xlfn.XLOOKUP(CL477,'Banco de dados'!$B:$B,'Banco de dados'!$D:$D)</f>
        <v>#N/A</v>
      </c>
      <c r="CL477" s="42"/>
      <c r="CM477" s="56" t="e">
        <f>_xlfn.XLOOKUP(CL477,'Banco de dados'!$B:$B,'Banco de dados'!$E:$E)</f>
        <v>#N/A</v>
      </c>
      <c r="CN477" s="56"/>
      <c r="CO477" s="56" t="e">
        <f>IF(CN477="-","-",_xlfn.XLOOKUP(CN477,'Banco de dados'!$B:$B,'Banco de dados'!$E:$E))</f>
        <v>#N/A</v>
      </c>
      <c r="CP477" s="41">
        <f t="shared" si="296"/>
        <v>1</v>
      </c>
      <c r="CQ477" s="56" t="e">
        <f>_xlfn.XLOOKUP(CL477,'Banco de dados'!$B:$B,'Banco de dados'!$H:$H)</f>
        <v>#N/A</v>
      </c>
      <c r="CR477" s="56" t="e">
        <f t="array" aca="1" ref="CR477" ca="1">_xludf.xlookup(CN477,'Banco de dados'!$B:$B,'Banco de dados'!$H:$H)</f>
        <v>#NAME?</v>
      </c>
      <c r="CS477" s="56" t="e">
        <f t="array" aca="1" ref="CS477" ca="1">_xludf.xlookup(CL477,'Banco de dados'!$B:$B,'Banco de dados'!$F:$F)</f>
        <v>#NAME?</v>
      </c>
      <c r="CT477" s="56" t="e">
        <f t="array" aca="1" ref="CT477" ca="1">_xludf.xlookup(CN477,'Banco de dados'!$B:$B,'Banco de dados'!$F:$F)</f>
        <v>#NAME?</v>
      </c>
      <c r="CU477" s="42"/>
      <c r="CV477" s="42"/>
      <c r="CW477" s="56" t="str">
        <f>IF(AJ477=0.5,"Suporte",IF(AND(AJ477&gt;='Braços de IP'!$B$9,AJ477&lt;='Braços de IP'!$D$9),'Braços de IP'!$E$9,IF(AND(AJ477&gt;='Braços de IP'!$B$10,AJ477&lt;='Braços de IP'!$D$10),'Braços de IP'!$E$10,IF(AND(AJ477&gt;='Braços de IP'!$B$11,AJ477&lt;='Braços de IP'!$D$11),'Braços de IP'!$E$11,IF(AND(AJ477&gt;='Braços de IP'!$B$12,AJ477&lt;='Braços de IP'!$D$12),'Braços de IP'!$E$12,IF(AND(AJ477&gt;='Braços de IP'!$B$13,AJ477&lt;='Braços de IP'!$D$13),'Braços de IP'!$E$13,IF(AND(AJ477&gt;='Braços de IP'!$B$14,AJ477&lt;='Braços de IP'!$D$14),'Braços de IP'!$E$14,"ERRO")))))))</f>
        <v>Curto I</v>
      </c>
      <c r="CX477" s="42"/>
      <c r="CY477" s="56" t="str">
        <f>IF($CX477="","",VLOOKUP($CX477,'Braços de IP'!$E$9:$I$15,2,0))</f>
        <v/>
      </c>
      <c r="CZ477" s="43" t="str">
        <f>IF($CX477="","",VLOOKUP($CX477,'Braços de IP'!$E$9:$I$15,5,0))</f>
        <v/>
      </c>
      <c r="DA477" s="56"/>
      <c r="DB477" s="56"/>
      <c r="DC477" s="56"/>
      <c r="DD477" s="56"/>
      <c r="DE477" s="56"/>
      <c r="DF477" s="56"/>
      <c r="DG477" s="44" t="e">
        <f t="shared" si="297"/>
        <v>#N/A</v>
      </c>
      <c r="DH477" s="45">
        <f t="shared" si="298"/>
        <v>60</v>
      </c>
      <c r="DI477" s="44" t="e">
        <f t="shared" si="299"/>
        <v>#N/A</v>
      </c>
      <c r="DJ477" s="46" t="e">
        <f t="shared" si="300"/>
        <v>#N/A</v>
      </c>
      <c r="DK477" s="47" t="s">
        <v>147</v>
      </c>
      <c r="DL477" s="48"/>
      <c r="DM477" s="49"/>
      <c r="DN477" s="23" t="s">
        <v>148</v>
      </c>
      <c r="DO477" s="23"/>
      <c r="DQ477" s="50"/>
    </row>
    <row r="478" spans="1:127" ht="15.75" hidden="1" customHeight="1" x14ac:dyDescent="0.3">
      <c r="B478" s="5"/>
      <c r="C478" s="5"/>
      <c r="D478" s="5"/>
      <c r="E478" s="22" t="s">
        <v>471</v>
      </c>
      <c r="F478" s="22" t="s">
        <v>150</v>
      </c>
      <c r="G478" s="23" t="s">
        <v>472</v>
      </c>
      <c r="H478" s="24">
        <v>-23.346706749999999</v>
      </c>
      <c r="I478" s="24">
        <v>-46.878782860000001</v>
      </c>
      <c r="J478" s="24" t="s">
        <v>139</v>
      </c>
      <c r="K478" s="60"/>
      <c r="L478" s="24" t="s">
        <v>152</v>
      </c>
      <c r="M478" s="24" t="s">
        <v>141</v>
      </c>
      <c r="N478" s="23">
        <v>60</v>
      </c>
      <c r="O478" s="23" t="s">
        <v>142</v>
      </c>
      <c r="P478" s="23" t="s">
        <v>143</v>
      </c>
      <c r="Q478" s="26">
        <f t="shared" si="278"/>
        <v>120</v>
      </c>
      <c r="R478" s="27">
        <v>1</v>
      </c>
      <c r="S478" s="28" t="s">
        <v>153</v>
      </c>
      <c r="T478" s="28">
        <v>3</v>
      </c>
      <c r="U478" s="23"/>
      <c r="V478" s="23"/>
      <c r="W478" s="29"/>
      <c r="X478" s="28" t="s">
        <v>153</v>
      </c>
      <c r="Y478" s="23"/>
      <c r="Z478" s="23"/>
      <c r="AA478" s="23"/>
      <c r="AB478" s="23"/>
      <c r="AC478" s="23"/>
      <c r="AD478" s="23" t="s">
        <v>144</v>
      </c>
      <c r="AE478" s="23" t="s">
        <v>145</v>
      </c>
      <c r="AF478" s="23">
        <v>10.5</v>
      </c>
      <c r="AG478" s="23">
        <v>4.8</v>
      </c>
      <c r="AH478" s="23">
        <v>1</v>
      </c>
      <c r="AI478" s="23">
        <v>0.4</v>
      </c>
      <c r="AJ478" s="23">
        <v>0.8</v>
      </c>
      <c r="AK478" s="27">
        <f t="shared" si="279"/>
        <v>0.4</v>
      </c>
      <c r="AL478" s="27" t="s">
        <v>143</v>
      </c>
      <c r="AM478" s="27" t="s">
        <v>143</v>
      </c>
      <c r="AN478" s="23"/>
      <c r="AO478" s="27">
        <f t="shared" si="280"/>
        <v>2</v>
      </c>
      <c r="AP478" s="23"/>
      <c r="AQ478" s="23"/>
      <c r="AR478" s="23"/>
      <c r="AS478" s="23"/>
      <c r="AT478" s="23"/>
      <c r="AU478" s="27"/>
      <c r="AV478" s="27">
        <f t="shared" si="281"/>
        <v>0</v>
      </c>
      <c r="AW478" s="27"/>
      <c r="AX478" s="28">
        <f>VLOOKUP(J478,ABNT5101!$I$3:$J$9,2)</f>
        <v>7.5</v>
      </c>
      <c r="AY478" s="28">
        <f>VLOOKUP(J478,ABNT5101!$I$3:$M$9,5)</f>
        <v>0.18</v>
      </c>
      <c r="AZ478" s="28" t="str">
        <f>_xlfn.XLOOKUP(J478,ABNT5101!I:I,ABNT5101!L:L)</f>
        <v>-</v>
      </c>
      <c r="BA478" s="28">
        <f>_xlfn.XLOOKUP(J478,ABNT5101!$I:$I,ABNT5101!M:M)</f>
        <v>0.18</v>
      </c>
      <c r="BB478" s="28" t="str">
        <f>_xlfn.XLOOKUP(J478,ABNT5101!$I:$I,ABNT5101!N:N)</f>
        <v>-</v>
      </c>
      <c r="BC478" s="28">
        <f>_xlfn.XLOOKUP(J478,ABNT5101!$I:$I,ABNT5101!O:O)</f>
        <v>16</v>
      </c>
      <c r="BD478" s="31" t="str">
        <f t="shared" si="282"/>
        <v>NÃO ATENDE</v>
      </c>
      <c r="BE478" s="32">
        <f t="shared" si="306"/>
        <v>-1</v>
      </c>
      <c r="BF478" s="32">
        <f t="shared" si="307"/>
        <v>-1</v>
      </c>
      <c r="BG478" s="32" t="str">
        <f t="shared" si="283"/>
        <v>-</v>
      </c>
      <c r="BH478" s="34"/>
      <c r="BI478" s="34"/>
      <c r="BJ478" s="34"/>
      <c r="BK478" s="34"/>
      <c r="BL478" s="35"/>
      <c r="BM478" s="34"/>
      <c r="BN478" s="31" t="str">
        <f t="shared" si="284"/>
        <v>NÃO ATENDE</v>
      </c>
      <c r="BO478" s="31" t="str">
        <f t="shared" si="308"/>
        <v>NÃO ATENDE</v>
      </c>
      <c r="BP478" s="31" t="str">
        <f t="shared" si="309"/>
        <v>NÃO ATENDE</v>
      </c>
      <c r="BQ478" s="31" t="str">
        <f t="shared" si="285"/>
        <v>ATENDE</v>
      </c>
      <c r="BR478" s="36" t="str">
        <f t="shared" si="286"/>
        <v>C5</v>
      </c>
      <c r="BS478" s="36" t="str">
        <f t="shared" si="287"/>
        <v>Sem Passeio</v>
      </c>
      <c r="BT478" s="37" t="e">
        <f t="shared" si="288"/>
        <v>#N/A</v>
      </c>
      <c r="BU478" s="34"/>
      <c r="BV478" s="34"/>
      <c r="BW478" s="36" t="e">
        <f>IF(BS478="-","-",_xlfn.XLOOKUP(BS478,ABNT5101!$B$4:$B$9,ABNT5101!$C$4:$C$9))</f>
        <v>#N/A</v>
      </c>
      <c r="BX478" s="36" t="e">
        <f>IF(BS478="-","-",_xlfn.XLOOKUP(BS478,ABNT5101!$B$4:$B$9,ABNT5101!$D$4:$D$9))</f>
        <v>#N/A</v>
      </c>
      <c r="BY478" s="31" t="e">
        <f t="shared" si="289"/>
        <v>#N/A</v>
      </c>
      <c r="BZ478" s="31" t="e">
        <f t="shared" si="290"/>
        <v>#N/A</v>
      </c>
      <c r="CA478" s="31" t="e">
        <f t="shared" si="291"/>
        <v>#N/A</v>
      </c>
      <c r="CB478" s="36" t="s">
        <v>143</v>
      </c>
      <c r="CC478" s="37" t="e">
        <f t="shared" si="292"/>
        <v>#VALUE!</v>
      </c>
      <c r="CD478" s="38"/>
      <c r="CE478" s="38"/>
      <c r="CF478" s="31" t="str">
        <f>IF(CB478="-","-",_xlfn.XLOOKUP(CB478,ABNT5101!$B$4:$B$9,ABNT5101!$C$4:$C$9))</f>
        <v>-</v>
      </c>
      <c r="CG478" s="36" t="str">
        <f>IF(CB478="-","-",_xlfn.XLOOKUP(CB478,ABNT5101!$B$4:$B$9,ABNT5101!$D$4:$D$9))</f>
        <v>-</v>
      </c>
      <c r="CH478" s="31" t="str">
        <f t="shared" si="293"/>
        <v>-</v>
      </c>
      <c r="CI478" s="31" t="str">
        <f t="shared" si="294"/>
        <v>-</v>
      </c>
      <c r="CJ478" s="31" t="str">
        <f t="shared" si="295"/>
        <v>-</v>
      </c>
      <c r="CK478" s="56" t="e">
        <f>_xlfn.XLOOKUP(CL478,'Banco de dados'!$B:$B,'Banco de dados'!$D:$D)</f>
        <v>#N/A</v>
      </c>
      <c r="CL478" s="42"/>
      <c r="CM478" s="56" t="e">
        <f>_xlfn.XLOOKUP(CL478,'Banco de dados'!$B:$B,'Banco de dados'!$E:$E)</f>
        <v>#N/A</v>
      </c>
      <c r="CN478" s="56"/>
      <c r="CO478" s="56" t="e">
        <f>IF(CN478="-","-",_xlfn.XLOOKUP(CN478,'Banco de dados'!$B:$B,'Banco de dados'!$E:$E))</f>
        <v>#N/A</v>
      </c>
      <c r="CP478" s="41">
        <f t="shared" si="296"/>
        <v>1</v>
      </c>
      <c r="CQ478" s="56" t="e">
        <f>_xlfn.XLOOKUP(CL478,'Banco de dados'!$B:$B,'Banco de dados'!$H:$H)</f>
        <v>#N/A</v>
      </c>
      <c r="CR478" s="56" t="e">
        <f t="array" aca="1" ref="CR478" ca="1">_xludf.xlookup(CN478,'Banco de dados'!$B:$B,'Banco de dados'!$H:$H)</f>
        <v>#NAME?</v>
      </c>
      <c r="CS478" s="56" t="e">
        <f t="array" aca="1" ref="CS478" ca="1">_xludf.xlookup(CL478,'Banco de dados'!$B:$B,'Banco de dados'!$F:$F)</f>
        <v>#NAME?</v>
      </c>
      <c r="CT478" s="56" t="e">
        <f t="array" aca="1" ref="CT478" ca="1">_xludf.xlookup(CN478,'Banco de dados'!$B:$B,'Banco de dados'!$F:$F)</f>
        <v>#NAME?</v>
      </c>
      <c r="CU478" s="42"/>
      <c r="CV478" s="42"/>
      <c r="CW478" s="56" t="str">
        <f>IF(AJ478=0.5,"Suporte",IF(AND(AJ478&gt;='Braços de IP'!$B$9,AJ478&lt;='Braços de IP'!$D$9),'Braços de IP'!$E$9,IF(AND(AJ478&gt;='Braços de IP'!$B$10,AJ478&lt;='Braços de IP'!$D$10),'Braços de IP'!$E$10,IF(AND(AJ478&gt;='Braços de IP'!$B$11,AJ478&lt;='Braços de IP'!$D$11),'Braços de IP'!$E$11,IF(AND(AJ478&gt;='Braços de IP'!$B$12,AJ478&lt;='Braços de IP'!$D$12),'Braços de IP'!$E$12,IF(AND(AJ478&gt;='Braços de IP'!$B$13,AJ478&lt;='Braços de IP'!$D$13),'Braços de IP'!$E$13,IF(AND(AJ478&gt;='Braços de IP'!$B$14,AJ478&lt;='Braços de IP'!$D$14),'Braços de IP'!$E$14,"ERRO")))))))</f>
        <v>Curto I</v>
      </c>
      <c r="CX478" s="42"/>
      <c r="CY478" s="56" t="str">
        <f>IF($CX478="","",VLOOKUP($CX478,'Braços de IP'!$E$9:$I$15,2,0))</f>
        <v/>
      </c>
      <c r="CZ478" s="43" t="str">
        <f>IF($CX478="","",VLOOKUP($CX478,'Braços de IP'!$E$9:$I$15,5,0))</f>
        <v/>
      </c>
      <c r="DA478" s="56"/>
      <c r="DB478" s="56"/>
      <c r="DC478" s="56"/>
      <c r="DD478" s="56"/>
      <c r="DE478" s="56"/>
      <c r="DF478" s="56"/>
      <c r="DG478" s="44" t="e">
        <f t="shared" si="297"/>
        <v>#N/A</v>
      </c>
      <c r="DH478" s="45">
        <f t="shared" si="298"/>
        <v>60</v>
      </c>
      <c r="DI478" s="44" t="e">
        <f t="shared" si="299"/>
        <v>#N/A</v>
      </c>
      <c r="DJ478" s="46" t="e">
        <f t="shared" si="300"/>
        <v>#N/A</v>
      </c>
      <c r="DK478" s="47" t="s">
        <v>147</v>
      </c>
      <c r="DL478" s="48"/>
      <c r="DM478" s="49"/>
      <c r="DN478" s="23" t="s">
        <v>148</v>
      </c>
      <c r="DO478" s="23"/>
      <c r="DQ478" s="50"/>
    </row>
    <row r="479" spans="1:127" ht="15.75" hidden="1" customHeight="1" x14ac:dyDescent="0.3">
      <c r="B479" s="5"/>
      <c r="C479" s="5"/>
      <c r="D479" s="5"/>
      <c r="E479" s="22" t="s">
        <v>473</v>
      </c>
      <c r="F479" s="22" t="s">
        <v>150</v>
      </c>
      <c r="G479" s="23" t="s">
        <v>367</v>
      </c>
      <c r="H479" s="24">
        <v>-23.33429464</v>
      </c>
      <c r="I479" s="24">
        <v>-46.914628630000003</v>
      </c>
      <c r="J479" s="24" t="s">
        <v>139</v>
      </c>
      <c r="K479" s="60"/>
      <c r="L479" s="24" t="s">
        <v>152</v>
      </c>
      <c r="M479" s="24" t="s">
        <v>141</v>
      </c>
      <c r="N479" s="23">
        <v>90</v>
      </c>
      <c r="O479" s="23" t="s">
        <v>142</v>
      </c>
      <c r="P479" s="23" t="s">
        <v>143</v>
      </c>
      <c r="Q479" s="26">
        <f t="shared" si="278"/>
        <v>180</v>
      </c>
      <c r="R479" s="27">
        <v>1</v>
      </c>
      <c r="S479" s="28" t="s">
        <v>153</v>
      </c>
      <c r="T479" s="28">
        <v>3.5</v>
      </c>
      <c r="U479" s="23"/>
      <c r="V479" s="23"/>
      <c r="W479" s="29"/>
      <c r="X479" s="28" t="s">
        <v>153</v>
      </c>
      <c r="Y479" s="23"/>
      <c r="Z479" s="23"/>
      <c r="AA479" s="23"/>
      <c r="AB479" s="23"/>
      <c r="AC479" s="23"/>
      <c r="AD479" s="23" t="s">
        <v>144</v>
      </c>
      <c r="AE479" s="23" t="s">
        <v>145</v>
      </c>
      <c r="AF479" s="23">
        <v>25</v>
      </c>
      <c r="AG479" s="23">
        <v>8</v>
      </c>
      <c r="AH479" s="23">
        <v>1</v>
      </c>
      <c r="AI479" s="23">
        <v>0.8</v>
      </c>
      <c r="AJ479" s="23">
        <v>1.7</v>
      </c>
      <c r="AK479" s="27">
        <f t="shared" si="279"/>
        <v>0.89999999999999991</v>
      </c>
      <c r="AL479" s="27" t="s">
        <v>143</v>
      </c>
      <c r="AM479" s="27" t="s">
        <v>143</v>
      </c>
      <c r="AN479" s="23"/>
      <c r="AO479" s="27">
        <f t="shared" si="280"/>
        <v>2</v>
      </c>
      <c r="AP479" s="23"/>
      <c r="AQ479" s="23"/>
      <c r="AR479" s="23"/>
      <c r="AS479" s="23"/>
      <c r="AT479" s="23"/>
      <c r="AU479" s="27"/>
      <c r="AV479" s="27">
        <f t="shared" si="281"/>
        <v>0</v>
      </c>
      <c r="AW479" s="27"/>
      <c r="AX479" s="28">
        <f>VLOOKUP(J479,ABNT5101!$I$3:$J$9,2)</f>
        <v>7.5</v>
      </c>
      <c r="AY479" s="28">
        <f>VLOOKUP(J479,ABNT5101!$I$3:$M$9,5)</f>
        <v>0.18</v>
      </c>
      <c r="AZ479" s="28" t="str">
        <f>_xlfn.XLOOKUP(J479,ABNT5101!I:I,ABNT5101!L:L)</f>
        <v>-</v>
      </c>
      <c r="BA479" s="28">
        <f>_xlfn.XLOOKUP(J479,ABNT5101!$I:$I,ABNT5101!M:M)</f>
        <v>0.18</v>
      </c>
      <c r="BB479" s="28" t="str">
        <f>_xlfn.XLOOKUP(J479,ABNT5101!$I:$I,ABNT5101!N:N)</f>
        <v>-</v>
      </c>
      <c r="BC479" s="28">
        <f>_xlfn.XLOOKUP(J479,ABNT5101!$I:$I,ABNT5101!O:O)</f>
        <v>16</v>
      </c>
      <c r="BD479" s="31" t="str">
        <f t="shared" si="282"/>
        <v>NÃO ATENDE</v>
      </c>
      <c r="BE479" s="32">
        <f t="shared" si="306"/>
        <v>-1</v>
      </c>
      <c r="BF479" s="32">
        <f t="shared" si="307"/>
        <v>-1</v>
      </c>
      <c r="BG479" s="32" t="str">
        <f t="shared" si="283"/>
        <v>-</v>
      </c>
      <c r="BH479" s="34"/>
      <c r="BI479" s="34"/>
      <c r="BJ479" s="34"/>
      <c r="BK479" s="34"/>
      <c r="BL479" s="35"/>
      <c r="BM479" s="34"/>
      <c r="BN479" s="31" t="str">
        <f t="shared" si="284"/>
        <v>NÃO ATENDE</v>
      </c>
      <c r="BO479" s="31" t="str">
        <f t="shared" si="308"/>
        <v>NÃO ATENDE</v>
      </c>
      <c r="BP479" s="31" t="str">
        <f t="shared" si="309"/>
        <v>NÃO ATENDE</v>
      </c>
      <c r="BQ479" s="31" t="str">
        <f t="shared" si="285"/>
        <v>ATENDE</v>
      </c>
      <c r="BR479" s="36" t="str">
        <f t="shared" si="286"/>
        <v>C5</v>
      </c>
      <c r="BS479" s="36" t="str">
        <f t="shared" si="287"/>
        <v>Sem Passeio</v>
      </c>
      <c r="BT479" s="37" t="e">
        <f t="shared" si="288"/>
        <v>#N/A</v>
      </c>
      <c r="BU479" s="34"/>
      <c r="BV479" s="34"/>
      <c r="BW479" s="36" t="e">
        <f>IF(BS479="-","-",_xlfn.XLOOKUP(BS479,ABNT5101!$B$4:$B$9,ABNT5101!$C$4:$C$9))</f>
        <v>#N/A</v>
      </c>
      <c r="BX479" s="36" t="e">
        <f>IF(BS479="-","-",_xlfn.XLOOKUP(BS479,ABNT5101!$B$4:$B$9,ABNT5101!$D$4:$D$9))</f>
        <v>#N/A</v>
      </c>
      <c r="BY479" s="31" t="e">
        <f t="shared" si="289"/>
        <v>#N/A</v>
      </c>
      <c r="BZ479" s="31" t="e">
        <f t="shared" si="290"/>
        <v>#N/A</v>
      </c>
      <c r="CA479" s="31" t="e">
        <f t="shared" si="291"/>
        <v>#N/A</v>
      </c>
      <c r="CB479" s="36" t="s">
        <v>143</v>
      </c>
      <c r="CC479" s="37" t="e">
        <f t="shared" si="292"/>
        <v>#VALUE!</v>
      </c>
      <c r="CD479" s="38"/>
      <c r="CE479" s="38"/>
      <c r="CF479" s="31" t="str">
        <f>IF(CB479="-","-",_xlfn.XLOOKUP(CB479,ABNT5101!$B$4:$B$9,ABNT5101!$C$4:$C$9))</f>
        <v>-</v>
      </c>
      <c r="CG479" s="36" t="str">
        <f>IF(CB479="-","-",_xlfn.XLOOKUP(CB479,ABNT5101!$B$4:$B$9,ABNT5101!$D$4:$D$9))</f>
        <v>-</v>
      </c>
      <c r="CH479" s="31" t="str">
        <f t="shared" si="293"/>
        <v>-</v>
      </c>
      <c r="CI479" s="31" t="str">
        <f t="shared" si="294"/>
        <v>-</v>
      </c>
      <c r="CJ479" s="31" t="str">
        <f t="shared" si="295"/>
        <v>-</v>
      </c>
      <c r="CK479" s="56" t="e">
        <f>_xlfn.XLOOKUP(CL479,'Banco de dados'!$B:$B,'Banco de dados'!$D:$D)</f>
        <v>#N/A</v>
      </c>
      <c r="CL479" s="42"/>
      <c r="CM479" s="56" t="e">
        <f>_xlfn.XLOOKUP(CL479,'Banco de dados'!$B:$B,'Banco de dados'!$E:$E)</f>
        <v>#N/A</v>
      </c>
      <c r="CN479" s="56"/>
      <c r="CO479" s="56" t="e">
        <f>IF(CN479="-","-",_xlfn.XLOOKUP(CN479,'Banco de dados'!$B:$B,'Banco de dados'!$E:$E))</f>
        <v>#N/A</v>
      </c>
      <c r="CP479" s="41">
        <f t="shared" si="296"/>
        <v>1</v>
      </c>
      <c r="CQ479" s="56" t="e">
        <f>_xlfn.XLOOKUP(CL479,'Banco de dados'!$B:$B,'Banco de dados'!$H:$H)</f>
        <v>#N/A</v>
      </c>
      <c r="CR479" s="56" t="e">
        <f t="array" aca="1" ref="CR479" ca="1">_xludf.xlookup(CN479,'Banco de dados'!$B:$B,'Banco de dados'!$H:$H)</f>
        <v>#NAME?</v>
      </c>
      <c r="CS479" s="56" t="e">
        <f t="array" aca="1" ref="CS479" ca="1">_xludf.xlookup(CL479,'Banco de dados'!$B:$B,'Banco de dados'!$F:$F)</f>
        <v>#NAME?</v>
      </c>
      <c r="CT479" s="56" t="e">
        <f t="array" aca="1" ref="CT479" ca="1">_xludf.xlookup(CN479,'Banco de dados'!$B:$B,'Banco de dados'!$F:$F)</f>
        <v>#NAME?</v>
      </c>
      <c r="CU479" s="42"/>
      <c r="CV479" s="42"/>
      <c r="CW479" s="56" t="str">
        <f>IF(AJ479=0.5,"Suporte",IF(AND(AJ479&gt;='Braços de IP'!$B$9,AJ479&lt;='Braços de IP'!$D$9),'Braços de IP'!$E$9,IF(AND(AJ479&gt;='Braços de IP'!$B$10,AJ479&lt;='Braços de IP'!$D$10),'Braços de IP'!$E$10,IF(AND(AJ479&gt;='Braços de IP'!$B$11,AJ479&lt;='Braços de IP'!$D$11),'Braços de IP'!$E$11,IF(AND(AJ479&gt;='Braços de IP'!$B$12,AJ479&lt;='Braços de IP'!$D$12),'Braços de IP'!$E$12,IF(AND(AJ479&gt;='Braços de IP'!$B$13,AJ479&lt;='Braços de IP'!$D$13),'Braços de IP'!$E$13,IF(AND(AJ479&gt;='Braços de IP'!$B$14,AJ479&lt;='Braços de IP'!$D$14),'Braços de IP'!$E$14,"ERRO")))))))</f>
        <v>Médio I</v>
      </c>
      <c r="CX479" s="42"/>
      <c r="CY479" s="56" t="str">
        <f>IF($CX479="","",VLOOKUP($CX479,'Braços de IP'!$E$9:$I$15,2,0))</f>
        <v/>
      </c>
      <c r="CZ479" s="43" t="str">
        <f>IF($CX479="","",VLOOKUP($CX479,'Braços de IP'!$E$9:$I$15,5,0))</f>
        <v/>
      </c>
      <c r="DA479" s="56"/>
      <c r="DB479" s="56"/>
      <c r="DC479" s="56"/>
      <c r="DD479" s="56"/>
      <c r="DE479" s="56"/>
      <c r="DF479" s="56"/>
      <c r="DG479" s="44" t="e">
        <f t="shared" si="297"/>
        <v>#N/A</v>
      </c>
      <c r="DH479" s="45">
        <f t="shared" si="298"/>
        <v>90</v>
      </c>
      <c r="DI479" s="44" t="e">
        <f t="shared" si="299"/>
        <v>#N/A</v>
      </c>
      <c r="DJ479" s="46" t="e">
        <f t="shared" si="300"/>
        <v>#N/A</v>
      </c>
      <c r="DK479" s="47" t="s">
        <v>147</v>
      </c>
      <c r="DL479" s="48"/>
      <c r="DM479" s="49"/>
      <c r="DN479" s="23" t="s">
        <v>148</v>
      </c>
      <c r="DO479" s="23"/>
      <c r="DQ479" s="50"/>
    </row>
    <row r="480" spans="1:127" ht="15.75" hidden="1" customHeight="1" x14ac:dyDescent="0.3">
      <c r="B480" s="5"/>
      <c r="C480" s="5"/>
      <c r="D480" s="5"/>
      <c r="E480" s="22" t="s">
        <v>473</v>
      </c>
      <c r="F480" s="22" t="s">
        <v>150</v>
      </c>
      <c r="G480" s="23" t="s">
        <v>367</v>
      </c>
      <c r="H480" s="24">
        <v>-23.33429464</v>
      </c>
      <c r="I480" s="24">
        <v>-46.914628630000003</v>
      </c>
      <c r="J480" s="24" t="s">
        <v>139</v>
      </c>
      <c r="K480" s="60"/>
      <c r="L480" s="24" t="s">
        <v>152</v>
      </c>
      <c r="M480" s="24" t="s">
        <v>141</v>
      </c>
      <c r="N480" s="23">
        <v>90</v>
      </c>
      <c r="O480" s="23" t="s">
        <v>142</v>
      </c>
      <c r="P480" s="23" t="s">
        <v>143</v>
      </c>
      <c r="Q480" s="26">
        <f t="shared" si="278"/>
        <v>180</v>
      </c>
      <c r="R480" s="27">
        <v>1</v>
      </c>
      <c r="S480" s="28" t="s">
        <v>153</v>
      </c>
      <c r="T480" s="28">
        <v>3.5</v>
      </c>
      <c r="U480" s="23"/>
      <c r="V480" s="23"/>
      <c r="W480" s="29"/>
      <c r="X480" s="28" t="s">
        <v>153</v>
      </c>
      <c r="Y480" s="23"/>
      <c r="Z480" s="23"/>
      <c r="AA480" s="23"/>
      <c r="AB480" s="23"/>
      <c r="AC480" s="23"/>
      <c r="AD480" s="23" t="s">
        <v>144</v>
      </c>
      <c r="AE480" s="23" t="s">
        <v>145</v>
      </c>
      <c r="AF480" s="23">
        <v>25</v>
      </c>
      <c r="AG480" s="23">
        <v>8</v>
      </c>
      <c r="AH480" s="23">
        <v>1</v>
      </c>
      <c r="AI480" s="23">
        <v>0.8</v>
      </c>
      <c r="AJ480" s="23">
        <v>1.7</v>
      </c>
      <c r="AK480" s="27">
        <f t="shared" si="279"/>
        <v>0.89999999999999991</v>
      </c>
      <c r="AL480" s="27" t="s">
        <v>143</v>
      </c>
      <c r="AM480" s="27" t="s">
        <v>143</v>
      </c>
      <c r="AN480" s="23"/>
      <c r="AO480" s="27">
        <f t="shared" si="280"/>
        <v>2</v>
      </c>
      <c r="AP480" s="23"/>
      <c r="AQ480" s="23"/>
      <c r="AR480" s="23"/>
      <c r="AS480" s="23"/>
      <c r="AT480" s="23"/>
      <c r="AU480" s="27"/>
      <c r="AV480" s="27">
        <f t="shared" si="281"/>
        <v>0</v>
      </c>
      <c r="AW480" s="27"/>
      <c r="AX480" s="28">
        <f>VLOOKUP(J480,ABNT5101!$I$3:$J$9,2)</f>
        <v>7.5</v>
      </c>
      <c r="AY480" s="28">
        <f>VLOOKUP(J480,ABNT5101!$I$3:$M$9,5)</f>
        <v>0.18</v>
      </c>
      <c r="AZ480" s="28" t="str">
        <f>_xlfn.XLOOKUP(J480,ABNT5101!I:I,ABNT5101!L:L)</f>
        <v>-</v>
      </c>
      <c r="BA480" s="28">
        <f>_xlfn.XLOOKUP(J480,ABNT5101!$I:$I,ABNT5101!M:M)</f>
        <v>0.18</v>
      </c>
      <c r="BB480" s="28" t="str">
        <f>_xlfn.XLOOKUP(J480,ABNT5101!$I:$I,ABNT5101!N:N)</f>
        <v>-</v>
      </c>
      <c r="BC480" s="28">
        <f>_xlfn.XLOOKUP(J480,ABNT5101!$I:$I,ABNT5101!O:O)</f>
        <v>16</v>
      </c>
      <c r="BD480" s="31" t="str">
        <f t="shared" si="282"/>
        <v>NÃO ATENDE</v>
      </c>
      <c r="BE480" s="32">
        <f t="shared" si="306"/>
        <v>-1</v>
      </c>
      <c r="BF480" s="32">
        <f t="shared" si="307"/>
        <v>-1</v>
      </c>
      <c r="BG480" s="32" t="str">
        <f t="shared" si="283"/>
        <v>-</v>
      </c>
      <c r="BH480" s="34"/>
      <c r="BI480" s="34"/>
      <c r="BJ480" s="34"/>
      <c r="BK480" s="34"/>
      <c r="BL480" s="35"/>
      <c r="BM480" s="34"/>
      <c r="BN480" s="31" t="str">
        <f t="shared" si="284"/>
        <v>NÃO ATENDE</v>
      </c>
      <c r="BO480" s="31" t="str">
        <f t="shared" si="308"/>
        <v>NÃO ATENDE</v>
      </c>
      <c r="BP480" s="31" t="str">
        <f t="shared" si="309"/>
        <v>NÃO ATENDE</v>
      </c>
      <c r="BQ480" s="31" t="str">
        <f t="shared" si="285"/>
        <v>ATENDE</v>
      </c>
      <c r="BR480" s="36" t="str">
        <f t="shared" si="286"/>
        <v>C5</v>
      </c>
      <c r="BS480" s="36" t="str">
        <f t="shared" si="287"/>
        <v>Sem Passeio</v>
      </c>
      <c r="BT480" s="37" t="e">
        <f t="shared" si="288"/>
        <v>#N/A</v>
      </c>
      <c r="BU480" s="34"/>
      <c r="BV480" s="34"/>
      <c r="BW480" s="36" t="e">
        <f>IF(BS480="-","-",_xlfn.XLOOKUP(BS480,ABNT5101!$B$4:$B$9,ABNT5101!$C$4:$C$9))</f>
        <v>#N/A</v>
      </c>
      <c r="BX480" s="36" t="e">
        <f>IF(BS480="-","-",_xlfn.XLOOKUP(BS480,ABNT5101!$B$4:$B$9,ABNT5101!$D$4:$D$9))</f>
        <v>#N/A</v>
      </c>
      <c r="BY480" s="31" t="e">
        <f t="shared" si="289"/>
        <v>#N/A</v>
      </c>
      <c r="BZ480" s="31" t="e">
        <f t="shared" si="290"/>
        <v>#N/A</v>
      </c>
      <c r="CA480" s="31" t="e">
        <f t="shared" si="291"/>
        <v>#N/A</v>
      </c>
      <c r="CB480" s="36" t="s">
        <v>143</v>
      </c>
      <c r="CC480" s="37" t="e">
        <f t="shared" si="292"/>
        <v>#VALUE!</v>
      </c>
      <c r="CD480" s="38"/>
      <c r="CE480" s="38"/>
      <c r="CF480" s="31" t="str">
        <f>IF(CB480="-","-",_xlfn.XLOOKUP(CB480,ABNT5101!$B$4:$B$9,ABNT5101!$C$4:$C$9))</f>
        <v>-</v>
      </c>
      <c r="CG480" s="36" t="str">
        <f>IF(CB480="-","-",_xlfn.XLOOKUP(CB480,ABNT5101!$B$4:$B$9,ABNT5101!$D$4:$D$9))</f>
        <v>-</v>
      </c>
      <c r="CH480" s="31" t="str">
        <f t="shared" si="293"/>
        <v>-</v>
      </c>
      <c r="CI480" s="31" t="str">
        <f t="shared" si="294"/>
        <v>-</v>
      </c>
      <c r="CJ480" s="31" t="str">
        <f t="shared" si="295"/>
        <v>-</v>
      </c>
      <c r="CK480" s="56" t="e">
        <f>_xlfn.XLOOKUP(CL480,'Banco de dados'!$B:$B,'Banco de dados'!$D:$D)</f>
        <v>#N/A</v>
      </c>
      <c r="CL480" s="42"/>
      <c r="CM480" s="56" t="e">
        <f>_xlfn.XLOOKUP(CL480,'Banco de dados'!$B:$B,'Banco de dados'!$E:$E)</f>
        <v>#N/A</v>
      </c>
      <c r="CN480" s="56"/>
      <c r="CO480" s="56" t="e">
        <f>IF(CN480="-","-",_xlfn.XLOOKUP(CN480,'Banco de dados'!$B:$B,'Banco de dados'!$E:$E))</f>
        <v>#N/A</v>
      </c>
      <c r="CP480" s="41">
        <f t="shared" si="296"/>
        <v>1</v>
      </c>
      <c r="CQ480" s="56" t="e">
        <f>_xlfn.XLOOKUP(CL480,'Banco de dados'!$B:$B,'Banco de dados'!$H:$H)</f>
        <v>#N/A</v>
      </c>
      <c r="CR480" s="56" t="e">
        <f t="array" aca="1" ref="CR480" ca="1">_xludf.xlookup(CN480,'Banco de dados'!$B:$B,'Banco de dados'!$H:$H)</f>
        <v>#NAME?</v>
      </c>
      <c r="CS480" s="56" t="e">
        <f t="array" aca="1" ref="CS480" ca="1">_xludf.xlookup(CL480,'Banco de dados'!$B:$B,'Banco de dados'!$F:$F)</f>
        <v>#NAME?</v>
      </c>
      <c r="CT480" s="56" t="e">
        <f t="array" aca="1" ref="CT480" ca="1">_xludf.xlookup(CN480,'Banco de dados'!$B:$B,'Banco de dados'!$F:$F)</f>
        <v>#NAME?</v>
      </c>
      <c r="CU480" s="42"/>
      <c r="CV480" s="42"/>
      <c r="CW480" s="56" t="str">
        <f>IF(AJ480=0.5,"Suporte",IF(AND(AJ480&gt;='Braços de IP'!$B$9,AJ480&lt;='Braços de IP'!$D$9),'Braços de IP'!$E$9,IF(AND(AJ480&gt;='Braços de IP'!$B$10,AJ480&lt;='Braços de IP'!$D$10),'Braços de IP'!$E$10,IF(AND(AJ480&gt;='Braços de IP'!$B$11,AJ480&lt;='Braços de IP'!$D$11),'Braços de IP'!$E$11,IF(AND(AJ480&gt;='Braços de IP'!$B$12,AJ480&lt;='Braços de IP'!$D$12),'Braços de IP'!$E$12,IF(AND(AJ480&gt;='Braços de IP'!$B$13,AJ480&lt;='Braços de IP'!$D$13),'Braços de IP'!$E$13,IF(AND(AJ480&gt;='Braços de IP'!$B$14,AJ480&lt;='Braços de IP'!$D$14),'Braços de IP'!$E$14,"ERRO")))))))</f>
        <v>Médio I</v>
      </c>
      <c r="CX480" s="42"/>
      <c r="CY480" s="56" t="str">
        <f>IF($CX480="","",VLOOKUP($CX480,'Braços de IP'!$E$9:$I$15,2,0))</f>
        <v/>
      </c>
      <c r="CZ480" s="43" t="str">
        <f>IF($CX480="","",VLOOKUP($CX480,'Braços de IP'!$E$9:$I$15,5,0))</f>
        <v/>
      </c>
      <c r="DA480" s="56"/>
      <c r="DB480" s="56"/>
      <c r="DC480" s="56"/>
      <c r="DD480" s="56"/>
      <c r="DE480" s="56"/>
      <c r="DF480" s="56"/>
      <c r="DG480" s="44" t="e">
        <f t="shared" si="297"/>
        <v>#N/A</v>
      </c>
      <c r="DH480" s="45">
        <f t="shared" si="298"/>
        <v>90</v>
      </c>
      <c r="DI480" s="44" t="e">
        <f t="shared" si="299"/>
        <v>#N/A</v>
      </c>
      <c r="DJ480" s="46" t="e">
        <f t="shared" si="300"/>
        <v>#N/A</v>
      </c>
      <c r="DK480" s="47" t="s">
        <v>147</v>
      </c>
      <c r="DL480" s="48"/>
      <c r="DM480" s="49"/>
      <c r="DN480" s="23" t="s">
        <v>148</v>
      </c>
      <c r="DO480" s="23"/>
      <c r="DP480" s="5"/>
      <c r="DQ480" s="50"/>
      <c r="DR480" s="5"/>
      <c r="DS480" s="5"/>
      <c r="DT480" s="5"/>
      <c r="DU480" s="5"/>
      <c r="DV480" s="64"/>
      <c r="DW480" s="64"/>
    </row>
    <row r="481" spans="2:127" ht="15.75" hidden="1" customHeight="1" x14ac:dyDescent="0.3">
      <c r="B481" s="5"/>
      <c r="C481" s="5"/>
      <c r="D481" s="5"/>
      <c r="E481" s="22" t="s">
        <v>473</v>
      </c>
      <c r="F481" s="22" t="s">
        <v>150</v>
      </c>
      <c r="G481" s="23" t="s">
        <v>367</v>
      </c>
      <c r="H481" s="24">
        <v>-23.33429464</v>
      </c>
      <c r="I481" s="24">
        <v>-46.914628630000003</v>
      </c>
      <c r="J481" s="24" t="s">
        <v>139</v>
      </c>
      <c r="K481" s="60"/>
      <c r="L481" s="24" t="s">
        <v>152</v>
      </c>
      <c r="M481" s="24" t="s">
        <v>141</v>
      </c>
      <c r="N481" s="23">
        <v>90</v>
      </c>
      <c r="O481" s="23" t="s">
        <v>142</v>
      </c>
      <c r="P481" s="23" t="s">
        <v>143</v>
      </c>
      <c r="Q481" s="26">
        <f t="shared" si="278"/>
        <v>180</v>
      </c>
      <c r="R481" s="27">
        <v>1</v>
      </c>
      <c r="S481" s="28" t="s">
        <v>153</v>
      </c>
      <c r="T481" s="28">
        <v>3.5</v>
      </c>
      <c r="U481" s="23"/>
      <c r="V481" s="23"/>
      <c r="W481" s="29"/>
      <c r="X481" s="28" t="s">
        <v>153</v>
      </c>
      <c r="Y481" s="23"/>
      <c r="Z481" s="23"/>
      <c r="AA481" s="23"/>
      <c r="AB481" s="23"/>
      <c r="AC481" s="23"/>
      <c r="AD481" s="23" t="s">
        <v>144</v>
      </c>
      <c r="AE481" s="23" t="s">
        <v>145</v>
      </c>
      <c r="AF481" s="23">
        <v>25</v>
      </c>
      <c r="AG481" s="23">
        <v>8</v>
      </c>
      <c r="AH481" s="23">
        <v>1</v>
      </c>
      <c r="AI481" s="23">
        <v>0.8</v>
      </c>
      <c r="AJ481" s="23">
        <v>1.7</v>
      </c>
      <c r="AK481" s="27">
        <f t="shared" si="279"/>
        <v>0.89999999999999991</v>
      </c>
      <c r="AL481" s="27" t="s">
        <v>143</v>
      </c>
      <c r="AM481" s="27" t="s">
        <v>143</v>
      </c>
      <c r="AN481" s="23"/>
      <c r="AO481" s="27">
        <f t="shared" si="280"/>
        <v>2</v>
      </c>
      <c r="AP481" s="23"/>
      <c r="AQ481" s="23"/>
      <c r="AR481" s="23"/>
      <c r="AS481" s="23"/>
      <c r="AT481" s="23"/>
      <c r="AU481" s="27"/>
      <c r="AV481" s="27">
        <f t="shared" si="281"/>
        <v>0</v>
      </c>
      <c r="AW481" s="27"/>
      <c r="AX481" s="28">
        <f>VLOOKUP(J481,ABNT5101!$I$3:$J$9,2)</f>
        <v>7.5</v>
      </c>
      <c r="AY481" s="28">
        <f>VLOOKUP(J481,ABNT5101!$I$3:$M$9,5)</f>
        <v>0.18</v>
      </c>
      <c r="AZ481" s="28" t="str">
        <f>_xlfn.XLOOKUP(J481,ABNT5101!I:I,ABNT5101!L:L)</f>
        <v>-</v>
      </c>
      <c r="BA481" s="28">
        <f>_xlfn.XLOOKUP(J481,ABNT5101!$I:$I,ABNT5101!M:M)</f>
        <v>0.18</v>
      </c>
      <c r="BB481" s="28" t="str">
        <f>_xlfn.XLOOKUP(J481,ABNT5101!$I:$I,ABNT5101!N:N)</f>
        <v>-</v>
      </c>
      <c r="BC481" s="28">
        <f>_xlfn.XLOOKUP(J481,ABNT5101!$I:$I,ABNT5101!O:O)</f>
        <v>16</v>
      </c>
      <c r="BD481" s="31" t="str">
        <f t="shared" si="282"/>
        <v>NÃO ATENDE</v>
      </c>
      <c r="BE481" s="32">
        <f t="shared" si="306"/>
        <v>-1</v>
      </c>
      <c r="BF481" s="32">
        <f t="shared" si="307"/>
        <v>-1</v>
      </c>
      <c r="BG481" s="32" t="str">
        <f t="shared" si="283"/>
        <v>-</v>
      </c>
      <c r="BH481" s="34"/>
      <c r="BI481" s="34"/>
      <c r="BJ481" s="34"/>
      <c r="BK481" s="34"/>
      <c r="BL481" s="35"/>
      <c r="BM481" s="34"/>
      <c r="BN481" s="31" t="str">
        <f t="shared" si="284"/>
        <v>NÃO ATENDE</v>
      </c>
      <c r="BO481" s="31" t="str">
        <f t="shared" si="308"/>
        <v>NÃO ATENDE</v>
      </c>
      <c r="BP481" s="31" t="str">
        <f t="shared" si="309"/>
        <v>NÃO ATENDE</v>
      </c>
      <c r="BQ481" s="31" t="str">
        <f t="shared" si="285"/>
        <v>ATENDE</v>
      </c>
      <c r="BR481" s="36" t="str">
        <f t="shared" si="286"/>
        <v>C5</v>
      </c>
      <c r="BS481" s="36" t="str">
        <f t="shared" si="287"/>
        <v>Sem Passeio</v>
      </c>
      <c r="BT481" s="37" t="e">
        <f t="shared" si="288"/>
        <v>#N/A</v>
      </c>
      <c r="BU481" s="34"/>
      <c r="BV481" s="34"/>
      <c r="BW481" s="36" t="e">
        <f>IF(BS481="-","-",_xlfn.XLOOKUP(BS481,ABNT5101!$B$4:$B$9,ABNT5101!$C$4:$C$9))</f>
        <v>#N/A</v>
      </c>
      <c r="BX481" s="36" t="e">
        <f>IF(BS481="-","-",_xlfn.XLOOKUP(BS481,ABNT5101!$B$4:$B$9,ABNT5101!$D$4:$D$9))</f>
        <v>#N/A</v>
      </c>
      <c r="BY481" s="31" t="e">
        <f t="shared" si="289"/>
        <v>#N/A</v>
      </c>
      <c r="BZ481" s="31" t="e">
        <f t="shared" si="290"/>
        <v>#N/A</v>
      </c>
      <c r="CA481" s="31" t="e">
        <f t="shared" si="291"/>
        <v>#N/A</v>
      </c>
      <c r="CB481" s="36" t="s">
        <v>143</v>
      </c>
      <c r="CC481" s="37" t="e">
        <f t="shared" si="292"/>
        <v>#VALUE!</v>
      </c>
      <c r="CD481" s="38"/>
      <c r="CE481" s="38"/>
      <c r="CF481" s="31" t="str">
        <f>IF(CB481="-","-",_xlfn.XLOOKUP(CB481,ABNT5101!$B$4:$B$9,ABNT5101!$C$4:$C$9))</f>
        <v>-</v>
      </c>
      <c r="CG481" s="36" t="str">
        <f>IF(CB481="-","-",_xlfn.XLOOKUP(CB481,ABNT5101!$B$4:$B$9,ABNT5101!$D$4:$D$9))</f>
        <v>-</v>
      </c>
      <c r="CH481" s="31" t="str">
        <f t="shared" si="293"/>
        <v>-</v>
      </c>
      <c r="CI481" s="31" t="str">
        <f t="shared" si="294"/>
        <v>-</v>
      </c>
      <c r="CJ481" s="31" t="str">
        <f t="shared" si="295"/>
        <v>-</v>
      </c>
      <c r="CK481" s="56" t="e">
        <f>_xlfn.XLOOKUP(CL481,'Banco de dados'!$B:$B,'Banco de dados'!$D:$D)</f>
        <v>#N/A</v>
      </c>
      <c r="CL481" s="42"/>
      <c r="CM481" s="56" t="e">
        <f>_xlfn.XLOOKUP(CL481,'Banco de dados'!$B:$B,'Banco de dados'!$E:$E)</f>
        <v>#N/A</v>
      </c>
      <c r="CN481" s="56"/>
      <c r="CO481" s="56" t="e">
        <f>IF(CN481="-","-",_xlfn.XLOOKUP(CN481,'Banco de dados'!$B:$B,'Banco de dados'!$E:$E))</f>
        <v>#N/A</v>
      </c>
      <c r="CP481" s="41">
        <f t="shared" si="296"/>
        <v>1</v>
      </c>
      <c r="CQ481" s="56" t="e">
        <f>_xlfn.XLOOKUP(CL481,'Banco de dados'!$B:$B,'Banco de dados'!$H:$H)</f>
        <v>#N/A</v>
      </c>
      <c r="CR481" s="56" t="e">
        <f t="array" aca="1" ref="CR481" ca="1">_xludf.xlookup(CN481,'Banco de dados'!$B:$B,'Banco de dados'!$H:$H)</f>
        <v>#NAME?</v>
      </c>
      <c r="CS481" s="56" t="e">
        <f t="array" aca="1" ref="CS481" ca="1">_xludf.xlookup(CL481,'Banco de dados'!$B:$B,'Banco de dados'!$F:$F)</f>
        <v>#NAME?</v>
      </c>
      <c r="CT481" s="56" t="e">
        <f t="array" aca="1" ref="CT481" ca="1">_xludf.xlookup(CN481,'Banco de dados'!$B:$B,'Banco de dados'!$F:$F)</f>
        <v>#NAME?</v>
      </c>
      <c r="CU481" s="42"/>
      <c r="CV481" s="42"/>
      <c r="CW481" s="56" t="str">
        <f>IF(AJ481=0.5,"Suporte",IF(AND(AJ481&gt;='Braços de IP'!$B$9,AJ481&lt;='Braços de IP'!$D$9),'Braços de IP'!$E$9,IF(AND(AJ481&gt;='Braços de IP'!$B$10,AJ481&lt;='Braços de IP'!$D$10),'Braços de IP'!$E$10,IF(AND(AJ481&gt;='Braços de IP'!$B$11,AJ481&lt;='Braços de IP'!$D$11),'Braços de IP'!$E$11,IF(AND(AJ481&gt;='Braços de IP'!$B$12,AJ481&lt;='Braços de IP'!$D$12),'Braços de IP'!$E$12,IF(AND(AJ481&gt;='Braços de IP'!$B$13,AJ481&lt;='Braços de IP'!$D$13),'Braços de IP'!$E$13,IF(AND(AJ481&gt;='Braços de IP'!$B$14,AJ481&lt;='Braços de IP'!$D$14),'Braços de IP'!$E$14,"ERRO")))))))</f>
        <v>Médio I</v>
      </c>
      <c r="CX481" s="42"/>
      <c r="CY481" s="56" t="str">
        <f>IF($CX481="","",VLOOKUP($CX481,'Braços de IP'!$E$9:$I$15,2,0))</f>
        <v/>
      </c>
      <c r="CZ481" s="43" t="str">
        <f>IF($CX481="","",VLOOKUP($CX481,'Braços de IP'!$E$9:$I$15,5,0))</f>
        <v/>
      </c>
      <c r="DA481" s="56"/>
      <c r="DB481" s="56"/>
      <c r="DC481" s="56"/>
      <c r="DD481" s="56"/>
      <c r="DE481" s="56"/>
      <c r="DF481" s="56"/>
      <c r="DG481" s="44" t="e">
        <f t="shared" si="297"/>
        <v>#N/A</v>
      </c>
      <c r="DH481" s="45">
        <f t="shared" si="298"/>
        <v>90</v>
      </c>
      <c r="DI481" s="44" t="e">
        <f t="shared" si="299"/>
        <v>#N/A</v>
      </c>
      <c r="DJ481" s="46" t="e">
        <f t="shared" si="300"/>
        <v>#N/A</v>
      </c>
      <c r="DK481" s="47" t="s">
        <v>147</v>
      </c>
      <c r="DL481" s="48"/>
      <c r="DM481" s="49"/>
      <c r="DN481" s="23" t="s">
        <v>148</v>
      </c>
      <c r="DO481" s="23"/>
      <c r="DP481" s="5"/>
      <c r="DQ481" s="50"/>
      <c r="DR481" s="5"/>
      <c r="DS481" s="5"/>
      <c r="DT481" s="5"/>
      <c r="DU481" s="5"/>
      <c r="DV481" s="64"/>
      <c r="DW481" s="64"/>
    </row>
    <row r="482" spans="2:127" ht="15.75" hidden="1" customHeight="1" x14ac:dyDescent="0.3">
      <c r="B482" s="5"/>
      <c r="C482" s="5"/>
      <c r="D482" s="5"/>
      <c r="E482" s="22" t="s">
        <v>474</v>
      </c>
      <c r="F482" s="22" t="s">
        <v>150</v>
      </c>
      <c r="G482" s="23" t="s">
        <v>475</v>
      </c>
      <c r="H482" s="24">
        <v>-23.398498</v>
      </c>
      <c r="I482" s="24">
        <v>-46.862806999999997</v>
      </c>
      <c r="J482" s="24" t="s">
        <v>160</v>
      </c>
      <c r="K482" s="60"/>
      <c r="L482" s="24" t="s">
        <v>152</v>
      </c>
      <c r="M482" s="24" t="s">
        <v>141</v>
      </c>
      <c r="N482" s="23">
        <v>90</v>
      </c>
      <c r="O482" s="23" t="s">
        <v>142</v>
      </c>
      <c r="P482" s="23" t="s">
        <v>143</v>
      </c>
      <c r="Q482" s="26">
        <f t="shared" si="278"/>
        <v>180</v>
      </c>
      <c r="R482" s="27">
        <v>2</v>
      </c>
      <c r="S482" s="28" t="s">
        <v>153</v>
      </c>
      <c r="T482" s="28">
        <v>6.5</v>
      </c>
      <c r="U482" s="23"/>
      <c r="V482" s="23"/>
      <c r="W482" s="29"/>
      <c r="X482" s="28" t="s">
        <v>153</v>
      </c>
      <c r="Y482" s="23"/>
      <c r="Z482" s="23"/>
      <c r="AA482" s="23"/>
      <c r="AB482" s="23"/>
      <c r="AC482" s="23"/>
      <c r="AD482" s="23" t="s">
        <v>144</v>
      </c>
      <c r="AE482" s="23" t="s">
        <v>145</v>
      </c>
      <c r="AF482" s="23">
        <v>25.5</v>
      </c>
      <c r="AG482" s="23">
        <v>7.9</v>
      </c>
      <c r="AH482" s="23">
        <v>1</v>
      </c>
      <c r="AI482" s="23">
        <v>0.75</v>
      </c>
      <c r="AJ482" s="23">
        <v>2</v>
      </c>
      <c r="AK482" s="27">
        <f t="shared" si="279"/>
        <v>1.25</v>
      </c>
      <c r="AL482" s="27" t="s">
        <v>143</v>
      </c>
      <c r="AM482" s="27" t="s">
        <v>143</v>
      </c>
      <c r="AN482" s="23"/>
      <c r="AO482" s="27">
        <f t="shared" si="280"/>
        <v>2</v>
      </c>
      <c r="AP482" s="23"/>
      <c r="AQ482" s="23"/>
      <c r="AR482" s="23"/>
      <c r="AS482" s="23"/>
      <c r="AT482" s="23"/>
      <c r="AU482" s="27"/>
      <c r="AV482" s="27">
        <f t="shared" si="281"/>
        <v>0</v>
      </c>
      <c r="AW482" s="27"/>
      <c r="AX482" s="28">
        <f>VLOOKUP(J482,ABNT5101!$I$3:$J$9,2)</f>
        <v>10</v>
      </c>
      <c r="AY482" s="28">
        <f>VLOOKUP(J482,ABNT5101!$I$3:$M$9,5)</f>
        <v>0.18</v>
      </c>
      <c r="AZ482" s="28" t="str">
        <f>_xlfn.XLOOKUP(J482,ABNT5101!I:I,ABNT5101!L:L)</f>
        <v>-</v>
      </c>
      <c r="BA482" s="28">
        <f>_xlfn.XLOOKUP(J482,ABNT5101!$I:$I,ABNT5101!M:M)</f>
        <v>0.18</v>
      </c>
      <c r="BB482" s="28" t="str">
        <f>_xlfn.XLOOKUP(J482,ABNT5101!$I:$I,ABNT5101!N:N)</f>
        <v>-</v>
      </c>
      <c r="BC482" s="28">
        <f>_xlfn.XLOOKUP(J482,ABNT5101!$I:$I,ABNT5101!O:O)</f>
        <v>16</v>
      </c>
      <c r="BD482" s="31" t="str">
        <f t="shared" si="282"/>
        <v>NÃO ATENDE</v>
      </c>
      <c r="BE482" s="32">
        <f t="shared" ref="BE482:BE545" si="310">BH482/AX482-1</f>
        <v>-1</v>
      </c>
      <c r="BF482" s="32">
        <f t="shared" ref="BF482:BF545" si="311">BI482/AY482-1</f>
        <v>-1</v>
      </c>
      <c r="BG482" s="32" t="str">
        <f t="shared" si="283"/>
        <v>-</v>
      </c>
      <c r="BH482" s="42"/>
      <c r="BI482" s="34"/>
      <c r="BJ482" s="34"/>
      <c r="BK482" s="34"/>
      <c r="BL482" s="35"/>
      <c r="BM482" s="34"/>
      <c r="BN482" s="31" t="str">
        <f t="shared" si="284"/>
        <v>NÃO ATENDE</v>
      </c>
      <c r="BO482" s="31" t="str">
        <f t="shared" ref="BO482:BO545" si="312">IF(BH482&gt;=AX482,"ATENDE",IF(BH482&gt;=0.99*AX482,"ATENDIMENTO LIMIAR","NÃO ATENDE"))</f>
        <v>NÃO ATENDE</v>
      </c>
      <c r="BP482" s="31" t="str">
        <f t="shared" ref="BP482:BP545" si="313">IF(BI482&gt;=AY482,"ATENDE",IF(BI482&gt;=(AY482-0.02),"ATENDIMENTO LIMIAR","NÃO ATENDE"))</f>
        <v>NÃO ATENDE</v>
      </c>
      <c r="BQ482" s="31" t="str">
        <f t="shared" si="285"/>
        <v>ATENDE</v>
      </c>
      <c r="BR482" s="36" t="str">
        <f t="shared" si="286"/>
        <v>C4</v>
      </c>
      <c r="BS482" s="36" t="str">
        <f t="shared" si="287"/>
        <v>Sem Passeio</v>
      </c>
      <c r="BT482" s="37" t="e">
        <f t="shared" si="288"/>
        <v>#N/A</v>
      </c>
      <c r="BU482" s="34"/>
      <c r="BV482" s="34"/>
      <c r="BW482" s="36" t="e">
        <f>IF(BS482="-","-",_xlfn.XLOOKUP(BS482,ABNT5101!$B$4:$B$9,ABNT5101!$C$4:$C$9))</f>
        <v>#N/A</v>
      </c>
      <c r="BX482" s="36" t="e">
        <f>IF(BS482="-","-",_xlfn.XLOOKUP(BS482,ABNT5101!$B$4:$B$9,ABNT5101!$D$4:$D$9))</f>
        <v>#N/A</v>
      </c>
      <c r="BY482" s="31" t="e">
        <f t="shared" si="289"/>
        <v>#N/A</v>
      </c>
      <c r="BZ482" s="31" t="e">
        <f t="shared" si="290"/>
        <v>#N/A</v>
      </c>
      <c r="CA482" s="31" t="e">
        <f t="shared" si="291"/>
        <v>#N/A</v>
      </c>
      <c r="CB482" s="36" t="str">
        <f t="shared" ref="CB482:CB490" si="314">BS482</f>
        <v>Sem Passeio</v>
      </c>
      <c r="CC482" s="37" t="e">
        <f t="shared" si="292"/>
        <v>#N/A</v>
      </c>
      <c r="CD482" s="38"/>
      <c r="CE482" s="38"/>
      <c r="CF482" s="31" t="e">
        <f>IF(CB482="-","-",_xlfn.XLOOKUP(CB482,ABNT5101!$B$4:$B$9,ABNT5101!$C$4:$C$9))</f>
        <v>#N/A</v>
      </c>
      <c r="CG482" s="36" t="e">
        <f>IF(CB482="-","-",_xlfn.XLOOKUP(CB482,ABNT5101!$B$4:$B$9,ABNT5101!$D$4:$D$9))</f>
        <v>#N/A</v>
      </c>
      <c r="CH482" s="31" t="e">
        <f t="shared" si="293"/>
        <v>#N/A</v>
      </c>
      <c r="CI482" s="31" t="e">
        <f t="shared" si="294"/>
        <v>#N/A</v>
      </c>
      <c r="CJ482" s="31" t="e">
        <f t="shared" si="295"/>
        <v>#N/A</v>
      </c>
      <c r="CK482" s="56" t="e">
        <f>_xlfn.XLOOKUP(CL482,'Banco de dados'!$B:$B,'Banco de dados'!$D:$D)</f>
        <v>#N/A</v>
      </c>
      <c r="CL482" s="42"/>
      <c r="CM482" s="56" t="e">
        <f>_xlfn.XLOOKUP(CL482,'Banco de dados'!$B:$B,'Banco de dados'!$E:$E)</f>
        <v>#N/A</v>
      </c>
      <c r="CN482" s="56"/>
      <c r="CO482" s="56" t="e">
        <f>IF(CN482="-","-",_xlfn.XLOOKUP(CN482,'Banco de dados'!$B:$B,'Banco de dados'!$E:$E))</f>
        <v>#N/A</v>
      </c>
      <c r="CP482" s="41">
        <f t="shared" si="296"/>
        <v>1</v>
      </c>
      <c r="CQ482" s="56" t="e">
        <f>_xlfn.XLOOKUP(CL482,'Banco de dados'!$B:$B,'Banco de dados'!$H:$H)</f>
        <v>#N/A</v>
      </c>
      <c r="CR482" s="56" t="e">
        <f t="array" aca="1" ref="CR482" ca="1">_xludf.xlookup(CN482,'Banco de dados'!$B:$B,'Banco de dados'!$H:$H)</f>
        <v>#NAME?</v>
      </c>
      <c r="CS482" s="56" t="e">
        <f t="array" aca="1" ref="CS482" ca="1">_xludf.xlookup(CL482,'Banco de dados'!$B:$B,'Banco de dados'!$F:$F)</f>
        <v>#NAME?</v>
      </c>
      <c r="CT482" s="56" t="e">
        <f t="array" aca="1" ref="CT482" ca="1">_xludf.xlookup(CN482,'Banco de dados'!$B:$B,'Banco de dados'!$F:$F)</f>
        <v>#NAME?</v>
      </c>
      <c r="CU482" s="42"/>
      <c r="CV482" s="42"/>
      <c r="CW482" s="56" t="str">
        <f>IF(AJ482=0.5,"Suporte",IF(AND(AJ482&gt;='Braços de IP'!$B$9,AJ482&lt;='Braços de IP'!$D$9),'Braços de IP'!$E$9,IF(AND(AJ482&gt;='Braços de IP'!$B$10,AJ482&lt;='Braços de IP'!$D$10),'Braços de IP'!$E$10,IF(AND(AJ482&gt;='Braços de IP'!$B$11,AJ482&lt;='Braços de IP'!$D$11),'Braços de IP'!$E$11,IF(AND(AJ482&gt;='Braços de IP'!$B$12,AJ482&lt;='Braços de IP'!$D$12),'Braços de IP'!$E$12,IF(AND(AJ482&gt;='Braços de IP'!$B$13,AJ482&lt;='Braços de IP'!$D$13),'Braços de IP'!$E$13,IF(AND(AJ482&gt;='Braços de IP'!$B$14,AJ482&lt;='Braços de IP'!$D$14),'Braços de IP'!$E$14,"ERRO")))))))</f>
        <v>Médio I</v>
      </c>
      <c r="CX482" s="42"/>
      <c r="CY482" s="56" t="str">
        <f>IF($CX482="","",VLOOKUP($CX482,'Braços de IP'!$E$9:$I$15,2,0))</f>
        <v/>
      </c>
      <c r="CZ482" s="43" t="str">
        <f>IF($CX482="","",VLOOKUP($CX482,'Braços de IP'!$E$9:$I$15,5,0))</f>
        <v/>
      </c>
      <c r="DA482" s="56"/>
      <c r="DB482" s="56"/>
      <c r="DC482" s="56"/>
      <c r="DD482" s="56"/>
      <c r="DE482" s="56"/>
      <c r="DF482" s="56"/>
      <c r="DG482" s="44" t="e">
        <f t="shared" si="297"/>
        <v>#N/A</v>
      </c>
      <c r="DH482" s="45">
        <f t="shared" si="298"/>
        <v>90</v>
      </c>
      <c r="DI482" s="44" t="e">
        <f t="shared" si="299"/>
        <v>#N/A</v>
      </c>
      <c r="DJ482" s="46" t="e">
        <f t="shared" si="300"/>
        <v>#N/A</v>
      </c>
      <c r="DK482" s="47" t="s">
        <v>147</v>
      </c>
      <c r="DL482" s="48"/>
      <c r="DM482" s="49"/>
      <c r="DN482" s="23" t="s">
        <v>148</v>
      </c>
      <c r="DO482" s="23"/>
      <c r="DP482" s="5"/>
      <c r="DQ482" s="50"/>
      <c r="DR482" s="5"/>
      <c r="DS482" s="5"/>
      <c r="DT482" s="5"/>
      <c r="DU482" s="5"/>
      <c r="DV482" s="64"/>
      <c r="DW482" s="64"/>
    </row>
    <row r="483" spans="2:127" ht="15.75" hidden="1" customHeight="1" x14ac:dyDescent="0.3">
      <c r="B483" s="5"/>
      <c r="C483" s="5"/>
      <c r="D483" s="5"/>
      <c r="E483" s="22" t="s">
        <v>474</v>
      </c>
      <c r="F483" s="22" t="s">
        <v>150</v>
      </c>
      <c r="G483" s="23" t="s">
        <v>475</v>
      </c>
      <c r="H483" s="24">
        <v>-23.398498</v>
      </c>
      <c r="I483" s="24">
        <v>-46.862806999999997</v>
      </c>
      <c r="J483" s="24" t="s">
        <v>160</v>
      </c>
      <c r="K483" s="60"/>
      <c r="L483" s="24" t="s">
        <v>152</v>
      </c>
      <c r="M483" s="24" t="s">
        <v>141</v>
      </c>
      <c r="N483" s="23">
        <v>90</v>
      </c>
      <c r="O483" s="23" t="s">
        <v>142</v>
      </c>
      <c r="P483" s="23" t="s">
        <v>143</v>
      </c>
      <c r="Q483" s="26">
        <f t="shared" si="278"/>
        <v>180</v>
      </c>
      <c r="R483" s="27">
        <v>2</v>
      </c>
      <c r="S483" s="28" t="s">
        <v>153</v>
      </c>
      <c r="T483" s="28">
        <v>6.5</v>
      </c>
      <c r="U483" s="23"/>
      <c r="V483" s="23"/>
      <c r="W483" s="29"/>
      <c r="X483" s="28" t="s">
        <v>153</v>
      </c>
      <c r="Y483" s="23"/>
      <c r="Z483" s="23"/>
      <c r="AA483" s="23"/>
      <c r="AB483" s="23"/>
      <c r="AC483" s="23"/>
      <c r="AD483" s="23" t="s">
        <v>144</v>
      </c>
      <c r="AE483" s="23" t="s">
        <v>145</v>
      </c>
      <c r="AF483" s="23">
        <v>25.5</v>
      </c>
      <c r="AG483" s="23">
        <v>7.9</v>
      </c>
      <c r="AH483" s="23">
        <v>1</v>
      </c>
      <c r="AI483" s="23">
        <v>0.75</v>
      </c>
      <c r="AJ483" s="23">
        <v>2</v>
      </c>
      <c r="AK483" s="27">
        <f t="shared" si="279"/>
        <v>1.25</v>
      </c>
      <c r="AL483" s="27" t="s">
        <v>143</v>
      </c>
      <c r="AM483" s="27" t="s">
        <v>143</v>
      </c>
      <c r="AN483" s="23"/>
      <c r="AO483" s="27">
        <f t="shared" si="280"/>
        <v>2</v>
      </c>
      <c r="AP483" s="23"/>
      <c r="AQ483" s="23"/>
      <c r="AR483" s="23"/>
      <c r="AS483" s="23"/>
      <c r="AT483" s="23"/>
      <c r="AU483" s="27"/>
      <c r="AV483" s="27">
        <f t="shared" si="281"/>
        <v>0</v>
      </c>
      <c r="AW483" s="27"/>
      <c r="AX483" s="28">
        <f>VLOOKUP(J483,ABNT5101!$I$3:$J$9,2)</f>
        <v>10</v>
      </c>
      <c r="AY483" s="28">
        <f>VLOOKUP(J483,ABNT5101!$I$3:$M$9,5)</f>
        <v>0.18</v>
      </c>
      <c r="AZ483" s="28" t="str">
        <f>_xlfn.XLOOKUP(J483,ABNT5101!I:I,ABNT5101!L:L)</f>
        <v>-</v>
      </c>
      <c r="BA483" s="28">
        <f>_xlfn.XLOOKUP(J483,ABNT5101!$I:$I,ABNT5101!M:M)</f>
        <v>0.18</v>
      </c>
      <c r="BB483" s="28" t="str">
        <f>_xlfn.XLOOKUP(J483,ABNT5101!$I:$I,ABNT5101!N:N)</f>
        <v>-</v>
      </c>
      <c r="BC483" s="28">
        <f>_xlfn.XLOOKUP(J483,ABNT5101!$I:$I,ABNT5101!O:O)</f>
        <v>16</v>
      </c>
      <c r="BD483" s="31" t="str">
        <f t="shared" si="282"/>
        <v>NÃO ATENDE</v>
      </c>
      <c r="BE483" s="32">
        <f t="shared" si="310"/>
        <v>-1</v>
      </c>
      <c r="BF483" s="32">
        <f t="shared" si="311"/>
        <v>-1</v>
      </c>
      <c r="BG483" s="32" t="str">
        <f t="shared" si="283"/>
        <v>-</v>
      </c>
      <c r="BH483" s="42"/>
      <c r="BI483" s="34"/>
      <c r="BJ483" s="34"/>
      <c r="BK483" s="34"/>
      <c r="BL483" s="35"/>
      <c r="BM483" s="34"/>
      <c r="BN483" s="31" t="str">
        <f t="shared" si="284"/>
        <v>NÃO ATENDE</v>
      </c>
      <c r="BO483" s="31" t="str">
        <f t="shared" si="312"/>
        <v>NÃO ATENDE</v>
      </c>
      <c r="BP483" s="31" t="str">
        <f t="shared" si="313"/>
        <v>NÃO ATENDE</v>
      </c>
      <c r="BQ483" s="31" t="str">
        <f t="shared" si="285"/>
        <v>ATENDE</v>
      </c>
      <c r="BR483" s="36" t="str">
        <f t="shared" si="286"/>
        <v>C4</v>
      </c>
      <c r="BS483" s="36" t="str">
        <f t="shared" si="287"/>
        <v>Sem Passeio</v>
      </c>
      <c r="BT483" s="37" t="e">
        <f t="shared" si="288"/>
        <v>#N/A</v>
      </c>
      <c r="BU483" s="34"/>
      <c r="BV483" s="34"/>
      <c r="BW483" s="36" t="e">
        <f>IF(BS483="-","-",_xlfn.XLOOKUP(BS483,ABNT5101!$B$4:$B$9,ABNT5101!$C$4:$C$9))</f>
        <v>#N/A</v>
      </c>
      <c r="BX483" s="36" t="e">
        <f>IF(BS483="-","-",_xlfn.XLOOKUP(BS483,ABNT5101!$B$4:$B$9,ABNT5101!$D$4:$D$9))</f>
        <v>#N/A</v>
      </c>
      <c r="BY483" s="31" t="e">
        <f t="shared" si="289"/>
        <v>#N/A</v>
      </c>
      <c r="BZ483" s="31" t="e">
        <f t="shared" si="290"/>
        <v>#N/A</v>
      </c>
      <c r="CA483" s="31" t="e">
        <f t="shared" si="291"/>
        <v>#N/A</v>
      </c>
      <c r="CB483" s="36" t="str">
        <f t="shared" si="314"/>
        <v>Sem Passeio</v>
      </c>
      <c r="CC483" s="37" t="e">
        <f t="shared" si="292"/>
        <v>#N/A</v>
      </c>
      <c r="CD483" s="38"/>
      <c r="CE483" s="38"/>
      <c r="CF483" s="31" t="e">
        <f>IF(CB483="-","-",_xlfn.XLOOKUP(CB483,ABNT5101!$B$4:$B$9,ABNT5101!$C$4:$C$9))</f>
        <v>#N/A</v>
      </c>
      <c r="CG483" s="36" t="e">
        <f>IF(CB483="-","-",_xlfn.XLOOKUP(CB483,ABNT5101!$B$4:$B$9,ABNT5101!$D$4:$D$9))</f>
        <v>#N/A</v>
      </c>
      <c r="CH483" s="31" t="e">
        <f t="shared" si="293"/>
        <v>#N/A</v>
      </c>
      <c r="CI483" s="31" t="e">
        <f t="shared" si="294"/>
        <v>#N/A</v>
      </c>
      <c r="CJ483" s="31" t="e">
        <f t="shared" si="295"/>
        <v>#N/A</v>
      </c>
      <c r="CK483" s="56" t="e">
        <f>_xlfn.XLOOKUP(CL483,'Banco de dados'!$B:$B,'Banco de dados'!$D:$D)</f>
        <v>#N/A</v>
      </c>
      <c r="CL483" s="42"/>
      <c r="CM483" s="56" t="e">
        <f>_xlfn.XLOOKUP(CL483,'Banco de dados'!$B:$B,'Banco de dados'!$E:$E)</f>
        <v>#N/A</v>
      </c>
      <c r="CN483" s="56"/>
      <c r="CO483" s="56" t="e">
        <f>IF(CN483="-","-",_xlfn.XLOOKUP(CN483,'Banco de dados'!$B:$B,'Banco de dados'!$E:$E))</f>
        <v>#N/A</v>
      </c>
      <c r="CP483" s="41">
        <f t="shared" si="296"/>
        <v>1</v>
      </c>
      <c r="CQ483" s="56" t="e">
        <f>_xlfn.XLOOKUP(CL483,'Banco de dados'!$B:$B,'Banco de dados'!$H:$H)</f>
        <v>#N/A</v>
      </c>
      <c r="CR483" s="56" t="e">
        <f t="array" aca="1" ref="CR483" ca="1">_xludf.xlookup(CN483,'Banco de dados'!$B:$B,'Banco de dados'!$H:$H)</f>
        <v>#NAME?</v>
      </c>
      <c r="CS483" s="56" t="e">
        <f t="array" aca="1" ref="CS483" ca="1">_xludf.xlookup(CL483,'Banco de dados'!$B:$B,'Banco de dados'!$F:$F)</f>
        <v>#NAME?</v>
      </c>
      <c r="CT483" s="56" t="e">
        <f t="array" aca="1" ref="CT483" ca="1">_xludf.xlookup(CN483,'Banco de dados'!$B:$B,'Banco de dados'!$F:$F)</f>
        <v>#NAME?</v>
      </c>
      <c r="CU483" s="42"/>
      <c r="CV483" s="42"/>
      <c r="CW483" s="56" t="str">
        <f>IF(AJ483=0.5,"Suporte",IF(AND(AJ483&gt;='Braços de IP'!$B$9,AJ483&lt;='Braços de IP'!$D$9),'Braços de IP'!$E$9,IF(AND(AJ483&gt;='Braços de IP'!$B$10,AJ483&lt;='Braços de IP'!$D$10),'Braços de IP'!$E$10,IF(AND(AJ483&gt;='Braços de IP'!$B$11,AJ483&lt;='Braços de IP'!$D$11),'Braços de IP'!$E$11,IF(AND(AJ483&gt;='Braços de IP'!$B$12,AJ483&lt;='Braços de IP'!$D$12),'Braços de IP'!$E$12,IF(AND(AJ483&gt;='Braços de IP'!$B$13,AJ483&lt;='Braços de IP'!$D$13),'Braços de IP'!$E$13,IF(AND(AJ483&gt;='Braços de IP'!$B$14,AJ483&lt;='Braços de IP'!$D$14),'Braços de IP'!$E$14,"ERRO")))))))</f>
        <v>Médio I</v>
      </c>
      <c r="CX483" s="42"/>
      <c r="CY483" s="56" t="str">
        <f>IF($CX483="","",VLOOKUP($CX483,'Braços de IP'!$E$9:$I$15,2,0))</f>
        <v/>
      </c>
      <c r="CZ483" s="43" t="str">
        <f>IF($CX483="","",VLOOKUP($CX483,'Braços de IP'!$E$9:$I$15,5,0))</f>
        <v/>
      </c>
      <c r="DA483" s="56"/>
      <c r="DB483" s="56"/>
      <c r="DC483" s="56"/>
      <c r="DD483" s="56"/>
      <c r="DE483" s="56"/>
      <c r="DF483" s="56"/>
      <c r="DG483" s="44" t="e">
        <f t="shared" si="297"/>
        <v>#N/A</v>
      </c>
      <c r="DH483" s="45">
        <f t="shared" si="298"/>
        <v>90</v>
      </c>
      <c r="DI483" s="44" t="e">
        <f t="shared" si="299"/>
        <v>#N/A</v>
      </c>
      <c r="DJ483" s="46" t="e">
        <f t="shared" si="300"/>
        <v>#N/A</v>
      </c>
      <c r="DK483" s="47" t="s">
        <v>147</v>
      </c>
      <c r="DL483" s="48"/>
      <c r="DM483" s="49"/>
      <c r="DN483" s="23" t="s">
        <v>148</v>
      </c>
      <c r="DO483" s="23"/>
      <c r="DQ483" s="50"/>
    </row>
    <row r="484" spans="2:127" ht="15.75" hidden="1" customHeight="1" x14ac:dyDescent="0.3">
      <c r="B484" s="5"/>
      <c r="C484" s="5"/>
      <c r="D484" s="5"/>
      <c r="E484" s="22" t="s">
        <v>474</v>
      </c>
      <c r="F484" s="22" t="s">
        <v>150</v>
      </c>
      <c r="G484" s="23" t="s">
        <v>475</v>
      </c>
      <c r="H484" s="24">
        <v>-23.398498</v>
      </c>
      <c r="I484" s="24">
        <v>-46.862806999999997</v>
      </c>
      <c r="J484" s="24" t="s">
        <v>160</v>
      </c>
      <c r="K484" s="60"/>
      <c r="L484" s="24" t="s">
        <v>152</v>
      </c>
      <c r="M484" s="24" t="s">
        <v>141</v>
      </c>
      <c r="N484" s="23">
        <v>90</v>
      </c>
      <c r="O484" s="23" t="s">
        <v>142</v>
      </c>
      <c r="P484" s="23" t="s">
        <v>143</v>
      </c>
      <c r="Q484" s="26">
        <f t="shared" si="278"/>
        <v>180</v>
      </c>
      <c r="R484" s="27">
        <v>2</v>
      </c>
      <c r="S484" s="28" t="s">
        <v>153</v>
      </c>
      <c r="T484" s="28">
        <v>6.5</v>
      </c>
      <c r="U484" s="23"/>
      <c r="V484" s="23"/>
      <c r="W484" s="29"/>
      <c r="X484" s="28" t="s">
        <v>153</v>
      </c>
      <c r="Y484" s="23"/>
      <c r="Z484" s="23"/>
      <c r="AA484" s="23"/>
      <c r="AB484" s="23"/>
      <c r="AC484" s="23"/>
      <c r="AD484" s="23" t="s">
        <v>144</v>
      </c>
      <c r="AE484" s="23" t="s">
        <v>145</v>
      </c>
      <c r="AF484" s="23">
        <v>25.5</v>
      </c>
      <c r="AG484" s="23">
        <v>7.9</v>
      </c>
      <c r="AH484" s="23">
        <v>1</v>
      </c>
      <c r="AI484" s="23">
        <v>0.75</v>
      </c>
      <c r="AJ484" s="23">
        <v>2</v>
      </c>
      <c r="AK484" s="27">
        <f t="shared" si="279"/>
        <v>1.25</v>
      </c>
      <c r="AL484" s="27" t="s">
        <v>143</v>
      </c>
      <c r="AM484" s="27" t="s">
        <v>143</v>
      </c>
      <c r="AN484" s="23"/>
      <c r="AO484" s="27">
        <f t="shared" si="280"/>
        <v>2</v>
      </c>
      <c r="AP484" s="23"/>
      <c r="AQ484" s="23"/>
      <c r="AR484" s="23"/>
      <c r="AS484" s="23"/>
      <c r="AT484" s="23"/>
      <c r="AU484" s="27"/>
      <c r="AV484" s="27">
        <f t="shared" si="281"/>
        <v>0</v>
      </c>
      <c r="AW484" s="27"/>
      <c r="AX484" s="28">
        <f>VLOOKUP(J484,ABNT5101!$I$3:$J$9,2)</f>
        <v>10</v>
      </c>
      <c r="AY484" s="28">
        <f>VLOOKUP(J484,ABNT5101!$I$3:$M$9,5)</f>
        <v>0.18</v>
      </c>
      <c r="AZ484" s="28" t="str">
        <f>_xlfn.XLOOKUP(J484,ABNT5101!I:I,ABNT5101!L:L)</f>
        <v>-</v>
      </c>
      <c r="BA484" s="28">
        <f>_xlfn.XLOOKUP(J484,ABNT5101!$I:$I,ABNT5101!M:M)</f>
        <v>0.18</v>
      </c>
      <c r="BB484" s="28" t="str">
        <f>_xlfn.XLOOKUP(J484,ABNT5101!$I:$I,ABNT5101!N:N)</f>
        <v>-</v>
      </c>
      <c r="BC484" s="28">
        <f>_xlfn.XLOOKUP(J484,ABNT5101!$I:$I,ABNT5101!O:O)</f>
        <v>16</v>
      </c>
      <c r="BD484" s="31" t="str">
        <f t="shared" si="282"/>
        <v>NÃO ATENDE</v>
      </c>
      <c r="BE484" s="32">
        <f t="shared" si="310"/>
        <v>-1</v>
      </c>
      <c r="BF484" s="32">
        <f t="shared" si="311"/>
        <v>-1</v>
      </c>
      <c r="BG484" s="32" t="str">
        <f t="shared" si="283"/>
        <v>-</v>
      </c>
      <c r="BH484" s="42"/>
      <c r="BI484" s="34"/>
      <c r="BJ484" s="34"/>
      <c r="BK484" s="34"/>
      <c r="BL484" s="35"/>
      <c r="BM484" s="34"/>
      <c r="BN484" s="31" t="str">
        <f t="shared" si="284"/>
        <v>NÃO ATENDE</v>
      </c>
      <c r="BO484" s="31" t="str">
        <f t="shared" si="312"/>
        <v>NÃO ATENDE</v>
      </c>
      <c r="BP484" s="31" t="str">
        <f t="shared" si="313"/>
        <v>NÃO ATENDE</v>
      </c>
      <c r="BQ484" s="31" t="str">
        <f t="shared" si="285"/>
        <v>ATENDE</v>
      </c>
      <c r="BR484" s="36" t="str">
        <f t="shared" si="286"/>
        <v>C4</v>
      </c>
      <c r="BS484" s="36" t="str">
        <f t="shared" si="287"/>
        <v>Sem Passeio</v>
      </c>
      <c r="BT484" s="37" t="e">
        <f t="shared" si="288"/>
        <v>#N/A</v>
      </c>
      <c r="BU484" s="34"/>
      <c r="BV484" s="34"/>
      <c r="BW484" s="36" t="e">
        <f>IF(BS484="-","-",_xlfn.XLOOKUP(BS484,ABNT5101!$B$4:$B$9,ABNT5101!$C$4:$C$9))</f>
        <v>#N/A</v>
      </c>
      <c r="BX484" s="36" t="e">
        <f>IF(BS484="-","-",_xlfn.XLOOKUP(BS484,ABNT5101!$B$4:$B$9,ABNT5101!$D$4:$D$9))</f>
        <v>#N/A</v>
      </c>
      <c r="BY484" s="31" t="e">
        <f t="shared" si="289"/>
        <v>#N/A</v>
      </c>
      <c r="BZ484" s="31" t="e">
        <f t="shared" si="290"/>
        <v>#N/A</v>
      </c>
      <c r="CA484" s="31" t="e">
        <f t="shared" si="291"/>
        <v>#N/A</v>
      </c>
      <c r="CB484" s="36" t="str">
        <f t="shared" si="314"/>
        <v>Sem Passeio</v>
      </c>
      <c r="CC484" s="37" t="e">
        <f t="shared" si="292"/>
        <v>#N/A</v>
      </c>
      <c r="CD484" s="38"/>
      <c r="CE484" s="38"/>
      <c r="CF484" s="31" t="e">
        <f>IF(CB484="-","-",_xlfn.XLOOKUP(CB484,ABNT5101!$B$4:$B$9,ABNT5101!$C$4:$C$9))</f>
        <v>#N/A</v>
      </c>
      <c r="CG484" s="36" t="e">
        <f>IF(CB484="-","-",_xlfn.XLOOKUP(CB484,ABNT5101!$B$4:$B$9,ABNT5101!$D$4:$D$9))</f>
        <v>#N/A</v>
      </c>
      <c r="CH484" s="31" t="e">
        <f t="shared" si="293"/>
        <v>#N/A</v>
      </c>
      <c r="CI484" s="31" t="e">
        <f t="shared" si="294"/>
        <v>#N/A</v>
      </c>
      <c r="CJ484" s="31" t="e">
        <f t="shared" si="295"/>
        <v>#N/A</v>
      </c>
      <c r="CK484" s="56" t="e">
        <f>_xlfn.XLOOKUP(CL484,'Banco de dados'!$B:$B,'Banco de dados'!$D:$D)</f>
        <v>#N/A</v>
      </c>
      <c r="CL484" s="42"/>
      <c r="CM484" s="56" t="e">
        <f>_xlfn.XLOOKUP(CL484,'Banco de dados'!$B:$B,'Banco de dados'!$E:$E)</f>
        <v>#N/A</v>
      </c>
      <c r="CN484" s="56"/>
      <c r="CO484" s="56" t="e">
        <f>IF(CN484="-","-",_xlfn.XLOOKUP(CN484,'Banco de dados'!$B:$B,'Banco de dados'!$E:$E))</f>
        <v>#N/A</v>
      </c>
      <c r="CP484" s="41">
        <f t="shared" si="296"/>
        <v>1</v>
      </c>
      <c r="CQ484" s="56" t="e">
        <f>_xlfn.XLOOKUP(CL484,'Banco de dados'!$B:$B,'Banco de dados'!$H:$H)</f>
        <v>#N/A</v>
      </c>
      <c r="CR484" s="56" t="e">
        <f t="array" aca="1" ref="CR484" ca="1">_xludf.xlookup(CN484,'Banco de dados'!$B:$B,'Banco de dados'!$H:$H)</f>
        <v>#NAME?</v>
      </c>
      <c r="CS484" s="56" t="e">
        <f t="array" aca="1" ref="CS484" ca="1">_xludf.xlookup(CL484,'Banco de dados'!$B:$B,'Banco de dados'!$F:$F)</f>
        <v>#NAME?</v>
      </c>
      <c r="CT484" s="56" t="e">
        <f t="array" aca="1" ref="CT484" ca="1">_xludf.xlookup(CN484,'Banco de dados'!$B:$B,'Banco de dados'!$F:$F)</f>
        <v>#NAME?</v>
      </c>
      <c r="CU484" s="42"/>
      <c r="CV484" s="42"/>
      <c r="CW484" s="56" t="str">
        <f>IF(AJ484=0.5,"Suporte",IF(AND(AJ484&gt;='Braços de IP'!$B$9,AJ484&lt;='Braços de IP'!$D$9),'Braços de IP'!$E$9,IF(AND(AJ484&gt;='Braços de IP'!$B$10,AJ484&lt;='Braços de IP'!$D$10),'Braços de IP'!$E$10,IF(AND(AJ484&gt;='Braços de IP'!$B$11,AJ484&lt;='Braços de IP'!$D$11),'Braços de IP'!$E$11,IF(AND(AJ484&gt;='Braços de IP'!$B$12,AJ484&lt;='Braços de IP'!$D$12),'Braços de IP'!$E$12,IF(AND(AJ484&gt;='Braços de IP'!$B$13,AJ484&lt;='Braços de IP'!$D$13),'Braços de IP'!$E$13,IF(AND(AJ484&gt;='Braços de IP'!$B$14,AJ484&lt;='Braços de IP'!$D$14),'Braços de IP'!$E$14,"ERRO")))))))</f>
        <v>Médio I</v>
      </c>
      <c r="CX484" s="42"/>
      <c r="CY484" s="56" t="str">
        <f>IF($CX484="","",VLOOKUP($CX484,'Braços de IP'!$E$9:$I$15,2,0))</f>
        <v/>
      </c>
      <c r="CZ484" s="43" t="str">
        <f>IF($CX484="","",VLOOKUP($CX484,'Braços de IP'!$E$9:$I$15,5,0))</f>
        <v/>
      </c>
      <c r="DA484" s="56"/>
      <c r="DB484" s="56"/>
      <c r="DC484" s="56"/>
      <c r="DD484" s="56"/>
      <c r="DE484" s="56"/>
      <c r="DF484" s="56"/>
      <c r="DG484" s="44" t="e">
        <f t="shared" si="297"/>
        <v>#N/A</v>
      </c>
      <c r="DH484" s="45">
        <f t="shared" si="298"/>
        <v>90</v>
      </c>
      <c r="DI484" s="44" t="e">
        <f t="shared" si="299"/>
        <v>#N/A</v>
      </c>
      <c r="DJ484" s="46" t="e">
        <f t="shared" si="300"/>
        <v>#N/A</v>
      </c>
      <c r="DK484" s="47" t="s">
        <v>147</v>
      </c>
      <c r="DL484" s="48"/>
      <c r="DM484" s="49"/>
      <c r="DN484" s="23" t="s">
        <v>148</v>
      </c>
      <c r="DO484" s="23"/>
      <c r="DQ484" s="50"/>
    </row>
    <row r="485" spans="2:127" ht="15.75" hidden="1" customHeight="1" x14ac:dyDescent="0.3">
      <c r="B485" s="5"/>
      <c r="C485" s="5"/>
      <c r="D485" s="5"/>
      <c r="E485" s="22" t="s">
        <v>476</v>
      </c>
      <c r="F485" s="22" t="s">
        <v>137</v>
      </c>
      <c r="G485" s="23" t="s">
        <v>218</v>
      </c>
      <c r="H485" s="24">
        <v>-23.407506000000001</v>
      </c>
      <c r="I485" s="24">
        <v>-46.855961999999998</v>
      </c>
      <c r="J485" s="24" t="s">
        <v>156</v>
      </c>
      <c r="K485" s="60"/>
      <c r="L485" s="24" t="s">
        <v>219</v>
      </c>
      <c r="M485" s="24" t="s">
        <v>141</v>
      </c>
      <c r="N485" s="23">
        <v>200</v>
      </c>
      <c r="O485" s="23" t="s">
        <v>142</v>
      </c>
      <c r="P485" s="23" t="s">
        <v>143</v>
      </c>
      <c r="Q485" s="26">
        <f t="shared" si="278"/>
        <v>400</v>
      </c>
      <c r="R485" s="27">
        <v>3</v>
      </c>
      <c r="S485" s="28">
        <v>4</v>
      </c>
      <c r="T485" s="28">
        <v>11</v>
      </c>
      <c r="U485" s="23"/>
      <c r="V485" s="23"/>
      <c r="W485" s="29"/>
      <c r="X485" s="28">
        <v>4</v>
      </c>
      <c r="Y485" s="23"/>
      <c r="Z485" s="23"/>
      <c r="AA485" s="23"/>
      <c r="AB485" s="23"/>
      <c r="AC485" s="23"/>
      <c r="AD485" s="23" t="s">
        <v>144</v>
      </c>
      <c r="AE485" s="23" t="s">
        <v>145</v>
      </c>
      <c r="AF485" s="23">
        <v>24.5</v>
      </c>
      <c r="AG485" s="23">
        <v>8.5</v>
      </c>
      <c r="AH485" s="23">
        <v>1</v>
      </c>
      <c r="AI485" s="23">
        <v>2.2000000000000002</v>
      </c>
      <c r="AJ485" s="23">
        <v>3.6</v>
      </c>
      <c r="AK485" s="27">
        <f t="shared" si="279"/>
        <v>1.4</v>
      </c>
      <c r="AL485" s="27" t="s">
        <v>143</v>
      </c>
      <c r="AM485" s="27" t="s">
        <v>143</v>
      </c>
      <c r="AN485" s="23"/>
      <c r="AO485" s="27">
        <f t="shared" si="280"/>
        <v>2</v>
      </c>
      <c r="AP485" s="23"/>
      <c r="AQ485" s="23"/>
      <c r="AR485" s="23"/>
      <c r="AS485" s="23"/>
      <c r="AT485" s="23"/>
      <c r="AU485" s="27"/>
      <c r="AV485" s="27">
        <f t="shared" si="281"/>
        <v>0</v>
      </c>
      <c r="AW485" s="27"/>
      <c r="AX485" s="28">
        <f>VLOOKUP(J485,ABNT5101!$I$3:$J$9,2)</f>
        <v>20</v>
      </c>
      <c r="AY485" s="28">
        <f>VLOOKUP(J485,ABNT5101!$I$3:$M$9,5)</f>
        <v>0.28000000000000003</v>
      </c>
      <c r="AZ485" s="28" t="str">
        <f>_xlfn.XLOOKUP(J485,ABNT5101!I:I,ABNT5101!L:L)</f>
        <v>-</v>
      </c>
      <c r="BA485" s="28">
        <f>_xlfn.XLOOKUP(J485,ABNT5101!$I:$I,ABNT5101!M:M)</f>
        <v>0.28000000000000003</v>
      </c>
      <c r="BB485" s="28" t="str">
        <f>_xlfn.XLOOKUP(J485,ABNT5101!$I:$I,ABNT5101!N:N)</f>
        <v>-</v>
      </c>
      <c r="BC485" s="28">
        <f>_xlfn.XLOOKUP(J485,ABNT5101!$I:$I,ABNT5101!O:O)</f>
        <v>14</v>
      </c>
      <c r="BD485" s="31" t="str">
        <f t="shared" si="282"/>
        <v>NÃO ATENDE</v>
      </c>
      <c r="BE485" s="32">
        <f t="shared" si="310"/>
        <v>-1</v>
      </c>
      <c r="BF485" s="32">
        <f t="shared" si="311"/>
        <v>-1</v>
      </c>
      <c r="BG485" s="32" t="str">
        <f t="shared" si="283"/>
        <v>-</v>
      </c>
      <c r="BH485" s="34"/>
      <c r="BI485" s="34"/>
      <c r="BJ485" s="34"/>
      <c r="BK485" s="34"/>
      <c r="BL485" s="35"/>
      <c r="BM485" s="34"/>
      <c r="BN485" s="31" t="str">
        <f t="shared" si="284"/>
        <v>NÃO ATENDE</v>
      </c>
      <c r="BO485" s="31" t="str">
        <f t="shared" si="312"/>
        <v>NÃO ATENDE</v>
      </c>
      <c r="BP485" s="31" t="str">
        <f t="shared" si="313"/>
        <v>NÃO ATENDE</v>
      </c>
      <c r="BQ485" s="31" t="str">
        <f t="shared" si="285"/>
        <v>ATENDE</v>
      </c>
      <c r="BR485" s="36" t="str">
        <f t="shared" si="286"/>
        <v>C2</v>
      </c>
      <c r="BS485" s="36" t="str">
        <f t="shared" si="287"/>
        <v>P3</v>
      </c>
      <c r="BT485" s="37">
        <f t="shared" si="288"/>
        <v>-1</v>
      </c>
      <c r="BU485" s="34"/>
      <c r="BV485" s="34"/>
      <c r="BW485" s="36">
        <f>IF(BS485="-","-",_xlfn.XLOOKUP(BS485,ABNT5101!$B$4:$B$9,ABNT5101!$C$4:$C$9))</f>
        <v>10</v>
      </c>
      <c r="BX485" s="36">
        <f>IF(BS485="-","-",_xlfn.XLOOKUP(BS485,ABNT5101!$B$4:$B$9,ABNT5101!$D$4:$D$9))</f>
        <v>2</v>
      </c>
      <c r="BY485" s="31" t="str">
        <f t="shared" si="289"/>
        <v>NÃO ATENDE</v>
      </c>
      <c r="BZ485" s="31" t="str">
        <f t="shared" si="290"/>
        <v>NÃO ATENDE</v>
      </c>
      <c r="CA485" s="31" t="str">
        <f t="shared" si="291"/>
        <v>NÃO ATENDE</v>
      </c>
      <c r="CB485" s="36" t="str">
        <f t="shared" si="314"/>
        <v>P3</v>
      </c>
      <c r="CC485" s="37">
        <f t="shared" si="292"/>
        <v>-1</v>
      </c>
      <c r="CD485" s="38"/>
      <c r="CE485" s="38"/>
      <c r="CF485" s="31">
        <f>IF(CB485="-","-",_xlfn.XLOOKUP(CB485,ABNT5101!$B$4:$B$9,ABNT5101!$C$4:$C$9))</f>
        <v>10</v>
      </c>
      <c r="CG485" s="36">
        <f>IF(CB485="-","-",_xlfn.XLOOKUP(CB485,ABNT5101!$B$4:$B$9,ABNT5101!$D$4:$D$9))</f>
        <v>2</v>
      </c>
      <c r="CH485" s="31" t="str">
        <f t="shared" si="293"/>
        <v>NÃO ATENDE</v>
      </c>
      <c r="CI485" s="31" t="str">
        <f t="shared" si="294"/>
        <v>NÃO ATENDE</v>
      </c>
      <c r="CJ485" s="31" t="str">
        <f t="shared" si="295"/>
        <v>NÃO ATENDE</v>
      </c>
      <c r="CK485" s="56" t="e">
        <f>_xlfn.XLOOKUP(CL485,'Banco de dados'!$B:$B,'Banco de dados'!$D:$D)</f>
        <v>#N/A</v>
      </c>
      <c r="CL485" s="42"/>
      <c r="CM485" s="56" t="e">
        <f>_xlfn.XLOOKUP(CL485,'Banco de dados'!$B:$B,'Banco de dados'!$E:$E)</f>
        <v>#N/A</v>
      </c>
      <c r="CN485" s="56"/>
      <c r="CO485" s="56" t="e">
        <f>IF(CN485="-","-",_xlfn.XLOOKUP(CN485,'Banco de dados'!$B:$B,'Banco de dados'!$E:$E))</f>
        <v>#N/A</v>
      </c>
      <c r="CP485" s="41">
        <f t="shared" si="296"/>
        <v>1</v>
      </c>
      <c r="CQ485" s="56" t="e">
        <f>_xlfn.XLOOKUP(CL485,'Banco de dados'!$B:$B,'Banco de dados'!$H:$H)</f>
        <v>#N/A</v>
      </c>
      <c r="CR485" s="56" t="e">
        <f t="array" aca="1" ref="CR485" ca="1">_xludf.xlookup(CN485,'Banco de dados'!$B:$B,'Banco de dados'!$H:$H)</f>
        <v>#NAME?</v>
      </c>
      <c r="CS485" s="56" t="e">
        <f t="array" aca="1" ref="CS485" ca="1">_xludf.xlookup(CL485,'Banco de dados'!$B:$B,'Banco de dados'!$F:$F)</f>
        <v>#NAME?</v>
      </c>
      <c r="CT485" s="56" t="e">
        <f t="array" aca="1" ref="CT485" ca="1">_xludf.xlookup(CN485,'Banco de dados'!$B:$B,'Banco de dados'!$F:$F)</f>
        <v>#NAME?</v>
      </c>
      <c r="CU485" s="42"/>
      <c r="CV485" s="42"/>
      <c r="CW485" s="56" t="str">
        <f>IF(AJ485=0.5,"Suporte",IF(AND(AJ485&gt;='Braços de IP'!$B$9,AJ485&lt;='Braços de IP'!$D$9),'Braços de IP'!$E$9,IF(AND(AJ485&gt;='Braços de IP'!$B$10,AJ485&lt;='Braços de IP'!$D$10),'Braços de IP'!$E$10,IF(AND(AJ485&gt;='Braços de IP'!$B$11,AJ485&lt;='Braços de IP'!$D$11),'Braços de IP'!$E$11,IF(AND(AJ485&gt;='Braços de IP'!$B$12,AJ485&lt;='Braços de IP'!$D$12),'Braços de IP'!$E$12,IF(AND(AJ485&gt;='Braços de IP'!$B$13,AJ485&lt;='Braços de IP'!$D$13),'Braços de IP'!$E$13,IF(AND(AJ485&gt;='Braços de IP'!$B$14,AJ485&lt;='Braços de IP'!$D$14),'Braços de IP'!$E$14,"ERRO")))))))</f>
        <v>Longo II</v>
      </c>
      <c r="CX485" s="42"/>
      <c r="CY485" s="56" t="str">
        <f>IF($CX485="","",VLOOKUP($CX485,'Braços de IP'!$E$9:$I$15,2,0))</f>
        <v/>
      </c>
      <c r="CZ485" s="43" t="str">
        <f>IF($CX485="","",VLOOKUP($CX485,'Braços de IP'!$E$9:$I$15,5,0))</f>
        <v/>
      </c>
      <c r="DA485" s="56"/>
      <c r="DB485" s="56"/>
      <c r="DC485" s="56"/>
      <c r="DD485" s="56"/>
      <c r="DE485" s="56"/>
      <c r="DF485" s="56"/>
      <c r="DG485" s="44" t="e">
        <f t="shared" si="297"/>
        <v>#N/A</v>
      </c>
      <c r="DH485" s="45">
        <f t="shared" si="298"/>
        <v>200</v>
      </c>
      <c r="DI485" s="44" t="e">
        <f t="shared" si="299"/>
        <v>#N/A</v>
      </c>
      <c r="DJ485" s="46" t="e">
        <f t="shared" si="300"/>
        <v>#N/A</v>
      </c>
      <c r="DK485" s="47" t="s">
        <v>147</v>
      </c>
      <c r="DL485" s="48"/>
      <c r="DM485" s="49"/>
      <c r="DN485" s="23" t="s">
        <v>148</v>
      </c>
      <c r="DO485" s="23"/>
      <c r="DQ485" s="50"/>
    </row>
    <row r="486" spans="2:127" ht="15.75" hidden="1" customHeight="1" x14ac:dyDescent="0.3">
      <c r="B486" s="5"/>
      <c r="C486" s="5"/>
      <c r="D486" s="5"/>
      <c r="E486" s="22" t="s">
        <v>476</v>
      </c>
      <c r="F486" s="22" t="s">
        <v>137</v>
      </c>
      <c r="G486" s="23" t="s">
        <v>218</v>
      </c>
      <c r="H486" s="24">
        <v>-23.407506000000001</v>
      </c>
      <c r="I486" s="24">
        <v>-46.855961999999998</v>
      </c>
      <c r="J486" s="24" t="s">
        <v>156</v>
      </c>
      <c r="K486" s="60"/>
      <c r="L486" s="24" t="s">
        <v>219</v>
      </c>
      <c r="M486" s="24" t="s">
        <v>141</v>
      </c>
      <c r="N486" s="23">
        <v>200</v>
      </c>
      <c r="O486" s="23" t="s">
        <v>142</v>
      </c>
      <c r="P486" s="23" t="s">
        <v>143</v>
      </c>
      <c r="Q486" s="26">
        <f t="shared" si="278"/>
        <v>400</v>
      </c>
      <c r="R486" s="27">
        <v>3</v>
      </c>
      <c r="S486" s="28">
        <v>4</v>
      </c>
      <c r="T486" s="28">
        <v>11</v>
      </c>
      <c r="U486" s="23"/>
      <c r="V486" s="23"/>
      <c r="W486" s="29"/>
      <c r="X486" s="28">
        <v>4</v>
      </c>
      <c r="Y486" s="23"/>
      <c r="Z486" s="23"/>
      <c r="AA486" s="23"/>
      <c r="AB486" s="23"/>
      <c r="AC486" s="23"/>
      <c r="AD486" s="23" t="s">
        <v>144</v>
      </c>
      <c r="AE486" s="23" t="s">
        <v>145</v>
      </c>
      <c r="AF486" s="23">
        <v>24.5</v>
      </c>
      <c r="AG486" s="23">
        <v>8.5</v>
      </c>
      <c r="AH486" s="23">
        <v>1</v>
      </c>
      <c r="AI486" s="23">
        <v>2.2000000000000002</v>
      </c>
      <c r="AJ486" s="23">
        <v>3.6</v>
      </c>
      <c r="AK486" s="27">
        <f t="shared" si="279"/>
        <v>1.4</v>
      </c>
      <c r="AL486" s="27" t="s">
        <v>143</v>
      </c>
      <c r="AM486" s="27" t="s">
        <v>143</v>
      </c>
      <c r="AN486" s="23"/>
      <c r="AO486" s="27">
        <f t="shared" si="280"/>
        <v>2</v>
      </c>
      <c r="AP486" s="23"/>
      <c r="AQ486" s="23"/>
      <c r="AR486" s="23"/>
      <c r="AS486" s="23"/>
      <c r="AT486" s="23"/>
      <c r="AU486" s="27"/>
      <c r="AV486" s="27">
        <f t="shared" si="281"/>
        <v>0</v>
      </c>
      <c r="AW486" s="27"/>
      <c r="AX486" s="28">
        <f>VLOOKUP(J486,ABNT5101!$I$3:$J$9,2)</f>
        <v>20</v>
      </c>
      <c r="AY486" s="28">
        <f>VLOOKUP(J486,ABNT5101!$I$3:$M$9,5)</f>
        <v>0.28000000000000003</v>
      </c>
      <c r="AZ486" s="28" t="str">
        <f>_xlfn.XLOOKUP(J486,ABNT5101!I:I,ABNT5101!L:L)</f>
        <v>-</v>
      </c>
      <c r="BA486" s="28">
        <f>_xlfn.XLOOKUP(J486,ABNT5101!$I:$I,ABNT5101!M:M)</f>
        <v>0.28000000000000003</v>
      </c>
      <c r="BB486" s="28" t="str">
        <f>_xlfn.XLOOKUP(J486,ABNT5101!$I:$I,ABNT5101!N:N)</f>
        <v>-</v>
      </c>
      <c r="BC486" s="28">
        <f>_xlfn.XLOOKUP(J486,ABNT5101!$I:$I,ABNT5101!O:O)</f>
        <v>14</v>
      </c>
      <c r="BD486" s="31" t="str">
        <f t="shared" si="282"/>
        <v>NÃO ATENDE</v>
      </c>
      <c r="BE486" s="32">
        <f t="shared" si="310"/>
        <v>-1</v>
      </c>
      <c r="BF486" s="32">
        <f t="shared" si="311"/>
        <v>-1</v>
      </c>
      <c r="BG486" s="32" t="str">
        <f t="shared" si="283"/>
        <v>-</v>
      </c>
      <c r="BH486" s="34"/>
      <c r="BI486" s="34"/>
      <c r="BJ486" s="34"/>
      <c r="BK486" s="34"/>
      <c r="BL486" s="35"/>
      <c r="BM486" s="34"/>
      <c r="BN486" s="31" t="str">
        <f t="shared" si="284"/>
        <v>NÃO ATENDE</v>
      </c>
      <c r="BO486" s="31" t="str">
        <f t="shared" si="312"/>
        <v>NÃO ATENDE</v>
      </c>
      <c r="BP486" s="31" t="str">
        <f t="shared" si="313"/>
        <v>NÃO ATENDE</v>
      </c>
      <c r="BQ486" s="31" t="str">
        <f t="shared" si="285"/>
        <v>ATENDE</v>
      </c>
      <c r="BR486" s="36" t="str">
        <f t="shared" si="286"/>
        <v>C2</v>
      </c>
      <c r="BS486" s="36" t="str">
        <f t="shared" si="287"/>
        <v>P3</v>
      </c>
      <c r="BT486" s="37">
        <f t="shared" si="288"/>
        <v>-1</v>
      </c>
      <c r="BU486" s="34"/>
      <c r="BV486" s="34"/>
      <c r="BW486" s="36">
        <f>IF(BS486="-","-",_xlfn.XLOOKUP(BS486,ABNT5101!$B$4:$B$9,ABNT5101!$C$4:$C$9))</f>
        <v>10</v>
      </c>
      <c r="BX486" s="36">
        <f>IF(BS486="-","-",_xlfn.XLOOKUP(BS486,ABNT5101!$B$4:$B$9,ABNT5101!$D$4:$D$9))</f>
        <v>2</v>
      </c>
      <c r="BY486" s="31" t="str">
        <f t="shared" si="289"/>
        <v>NÃO ATENDE</v>
      </c>
      <c r="BZ486" s="31" t="str">
        <f t="shared" si="290"/>
        <v>NÃO ATENDE</v>
      </c>
      <c r="CA486" s="31" t="str">
        <f t="shared" si="291"/>
        <v>NÃO ATENDE</v>
      </c>
      <c r="CB486" s="36" t="str">
        <f t="shared" si="314"/>
        <v>P3</v>
      </c>
      <c r="CC486" s="37">
        <f t="shared" si="292"/>
        <v>-1</v>
      </c>
      <c r="CD486" s="38"/>
      <c r="CE486" s="38"/>
      <c r="CF486" s="31">
        <f>IF(CB486="-","-",_xlfn.XLOOKUP(CB486,ABNT5101!$B$4:$B$9,ABNT5101!$C$4:$C$9))</f>
        <v>10</v>
      </c>
      <c r="CG486" s="36">
        <f>IF(CB486="-","-",_xlfn.XLOOKUP(CB486,ABNT5101!$B$4:$B$9,ABNT5101!$D$4:$D$9))</f>
        <v>2</v>
      </c>
      <c r="CH486" s="31" t="str">
        <f t="shared" si="293"/>
        <v>NÃO ATENDE</v>
      </c>
      <c r="CI486" s="31" t="str">
        <f t="shared" si="294"/>
        <v>NÃO ATENDE</v>
      </c>
      <c r="CJ486" s="31" t="str">
        <f t="shared" si="295"/>
        <v>NÃO ATENDE</v>
      </c>
      <c r="CK486" s="56" t="e">
        <f>_xlfn.XLOOKUP(CL486,'Banco de dados'!$B:$B,'Banco de dados'!$D:$D)</f>
        <v>#N/A</v>
      </c>
      <c r="CL486" s="42"/>
      <c r="CM486" s="56" t="e">
        <f>_xlfn.XLOOKUP(CL486,'Banco de dados'!$B:$B,'Banco de dados'!$E:$E)</f>
        <v>#N/A</v>
      </c>
      <c r="CN486" s="56"/>
      <c r="CO486" s="56" t="e">
        <f>IF(CN486="-","-",_xlfn.XLOOKUP(CN486,'Banco de dados'!$B:$B,'Banco de dados'!$E:$E))</f>
        <v>#N/A</v>
      </c>
      <c r="CP486" s="41">
        <f t="shared" si="296"/>
        <v>1</v>
      </c>
      <c r="CQ486" s="56" t="e">
        <f>_xlfn.XLOOKUP(CL486,'Banco de dados'!$B:$B,'Banco de dados'!$H:$H)</f>
        <v>#N/A</v>
      </c>
      <c r="CR486" s="56" t="e">
        <f t="array" aca="1" ref="CR486" ca="1">_xludf.xlookup(CN486,'Banco de dados'!$B:$B,'Banco de dados'!$H:$H)</f>
        <v>#NAME?</v>
      </c>
      <c r="CS486" s="56" t="e">
        <f t="array" aca="1" ref="CS486" ca="1">_xludf.xlookup(CL486,'Banco de dados'!$B:$B,'Banco de dados'!$F:$F)</f>
        <v>#NAME?</v>
      </c>
      <c r="CT486" s="56" t="e">
        <f t="array" aca="1" ref="CT486" ca="1">_xludf.xlookup(CN486,'Banco de dados'!$B:$B,'Banco de dados'!$F:$F)</f>
        <v>#NAME?</v>
      </c>
      <c r="CU486" s="42"/>
      <c r="CV486" s="42"/>
      <c r="CW486" s="56" t="str">
        <f>IF(AJ486=0.5,"Suporte",IF(AND(AJ486&gt;='Braços de IP'!$B$9,AJ486&lt;='Braços de IP'!$D$9),'Braços de IP'!$E$9,IF(AND(AJ486&gt;='Braços de IP'!$B$10,AJ486&lt;='Braços de IP'!$D$10),'Braços de IP'!$E$10,IF(AND(AJ486&gt;='Braços de IP'!$B$11,AJ486&lt;='Braços de IP'!$D$11),'Braços de IP'!$E$11,IF(AND(AJ486&gt;='Braços de IP'!$B$12,AJ486&lt;='Braços de IP'!$D$12),'Braços de IP'!$E$12,IF(AND(AJ486&gt;='Braços de IP'!$B$13,AJ486&lt;='Braços de IP'!$D$13),'Braços de IP'!$E$13,IF(AND(AJ486&gt;='Braços de IP'!$B$14,AJ486&lt;='Braços de IP'!$D$14),'Braços de IP'!$E$14,"ERRO")))))))</f>
        <v>Longo II</v>
      </c>
      <c r="CX486" s="42"/>
      <c r="CY486" s="56" t="str">
        <f>IF($CX486="","",VLOOKUP($CX486,'Braços de IP'!$E$9:$I$15,2,0))</f>
        <v/>
      </c>
      <c r="CZ486" s="43" t="str">
        <f>IF($CX486="","",VLOOKUP($CX486,'Braços de IP'!$E$9:$I$15,5,0))</f>
        <v/>
      </c>
      <c r="DA486" s="56"/>
      <c r="DB486" s="56"/>
      <c r="DC486" s="56"/>
      <c r="DD486" s="56"/>
      <c r="DE486" s="56"/>
      <c r="DF486" s="56"/>
      <c r="DG486" s="44" t="e">
        <f t="shared" si="297"/>
        <v>#N/A</v>
      </c>
      <c r="DH486" s="45">
        <f t="shared" si="298"/>
        <v>200</v>
      </c>
      <c r="DI486" s="44" t="e">
        <f t="shared" si="299"/>
        <v>#N/A</v>
      </c>
      <c r="DJ486" s="46" t="e">
        <f t="shared" si="300"/>
        <v>#N/A</v>
      </c>
      <c r="DK486" s="47" t="s">
        <v>147</v>
      </c>
      <c r="DL486" s="48"/>
      <c r="DM486" s="49"/>
      <c r="DN486" s="23" t="s">
        <v>148</v>
      </c>
      <c r="DO486" s="23"/>
      <c r="DQ486" s="50"/>
    </row>
    <row r="487" spans="2:127" ht="15.75" hidden="1" customHeight="1" x14ac:dyDescent="0.3">
      <c r="B487" s="5"/>
      <c r="C487" s="5"/>
      <c r="D487" s="5"/>
      <c r="E487" s="22" t="s">
        <v>476</v>
      </c>
      <c r="F487" s="22" t="s">
        <v>137</v>
      </c>
      <c r="G487" s="23" t="s">
        <v>218</v>
      </c>
      <c r="H487" s="24">
        <v>-23.407506000000001</v>
      </c>
      <c r="I487" s="24">
        <v>-46.855961999999998</v>
      </c>
      <c r="J487" s="24" t="s">
        <v>156</v>
      </c>
      <c r="K487" s="60"/>
      <c r="L487" s="24" t="s">
        <v>219</v>
      </c>
      <c r="M487" s="24" t="s">
        <v>141</v>
      </c>
      <c r="N487" s="23">
        <v>200</v>
      </c>
      <c r="O487" s="23" t="s">
        <v>142</v>
      </c>
      <c r="P487" s="23" t="s">
        <v>143</v>
      </c>
      <c r="Q487" s="26">
        <f t="shared" si="278"/>
        <v>400</v>
      </c>
      <c r="R487" s="27">
        <v>3</v>
      </c>
      <c r="S487" s="28">
        <v>4</v>
      </c>
      <c r="T487" s="28">
        <v>11</v>
      </c>
      <c r="U487" s="23"/>
      <c r="V487" s="23"/>
      <c r="W487" s="29"/>
      <c r="X487" s="28">
        <v>4</v>
      </c>
      <c r="Y487" s="23"/>
      <c r="Z487" s="23"/>
      <c r="AA487" s="23"/>
      <c r="AB487" s="23"/>
      <c r="AC487" s="23"/>
      <c r="AD487" s="23" t="s">
        <v>144</v>
      </c>
      <c r="AE487" s="23" t="s">
        <v>145</v>
      </c>
      <c r="AF487" s="23">
        <v>24.5</v>
      </c>
      <c r="AG487" s="23">
        <v>8.5</v>
      </c>
      <c r="AH487" s="23">
        <v>1</v>
      </c>
      <c r="AI487" s="23">
        <v>2.2000000000000002</v>
      </c>
      <c r="AJ487" s="23">
        <v>3.6</v>
      </c>
      <c r="AK487" s="27">
        <f t="shared" si="279"/>
        <v>1.4</v>
      </c>
      <c r="AL487" s="27" t="s">
        <v>143</v>
      </c>
      <c r="AM487" s="27" t="s">
        <v>143</v>
      </c>
      <c r="AN487" s="23"/>
      <c r="AO487" s="27">
        <f t="shared" si="280"/>
        <v>2</v>
      </c>
      <c r="AP487" s="23"/>
      <c r="AQ487" s="23"/>
      <c r="AR487" s="23"/>
      <c r="AS487" s="23"/>
      <c r="AT487" s="23"/>
      <c r="AU487" s="27"/>
      <c r="AV487" s="27">
        <f t="shared" si="281"/>
        <v>0</v>
      </c>
      <c r="AW487" s="27"/>
      <c r="AX487" s="28">
        <f>VLOOKUP(J487,ABNT5101!$I$3:$J$9,2)</f>
        <v>20</v>
      </c>
      <c r="AY487" s="28">
        <f>VLOOKUP(J487,ABNT5101!$I$3:$M$9,5)</f>
        <v>0.28000000000000003</v>
      </c>
      <c r="AZ487" s="28" t="str">
        <f>_xlfn.XLOOKUP(J487,ABNT5101!I:I,ABNT5101!L:L)</f>
        <v>-</v>
      </c>
      <c r="BA487" s="28">
        <f>_xlfn.XLOOKUP(J487,ABNT5101!$I:$I,ABNT5101!M:M)</f>
        <v>0.28000000000000003</v>
      </c>
      <c r="BB487" s="28" t="str">
        <f>_xlfn.XLOOKUP(J487,ABNT5101!$I:$I,ABNT5101!N:N)</f>
        <v>-</v>
      </c>
      <c r="BC487" s="28">
        <f>_xlfn.XLOOKUP(J487,ABNT5101!$I:$I,ABNT5101!O:O)</f>
        <v>14</v>
      </c>
      <c r="BD487" s="31" t="str">
        <f t="shared" si="282"/>
        <v>NÃO ATENDE</v>
      </c>
      <c r="BE487" s="32">
        <f t="shared" si="310"/>
        <v>-1</v>
      </c>
      <c r="BF487" s="32">
        <f t="shared" si="311"/>
        <v>-1</v>
      </c>
      <c r="BG487" s="32" t="str">
        <f t="shared" si="283"/>
        <v>-</v>
      </c>
      <c r="BH487" s="34"/>
      <c r="BI487" s="34"/>
      <c r="BJ487" s="34"/>
      <c r="BK487" s="34"/>
      <c r="BL487" s="35"/>
      <c r="BM487" s="34"/>
      <c r="BN487" s="31" t="str">
        <f t="shared" si="284"/>
        <v>NÃO ATENDE</v>
      </c>
      <c r="BO487" s="31" t="str">
        <f t="shared" si="312"/>
        <v>NÃO ATENDE</v>
      </c>
      <c r="BP487" s="31" t="str">
        <f t="shared" si="313"/>
        <v>NÃO ATENDE</v>
      </c>
      <c r="BQ487" s="31" t="str">
        <f t="shared" si="285"/>
        <v>ATENDE</v>
      </c>
      <c r="BR487" s="36" t="str">
        <f t="shared" si="286"/>
        <v>C2</v>
      </c>
      <c r="BS487" s="36" t="str">
        <f t="shared" si="287"/>
        <v>P3</v>
      </c>
      <c r="BT487" s="37">
        <f t="shared" si="288"/>
        <v>-1</v>
      </c>
      <c r="BU487" s="34"/>
      <c r="BV487" s="34"/>
      <c r="BW487" s="36">
        <f>IF(BS487="-","-",_xlfn.XLOOKUP(BS487,ABNT5101!$B$4:$B$9,ABNT5101!$C$4:$C$9))</f>
        <v>10</v>
      </c>
      <c r="BX487" s="36">
        <f>IF(BS487="-","-",_xlfn.XLOOKUP(BS487,ABNT5101!$B$4:$B$9,ABNT5101!$D$4:$D$9))</f>
        <v>2</v>
      </c>
      <c r="BY487" s="31" t="str">
        <f t="shared" si="289"/>
        <v>NÃO ATENDE</v>
      </c>
      <c r="BZ487" s="31" t="str">
        <f t="shared" si="290"/>
        <v>NÃO ATENDE</v>
      </c>
      <c r="CA487" s="31" t="str">
        <f t="shared" si="291"/>
        <v>NÃO ATENDE</v>
      </c>
      <c r="CB487" s="36" t="str">
        <f t="shared" si="314"/>
        <v>P3</v>
      </c>
      <c r="CC487" s="37">
        <f t="shared" si="292"/>
        <v>-1</v>
      </c>
      <c r="CD487" s="38"/>
      <c r="CE487" s="38"/>
      <c r="CF487" s="31">
        <f>IF(CB487="-","-",_xlfn.XLOOKUP(CB487,ABNT5101!$B$4:$B$9,ABNT5101!$C$4:$C$9))</f>
        <v>10</v>
      </c>
      <c r="CG487" s="36">
        <f>IF(CB487="-","-",_xlfn.XLOOKUP(CB487,ABNT5101!$B$4:$B$9,ABNT5101!$D$4:$D$9))</f>
        <v>2</v>
      </c>
      <c r="CH487" s="31" t="str">
        <f t="shared" si="293"/>
        <v>NÃO ATENDE</v>
      </c>
      <c r="CI487" s="31" t="str">
        <f t="shared" si="294"/>
        <v>NÃO ATENDE</v>
      </c>
      <c r="CJ487" s="31" t="str">
        <f t="shared" si="295"/>
        <v>NÃO ATENDE</v>
      </c>
      <c r="CK487" s="56" t="e">
        <f>_xlfn.XLOOKUP(CL487,'Banco de dados'!$B:$B,'Banco de dados'!$D:$D)</f>
        <v>#N/A</v>
      </c>
      <c r="CL487" s="42"/>
      <c r="CM487" s="56" t="e">
        <f>_xlfn.XLOOKUP(CL487,'Banco de dados'!$B:$B,'Banco de dados'!$E:$E)</f>
        <v>#N/A</v>
      </c>
      <c r="CN487" s="56"/>
      <c r="CO487" s="56" t="e">
        <f>IF(CN487="-","-",_xlfn.XLOOKUP(CN487,'Banco de dados'!$B:$B,'Banco de dados'!$E:$E))</f>
        <v>#N/A</v>
      </c>
      <c r="CP487" s="41">
        <f t="shared" si="296"/>
        <v>1</v>
      </c>
      <c r="CQ487" s="56" t="e">
        <f>_xlfn.XLOOKUP(CL487,'Banco de dados'!$B:$B,'Banco de dados'!$H:$H)</f>
        <v>#N/A</v>
      </c>
      <c r="CR487" s="56" t="e">
        <f t="array" aca="1" ref="CR487" ca="1">_xludf.xlookup(CN487,'Banco de dados'!$B:$B,'Banco de dados'!$H:$H)</f>
        <v>#NAME?</v>
      </c>
      <c r="CS487" s="56" t="e">
        <f t="array" aca="1" ref="CS487" ca="1">_xludf.xlookup(CL487,'Banco de dados'!$B:$B,'Banco de dados'!$F:$F)</f>
        <v>#NAME?</v>
      </c>
      <c r="CT487" s="56" t="e">
        <f t="array" aca="1" ref="CT487" ca="1">_xludf.xlookup(CN487,'Banco de dados'!$B:$B,'Banco de dados'!$F:$F)</f>
        <v>#NAME?</v>
      </c>
      <c r="CU487" s="42"/>
      <c r="CV487" s="42"/>
      <c r="CW487" s="56" t="str">
        <f>IF(AJ487=0.5,"Suporte",IF(AND(AJ487&gt;='Braços de IP'!$B$9,AJ487&lt;='Braços de IP'!$D$9),'Braços de IP'!$E$9,IF(AND(AJ487&gt;='Braços de IP'!$B$10,AJ487&lt;='Braços de IP'!$D$10),'Braços de IP'!$E$10,IF(AND(AJ487&gt;='Braços de IP'!$B$11,AJ487&lt;='Braços de IP'!$D$11),'Braços de IP'!$E$11,IF(AND(AJ487&gt;='Braços de IP'!$B$12,AJ487&lt;='Braços de IP'!$D$12),'Braços de IP'!$E$12,IF(AND(AJ487&gt;='Braços de IP'!$B$13,AJ487&lt;='Braços de IP'!$D$13),'Braços de IP'!$E$13,IF(AND(AJ487&gt;='Braços de IP'!$B$14,AJ487&lt;='Braços de IP'!$D$14),'Braços de IP'!$E$14,"ERRO")))))))</f>
        <v>Longo II</v>
      </c>
      <c r="CX487" s="42"/>
      <c r="CY487" s="56" t="str">
        <f>IF($CX487="","",VLOOKUP($CX487,'Braços de IP'!$E$9:$I$15,2,0))</f>
        <v/>
      </c>
      <c r="CZ487" s="43" t="str">
        <f>IF($CX487="","",VLOOKUP($CX487,'Braços de IP'!$E$9:$I$15,5,0))</f>
        <v/>
      </c>
      <c r="DA487" s="56"/>
      <c r="DB487" s="56"/>
      <c r="DC487" s="56"/>
      <c r="DD487" s="56"/>
      <c r="DE487" s="56"/>
      <c r="DF487" s="56"/>
      <c r="DG487" s="44" t="e">
        <f t="shared" si="297"/>
        <v>#N/A</v>
      </c>
      <c r="DH487" s="45">
        <f t="shared" si="298"/>
        <v>200</v>
      </c>
      <c r="DI487" s="44" t="e">
        <f t="shared" si="299"/>
        <v>#N/A</v>
      </c>
      <c r="DJ487" s="46" t="e">
        <f t="shared" si="300"/>
        <v>#N/A</v>
      </c>
      <c r="DK487" s="47" t="s">
        <v>147</v>
      </c>
      <c r="DL487" s="48"/>
      <c r="DM487" s="49"/>
      <c r="DN487" s="23" t="s">
        <v>148</v>
      </c>
      <c r="DO487" s="23"/>
      <c r="DQ487" s="50"/>
    </row>
    <row r="488" spans="2:127" ht="15.75" hidden="1" customHeight="1" x14ac:dyDescent="0.3">
      <c r="B488" s="5"/>
      <c r="C488" s="5"/>
      <c r="D488" s="5"/>
      <c r="E488" s="22" t="s">
        <v>477</v>
      </c>
      <c r="F488" s="22" t="s">
        <v>137</v>
      </c>
      <c r="G488" s="23" t="s">
        <v>478</v>
      </c>
      <c r="H488" s="24">
        <v>-23.339051000000001</v>
      </c>
      <c r="I488" s="24">
        <v>-46.829436999999999</v>
      </c>
      <c r="J488" s="24" t="s">
        <v>223</v>
      </c>
      <c r="K488" s="60"/>
      <c r="L488" s="24" t="s">
        <v>140</v>
      </c>
      <c r="M488" s="24" t="s">
        <v>141</v>
      </c>
      <c r="N488" s="23">
        <v>100</v>
      </c>
      <c r="O488" s="23" t="s">
        <v>142</v>
      </c>
      <c r="P488" s="23" t="s">
        <v>143</v>
      </c>
      <c r="Q488" s="26">
        <f t="shared" si="278"/>
        <v>200</v>
      </c>
      <c r="R488" s="27">
        <v>2</v>
      </c>
      <c r="S488" s="28">
        <v>2.2999999999999998</v>
      </c>
      <c r="T488" s="28">
        <v>7.5</v>
      </c>
      <c r="U488" s="23"/>
      <c r="V488" s="23"/>
      <c r="W488" s="29"/>
      <c r="X488" s="28">
        <v>2.2999999999999998</v>
      </c>
      <c r="Y488" s="23"/>
      <c r="Z488" s="23"/>
      <c r="AA488" s="23"/>
      <c r="AB488" s="23"/>
      <c r="AC488" s="23"/>
      <c r="AD488" s="23" t="s">
        <v>144</v>
      </c>
      <c r="AE488" s="23" t="s">
        <v>145</v>
      </c>
      <c r="AF488" s="23">
        <v>13</v>
      </c>
      <c r="AG488" s="23">
        <v>7</v>
      </c>
      <c r="AH488" s="23">
        <v>1</v>
      </c>
      <c r="AI488" s="23">
        <v>0.5</v>
      </c>
      <c r="AJ488" s="23">
        <v>2.2999999999999998</v>
      </c>
      <c r="AK488" s="27">
        <f t="shared" si="279"/>
        <v>1.7999999999999998</v>
      </c>
      <c r="AL488" s="27" t="s">
        <v>143</v>
      </c>
      <c r="AM488" s="27" t="s">
        <v>143</v>
      </c>
      <c r="AN488" s="23"/>
      <c r="AO488" s="27">
        <f t="shared" si="280"/>
        <v>2</v>
      </c>
      <c r="AP488" s="23"/>
      <c r="AQ488" s="23"/>
      <c r="AR488" s="23"/>
      <c r="AS488" s="23"/>
      <c r="AT488" s="23"/>
      <c r="AU488" s="27"/>
      <c r="AV488" s="27">
        <f t="shared" si="281"/>
        <v>0</v>
      </c>
      <c r="AW488" s="27"/>
      <c r="AX488" s="28">
        <f>VLOOKUP(J488,ABNT5101!$I$3:$J$9,2)</f>
        <v>15</v>
      </c>
      <c r="AY488" s="28">
        <f>VLOOKUP(J488,ABNT5101!$I$3:$M$9,5)</f>
        <v>0.18</v>
      </c>
      <c r="AZ488" s="28" t="str">
        <f>_xlfn.XLOOKUP(J488,ABNT5101!I:I,ABNT5101!L:L)</f>
        <v>-</v>
      </c>
      <c r="BA488" s="28">
        <f>_xlfn.XLOOKUP(J488,ABNT5101!$I:$I,ABNT5101!M:M)</f>
        <v>0.18</v>
      </c>
      <c r="BB488" s="28" t="str">
        <f>_xlfn.XLOOKUP(J488,ABNT5101!$I:$I,ABNT5101!N:N)</f>
        <v>-</v>
      </c>
      <c r="BC488" s="28">
        <f>_xlfn.XLOOKUP(J488,ABNT5101!$I:$I,ABNT5101!O:O)</f>
        <v>15</v>
      </c>
      <c r="BD488" s="31" t="str">
        <f t="shared" si="282"/>
        <v>NÃO ATENDE</v>
      </c>
      <c r="BE488" s="32">
        <f t="shared" si="310"/>
        <v>-1</v>
      </c>
      <c r="BF488" s="32">
        <f t="shared" si="311"/>
        <v>-1</v>
      </c>
      <c r="BG488" s="32" t="str">
        <f t="shared" si="283"/>
        <v>-</v>
      </c>
      <c r="BH488" s="34"/>
      <c r="BI488" s="34"/>
      <c r="BJ488" s="34"/>
      <c r="BK488" s="34"/>
      <c r="BL488" s="35"/>
      <c r="BM488" s="34"/>
      <c r="BN488" s="31" t="str">
        <f t="shared" si="284"/>
        <v>NÃO ATENDE</v>
      </c>
      <c r="BO488" s="31" t="str">
        <f t="shared" si="312"/>
        <v>NÃO ATENDE</v>
      </c>
      <c r="BP488" s="31" t="str">
        <f t="shared" si="313"/>
        <v>NÃO ATENDE</v>
      </c>
      <c r="BQ488" s="31" t="str">
        <f t="shared" si="285"/>
        <v>ATENDE</v>
      </c>
      <c r="BR488" s="36" t="str">
        <f t="shared" si="286"/>
        <v>C3</v>
      </c>
      <c r="BS488" s="36" t="str">
        <f t="shared" si="287"/>
        <v>P6</v>
      </c>
      <c r="BT488" s="37">
        <f t="shared" si="288"/>
        <v>-1</v>
      </c>
      <c r="BU488" s="42"/>
      <c r="BV488" s="34"/>
      <c r="BW488" s="36">
        <f>IF(BS488="-","-",_xlfn.XLOOKUP(BS488,ABNT5101!$B$4:$B$9,ABNT5101!$C$4:$C$9))</f>
        <v>3</v>
      </c>
      <c r="BX488" s="36">
        <f>IF(BS488="-","-",_xlfn.XLOOKUP(BS488,ABNT5101!$B$4:$B$9,ABNT5101!$D$4:$D$9))</f>
        <v>0.6</v>
      </c>
      <c r="BY488" s="31" t="str">
        <f t="shared" si="289"/>
        <v>NÃO ATENDE</v>
      </c>
      <c r="BZ488" s="31" t="str">
        <f t="shared" si="290"/>
        <v>NÃO ATENDE</v>
      </c>
      <c r="CA488" s="31" t="str">
        <f t="shared" si="291"/>
        <v>NÃO ATENDE</v>
      </c>
      <c r="CB488" s="36" t="str">
        <f t="shared" si="314"/>
        <v>P6</v>
      </c>
      <c r="CC488" s="37">
        <f t="shared" si="292"/>
        <v>-1</v>
      </c>
      <c r="CD488" s="38"/>
      <c r="CE488" s="38"/>
      <c r="CF488" s="31">
        <f>IF(CB488="-","-",_xlfn.XLOOKUP(CB488,ABNT5101!$B$4:$B$9,ABNT5101!$C$4:$C$9))</f>
        <v>3</v>
      </c>
      <c r="CG488" s="36">
        <f>IF(CB488="-","-",_xlfn.XLOOKUP(CB488,ABNT5101!$B$4:$B$9,ABNT5101!$D$4:$D$9))</f>
        <v>0.6</v>
      </c>
      <c r="CH488" s="31" t="str">
        <f t="shared" si="293"/>
        <v>NÃO ATENDE</v>
      </c>
      <c r="CI488" s="31" t="str">
        <f t="shared" si="294"/>
        <v>NÃO ATENDE</v>
      </c>
      <c r="CJ488" s="31" t="str">
        <f t="shared" si="295"/>
        <v>NÃO ATENDE</v>
      </c>
      <c r="CK488" s="56" t="e">
        <f>_xlfn.XLOOKUP(CL488,'Banco de dados'!$B:$B,'Banco de dados'!$D:$D)</f>
        <v>#N/A</v>
      </c>
      <c r="CL488" s="42"/>
      <c r="CM488" s="56" t="e">
        <f>_xlfn.XLOOKUP(CL488,'Banco de dados'!$B:$B,'Banco de dados'!$E:$E)</f>
        <v>#N/A</v>
      </c>
      <c r="CN488" s="56"/>
      <c r="CO488" s="56" t="e">
        <f>IF(CN488="-","-",_xlfn.XLOOKUP(CN488,'Banco de dados'!$B:$B,'Banco de dados'!$E:$E))</f>
        <v>#N/A</v>
      </c>
      <c r="CP488" s="41">
        <f t="shared" si="296"/>
        <v>1</v>
      </c>
      <c r="CQ488" s="56" t="e">
        <f>_xlfn.XLOOKUP(CL488,'Banco de dados'!$B:$B,'Banco de dados'!$H:$H)</f>
        <v>#N/A</v>
      </c>
      <c r="CR488" s="56" t="e">
        <f t="array" aca="1" ref="CR488" ca="1">_xludf.xlookup(CN488,'Banco de dados'!$B:$B,'Banco de dados'!$H:$H)</f>
        <v>#NAME?</v>
      </c>
      <c r="CS488" s="56" t="e">
        <f t="array" aca="1" ref="CS488" ca="1">_xludf.xlookup(CL488,'Banco de dados'!$B:$B,'Banco de dados'!$F:$F)</f>
        <v>#NAME?</v>
      </c>
      <c r="CT488" s="56" t="e">
        <f t="array" aca="1" ref="CT488" ca="1">_xludf.xlookup(CN488,'Banco de dados'!$B:$B,'Banco de dados'!$F:$F)</f>
        <v>#NAME?</v>
      </c>
      <c r="CU488" s="42"/>
      <c r="CV488" s="42"/>
      <c r="CW488" s="56" t="str">
        <f>IF(AJ488=0.5,"Suporte",IF(AND(AJ488&gt;='Braços de IP'!$B$9,AJ488&lt;='Braços de IP'!$D$9),'Braços de IP'!$E$9,IF(AND(AJ488&gt;='Braços de IP'!$B$10,AJ488&lt;='Braços de IP'!$D$10),'Braços de IP'!$E$10,IF(AND(AJ488&gt;='Braços de IP'!$B$11,AJ488&lt;='Braços de IP'!$D$11),'Braços de IP'!$E$11,IF(AND(AJ488&gt;='Braços de IP'!$B$12,AJ488&lt;='Braços de IP'!$D$12),'Braços de IP'!$E$12,IF(AND(AJ488&gt;='Braços de IP'!$B$13,AJ488&lt;='Braços de IP'!$D$13),'Braços de IP'!$E$13,IF(AND(AJ488&gt;='Braços de IP'!$B$14,AJ488&lt;='Braços de IP'!$D$14),'Braços de IP'!$E$14,"ERRO")))))))</f>
        <v>Médio II</v>
      </c>
      <c r="CX488" s="42"/>
      <c r="CY488" s="56" t="str">
        <f>IF($CX488="","",VLOOKUP($CX488,'Braços de IP'!$E$9:$I$15,2,0))</f>
        <v/>
      </c>
      <c r="CZ488" s="43" t="str">
        <f>IF($CX488="","",VLOOKUP($CX488,'Braços de IP'!$E$9:$I$15,5,0))</f>
        <v/>
      </c>
      <c r="DA488" s="56"/>
      <c r="DB488" s="56"/>
      <c r="DC488" s="56"/>
      <c r="DD488" s="56"/>
      <c r="DE488" s="56"/>
      <c r="DF488" s="56"/>
      <c r="DG488" s="44" t="e">
        <f t="shared" si="297"/>
        <v>#N/A</v>
      </c>
      <c r="DH488" s="45">
        <f t="shared" si="298"/>
        <v>100</v>
      </c>
      <c r="DI488" s="44" t="e">
        <f t="shared" si="299"/>
        <v>#N/A</v>
      </c>
      <c r="DJ488" s="46" t="e">
        <f t="shared" si="300"/>
        <v>#N/A</v>
      </c>
      <c r="DK488" s="47" t="s">
        <v>147</v>
      </c>
      <c r="DL488" s="48"/>
      <c r="DM488" s="49"/>
      <c r="DN488" s="23" t="s">
        <v>148</v>
      </c>
      <c r="DO488" s="23"/>
      <c r="DQ488" s="50"/>
    </row>
    <row r="489" spans="2:127" ht="15.75" hidden="1" customHeight="1" x14ac:dyDescent="0.3">
      <c r="B489" s="5"/>
      <c r="C489" s="5"/>
      <c r="D489" s="5"/>
      <c r="E489" s="22" t="s">
        <v>477</v>
      </c>
      <c r="F489" s="22" t="s">
        <v>137</v>
      </c>
      <c r="G489" s="23" t="s">
        <v>478</v>
      </c>
      <c r="H489" s="24">
        <v>-23.339051000000001</v>
      </c>
      <c r="I489" s="24">
        <v>-46.829436999999999</v>
      </c>
      <c r="J489" s="24" t="s">
        <v>223</v>
      </c>
      <c r="K489" s="60"/>
      <c r="L489" s="24" t="s">
        <v>140</v>
      </c>
      <c r="M489" s="24" t="s">
        <v>141</v>
      </c>
      <c r="N489" s="23">
        <v>100</v>
      </c>
      <c r="O489" s="23" t="s">
        <v>142</v>
      </c>
      <c r="P489" s="23" t="s">
        <v>143</v>
      </c>
      <c r="Q489" s="26">
        <f t="shared" si="278"/>
        <v>200</v>
      </c>
      <c r="R489" s="27">
        <v>2</v>
      </c>
      <c r="S489" s="28">
        <v>2.2999999999999998</v>
      </c>
      <c r="T489" s="28">
        <v>7.5</v>
      </c>
      <c r="U489" s="23"/>
      <c r="V489" s="23"/>
      <c r="W489" s="29"/>
      <c r="X489" s="28">
        <v>2.2999999999999998</v>
      </c>
      <c r="Y489" s="23"/>
      <c r="Z489" s="23"/>
      <c r="AA489" s="23"/>
      <c r="AB489" s="23"/>
      <c r="AC489" s="23"/>
      <c r="AD489" s="23" t="s">
        <v>144</v>
      </c>
      <c r="AE489" s="23" t="s">
        <v>145</v>
      </c>
      <c r="AF489" s="23">
        <v>13</v>
      </c>
      <c r="AG489" s="23">
        <v>7</v>
      </c>
      <c r="AH489" s="23">
        <v>1</v>
      </c>
      <c r="AI489" s="23">
        <v>0.5</v>
      </c>
      <c r="AJ489" s="23">
        <v>2.2999999999999998</v>
      </c>
      <c r="AK489" s="27">
        <f t="shared" si="279"/>
        <v>1.7999999999999998</v>
      </c>
      <c r="AL489" s="27" t="s">
        <v>143</v>
      </c>
      <c r="AM489" s="27" t="s">
        <v>143</v>
      </c>
      <c r="AN489" s="23"/>
      <c r="AO489" s="27">
        <f t="shared" si="280"/>
        <v>2</v>
      </c>
      <c r="AP489" s="23"/>
      <c r="AQ489" s="23"/>
      <c r="AR489" s="23"/>
      <c r="AS489" s="23"/>
      <c r="AT489" s="23"/>
      <c r="AU489" s="27"/>
      <c r="AV489" s="27">
        <f t="shared" si="281"/>
        <v>0</v>
      </c>
      <c r="AW489" s="27"/>
      <c r="AX489" s="28">
        <f>VLOOKUP(J489,ABNT5101!$I$3:$J$9,2)</f>
        <v>15</v>
      </c>
      <c r="AY489" s="28">
        <f>VLOOKUP(J489,ABNT5101!$I$3:$M$9,5)</f>
        <v>0.18</v>
      </c>
      <c r="AZ489" s="28" t="str">
        <f>_xlfn.XLOOKUP(J489,ABNT5101!I:I,ABNT5101!L:L)</f>
        <v>-</v>
      </c>
      <c r="BA489" s="28">
        <f>_xlfn.XLOOKUP(J489,ABNT5101!$I:$I,ABNT5101!M:M)</f>
        <v>0.18</v>
      </c>
      <c r="BB489" s="28" t="str">
        <f>_xlfn.XLOOKUP(J489,ABNT5101!$I:$I,ABNT5101!N:N)</f>
        <v>-</v>
      </c>
      <c r="BC489" s="28">
        <f>_xlfn.XLOOKUP(J489,ABNT5101!$I:$I,ABNT5101!O:O)</f>
        <v>15</v>
      </c>
      <c r="BD489" s="31" t="str">
        <f t="shared" si="282"/>
        <v>NÃO ATENDE</v>
      </c>
      <c r="BE489" s="32">
        <f t="shared" si="310"/>
        <v>-1</v>
      </c>
      <c r="BF489" s="32">
        <f t="shared" si="311"/>
        <v>-1</v>
      </c>
      <c r="BG489" s="32" t="str">
        <f t="shared" si="283"/>
        <v>-</v>
      </c>
      <c r="BH489" s="34"/>
      <c r="BI489" s="34"/>
      <c r="BJ489" s="34"/>
      <c r="BK489" s="34"/>
      <c r="BL489" s="35"/>
      <c r="BM489" s="34"/>
      <c r="BN489" s="31" t="str">
        <f t="shared" si="284"/>
        <v>NÃO ATENDE</v>
      </c>
      <c r="BO489" s="31" t="str">
        <f t="shared" si="312"/>
        <v>NÃO ATENDE</v>
      </c>
      <c r="BP489" s="31" t="str">
        <f t="shared" si="313"/>
        <v>NÃO ATENDE</v>
      </c>
      <c r="BQ489" s="31" t="str">
        <f t="shared" si="285"/>
        <v>ATENDE</v>
      </c>
      <c r="BR489" s="36" t="str">
        <f t="shared" si="286"/>
        <v>C3</v>
      </c>
      <c r="BS489" s="36" t="str">
        <f t="shared" si="287"/>
        <v>P6</v>
      </c>
      <c r="BT489" s="37">
        <f t="shared" si="288"/>
        <v>-1</v>
      </c>
      <c r="BU489" s="42"/>
      <c r="BV489" s="34"/>
      <c r="BW489" s="36">
        <f>IF(BS489="-","-",_xlfn.XLOOKUP(BS489,ABNT5101!$B$4:$B$9,ABNT5101!$C$4:$C$9))</f>
        <v>3</v>
      </c>
      <c r="BX489" s="36">
        <f>IF(BS489="-","-",_xlfn.XLOOKUP(BS489,ABNT5101!$B$4:$B$9,ABNT5101!$D$4:$D$9))</f>
        <v>0.6</v>
      </c>
      <c r="BY489" s="31" t="str">
        <f t="shared" si="289"/>
        <v>NÃO ATENDE</v>
      </c>
      <c r="BZ489" s="31" t="str">
        <f t="shared" si="290"/>
        <v>NÃO ATENDE</v>
      </c>
      <c r="CA489" s="31" t="str">
        <f t="shared" si="291"/>
        <v>NÃO ATENDE</v>
      </c>
      <c r="CB489" s="36" t="str">
        <f t="shared" si="314"/>
        <v>P6</v>
      </c>
      <c r="CC489" s="37">
        <f t="shared" si="292"/>
        <v>-1</v>
      </c>
      <c r="CD489" s="38"/>
      <c r="CE489" s="38"/>
      <c r="CF489" s="31">
        <f>IF(CB489="-","-",_xlfn.XLOOKUP(CB489,ABNT5101!$B$4:$B$9,ABNT5101!$C$4:$C$9))</f>
        <v>3</v>
      </c>
      <c r="CG489" s="36">
        <f>IF(CB489="-","-",_xlfn.XLOOKUP(CB489,ABNT5101!$B$4:$B$9,ABNT5101!$D$4:$D$9))</f>
        <v>0.6</v>
      </c>
      <c r="CH489" s="31" t="str">
        <f t="shared" si="293"/>
        <v>NÃO ATENDE</v>
      </c>
      <c r="CI489" s="31" t="str">
        <f t="shared" si="294"/>
        <v>NÃO ATENDE</v>
      </c>
      <c r="CJ489" s="31" t="str">
        <f t="shared" si="295"/>
        <v>NÃO ATENDE</v>
      </c>
      <c r="CK489" s="56" t="e">
        <f>_xlfn.XLOOKUP(CL489,'Banco de dados'!$B:$B,'Banco de dados'!$D:$D)</f>
        <v>#N/A</v>
      </c>
      <c r="CL489" s="42"/>
      <c r="CM489" s="56" t="e">
        <f>_xlfn.XLOOKUP(CL489,'Banco de dados'!$B:$B,'Banco de dados'!$E:$E)</f>
        <v>#N/A</v>
      </c>
      <c r="CN489" s="56"/>
      <c r="CO489" s="56" t="e">
        <f>IF(CN489="-","-",_xlfn.XLOOKUP(CN489,'Banco de dados'!$B:$B,'Banco de dados'!$E:$E))</f>
        <v>#N/A</v>
      </c>
      <c r="CP489" s="41">
        <f t="shared" si="296"/>
        <v>1</v>
      </c>
      <c r="CQ489" s="56" t="e">
        <f>_xlfn.XLOOKUP(CL489,'Banco de dados'!$B:$B,'Banco de dados'!$H:$H)</f>
        <v>#N/A</v>
      </c>
      <c r="CR489" s="56" t="e">
        <f t="array" aca="1" ref="CR489" ca="1">_xludf.xlookup(CN489,'Banco de dados'!$B:$B,'Banco de dados'!$H:$H)</f>
        <v>#NAME?</v>
      </c>
      <c r="CS489" s="56" t="e">
        <f t="array" aca="1" ref="CS489" ca="1">_xludf.xlookup(CL489,'Banco de dados'!$B:$B,'Banco de dados'!$F:$F)</f>
        <v>#NAME?</v>
      </c>
      <c r="CT489" s="56" t="e">
        <f t="array" aca="1" ref="CT489" ca="1">_xludf.xlookup(CN489,'Banco de dados'!$B:$B,'Banco de dados'!$F:$F)</f>
        <v>#NAME?</v>
      </c>
      <c r="CU489" s="42"/>
      <c r="CV489" s="42"/>
      <c r="CW489" s="56" t="str">
        <f>IF(AJ489=0.5,"Suporte",IF(AND(AJ489&gt;='Braços de IP'!$B$9,AJ489&lt;='Braços de IP'!$D$9),'Braços de IP'!$E$9,IF(AND(AJ489&gt;='Braços de IP'!$B$10,AJ489&lt;='Braços de IP'!$D$10),'Braços de IP'!$E$10,IF(AND(AJ489&gt;='Braços de IP'!$B$11,AJ489&lt;='Braços de IP'!$D$11),'Braços de IP'!$E$11,IF(AND(AJ489&gt;='Braços de IP'!$B$12,AJ489&lt;='Braços de IP'!$D$12),'Braços de IP'!$E$12,IF(AND(AJ489&gt;='Braços de IP'!$B$13,AJ489&lt;='Braços de IP'!$D$13),'Braços de IP'!$E$13,IF(AND(AJ489&gt;='Braços de IP'!$B$14,AJ489&lt;='Braços de IP'!$D$14),'Braços de IP'!$E$14,"ERRO")))))))</f>
        <v>Médio II</v>
      </c>
      <c r="CX489" s="42"/>
      <c r="CY489" s="56" t="str">
        <f>IF($CX489="","",VLOOKUP($CX489,'Braços de IP'!$E$9:$I$15,2,0))</f>
        <v/>
      </c>
      <c r="CZ489" s="43" t="str">
        <f>IF($CX489="","",VLOOKUP($CX489,'Braços de IP'!$E$9:$I$15,5,0))</f>
        <v/>
      </c>
      <c r="DA489" s="56"/>
      <c r="DB489" s="56"/>
      <c r="DC489" s="56"/>
      <c r="DD489" s="56"/>
      <c r="DE489" s="56"/>
      <c r="DF489" s="56"/>
      <c r="DG489" s="44" t="e">
        <f t="shared" si="297"/>
        <v>#N/A</v>
      </c>
      <c r="DH489" s="45">
        <f t="shared" si="298"/>
        <v>100</v>
      </c>
      <c r="DI489" s="44" t="e">
        <f t="shared" si="299"/>
        <v>#N/A</v>
      </c>
      <c r="DJ489" s="46" t="e">
        <f t="shared" si="300"/>
        <v>#N/A</v>
      </c>
      <c r="DK489" s="47" t="s">
        <v>147</v>
      </c>
      <c r="DL489" s="48"/>
      <c r="DM489" s="49"/>
      <c r="DN489" s="23" t="s">
        <v>148</v>
      </c>
      <c r="DO489" s="23"/>
      <c r="DQ489" s="50"/>
    </row>
    <row r="490" spans="2:127" ht="15.75" hidden="1" customHeight="1" x14ac:dyDescent="0.3">
      <c r="B490" s="5"/>
      <c r="C490" s="5"/>
      <c r="D490" s="5"/>
      <c r="E490" s="22" t="s">
        <v>477</v>
      </c>
      <c r="F490" s="22" t="s">
        <v>137</v>
      </c>
      <c r="G490" s="23" t="s">
        <v>478</v>
      </c>
      <c r="H490" s="24">
        <v>-23.339051000000001</v>
      </c>
      <c r="I490" s="24">
        <v>-46.829436999999999</v>
      </c>
      <c r="J490" s="24" t="s">
        <v>223</v>
      </c>
      <c r="K490" s="60"/>
      <c r="L490" s="24" t="s">
        <v>140</v>
      </c>
      <c r="M490" s="24" t="s">
        <v>141</v>
      </c>
      <c r="N490" s="23">
        <v>100</v>
      </c>
      <c r="O490" s="23" t="s">
        <v>142</v>
      </c>
      <c r="P490" s="23" t="s">
        <v>143</v>
      </c>
      <c r="Q490" s="26">
        <f t="shared" si="278"/>
        <v>200</v>
      </c>
      <c r="R490" s="27">
        <v>2</v>
      </c>
      <c r="S490" s="28">
        <v>2.2999999999999998</v>
      </c>
      <c r="T490" s="28">
        <v>7.5</v>
      </c>
      <c r="U490" s="23"/>
      <c r="V490" s="23"/>
      <c r="W490" s="29"/>
      <c r="X490" s="28">
        <v>2.2999999999999998</v>
      </c>
      <c r="Y490" s="23"/>
      <c r="Z490" s="23"/>
      <c r="AA490" s="23"/>
      <c r="AB490" s="23"/>
      <c r="AC490" s="23"/>
      <c r="AD490" s="23" t="s">
        <v>144</v>
      </c>
      <c r="AE490" s="23" t="s">
        <v>145</v>
      </c>
      <c r="AF490" s="23">
        <v>13</v>
      </c>
      <c r="AG490" s="23">
        <v>7</v>
      </c>
      <c r="AH490" s="23">
        <v>1</v>
      </c>
      <c r="AI490" s="23">
        <v>0.5</v>
      </c>
      <c r="AJ490" s="23">
        <v>2.2999999999999998</v>
      </c>
      <c r="AK490" s="27">
        <f t="shared" si="279"/>
        <v>1.7999999999999998</v>
      </c>
      <c r="AL490" s="27" t="s">
        <v>143</v>
      </c>
      <c r="AM490" s="27" t="s">
        <v>143</v>
      </c>
      <c r="AN490" s="23"/>
      <c r="AO490" s="27">
        <f t="shared" si="280"/>
        <v>2</v>
      </c>
      <c r="AP490" s="23"/>
      <c r="AQ490" s="23"/>
      <c r="AR490" s="23"/>
      <c r="AS490" s="23"/>
      <c r="AT490" s="23"/>
      <c r="AU490" s="27"/>
      <c r="AV490" s="27">
        <f t="shared" si="281"/>
        <v>0</v>
      </c>
      <c r="AW490" s="27"/>
      <c r="AX490" s="28">
        <f>VLOOKUP(J490,ABNT5101!$I$3:$J$9,2)</f>
        <v>15</v>
      </c>
      <c r="AY490" s="28">
        <f>VLOOKUP(J490,ABNT5101!$I$3:$M$9,5)</f>
        <v>0.18</v>
      </c>
      <c r="AZ490" s="28" t="str">
        <f>_xlfn.XLOOKUP(J490,ABNT5101!I:I,ABNT5101!L:L)</f>
        <v>-</v>
      </c>
      <c r="BA490" s="28">
        <f>_xlfn.XLOOKUP(J490,ABNT5101!$I:$I,ABNT5101!M:M)</f>
        <v>0.18</v>
      </c>
      <c r="BB490" s="28" t="str">
        <f>_xlfn.XLOOKUP(J490,ABNT5101!$I:$I,ABNT5101!N:N)</f>
        <v>-</v>
      </c>
      <c r="BC490" s="28">
        <f>_xlfn.XLOOKUP(J490,ABNT5101!$I:$I,ABNT5101!O:O)</f>
        <v>15</v>
      </c>
      <c r="BD490" s="31" t="str">
        <f t="shared" si="282"/>
        <v>NÃO ATENDE</v>
      </c>
      <c r="BE490" s="32">
        <f t="shared" si="310"/>
        <v>-1</v>
      </c>
      <c r="BF490" s="32">
        <f t="shared" si="311"/>
        <v>-1</v>
      </c>
      <c r="BG490" s="32" t="str">
        <f t="shared" si="283"/>
        <v>-</v>
      </c>
      <c r="BH490" s="34"/>
      <c r="BI490" s="34"/>
      <c r="BJ490" s="34"/>
      <c r="BK490" s="34"/>
      <c r="BL490" s="35"/>
      <c r="BM490" s="34"/>
      <c r="BN490" s="31" t="str">
        <f t="shared" si="284"/>
        <v>NÃO ATENDE</v>
      </c>
      <c r="BO490" s="31" t="str">
        <f t="shared" si="312"/>
        <v>NÃO ATENDE</v>
      </c>
      <c r="BP490" s="31" t="str">
        <f t="shared" si="313"/>
        <v>NÃO ATENDE</v>
      </c>
      <c r="BQ490" s="31" t="str">
        <f t="shared" si="285"/>
        <v>ATENDE</v>
      </c>
      <c r="BR490" s="36" t="str">
        <f t="shared" si="286"/>
        <v>C3</v>
      </c>
      <c r="BS490" s="36" t="str">
        <f t="shared" si="287"/>
        <v>P6</v>
      </c>
      <c r="BT490" s="37">
        <f t="shared" si="288"/>
        <v>-1</v>
      </c>
      <c r="BU490" s="42"/>
      <c r="BV490" s="34"/>
      <c r="BW490" s="36">
        <f>IF(BS490="-","-",_xlfn.XLOOKUP(BS490,ABNT5101!$B$4:$B$9,ABNT5101!$C$4:$C$9))</f>
        <v>3</v>
      </c>
      <c r="BX490" s="36">
        <f>IF(BS490="-","-",_xlfn.XLOOKUP(BS490,ABNT5101!$B$4:$B$9,ABNT5101!$D$4:$D$9))</f>
        <v>0.6</v>
      </c>
      <c r="BY490" s="31" t="str">
        <f t="shared" si="289"/>
        <v>NÃO ATENDE</v>
      </c>
      <c r="BZ490" s="31" t="str">
        <f t="shared" si="290"/>
        <v>NÃO ATENDE</v>
      </c>
      <c r="CA490" s="31" t="str">
        <f t="shared" si="291"/>
        <v>NÃO ATENDE</v>
      </c>
      <c r="CB490" s="36" t="str">
        <f t="shared" si="314"/>
        <v>P6</v>
      </c>
      <c r="CC490" s="37">
        <f t="shared" si="292"/>
        <v>-1</v>
      </c>
      <c r="CD490" s="38"/>
      <c r="CE490" s="38"/>
      <c r="CF490" s="31">
        <f>IF(CB490="-","-",_xlfn.XLOOKUP(CB490,ABNT5101!$B$4:$B$9,ABNT5101!$C$4:$C$9))</f>
        <v>3</v>
      </c>
      <c r="CG490" s="36">
        <f>IF(CB490="-","-",_xlfn.XLOOKUP(CB490,ABNT5101!$B$4:$B$9,ABNT5101!$D$4:$D$9))</f>
        <v>0.6</v>
      </c>
      <c r="CH490" s="31" t="str">
        <f t="shared" si="293"/>
        <v>NÃO ATENDE</v>
      </c>
      <c r="CI490" s="31" t="str">
        <f t="shared" si="294"/>
        <v>NÃO ATENDE</v>
      </c>
      <c r="CJ490" s="31" t="str">
        <f t="shared" si="295"/>
        <v>NÃO ATENDE</v>
      </c>
      <c r="CK490" s="56" t="e">
        <f>_xlfn.XLOOKUP(CL490,'Banco de dados'!$B:$B,'Banco de dados'!$D:$D)</f>
        <v>#N/A</v>
      </c>
      <c r="CL490" s="42"/>
      <c r="CM490" s="56" t="e">
        <f>_xlfn.XLOOKUP(CL490,'Banco de dados'!$B:$B,'Banco de dados'!$E:$E)</f>
        <v>#N/A</v>
      </c>
      <c r="CN490" s="56"/>
      <c r="CO490" s="56" t="e">
        <f>IF(CN490="-","-",_xlfn.XLOOKUP(CN490,'Banco de dados'!$B:$B,'Banco de dados'!$E:$E))</f>
        <v>#N/A</v>
      </c>
      <c r="CP490" s="41">
        <f t="shared" si="296"/>
        <v>1</v>
      </c>
      <c r="CQ490" s="56" t="e">
        <f>_xlfn.XLOOKUP(CL490,'Banco de dados'!$B:$B,'Banco de dados'!$H:$H)</f>
        <v>#N/A</v>
      </c>
      <c r="CR490" s="56" t="e">
        <f t="array" aca="1" ref="CR490" ca="1">_xludf.xlookup(CN490,'Banco de dados'!$B:$B,'Banco de dados'!$H:$H)</f>
        <v>#NAME?</v>
      </c>
      <c r="CS490" s="56" t="e">
        <f t="array" aca="1" ref="CS490" ca="1">_xludf.xlookup(CL490,'Banco de dados'!$B:$B,'Banco de dados'!$F:$F)</f>
        <v>#NAME?</v>
      </c>
      <c r="CT490" s="56" t="e">
        <f t="array" aca="1" ref="CT490" ca="1">_xludf.xlookup(CN490,'Banco de dados'!$B:$B,'Banco de dados'!$F:$F)</f>
        <v>#NAME?</v>
      </c>
      <c r="CU490" s="42"/>
      <c r="CV490" s="42"/>
      <c r="CW490" s="56" t="str">
        <f>IF(AJ490=0.5,"Suporte",IF(AND(AJ490&gt;='Braços de IP'!$B$9,AJ490&lt;='Braços de IP'!$D$9),'Braços de IP'!$E$9,IF(AND(AJ490&gt;='Braços de IP'!$B$10,AJ490&lt;='Braços de IP'!$D$10),'Braços de IP'!$E$10,IF(AND(AJ490&gt;='Braços de IP'!$B$11,AJ490&lt;='Braços de IP'!$D$11),'Braços de IP'!$E$11,IF(AND(AJ490&gt;='Braços de IP'!$B$12,AJ490&lt;='Braços de IP'!$D$12),'Braços de IP'!$E$12,IF(AND(AJ490&gt;='Braços de IP'!$B$13,AJ490&lt;='Braços de IP'!$D$13),'Braços de IP'!$E$13,IF(AND(AJ490&gt;='Braços de IP'!$B$14,AJ490&lt;='Braços de IP'!$D$14),'Braços de IP'!$E$14,"ERRO")))))))</f>
        <v>Médio II</v>
      </c>
      <c r="CX490" s="42"/>
      <c r="CY490" s="56" t="str">
        <f>IF($CX490="","",VLOOKUP($CX490,'Braços de IP'!$E$9:$I$15,2,0))</f>
        <v/>
      </c>
      <c r="CZ490" s="43" t="str">
        <f>IF($CX490="","",VLOOKUP($CX490,'Braços de IP'!$E$9:$I$15,5,0))</f>
        <v/>
      </c>
      <c r="DA490" s="56"/>
      <c r="DB490" s="56"/>
      <c r="DC490" s="56"/>
      <c r="DD490" s="56"/>
      <c r="DE490" s="56"/>
      <c r="DF490" s="56"/>
      <c r="DG490" s="44" t="e">
        <f t="shared" si="297"/>
        <v>#N/A</v>
      </c>
      <c r="DH490" s="45">
        <f t="shared" si="298"/>
        <v>100</v>
      </c>
      <c r="DI490" s="44" t="e">
        <f t="shared" si="299"/>
        <v>#N/A</v>
      </c>
      <c r="DJ490" s="46" t="e">
        <f t="shared" si="300"/>
        <v>#N/A</v>
      </c>
      <c r="DK490" s="47" t="s">
        <v>147</v>
      </c>
      <c r="DL490" s="48"/>
      <c r="DM490" s="49"/>
      <c r="DN490" s="23" t="s">
        <v>148</v>
      </c>
      <c r="DO490" s="23"/>
      <c r="DQ490" s="50"/>
    </row>
    <row r="491" spans="2:127" ht="15.75" hidden="1" customHeight="1" x14ac:dyDescent="0.3">
      <c r="B491" s="5"/>
      <c r="C491" s="5"/>
      <c r="D491" s="5"/>
      <c r="E491" s="22" t="s">
        <v>479</v>
      </c>
      <c r="F491" s="22" t="s">
        <v>150</v>
      </c>
      <c r="G491" s="23" t="s">
        <v>298</v>
      </c>
      <c r="H491" s="24">
        <v>-23.361736000000001</v>
      </c>
      <c r="I491" s="24">
        <v>-46.849510000000002</v>
      </c>
      <c r="J491" s="24" t="s">
        <v>223</v>
      </c>
      <c r="K491" s="60"/>
      <c r="L491" s="24" t="s">
        <v>152</v>
      </c>
      <c r="M491" s="24" t="s">
        <v>141</v>
      </c>
      <c r="N491" s="23">
        <v>87</v>
      </c>
      <c r="O491" s="23" t="s">
        <v>142</v>
      </c>
      <c r="P491" s="23" t="s">
        <v>143</v>
      </c>
      <c r="Q491" s="26">
        <f t="shared" si="278"/>
        <v>174</v>
      </c>
      <c r="R491" s="27">
        <v>1</v>
      </c>
      <c r="S491" s="28" t="s">
        <v>153</v>
      </c>
      <c r="T491" s="28">
        <v>10</v>
      </c>
      <c r="U491" s="23"/>
      <c r="V491" s="23"/>
      <c r="W491" s="29"/>
      <c r="X491" s="28" t="s">
        <v>153</v>
      </c>
      <c r="Y491" s="23"/>
      <c r="Z491" s="23"/>
      <c r="AA491" s="23"/>
      <c r="AB491" s="23"/>
      <c r="AC491" s="23"/>
      <c r="AD491" s="23" t="s">
        <v>144</v>
      </c>
      <c r="AE491" s="23" t="s">
        <v>145</v>
      </c>
      <c r="AF491" s="23">
        <v>31</v>
      </c>
      <c r="AG491" s="23">
        <v>9.1</v>
      </c>
      <c r="AH491" s="23">
        <v>1</v>
      </c>
      <c r="AI491" s="23">
        <v>0.25</v>
      </c>
      <c r="AJ491" s="23">
        <v>3.3</v>
      </c>
      <c r="AK491" s="27">
        <f t="shared" si="279"/>
        <v>3.05</v>
      </c>
      <c r="AL491" s="27" t="s">
        <v>143</v>
      </c>
      <c r="AM491" s="27" t="s">
        <v>143</v>
      </c>
      <c r="AN491" s="23"/>
      <c r="AO491" s="27">
        <f t="shared" si="280"/>
        <v>2</v>
      </c>
      <c r="AP491" s="23"/>
      <c r="AQ491" s="23"/>
      <c r="AR491" s="23"/>
      <c r="AS491" s="23"/>
      <c r="AT491" s="23"/>
      <c r="AU491" s="27"/>
      <c r="AV491" s="27">
        <f t="shared" si="281"/>
        <v>0</v>
      </c>
      <c r="AW491" s="27"/>
      <c r="AX491" s="28">
        <f>VLOOKUP(J491,ABNT5101!$I$3:$J$9,2)</f>
        <v>15</v>
      </c>
      <c r="AY491" s="28">
        <f>VLOOKUP(J491,ABNT5101!$I$3:$M$9,5)</f>
        <v>0.18</v>
      </c>
      <c r="AZ491" s="28" t="str">
        <f>_xlfn.XLOOKUP(J491,ABNT5101!I:I,ABNT5101!L:L)</f>
        <v>-</v>
      </c>
      <c r="BA491" s="28">
        <f>_xlfn.XLOOKUP(J491,ABNT5101!$I:$I,ABNT5101!M:M)</f>
        <v>0.18</v>
      </c>
      <c r="BB491" s="28" t="str">
        <f>_xlfn.XLOOKUP(J491,ABNT5101!$I:$I,ABNT5101!N:N)</f>
        <v>-</v>
      </c>
      <c r="BC491" s="28">
        <f>_xlfn.XLOOKUP(J491,ABNT5101!$I:$I,ABNT5101!O:O)</f>
        <v>15</v>
      </c>
      <c r="BD491" s="31" t="str">
        <f t="shared" si="282"/>
        <v>NÃO ATENDE</v>
      </c>
      <c r="BE491" s="32">
        <f t="shared" si="310"/>
        <v>-1</v>
      </c>
      <c r="BF491" s="32">
        <f t="shared" si="311"/>
        <v>-1</v>
      </c>
      <c r="BG491" s="32" t="str">
        <f t="shared" si="283"/>
        <v>-</v>
      </c>
      <c r="BH491" s="34"/>
      <c r="BI491" s="34"/>
      <c r="BJ491" s="34"/>
      <c r="BK491" s="34"/>
      <c r="BL491" s="35"/>
      <c r="BM491" s="34"/>
      <c r="BN491" s="31" t="str">
        <f t="shared" si="284"/>
        <v>NÃO ATENDE</v>
      </c>
      <c r="BO491" s="31" t="str">
        <f t="shared" si="312"/>
        <v>NÃO ATENDE</v>
      </c>
      <c r="BP491" s="31" t="str">
        <f t="shared" si="313"/>
        <v>NÃO ATENDE</v>
      </c>
      <c r="BQ491" s="31" t="str">
        <f t="shared" si="285"/>
        <v>ATENDE</v>
      </c>
      <c r="BR491" s="36" t="str">
        <f t="shared" si="286"/>
        <v>C3</v>
      </c>
      <c r="BS491" s="36" t="str">
        <f t="shared" si="287"/>
        <v>Sem Passeio</v>
      </c>
      <c r="BT491" s="37" t="e">
        <f t="shared" si="288"/>
        <v>#N/A</v>
      </c>
      <c r="BU491" s="34"/>
      <c r="BV491" s="34"/>
      <c r="BW491" s="36" t="e">
        <f>IF(BS491="-","-",_xlfn.XLOOKUP(BS491,ABNT5101!$B$4:$B$9,ABNT5101!$C$4:$C$9))</f>
        <v>#N/A</v>
      </c>
      <c r="BX491" s="36" t="e">
        <f>IF(BS491="-","-",_xlfn.XLOOKUP(BS491,ABNT5101!$B$4:$B$9,ABNT5101!$D$4:$D$9))</f>
        <v>#N/A</v>
      </c>
      <c r="BY491" s="31" t="e">
        <f t="shared" si="289"/>
        <v>#N/A</v>
      </c>
      <c r="BZ491" s="31" t="e">
        <f t="shared" si="290"/>
        <v>#N/A</v>
      </c>
      <c r="CA491" s="31" t="e">
        <f t="shared" si="291"/>
        <v>#N/A</v>
      </c>
      <c r="CB491" s="36" t="s">
        <v>143</v>
      </c>
      <c r="CC491" s="37" t="e">
        <f t="shared" si="292"/>
        <v>#VALUE!</v>
      </c>
      <c r="CD491" s="38"/>
      <c r="CE491" s="38"/>
      <c r="CF491" s="31" t="str">
        <f>IF(CB491="-","-",_xlfn.XLOOKUP(CB491,ABNT5101!$B$4:$B$9,ABNT5101!$C$4:$C$9))</f>
        <v>-</v>
      </c>
      <c r="CG491" s="36" t="str">
        <f>IF(CB491="-","-",_xlfn.XLOOKUP(CB491,ABNT5101!$B$4:$B$9,ABNT5101!$D$4:$D$9))</f>
        <v>-</v>
      </c>
      <c r="CH491" s="31" t="str">
        <f t="shared" si="293"/>
        <v>-</v>
      </c>
      <c r="CI491" s="31" t="str">
        <f t="shared" si="294"/>
        <v>-</v>
      </c>
      <c r="CJ491" s="31" t="str">
        <f t="shared" si="295"/>
        <v>-</v>
      </c>
      <c r="CK491" s="56" t="e">
        <f>_xlfn.XLOOKUP(CL491,'Banco de dados'!$B:$B,'Banco de dados'!$D:$D)</f>
        <v>#N/A</v>
      </c>
      <c r="CL491" s="42"/>
      <c r="CM491" s="56" t="e">
        <f>_xlfn.XLOOKUP(CL491,'Banco de dados'!$B:$B,'Banco de dados'!$E:$E)</f>
        <v>#N/A</v>
      </c>
      <c r="CN491" s="56"/>
      <c r="CO491" s="56" t="e">
        <f>IF(CN491="-","-",_xlfn.XLOOKUP(CN491,'Banco de dados'!$B:$B,'Banco de dados'!$E:$E))</f>
        <v>#N/A</v>
      </c>
      <c r="CP491" s="41">
        <f t="shared" si="296"/>
        <v>1</v>
      </c>
      <c r="CQ491" s="56" t="e">
        <f>_xlfn.XLOOKUP(CL491,'Banco de dados'!$B:$B,'Banco de dados'!$H:$H)</f>
        <v>#N/A</v>
      </c>
      <c r="CR491" s="56" t="e">
        <f t="array" aca="1" ref="CR491" ca="1">_xludf.xlookup(CN491,'Banco de dados'!$B:$B,'Banco de dados'!$H:$H)</f>
        <v>#NAME?</v>
      </c>
      <c r="CS491" s="56" t="e">
        <f t="array" aca="1" ref="CS491" ca="1">_xludf.xlookup(CL491,'Banco de dados'!$B:$B,'Banco de dados'!$F:$F)</f>
        <v>#NAME?</v>
      </c>
      <c r="CT491" s="56" t="e">
        <f t="array" aca="1" ref="CT491" ca="1">_xludf.xlookup(CN491,'Banco de dados'!$B:$B,'Banco de dados'!$F:$F)</f>
        <v>#NAME?</v>
      </c>
      <c r="CU491" s="42"/>
      <c r="CV491" s="42"/>
      <c r="CW491" s="56" t="str">
        <f>IF(AJ491=0.5,"Suporte",IF(AND(AJ491&gt;='Braços de IP'!$B$9,AJ491&lt;='Braços de IP'!$D$9),'Braços de IP'!$E$9,IF(AND(AJ491&gt;='Braços de IP'!$B$10,AJ491&lt;='Braços de IP'!$D$10),'Braços de IP'!$E$10,IF(AND(AJ491&gt;='Braços de IP'!$B$11,AJ491&lt;='Braços de IP'!$D$11),'Braços de IP'!$E$11,IF(AND(AJ491&gt;='Braços de IP'!$B$12,AJ491&lt;='Braços de IP'!$D$12),'Braços de IP'!$E$12,IF(AND(AJ491&gt;='Braços de IP'!$B$13,AJ491&lt;='Braços de IP'!$D$13),'Braços de IP'!$E$13,IF(AND(AJ491&gt;='Braços de IP'!$B$14,AJ491&lt;='Braços de IP'!$D$14),'Braços de IP'!$E$14,"ERRO")))))))</f>
        <v>Longo II</v>
      </c>
      <c r="CX491" s="42"/>
      <c r="CY491" s="56" t="str">
        <f>IF($CX491="","",VLOOKUP($CX491,'Braços de IP'!$E$9:$I$15,2,0))</f>
        <v/>
      </c>
      <c r="CZ491" s="43" t="str">
        <f>IF($CX491="","",VLOOKUP($CX491,'Braços de IP'!$E$9:$I$15,5,0))</f>
        <v/>
      </c>
      <c r="DA491" s="56"/>
      <c r="DB491" s="56"/>
      <c r="DC491" s="56"/>
      <c r="DD491" s="56"/>
      <c r="DE491" s="56"/>
      <c r="DF491" s="56"/>
      <c r="DG491" s="44" t="e">
        <f t="shared" si="297"/>
        <v>#N/A</v>
      </c>
      <c r="DH491" s="45">
        <f t="shared" si="298"/>
        <v>87</v>
      </c>
      <c r="DI491" s="44" t="e">
        <f t="shared" si="299"/>
        <v>#N/A</v>
      </c>
      <c r="DJ491" s="46" t="e">
        <f t="shared" si="300"/>
        <v>#N/A</v>
      </c>
      <c r="DK491" s="47" t="s">
        <v>147</v>
      </c>
      <c r="DL491" s="48"/>
      <c r="DM491" s="49"/>
      <c r="DN491" s="23" t="s">
        <v>148</v>
      </c>
      <c r="DO491" s="23"/>
      <c r="DP491" s="5"/>
      <c r="DQ491" s="5"/>
      <c r="DR491" s="5"/>
      <c r="DS491" s="5"/>
      <c r="DT491" s="5"/>
      <c r="DU491" s="5"/>
      <c r="DV491" s="5"/>
      <c r="DW491" s="5"/>
    </row>
    <row r="492" spans="2:127" ht="15.75" hidden="1" customHeight="1" x14ac:dyDescent="0.3">
      <c r="B492" s="5"/>
      <c r="C492" s="5"/>
      <c r="D492" s="5"/>
      <c r="E492" s="22" t="s">
        <v>479</v>
      </c>
      <c r="F492" s="22" t="s">
        <v>150</v>
      </c>
      <c r="G492" s="23" t="s">
        <v>298</v>
      </c>
      <c r="H492" s="24">
        <v>-23.361736000000001</v>
      </c>
      <c r="I492" s="24">
        <v>-46.849510000000002</v>
      </c>
      <c r="J492" s="24" t="s">
        <v>223</v>
      </c>
      <c r="K492" s="60"/>
      <c r="L492" s="24" t="s">
        <v>152</v>
      </c>
      <c r="M492" s="24" t="s">
        <v>141</v>
      </c>
      <c r="N492" s="23">
        <v>87</v>
      </c>
      <c r="O492" s="23" t="s">
        <v>142</v>
      </c>
      <c r="P492" s="23" t="s">
        <v>143</v>
      </c>
      <c r="Q492" s="26">
        <f t="shared" si="278"/>
        <v>174</v>
      </c>
      <c r="R492" s="27">
        <v>1</v>
      </c>
      <c r="S492" s="28" t="s">
        <v>153</v>
      </c>
      <c r="T492" s="28">
        <v>10</v>
      </c>
      <c r="U492" s="23"/>
      <c r="V492" s="23"/>
      <c r="W492" s="29"/>
      <c r="X492" s="28" t="s">
        <v>153</v>
      </c>
      <c r="Y492" s="23"/>
      <c r="Z492" s="23"/>
      <c r="AA492" s="23"/>
      <c r="AB492" s="23"/>
      <c r="AC492" s="23"/>
      <c r="AD492" s="23" t="s">
        <v>144</v>
      </c>
      <c r="AE492" s="23" t="s">
        <v>145</v>
      </c>
      <c r="AF492" s="23">
        <v>31</v>
      </c>
      <c r="AG492" s="23">
        <v>9.1</v>
      </c>
      <c r="AH492" s="23">
        <v>1</v>
      </c>
      <c r="AI492" s="23">
        <v>0.25</v>
      </c>
      <c r="AJ492" s="23">
        <v>3.3</v>
      </c>
      <c r="AK492" s="27">
        <f t="shared" si="279"/>
        <v>3.05</v>
      </c>
      <c r="AL492" s="27" t="s">
        <v>143</v>
      </c>
      <c r="AM492" s="27" t="s">
        <v>143</v>
      </c>
      <c r="AN492" s="23"/>
      <c r="AO492" s="27">
        <f t="shared" si="280"/>
        <v>2</v>
      </c>
      <c r="AP492" s="23"/>
      <c r="AQ492" s="23"/>
      <c r="AR492" s="23"/>
      <c r="AS492" s="23"/>
      <c r="AT492" s="23"/>
      <c r="AU492" s="27"/>
      <c r="AV492" s="27">
        <f t="shared" si="281"/>
        <v>0</v>
      </c>
      <c r="AW492" s="27"/>
      <c r="AX492" s="28">
        <f>VLOOKUP(J492,ABNT5101!$I$3:$J$9,2)</f>
        <v>15</v>
      </c>
      <c r="AY492" s="28">
        <f>VLOOKUP(J492,ABNT5101!$I$3:$M$9,5)</f>
        <v>0.18</v>
      </c>
      <c r="AZ492" s="28" t="str">
        <f>_xlfn.XLOOKUP(J492,ABNT5101!I:I,ABNT5101!L:L)</f>
        <v>-</v>
      </c>
      <c r="BA492" s="28">
        <f>_xlfn.XLOOKUP(J492,ABNT5101!$I:$I,ABNT5101!M:M)</f>
        <v>0.18</v>
      </c>
      <c r="BB492" s="28" t="str">
        <f>_xlfn.XLOOKUP(J492,ABNT5101!$I:$I,ABNT5101!N:N)</f>
        <v>-</v>
      </c>
      <c r="BC492" s="28">
        <f>_xlfn.XLOOKUP(J492,ABNT5101!$I:$I,ABNT5101!O:O)</f>
        <v>15</v>
      </c>
      <c r="BD492" s="31" t="str">
        <f t="shared" si="282"/>
        <v>NÃO ATENDE</v>
      </c>
      <c r="BE492" s="32">
        <f t="shared" si="310"/>
        <v>-1</v>
      </c>
      <c r="BF492" s="32">
        <f t="shared" si="311"/>
        <v>-1</v>
      </c>
      <c r="BG492" s="32" t="str">
        <f t="shared" si="283"/>
        <v>-</v>
      </c>
      <c r="BH492" s="34"/>
      <c r="BI492" s="34"/>
      <c r="BJ492" s="34"/>
      <c r="BK492" s="34"/>
      <c r="BL492" s="35"/>
      <c r="BM492" s="34"/>
      <c r="BN492" s="31" t="str">
        <f t="shared" si="284"/>
        <v>NÃO ATENDE</v>
      </c>
      <c r="BO492" s="31" t="str">
        <f t="shared" si="312"/>
        <v>NÃO ATENDE</v>
      </c>
      <c r="BP492" s="31" t="str">
        <f t="shared" si="313"/>
        <v>NÃO ATENDE</v>
      </c>
      <c r="BQ492" s="31" t="str">
        <f t="shared" si="285"/>
        <v>ATENDE</v>
      </c>
      <c r="BR492" s="36" t="str">
        <f t="shared" si="286"/>
        <v>C3</v>
      </c>
      <c r="BS492" s="36" t="str">
        <f t="shared" si="287"/>
        <v>Sem Passeio</v>
      </c>
      <c r="BT492" s="37" t="e">
        <f t="shared" si="288"/>
        <v>#N/A</v>
      </c>
      <c r="BU492" s="34"/>
      <c r="BV492" s="34"/>
      <c r="BW492" s="36" t="e">
        <f>IF(BS492="-","-",_xlfn.XLOOKUP(BS492,ABNT5101!$B$4:$B$9,ABNT5101!$C$4:$C$9))</f>
        <v>#N/A</v>
      </c>
      <c r="BX492" s="36" t="e">
        <f>IF(BS492="-","-",_xlfn.XLOOKUP(BS492,ABNT5101!$B$4:$B$9,ABNT5101!$D$4:$D$9))</f>
        <v>#N/A</v>
      </c>
      <c r="BY492" s="31" t="e">
        <f t="shared" si="289"/>
        <v>#N/A</v>
      </c>
      <c r="BZ492" s="31" t="e">
        <f t="shared" si="290"/>
        <v>#N/A</v>
      </c>
      <c r="CA492" s="31" t="e">
        <f t="shared" si="291"/>
        <v>#N/A</v>
      </c>
      <c r="CB492" s="36" t="s">
        <v>143</v>
      </c>
      <c r="CC492" s="37" t="e">
        <f t="shared" si="292"/>
        <v>#VALUE!</v>
      </c>
      <c r="CD492" s="38"/>
      <c r="CE492" s="38"/>
      <c r="CF492" s="31" t="str">
        <f>IF(CB492="-","-",_xlfn.XLOOKUP(CB492,ABNT5101!$B$4:$B$9,ABNT5101!$C$4:$C$9))</f>
        <v>-</v>
      </c>
      <c r="CG492" s="36" t="str">
        <f>IF(CB492="-","-",_xlfn.XLOOKUP(CB492,ABNT5101!$B$4:$B$9,ABNT5101!$D$4:$D$9))</f>
        <v>-</v>
      </c>
      <c r="CH492" s="31" t="str">
        <f t="shared" si="293"/>
        <v>-</v>
      </c>
      <c r="CI492" s="31" t="str">
        <f t="shared" si="294"/>
        <v>-</v>
      </c>
      <c r="CJ492" s="31" t="str">
        <f t="shared" si="295"/>
        <v>-</v>
      </c>
      <c r="CK492" s="56" t="e">
        <f>_xlfn.XLOOKUP(CL492,'Banco de dados'!$B:$B,'Banco de dados'!$D:$D)</f>
        <v>#N/A</v>
      </c>
      <c r="CL492" s="42"/>
      <c r="CM492" s="56" t="e">
        <f>_xlfn.XLOOKUP(CL492,'Banco de dados'!$B:$B,'Banco de dados'!$E:$E)</f>
        <v>#N/A</v>
      </c>
      <c r="CN492" s="56"/>
      <c r="CO492" s="56" t="e">
        <f>IF(CN492="-","-",_xlfn.XLOOKUP(CN492,'Banco de dados'!$B:$B,'Banco de dados'!$E:$E))</f>
        <v>#N/A</v>
      </c>
      <c r="CP492" s="41">
        <f t="shared" si="296"/>
        <v>1</v>
      </c>
      <c r="CQ492" s="56" t="e">
        <f>_xlfn.XLOOKUP(CL492,'Banco de dados'!$B:$B,'Banco de dados'!$H:$H)</f>
        <v>#N/A</v>
      </c>
      <c r="CR492" s="56" t="e">
        <f t="array" aca="1" ref="CR492" ca="1">_xludf.xlookup(CN492,'Banco de dados'!$B:$B,'Banco de dados'!$H:$H)</f>
        <v>#NAME?</v>
      </c>
      <c r="CS492" s="56" t="e">
        <f t="array" aca="1" ref="CS492" ca="1">_xludf.xlookup(CL492,'Banco de dados'!$B:$B,'Banco de dados'!$F:$F)</f>
        <v>#NAME?</v>
      </c>
      <c r="CT492" s="56" t="e">
        <f t="array" aca="1" ref="CT492" ca="1">_xludf.xlookup(CN492,'Banco de dados'!$B:$B,'Banco de dados'!$F:$F)</f>
        <v>#NAME?</v>
      </c>
      <c r="CU492" s="42"/>
      <c r="CV492" s="42"/>
      <c r="CW492" s="56" t="str">
        <f>IF(AJ492=0.5,"Suporte",IF(AND(AJ492&gt;='Braços de IP'!$B$9,AJ492&lt;='Braços de IP'!$D$9),'Braços de IP'!$E$9,IF(AND(AJ492&gt;='Braços de IP'!$B$10,AJ492&lt;='Braços de IP'!$D$10),'Braços de IP'!$E$10,IF(AND(AJ492&gt;='Braços de IP'!$B$11,AJ492&lt;='Braços de IP'!$D$11),'Braços de IP'!$E$11,IF(AND(AJ492&gt;='Braços de IP'!$B$12,AJ492&lt;='Braços de IP'!$D$12),'Braços de IP'!$E$12,IF(AND(AJ492&gt;='Braços de IP'!$B$13,AJ492&lt;='Braços de IP'!$D$13),'Braços de IP'!$E$13,IF(AND(AJ492&gt;='Braços de IP'!$B$14,AJ492&lt;='Braços de IP'!$D$14),'Braços de IP'!$E$14,"ERRO")))))))</f>
        <v>Longo II</v>
      </c>
      <c r="CX492" s="42"/>
      <c r="CY492" s="56" t="str">
        <f>IF($CX492="","",VLOOKUP($CX492,'Braços de IP'!$E$9:$I$15,2,0))</f>
        <v/>
      </c>
      <c r="CZ492" s="43" t="str">
        <f>IF($CX492="","",VLOOKUP($CX492,'Braços de IP'!$E$9:$I$15,5,0))</f>
        <v/>
      </c>
      <c r="DA492" s="56"/>
      <c r="DB492" s="56"/>
      <c r="DC492" s="56"/>
      <c r="DD492" s="56"/>
      <c r="DE492" s="56"/>
      <c r="DF492" s="56"/>
      <c r="DG492" s="44" t="e">
        <f t="shared" si="297"/>
        <v>#N/A</v>
      </c>
      <c r="DH492" s="45">
        <f t="shared" si="298"/>
        <v>87</v>
      </c>
      <c r="DI492" s="44" t="e">
        <f t="shared" si="299"/>
        <v>#N/A</v>
      </c>
      <c r="DJ492" s="46" t="e">
        <f t="shared" si="300"/>
        <v>#N/A</v>
      </c>
      <c r="DK492" s="47" t="s">
        <v>147</v>
      </c>
      <c r="DL492" s="48"/>
      <c r="DM492" s="49"/>
      <c r="DN492" s="23" t="s">
        <v>148</v>
      </c>
      <c r="DO492" s="23"/>
      <c r="DP492" s="5"/>
      <c r="DQ492" s="5"/>
      <c r="DR492" s="5"/>
      <c r="DS492" s="5"/>
      <c r="DT492" s="5"/>
      <c r="DU492" s="5"/>
      <c r="DV492" s="5"/>
      <c r="DW492" s="5"/>
    </row>
    <row r="493" spans="2:127" ht="15.75" hidden="1" customHeight="1" x14ac:dyDescent="0.3">
      <c r="B493" s="5"/>
      <c r="C493" s="5"/>
      <c r="D493" s="5"/>
      <c r="E493" s="22" t="s">
        <v>479</v>
      </c>
      <c r="F493" s="22" t="s">
        <v>150</v>
      </c>
      <c r="G493" s="23" t="s">
        <v>298</v>
      </c>
      <c r="H493" s="24">
        <v>-23.361736000000001</v>
      </c>
      <c r="I493" s="24">
        <v>-46.849510000000002</v>
      </c>
      <c r="J493" s="24" t="s">
        <v>223</v>
      </c>
      <c r="K493" s="60"/>
      <c r="L493" s="24" t="s">
        <v>152</v>
      </c>
      <c r="M493" s="24" t="s">
        <v>141</v>
      </c>
      <c r="N493" s="23">
        <v>87</v>
      </c>
      <c r="O493" s="23" t="s">
        <v>142</v>
      </c>
      <c r="P493" s="23" t="s">
        <v>143</v>
      </c>
      <c r="Q493" s="26">
        <f t="shared" ref="Q493:Q556" si="315">N493*AH493*2</f>
        <v>174</v>
      </c>
      <c r="R493" s="27">
        <v>1</v>
      </c>
      <c r="S493" s="28" t="s">
        <v>153</v>
      </c>
      <c r="T493" s="28">
        <v>10</v>
      </c>
      <c r="U493" s="23"/>
      <c r="V493" s="23"/>
      <c r="W493" s="29"/>
      <c r="X493" s="28" t="s">
        <v>153</v>
      </c>
      <c r="Y493" s="23"/>
      <c r="Z493" s="23"/>
      <c r="AA493" s="23"/>
      <c r="AB493" s="23"/>
      <c r="AC493" s="23"/>
      <c r="AD493" s="23" t="s">
        <v>144</v>
      </c>
      <c r="AE493" s="23" t="s">
        <v>145</v>
      </c>
      <c r="AF493" s="23">
        <v>31</v>
      </c>
      <c r="AG493" s="23">
        <v>9.1</v>
      </c>
      <c r="AH493" s="23">
        <v>1</v>
      </c>
      <c r="AI493" s="23">
        <v>0.25</v>
      </c>
      <c r="AJ493" s="23">
        <v>3.3</v>
      </c>
      <c r="AK493" s="27">
        <f t="shared" ref="AK493:AK556" si="316">AJ493-AI493</f>
        <v>3.05</v>
      </c>
      <c r="AL493" s="27" t="s">
        <v>143</v>
      </c>
      <c r="AM493" s="27" t="s">
        <v>143</v>
      </c>
      <c r="AN493" s="23"/>
      <c r="AO493" s="27">
        <f t="shared" ref="AO493:AO556" si="317">IF(AD493="Unilateral",2*AH493,IF(AD493="Bilateral Alternada",3*AH493,IF(AD493="Bilateral Frontal",4*AH493,IF(AD493="Canteiro Central",2*AH493,"erro"))))</f>
        <v>2</v>
      </c>
      <c r="AP493" s="23"/>
      <c r="AQ493" s="23"/>
      <c r="AR493" s="23"/>
      <c r="AS493" s="23"/>
      <c r="AT493" s="23"/>
      <c r="AU493" s="27"/>
      <c r="AV493" s="27">
        <f t="shared" ref="AV493:AV556" si="318">IF(AP493=0,0,IF(AD493="Unilateral",2*AP493,IF(AD493="Bilateral Alternada",3*AP493,IF(AD493="Bilateral Frontal",4*AP493,IF(AD493="Canteiro Central",2*AP493,"erro")))))</f>
        <v>0</v>
      </c>
      <c r="AW493" s="27"/>
      <c r="AX493" s="28">
        <f>VLOOKUP(J493,ABNT5101!$I$3:$J$9,2)</f>
        <v>15</v>
      </c>
      <c r="AY493" s="28">
        <f>VLOOKUP(J493,ABNT5101!$I$3:$M$9,5)</f>
        <v>0.18</v>
      </c>
      <c r="AZ493" s="28" t="str">
        <f>_xlfn.XLOOKUP(J493,ABNT5101!I:I,ABNT5101!L:L)</f>
        <v>-</v>
      </c>
      <c r="BA493" s="28">
        <f>_xlfn.XLOOKUP(J493,ABNT5101!$I:$I,ABNT5101!M:M)</f>
        <v>0.18</v>
      </c>
      <c r="BB493" s="28" t="str">
        <f>_xlfn.XLOOKUP(J493,ABNT5101!$I:$I,ABNT5101!N:N)</f>
        <v>-</v>
      </c>
      <c r="BC493" s="28">
        <f>_xlfn.XLOOKUP(J493,ABNT5101!$I:$I,ABNT5101!O:O)</f>
        <v>15</v>
      </c>
      <c r="BD493" s="31" t="str">
        <f t="shared" ref="BD493:BD556" si="319">IF(BN493="NÃO ATENDE","NÃO ATENDE",IF(BY493="NÃO ATENDE","NÃO ATENDE",IF(CH493="NÃO ATENDE","NÃO ATENDE","ATENDE")))</f>
        <v>NÃO ATENDE</v>
      </c>
      <c r="BE493" s="32">
        <f t="shared" si="310"/>
        <v>-1</v>
      </c>
      <c r="BF493" s="32">
        <f t="shared" si="311"/>
        <v>-1</v>
      </c>
      <c r="BG493" s="32" t="str">
        <f t="shared" ref="BG493:BG556" si="320">IF($J493="M6",BJ493/AZ493-1,"-")</f>
        <v>-</v>
      </c>
      <c r="BH493" s="34"/>
      <c r="BI493" s="34"/>
      <c r="BJ493" s="34"/>
      <c r="BK493" s="34"/>
      <c r="BL493" s="35"/>
      <c r="BM493" s="34"/>
      <c r="BN493" s="31" t="str">
        <f t="shared" ref="BN493:BN556" si="321">IF(OR(BO493="NÃO ATENDE",BP493="NÃO ATENDE",BQ493="NÃO ATENDE"),"NÃO ATENDE","ATENDE")</f>
        <v>NÃO ATENDE</v>
      </c>
      <c r="BO493" s="31" t="str">
        <f t="shared" si="312"/>
        <v>NÃO ATENDE</v>
      </c>
      <c r="BP493" s="31" t="str">
        <f t="shared" si="313"/>
        <v>NÃO ATENDE</v>
      </c>
      <c r="BQ493" s="31" t="str">
        <f t="shared" ref="BQ493:BQ556" si="322">IF(AZ493="-","ATENDE",IF(BJ493&gt;=AZ493,"ATENDE",IF(BJ493&gt;=(AZ493-0.02),"ATENDIMENTO LIMIAR","NÃO ATENDE")))</f>
        <v>ATENDE</v>
      </c>
      <c r="BR493" s="36" t="str">
        <f t="shared" ref="BR493:BR556" si="323">J493</f>
        <v>C3</v>
      </c>
      <c r="BS493" s="36" t="str">
        <f t="shared" ref="BS493:BS556" si="324">L493</f>
        <v>Sem Passeio</v>
      </c>
      <c r="BT493" s="37" t="e">
        <f t="shared" ref="BT493:BT556" si="325">IF(BU493="-","-",BU493/BW493-1)</f>
        <v>#N/A</v>
      </c>
      <c r="BU493" s="34"/>
      <c r="BV493" s="34"/>
      <c r="BW493" s="36" t="e">
        <f>IF(BS493="-","-",_xlfn.XLOOKUP(BS493,ABNT5101!$B$4:$B$9,ABNT5101!$C$4:$C$9))</f>
        <v>#N/A</v>
      </c>
      <c r="BX493" s="36" t="e">
        <f>IF(BS493="-","-",_xlfn.XLOOKUP(BS493,ABNT5101!$B$4:$B$9,ABNT5101!$D$4:$D$9))</f>
        <v>#N/A</v>
      </c>
      <c r="BY493" s="31" t="e">
        <f t="shared" ref="BY493:BY556" si="326">IF(BZ493="-","-",IF(BZ493="NÃO ATENDE","NÃO ATENDE",IF(CA493="NÃO ATENDE","NÃO ATENDE","ATENDE")))</f>
        <v>#N/A</v>
      </c>
      <c r="BZ493" s="31" t="e">
        <f t="shared" ref="BZ493:BZ556" si="327">IF(BS493="-","-",IF(BU493&gt;=BW493,"ATENDE",IF(BU493&gt;=(BW493*0.99),"ATENDIMENTO LIMIAR","NÃO ATENDE")))</f>
        <v>#N/A</v>
      </c>
      <c r="CA493" s="31" t="e">
        <f t="shared" ref="CA493:CA556" si="328">IF(BS493="-","-",IF(BV493&gt;=BX493,"ATENDE","NÃO ATENDE"))</f>
        <v>#N/A</v>
      </c>
      <c r="CB493" s="36" t="s">
        <v>143</v>
      </c>
      <c r="CC493" s="37" t="e">
        <f t="shared" ref="CC493:CC556" si="329">IF(CD493="-","-",CD493/CF493-1)</f>
        <v>#VALUE!</v>
      </c>
      <c r="CD493" s="38"/>
      <c r="CE493" s="38"/>
      <c r="CF493" s="31" t="str">
        <f>IF(CB493="-","-",_xlfn.XLOOKUP(CB493,ABNT5101!$B$4:$B$9,ABNT5101!$C$4:$C$9))</f>
        <v>-</v>
      </c>
      <c r="CG493" s="36" t="str">
        <f>IF(CB493="-","-",_xlfn.XLOOKUP(CB493,ABNT5101!$B$4:$B$9,ABNT5101!$D$4:$D$9))</f>
        <v>-</v>
      </c>
      <c r="CH493" s="31" t="str">
        <f t="shared" ref="CH493:CH556" si="330">IF(CI493="-","-",IF(CI493="NÃO ATENDE","NÃO ATENDE",IF(CJ493="NÃO ATENDE","NÃO ATENDE","ATENDE")))</f>
        <v>-</v>
      </c>
      <c r="CI493" s="31" t="str">
        <f t="shared" ref="CI493:CI556" si="331">IF(CB493="-","-",IF(CD493&gt;=(CF493),"ATENDE",IF(CD493&gt;=(0.99*CF493),"ATENDIMENTO LIMIAR","NÃO ATENDE")))</f>
        <v>-</v>
      </c>
      <c r="CJ493" s="31" t="str">
        <f t="shared" ref="CJ493:CJ556" si="332">IF(CB493="-","-",IF(CE493&gt;=CG493,"ATENDE","NÃO ATENDE"))</f>
        <v>-</v>
      </c>
      <c r="CK493" s="56" t="e">
        <f>_xlfn.XLOOKUP(CL493,'Banco de dados'!$B:$B,'Banco de dados'!$D:$D)</f>
        <v>#N/A</v>
      </c>
      <c r="CL493" s="42"/>
      <c r="CM493" s="56" t="e">
        <f>_xlfn.XLOOKUP(CL493,'Banco de dados'!$B:$B,'Banco de dados'!$E:$E)</f>
        <v>#N/A</v>
      </c>
      <c r="CN493" s="56"/>
      <c r="CO493" s="56" t="e">
        <f>IF(CN493="-","-",_xlfn.XLOOKUP(CN493,'Banco de dados'!$B:$B,'Banco de dados'!$E:$E))</f>
        <v>#N/A</v>
      </c>
      <c r="CP493" s="41">
        <f t="shared" ref="CP493:CP556" si="333">AH493</f>
        <v>1</v>
      </c>
      <c r="CQ493" s="56" t="e">
        <f>_xlfn.XLOOKUP(CL493,'Banco de dados'!$B:$B,'Banco de dados'!$H:$H)</f>
        <v>#N/A</v>
      </c>
      <c r="CR493" s="56" t="e">
        <f t="array" aca="1" ref="CR493" ca="1">_xludf.xlookup(CN493,'Banco de dados'!$B:$B,'Banco de dados'!$H:$H)</f>
        <v>#NAME?</v>
      </c>
      <c r="CS493" s="56" t="e">
        <f t="array" aca="1" ref="CS493" ca="1">_xludf.xlookup(CL493,'Banco de dados'!$B:$B,'Banco de dados'!$F:$F)</f>
        <v>#NAME?</v>
      </c>
      <c r="CT493" s="56" t="e">
        <f t="array" aca="1" ref="CT493" ca="1">_xludf.xlookup(CN493,'Banco de dados'!$B:$B,'Banco de dados'!$F:$F)</f>
        <v>#NAME?</v>
      </c>
      <c r="CU493" s="42"/>
      <c r="CV493" s="42"/>
      <c r="CW493" s="56" t="str">
        <f>IF(AJ493=0.5,"Suporte",IF(AND(AJ493&gt;='Braços de IP'!$B$9,AJ493&lt;='Braços de IP'!$D$9),'Braços de IP'!$E$9,IF(AND(AJ493&gt;='Braços de IP'!$B$10,AJ493&lt;='Braços de IP'!$D$10),'Braços de IP'!$E$10,IF(AND(AJ493&gt;='Braços de IP'!$B$11,AJ493&lt;='Braços de IP'!$D$11),'Braços de IP'!$E$11,IF(AND(AJ493&gt;='Braços de IP'!$B$12,AJ493&lt;='Braços de IP'!$D$12),'Braços de IP'!$E$12,IF(AND(AJ493&gt;='Braços de IP'!$B$13,AJ493&lt;='Braços de IP'!$D$13),'Braços de IP'!$E$13,IF(AND(AJ493&gt;='Braços de IP'!$B$14,AJ493&lt;='Braços de IP'!$D$14),'Braços de IP'!$E$14,"ERRO")))))))</f>
        <v>Longo II</v>
      </c>
      <c r="CX493" s="42"/>
      <c r="CY493" s="56" t="str">
        <f>IF($CX493="","",VLOOKUP($CX493,'Braços de IP'!$E$9:$I$15,2,0))</f>
        <v/>
      </c>
      <c r="CZ493" s="43" t="str">
        <f>IF($CX493="","",VLOOKUP($CX493,'Braços de IP'!$E$9:$I$15,5,0))</f>
        <v/>
      </c>
      <c r="DA493" s="56"/>
      <c r="DB493" s="56"/>
      <c r="DC493" s="56"/>
      <c r="DD493" s="56"/>
      <c r="DE493" s="56"/>
      <c r="DF493" s="56"/>
      <c r="DG493" s="44" t="e">
        <f t="shared" ref="DG493:DG556" si="334">CQ493</f>
        <v>#N/A</v>
      </c>
      <c r="DH493" s="45">
        <f t="shared" ref="DH493:DH556" si="335">N493</f>
        <v>87</v>
      </c>
      <c r="DI493" s="44" t="e">
        <f t="shared" ref="DI493:DI556" si="336">SUM(DG493:DH493)*CP493</f>
        <v>#N/A</v>
      </c>
      <c r="DJ493" s="46" t="e">
        <f t="shared" ref="DJ493:DJ556" si="337">1-DG493/DH493</f>
        <v>#N/A</v>
      </c>
      <c r="DK493" s="47" t="s">
        <v>147</v>
      </c>
      <c r="DL493" s="48"/>
      <c r="DM493" s="49"/>
      <c r="DN493" s="23" t="s">
        <v>148</v>
      </c>
      <c r="DO493" s="23"/>
      <c r="DP493" s="5"/>
      <c r="DQ493" s="5"/>
      <c r="DR493" s="5"/>
      <c r="DS493" s="5"/>
      <c r="DT493" s="5"/>
      <c r="DU493" s="5"/>
      <c r="DV493" s="5"/>
      <c r="DW493" s="5"/>
    </row>
    <row r="494" spans="2:127" ht="15.75" hidden="1" customHeight="1" x14ac:dyDescent="0.3">
      <c r="B494" s="5"/>
      <c r="C494" s="5"/>
      <c r="D494" s="5"/>
      <c r="E494" s="22" t="s">
        <v>480</v>
      </c>
      <c r="F494" s="22" t="s">
        <v>150</v>
      </c>
      <c r="G494" s="23" t="s">
        <v>481</v>
      </c>
      <c r="H494" s="24">
        <v>-23.340855999999999</v>
      </c>
      <c r="I494" s="24">
        <v>-46.842275000000001</v>
      </c>
      <c r="J494" s="24" t="s">
        <v>160</v>
      </c>
      <c r="K494" s="60"/>
      <c r="L494" s="24" t="s">
        <v>152</v>
      </c>
      <c r="M494" s="24" t="s">
        <v>141</v>
      </c>
      <c r="N494" s="23">
        <v>60</v>
      </c>
      <c r="O494" s="23" t="s">
        <v>142</v>
      </c>
      <c r="P494" s="23" t="s">
        <v>143</v>
      </c>
      <c r="Q494" s="26">
        <f t="shared" si="315"/>
        <v>120</v>
      </c>
      <c r="R494" s="27">
        <v>1</v>
      </c>
      <c r="S494" s="28" t="s">
        <v>153</v>
      </c>
      <c r="T494" s="28">
        <v>4</v>
      </c>
      <c r="U494" s="23"/>
      <c r="V494" s="23"/>
      <c r="W494" s="29"/>
      <c r="X494" s="28" t="s">
        <v>153</v>
      </c>
      <c r="Y494" s="23"/>
      <c r="Z494" s="23"/>
      <c r="AA494" s="23"/>
      <c r="AB494" s="23"/>
      <c r="AC494" s="23"/>
      <c r="AD494" s="23" t="s">
        <v>144</v>
      </c>
      <c r="AE494" s="23" t="s">
        <v>145</v>
      </c>
      <c r="AF494" s="23">
        <v>34.5</v>
      </c>
      <c r="AG494" s="23">
        <v>7</v>
      </c>
      <c r="AH494" s="23">
        <v>1</v>
      </c>
      <c r="AI494" s="23">
        <v>0.35</v>
      </c>
      <c r="AJ494" s="23">
        <v>1.1000000000000001</v>
      </c>
      <c r="AK494" s="27">
        <f t="shared" si="316"/>
        <v>0.75000000000000011</v>
      </c>
      <c r="AL494" s="27" t="s">
        <v>143</v>
      </c>
      <c r="AM494" s="27" t="s">
        <v>143</v>
      </c>
      <c r="AN494" s="23"/>
      <c r="AO494" s="27">
        <f t="shared" si="317"/>
        <v>2</v>
      </c>
      <c r="AP494" s="23"/>
      <c r="AQ494" s="23"/>
      <c r="AR494" s="23"/>
      <c r="AS494" s="23"/>
      <c r="AT494" s="23"/>
      <c r="AU494" s="27"/>
      <c r="AV494" s="27">
        <f t="shared" si="318"/>
        <v>0</v>
      </c>
      <c r="AW494" s="27"/>
      <c r="AX494" s="28">
        <f>VLOOKUP(J494,ABNT5101!$I$3:$J$9,2)</f>
        <v>10</v>
      </c>
      <c r="AY494" s="28">
        <f>VLOOKUP(J494,ABNT5101!$I$3:$M$9,5)</f>
        <v>0.18</v>
      </c>
      <c r="AZ494" s="28" t="str">
        <f>_xlfn.XLOOKUP(J494,ABNT5101!I:I,ABNT5101!L:L)</f>
        <v>-</v>
      </c>
      <c r="BA494" s="28">
        <f>_xlfn.XLOOKUP(J494,ABNT5101!$I:$I,ABNT5101!M:M)</f>
        <v>0.18</v>
      </c>
      <c r="BB494" s="28" t="str">
        <f>_xlfn.XLOOKUP(J494,ABNT5101!$I:$I,ABNT5101!N:N)</f>
        <v>-</v>
      </c>
      <c r="BC494" s="28">
        <f>_xlfn.XLOOKUP(J494,ABNT5101!$I:$I,ABNT5101!O:O)</f>
        <v>16</v>
      </c>
      <c r="BD494" s="31" t="str">
        <f t="shared" si="319"/>
        <v>NÃO ATENDE</v>
      </c>
      <c r="BE494" s="32">
        <f t="shared" si="310"/>
        <v>-1</v>
      </c>
      <c r="BF494" s="32">
        <f t="shared" si="311"/>
        <v>-1</v>
      </c>
      <c r="BG494" s="32" t="str">
        <f t="shared" si="320"/>
        <v>-</v>
      </c>
      <c r="BH494" s="34"/>
      <c r="BI494" s="34"/>
      <c r="BJ494" s="34"/>
      <c r="BK494" s="34"/>
      <c r="BL494" s="35"/>
      <c r="BM494" s="34"/>
      <c r="BN494" s="31" t="str">
        <f t="shared" si="321"/>
        <v>NÃO ATENDE</v>
      </c>
      <c r="BO494" s="31" t="str">
        <f t="shared" si="312"/>
        <v>NÃO ATENDE</v>
      </c>
      <c r="BP494" s="31" t="str">
        <f t="shared" si="313"/>
        <v>NÃO ATENDE</v>
      </c>
      <c r="BQ494" s="31" t="str">
        <f t="shared" si="322"/>
        <v>ATENDE</v>
      </c>
      <c r="BR494" s="36" t="str">
        <f t="shared" si="323"/>
        <v>C4</v>
      </c>
      <c r="BS494" s="36" t="str">
        <f t="shared" si="324"/>
        <v>Sem Passeio</v>
      </c>
      <c r="BT494" s="37" t="e">
        <f t="shared" si="325"/>
        <v>#N/A</v>
      </c>
      <c r="BU494" s="34"/>
      <c r="BV494" s="34"/>
      <c r="BW494" s="36" t="e">
        <f>IF(BS494="-","-",_xlfn.XLOOKUP(BS494,ABNT5101!$B$4:$B$9,ABNT5101!$C$4:$C$9))</f>
        <v>#N/A</v>
      </c>
      <c r="BX494" s="36" t="e">
        <f>IF(BS494="-","-",_xlfn.XLOOKUP(BS494,ABNT5101!$B$4:$B$9,ABNT5101!$D$4:$D$9))</f>
        <v>#N/A</v>
      </c>
      <c r="BY494" s="31" t="e">
        <f t="shared" si="326"/>
        <v>#N/A</v>
      </c>
      <c r="BZ494" s="31" t="e">
        <f t="shared" si="327"/>
        <v>#N/A</v>
      </c>
      <c r="CA494" s="31" t="e">
        <f t="shared" si="328"/>
        <v>#N/A</v>
      </c>
      <c r="CB494" s="36" t="s">
        <v>143</v>
      </c>
      <c r="CC494" s="37" t="e">
        <f t="shared" si="329"/>
        <v>#VALUE!</v>
      </c>
      <c r="CD494" s="38"/>
      <c r="CE494" s="38"/>
      <c r="CF494" s="31" t="str">
        <f>IF(CB494="-","-",_xlfn.XLOOKUP(CB494,ABNT5101!$B$4:$B$9,ABNT5101!$C$4:$C$9))</f>
        <v>-</v>
      </c>
      <c r="CG494" s="36" t="str">
        <f>IF(CB494="-","-",_xlfn.XLOOKUP(CB494,ABNT5101!$B$4:$B$9,ABNT5101!$D$4:$D$9))</f>
        <v>-</v>
      </c>
      <c r="CH494" s="31" t="str">
        <f t="shared" si="330"/>
        <v>-</v>
      </c>
      <c r="CI494" s="31" t="str">
        <f t="shared" si="331"/>
        <v>-</v>
      </c>
      <c r="CJ494" s="31" t="str">
        <f t="shared" si="332"/>
        <v>-</v>
      </c>
      <c r="CK494" s="56" t="e">
        <f>_xlfn.XLOOKUP(CL494,'Banco de dados'!$B:$B,'Banco de dados'!$D:$D)</f>
        <v>#N/A</v>
      </c>
      <c r="CL494" s="42"/>
      <c r="CM494" s="56" t="e">
        <f>_xlfn.XLOOKUP(CL494,'Banco de dados'!$B:$B,'Banco de dados'!$E:$E)</f>
        <v>#N/A</v>
      </c>
      <c r="CN494" s="56"/>
      <c r="CO494" s="56" t="e">
        <f>IF(CN494="-","-",_xlfn.XLOOKUP(CN494,'Banco de dados'!$B:$B,'Banco de dados'!$E:$E))</f>
        <v>#N/A</v>
      </c>
      <c r="CP494" s="41">
        <f t="shared" si="333"/>
        <v>1</v>
      </c>
      <c r="CQ494" s="56" t="e">
        <f>_xlfn.XLOOKUP(CL494,'Banco de dados'!$B:$B,'Banco de dados'!$H:$H)</f>
        <v>#N/A</v>
      </c>
      <c r="CR494" s="56" t="e">
        <f t="array" aca="1" ref="CR494" ca="1">_xludf.xlookup(CN494,'Banco de dados'!$B:$B,'Banco de dados'!$H:$H)</f>
        <v>#NAME?</v>
      </c>
      <c r="CS494" s="56" t="e">
        <f t="array" aca="1" ref="CS494" ca="1">_xludf.xlookup(CL494,'Banco de dados'!$B:$B,'Banco de dados'!$F:$F)</f>
        <v>#NAME?</v>
      </c>
      <c r="CT494" s="56" t="e">
        <f t="array" aca="1" ref="CT494" ca="1">_xludf.xlookup(CN494,'Banco de dados'!$B:$B,'Banco de dados'!$F:$F)</f>
        <v>#NAME?</v>
      </c>
      <c r="CU494" s="42"/>
      <c r="CV494" s="42"/>
      <c r="CW494" s="56" t="str">
        <f>IF(AJ494=0.5,"Suporte",IF(AND(AJ494&gt;='Braços de IP'!$B$9,AJ494&lt;='Braços de IP'!$D$9),'Braços de IP'!$E$9,IF(AND(AJ494&gt;='Braços de IP'!$B$10,AJ494&lt;='Braços de IP'!$D$10),'Braços de IP'!$E$10,IF(AND(AJ494&gt;='Braços de IP'!$B$11,AJ494&lt;='Braços de IP'!$D$11),'Braços de IP'!$E$11,IF(AND(AJ494&gt;='Braços de IP'!$B$12,AJ494&lt;='Braços de IP'!$D$12),'Braços de IP'!$E$12,IF(AND(AJ494&gt;='Braços de IP'!$B$13,AJ494&lt;='Braços de IP'!$D$13),'Braços de IP'!$E$13,IF(AND(AJ494&gt;='Braços de IP'!$B$14,AJ494&lt;='Braços de IP'!$D$14),'Braços de IP'!$E$14,"ERRO")))))))</f>
        <v>Curto I</v>
      </c>
      <c r="CX494" s="42"/>
      <c r="CY494" s="56" t="str">
        <f>IF($CX494="","",VLOOKUP($CX494,'Braços de IP'!$E$9:$I$15,2,0))</f>
        <v/>
      </c>
      <c r="CZ494" s="43" t="str">
        <f>IF($CX494="","",VLOOKUP($CX494,'Braços de IP'!$E$9:$I$15,5,0))</f>
        <v/>
      </c>
      <c r="DA494" s="56"/>
      <c r="DB494" s="56"/>
      <c r="DC494" s="56"/>
      <c r="DD494" s="56"/>
      <c r="DE494" s="56"/>
      <c r="DF494" s="56"/>
      <c r="DG494" s="44" t="e">
        <f t="shared" si="334"/>
        <v>#N/A</v>
      </c>
      <c r="DH494" s="45">
        <f t="shared" si="335"/>
        <v>60</v>
      </c>
      <c r="DI494" s="44" t="e">
        <f t="shared" si="336"/>
        <v>#N/A</v>
      </c>
      <c r="DJ494" s="46" t="e">
        <f t="shared" si="337"/>
        <v>#N/A</v>
      </c>
      <c r="DK494" s="47" t="s">
        <v>147</v>
      </c>
      <c r="DL494" s="48"/>
      <c r="DM494" s="49"/>
      <c r="DN494" s="23" t="s">
        <v>148</v>
      </c>
      <c r="DO494" s="23"/>
      <c r="DP494" s="5"/>
      <c r="DQ494" s="5"/>
      <c r="DR494" s="5"/>
      <c r="DS494" s="5"/>
      <c r="DT494" s="5"/>
      <c r="DU494" s="5"/>
      <c r="DV494" s="5"/>
      <c r="DW494" s="5"/>
    </row>
    <row r="495" spans="2:127" ht="15.75" hidden="1" customHeight="1" x14ac:dyDescent="0.3">
      <c r="B495" s="5"/>
      <c r="C495" s="5"/>
      <c r="D495" s="5"/>
      <c r="E495" s="22" t="s">
        <v>480</v>
      </c>
      <c r="F495" s="22" t="s">
        <v>150</v>
      </c>
      <c r="G495" s="23" t="s">
        <v>481</v>
      </c>
      <c r="H495" s="24">
        <v>-23.340855999999999</v>
      </c>
      <c r="I495" s="24">
        <v>-46.842275000000001</v>
      </c>
      <c r="J495" s="24" t="s">
        <v>160</v>
      </c>
      <c r="K495" s="60"/>
      <c r="L495" s="24" t="s">
        <v>152</v>
      </c>
      <c r="M495" s="24" t="s">
        <v>141</v>
      </c>
      <c r="N495" s="23">
        <v>60</v>
      </c>
      <c r="O495" s="23" t="s">
        <v>142</v>
      </c>
      <c r="P495" s="23" t="s">
        <v>143</v>
      </c>
      <c r="Q495" s="26">
        <f t="shared" si="315"/>
        <v>120</v>
      </c>
      <c r="R495" s="27">
        <v>1</v>
      </c>
      <c r="S495" s="28" t="s">
        <v>153</v>
      </c>
      <c r="T495" s="28">
        <v>4</v>
      </c>
      <c r="U495" s="23"/>
      <c r="V495" s="23"/>
      <c r="W495" s="29"/>
      <c r="X495" s="28" t="s">
        <v>153</v>
      </c>
      <c r="Y495" s="23"/>
      <c r="Z495" s="23"/>
      <c r="AA495" s="23"/>
      <c r="AB495" s="23"/>
      <c r="AC495" s="23"/>
      <c r="AD495" s="23" t="s">
        <v>144</v>
      </c>
      <c r="AE495" s="23" t="s">
        <v>145</v>
      </c>
      <c r="AF495" s="23">
        <v>34.5</v>
      </c>
      <c r="AG495" s="23">
        <v>7</v>
      </c>
      <c r="AH495" s="23">
        <v>1</v>
      </c>
      <c r="AI495" s="23">
        <v>0.35</v>
      </c>
      <c r="AJ495" s="23">
        <v>1.1000000000000001</v>
      </c>
      <c r="AK495" s="27">
        <f t="shared" si="316"/>
        <v>0.75000000000000011</v>
      </c>
      <c r="AL495" s="27" t="s">
        <v>143</v>
      </c>
      <c r="AM495" s="27" t="s">
        <v>143</v>
      </c>
      <c r="AN495" s="23"/>
      <c r="AO495" s="27">
        <f t="shared" si="317"/>
        <v>2</v>
      </c>
      <c r="AP495" s="23"/>
      <c r="AQ495" s="23"/>
      <c r="AR495" s="23"/>
      <c r="AS495" s="23"/>
      <c r="AT495" s="23"/>
      <c r="AU495" s="27"/>
      <c r="AV495" s="27">
        <f t="shared" si="318"/>
        <v>0</v>
      </c>
      <c r="AW495" s="27"/>
      <c r="AX495" s="28">
        <f>VLOOKUP(J495,ABNT5101!$I$3:$J$9,2)</f>
        <v>10</v>
      </c>
      <c r="AY495" s="28">
        <f>VLOOKUP(J495,ABNT5101!$I$3:$M$9,5)</f>
        <v>0.18</v>
      </c>
      <c r="AZ495" s="28" t="str">
        <f>_xlfn.XLOOKUP(J495,ABNT5101!I:I,ABNT5101!L:L)</f>
        <v>-</v>
      </c>
      <c r="BA495" s="28">
        <f>_xlfn.XLOOKUP(J495,ABNT5101!$I:$I,ABNT5101!M:M)</f>
        <v>0.18</v>
      </c>
      <c r="BB495" s="28" t="str">
        <f>_xlfn.XLOOKUP(J495,ABNT5101!$I:$I,ABNT5101!N:N)</f>
        <v>-</v>
      </c>
      <c r="BC495" s="28">
        <f>_xlfn.XLOOKUP(J495,ABNT5101!$I:$I,ABNT5101!O:O)</f>
        <v>16</v>
      </c>
      <c r="BD495" s="31" t="str">
        <f t="shared" si="319"/>
        <v>NÃO ATENDE</v>
      </c>
      <c r="BE495" s="32">
        <f t="shared" si="310"/>
        <v>-1</v>
      </c>
      <c r="BF495" s="32">
        <f t="shared" si="311"/>
        <v>-1</v>
      </c>
      <c r="BG495" s="32" t="str">
        <f t="shared" si="320"/>
        <v>-</v>
      </c>
      <c r="BH495" s="34"/>
      <c r="BI495" s="34"/>
      <c r="BJ495" s="34"/>
      <c r="BK495" s="34"/>
      <c r="BL495" s="35"/>
      <c r="BM495" s="34"/>
      <c r="BN495" s="31" t="str">
        <f t="shared" si="321"/>
        <v>NÃO ATENDE</v>
      </c>
      <c r="BO495" s="31" t="str">
        <f t="shared" si="312"/>
        <v>NÃO ATENDE</v>
      </c>
      <c r="BP495" s="31" t="str">
        <f t="shared" si="313"/>
        <v>NÃO ATENDE</v>
      </c>
      <c r="BQ495" s="31" t="str">
        <f t="shared" si="322"/>
        <v>ATENDE</v>
      </c>
      <c r="BR495" s="36" t="str">
        <f t="shared" si="323"/>
        <v>C4</v>
      </c>
      <c r="BS495" s="36" t="str">
        <f t="shared" si="324"/>
        <v>Sem Passeio</v>
      </c>
      <c r="BT495" s="37" t="e">
        <f t="shared" si="325"/>
        <v>#N/A</v>
      </c>
      <c r="BU495" s="34"/>
      <c r="BV495" s="34"/>
      <c r="BW495" s="36" t="e">
        <f>IF(BS495="-","-",_xlfn.XLOOKUP(BS495,ABNT5101!$B$4:$B$9,ABNT5101!$C$4:$C$9))</f>
        <v>#N/A</v>
      </c>
      <c r="BX495" s="36" t="e">
        <f>IF(BS495="-","-",_xlfn.XLOOKUP(BS495,ABNT5101!$B$4:$B$9,ABNT5101!$D$4:$D$9))</f>
        <v>#N/A</v>
      </c>
      <c r="BY495" s="31" t="e">
        <f t="shared" si="326"/>
        <v>#N/A</v>
      </c>
      <c r="BZ495" s="31" t="e">
        <f t="shared" si="327"/>
        <v>#N/A</v>
      </c>
      <c r="CA495" s="31" t="e">
        <f t="shared" si="328"/>
        <v>#N/A</v>
      </c>
      <c r="CB495" s="36" t="s">
        <v>143</v>
      </c>
      <c r="CC495" s="37" t="e">
        <f t="shared" si="329"/>
        <v>#VALUE!</v>
      </c>
      <c r="CD495" s="38"/>
      <c r="CE495" s="38"/>
      <c r="CF495" s="31" t="str">
        <f>IF(CB495="-","-",_xlfn.XLOOKUP(CB495,ABNT5101!$B$4:$B$9,ABNT5101!$C$4:$C$9))</f>
        <v>-</v>
      </c>
      <c r="CG495" s="36" t="str">
        <f>IF(CB495="-","-",_xlfn.XLOOKUP(CB495,ABNT5101!$B$4:$B$9,ABNT5101!$D$4:$D$9))</f>
        <v>-</v>
      </c>
      <c r="CH495" s="31" t="str">
        <f t="shared" si="330"/>
        <v>-</v>
      </c>
      <c r="CI495" s="31" t="str">
        <f t="shared" si="331"/>
        <v>-</v>
      </c>
      <c r="CJ495" s="31" t="str">
        <f t="shared" si="332"/>
        <v>-</v>
      </c>
      <c r="CK495" s="56" t="e">
        <f>_xlfn.XLOOKUP(CL495,'Banco de dados'!$B:$B,'Banco de dados'!$D:$D)</f>
        <v>#N/A</v>
      </c>
      <c r="CL495" s="42"/>
      <c r="CM495" s="56" t="e">
        <f>_xlfn.XLOOKUP(CL495,'Banco de dados'!$B:$B,'Banco de dados'!$E:$E)</f>
        <v>#N/A</v>
      </c>
      <c r="CN495" s="56"/>
      <c r="CO495" s="56" t="e">
        <f>IF(CN495="-","-",_xlfn.XLOOKUP(CN495,'Banco de dados'!$B:$B,'Banco de dados'!$E:$E))</f>
        <v>#N/A</v>
      </c>
      <c r="CP495" s="41">
        <f t="shared" si="333"/>
        <v>1</v>
      </c>
      <c r="CQ495" s="56" t="e">
        <f>_xlfn.XLOOKUP(CL495,'Banco de dados'!$B:$B,'Banco de dados'!$H:$H)</f>
        <v>#N/A</v>
      </c>
      <c r="CR495" s="56" t="e">
        <f t="array" aca="1" ref="CR495" ca="1">_xludf.xlookup(CN495,'Banco de dados'!$B:$B,'Banco de dados'!$H:$H)</f>
        <v>#NAME?</v>
      </c>
      <c r="CS495" s="56" t="e">
        <f t="array" aca="1" ref="CS495" ca="1">_xludf.xlookup(CL495,'Banco de dados'!$B:$B,'Banco de dados'!$F:$F)</f>
        <v>#NAME?</v>
      </c>
      <c r="CT495" s="56" t="e">
        <f t="array" aca="1" ref="CT495" ca="1">_xludf.xlookup(CN495,'Banco de dados'!$B:$B,'Banco de dados'!$F:$F)</f>
        <v>#NAME?</v>
      </c>
      <c r="CU495" s="42"/>
      <c r="CV495" s="42"/>
      <c r="CW495" s="56" t="str">
        <f>IF(AJ495=0.5,"Suporte",IF(AND(AJ495&gt;='Braços de IP'!$B$9,AJ495&lt;='Braços de IP'!$D$9),'Braços de IP'!$E$9,IF(AND(AJ495&gt;='Braços de IP'!$B$10,AJ495&lt;='Braços de IP'!$D$10),'Braços de IP'!$E$10,IF(AND(AJ495&gt;='Braços de IP'!$B$11,AJ495&lt;='Braços de IP'!$D$11),'Braços de IP'!$E$11,IF(AND(AJ495&gt;='Braços de IP'!$B$12,AJ495&lt;='Braços de IP'!$D$12),'Braços de IP'!$E$12,IF(AND(AJ495&gt;='Braços de IP'!$B$13,AJ495&lt;='Braços de IP'!$D$13),'Braços de IP'!$E$13,IF(AND(AJ495&gt;='Braços de IP'!$B$14,AJ495&lt;='Braços de IP'!$D$14),'Braços de IP'!$E$14,"ERRO")))))))</f>
        <v>Curto I</v>
      </c>
      <c r="CX495" s="42"/>
      <c r="CY495" s="56" t="str">
        <f>IF($CX495="","",VLOOKUP($CX495,'Braços de IP'!$E$9:$I$15,2,0))</f>
        <v/>
      </c>
      <c r="CZ495" s="43" t="str">
        <f>IF($CX495="","",VLOOKUP($CX495,'Braços de IP'!$E$9:$I$15,5,0))</f>
        <v/>
      </c>
      <c r="DA495" s="56"/>
      <c r="DB495" s="56"/>
      <c r="DC495" s="56"/>
      <c r="DD495" s="56"/>
      <c r="DE495" s="56"/>
      <c r="DF495" s="56"/>
      <c r="DG495" s="44" t="e">
        <f t="shared" si="334"/>
        <v>#N/A</v>
      </c>
      <c r="DH495" s="45">
        <f t="shared" si="335"/>
        <v>60</v>
      </c>
      <c r="DI495" s="44" t="e">
        <f t="shared" si="336"/>
        <v>#N/A</v>
      </c>
      <c r="DJ495" s="46" t="e">
        <f t="shared" si="337"/>
        <v>#N/A</v>
      </c>
      <c r="DK495" s="47" t="s">
        <v>147</v>
      </c>
      <c r="DL495" s="48"/>
      <c r="DM495" s="49"/>
      <c r="DN495" s="23" t="s">
        <v>148</v>
      </c>
      <c r="DO495" s="23"/>
      <c r="DP495" s="5"/>
      <c r="DQ495" s="5"/>
      <c r="DR495" s="5"/>
      <c r="DS495" s="5"/>
      <c r="DT495" s="5"/>
      <c r="DU495" s="5"/>
      <c r="DV495" s="5"/>
      <c r="DW495" s="5"/>
    </row>
    <row r="496" spans="2:127" ht="15.75" hidden="1" customHeight="1" x14ac:dyDescent="0.3">
      <c r="B496" s="5"/>
      <c r="C496" s="5"/>
      <c r="D496" s="5"/>
      <c r="E496" s="22" t="s">
        <v>480</v>
      </c>
      <c r="F496" s="22" t="s">
        <v>150</v>
      </c>
      <c r="G496" s="23" t="s">
        <v>481</v>
      </c>
      <c r="H496" s="24">
        <v>-23.340855999999999</v>
      </c>
      <c r="I496" s="24">
        <v>-46.842275000000001</v>
      </c>
      <c r="J496" s="24" t="s">
        <v>160</v>
      </c>
      <c r="K496" s="60"/>
      <c r="L496" s="24" t="s">
        <v>152</v>
      </c>
      <c r="M496" s="24" t="s">
        <v>141</v>
      </c>
      <c r="N496" s="23">
        <v>60</v>
      </c>
      <c r="O496" s="23" t="s">
        <v>142</v>
      </c>
      <c r="P496" s="23" t="s">
        <v>143</v>
      </c>
      <c r="Q496" s="26">
        <f t="shared" si="315"/>
        <v>120</v>
      </c>
      <c r="R496" s="27">
        <v>1</v>
      </c>
      <c r="S496" s="28" t="s">
        <v>153</v>
      </c>
      <c r="T496" s="28">
        <v>4</v>
      </c>
      <c r="U496" s="23"/>
      <c r="V496" s="23"/>
      <c r="W496" s="29"/>
      <c r="X496" s="28" t="s">
        <v>153</v>
      </c>
      <c r="Y496" s="23"/>
      <c r="Z496" s="23"/>
      <c r="AA496" s="23"/>
      <c r="AB496" s="23"/>
      <c r="AC496" s="23"/>
      <c r="AD496" s="23" t="s">
        <v>144</v>
      </c>
      <c r="AE496" s="23" t="s">
        <v>145</v>
      </c>
      <c r="AF496" s="23">
        <v>34.5</v>
      </c>
      <c r="AG496" s="23">
        <v>7</v>
      </c>
      <c r="AH496" s="23">
        <v>1</v>
      </c>
      <c r="AI496" s="23">
        <v>0.35</v>
      </c>
      <c r="AJ496" s="23">
        <v>1.1000000000000001</v>
      </c>
      <c r="AK496" s="27">
        <f t="shared" si="316"/>
        <v>0.75000000000000011</v>
      </c>
      <c r="AL496" s="27" t="s">
        <v>143</v>
      </c>
      <c r="AM496" s="27" t="s">
        <v>143</v>
      </c>
      <c r="AN496" s="23"/>
      <c r="AO496" s="27">
        <f t="shared" si="317"/>
        <v>2</v>
      </c>
      <c r="AP496" s="23"/>
      <c r="AQ496" s="23"/>
      <c r="AR496" s="23"/>
      <c r="AS496" s="23"/>
      <c r="AT496" s="23"/>
      <c r="AU496" s="27"/>
      <c r="AV496" s="27">
        <f t="shared" si="318"/>
        <v>0</v>
      </c>
      <c r="AW496" s="27"/>
      <c r="AX496" s="28">
        <f>VLOOKUP(J496,ABNT5101!$I$3:$J$9,2)</f>
        <v>10</v>
      </c>
      <c r="AY496" s="28">
        <f>VLOOKUP(J496,ABNT5101!$I$3:$M$9,5)</f>
        <v>0.18</v>
      </c>
      <c r="AZ496" s="28" t="str">
        <f>_xlfn.XLOOKUP(J496,ABNT5101!I:I,ABNT5101!L:L)</f>
        <v>-</v>
      </c>
      <c r="BA496" s="28">
        <f>_xlfn.XLOOKUP(J496,ABNT5101!$I:$I,ABNT5101!M:M)</f>
        <v>0.18</v>
      </c>
      <c r="BB496" s="28" t="str">
        <f>_xlfn.XLOOKUP(J496,ABNT5101!$I:$I,ABNT5101!N:N)</f>
        <v>-</v>
      </c>
      <c r="BC496" s="28">
        <f>_xlfn.XLOOKUP(J496,ABNT5101!$I:$I,ABNT5101!O:O)</f>
        <v>16</v>
      </c>
      <c r="BD496" s="31" t="str">
        <f t="shared" si="319"/>
        <v>NÃO ATENDE</v>
      </c>
      <c r="BE496" s="32">
        <f t="shared" si="310"/>
        <v>-1</v>
      </c>
      <c r="BF496" s="32">
        <f t="shared" si="311"/>
        <v>-1</v>
      </c>
      <c r="BG496" s="32" t="str">
        <f t="shared" si="320"/>
        <v>-</v>
      </c>
      <c r="BH496" s="34"/>
      <c r="BI496" s="34"/>
      <c r="BJ496" s="34"/>
      <c r="BK496" s="34"/>
      <c r="BL496" s="35"/>
      <c r="BM496" s="34"/>
      <c r="BN496" s="31" t="str">
        <f t="shared" si="321"/>
        <v>NÃO ATENDE</v>
      </c>
      <c r="BO496" s="31" t="str">
        <f t="shared" si="312"/>
        <v>NÃO ATENDE</v>
      </c>
      <c r="BP496" s="31" t="str">
        <f t="shared" si="313"/>
        <v>NÃO ATENDE</v>
      </c>
      <c r="BQ496" s="31" t="str">
        <f t="shared" si="322"/>
        <v>ATENDE</v>
      </c>
      <c r="BR496" s="36" t="str">
        <f t="shared" si="323"/>
        <v>C4</v>
      </c>
      <c r="BS496" s="36" t="str">
        <f t="shared" si="324"/>
        <v>Sem Passeio</v>
      </c>
      <c r="BT496" s="37" t="e">
        <f t="shared" si="325"/>
        <v>#N/A</v>
      </c>
      <c r="BU496" s="34"/>
      <c r="BV496" s="34"/>
      <c r="BW496" s="36" t="e">
        <f>IF(BS496="-","-",_xlfn.XLOOKUP(BS496,ABNT5101!$B$4:$B$9,ABNT5101!$C$4:$C$9))</f>
        <v>#N/A</v>
      </c>
      <c r="BX496" s="36" t="e">
        <f>IF(BS496="-","-",_xlfn.XLOOKUP(BS496,ABNT5101!$B$4:$B$9,ABNT5101!$D$4:$D$9))</f>
        <v>#N/A</v>
      </c>
      <c r="BY496" s="31" t="e">
        <f t="shared" si="326"/>
        <v>#N/A</v>
      </c>
      <c r="BZ496" s="31" t="e">
        <f t="shared" si="327"/>
        <v>#N/A</v>
      </c>
      <c r="CA496" s="31" t="e">
        <f t="shared" si="328"/>
        <v>#N/A</v>
      </c>
      <c r="CB496" s="36" t="s">
        <v>143</v>
      </c>
      <c r="CC496" s="37" t="e">
        <f t="shared" si="329"/>
        <v>#VALUE!</v>
      </c>
      <c r="CD496" s="38"/>
      <c r="CE496" s="38"/>
      <c r="CF496" s="31" t="str">
        <f>IF(CB496="-","-",_xlfn.XLOOKUP(CB496,ABNT5101!$B$4:$B$9,ABNT5101!$C$4:$C$9))</f>
        <v>-</v>
      </c>
      <c r="CG496" s="36" t="str">
        <f>IF(CB496="-","-",_xlfn.XLOOKUP(CB496,ABNT5101!$B$4:$B$9,ABNT5101!$D$4:$D$9))</f>
        <v>-</v>
      </c>
      <c r="CH496" s="31" t="str">
        <f t="shared" si="330"/>
        <v>-</v>
      </c>
      <c r="CI496" s="31" t="str">
        <f t="shared" si="331"/>
        <v>-</v>
      </c>
      <c r="CJ496" s="31" t="str">
        <f t="shared" si="332"/>
        <v>-</v>
      </c>
      <c r="CK496" s="56" t="e">
        <f>_xlfn.XLOOKUP(CL496,'Banco de dados'!$B:$B,'Banco de dados'!$D:$D)</f>
        <v>#N/A</v>
      </c>
      <c r="CL496" s="42"/>
      <c r="CM496" s="56" t="e">
        <f>_xlfn.XLOOKUP(CL496,'Banco de dados'!$B:$B,'Banco de dados'!$E:$E)</f>
        <v>#N/A</v>
      </c>
      <c r="CN496" s="56"/>
      <c r="CO496" s="56" t="e">
        <f>IF(CN496="-","-",_xlfn.XLOOKUP(CN496,'Banco de dados'!$B:$B,'Banco de dados'!$E:$E))</f>
        <v>#N/A</v>
      </c>
      <c r="CP496" s="41">
        <f t="shared" si="333"/>
        <v>1</v>
      </c>
      <c r="CQ496" s="56" t="e">
        <f>_xlfn.XLOOKUP(CL496,'Banco de dados'!$B:$B,'Banco de dados'!$H:$H)</f>
        <v>#N/A</v>
      </c>
      <c r="CR496" s="56" t="e">
        <f t="array" aca="1" ref="CR496" ca="1">_xludf.xlookup(CN496,'Banco de dados'!$B:$B,'Banco de dados'!$H:$H)</f>
        <v>#NAME?</v>
      </c>
      <c r="CS496" s="56" t="e">
        <f t="array" aca="1" ref="CS496" ca="1">_xludf.xlookup(CL496,'Banco de dados'!$B:$B,'Banco de dados'!$F:$F)</f>
        <v>#NAME?</v>
      </c>
      <c r="CT496" s="56" t="e">
        <f t="array" aca="1" ref="CT496" ca="1">_xludf.xlookup(CN496,'Banco de dados'!$B:$B,'Banco de dados'!$F:$F)</f>
        <v>#NAME?</v>
      </c>
      <c r="CU496" s="42"/>
      <c r="CV496" s="42"/>
      <c r="CW496" s="56" t="str">
        <f>IF(AJ496=0.5,"Suporte",IF(AND(AJ496&gt;='Braços de IP'!$B$9,AJ496&lt;='Braços de IP'!$D$9),'Braços de IP'!$E$9,IF(AND(AJ496&gt;='Braços de IP'!$B$10,AJ496&lt;='Braços de IP'!$D$10),'Braços de IP'!$E$10,IF(AND(AJ496&gt;='Braços de IP'!$B$11,AJ496&lt;='Braços de IP'!$D$11),'Braços de IP'!$E$11,IF(AND(AJ496&gt;='Braços de IP'!$B$12,AJ496&lt;='Braços de IP'!$D$12),'Braços de IP'!$E$12,IF(AND(AJ496&gt;='Braços de IP'!$B$13,AJ496&lt;='Braços de IP'!$D$13),'Braços de IP'!$E$13,IF(AND(AJ496&gt;='Braços de IP'!$B$14,AJ496&lt;='Braços de IP'!$D$14),'Braços de IP'!$E$14,"ERRO")))))))</f>
        <v>Curto I</v>
      </c>
      <c r="CX496" s="42"/>
      <c r="CY496" s="56" t="str">
        <f>IF($CX496="","",VLOOKUP($CX496,'Braços de IP'!$E$9:$I$15,2,0))</f>
        <v/>
      </c>
      <c r="CZ496" s="43" t="str">
        <f>IF($CX496="","",VLOOKUP($CX496,'Braços de IP'!$E$9:$I$15,5,0))</f>
        <v/>
      </c>
      <c r="DA496" s="56"/>
      <c r="DB496" s="56"/>
      <c r="DC496" s="56"/>
      <c r="DD496" s="56"/>
      <c r="DE496" s="56"/>
      <c r="DF496" s="56"/>
      <c r="DG496" s="44" t="e">
        <f t="shared" si="334"/>
        <v>#N/A</v>
      </c>
      <c r="DH496" s="45">
        <f t="shared" si="335"/>
        <v>60</v>
      </c>
      <c r="DI496" s="44" t="e">
        <f t="shared" si="336"/>
        <v>#N/A</v>
      </c>
      <c r="DJ496" s="46" t="e">
        <f t="shared" si="337"/>
        <v>#N/A</v>
      </c>
      <c r="DK496" s="47" t="s">
        <v>147</v>
      </c>
      <c r="DL496" s="48"/>
      <c r="DM496" s="49"/>
      <c r="DN496" s="23" t="s">
        <v>148</v>
      </c>
      <c r="DO496" s="23"/>
      <c r="DP496" s="5"/>
      <c r="DQ496" s="5"/>
      <c r="DR496" s="5"/>
      <c r="DS496" s="5"/>
      <c r="DT496" s="5"/>
      <c r="DU496" s="5"/>
      <c r="DV496" s="5"/>
      <c r="DW496" s="5"/>
    </row>
    <row r="497" spans="2:127" ht="15.75" hidden="1" customHeight="1" x14ac:dyDescent="0.3">
      <c r="B497" s="5"/>
      <c r="C497" s="5"/>
      <c r="D497" s="5"/>
      <c r="E497" s="22" t="s">
        <v>482</v>
      </c>
      <c r="F497" s="22" t="s">
        <v>150</v>
      </c>
      <c r="G497" s="23" t="s">
        <v>168</v>
      </c>
      <c r="H497" s="24">
        <v>-23.340508920000001</v>
      </c>
      <c r="I497" s="24">
        <v>-46.920330280000002</v>
      </c>
      <c r="J497" s="24" t="s">
        <v>139</v>
      </c>
      <c r="K497" s="60"/>
      <c r="L497" s="24" t="s">
        <v>152</v>
      </c>
      <c r="M497" s="24" t="s">
        <v>141</v>
      </c>
      <c r="N497" s="23">
        <v>90</v>
      </c>
      <c r="O497" s="23" t="s">
        <v>142</v>
      </c>
      <c r="P497" s="23" t="s">
        <v>143</v>
      </c>
      <c r="Q497" s="26">
        <f t="shared" si="315"/>
        <v>180</v>
      </c>
      <c r="R497" s="27">
        <v>1</v>
      </c>
      <c r="S497" s="28" t="s">
        <v>153</v>
      </c>
      <c r="T497" s="28">
        <v>3</v>
      </c>
      <c r="U497" s="23"/>
      <c r="V497" s="23"/>
      <c r="W497" s="29"/>
      <c r="X497" s="28" t="s">
        <v>153</v>
      </c>
      <c r="Y497" s="23"/>
      <c r="Z497" s="23"/>
      <c r="AA497" s="23"/>
      <c r="AB497" s="23"/>
      <c r="AC497" s="23"/>
      <c r="AD497" s="23" t="s">
        <v>144</v>
      </c>
      <c r="AE497" s="23" t="s">
        <v>145</v>
      </c>
      <c r="AF497" s="23">
        <v>33</v>
      </c>
      <c r="AG497" s="23">
        <v>8.4</v>
      </c>
      <c r="AH497" s="23">
        <v>1</v>
      </c>
      <c r="AI497" s="23">
        <v>3</v>
      </c>
      <c r="AJ497" s="23">
        <v>2.6</v>
      </c>
      <c r="AK497" s="27">
        <f t="shared" si="316"/>
        <v>-0.39999999999999991</v>
      </c>
      <c r="AL497" s="27" t="s">
        <v>143</v>
      </c>
      <c r="AM497" s="27" t="s">
        <v>143</v>
      </c>
      <c r="AN497" s="23"/>
      <c r="AO497" s="27">
        <f t="shared" si="317"/>
        <v>2</v>
      </c>
      <c r="AP497" s="23"/>
      <c r="AQ497" s="23"/>
      <c r="AR497" s="23"/>
      <c r="AS497" s="23"/>
      <c r="AT497" s="23"/>
      <c r="AU497" s="27"/>
      <c r="AV497" s="27">
        <f t="shared" si="318"/>
        <v>0</v>
      </c>
      <c r="AW497" s="27"/>
      <c r="AX497" s="28">
        <f>VLOOKUP(J497,ABNT5101!$I$3:$J$9,2)</f>
        <v>7.5</v>
      </c>
      <c r="AY497" s="28">
        <f>VLOOKUP(J497,ABNT5101!$I$3:$M$9,5)</f>
        <v>0.18</v>
      </c>
      <c r="AZ497" s="28" t="str">
        <f>_xlfn.XLOOKUP(J497,ABNT5101!I:I,ABNT5101!L:L)</f>
        <v>-</v>
      </c>
      <c r="BA497" s="28">
        <f>_xlfn.XLOOKUP(J497,ABNT5101!$I:$I,ABNT5101!M:M)</f>
        <v>0.18</v>
      </c>
      <c r="BB497" s="28" t="str">
        <f>_xlfn.XLOOKUP(J497,ABNT5101!$I:$I,ABNT5101!N:N)</f>
        <v>-</v>
      </c>
      <c r="BC497" s="28">
        <f>_xlfn.XLOOKUP(J497,ABNT5101!$I:$I,ABNT5101!O:O)</f>
        <v>16</v>
      </c>
      <c r="BD497" s="31" t="str">
        <f t="shared" si="319"/>
        <v>NÃO ATENDE</v>
      </c>
      <c r="BE497" s="32">
        <f t="shared" si="310"/>
        <v>-1</v>
      </c>
      <c r="BF497" s="32">
        <f t="shared" si="311"/>
        <v>-1</v>
      </c>
      <c r="BG497" s="32" t="str">
        <f t="shared" si="320"/>
        <v>-</v>
      </c>
      <c r="BH497" s="34"/>
      <c r="BI497" s="34"/>
      <c r="BJ497" s="34"/>
      <c r="BK497" s="34"/>
      <c r="BL497" s="35"/>
      <c r="BM497" s="34"/>
      <c r="BN497" s="31" t="str">
        <f t="shared" si="321"/>
        <v>NÃO ATENDE</v>
      </c>
      <c r="BO497" s="31" t="str">
        <f t="shared" si="312"/>
        <v>NÃO ATENDE</v>
      </c>
      <c r="BP497" s="31" t="str">
        <f t="shared" si="313"/>
        <v>NÃO ATENDE</v>
      </c>
      <c r="BQ497" s="31" t="str">
        <f t="shared" si="322"/>
        <v>ATENDE</v>
      </c>
      <c r="BR497" s="36" t="str">
        <f t="shared" si="323"/>
        <v>C5</v>
      </c>
      <c r="BS497" s="36" t="str">
        <f t="shared" si="324"/>
        <v>Sem Passeio</v>
      </c>
      <c r="BT497" s="37" t="e">
        <f t="shared" si="325"/>
        <v>#N/A</v>
      </c>
      <c r="BU497" s="34"/>
      <c r="BV497" s="34"/>
      <c r="BW497" s="36" t="e">
        <f>IF(BS497="-","-",_xlfn.XLOOKUP(BS497,ABNT5101!$B$4:$B$9,ABNT5101!$C$4:$C$9))</f>
        <v>#N/A</v>
      </c>
      <c r="BX497" s="36" t="e">
        <f>IF(BS497="-","-",_xlfn.XLOOKUP(BS497,ABNT5101!$B$4:$B$9,ABNT5101!$D$4:$D$9))</f>
        <v>#N/A</v>
      </c>
      <c r="BY497" s="31" t="e">
        <f t="shared" si="326"/>
        <v>#N/A</v>
      </c>
      <c r="BZ497" s="31" t="e">
        <f t="shared" si="327"/>
        <v>#N/A</v>
      </c>
      <c r="CA497" s="31" t="e">
        <f t="shared" si="328"/>
        <v>#N/A</v>
      </c>
      <c r="CB497" s="36" t="s">
        <v>143</v>
      </c>
      <c r="CC497" s="37" t="e">
        <f t="shared" si="329"/>
        <v>#VALUE!</v>
      </c>
      <c r="CD497" s="38"/>
      <c r="CE497" s="38"/>
      <c r="CF497" s="31" t="str">
        <f>IF(CB497="-","-",_xlfn.XLOOKUP(CB497,ABNT5101!$B$4:$B$9,ABNT5101!$C$4:$C$9))</f>
        <v>-</v>
      </c>
      <c r="CG497" s="36" t="str">
        <f>IF(CB497="-","-",_xlfn.XLOOKUP(CB497,ABNT5101!$B$4:$B$9,ABNT5101!$D$4:$D$9))</f>
        <v>-</v>
      </c>
      <c r="CH497" s="31" t="str">
        <f t="shared" si="330"/>
        <v>-</v>
      </c>
      <c r="CI497" s="31" t="str">
        <f t="shared" si="331"/>
        <v>-</v>
      </c>
      <c r="CJ497" s="31" t="str">
        <f t="shared" si="332"/>
        <v>-</v>
      </c>
      <c r="CK497" s="56" t="e">
        <f>_xlfn.XLOOKUP(CL497,'Banco de dados'!$B:$B,'Banco de dados'!$D:$D)</f>
        <v>#N/A</v>
      </c>
      <c r="CL497" s="42"/>
      <c r="CM497" s="56" t="e">
        <f>_xlfn.XLOOKUP(CL497,'Banco de dados'!$B:$B,'Banco de dados'!$E:$E)</f>
        <v>#N/A</v>
      </c>
      <c r="CN497" s="56"/>
      <c r="CO497" s="56" t="e">
        <f>IF(CN497="-","-",_xlfn.XLOOKUP(CN497,'Banco de dados'!$B:$B,'Banco de dados'!$E:$E))</f>
        <v>#N/A</v>
      </c>
      <c r="CP497" s="41">
        <f t="shared" si="333"/>
        <v>1</v>
      </c>
      <c r="CQ497" s="56" t="e">
        <f>_xlfn.XLOOKUP(CL497,'Banco de dados'!$B:$B,'Banco de dados'!$H:$H)</f>
        <v>#N/A</v>
      </c>
      <c r="CR497" s="56" t="e">
        <f t="array" aca="1" ref="CR497" ca="1">_xludf.xlookup(CN497,'Banco de dados'!$B:$B,'Banco de dados'!$H:$H)</f>
        <v>#NAME?</v>
      </c>
      <c r="CS497" s="56" t="e">
        <f t="array" aca="1" ref="CS497" ca="1">_xludf.xlookup(CL497,'Banco de dados'!$B:$B,'Banco de dados'!$F:$F)</f>
        <v>#NAME?</v>
      </c>
      <c r="CT497" s="56" t="e">
        <f t="array" aca="1" ref="CT497" ca="1">_xludf.xlookup(CN497,'Banco de dados'!$B:$B,'Banco de dados'!$F:$F)</f>
        <v>#NAME?</v>
      </c>
      <c r="CU497" s="42"/>
      <c r="CV497" s="42"/>
      <c r="CW497" s="56" t="str">
        <f>IF(AJ497=0.5,"Suporte",IF(AND(AJ497&gt;='Braços de IP'!$B$9,AJ497&lt;='Braços de IP'!$D$9),'Braços de IP'!$E$9,IF(AND(AJ497&gt;='Braços de IP'!$B$10,AJ497&lt;='Braços de IP'!$D$10),'Braços de IP'!$E$10,IF(AND(AJ497&gt;='Braços de IP'!$B$11,AJ497&lt;='Braços de IP'!$D$11),'Braços de IP'!$E$11,IF(AND(AJ497&gt;='Braços de IP'!$B$12,AJ497&lt;='Braços de IP'!$D$12),'Braços de IP'!$E$12,IF(AND(AJ497&gt;='Braços de IP'!$B$13,AJ497&lt;='Braços de IP'!$D$13),'Braços de IP'!$E$13,IF(AND(AJ497&gt;='Braços de IP'!$B$14,AJ497&lt;='Braços de IP'!$D$14),'Braços de IP'!$E$14,"ERRO")))))))</f>
        <v>Longo I</v>
      </c>
      <c r="CX497" s="42"/>
      <c r="CY497" s="56" t="str">
        <f>IF($CX497="","",VLOOKUP($CX497,'Braços de IP'!$E$9:$I$15,2,0))</f>
        <v/>
      </c>
      <c r="CZ497" s="43" t="str">
        <f>IF($CX497="","",VLOOKUP($CX497,'Braços de IP'!$E$9:$I$15,5,0))</f>
        <v/>
      </c>
      <c r="DA497" s="56"/>
      <c r="DB497" s="56"/>
      <c r="DC497" s="56"/>
      <c r="DD497" s="56"/>
      <c r="DE497" s="56"/>
      <c r="DF497" s="56"/>
      <c r="DG497" s="44" t="e">
        <f t="shared" si="334"/>
        <v>#N/A</v>
      </c>
      <c r="DH497" s="45">
        <f t="shared" si="335"/>
        <v>90</v>
      </c>
      <c r="DI497" s="44" t="e">
        <f t="shared" si="336"/>
        <v>#N/A</v>
      </c>
      <c r="DJ497" s="46" t="e">
        <f t="shared" si="337"/>
        <v>#N/A</v>
      </c>
      <c r="DK497" s="47" t="s">
        <v>147</v>
      </c>
      <c r="DL497" s="48"/>
      <c r="DM497" s="49"/>
      <c r="DN497" s="23" t="s">
        <v>148</v>
      </c>
      <c r="DO497" s="23"/>
      <c r="DP497" s="5"/>
      <c r="DQ497" s="5"/>
      <c r="DR497" s="5"/>
      <c r="DS497" s="5"/>
      <c r="DT497" s="5"/>
      <c r="DU497" s="5"/>
      <c r="DV497" s="5"/>
      <c r="DW497" s="5"/>
    </row>
    <row r="498" spans="2:127" ht="15.75" hidden="1" customHeight="1" x14ac:dyDescent="0.3">
      <c r="B498" s="5"/>
      <c r="C498" s="5"/>
      <c r="D498" s="5"/>
      <c r="E498" s="22" t="s">
        <v>482</v>
      </c>
      <c r="F498" s="22" t="s">
        <v>150</v>
      </c>
      <c r="G498" s="23" t="s">
        <v>168</v>
      </c>
      <c r="H498" s="24">
        <v>-23.340508920000001</v>
      </c>
      <c r="I498" s="24">
        <v>-46.920330280000002</v>
      </c>
      <c r="J498" s="24" t="s">
        <v>139</v>
      </c>
      <c r="K498" s="60"/>
      <c r="L498" s="24" t="s">
        <v>152</v>
      </c>
      <c r="M498" s="24" t="s">
        <v>141</v>
      </c>
      <c r="N498" s="23">
        <v>90</v>
      </c>
      <c r="O498" s="23" t="s">
        <v>142</v>
      </c>
      <c r="P498" s="23" t="s">
        <v>143</v>
      </c>
      <c r="Q498" s="26">
        <f t="shared" si="315"/>
        <v>180</v>
      </c>
      <c r="R498" s="27">
        <v>1</v>
      </c>
      <c r="S498" s="28" t="s">
        <v>153</v>
      </c>
      <c r="T498" s="28">
        <v>3</v>
      </c>
      <c r="U498" s="23"/>
      <c r="V498" s="23"/>
      <c r="W498" s="29"/>
      <c r="X498" s="28" t="s">
        <v>153</v>
      </c>
      <c r="Y498" s="23"/>
      <c r="Z498" s="23"/>
      <c r="AA498" s="23"/>
      <c r="AB498" s="23"/>
      <c r="AC498" s="23"/>
      <c r="AD498" s="23" t="s">
        <v>144</v>
      </c>
      <c r="AE498" s="23" t="s">
        <v>145</v>
      </c>
      <c r="AF498" s="23">
        <v>33</v>
      </c>
      <c r="AG498" s="23">
        <v>8.4</v>
      </c>
      <c r="AH498" s="23">
        <v>1</v>
      </c>
      <c r="AI498" s="23">
        <v>3</v>
      </c>
      <c r="AJ498" s="23">
        <v>2.6</v>
      </c>
      <c r="AK498" s="27">
        <f t="shared" si="316"/>
        <v>-0.39999999999999991</v>
      </c>
      <c r="AL498" s="27" t="s">
        <v>143</v>
      </c>
      <c r="AM498" s="27" t="s">
        <v>143</v>
      </c>
      <c r="AN498" s="23"/>
      <c r="AO498" s="27">
        <f t="shared" si="317"/>
        <v>2</v>
      </c>
      <c r="AP498" s="23"/>
      <c r="AQ498" s="23"/>
      <c r="AR498" s="23"/>
      <c r="AS498" s="23"/>
      <c r="AT498" s="23"/>
      <c r="AU498" s="27"/>
      <c r="AV498" s="27">
        <f t="shared" si="318"/>
        <v>0</v>
      </c>
      <c r="AW498" s="27"/>
      <c r="AX498" s="28">
        <f>VLOOKUP(J498,ABNT5101!$I$3:$J$9,2)</f>
        <v>7.5</v>
      </c>
      <c r="AY498" s="28">
        <f>VLOOKUP(J498,ABNT5101!$I$3:$M$9,5)</f>
        <v>0.18</v>
      </c>
      <c r="AZ498" s="28" t="str">
        <f>_xlfn.XLOOKUP(J498,ABNT5101!I:I,ABNT5101!L:L)</f>
        <v>-</v>
      </c>
      <c r="BA498" s="28">
        <f>_xlfn.XLOOKUP(J498,ABNT5101!$I:$I,ABNT5101!M:M)</f>
        <v>0.18</v>
      </c>
      <c r="BB498" s="28" t="str">
        <f>_xlfn.XLOOKUP(J498,ABNT5101!$I:$I,ABNT5101!N:N)</f>
        <v>-</v>
      </c>
      <c r="BC498" s="28">
        <f>_xlfn.XLOOKUP(J498,ABNT5101!$I:$I,ABNT5101!O:O)</f>
        <v>16</v>
      </c>
      <c r="BD498" s="31" t="str">
        <f t="shared" si="319"/>
        <v>NÃO ATENDE</v>
      </c>
      <c r="BE498" s="32">
        <f t="shared" si="310"/>
        <v>-1</v>
      </c>
      <c r="BF498" s="32">
        <f t="shared" si="311"/>
        <v>-1</v>
      </c>
      <c r="BG498" s="32" t="str">
        <f t="shared" si="320"/>
        <v>-</v>
      </c>
      <c r="BH498" s="34"/>
      <c r="BI498" s="34"/>
      <c r="BJ498" s="34"/>
      <c r="BK498" s="34"/>
      <c r="BL498" s="35"/>
      <c r="BM498" s="34"/>
      <c r="BN498" s="31" t="str">
        <f t="shared" si="321"/>
        <v>NÃO ATENDE</v>
      </c>
      <c r="BO498" s="31" t="str">
        <f t="shared" si="312"/>
        <v>NÃO ATENDE</v>
      </c>
      <c r="BP498" s="31" t="str">
        <f t="shared" si="313"/>
        <v>NÃO ATENDE</v>
      </c>
      <c r="BQ498" s="31" t="str">
        <f t="shared" si="322"/>
        <v>ATENDE</v>
      </c>
      <c r="BR498" s="36" t="str">
        <f t="shared" si="323"/>
        <v>C5</v>
      </c>
      <c r="BS498" s="36" t="str">
        <f t="shared" si="324"/>
        <v>Sem Passeio</v>
      </c>
      <c r="BT498" s="37" t="e">
        <f t="shared" si="325"/>
        <v>#N/A</v>
      </c>
      <c r="BU498" s="34"/>
      <c r="BV498" s="34"/>
      <c r="BW498" s="36" t="e">
        <f>IF(BS498="-","-",_xlfn.XLOOKUP(BS498,ABNT5101!$B$4:$B$9,ABNT5101!$C$4:$C$9))</f>
        <v>#N/A</v>
      </c>
      <c r="BX498" s="36" t="e">
        <f>IF(BS498="-","-",_xlfn.XLOOKUP(BS498,ABNT5101!$B$4:$B$9,ABNT5101!$D$4:$D$9))</f>
        <v>#N/A</v>
      </c>
      <c r="BY498" s="31" t="e">
        <f t="shared" si="326"/>
        <v>#N/A</v>
      </c>
      <c r="BZ498" s="31" t="e">
        <f t="shared" si="327"/>
        <v>#N/A</v>
      </c>
      <c r="CA498" s="31" t="e">
        <f t="shared" si="328"/>
        <v>#N/A</v>
      </c>
      <c r="CB498" s="36" t="s">
        <v>143</v>
      </c>
      <c r="CC498" s="37" t="e">
        <f t="shared" si="329"/>
        <v>#VALUE!</v>
      </c>
      <c r="CD498" s="38"/>
      <c r="CE498" s="38"/>
      <c r="CF498" s="31" t="str">
        <f>IF(CB498="-","-",_xlfn.XLOOKUP(CB498,ABNT5101!$B$4:$B$9,ABNT5101!$C$4:$C$9))</f>
        <v>-</v>
      </c>
      <c r="CG498" s="36" t="str">
        <f>IF(CB498="-","-",_xlfn.XLOOKUP(CB498,ABNT5101!$B$4:$B$9,ABNT5101!$D$4:$D$9))</f>
        <v>-</v>
      </c>
      <c r="CH498" s="31" t="str">
        <f t="shared" si="330"/>
        <v>-</v>
      </c>
      <c r="CI498" s="31" t="str">
        <f t="shared" si="331"/>
        <v>-</v>
      </c>
      <c r="CJ498" s="31" t="str">
        <f t="shared" si="332"/>
        <v>-</v>
      </c>
      <c r="CK498" s="56" t="e">
        <f>_xlfn.XLOOKUP(CL498,'Banco de dados'!$B:$B,'Banco de dados'!$D:$D)</f>
        <v>#N/A</v>
      </c>
      <c r="CL498" s="42"/>
      <c r="CM498" s="56" t="e">
        <f>_xlfn.XLOOKUP(CL498,'Banco de dados'!$B:$B,'Banco de dados'!$E:$E)</f>
        <v>#N/A</v>
      </c>
      <c r="CN498" s="56"/>
      <c r="CO498" s="56" t="e">
        <f>IF(CN498="-","-",_xlfn.XLOOKUP(CN498,'Banco de dados'!$B:$B,'Banco de dados'!$E:$E))</f>
        <v>#N/A</v>
      </c>
      <c r="CP498" s="41">
        <f t="shared" si="333"/>
        <v>1</v>
      </c>
      <c r="CQ498" s="56" t="e">
        <f>_xlfn.XLOOKUP(CL498,'Banco de dados'!$B:$B,'Banco de dados'!$H:$H)</f>
        <v>#N/A</v>
      </c>
      <c r="CR498" s="56" t="e">
        <f t="array" aca="1" ref="CR498" ca="1">_xludf.xlookup(CN498,'Banco de dados'!$B:$B,'Banco de dados'!$H:$H)</f>
        <v>#NAME?</v>
      </c>
      <c r="CS498" s="56" t="e">
        <f t="array" aca="1" ref="CS498" ca="1">_xludf.xlookup(CL498,'Banco de dados'!$B:$B,'Banco de dados'!$F:$F)</f>
        <v>#NAME?</v>
      </c>
      <c r="CT498" s="56" t="e">
        <f t="array" aca="1" ref="CT498" ca="1">_xludf.xlookup(CN498,'Banco de dados'!$B:$B,'Banco de dados'!$F:$F)</f>
        <v>#NAME?</v>
      </c>
      <c r="CU498" s="42"/>
      <c r="CV498" s="42"/>
      <c r="CW498" s="56" t="str">
        <f>IF(AJ498=0.5,"Suporte",IF(AND(AJ498&gt;='Braços de IP'!$B$9,AJ498&lt;='Braços de IP'!$D$9),'Braços de IP'!$E$9,IF(AND(AJ498&gt;='Braços de IP'!$B$10,AJ498&lt;='Braços de IP'!$D$10),'Braços de IP'!$E$10,IF(AND(AJ498&gt;='Braços de IP'!$B$11,AJ498&lt;='Braços de IP'!$D$11),'Braços de IP'!$E$11,IF(AND(AJ498&gt;='Braços de IP'!$B$12,AJ498&lt;='Braços de IP'!$D$12),'Braços de IP'!$E$12,IF(AND(AJ498&gt;='Braços de IP'!$B$13,AJ498&lt;='Braços de IP'!$D$13),'Braços de IP'!$E$13,IF(AND(AJ498&gt;='Braços de IP'!$B$14,AJ498&lt;='Braços de IP'!$D$14),'Braços de IP'!$E$14,"ERRO")))))))</f>
        <v>Longo I</v>
      </c>
      <c r="CX498" s="42"/>
      <c r="CY498" s="56" t="str">
        <f>IF($CX498="","",VLOOKUP($CX498,'Braços de IP'!$E$9:$I$15,2,0))</f>
        <v/>
      </c>
      <c r="CZ498" s="43" t="str">
        <f>IF($CX498="","",VLOOKUP($CX498,'Braços de IP'!$E$9:$I$15,5,0))</f>
        <v/>
      </c>
      <c r="DA498" s="56"/>
      <c r="DB498" s="56"/>
      <c r="DC498" s="56"/>
      <c r="DD498" s="56"/>
      <c r="DE498" s="56"/>
      <c r="DF498" s="56"/>
      <c r="DG498" s="44" t="e">
        <f t="shared" si="334"/>
        <v>#N/A</v>
      </c>
      <c r="DH498" s="45">
        <f t="shared" si="335"/>
        <v>90</v>
      </c>
      <c r="DI498" s="44" t="e">
        <f t="shared" si="336"/>
        <v>#N/A</v>
      </c>
      <c r="DJ498" s="46" t="e">
        <f t="shared" si="337"/>
        <v>#N/A</v>
      </c>
      <c r="DK498" s="47" t="s">
        <v>147</v>
      </c>
      <c r="DL498" s="48"/>
      <c r="DM498" s="49"/>
      <c r="DN498" s="23" t="s">
        <v>148</v>
      </c>
      <c r="DO498" s="23"/>
      <c r="DP498" s="5"/>
      <c r="DQ498" s="5"/>
      <c r="DR498" s="5"/>
      <c r="DS498" s="5"/>
      <c r="DT498" s="5"/>
      <c r="DU498" s="5"/>
      <c r="DV498" s="5"/>
      <c r="DW498" s="5"/>
    </row>
    <row r="499" spans="2:127" ht="15.75" hidden="1" customHeight="1" x14ac:dyDescent="0.3">
      <c r="B499" s="5"/>
      <c r="C499" s="5"/>
      <c r="D499" s="5"/>
      <c r="E499" s="22" t="s">
        <v>482</v>
      </c>
      <c r="F499" s="22" t="s">
        <v>150</v>
      </c>
      <c r="G499" s="23" t="s">
        <v>168</v>
      </c>
      <c r="H499" s="24">
        <v>-23.340508920000001</v>
      </c>
      <c r="I499" s="24">
        <v>-46.920330280000002</v>
      </c>
      <c r="J499" s="24" t="s">
        <v>139</v>
      </c>
      <c r="K499" s="60"/>
      <c r="L499" s="24" t="s">
        <v>152</v>
      </c>
      <c r="M499" s="24" t="s">
        <v>141</v>
      </c>
      <c r="N499" s="23">
        <v>90</v>
      </c>
      <c r="O499" s="23" t="s">
        <v>142</v>
      </c>
      <c r="P499" s="23" t="s">
        <v>143</v>
      </c>
      <c r="Q499" s="26">
        <f t="shared" si="315"/>
        <v>180</v>
      </c>
      <c r="R499" s="27">
        <v>1</v>
      </c>
      <c r="S499" s="28" t="s">
        <v>153</v>
      </c>
      <c r="T499" s="28">
        <v>3</v>
      </c>
      <c r="U499" s="23"/>
      <c r="V499" s="23"/>
      <c r="W499" s="29"/>
      <c r="X499" s="28" t="s">
        <v>153</v>
      </c>
      <c r="Y499" s="23"/>
      <c r="Z499" s="23"/>
      <c r="AA499" s="23"/>
      <c r="AB499" s="23"/>
      <c r="AC499" s="23"/>
      <c r="AD499" s="23" t="s">
        <v>144</v>
      </c>
      <c r="AE499" s="23" t="s">
        <v>145</v>
      </c>
      <c r="AF499" s="23">
        <v>33</v>
      </c>
      <c r="AG499" s="23">
        <v>8.4</v>
      </c>
      <c r="AH499" s="23">
        <v>1</v>
      </c>
      <c r="AI499" s="23">
        <v>3</v>
      </c>
      <c r="AJ499" s="23">
        <v>2.6</v>
      </c>
      <c r="AK499" s="27">
        <f t="shared" si="316"/>
        <v>-0.39999999999999991</v>
      </c>
      <c r="AL499" s="27" t="s">
        <v>143</v>
      </c>
      <c r="AM499" s="27" t="s">
        <v>143</v>
      </c>
      <c r="AN499" s="23"/>
      <c r="AO499" s="27">
        <f t="shared" si="317"/>
        <v>2</v>
      </c>
      <c r="AP499" s="23"/>
      <c r="AQ499" s="23"/>
      <c r="AR499" s="23"/>
      <c r="AS499" s="23"/>
      <c r="AT499" s="23"/>
      <c r="AU499" s="27"/>
      <c r="AV499" s="27">
        <f t="shared" si="318"/>
        <v>0</v>
      </c>
      <c r="AW499" s="27"/>
      <c r="AX499" s="28">
        <f>VLOOKUP(J499,ABNT5101!$I$3:$J$9,2)</f>
        <v>7.5</v>
      </c>
      <c r="AY499" s="28">
        <f>VLOOKUP(J499,ABNT5101!$I$3:$M$9,5)</f>
        <v>0.18</v>
      </c>
      <c r="AZ499" s="28" t="str">
        <f>_xlfn.XLOOKUP(J499,ABNT5101!I:I,ABNT5101!L:L)</f>
        <v>-</v>
      </c>
      <c r="BA499" s="28">
        <f>_xlfn.XLOOKUP(J499,ABNT5101!$I:$I,ABNT5101!M:M)</f>
        <v>0.18</v>
      </c>
      <c r="BB499" s="28" t="str">
        <f>_xlfn.XLOOKUP(J499,ABNT5101!$I:$I,ABNT5101!N:N)</f>
        <v>-</v>
      </c>
      <c r="BC499" s="28">
        <f>_xlfn.XLOOKUP(J499,ABNT5101!$I:$I,ABNT5101!O:O)</f>
        <v>16</v>
      </c>
      <c r="BD499" s="31" t="str">
        <f t="shared" si="319"/>
        <v>NÃO ATENDE</v>
      </c>
      <c r="BE499" s="32">
        <f t="shared" si="310"/>
        <v>-1</v>
      </c>
      <c r="BF499" s="32">
        <f t="shared" si="311"/>
        <v>-1</v>
      </c>
      <c r="BG499" s="32" t="str">
        <f t="shared" si="320"/>
        <v>-</v>
      </c>
      <c r="BH499" s="34"/>
      <c r="BI499" s="34"/>
      <c r="BJ499" s="34"/>
      <c r="BK499" s="34"/>
      <c r="BL499" s="35"/>
      <c r="BM499" s="34"/>
      <c r="BN499" s="31" t="str">
        <f t="shared" si="321"/>
        <v>NÃO ATENDE</v>
      </c>
      <c r="BO499" s="31" t="str">
        <f t="shared" si="312"/>
        <v>NÃO ATENDE</v>
      </c>
      <c r="BP499" s="31" t="str">
        <f t="shared" si="313"/>
        <v>NÃO ATENDE</v>
      </c>
      <c r="BQ499" s="31" t="str">
        <f t="shared" si="322"/>
        <v>ATENDE</v>
      </c>
      <c r="BR499" s="36" t="str">
        <f t="shared" si="323"/>
        <v>C5</v>
      </c>
      <c r="BS499" s="36" t="str">
        <f t="shared" si="324"/>
        <v>Sem Passeio</v>
      </c>
      <c r="BT499" s="37" t="e">
        <f t="shared" si="325"/>
        <v>#N/A</v>
      </c>
      <c r="BU499" s="34"/>
      <c r="BV499" s="34"/>
      <c r="BW499" s="36" t="e">
        <f>IF(BS499="-","-",_xlfn.XLOOKUP(BS499,ABNT5101!$B$4:$B$9,ABNT5101!$C$4:$C$9))</f>
        <v>#N/A</v>
      </c>
      <c r="BX499" s="36" t="e">
        <f>IF(BS499="-","-",_xlfn.XLOOKUP(BS499,ABNT5101!$B$4:$B$9,ABNT5101!$D$4:$D$9))</f>
        <v>#N/A</v>
      </c>
      <c r="BY499" s="31" t="e">
        <f t="shared" si="326"/>
        <v>#N/A</v>
      </c>
      <c r="BZ499" s="31" t="e">
        <f t="shared" si="327"/>
        <v>#N/A</v>
      </c>
      <c r="CA499" s="31" t="e">
        <f t="shared" si="328"/>
        <v>#N/A</v>
      </c>
      <c r="CB499" s="36" t="s">
        <v>143</v>
      </c>
      <c r="CC499" s="37" t="e">
        <f t="shared" si="329"/>
        <v>#VALUE!</v>
      </c>
      <c r="CD499" s="38"/>
      <c r="CE499" s="38"/>
      <c r="CF499" s="31" t="str">
        <f>IF(CB499="-","-",_xlfn.XLOOKUP(CB499,ABNT5101!$B$4:$B$9,ABNT5101!$C$4:$C$9))</f>
        <v>-</v>
      </c>
      <c r="CG499" s="36" t="str">
        <f>IF(CB499="-","-",_xlfn.XLOOKUP(CB499,ABNT5101!$B$4:$B$9,ABNT5101!$D$4:$D$9))</f>
        <v>-</v>
      </c>
      <c r="CH499" s="31" t="str">
        <f t="shared" si="330"/>
        <v>-</v>
      </c>
      <c r="CI499" s="31" t="str">
        <f t="shared" si="331"/>
        <v>-</v>
      </c>
      <c r="CJ499" s="31" t="str">
        <f t="shared" si="332"/>
        <v>-</v>
      </c>
      <c r="CK499" s="56" t="e">
        <f>_xlfn.XLOOKUP(CL499,'Banco de dados'!$B:$B,'Banco de dados'!$D:$D)</f>
        <v>#N/A</v>
      </c>
      <c r="CL499" s="42"/>
      <c r="CM499" s="56" t="e">
        <f>_xlfn.XLOOKUP(CL499,'Banco de dados'!$B:$B,'Banco de dados'!$E:$E)</f>
        <v>#N/A</v>
      </c>
      <c r="CN499" s="56"/>
      <c r="CO499" s="56" t="e">
        <f>IF(CN499="-","-",_xlfn.XLOOKUP(CN499,'Banco de dados'!$B:$B,'Banco de dados'!$E:$E))</f>
        <v>#N/A</v>
      </c>
      <c r="CP499" s="41">
        <f t="shared" si="333"/>
        <v>1</v>
      </c>
      <c r="CQ499" s="56" t="e">
        <f>_xlfn.XLOOKUP(CL499,'Banco de dados'!$B:$B,'Banco de dados'!$H:$H)</f>
        <v>#N/A</v>
      </c>
      <c r="CR499" s="56" t="e">
        <f t="array" aca="1" ref="CR499" ca="1">_xludf.xlookup(CN499,'Banco de dados'!$B:$B,'Banco de dados'!$H:$H)</f>
        <v>#NAME?</v>
      </c>
      <c r="CS499" s="56" t="e">
        <f t="array" aca="1" ref="CS499" ca="1">_xludf.xlookup(CL499,'Banco de dados'!$B:$B,'Banco de dados'!$F:$F)</f>
        <v>#NAME?</v>
      </c>
      <c r="CT499" s="56" t="e">
        <f t="array" aca="1" ref="CT499" ca="1">_xludf.xlookup(CN499,'Banco de dados'!$B:$B,'Banco de dados'!$F:$F)</f>
        <v>#NAME?</v>
      </c>
      <c r="CU499" s="42"/>
      <c r="CV499" s="42"/>
      <c r="CW499" s="56" t="str">
        <f>IF(AJ499=0.5,"Suporte",IF(AND(AJ499&gt;='Braços de IP'!$B$9,AJ499&lt;='Braços de IP'!$D$9),'Braços de IP'!$E$9,IF(AND(AJ499&gt;='Braços de IP'!$B$10,AJ499&lt;='Braços de IP'!$D$10),'Braços de IP'!$E$10,IF(AND(AJ499&gt;='Braços de IP'!$B$11,AJ499&lt;='Braços de IP'!$D$11),'Braços de IP'!$E$11,IF(AND(AJ499&gt;='Braços de IP'!$B$12,AJ499&lt;='Braços de IP'!$D$12),'Braços de IP'!$E$12,IF(AND(AJ499&gt;='Braços de IP'!$B$13,AJ499&lt;='Braços de IP'!$D$13),'Braços de IP'!$E$13,IF(AND(AJ499&gt;='Braços de IP'!$B$14,AJ499&lt;='Braços de IP'!$D$14),'Braços de IP'!$E$14,"ERRO")))))))</f>
        <v>Longo I</v>
      </c>
      <c r="CX499" s="42"/>
      <c r="CY499" s="56" t="str">
        <f>IF($CX499="","",VLOOKUP($CX499,'Braços de IP'!$E$9:$I$15,2,0))</f>
        <v/>
      </c>
      <c r="CZ499" s="43" t="str">
        <f>IF($CX499="","",VLOOKUP($CX499,'Braços de IP'!$E$9:$I$15,5,0))</f>
        <v/>
      </c>
      <c r="DA499" s="56"/>
      <c r="DB499" s="56"/>
      <c r="DC499" s="56"/>
      <c r="DD499" s="56"/>
      <c r="DE499" s="56"/>
      <c r="DF499" s="56"/>
      <c r="DG499" s="44" t="e">
        <f t="shared" si="334"/>
        <v>#N/A</v>
      </c>
      <c r="DH499" s="45">
        <f t="shared" si="335"/>
        <v>90</v>
      </c>
      <c r="DI499" s="44" t="e">
        <f t="shared" si="336"/>
        <v>#N/A</v>
      </c>
      <c r="DJ499" s="46" t="e">
        <f t="shared" si="337"/>
        <v>#N/A</v>
      </c>
      <c r="DK499" s="47" t="s">
        <v>147</v>
      </c>
      <c r="DL499" s="48"/>
      <c r="DM499" s="49"/>
      <c r="DN499" s="23" t="s">
        <v>148</v>
      </c>
      <c r="DO499" s="23"/>
      <c r="DP499" s="5"/>
      <c r="DQ499" s="5"/>
      <c r="DR499" s="5"/>
      <c r="DS499" s="5"/>
      <c r="DT499" s="5"/>
      <c r="DU499" s="5"/>
      <c r="DV499" s="5"/>
      <c r="DW499" s="5"/>
    </row>
    <row r="500" spans="2:127" ht="15.75" hidden="1" customHeight="1" x14ac:dyDescent="0.3">
      <c r="B500" s="5"/>
      <c r="C500" s="5"/>
      <c r="D500" s="5"/>
      <c r="E500" s="22" t="s">
        <v>483</v>
      </c>
      <c r="F500" s="22" t="s">
        <v>150</v>
      </c>
      <c r="G500" s="23" t="s">
        <v>484</v>
      </c>
      <c r="H500" s="24">
        <v>-23.338235000000001</v>
      </c>
      <c r="I500" s="24">
        <v>-46.840488000000001</v>
      </c>
      <c r="J500" s="24" t="s">
        <v>139</v>
      </c>
      <c r="K500" s="60"/>
      <c r="L500" s="24" t="s">
        <v>152</v>
      </c>
      <c r="M500" s="24" t="s">
        <v>141</v>
      </c>
      <c r="N500" s="23">
        <v>60</v>
      </c>
      <c r="O500" s="23" t="s">
        <v>142</v>
      </c>
      <c r="P500" s="23" t="s">
        <v>143</v>
      </c>
      <c r="Q500" s="26">
        <f t="shared" si="315"/>
        <v>120</v>
      </c>
      <c r="R500" s="27">
        <v>1</v>
      </c>
      <c r="S500" s="28" t="s">
        <v>153</v>
      </c>
      <c r="T500" s="28">
        <v>3</v>
      </c>
      <c r="U500" s="23"/>
      <c r="V500" s="23"/>
      <c r="W500" s="29"/>
      <c r="X500" s="28" t="s">
        <v>153</v>
      </c>
      <c r="Y500" s="23"/>
      <c r="Z500" s="23"/>
      <c r="AA500" s="23"/>
      <c r="AB500" s="23"/>
      <c r="AC500" s="23"/>
      <c r="AD500" s="23" t="s">
        <v>144</v>
      </c>
      <c r="AE500" s="23" t="s">
        <v>145</v>
      </c>
      <c r="AF500" s="23">
        <v>25</v>
      </c>
      <c r="AG500" s="23">
        <v>6.4</v>
      </c>
      <c r="AH500" s="23">
        <v>1</v>
      </c>
      <c r="AI500" s="23">
        <v>0</v>
      </c>
      <c r="AJ500" s="23">
        <v>1</v>
      </c>
      <c r="AK500" s="27">
        <f t="shared" si="316"/>
        <v>1</v>
      </c>
      <c r="AL500" s="27" t="s">
        <v>143</v>
      </c>
      <c r="AM500" s="27" t="s">
        <v>143</v>
      </c>
      <c r="AN500" s="23"/>
      <c r="AO500" s="27">
        <f t="shared" si="317"/>
        <v>2</v>
      </c>
      <c r="AP500" s="23"/>
      <c r="AQ500" s="23"/>
      <c r="AR500" s="23"/>
      <c r="AS500" s="23"/>
      <c r="AT500" s="23"/>
      <c r="AU500" s="27"/>
      <c r="AV500" s="27">
        <f t="shared" si="318"/>
        <v>0</v>
      </c>
      <c r="AW500" s="27"/>
      <c r="AX500" s="28">
        <f>VLOOKUP(J500,ABNT5101!$I$3:$J$9,2)</f>
        <v>7.5</v>
      </c>
      <c r="AY500" s="28">
        <f>VLOOKUP(J500,ABNT5101!$I$3:$M$9,5)</f>
        <v>0.18</v>
      </c>
      <c r="AZ500" s="28" t="str">
        <f>_xlfn.XLOOKUP(J500,ABNT5101!I:I,ABNT5101!L:L)</f>
        <v>-</v>
      </c>
      <c r="BA500" s="28">
        <f>_xlfn.XLOOKUP(J500,ABNT5101!$I:$I,ABNT5101!M:M)</f>
        <v>0.18</v>
      </c>
      <c r="BB500" s="28" t="str">
        <f>_xlfn.XLOOKUP(J500,ABNT5101!$I:$I,ABNT5101!N:N)</f>
        <v>-</v>
      </c>
      <c r="BC500" s="28">
        <f>_xlfn.XLOOKUP(J500,ABNT5101!$I:$I,ABNT5101!O:O)</f>
        <v>16</v>
      </c>
      <c r="BD500" s="31" t="str">
        <f t="shared" si="319"/>
        <v>NÃO ATENDE</v>
      </c>
      <c r="BE500" s="32">
        <f t="shared" si="310"/>
        <v>-1</v>
      </c>
      <c r="BF500" s="32">
        <f t="shared" si="311"/>
        <v>-1</v>
      </c>
      <c r="BG500" s="32" t="str">
        <f t="shared" si="320"/>
        <v>-</v>
      </c>
      <c r="BH500" s="34"/>
      <c r="BI500" s="34"/>
      <c r="BJ500" s="34"/>
      <c r="BK500" s="34"/>
      <c r="BL500" s="35"/>
      <c r="BM500" s="34"/>
      <c r="BN500" s="31" t="str">
        <f t="shared" si="321"/>
        <v>NÃO ATENDE</v>
      </c>
      <c r="BO500" s="31" t="str">
        <f t="shared" si="312"/>
        <v>NÃO ATENDE</v>
      </c>
      <c r="BP500" s="31" t="str">
        <f t="shared" si="313"/>
        <v>NÃO ATENDE</v>
      </c>
      <c r="BQ500" s="31" t="str">
        <f t="shared" si="322"/>
        <v>ATENDE</v>
      </c>
      <c r="BR500" s="36" t="str">
        <f t="shared" si="323"/>
        <v>C5</v>
      </c>
      <c r="BS500" s="36" t="str">
        <f t="shared" si="324"/>
        <v>Sem Passeio</v>
      </c>
      <c r="BT500" s="37" t="e">
        <f t="shared" si="325"/>
        <v>#N/A</v>
      </c>
      <c r="BU500" s="34"/>
      <c r="BV500" s="34"/>
      <c r="BW500" s="36" t="e">
        <f>IF(BS500="-","-",_xlfn.XLOOKUP(BS500,ABNT5101!$B$4:$B$9,ABNT5101!$C$4:$C$9))</f>
        <v>#N/A</v>
      </c>
      <c r="BX500" s="36" t="e">
        <f>IF(BS500="-","-",_xlfn.XLOOKUP(BS500,ABNT5101!$B$4:$B$9,ABNT5101!$D$4:$D$9))</f>
        <v>#N/A</v>
      </c>
      <c r="BY500" s="31" t="e">
        <f t="shared" si="326"/>
        <v>#N/A</v>
      </c>
      <c r="BZ500" s="31" t="e">
        <f t="shared" si="327"/>
        <v>#N/A</v>
      </c>
      <c r="CA500" s="31" t="e">
        <f t="shared" si="328"/>
        <v>#N/A</v>
      </c>
      <c r="CB500" s="36" t="s">
        <v>143</v>
      </c>
      <c r="CC500" s="37" t="e">
        <f t="shared" si="329"/>
        <v>#VALUE!</v>
      </c>
      <c r="CD500" s="38"/>
      <c r="CE500" s="38"/>
      <c r="CF500" s="31" t="str">
        <f>IF(CB500="-","-",_xlfn.XLOOKUP(CB500,ABNT5101!$B$4:$B$9,ABNT5101!$C$4:$C$9))</f>
        <v>-</v>
      </c>
      <c r="CG500" s="36" t="str">
        <f>IF(CB500="-","-",_xlfn.XLOOKUP(CB500,ABNT5101!$B$4:$B$9,ABNT5101!$D$4:$D$9))</f>
        <v>-</v>
      </c>
      <c r="CH500" s="31" t="str">
        <f t="shared" si="330"/>
        <v>-</v>
      </c>
      <c r="CI500" s="31" t="str">
        <f t="shared" si="331"/>
        <v>-</v>
      </c>
      <c r="CJ500" s="31" t="str">
        <f t="shared" si="332"/>
        <v>-</v>
      </c>
      <c r="CK500" s="56" t="e">
        <f>_xlfn.XLOOKUP(CL500,'Banco de dados'!$B:$B,'Banco de dados'!$D:$D)</f>
        <v>#N/A</v>
      </c>
      <c r="CL500" s="42"/>
      <c r="CM500" s="56" t="e">
        <f>_xlfn.XLOOKUP(CL500,'Banco de dados'!$B:$B,'Banco de dados'!$E:$E)</f>
        <v>#N/A</v>
      </c>
      <c r="CN500" s="56"/>
      <c r="CO500" s="56" t="e">
        <f>IF(CN500="-","-",_xlfn.XLOOKUP(CN500,'Banco de dados'!$B:$B,'Banco de dados'!$E:$E))</f>
        <v>#N/A</v>
      </c>
      <c r="CP500" s="41">
        <f t="shared" si="333"/>
        <v>1</v>
      </c>
      <c r="CQ500" s="56" t="e">
        <f>_xlfn.XLOOKUP(CL500,'Banco de dados'!$B:$B,'Banco de dados'!$H:$H)</f>
        <v>#N/A</v>
      </c>
      <c r="CR500" s="56" t="e">
        <f t="array" aca="1" ref="CR500" ca="1">_xludf.xlookup(CN500,'Banco de dados'!$B:$B,'Banco de dados'!$H:$H)</f>
        <v>#NAME?</v>
      </c>
      <c r="CS500" s="56" t="e">
        <f t="array" aca="1" ref="CS500" ca="1">_xludf.xlookup(CL500,'Banco de dados'!$B:$B,'Banco de dados'!$F:$F)</f>
        <v>#NAME?</v>
      </c>
      <c r="CT500" s="56" t="e">
        <f t="array" aca="1" ref="CT500" ca="1">_xludf.xlookup(CN500,'Banco de dados'!$B:$B,'Banco de dados'!$F:$F)</f>
        <v>#NAME?</v>
      </c>
      <c r="CU500" s="42"/>
      <c r="CV500" s="42"/>
      <c r="CW500" s="56" t="str">
        <f>IF(AJ500=0.5,"Suporte",IF(AND(AJ500&gt;='Braços de IP'!$B$9,AJ500&lt;='Braços de IP'!$D$9),'Braços de IP'!$E$9,IF(AND(AJ500&gt;='Braços de IP'!$B$10,AJ500&lt;='Braços de IP'!$D$10),'Braços de IP'!$E$10,IF(AND(AJ500&gt;='Braços de IP'!$B$11,AJ500&lt;='Braços de IP'!$D$11),'Braços de IP'!$E$11,IF(AND(AJ500&gt;='Braços de IP'!$B$12,AJ500&lt;='Braços de IP'!$D$12),'Braços de IP'!$E$12,IF(AND(AJ500&gt;='Braços de IP'!$B$13,AJ500&lt;='Braços de IP'!$D$13),'Braços de IP'!$E$13,IF(AND(AJ500&gt;='Braços de IP'!$B$14,AJ500&lt;='Braços de IP'!$D$14),'Braços de IP'!$E$14,"ERRO")))))))</f>
        <v>Curto I</v>
      </c>
      <c r="CX500" s="42"/>
      <c r="CY500" s="56" t="str">
        <f>IF($CX500="","",VLOOKUP($CX500,'Braços de IP'!$E$9:$I$15,2,0))</f>
        <v/>
      </c>
      <c r="CZ500" s="43" t="str">
        <f>IF($CX500="","",VLOOKUP($CX500,'Braços de IP'!$E$9:$I$15,5,0))</f>
        <v/>
      </c>
      <c r="DA500" s="56"/>
      <c r="DB500" s="56"/>
      <c r="DC500" s="56"/>
      <c r="DD500" s="56"/>
      <c r="DE500" s="56"/>
      <c r="DF500" s="56"/>
      <c r="DG500" s="44" t="e">
        <f t="shared" si="334"/>
        <v>#N/A</v>
      </c>
      <c r="DH500" s="45">
        <f t="shared" si="335"/>
        <v>60</v>
      </c>
      <c r="DI500" s="44" t="e">
        <f t="shared" si="336"/>
        <v>#N/A</v>
      </c>
      <c r="DJ500" s="46" t="e">
        <f t="shared" si="337"/>
        <v>#N/A</v>
      </c>
      <c r="DK500" s="47" t="s">
        <v>147</v>
      </c>
      <c r="DL500" s="48"/>
      <c r="DM500" s="49"/>
      <c r="DN500" s="23" t="s">
        <v>148</v>
      </c>
      <c r="DO500" s="23"/>
      <c r="DQ500" s="50"/>
    </row>
    <row r="501" spans="2:127" ht="15.75" hidden="1" customHeight="1" x14ac:dyDescent="0.3">
      <c r="B501" s="5"/>
      <c r="C501" s="5"/>
      <c r="D501" s="5"/>
      <c r="E501" s="22" t="s">
        <v>483</v>
      </c>
      <c r="F501" s="22" t="s">
        <v>150</v>
      </c>
      <c r="G501" s="23" t="s">
        <v>484</v>
      </c>
      <c r="H501" s="24">
        <v>-23.338235000000001</v>
      </c>
      <c r="I501" s="24">
        <v>-46.840488000000001</v>
      </c>
      <c r="J501" s="24" t="s">
        <v>139</v>
      </c>
      <c r="K501" s="60"/>
      <c r="L501" s="24" t="s">
        <v>152</v>
      </c>
      <c r="M501" s="24" t="s">
        <v>141</v>
      </c>
      <c r="N501" s="23">
        <v>60</v>
      </c>
      <c r="O501" s="23" t="s">
        <v>142</v>
      </c>
      <c r="P501" s="23" t="s">
        <v>143</v>
      </c>
      <c r="Q501" s="26">
        <f t="shared" si="315"/>
        <v>120</v>
      </c>
      <c r="R501" s="27">
        <v>1</v>
      </c>
      <c r="S501" s="28" t="s">
        <v>153</v>
      </c>
      <c r="T501" s="28">
        <v>3</v>
      </c>
      <c r="U501" s="23"/>
      <c r="V501" s="23"/>
      <c r="W501" s="29"/>
      <c r="X501" s="28" t="s">
        <v>153</v>
      </c>
      <c r="Y501" s="23"/>
      <c r="Z501" s="23"/>
      <c r="AA501" s="23"/>
      <c r="AB501" s="23"/>
      <c r="AC501" s="23"/>
      <c r="AD501" s="23" t="s">
        <v>144</v>
      </c>
      <c r="AE501" s="23" t="s">
        <v>145</v>
      </c>
      <c r="AF501" s="23">
        <v>25</v>
      </c>
      <c r="AG501" s="23">
        <v>6.4</v>
      </c>
      <c r="AH501" s="23">
        <v>1</v>
      </c>
      <c r="AI501" s="23">
        <v>0</v>
      </c>
      <c r="AJ501" s="23">
        <v>1</v>
      </c>
      <c r="AK501" s="27">
        <f t="shared" si="316"/>
        <v>1</v>
      </c>
      <c r="AL501" s="27" t="s">
        <v>143</v>
      </c>
      <c r="AM501" s="27" t="s">
        <v>143</v>
      </c>
      <c r="AN501" s="23"/>
      <c r="AO501" s="27">
        <f t="shared" si="317"/>
        <v>2</v>
      </c>
      <c r="AP501" s="23"/>
      <c r="AQ501" s="23"/>
      <c r="AR501" s="23"/>
      <c r="AS501" s="23"/>
      <c r="AT501" s="23"/>
      <c r="AU501" s="27"/>
      <c r="AV501" s="27">
        <f t="shared" si="318"/>
        <v>0</v>
      </c>
      <c r="AW501" s="27"/>
      <c r="AX501" s="28">
        <f>VLOOKUP(J501,ABNT5101!$I$3:$J$9,2)</f>
        <v>7.5</v>
      </c>
      <c r="AY501" s="28">
        <f>VLOOKUP(J501,ABNT5101!$I$3:$M$9,5)</f>
        <v>0.18</v>
      </c>
      <c r="AZ501" s="28" t="str">
        <f>_xlfn.XLOOKUP(J501,ABNT5101!I:I,ABNT5101!L:L)</f>
        <v>-</v>
      </c>
      <c r="BA501" s="28">
        <f>_xlfn.XLOOKUP(J501,ABNT5101!$I:$I,ABNT5101!M:M)</f>
        <v>0.18</v>
      </c>
      <c r="BB501" s="28" t="str">
        <f>_xlfn.XLOOKUP(J501,ABNT5101!$I:$I,ABNT5101!N:N)</f>
        <v>-</v>
      </c>
      <c r="BC501" s="28">
        <f>_xlfn.XLOOKUP(J501,ABNT5101!$I:$I,ABNT5101!O:O)</f>
        <v>16</v>
      </c>
      <c r="BD501" s="31" t="str">
        <f t="shared" si="319"/>
        <v>NÃO ATENDE</v>
      </c>
      <c r="BE501" s="32">
        <f t="shared" si="310"/>
        <v>-1</v>
      </c>
      <c r="BF501" s="32">
        <f t="shared" si="311"/>
        <v>-1</v>
      </c>
      <c r="BG501" s="32" t="str">
        <f t="shared" si="320"/>
        <v>-</v>
      </c>
      <c r="BH501" s="34"/>
      <c r="BI501" s="34"/>
      <c r="BJ501" s="34"/>
      <c r="BK501" s="34"/>
      <c r="BL501" s="35"/>
      <c r="BM501" s="34"/>
      <c r="BN501" s="31" t="str">
        <f t="shared" si="321"/>
        <v>NÃO ATENDE</v>
      </c>
      <c r="BO501" s="31" t="str">
        <f t="shared" si="312"/>
        <v>NÃO ATENDE</v>
      </c>
      <c r="BP501" s="31" t="str">
        <f t="shared" si="313"/>
        <v>NÃO ATENDE</v>
      </c>
      <c r="BQ501" s="31" t="str">
        <f t="shared" si="322"/>
        <v>ATENDE</v>
      </c>
      <c r="BR501" s="36" t="str">
        <f t="shared" si="323"/>
        <v>C5</v>
      </c>
      <c r="BS501" s="36" t="str">
        <f t="shared" si="324"/>
        <v>Sem Passeio</v>
      </c>
      <c r="BT501" s="37" t="e">
        <f t="shared" si="325"/>
        <v>#N/A</v>
      </c>
      <c r="BU501" s="34"/>
      <c r="BV501" s="34"/>
      <c r="BW501" s="36" t="e">
        <f>IF(BS501="-","-",_xlfn.XLOOKUP(BS501,ABNT5101!$B$4:$B$9,ABNT5101!$C$4:$C$9))</f>
        <v>#N/A</v>
      </c>
      <c r="BX501" s="36" t="e">
        <f>IF(BS501="-","-",_xlfn.XLOOKUP(BS501,ABNT5101!$B$4:$B$9,ABNT5101!$D$4:$D$9))</f>
        <v>#N/A</v>
      </c>
      <c r="BY501" s="31" t="e">
        <f t="shared" si="326"/>
        <v>#N/A</v>
      </c>
      <c r="BZ501" s="31" t="e">
        <f t="shared" si="327"/>
        <v>#N/A</v>
      </c>
      <c r="CA501" s="31" t="e">
        <f t="shared" si="328"/>
        <v>#N/A</v>
      </c>
      <c r="CB501" s="36" t="s">
        <v>143</v>
      </c>
      <c r="CC501" s="37" t="e">
        <f t="shared" si="329"/>
        <v>#VALUE!</v>
      </c>
      <c r="CD501" s="38"/>
      <c r="CE501" s="38"/>
      <c r="CF501" s="31" t="str">
        <f>IF(CB501="-","-",_xlfn.XLOOKUP(CB501,ABNT5101!$B$4:$B$9,ABNT5101!$C$4:$C$9))</f>
        <v>-</v>
      </c>
      <c r="CG501" s="36" t="str">
        <f>IF(CB501="-","-",_xlfn.XLOOKUP(CB501,ABNT5101!$B$4:$B$9,ABNT5101!$D$4:$D$9))</f>
        <v>-</v>
      </c>
      <c r="CH501" s="31" t="str">
        <f t="shared" si="330"/>
        <v>-</v>
      </c>
      <c r="CI501" s="31" t="str">
        <f t="shared" si="331"/>
        <v>-</v>
      </c>
      <c r="CJ501" s="31" t="str">
        <f t="shared" si="332"/>
        <v>-</v>
      </c>
      <c r="CK501" s="56" t="e">
        <f>_xlfn.XLOOKUP(CL501,'Banco de dados'!$B:$B,'Banco de dados'!$D:$D)</f>
        <v>#N/A</v>
      </c>
      <c r="CL501" s="42"/>
      <c r="CM501" s="56" t="e">
        <f>_xlfn.XLOOKUP(CL501,'Banco de dados'!$B:$B,'Banco de dados'!$E:$E)</f>
        <v>#N/A</v>
      </c>
      <c r="CN501" s="56"/>
      <c r="CO501" s="56" t="e">
        <f>IF(CN501="-","-",_xlfn.XLOOKUP(CN501,'Banco de dados'!$B:$B,'Banco de dados'!$E:$E))</f>
        <v>#N/A</v>
      </c>
      <c r="CP501" s="41">
        <f t="shared" si="333"/>
        <v>1</v>
      </c>
      <c r="CQ501" s="56" t="e">
        <f>_xlfn.XLOOKUP(CL501,'Banco de dados'!$B:$B,'Banco de dados'!$H:$H)</f>
        <v>#N/A</v>
      </c>
      <c r="CR501" s="56" t="e">
        <f t="array" aca="1" ref="CR501" ca="1">_xludf.xlookup(CN501,'Banco de dados'!$B:$B,'Banco de dados'!$H:$H)</f>
        <v>#NAME?</v>
      </c>
      <c r="CS501" s="56" t="e">
        <f t="array" aca="1" ref="CS501" ca="1">_xludf.xlookup(CL501,'Banco de dados'!$B:$B,'Banco de dados'!$F:$F)</f>
        <v>#NAME?</v>
      </c>
      <c r="CT501" s="56" t="e">
        <f t="array" aca="1" ref="CT501" ca="1">_xludf.xlookup(CN501,'Banco de dados'!$B:$B,'Banco de dados'!$F:$F)</f>
        <v>#NAME?</v>
      </c>
      <c r="CU501" s="42"/>
      <c r="CV501" s="42"/>
      <c r="CW501" s="56" t="str">
        <f>IF(AJ501=0.5,"Suporte",IF(AND(AJ501&gt;='Braços de IP'!$B$9,AJ501&lt;='Braços de IP'!$D$9),'Braços de IP'!$E$9,IF(AND(AJ501&gt;='Braços de IP'!$B$10,AJ501&lt;='Braços de IP'!$D$10),'Braços de IP'!$E$10,IF(AND(AJ501&gt;='Braços de IP'!$B$11,AJ501&lt;='Braços de IP'!$D$11),'Braços de IP'!$E$11,IF(AND(AJ501&gt;='Braços de IP'!$B$12,AJ501&lt;='Braços de IP'!$D$12),'Braços de IP'!$E$12,IF(AND(AJ501&gt;='Braços de IP'!$B$13,AJ501&lt;='Braços de IP'!$D$13),'Braços de IP'!$E$13,IF(AND(AJ501&gt;='Braços de IP'!$B$14,AJ501&lt;='Braços de IP'!$D$14),'Braços de IP'!$E$14,"ERRO")))))))</f>
        <v>Curto I</v>
      </c>
      <c r="CX501" s="42"/>
      <c r="CY501" s="56" t="str">
        <f>IF($CX501="","",VLOOKUP($CX501,'Braços de IP'!$E$9:$I$15,2,0))</f>
        <v/>
      </c>
      <c r="CZ501" s="43" t="str">
        <f>IF($CX501="","",VLOOKUP($CX501,'Braços de IP'!$E$9:$I$15,5,0))</f>
        <v/>
      </c>
      <c r="DA501" s="56"/>
      <c r="DB501" s="56"/>
      <c r="DC501" s="56"/>
      <c r="DD501" s="56"/>
      <c r="DE501" s="56"/>
      <c r="DF501" s="56"/>
      <c r="DG501" s="44" t="e">
        <f t="shared" si="334"/>
        <v>#N/A</v>
      </c>
      <c r="DH501" s="45">
        <f t="shared" si="335"/>
        <v>60</v>
      </c>
      <c r="DI501" s="44" t="e">
        <f t="shared" si="336"/>
        <v>#N/A</v>
      </c>
      <c r="DJ501" s="46" t="e">
        <f t="shared" si="337"/>
        <v>#N/A</v>
      </c>
      <c r="DK501" s="47" t="s">
        <v>147</v>
      </c>
      <c r="DL501" s="48"/>
      <c r="DM501" s="49"/>
      <c r="DN501" s="23" t="s">
        <v>148</v>
      </c>
      <c r="DO501" s="23"/>
      <c r="DQ501" s="50"/>
    </row>
    <row r="502" spans="2:127" ht="15.75" hidden="1" customHeight="1" x14ac:dyDescent="0.3">
      <c r="B502" s="5"/>
      <c r="C502" s="5"/>
      <c r="D502" s="5"/>
      <c r="E502" s="22" t="s">
        <v>483</v>
      </c>
      <c r="F502" s="22" t="s">
        <v>150</v>
      </c>
      <c r="G502" s="23" t="s">
        <v>484</v>
      </c>
      <c r="H502" s="24">
        <v>-23.338235000000001</v>
      </c>
      <c r="I502" s="24">
        <v>-46.840488000000001</v>
      </c>
      <c r="J502" s="24" t="s">
        <v>139</v>
      </c>
      <c r="K502" s="60"/>
      <c r="L502" s="24" t="s">
        <v>152</v>
      </c>
      <c r="M502" s="24" t="s">
        <v>141</v>
      </c>
      <c r="N502" s="23">
        <v>60</v>
      </c>
      <c r="O502" s="23" t="s">
        <v>142</v>
      </c>
      <c r="P502" s="23" t="s">
        <v>143</v>
      </c>
      <c r="Q502" s="26">
        <f t="shared" si="315"/>
        <v>120</v>
      </c>
      <c r="R502" s="27">
        <v>1</v>
      </c>
      <c r="S502" s="28" t="s">
        <v>153</v>
      </c>
      <c r="T502" s="28">
        <v>3</v>
      </c>
      <c r="U502" s="23"/>
      <c r="V502" s="23"/>
      <c r="W502" s="29"/>
      <c r="X502" s="28" t="s">
        <v>153</v>
      </c>
      <c r="Y502" s="23"/>
      <c r="Z502" s="23"/>
      <c r="AA502" s="23"/>
      <c r="AB502" s="23"/>
      <c r="AC502" s="23"/>
      <c r="AD502" s="23" t="s">
        <v>144</v>
      </c>
      <c r="AE502" s="23" t="s">
        <v>145</v>
      </c>
      <c r="AF502" s="23">
        <v>25</v>
      </c>
      <c r="AG502" s="23">
        <v>6.4</v>
      </c>
      <c r="AH502" s="23">
        <v>1</v>
      </c>
      <c r="AI502" s="23">
        <v>0</v>
      </c>
      <c r="AJ502" s="23">
        <v>1</v>
      </c>
      <c r="AK502" s="27">
        <f t="shared" si="316"/>
        <v>1</v>
      </c>
      <c r="AL502" s="27" t="s">
        <v>143</v>
      </c>
      <c r="AM502" s="27" t="s">
        <v>143</v>
      </c>
      <c r="AN502" s="23"/>
      <c r="AO502" s="27">
        <f t="shared" si="317"/>
        <v>2</v>
      </c>
      <c r="AP502" s="23"/>
      <c r="AQ502" s="23"/>
      <c r="AR502" s="23"/>
      <c r="AS502" s="23"/>
      <c r="AT502" s="23"/>
      <c r="AU502" s="27"/>
      <c r="AV502" s="27">
        <f t="shared" si="318"/>
        <v>0</v>
      </c>
      <c r="AW502" s="27"/>
      <c r="AX502" s="28">
        <f>VLOOKUP(J502,ABNT5101!$I$3:$J$9,2)</f>
        <v>7.5</v>
      </c>
      <c r="AY502" s="28">
        <f>VLOOKUP(J502,ABNT5101!$I$3:$M$9,5)</f>
        <v>0.18</v>
      </c>
      <c r="AZ502" s="28" t="str">
        <f>_xlfn.XLOOKUP(J502,ABNT5101!I:I,ABNT5101!L:L)</f>
        <v>-</v>
      </c>
      <c r="BA502" s="28">
        <f>_xlfn.XLOOKUP(J502,ABNT5101!$I:$I,ABNT5101!M:M)</f>
        <v>0.18</v>
      </c>
      <c r="BB502" s="28" t="str">
        <f>_xlfn.XLOOKUP(J502,ABNT5101!$I:$I,ABNT5101!N:N)</f>
        <v>-</v>
      </c>
      <c r="BC502" s="28">
        <f>_xlfn.XLOOKUP(J502,ABNT5101!$I:$I,ABNT5101!O:O)</f>
        <v>16</v>
      </c>
      <c r="BD502" s="31" t="str">
        <f t="shared" si="319"/>
        <v>NÃO ATENDE</v>
      </c>
      <c r="BE502" s="32">
        <f t="shared" si="310"/>
        <v>-1</v>
      </c>
      <c r="BF502" s="32">
        <f t="shared" si="311"/>
        <v>-1</v>
      </c>
      <c r="BG502" s="32" t="str">
        <f t="shared" si="320"/>
        <v>-</v>
      </c>
      <c r="BH502" s="34"/>
      <c r="BI502" s="34"/>
      <c r="BJ502" s="34"/>
      <c r="BK502" s="34"/>
      <c r="BL502" s="35"/>
      <c r="BM502" s="34"/>
      <c r="BN502" s="31" t="str">
        <f t="shared" si="321"/>
        <v>NÃO ATENDE</v>
      </c>
      <c r="BO502" s="31" t="str">
        <f t="shared" si="312"/>
        <v>NÃO ATENDE</v>
      </c>
      <c r="BP502" s="31" t="str">
        <f t="shared" si="313"/>
        <v>NÃO ATENDE</v>
      </c>
      <c r="BQ502" s="31" t="str">
        <f t="shared" si="322"/>
        <v>ATENDE</v>
      </c>
      <c r="BR502" s="36" t="str">
        <f t="shared" si="323"/>
        <v>C5</v>
      </c>
      <c r="BS502" s="36" t="str">
        <f t="shared" si="324"/>
        <v>Sem Passeio</v>
      </c>
      <c r="BT502" s="37" t="e">
        <f t="shared" si="325"/>
        <v>#N/A</v>
      </c>
      <c r="BU502" s="34"/>
      <c r="BV502" s="34"/>
      <c r="BW502" s="36" t="e">
        <f>IF(BS502="-","-",_xlfn.XLOOKUP(BS502,ABNT5101!$B$4:$B$9,ABNT5101!$C$4:$C$9))</f>
        <v>#N/A</v>
      </c>
      <c r="BX502" s="36" t="e">
        <f>IF(BS502="-","-",_xlfn.XLOOKUP(BS502,ABNT5101!$B$4:$B$9,ABNT5101!$D$4:$D$9))</f>
        <v>#N/A</v>
      </c>
      <c r="BY502" s="31" t="e">
        <f t="shared" si="326"/>
        <v>#N/A</v>
      </c>
      <c r="BZ502" s="31" t="e">
        <f t="shared" si="327"/>
        <v>#N/A</v>
      </c>
      <c r="CA502" s="31" t="e">
        <f t="shared" si="328"/>
        <v>#N/A</v>
      </c>
      <c r="CB502" s="36" t="s">
        <v>143</v>
      </c>
      <c r="CC502" s="37" t="e">
        <f t="shared" si="329"/>
        <v>#VALUE!</v>
      </c>
      <c r="CD502" s="38"/>
      <c r="CE502" s="38"/>
      <c r="CF502" s="31" t="str">
        <f>IF(CB502="-","-",_xlfn.XLOOKUP(CB502,ABNT5101!$B$4:$B$9,ABNT5101!$C$4:$C$9))</f>
        <v>-</v>
      </c>
      <c r="CG502" s="36" t="str">
        <f>IF(CB502="-","-",_xlfn.XLOOKUP(CB502,ABNT5101!$B$4:$B$9,ABNT5101!$D$4:$D$9))</f>
        <v>-</v>
      </c>
      <c r="CH502" s="31" t="str">
        <f t="shared" si="330"/>
        <v>-</v>
      </c>
      <c r="CI502" s="31" t="str">
        <f t="shared" si="331"/>
        <v>-</v>
      </c>
      <c r="CJ502" s="31" t="str">
        <f t="shared" si="332"/>
        <v>-</v>
      </c>
      <c r="CK502" s="56" t="e">
        <f>_xlfn.XLOOKUP(CL502,'Banco de dados'!$B:$B,'Banco de dados'!$D:$D)</f>
        <v>#N/A</v>
      </c>
      <c r="CL502" s="42"/>
      <c r="CM502" s="56" t="e">
        <f>_xlfn.XLOOKUP(CL502,'Banco de dados'!$B:$B,'Banco de dados'!$E:$E)</f>
        <v>#N/A</v>
      </c>
      <c r="CN502" s="56"/>
      <c r="CO502" s="56" t="e">
        <f>IF(CN502="-","-",_xlfn.XLOOKUP(CN502,'Banco de dados'!$B:$B,'Banco de dados'!$E:$E))</f>
        <v>#N/A</v>
      </c>
      <c r="CP502" s="41">
        <f t="shared" si="333"/>
        <v>1</v>
      </c>
      <c r="CQ502" s="56" t="e">
        <f>_xlfn.XLOOKUP(CL502,'Banco de dados'!$B:$B,'Banco de dados'!$H:$H)</f>
        <v>#N/A</v>
      </c>
      <c r="CR502" s="56" t="e">
        <f t="array" aca="1" ref="CR502" ca="1">_xludf.xlookup(CN502,'Banco de dados'!$B:$B,'Banco de dados'!$H:$H)</f>
        <v>#NAME?</v>
      </c>
      <c r="CS502" s="56" t="e">
        <f t="array" aca="1" ref="CS502" ca="1">_xludf.xlookup(CL502,'Banco de dados'!$B:$B,'Banco de dados'!$F:$F)</f>
        <v>#NAME?</v>
      </c>
      <c r="CT502" s="56" t="e">
        <f t="array" aca="1" ref="CT502" ca="1">_xludf.xlookup(CN502,'Banco de dados'!$B:$B,'Banco de dados'!$F:$F)</f>
        <v>#NAME?</v>
      </c>
      <c r="CU502" s="42"/>
      <c r="CV502" s="42"/>
      <c r="CW502" s="56" t="str">
        <f>IF(AJ502=0.5,"Suporte",IF(AND(AJ502&gt;='Braços de IP'!$B$9,AJ502&lt;='Braços de IP'!$D$9),'Braços de IP'!$E$9,IF(AND(AJ502&gt;='Braços de IP'!$B$10,AJ502&lt;='Braços de IP'!$D$10),'Braços de IP'!$E$10,IF(AND(AJ502&gt;='Braços de IP'!$B$11,AJ502&lt;='Braços de IP'!$D$11),'Braços de IP'!$E$11,IF(AND(AJ502&gt;='Braços de IP'!$B$12,AJ502&lt;='Braços de IP'!$D$12),'Braços de IP'!$E$12,IF(AND(AJ502&gt;='Braços de IP'!$B$13,AJ502&lt;='Braços de IP'!$D$13),'Braços de IP'!$E$13,IF(AND(AJ502&gt;='Braços de IP'!$B$14,AJ502&lt;='Braços de IP'!$D$14),'Braços de IP'!$E$14,"ERRO")))))))</f>
        <v>Curto I</v>
      </c>
      <c r="CX502" s="42"/>
      <c r="CY502" s="56" t="str">
        <f>IF($CX502="","",VLOOKUP($CX502,'Braços de IP'!$E$9:$I$15,2,0))</f>
        <v/>
      </c>
      <c r="CZ502" s="43" t="str">
        <f>IF($CX502="","",VLOOKUP($CX502,'Braços de IP'!$E$9:$I$15,5,0))</f>
        <v/>
      </c>
      <c r="DA502" s="56"/>
      <c r="DB502" s="56"/>
      <c r="DC502" s="56"/>
      <c r="DD502" s="56"/>
      <c r="DE502" s="56"/>
      <c r="DF502" s="56"/>
      <c r="DG502" s="44" t="e">
        <f t="shared" si="334"/>
        <v>#N/A</v>
      </c>
      <c r="DH502" s="45">
        <f t="shared" si="335"/>
        <v>60</v>
      </c>
      <c r="DI502" s="44" t="e">
        <f t="shared" si="336"/>
        <v>#N/A</v>
      </c>
      <c r="DJ502" s="46" t="e">
        <f t="shared" si="337"/>
        <v>#N/A</v>
      </c>
      <c r="DK502" s="47" t="s">
        <v>147</v>
      </c>
      <c r="DL502" s="48"/>
      <c r="DM502" s="49"/>
      <c r="DN502" s="23" t="s">
        <v>148</v>
      </c>
      <c r="DO502" s="23"/>
      <c r="DQ502" s="50"/>
    </row>
    <row r="503" spans="2:127" ht="15.75" hidden="1" customHeight="1" x14ac:dyDescent="0.3">
      <c r="B503" s="5"/>
      <c r="C503" s="5"/>
      <c r="D503" s="5"/>
      <c r="E503" s="22" t="s">
        <v>485</v>
      </c>
      <c r="F503" s="22" t="s">
        <v>150</v>
      </c>
      <c r="G503" s="23" t="s">
        <v>486</v>
      </c>
      <c r="H503" s="24">
        <v>-23.335611</v>
      </c>
      <c r="I503" s="24">
        <v>-46.926352000000001</v>
      </c>
      <c r="J503" s="24" t="s">
        <v>160</v>
      </c>
      <c r="K503" s="60"/>
      <c r="L503" s="24" t="s">
        <v>152</v>
      </c>
      <c r="M503" s="24" t="s">
        <v>141</v>
      </c>
      <c r="N503" s="23">
        <v>60</v>
      </c>
      <c r="O503" s="23" t="s">
        <v>142</v>
      </c>
      <c r="P503" s="23" t="s">
        <v>143</v>
      </c>
      <c r="Q503" s="26">
        <f t="shared" si="315"/>
        <v>120</v>
      </c>
      <c r="R503" s="27">
        <v>2</v>
      </c>
      <c r="S503" s="28" t="s">
        <v>153</v>
      </c>
      <c r="T503" s="28">
        <v>6.6</v>
      </c>
      <c r="U503" s="23"/>
      <c r="V503" s="23"/>
      <c r="W503" s="29"/>
      <c r="X503" s="28" t="s">
        <v>153</v>
      </c>
      <c r="Y503" s="23"/>
      <c r="Z503" s="23"/>
      <c r="AA503" s="23"/>
      <c r="AB503" s="23"/>
      <c r="AC503" s="23"/>
      <c r="AD503" s="23" t="s">
        <v>144</v>
      </c>
      <c r="AE503" s="23" t="s">
        <v>145</v>
      </c>
      <c r="AF503" s="23">
        <v>18</v>
      </c>
      <c r="AG503" s="23">
        <v>7.7</v>
      </c>
      <c r="AH503" s="23">
        <v>1</v>
      </c>
      <c r="AI503" s="23">
        <v>0.2</v>
      </c>
      <c r="AJ503" s="23">
        <v>2</v>
      </c>
      <c r="AK503" s="27">
        <f t="shared" si="316"/>
        <v>1.8</v>
      </c>
      <c r="AL503" s="27" t="s">
        <v>143</v>
      </c>
      <c r="AM503" s="27" t="s">
        <v>143</v>
      </c>
      <c r="AN503" s="23"/>
      <c r="AO503" s="27">
        <f t="shared" si="317"/>
        <v>2</v>
      </c>
      <c r="AP503" s="23"/>
      <c r="AQ503" s="23"/>
      <c r="AR503" s="23"/>
      <c r="AS503" s="23"/>
      <c r="AT503" s="23"/>
      <c r="AU503" s="27"/>
      <c r="AV503" s="27">
        <f t="shared" si="318"/>
        <v>0</v>
      </c>
      <c r="AW503" s="27"/>
      <c r="AX503" s="28">
        <f>VLOOKUP(J503,ABNT5101!$I$3:$J$9,2)</f>
        <v>10</v>
      </c>
      <c r="AY503" s="28">
        <f>VLOOKUP(J503,ABNT5101!$I$3:$M$9,5)</f>
        <v>0.18</v>
      </c>
      <c r="AZ503" s="28" t="str">
        <f>_xlfn.XLOOKUP(J503,ABNT5101!I:I,ABNT5101!L:L)</f>
        <v>-</v>
      </c>
      <c r="BA503" s="28">
        <f>_xlfn.XLOOKUP(J503,ABNT5101!$I:$I,ABNT5101!M:M)</f>
        <v>0.18</v>
      </c>
      <c r="BB503" s="28" t="str">
        <f>_xlfn.XLOOKUP(J503,ABNT5101!$I:$I,ABNT5101!N:N)</f>
        <v>-</v>
      </c>
      <c r="BC503" s="28">
        <f>_xlfn.XLOOKUP(J503,ABNT5101!$I:$I,ABNT5101!O:O)</f>
        <v>16</v>
      </c>
      <c r="BD503" s="31" t="str">
        <f t="shared" si="319"/>
        <v>NÃO ATENDE</v>
      </c>
      <c r="BE503" s="32">
        <f t="shared" si="310"/>
        <v>-1</v>
      </c>
      <c r="BF503" s="32">
        <f t="shared" si="311"/>
        <v>-1</v>
      </c>
      <c r="BG503" s="32" t="str">
        <f t="shared" si="320"/>
        <v>-</v>
      </c>
      <c r="BH503" s="34"/>
      <c r="BI503" s="34"/>
      <c r="BJ503" s="34"/>
      <c r="BK503" s="34"/>
      <c r="BL503" s="35"/>
      <c r="BM503" s="34"/>
      <c r="BN503" s="31" t="str">
        <f t="shared" si="321"/>
        <v>NÃO ATENDE</v>
      </c>
      <c r="BO503" s="31" t="str">
        <f t="shared" si="312"/>
        <v>NÃO ATENDE</v>
      </c>
      <c r="BP503" s="31" t="str">
        <f t="shared" si="313"/>
        <v>NÃO ATENDE</v>
      </c>
      <c r="BQ503" s="31" t="str">
        <f t="shared" si="322"/>
        <v>ATENDE</v>
      </c>
      <c r="BR503" s="36" t="str">
        <f t="shared" si="323"/>
        <v>C4</v>
      </c>
      <c r="BS503" s="36" t="str">
        <f t="shared" si="324"/>
        <v>Sem Passeio</v>
      </c>
      <c r="BT503" s="37" t="e">
        <f t="shared" si="325"/>
        <v>#N/A</v>
      </c>
      <c r="BU503" s="34"/>
      <c r="BV503" s="34"/>
      <c r="BW503" s="36" t="e">
        <f>IF(BS503="-","-",_xlfn.XLOOKUP(BS503,ABNT5101!$B$4:$B$9,ABNT5101!$C$4:$C$9))</f>
        <v>#N/A</v>
      </c>
      <c r="BX503" s="36" t="e">
        <f>IF(BS503="-","-",_xlfn.XLOOKUP(BS503,ABNT5101!$B$4:$B$9,ABNT5101!$D$4:$D$9))</f>
        <v>#N/A</v>
      </c>
      <c r="BY503" s="31" t="e">
        <f t="shared" si="326"/>
        <v>#N/A</v>
      </c>
      <c r="BZ503" s="31" t="e">
        <f t="shared" si="327"/>
        <v>#N/A</v>
      </c>
      <c r="CA503" s="31" t="e">
        <f t="shared" si="328"/>
        <v>#N/A</v>
      </c>
      <c r="CB503" s="36" t="s">
        <v>143</v>
      </c>
      <c r="CC503" s="37" t="e">
        <f t="shared" si="329"/>
        <v>#VALUE!</v>
      </c>
      <c r="CD503" s="38"/>
      <c r="CE503" s="38"/>
      <c r="CF503" s="31" t="str">
        <f>IF(CB503="-","-",_xlfn.XLOOKUP(CB503,ABNT5101!$B$4:$B$9,ABNT5101!$C$4:$C$9))</f>
        <v>-</v>
      </c>
      <c r="CG503" s="36" t="str">
        <f>IF(CB503="-","-",_xlfn.XLOOKUP(CB503,ABNT5101!$B$4:$B$9,ABNT5101!$D$4:$D$9))</f>
        <v>-</v>
      </c>
      <c r="CH503" s="31" t="str">
        <f t="shared" si="330"/>
        <v>-</v>
      </c>
      <c r="CI503" s="31" t="str">
        <f t="shared" si="331"/>
        <v>-</v>
      </c>
      <c r="CJ503" s="31" t="str">
        <f t="shared" si="332"/>
        <v>-</v>
      </c>
      <c r="CK503" s="56" t="e">
        <f>_xlfn.XLOOKUP(CL503,'Banco de dados'!$B:$B,'Banco de dados'!$D:$D)</f>
        <v>#N/A</v>
      </c>
      <c r="CL503" s="42"/>
      <c r="CM503" s="56" t="e">
        <f>_xlfn.XLOOKUP(CL503,'Banco de dados'!$B:$B,'Banco de dados'!$E:$E)</f>
        <v>#N/A</v>
      </c>
      <c r="CN503" s="56"/>
      <c r="CO503" s="56" t="e">
        <f>IF(CN503="-","-",_xlfn.XLOOKUP(CN503,'Banco de dados'!$B:$B,'Banco de dados'!$E:$E))</f>
        <v>#N/A</v>
      </c>
      <c r="CP503" s="41">
        <f t="shared" si="333"/>
        <v>1</v>
      </c>
      <c r="CQ503" s="56" t="e">
        <f>_xlfn.XLOOKUP(CL503,'Banco de dados'!$B:$B,'Banco de dados'!$H:$H)</f>
        <v>#N/A</v>
      </c>
      <c r="CR503" s="56" t="e">
        <f t="array" aca="1" ref="CR503" ca="1">_xludf.xlookup(CN503,'Banco de dados'!$B:$B,'Banco de dados'!$H:$H)</f>
        <v>#NAME?</v>
      </c>
      <c r="CS503" s="56" t="e">
        <f t="array" aca="1" ref="CS503" ca="1">_xludf.xlookup(CL503,'Banco de dados'!$B:$B,'Banco de dados'!$F:$F)</f>
        <v>#NAME?</v>
      </c>
      <c r="CT503" s="56" t="e">
        <f t="array" aca="1" ref="CT503" ca="1">_xludf.xlookup(CN503,'Banco de dados'!$B:$B,'Banco de dados'!$F:$F)</f>
        <v>#NAME?</v>
      </c>
      <c r="CU503" s="42"/>
      <c r="CV503" s="42"/>
      <c r="CW503" s="56" t="str">
        <f>IF(AJ503=0.5,"Suporte",IF(AND(AJ503&gt;='Braços de IP'!$B$9,AJ503&lt;='Braços de IP'!$D$9),'Braços de IP'!$E$9,IF(AND(AJ503&gt;='Braços de IP'!$B$10,AJ503&lt;='Braços de IP'!$D$10),'Braços de IP'!$E$10,IF(AND(AJ503&gt;='Braços de IP'!$B$11,AJ503&lt;='Braços de IP'!$D$11),'Braços de IP'!$E$11,IF(AND(AJ503&gt;='Braços de IP'!$B$12,AJ503&lt;='Braços de IP'!$D$12),'Braços de IP'!$E$12,IF(AND(AJ503&gt;='Braços de IP'!$B$13,AJ503&lt;='Braços de IP'!$D$13),'Braços de IP'!$E$13,IF(AND(AJ503&gt;='Braços de IP'!$B$14,AJ503&lt;='Braços de IP'!$D$14),'Braços de IP'!$E$14,"ERRO")))))))</f>
        <v>Médio I</v>
      </c>
      <c r="CX503" s="42"/>
      <c r="CY503" s="56" t="str">
        <f>IF($CX503="","",VLOOKUP($CX503,'Braços de IP'!$E$9:$I$15,2,0))</f>
        <v/>
      </c>
      <c r="CZ503" s="43" t="str">
        <f>IF($CX503="","",VLOOKUP($CX503,'Braços de IP'!$E$9:$I$15,5,0))</f>
        <v/>
      </c>
      <c r="DA503" s="56"/>
      <c r="DB503" s="56"/>
      <c r="DC503" s="56"/>
      <c r="DD503" s="56"/>
      <c r="DE503" s="56"/>
      <c r="DF503" s="56"/>
      <c r="DG503" s="44" t="e">
        <f t="shared" si="334"/>
        <v>#N/A</v>
      </c>
      <c r="DH503" s="45">
        <f t="shared" si="335"/>
        <v>60</v>
      </c>
      <c r="DI503" s="44" t="e">
        <f t="shared" si="336"/>
        <v>#N/A</v>
      </c>
      <c r="DJ503" s="46" t="e">
        <f t="shared" si="337"/>
        <v>#N/A</v>
      </c>
      <c r="DK503" s="47" t="s">
        <v>147</v>
      </c>
      <c r="DL503" s="48"/>
      <c r="DM503" s="49"/>
      <c r="DN503" s="23" t="s">
        <v>148</v>
      </c>
      <c r="DO503" s="23"/>
      <c r="DQ503" s="50"/>
    </row>
    <row r="504" spans="2:127" ht="15.75" hidden="1" customHeight="1" x14ac:dyDescent="0.3">
      <c r="B504" s="5"/>
      <c r="C504" s="5"/>
      <c r="D504" s="5"/>
      <c r="E504" s="22" t="s">
        <v>485</v>
      </c>
      <c r="F504" s="22" t="s">
        <v>150</v>
      </c>
      <c r="G504" s="23" t="s">
        <v>486</v>
      </c>
      <c r="H504" s="24">
        <v>-23.335611</v>
      </c>
      <c r="I504" s="24">
        <v>-46.926352000000001</v>
      </c>
      <c r="J504" s="24" t="s">
        <v>160</v>
      </c>
      <c r="K504" s="60"/>
      <c r="L504" s="24" t="s">
        <v>152</v>
      </c>
      <c r="M504" s="24" t="s">
        <v>141</v>
      </c>
      <c r="N504" s="23">
        <v>60</v>
      </c>
      <c r="O504" s="23" t="s">
        <v>142</v>
      </c>
      <c r="P504" s="23" t="s">
        <v>143</v>
      </c>
      <c r="Q504" s="26">
        <f t="shared" si="315"/>
        <v>120</v>
      </c>
      <c r="R504" s="27">
        <v>2</v>
      </c>
      <c r="S504" s="28" t="s">
        <v>153</v>
      </c>
      <c r="T504" s="28">
        <v>6.6</v>
      </c>
      <c r="U504" s="23"/>
      <c r="V504" s="23"/>
      <c r="W504" s="29"/>
      <c r="X504" s="28" t="s">
        <v>153</v>
      </c>
      <c r="Y504" s="23"/>
      <c r="Z504" s="23"/>
      <c r="AA504" s="23"/>
      <c r="AB504" s="23"/>
      <c r="AC504" s="23"/>
      <c r="AD504" s="23" t="s">
        <v>144</v>
      </c>
      <c r="AE504" s="23" t="s">
        <v>145</v>
      </c>
      <c r="AF504" s="23">
        <v>18</v>
      </c>
      <c r="AG504" s="23">
        <v>7.7</v>
      </c>
      <c r="AH504" s="23">
        <v>1</v>
      </c>
      <c r="AI504" s="23">
        <v>0.2</v>
      </c>
      <c r="AJ504" s="23">
        <v>2</v>
      </c>
      <c r="AK504" s="27">
        <f t="shared" si="316"/>
        <v>1.8</v>
      </c>
      <c r="AL504" s="27" t="s">
        <v>143</v>
      </c>
      <c r="AM504" s="27" t="s">
        <v>143</v>
      </c>
      <c r="AN504" s="23"/>
      <c r="AO504" s="27">
        <f t="shared" si="317"/>
        <v>2</v>
      </c>
      <c r="AP504" s="23"/>
      <c r="AQ504" s="23"/>
      <c r="AR504" s="23"/>
      <c r="AS504" s="23"/>
      <c r="AT504" s="23"/>
      <c r="AU504" s="27"/>
      <c r="AV504" s="27">
        <f t="shared" si="318"/>
        <v>0</v>
      </c>
      <c r="AW504" s="27"/>
      <c r="AX504" s="28">
        <f>VLOOKUP(J504,ABNT5101!$I$3:$J$9,2)</f>
        <v>10</v>
      </c>
      <c r="AY504" s="28">
        <f>VLOOKUP(J504,ABNT5101!$I$3:$M$9,5)</f>
        <v>0.18</v>
      </c>
      <c r="AZ504" s="28" t="str">
        <f>_xlfn.XLOOKUP(J504,ABNT5101!I:I,ABNT5101!L:L)</f>
        <v>-</v>
      </c>
      <c r="BA504" s="28">
        <f>_xlfn.XLOOKUP(J504,ABNT5101!$I:$I,ABNT5101!M:M)</f>
        <v>0.18</v>
      </c>
      <c r="BB504" s="28" t="str">
        <f>_xlfn.XLOOKUP(J504,ABNT5101!$I:$I,ABNT5101!N:N)</f>
        <v>-</v>
      </c>
      <c r="BC504" s="28">
        <f>_xlfn.XLOOKUP(J504,ABNT5101!$I:$I,ABNT5101!O:O)</f>
        <v>16</v>
      </c>
      <c r="BD504" s="31" t="str">
        <f t="shared" si="319"/>
        <v>NÃO ATENDE</v>
      </c>
      <c r="BE504" s="32">
        <f t="shared" si="310"/>
        <v>-1</v>
      </c>
      <c r="BF504" s="32">
        <f t="shared" si="311"/>
        <v>-1</v>
      </c>
      <c r="BG504" s="32" t="str">
        <f t="shared" si="320"/>
        <v>-</v>
      </c>
      <c r="BH504" s="34"/>
      <c r="BI504" s="34"/>
      <c r="BJ504" s="34"/>
      <c r="BK504" s="34"/>
      <c r="BL504" s="35"/>
      <c r="BM504" s="34"/>
      <c r="BN504" s="31" t="str">
        <f t="shared" si="321"/>
        <v>NÃO ATENDE</v>
      </c>
      <c r="BO504" s="31" t="str">
        <f t="shared" si="312"/>
        <v>NÃO ATENDE</v>
      </c>
      <c r="BP504" s="31" t="str">
        <f t="shared" si="313"/>
        <v>NÃO ATENDE</v>
      </c>
      <c r="BQ504" s="31" t="str">
        <f t="shared" si="322"/>
        <v>ATENDE</v>
      </c>
      <c r="BR504" s="36" t="str">
        <f t="shared" si="323"/>
        <v>C4</v>
      </c>
      <c r="BS504" s="36" t="str">
        <f t="shared" si="324"/>
        <v>Sem Passeio</v>
      </c>
      <c r="BT504" s="37" t="e">
        <f t="shared" si="325"/>
        <v>#N/A</v>
      </c>
      <c r="BU504" s="34"/>
      <c r="BV504" s="34"/>
      <c r="BW504" s="36" t="e">
        <f>IF(BS504="-","-",_xlfn.XLOOKUP(BS504,ABNT5101!$B$4:$B$9,ABNT5101!$C$4:$C$9))</f>
        <v>#N/A</v>
      </c>
      <c r="BX504" s="36" t="e">
        <f>IF(BS504="-","-",_xlfn.XLOOKUP(BS504,ABNT5101!$B$4:$B$9,ABNT5101!$D$4:$D$9))</f>
        <v>#N/A</v>
      </c>
      <c r="BY504" s="31" t="e">
        <f t="shared" si="326"/>
        <v>#N/A</v>
      </c>
      <c r="BZ504" s="31" t="e">
        <f t="shared" si="327"/>
        <v>#N/A</v>
      </c>
      <c r="CA504" s="31" t="e">
        <f t="shared" si="328"/>
        <v>#N/A</v>
      </c>
      <c r="CB504" s="36" t="s">
        <v>143</v>
      </c>
      <c r="CC504" s="37" t="e">
        <f t="shared" si="329"/>
        <v>#VALUE!</v>
      </c>
      <c r="CD504" s="38"/>
      <c r="CE504" s="38"/>
      <c r="CF504" s="31" t="str">
        <f>IF(CB504="-","-",_xlfn.XLOOKUP(CB504,ABNT5101!$B$4:$B$9,ABNT5101!$C$4:$C$9))</f>
        <v>-</v>
      </c>
      <c r="CG504" s="36" t="str">
        <f>IF(CB504="-","-",_xlfn.XLOOKUP(CB504,ABNT5101!$B$4:$B$9,ABNT5101!$D$4:$D$9))</f>
        <v>-</v>
      </c>
      <c r="CH504" s="31" t="str">
        <f t="shared" si="330"/>
        <v>-</v>
      </c>
      <c r="CI504" s="31" t="str">
        <f t="shared" si="331"/>
        <v>-</v>
      </c>
      <c r="CJ504" s="31" t="str">
        <f t="shared" si="332"/>
        <v>-</v>
      </c>
      <c r="CK504" s="56" t="e">
        <f>_xlfn.XLOOKUP(CL504,'Banco de dados'!$B:$B,'Banco de dados'!$D:$D)</f>
        <v>#N/A</v>
      </c>
      <c r="CL504" s="42"/>
      <c r="CM504" s="56" t="e">
        <f>_xlfn.XLOOKUP(CL504,'Banco de dados'!$B:$B,'Banco de dados'!$E:$E)</f>
        <v>#N/A</v>
      </c>
      <c r="CN504" s="56"/>
      <c r="CO504" s="56" t="e">
        <f>IF(CN504="-","-",_xlfn.XLOOKUP(CN504,'Banco de dados'!$B:$B,'Banco de dados'!$E:$E))</f>
        <v>#N/A</v>
      </c>
      <c r="CP504" s="41">
        <f t="shared" si="333"/>
        <v>1</v>
      </c>
      <c r="CQ504" s="56" t="e">
        <f>_xlfn.XLOOKUP(CL504,'Banco de dados'!$B:$B,'Banco de dados'!$H:$H)</f>
        <v>#N/A</v>
      </c>
      <c r="CR504" s="56" t="e">
        <f t="array" aca="1" ref="CR504" ca="1">_xludf.xlookup(CN504,'Banco de dados'!$B:$B,'Banco de dados'!$H:$H)</f>
        <v>#NAME?</v>
      </c>
      <c r="CS504" s="56" t="e">
        <f t="array" aca="1" ref="CS504" ca="1">_xludf.xlookup(CL504,'Banco de dados'!$B:$B,'Banco de dados'!$F:$F)</f>
        <v>#NAME?</v>
      </c>
      <c r="CT504" s="56" t="e">
        <f t="array" aca="1" ref="CT504" ca="1">_xludf.xlookup(CN504,'Banco de dados'!$B:$B,'Banco de dados'!$F:$F)</f>
        <v>#NAME?</v>
      </c>
      <c r="CU504" s="42"/>
      <c r="CV504" s="42"/>
      <c r="CW504" s="56" t="str">
        <f>IF(AJ504=0.5,"Suporte",IF(AND(AJ504&gt;='Braços de IP'!$B$9,AJ504&lt;='Braços de IP'!$D$9),'Braços de IP'!$E$9,IF(AND(AJ504&gt;='Braços de IP'!$B$10,AJ504&lt;='Braços de IP'!$D$10),'Braços de IP'!$E$10,IF(AND(AJ504&gt;='Braços de IP'!$B$11,AJ504&lt;='Braços de IP'!$D$11),'Braços de IP'!$E$11,IF(AND(AJ504&gt;='Braços de IP'!$B$12,AJ504&lt;='Braços de IP'!$D$12),'Braços de IP'!$E$12,IF(AND(AJ504&gt;='Braços de IP'!$B$13,AJ504&lt;='Braços de IP'!$D$13),'Braços de IP'!$E$13,IF(AND(AJ504&gt;='Braços de IP'!$B$14,AJ504&lt;='Braços de IP'!$D$14),'Braços de IP'!$E$14,"ERRO")))))))</f>
        <v>Médio I</v>
      </c>
      <c r="CX504" s="42"/>
      <c r="CY504" s="56" t="str">
        <f>IF($CX504="","",VLOOKUP($CX504,'Braços de IP'!$E$9:$I$15,2,0))</f>
        <v/>
      </c>
      <c r="CZ504" s="43" t="str">
        <f>IF($CX504="","",VLOOKUP($CX504,'Braços de IP'!$E$9:$I$15,5,0))</f>
        <v/>
      </c>
      <c r="DA504" s="56"/>
      <c r="DB504" s="56"/>
      <c r="DC504" s="56"/>
      <c r="DD504" s="56"/>
      <c r="DE504" s="56"/>
      <c r="DF504" s="56"/>
      <c r="DG504" s="44" t="e">
        <f t="shared" si="334"/>
        <v>#N/A</v>
      </c>
      <c r="DH504" s="45">
        <f t="shared" si="335"/>
        <v>60</v>
      </c>
      <c r="DI504" s="44" t="e">
        <f t="shared" si="336"/>
        <v>#N/A</v>
      </c>
      <c r="DJ504" s="46" t="e">
        <f t="shared" si="337"/>
        <v>#N/A</v>
      </c>
      <c r="DK504" s="47" t="s">
        <v>147</v>
      </c>
      <c r="DL504" s="48"/>
      <c r="DM504" s="49"/>
      <c r="DN504" s="23" t="s">
        <v>148</v>
      </c>
      <c r="DO504" s="23"/>
      <c r="DQ504" s="50"/>
    </row>
    <row r="505" spans="2:127" ht="15.75" hidden="1" customHeight="1" x14ac:dyDescent="0.3">
      <c r="B505" s="5"/>
      <c r="C505" s="5"/>
      <c r="D505" s="5"/>
      <c r="E505" s="22" t="s">
        <v>485</v>
      </c>
      <c r="F505" s="22" t="s">
        <v>150</v>
      </c>
      <c r="G505" s="23" t="s">
        <v>486</v>
      </c>
      <c r="H505" s="24">
        <v>-23.335611</v>
      </c>
      <c r="I505" s="24">
        <v>-46.926352000000001</v>
      </c>
      <c r="J505" s="24" t="s">
        <v>160</v>
      </c>
      <c r="K505" s="60"/>
      <c r="L505" s="24" t="s">
        <v>152</v>
      </c>
      <c r="M505" s="24" t="s">
        <v>141</v>
      </c>
      <c r="N505" s="23">
        <v>60</v>
      </c>
      <c r="O505" s="23" t="s">
        <v>142</v>
      </c>
      <c r="P505" s="23" t="s">
        <v>143</v>
      </c>
      <c r="Q505" s="26">
        <f t="shared" si="315"/>
        <v>120</v>
      </c>
      <c r="R505" s="27">
        <v>2</v>
      </c>
      <c r="S505" s="28" t="s">
        <v>153</v>
      </c>
      <c r="T505" s="28">
        <v>6.6</v>
      </c>
      <c r="U505" s="23"/>
      <c r="V505" s="23"/>
      <c r="W505" s="29"/>
      <c r="X505" s="28" t="s">
        <v>153</v>
      </c>
      <c r="Y505" s="23"/>
      <c r="Z505" s="23"/>
      <c r="AA505" s="23"/>
      <c r="AB505" s="23"/>
      <c r="AC505" s="23"/>
      <c r="AD505" s="23" t="s">
        <v>144</v>
      </c>
      <c r="AE505" s="23" t="s">
        <v>145</v>
      </c>
      <c r="AF505" s="23">
        <v>18</v>
      </c>
      <c r="AG505" s="23">
        <v>7.7</v>
      </c>
      <c r="AH505" s="23">
        <v>1</v>
      </c>
      <c r="AI505" s="23">
        <v>0.2</v>
      </c>
      <c r="AJ505" s="23">
        <v>2</v>
      </c>
      <c r="AK505" s="27">
        <f t="shared" si="316"/>
        <v>1.8</v>
      </c>
      <c r="AL505" s="27" t="s">
        <v>143</v>
      </c>
      <c r="AM505" s="27" t="s">
        <v>143</v>
      </c>
      <c r="AN505" s="23"/>
      <c r="AO505" s="27">
        <f t="shared" si="317"/>
        <v>2</v>
      </c>
      <c r="AP505" s="23"/>
      <c r="AQ505" s="23"/>
      <c r="AR505" s="23"/>
      <c r="AS505" s="23"/>
      <c r="AT505" s="23"/>
      <c r="AU505" s="27"/>
      <c r="AV505" s="27">
        <f t="shared" si="318"/>
        <v>0</v>
      </c>
      <c r="AW505" s="27"/>
      <c r="AX505" s="28">
        <f>VLOOKUP(J505,ABNT5101!$I$3:$J$9,2)</f>
        <v>10</v>
      </c>
      <c r="AY505" s="28">
        <f>VLOOKUP(J505,ABNT5101!$I$3:$M$9,5)</f>
        <v>0.18</v>
      </c>
      <c r="AZ505" s="28" t="str">
        <f>_xlfn.XLOOKUP(J505,ABNT5101!I:I,ABNT5101!L:L)</f>
        <v>-</v>
      </c>
      <c r="BA505" s="28">
        <f>_xlfn.XLOOKUP(J505,ABNT5101!$I:$I,ABNT5101!M:M)</f>
        <v>0.18</v>
      </c>
      <c r="BB505" s="28" t="str">
        <f>_xlfn.XLOOKUP(J505,ABNT5101!$I:$I,ABNT5101!N:N)</f>
        <v>-</v>
      </c>
      <c r="BC505" s="28">
        <f>_xlfn.XLOOKUP(J505,ABNT5101!$I:$I,ABNT5101!O:O)</f>
        <v>16</v>
      </c>
      <c r="BD505" s="31" t="str">
        <f t="shared" si="319"/>
        <v>NÃO ATENDE</v>
      </c>
      <c r="BE505" s="32">
        <f t="shared" si="310"/>
        <v>-1</v>
      </c>
      <c r="BF505" s="32">
        <f t="shared" si="311"/>
        <v>-1</v>
      </c>
      <c r="BG505" s="32" t="str">
        <f t="shared" si="320"/>
        <v>-</v>
      </c>
      <c r="BH505" s="34"/>
      <c r="BI505" s="34"/>
      <c r="BJ505" s="34"/>
      <c r="BK505" s="34"/>
      <c r="BL505" s="35"/>
      <c r="BM505" s="34"/>
      <c r="BN505" s="31" t="str">
        <f t="shared" si="321"/>
        <v>NÃO ATENDE</v>
      </c>
      <c r="BO505" s="31" t="str">
        <f t="shared" si="312"/>
        <v>NÃO ATENDE</v>
      </c>
      <c r="BP505" s="31" t="str">
        <f t="shared" si="313"/>
        <v>NÃO ATENDE</v>
      </c>
      <c r="BQ505" s="31" t="str">
        <f t="shared" si="322"/>
        <v>ATENDE</v>
      </c>
      <c r="BR505" s="36" t="str">
        <f t="shared" si="323"/>
        <v>C4</v>
      </c>
      <c r="BS505" s="36" t="str">
        <f t="shared" si="324"/>
        <v>Sem Passeio</v>
      </c>
      <c r="BT505" s="37" t="e">
        <f t="shared" si="325"/>
        <v>#N/A</v>
      </c>
      <c r="BU505" s="34"/>
      <c r="BV505" s="34"/>
      <c r="BW505" s="36" t="e">
        <f>IF(BS505="-","-",_xlfn.XLOOKUP(BS505,ABNT5101!$B$4:$B$9,ABNT5101!$C$4:$C$9))</f>
        <v>#N/A</v>
      </c>
      <c r="BX505" s="36" t="e">
        <f>IF(BS505="-","-",_xlfn.XLOOKUP(BS505,ABNT5101!$B$4:$B$9,ABNT5101!$D$4:$D$9))</f>
        <v>#N/A</v>
      </c>
      <c r="BY505" s="31" t="e">
        <f t="shared" si="326"/>
        <v>#N/A</v>
      </c>
      <c r="BZ505" s="31" t="e">
        <f t="shared" si="327"/>
        <v>#N/A</v>
      </c>
      <c r="CA505" s="31" t="e">
        <f t="shared" si="328"/>
        <v>#N/A</v>
      </c>
      <c r="CB505" s="36" t="s">
        <v>143</v>
      </c>
      <c r="CC505" s="37" t="e">
        <f t="shared" si="329"/>
        <v>#VALUE!</v>
      </c>
      <c r="CD505" s="38"/>
      <c r="CE505" s="38"/>
      <c r="CF505" s="31" t="str">
        <f>IF(CB505="-","-",_xlfn.XLOOKUP(CB505,ABNT5101!$B$4:$B$9,ABNT5101!$C$4:$C$9))</f>
        <v>-</v>
      </c>
      <c r="CG505" s="36" t="str">
        <f>IF(CB505="-","-",_xlfn.XLOOKUP(CB505,ABNT5101!$B$4:$B$9,ABNT5101!$D$4:$D$9))</f>
        <v>-</v>
      </c>
      <c r="CH505" s="31" t="str">
        <f t="shared" si="330"/>
        <v>-</v>
      </c>
      <c r="CI505" s="31" t="str">
        <f t="shared" si="331"/>
        <v>-</v>
      </c>
      <c r="CJ505" s="31" t="str">
        <f t="shared" si="332"/>
        <v>-</v>
      </c>
      <c r="CK505" s="56" t="e">
        <f>_xlfn.XLOOKUP(CL505,'Banco de dados'!$B:$B,'Banco de dados'!$D:$D)</f>
        <v>#N/A</v>
      </c>
      <c r="CL505" s="42"/>
      <c r="CM505" s="56" t="e">
        <f>_xlfn.XLOOKUP(CL505,'Banco de dados'!$B:$B,'Banco de dados'!$E:$E)</f>
        <v>#N/A</v>
      </c>
      <c r="CN505" s="56"/>
      <c r="CO505" s="56" t="e">
        <f>IF(CN505="-","-",_xlfn.XLOOKUP(CN505,'Banco de dados'!$B:$B,'Banco de dados'!$E:$E))</f>
        <v>#N/A</v>
      </c>
      <c r="CP505" s="41">
        <f t="shared" si="333"/>
        <v>1</v>
      </c>
      <c r="CQ505" s="56" t="e">
        <f>_xlfn.XLOOKUP(CL505,'Banco de dados'!$B:$B,'Banco de dados'!$H:$H)</f>
        <v>#N/A</v>
      </c>
      <c r="CR505" s="56" t="e">
        <f t="array" aca="1" ref="CR505" ca="1">_xludf.xlookup(CN505,'Banco de dados'!$B:$B,'Banco de dados'!$H:$H)</f>
        <v>#NAME?</v>
      </c>
      <c r="CS505" s="56" t="e">
        <f t="array" aca="1" ref="CS505" ca="1">_xludf.xlookup(CL505,'Banco de dados'!$B:$B,'Banco de dados'!$F:$F)</f>
        <v>#NAME?</v>
      </c>
      <c r="CT505" s="56" t="e">
        <f t="array" aca="1" ref="CT505" ca="1">_xludf.xlookup(CN505,'Banco de dados'!$B:$B,'Banco de dados'!$F:$F)</f>
        <v>#NAME?</v>
      </c>
      <c r="CU505" s="42"/>
      <c r="CV505" s="42"/>
      <c r="CW505" s="56" t="str">
        <f>IF(AJ505=0.5,"Suporte",IF(AND(AJ505&gt;='Braços de IP'!$B$9,AJ505&lt;='Braços de IP'!$D$9),'Braços de IP'!$E$9,IF(AND(AJ505&gt;='Braços de IP'!$B$10,AJ505&lt;='Braços de IP'!$D$10),'Braços de IP'!$E$10,IF(AND(AJ505&gt;='Braços de IP'!$B$11,AJ505&lt;='Braços de IP'!$D$11),'Braços de IP'!$E$11,IF(AND(AJ505&gt;='Braços de IP'!$B$12,AJ505&lt;='Braços de IP'!$D$12),'Braços de IP'!$E$12,IF(AND(AJ505&gt;='Braços de IP'!$B$13,AJ505&lt;='Braços de IP'!$D$13),'Braços de IP'!$E$13,IF(AND(AJ505&gt;='Braços de IP'!$B$14,AJ505&lt;='Braços de IP'!$D$14),'Braços de IP'!$E$14,"ERRO")))))))</f>
        <v>Médio I</v>
      </c>
      <c r="CX505" s="42"/>
      <c r="CY505" s="56" t="str">
        <f>IF($CX505="","",VLOOKUP($CX505,'Braços de IP'!$E$9:$I$15,2,0))</f>
        <v/>
      </c>
      <c r="CZ505" s="43" t="str">
        <f>IF($CX505="","",VLOOKUP($CX505,'Braços de IP'!$E$9:$I$15,5,0))</f>
        <v/>
      </c>
      <c r="DA505" s="56"/>
      <c r="DB505" s="56"/>
      <c r="DC505" s="56"/>
      <c r="DD505" s="56"/>
      <c r="DE505" s="56"/>
      <c r="DF505" s="56"/>
      <c r="DG505" s="44" t="e">
        <f t="shared" si="334"/>
        <v>#N/A</v>
      </c>
      <c r="DH505" s="45">
        <f t="shared" si="335"/>
        <v>60</v>
      </c>
      <c r="DI505" s="44" t="e">
        <f t="shared" si="336"/>
        <v>#N/A</v>
      </c>
      <c r="DJ505" s="46" t="e">
        <f t="shared" si="337"/>
        <v>#N/A</v>
      </c>
      <c r="DK505" s="47" t="s">
        <v>147</v>
      </c>
      <c r="DL505" s="48"/>
      <c r="DM505" s="49"/>
      <c r="DN505" s="23" t="s">
        <v>148</v>
      </c>
      <c r="DO505" s="23"/>
      <c r="DQ505" s="50"/>
    </row>
    <row r="506" spans="2:127" ht="15.75" hidden="1" customHeight="1" x14ac:dyDescent="0.3">
      <c r="B506" s="5"/>
      <c r="C506" s="5"/>
      <c r="D506" s="5"/>
      <c r="E506" s="22" t="s">
        <v>487</v>
      </c>
      <c r="F506" s="22" t="s">
        <v>150</v>
      </c>
      <c r="G506" s="23" t="s">
        <v>287</v>
      </c>
      <c r="H506" s="24">
        <v>-23.416851000000001</v>
      </c>
      <c r="I506" s="24">
        <v>-46.838292000000003</v>
      </c>
      <c r="J506" s="24" t="s">
        <v>139</v>
      </c>
      <c r="K506" s="60"/>
      <c r="L506" s="24" t="s">
        <v>152</v>
      </c>
      <c r="M506" s="24" t="s">
        <v>141</v>
      </c>
      <c r="N506" s="23">
        <v>58</v>
      </c>
      <c r="O506" s="23" t="s">
        <v>142</v>
      </c>
      <c r="P506" s="23" t="s">
        <v>143</v>
      </c>
      <c r="Q506" s="26">
        <f t="shared" si="315"/>
        <v>116</v>
      </c>
      <c r="R506" s="27">
        <v>1</v>
      </c>
      <c r="S506" s="28" t="s">
        <v>153</v>
      </c>
      <c r="T506" s="28">
        <v>5.9</v>
      </c>
      <c r="U506" s="23"/>
      <c r="V506" s="23"/>
      <c r="W506" s="29"/>
      <c r="X506" s="28" t="s">
        <v>153</v>
      </c>
      <c r="Y506" s="23"/>
      <c r="Z506" s="23"/>
      <c r="AA506" s="23"/>
      <c r="AB506" s="23"/>
      <c r="AC506" s="23"/>
      <c r="AD506" s="23" t="s">
        <v>144</v>
      </c>
      <c r="AE506" s="23" t="s">
        <v>145</v>
      </c>
      <c r="AF506" s="23">
        <v>22.4</v>
      </c>
      <c r="AG506" s="23">
        <v>8.1</v>
      </c>
      <c r="AH506" s="23">
        <v>1</v>
      </c>
      <c r="AI506" s="23">
        <v>1</v>
      </c>
      <c r="AJ506" s="23">
        <v>2.7</v>
      </c>
      <c r="AK506" s="27">
        <f t="shared" si="316"/>
        <v>1.7000000000000002</v>
      </c>
      <c r="AL506" s="27" t="s">
        <v>143</v>
      </c>
      <c r="AM506" s="27" t="s">
        <v>143</v>
      </c>
      <c r="AN506" s="23"/>
      <c r="AO506" s="27">
        <f t="shared" si="317"/>
        <v>2</v>
      </c>
      <c r="AP506" s="23"/>
      <c r="AQ506" s="23"/>
      <c r="AR506" s="23"/>
      <c r="AS506" s="23"/>
      <c r="AT506" s="23"/>
      <c r="AU506" s="27"/>
      <c r="AV506" s="27">
        <f t="shared" si="318"/>
        <v>0</v>
      </c>
      <c r="AW506" s="27"/>
      <c r="AX506" s="28">
        <f>VLOOKUP(J506,ABNT5101!$I$3:$J$9,2)</f>
        <v>7.5</v>
      </c>
      <c r="AY506" s="28">
        <f>VLOOKUP(J506,ABNT5101!$I$3:$M$9,5)</f>
        <v>0.18</v>
      </c>
      <c r="AZ506" s="28" t="str">
        <f>_xlfn.XLOOKUP(J506,ABNT5101!I:I,ABNT5101!L:L)</f>
        <v>-</v>
      </c>
      <c r="BA506" s="28">
        <f>_xlfn.XLOOKUP(J506,ABNT5101!$I:$I,ABNT5101!M:M)</f>
        <v>0.18</v>
      </c>
      <c r="BB506" s="28" t="str">
        <f>_xlfn.XLOOKUP(J506,ABNT5101!$I:$I,ABNT5101!N:N)</f>
        <v>-</v>
      </c>
      <c r="BC506" s="28">
        <f>_xlfn.XLOOKUP(J506,ABNT5101!$I:$I,ABNT5101!O:O)</f>
        <v>16</v>
      </c>
      <c r="BD506" s="31" t="str">
        <f t="shared" si="319"/>
        <v>NÃO ATENDE</v>
      </c>
      <c r="BE506" s="32">
        <f t="shared" si="310"/>
        <v>-1</v>
      </c>
      <c r="BF506" s="32">
        <f t="shared" si="311"/>
        <v>-1</v>
      </c>
      <c r="BG506" s="32" t="str">
        <f t="shared" si="320"/>
        <v>-</v>
      </c>
      <c r="BH506" s="34"/>
      <c r="BI506" s="34"/>
      <c r="BJ506" s="34"/>
      <c r="BK506" s="34"/>
      <c r="BL506" s="35"/>
      <c r="BM506" s="34"/>
      <c r="BN506" s="31" t="str">
        <f t="shared" si="321"/>
        <v>NÃO ATENDE</v>
      </c>
      <c r="BO506" s="31" t="str">
        <f t="shared" si="312"/>
        <v>NÃO ATENDE</v>
      </c>
      <c r="BP506" s="31" t="str">
        <f t="shared" si="313"/>
        <v>NÃO ATENDE</v>
      </c>
      <c r="BQ506" s="31" t="str">
        <f t="shared" si="322"/>
        <v>ATENDE</v>
      </c>
      <c r="BR506" s="36" t="str">
        <f t="shared" si="323"/>
        <v>C5</v>
      </c>
      <c r="BS506" s="36" t="str">
        <f t="shared" si="324"/>
        <v>Sem Passeio</v>
      </c>
      <c r="BT506" s="37" t="e">
        <f t="shared" si="325"/>
        <v>#N/A</v>
      </c>
      <c r="BU506" s="34"/>
      <c r="BV506" s="34"/>
      <c r="BW506" s="36" t="e">
        <f>IF(BS506="-","-",_xlfn.XLOOKUP(BS506,ABNT5101!$B$4:$B$9,ABNT5101!$C$4:$C$9))</f>
        <v>#N/A</v>
      </c>
      <c r="BX506" s="36" t="e">
        <f>IF(BS506="-","-",_xlfn.XLOOKUP(BS506,ABNT5101!$B$4:$B$9,ABNT5101!$D$4:$D$9))</f>
        <v>#N/A</v>
      </c>
      <c r="BY506" s="31" t="e">
        <f t="shared" si="326"/>
        <v>#N/A</v>
      </c>
      <c r="BZ506" s="31" t="e">
        <f t="shared" si="327"/>
        <v>#N/A</v>
      </c>
      <c r="CA506" s="31" t="e">
        <f t="shared" si="328"/>
        <v>#N/A</v>
      </c>
      <c r="CB506" s="36" t="s">
        <v>143</v>
      </c>
      <c r="CC506" s="37" t="e">
        <f t="shared" si="329"/>
        <v>#VALUE!</v>
      </c>
      <c r="CD506" s="38"/>
      <c r="CE506" s="38"/>
      <c r="CF506" s="31" t="str">
        <f>IF(CB506="-","-",_xlfn.XLOOKUP(CB506,ABNT5101!$B$4:$B$9,ABNT5101!$C$4:$C$9))</f>
        <v>-</v>
      </c>
      <c r="CG506" s="36" t="str">
        <f>IF(CB506="-","-",_xlfn.XLOOKUP(CB506,ABNT5101!$B$4:$B$9,ABNT5101!$D$4:$D$9))</f>
        <v>-</v>
      </c>
      <c r="CH506" s="31" t="str">
        <f t="shared" si="330"/>
        <v>-</v>
      </c>
      <c r="CI506" s="31" t="str">
        <f t="shared" si="331"/>
        <v>-</v>
      </c>
      <c r="CJ506" s="31" t="str">
        <f t="shared" si="332"/>
        <v>-</v>
      </c>
      <c r="CK506" s="56" t="e">
        <f>_xlfn.XLOOKUP(CL506,'Banco de dados'!$B:$B,'Banco de dados'!$D:$D)</f>
        <v>#N/A</v>
      </c>
      <c r="CL506" s="42"/>
      <c r="CM506" s="56" t="e">
        <f>_xlfn.XLOOKUP(CL506,'Banco de dados'!$B:$B,'Banco de dados'!$E:$E)</f>
        <v>#N/A</v>
      </c>
      <c r="CN506" s="56"/>
      <c r="CO506" s="56" t="e">
        <f>IF(CN506="-","-",_xlfn.XLOOKUP(CN506,'Banco de dados'!$B:$B,'Banco de dados'!$E:$E))</f>
        <v>#N/A</v>
      </c>
      <c r="CP506" s="41">
        <f t="shared" si="333"/>
        <v>1</v>
      </c>
      <c r="CQ506" s="56" t="e">
        <f>_xlfn.XLOOKUP(CL506,'Banco de dados'!$B:$B,'Banco de dados'!$H:$H)</f>
        <v>#N/A</v>
      </c>
      <c r="CR506" s="56" t="e">
        <f t="array" aca="1" ref="CR506" ca="1">_xludf.xlookup(CN506,'Banco de dados'!$B:$B,'Banco de dados'!$H:$H)</f>
        <v>#NAME?</v>
      </c>
      <c r="CS506" s="56" t="e">
        <f t="array" aca="1" ref="CS506" ca="1">_xludf.xlookup(CL506,'Banco de dados'!$B:$B,'Banco de dados'!$F:$F)</f>
        <v>#NAME?</v>
      </c>
      <c r="CT506" s="56" t="e">
        <f t="array" aca="1" ref="CT506" ca="1">_xludf.xlookup(CN506,'Banco de dados'!$B:$B,'Banco de dados'!$F:$F)</f>
        <v>#NAME?</v>
      </c>
      <c r="CU506" s="42"/>
      <c r="CV506" s="42"/>
      <c r="CW506" s="56" t="str">
        <f>IF(AJ506=0.5,"Suporte",IF(AND(AJ506&gt;='Braços de IP'!$B$9,AJ506&lt;='Braços de IP'!$D$9),'Braços de IP'!$E$9,IF(AND(AJ506&gt;='Braços de IP'!$B$10,AJ506&lt;='Braços de IP'!$D$10),'Braços de IP'!$E$10,IF(AND(AJ506&gt;='Braços de IP'!$B$11,AJ506&lt;='Braços de IP'!$D$11),'Braços de IP'!$E$11,IF(AND(AJ506&gt;='Braços de IP'!$B$12,AJ506&lt;='Braços de IP'!$D$12),'Braços de IP'!$E$12,IF(AND(AJ506&gt;='Braços de IP'!$B$13,AJ506&lt;='Braços de IP'!$D$13),'Braços de IP'!$E$13,IF(AND(AJ506&gt;='Braços de IP'!$B$14,AJ506&lt;='Braços de IP'!$D$14),'Braços de IP'!$E$14,"ERRO")))))))</f>
        <v>Longo I</v>
      </c>
      <c r="CX506" s="42"/>
      <c r="CY506" s="56" t="str">
        <f>IF($CX506="","",VLOOKUP($CX506,'Braços de IP'!$E$9:$I$15,2,0))</f>
        <v/>
      </c>
      <c r="CZ506" s="43" t="str">
        <f>IF($CX506="","",VLOOKUP($CX506,'Braços de IP'!$E$9:$I$15,5,0))</f>
        <v/>
      </c>
      <c r="DA506" s="56"/>
      <c r="DB506" s="56"/>
      <c r="DC506" s="56"/>
      <c r="DD506" s="56"/>
      <c r="DE506" s="56"/>
      <c r="DF506" s="56"/>
      <c r="DG506" s="44" t="e">
        <f t="shared" si="334"/>
        <v>#N/A</v>
      </c>
      <c r="DH506" s="45">
        <f t="shared" si="335"/>
        <v>58</v>
      </c>
      <c r="DI506" s="44" t="e">
        <f t="shared" si="336"/>
        <v>#N/A</v>
      </c>
      <c r="DJ506" s="46" t="e">
        <f t="shared" si="337"/>
        <v>#N/A</v>
      </c>
      <c r="DK506" s="47" t="s">
        <v>147</v>
      </c>
      <c r="DL506" s="48"/>
      <c r="DM506" s="49"/>
      <c r="DN506" s="23" t="s">
        <v>148</v>
      </c>
      <c r="DO506" s="23"/>
      <c r="DQ506" s="50"/>
    </row>
    <row r="507" spans="2:127" ht="15.75" hidden="1" customHeight="1" x14ac:dyDescent="0.3">
      <c r="B507" s="5"/>
      <c r="C507" s="5"/>
      <c r="D507" s="5"/>
      <c r="E507" s="22" t="s">
        <v>487</v>
      </c>
      <c r="F507" s="22" t="s">
        <v>150</v>
      </c>
      <c r="G507" s="23" t="s">
        <v>287</v>
      </c>
      <c r="H507" s="24">
        <v>-23.416851000000001</v>
      </c>
      <c r="I507" s="24">
        <v>-46.838292000000003</v>
      </c>
      <c r="J507" s="24" t="s">
        <v>139</v>
      </c>
      <c r="K507" s="60"/>
      <c r="L507" s="24" t="s">
        <v>152</v>
      </c>
      <c r="M507" s="24" t="s">
        <v>141</v>
      </c>
      <c r="N507" s="23">
        <v>58</v>
      </c>
      <c r="O507" s="23" t="s">
        <v>142</v>
      </c>
      <c r="P507" s="23" t="s">
        <v>143</v>
      </c>
      <c r="Q507" s="26">
        <f t="shared" si="315"/>
        <v>116</v>
      </c>
      <c r="R507" s="27">
        <v>1</v>
      </c>
      <c r="S507" s="28" t="s">
        <v>153</v>
      </c>
      <c r="T507" s="28">
        <v>5.9</v>
      </c>
      <c r="U507" s="23"/>
      <c r="V507" s="23"/>
      <c r="W507" s="29"/>
      <c r="X507" s="28" t="s">
        <v>153</v>
      </c>
      <c r="Y507" s="23"/>
      <c r="Z507" s="23"/>
      <c r="AA507" s="23"/>
      <c r="AB507" s="23"/>
      <c r="AC507" s="23"/>
      <c r="AD507" s="23" t="s">
        <v>144</v>
      </c>
      <c r="AE507" s="23" t="s">
        <v>145</v>
      </c>
      <c r="AF507" s="23">
        <v>22.4</v>
      </c>
      <c r="AG507" s="23">
        <v>8.1</v>
      </c>
      <c r="AH507" s="23">
        <v>1</v>
      </c>
      <c r="AI507" s="23">
        <v>1</v>
      </c>
      <c r="AJ507" s="23">
        <v>2.7</v>
      </c>
      <c r="AK507" s="27">
        <f t="shared" si="316"/>
        <v>1.7000000000000002</v>
      </c>
      <c r="AL507" s="27" t="s">
        <v>143</v>
      </c>
      <c r="AM507" s="27" t="s">
        <v>143</v>
      </c>
      <c r="AN507" s="23"/>
      <c r="AO507" s="27">
        <f t="shared" si="317"/>
        <v>2</v>
      </c>
      <c r="AP507" s="23"/>
      <c r="AQ507" s="23"/>
      <c r="AR507" s="23"/>
      <c r="AS507" s="23"/>
      <c r="AT507" s="23"/>
      <c r="AU507" s="27"/>
      <c r="AV507" s="27">
        <f t="shared" si="318"/>
        <v>0</v>
      </c>
      <c r="AW507" s="27"/>
      <c r="AX507" s="28">
        <f>VLOOKUP(J507,ABNT5101!$I$3:$J$9,2)</f>
        <v>7.5</v>
      </c>
      <c r="AY507" s="28">
        <f>VLOOKUP(J507,ABNT5101!$I$3:$M$9,5)</f>
        <v>0.18</v>
      </c>
      <c r="AZ507" s="28" t="str">
        <f>_xlfn.XLOOKUP(J507,ABNT5101!I:I,ABNT5101!L:L)</f>
        <v>-</v>
      </c>
      <c r="BA507" s="28">
        <f>_xlfn.XLOOKUP(J507,ABNT5101!$I:$I,ABNT5101!M:M)</f>
        <v>0.18</v>
      </c>
      <c r="BB507" s="28" t="str">
        <f>_xlfn.XLOOKUP(J507,ABNT5101!$I:$I,ABNT5101!N:N)</f>
        <v>-</v>
      </c>
      <c r="BC507" s="28">
        <f>_xlfn.XLOOKUP(J507,ABNT5101!$I:$I,ABNT5101!O:O)</f>
        <v>16</v>
      </c>
      <c r="BD507" s="31" t="str">
        <f t="shared" si="319"/>
        <v>NÃO ATENDE</v>
      </c>
      <c r="BE507" s="32">
        <f t="shared" si="310"/>
        <v>-1</v>
      </c>
      <c r="BF507" s="32">
        <f t="shared" si="311"/>
        <v>-1</v>
      </c>
      <c r="BG507" s="32" t="str">
        <f t="shared" si="320"/>
        <v>-</v>
      </c>
      <c r="BH507" s="34"/>
      <c r="BI507" s="34"/>
      <c r="BJ507" s="34"/>
      <c r="BK507" s="34"/>
      <c r="BL507" s="35"/>
      <c r="BM507" s="34"/>
      <c r="BN507" s="31" t="str">
        <f t="shared" si="321"/>
        <v>NÃO ATENDE</v>
      </c>
      <c r="BO507" s="31" t="str">
        <f t="shared" si="312"/>
        <v>NÃO ATENDE</v>
      </c>
      <c r="BP507" s="31" t="str">
        <f t="shared" si="313"/>
        <v>NÃO ATENDE</v>
      </c>
      <c r="BQ507" s="31" t="str">
        <f t="shared" si="322"/>
        <v>ATENDE</v>
      </c>
      <c r="BR507" s="36" t="str">
        <f t="shared" si="323"/>
        <v>C5</v>
      </c>
      <c r="BS507" s="36" t="str">
        <f t="shared" si="324"/>
        <v>Sem Passeio</v>
      </c>
      <c r="BT507" s="37" t="e">
        <f t="shared" si="325"/>
        <v>#N/A</v>
      </c>
      <c r="BU507" s="34"/>
      <c r="BV507" s="34"/>
      <c r="BW507" s="36" t="e">
        <f>IF(BS507="-","-",_xlfn.XLOOKUP(BS507,ABNT5101!$B$4:$B$9,ABNT5101!$C$4:$C$9))</f>
        <v>#N/A</v>
      </c>
      <c r="BX507" s="36" t="e">
        <f>IF(BS507="-","-",_xlfn.XLOOKUP(BS507,ABNT5101!$B$4:$B$9,ABNT5101!$D$4:$D$9))</f>
        <v>#N/A</v>
      </c>
      <c r="BY507" s="31" t="e">
        <f t="shared" si="326"/>
        <v>#N/A</v>
      </c>
      <c r="BZ507" s="31" t="e">
        <f t="shared" si="327"/>
        <v>#N/A</v>
      </c>
      <c r="CA507" s="31" t="e">
        <f t="shared" si="328"/>
        <v>#N/A</v>
      </c>
      <c r="CB507" s="36" t="s">
        <v>143</v>
      </c>
      <c r="CC507" s="37" t="e">
        <f t="shared" si="329"/>
        <v>#VALUE!</v>
      </c>
      <c r="CD507" s="38"/>
      <c r="CE507" s="38"/>
      <c r="CF507" s="31" t="str">
        <f>IF(CB507="-","-",_xlfn.XLOOKUP(CB507,ABNT5101!$B$4:$B$9,ABNT5101!$C$4:$C$9))</f>
        <v>-</v>
      </c>
      <c r="CG507" s="36" t="str">
        <f>IF(CB507="-","-",_xlfn.XLOOKUP(CB507,ABNT5101!$B$4:$B$9,ABNT5101!$D$4:$D$9))</f>
        <v>-</v>
      </c>
      <c r="CH507" s="31" t="str">
        <f t="shared" si="330"/>
        <v>-</v>
      </c>
      <c r="CI507" s="31" t="str">
        <f t="shared" si="331"/>
        <v>-</v>
      </c>
      <c r="CJ507" s="31" t="str">
        <f t="shared" si="332"/>
        <v>-</v>
      </c>
      <c r="CK507" s="56" t="e">
        <f>_xlfn.XLOOKUP(CL507,'Banco de dados'!$B:$B,'Banco de dados'!$D:$D)</f>
        <v>#N/A</v>
      </c>
      <c r="CL507" s="42"/>
      <c r="CM507" s="56" t="e">
        <f>_xlfn.XLOOKUP(CL507,'Banco de dados'!$B:$B,'Banco de dados'!$E:$E)</f>
        <v>#N/A</v>
      </c>
      <c r="CN507" s="56"/>
      <c r="CO507" s="56" t="e">
        <f>IF(CN507="-","-",_xlfn.XLOOKUP(CN507,'Banco de dados'!$B:$B,'Banco de dados'!$E:$E))</f>
        <v>#N/A</v>
      </c>
      <c r="CP507" s="41">
        <f t="shared" si="333"/>
        <v>1</v>
      </c>
      <c r="CQ507" s="56" t="e">
        <f>_xlfn.XLOOKUP(CL507,'Banco de dados'!$B:$B,'Banco de dados'!$H:$H)</f>
        <v>#N/A</v>
      </c>
      <c r="CR507" s="56" t="e">
        <f t="array" aca="1" ref="CR507" ca="1">_xludf.xlookup(CN507,'Banco de dados'!$B:$B,'Banco de dados'!$H:$H)</f>
        <v>#NAME?</v>
      </c>
      <c r="CS507" s="56" t="e">
        <f t="array" aca="1" ref="CS507" ca="1">_xludf.xlookup(CL507,'Banco de dados'!$B:$B,'Banco de dados'!$F:$F)</f>
        <v>#NAME?</v>
      </c>
      <c r="CT507" s="56" t="e">
        <f t="array" aca="1" ref="CT507" ca="1">_xludf.xlookup(CN507,'Banco de dados'!$B:$B,'Banco de dados'!$F:$F)</f>
        <v>#NAME?</v>
      </c>
      <c r="CU507" s="42"/>
      <c r="CV507" s="42"/>
      <c r="CW507" s="56" t="str">
        <f>IF(AJ507=0.5,"Suporte",IF(AND(AJ507&gt;='Braços de IP'!$B$9,AJ507&lt;='Braços de IP'!$D$9),'Braços de IP'!$E$9,IF(AND(AJ507&gt;='Braços de IP'!$B$10,AJ507&lt;='Braços de IP'!$D$10),'Braços de IP'!$E$10,IF(AND(AJ507&gt;='Braços de IP'!$B$11,AJ507&lt;='Braços de IP'!$D$11),'Braços de IP'!$E$11,IF(AND(AJ507&gt;='Braços de IP'!$B$12,AJ507&lt;='Braços de IP'!$D$12),'Braços de IP'!$E$12,IF(AND(AJ507&gt;='Braços de IP'!$B$13,AJ507&lt;='Braços de IP'!$D$13),'Braços de IP'!$E$13,IF(AND(AJ507&gt;='Braços de IP'!$B$14,AJ507&lt;='Braços de IP'!$D$14),'Braços de IP'!$E$14,"ERRO")))))))</f>
        <v>Longo I</v>
      </c>
      <c r="CX507" s="42"/>
      <c r="CY507" s="56" t="str">
        <f>IF($CX507="","",VLOOKUP($CX507,'Braços de IP'!$E$9:$I$15,2,0))</f>
        <v/>
      </c>
      <c r="CZ507" s="43" t="str">
        <f>IF($CX507="","",VLOOKUP($CX507,'Braços de IP'!$E$9:$I$15,5,0))</f>
        <v/>
      </c>
      <c r="DA507" s="56"/>
      <c r="DB507" s="56"/>
      <c r="DC507" s="56"/>
      <c r="DD507" s="56"/>
      <c r="DE507" s="56"/>
      <c r="DF507" s="56"/>
      <c r="DG507" s="44" t="e">
        <f t="shared" si="334"/>
        <v>#N/A</v>
      </c>
      <c r="DH507" s="45">
        <f t="shared" si="335"/>
        <v>58</v>
      </c>
      <c r="DI507" s="44" t="e">
        <f t="shared" si="336"/>
        <v>#N/A</v>
      </c>
      <c r="DJ507" s="46" t="e">
        <f t="shared" si="337"/>
        <v>#N/A</v>
      </c>
      <c r="DK507" s="47" t="s">
        <v>147</v>
      </c>
      <c r="DL507" s="48"/>
      <c r="DM507" s="49"/>
      <c r="DN507" s="23" t="s">
        <v>148</v>
      </c>
      <c r="DO507" s="23"/>
      <c r="DQ507" s="50"/>
    </row>
    <row r="508" spans="2:127" ht="15.75" hidden="1" customHeight="1" x14ac:dyDescent="0.3">
      <c r="B508" s="5"/>
      <c r="C508" s="5"/>
      <c r="D508" s="5"/>
      <c r="E508" s="22" t="s">
        <v>487</v>
      </c>
      <c r="F508" s="22" t="s">
        <v>150</v>
      </c>
      <c r="G508" s="23" t="s">
        <v>287</v>
      </c>
      <c r="H508" s="24">
        <v>-23.416851000000001</v>
      </c>
      <c r="I508" s="24">
        <v>-46.838292000000003</v>
      </c>
      <c r="J508" s="24" t="s">
        <v>139</v>
      </c>
      <c r="K508" s="60"/>
      <c r="L508" s="24" t="s">
        <v>152</v>
      </c>
      <c r="M508" s="24" t="s">
        <v>141</v>
      </c>
      <c r="N508" s="23">
        <v>58</v>
      </c>
      <c r="O508" s="23" t="s">
        <v>142</v>
      </c>
      <c r="P508" s="23" t="s">
        <v>143</v>
      </c>
      <c r="Q508" s="26">
        <f t="shared" si="315"/>
        <v>116</v>
      </c>
      <c r="R508" s="27">
        <v>1</v>
      </c>
      <c r="S508" s="28" t="s">
        <v>153</v>
      </c>
      <c r="T508" s="28">
        <v>5.9</v>
      </c>
      <c r="U508" s="23"/>
      <c r="V508" s="23"/>
      <c r="W508" s="29"/>
      <c r="X508" s="28" t="s">
        <v>153</v>
      </c>
      <c r="Y508" s="23"/>
      <c r="Z508" s="23"/>
      <c r="AA508" s="23"/>
      <c r="AB508" s="23"/>
      <c r="AC508" s="23"/>
      <c r="AD508" s="23" t="s">
        <v>144</v>
      </c>
      <c r="AE508" s="23" t="s">
        <v>145</v>
      </c>
      <c r="AF508" s="23">
        <v>22.4</v>
      </c>
      <c r="AG508" s="23">
        <v>8.1</v>
      </c>
      <c r="AH508" s="23">
        <v>1</v>
      </c>
      <c r="AI508" s="23">
        <v>1</v>
      </c>
      <c r="AJ508" s="23">
        <v>2.7</v>
      </c>
      <c r="AK508" s="27">
        <f t="shared" si="316"/>
        <v>1.7000000000000002</v>
      </c>
      <c r="AL508" s="27" t="s">
        <v>143</v>
      </c>
      <c r="AM508" s="27" t="s">
        <v>143</v>
      </c>
      <c r="AN508" s="23"/>
      <c r="AO508" s="27">
        <f t="shared" si="317"/>
        <v>2</v>
      </c>
      <c r="AP508" s="23"/>
      <c r="AQ508" s="23"/>
      <c r="AR508" s="23"/>
      <c r="AS508" s="23"/>
      <c r="AT508" s="23"/>
      <c r="AU508" s="27"/>
      <c r="AV508" s="27">
        <f t="shared" si="318"/>
        <v>0</v>
      </c>
      <c r="AW508" s="27"/>
      <c r="AX508" s="28">
        <f>VLOOKUP(J508,ABNT5101!$I$3:$J$9,2)</f>
        <v>7.5</v>
      </c>
      <c r="AY508" s="28">
        <f>VLOOKUP(J508,ABNT5101!$I$3:$M$9,5)</f>
        <v>0.18</v>
      </c>
      <c r="AZ508" s="28" t="str">
        <f>_xlfn.XLOOKUP(J508,ABNT5101!I:I,ABNT5101!L:L)</f>
        <v>-</v>
      </c>
      <c r="BA508" s="28">
        <f>_xlfn.XLOOKUP(J508,ABNT5101!$I:$I,ABNT5101!M:M)</f>
        <v>0.18</v>
      </c>
      <c r="BB508" s="28" t="str">
        <f>_xlfn.XLOOKUP(J508,ABNT5101!$I:$I,ABNT5101!N:N)</f>
        <v>-</v>
      </c>
      <c r="BC508" s="28">
        <f>_xlfn.XLOOKUP(J508,ABNT5101!$I:$I,ABNT5101!O:O)</f>
        <v>16</v>
      </c>
      <c r="BD508" s="31" t="str">
        <f t="shared" si="319"/>
        <v>NÃO ATENDE</v>
      </c>
      <c r="BE508" s="32">
        <f t="shared" si="310"/>
        <v>-1</v>
      </c>
      <c r="BF508" s="32">
        <f t="shared" si="311"/>
        <v>-1</v>
      </c>
      <c r="BG508" s="32" t="str">
        <f t="shared" si="320"/>
        <v>-</v>
      </c>
      <c r="BH508" s="34"/>
      <c r="BI508" s="34"/>
      <c r="BJ508" s="34"/>
      <c r="BK508" s="34"/>
      <c r="BL508" s="35"/>
      <c r="BM508" s="34"/>
      <c r="BN508" s="31" t="str">
        <f t="shared" si="321"/>
        <v>NÃO ATENDE</v>
      </c>
      <c r="BO508" s="31" t="str">
        <f t="shared" si="312"/>
        <v>NÃO ATENDE</v>
      </c>
      <c r="BP508" s="31" t="str">
        <f t="shared" si="313"/>
        <v>NÃO ATENDE</v>
      </c>
      <c r="BQ508" s="31" t="str">
        <f t="shared" si="322"/>
        <v>ATENDE</v>
      </c>
      <c r="BR508" s="36" t="str">
        <f t="shared" si="323"/>
        <v>C5</v>
      </c>
      <c r="BS508" s="36" t="str">
        <f t="shared" si="324"/>
        <v>Sem Passeio</v>
      </c>
      <c r="BT508" s="37" t="e">
        <f t="shared" si="325"/>
        <v>#N/A</v>
      </c>
      <c r="BU508" s="34"/>
      <c r="BV508" s="34"/>
      <c r="BW508" s="36" t="e">
        <f>IF(BS508="-","-",_xlfn.XLOOKUP(BS508,ABNT5101!$B$4:$B$9,ABNT5101!$C$4:$C$9))</f>
        <v>#N/A</v>
      </c>
      <c r="BX508" s="36" t="e">
        <f>IF(BS508="-","-",_xlfn.XLOOKUP(BS508,ABNT5101!$B$4:$B$9,ABNT5101!$D$4:$D$9))</f>
        <v>#N/A</v>
      </c>
      <c r="BY508" s="31" t="e">
        <f t="shared" si="326"/>
        <v>#N/A</v>
      </c>
      <c r="BZ508" s="31" t="e">
        <f t="shared" si="327"/>
        <v>#N/A</v>
      </c>
      <c r="CA508" s="31" t="e">
        <f t="shared" si="328"/>
        <v>#N/A</v>
      </c>
      <c r="CB508" s="36" t="s">
        <v>143</v>
      </c>
      <c r="CC508" s="37" t="e">
        <f t="shared" si="329"/>
        <v>#VALUE!</v>
      </c>
      <c r="CD508" s="38"/>
      <c r="CE508" s="38"/>
      <c r="CF508" s="31" t="str">
        <f>IF(CB508="-","-",_xlfn.XLOOKUP(CB508,ABNT5101!$B$4:$B$9,ABNT5101!$C$4:$C$9))</f>
        <v>-</v>
      </c>
      <c r="CG508" s="36" t="str">
        <f>IF(CB508="-","-",_xlfn.XLOOKUP(CB508,ABNT5101!$B$4:$B$9,ABNT5101!$D$4:$D$9))</f>
        <v>-</v>
      </c>
      <c r="CH508" s="31" t="str">
        <f t="shared" si="330"/>
        <v>-</v>
      </c>
      <c r="CI508" s="31" t="str">
        <f t="shared" si="331"/>
        <v>-</v>
      </c>
      <c r="CJ508" s="31" t="str">
        <f t="shared" si="332"/>
        <v>-</v>
      </c>
      <c r="CK508" s="56" t="e">
        <f>_xlfn.XLOOKUP(CL508,'Banco de dados'!$B:$B,'Banco de dados'!$D:$D)</f>
        <v>#N/A</v>
      </c>
      <c r="CL508" s="42"/>
      <c r="CM508" s="56" t="e">
        <f>_xlfn.XLOOKUP(CL508,'Banco de dados'!$B:$B,'Banco de dados'!$E:$E)</f>
        <v>#N/A</v>
      </c>
      <c r="CN508" s="56"/>
      <c r="CO508" s="56" t="e">
        <f>IF(CN508="-","-",_xlfn.XLOOKUP(CN508,'Banco de dados'!$B:$B,'Banco de dados'!$E:$E))</f>
        <v>#N/A</v>
      </c>
      <c r="CP508" s="41">
        <f t="shared" si="333"/>
        <v>1</v>
      </c>
      <c r="CQ508" s="56" t="e">
        <f>_xlfn.XLOOKUP(CL508,'Banco de dados'!$B:$B,'Banco de dados'!$H:$H)</f>
        <v>#N/A</v>
      </c>
      <c r="CR508" s="56" t="e">
        <f t="array" aca="1" ref="CR508" ca="1">_xludf.xlookup(CN508,'Banco de dados'!$B:$B,'Banco de dados'!$H:$H)</f>
        <v>#NAME?</v>
      </c>
      <c r="CS508" s="56" t="e">
        <f t="array" aca="1" ref="CS508" ca="1">_xludf.xlookup(CL508,'Banco de dados'!$B:$B,'Banco de dados'!$F:$F)</f>
        <v>#NAME?</v>
      </c>
      <c r="CT508" s="56" t="e">
        <f t="array" aca="1" ref="CT508" ca="1">_xludf.xlookup(CN508,'Banco de dados'!$B:$B,'Banco de dados'!$F:$F)</f>
        <v>#NAME?</v>
      </c>
      <c r="CU508" s="42"/>
      <c r="CV508" s="42"/>
      <c r="CW508" s="56" t="str">
        <f>IF(AJ508=0.5,"Suporte",IF(AND(AJ508&gt;='Braços de IP'!$B$9,AJ508&lt;='Braços de IP'!$D$9),'Braços de IP'!$E$9,IF(AND(AJ508&gt;='Braços de IP'!$B$10,AJ508&lt;='Braços de IP'!$D$10),'Braços de IP'!$E$10,IF(AND(AJ508&gt;='Braços de IP'!$B$11,AJ508&lt;='Braços de IP'!$D$11),'Braços de IP'!$E$11,IF(AND(AJ508&gt;='Braços de IP'!$B$12,AJ508&lt;='Braços de IP'!$D$12),'Braços de IP'!$E$12,IF(AND(AJ508&gt;='Braços de IP'!$B$13,AJ508&lt;='Braços de IP'!$D$13),'Braços de IP'!$E$13,IF(AND(AJ508&gt;='Braços de IP'!$B$14,AJ508&lt;='Braços de IP'!$D$14),'Braços de IP'!$E$14,"ERRO")))))))</f>
        <v>Longo I</v>
      </c>
      <c r="CX508" s="42"/>
      <c r="CY508" s="56" t="str">
        <f>IF($CX508="","",VLOOKUP($CX508,'Braços de IP'!$E$9:$I$15,2,0))</f>
        <v/>
      </c>
      <c r="CZ508" s="43" t="str">
        <f>IF($CX508="","",VLOOKUP($CX508,'Braços de IP'!$E$9:$I$15,5,0))</f>
        <v/>
      </c>
      <c r="DA508" s="56"/>
      <c r="DB508" s="56"/>
      <c r="DC508" s="56"/>
      <c r="DD508" s="56"/>
      <c r="DE508" s="56"/>
      <c r="DF508" s="56"/>
      <c r="DG508" s="44" t="e">
        <f t="shared" si="334"/>
        <v>#N/A</v>
      </c>
      <c r="DH508" s="45">
        <f t="shared" si="335"/>
        <v>58</v>
      </c>
      <c r="DI508" s="44" t="e">
        <f t="shared" si="336"/>
        <v>#N/A</v>
      </c>
      <c r="DJ508" s="46" t="e">
        <f t="shared" si="337"/>
        <v>#N/A</v>
      </c>
      <c r="DK508" s="47" t="s">
        <v>147</v>
      </c>
      <c r="DL508" s="48"/>
      <c r="DM508" s="49"/>
      <c r="DN508" s="23" t="s">
        <v>148</v>
      </c>
      <c r="DO508" s="23"/>
      <c r="DQ508" s="50"/>
    </row>
    <row r="509" spans="2:127" ht="15.75" hidden="1" customHeight="1" x14ac:dyDescent="0.3">
      <c r="B509" s="5"/>
      <c r="C509" s="5"/>
      <c r="D509" s="5"/>
      <c r="E509" s="22" t="s">
        <v>488</v>
      </c>
      <c r="F509" s="22" t="s">
        <v>150</v>
      </c>
      <c r="G509" s="23" t="s">
        <v>489</v>
      </c>
      <c r="H509" s="24">
        <v>-23.337315629999999</v>
      </c>
      <c r="I509" s="24">
        <v>-46.884596809999998</v>
      </c>
      <c r="J509" s="24" t="s">
        <v>223</v>
      </c>
      <c r="K509" s="60"/>
      <c r="L509" s="24" t="s">
        <v>152</v>
      </c>
      <c r="M509" s="24" t="s">
        <v>141</v>
      </c>
      <c r="N509" s="23">
        <v>100</v>
      </c>
      <c r="O509" s="23" t="s">
        <v>142</v>
      </c>
      <c r="P509" s="23" t="s">
        <v>143</v>
      </c>
      <c r="Q509" s="26">
        <f t="shared" si="315"/>
        <v>200</v>
      </c>
      <c r="R509" s="27">
        <v>2</v>
      </c>
      <c r="S509" s="28" t="s">
        <v>153</v>
      </c>
      <c r="T509" s="28">
        <v>6.5</v>
      </c>
      <c r="U509" s="23"/>
      <c r="V509" s="29"/>
      <c r="W509" s="23"/>
      <c r="X509" s="28" t="s">
        <v>153</v>
      </c>
      <c r="Y509" s="23"/>
      <c r="Z509" s="29"/>
      <c r="AA509" s="29"/>
      <c r="AB509" s="23"/>
      <c r="AC509" s="23"/>
      <c r="AD509" s="23" t="s">
        <v>144</v>
      </c>
      <c r="AE509" s="23" t="s">
        <v>145</v>
      </c>
      <c r="AF509" s="23">
        <v>29.3</v>
      </c>
      <c r="AG509" s="23">
        <v>7.5</v>
      </c>
      <c r="AH509" s="23">
        <v>1</v>
      </c>
      <c r="AI509" s="23">
        <v>1.65</v>
      </c>
      <c r="AJ509" s="23">
        <v>1.7</v>
      </c>
      <c r="AK509" s="27">
        <f t="shared" si="316"/>
        <v>5.0000000000000044E-2</v>
      </c>
      <c r="AL509" s="27" t="s">
        <v>143</v>
      </c>
      <c r="AM509" s="27" t="s">
        <v>143</v>
      </c>
      <c r="AN509" s="23"/>
      <c r="AO509" s="27">
        <f t="shared" si="317"/>
        <v>2</v>
      </c>
      <c r="AP509" s="23"/>
      <c r="AQ509" s="23"/>
      <c r="AR509" s="23"/>
      <c r="AS509" s="23"/>
      <c r="AT509" s="23"/>
      <c r="AU509" s="27"/>
      <c r="AV509" s="27">
        <f t="shared" si="318"/>
        <v>0</v>
      </c>
      <c r="AW509" s="27"/>
      <c r="AX509" s="28">
        <f>VLOOKUP(J509,ABNT5101!$I$3:$J$9,2)</f>
        <v>15</v>
      </c>
      <c r="AY509" s="28">
        <f>VLOOKUP(J509,ABNT5101!$I$3:$M$9,5)</f>
        <v>0.18</v>
      </c>
      <c r="AZ509" s="28" t="str">
        <f>_xlfn.XLOOKUP(J509,ABNT5101!I:I,ABNT5101!L:L)</f>
        <v>-</v>
      </c>
      <c r="BA509" s="28">
        <f>_xlfn.XLOOKUP(J509,ABNT5101!$I:$I,ABNT5101!M:M)</f>
        <v>0.18</v>
      </c>
      <c r="BB509" s="28" t="str">
        <f>_xlfn.XLOOKUP(J509,ABNT5101!$I:$I,ABNT5101!N:N)</f>
        <v>-</v>
      </c>
      <c r="BC509" s="28">
        <f>_xlfn.XLOOKUP(J509,ABNT5101!$I:$I,ABNT5101!O:O)</f>
        <v>15</v>
      </c>
      <c r="BD509" s="31" t="str">
        <f t="shared" si="319"/>
        <v>NÃO ATENDE</v>
      </c>
      <c r="BE509" s="32">
        <f t="shared" si="310"/>
        <v>-1</v>
      </c>
      <c r="BF509" s="32">
        <f t="shared" si="311"/>
        <v>-1</v>
      </c>
      <c r="BG509" s="32" t="str">
        <f t="shared" si="320"/>
        <v>-</v>
      </c>
      <c r="BH509" s="34"/>
      <c r="BI509" s="34"/>
      <c r="BJ509" s="34"/>
      <c r="BK509" s="34"/>
      <c r="BL509" s="35"/>
      <c r="BM509" s="34"/>
      <c r="BN509" s="31" t="str">
        <f t="shared" si="321"/>
        <v>NÃO ATENDE</v>
      </c>
      <c r="BO509" s="31" t="str">
        <f t="shared" si="312"/>
        <v>NÃO ATENDE</v>
      </c>
      <c r="BP509" s="31" t="str">
        <f t="shared" si="313"/>
        <v>NÃO ATENDE</v>
      </c>
      <c r="BQ509" s="31" t="str">
        <f t="shared" si="322"/>
        <v>ATENDE</v>
      </c>
      <c r="BR509" s="36" t="str">
        <f t="shared" si="323"/>
        <v>C3</v>
      </c>
      <c r="BS509" s="36" t="str">
        <f t="shared" si="324"/>
        <v>Sem Passeio</v>
      </c>
      <c r="BT509" s="37" t="e">
        <f t="shared" si="325"/>
        <v>#N/A</v>
      </c>
      <c r="BU509" s="34"/>
      <c r="BV509" s="34"/>
      <c r="BW509" s="36" t="e">
        <f>IF(BS509="-","-",_xlfn.XLOOKUP(BS509,ABNT5101!$B$4:$B$9,ABNT5101!$C$4:$C$9))</f>
        <v>#N/A</v>
      </c>
      <c r="BX509" s="36" t="e">
        <f>IF(BS509="-","-",_xlfn.XLOOKUP(BS509,ABNT5101!$B$4:$B$9,ABNT5101!$D$4:$D$9))</f>
        <v>#N/A</v>
      </c>
      <c r="BY509" s="31" t="e">
        <f t="shared" si="326"/>
        <v>#N/A</v>
      </c>
      <c r="BZ509" s="31" t="e">
        <f t="shared" si="327"/>
        <v>#N/A</v>
      </c>
      <c r="CA509" s="31" t="e">
        <f t="shared" si="328"/>
        <v>#N/A</v>
      </c>
      <c r="CB509" s="36" t="str">
        <f t="shared" ref="CB509:CB526" si="338">BS509</f>
        <v>Sem Passeio</v>
      </c>
      <c r="CC509" s="37" t="e">
        <f t="shared" si="329"/>
        <v>#N/A</v>
      </c>
      <c r="CD509" s="38"/>
      <c r="CE509" s="38"/>
      <c r="CF509" s="31" t="e">
        <f>IF(CB509="-","-",_xlfn.XLOOKUP(CB509,ABNT5101!$B$4:$B$9,ABNT5101!$C$4:$C$9))</f>
        <v>#N/A</v>
      </c>
      <c r="CG509" s="36" t="e">
        <f>IF(CB509="-","-",_xlfn.XLOOKUP(CB509,ABNT5101!$B$4:$B$9,ABNT5101!$D$4:$D$9))</f>
        <v>#N/A</v>
      </c>
      <c r="CH509" s="31" t="e">
        <f t="shared" si="330"/>
        <v>#N/A</v>
      </c>
      <c r="CI509" s="31" t="e">
        <f t="shared" si="331"/>
        <v>#N/A</v>
      </c>
      <c r="CJ509" s="31" t="e">
        <f t="shared" si="332"/>
        <v>#N/A</v>
      </c>
      <c r="CK509" s="56" t="e">
        <f>_xlfn.XLOOKUP(CL509,'Banco de dados'!$B:$B,'Banco de dados'!$D:$D)</f>
        <v>#N/A</v>
      </c>
      <c r="CL509" s="42"/>
      <c r="CM509" s="56" t="e">
        <f>_xlfn.XLOOKUP(CL509,'Banco de dados'!$B:$B,'Banco de dados'!$E:$E)</f>
        <v>#N/A</v>
      </c>
      <c r="CN509" s="56"/>
      <c r="CO509" s="56" t="e">
        <f>IF(CN509="-","-",_xlfn.XLOOKUP(CN509,'Banco de dados'!$B:$B,'Banco de dados'!$E:$E))</f>
        <v>#N/A</v>
      </c>
      <c r="CP509" s="41">
        <f t="shared" si="333"/>
        <v>1</v>
      </c>
      <c r="CQ509" s="56" t="e">
        <f>_xlfn.XLOOKUP(CL509,'Banco de dados'!$B:$B,'Banco de dados'!$H:$H)</f>
        <v>#N/A</v>
      </c>
      <c r="CR509" s="56" t="e">
        <f t="array" aca="1" ref="CR509" ca="1">_xludf.xlookup(CN509,'Banco de dados'!$B:$B,'Banco de dados'!$H:$H)</f>
        <v>#NAME?</v>
      </c>
      <c r="CS509" s="56" t="e">
        <f t="array" aca="1" ref="CS509" ca="1">_xludf.xlookup(CL509,'Banco de dados'!$B:$B,'Banco de dados'!$F:$F)</f>
        <v>#NAME?</v>
      </c>
      <c r="CT509" s="56" t="e">
        <f t="array" aca="1" ref="CT509" ca="1">_xludf.xlookup(CN509,'Banco de dados'!$B:$B,'Banco de dados'!$F:$F)</f>
        <v>#NAME?</v>
      </c>
      <c r="CU509" s="42"/>
      <c r="CV509" s="42"/>
      <c r="CW509" s="56" t="str">
        <f>IF(AJ509=0.5,"Suporte",IF(AND(AJ509&gt;='Braços de IP'!$B$9,AJ509&lt;='Braços de IP'!$D$9),'Braços de IP'!$E$9,IF(AND(AJ509&gt;='Braços de IP'!$B$10,AJ509&lt;='Braços de IP'!$D$10),'Braços de IP'!$E$10,IF(AND(AJ509&gt;='Braços de IP'!$B$11,AJ509&lt;='Braços de IP'!$D$11),'Braços de IP'!$E$11,IF(AND(AJ509&gt;='Braços de IP'!$B$12,AJ509&lt;='Braços de IP'!$D$12),'Braços de IP'!$E$12,IF(AND(AJ509&gt;='Braços de IP'!$B$13,AJ509&lt;='Braços de IP'!$D$13),'Braços de IP'!$E$13,IF(AND(AJ509&gt;='Braços de IP'!$B$14,AJ509&lt;='Braços de IP'!$D$14),'Braços de IP'!$E$14,"ERRO")))))))</f>
        <v>Médio I</v>
      </c>
      <c r="CX509" s="42"/>
      <c r="CY509" s="56" t="str">
        <f>IF($CX509="","",VLOOKUP($CX509,'Braços de IP'!$E$9:$I$15,2,0))</f>
        <v/>
      </c>
      <c r="CZ509" s="43" t="str">
        <f>IF($CX509="","",VLOOKUP($CX509,'Braços de IP'!$E$9:$I$15,5,0))</f>
        <v/>
      </c>
      <c r="DA509" s="56"/>
      <c r="DB509" s="56"/>
      <c r="DC509" s="56"/>
      <c r="DD509" s="56"/>
      <c r="DE509" s="56"/>
      <c r="DF509" s="56"/>
      <c r="DG509" s="44" t="e">
        <f t="shared" si="334"/>
        <v>#N/A</v>
      </c>
      <c r="DH509" s="45">
        <f t="shared" si="335"/>
        <v>100</v>
      </c>
      <c r="DI509" s="44" t="e">
        <f t="shared" si="336"/>
        <v>#N/A</v>
      </c>
      <c r="DJ509" s="46" t="e">
        <f t="shared" si="337"/>
        <v>#N/A</v>
      </c>
      <c r="DK509" s="47" t="s">
        <v>147</v>
      </c>
      <c r="DL509" s="48"/>
      <c r="DM509" s="49"/>
      <c r="DN509" s="23" t="s">
        <v>148</v>
      </c>
      <c r="DO509" s="23"/>
      <c r="DQ509" s="50"/>
    </row>
    <row r="510" spans="2:127" ht="15.75" hidden="1" customHeight="1" x14ac:dyDescent="0.3">
      <c r="B510" s="5"/>
      <c r="C510" s="5"/>
      <c r="D510" s="5"/>
      <c r="E510" s="22" t="s">
        <v>488</v>
      </c>
      <c r="F510" s="22" t="s">
        <v>150</v>
      </c>
      <c r="G510" s="23" t="s">
        <v>489</v>
      </c>
      <c r="H510" s="24">
        <v>-23.337315629999999</v>
      </c>
      <c r="I510" s="24">
        <v>-46.884596809999998</v>
      </c>
      <c r="J510" s="24" t="s">
        <v>223</v>
      </c>
      <c r="K510" s="60"/>
      <c r="L510" s="24" t="s">
        <v>152</v>
      </c>
      <c r="M510" s="24" t="s">
        <v>141</v>
      </c>
      <c r="N510" s="23">
        <v>100</v>
      </c>
      <c r="O510" s="23" t="s">
        <v>142</v>
      </c>
      <c r="P510" s="23" t="s">
        <v>143</v>
      </c>
      <c r="Q510" s="26">
        <f t="shared" si="315"/>
        <v>200</v>
      </c>
      <c r="R510" s="27">
        <v>2</v>
      </c>
      <c r="S510" s="28" t="s">
        <v>153</v>
      </c>
      <c r="T510" s="28">
        <v>6.5</v>
      </c>
      <c r="U510" s="23"/>
      <c r="V510" s="29"/>
      <c r="W510" s="23"/>
      <c r="X510" s="28" t="s">
        <v>153</v>
      </c>
      <c r="Y510" s="23"/>
      <c r="Z510" s="29"/>
      <c r="AA510" s="29"/>
      <c r="AB510" s="23"/>
      <c r="AC510" s="23"/>
      <c r="AD510" s="23" t="s">
        <v>144</v>
      </c>
      <c r="AE510" s="23" t="s">
        <v>145</v>
      </c>
      <c r="AF510" s="23">
        <v>29.3</v>
      </c>
      <c r="AG510" s="23">
        <v>7.5</v>
      </c>
      <c r="AH510" s="23">
        <v>1</v>
      </c>
      <c r="AI510" s="23">
        <v>1.65</v>
      </c>
      <c r="AJ510" s="23">
        <v>1.7</v>
      </c>
      <c r="AK510" s="27">
        <f t="shared" si="316"/>
        <v>5.0000000000000044E-2</v>
      </c>
      <c r="AL510" s="27" t="s">
        <v>143</v>
      </c>
      <c r="AM510" s="27" t="s">
        <v>143</v>
      </c>
      <c r="AN510" s="23"/>
      <c r="AO510" s="27">
        <f t="shared" si="317"/>
        <v>2</v>
      </c>
      <c r="AP510" s="23"/>
      <c r="AQ510" s="23"/>
      <c r="AR510" s="23"/>
      <c r="AS510" s="23"/>
      <c r="AT510" s="23"/>
      <c r="AU510" s="27"/>
      <c r="AV510" s="27">
        <f t="shared" si="318"/>
        <v>0</v>
      </c>
      <c r="AW510" s="27"/>
      <c r="AX510" s="28">
        <f>VLOOKUP(J510,ABNT5101!$I$3:$J$9,2)</f>
        <v>15</v>
      </c>
      <c r="AY510" s="28">
        <f>VLOOKUP(J510,ABNT5101!$I$3:$M$9,5)</f>
        <v>0.18</v>
      </c>
      <c r="AZ510" s="28" t="str">
        <f>_xlfn.XLOOKUP(J510,ABNT5101!I:I,ABNT5101!L:L)</f>
        <v>-</v>
      </c>
      <c r="BA510" s="28">
        <f>_xlfn.XLOOKUP(J510,ABNT5101!$I:$I,ABNT5101!M:M)</f>
        <v>0.18</v>
      </c>
      <c r="BB510" s="28" t="str">
        <f>_xlfn.XLOOKUP(J510,ABNT5101!$I:$I,ABNT5101!N:N)</f>
        <v>-</v>
      </c>
      <c r="BC510" s="28">
        <f>_xlfn.XLOOKUP(J510,ABNT5101!$I:$I,ABNT5101!O:O)</f>
        <v>15</v>
      </c>
      <c r="BD510" s="31" t="str">
        <f t="shared" si="319"/>
        <v>NÃO ATENDE</v>
      </c>
      <c r="BE510" s="32">
        <f t="shared" si="310"/>
        <v>-1</v>
      </c>
      <c r="BF510" s="32">
        <f t="shared" si="311"/>
        <v>-1</v>
      </c>
      <c r="BG510" s="32" t="str">
        <f t="shared" si="320"/>
        <v>-</v>
      </c>
      <c r="BH510" s="34"/>
      <c r="BI510" s="34"/>
      <c r="BJ510" s="34"/>
      <c r="BK510" s="34"/>
      <c r="BL510" s="35"/>
      <c r="BM510" s="34"/>
      <c r="BN510" s="31" t="str">
        <f t="shared" si="321"/>
        <v>NÃO ATENDE</v>
      </c>
      <c r="BO510" s="31" t="str">
        <f t="shared" si="312"/>
        <v>NÃO ATENDE</v>
      </c>
      <c r="BP510" s="31" t="str">
        <f t="shared" si="313"/>
        <v>NÃO ATENDE</v>
      </c>
      <c r="BQ510" s="31" t="str">
        <f t="shared" si="322"/>
        <v>ATENDE</v>
      </c>
      <c r="BR510" s="36" t="str">
        <f t="shared" si="323"/>
        <v>C3</v>
      </c>
      <c r="BS510" s="36" t="str">
        <f t="shared" si="324"/>
        <v>Sem Passeio</v>
      </c>
      <c r="BT510" s="37" t="e">
        <f t="shared" si="325"/>
        <v>#N/A</v>
      </c>
      <c r="BU510" s="34"/>
      <c r="BV510" s="34"/>
      <c r="BW510" s="36" t="e">
        <f>IF(BS510="-","-",_xlfn.XLOOKUP(BS510,ABNT5101!$B$4:$B$9,ABNT5101!$C$4:$C$9))</f>
        <v>#N/A</v>
      </c>
      <c r="BX510" s="36" t="e">
        <f>IF(BS510="-","-",_xlfn.XLOOKUP(BS510,ABNT5101!$B$4:$B$9,ABNT5101!$D$4:$D$9))</f>
        <v>#N/A</v>
      </c>
      <c r="BY510" s="31" t="e">
        <f t="shared" si="326"/>
        <v>#N/A</v>
      </c>
      <c r="BZ510" s="31" t="e">
        <f t="shared" si="327"/>
        <v>#N/A</v>
      </c>
      <c r="CA510" s="31" t="e">
        <f t="shared" si="328"/>
        <v>#N/A</v>
      </c>
      <c r="CB510" s="36" t="str">
        <f t="shared" si="338"/>
        <v>Sem Passeio</v>
      </c>
      <c r="CC510" s="37" t="e">
        <f t="shared" si="329"/>
        <v>#N/A</v>
      </c>
      <c r="CD510" s="38"/>
      <c r="CE510" s="38"/>
      <c r="CF510" s="31" t="e">
        <f>IF(CB510="-","-",_xlfn.XLOOKUP(CB510,ABNT5101!$B$4:$B$9,ABNT5101!$C$4:$C$9))</f>
        <v>#N/A</v>
      </c>
      <c r="CG510" s="36" t="e">
        <f>IF(CB510="-","-",_xlfn.XLOOKUP(CB510,ABNT5101!$B$4:$B$9,ABNT5101!$D$4:$D$9))</f>
        <v>#N/A</v>
      </c>
      <c r="CH510" s="31" t="e">
        <f t="shared" si="330"/>
        <v>#N/A</v>
      </c>
      <c r="CI510" s="31" t="e">
        <f t="shared" si="331"/>
        <v>#N/A</v>
      </c>
      <c r="CJ510" s="31" t="e">
        <f t="shared" si="332"/>
        <v>#N/A</v>
      </c>
      <c r="CK510" s="56" t="e">
        <f>_xlfn.XLOOKUP(CL510,'Banco de dados'!$B:$B,'Banco de dados'!$D:$D)</f>
        <v>#N/A</v>
      </c>
      <c r="CL510" s="42"/>
      <c r="CM510" s="56" t="e">
        <f>_xlfn.XLOOKUP(CL510,'Banco de dados'!$B:$B,'Banco de dados'!$E:$E)</f>
        <v>#N/A</v>
      </c>
      <c r="CN510" s="56"/>
      <c r="CO510" s="56" t="e">
        <f>IF(CN510="-","-",_xlfn.XLOOKUP(CN510,'Banco de dados'!$B:$B,'Banco de dados'!$E:$E))</f>
        <v>#N/A</v>
      </c>
      <c r="CP510" s="41">
        <f t="shared" si="333"/>
        <v>1</v>
      </c>
      <c r="CQ510" s="56" t="e">
        <f>_xlfn.XLOOKUP(CL510,'Banco de dados'!$B:$B,'Banco de dados'!$H:$H)</f>
        <v>#N/A</v>
      </c>
      <c r="CR510" s="56" t="e">
        <f t="array" aca="1" ref="CR510" ca="1">_xludf.xlookup(CN510,'Banco de dados'!$B:$B,'Banco de dados'!$H:$H)</f>
        <v>#NAME?</v>
      </c>
      <c r="CS510" s="56" t="e">
        <f t="array" aca="1" ref="CS510" ca="1">_xludf.xlookup(CL510,'Banco de dados'!$B:$B,'Banco de dados'!$F:$F)</f>
        <v>#NAME?</v>
      </c>
      <c r="CT510" s="56" t="e">
        <f t="array" aca="1" ref="CT510" ca="1">_xludf.xlookup(CN510,'Banco de dados'!$B:$B,'Banco de dados'!$F:$F)</f>
        <v>#NAME?</v>
      </c>
      <c r="CU510" s="42"/>
      <c r="CV510" s="42"/>
      <c r="CW510" s="56" t="str">
        <f>IF(AJ510=0.5,"Suporte",IF(AND(AJ510&gt;='Braços de IP'!$B$9,AJ510&lt;='Braços de IP'!$D$9),'Braços de IP'!$E$9,IF(AND(AJ510&gt;='Braços de IP'!$B$10,AJ510&lt;='Braços de IP'!$D$10),'Braços de IP'!$E$10,IF(AND(AJ510&gt;='Braços de IP'!$B$11,AJ510&lt;='Braços de IP'!$D$11),'Braços de IP'!$E$11,IF(AND(AJ510&gt;='Braços de IP'!$B$12,AJ510&lt;='Braços de IP'!$D$12),'Braços de IP'!$E$12,IF(AND(AJ510&gt;='Braços de IP'!$B$13,AJ510&lt;='Braços de IP'!$D$13),'Braços de IP'!$E$13,IF(AND(AJ510&gt;='Braços de IP'!$B$14,AJ510&lt;='Braços de IP'!$D$14),'Braços de IP'!$E$14,"ERRO")))))))</f>
        <v>Médio I</v>
      </c>
      <c r="CX510" s="42"/>
      <c r="CY510" s="56" t="str">
        <f>IF($CX510="","",VLOOKUP($CX510,'Braços de IP'!$E$9:$I$15,2,0))</f>
        <v/>
      </c>
      <c r="CZ510" s="43" t="str">
        <f>IF($CX510="","",VLOOKUP($CX510,'Braços de IP'!$E$9:$I$15,5,0))</f>
        <v/>
      </c>
      <c r="DA510" s="56"/>
      <c r="DB510" s="56"/>
      <c r="DC510" s="56"/>
      <c r="DD510" s="56"/>
      <c r="DE510" s="56"/>
      <c r="DF510" s="56"/>
      <c r="DG510" s="44" t="e">
        <f t="shared" si="334"/>
        <v>#N/A</v>
      </c>
      <c r="DH510" s="45">
        <f t="shared" si="335"/>
        <v>100</v>
      </c>
      <c r="DI510" s="44" t="e">
        <f t="shared" si="336"/>
        <v>#N/A</v>
      </c>
      <c r="DJ510" s="46" t="e">
        <f t="shared" si="337"/>
        <v>#N/A</v>
      </c>
      <c r="DK510" s="47" t="s">
        <v>147</v>
      </c>
      <c r="DL510" s="48"/>
      <c r="DM510" s="49"/>
      <c r="DN510" s="23" t="s">
        <v>148</v>
      </c>
      <c r="DO510" s="23"/>
      <c r="DQ510" s="50"/>
    </row>
    <row r="511" spans="2:127" ht="15.75" hidden="1" customHeight="1" x14ac:dyDescent="0.3">
      <c r="B511" s="5"/>
      <c r="C511" s="5"/>
      <c r="D511" s="5"/>
      <c r="E511" s="22" t="s">
        <v>488</v>
      </c>
      <c r="F511" s="22" t="s">
        <v>150</v>
      </c>
      <c r="G511" s="23" t="s">
        <v>489</v>
      </c>
      <c r="H511" s="24">
        <v>-23.337315629999999</v>
      </c>
      <c r="I511" s="24">
        <v>-46.884596809999998</v>
      </c>
      <c r="J511" s="24" t="s">
        <v>223</v>
      </c>
      <c r="K511" s="60"/>
      <c r="L511" s="24" t="s">
        <v>152</v>
      </c>
      <c r="M511" s="24" t="s">
        <v>141</v>
      </c>
      <c r="N511" s="23">
        <v>100</v>
      </c>
      <c r="O511" s="23" t="s">
        <v>142</v>
      </c>
      <c r="P511" s="23" t="s">
        <v>143</v>
      </c>
      <c r="Q511" s="26">
        <f t="shared" si="315"/>
        <v>200</v>
      </c>
      <c r="R511" s="27">
        <v>2</v>
      </c>
      <c r="S511" s="28" t="s">
        <v>153</v>
      </c>
      <c r="T511" s="28">
        <v>6.5</v>
      </c>
      <c r="U511" s="23"/>
      <c r="V511" s="29"/>
      <c r="W511" s="23"/>
      <c r="X511" s="28" t="s">
        <v>153</v>
      </c>
      <c r="Y511" s="23"/>
      <c r="Z511" s="29"/>
      <c r="AA511" s="29"/>
      <c r="AB511" s="23"/>
      <c r="AC511" s="23"/>
      <c r="AD511" s="23" t="s">
        <v>144</v>
      </c>
      <c r="AE511" s="23" t="s">
        <v>145</v>
      </c>
      <c r="AF511" s="23">
        <v>29.3</v>
      </c>
      <c r="AG511" s="23">
        <v>7.5</v>
      </c>
      <c r="AH511" s="23">
        <v>1</v>
      </c>
      <c r="AI511" s="23">
        <v>1.65</v>
      </c>
      <c r="AJ511" s="23">
        <v>1.7</v>
      </c>
      <c r="AK511" s="27">
        <f t="shared" si="316"/>
        <v>5.0000000000000044E-2</v>
      </c>
      <c r="AL511" s="27" t="s">
        <v>143</v>
      </c>
      <c r="AM511" s="27" t="s">
        <v>143</v>
      </c>
      <c r="AN511" s="23"/>
      <c r="AO511" s="27">
        <f t="shared" si="317"/>
        <v>2</v>
      </c>
      <c r="AP511" s="23"/>
      <c r="AQ511" s="23"/>
      <c r="AR511" s="23"/>
      <c r="AS511" s="23"/>
      <c r="AT511" s="23"/>
      <c r="AU511" s="27"/>
      <c r="AV511" s="27">
        <f t="shared" si="318"/>
        <v>0</v>
      </c>
      <c r="AW511" s="27"/>
      <c r="AX511" s="28">
        <f>VLOOKUP(J511,ABNT5101!$I$3:$J$9,2)</f>
        <v>15</v>
      </c>
      <c r="AY511" s="28">
        <f>VLOOKUP(J511,ABNT5101!$I$3:$M$9,5)</f>
        <v>0.18</v>
      </c>
      <c r="AZ511" s="28" t="str">
        <f>_xlfn.XLOOKUP(J511,ABNT5101!I:I,ABNT5101!L:L)</f>
        <v>-</v>
      </c>
      <c r="BA511" s="28">
        <f>_xlfn.XLOOKUP(J511,ABNT5101!$I:$I,ABNT5101!M:M)</f>
        <v>0.18</v>
      </c>
      <c r="BB511" s="28" t="str">
        <f>_xlfn.XLOOKUP(J511,ABNT5101!$I:$I,ABNT5101!N:N)</f>
        <v>-</v>
      </c>
      <c r="BC511" s="28">
        <f>_xlfn.XLOOKUP(J511,ABNT5101!$I:$I,ABNT5101!O:O)</f>
        <v>15</v>
      </c>
      <c r="BD511" s="31" t="str">
        <f t="shared" si="319"/>
        <v>NÃO ATENDE</v>
      </c>
      <c r="BE511" s="32">
        <f t="shared" si="310"/>
        <v>-1</v>
      </c>
      <c r="BF511" s="32">
        <f t="shared" si="311"/>
        <v>-1</v>
      </c>
      <c r="BG511" s="32" t="str">
        <f t="shared" si="320"/>
        <v>-</v>
      </c>
      <c r="BH511" s="34"/>
      <c r="BI511" s="34"/>
      <c r="BJ511" s="34"/>
      <c r="BK511" s="34"/>
      <c r="BL511" s="35"/>
      <c r="BM511" s="34"/>
      <c r="BN511" s="31" t="str">
        <f t="shared" si="321"/>
        <v>NÃO ATENDE</v>
      </c>
      <c r="BO511" s="31" t="str">
        <f t="shared" si="312"/>
        <v>NÃO ATENDE</v>
      </c>
      <c r="BP511" s="31" t="str">
        <f t="shared" si="313"/>
        <v>NÃO ATENDE</v>
      </c>
      <c r="BQ511" s="31" t="str">
        <f t="shared" si="322"/>
        <v>ATENDE</v>
      </c>
      <c r="BR511" s="36" t="str">
        <f t="shared" si="323"/>
        <v>C3</v>
      </c>
      <c r="BS511" s="36" t="str">
        <f t="shared" si="324"/>
        <v>Sem Passeio</v>
      </c>
      <c r="BT511" s="37" t="e">
        <f t="shared" si="325"/>
        <v>#N/A</v>
      </c>
      <c r="BU511" s="34"/>
      <c r="BV511" s="34"/>
      <c r="BW511" s="36" t="e">
        <f>IF(BS511="-","-",_xlfn.XLOOKUP(BS511,ABNT5101!$B$4:$B$9,ABNT5101!$C$4:$C$9))</f>
        <v>#N/A</v>
      </c>
      <c r="BX511" s="36" t="e">
        <f>IF(BS511="-","-",_xlfn.XLOOKUP(BS511,ABNT5101!$B$4:$B$9,ABNT5101!$D$4:$D$9))</f>
        <v>#N/A</v>
      </c>
      <c r="BY511" s="31" t="e">
        <f t="shared" si="326"/>
        <v>#N/A</v>
      </c>
      <c r="BZ511" s="31" t="e">
        <f t="shared" si="327"/>
        <v>#N/A</v>
      </c>
      <c r="CA511" s="31" t="e">
        <f t="shared" si="328"/>
        <v>#N/A</v>
      </c>
      <c r="CB511" s="36" t="str">
        <f t="shared" si="338"/>
        <v>Sem Passeio</v>
      </c>
      <c r="CC511" s="37" t="e">
        <f t="shared" si="329"/>
        <v>#N/A</v>
      </c>
      <c r="CD511" s="38"/>
      <c r="CE511" s="38"/>
      <c r="CF511" s="31" t="e">
        <f>IF(CB511="-","-",_xlfn.XLOOKUP(CB511,ABNT5101!$B$4:$B$9,ABNT5101!$C$4:$C$9))</f>
        <v>#N/A</v>
      </c>
      <c r="CG511" s="36" t="e">
        <f>IF(CB511="-","-",_xlfn.XLOOKUP(CB511,ABNT5101!$B$4:$B$9,ABNT5101!$D$4:$D$9))</f>
        <v>#N/A</v>
      </c>
      <c r="CH511" s="31" t="e">
        <f t="shared" si="330"/>
        <v>#N/A</v>
      </c>
      <c r="CI511" s="31" t="e">
        <f t="shared" si="331"/>
        <v>#N/A</v>
      </c>
      <c r="CJ511" s="31" t="e">
        <f t="shared" si="332"/>
        <v>#N/A</v>
      </c>
      <c r="CK511" s="56" t="e">
        <f>_xlfn.XLOOKUP(CL511,'Banco de dados'!$B:$B,'Banco de dados'!$D:$D)</f>
        <v>#N/A</v>
      </c>
      <c r="CL511" s="42"/>
      <c r="CM511" s="56" t="e">
        <f>_xlfn.XLOOKUP(CL511,'Banco de dados'!$B:$B,'Banco de dados'!$E:$E)</f>
        <v>#N/A</v>
      </c>
      <c r="CN511" s="56"/>
      <c r="CO511" s="56" t="e">
        <f>IF(CN511="-","-",_xlfn.XLOOKUP(CN511,'Banco de dados'!$B:$B,'Banco de dados'!$E:$E))</f>
        <v>#N/A</v>
      </c>
      <c r="CP511" s="41">
        <f t="shared" si="333"/>
        <v>1</v>
      </c>
      <c r="CQ511" s="56" t="e">
        <f>_xlfn.XLOOKUP(CL511,'Banco de dados'!$B:$B,'Banco de dados'!$H:$H)</f>
        <v>#N/A</v>
      </c>
      <c r="CR511" s="56" t="e">
        <f t="array" aca="1" ref="CR511" ca="1">_xludf.xlookup(CN511,'Banco de dados'!$B:$B,'Banco de dados'!$H:$H)</f>
        <v>#NAME?</v>
      </c>
      <c r="CS511" s="56" t="e">
        <f t="array" aca="1" ref="CS511" ca="1">_xludf.xlookup(CL511,'Banco de dados'!$B:$B,'Banco de dados'!$F:$F)</f>
        <v>#NAME?</v>
      </c>
      <c r="CT511" s="56" t="e">
        <f t="array" aca="1" ref="CT511" ca="1">_xludf.xlookup(CN511,'Banco de dados'!$B:$B,'Banco de dados'!$F:$F)</f>
        <v>#NAME?</v>
      </c>
      <c r="CU511" s="42"/>
      <c r="CV511" s="42"/>
      <c r="CW511" s="56" t="str">
        <f>IF(AJ511=0.5,"Suporte",IF(AND(AJ511&gt;='Braços de IP'!$B$9,AJ511&lt;='Braços de IP'!$D$9),'Braços de IP'!$E$9,IF(AND(AJ511&gt;='Braços de IP'!$B$10,AJ511&lt;='Braços de IP'!$D$10),'Braços de IP'!$E$10,IF(AND(AJ511&gt;='Braços de IP'!$B$11,AJ511&lt;='Braços de IP'!$D$11),'Braços de IP'!$E$11,IF(AND(AJ511&gt;='Braços de IP'!$B$12,AJ511&lt;='Braços de IP'!$D$12),'Braços de IP'!$E$12,IF(AND(AJ511&gt;='Braços de IP'!$B$13,AJ511&lt;='Braços de IP'!$D$13),'Braços de IP'!$E$13,IF(AND(AJ511&gt;='Braços de IP'!$B$14,AJ511&lt;='Braços de IP'!$D$14),'Braços de IP'!$E$14,"ERRO")))))))</f>
        <v>Médio I</v>
      </c>
      <c r="CX511" s="42"/>
      <c r="CY511" s="56" t="str">
        <f>IF($CX511="","",VLOOKUP($CX511,'Braços de IP'!$E$9:$I$15,2,0))</f>
        <v/>
      </c>
      <c r="CZ511" s="43" t="str">
        <f>IF($CX511="","",VLOOKUP($CX511,'Braços de IP'!$E$9:$I$15,5,0))</f>
        <v/>
      </c>
      <c r="DA511" s="56"/>
      <c r="DB511" s="56"/>
      <c r="DC511" s="56"/>
      <c r="DD511" s="56"/>
      <c r="DE511" s="56"/>
      <c r="DF511" s="56"/>
      <c r="DG511" s="44" t="e">
        <f t="shared" si="334"/>
        <v>#N/A</v>
      </c>
      <c r="DH511" s="45">
        <f t="shared" si="335"/>
        <v>100</v>
      </c>
      <c r="DI511" s="44" t="e">
        <f t="shared" si="336"/>
        <v>#N/A</v>
      </c>
      <c r="DJ511" s="46" t="e">
        <f t="shared" si="337"/>
        <v>#N/A</v>
      </c>
      <c r="DK511" s="47" t="s">
        <v>147</v>
      </c>
      <c r="DL511" s="48"/>
      <c r="DM511" s="49"/>
      <c r="DN511" s="23" t="s">
        <v>148</v>
      </c>
      <c r="DO511" s="23"/>
      <c r="DQ511" s="50"/>
    </row>
    <row r="512" spans="2:127" ht="15.75" hidden="1" customHeight="1" x14ac:dyDescent="0.3">
      <c r="B512" s="5"/>
      <c r="C512" s="5"/>
      <c r="D512" s="5"/>
      <c r="E512" s="22" t="s">
        <v>490</v>
      </c>
      <c r="F512" s="22" t="s">
        <v>150</v>
      </c>
      <c r="G512" s="23" t="s">
        <v>491</v>
      </c>
      <c r="H512" s="24">
        <v>-23.362371069999998</v>
      </c>
      <c r="I512" s="24">
        <v>-46.869824639999997</v>
      </c>
      <c r="J512" s="24" t="s">
        <v>139</v>
      </c>
      <c r="K512" s="60"/>
      <c r="L512" s="24" t="s">
        <v>152</v>
      </c>
      <c r="M512" s="24" t="s">
        <v>141</v>
      </c>
      <c r="N512" s="23">
        <v>60</v>
      </c>
      <c r="O512" s="23" t="s">
        <v>142</v>
      </c>
      <c r="P512" s="23" t="s">
        <v>143</v>
      </c>
      <c r="Q512" s="26">
        <f t="shared" si="315"/>
        <v>240</v>
      </c>
      <c r="R512" s="27">
        <v>1</v>
      </c>
      <c r="S512" s="28" t="s">
        <v>153</v>
      </c>
      <c r="T512" s="28">
        <v>6</v>
      </c>
      <c r="U512" s="23"/>
      <c r="V512" s="29"/>
      <c r="W512" s="23"/>
      <c r="X512" s="28" t="s">
        <v>153</v>
      </c>
      <c r="Y512" s="23"/>
      <c r="Z512" s="29"/>
      <c r="AA512" s="29"/>
      <c r="AB512" s="23"/>
      <c r="AC512" s="23"/>
      <c r="AD512" s="23" t="s">
        <v>144</v>
      </c>
      <c r="AE512" s="23" t="s">
        <v>145</v>
      </c>
      <c r="AF512" s="23">
        <v>13</v>
      </c>
      <c r="AG512" s="23">
        <v>7</v>
      </c>
      <c r="AH512" s="23">
        <v>2</v>
      </c>
      <c r="AI512" s="23">
        <v>4.5999999999999996</v>
      </c>
      <c r="AJ512" s="23">
        <v>1.3</v>
      </c>
      <c r="AK512" s="27">
        <f t="shared" si="316"/>
        <v>-3.3</v>
      </c>
      <c r="AL512" s="27" t="s">
        <v>143</v>
      </c>
      <c r="AM512" s="27" t="s">
        <v>143</v>
      </c>
      <c r="AN512" s="23"/>
      <c r="AO512" s="27">
        <f t="shared" si="317"/>
        <v>4</v>
      </c>
      <c r="AP512" s="23"/>
      <c r="AQ512" s="23"/>
      <c r="AR512" s="23"/>
      <c r="AS512" s="23"/>
      <c r="AT512" s="23"/>
      <c r="AU512" s="27"/>
      <c r="AV512" s="27">
        <f t="shared" si="318"/>
        <v>0</v>
      </c>
      <c r="AW512" s="27"/>
      <c r="AX512" s="28">
        <f>VLOOKUP(J512,ABNT5101!$I$3:$J$9,2)</f>
        <v>7.5</v>
      </c>
      <c r="AY512" s="28">
        <f>VLOOKUP(J512,ABNT5101!$I$3:$M$9,5)</f>
        <v>0.18</v>
      </c>
      <c r="AZ512" s="28" t="str">
        <f>_xlfn.XLOOKUP(J512,ABNT5101!I:I,ABNT5101!L:L)</f>
        <v>-</v>
      </c>
      <c r="BA512" s="28">
        <f>_xlfn.XLOOKUP(J512,ABNT5101!$I:$I,ABNT5101!M:M)</f>
        <v>0.18</v>
      </c>
      <c r="BB512" s="28" t="str">
        <f>_xlfn.XLOOKUP(J512,ABNT5101!$I:$I,ABNT5101!N:N)</f>
        <v>-</v>
      </c>
      <c r="BC512" s="28">
        <f>_xlfn.XLOOKUP(J512,ABNT5101!$I:$I,ABNT5101!O:O)</f>
        <v>16</v>
      </c>
      <c r="BD512" s="31" t="str">
        <f t="shared" si="319"/>
        <v>NÃO ATENDE</v>
      </c>
      <c r="BE512" s="32">
        <f t="shared" si="310"/>
        <v>-1</v>
      </c>
      <c r="BF512" s="32">
        <f t="shared" si="311"/>
        <v>-1</v>
      </c>
      <c r="BG512" s="32" t="str">
        <f t="shared" si="320"/>
        <v>-</v>
      </c>
      <c r="BH512" s="34"/>
      <c r="BI512" s="34"/>
      <c r="BJ512" s="34"/>
      <c r="BK512" s="34"/>
      <c r="BL512" s="35"/>
      <c r="BM512" s="34"/>
      <c r="BN512" s="31" t="str">
        <f t="shared" si="321"/>
        <v>NÃO ATENDE</v>
      </c>
      <c r="BO512" s="31" t="str">
        <f t="shared" si="312"/>
        <v>NÃO ATENDE</v>
      </c>
      <c r="BP512" s="31" t="str">
        <f t="shared" si="313"/>
        <v>NÃO ATENDE</v>
      </c>
      <c r="BQ512" s="31" t="str">
        <f t="shared" si="322"/>
        <v>ATENDE</v>
      </c>
      <c r="BR512" s="36" t="str">
        <f t="shared" si="323"/>
        <v>C5</v>
      </c>
      <c r="BS512" s="36" t="str">
        <f t="shared" si="324"/>
        <v>Sem Passeio</v>
      </c>
      <c r="BT512" s="37" t="e">
        <f t="shared" si="325"/>
        <v>#N/A</v>
      </c>
      <c r="BU512" s="34"/>
      <c r="BV512" s="34"/>
      <c r="BW512" s="36" t="e">
        <f>IF(BS512="-","-",_xlfn.XLOOKUP(BS512,ABNT5101!$B$4:$B$9,ABNT5101!$C$4:$C$9))</f>
        <v>#N/A</v>
      </c>
      <c r="BX512" s="36" t="e">
        <f>IF(BS512="-","-",_xlfn.XLOOKUP(BS512,ABNT5101!$B$4:$B$9,ABNT5101!$D$4:$D$9))</f>
        <v>#N/A</v>
      </c>
      <c r="BY512" s="31" t="e">
        <f t="shared" si="326"/>
        <v>#N/A</v>
      </c>
      <c r="BZ512" s="31" t="e">
        <f t="shared" si="327"/>
        <v>#N/A</v>
      </c>
      <c r="CA512" s="31" t="e">
        <f t="shared" si="328"/>
        <v>#N/A</v>
      </c>
      <c r="CB512" s="36" t="str">
        <f t="shared" si="338"/>
        <v>Sem Passeio</v>
      </c>
      <c r="CC512" s="37" t="e">
        <f t="shared" si="329"/>
        <v>#N/A</v>
      </c>
      <c r="CD512" s="38"/>
      <c r="CE512" s="38"/>
      <c r="CF512" s="31" t="e">
        <f>IF(CB512="-","-",_xlfn.XLOOKUP(CB512,ABNT5101!$B$4:$B$9,ABNT5101!$C$4:$C$9))</f>
        <v>#N/A</v>
      </c>
      <c r="CG512" s="36" t="e">
        <f>IF(CB512="-","-",_xlfn.XLOOKUP(CB512,ABNT5101!$B$4:$B$9,ABNT5101!$D$4:$D$9))</f>
        <v>#N/A</v>
      </c>
      <c r="CH512" s="31" t="e">
        <f t="shared" si="330"/>
        <v>#N/A</v>
      </c>
      <c r="CI512" s="31" t="e">
        <f t="shared" si="331"/>
        <v>#N/A</v>
      </c>
      <c r="CJ512" s="31" t="e">
        <f t="shared" si="332"/>
        <v>#N/A</v>
      </c>
      <c r="CK512" s="56" t="e">
        <f>_xlfn.XLOOKUP(CL512,'Banco de dados'!$B:$B,'Banco de dados'!$D:$D)</f>
        <v>#N/A</v>
      </c>
      <c r="CL512" s="42"/>
      <c r="CM512" s="56" t="e">
        <f>_xlfn.XLOOKUP(CL512,'Banco de dados'!$B:$B,'Banco de dados'!$E:$E)</f>
        <v>#N/A</v>
      </c>
      <c r="CN512" s="56"/>
      <c r="CO512" s="56" t="e">
        <f>IF(CN512="-","-",_xlfn.XLOOKUP(CN512,'Banco de dados'!$B:$B,'Banco de dados'!$E:$E))</f>
        <v>#N/A</v>
      </c>
      <c r="CP512" s="41">
        <f t="shared" si="333"/>
        <v>2</v>
      </c>
      <c r="CQ512" s="56" t="e">
        <f>_xlfn.XLOOKUP(CL512,'Banco de dados'!$B:$B,'Banco de dados'!$H:$H)</f>
        <v>#N/A</v>
      </c>
      <c r="CR512" s="56" t="e">
        <f t="array" aca="1" ref="CR512" ca="1">_xludf.xlookup(CN512,'Banco de dados'!$B:$B,'Banco de dados'!$H:$H)</f>
        <v>#NAME?</v>
      </c>
      <c r="CS512" s="56" t="e">
        <f t="array" aca="1" ref="CS512" ca="1">_xludf.xlookup(CL512,'Banco de dados'!$B:$B,'Banco de dados'!$F:$F)</f>
        <v>#NAME?</v>
      </c>
      <c r="CT512" s="56" t="e">
        <f t="array" aca="1" ref="CT512" ca="1">_xludf.xlookup(CN512,'Banco de dados'!$B:$B,'Banco de dados'!$F:$F)</f>
        <v>#NAME?</v>
      </c>
      <c r="CU512" s="42"/>
      <c r="CV512" s="42"/>
      <c r="CW512" s="56" t="str">
        <f>IF(AJ512=0.5,"Suporte",IF(AND(AJ512&gt;='Braços de IP'!$B$9,AJ512&lt;='Braços de IP'!$D$9),'Braços de IP'!$E$9,IF(AND(AJ512&gt;='Braços de IP'!$B$10,AJ512&lt;='Braços de IP'!$D$10),'Braços de IP'!$E$10,IF(AND(AJ512&gt;='Braços de IP'!$B$11,AJ512&lt;='Braços de IP'!$D$11),'Braços de IP'!$E$11,IF(AND(AJ512&gt;='Braços de IP'!$B$12,AJ512&lt;='Braços de IP'!$D$12),'Braços de IP'!$E$12,IF(AND(AJ512&gt;='Braços de IP'!$B$13,AJ512&lt;='Braços de IP'!$D$13),'Braços de IP'!$E$13,IF(AND(AJ512&gt;='Braços de IP'!$B$14,AJ512&lt;='Braços de IP'!$D$14),'Braços de IP'!$E$14,"ERRO")))))))</f>
        <v>Curto II</v>
      </c>
      <c r="CX512" s="42"/>
      <c r="CY512" s="56" t="str">
        <f>IF($CX512="","",VLOOKUP($CX512,'Braços de IP'!$E$9:$I$15,2,0))</f>
        <v/>
      </c>
      <c r="CZ512" s="43" t="str">
        <f>IF($CX512="","",VLOOKUP($CX512,'Braços de IP'!$E$9:$I$15,5,0))</f>
        <v/>
      </c>
      <c r="DA512" s="56"/>
      <c r="DB512" s="56"/>
      <c r="DC512" s="56"/>
      <c r="DD512" s="56"/>
      <c r="DE512" s="56"/>
      <c r="DF512" s="56"/>
      <c r="DG512" s="44" t="e">
        <f t="shared" si="334"/>
        <v>#N/A</v>
      </c>
      <c r="DH512" s="45">
        <f t="shared" si="335"/>
        <v>60</v>
      </c>
      <c r="DI512" s="44" t="e">
        <f t="shared" si="336"/>
        <v>#N/A</v>
      </c>
      <c r="DJ512" s="46" t="e">
        <f t="shared" si="337"/>
        <v>#N/A</v>
      </c>
      <c r="DK512" s="47" t="s">
        <v>147</v>
      </c>
      <c r="DL512" s="48"/>
      <c r="DM512" s="49"/>
      <c r="DN512" s="23" t="s">
        <v>148</v>
      </c>
      <c r="DO512" s="23"/>
      <c r="DQ512" s="50"/>
    </row>
    <row r="513" spans="2:127" ht="15.75" hidden="1" customHeight="1" x14ac:dyDescent="0.3">
      <c r="B513" s="5"/>
      <c r="C513" s="5"/>
      <c r="D513" s="5"/>
      <c r="E513" s="22" t="s">
        <v>490</v>
      </c>
      <c r="F513" s="22" t="s">
        <v>150</v>
      </c>
      <c r="G513" s="23" t="s">
        <v>491</v>
      </c>
      <c r="H513" s="24">
        <v>-23.362371069999998</v>
      </c>
      <c r="I513" s="24">
        <v>-46.869824639999997</v>
      </c>
      <c r="J513" s="24" t="s">
        <v>139</v>
      </c>
      <c r="K513" s="60"/>
      <c r="L513" s="24" t="s">
        <v>152</v>
      </c>
      <c r="M513" s="24" t="s">
        <v>141</v>
      </c>
      <c r="N513" s="23">
        <v>60</v>
      </c>
      <c r="O513" s="23" t="s">
        <v>142</v>
      </c>
      <c r="P513" s="23" t="s">
        <v>143</v>
      </c>
      <c r="Q513" s="26">
        <f t="shared" si="315"/>
        <v>240</v>
      </c>
      <c r="R513" s="27">
        <v>1</v>
      </c>
      <c r="S513" s="28" t="s">
        <v>153</v>
      </c>
      <c r="T513" s="28">
        <v>6</v>
      </c>
      <c r="U513" s="23"/>
      <c r="V513" s="29"/>
      <c r="W513" s="23"/>
      <c r="X513" s="28" t="s">
        <v>153</v>
      </c>
      <c r="Y513" s="23"/>
      <c r="Z513" s="29"/>
      <c r="AA513" s="29"/>
      <c r="AB513" s="23"/>
      <c r="AC513" s="23"/>
      <c r="AD513" s="23" t="s">
        <v>144</v>
      </c>
      <c r="AE513" s="23" t="s">
        <v>145</v>
      </c>
      <c r="AF513" s="23">
        <v>13</v>
      </c>
      <c r="AG513" s="23">
        <v>7</v>
      </c>
      <c r="AH513" s="23">
        <v>2</v>
      </c>
      <c r="AI513" s="23">
        <v>4.5999999999999996</v>
      </c>
      <c r="AJ513" s="23">
        <v>1.3</v>
      </c>
      <c r="AK513" s="27">
        <f t="shared" si="316"/>
        <v>-3.3</v>
      </c>
      <c r="AL513" s="27" t="s">
        <v>143</v>
      </c>
      <c r="AM513" s="27" t="s">
        <v>143</v>
      </c>
      <c r="AN513" s="23"/>
      <c r="AO513" s="27">
        <f t="shared" si="317"/>
        <v>4</v>
      </c>
      <c r="AP513" s="23"/>
      <c r="AQ513" s="23"/>
      <c r="AR513" s="23"/>
      <c r="AS513" s="23"/>
      <c r="AT513" s="23"/>
      <c r="AU513" s="27"/>
      <c r="AV513" s="27">
        <f t="shared" si="318"/>
        <v>0</v>
      </c>
      <c r="AW513" s="27"/>
      <c r="AX513" s="28">
        <f>VLOOKUP(J513,ABNT5101!$I$3:$J$9,2)</f>
        <v>7.5</v>
      </c>
      <c r="AY513" s="28">
        <f>VLOOKUP(J513,ABNT5101!$I$3:$M$9,5)</f>
        <v>0.18</v>
      </c>
      <c r="AZ513" s="28" t="str">
        <f>_xlfn.XLOOKUP(J513,ABNT5101!I:I,ABNT5101!L:L)</f>
        <v>-</v>
      </c>
      <c r="BA513" s="28">
        <f>_xlfn.XLOOKUP(J513,ABNT5101!$I:$I,ABNT5101!M:M)</f>
        <v>0.18</v>
      </c>
      <c r="BB513" s="28" t="str">
        <f>_xlfn.XLOOKUP(J513,ABNT5101!$I:$I,ABNT5101!N:N)</f>
        <v>-</v>
      </c>
      <c r="BC513" s="28">
        <f>_xlfn.XLOOKUP(J513,ABNT5101!$I:$I,ABNT5101!O:O)</f>
        <v>16</v>
      </c>
      <c r="BD513" s="31" t="str">
        <f t="shared" si="319"/>
        <v>NÃO ATENDE</v>
      </c>
      <c r="BE513" s="32">
        <f t="shared" si="310"/>
        <v>-1</v>
      </c>
      <c r="BF513" s="32">
        <f t="shared" si="311"/>
        <v>-1</v>
      </c>
      <c r="BG513" s="32" t="str">
        <f t="shared" si="320"/>
        <v>-</v>
      </c>
      <c r="BH513" s="34"/>
      <c r="BI513" s="34"/>
      <c r="BJ513" s="34"/>
      <c r="BK513" s="34"/>
      <c r="BL513" s="35"/>
      <c r="BM513" s="34"/>
      <c r="BN513" s="31" t="str">
        <f t="shared" si="321"/>
        <v>NÃO ATENDE</v>
      </c>
      <c r="BO513" s="31" t="str">
        <f t="shared" si="312"/>
        <v>NÃO ATENDE</v>
      </c>
      <c r="BP513" s="31" t="str">
        <f t="shared" si="313"/>
        <v>NÃO ATENDE</v>
      </c>
      <c r="BQ513" s="31" t="str">
        <f t="shared" si="322"/>
        <v>ATENDE</v>
      </c>
      <c r="BR513" s="36" t="str">
        <f t="shared" si="323"/>
        <v>C5</v>
      </c>
      <c r="BS513" s="36" t="str">
        <f t="shared" si="324"/>
        <v>Sem Passeio</v>
      </c>
      <c r="BT513" s="37" t="e">
        <f t="shared" si="325"/>
        <v>#N/A</v>
      </c>
      <c r="BU513" s="34"/>
      <c r="BV513" s="34"/>
      <c r="BW513" s="36" t="e">
        <f>IF(BS513="-","-",_xlfn.XLOOKUP(BS513,ABNT5101!$B$4:$B$9,ABNT5101!$C$4:$C$9))</f>
        <v>#N/A</v>
      </c>
      <c r="BX513" s="36" t="e">
        <f>IF(BS513="-","-",_xlfn.XLOOKUP(BS513,ABNT5101!$B$4:$B$9,ABNT5101!$D$4:$D$9))</f>
        <v>#N/A</v>
      </c>
      <c r="BY513" s="31" t="e">
        <f t="shared" si="326"/>
        <v>#N/A</v>
      </c>
      <c r="BZ513" s="31" t="e">
        <f t="shared" si="327"/>
        <v>#N/A</v>
      </c>
      <c r="CA513" s="31" t="e">
        <f t="shared" si="328"/>
        <v>#N/A</v>
      </c>
      <c r="CB513" s="36" t="str">
        <f t="shared" si="338"/>
        <v>Sem Passeio</v>
      </c>
      <c r="CC513" s="37" t="e">
        <f t="shared" si="329"/>
        <v>#N/A</v>
      </c>
      <c r="CD513" s="38"/>
      <c r="CE513" s="38"/>
      <c r="CF513" s="31" t="e">
        <f>IF(CB513="-","-",_xlfn.XLOOKUP(CB513,ABNT5101!$B$4:$B$9,ABNT5101!$C$4:$C$9))</f>
        <v>#N/A</v>
      </c>
      <c r="CG513" s="36" t="e">
        <f>IF(CB513="-","-",_xlfn.XLOOKUP(CB513,ABNT5101!$B$4:$B$9,ABNT5101!$D$4:$D$9))</f>
        <v>#N/A</v>
      </c>
      <c r="CH513" s="31" t="e">
        <f t="shared" si="330"/>
        <v>#N/A</v>
      </c>
      <c r="CI513" s="31" t="e">
        <f t="shared" si="331"/>
        <v>#N/A</v>
      </c>
      <c r="CJ513" s="31" t="e">
        <f t="shared" si="332"/>
        <v>#N/A</v>
      </c>
      <c r="CK513" s="56" t="e">
        <f>_xlfn.XLOOKUP(CL513,'Banco de dados'!$B:$B,'Banco de dados'!$D:$D)</f>
        <v>#N/A</v>
      </c>
      <c r="CL513" s="42"/>
      <c r="CM513" s="56" t="e">
        <f>_xlfn.XLOOKUP(CL513,'Banco de dados'!$B:$B,'Banco de dados'!$E:$E)</f>
        <v>#N/A</v>
      </c>
      <c r="CN513" s="56"/>
      <c r="CO513" s="56" t="e">
        <f>IF(CN513="-","-",_xlfn.XLOOKUP(CN513,'Banco de dados'!$B:$B,'Banco de dados'!$E:$E))</f>
        <v>#N/A</v>
      </c>
      <c r="CP513" s="41">
        <f t="shared" si="333"/>
        <v>2</v>
      </c>
      <c r="CQ513" s="56" t="e">
        <f>_xlfn.XLOOKUP(CL513,'Banco de dados'!$B:$B,'Banco de dados'!$H:$H)</f>
        <v>#N/A</v>
      </c>
      <c r="CR513" s="56" t="e">
        <f t="array" aca="1" ref="CR513" ca="1">_xludf.xlookup(CN513,'Banco de dados'!$B:$B,'Banco de dados'!$H:$H)</f>
        <v>#NAME?</v>
      </c>
      <c r="CS513" s="56" t="e">
        <f t="array" aca="1" ref="CS513" ca="1">_xludf.xlookup(CL513,'Banco de dados'!$B:$B,'Banco de dados'!$F:$F)</f>
        <v>#NAME?</v>
      </c>
      <c r="CT513" s="56" t="e">
        <f t="array" aca="1" ref="CT513" ca="1">_xludf.xlookup(CN513,'Banco de dados'!$B:$B,'Banco de dados'!$F:$F)</f>
        <v>#NAME?</v>
      </c>
      <c r="CU513" s="42"/>
      <c r="CV513" s="42"/>
      <c r="CW513" s="56" t="str">
        <f>IF(AJ513=0.5,"Suporte",IF(AND(AJ513&gt;='Braços de IP'!$B$9,AJ513&lt;='Braços de IP'!$D$9),'Braços de IP'!$E$9,IF(AND(AJ513&gt;='Braços de IP'!$B$10,AJ513&lt;='Braços de IP'!$D$10),'Braços de IP'!$E$10,IF(AND(AJ513&gt;='Braços de IP'!$B$11,AJ513&lt;='Braços de IP'!$D$11),'Braços de IP'!$E$11,IF(AND(AJ513&gt;='Braços de IP'!$B$12,AJ513&lt;='Braços de IP'!$D$12),'Braços de IP'!$E$12,IF(AND(AJ513&gt;='Braços de IP'!$B$13,AJ513&lt;='Braços de IP'!$D$13),'Braços de IP'!$E$13,IF(AND(AJ513&gt;='Braços de IP'!$B$14,AJ513&lt;='Braços de IP'!$D$14),'Braços de IP'!$E$14,"ERRO")))))))</f>
        <v>Curto II</v>
      </c>
      <c r="CX513" s="42"/>
      <c r="CY513" s="56" t="str">
        <f>IF($CX513="","",VLOOKUP($CX513,'Braços de IP'!$E$9:$I$15,2,0))</f>
        <v/>
      </c>
      <c r="CZ513" s="43" t="str">
        <f>IF($CX513="","",VLOOKUP($CX513,'Braços de IP'!$E$9:$I$15,5,0))</f>
        <v/>
      </c>
      <c r="DA513" s="56"/>
      <c r="DB513" s="56"/>
      <c r="DC513" s="56"/>
      <c r="DD513" s="56"/>
      <c r="DE513" s="56"/>
      <c r="DF513" s="56"/>
      <c r="DG513" s="44" t="e">
        <f t="shared" si="334"/>
        <v>#N/A</v>
      </c>
      <c r="DH513" s="45">
        <f t="shared" si="335"/>
        <v>60</v>
      </c>
      <c r="DI513" s="44" t="e">
        <f t="shared" si="336"/>
        <v>#N/A</v>
      </c>
      <c r="DJ513" s="46" t="e">
        <f t="shared" si="337"/>
        <v>#N/A</v>
      </c>
      <c r="DK513" s="47" t="s">
        <v>147</v>
      </c>
      <c r="DL513" s="48"/>
      <c r="DM513" s="49"/>
      <c r="DN513" s="23" t="s">
        <v>148</v>
      </c>
      <c r="DO513" s="23"/>
      <c r="DQ513" s="50"/>
    </row>
    <row r="514" spans="2:127" ht="15.75" hidden="1" customHeight="1" x14ac:dyDescent="0.3">
      <c r="B514" s="5"/>
      <c r="C514" s="5"/>
      <c r="D514" s="5"/>
      <c r="E514" s="22" t="s">
        <v>490</v>
      </c>
      <c r="F514" s="22" t="s">
        <v>150</v>
      </c>
      <c r="G514" s="23" t="s">
        <v>491</v>
      </c>
      <c r="H514" s="24">
        <v>-23.362371069999998</v>
      </c>
      <c r="I514" s="24">
        <v>-46.869824639999997</v>
      </c>
      <c r="J514" s="24" t="s">
        <v>139</v>
      </c>
      <c r="K514" s="60"/>
      <c r="L514" s="24" t="s">
        <v>152</v>
      </c>
      <c r="M514" s="24" t="s">
        <v>141</v>
      </c>
      <c r="N514" s="23">
        <v>60</v>
      </c>
      <c r="O514" s="23" t="s">
        <v>142</v>
      </c>
      <c r="P514" s="23" t="s">
        <v>143</v>
      </c>
      <c r="Q514" s="26">
        <f t="shared" si="315"/>
        <v>240</v>
      </c>
      <c r="R514" s="27">
        <v>1</v>
      </c>
      <c r="S514" s="28" t="s">
        <v>153</v>
      </c>
      <c r="T514" s="28">
        <v>6</v>
      </c>
      <c r="U514" s="23"/>
      <c r="V514" s="29"/>
      <c r="W514" s="23"/>
      <c r="X514" s="28" t="s">
        <v>153</v>
      </c>
      <c r="Y514" s="23"/>
      <c r="Z514" s="29"/>
      <c r="AA514" s="29"/>
      <c r="AB514" s="23"/>
      <c r="AC514" s="23"/>
      <c r="AD514" s="23" t="s">
        <v>144</v>
      </c>
      <c r="AE514" s="23" t="s">
        <v>145</v>
      </c>
      <c r="AF514" s="23">
        <v>13</v>
      </c>
      <c r="AG514" s="23">
        <v>7</v>
      </c>
      <c r="AH514" s="23">
        <v>2</v>
      </c>
      <c r="AI514" s="23">
        <v>4.5999999999999996</v>
      </c>
      <c r="AJ514" s="23">
        <v>1.3</v>
      </c>
      <c r="AK514" s="27">
        <f t="shared" si="316"/>
        <v>-3.3</v>
      </c>
      <c r="AL514" s="27" t="s">
        <v>143</v>
      </c>
      <c r="AM514" s="27" t="s">
        <v>143</v>
      </c>
      <c r="AN514" s="23"/>
      <c r="AO514" s="27">
        <f t="shared" si="317"/>
        <v>4</v>
      </c>
      <c r="AP514" s="23"/>
      <c r="AQ514" s="23"/>
      <c r="AR514" s="23"/>
      <c r="AS514" s="23"/>
      <c r="AT514" s="23"/>
      <c r="AU514" s="27"/>
      <c r="AV514" s="27">
        <f t="shared" si="318"/>
        <v>0</v>
      </c>
      <c r="AW514" s="27"/>
      <c r="AX514" s="28">
        <f>VLOOKUP(J514,ABNT5101!$I$3:$J$9,2)</f>
        <v>7.5</v>
      </c>
      <c r="AY514" s="28">
        <f>VLOOKUP(J514,ABNT5101!$I$3:$M$9,5)</f>
        <v>0.18</v>
      </c>
      <c r="AZ514" s="28" t="str">
        <f>_xlfn.XLOOKUP(J514,ABNT5101!I:I,ABNT5101!L:L)</f>
        <v>-</v>
      </c>
      <c r="BA514" s="28">
        <f>_xlfn.XLOOKUP(J514,ABNT5101!$I:$I,ABNT5101!M:M)</f>
        <v>0.18</v>
      </c>
      <c r="BB514" s="28" t="str">
        <f>_xlfn.XLOOKUP(J514,ABNT5101!$I:$I,ABNT5101!N:N)</f>
        <v>-</v>
      </c>
      <c r="BC514" s="28">
        <f>_xlfn.XLOOKUP(J514,ABNT5101!$I:$I,ABNT5101!O:O)</f>
        <v>16</v>
      </c>
      <c r="BD514" s="31" t="str">
        <f t="shared" si="319"/>
        <v>NÃO ATENDE</v>
      </c>
      <c r="BE514" s="32">
        <f t="shared" si="310"/>
        <v>-1</v>
      </c>
      <c r="BF514" s="32">
        <f t="shared" si="311"/>
        <v>-1</v>
      </c>
      <c r="BG514" s="32" t="str">
        <f t="shared" si="320"/>
        <v>-</v>
      </c>
      <c r="BH514" s="34"/>
      <c r="BI514" s="34"/>
      <c r="BJ514" s="34"/>
      <c r="BK514" s="34"/>
      <c r="BL514" s="35"/>
      <c r="BM514" s="34"/>
      <c r="BN514" s="31" t="str">
        <f t="shared" si="321"/>
        <v>NÃO ATENDE</v>
      </c>
      <c r="BO514" s="31" t="str">
        <f t="shared" si="312"/>
        <v>NÃO ATENDE</v>
      </c>
      <c r="BP514" s="31" t="str">
        <f t="shared" si="313"/>
        <v>NÃO ATENDE</v>
      </c>
      <c r="BQ514" s="31" t="str">
        <f t="shared" si="322"/>
        <v>ATENDE</v>
      </c>
      <c r="BR514" s="36" t="str">
        <f t="shared" si="323"/>
        <v>C5</v>
      </c>
      <c r="BS514" s="36" t="str">
        <f t="shared" si="324"/>
        <v>Sem Passeio</v>
      </c>
      <c r="BT514" s="37" t="e">
        <f t="shared" si="325"/>
        <v>#N/A</v>
      </c>
      <c r="BU514" s="34"/>
      <c r="BV514" s="34"/>
      <c r="BW514" s="36" t="e">
        <f>IF(BS514="-","-",_xlfn.XLOOKUP(BS514,ABNT5101!$B$4:$B$9,ABNT5101!$C$4:$C$9))</f>
        <v>#N/A</v>
      </c>
      <c r="BX514" s="36" t="e">
        <f>IF(BS514="-","-",_xlfn.XLOOKUP(BS514,ABNT5101!$B$4:$B$9,ABNT5101!$D$4:$D$9))</f>
        <v>#N/A</v>
      </c>
      <c r="BY514" s="31" t="e">
        <f t="shared" si="326"/>
        <v>#N/A</v>
      </c>
      <c r="BZ514" s="31" t="e">
        <f t="shared" si="327"/>
        <v>#N/A</v>
      </c>
      <c r="CA514" s="31" t="e">
        <f t="shared" si="328"/>
        <v>#N/A</v>
      </c>
      <c r="CB514" s="36" t="str">
        <f t="shared" si="338"/>
        <v>Sem Passeio</v>
      </c>
      <c r="CC514" s="37" t="e">
        <f t="shared" si="329"/>
        <v>#N/A</v>
      </c>
      <c r="CD514" s="38"/>
      <c r="CE514" s="38"/>
      <c r="CF514" s="31" t="e">
        <f>IF(CB514="-","-",_xlfn.XLOOKUP(CB514,ABNT5101!$B$4:$B$9,ABNT5101!$C$4:$C$9))</f>
        <v>#N/A</v>
      </c>
      <c r="CG514" s="36" t="e">
        <f>IF(CB514="-","-",_xlfn.XLOOKUP(CB514,ABNT5101!$B$4:$B$9,ABNT5101!$D$4:$D$9))</f>
        <v>#N/A</v>
      </c>
      <c r="CH514" s="31" t="e">
        <f t="shared" si="330"/>
        <v>#N/A</v>
      </c>
      <c r="CI514" s="31" t="e">
        <f t="shared" si="331"/>
        <v>#N/A</v>
      </c>
      <c r="CJ514" s="31" t="e">
        <f t="shared" si="332"/>
        <v>#N/A</v>
      </c>
      <c r="CK514" s="56" t="e">
        <f>_xlfn.XLOOKUP(CL514,'Banco de dados'!$B:$B,'Banco de dados'!$D:$D)</f>
        <v>#N/A</v>
      </c>
      <c r="CL514" s="42"/>
      <c r="CM514" s="56" t="e">
        <f>_xlfn.XLOOKUP(CL514,'Banco de dados'!$B:$B,'Banco de dados'!$E:$E)</f>
        <v>#N/A</v>
      </c>
      <c r="CN514" s="56"/>
      <c r="CO514" s="56" t="e">
        <f>IF(CN514="-","-",_xlfn.XLOOKUP(CN514,'Banco de dados'!$B:$B,'Banco de dados'!$E:$E))</f>
        <v>#N/A</v>
      </c>
      <c r="CP514" s="41">
        <f t="shared" si="333"/>
        <v>2</v>
      </c>
      <c r="CQ514" s="56" t="e">
        <f>_xlfn.XLOOKUP(CL514,'Banco de dados'!$B:$B,'Banco de dados'!$H:$H)</f>
        <v>#N/A</v>
      </c>
      <c r="CR514" s="56" t="e">
        <f t="array" aca="1" ref="CR514" ca="1">_xludf.xlookup(CN514,'Banco de dados'!$B:$B,'Banco de dados'!$H:$H)</f>
        <v>#NAME?</v>
      </c>
      <c r="CS514" s="56" t="e">
        <f t="array" aca="1" ref="CS514" ca="1">_xludf.xlookup(CL514,'Banco de dados'!$B:$B,'Banco de dados'!$F:$F)</f>
        <v>#NAME?</v>
      </c>
      <c r="CT514" s="56" t="e">
        <f t="array" aca="1" ref="CT514" ca="1">_xludf.xlookup(CN514,'Banco de dados'!$B:$B,'Banco de dados'!$F:$F)</f>
        <v>#NAME?</v>
      </c>
      <c r="CU514" s="42"/>
      <c r="CV514" s="42"/>
      <c r="CW514" s="56" t="str">
        <f>IF(AJ514=0.5,"Suporte",IF(AND(AJ514&gt;='Braços de IP'!$B$9,AJ514&lt;='Braços de IP'!$D$9),'Braços de IP'!$E$9,IF(AND(AJ514&gt;='Braços de IP'!$B$10,AJ514&lt;='Braços de IP'!$D$10),'Braços de IP'!$E$10,IF(AND(AJ514&gt;='Braços de IP'!$B$11,AJ514&lt;='Braços de IP'!$D$11),'Braços de IP'!$E$11,IF(AND(AJ514&gt;='Braços de IP'!$B$12,AJ514&lt;='Braços de IP'!$D$12),'Braços de IP'!$E$12,IF(AND(AJ514&gt;='Braços de IP'!$B$13,AJ514&lt;='Braços de IP'!$D$13),'Braços de IP'!$E$13,IF(AND(AJ514&gt;='Braços de IP'!$B$14,AJ514&lt;='Braços de IP'!$D$14),'Braços de IP'!$E$14,"ERRO")))))))</f>
        <v>Curto II</v>
      </c>
      <c r="CX514" s="42"/>
      <c r="CY514" s="56" t="str">
        <f>IF($CX514="","",VLOOKUP($CX514,'Braços de IP'!$E$9:$I$15,2,0))</f>
        <v/>
      </c>
      <c r="CZ514" s="43" t="str">
        <f>IF($CX514="","",VLOOKUP($CX514,'Braços de IP'!$E$9:$I$15,5,0))</f>
        <v/>
      </c>
      <c r="DA514" s="56"/>
      <c r="DB514" s="56"/>
      <c r="DC514" s="56"/>
      <c r="DD514" s="56"/>
      <c r="DE514" s="56"/>
      <c r="DF514" s="56"/>
      <c r="DG514" s="44" t="e">
        <f t="shared" si="334"/>
        <v>#N/A</v>
      </c>
      <c r="DH514" s="45">
        <f t="shared" si="335"/>
        <v>60</v>
      </c>
      <c r="DI514" s="44" t="e">
        <f t="shared" si="336"/>
        <v>#N/A</v>
      </c>
      <c r="DJ514" s="46" t="e">
        <f t="shared" si="337"/>
        <v>#N/A</v>
      </c>
      <c r="DK514" s="47" t="s">
        <v>147</v>
      </c>
      <c r="DL514" s="48"/>
      <c r="DM514" s="49"/>
      <c r="DN514" s="23" t="s">
        <v>148</v>
      </c>
      <c r="DO514" s="23"/>
      <c r="DQ514" s="50"/>
    </row>
    <row r="515" spans="2:127" ht="15.75" hidden="1" customHeight="1" x14ac:dyDescent="0.3">
      <c r="B515" s="5"/>
      <c r="C515" s="5"/>
      <c r="D515" s="5"/>
      <c r="E515" s="22" t="s">
        <v>492</v>
      </c>
      <c r="F515" s="22" t="s">
        <v>150</v>
      </c>
      <c r="G515" s="23" t="s">
        <v>493</v>
      </c>
      <c r="H515" s="24">
        <v>-23.335044979999999</v>
      </c>
      <c r="I515" s="24">
        <v>-46.84374845</v>
      </c>
      <c r="J515" s="24" t="s">
        <v>156</v>
      </c>
      <c r="K515" s="60"/>
      <c r="L515" s="24" t="s">
        <v>152</v>
      </c>
      <c r="M515" s="24" t="s">
        <v>141</v>
      </c>
      <c r="N515" s="23">
        <v>60</v>
      </c>
      <c r="O515" s="23" t="s">
        <v>142</v>
      </c>
      <c r="P515" s="23" t="s">
        <v>143</v>
      </c>
      <c r="Q515" s="26">
        <f t="shared" si="315"/>
        <v>120</v>
      </c>
      <c r="R515" s="27">
        <v>1</v>
      </c>
      <c r="S515" s="28" t="s">
        <v>153</v>
      </c>
      <c r="T515" s="28">
        <v>8.5</v>
      </c>
      <c r="U515" s="23"/>
      <c r="V515" s="29"/>
      <c r="W515" s="23"/>
      <c r="X515" s="28" t="s">
        <v>153</v>
      </c>
      <c r="Y515" s="23"/>
      <c r="Z515" s="29"/>
      <c r="AA515" s="29"/>
      <c r="AB515" s="23"/>
      <c r="AC515" s="23"/>
      <c r="AD515" s="23" t="s">
        <v>144</v>
      </c>
      <c r="AE515" s="23" t="s">
        <v>145</v>
      </c>
      <c r="AF515" s="23">
        <v>38</v>
      </c>
      <c r="AG515" s="23">
        <v>7.1</v>
      </c>
      <c r="AH515" s="23">
        <v>1</v>
      </c>
      <c r="AI515" s="23">
        <v>0.05</v>
      </c>
      <c r="AJ515" s="23">
        <v>2</v>
      </c>
      <c r="AK515" s="27">
        <f t="shared" si="316"/>
        <v>1.95</v>
      </c>
      <c r="AL515" s="27" t="s">
        <v>143</v>
      </c>
      <c r="AM515" s="27" t="s">
        <v>143</v>
      </c>
      <c r="AN515" s="23"/>
      <c r="AO515" s="27">
        <f t="shared" si="317"/>
        <v>2</v>
      </c>
      <c r="AP515" s="23"/>
      <c r="AQ515" s="23"/>
      <c r="AR515" s="23"/>
      <c r="AS515" s="23"/>
      <c r="AT515" s="23"/>
      <c r="AU515" s="27"/>
      <c r="AV515" s="27">
        <f t="shared" si="318"/>
        <v>0</v>
      </c>
      <c r="AW515" s="27"/>
      <c r="AX515" s="28">
        <f>VLOOKUP(J515,ABNT5101!$I$3:$J$9,2)</f>
        <v>20</v>
      </c>
      <c r="AY515" s="28">
        <f>VLOOKUP(J515,ABNT5101!$I$3:$M$9,5)</f>
        <v>0.28000000000000003</v>
      </c>
      <c r="AZ515" s="28" t="str">
        <f>_xlfn.XLOOKUP(J515,ABNT5101!I:I,ABNT5101!L:L)</f>
        <v>-</v>
      </c>
      <c r="BA515" s="28">
        <f>_xlfn.XLOOKUP(J515,ABNT5101!$I:$I,ABNT5101!M:M)</f>
        <v>0.28000000000000003</v>
      </c>
      <c r="BB515" s="28" t="str">
        <f>_xlfn.XLOOKUP(J515,ABNT5101!$I:$I,ABNT5101!N:N)</f>
        <v>-</v>
      </c>
      <c r="BC515" s="28">
        <f>_xlfn.XLOOKUP(J515,ABNT5101!$I:$I,ABNT5101!O:O)</f>
        <v>14</v>
      </c>
      <c r="BD515" s="31" t="str">
        <f t="shared" si="319"/>
        <v>NÃO ATENDE</v>
      </c>
      <c r="BE515" s="32">
        <f t="shared" si="310"/>
        <v>-1</v>
      </c>
      <c r="BF515" s="32">
        <f t="shared" si="311"/>
        <v>-1</v>
      </c>
      <c r="BG515" s="32" t="str">
        <f t="shared" si="320"/>
        <v>-</v>
      </c>
      <c r="BH515" s="34"/>
      <c r="BI515" s="34"/>
      <c r="BJ515" s="34"/>
      <c r="BK515" s="34"/>
      <c r="BL515" s="35"/>
      <c r="BM515" s="34"/>
      <c r="BN515" s="31" t="str">
        <f t="shared" si="321"/>
        <v>NÃO ATENDE</v>
      </c>
      <c r="BO515" s="31" t="str">
        <f t="shared" si="312"/>
        <v>NÃO ATENDE</v>
      </c>
      <c r="BP515" s="31" t="str">
        <f t="shared" si="313"/>
        <v>NÃO ATENDE</v>
      </c>
      <c r="BQ515" s="31" t="str">
        <f t="shared" si="322"/>
        <v>ATENDE</v>
      </c>
      <c r="BR515" s="36" t="str">
        <f t="shared" si="323"/>
        <v>C2</v>
      </c>
      <c r="BS515" s="36" t="str">
        <f t="shared" si="324"/>
        <v>Sem Passeio</v>
      </c>
      <c r="BT515" s="37" t="e">
        <f t="shared" si="325"/>
        <v>#N/A</v>
      </c>
      <c r="BU515" s="34"/>
      <c r="BV515" s="34"/>
      <c r="BW515" s="36" t="e">
        <f>IF(BS515="-","-",_xlfn.XLOOKUP(BS515,ABNT5101!$B$4:$B$9,ABNT5101!$C$4:$C$9))</f>
        <v>#N/A</v>
      </c>
      <c r="BX515" s="36" t="e">
        <f>IF(BS515="-","-",_xlfn.XLOOKUP(BS515,ABNT5101!$B$4:$B$9,ABNT5101!$D$4:$D$9))</f>
        <v>#N/A</v>
      </c>
      <c r="BY515" s="31" t="e">
        <f t="shared" si="326"/>
        <v>#N/A</v>
      </c>
      <c r="BZ515" s="31" t="e">
        <f t="shared" si="327"/>
        <v>#N/A</v>
      </c>
      <c r="CA515" s="31" t="e">
        <f t="shared" si="328"/>
        <v>#N/A</v>
      </c>
      <c r="CB515" s="36" t="str">
        <f t="shared" si="338"/>
        <v>Sem Passeio</v>
      </c>
      <c r="CC515" s="37" t="e">
        <f t="shared" si="329"/>
        <v>#N/A</v>
      </c>
      <c r="CD515" s="38"/>
      <c r="CE515" s="38"/>
      <c r="CF515" s="31" t="e">
        <f>IF(CB515="-","-",_xlfn.XLOOKUP(CB515,ABNT5101!$B$4:$B$9,ABNT5101!$C$4:$C$9))</f>
        <v>#N/A</v>
      </c>
      <c r="CG515" s="36" t="e">
        <f>IF(CB515="-","-",_xlfn.XLOOKUP(CB515,ABNT5101!$B$4:$B$9,ABNT5101!$D$4:$D$9))</f>
        <v>#N/A</v>
      </c>
      <c r="CH515" s="31" t="e">
        <f t="shared" si="330"/>
        <v>#N/A</v>
      </c>
      <c r="CI515" s="31" t="e">
        <f t="shared" si="331"/>
        <v>#N/A</v>
      </c>
      <c r="CJ515" s="31" t="e">
        <f t="shared" si="332"/>
        <v>#N/A</v>
      </c>
      <c r="CK515" s="56" t="e">
        <f>_xlfn.XLOOKUP(CL515,'Banco de dados'!$B:$B,'Banco de dados'!$D:$D)</f>
        <v>#N/A</v>
      </c>
      <c r="CL515" s="42"/>
      <c r="CM515" s="56" t="e">
        <f>_xlfn.XLOOKUP(CL515,'Banco de dados'!$B:$B,'Banco de dados'!$E:$E)</f>
        <v>#N/A</v>
      </c>
      <c r="CN515" s="56"/>
      <c r="CO515" s="56" t="e">
        <f>IF(CN515="-","-",_xlfn.XLOOKUP(CN515,'Banco de dados'!$B:$B,'Banco de dados'!$E:$E))</f>
        <v>#N/A</v>
      </c>
      <c r="CP515" s="41">
        <f t="shared" si="333"/>
        <v>1</v>
      </c>
      <c r="CQ515" s="56" t="e">
        <f>_xlfn.XLOOKUP(CL515,'Banco de dados'!$B:$B,'Banco de dados'!$H:$H)</f>
        <v>#N/A</v>
      </c>
      <c r="CR515" s="56" t="e">
        <f t="array" aca="1" ref="CR515" ca="1">_xludf.xlookup(CN515,'Banco de dados'!$B:$B,'Banco de dados'!$H:$H)</f>
        <v>#NAME?</v>
      </c>
      <c r="CS515" s="56" t="e">
        <f t="array" aca="1" ref="CS515" ca="1">_xludf.xlookup(CL515,'Banco de dados'!$B:$B,'Banco de dados'!$F:$F)</f>
        <v>#NAME?</v>
      </c>
      <c r="CT515" s="56" t="e">
        <f t="array" aca="1" ref="CT515" ca="1">_xludf.xlookup(CN515,'Banco de dados'!$B:$B,'Banco de dados'!$F:$F)</f>
        <v>#NAME?</v>
      </c>
      <c r="CU515" s="42"/>
      <c r="CV515" s="42"/>
      <c r="CW515" s="56" t="str">
        <f>IF(AJ515=0.5,"Suporte",IF(AND(AJ515&gt;='Braços de IP'!$B$9,AJ515&lt;='Braços de IP'!$D$9),'Braços de IP'!$E$9,IF(AND(AJ515&gt;='Braços de IP'!$B$10,AJ515&lt;='Braços de IP'!$D$10),'Braços de IP'!$E$10,IF(AND(AJ515&gt;='Braços de IP'!$B$11,AJ515&lt;='Braços de IP'!$D$11),'Braços de IP'!$E$11,IF(AND(AJ515&gt;='Braços de IP'!$B$12,AJ515&lt;='Braços de IP'!$D$12),'Braços de IP'!$E$12,IF(AND(AJ515&gt;='Braços de IP'!$B$13,AJ515&lt;='Braços de IP'!$D$13),'Braços de IP'!$E$13,IF(AND(AJ515&gt;='Braços de IP'!$B$14,AJ515&lt;='Braços de IP'!$D$14),'Braços de IP'!$E$14,"ERRO")))))))</f>
        <v>Médio I</v>
      </c>
      <c r="CX515" s="42"/>
      <c r="CY515" s="56" t="str">
        <f>IF($CX515="","",VLOOKUP($CX515,'Braços de IP'!$E$9:$I$15,2,0))</f>
        <v/>
      </c>
      <c r="CZ515" s="43" t="str">
        <f>IF($CX515="","",VLOOKUP($CX515,'Braços de IP'!$E$9:$I$15,5,0))</f>
        <v/>
      </c>
      <c r="DA515" s="56"/>
      <c r="DB515" s="56"/>
      <c r="DC515" s="56"/>
      <c r="DD515" s="56"/>
      <c r="DE515" s="56"/>
      <c r="DF515" s="56"/>
      <c r="DG515" s="44" t="e">
        <f t="shared" si="334"/>
        <v>#N/A</v>
      </c>
      <c r="DH515" s="45">
        <f t="shared" si="335"/>
        <v>60</v>
      </c>
      <c r="DI515" s="44" t="e">
        <f t="shared" si="336"/>
        <v>#N/A</v>
      </c>
      <c r="DJ515" s="46" t="e">
        <f t="shared" si="337"/>
        <v>#N/A</v>
      </c>
      <c r="DK515" s="47" t="s">
        <v>147</v>
      </c>
      <c r="DL515" s="48"/>
      <c r="DM515" s="49"/>
      <c r="DN515" s="23" t="s">
        <v>148</v>
      </c>
      <c r="DO515" s="23"/>
      <c r="DQ515" s="50"/>
    </row>
    <row r="516" spans="2:127" ht="15.75" hidden="1" customHeight="1" x14ac:dyDescent="0.3">
      <c r="B516" s="5"/>
      <c r="C516" s="5"/>
      <c r="D516" s="5"/>
      <c r="E516" s="22" t="s">
        <v>492</v>
      </c>
      <c r="F516" s="22" t="s">
        <v>150</v>
      </c>
      <c r="G516" s="23" t="s">
        <v>493</v>
      </c>
      <c r="H516" s="24">
        <v>-23.335044979999999</v>
      </c>
      <c r="I516" s="24">
        <v>-46.84374845</v>
      </c>
      <c r="J516" s="24" t="s">
        <v>156</v>
      </c>
      <c r="K516" s="60"/>
      <c r="L516" s="24" t="s">
        <v>152</v>
      </c>
      <c r="M516" s="24" t="s">
        <v>141</v>
      </c>
      <c r="N516" s="23">
        <v>60</v>
      </c>
      <c r="O516" s="23" t="s">
        <v>142</v>
      </c>
      <c r="P516" s="23" t="s">
        <v>143</v>
      </c>
      <c r="Q516" s="26">
        <f t="shared" si="315"/>
        <v>120</v>
      </c>
      <c r="R516" s="27">
        <v>1</v>
      </c>
      <c r="S516" s="28" t="s">
        <v>153</v>
      </c>
      <c r="T516" s="28">
        <v>8.5</v>
      </c>
      <c r="U516" s="23"/>
      <c r="V516" s="29"/>
      <c r="W516" s="23"/>
      <c r="X516" s="28" t="s">
        <v>153</v>
      </c>
      <c r="Y516" s="23"/>
      <c r="Z516" s="29"/>
      <c r="AA516" s="29"/>
      <c r="AB516" s="23"/>
      <c r="AC516" s="23"/>
      <c r="AD516" s="23" t="s">
        <v>144</v>
      </c>
      <c r="AE516" s="23" t="s">
        <v>145</v>
      </c>
      <c r="AF516" s="23">
        <v>38</v>
      </c>
      <c r="AG516" s="23">
        <v>7.1</v>
      </c>
      <c r="AH516" s="23">
        <v>1</v>
      </c>
      <c r="AI516" s="23">
        <v>0.05</v>
      </c>
      <c r="AJ516" s="23">
        <v>2</v>
      </c>
      <c r="AK516" s="27">
        <f t="shared" si="316"/>
        <v>1.95</v>
      </c>
      <c r="AL516" s="27" t="s">
        <v>143</v>
      </c>
      <c r="AM516" s="27" t="s">
        <v>143</v>
      </c>
      <c r="AN516" s="23"/>
      <c r="AO516" s="27">
        <f t="shared" si="317"/>
        <v>2</v>
      </c>
      <c r="AP516" s="23"/>
      <c r="AQ516" s="23"/>
      <c r="AR516" s="23"/>
      <c r="AS516" s="23"/>
      <c r="AT516" s="23"/>
      <c r="AU516" s="27"/>
      <c r="AV516" s="27">
        <f t="shared" si="318"/>
        <v>0</v>
      </c>
      <c r="AW516" s="27"/>
      <c r="AX516" s="28">
        <f>VLOOKUP(J516,ABNT5101!$I$3:$J$9,2)</f>
        <v>20</v>
      </c>
      <c r="AY516" s="28">
        <f>VLOOKUP(J516,ABNT5101!$I$3:$M$9,5)</f>
        <v>0.28000000000000003</v>
      </c>
      <c r="AZ516" s="28" t="str">
        <f>_xlfn.XLOOKUP(J516,ABNT5101!I:I,ABNT5101!L:L)</f>
        <v>-</v>
      </c>
      <c r="BA516" s="28">
        <f>_xlfn.XLOOKUP(J516,ABNT5101!$I:$I,ABNT5101!M:M)</f>
        <v>0.28000000000000003</v>
      </c>
      <c r="BB516" s="28" t="str">
        <f>_xlfn.XLOOKUP(J516,ABNT5101!$I:$I,ABNT5101!N:N)</f>
        <v>-</v>
      </c>
      <c r="BC516" s="28">
        <f>_xlfn.XLOOKUP(J516,ABNT5101!$I:$I,ABNT5101!O:O)</f>
        <v>14</v>
      </c>
      <c r="BD516" s="31" t="str">
        <f t="shared" si="319"/>
        <v>NÃO ATENDE</v>
      </c>
      <c r="BE516" s="32">
        <f t="shared" si="310"/>
        <v>-1</v>
      </c>
      <c r="BF516" s="32">
        <f t="shared" si="311"/>
        <v>-1</v>
      </c>
      <c r="BG516" s="32" t="str">
        <f t="shared" si="320"/>
        <v>-</v>
      </c>
      <c r="BH516" s="34"/>
      <c r="BI516" s="34"/>
      <c r="BJ516" s="34"/>
      <c r="BK516" s="34"/>
      <c r="BL516" s="35"/>
      <c r="BM516" s="34"/>
      <c r="BN516" s="31" t="str">
        <f t="shared" si="321"/>
        <v>NÃO ATENDE</v>
      </c>
      <c r="BO516" s="31" t="str">
        <f t="shared" si="312"/>
        <v>NÃO ATENDE</v>
      </c>
      <c r="BP516" s="31" t="str">
        <f t="shared" si="313"/>
        <v>NÃO ATENDE</v>
      </c>
      <c r="BQ516" s="31" t="str">
        <f t="shared" si="322"/>
        <v>ATENDE</v>
      </c>
      <c r="BR516" s="36" t="str">
        <f t="shared" si="323"/>
        <v>C2</v>
      </c>
      <c r="BS516" s="36" t="str">
        <f t="shared" si="324"/>
        <v>Sem Passeio</v>
      </c>
      <c r="BT516" s="37" t="e">
        <f t="shared" si="325"/>
        <v>#N/A</v>
      </c>
      <c r="BU516" s="34"/>
      <c r="BV516" s="34"/>
      <c r="BW516" s="36" t="e">
        <f>IF(BS516="-","-",_xlfn.XLOOKUP(BS516,ABNT5101!$B$4:$B$9,ABNT5101!$C$4:$C$9))</f>
        <v>#N/A</v>
      </c>
      <c r="BX516" s="36" t="e">
        <f>IF(BS516="-","-",_xlfn.XLOOKUP(BS516,ABNT5101!$B$4:$B$9,ABNT5101!$D$4:$D$9))</f>
        <v>#N/A</v>
      </c>
      <c r="BY516" s="31" t="e">
        <f t="shared" si="326"/>
        <v>#N/A</v>
      </c>
      <c r="BZ516" s="31" t="e">
        <f t="shared" si="327"/>
        <v>#N/A</v>
      </c>
      <c r="CA516" s="31" t="e">
        <f t="shared" si="328"/>
        <v>#N/A</v>
      </c>
      <c r="CB516" s="36" t="str">
        <f t="shared" si="338"/>
        <v>Sem Passeio</v>
      </c>
      <c r="CC516" s="37" t="e">
        <f t="shared" si="329"/>
        <v>#N/A</v>
      </c>
      <c r="CD516" s="38"/>
      <c r="CE516" s="38"/>
      <c r="CF516" s="31" t="e">
        <f>IF(CB516="-","-",_xlfn.XLOOKUP(CB516,ABNT5101!$B$4:$B$9,ABNT5101!$C$4:$C$9))</f>
        <v>#N/A</v>
      </c>
      <c r="CG516" s="36" t="e">
        <f>IF(CB516="-","-",_xlfn.XLOOKUP(CB516,ABNT5101!$B$4:$B$9,ABNT5101!$D$4:$D$9))</f>
        <v>#N/A</v>
      </c>
      <c r="CH516" s="31" t="e">
        <f t="shared" si="330"/>
        <v>#N/A</v>
      </c>
      <c r="CI516" s="31" t="e">
        <f t="shared" si="331"/>
        <v>#N/A</v>
      </c>
      <c r="CJ516" s="31" t="e">
        <f t="shared" si="332"/>
        <v>#N/A</v>
      </c>
      <c r="CK516" s="56" t="e">
        <f>_xlfn.XLOOKUP(CL516,'Banco de dados'!$B:$B,'Banco de dados'!$D:$D)</f>
        <v>#N/A</v>
      </c>
      <c r="CL516" s="42"/>
      <c r="CM516" s="56" t="e">
        <f>_xlfn.XLOOKUP(CL516,'Banco de dados'!$B:$B,'Banco de dados'!$E:$E)</f>
        <v>#N/A</v>
      </c>
      <c r="CN516" s="56"/>
      <c r="CO516" s="56" t="e">
        <f>IF(CN516="-","-",_xlfn.XLOOKUP(CN516,'Banco de dados'!$B:$B,'Banco de dados'!$E:$E))</f>
        <v>#N/A</v>
      </c>
      <c r="CP516" s="41">
        <f t="shared" si="333"/>
        <v>1</v>
      </c>
      <c r="CQ516" s="56" t="e">
        <f>_xlfn.XLOOKUP(CL516,'Banco de dados'!$B:$B,'Banco de dados'!$H:$H)</f>
        <v>#N/A</v>
      </c>
      <c r="CR516" s="56" t="e">
        <f t="array" aca="1" ref="CR516" ca="1">_xludf.xlookup(CN516,'Banco de dados'!$B:$B,'Banco de dados'!$H:$H)</f>
        <v>#NAME?</v>
      </c>
      <c r="CS516" s="56" t="e">
        <f t="array" aca="1" ref="CS516" ca="1">_xludf.xlookup(CL516,'Banco de dados'!$B:$B,'Banco de dados'!$F:$F)</f>
        <v>#NAME?</v>
      </c>
      <c r="CT516" s="56" t="e">
        <f t="array" aca="1" ref="CT516" ca="1">_xludf.xlookup(CN516,'Banco de dados'!$B:$B,'Banco de dados'!$F:$F)</f>
        <v>#NAME?</v>
      </c>
      <c r="CU516" s="42"/>
      <c r="CV516" s="42"/>
      <c r="CW516" s="56" t="str">
        <f>IF(AJ516=0.5,"Suporte",IF(AND(AJ516&gt;='Braços de IP'!$B$9,AJ516&lt;='Braços de IP'!$D$9),'Braços de IP'!$E$9,IF(AND(AJ516&gt;='Braços de IP'!$B$10,AJ516&lt;='Braços de IP'!$D$10),'Braços de IP'!$E$10,IF(AND(AJ516&gt;='Braços de IP'!$B$11,AJ516&lt;='Braços de IP'!$D$11),'Braços de IP'!$E$11,IF(AND(AJ516&gt;='Braços de IP'!$B$12,AJ516&lt;='Braços de IP'!$D$12),'Braços de IP'!$E$12,IF(AND(AJ516&gt;='Braços de IP'!$B$13,AJ516&lt;='Braços de IP'!$D$13),'Braços de IP'!$E$13,IF(AND(AJ516&gt;='Braços de IP'!$B$14,AJ516&lt;='Braços de IP'!$D$14),'Braços de IP'!$E$14,"ERRO")))))))</f>
        <v>Médio I</v>
      </c>
      <c r="CX516" s="42"/>
      <c r="CY516" s="56" t="str">
        <f>IF($CX516="","",VLOOKUP($CX516,'Braços de IP'!$E$9:$I$15,2,0))</f>
        <v/>
      </c>
      <c r="CZ516" s="43" t="str">
        <f>IF($CX516="","",VLOOKUP($CX516,'Braços de IP'!$E$9:$I$15,5,0))</f>
        <v/>
      </c>
      <c r="DA516" s="56"/>
      <c r="DB516" s="56"/>
      <c r="DC516" s="56"/>
      <c r="DD516" s="56"/>
      <c r="DE516" s="56"/>
      <c r="DF516" s="56"/>
      <c r="DG516" s="44" t="e">
        <f t="shared" si="334"/>
        <v>#N/A</v>
      </c>
      <c r="DH516" s="45">
        <f t="shared" si="335"/>
        <v>60</v>
      </c>
      <c r="DI516" s="44" t="e">
        <f t="shared" si="336"/>
        <v>#N/A</v>
      </c>
      <c r="DJ516" s="46" t="e">
        <f t="shared" si="337"/>
        <v>#N/A</v>
      </c>
      <c r="DK516" s="47" t="s">
        <v>147</v>
      </c>
      <c r="DL516" s="48"/>
      <c r="DM516" s="49"/>
      <c r="DN516" s="23" t="s">
        <v>148</v>
      </c>
      <c r="DO516" s="23"/>
      <c r="DQ516" s="50"/>
    </row>
    <row r="517" spans="2:127" ht="15.75" hidden="1" customHeight="1" x14ac:dyDescent="0.3">
      <c r="B517" s="5"/>
      <c r="C517" s="5"/>
      <c r="D517" s="5"/>
      <c r="E517" s="22" t="s">
        <v>492</v>
      </c>
      <c r="F517" s="22" t="s">
        <v>150</v>
      </c>
      <c r="G517" s="23" t="s">
        <v>493</v>
      </c>
      <c r="H517" s="24">
        <v>-23.335044979999999</v>
      </c>
      <c r="I517" s="24">
        <v>-46.84374845</v>
      </c>
      <c r="J517" s="24" t="s">
        <v>156</v>
      </c>
      <c r="K517" s="60"/>
      <c r="L517" s="24" t="s">
        <v>152</v>
      </c>
      <c r="M517" s="24" t="s">
        <v>141</v>
      </c>
      <c r="N517" s="23">
        <v>60</v>
      </c>
      <c r="O517" s="23" t="s">
        <v>142</v>
      </c>
      <c r="P517" s="23" t="s">
        <v>143</v>
      </c>
      <c r="Q517" s="26">
        <f t="shared" si="315"/>
        <v>120</v>
      </c>
      <c r="R517" s="27">
        <v>1</v>
      </c>
      <c r="S517" s="28" t="s">
        <v>153</v>
      </c>
      <c r="T517" s="28">
        <v>8.5</v>
      </c>
      <c r="U517" s="23"/>
      <c r="V517" s="29"/>
      <c r="W517" s="23"/>
      <c r="X517" s="28" t="s">
        <v>153</v>
      </c>
      <c r="Y517" s="23"/>
      <c r="Z517" s="29"/>
      <c r="AA517" s="29"/>
      <c r="AB517" s="23"/>
      <c r="AC517" s="23"/>
      <c r="AD517" s="23" t="s">
        <v>144</v>
      </c>
      <c r="AE517" s="23" t="s">
        <v>145</v>
      </c>
      <c r="AF517" s="23">
        <v>38</v>
      </c>
      <c r="AG517" s="23">
        <v>7.1</v>
      </c>
      <c r="AH517" s="23">
        <v>1</v>
      </c>
      <c r="AI517" s="23">
        <v>0.05</v>
      </c>
      <c r="AJ517" s="23">
        <v>2</v>
      </c>
      <c r="AK517" s="27">
        <f t="shared" si="316"/>
        <v>1.95</v>
      </c>
      <c r="AL517" s="27" t="s">
        <v>143</v>
      </c>
      <c r="AM517" s="27" t="s">
        <v>143</v>
      </c>
      <c r="AN517" s="23"/>
      <c r="AO517" s="27">
        <f t="shared" si="317"/>
        <v>2</v>
      </c>
      <c r="AP517" s="23"/>
      <c r="AQ517" s="23"/>
      <c r="AR517" s="23"/>
      <c r="AS517" s="23"/>
      <c r="AT517" s="23"/>
      <c r="AU517" s="27"/>
      <c r="AV517" s="27">
        <f t="shared" si="318"/>
        <v>0</v>
      </c>
      <c r="AW517" s="27"/>
      <c r="AX517" s="28">
        <f>VLOOKUP(J517,ABNT5101!$I$3:$J$9,2)</f>
        <v>20</v>
      </c>
      <c r="AY517" s="28">
        <f>VLOOKUP(J517,ABNT5101!$I$3:$M$9,5)</f>
        <v>0.28000000000000003</v>
      </c>
      <c r="AZ517" s="28" t="str">
        <f>_xlfn.XLOOKUP(J517,ABNT5101!I:I,ABNT5101!L:L)</f>
        <v>-</v>
      </c>
      <c r="BA517" s="28">
        <f>_xlfn.XLOOKUP(J517,ABNT5101!$I:$I,ABNT5101!M:M)</f>
        <v>0.28000000000000003</v>
      </c>
      <c r="BB517" s="28" t="str">
        <f>_xlfn.XLOOKUP(J517,ABNT5101!$I:$I,ABNT5101!N:N)</f>
        <v>-</v>
      </c>
      <c r="BC517" s="28">
        <f>_xlfn.XLOOKUP(J517,ABNT5101!$I:$I,ABNT5101!O:O)</f>
        <v>14</v>
      </c>
      <c r="BD517" s="31" t="str">
        <f t="shared" si="319"/>
        <v>NÃO ATENDE</v>
      </c>
      <c r="BE517" s="32">
        <f t="shared" si="310"/>
        <v>-1</v>
      </c>
      <c r="BF517" s="32">
        <f t="shared" si="311"/>
        <v>-1</v>
      </c>
      <c r="BG517" s="32" t="str">
        <f t="shared" si="320"/>
        <v>-</v>
      </c>
      <c r="BH517" s="34"/>
      <c r="BI517" s="34"/>
      <c r="BJ517" s="34"/>
      <c r="BK517" s="34"/>
      <c r="BL517" s="35"/>
      <c r="BM517" s="34"/>
      <c r="BN517" s="31" t="str">
        <f t="shared" si="321"/>
        <v>NÃO ATENDE</v>
      </c>
      <c r="BO517" s="31" t="str">
        <f t="shared" si="312"/>
        <v>NÃO ATENDE</v>
      </c>
      <c r="BP517" s="31" t="str">
        <f t="shared" si="313"/>
        <v>NÃO ATENDE</v>
      </c>
      <c r="BQ517" s="31" t="str">
        <f t="shared" si="322"/>
        <v>ATENDE</v>
      </c>
      <c r="BR517" s="36" t="str">
        <f t="shared" si="323"/>
        <v>C2</v>
      </c>
      <c r="BS517" s="36" t="str">
        <f t="shared" si="324"/>
        <v>Sem Passeio</v>
      </c>
      <c r="BT517" s="37" t="e">
        <f t="shared" si="325"/>
        <v>#N/A</v>
      </c>
      <c r="BU517" s="34"/>
      <c r="BV517" s="34"/>
      <c r="BW517" s="36" t="e">
        <f>IF(BS517="-","-",_xlfn.XLOOKUP(BS517,ABNT5101!$B$4:$B$9,ABNT5101!$C$4:$C$9))</f>
        <v>#N/A</v>
      </c>
      <c r="BX517" s="36" t="e">
        <f>IF(BS517="-","-",_xlfn.XLOOKUP(BS517,ABNT5101!$B$4:$B$9,ABNT5101!$D$4:$D$9))</f>
        <v>#N/A</v>
      </c>
      <c r="BY517" s="31" t="e">
        <f t="shared" si="326"/>
        <v>#N/A</v>
      </c>
      <c r="BZ517" s="31" t="e">
        <f t="shared" si="327"/>
        <v>#N/A</v>
      </c>
      <c r="CA517" s="31" t="e">
        <f t="shared" si="328"/>
        <v>#N/A</v>
      </c>
      <c r="CB517" s="36" t="str">
        <f t="shared" si="338"/>
        <v>Sem Passeio</v>
      </c>
      <c r="CC517" s="37" t="e">
        <f t="shared" si="329"/>
        <v>#N/A</v>
      </c>
      <c r="CD517" s="38"/>
      <c r="CE517" s="38"/>
      <c r="CF517" s="31" t="e">
        <f>IF(CB517="-","-",_xlfn.XLOOKUP(CB517,ABNT5101!$B$4:$B$9,ABNT5101!$C$4:$C$9))</f>
        <v>#N/A</v>
      </c>
      <c r="CG517" s="36" t="e">
        <f>IF(CB517="-","-",_xlfn.XLOOKUP(CB517,ABNT5101!$B$4:$B$9,ABNT5101!$D$4:$D$9))</f>
        <v>#N/A</v>
      </c>
      <c r="CH517" s="31" t="e">
        <f t="shared" si="330"/>
        <v>#N/A</v>
      </c>
      <c r="CI517" s="31" t="e">
        <f t="shared" si="331"/>
        <v>#N/A</v>
      </c>
      <c r="CJ517" s="31" t="e">
        <f t="shared" si="332"/>
        <v>#N/A</v>
      </c>
      <c r="CK517" s="56" t="e">
        <f>_xlfn.XLOOKUP(CL517,'Banco de dados'!$B:$B,'Banco de dados'!$D:$D)</f>
        <v>#N/A</v>
      </c>
      <c r="CL517" s="42"/>
      <c r="CM517" s="56" t="e">
        <f>_xlfn.XLOOKUP(CL517,'Banco de dados'!$B:$B,'Banco de dados'!$E:$E)</f>
        <v>#N/A</v>
      </c>
      <c r="CN517" s="56"/>
      <c r="CO517" s="56" t="e">
        <f>IF(CN517="-","-",_xlfn.XLOOKUP(CN517,'Banco de dados'!$B:$B,'Banco de dados'!$E:$E))</f>
        <v>#N/A</v>
      </c>
      <c r="CP517" s="41">
        <f t="shared" si="333"/>
        <v>1</v>
      </c>
      <c r="CQ517" s="56" t="e">
        <f>_xlfn.XLOOKUP(CL517,'Banco de dados'!$B:$B,'Banco de dados'!$H:$H)</f>
        <v>#N/A</v>
      </c>
      <c r="CR517" s="56" t="e">
        <f t="array" aca="1" ref="CR517" ca="1">_xludf.xlookup(CN517,'Banco de dados'!$B:$B,'Banco de dados'!$H:$H)</f>
        <v>#NAME?</v>
      </c>
      <c r="CS517" s="56" t="e">
        <f t="array" aca="1" ref="CS517" ca="1">_xludf.xlookup(CL517,'Banco de dados'!$B:$B,'Banco de dados'!$F:$F)</f>
        <v>#NAME?</v>
      </c>
      <c r="CT517" s="56" t="e">
        <f t="array" aca="1" ref="CT517" ca="1">_xludf.xlookup(CN517,'Banco de dados'!$B:$B,'Banco de dados'!$F:$F)</f>
        <v>#NAME?</v>
      </c>
      <c r="CU517" s="42"/>
      <c r="CV517" s="42"/>
      <c r="CW517" s="56" t="str">
        <f>IF(AJ517=0.5,"Suporte",IF(AND(AJ517&gt;='Braços de IP'!$B$9,AJ517&lt;='Braços de IP'!$D$9),'Braços de IP'!$E$9,IF(AND(AJ517&gt;='Braços de IP'!$B$10,AJ517&lt;='Braços de IP'!$D$10),'Braços de IP'!$E$10,IF(AND(AJ517&gt;='Braços de IP'!$B$11,AJ517&lt;='Braços de IP'!$D$11),'Braços de IP'!$E$11,IF(AND(AJ517&gt;='Braços de IP'!$B$12,AJ517&lt;='Braços de IP'!$D$12),'Braços de IP'!$E$12,IF(AND(AJ517&gt;='Braços de IP'!$B$13,AJ517&lt;='Braços de IP'!$D$13),'Braços de IP'!$E$13,IF(AND(AJ517&gt;='Braços de IP'!$B$14,AJ517&lt;='Braços de IP'!$D$14),'Braços de IP'!$E$14,"ERRO")))))))</f>
        <v>Médio I</v>
      </c>
      <c r="CX517" s="42"/>
      <c r="CY517" s="56" t="str">
        <f>IF($CX517="","",VLOOKUP($CX517,'Braços de IP'!$E$9:$I$15,2,0))</f>
        <v/>
      </c>
      <c r="CZ517" s="43" t="str">
        <f>IF($CX517="","",VLOOKUP($CX517,'Braços de IP'!$E$9:$I$15,5,0))</f>
        <v/>
      </c>
      <c r="DA517" s="56"/>
      <c r="DB517" s="56"/>
      <c r="DC517" s="56"/>
      <c r="DD517" s="56"/>
      <c r="DE517" s="56"/>
      <c r="DF517" s="56"/>
      <c r="DG517" s="44" t="e">
        <f t="shared" si="334"/>
        <v>#N/A</v>
      </c>
      <c r="DH517" s="45">
        <f t="shared" si="335"/>
        <v>60</v>
      </c>
      <c r="DI517" s="44" t="e">
        <f t="shared" si="336"/>
        <v>#N/A</v>
      </c>
      <c r="DJ517" s="46" t="e">
        <f t="shared" si="337"/>
        <v>#N/A</v>
      </c>
      <c r="DK517" s="47" t="s">
        <v>147</v>
      </c>
      <c r="DL517" s="48"/>
      <c r="DM517" s="49"/>
      <c r="DN517" s="23" t="s">
        <v>148</v>
      </c>
      <c r="DO517" s="23"/>
      <c r="DQ517" s="50"/>
    </row>
    <row r="518" spans="2:127" ht="15.75" hidden="1" customHeight="1" x14ac:dyDescent="0.3">
      <c r="B518" s="5"/>
      <c r="C518" s="5"/>
      <c r="D518" s="5"/>
      <c r="E518" s="22" t="s">
        <v>494</v>
      </c>
      <c r="F518" s="22" t="s">
        <v>164</v>
      </c>
      <c r="G518" s="23" t="s">
        <v>410</v>
      </c>
      <c r="H518" s="24">
        <v>-23.366671</v>
      </c>
      <c r="I518" s="24">
        <v>-46.874605000000003</v>
      </c>
      <c r="J518" s="24" t="s">
        <v>139</v>
      </c>
      <c r="K518" s="60"/>
      <c r="L518" s="24" t="s">
        <v>140</v>
      </c>
      <c r="M518" s="24" t="s">
        <v>141</v>
      </c>
      <c r="N518" s="23">
        <v>60</v>
      </c>
      <c r="O518" s="23" t="s">
        <v>142</v>
      </c>
      <c r="P518" s="23" t="s">
        <v>143</v>
      </c>
      <c r="Q518" s="26">
        <f t="shared" si="315"/>
        <v>120</v>
      </c>
      <c r="R518" s="27">
        <v>1</v>
      </c>
      <c r="S518" s="28">
        <v>1</v>
      </c>
      <c r="T518" s="28">
        <v>5.8</v>
      </c>
      <c r="U518" s="23"/>
      <c r="V518" s="23"/>
      <c r="W518" s="23"/>
      <c r="X518" s="28"/>
      <c r="Y518" s="23"/>
      <c r="Z518" s="23"/>
      <c r="AA518" s="23"/>
      <c r="AB518" s="23"/>
      <c r="AC518" s="23"/>
      <c r="AD518" s="23" t="s">
        <v>144</v>
      </c>
      <c r="AE518" s="23" t="s">
        <v>145</v>
      </c>
      <c r="AF518" s="23">
        <v>24.5</v>
      </c>
      <c r="AG518" s="23">
        <v>7.7</v>
      </c>
      <c r="AH518" s="23">
        <v>1</v>
      </c>
      <c r="AI518" s="23">
        <v>0.8</v>
      </c>
      <c r="AJ518" s="23">
        <v>2.2999999999999998</v>
      </c>
      <c r="AK518" s="27">
        <f t="shared" si="316"/>
        <v>1.4999999999999998</v>
      </c>
      <c r="AL518" s="27" t="s">
        <v>143</v>
      </c>
      <c r="AM518" s="27" t="s">
        <v>143</v>
      </c>
      <c r="AN518" s="23"/>
      <c r="AO518" s="27">
        <f t="shared" si="317"/>
        <v>2</v>
      </c>
      <c r="AP518" s="23"/>
      <c r="AQ518" s="23"/>
      <c r="AR518" s="23"/>
      <c r="AS518" s="23"/>
      <c r="AT518" s="23"/>
      <c r="AU518" s="27"/>
      <c r="AV518" s="27">
        <f t="shared" si="318"/>
        <v>0</v>
      </c>
      <c r="AW518" s="27"/>
      <c r="AX518" s="28">
        <f>VLOOKUP(J518,ABNT5101!$I$3:$J$9,2)</f>
        <v>7.5</v>
      </c>
      <c r="AY518" s="28">
        <f>VLOOKUP(J518,ABNT5101!$I$3:$M$9,5)</f>
        <v>0.18</v>
      </c>
      <c r="AZ518" s="28" t="str">
        <f>_xlfn.XLOOKUP(J518,ABNT5101!I:I,ABNT5101!L:L)</f>
        <v>-</v>
      </c>
      <c r="BA518" s="28">
        <f>_xlfn.XLOOKUP(J518,ABNT5101!$I:$I,ABNT5101!M:M)</f>
        <v>0.18</v>
      </c>
      <c r="BB518" s="28" t="str">
        <f>_xlfn.XLOOKUP(J518,ABNT5101!$I:$I,ABNT5101!N:N)</f>
        <v>-</v>
      </c>
      <c r="BC518" s="28">
        <f>_xlfn.XLOOKUP(J518,ABNT5101!$I:$I,ABNT5101!O:O)</f>
        <v>16</v>
      </c>
      <c r="BD518" s="31" t="str">
        <f t="shared" si="319"/>
        <v>NÃO ATENDE</v>
      </c>
      <c r="BE518" s="32">
        <f t="shared" si="310"/>
        <v>-1</v>
      </c>
      <c r="BF518" s="32">
        <f t="shared" si="311"/>
        <v>-1</v>
      </c>
      <c r="BG518" s="32" t="str">
        <f t="shared" si="320"/>
        <v>-</v>
      </c>
      <c r="BH518" s="33"/>
      <c r="BI518" s="33"/>
      <c r="BJ518" s="34"/>
      <c r="BK518" s="34"/>
      <c r="BL518" s="35"/>
      <c r="BM518" s="34"/>
      <c r="BN518" s="31" t="str">
        <f t="shared" si="321"/>
        <v>NÃO ATENDE</v>
      </c>
      <c r="BO518" s="31" t="str">
        <f t="shared" si="312"/>
        <v>NÃO ATENDE</v>
      </c>
      <c r="BP518" s="31" t="str">
        <f t="shared" si="313"/>
        <v>NÃO ATENDE</v>
      </c>
      <c r="BQ518" s="31" t="str">
        <f t="shared" si="322"/>
        <v>ATENDE</v>
      </c>
      <c r="BR518" s="36" t="str">
        <f t="shared" si="323"/>
        <v>C5</v>
      </c>
      <c r="BS518" s="36" t="str">
        <f t="shared" si="324"/>
        <v>P6</v>
      </c>
      <c r="BT518" s="37">
        <f t="shared" si="325"/>
        <v>-1</v>
      </c>
      <c r="BU518" s="33"/>
      <c r="BV518" s="33"/>
      <c r="BW518" s="36">
        <f>IF(BS518="-","-",_xlfn.XLOOKUP(BS518,ABNT5101!$B$4:$B$9,ABNT5101!$C$4:$C$9))</f>
        <v>3</v>
      </c>
      <c r="BX518" s="36">
        <f>IF(BS518="-","-",_xlfn.XLOOKUP(BS518,ABNT5101!$B$4:$B$9,ABNT5101!$D$4:$D$9))</f>
        <v>0.6</v>
      </c>
      <c r="BY518" s="31" t="str">
        <f t="shared" si="326"/>
        <v>NÃO ATENDE</v>
      </c>
      <c r="BZ518" s="31" t="str">
        <f t="shared" si="327"/>
        <v>NÃO ATENDE</v>
      </c>
      <c r="CA518" s="31" t="str">
        <f t="shared" si="328"/>
        <v>NÃO ATENDE</v>
      </c>
      <c r="CB518" s="36" t="str">
        <f t="shared" si="338"/>
        <v>P6</v>
      </c>
      <c r="CC518" s="37">
        <f t="shared" si="329"/>
        <v>-1</v>
      </c>
      <c r="CD518" s="38"/>
      <c r="CE518" s="38"/>
      <c r="CF518" s="31">
        <f>IF(CB518="-","-",_xlfn.XLOOKUP(CB518,ABNT5101!$B$4:$B$9,ABNT5101!$C$4:$C$9))</f>
        <v>3</v>
      </c>
      <c r="CG518" s="36">
        <f>IF(CB518="-","-",_xlfn.XLOOKUP(CB518,ABNT5101!$B$4:$B$9,ABNT5101!$D$4:$D$9))</f>
        <v>0.6</v>
      </c>
      <c r="CH518" s="31" t="str">
        <f t="shared" si="330"/>
        <v>NÃO ATENDE</v>
      </c>
      <c r="CI518" s="31" t="str">
        <f t="shared" si="331"/>
        <v>NÃO ATENDE</v>
      </c>
      <c r="CJ518" s="31" t="str">
        <f t="shared" si="332"/>
        <v>NÃO ATENDE</v>
      </c>
      <c r="CK518" s="56" t="e">
        <f>_xlfn.XLOOKUP(CL518,'Banco de dados'!$B:$B,'Banco de dados'!$D:$D)</f>
        <v>#N/A</v>
      </c>
      <c r="CL518" s="65"/>
      <c r="CM518" s="56" t="e">
        <f>_xlfn.XLOOKUP(CL518,'Banco de dados'!$B:$B,'Banco de dados'!$E:$E)</f>
        <v>#N/A</v>
      </c>
      <c r="CN518" s="56" t="s">
        <v>495</v>
      </c>
      <c r="CO518" s="56" t="str">
        <f>IF(CN518="-","-",_xlfn.XLOOKUP(CN518,'Banco de dados'!$B:$B,'Banco de dados'!$E:$E))</f>
        <v>LUM LED SL VT 9.1 72W</v>
      </c>
      <c r="CP518" s="41">
        <f t="shared" si="333"/>
        <v>1</v>
      </c>
      <c r="CQ518" s="56" t="e">
        <f>_xlfn.XLOOKUP(CL518,'Banco de dados'!$B:$B,'Banco de dados'!$H:$H)</f>
        <v>#N/A</v>
      </c>
      <c r="CR518" s="56" t="e">
        <f t="array" aca="1" ref="CR518" ca="1">_xludf.xlookup(CN518,'Banco de dados'!$B:$B,'Banco de dados'!$H:$H)</f>
        <v>#NAME?</v>
      </c>
      <c r="CS518" s="56" t="e">
        <f t="array" aca="1" ref="CS518" ca="1">_xludf.xlookup(CL518,'Banco de dados'!$B:$B,'Banco de dados'!$F:$F)</f>
        <v>#NAME?</v>
      </c>
      <c r="CT518" s="56" t="e">
        <f t="array" aca="1" ref="CT518" ca="1">_xludf.xlookup(CN518,'Banco de dados'!$B:$B,'Banco de dados'!$F:$F)</f>
        <v>#NAME?</v>
      </c>
      <c r="CU518" s="42"/>
      <c r="CV518" s="42"/>
      <c r="CW518" s="56" t="str">
        <f>IF(AJ518=0.5,"Suporte",IF(AND(AJ518&gt;='Braços de IP'!$B$9,AJ518&lt;='Braços de IP'!$D$9),'Braços de IP'!$E$9,IF(AND(AJ518&gt;='Braços de IP'!$B$10,AJ518&lt;='Braços de IP'!$D$10),'Braços de IP'!$E$10,IF(AND(AJ518&gt;='Braços de IP'!$B$11,AJ518&lt;='Braços de IP'!$D$11),'Braços de IP'!$E$11,IF(AND(AJ518&gt;='Braços de IP'!$B$12,AJ518&lt;='Braços de IP'!$D$12),'Braços de IP'!$E$12,IF(AND(AJ518&gt;='Braços de IP'!$B$13,AJ518&lt;='Braços de IP'!$D$13),'Braços de IP'!$E$13,IF(AND(AJ518&gt;='Braços de IP'!$B$14,AJ518&lt;='Braços de IP'!$D$14),'Braços de IP'!$E$14,"ERRO")))))))</f>
        <v>Médio II</v>
      </c>
      <c r="CX518" s="42"/>
      <c r="CY518" s="56" t="str">
        <f>IF($CX518="","",VLOOKUP($CX518,'Braços de IP'!$E$9:$I$15,2,0))</f>
        <v/>
      </c>
      <c r="CZ518" s="43" t="str">
        <f>IF($CX518="","",VLOOKUP($CX518,'Braços de IP'!$E$9:$I$15,5,0))</f>
        <v/>
      </c>
      <c r="DA518" s="56" t="s">
        <v>262</v>
      </c>
      <c r="DB518" s="56">
        <v>2</v>
      </c>
      <c r="DC518" s="56"/>
      <c r="DD518" s="56" t="s">
        <v>496</v>
      </c>
      <c r="DE518" s="56"/>
      <c r="DF518" s="56"/>
      <c r="DG518" s="44" t="e">
        <f t="shared" si="334"/>
        <v>#N/A</v>
      </c>
      <c r="DH518" s="45">
        <f t="shared" si="335"/>
        <v>60</v>
      </c>
      <c r="DI518" s="44" t="e">
        <f t="shared" si="336"/>
        <v>#N/A</v>
      </c>
      <c r="DJ518" s="46" t="e">
        <f t="shared" si="337"/>
        <v>#N/A</v>
      </c>
      <c r="DK518" s="47" t="s">
        <v>147</v>
      </c>
      <c r="DL518" s="48"/>
      <c r="DM518" s="49"/>
      <c r="DN518" s="23" t="s">
        <v>148</v>
      </c>
      <c r="DO518" s="23"/>
      <c r="DQ518" s="50"/>
    </row>
    <row r="519" spans="2:127" ht="15.75" hidden="1" customHeight="1" x14ac:dyDescent="0.3">
      <c r="B519" s="5"/>
      <c r="C519" s="5"/>
      <c r="D519" s="5"/>
      <c r="E519" s="22" t="s">
        <v>494</v>
      </c>
      <c r="F519" s="22" t="s">
        <v>164</v>
      </c>
      <c r="G519" s="23" t="s">
        <v>410</v>
      </c>
      <c r="H519" s="24">
        <v>-23.366671</v>
      </c>
      <c r="I519" s="24">
        <v>-46.874605000000003</v>
      </c>
      <c r="J519" s="24" t="s">
        <v>139</v>
      </c>
      <c r="K519" s="60"/>
      <c r="L519" s="24" t="s">
        <v>140</v>
      </c>
      <c r="M519" s="24" t="s">
        <v>141</v>
      </c>
      <c r="N519" s="23">
        <v>60</v>
      </c>
      <c r="O519" s="23" t="s">
        <v>142</v>
      </c>
      <c r="P519" s="23" t="s">
        <v>143</v>
      </c>
      <c r="Q519" s="26">
        <f t="shared" si="315"/>
        <v>120</v>
      </c>
      <c r="R519" s="27">
        <v>1</v>
      </c>
      <c r="S519" s="28">
        <v>1</v>
      </c>
      <c r="T519" s="28">
        <v>5.8</v>
      </c>
      <c r="U519" s="23"/>
      <c r="V519" s="23"/>
      <c r="W519" s="23"/>
      <c r="X519" s="28"/>
      <c r="Y519" s="23"/>
      <c r="Z519" s="23"/>
      <c r="AA519" s="23"/>
      <c r="AB519" s="23"/>
      <c r="AC519" s="23"/>
      <c r="AD519" s="23" t="s">
        <v>144</v>
      </c>
      <c r="AE519" s="23" t="s">
        <v>145</v>
      </c>
      <c r="AF519" s="23">
        <v>24.5</v>
      </c>
      <c r="AG519" s="23">
        <v>7.7</v>
      </c>
      <c r="AH519" s="23">
        <v>1</v>
      </c>
      <c r="AI519" s="23">
        <v>0.8</v>
      </c>
      <c r="AJ519" s="23">
        <v>2.2999999999999998</v>
      </c>
      <c r="AK519" s="27">
        <f t="shared" si="316"/>
        <v>1.4999999999999998</v>
      </c>
      <c r="AL519" s="27" t="s">
        <v>143</v>
      </c>
      <c r="AM519" s="27" t="s">
        <v>143</v>
      </c>
      <c r="AN519" s="23"/>
      <c r="AO519" s="27">
        <f t="shared" si="317"/>
        <v>2</v>
      </c>
      <c r="AP519" s="23"/>
      <c r="AQ519" s="23"/>
      <c r="AR519" s="23"/>
      <c r="AS519" s="23"/>
      <c r="AT519" s="23"/>
      <c r="AU519" s="27"/>
      <c r="AV519" s="27">
        <f t="shared" si="318"/>
        <v>0</v>
      </c>
      <c r="AW519" s="27"/>
      <c r="AX519" s="28">
        <f>VLOOKUP(J519,ABNT5101!$I$3:$J$9,2)</f>
        <v>7.5</v>
      </c>
      <c r="AY519" s="28">
        <f>VLOOKUP(J519,ABNT5101!$I$3:$M$9,5)</f>
        <v>0.18</v>
      </c>
      <c r="AZ519" s="28" t="str">
        <f>_xlfn.XLOOKUP(J519,ABNT5101!I:I,ABNT5101!L:L)</f>
        <v>-</v>
      </c>
      <c r="BA519" s="28">
        <f>_xlfn.XLOOKUP(J519,ABNT5101!$I:$I,ABNT5101!M:M)</f>
        <v>0.18</v>
      </c>
      <c r="BB519" s="28" t="str">
        <f>_xlfn.XLOOKUP(J519,ABNT5101!$I:$I,ABNT5101!N:N)</f>
        <v>-</v>
      </c>
      <c r="BC519" s="28">
        <f>_xlfn.XLOOKUP(J519,ABNT5101!$I:$I,ABNT5101!O:O)</f>
        <v>16</v>
      </c>
      <c r="BD519" s="31" t="str">
        <f t="shared" si="319"/>
        <v>NÃO ATENDE</v>
      </c>
      <c r="BE519" s="32">
        <f t="shared" si="310"/>
        <v>-1</v>
      </c>
      <c r="BF519" s="32">
        <f t="shared" si="311"/>
        <v>-1</v>
      </c>
      <c r="BG519" s="32" t="str">
        <f t="shared" si="320"/>
        <v>-</v>
      </c>
      <c r="BH519" s="33"/>
      <c r="BI519" s="33"/>
      <c r="BJ519" s="34"/>
      <c r="BK519" s="34"/>
      <c r="BL519" s="35"/>
      <c r="BM519" s="34"/>
      <c r="BN519" s="31" t="str">
        <f t="shared" si="321"/>
        <v>NÃO ATENDE</v>
      </c>
      <c r="BO519" s="31" t="str">
        <f t="shared" si="312"/>
        <v>NÃO ATENDE</v>
      </c>
      <c r="BP519" s="31" t="str">
        <f t="shared" si="313"/>
        <v>NÃO ATENDE</v>
      </c>
      <c r="BQ519" s="31" t="str">
        <f t="shared" si="322"/>
        <v>ATENDE</v>
      </c>
      <c r="BR519" s="36" t="str">
        <f t="shared" si="323"/>
        <v>C5</v>
      </c>
      <c r="BS519" s="36" t="str">
        <f t="shared" si="324"/>
        <v>P6</v>
      </c>
      <c r="BT519" s="37">
        <f t="shared" si="325"/>
        <v>-1</v>
      </c>
      <c r="BU519" s="33"/>
      <c r="BV519" s="33"/>
      <c r="BW519" s="36">
        <f>IF(BS519="-","-",_xlfn.XLOOKUP(BS519,ABNT5101!$B$4:$B$9,ABNT5101!$C$4:$C$9))</f>
        <v>3</v>
      </c>
      <c r="BX519" s="36">
        <f>IF(BS519="-","-",_xlfn.XLOOKUP(BS519,ABNT5101!$B$4:$B$9,ABNT5101!$D$4:$D$9))</f>
        <v>0.6</v>
      </c>
      <c r="BY519" s="31" t="str">
        <f t="shared" si="326"/>
        <v>NÃO ATENDE</v>
      </c>
      <c r="BZ519" s="31" t="str">
        <f t="shared" si="327"/>
        <v>NÃO ATENDE</v>
      </c>
      <c r="CA519" s="31" t="str">
        <f t="shared" si="328"/>
        <v>NÃO ATENDE</v>
      </c>
      <c r="CB519" s="36" t="str">
        <f t="shared" si="338"/>
        <v>P6</v>
      </c>
      <c r="CC519" s="37">
        <f t="shared" si="329"/>
        <v>-1</v>
      </c>
      <c r="CD519" s="38"/>
      <c r="CE519" s="38"/>
      <c r="CF519" s="31">
        <f>IF(CB519="-","-",_xlfn.XLOOKUP(CB519,ABNT5101!$B$4:$B$9,ABNT5101!$C$4:$C$9))</f>
        <v>3</v>
      </c>
      <c r="CG519" s="36">
        <f>IF(CB519="-","-",_xlfn.XLOOKUP(CB519,ABNT5101!$B$4:$B$9,ABNT5101!$D$4:$D$9))</f>
        <v>0.6</v>
      </c>
      <c r="CH519" s="31" t="str">
        <f t="shared" si="330"/>
        <v>NÃO ATENDE</v>
      </c>
      <c r="CI519" s="31" t="str">
        <f t="shared" si="331"/>
        <v>NÃO ATENDE</v>
      </c>
      <c r="CJ519" s="31" t="str">
        <f t="shared" si="332"/>
        <v>NÃO ATENDE</v>
      </c>
      <c r="CK519" s="56" t="e">
        <f>_xlfn.XLOOKUP(CL519,'Banco de dados'!$B:$B,'Banco de dados'!$D:$D)</f>
        <v>#N/A</v>
      </c>
      <c r="CL519" s="65"/>
      <c r="CM519" s="56" t="e">
        <f>_xlfn.XLOOKUP(CL519,'Banco de dados'!$B:$B,'Banco de dados'!$E:$E)</f>
        <v>#N/A</v>
      </c>
      <c r="CN519" s="56" t="s">
        <v>495</v>
      </c>
      <c r="CO519" s="56" t="str">
        <f>IF(CN519="-","-",_xlfn.XLOOKUP(CN519,'Banco de dados'!$B:$B,'Banco de dados'!$E:$E))</f>
        <v>LUM LED SL VT 9.1 72W</v>
      </c>
      <c r="CP519" s="41">
        <f t="shared" si="333"/>
        <v>1</v>
      </c>
      <c r="CQ519" s="56" t="e">
        <f>_xlfn.XLOOKUP(CL519,'Banco de dados'!$B:$B,'Banco de dados'!$H:$H)</f>
        <v>#N/A</v>
      </c>
      <c r="CR519" s="56" t="e">
        <f t="array" aca="1" ref="CR519" ca="1">_xludf.xlookup(CN519,'Banco de dados'!$B:$B,'Banco de dados'!$H:$H)</f>
        <v>#NAME?</v>
      </c>
      <c r="CS519" s="56" t="e">
        <f t="array" aca="1" ref="CS519" ca="1">_xludf.xlookup(CL519,'Banco de dados'!$B:$B,'Banco de dados'!$F:$F)</f>
        <v>#NAME?</v>
      </c>
      <c r="CT519" s="56" t="e">
        <f t="array" aca="1" ref="CT519" ca="1">_xludf.xlookup(CN519,'Banco de dados'!$B:$B,'Banco de dados'!$F:$F)</f>
        <v>#NAME?</v>
      </c>
      <c r="CU519" s="42"/>
      <c r="CV519" s="42"/>
      <c r="CW519" s="56" t="str">
        <f>IF(AJ519=0.5,"Suporte",IF(AND(AJ519&gt;='Braços de IP'!$B$9,AJ519&lt;='Braços de IP'!$D$9),'Braços de IP'!$E$9,IF(AND(AJ519&gt;='Braços de IP'!$B$10,AJ519&lt;='Braços de IP'!$D$10),'Braços de IP'!$E$10,IF(AND(AJ519&gt;='Braços de IP'!$B$11,AJ519&lt;='Braços de IP'!$D$11),'Braços de IP'!$E$11,IF(AND(AJ519&gt;='Braços de IP'!$B$12,AJ519&lt;='Braços de IP'!$D$12),'Braços de IP'!$E$12,IF(AND(AJ519&gt;='Braços de IP'!$B$13,AJ519&lt;='Braços de IP'!$D$13),'Braços de IP'!$E$13,IF(AND(AJ519&gt;='Braços de IP'!$B$14,AJ519&lt;='Braços de IP'!$D$14),'Braços de IP'!$E$14,"ERRO")))))))</f>
        <v>Médio II</v>
      </c>
      <c r="CX519" s="42"/>
      <c r="CY519" s="56" t="str">
        <f>IF($CX519="","",VLOOKUP($CX519,'Braços de IP'!$E$9:$I$15,2,0))</f>
        <v/>
      </c>
      <c r="CZ519" s="43" t="str">
        <f>IF($CX519="","",VLOOKUP($CX519,'Braços de IP'!$E$9:$I$15,5,0))</f>
        <v/>
      </c>
      <c r="DA519" s="56" t="s">
        <v>262</v>
      </c>
      <c r="DB519" s="56">
        <v>2</v>
      </c>
      <c r="DC519" s="56"/>
      <c r="DD519" s="56" t="s">
        <v>496</v>
      </c>
      <c r="DE519" s="56"/>
      <c r="DF519" s="56"/>
      <c r="DG519" s="44" t="e">
        <f t="shared" si="334"/>
        <v>#N/A</v>
      </c>
      <c r="DH519" s="45">
        <f t="shared" si="335"/>
        <v>60</v>
      </c>
      <c r="DI519" s="44" t="e">
        <f t="shared" si="336"/>
        <v>#N/A</v>
      </c>
      <c r="DJ519" s="46" t="e">
        <f t="shared" si="337"/>
        <v>#N/A</v>
      </c>
      <c r="DK519" s="47" t="s">
        <v>147</v>
      </c>
      <c r="DL519" s="48"/>
      <c r="DM519" s="49"/>
      <c r="DN519" s="23" t="s">
        <v>148</v>
      </c>
      <c r="DO519" s="23"/>
      <c r="DQ519" s="50"/>
    </row>
    <row r="520" spans="2:127" ht="15.75" hidden="1" customHeight="1" x14ac:dyDescent="0.3">
      <c r="B520" s="5"/>
      <c r="C520" s="5"/>
      <c r="D520" s="5"/>
      <c r="E520" s="22" t="s">
        <v>494</v>
      </c>
      <c r="F520" s="22" t="s">
        <v>164</v>
      </c>
      <c r="G520" s="23" t="s">
        <v>410</v>
      </c>
      <c r="H520" s="24">
        <v>-23.366671</v>
      </c>
      <c r="I520" s="24">
        <v>-46.874605000000003</v>
      </c>
      <c r="J520" s="24" t="s">
        <v>139</v>
      </c>
      <c r="K520" s="60"/>
      <c r="L520" s="24" t="s">
        <v>140</v>
      </c>
      <c r="M520" s="24" t="s">
        <v>141</v>
      </c>
      <c r="N520" s="23">
        <v>60</v>
      </c>
      <c r="O520" s="23" t="s">
        <v>142</v>
      </c>
      <c r="P520" s="23" t="s">
        <v>143</v>
      </c>
      <c r="Q520" s="26">
        <f t="shared" si="315"/>
        <v>120</v>
      </c>
      <c r="R520" s="27">
        <v>1</v>
      </c>
      <c r="S520" s="28">
        <v>1</v>
      </c>
      <c r="T520" s="28">
        <v>5.8</v>
      </c>
      <c r="U520" s="23"/>
      <c r="V520" s="23"/>
      <c r="W520" s="23"/>
      <c r="X520" s="28"/>
      <c r="Y520" s="23"/>
      <c r="Z520" s="23"/>
      <c r="AA520" s="23"/>
      <c r="AB520" s="23"/>
      <c r="AC520" s="23"/>
      <c r="AD520" s="23" t="s">
        <v>144</v>
      </c>
      <c r="AE520" s="23" t="s">
        <v>145</v>
      </c>
      <c r="AF520" s="23">
        <v>24.5</v>
      </c>
      <c r="AG520" s="23">
        <v>7.7</v>
      </c>
      <c r="AH520" s="23">
        <v>1</v>
      </c>
      <c r="AI520" s="23">
        <v>0.8</v>
      </c>
      <c r="AJ520" s="23">
        <v>2.2999999999999998</v>
      </c>
      <c r="AK520" s="27">
        <f t="shared" si="316"/>
        <v>1.4999999999999998</v>
      </c>
      <c r="AL520" s="27" t="s">
        <v>143</v>
      </c>
      <c r="AM520" s="27" t="s">
        <v>143</v>
      </c>
      <c r="AN520" s="23"/>
      <c r="AO520" s="27">
        <f t="shared" si="317"/>
        <v>2</v>
      </c>
      <c r="AP520" s="23"/>
      <c r="AQ520" s="23"/>
      <c r="AR520" s="23"/>
      <c r="AS520" s="23"/>
      <c r="AT520" s="23"/>
      <c r="AU520" s="27"/>
      <c r="AV520" s="27">
        <f t="shared" si="318"/>
        <v>0</v>
      </c>
      <c r="AW520" s="27"/>
      <c r="AX520" s="28">
        <f>VLOOKUP(J520,ABNT5101!$I$3:$J$9,2)</f>
        <v>7.5</v>
      </c>
      <c r="AY520" s="28">
        <f>VLOOKUP(J520,ABNT5101!$I$3:$M$9,5)</f>
        <v>0.18</v>
      </c>
      <c r="AZ520" s="28" t="str">
        <f>_xlfn.XLOOKUP(J520,ABNT5101!I:I,ABNT5101!L:L)</f>
        <v>-</v>
      </c>
      <c r="BA520" s="28">
        <f>_xlfn.XLOOKUP(J520,ABNT5101!$I:$I,ABNT5101!M:M)</f>
        <v>0.18</v>
      </c>
      <c r="BB520" s="28" t="str">
        <f>_xlfn.XLOOKUP(J520,ABNT5101!$I:$I,ABNT5101!N:N)</f>
        <v>-</v>
      </c>
      <c r="BC520" s="28">
        <f>_xlfn.XLOOKUP(J520,ABNT5101!$I:$I,ABNT5101!O:O)</f>
        <v>16</v>
      </c>
      <c r="BD520" s="31" t="str">
        <f t="shared" si="319"/>
        <v>NÃO ATENDE</v>
      </c>
      <c r="BE520" s="32">
        <f t="shared" si="310"/>
        <v>-1</v>
      </c>
      <c r="BF520" s="32">
        <f t="shared" si="311"/>
        <v>-1</v>
      </c>
      <c r="BG520" s="32" t="str">
        <f t="shared" si="320"/>
        <v>-</v>
      </c>
      <c r="BH520" s="33"/>
      <c r="BI520" s="33"/>
      <c r="BJ520" s="34"/>
      <c r="BK520" s="34"/>
      <c r="BL520" s="35"/>
      <c r="BM520" s="34"/>
      <c r="BN520" s="31" t="str">
        <f t="shared" si="321"/>
        <v>NÃO ATENDE</v>
      </c>
      <c r="BO520" s="31" t="str">
        <f t="shared" si="312"/>
        <v>NÃO ATENDE</v>
      </c>
      <c r="BP520" s="31" t="str">
        <f t="shared" si="313"/>
        <v>NÃO ATENDE</v>
      </c>
      <c r="BQ520" s="31" t="str">
        <f t="shared" si="322"/>
        <v>ATENDE</v>
      </c>
      <c r="BR520" s="36" t="str">
        <f t="shared" si="323"/>
        <v>C5</v>
      </c>
      <c r="BS520" s="36" t="str">
        <f t="shared" si="324"/>
        <v>P6</v>
      </c>
      <c r="BT520" s="37">
        <f t="shared" si="325"/>
        <v>-1</v>
      </c>
      <c r="BU520" s="33"/>
      <c r="BV520" s="33"/>
      <c r="BW520" s="36">
        <f>IF(BS520="-","-",_xlfn.XLOOKUP(BS520,ABNT5101!$B$4:$B$9,ABNT5101!$C$4:$C$9))</f>
        <v>3</v>
      </c>
      <c r="BX520" s="36">
        <f>IF(BS520="-","-",_xlfn.XLOOKUP(BS520,ABNT5101!$B$4:$B$9,ABNT5101!$D$4:$D$9))</f>
        <v>0.6</v>
      </c>
      <c r="BY520" s="31" t="str">
        <f t="shared" si="326"/>
        <v>NÃO ATENDE</v>
      </c>
      <c r="BZ520" s="31" t="str">
        <f t="shared" si="327"/>
        <v>NÃO ATENDE</v>
      </c>
      <c r="CA520" s="31" t="str">
        <f t="shared" si="328"/>
        <v>NÃO ATENDE</v>
      </c>
      <c r="CB520" s="36" t="str">
        <f t="shared" si="338"/>
        <v>P6</v>
      </c>
      <c r="CC520" s="37">
        <f t="shared" si="329"/>
        <v>-1</v>
      </c>
      <c r="CD520" s="38"/>
      <c r="CE520" s="38"/>
      <c r="CF520" s="31">
        <f>IF(CB520="-","-",_xlfn.XLOOKUP(CB520,ABNT5101!$B$4:$B$9,ABNT5101!$C$4:$C$9))</f>
        <v>3</v>
      </c>
      <c r="CG520" s="36">
        <f>IF(CB520="-","-",_xlfn.XLOOKUP(CB520,ABNT5101!$B$4:$B$9,ABNT5101!$D$4:$D$9))</f>
        <v>0.6</v>
      </c>
      <c r="CH520" s="31" t="str">
        <f t="shared" si="330"/>
        <v>NÃO ATENDE</v>
      </c>
      <c r="CI520" s="31" t="str">
        <f t="shared" si="331"/>
        <v>NÃO ATENDE</v>
      </c>
      <c r="CJ520" s="31" t="str">
        <f t="shared" si="332"/>
        <v>NÃO ATENDE</v>
      </c>
      <c r="CK520" s="56" t="e">
        <f>_xlfn.XLOOKUP(CL520,'Banco de dados'!$B:$B,'Banco de dados'!$D:$D)</f>
        <v>#N/A</v>
      </c>
      <c r="CL520" s="65"/>
      <c r="CM520" s="56" t="e">
        <f>_xlfn.XLOOKUP(CL520,'Banco de dados'!$B:$B,'Banco de dados'!$E:$E)</f>
        <v>#N/A</v>
      </c>
      <c r="CN520" s="56" t="s">
        <v>495</v>
      </c>
      <c r="CO520" s="56" t="str">
        <f>IF(CN520="-","-",_xlfn.XLOOKUP(CN520,'Banco de dados'!$B:$B,'Banco de dados'!$E:$E))</f>
        <v>LUM LED SL VT 9.1 72W</v>
      </c>
      <c r="CP520" s="41">
        <f t="shared" si="333"/>
        <v>1</v>
      </c>
      <c r="CQ520" s="56" t="e">
        <f>_xlfn.XLOOKUP(CL520,'Banco de dados'!$B:$B,'Banco de dados'!$H:$H)</f>
        <v>#N/A</v>
      </c>
      <c r="CR520" s="56" t="e">
        <f t="array" aca="1" ref="CR520" ca="1">_xludf.xlookup(CN520,'Banco de dados'!$B:$B,'Banco de dados'!$H:$H)</f>
        <v>#NAME?</v>
      </c>
      <c r="CS520" s="56" t="e">
        <f t="array" aca="1" ref="CS520" ca="1">_xludf.xlookup(CL520,'Banco de dados'!$B:$B,'Banco de dados'!$F:$F)</f>
        <v>#NAME?</v>
      </c>
      <c r="CT520" s="56" t="e">
        <f t="array" aca="1" ref="CT520" ca="1">_xludf.xlookup(CN520,'Banco de dados'!$B:$B,'Banco de dados'!$F:$F)</f>
        <v>#NAME?</v>
      </c>
      <c r="CU520" s="42"/>
      <c r="CV520" s="42"/>
      <c r="CW520" s="56" t="str">
        <f>IF(AJ520=0.5,"Suporte",IF(AND(AJ520&gt;='Braços de IP'!$B$9,AJ520&lt;='Braços de IP'!$D$9),'Braços de IP'!$E$9,IF(AND(AJ520&gt;='Braços de IP'!$B$10,AJ520&lt;='Braços de IP'!$D$10),'Braços de IP'!$E$10,IF(AND(AJ520&gt;='Braços de IP'!$B$11,AJ520&lt;='Braços de IP'!$D$11),'Braços de IP'!$E$11,IF(AND(AJ520&gt;='Braços de IP'!$B$12,AJ520&lt;='Braços de IP'!$D$12),'Braços de IP'!$E$12,IF(AND(AJ520&gt;='Braços de IP'!$B$13,AJ520&lt;='Braços de IP'!$D$13),'Braços de IP'!$E$13,IF(AND(AJ520&gt;='Braços de IP'!$B$14,AJ520&lt;='Braços de IP'!$D$14),'Braços de IP'!$E$14,"ERRO")))))))</f>
        <v>Médio II</v>
      </c>
      <c r="CX520" s="42"/>
      <c r="CY520" s="56" t="str">
        <f>IF($CX520="","",VLOOKUP($CX520,'Braços de IP'!$E$9:$I$15,2,0))</f>
        <v/>
      </c>
      <c r="CZ520" s="43" t="str">
        <f>IF($CX520="","",VLOOKUP($CX520,'Braços de IP'!$E$9:$I$15,5,0))</f>
        <v/>
      </c>
      <c r="DA520" s="56" t="s">
        <v>262</v>
      </c>
      <c r="DB520" s="56">
        <v>2</v>
      </c>
      <c r="DC520" s="56"/>
      <c r="DD520" s="56" t="s">
        <v>496</v>
      </c>
      <c r="DE520" s="56"/>
      <c r="DF520" s="56"/>
      <c r="DG520" s="44" t="e">
        <f t="shared" si="334"/>
        <v>#N/A</v>
      </c>
      <c r="DH520" s="45">
        <f t="shared" si="335"/>
        <v>60</v>
      </c>
      <c r="DI520" s="44" t="e">
        <f t="shared" si="336"/>
        <v>#N/A</v>
      </c>
      <c r="DJ520" s="46" t="e">
        <f t="shared" si="337"/>
        <v>#N/A</v>
      </c>
      <c r="DK520" s="47" t="s">
        <v>147</v>
      </c>
      <c r="DL520" s="48"/>
      <c r="DM520" s="49"/>
      <c r="DN520" s="23" t="s">
        <v>148</v>
      </c>
      <c r="DO520" s="23"/>
      <c r="DQ520" s="50"/>
    </row>
    <row r="521" spans="2:127" ht="15.75" hidden="1" customHeight="1" x14ac:dyDescent="0.3">
      <c r="B521" s="5"/>
      <c r="C521" s="5"/>
      <c r="D521" s="5"/>
      <c r="E521" s="22" t="s">
        <v>497</v>
      </c>
      <c r="F521" s="22" t="s">
        <v>137</v>
      </c>
      <c r="G521" s="23" t="s">
        <v>498</v>
      </c>
      <c r="H521" s="24">
        <v>-23.416405999999998</v>
      </c>
      <c r="I521" s="24">
        <v>-46.824379</v>
      </c>
      <c r="J521" s="24" t="s">
        <v>160</v>
      </c>
      <c r="K521" s="60"/>
      <c r="L521" s="24" t="s">
        <v>140</v>
      </c>
      <c r="M521" s="24" t="s">
        <v>141</v>
      </c>
      <c r="N521" s="23">
        <v>58</v>
      </c>
      <c r="O521" s="23" t="s">
        <v>142</v>
      </c>
      <c r="P521" s="23" t="s">
        <v>143</v>
      </c>
      <c r="Q521" s="26">
        <f t="shared" si="315"/>
        <v>116</v>
      </c>
      <c r="R521" s="27">
        <v>1</v>
      </c>
      <c r="S521" s="28">
        <v>2</v>
      </c>
      <c r="T521" s="28">
        <v>5</v>
      </c>
      <c r="U521" s="23"/>
      <c r="V521" s="23"/>
      <c r="W521" s="23"/>
      <c r="X521" s="28">
        <v>1.4</v>
      </c>
      <c r="Y521" s="23"/>
      <c r="Z521" s="23"/>
      <c r="AA521" s="23"/>
      <c r="AB521" s="23"/>
      <c r="AC521" s="23"/>
      <c r="AD521" s="23" t="s">
        <v>144</v>
      </c>
      <c r="AE521" s="23" t="s">
        <v>145</v>
      </c>
      <c r="AF521" s="23">
        <v>41</v>
      </c>
      <c r="AG521" s="23">
        <v>7.5</v>
      </c>
      <c r="AH521" s="23">
        <v>1</v>
      </c>
      <c r="AI521" s="23">
        <v>0.65</v>
      </c>
      <c r="AJ521" s="23">
        <v>3</v>
      </c>
      <c r="AK521" s="27">
        <f t="shared" si="316"/>
        <v>2.35</v>
      </c>
      <c r="AL521" s="27" t="s">
        <v>143</v>
      </c>
      <c r="AM521" s="27" t="s">
        <v>143</v>
      </c>
      <c r="AN521" s="23"/>
      <c r="AO521" s="27">
        <f t="shared" si="317"/>
        <v>2</v>
      </c>
      <c r="AP521" s="23"/>
      <c r="AQ521" s="23"/>
      <c r="AR521" s="23"/>
      <c r="AS521" s="23"/>
      <c r="AT521" s="23"/>
      <c r="AU521" s="27"/>
      <c r="AV521" s="27">
        <f t="shared" si="318"/>
        <v>0</v>
      </c>
      <c r="AW521" s="27"/>
      <c r="AX521" s="28">
        <f>VLOOKUP(J521,ABNT5101!$I$3:$J$9,2)</f>
        <v>10</v>
      </c>
      <c r="AY521" s="28">
        <f>VLOOKUP(J521,ABNT5101!$I$3:$M$9,5)</f>
        <v>0.18</v>
      </c>
      <c r="AZ521" s="28" t="str">
        <f>_xlfn.XLOOKUP(J521,ABNT5101!I:I,ABNT5101!L:L)</f>
        <v>-</v>
      </c>
      <c r="BA521" s="28">
        <f>_xlfn.XLOOKUP(J521,ABNT5101!$I:$I,ABNT5101!M:M)</f>
        <v>0.18</v>
      </c>
      <c r="BB521" s="28" t="str">
        <f>_xlfn.XLOOKUP(J521,ABNT5101!$I:$I,ABNT5101!N:N)</f>
        <v>-</v>
      </c>
      <c r="BC521" s="28">
        <f>_xlfn.XLOOKUP(J521,ABNT5101!$I:$I,ABNT5101!O:O)</f>
        <v>16</v>
      </c>
      <c r="BD521" s="31" t="str">
        <f t="shared" si="319"/>
        <v>NÃO ATENDE</v>
      </c>
      <c r="BE521" s="32">
        <f t="shared" si="310"/>
        <v>-1</v>
      </c>
      <c r="BF521" s="32">
        <f t="shared" si="311"/>
        <v>-1</v>
      </c>
      <c r="BG521" s="32" t="str">
        <f t="shared" si="320"/>
        <v>-</v>
      </c>
      <c r="BH521" s="33"/>
      <c r="BI521" s="33"/>
      <c r="BJ521" s="34"/>
      <c r="BK521" s="34"/>
      <c r="BL521" s="35"/>
      <c r="BM521" s="34"/>
      <c r="BN521" s="31" t="str">
        <f t="shared" si="321"/>
        <v>NÃO ATENDE</v>
      </c>
      <c r="BO521" s="31" t="str">
        <f t="shared" si="312"/>
        <v>NÃO ATENDE</v>
      </c>
      <c r="BP521" s="31" t="str">
        <f t="shared" si="313"/>
        <v>NÃO ATENDE</v>
      </c>
      <c r="BQ521" s="31" t="str">
        <f t="shared" si="322"/>
        <v>ATENDE</v>
      </c>
      <c r="BR521" s="36" t="str">
        <f t="shared" si="323"/>
        <v>C4</v>
      </c>
      <c r="BS521" s="36" t="str">
        <f t="shared" si="324"/>
        <v>P6</v>
      </c>
      <c r="BT521" s="37">
        <f t="shared" si="325"/>
        <v>-1</v>
      </c>
      <c r="BU521" s="33"/>
      <c r="BV521" s="33"/>
      <c r="BW521" s="36">
        <f>IF(BS521="-","-",_xlfn.XLOOKUP(BS521,ABNT5101!$B$4:$B$9,ABNT5101!$C$4:$C$9))</f>
        <v>3</v>
      </c>
      <c r="BX521" s="36">
        <f>IF(BS521="-","-",_xlfn.XLOOKUP(BS521,ABNT5101!$B$4:$B$9,ABNT5101!$D$4:$D$9))</f>
        <v>0.6</v>
      </c>
      <c r="BY521" s="31" t="str">
        <f t="shared" si="326"/>
        <v>NÃO ATENDE</v>
      </c>
      <c r="BZ521" s="31" t="str">
        <f t="shared" si="327"/>
        <v>NÃO ATENDE</v>
      </c>
      <c r="CA521" s="31" t="str">
        <f t="shared" si="328"/>
        <v>NÃO ATENDE</v>
      </c>
      <c r="CB521" s="36" t="str">
        <f t="shared" si="338"/>
        <v>P6</v>
      </c>
      <c r="CC521" s="37">
        <f t="shared" si="329"/>
        <v>-1</v>
      </c>
      <c r="CD521" s="38"/>
      <c r="CE521" s="38"/>
      <c r="CF521" s="31">
        <f>IF(CB521="-","-",_xlfn.XLOOKUP(CB521,ABNT5101!$B$4:$B$9,ABNT5101!$C$4:$C$9))</f>
        <v>3</v>
      </c>
      <c r="CG521" s="36">
        <f>IF(CB521="-","-",_xlfn.XLOOKUP(CB521,ABNT5101!$B$4:$B$9,ABNT5101!$D$4:$D$9))</f>
        <v>0.6</v>
      </c>
      <c r="CH521" s="31" t="str">
        <f t="shared" si="330"/>
        <v>NÃO ATENDE</v>
      </c>
      <c r="CI521" s="31" t="str">
        <f t="shared" si="331"/>
        <v>NÃO ATENDE</v>
      </c>
      <c r="CJ521" s="31" t="str">
        <f t="shared" si="332"/>
        <v>NÃO ATENDE</v>
      </c>
      <c r="CK521" s="56" t="e">
        <f>_xlfn.XLOOKUP(CL521,'Banco de dados'!$B:$B,'Banco de dados'!$D:$D)</f>
        <v>#N/A</v>
      </c>
      <c r="CL521" s="65"/>
      <c r="CM521" s="56" t="e">
        <f>_xlfn.XLOOKUP(CL521,'Banco de dados'!$B:$B,'Banco de dados'!$E:$E)</f>
        <v>#N/A</v>
      </c>
      <c r="CN521" s="56" t="s">
        <v>499</v>
      </c>
      <c r="CO521" s="56" t="str">
        <f>IF(CN521="-","-",_xlfn.XLOOKUP(CN521,'Banco de dados'!$B:$B,'Banco de dados'!$E:$E))</f>
        <v>SXINLPP080K50L12CZF7PHF</v>
      </c>
      <c r="CP521" s="41">
        <f t="shared" si="333"/>
        <v>1</v>
      </c>
      <c r="CQ521" s="56" t="e">
        <f>_xlfn.XLOOKUP(CL521,'Banco de dados'!$B:$B,'Banco de dados'!$H:$H)</f>
        <v>#N/A</v>
      </c>
      <c r="CR521" s="56" t="e">
        <f t="array" aca="1" ref="CR521" ca="1">_xludf.xlookup(CN521,'Banco de dados'!$B:$B,'Banco de dados'!$H:$H)</f>
        <v>#NAME?</v>
      </c>
      <c r="CS521" s="56" t="e">
        <f t="array" aca="1" ref="CS521" ca="1">_xludf.xlookup(CL521,'Banco de dados'!$B:$B,'Banco de dados'!$F:$F)</f>
        <v>#NAME?</v>
      </c>
      <c r="CT521" s="56" t="e">
        <f t="array" aca="1" ref="CT521" ca="1">_xludf.xlookup(CN521,'Banco de dados'!$B:$B,'Banco de dados'!$F:$F)</f>
        <v>#NAME?</v>
      </c>
      <c r="CU521" s="42"/>
      <c r="CV521" s="42"/>
      <c r="CW521" s="56" t="str">
        <f>IF(AJ521=0.5,"Suporte",IF(AND(AJ521&gt;='Braços de IP'!$B$9,AJ521&lt;='Braços de IP'!$D$9),'Braços de IP'!$E$9,IF(AND(AJ521&gt;='Braços de IP'!$B$10,AJ521&lt;='Braços de IP'!$D$10),'Braços de IP'!$E$10,IF(AND(AJ521&gt;='Braços de IP'!$B$11,AJ521&lt;='Braços de IP'!$D$11),'Braços de IP'!$E$11,IF(AND(AJ521&gt;='Braços de IP'!$B$12,AJ521&lt;='Braços de IP'!$D$12),'Braços de IP'!$E$12,IF(AND(AJ521&gt;='Braços de IP'!$B$13,AJ521&lt;='Braços de IP'!$D$13),'Braços de IP'!$E$13,IF(AND(AJ521&gt;='Braços de IP'!$B$14,AJ521&lt;='Braços de IP'!$D$14),'Braços de IP'!$E$14,"ERRO")))))))</f>
        <v>Longo I</v>
      </c>
      <c r="CX521" s="42"/>
      <c r="CY521" s="56" t="str">
        <f>IF($CX521="","",VLOOKUP($CX521,'Braços de IP'!$E$9:$I$15,2,0))</f>
        <v/>
      </c>
      <c r="CZ521" s="43" t="str">
        <f>IF($CX521="","",VLOOKUP($CX521,'Braços de IP'!$E$9:$I$15,5,0))</f>
        <v/>
      </c>
      <c r="DA521" s="56" t="s">
        <v>262</v>
      </c>
      <c r="DB521" s="56">
        <v>2</v>
      </c>
      <c r="DC521" s="56"/>
      <c r="DD521" s="56" t="s">
        <v>496</v>
      </c>
      <c r="DE521" s="56"/>
      <c r="DF521" s="56"/>
      <c r="DG521" s="44" t="e">
        <f t="shared" si="334"/>
        <v>#N/A</v>
      </c>
      <c r="DH521" s="45">
        <f t="shared" si="335"/>
        <v>58</v>
      </c>
      <c r="DI521" s="44" t="e">
        <f t="shared" si="336"/>
        <v>#N/A</v>
      </c>
      <c r="DJ521" s="46" t="e">
        <f t="shared" si="337"/>
        <v>#N/A</v>
      </c>
      <c r="DK521" s="47" t="s">
        <v>147</v>
      </c>
      <c r="DL521" s="48"/>
      <c r="DM521" s="49"/>
      <c r="DN521" s="23" t="s">
        <v>148</v>
      </c>
      <c r="DO521" s="23"/>
      <c r="DQ521" s="50"/>
    </row>
    <row r="522" spans="2:127" ht="15.75" hidden="1" customHeight="1" x14ac:dyDescent="0.3">
      <c r="B522" s="5"/>
      <c r="C522" s="5"/>
      <c r="D522" s="5"/>
      <c r="E522" s="22" t="s">
        <v>497</v>
      </c>
      <c r="F522" s="22" t="s">
        <v>137</v>
      </c>
      <c r="G522" s="23" t="s">
        <v>498</v>
      </c>
      <c r="H522" s="24">
        <v>-23.416405999999998</v>
      </c>
      <c r="I522" s="24">
        <v>-46.824379</v>
      </c>
      <c r="J522" s="24" t="s">
        <v>160</v>
      </c>
      <c r="K522" s="60"/>
      <c r="L522" s="24" t="s">
        <v>140</v>
      </c>
      <c r="M522" s="24" t="s">
        <v>141</v>
      </c>
      <c r="N522" s="23">
        <v>58</v>
      </c>
      <c r="O522" s="23" t="s">
        <v>142</v>
      </c>
      <c r="P522" s="23" t="s">
        <v>143</v>
      </c>
      <c r="Q522" s="26">
        <f t="shared" si="315"/>
        <v>116</v>
      </c>
      <c r="R522" s="27">
        <v>1</v>
      </c>
      <c r="S522" s="28">
        <v>2</v>
      </c>
      <c r="T522" s="28">
        <v>5</v>
      </c>
      <c r="U522" s="23"/>
      <c r="V522" s="23"/>
      <c r="W522" s="23"/>
      <c r="X522" s="28">
        <v>1.4</v>
      </c>
      <c r="Y522" s="23"/>
      <c r="Z522" s="23"/>
      <c r="AA522" s="23"/>
      <c r="AB522" s="23"/>
      <c r="AC522" s="23"/>
      <c r="AD522" s="23" t="s">
        <v>144</v>
      </c>
      <c r="AE522" s="23" t="s">
        <v>145</v>
      </c>
      <c r="AF522" s="23">
        <v>41</v>
      </c>
      <c r="AG522" s="23">
        <v>7.5</v>
      </c>
      <c r="AH522" s="23">
        <v>1</v>
      </c>
      <c r="AI522" s="23">
        <v>0.65</v>
      </c>
      <c r="AJ522" s="23">
        <v>3</v>
      </c>
      <c r="AK522" s="27">
        <f t="shared" si="316"/>
        <v>2.35</v>
      </c>
      <c r="AL522" s="27" t="s">
        <v>143</v>
      </c>
      <c r="AM522" s="27" t="s">
        <v>143</v>
      </c>
      <c r="AN522" s="23"/>
      <c r="AO522" s="27">
        <f t="shared" si="317"/>
        <v>2</v>
      </c>
      <c r="AP522" s="23"/>
      <c r="AQ522" s="23"/>
      <c r="AR522" s="23"/>
      <c r="AS522" s="23"/>
      <c r="AT522" s="23"/>
      <c r="AU522" s="27"/>
      <c r="AV522" s="27">
        <f t="shared" si="318"/>
        <v>0</v>
      </c>
      <c r="AW522" s="27"/>
      <c r="AX522" s="28">
        <f>VLOOKUP(J522,ABNT5101!$I$3:$J$9,2)</f>
        <v>10</v>
      </c>
      <c r="AY522" s="28">
        <f>VLOOKUP(J522,ABNT5101!$I$3:$M$9,5)</f>
        <v>0.18</v>
      </c>
      <c r="AZ522" s="28" t="str">
        <f>_xlfn.XLOOKUP(J522,ABNT5101!I:I,ABNT5101!L:L)</f>
        <v>-</v>
      </c>
      <c r="BA522" s="28">
        <f>_xlfn.XLOOKUP(J522,ABNT5101!$I:$I,ABNT5101!M:M)</f>
        <v>0.18</v>
      </c>
      <c r="BB522" s="28" t="str">
        <f>_xlfn.XLOOKUP(J522,ABNT5101!$I:$I,ABNT5101!N:N)</f>
        <v>-</v>
      </c>
      <c r="BC522" s="28">
        <f>_xlfn.XLOOKUP(J522,ABNT5101!$I:$I,ABNT5101!O:O)</f>
        <v>16</v>
      </c>
      <c r="BD522" s="31" t="str">
        <f t="shared" si="319"/>
        <v>NÃO ATENDE</v>
      </c>
      <c r="BE522" s="32">
        <f t="shared" si="310"/>
        <v>-1</v>
      </c>
      <c r="BF522" s="32">
        <f t="shared" si="311"/>
        <v>-1</v>
      </c>
      <c r="BG522" s="32" t="str">
        <f t="shared" si="320"/>
        <v>-</v>
      </c>
      <c r="BH522" s="33"/>
      <c r="BI522" s="33"/>
      <c r="BJ522" s="34"/>
      <c r="BK522" s="34"/>
      <c r="BL522" s="35"/>
      <c r="BM522" s="34"/>
      <c r="BN522" s="31" t="str">
        <f t="shared" si="321"/>
        <v>NÃO ATENDE</v>
      </c>
      <c r="BO522" s="31" t="str">
        <f t="shared" si="312"/>
        <v>NÃO ATENDE</v>
      </c>
      <c r="BP522" s="31" t="str">
        <f t="shared" si="313"/>
        <v>NÃO ATENDE</v>
      </c>
      <c r="BQ522" s="31" t="str">
        <f t="shared" si="322"/>
        <v>ATENDE</v>
      </c>
      <c r="BR522" s="36" t="str">
        <f t="shared" si="323"/>
        <v>C4</v>
      </c>
      <c r="BS522" s="36" t="str">
        <f t="shared" si="324"/>
        <v>P6</v>
      </c>
      <c r="BT522" s="37">
        <f t="shared" si="325"/>
        <v>-1</v>
      </c>
      <c r="BU522" s="33"/>
      <c r="BV522" s="33"/>
      <c r="BW522" s="36">
        <f>IF(BS522="-","-",_xlfn.XLOOKUP(BS522,ABNT5101!$B$4:$B$9,ABNT5101!$C$4:$C$9))</f>
        <v>3</v>
      </c>
      <c r="BX522" s="36">
        <f>IF(BS522="-","-",_xlfn.XLOOKUP(BS522,ABNT5101!$B$4:$B$9,ABNT5101!$D$4:$D$9))</f>
        <v>0.6</v>
      </c>
      <c r="BY522" s="31" t="str">
        <f t="shared" si="326"/>
        <v>NÃO ATENDE</v>
      </c>
      <c r="BZ522" s="31" t="str">
        <f t="shared" si="327"/>
        <v>NÃO ATENDE</v>
      </c>
      <c r="CA522" s="31" t="str">
        <f t="shared" si="328"/>
        <v>NÃO ATENDE</v>
      </c>
      <c r="CB522" s="36" t="str">
        <f t="shared" si="338"/>
        <v>P6</v>
      </c>
      <c r="CC522" s="37">
        <f t="shared" si="329"/>
        <v>-1</v>
      </c>
      <c r="CD522" s="38"/>
      <c r="CE522" s="38"/>
      <c r="CF522" s="31">
        <f>IF(CB522="-","-",_xlfn.XLOOKUP(CB522,ABNT5101!$B$4:$B$9,ABNT5101!$C$4:$C$9))</f>
        <v>3</v>
      </c>
      <c r="CG522" s="36">
        <f>IF(CB522="-","-",_xlfn.XLOOKUP(CB522,ABNT5101!$B$4:$B$9,ABNT5101!$D$4:$D$9))</f>
        <v>0.6</v>
      </c>
      <c r="CH522" s="31" t="str">
        <f t="shared" si="330"/>
        <v>NÃO ATENDE</v>
      </c>
      <c r="CI522" s="31" t="str">
        <f t="shared" si="331"/>
        <v>NÃO ATENDE</v>
      </c>
      <c r="CJ522" s="31" t="str">
        <f t="shared" si="332"/>
        <v>NÃO ATENDE</v>
      </c>
      <c r="CK522" s="56" t="e">
        <f>_xlfn.XLOOKUP(CL522,'Banco de dados'!$B:$B,'Banco de dados'!$D:$D)</f>
        <v>#N/A</v>
      </c>
      <c r="CL522" s="65"/>
      <c r="CM522" s="56" t="e">
        <f>_xlfn.XLOOKUP(CL522,'Banco de dados'!$B:$B,'Banco de dados'!$E:$E)</f>
        <v>#N/A</v>
      </c>
      <c r="CN522" s="56" t="s">
        <v>499</v>
      </c>
      <c r="CO522" s="56" t="str">
        <f>IF(CN522="-","-",_xlfn.XLOOKUP(CN522,'Banco de dados'!$B:$B,'Banco de dados'!$E:$E))</f>
        <v>SXINLPP080K50L12CZF7PHF</v>
      </c>
      <c r="CP522" s="41">
        <f t="shared" si="333"/>
        <v>1</v>
      </c>
      <c r="CQ522" s="56" t="e">
        <f>_xlfn.XLOOKUP(CL522,'Banco de dados'!$B:$B,'Banco de dados'!$H:$H)</f>
        <v>#N/A</v>
      </c>
      <c r="CR522" s="56" t="e">
        <f t="array" aca="1" ref="CR522" ca="1">_xludf.xlookup(CN522,'Banco de dados'!$B:$B,'Banco de dados'!$H:$H)</f>
        <v>#NAME?</v>
      </c>
      <c r="CS522" s="56" t="e">
        <f t="array" aca="1" ref="CS522" ca="1">_xludf.xlookup(CL522,'Banco de dados'!$B:$B,'Banco de dados'!$F:$F)</f>
        <v>#NAME?</v>
      </c>
      <c r="CT522" s="56" t="e">
        <f t="array" aca="1" ref="CT522" ca="1">_xludf.xlookup(CN522,'Banco de dados'!$B:$B,'Banco de dados'!$F:$F)</f>
        <v>#NAME?</v>
      </c>
      <c r="CU522" s="42"/>
      <c r="CV522" s="42"/>
      <c r="CW522" s="56" t="str">
        <f>IF(AJ522=0.5,"Suporte",IF(AND(AJ522&gt;='Braços de IP'!$B$9,AJ522&lt;='Braços de IP'!$D$9),'Braços de IP'!$E$9,IF(AND(AJ522&gt;='Braços de IP'!$B$10,AJ522&lt;='Braços de IP'!$D$10),'Braços de IP'!$E$10,IF(AND(AJ522&gt;='Braços de IP'!$B$11,AJ522&lt;='Braços de IP'!$D$11),'Braços de IP'!$E$11,IF(AND(AJ522&gt;='Braços de IP'!$B$12,AJ522&lt;='Braços de IP'!$D$12),'Braços de IP'!$E$12,IF(AND(AJ522&gt;='Braços de IP'!$B$13,AJ522&lt;='Braços de IP'!$D$13),'Braços de IP'!$E$13,IF(AND(AJ522&gt;='Braços de IP'!$B$14,AJ522&lt;='Braços de IP'!$D$14),'Braços de IP'!$E$14,"ERRO")))))))</f>
        <v>Longo I</v>
      </c>
      <c r="CX522" s="42"/>
      <c r="CY522" s="56" t="str">
        <f>IF($CX522="","",VLOOKUP($CX522,'Braços de IP'!$E$9:$I$15,2,0))</f>
        <v/>
      </c>
      <c r="CZ522" s="43" t="str">
        <f>IF($CX522="","",VLOOKUP($CX522,'Braços de IP'!$E$9:$I$15,5,0))</f>
        <v/>
      </c>
      <c r="DA522" s="56" t="s">
        <v>262</v>
      </c>
      <c r="DB522" s="56">
        <v>2</v>
      </c>
      <c r="DC522" s="56"/>
      <c r="DD522" s="56" t="s">
        <v>496</v>
      </c>
      <c r="DE522" s="56"/>
      <c r="DF522" s="56"/>
      <c r="DG522" s="44" t="e">
        <f t="shared" si="334"/>
        <v>#N/A</v>
      </c>
      <c r="DH522" s="45">
        <f t="shared" si="335"/>
        <v>58</v>
      </c>
      <c r="DI522" s="44" t="e">
        <f t="shared" si="336"/>
        <v>#N/A</v>
      </c>
      <c r="DJ522" s="46" t="e">
        <f t="shared" si="337"/>
        <v>#N/A</v>
      </c>
      <c r="DK522" s="47" t="s">
        <v>147</v>
      </c>
      <c r="DL522" s="48"/>
      <c r="DM522" s="49"/>
      <c r="DN522" s="23" t="s">
        <v>148</v>
      </c>
      <c r="DO522" s="23"/>
      <c r="DQ522" s="50"/>
    </row>
    <row r="523" spans="2:127" ht="15.75" hidden="1" customHeight="1" x14ac:dyDescent="0.3">
      <c r="B523" s="5"/>
      <c r="C523" s="5"/>
      <c r="D523" s="5"/>
      <c r="E523" s="22" t="s">
        <v>497</v>
      </c>
      <c r="F523" s="22" t="s">
        <v>137</v>
      </c>
      <c r="G523" s="23" t="s">
        <v>498</v>
      </c>
      <c r="H523" s="24">
        <v>-23.416405999999998</v>
      </c>
      <c r="I523" s="24">
        <v>-46.824379</v>
      </c>
      <c r="J523" s="24" t="s">
        <v>160</v>
      </c>
      <c r="K523" s="60"/>
      <c r="L523" s="24" t="s">
        <v>140</v>
      </c>
      <c r="M523" s="24" t="s">
        <v>141</v>
      </c>
      <c r="N523" s="23">
        <v>58</v>
      </c>
      <c r="O523" s="23" t="s">
        <v>142</v>
      </c>
      <c r="P523" s="23" t="s">
        <v>143</v>
      </c>
      <c r="Q523" s="26">
        <f t="shared" si="315"/>
        <v>116</v>
      </c>
      <c r="R523" s="27">
        <v>1</v>
      </c>
      <c r="S523" s="28">
        <v>2</v>
      </c>
      <c r="T523" s="28">
        <v>5</v>
      </c>
      <c r="U523" s="23"/>
      <c r="V523" s="23"/>
      <c r="W523" s="23"/>
      <c r="X523" s="28">
        <v>1.4</v>
      </c>
      <c r="Y523" s="23"/>
      <c r="Z523" s="23"/>
      <c r="AA523" s="23"/>
      <c r="AB523" s="23"/>
      <c r="AC523" s="23"/>
      <c r="AD523" s="23" t="s">
        <v>144</v>
      </c>
      <c r="AE523" s="23" t="s">
        <v>145</v>
      </c>
      <c r="AF523" s="23">
        <v>41</v>
      </c>
      <c r="AG523" s="23">
        <v>7.5</v>
      </c>
      <c r="AH523" s="23">
        <v>1</v>
      </c>
      <c r="AI523" s="23">
        <v>0.65</v>
      </c>
      <c r="AJ523" s="23">
        <v>3</v>
      </c>
      <c r="AK523" s="27">
        <f t="shared" si="316"/>
        <v>2.35</v>
      </c>
      <c r="AL523" s="27" t="s">
        <v>143</v>
      </c>
      <c r="AM523" s="27" t="s">
        <v>143</v>
      </c>
      <c r="AN523" s="23"/>
      <c r="AO523" s="27">
        <f t="shared" si="317"/>
        <v>2</v>
      </c>
      <c r="AP523" s="23"/>
      <c r="AQ523" s="23"/>
      <c r="AR523" s="23"/>
      <c r="AS523" s="23"/>
      <c r="AT523" s="23"/>
      <c r="AU523" s="27"/>
      <c r="AV523" s="27">
        <f t="shared" si="318"/>
        <v>0</v>
      </c>
      <c r="AW523" s="27"/>
      <c r="AX523" s="28">
        <f>VLOOKUP(J523,ABNT5101!$I$3:$J$9,2)</f>
        <v>10</v>
      </c>
      <c r="AY523" s="28">
        <f>VLOOKUP(J523,ABNT5101!$I$3:$M$9,5)</f>
        <v>0.18</v>
      </c>
      <c r="AZ523" s="28" t="str">
        <f>_xlfn.XLOOKUP(J523,ABNT5101!I:I,ABNT5101!L:L)</f>
        <v>-</v>
      </c>
      <c r="BA523" s="28">
        <f>_xlfn.XLOOKUP(J523,ABNT5101!$I:$I,ABNT5101!M:M)</f>
        <v>0.18</v>
      </c>
      <c r="BB523" s="28" t="str">
        <f>_xlfn.XLOOKUP(J523,ABNT5101!$I:$I,ABNT5101!N:N)</f>
        <v>-</v>
      </c>
      <c r="BC523" s="28">
        <f>_xlfn.XLOOKUP(J523,ABNT5101!$I:$I,ABNT5101!O:O)</f>
        <v>16</v>
      </c>
      <c r="BD523" s="31" t="str">
        <f t="shared" si="319"/>
        <v>NÃO ATENDE</v>
      </c>
      <c r="BE523" s="32">
        <f t="shared" si="310"/>
        <v>-1</v>
      </c>
      <c r="BF523" s="32">
        <f t="shared" si="311"/>
        <v>-1</v>
      </c>
      <c r="BG523" s="32" t="str">
        <f t="shared" si="320"/>
        <v>-</v>
      </c>
      <c r="BH523" s="33"/>
      <c r="BI523" s="33"/>
      <c r="BJ523" s="34"/>
      <c r="BK523" s="34"/>
      <c r="BL523" s="35"/>
      <c r="BM523" s="34"/>
      <c r="BN523" s="31" t="str">
        <f t="shared" si="321"/>
        <v>NÃO ATENDE</v>
      </c>
      <c r="BO523" s="31" t="str">
        <f t="shared" si="312"/>
        <v>NÃO ATENDE</v>
      </c>
      <c r="BP523" s="31" t="str">
        <f t="shared" si="313"/>
        <v>NÃO ATENDE</v>
      </c>
      <c r="BQ523" s="31" t="str">
        <f t="shared" si="322"/>
        <v>ATENDE</v>
      </c>
      <c r="BR523" s="36" t="str">
        <f t="shared" si="323"/>
        <v>C4</v>
      </c>
      <c r="BS523" s="36" t="str">
        <f t="shared" si="324"/>
        <v>P6</v>
      </c>
      <c r="BT523" s="37">
        <f t="shared" si="325"/>
        <v>-1</v>
      </c>
      <c r="BU523" s="33"/>
      <c r="BV523" s="33"/>
      <c r="BW523" s="36">
        <f>IF(BS523="-","-",_xlfn.XLOOKUP(BS523,ABNT5101!$B$4:$B$9,ABNT5101!$C$4:$C$9))</f>
        <v>3</v>
      </c>
      <c r="BX523" s="36">
        <f>IF(BS523="-","-",_xlfn.XLOOKUP(BS523,ABNT5101!$B$4:$B$9,ABNT5101!$D$4:$D$9))</f>
        <v>0.6</v>
      </c>
      <c r="BY523" s="31" t="str">
        <f t="shared" si="326"/>
        <v>NÃO ATENDE</v>
      </c>
      <c r="BZ523" s="31" t="str">
        <f t="shared" si="327"/>
        <v>NÃO ATENDE</v>
      </c>
      <c r="CA523" s="31" t="str">
        <f t="shared" si="328"/>
        <v>NÃO ATENDE</v>
      </c>
      <c r="CB523" s="36" t="str">
        <f t="shared" si="338"/>
        <v>P6</v>
      </c>
      <c r="CC523" s="37">
        <f t="shared" si="329"/>
        <v>-1</v>
      </c>
      <c r="CD523" s="38"/>
      <c r="CE523" s="38"/>
      <c r="CF523" s="31">
        <f>IF(CB523="-","-",_xlfn.XLOOKUP(CB523,ABNT5101!$B$4:$B$9,ABNT5101!$C$4:$C$9))</f>
        <v>3</v>
      </c>
      <c r="CG523" s="36">
        <f>IF(CB523="-","-",_xlfn.XLOOKUP(CB523,ABNT5101!$B$4:$B$9,ABNT5101!$D$4:$D$9))</f>
        <v>0.6</v>
      </c>
      <c r="CH523" s="31" t="str">
        <f t="shared" si="330"/>
        <v>NÃO ATENDE</v>
      </c>
      <c r="CI523" s="31" t="str">
        <f t="shared" si="331"/>
        <v>NÃO ATENDE</v>
      </c>
      <c r="CJ523" s="31" t="str">
        <f t="shared" si="332"/>
        <v>NÃO ATENDE</v>
      </c>
      <c r="CK523" s="56" t="e">
        <f>_xlfn.XLOOKUP(CL523,'Banco de dados'!$B:$B,'Banco de dados'!$D:$D)</f>
        <v>#N/A</v>
      </c>
      <c r="CL523" s="65"/>
      <c r="CM523" s="56" t="e">
        <f>_xlfn.XLOOKUP(CL523,'Banco de dados'!$B:$B,'Banco de dados'!$E:$E)</f>
        <v>#N/A</v>
      </c>
      <c r="CN523" s="56" t="s">
        <v>499</v>
      </c>
      <c r="CO523" s="56" t="str">
        <f>IF(CN523="-","-",_xlfn.XLOOKUP(CN523,'Banco de dados'!$B:$B,'Banco de dados'!$E:$E))</f>
        <v>SXINLPP080K50L12CZF7PHF</v>
      </c>
      <c r="CP523" s="41">
        <f t="shared" si="333"/>
        <v>1</v>
      </c>
      <c r="CQ523" s="56" t="e">
        <f>_xlfn.XLOOKUP(CL523,'Banco de dados'!$B:$B,'Banco de dados'!$H:$H)</f>
        <v>#N/A</v>
      </c>
      <c r="CR523" s="56" t="e">
        <f t="array" aca="1" ref="CR523" ca="1">_xludf.xlookup(CN523,'Banco de dados'!$B:$B,'Banco de dados'!$H:$H)</f>
        <v>#NAME?</v>
      </c>
      <c r="CS523" s="56" t="e">
        <f t="array" aca="1" ref="CS523" ca="1">_xludf.xlookup(CL523,'Banco de dados'!$B:$B,'Banco de dados'!$F:$F)</f>
        <v>#NAME?</v>
      </c>
      <c r="CT523" s="56" t="e">
        <f t="array" aca="1" ref="CT523" ca="1">_xludf.xlookup(CN523,'Banco de dados'!$B:$B,'Banco de dados'!$F:$F)</f>
        <v>#NAME?</v>
      </c>
      <c r="CU523" s="42"/>
      <c r="CV523" s="42"/>
      <c r="CW523" s="56" t="str">
        <f>IF(AJ523=0.5,"Suporte",IF(AND(AJ523&gt;='Braços de IP'!$B$9,AJ523&lt;='Braços de IP'!$D$9),'Braços de IP'!$E$9,IF(AND(AJ523&gt;='Braços de IP'!$B$10,AJ523&lt;='Braços de IP'!$D$10),'Braços de IP'!$E$10,IF(AND(AJ523&gt;='Braços de IP'!$B$11,AJ523&lt;='Braços de IP'!$D$11),'Braços de IP'!$E$11,IF(AND(AJ523&gt;='Braços de IP'!$B$12,AJ523&lt;='Braços de IP'!$D$12),'Braços de IP'!$E$12,IF(AND(AJ523&gt;='Braços de IP'!$B$13,AJ523&lt;='Braços de IP'!$D$13),'Braços de IP'!$E$13,IF(AND(AJ523&gt;='Braços de IP'!$B$14,AJ523&lt;='Braços de IP'!$D$14),'Braços de IP'!$E$14,"ERRO")))))))</f>
        <v>Longo I</v>
      </c>
      <c r="CX523" s="42"/>
      <c r="CY523" s="56" t="str">
        <f>IF($CX523="","",VLOOKUP($CX523,'Braços de IP'!$E$9:$I$15,2,0))</f>
        <v/>
      </c>
      <c r="CZ523" s="43" t="str">
        <f>IF($CX523="","",VLOOKUP($CX523,'Braços de IP'!$E$9:$I$15,5,0))</f>
        <v/>
      </c>
      <c r="DA523" s="56" t="s">
        <v>262</v>
      </c>
      <c r="DB523" s="56">
        <v>2</v>
      </c>
      <c r="DC523" s="56"/>
      <c r="DD523" s="56" t="s">
        <v>496</v>
      </c>
      <c r="DE523" s="56"/>
      <c r="DF523" s="56"/>
      <c r="DG523" s="44" t="e">
        <f t="shared" si="334"/>
        <v>#N/A</v>
      </c>
      <c r="DH523" s="45">
        <f t="shared" si="335"/>
        <v>58</v>
      </c>
      <c r="DI523" s="44" t="e">
        <f t="shared" si="336"/>
        <v>#N/A</v>
      </c>
      <c r="DJ523" s="46" t="e">
        <f t="shared" si="337"/>
        <v>#N/A</v>
      </c>
      <c r="DK523" s="47" t="s">
        <v>147</v>
      </c>
      <c r="DL523" s="48"/>
      <c r="DM523" s="49"/>
      <c r="DN523" s="23" t="s">
        <v>148</v>
      </c>
      <c r="DO523" s="23"/>
      <c r="DQ523" s="50"/>
    </row>
    <row r="524" spans="2:127" ht="15.75" hidden="1" customHeight="1" x14ac:dyDescent="0.3">
      <c r="B524" s="5"/>
      <c r="C524" s="5"/>
      <c r="D524" s="5"/>
      <c r="E524" s="22" t="s">
        <v>500</v>
      </c>
      <c r="F524" s="22" t="s">
        <v>137</v>
      </c>
      <c r="G524" s="23" t="s">
        <v>501</v>
      </c>
      <c r="H524" s="24">
        <v>-23.408777000000001</v>
      </c>
      <c r="I524" s="24">
        <v>-46.838230000000003</v>
      </c>
      <c r="J524" s="24" t="s">
        <v>160</v>
      </c>
      <c r="K524" s="60"/>
      <c r="L524" s="24" t="s">
        <v>140</v>
      </c>
      <c r="M524" s="24" t="s">
        <v>141</v>
      </c>
      <c r="N524" s="23">
        <v>58</v>
      </c>
      <c r="O524" s="23" t="s">
        <v>142</v>
      </c>
      <c r="P524" s="23" t="s">
        <v>143</v>
      </c>
      <c r="Q524" s="26">
        <f t="shared" si="315"/>
        <v>116</v>
      </c>
      <c r="R524" s="27">
        <v>1</v>
      </c>
      <c r="S524" s="28">
        <v>1.2</v>
      </c>
      <c r="T524" s="28">
        <v>5.6</v>
      </c>
      <c r="U524" s="23"/>
      <c r="V524" s="23"/>
      <c r="W524" s="23"/>
      <c r="X524" s="28">
        <v>1.2</v>
      </c>
      <c r="Y524" s="23"/>
      <c r="Z524" s="23"/>
      <c r="AA524" s="23"/>
      <c r="AB524" s="23"/>
      <c r="AC524" s="23"/>
      <c r="AD524" s="23" t="s">
        <v>144</v>
      </c>
      <c r="AE524" s="23" t="s">
        <v>145</v>
      </c>
      <c r="AF524" s="23">
        <v>44</v>
      </c>
      <c r="AG524" s="23">
        <v>7.7</v>
      </c>
      <c r="AH524" s="23">
        <v>1</v>
      </c>
      <c r="AI524" s="23">
        <v>0.5</v>
      </c>
      <c r="AJ524" s="23">
        <v>3.6</v>
      </c>
      <c r="AK524" s="27">
        <f t="shared" si="316"/>
        <v>3.1</v>
      </c>
      <c r="AL524" s="27" t="s">
        <v>143</v>
      </c>
      <c r="AM524" s="27" t="s">
        <v>143</v>
      </c>
      <c r="AN524" s="23"/>
      <c r="AO524" s="27">
        <f t="shared" si="317"/>
        <v>2</v>
      </c>
      <c r="AP524" s="23"/>
      <c r="AQ524" s="23"/>
      <c r="AR524" s="23"/>
      <c r="AS524" s="23"/>
      <c r="AT524" s="23"/>
      <c r="AU524" s="27"/>
      <c r="AV524" s="27">
        <f t="shared" si="318"/>
        <v>0</v>
      </c>
      <c r="AW524" s="27"/>
      <c r="AX524" s="28">
        <f>VLOOKUP(J524,ABNT5101!$I$3:$J$9,2)</f>
        <v>10</v>
      </c>
      <c r="AY524" s="28">
        <f>VLOOKUP(J524,ABNT5101!$I$3:$M$9,5)</f>
        <v>0.18</v>
      </c>
      <c r="AZ524" s="28" t="str">
        <f>_xlfn.XLOOKUP(J524,ABNT5101!I:I,ABNT5101!L:L)</f>
        <v>-</v>
      </c>
      <c r="BA524" s="28">
        <f>_xlfn.XLOOKUP(J524,ABNT5101!$I:$I,ABNT5101!M:M)</f>
        <v>0.18</v>
      </c>
      <c r="BB524" s="28" t="str">
        <f>_xlfn.XLOOKUP(J524,ABNT5101!$I:$I,ABNT5101!N:N)</f>
        <v>-</v>
      </c>
      <c r="BC524" s="28">
        <f>_xlfn.XLOOKUP(J524,ABNT5101!$I:$I,ABNT5101!O:O)</f>
        <v>16</v>
      </c>
      <c r="BD524" s="31" t="str">
        <f t="shared" si="319"/>
        <v>NÃO ATENDE</v>
      </c>
      <c r="BE524" s="32">
        <f t="shared" si="310"/>
        <v>-1</v>
      </c>
      <c r="BF524" s="32">
        <f t="shared" si="311"/>
        <v>-1</v>
      </c>
      <c r="BG524" s="32" t="str">
        <f t="shared" si="320"/>
        <v>-</v>
      </c>
      <c r="BH524" s="33"/>
      <c r="BI524" s="33"/>
      <c r="BJ524" s="34"/>
      <c r="BK524" s="34"/>
      <c r="BL524" s="35"/>
      <c r="BM524" s="34"/>
      <c r="BN524" s="31" t="str">
        <f t="shared" si="321"/>
        <v>NÃO ATENDE</v>
      </c>
      <c r="BO524" s="31" t="str">
        <f t="shared" si="312"/>
        <v>NÃO ATENDE</v>
      </c>
      <c r="BP524" s="31" t="str">
        <f t="shared" si="313"/>
        <v>NÃO ATENDE</v>
      </c>
      <c r="BQ524" s="31" t="str">
        <f t="shared" si="322"/>
        <v>ATENDE</v>
      </c>
      <c r="BR524" s="36" t="str">
        <f t="shared" si="323"/>
        <v>C4</v>
      </c>
      <c r="BS524" s="36" t="str">
        <f t="shared" si="324"/>
        <v>P6</v>
      </c>
      <c r="BT524" s="37">
        <f t="shared" si="325"/>
        <v>-1</v>
      </c>
      <c r="BU524" s="33"/>
      <c r="BV524" s="33"/>
      <c r="BW524" s="36">
        <f>IF(BS524="-","-",_xlfn.XLOOKUP(BS524,ABNT5101!$B$4:$B$9,ABNT5101!$C$4:$C$9))</f>
        <v>3</v>
      </c>
      <c r="BX524" s="36">
        <f>IF(BS524="-","-",_xlfn.XLOOKUP(BS524,ABNT5101!$B$4:$B$9,ABNT5101!$D$4:$D$9))</f>
        <v>0.6</v>
      </c>
      <c r="BY524" s="31" t="str">
        <f t="shared" si="326"/>
        <v>NÃO ATENDE</v>
      </c>
      <c r="BZ524" s="31" t="str">
        <f t="shared" si="327"/>
        <v>NÃO ATENDE</v>
      </c>
      <c r="CA524" s="31" t="str">
        <f t="shared" si="328"/>
        <v>NÃO ATENDE</v>
      </c>
      <c r="CB524" s="36" t="str">
        <f t="shared" si="338"/>
        <v>P6</v>
      </c>
      <c r="CC524" s="37">
        <f t="shared" si="329"/>
        <v>-1</v>
      </c>
      <c r="CD524" s="38"/>
      <c r="CE524" s="38"/>
      <c r="CF524" s="31">
        <f>IF(CB524="-","-",_xlfn.XLOOKUP(CB524,ABNT5101!$B$4:$B$9,ABNT5101!$C$4:$C$9))</f>
        <v>3</v>
      </c>
      <c r="CG524" s="36">
        <f>IF(CB524="-","-",_xlfn.XLOOKUP(CB524,ABNT5101!$B$4:$B$9,ABNT5101!$D$4:$D$9))</f>
        <v>0.6</v>
      </c>
      <c r="CH524" s="31" t="str">
        <f t="shared" si="330"/>
        <v>NÃO ATENDE</v>
      </c>
      <c r="CI524" s="31" t="str">
        <f t="shared" si="331"/>
        <v>NÃO ATENDE</v>
      </c>
      <c r="CJ524" s="31" t="str">
        <f t="shared" si="332"/>
        <v>NÃO ATENDE</v>
      </c>
      <c r="CK524" s="56" t="e">
        <f>_xlfn.XLOOKUP(CL524,'Banco de dados'!$B:$B,'Banco de dados'!$D:$D)</f>
        <v>#N/A</v>
      </c>
      <c r="CL524" s="66"/>
      <c r="CM524" s="56" t="e">
        <f>_xlfn.XLOOKUP(CL524,'Banco de dados'!$B:$B,'Banco de dados'!$E:$E)</f>
        <v>#N/A</v>
      </c>
      <c r="CN524" s="56">
        <f>'Banco de dados'!B427</f>
        <v>0</v>
      </c>
      <c r="CO524" s="56" t="e">
        <f>IF(CN524="-","-",_xlfn.XLOOKUP(CN524,'Banco de dados'!$B:$B,'Banco de dados'!$E:$E))</f>
        <v>#N/A</v>
      </c>
      <c r="CP524" s="41">
        <f t="shared" si="333"/>
        <v>1</v>
      </c>
      <c r="CQ524" s="56" t="e">
        <f>_xlfn.XLOOKUP(CL524,'Banco de dados'!$B:$B,'Banco de dados'!$H:$H)</f>
        <v>#N/A</v>
      </c>
      <c r="CR524" s="56" t="e">
        <f t="array" aca="1" ref="CR524" ca="1">_xludf.xlookup(CN524,'Banco de dados'!$B:$B,'Banco de dados'!$H:$H)</f>
        <v>#NAME?</v>
      </c>
      <c r="CS524" s="56" t="e">
        <f t="array" aca="1" ref="CS524" ca="1">_xludf.xlookup(CL524,'Banco de dados'!$B:$B,'Banco de dados'!$F:$F)</f>
        <v>#NAME?</v>
      </c>
      <c r="CT524" s="56" t="e">
        <f t="array" aca="1" ref="CT524" ca="1">_xludf.xlookup(CN524,'Banco de dados'!$B:$B,'Banco de dados'!$F:$F)</f>
        <v>#NAME?</v>
      </c>
      <c r="CU524" s="42"/>
      <c r="CV524" s="42"/>
      <c r="CW524" s="56" t="str">
        <f>IF(AJ524=0.5,"Suporte",IF(AND(AJ524&gt;='Braços de IP'!$B$9,AJ524&lt;='Braços de IP'!$D$9),'Braços de IP'!$E$9,IF(AND(AJ524&gt;='Braços de IP'!$B$10,AJ524&lt;='Braços de IP'!$D$10),'Braços de IP'!$E$10,IF(AND(AJ524&gt;='Braços de IP'!$B$11,AJ524&lt;='Braços de IP'!$D$11),'Braços de IP'!$E$11,IF(AND(AJ524&gt;='Braços de IP'!$B$12,AJ524&lt;='Braços de IP'!$D$12),'Braços de IP'!$E$12,IF(AND(AJ524&gt;='Braços de IP'!$B$13,AJ524&lt;='Braços de IP'!$D$13),'Braços de IP'!$E$13,IF(AND(AJ524&gt;='Braços de IP'!$B$14,AJ524&lt;='Braços de IP'!$D$14),'Braços de IP'!$E$14,"ERRO")))))))</f>
        <v>Longo II</v>
      </c>
      <c r="CX524" s="42"/>
      <c r="CY524" s="56" t="str">
        <f>IF($CX524="","",VLOOKUP($CX524,'Braços de IP'!$E$9:$I$15,2,0))</f>
        <v/>
      </c>
      <c r="CZ524" s="43" t="str">
        <f>IF($CX524="","",VLOOKUP($CX524,'Braços de IP'!$E$9:$I$15,5,0))</f>
        <v/>
      </c>
      <c r="DA524" s="56" t="s">
        <v>262</v>
      </c>
      <c r="DB524" s="56">
        <v>2</v>
      </c>
      <c r="DC524" s="56"/>
      <c r="DD524" s="56" t="s">
        <v>496</v>
      </c>
      <c r="DE524" s="56"/>
      <c r="DF524" s="56"/>
      <c r="DG524" s="44" t="e">
        <f t="shared" si="334"/>
        <v>#N/A</v>
      </c>
      <c r="DH524" s="45">
        <f t="shared" si="335"/>
        <v>58</v>
      </c>
      <c r="DI524" s="44" t="e">
        <f t="shared" si="336"/>
        <v>#N/A</v>
      </c>
      <c r="DJ524" s="46" t="e">
        <f t="shared" si="337"/>
        <v>#N/A</v>
      </c>
      <c r="DK524" s="47" t="s">
        <v>147</v>
      </c>
      <c r="DL524" s="48"/>
      <c r="DM524" s="49"/>
      <c r="DN524" s="23" t="s">
        <v>148</v>
      </c>
      <c r="DO524" s="23"/>
      <c r="DQ524" s="50"/>
    </row>
    <row r="525" spans="2:127" ht="15.75" hidden="1" customHeight="1" x14ac:dyDescent="0.3">
      <c r="B525" s="5"/>
      <c r="C525" s="5"/>
      <c r="D525" s="5"/>
      <c r="E525" s="22" t="s">
        <v>500</v>
      </c>
      <c r="F525" s="22" t="s">
        <v>137</v>
      </c>
      <c r="G525" s="23" t="s">
        <v>501</v>
      </c>
      <c r="H525" s="24">
        <v>-23.408777000000001</v>
      </c>
      <c r="I525" s="24">
        <v>-46.838230000000003</v>
      </c>
      <c r="J525" s="24" t="s">
        <v>160</v>
      </c>
      <c r="K525" s="60"/>
      <c r="L525" s="24" t="s">
        <v>140</v>
      </c>
      <c r="M525" s="24" t="s">
        <v>141</v>
      </c>
      <c r="N525" s="23">
        <v>58</v>
      </c>
      <c r="O525" s="23" t="s">
        <v>142</v>
      </c>
      <c r="P525" s="23" t="s">
        <v>143</v>
      </c>
      <c r="Q525" s="26">
        <f t="shared" si="315"/>
        <v>116</v>
      </c>
      <c r="R525" s="27">
        <v>1</v>
      </c>
      <c r="S525" s="28">
        <v>1.2</v>
      </c>
      <c r="T525" s="28">
        <v>5.6</v>
      </c>
      <c r="U525" s="23"/>
      <c r="V525" s="23"/>
      <c r="W525" s="23"/>
      <c r="X525" s="28">
        <v>1.2</v>
      </c>
      <c r="Y525" s="23"/>
      <c r="Z525" s="23"/>
      <c r="AA525" s="23"/>
      <c r="AB525" s="23"/>
      <c r="AC525" s="23"/>
      <c r="AD525" s="23" t="s">
        <v>144</v>
      </c>
      <c r="AE525" s="23" t="s">
        <v>145</v>
      </c>
      <c r="AF525" s="23">
        <v>44</v>
      </c>
      <c r="AG525" s="23">
        <v>7.7</v>
      </c>
      <c r="AH525" s="23">
        <v>1</v>
      </c>
      <c r="AI525" s="23">
        <v>0.5</v>
      </c>
      <c r="AJ525" s="23">
        <v>3.6</v>
      </c>
      <c r="AK525" s="27">
        <f t="shared" si="316"/>
        <v>3.1</v>
      </c>
      <c r="AL525" s="27" t="s">
        <v>143</v>
      </c>
      <c r="AM525" s="27" t="s">
        <v>143</v>
      </c>
      <c r="AN525" s="23"/>
      <c r="AO525" s="27">
        <f t="shared" si="317"/>
        <v>2</v>
      </c>
      <c r="AP525" s="23"/>
      <c r="AQ525" s="23"/>
      <c r="AR525" s="23"/>
      <c r="AS525" s="23"/>
      <c r="AT525" s="23"/>
      <c r="AU525" s="27"/>
      <c r="AV525" s="27">
        <f t="shared" si="318"/>
        <v>0</v>
      </c>
      <c r="AW525" s="27"/>
      <c r="AX525" s="28">
        <f>VLOOKUP(J525,ABNT5101!$I$3:$J$9,2)</f>
        <v>10</v>
      </c>
      <c r="AY525" s="28">
        <f>VLOOKUP(J525,ABNT5101!$I$3:$M$9,5)</f>
        <v>0.18</v>
      </c>
      <c r="AZ525" s="28" t="str">
        <f>_xlfn.XLOOKUP(J525,ABNT5101!I:I,ABNT5101!L:L)</f>
        <v>-</v>
      </c>
      <c r="BA525" s="28">
        <f>_xlfn.XLOOKUP(J525,ABNT5101!$I:$I,ABNT5101!M:M)</f>
        <v>0.18</v>
      </c>
      <c r="BB525" s="28" t="str">
        <f>_xlfn.XLOOKUP(J525,ABNT5101!$I:$I,ABNT5101!N:N)</f>
        <v>-</v>
      </c>
      <c r="BC525" s="28">
        <f>_xlfn.XLOOKUP(J525,ABNT5101!$I:$I,ABNT5101!O:O)</f>
        <v>16</v>
      </c>
      <c r="BD525" s="31" t="str">
        <f t="shared" si="319"/>
        <v>NÃO ATENDE</v>
      </c>
      <c r="BE525" s="32">
        <f t="shared" si="310"/>
        <v>-1</v>
      </c>
      <c r="BF525" s="32">
        <f t="shared" si="311"/>
        <v>-1</v>
      </c>
      <c r="BG525" s="32" t="str">
        <f t="shared" si="320"/>
        <v>-</v>
      </c>
      <c r="BH525" s="33"/>
      <c r="BI525" s="33"/>
      <c r="BJ525" s="34"/>
      <c r="BK525" s="34"/>
      <c r="BL525" s="35"/>
      <c r="BM525" s="34"/>
      <c r="BN525" s="31" t="str">
        <f t="shared" si="321"/>
        <v>NÃO ATENDE</v>
      </c>
      <c r="BO525" s="31" t="str">
        <f t="shared" si="312"/>
        <v>NÃO ATENDE</v>
      </c>
      <c r="BP525" s="31" t="str">
        <f t="shared" si="313"/>
        <v>NÃO ATENDE</v>
      </c>
      <c r="BQ525" s="31" t="str">
        <f t="shared" si="322"/>
        <v>ATENDE</v>
      </c>
      <c r="BR525" s="36" t="str">
        <f t="shared" si="323"/>
        <v>C4</v>
      </c>
      <c r="BS525" s="36" t="str">
        <f t="shared" si="324"/>
        <v>P6</v>
      </c>
      <c r="BT525" s="37">
        <f t="shared" si="325"/>
        <v>-1</v>
      </c>
      <c r="BU525" s="33"/>
      <c r="BV525" s="33"/>
      <c r="BW525" s="36">
        <f>IF(BS525="-","-",_xlfn.XLOOKUP(BS525,ABNT5101!$B$4:$B$9,ABNT5101!$C$4:$C$9))</f>
        <v>3</v>
      </c>
      <c r="BX525" s="36">
        <f>IF(BS525="-","-",_xlfn.XLOOKUP(BS525,ABNT5101!$B$4:$B$9,ABNT5101!$D$4:$D$9))</f>
        <v>0.6</v>
      </c>
      <c r="BY525" s="31" t="str">
        <f t="shared" si="326"/>
        <v>NÃO ATENDE</v>
      </c>
      <c r="BZ525" s="31" t="str">
        <f t="shared" si="327"/>
        <v>NÃO ATENDE</v>
      </c>
      <c r="CA525" s="31" t="str">
        <f t="shared" si="328"/>
        <v>NÃO ATENDE</v>
      </c>
      <c r="CB525" s="36" t="str">
        <f t="shared" si="338"/>
        <v>P6</v>
      </c>
      <c r="CC525" s="37">
        <f t="shared" si="329"/>
        <v>-1</v>
      </c>
      <c r="CD525" s="38"/>
      <c r="CE525" s="38"/>
      <c r="CF525" s="31">
        <f>IF(CB525="-","-",_xlfn.XLOOKUP(CB525,ABNT5101!$B$4:$B$9,ABNT5101!$C$4:$C$9))</f>
        <v>3</v>
      </c>
      <c r="CG525" s="36">
        <f>IF(CB525="-","-",_xlfn.XLOOKUP(CB525,ABNT5101!$B$4:$B$9,ABNT5101!$D$4:$D$9))</f>
        <v>0.6</v>
      </c>
      <c r="CH525" s="31" t="str">
        <f t="shared" si="330"/>
        <v>NÃO ATENDE</v>
      </c>
      <c r="CI525" s="31" t="str">
        <f t="shared" si="331"/>
        <v>NÃO ATENDE</v>
      </c>
      <c r="CJ525" s="31" t="str">
        <f t="shared" si="332"/>
        <v>NÃO ATENDE</v>
      </c>
      <c r="CK525" s="56" t="e">
        <f>_xlfn.XLOOKUP(CL525,'Banco de dados'!$B:$B,'Banco de dados'!$D:$D)</f>
        <v>#N/A</v>
      </c>
      <c r="CL525" s="66"/>
      <c r="CM525" s="56" t="e">
        <f>_xlfn.XLOOKUP(CL525,'Banco de dados'!$B:$B,'Banco de dados'!$E:$E)</f>
        <v>#N/A</v>
      </c>
      <c r="CN525" s="56">
        <f>'Banco de dados'!B428</f>
        <v>0</v>
      </c>
      <c r="CO525" s="56" t="e">
        <f>IF(CN525="-","-",_xlfn.XLOOKUP(CN525,'Banco de dados'!$B:$B,'Banco de dados'!$E:$E))</f>
        <v>#N/A</v>
      </c>
      <c r="CP525" s="41">
        <f t="shared" si="333"/>
        <v>1</v>
      </c>
      <c r="CQ525" s="56" t="e">
        <f>_xlfn.XLOOKUP(CL525,'Banco de dados'!$B:$B,'Banco de dados'!$H:$H)</f>
        <v>#N/A</v>
      </c>
      <c r="CR525" s="56" t="e">
        <f t="array" aca="1" ref="CR525" ca="1">_xludf.xlookup(CN525,'Banco de dados'!$B:$B,'Banco de dados'!$H:$H)</f>
        <v>#NAME?</v>
      </c>
      <c r="CS525" s="56" t="e">
        <f t="array" aca="1" ref="CS525" ca="1">_xludf.xlookup(CL525,'Banco de dados'!$B:$B,'Banco de dados'!$F:$F)</f>
        <v>#NAME?</v>
      </c>
      <c r="CT525" s="56" t="e">
        <f t="array" aca="1" ref="CT525" ca="1">_xludf.xlookup(CN525,'Banco de dados'!$B:$B,'Banco de dados'!$F:$F)</f>
        <v>#NAME?</v>
      </c>
      <c r="CU525" s="42"/>
      <c r="CV525" s="42"/>
      <c r="CW525" s="56" t="str">
        <f>IF(AJ525=0.5,"Suporte",IF(AND(AJ525&gt;='Braços de IP'!$B$9,AJ525&lt;='Braços de IP'!$D$9),'Braços de IP'!$E$9,IF(AND(AJ525&gt;='Braços de IP'!$B$10,AJ525&lt;='Braços de IP'!$D$10),'Braços de IP'!$E$10,IF(AND(AJ525&gt;='Braços de IP'!$B$11,AJ525&lt;='Braços de IP'!$D$11),'Braços de IP'!$E$11,IF(AND(AJ525&gt;='Braços de IP'!$B$12,AJ525&lt;='Braços de IP'!$D$12),'Braços de IP'!$E$12,IF(AND(AJ525&gt;='Braços de IP'!$B$13,AJ525&lt;='Braços de IP'!$D$13),'Braços de IP'!$E$13,IF(AND(AJ525&gt;='Braços de IP'!$B$14,AJ525&lt;='Braços de IP'!$D$14),'Braços de IP'!$E$14,"ERRO")))))))</f>
        <v>Longo II</v>
      </c>
      <c r="CX525" s="42"/>
      <c r="CY525" s="56" t="str">
        <f>IF($CX525="","",VLOOKUP($CX525,'Braços de IP'!$E$9:$I$15,2,0))</f>
        <v/>
      </c>
      <c r="CZ525" s="43" t="str">
        <f>IF($CX525="","",VLOOKUP($CX525,'Braços de IP'!$E$9:$I$15,5,0))</f>
        <v/>
      </c>
      <c r="DA525" s="56" t="s">
        <v>262</v>
      </c>
      <c r="DB525" s="56">
        <v>2</v>
      </c>
      <c r="DC525" s="56"/>
      <c r="DD525" s="56" t="s">
        <v>496</v>
      </c>
      <c r="DE525" s="56"/>
      <c r="DF525" s="56"/>
      <c r="DG525" s="44" t="e">
        <f t="shared" si="334"/>
        <v>#N/A</v>
      </c>
      <c r="DH525" s="45">
        <f t="shared" si="335"/>
        <v>58</v>
      </c>
      <c r="DI525" s="44" t="e">
        <f t="shared" si="336"/>
        <v>#N/A</v>
      </c>
      <c r="DJ525" s="46" t="e">
        <f t="shared" si="337"/>
        <v>#N/A</v>
      </c>
      <c r="DK525" s="47" t="s">
        <v>147</v>
      </c>
      <c r="DL525" s="48"/>
      <c r="DM525" s="49"/>
      <c r="DN525" s="23" t="s">
        <v>148</v>
      </c>
      <c r="DO525" s="23"/>
      <c r="DQ525" s="50"/>
    </row>
    <row r="526" spans="2:127" ht="15.75" hidden="1" customHeight="1" x14ac:dyDescent="0.3">
      <c r="B526" s="5"/>
      <c r="C526" s="5"/>
      <c r="D526" s="5"/>
      <c r="E526" s="22" t="s">
        <v>500</v>
      </c>
      <c r="F526" s="22" t="s">
        <v>137</v>
      </c>
      <c r="G526" s="23" t="s">
        <v>501</v>
      </c>
      <c r="H526" s="24">
        <v>-23.408777000000001</v>
      </c>
      <c r="I526" s="24">
        <v>-46.838230000000003</v>
      </c>
      <c r="J526" s="24" t="s">
        <v>160</v>
      </c>
      <c r="K526" s="60"/>
      <c r="L526" s="24" t="s">
        <v>140</v>
      </c>
      <c r="M526" s="24" t="s">
        <v>141</v>
      </c>
      <c r="N526" s="23">
        <v>58</v>
      </c>
      <c r="O526" s="23" t="s">
        <v>142</v>
      </c>
      <c r="P526" s="23" t="s">
        <v>143</v>
      </c>
      <c r="Q526" s="26">
        <f t="shared" si="315"/>
        <v>116</v>
      </c>
      <c r="R526" s="27">
        <v>1</v>
      </c>
      <c r="S526" s="28">
        <v>1.2</v>
      </c>
      <c r="T526" s="28">
        <v>5.6</v>
      </c>
      <c r="U526" s="23"/>
      <c r="V526" s="23"/>
      <c r="W526" s="23"/>
      <c r="X526" s="28">
        <v>1.2</v>
      </c>
      <c r="Y526" s="23"/>
      <c r="Z526" s="23"/>
      <c r="AA526" s="23"/>
      <c r="AB526" s="23"/>
      <c r="AC526" s="23"/>
      <c r="AD526" s="23" t="s">
        <v>144</v>
      </c>
      <c r="AE526" s="23" t="s">
        <v>145</v>
      </c>
      <c r="AF526" s="23">
        <v>44</v>
      </c>
      <c r="AG526" s="23">
        <v>7.7</v>
      </c>
      <c r="AH526" s="23">
        <v>1</v>
      </c>
      <c r="AI526" s="23">
        <v>0.5</v>
      </c>
      <c r="AJ526" s="23">
        <v>3.6</v>
      </c>
      <c r="AK526" s="27">
        <f t="shared" si="316"/>
        <v>3.1</v>
      </c>
      <c r="AL526" s="27" t="s">
        <v>143</v>
      </c>
      <c r="AM526" s="27" t="s">
        <v>143</v>
      </c>
      <c r="AN526" s="23"/>
      <c r="AO526" s="27">
        <f t="shared" si="317"/>
        <v>2</v>
      </c>
      <c r="AP526" s="23"/>
      <c r="AQ526" s="23"/>
      <c r="AR526" s="23"/>
      <c r="AS526" s="23"/>
      <c r="AT526" s="23"/>
      <c r="AU526" s="27"/>
      <c r="AV526" s="27">
        <f t="shared" si="318"/>
        <v>0</v>
      </c>
      <c r="AW526" s="27"/>
      <c r="AX526" s="28">
        <f>VLOOKUP(J526,ABNT5101!$I$3:$J$9,2)</f>
        <v>10</v>
      </c>
      <c r="AY526" s="28">
        <f>VLOOKUP(J526,ABNT5101!$I$3:$M$9,5)</f>
        <v>0.18</v>
      </c>
      <c r="AZ526" s="28" t="str">
        <f>_xlfn.XLOOKUP(J526,ABNT5101!I:I,ABNT5101!L:L)</f>
        <v>-</v>
      </c>
      <c r="BA526" s="28">
        <f>_xlfn.XLOOKUP(J526,ABNT5101!$I:$I,ABNT5101!M:M)</f>
        <v>0.18</v>
      </c>
      <c r="BB526" s="28" t="str">
        <f>_xlfn.XLOOKUP(J526,ABNT5101!$I:$I,ABNT5101!N:N)</f>
        <v>-</v>
      </c>
      <c r="BC526" s="28">
        <f>_xlfn.XLOOKUP(J526,ABNT5101!$I:$I,ABNT5101!O:O)</f>
        <v>16</v>
      </c>
      <c r="BD526" s="31" t="str">
        <f t="shared" si="319"/>
        <v>NÃO ATENDE</v>
      </c>
      <c r="BE526" s="32">
        <f t="shared" si="310"/>
        <v>-1</v>
      </c>
      <c r="BF526" s="32">
        <f t="shared" si="311"/>
        <v>-1</v>
      </c>
      <c r="BG526" s="32" t="str">
        <f t="shared" si="320"/>
        <v>-</v>
      </c>
      <c r="BH526" s="33"/>
      <c r="BI526" s="33"/>
      <c r="BJ526" s="34"/>
      <c r="BK526" s="34"/>
      <c r="BL526" s="35"/>
      <c r="BM526" s="34"/>
      <c r="BN526" s="31" t="str">
        <f t="shared" si="321"/>
        <v>NÃO ATENDE</v>
      </c>
      <c r="BO526" s="31" t="str">
        <f t="shared" si="312"/>
        <v>NÃO ATENDE</v>
      </c>
      <c r="BP526" s="31" t="str">
        <f t="shared" si="313"/>
        <v>NÃO ATENDE</v>
      </c>
      <c r="BQ526" s="31" t="str">
        <f t="shared" si="322"/>
        <v>ATENDE</v>
      </c>
      <c r="BR526" s="36" t="str">
        <f t="shared" si="323"/>
        <v>C4</v>
      </c>
      <c r="BS526" s="36" t="str">
        <f t="shared" si="324"/>
        <v>P6</v>
      </c>
      <c r="BT526" s="37">
        <f t="shared" si="325"/>
        <v>-1</v>
      </c>
      <c r="BU526" s="33"/>
      <c r="BV526" s="33"/>
      <c r="BW526" s="36">
        <f>IF(BS526="-","-",_xlfn.XLOOKUP(BS526,ABNT5101!$B$4:$B$9,ABNT5101!$C$4:$C$9))</f>
        <v>3</v>
      </c>
      <c r="BX526" s="36">
        <f>IF(BS526="-","-",_xlfn.XLOOKUP(BS526,ABNT5101!$B$4:$B$9,ABNT5101!$D$4:$D$9))</f>
        <v>0.6</v>
      </c>
      <c r="BY526" s="31" t="str">
        <f t="shared" si="326"/>
        <v>NÃO ATENDE</v>
      </c>
      <c r="BZ526" s="31" t="str">
        <f t="shared" si="327"/>
        <v>NÃO ATENDE</v>
      </c>
      <c r="CA526" s="31" t="str">
        <f t="shared" si="328"/>
        <v>NÃO ATENDE</v>
      </c>
      <c r="CB526" s="36" t="str">
        <f t="shared" si="338"/>
        <v>P6</v>
      </c>
      <c r="CC526" s="37">
        <f t="shared" si="329"/>
        <v>-1</v>
      </c>
      <c r="CD526" s="38"/>
      <c r="CE526" s="38"/>
      <c r="CF526" s="31">
        <f>IF(CB526="-","-",_xlfn.XLOOKUP(CB526,ABNT5101!$B$4:$B$9,ABNT5101!$C$4:$C$9))</f>
        <v>3</v>
      </c>
      <c r="CG526" s="36">
        <f>IF(CB526="-","-",_xlfn.XLOOKUP(CB526,ABNT5101!$B$4:$B$9,ABNT5101!$D$4:$D$9))</f>
        <v>0.6</v>
      </c>
      <c r="CH526" s="31" t="str">
        <f t="shared" si="330"/>
        <v>NÃO ATENDE</v>
      </c>
      <c r="CI526" s="31" t="str">
        <f t="shared" si="331"/>
        <v>NÃO ATENDE</v>
      </c>
      <c r="CJ526" s="31" t="str">
        <f t="shared" si="332"/>
        <v>NÃO ATENDE</v>
      </c>
      <c r="CK526" s="56" t="e">
        <f>_xlfn.XLOOKUP(CL526,'Banco de dados'!$B:$B,'Banco de dados'!$D:$D)</f>
        <v>#N/A</v>
      </c>
      <c r="CL526" s="66"/>
      <c r="CM526" s="56" t="e">
        <f>_xlfn.XLOOKUP(CL526,'Banco de dados'!$B:$B,'Banco de dados'!$E:$E)</f>
        <v>#N/A</v>
      </c>
      <c r="CN526" s="56">
        <f>'Banco de dados'!B429</f>
        <v>0</v>
      </c>
      <c r="CO526" s="56" t="e">
        <f>IF(CN526="-","-",_xlfn.XLOOKUP(CN526,'Banco de dados'!$B:$B,'Banco de dados'!$E:$E))</f>
        <v>#N/A</v>
      </c>
      <c r="CP526" s="41">
        <f t="shared" si="333"/>
        <v>1</v>
      </c>
      <c r="CQ526" s="56" t="e">
        <f>_xlfn.XLOOKUP(CL526,'Banco de dados'!$B:$B,'Banco de dados'!$H:$H)</f>
        <v>#N/A</v>
      </c>
      <c r="CR526" s="56" t="e">
        <f t="array" aca="1" ref="CR526" ca="1">_xludf.xlookup(CN526,'Banco de dados'!$B:$B,'Banco de dados'!$H:$H)</f>
        <v>#NAME?</v>
      </c>
      <c r="CS526" s="56" t="e">
        <f t="array" aca="1" ref="CS526" ca="1">_xludf.xlookup(CL526,'Banco de dados'!$B:$B,'Banco de dados'!$F:$F)</f>
        <v>#NAME?</v>
      </c>
      <c r="CT526" s="56" t="e">
        <f t="array" aca="1" ref="CT526" ca="1">_xludf.xlookup(CN526,'Banco de dados'!$B:$B,'Banco de dados'!$F:$F)</f>
        <v>#NAME?</v>
      </c>
      <c r="CU526" s="42"/>
      <c r="CV526" s="42"/>
      <c r="CW526" s="56" t="str">
        <f>IF(AJ526=0.5,"Suporte",IF(AND(AJ526&gt;='Braços de IP'!$B$9,AJ526&lt;='Braços de IP'!$D$9),'Braços de IP'!$E$9,IF(AND(AJ526&gt;='Braços de IP'!$B$10,AJ526&lt;='Braços de IP'!$D$10),'Braços de IP'!$E$10,IF(AND(AJ526&gt;='Braços de IP'!$B$11,AJ526&lt;='Braços de IP'!$D$11),'Braços de IP'!$E$11,IF(AND(AJ526&gt;='Braços de IP'!$B$12,AJ526&lt;='Braços de IP'!$D$12),'Braços de IP'!$E$12,IF(AND(AJ526&gt;='Braços de IP'!$B$13,AJ526&lt;='Braços de IP'!$D$13),'Braços de IP'!$E$13,IF(AND(AJ526&gt;='Braços de IP'!$B$14,AJ526&lt;='Braços de IP'!$D$14),'Braços de IP'!$E$14,"ERRO")))))))</f>
        <v>Longo II</v>
      </c>
      <c r="CX526" s="42"/>
      <c r="CY526" s="56" t="str">
        <f>IF($CX526="","",VLOOKUP($CX526,'Braços de IP'!$E$9:$I$15,2,0))</f>
        <v/>
      </c>
      <c r="CZ526" s="43" t="str">
        <f>IF($CX526="","",VLOOKUP($CX526,'Braços de IP'!$E$9:$I$15,5,0))</f>
        <v/>
      </c>
      <c r="DA526" s="56" t="s">
        <v>262</v>
      </c>
      <c r="DB526" s="56">
        <v>2</v>
      </c>
      <c r="DC526" s="56"/>
      <c r="DD526" s="56" t="s">
        <v>496</v>
      </c>
      <c r="DE526" s="56"/>
      <c r="DF526" s="56"/>
      <c r="DG526" s="44" t="e">
        <f t="shared" si="334"/>
        <v>#N/A</v>
      </c>
      <c r="DH526" s="45">
        <f t="shared" si="335"/>
        <v>58</v>
      </c>
      <c r="DI526" s="44" t="e">
        <f t="shared" si="336"/>
        <v>#N/A</v>
      </c>
      <c r="DJ526" s="46" t="e">
        <f t="shared" si="337"/>
        <v>#N/A</v>
      </c>
      <c r="DK526" s="47" t="s">
        <v>147</v>
      </c>
      <c r="DL526" s="48"/>
      <c r="DM526" s="49"/>
      <c r="DN526" s="23" t="s">
        <v>148</v>
      </c>
      <c r="DO526" s="23"/>
      <c r="DQ526" s="50"/>
    </row>
    <row r="527" spans="2:127" ht="15.75" hidden="1" customHeight="1" x14ac:dyDescent="0.3">
      <c r="B527" s="5"/>
      <c r="C527" s="5"/>
      <c r="D527" s="5"/>
      <c r="E527" s="22" t="s">
        <v>502</v>
      </c>
      <c r="F527" s="22" t="s">
        <v>164</v>
      </c>
      <c r="G527" s="23" t="s">
        <v>1288</v>
      </c>
      <c r="H527" s="24">
        <v>-23.402737999999999</v>
      </c>
      <c r="I527" s="24">
        <v>-46.865597999999999</v>
      </c>
      <c r="J527" s="24" t="s">
        <v>223</v>
      </c>
      <c r="K527" s="60"/>
      <c r="L527" s="24" t="s">
        <v>157</v>
      </c>
      <c r="M527" s="24" t="s">
        <v>141</v>
      </c>
      <c r="N527" s="23">
        <v>90</v>
      </c>
      <c r="O527" s="23" t="s">
        <v>142</v>
      </c>
      <c r="P527" s="23" t="s">
        <v>143</v>
      </c>
      <c r="Q527" s="26">
        <f t="shared" si="315"/>
        <v>180</v>
      </c>
      <c r="R527" s="27">
        <v>2</v>
      </c>
      <c r="S527" s="28">
        <v>3.5</v>
      </c>
      <c r="T527" s="28">
        <v>6.6</v>
      </c>
      <c r="U527" s="23"/>
      <c r="V527" s="23"/>
      <c r="W527" s="29"/>
      <c r="X527" s="28"/>
      <c r="Y527" s="23"/>
      <c r="Z527" s="23"/>
      <c r="AA527" s="23"/>
      <c r="AB527" s="23"/>
      <c r="AC527" s="23"/>
      <c r="AD527" s="23" t="s">
        <v>144</v>
      </c>
      <c r="AE527" s="23" t="s">
        <v>145</v>
      </c>
      <c r="AF527" s="23">
        <v>37</v>
      </c>
      <c r="AG527" s="23">
        <v>7.5</v>
      </c>
      <c r="AH527" s="23">
        <v>1</v>
      </c>
      <c r="AI527" s="23">
        <v>0.75</v>
      </c>
      <c r="AJ527" s="23">
        <v>2.6</v>
      </c>
      <c r="AK527" s="27">
        <f t="shared" si="316"/>
        <v>1.85</v>
      </c>
      <c r="AL527" s="27" t="s">
        <v>143</v>
      </c>
      <c r="AM527" s="27" t="s">
        <v>143</v>
      </c>
      <c r="AN527" s="23"/>
      <c r="AO527" s="27">
        <f t="shared" si="317"/>
        <v>2</v>
      </c>
      <c r="AP527" s="23"/>
      <c r="AQ527" s="23"/>
      <c r="AR527" s="23"/>
      <c r="AS527" s="23"/>
      <c r="AT527" s="23"/>
      <c r="AU527" s="27"/>
      <c r="AV527" s="27">
        <f t="shared" si="318"/>
        <v>0</v>
      </c>
      <c r="AW527" s="27"/>
      <c r="AX527" s="28">
        <f>VLOOKUP(J527,ABNT5101!$I$3:$J$9,2)</f>
        <v>15</v>
      </c>
      <c r="AY527" s="28">
        <f>VLOOKUP(J527,ABNT5101!$I$3:$M$9,5)</f>
        <v>0.18</v>
      </c>
      <c r="AZ527" s="28" t="str">
        <f>_xlfn.XLOOKUP(J527,ABNT5101!I:I,ABNT5101!L:L)</f>
        <v>-</v>
      </c>
      <c r="BA527" s="28">
        <f>_xlfn.XLOOKUP(J527,ABNT5101!$I:$I,ABNT5101!M:M)</f>
        <v>0.18</v>
      </c>
      <c r="BB527" s="28" t="str">
        <f>_xlfn.XLOOKUP(J527,ABNT5101!$I:$I,ABNT5101!N:N)</f>
        <v>-</v>
      </c>
      <c r="BC527" s="28">
        <f>_xlfn.XLOOKUP(J527,ABNT5101!$I:$I,ABNT5101!O:O)</f>
        <v>15</v>
      </c>
      <c r="BD527" s="31" t="str">
        <f t="shared" si="319"/>
        <v>NÃO ATENDE</v>
      </c>
      <c r="BE527" s="32">
        <f t="shared" si="310"/>
        <v>-1</v>
      </c>
      <c r="BF527" s="32">
        <f t="shared" si="311"/>
        <v>-1</v>
      </c>
      <c r="BG527" s="32" t="str">
        <f t="shared" si="320"/>
        <v>-</v>
      </c>
      <c r="BH527" s="67"/>
      <c r="BI527" s="67"/>
      <c r="BJ527" s="34"/>
      <c r="BK527" s="34"/>
      <c r="BL527" s="35"/>
      <c r="BM527" s="34"/>
      <c r="BN527" s="31" t="str">
        <f t="shared" si="321"/>
        <v>NÃO ATENDE</v>
      </c>
      <c r="BO527" s="31" t="str">
        <f t="shared" si="312"/>
        <v>NÃO ATENDE</v>
      </c>
      <c r="BP527" s="31" t="str">
        <f t="shared" si="313"/>
        <v>NÃO ATENDE</v>
      </c>
      <c r="BQ527" s="31" t="str">
        <f t="shared" si="322"/>
        <v>ATENDE</v>
      </c>
      <c r="BR527" s="36" t="str">
        <f t="shared" si="323"/>
        <v>C3</v>
      </c>
      <c r="BS527" s="36" t="str">
        <f t="shared" si="324"/>
        <v>P5</v>
      </c>
      <c r="BT527" s="37">
        <f t="shared" si="325"/>
        <v>-1</v>
      </c>
      <c r="BU527" s="34"/>
      <c r="BV527" s="34"/>
      <c r="BW527" s="36">
        <f>IF(BS527="-","-",_xlfn.XLOOKUP(BS527,ABNT5101!$B$4:$B$9,ABNT5101!$C$4:$C$9))</f>
        <v>5</v>
      </c>
      <c r="BX527" s="36">
        <f>IF(BS527="-","-",_xlfn.XLOOKUP(BS527,ABNT5101!$B$4:$B$9,ABNT5101!$D$4:$D$9))</f>
        <v>1</v>
      </c>
      <c r="BY527" s="31" t="str">
        <f t="shared" si="326"/>
        <v>NÃO ATENDE</v>
      </c>
      <c r="BZ527" s="31" t="str">
        <f t="shared" si="327"/>
        <v>NÃO ATENDE</v>
      </c>
      <c r="CA527" s="31" t="str">
        <f t="shared" si="328"/>
        <v>NÃO ATENDE</v>
      </c>
      <c r="CB527" s="36" t="s">
        <v>143</v>
      </c>
      <c r="CC527" s="37" t="e">
        <f t="shared" si="329"/>
        <v>#VALUE!</v>
      </c>
      <c r="CD527" s="38"/>
      <c r="CE527" s="38"/>
      <c r="CF527" s="31" t="str">
        <f>IF(CB527="-","-",_xlfn.XLOOKUP(CB527,ABNT5101!$B$4:$B$9,ABNT5101!$C$4:$C$9))</f>
        <v>-</v>
      </c>
      <c r="CG527" s="36" t="str">
        <f>IF(CB527="-","-",_xlfn.XLOOKUP(CB527,ABNT5101!$B$4:$B$9,ABNT5101!$D$4:$D$9))</f>
        <v>-</v>
      </c>
      <c r="CH527" s="31" t="str">
        <f t="shared" si="330"/>
        <v>-</v>
      </c>
      <c r="CI527" s="31" t="str">
        <f t="shared" si="331"/>
        <v>-</v>
      </c>
      <c r="CJ527" s="31" t="str">
        <f t="shared" si="332"/>
        <v>-</v>
      </c>
      <c r="CK527" s="56" t="e">
        <f>_xlfn.XLOOKUP(CL527,'Banco de dados'!$B:$B,'Banco de dados'!$D:$D)</f>
        <v>#N/A</v>
      </c>
      <c r="CL527" s="42"/>
      <c r="CM527" s="56" t="e">
        <f>_xlfn.XLOOKUP(CL527,'Banco de dados'!$B:$B,'Banco de dados'!$E:$E)</f>
        <v>#N/A</v>
      </c>
      <c r="CN527" s="56"/>
      <c r="CO527" s="56" t="e">
        <f>IF(CN527="-","-",_xlfn.XLOOKUP(CN527,'Banco de dados'!$B:$B,'Banco de dados'!$E:$E))</f>
        <v>#N/A</v>
      </c>
      <c r="CP527" s="41">
        <f t="shared" si="333"/>
        <v>1</v>
      </c>
      <c r="CQ527" s="56" t="e">
        <f>_xlfn.XLOOKUP(CL527,'Banco de dados'!$B:$B,'Banco de dados'!$H:$H)</f>
        <v>#N/A</v>
      </c>
      <c r="CR527" s="56" t="e">
        <f t="array" aca="1" ref="CR527" ca="1">_xludf.xlookup(CN527,'Banco de dados'!$B:$B,'Banco de dados'!$H:$H)</f>
        <v>#NAME?</v>
      </c>
      <c r="CS527" s="56" t="e">
        <f t="array" aca="1" ref="CS527" ca="1">_xludf.xlookup(CL527,'Banco de dados'!$B:$B,'Banco de dados'!$F:$F)</f>
        <v>#NAME?</v>
      </c>
      <c r="CT527" s="56" t="e">
        <f t="array" aca="1" ref="CT527" ca="1">_xludf.xlookup(CN527,'Banco de dados'!$B:$B,'Banco de dados'!$F:$F)</f>
        <v>#NAME?</v>
      </c>
      <c r="CU527" s="42"/>
      <c r="CV527" s="42"/>
      <c r="CW527" s="56" t="str">
        <f>IF(AJ527=0.5,"Suporte",IF(AND(AJ527&gt;='Braços de IP'!$B$9,AJ527&lt;='Braços de IP'!$D$9),'Braços de IP'!$E$9,IF(AND(AJ527&gt;='Braços de IP'!$B$10,AJ527&lt;='Braços de IP'!$D$10),'Braços de IP'!$E$10,IF(AND(AJ527&gt;='Braços de IP'!$B$11,AJ527&lt;='Braços de IP'!$D$11),'Braços de IP'!$E$11,IF(AND(AJ527&gt;='Braços de IP'!$B$12,AJ527&lt;='Braços de IP'!$D$12),'Braços de IP'!$E$12,IF(AND(AJ527&gt;='Braços de IP'!$B$13,AJ527&lt;='Braços de IP'!$D$13),'Braços de IP'!$E$13,IF(AND(AJ527&gt;='Braços de IP'!$B$14,AJ527&lt;='Braços de IP'!$D$14),'Braços de IP'!$E$14,"ERRO")))))))</f>
        <v>Longo I</v>
      </c>
      <c r="CX527" s="42"/>
      <c r="CY527" s="56" t="str">
        <f>IF($CX527="","",VLOOKUP($CX527,'Braços de IP'!$E$9:$I$15,2,0))</f>
        <v/>
      </c>
      <c r="CZ527" s="43" t="str">
        <f>IF($CX527="","",VLOOKUP($CX527,'Braços de IP'!$E$9:$I$15,5,0))</f>
        <v/>
      </c>
      <c r="DA527" s="56"/>
      <c r="DB527" s="56"/>
      <c r="DC527" s="56"/>
      <c r="DD527" s="56"/>
      <c r="DE527" s="56"/>
      <c r="DF527" s="56"/>
      <c r="DG527" s="44" t="e">
        <f t="shared" si="334"/>
        <v>#N/A</v>
      </c>
      <c r="DH527" s="45">
        <f t="shared" si="335"/>
        <v>90</v>
      </c>
      <c r="DI527" s="44" t="e">
        <f t="shared" si="336"/>
        <v>#N/A</v>
      </c>
      <c r="DJ527" s="46" t="e">
        <f t="shared" si="337"/>
        <v>#N/A</v>
      </c>
      <c r="DK527" s="47" t="s">
        <v>147</v>
      </c>
      <c r="DL527" s="48"/>
      <c r="DM527" s="49"/>
      <c r="DN527" s="23" t="s">
        <v>148</v>
      </c>
      <c r="DO527" s="23"/>
      <c r="DP527" s="5"/>
      <c r="DQ527" s="5"/>
      <c r="DR527" s="5"/>
      <c r="DS527" s="5"/>
      <c r="DT527" s="5"/>
      <c r="DU527" s="5"/>
      <c r="DV527" s="5"/>
      <c r="DW527" s="5"/>
    </row>
    <row r="528" spans="2:127" ht="15.75" hidden="1" customHeight="1" x14ac:dyDescent="0.3">
      <c r="B528" s="5"/>
      <c r="C528" s="5"/>
      <c r="D528" s="5"/>
      <c r="E528" s="22" t="s">
        <v>502</v>
      </c>
      <c r="F528" s="22" t="s">
        <v>164</v>
      </c>
      <c r="G528" s="23" t="s">
        <v>1288</v>
      </c>
      <c r="H528" s="24">
        <v>-23.402737999999999</v>
      </c>
      <c r="I528" s="24">
        <v>-46.865597999999999</v>
      </c>
      <c r="J528" s="24" t="s">
        <v>223</v>
      </c>
      <c r="K528" s="60"/>
      <c r="L528" s="24" t="s">
        <v>157</v>
      </c>
      <c r="M528" s="24" t="s">
        <v>141</v>
      </c>
      <c r="N528" s="23">
        <v>90</v>
      </c>
      <c r="O528" s="23" t="s">
        <v>142</v>
      </c>
      <c r="P528" s="23" t="s">
        <v>143</v>
      </c>
      <c r="Q528" s="26">
        <f t="shared" si="315"/>
        <v>180</v>
      </c>
      <c r="R528" s="27">
        <v>2</v>
      </c>
      <c r="S528" s="28">
        <v>3.5</v>
      </c>
      <c r="T528" s="28">
        <v>6.6</v>
      </c>
      <c r="U528" s="23"/>
      <c r="V528" s="23"/>
      <c r="W528" s="29"/>
      <c r="X528" s="28"/>
      <c r="Y528" s="23"/>
      <c r="Z528" s="23"/>
      <c r="AA528" s="23"/>
      <c r="AB528" s="23"/>
      <c r="AC528" s="23"/>
      <c r="AD528" s="23" t="s">
        <v>144</v>
      </c>
      <c r="AE528" s="23" t="s">
        <v>145</v>
      </c>
      <c r="AF528" s="23">
        <v>37</v>
      </c>
      <c r="AG528" s="23">
        <v>7.5</v>
      </c>
      <c r="AH528" s="23">
        <v>1</v>
      </c>
      <c r="AI528" s="23">
        <v>0.75</v>
      </c>
      <c r="AJ528" s="23">
        <v>2.6</v>
      </c>
      <c r="AK528" s="27">
        <f t="shared" si="316"/>
        <v>1.85</v>
      </c>
      <c r="AL528" s="27" t="s">
        <v>143</v>
      </c>
      <c r="AM528" s="27" t="s">
        <v>143</v>
      </c>
      <c r="AN528" s="23"/>
      <c r="AO528" s="27">
        <f t="shared" si="317"/>
        <v>2</v>
      </c>
      <c r="AP528" s="23"/>
      <c r="AQ528" s="23"/>
      <c r="AR528" s="23"/>
      <c r="AS528" s="23"/>
      <c r="AT528" s="23"/>
      <c r="AU528" s="27"/>
      <c r="AV528" s="27">
        <f t="shared" si="318"/>
        <v>0</v>
      </c>
      <c r="AW528" s="27"/>
      <c r="AX528" s="28">
        <f>VLOOKUP(J528,ABNT5101!$I$3:$J$9,2)</f>
        <v>15</v>
      </c>
      <c r="AY528" s="28">
        <f>VLOOKUP(J528,ABNT5101!$I$3:$M$9,5)</f>
        <v>0.18</v>
      </c>
      <c r="AZ528" s="28" t="str">
        <f>_xlfn.XLOOKUP(J528,ABNT5101!I:I,ABNT5101!L:L)</f>
        <v>-</v>
      </c>
      <c r="BA528" s="28">
        <f>_xlfn.XLOOKUP(J528,ABNT5101!$I:$I,ABNT5101!M:M)</f>
        <v>0.18</v>
      </c>
      <c r="BB528" s="28" t="str">
        <f>_xlfn.XLOOKUP(J528,ABNT5101!$I:$I,ABNT5101!N:N)</f>
        <v>-</v>
      </c>
      <c r="BC528" s="28">
        <f>_xlfn.XLOOKUP(J528,ABNT5101!$I:$I,ABNT5101!O:O)</f>
        <v>15</v>
      </c>
      <c r="BD528" s="31" t="str">
        <f t="shared" si="319"/>
        <v>NÃO ATENDE</v>
      </c>
      <c r="BE528" s="32">
        <f t="shared" si="310"/>
        <v>-1</v>
      </c>
      <c r="BF528" s="32">
        <f t="shared" si="311"/>
        <v>-1</v>
      </c>
      <c r="BG528" s="32" t="str">
        <f t="shared" si="320"/>
        <v>-</v>
      </c>
      <c r="BH528" s="67"/>
      <c r="BI528" s="67"/>
      <c r="BJ528" s="34"/>
      <c r="BK528" s="34"/>
      <c r="BL528" s="35"/>
      <c r="BM528" s="34"/>
      <c r="BN528" s="31" t="str">
        <f t="shared" si="321"/>
        <v>NÃO ATENDE</v>
      </c>
      <c r="BO528" s="31" t="str">
        <f t="shared" si="312"/>
        <v>NÃO ATENDE</v>
      </c>
      <c r="BP528" s="31" t="str">
        <f t="shared" si="313"/>
        <v>NÃO ATENDE</v>
      </c>
      <c r="BQ528" s="31" t="str">
        <f t="shared" si="322"/>
        <v>ATENDE</v>
      </c>
      <c r="BR528" s="36" t="str">
        <f t="shared" si="323"/>
        <v>C3</v>
      </c>
      <c r="BS528" s="36" t="str">
        <f t="shared" si="324"/>
        <v>P5</v>
      </c>
      <c r="BT528" s="37">
        <f t="shared" si="325"/>
        <v>-1</v>
      </c>
      <c r="BU528" s="34"/>
      <c r="BV528" s="34"/>
      <c r="BW528" s="36">
        <f>IF(BS528="-","-",_xlfn.XLOOKUP(BS528,ABNT5101!$B$4:$B$9,ABNT5101!$C$4:$C$9))</f>
        <v>5</v>
      </c>
      <c r="BX528" s="36">
        <f>IF(BS528="-","-",_xlfn.XLOOKUP(BS528,ABNT5101!$B$4:$B$9,ABNT5101!$D$4:$D$9))</f>
        <v>1</v>
      </c>
      <c r="BY528" s="31" t="str">
        <f t="shared" si="326"/>
        <v>NÃO ATENDE</v>
      </c>
      <c r="BZ528" s="31" t="str">
        <f t="shared" si="327"/>
        <v>NÃO ATENDE</v>
      </c>
      <c r="CA528" s="31" t="str">
        <f t="shared" si="328"/>
        <v>NÃO ATENDE</v>
      </c>
      <c r="CB528" s="36" t="s">
        <v>143</v>
      </c>
      <c r="CC528" s="37" t="e">
        <f t="shared" si="329"/>
        <v>#VALUE!</v>
      </c>
      <c r="CD528" s="38"/>
      <c r="CE528" s="38"/>
      <c r="CF528" s="31" t="str">
        <f>IF(CB528="-","-",_xlfn.XLOOKUP(CB528,ABNT5101!$B$4:$B$9,ABNT5101!$C$4:$C$9))</f>
        <v>-</v>
      </c>
      <c r="CG528" s="36" t="str">
        <f>IF(CB528="-","-",_xlfn.XLOOKUP(CB528,ABNT5101!$B$4:$B$9,ABNT5101!$D$4:$D$9))</f>
        <v>-</v>
      </c>
      <c r="CH528" s="31" t="str">
        <f t="shared" si="330"/>
        <v>-</v>
      </c>
      <c r="CI528" s="31" t="str">
        <f t="shared" si="331"/>
        <v>-</v>
      </c>
      <c r="CJ528" s="31" t="str">
        <f t="shared" si="332"/>
        <v>-</v>
      </c>
      <c r="CK528" s="56" t="e">
        <f>_xlfn.XLOOKUP(CL528,'Banco de dados'!$B:$B,'Banco de dados'!$D:$D)</f>
        <v>#N/A</v>
      </c>
      <c r="CL528" s="42"/>
      <c r="CM528" s="56" t="e">
        <f>_xlfn.XLOOKUP(CL528,'Banco de dados'!$B:$B,'Banco de dados'!$E:$E)</f>
        <v>#N/A</v>
      </c>
      <c r="CN528" s="56"/>
      <c r="CO528" s="56" t="e">
        <f>IF(CN528="-","-",_xlfn.XLOOKUP(CN528,'Banco de dados'!$B:$B,'Banco de dados'!$E:$E))</f>
        <v>#N/A</v>
      </c>
      <c r="CP528" s="41">
        <f t="shared" si="333"/>
        <v>1</v>
      </c>
      <c r="CQ528" s="56" t="e">
        <f>_xlfn.XLOOKUP(CL528,'Banco de dados'!$B:$B,'Banco de dados'!$H:$H)</f>
        <v>#N/A</v>
      </c>
      <c r="CR528" s="56" t="e">
        <f t="array" aca="1" ref="CR528" ca="1">_xludf.xlookup(CN528,'Banco de dados'!$B:$B,'Banco de dados'!$H:$H)</f>
        <v>#NAME?</v>
      </c>
      <c r="CS528" s="56" t="e">
        <f t="array" aca="1" ref="CS528" ca="1">_xludf.xlookup(CL528,'Banco de dados'!$B:$B,'Banco de dados'!$F:$F)</f>
        <v>#NAME?</v>
      </c>
      <c r="CT528" s="56" t="e">
        <f t="array" aca="1" ref="CT528" ca="1">_xludf.xlookup(CN528,'Banco de dados'!$B:$B,'Banco de dados'!$F:$F)</f>
        <v>#NAME?</v>
      </c>
      <c r="CU528" s="42"/>
      <c r="CV528" s="42"/>
      <c r="CW528" s="56" t="str">
        <f>IF(AJ528=0.5,"Suporte",IF(AND(AJ528&gt;='Braços de IP'!$B$9,AJ528&lt;='Braços de IP'!$D$9),'Braços de IP'!$E$9,IF(AND(AJ528&gt;='Braços de IP'!$B$10,AJ528&lt;='Braços de IP'!$D$10),'Braços de IP'!$E$10,IF(AND(AJ528&gt;='Braços de IP'!$B$11,AJ528&lt;='Braços de IP'!$D$11),'Braços de IP'!$E$11,IF(AND(AJ528&gt;='Braços de IP'!$B$12,AJ528&lt;='Braços de IP'!$D$12),'Braços de IP'!$E$12,IF(AND(AJ528&gt;='Braços de IP'!$B$13,AJ528&lt;='Braços de IP'!$D$13),'Braços de IP'!$E$13,IF(AND(AJ528&gt;='Braços de IP'!$B$14,AJ528&lt;='Braços de IP'!$D$14),'Braços de IP'!$E$14,"ERRO")))))))</f>
        <v>Longo I</v>
      </c>
      <c r="CX528" s="42"/>
      <c r="CY528" s="56" t="str">
        <f>IF($CX528="","",VLOOKUP($CX528,'Braços de IP'!$E$9:$I$15,2,0))</f>
        <v/>
      </c>
      <c r="CZ528" s="43" t="str">
        <f>IF($CX528="","",VLOOKUP($CX528,'Braços de IP'!$E$9:$I$15,5,0))</f>
        <v/>
      </c>
      <c r="DA528" s="56"/>
      <c r="DB528" s="56"/>
      <c r="DC528" s="56"/>
      <c r="DD528" s="56"/>
      <c r="DE528" s="56"/>
      <c r="DF528" s="56"/>
      <c r="DG528" s="44" t="e">
        <f t="shared" si="334"/>
        <v>#N/A</v>
      </c>
      <c r="DH528" s="45">
        <f t="shared" si="335"/>
        <v>90</v>
      </c>
      <c r="DI528" s="44" t="e">
        <f t="shared" si="336"/>
        <v>#N/A</v>
      </c>
      <c r="DJ528" s="46" t="e">
        <f t="shared" si="337"/>
        <v>#N/A</v>
      </c>
      <c r="DK528" s="47" t="s">
        <v>147</v>
      </c>
      <c r="DL528" s="48"/>
      <c r="DM528" s="49"/>
      <c r="DN528" s="23" t="s">
        <v>148</v>
      </c>
      <c r="DO528" s="23"/>
      <c r="DP528" s="5"/>
      <c r="DQ528" s="5"/>
      <c r="DR528" s="5"/>
      <c r="DS528" s="5"/>
      <c r="DT528" s="5"/>
      <c r="DU528" s="5"/>
      <c r="DV528" s="5"/>
      <c r="DW528" s="5"/>
    </row>
    <row r="529" spans="2:127" ht="15.75" hidden="1" customHeight="1" x14ac:dyDescent="0.3">
      <c r="B529" s="5"/>
      <c r="C529" s="5"/>
      <c r="D529" s="5"/>
      <c r="E529" s="22" t="s">
        <v>502</v>
      </c>
      <c r="F529" s="22" t="s">
        <v>164</v>
      </c>
      <c r="G529" s="23" t="s">
        <v>1288</v>
      </c>
      <c r="H529" s="24">
        <v>-23.402737999999999</v>
      </c>
      <c r="I529" s="24">
        <v>-46.865597999999999</v>
      </c>
      <c r="J529" s="24" t="s">
        <v>223</v>
      </c>
      <c r="K529" s="60"/>
      <c r="L529" s="24" t="s">
        <v>157</v>
      </c>
      <c r="M529" s="24" t="s">
        <v>141</v>
      </c>
      <c r="N529" s="23">
        <v>90</v>
      </c>
      <c r="O529" s="23" t="s">
        <v>142</v>
      </c>
      <c r="P529" s="23" t="s">
        <v>143</v>
      </c>
      <c r="Q529" s="26">
        <f t="shared" si="315"/>
        <v>180</v>
      </c>
      <c r="R529" s="27">
        <v>2</v>
      </c>
      <c r="S529" s="28">
        <v>3.5</v>
      </c>
      <c r="T529" s="28">
        <v>6.6</v>
      </c>
      <c r="U529" s="23"/>
      <c r="V529" s="23"/>
      <c r="W529" s="29"/>
      <c r="X529" s="28"/>
      <c r="Y529" s="23"/>
      <c r="Z529" s="23"/>
      <c r="AA529" s="23"/>
      <c r="AB529" s="23"/>
      <c r="AC529" s="23"/>
      <c r="AD529" s="23" t="s">
        <v>144</v>
      </c>
      <c r="AE529" s="23" t="s">
        <v>145</v>
      </c>
      <c r="AF529" s="23">
        <v>37</v>
      </c>
      <c r="AG529" s="23">
        <v>7.5</v>
      </c>
      <c r="AH529" s="23">
        <v>1</v>
      </c>
      <c r="AI529" s="23">
        <v>0.75</v>
      </c>
      <c r="AJ529" s="23">
        <v>2.6</v>
      </c>
      <c r="AK529" s="27">
        <f t="shared" si="316"/>
        <v>1.85</v>
      </c>
      <c r="AL529" s="27" t="s">
        <v>143</v>
      </c>
      <c r="AM529" s="27" t="s">
        <v>143</v>
      </c>
      <c r="AN529" s="23"/>
      <c r="AO529" s="27">
        <f t="shared" si="317"/>
        <v>2</v>
      </c>
      <c r="AP529" s="23"/>
      <c r="AQ529" s="23"/>
      <c r="AR529" s="23"/>
      <c r="AS529" s="23"/>
      <c r="AT529" s="23"/>
      <c r="AU529" s="27"/>
      <c r="AV529" s="27">
        <f t="shared" si="318"/>
        <v>0</v>
      </c>
      <c r="AW529" s="27"/>
      <c r="AX529" s="28">
        <f>VLOOKUP(J529,ABNT5101!$I$3:$J$9,2)</f>
        <v>15</v>
      </c>
      <c r="AY529" s="28">
        <f>VLOOKUP(J529,ABNT5101!$I$3:$M$9,5)</f>
        <v>0.18</v>
      </c>
      <c r="AZ529" s="28" t="str">
        <f>_xlfn.XLOOKUP(J529,ABNT5101!I:I,ABNT5101!L:L)</f>
        <v>-</v>
      </c>
      <c r="BA529" s="28">
        <f>_xlfn.XLOOKUP(J529,ABNT5101!$I:$I,ABNT5101!M:M)</f>
        <v>0.18</v>
      </c>
      <c r="BB529" s="28" t="str">
        <f>_xlfn.XLOOKUP(J529,ABNT5101!$I:$I,ABNT5101!N:N)</f>
        <v>-</v>
      </c>
      <c r="BC529" s="28">
        <f>_xlfn.XLOOKUP(J529,ABNT5101!$I:$I,ABNT5101!O:O)</f>
        <v>15</v>
      </c>
      <c r="BD529" s="31" t="str">
        <f t="shared" si="319"/>
        <v>NÃO ATENDE</v>
      </c>
      <c r="BE529" s="32">
        <f t="shared" si="310"/>
        <v>-1</v>
      </c>
      <c r="BF529" s="32">
        <f t="shared" si="311"/>
        <v>-1</v>
      </c>
      <c r="BG529" s="32" t="str">
        <f t="shared" si="320"/>
        <v>-</v>
      </c>
      <c r="BH529" s="67"/>
      <c r="BI529" s="67"/>
      <c r="BJ529" s="34"/>
      <c r="BK529" s="34"/>
      <c r="BL529" s="35"/>
      <c r="BM529" s="34"/>
      <c r="BN529" s="31" t="str">
        <f t="shared" si="321"/>
        <v>NÃO ATENDE</v>
      </c>
      <c r="BO529" s="31" t="str">
        <f t="shared" si="312"/>
        <v>NÃO ATENDE</v>
      </c>
      <c r="BP529" s="31" t="str">
        <f t="shared" si="313"/>
        <v>NÃO ATENDE</v>
      </c>
      <c r="BQ529" s="31" t="str">
        <f t="shared" si="322"/>
        <v>ATENDE</v>
      </c>
      <c r="BR529" s="36" t="str">
        <f t="shared" si="323"/>
        <v>C3</v>
      </c>
      <c r="BS529" s="36" t="str">
        <f t="shared" si="324"/>
        <v>P5</v>
      </c>
      <c r="BT529" s="37">
        <f t="shared" si="325"/>
        <v>-1</v>
      </c>
      <c r="BU529" s="34"/>
      <c r="BV529" s="34"/>
      <c r="BW529" s="36">
        <f>IF(BS529="-","-",_xlfn.XLOOKUP(BS529,ABNT5101!$B$4:$B$9,ABNT5101!$C$4:$C$9))</f>
        <v>5</v>
      </c>
      <c r="BX529" s="36">
        <f>IF(BS529="-","-",_xlfn.XLOOKUP(BS529,ABNT5101!$B$4:$B$9,ABNT5101!$D$4:$D$9))</f>
        <v>1</v>
      </c>
      <c r="BY529" s="31" t="str">
        <f t="shared" si="326"/>
        <v>NÃO ATENDE</v>
      </c>
      <c r="BZ529" s="31" t="str">
        <f t="shared" si="327"/>
        <v>NÃO ATENDE</v>
      </c>
      <c r="CA529" s="31" t="str">
        <f t="shared" si="328"/>
        <v>NÃO ATENDE</v>
      </c>
      <c r="CB529" s="36" t="s">
        <v>143</v>
      </c>
      <c r="CC529" s="37" t="e">
        <f t="shared" si="329"/>
        <v>#VALUE!</v>
      </c>
      <c r="CD529" s="38"/>
      <c r="CE529" s="38"/>
      <c r="CF529" s="31" t="str">
        <f>IF(CB529="-","-",_xlfn.XLOOKUP(CB529,ABNT5101!$B$4:$B$9,ABNT5101!$C$4:$C$9))</f>
        <v>-</v>
      </c>
      <c r="CG529" s="36" t="str">
        <f>IF(CB529="-","-",_xlfn.XLOOKUP(CB529,ABNT5101!$B$4:$B$9,ABNT5101!$D$4:$D$9))</f>
        <v>-</v>
      </c>
      <c r="CH529" s="31" t="str">
        <f t="shared" si="330"/>
        <v>-</v>
      </c>
      <c r="CI529" s="31" t="str">
        <f t="shared" si="331"/>
        <v>-</v>
      </c>
      <c r="CJ529" s="31" t="str">
        <f t="shared" si="332"/>
        <v>-</v>
      </c>
      <c r="CK529" s="56" t="e">
        <f>_xlfn.XLOOKUP(CL529,'Banco de dados'!$B:$B,'Banco de dados'!$D:$D)</f>
        <v>#N/A</v>
      </c>
      <c r="CL529" s="42"/>
      <c r="CM529" s="56" t="e">
        <f>_xlfn.XLOOKUP(CL529,'Banco de dados'!$B:$B,'Banco de dados'!$E:$E)</f>
        <v>#N/A</v>
      </c>
      <c r="CN529" s="56"/>
      <c r="CO529" s="56" t="e">
        <f>IF(CN529="-","-",_xlfn.XLOOKUP(CN529,'Banco de dados'!$B:$B,'Banco de dados'!$E:$E))</f>
        <v>#N/A</v>
      </c>
      <c r="CP529" s="41">
        <f t="shared" si="333"/>
        <v>1</v>
      </c>
      <c r="CQ529" s="56" t="e">
        <f>_xlfn.XLOOKUP(CL529,'Banco de dados'!$B:$B,'Banco de dados'!$H:$H)</f>
        <v>#N/A</v>
      </c>
      <c r="CR529" s="56" t="e">
        <f t="array" aca="1" ref="CR529" ca="1">_xludf.xlookup(CN529,'Banco de dados'!$B:$B,'Banco de dados'!$H:$H)</f>
        <v>#NAME?</v>
      </c>
      <c r="CS529" s="56" t="e">
        <f t="array" aca="1" ref="CS529" ca="1">_xludf.xlookup(CL529,'Banco de dados'!$B:$B,'Banco de dados'!$F:$F)</f>
        <v>#NAME?</v>
      </c>
      <c r="CT529" s="56" t="e">
        <f t="array" aca="1" ref="CT529" ca="1">_xludf.xlookup(CN529,'Banco de dados'!$B:$B,'Banco de dados'!$F:$F)</f>
        <v>#NAME?</v>
      </c>
      <c r="CU529" s="42"/>
      <c r="CV529" s="42"/>
      <c r="CW529" s="56" t="str">
        <f>IF(AJ529=0.5,"Suporte",IF(AND(AJ529&gt;='Braços de IP'!$B$9,AJ529&lt;='Braços de IP'!$D$9),'Braços de IP'!$E$9,IF(AND(AJ529&gt;='Braços de IP'!$B$10,AJ529&lt;='Braços de IP'!$D$10),'Braços de IP'!$E$10,IF(AND(AJ529&gt;='Braços de IP'!$B$11,AJ529&lt;='Braços de IP'!$D$11),'Braços de IP'!$E$11,IF(AND(AJ529&gt;='Braços de IP'!$B$12,AJ529&lt;='Braços de IP'!$D$12),'Braços de IP'!$E$12,IF(AND(AJ529&gt;='Braços de IP'!$B$13,AJ529&lt;='Braços de IP'!$D$13),'Braços de IP'!$E$13,IF(AND(AJ529&gt;='Braços de IP'!$B$14,AJ529&lt;='Braços de IP'!$D$14),'Braços de IP'!$E$14,"ERRO")))))))</f>
        <v>Longo I</v>
      </c>
      <c r="CX529" s="42"/>
      <c r="CY529" s="56" t="str">
        <f>IF($CX529="","",VLOOKUP($CX529,'Braços de IP'!$E$9:$I$15,2,0))</f>
        <v/>
      </c>
      <c r="CZ529" s="43" t="str">
        <f>IF($CX529="","",VLOOKUP($CX529,'Braços de IP'!$E$9:$I$15,5,0))</f>
        <v/>
      </c>
      <c r="DA529" s="56"/>
      <c r="DB529" s="56"/>
      <c r="DC529" s="56"/>
      <c r="DD529" s="56"/>
      <c r="DE529" s="56"/>
      <c r="DF529" s="56"/>
      <c r="DG529" s="44" t="e">
        <f t="shared" si="334"/>
        <v>#N/A</v>
      </c>
      <c r="DH529" s="45">
        <f t="shared" si="335"/>
        <v>90</v>
      </c>
      <c r="DI529" s="44" t="e">
        <f t="shared" si="336"/>
        <v>#N/A</v>
      </c>
      <c r="DJ529" s="46" t="e">
        <f t="shared" si="337"/>
        <v>#N/A</v>
      </c>
      <c r="DK529" s="47" t="s">
        <v>147</v>
      </c>
      <c r="DL529" s="48"/>
      <c r="DM529" s="49"/>
      <c r="DN529" s="23" t="s">
        <v>148</v>
      </c>
      <c r="DO529" s="23"/>
      <c r="DP529" s="5"/>
      <c r="DQ529" s="5"/>
      <c r="DR529" s="5"/>
      <c r="DS529" s="5"/>
      <c r="DT529" s="5"/>
      <c r="DU529" s="5"/>
      <c r="DV529" s="5"/>
      <c r="DW529" s="5"/>
    </row>
    <row r="530" spans="2:127" ht="15.75" hidden="1" customHeight="1" x14ac:dyDescent="0.3">
      <c r="B530" s="5"/>
      <c r="C530" s="5"/>
      <c r="D530" s="5"/>
      <c r="E530" s="22" t="s">
        <v>503</v>
      </c>
      <c r="F530" s="22" t="s">
        <v>150</v>
      </c>
      <c r="G530" s="23" t="s">
        <v>291</v>
      </c>
      <c r="H530" s="24">
        <v>-23.334622</v>
      </c>
      <c r="I530" s="24">
        <v>-46.934367999999999</v>
      </c>
      <c r="J530" s="24" t="s">
        <v>139</v>
      </c>
      <c r="K530" s="60"/>
      <c r="L530" s="24" t="s">
        <v>152</v>
      </c>
      <c r="M530" s="24" t="s">
        <v>141</v>
      </c>
      <c r="N530" s="23">
        <v>60</v>
      </c>
      <c r="O530" s="23" t="s">
        <v>142</v>
      </c>
      <c r="P530" s="23" t="s">
        <v>143</v>
      </c>
      <c r="Q530" s="26">
        <f t="shared" si="315"/>
        <v>120</v>
      </c>
      <c r="R530" s="27">
        <v>1</v>
      </c>
      <c r="S530" s="28" t="s">
        <v>153</v>
      </c>
      <c r="T530" s="28">
        <v>3</v>
      </c>
      <c r="U530" s="23"/>
      <c r="V530" s="23"/>
      <c r="W530" s="29"/>
      <c r="X530" s="28" t="s">
        <v>153</v>
      </c>
      <c r="Y530" s="23"/>
      <c r="Z530" s="23"/>
      <c r="AA530" s="23"/>
      <c r="AB530" s="23"/>
      <c r="AC530" s="23"/>
      <c r="AD530" s="23" t="s">
        <v>144</v>
      </c>
      <c r="AE530" s="23" t="s">
        <v>145</v>
      </c>
      <c r="AF530" s="23">
        <v>39</v>
      </c>
      <c r="AG530" s="23">
        <v>8.5</v>
      </c>
      <c r="AH530" s="23">
        <v>1</v>
      </c>
      <c r="AI530" s="23">
        <v>1</v>
      </c>
      <c r="AJ530" s="23">
        <v>1.9</v>
      </c>
      <c r="AK530" s="27">
        <f t="shared" si="316"/>
        <v>0.89999999999999991</v>
      </c>
      <c r="AL530" s="27" t="s">
        <v>143</v>
      </c>
      <c r="AM530" s="27" t="s">
        <v>143</v>
      </c>
      <c r="AN530" s="23"/>
      <c r="AO530" s="27">
        <f t="shared" si="317"/>
        <v>2</v>
      </c>
      <c r="AP530" s="23"/>
      <c r="AQ530" s="23"/>
      <c r="AR530" s="23"/>
      <c r="AS530" s="23"/>
      <c r="AT530" s="23"/>
      <c r="AU530" s="27"/>
      <c r="AV530" s="27">
        <f t="shared" si="318"/>
        <v>0</v>
      </c>
      <c r="AW530" s="27"/>
      <c r="AX530" s="28">
        <f>VLOOKUP(J530,ABNT5101!$I$3:$J$9,2)</f>
        <v>7.5</v>
      </c>
      <c r="AY530" s="28">
        <f>VLOOKUP(J530,ABNT5101!$I$3:$M$9,5)</f>
        <v>0.18</v>
      </c>
      <c r="AZ530" s="28" t="str">
        <f>_xlfn.XLOOKUP(J530,ABNT5101!I:I,ABNT5101!L:L)</f>
        <v>-</v>
      </c>
      <c r="BA530" s="28">
        <f>_xlfn.XLOOKUP(J530,ABNT5101!$I:$I,ABNT5101!M:M)</f>
        <v>0.18</v>
      </c>
      <c r="BB530" s="28" t="str">
        <f>_xlfn.XLOOKUP(J530,ABNT5101!$I:$I,ABNT5101!N:N)</f>
        <v>-</v>
      </c>
      <c r="BC530" s="28">
        <f>_xlfn.XLOOKUP(J530,ABNT5101!$I:$I,ABNT5101!O:O)</f>
        <v>16</v>
      </c>
      <c r="BD530" s="31" t="str">
        <f t="shared" si="319"/>
        <v>NÃO ATENDE</v>
      </c>
      <c r="BE530" s="32">
        <f t="shared" si="310"/>
        <v>-1</v>
      </c>
      <c r="BF530" s="32">
        <f t="shared" si="311"/>
        <v>-1</v>
      </c>
      <c r="BG530" s="32" t="str">
        <f t="shared" si="320"/>
        <v>-</v>
      </c>
      <c r="BH530" s="67"/>
      <c r="BI530" s="67"/>
      <c r="BJ530" s="34"/>
      <c r="BK530" s="34"/>
      <c r="BL530" s="35"/>
      <c r="BM530" s="34"/>
      <c r="BN530" s="31" t="str">
        <f t="shared" si="321"/>
        <v>NÃO ATENDE</v>
      </c>
      <c r="BO530" s="31" t="str">
        <f t="shared" si="312"/>
        <v>NÃO ATENDE</v>
      </c>
      <c r="BP530" s="31" t="str">
        <f t="shared" si="313"/>
        <v>NÃO ATENDE</v>
      </c>
      <c r="BQ530" s="31" t="str">
        <f t="shared" si="322"/>
        <v>ATENDE</v>
      </c>
      <c r="BR530" s="36" t="str">
        <f t="shared" si="323"/>
        <v>C5</v>
      </c>
      <c r="BS530" s="36" t="str">
        <f t="shared" si="324"/>
        <v>Sem Passeio</v>
      </c>
      <c r="BT530" s="37" t="e">
        <f t="shared" si="325"/>
        <v>#N/A</v>
      </c>
      <c r="BU530" s="34"/>
      <c r="BV530" s="34"/>
      <c r="BW530" s="36" t="e">
        <f>IF(BS530="-","-",_xlfn.XLOOKUP(BS530,ABNT5101!$B$4:$B$9,ABNT5101!$C$4:$C$9))</f>
        <v>#N/A</v>
      </c>
      <c r="BX530" s="36" t="e">
        <f>IF(BS530="-","-",_xlfn.XLOOKUP(BS530,ABNT5101!$B$4:$B$9,ABNT5101!$D$4:$D$9))</f>
        <v>#N/A</v>
      </c>
      <c r="BY530" s="31" t="e">
        <f t="shared" si="326"/>
        <v>#N/A</v>
      </c>
      <c r="BZ530" s="31" t="e">
        <f t="shared" si="327"/>
        <v>#N/A</v>
      </c>
      <c r="CA530" s="31" t="e">
        <f t="shared" si="328"/>
        <v>#N/A</v>
      </c>
      <c r="CB530" s="36" t="s">
        <v>143</v>
      </c>
      <c r="CC530" s="37" t="e">
        <f t="shared" si="329"/>
        <v>#VALUE!</v>
      </c>
      <c r="CD530" s="38"/>
      <c r="CE530" s="38"/>
      <c r="CF530" s="31" t="str">
        <f>IF(CB530="-","-",_xlfn.XLOOKUP(CB530,ABNT5101!$B$4:$B$9,ABNT5101!$C$4:$C$9))</f>
        <v>-</v>
      </c>
      <c r="CG530" s="36" t="str">
        <f>IF(CB530="-","-",_xlfn.XLOOKUP(CB530,ABNT5101!$B$4:$B$9,ABNT5101!$D$4:$D$9))</f>
        <v>-</v>
      </c>
      <c r="CH530" s="31" t="str">
        <f t="shared" si="330"/>
        <v>-</v>
      </c>
      <c r="CI530" s="31" t="str">
        <f t="shared" si="331"/>
        <v>-</v>
      </c>
      <c r="CJ530" s="31" t="str">
        <f t="shared" si="332"/>
        <v>-</v>
      </c>
      <c r="CK530" s="56" t="e">
        <f>_xlfn.XLOOKUP(CL530,'Banco de dados'!$B:$B,'Banco de dados'!$D:$D)</f>
        <v>#N/A</v>
      </c>
      <c r="CL530" s="42"/>
      <c r="CM530" s="56" t="e">
        <f>_xlfn.XLOOKUP(CL530,'Banco de dados'!$B:$B,'Banco de dados'!$E:$E)</f>
        <v>#N/A</v>
      </c>
      <c r="CN530" s="56"/>
      <c r="CO530" s="56" t="e">
        <f>IF(CN530="-","-",_xlfn.XLOOKUP(CN530,'Banco de dados'!$B:$B,'Banco de dados'!$E:$E))</f>
        <v>#N/A</v>
      </c>
      <c r="CP530" s="41">
        <f t="shared" si="333"/>
        <v>1</v>
      </c>
      <c r="CQ530" s="56" t="e">
        <f>_xlfn.XLOOKUP(CL530,'Banco de dados'!$B:$B,'Banco de dados'!$H:$H)</f>
        <v>#N/A</v>
      </c>
      <c r="CR530" s="56" t="e">
        <f t="array" aca="1" ref="CR530" ca="1">_xludf.xlookup(CN530,'Banco de dados'!$B:$B,'Banco de dados'!$H:$H)</f>
        <v>#NAME?</v>
      </c>
      <c r="CS530" s="56" t="e">
        <f t="array" aca="1" ref="CS530" ca="1">_xludf.xlookup(CL530,'Banco de dados'!$B:$B,'Banco de dados'!$F:$F)</f>
        <v>#NAME?</v>
      </c>
      <c r="CT530" s="56" t="e">
        <f t="array" aca="1" ref="CT530" ca="1">_xludf.xlookup(CN530,'Banco de dados'!$B:$B,'Banco de dados'!$F:$F)</f>
        <v>#NAME?</v>
      </c>
      <c r="CU530" s="42"/>
      <c r="CV530" s="42"/>
      <c r="CW530" s="56" t="str">
        <f>IF(AJ530=0.5,"Suporte",IF(AND(AJ530&gt;='Braços de IP'!$B$9,AJ530&lt;='Braços de IP'!$D$9),'Braços de IP'!$E$9,IF(AND(AJ530&gt;='Braços de IP'!$B$10,AJ530&lt;='Braços de IP'!$D$10),'Braços de IP'!$E$10,IF(AND(AJ530&gt;='Braços de IP'!$B$11,AJ530&lt;='Braços de IP'!$D$11),'Braços de IP'!$E$11,IF(AND(AJ530&gt;='Braços de IP'!$B$12,AJ530&lt;='Braços de IP'!$D$12),'Braços de IP'!$E$12,IF(AND(AJ530&gt;='Braços de IP'!$B$13,AJ530&lt;='Braços de IP'!$D$13),'Braços de IP'!$E$13,IF(AND(AJ530&gt;='Braços de IP'!$B$14,AJ530&lt;='Braços de IP'!$D$14),'Braços de IP'!$E$14,"ERRO")))))))</f>
        <v>Médio I</v>
      </c>
      <c r="CX530" s="42"/>
      <c r="CY530" s="56" t="str">
        <f>IF($CX530="","",VLOOKUP($CX530,'Braços de IP'!$E$9:$I$15,2,0))</f>
        <v/>
      </c>
      <c r="CZ530" s="43" t="str">
        <f>IF($CX530="","",VLOOKUP($CX530,'Braços de IP'!$E$9:$I$15,5,0))</f>
        <v/>
      </c>
      <c r="DA530" s="56"/>
      <c r="DB530" s="56"/>
      <c r="DC530" s="56"/>
      <c r="DD530" s="56"/>
      <c r="DE530" s="56"/>
      <c r="DF530" s="56"/>
      <c r="DG530" s="44" t="e">
        <f t="shared" si="334"/>
        <v>#N/A</v>
      </c>
      <c r="DH530" s="45">
        <f t="shared" si="335"/>
        <v>60</v>
      </c>
      <c r="DI530" s="44" t="e">
        <f t="shared" si="336"/>
        <v>#N/A</v>
      </c>
      <c r="DJ530" s="46" t="e">
        <f t="shared" si="337"/>
        <v>#N/A</v>
      </c>
      <c r="DK530" s="47" t="s">
        <v>147</v>
      </c>
      <c r="DL530" s="48"/>
      <c r="DM530" s="49"/>
      <c r="DN530" s="23" t="s">
        <v>148</v>
      </c>
      <c r="DO530" s="23"/>
      <c r="DP530" s="5"/>
      <c r="DQ530" s="5"/>
      <c r="DR530" s="5"/>
      <c r="DS530" s="5"/>
      <c r="DT530" s="5"/>
      <c r="DU530" s="5"/>
      <c r="DV530" s="5"/>
      <c r="DW530" s="5"/>
    </row>
    <row r="531" spans="2:127" ht="15.75" hidden="1" customHeight="1" x14ac:dyDescent="0.3">
      <c r="B531" s="5"/>
      <c r="C531" s="5"/>
      <c r="D531" s="5"/>
      <c r="E531" s="22" t="s">
        <v>503</v>
      </c>
      <c r="F531" s="22" t="s">
        <v>150</v>
      </c>
      <c r="G531" s="23" t="s">
        <v>291</v>
      </c>
      <c r="H531" s="24">
        <v>-23.334622</v>
      </c>
      <c r="I531" s="24">
        <v>-46.934367999999999</v>
      </c>
      <c r="J531" s="24" t="s">
        <v>139</v>
      </c>
      <c r="K531" s="60"/>
      <c r="L531" s="24" t="s">
        <v>152</v>
      </c>
      <c r="M531" s="24" t="s">
        <v>141</v>
      </c>
      <c r="N531" s="23">
        <v>60</v>
      </c>
      <c r="O531" s="23" t="s">
        <v>142</v>
      </c>
      <c r="P531" s="23" t="s">
        <v>143</v>
      </c>
      <c r="Q531" s="26">
        <f t="shared" si="315"/>
        <v>120</v>
      </c>
      <c r="R531" s="27">
        <v>1</v>
      </c>
      <c r="S531" s="28" t="s">
        <v>153</v>
      </c>
      <c r="T531" s="28">
        <v>3</v>
      </c>
      <c r="U531" s="23"/>
      <c r="V531" s="23"/>
      <c r="W531" s="29"/>
      <c r="X531" s="28" t="s">
        <v>153</v>
      </c>
      <c r="Y531" s="23"/>
      <c r="Z531" s="23"/>
      <c r="AA531" s="23"/>
      <c r="AB531" s="23"/>
      <c r="AC531" s="23"/>
      <c r="AD531" s="23" t="s">
        <v>144</v>
      </c>
      <c r="AE531" s="23" t="s">
        <v>145</v>
      </c>
      <c r="AF531" s="23">
        <v>39</v>
      </c>
      <c r="AG531" s="23">
        <v>8.5</v>
      </c>
      <c r="AH531" s="23">
        <v>1</v>
      </c>
      <c r="AI531" s="23">
        <v>1</v>
      </c>
      <c r="AJ531" s="23">
        <v>1.9</v>
      </c>
      <c r="AK531" s="27">
        <f t="shared" si="316"/>
        <v>0.89999999999999991</v>
      </c>
      <c r="AL531" s="27" t="s">
        <v>143</v>
      </c>
      <c r="AM531" s="27" t="s">
        <v>143</v>
      </c>
      <c r="AN531" s="23"/>
      <c r="AO531" s="27">
        <f t="shared" si="317"/>
        <v>2</v>
      </c>
      <c r="AP531" s="23"/>
      <c r="AQ531" s="23"/>
      <c r="AR531" s="23"/>
      <c r="AS531" s="23"/>
      <c r="AT531" s="23"/>
      <c r="AU531" s="27"/>
      <c r="AV531" s="27">
        <f t="shared" si="318"/>
        <v>0</v>
      </c>
      <c r="AW531" s="27"/>
      <c r="AX531" s="28">
        <f>VLOOKUP(J531,ABNT5101!$I$3:$J$9,2)</f>
        <v>7.5</v>
      </c>
      <c r="AY531" s="28">
        <f>VLOOKUP(J531,ABNT5101!$I$3:$M$9,5)</f>
        <v>0.18</v>
      </c>
      <c r="AZ531" s="28" t="str">
        <f>_xlfn.XLOOKUP(J531,ABNT5101!I:I,ABNT5101!L:L)</f>
        <v>-</v>
      </c>
      <c r="BA531" s="28">
        <f>_xlfn.XLOOKUP(J531,ABNT5101!$I:$I,ABNT5101!M:M)</f>
        <v>0.18</v>
      </c>
      <c r="BB531" s="28" t="str">
        <f>_xlfn.XLOOKUP(J531,ABNT5101!$I:$I,ABNT5101!N:N)</f>
        <v>-</v>
      </c>
      <c r="BC531" s="28">
        <f>_xlfn.XLOOKUP(J531,ABNT5101!$I:$I,ABNT5101!O:O)</f>
        <v>16</v>
      </c>
      <c r="BD531" s="31" t="str">
        <f t="shared" si="319"/>
        <v>NÃO ATENDE</v>
      </c>
      <c r="BE531" s="32">
        <f t="shared" si="310"/>
        <v>-1</v>
      </c>
      <c r="BF531" s="32">
        <f t="shared" si="311"/>
        <v>-1</v>
      </c>
      <c r="BG531" s="32" t="str">
        <f t="shared" si="320"/>
        <v>-</v>
      </c>
      <c r="BH531" s="67"/>
      <c r="BI531" s="67"/>
      <c r="BJ531" s="34"/>
      <c r="BK531" s="34"/>
      <c r="BL531" s="35"/>
      <c r="BM531" s="34"/>
      <c r="BN531" s="31" t="str">
        <f t="shared" si="321"/>
        <v>NÃO ATENDE</v>
      </c>
      <c r="BO531" s="31" t="str">
        <f t="shared" si="312"/>
        <v>NÃO ATENDE</v>
      </c>
      <c r="BP531" s="31" t="str">
        <f t="shared" si="313"/>
        <v>NÃO ATENDE</v>
      </c>
      <c r="BQ531" s="31" t="str">
        <f t="shared" si="322"/>
        <v>ATENDE</v>
      </c>
      <c r="BR531" s="36" t="str">
        <f t="shared" si="323"/>
        <v>C5</v>
      </c>
      <c r="BS531" s="36" t="str">
        <f t="shared" si="324"/>
        <v>Sem Passeio</v>
      </c>
      <c r="BT531" s="37" t="e">
        <f t="shared" si="325"/>
        <v>#N/A</v>
      </c>
      <c r="BU531" s="34"/>
      <c r="BV531" s="34"/>
      <c r="BW531" s="36" t="e">
        <f>IF(BS531="-","-",_xlfn.XLOOKUP(BS531,ABNT5101!$B$4:$B$9,ABNT5101!$C$4:$C$9))</f>
        <v>#N/A</v>
      </c>
      <c r="BX531" s="36" t="e">
        <f>IF(BS531="-","-",_xlfn.XLOOKUP(BS531,ABNT5101!$B$4:$B$9,ABNT5101!$D$4:$D$9))</f>
        <v>#N/A</v>
      </c>
      <c r="BY531" s="31" t="e">
        <f t="shared" si="326"/>
        <v>#N/A</v>
      </c>
      <c r="BZ531" s="31" t="e">
        <f t="shared" si="327"/>
        <v>#N/A</v>
      </c>
      <c r="CA531" s="31" t="e">
        <f t="shared" si="328"/>
        <v>#N/A</v>
      </c>
      <c r="CB531" s="36" t="s">
        <v>143</v>
      </c>
      <c r="CC531" s="37" t="e">
        <f t="shared" si="329"/>
        <v>#VALUE!</v>
      </c>
      <c r="CD531" s="38"/>
      <c r="CE531" s="38"/>
      <c r="CF531" s="31" t="str">
        <f>IF(CB531="-","-",_xlfn.XLOOKUP(CB531,ABNT5101!$B$4:$B$9,ABNT5101!$C$4:$C$9))</f>
        <v>-</v>
      </c>
      <c r="CG531" s="36" t="str">
        <f>IF(CB531="-","-",_xlfn.XLOOKUP(CB531,ABNT5101!$B$4:$B$9,ABNT5101!$D$4:$D$9))</f>
        <v>-</v>
      </c>
      <c r="CH531" s="31" t="str">
        <f t="shared" si="330"/>
        <v>-</v>
      </c>
      <c r="CI531" s="31" t="str">
        <f t="shared" si="331"/>
        <v>-</v>
      </c>
      <c r="CJ531" s="31" t="str">
        <f t="shared" si="332"/>
        <v>-</v>
      </c>
      <c r="CK531" s="56" t="e">
        <f>_xlfn.XLOOKUP(CL531,'Banco de dados'!$B:$B,'Banco de dados'!$D:$D)</f>
        <v>#N/A</v>
      </c>
      <c r="CL531" s="42"/>
      <c r="CM531" s="56" t="e">
        <f>_xlfn.XLOOKUP(CL531,'Banco de dados'!$B:$B,'Banco de dados'!$E:$E)</f>
        <v>#N/A</v>
      </c>
      <c r="CN531" s="56"/>
      <c r="CO531" s="56" t="e">
        <f>IF(CN531="-","-",_xlfn.XLOOKUP(CN531,'Banco de dados'!$B:$B,'Banco de dados'!$E:$E))</f>
        <v>#N/A</v>
      </c>
      <c r="CP531" s="41">
        <f t="shared" si="333"/>
        <v>1</v>
      </c>
      <c r="CQ531" s="56" t="e">
        <f>_xlfn.XLOOKUP(CL531,'Banco de dados'!$B:$B,'Banco de dados'!$H:$H)</f>
        <v>#N/A</v>
      </c>
      <c r="CR531" s="56" t="e">
        <f t="array" aca="1" ref="CR531" ca="1">_xludf.xlookup(CN531,'Banco de dados'!$B:$B,'Banco de dados'!$H:$H)</f>
        <v>#NAME?</v>
      </c>
      <c r="CS531" s="56" t="e">
        <f t="array" aca="1" ref="CS531" ca="1">_xludf.xlookup(CL531,'Banco de dados'!$B:$B,'Banco de dados'!$F:$F)</f>
        <v>#NAME?</v>
      </c>
      <c r="CT531" s="56" t="e">
        <f t="array" aca="1" ref="CT531" ca="1">_xludf.xlookup(CN531,'Banco de dados'!$B:$B,'Banco de dados'!$F:$F)</f>
        <v>#NAME?</v>
      </c>
      <c r="CU531" s="42"/>
      <c r="CV531" s="42"/>
      <c r="CW531" s="56" t="str">
        <f>IF(AJ531=0.5,"Suporte",IF(AND(AJ531&gt;='Braços de IP'!$B$9,AJ531&lt;='Braços de IP'!$D$9),'Braços de IP'!$E$9,IF(AND(AJ531&gt;='Braços de IP'!$B$10,AJ531&lt;='Braços de IP'!$D$10),'Braços de IP'!$E$10,IF(AND(AJ531&gt;='Braços de IP'!$B$11,AJ531&lt;='Braços de IP'!$D$11),'Braços de IP'!$E$11,IF(AND(AJ531&gt;='Braços de IP'!$B$12,AJ531&lt;='Braços de IP'!$D$12),'Braços de IP'!$E$12,IF(AND(AJ531&gt;='Braços de IP'!$B$13,AJ531&lt;='Braços de IP'!$D$13),'Braços de IP'!$E$13,IF(AND(AJ531&gt;='Braços de IP'!$B$14,AJ531&lt;='Braços de IP'!$D$14),'Braços de IP'!$E$14,"ERRO")))))))</f>
        <v>Médio I</v>
      </c>
      <c r="CX531" s="42"/>
      <c r="CY531" s="56" t="str">
        <f>IF($CX531="","",VLOOKUP($CX531,'Braços de IP'!$E$9:$I$15,2,0))</f>
        <v/>
      </c>
      <c r="CZ531" s="43" t="str">
        <f>IF($CX531="","",VLOOKUP($CX531,'Braços de IP'!$E$9:$I$15,5,0))</f>
        <v/>
      </c>
      <c r="DA531" s="56"/>
      <c r="DB531" s="56"/>
      <c r="DC531" s="56"/>
      <c r="DD531" s="56"/>
      <c r="DE531" s="56"/>
      <c r="DF531" s="56"/>
      <c r="DG531" s="44" t="e">
        <f t="shared" si="334"/>
        <v>#N/A</v>
      </c>
      <c r="DH531" s="45">
        <f t="shared" si="335"/>
        <v>60</v>
      </c>
      <c r="DI531" s="44" t="e">
        <f t="shared" si="336"/>
        <v>#N/A</v>
      </c>
      <c r="DJ531" s="46" t="e">
        <f t="shared" si="337"/>
        <v>#N/A</v>
      </c>
      <c r="DK531" s="47" t="s">
        <v>147</v>
      </c>
      <c r="DL531" s="48"/>
      <c r="DM531" s="49"/>
      <c r="DN531" s="23" t="s">
        <v>148</v>
      </c>
      <c r="DO531" s="23"/>
      <c r="DP531" s="5"/>
      <c r="DQ531" s="5"/>
      <c r="DR531" s="5"/>
      <c r="DS531" s="5"/>
      <c r="DT531" s="5"/>
      <c r="DU531" s="5"/>
      <c r="DV531" s="5"/>
      <c r="DW531" s="5"/>
    </row>
    <row r="532" spans="2:127" ht="15.75" hidden="1" customHeight="1" x14ac:dyDescent="0.3">
      <c r="B532" s="5"/>
      <c r="C532" s="5"/>
      <c r="D532" s="5"/>
      <c r="E532" s="22" t="s">
        <v>503</v>
      </c>
      <c r="F532" s="22" t="s">
        <v>150</v>
      </c>
      <c r="G532" s="23" t="s">
        <v>291</v>
      </c>
      <c r="H532" s="24">
        <v>-23.334622</v>
      </c>
      <c r="I532" s="24">
        <v>-46.934367999999999</v>
      </c>
      <c r="J532" s="24" t="s">
        <v>139</v>
      </c>
      <c r="K532" s="60"/>
      <c r="L532" s="24" t="s">
        <v>152</v>
      </c>
      <c r="M532" s="24" t="s">
        <v>141</v>
      </c>
      <c r="N532" s="23">
        <v>60</v>
      </c>
      <c r="O532" s="23" t="s">
        <v>142</v>
      </c>
      <c r="P532" s="23" t="s">
        <v>143</v>
      </c>
      <c r="Q532" s="26">
        <f t="shared" si="315"/>
        <v>120</v>
      </c>
      <c r="R532" s="27">
        <v>1</v>
      </c>
      <c r="S532" s="28" t="s">
        <v>153</v>
      </c>
      <c r="T532" s="28">
        <v>3</v>
      </c>
      <c r="U532" s="23"/>
      <c r="V532" s="23"/>
      <c r="W532" s="29"/>
      <c r="X532" s="28" t="s">
        <v>153</v>
      </c>
      <c r="Y532" s="23"/>
      <c r="Z532" s="23"/>
      <c r="AA532" s="23"/>
      <c r="AB532" s="23"/>
      <c r="AC532" s="23"/>
      <c r="AD532" s="23" t="s">
        <v>144</v>
      </c>
      <c r="AE532" s="23" t="s">
        <v>145</v>
      </c>
      <c r="AF532" s="23">
        <v>39</v>
      </c>
      <c r="AG532" s="23">
        <v>8.5</v>
      </c>
      <c r="AH532" s="23">
        <v>1</v>
      </c>
      <c r="AI532" s="23">
        <v>1</v>
      </c>
      <c r="AJ532" s="23">
        <v>1.9</v>
      </c>
      <c r="AK532" s="27">
        <f t="shared" si="316"/>
        <v>0.89999999999999991</v>
      </c>
      <c r="AL532" s="27" t="s">
        <v>143</v>
      </c>
      <c r="AM532" s="27" t="s">
        <v>143</v>
      </c>
      <c r="AN532" s="23"/>
      <c r="AO532" s="27">
        <f t="shared" si="317"/>
        <v>2</v>
      </c>
      <c r="AP532" s="23"/>
      <c r="AQ532" s="23"/>
      <c r="AR532" s="23"/>
      <c r="AS532" s="23"/>
      <c r="AT532" s="23"/>
      <c r="AU532" s="27"/>
      <c r="AV532" s="27">
        <f t="shared" si="318"/>
        <v>0</v>
      </c>
      <c r="AW532" s="27"/>
      <c r="AX532" s="28">
        <f>VLOOKUP(J532,ABNT5101!$I$3:$J$9,2)</f>
        <v>7.5</v>
      </c>
      <c r="AY532" s="28">
        <f>VLOOKUP(J532,ABNT5101!$I$3:$M$9,5)</f>
        <v>0.18</v>
      </c>
      <c r="AZ532" s="28" t="str">
        <f>_xlfn.XLOOKUP(J532,ABNT5101!I:I,ABNT5101!L:L)</f>
        <v>-</v>
      </c>
      <c r="BA532" s="28">
        <f>_xlfn.XLOOKUP(J532,ABNT5101!$I:$I,ABNT5101!M:M)</f>
        <v>0.18</v>
      </c>
      <c r="BB532" s="28" t="str">
        <f>_xlfn.XLOOKUP(J532,ABNT5101!$I:$I,ABNT5101!N:N)</f>
        <v>-</v>
      </c>
      <c r="BC532" s="28">
        <f>_xlfn.XLOOKUP(J532,ABNT5101!$I:$I,ABNT5101!O:O)</f>
        <v>16</v>
      </c>
      <c r="BD532" s="31" t="str">
        <f t="shared" si="319"/>
        <v>NÃO ATENDE</v>
      </c>
      <c r="BE532" s="32">
        <f t="shared" si="310"/>
        <v>-1</v>
      </c>
      <c r="BF532" s="32">
        <f t="shared" si="311"/>
        <v>-1</v>
      </c>
      <c r="BG532" s="32" t="str">
        <f t="shared" si="320"/>
        <v>-</v>
      </c>
      <c r="BH532" s="67"/>
      <c r="BI532" s="67"/>
      <c r="BJ532" s="34"/>
      <c r="BK532" s="34"/>
      <c r="BL532" s="35"/>
      <c r="BM532" s="34"/>
      <c r="BN532" s="31" t="str">
        <f t="shared" si="321"/>
        <v>NÃO ATENDE</v>
      </c>
      <c r="BO532" s="31" t="str">
        <f t="shared" si="312"/>
        <v>NÃO ATENDE</v>
      </c>
      <c r="BP532" s="31" t="str">
        <f t="shared" si="313"/>
        <v>NÃO ATENDE</v>
      </c>
      <c r="BQ532" s="31" t="str">
        <f t="shared" si="322"/>
        <v>ATENDE</v>
      </c>
      <c r="BR532" s="36" t="str">
        <f t="shared" si="323"/>
        <v>C5</v>
      </c>
      <c r="BS532" s="36" t="str">
        <f t="shared" si="324"/>
        <v>Sem Passeio</v>
      </c>
      <c r="BT532" s="37" t="e">
        <f t="shared" si="325"/>
        <v>#N/A</v>
      </c>
      <c r="BU532" s="34"/>
      <c r="BV532" s="34"/>
      <c r="BW532" s="36" t="e">
        <f>IF(BS532="-","-",_xlfn.XLOOKUP(BS532,ABNT5101!$B$4:$B$9,ABNT5101!$C$4:$C$9))</f>
        <v>#N/A</v>
      </c>
      <c r="BX532" s="36" t="e">
        <f>IF(BS532="-","-",_xlfn.XLOOKUP(BS532,ABNT5101!$B$4:$B$9,ABNT5101!$D$4:$D$9))</f>
        <v>#N/A</v>
      </c>
      <c r="BY532" s="31" t="e">
        <f t="shared" si="326"/>
        <v>#N/A</v>
      </c>
      <c r="BZ532" s="31" t="e">
        <f t="shared" si="327"/>
        <v>#N/A</v>
      </c>
      <c r="CA532" s="31" t="e">
        <f t="shared" si="328"/>
        <v>#N/A</v>
      </c>
      <c r="CB532" s="36" t="s">
        <v>143</v>
      </c>
      <c r="CC532" s="37" t="e">
        <f t="shared" si="329"/>
        <v>#VALUE!</v>
      </c>
      <c r="CD532" s="38"/>
      <c r="CE532" s="38"/>
      <c r="CF532" s="31" t="str">
        <f>IF(CB532="-","-",_xlfn.XLOOKUP(CB532,ABNT5101!$B$4:$B$9,ABNT5101!$C$4:$C$9))</f>
        <v>-</v>
      </c>
      <c r="CG532" s="36" t="str">
        <f>IF(CB532="-","-",_xlfn.XLOOKUP(CB532,ABNT5101!$B$4:$B$9,ABNT5101!$D$4:$D$9))</f>
        <v>-</v>
      </c>
      <c r="CH532" s="31" t="str">
        <f t="shared" si="330"/>
        <v>-</v>
      </c>
      <c r="CI532" s="31" t="str">
        <f t="shared" si="331"/>
        <v>-</v>
      </c>
      <c r="CJ532" s="31" t="str">
        <f t="shared" si="332"/>
        <v>-</v>
      </c>
      <c r="CK532" s="56" t="e">
        <f>_xlfn.XLOOKUP(CL532,'Banco de dados'!$B:$B,'Banco de dados'!$D:$D)</f>
        <v>#N/A</v>
      </c>
      <c r="CL532" s="42"/>
      <c r="CM532" s="56" t="e">
        <f>_xlfn.XLOOKUP(CL532,'Banco de dados'!$B:$B,'Banco de dados'!$E:$E)</f>
        <v>#N/A</v>
      </c>
      <c r="CN532" s="56"/>
      <c r="CO532" s="56" t="e">
        <f>IF(CN532="-","-",_xlfn.XLOOKUP(CN532,'Banco de dados'!$B:$B,'Banco de dados'!$E:$E))</f>
        <v>#N/A</v>
      </c>
      <c r="CP532" s="41">
        <f t="shared" si="333"/>
        <v>1</v>
      </c>
      <c r="CQ532" s="56" t="e">
        <f>_xlfn.XLOOKUP(CL532,'Banco de dados'!$B:$B,'Banco de dados'!$H:$H)</f>
        <v>#N/A</v>
      </c>
      <c r="CR532" s="56" t="e">
        <f t="array" aca="1" ref="CR532" ca="1">_xludf.xlookup(CN532,'Banco de dados'!$B:$B,'Banco de dados'!$H:$H)</f>
        <v>#NAME?</v>
      </c>
      <c r="CS532" s="56" t="e">
        <f t="array" aca="1" ref="CS532" ca="1">_xludf.xlookup(CL532,'Banco de dados'!$B:$B,'Banco de dados'!$F:$F)</f>
        <v>#NAME?</v>
      </c>
      <c r="CT532" s="56" t="e">
        <f t="array" aca="1" ref="CT532" ca="1">_xludf.xlookup(CN532,'Banco de dados'!$B:$B,'Banco de dados'!$F:$F)</f>
        <v>#NAME?</v>
      </c>
      <c r="CU532" s="42"/>
      <c r="CV532" s="42"/>
      <c r="CW532" s="56" t="str">
        <f>IF(AJ532=0.5,"Suporte",IF(AND(AJ532&gt;='Braços de IP'!$B$9,AJ532&lt;='Braços de IP'!$D$9),'Braços de IP'!$E$9,IF(AND(AJ532&gt;='Braços de IP'!$B$10,AJ532&lt;='Braços de IP'!$D$10),'Braços de IP'!$E$10,IF(AND(AJ532&gt;='Braços de IP'!$B$11,AJ532&lt;='Braços de IP'!$D$11),'Braços de IP'!$E$11,IF(AND(AJ532&gt;='Braços de IP'!$B$12,AJ532&lt;='Braços de IP'!$D$12),'Braços de IP'!$E$12,IF(AND(AJ532&gt;='Braços de IP'!$B$13,AJ532&lt;='Braços de IP'!$D$13),'Braços de IP'!$E$13,IF(AND(AJ532&gt;='Braços de IP'!$B$14,AJ532&lt;='Braços de IP'!$D$14),'Braços de IP'!$E$14,"ERRO")))))))</f>
        <v>Médio I</v>
      </c>
      <c r="CX532" s="42"/>
      <c r="CY532" s="56" t="str">
        <f>IF($CX532="","",VLOOKUP($CX532,'Braços de IP'!$E$9:$I$15,2,0))</f>
        <v/>
      </c>
      <c r="CZ532" s="43" t="str">
        <f>IF($CX532="","",VLOOKUP($CX532,'Braços de IP'!$E$9:$I$15,5,0))</f>
        <v/>
      </c>
      <c r="DA532" s="56"/>
      <c r="DB532" s="56"/>
      <c r="DC532" s="56"/>
      <c r="DD532" s="56"/>
      <c r="DE532" s="56"/>
      <c r="DF532" s="56"/>
      <c r="DG532" s="44" t="e">
        <f t="shared" si="334"/>
        <v>#N/A</v>
      </c>
      <c r="DH532" s="45">
        <f t="shared" si="335"/>
        <v>60</v>
      </c>
      <c r="DI532" s="44" t="e">
        <f t="shared" si="336"/>
        <v>#N/A</v>
      </c>
      <c r="DJ532" s="46" t="e">
        <f t="shared" si="337"/>
        <v>#N/A</v>
      </c>
      <c r="DK532" s="47" t="s">
        <v>147</v>
      </c>
      <c r="DL532" s="48"/>
      <c r="DM532" s="49"/>
      <c r="DN532" s="23" t="s">
        <v>148</v>
      </c>
      <c r="DO532" s="23"/>
      <c r="DP532" s="5"/>
      <c r="DQ532" s="5"/>
      <c r="DR532" s="5"/>
      <c r="DS532" s="5"/>
      <c r="DT532" s="5"/>
      <c r="DU532" s="5"/>
      <c r="DV532" s="5"/>
      <c r="DW532" s="5"/>
    </row>
    <row r="533" spans="2:127" ht="15.75" hidden="1" customHeight="1" x14ac:dyDescent="0.3">
      <c r="B533" s="5"/>
      <c r="C533" s="5"/>
      <c r="D533" s="5"/>
      <c r="E533" s="22" t="s">
        <v>504</v>
      </c>
      <c r="F533" s="22" t="s">
        <v>150</v>
      </c>
      <c r="G533" s="23" t="s">
        <v>505</v>
      </c>
      <c r="H533" s="24">
        <v>-23.361174389999999</v>
      </c>
      <c r="I533" s="24">
        <v>-46.87208742</v>
      </c>
      <c r="J533" s="24" t="s">
        <v>139</v>
      </c>
      <c r="K533" s="60"/>
      <c r="L533" s="24" t="s">
        <v>152</v>
      </c>
      <c r="M533" s="24" t="s">
        <v>141</v>
      </c>
      <c r="N533" s="23">
        <v>60</v>
      </c>
      <c r="O533" s="23" t="s">
        <v>142</v>
      </c>
      <c r="P533" s="23" t="s">
        <v>143</v>
      </c>
      <c r="Q533" s="26">
        <f t="shared" si="315"/>
        <v>120</v>
      </c>
      <c r="R533" s="27">
        <v>1</v>
      </c>
      <c r="S533" s="28" t="s">
        <v>153</v>
      </c>
      <c r="T533" s="28">
        <v>4</v>
      </c>
      <c r="U533" s="23"/>
      <c r="V533" s="23"/>
      <c r="W533" s="29"/>
      <c r="X533" s="28" t="s">
        <v>153</v>
      </c>
      <c r="Y533" s="23"/>
      <c r="Z533" s="23"/>
      <c r="AA533" s="23"/>
      <c r="AB533" s="23"/>
      <c r="AC533" s="23"/>
      <c r="AD533" s="23" t="s">
        <v>144</v>
      </c>
      <c r="AE533" s="23" t="s">
        <v>145</v>
      </c>
      <c r="AF533" s="23">
        <v>29.5</v>
      </c>
      <c r="AG533" s="23">
        <v>7.4</v>
      </c>
      <c r="AH533" s="23">
        <v>1</v>
      </c>
      <c r="AI533" s="23">
        <v>0.1</v>
      </c>
      <c r="AJ533" s="23">
        <v>1.8</v>
      </c>
      <c r="AK533" s="27">
        <f t="shared" si="316"/>
        <v>1.7</v>
      </c>
      <c r="AL533" s="27" t="s">
        <v>143</v>
      </c>
      <c r="AM533" s="27" t="s">
        <v>143</v>
      </c>
      <c r="AN533" s="23"/>
      <c r="AO533" s="27">
        <f t="shared" si="317"/>
        <v>2</v>
      </c>
      <c r="AP533" s="23"/>
      <c r="AQ533" s="23"/>
      <c r="AR533" s="23"/>
      <c r="AS533" s="23"/>
      <c r="AT533" s="23"/>
      <c r="AU533" s="27"/>
      <c r="AV533" s="27">
        <f t="shared" si="318"/>
        <v>0</v>
      </c>
      <c r="AW533" s="27"/>
      <c r="AX533" s="28">
        <f>VLOOKUP(J533,ABNT5101!$I$3:$J$9,2)</f>
        <v>7.5</v>
      </c>
      <c r="AY533" s="28">
        <f>VLOOKUP(J533,ABNT5101!$I$3:$M$9,5)</f>
        <v>0.18</v>
      </c>
      <c r="AZ533" s="28" t="str">
        <f>_xlfn.XLOOKUP(J533,ABNT5101!I:I,ABNT5101!L:L)</f>
        <v>-</v>
      </c>
      <c r="BA533" s="28">
        <f>_xlfn.XLOOKUP(J533,ABNT5101!$I:$I,ABNT5101!M:M)</f>
        <v>0.18</v>
      </c>
      <c r="BB533" s="28" t="str">
        <f>_xlfn.XLOOKUP(J533,ABNT5101!$I:$I,ABNT5101!N:N)</f>
        <v>-</v>
      </c>
      <c r="BC533" s="28">
        <f>_xlfn.XLOOKUP(J533,ABNT5101!$I:$I,ABNT5101!O:O)</f>
        <v>16</v>
      </c>
      <c r="BD533" s="31" t="str">
        <f t="shared" si="319"/>
        <v>NÃO ATENDE</v>
      </c>
      <c r="BE533" s="32">
        <f t="shared" si="310"/>
        <v>-1</v>
      </c>
      <c r="BF533" s="32">
        <f t="shared" si="311"/>
        <v>-1</v>
      </c>
      <c r="BG533" s="32" t="str">
        <f t="shared" si="320"/>
        <v>-</v>
      </c>
      <c r="BH533" s="68"/>
      <c r="BI533" s="67"/>
      <c r="BJ533" s="34"/>
      <c r="BK533" s="34"/>
      <c r="BL533" s="35"/>
      <c r="BM533" s="34"/>
      <c r="BN533" s="31" t="str">
        <f t="shared" si="321"/>
        <v>NÃO ATENDE</v>
      </c>
      <c r="BO533" s="31" t="str">
        <f t="shared" si="312"/>
        <v>NÃO ATENDE</v>
      </c>
      <c r="BP533" s="31" t="str">
        <f t="shared" si="313"/>
        <v>NÃO ATENDE</v>
      </c>
      <c r="BQ533" s="31" t="str">
        <f t="shared" si="322"/>
        <v>ATENDE</v>
      </c>
      <c r="BR533" s="36" t="str">
        <f t="shared" si="323"/>
        <v>C5</v>
      </c>
      <c r="BS533" s="36" t="str">
        <f t="shared" si="324"/>
        <v>Sem Passeio</v>
      </c>
      <c r="BT533" s="37" t="e">
        <f t="shared" si="325"/>
        <v>#N/A</v>
      </c>
      <c r="BU533" s="69"/>
      <c r="BV533" s="34"/>
      <c r="BW533" s="36" t="e">
        <f>IF(BS533="-","-",_xlfn.XLOOKUP(BS533,ABNT5101!$B$4:$B$9,ABNT5101!$C$4:$C$9))</f>
        <v>#N/A</v>
      </c>
      <c r="BX533" s="36" t="e">
        <f>IF(BS533="-","-",_xlfn.XLOOKUP(BS533,ABNT5101!$B$4:$B$9,ABNT5101!$D$4:$D$9))</f>
        <v>#N/A</v>
      </c>
      <c r="BY533" s="31" t="e">
        <f t="shared" si="326"/>
        <v>#N/A</v>
      </c>
      <c r="BZ533" s="31" t="e">
        <f t="shared" si="327"/>
        <v>#N/A</v>
      </c>
      <c r="CA533" s="31" t="e">
        <f t="shared" si="328"/>
        <v>#N/A</v>
      </c>
      <c r="CB533" s="36" t="s">
        <v>143</v>
      </c>
      <c r="CC533" s="37" t="e">
        <f t="shared" si="329"/>
        <v>#VALUE!</v>
      </c>
      <c r="CD533" s="38"/>
      <c r="CE533" s="38"/>
      <c r="CF533" s="31" t="str">
        <f>IF(CB533="-","-",_xlfn.XLOOKUP(CB533,ABNT5101!$B$4:$B$9,ABNT5101!$C$4:$C$9))</f>
        <v>-</v>
      </c>
      <c r="CG533" s="36" t="str">
        <f>IF(CB533="-","-",_xlfn.XLOOKUP(CB533,ABNT5101!$B$4:$B$9,ABNT5101!$D$4:$D$9))</f>
        <v>-</v>
      </c>
      <c r="CH533" s="31" t="str">
        <f t="shared" si="330"/>
        <v>-</v>
      </c>
      <c r="CI533" s="31" t="str">
        <f t="shared" si="331"/>
        <v>-</v>
      </c>
      <c r="CJ533" s="31" t="str">
        <f t="shared" si="332"/>
        <v>-</v>
      </c>
      <c r="CK533" s="56" t="e">
        <f>_xlfn.XLOOKUP(CL533,'Banco de dados'!$B:$B,'Banco de dados'!$D:$D)</f>
        <v>#N/A</v>
      </c>
      <c r="CL533" s="42"/>
      <c r="CM533" s="56" t="e">
        <f>_xlfn.XLOOKUP(CL533,'Banco de dados'!$B:$B,'Banco de dados'!$E:$E)</f>
        <v>#N/A</v>
      </c>
      <c r="CN533" s="56"/>
      <c r="CO533" s="56" t="e">
        <f>IF(CN533="-","-",_xlfn.XLOOKUP(CN533,'Banco de dados'!$B:$B,'Banco de dados'!$E:$E))</f>
        <v>#N/A</v>
      </c>
      <c r="CP533" s="41">
        <f t="shared" si="333"/>
        <v>1</v>
      </c>
      <c r="CQ533" s="56" t="e">
        <f>_xlfn.XLOOKUP(CL533,'Banco de dados'!$B:$B,'Banco de dados'!$H:$H)</f>
        <v>#N/A</v>
      </c>
      <c r="CR533" s="56" t="e">
        <f t="array" aca="1" ref="CR533" ca="1">_xludf.xlookup(CN533,'Banco de dados'!$B:$B,'Banco de dados'!$H:$H)</f>
        <v>#NAME?</v>
      </c>
      <c r="CS533" s="56" t="e">
        <f t="array" aca="1" ref="CS533" ca="1">_xludf.xlookup(CL533,'Banco de dados'!$B:$B,'Banco de dados'!$F:$F)</f>
        <v>#NAME?</v>
      </c>
      <c r="CT533" s="56" t="e">
        <f t="array" aca="1" ref="CT533" ca="1">_xludf.xlookup(CN533,'Banco de dados'!$B:$B,'Banco de dados'!$F:$F)</f>
        <v>#NAME?</v>
      </c>
      <c r="CU533" s="42"/>
      <c r="CV533" s="42"/>
      <c r="CW533" s="56" t="str">
        <f>IF(AJ533=0.5,"Suporte",IF(AND(AJ533&gt;='Braços de IP'!$B$9,AJ533&lt;='Braços de IP'!$D$9),'Braços de IP'!$E$9,IF(AND(AJ533&gt;='Braços de IP'!$B$10,AJ533&lt;='Braços de IP'!$D$10),'Braços de IP'!$E$10,IF(AND(AJ533&gt;='Braços de IP'!$B$11,AJ533&lt;='Braços de IP'!$D$11),'Braços de IP'!$E$11,IF(AND(AJ533&gt;='Braços de IP'!$B$12,AJ533&lt;='Braços de IP'!$D$12),'Braços de IP'!$E$12,IF(AND(AJ533&gt;='Braços de IP'!$B$13,AJ533&lt;='Braços de IP'!$D$13),'Braços de IP'!$E$13,IF(AND(AJ533&gt;='Braços de IP'!$B$14,AJ533&lt;='Braços de IP'!$D$14),'Braços de IP'!$E$14,"ERRO")))))))</f>
        <v>Médio I</v>
      </c>
      <c r="CX533" s="42"/>
      <c r="CY533" s="56" t="str">
        <f>IF($CX533="","",VLOOKUP($CX533,'Braços de IP'!$E$9:$I$15,2,0))</f>
        <v/>
      </c>
      <c r="CZ533" s="43" t="str">
        <f>IF($CX533="","",VLOOKUP($CX533,'Braços de IP'!$E$9:$I$15,5,0))</f>
        <v/>
      </c>
      <c r="DA533" s="56"/>
      <c r="DB533" s="56"/>
      <c r="DC533" s="56"/>
      <c r="DD533" s="56"/>
      <c r="DE533" s="56"/>
      <c r="DF533" s="56"/>
      <c r="DG533" s="44" t="e">
        <f t="shared" si="334"/>
        <v>#N/A</v>
      </c>
      <c r="DH533" s="45">
        <f t="shared" si="335"/>
        <v>60</v>
      </c>
      <c r="DI533" s="44" t="e">
        <f t="shared" si="336"/>
        <v>#N/A</v>
      </c>
      <c r="DJ533" s="46" t="e">
        <f t="shared" si="337"/>
        <v>#N/A</v>
      </c>
      <c r="DK533" s="47" t="s">
        <v>147</v>
      </c>
      <c r="DL533" s="48"/>
      <c r="DM533" s="49"/>
      <c r="DN533" s="23" t="s">
        <v>148</v>
      </c>
      <c r="DO533" s="23"/>
      <c r="DP533" s="5"/>
      <c r="DQ533" s="5"/>
      <c r="DR533" s="5"/>
      <c r="DS533" s="5"/>
      <c r="DT533" s="5"/>
      <c r="DU533" s="5"/>
      <c r="DV533" s="5"/>
      <c r="DW533" s="5"/>
    </row>
    <row r="534" spans="2:127" ht="15.75" hidden="1" customHeight="1" x14ac:dyDescent="0.3">
      <c r="B534" s="5"/>
      <c r="C534" s="5"/>
      <c r="D534" s="5"/>
      <c r="E534" s="22" t="s">
        <v>504</v>
      </c>
      <c r="F534" s="22" t="s">
        <v>150</v>
      </c>
      <c r="G534" s="23" t="s">
        <v>505</v>
      </c>
      <c r="H534" s="24">
        <v>-23.361174389999999</v>
      </c>
      <c r="I534" s="24">
        <v>-46.87208742</v>
      </c>
      <c r="J534" s="24" t="s">
        <v>139</v>
      </c>
      <c r="K534" s="60"/>
      <c r="L534" s="24" t="s">
        <v>152</v>
      </c>
      <c r="M534" s="24" t="s">
        <v>141</v>
      </c>
      <c r="N534" s="23">
        <v>60</v>
      </c>
      <c r="O534" s="23" t="s">
        <v>142</v>
      </c>
      <c r="P534" s="23" t="s">
        <v>143</v>
      </c>
      <c r="Q534" s="26">
        <f t="shared" si="315"/>
        <v>120</v>
      </c>
      <c r="R534" s="27">
        <v>1</v>
      </c>
      <c r="S534" s="28" t="s">
        <v>153</v>
      </c>
      <c r="T534" s="28">
        <v>4</v>
      </c>
      <c r="U534" s="23"/>
      <c r="V534" s="23"/>
      <c r="W534" s="29"/>
      <c r="X534" s="28" t="s">
        <v>153</v>
      </c>
      <c r="Y534" s="23"/>
      <c r="Z534" s="23"/>
      <c r="AA534" s="23"/>
      <c r="AB534" s="23"/>
      <c r="AC534" s="23"/>
      <c r="AD534" s="23" t="s">
        <v>144</v>
      </c>
      <c r="AE534" s="23" t="s">
        <v>145</v>
      </c>
      <c r="AF534" s="23">
        <v>29.5</v>
      </c>
      <c r="AG534" s="23">
        <v>7.4</v>
      </c>
      <c r="AH534" s="23">
        <v>1</v>
      </c>
      <c r="AI534" s="23">
        <v>0.1</v>
      </c>
      <c r="AJ534" s="23">
        <v>1.8</v>
      </c>
      <c r="AK534" s="27">
        <f t="shared" si="316"/>
        <v>1.7</v>
      </c>
      <c r="AL534" s="27" t="s">
        <v>143</v>
      </c>
      <c r="AM534" s="27" t="s">
        <v>143</v>
      </c>
      <c r="AN534" s="23"/>
      <c r="AO534" s="27">
        <f t="shared" si="317"/>
        <v>2</v>
      </c>
      <c r="AP534" s="23"/>
      <c r="AQ534" s="23"/>
      <c r="AR534" s="23"/>
      <c r="AS534" s="23"/>
      <c r="AT534" s="23"/>
      <c r="AU534" s="27"/>
      <c r="AV534" s="27">
        <f t="shared" si="318"/>
        <v>0</v>
      </c>
      <c r="AW534" s="27"/>
      <c r="AX534" s="28">
        <f>VLOOKUP(J534,ABNT5101!$I$3:$J$9,2)</f>
        <v>7.5</v>
      </c>
      <c r="AY534" s="28">
        <f>VLOOKUP(J534,ABNT5101!$I$3:$M$9,5)</f>
        <v>0.18</v>
      </c>
      <c r="AZ534" s="28" t="str">
        <f>_xlfn.XLOOKUP(J534,ABNT5101!I:I,ABNT5101!L:L)</f>
        <v>-</v>
      </c>
      <c r="BA534" s="28">
        <f>_xlfn.XLOOKUP(J534,ABNT5101!$I:$I,ABNT5101!M:M)</f>
        <v>0.18</v>
      </c>
      <c r="BB534" s="28" t="str">
        <f>_xlfn.XLOOKUP(J534,ABNT5101!$I:$I,ABNT5101!N:N)</f>
        <v>-</v>
      </c>
      <c r="BC534" s="28">
        <f>_xlfn.XLOOKUP(J534,ABNT5101!$I:$I,ABNT5101!O:O)</f>
        <v>16</v>
      </c>
      <c r="BD534" s="31" t="str">
        <f t="shared" si="319"/>
        <v>NÃO ATENDE</v>
      </c>
      <c r="BE534" s="32">
        <f t="shared" si="310"/>
        <v>-1</v>
      </c>
      <c r="BF534" s="32">
        <f t="shared" si="311"/>
        <v>-1</v>
      </c>
      <c r="BG534" s="32" t="str">
        <f t="shared" si="320"/>
        <v>-</v>
      </c>
      <c r="BH534" s="68"/>
      <c r="BI534" s="67"/>
      <c r="BJ534" s="34"/>
      <c r="BK534" s="34"/>
      <c r="BL534" s="35"/>
      <c r="BM534" s="34"/>
      <c r="BN534" s="31" t="str">
        <f t="shared" si="321"/>
        <v>NÃO ATENDE</v>
      </c>
      <c r="BO534" s="31" t="str">
        <f t="shared" si="312"/>
        <v>NÃO ATENDE</v>
      </c>
      <c r="BP534" s="31" t="str">
        <f t="shared" si="313"/>
        <v>NÃO ATENDE</v>
      </c>
      <c r="BQ534" s="31" t="str">
        <f t="shared" si="322"/>
        <v>ATENDE</v>
      </c>
      <c r="BR534" s="36" t="str">
        <f t="shared" si="323"/>
        <v>C5</v>
      </c>
      <c r="BS534" s="36" t="str">
        <f t="shared" si="324"/>
        <v>Sem Passeio</v>
      </c>
      <c r="BT534" s="37" t="e">
        <f t="shared" si="325"/>
        <v>#N/A</v>
      </c>
      <c r="BU534" s="69"/>
      <c r="BV534" s="34"/>
      <c r="BW534" s="36" t="e">
        <f>IF(BS534="-","-",_xlfn.XLOOKUP(BS534,ABNT5101!$B$4:$B$9,ABNT5101!$C$4:$C$9))</f>
        <v>#N/A</v>
      </c>
      <c r="BX534" s="36" t="e">
        <f>IF(BS534="-","-",_xlfn.XLOOKUP(BS534,ABNT5101!$B$4:$B$9,ABNT5101!$D$4:$D$9))</f>
        <v>#N/A</v>
      </c>
      <c r="BY534" s="31" t="e">
        <f t="shared" si="326"/>
        <v>#N/A</v>
      </c>
      <c r="BZ534" s="31" t="e">
        <f t="shared" si="327"/>
        <v>#N/A</v>
      </c>
      <c r="CA534" s="31" t="e">
        <f t="shared" si="328"/>
        <v>#N/A</v>
      </c>
      <c r="CB534" s="36" t="s">
        <v>143</v>
      </c>
      <c r="CC534" s="37" t="e">
        <f t="shared" si="329"/>
        <v>#VALUE!</v>
      </c>
      <c r="CD534" s="38"/>
      <c r="CE534" s="38"/>
      <c r="CF534" s="31" t="str">
        <f>IF(CB534="-","-",_xlfn.XLOOKUP(CB534,ABNT5101!$B$4:$B$9,ABNT5101!$C$4:$C$9))</f>
        <v>-</v>
      </c>
      <c r="CG534" s="36" t="str">
        <f>IF(CB534="-","-",_xlfn.XLOOKUP(CB534,ABNT5101!$B$4:$B$9,ABNT5101!$D$4:$D$9))</f>
        <v>-</v>
      </c>
      <c r="CH534" s="31" t="str">
        <f t="shared" si="330"/>
        <v>-</v>
      </c>
      <c r="CI534" s="31" t="str">
        <f t="shared" si="331"/>
        <v>-</v>
      </c>
      <c r="CJ534" s="31" t="str">
        <f t="shared" si="332"/>
        <v>-</v>
      </c>
      <c r="CK534" s="56" t="e">
        <f>_xlfn.XLOOKUP(CL534,'Banco de dados'!$B:$B,'Banco de dados'!$D:$D)</f>
        <v>#N/A</v>
      </c>
      <c r="CL534" s="42"/>
      <c r="CM534" s="56" t="e">
        <f>_xlfn.XLOOKUP(CL534,'Banco de dados'!$B:$B,'Banco de dados'!$E:$E)</f>
        <v>#N/A</v>
      </c>
      <c r="CN534" s="56"/>
      <c r="CO534" s="56" t="e">
        <f>IF(CN534="-","-",_xlfn.XLOOKUP(CN534,'Banco de dados'!$B:$B,'Banco de dados'!$E:$E))</f>
        <v>#N/A</v>
      </c>
      <c r="CP534" s="41">
        <f t="shared" si="333"/>
        <v>1</v>
      </c>
      <c r="CQ534" s="56" t="e">
        <f>_xlfn.XLOOKUP(CL534,'Banco de dados'!$B:$B,'Banco de dados'!$H:$H)</f>
        <v>#N/A</v>
      </c>
      <c r="CR534" s="56" t="e">
        <f t="array" aca="1" ref="CR534" ca="1">_xludf.xlookup(CN534,'Banco de dados'!$B:$B,'Banco de dados'!$H:$H)</f>
        <v>#NAME?</v>
      </c>
      <c r="CS534" s="56" t="e">
        <f t="array" aca="1" ref="CS534" ca="1">_xludf.xlookup(CL534,'Banco de dados'!$B:$B,'Banco de dados'!$F:$F)</f>
        <v>#NAME?</v>
      </c>
      <c r="CT534" s="56" t="e">
        <f t="array" aca="1" ref="CT534" ca="1">_xludf.xlookup(CN534,'Banco de dados'!$B:$B,'Banco de dados'!$F:$F)</f>
        <v>#NAME?</v>
      </c>
      <c r="CU534" s="42"/>
      <c r="CV534" s="42"/>
      <c r="CW534" s="56" t="str">
        <f>IF(AJ534=0.5,"Suporte",IF(AND(AJ534&gt;='Braços de IP'!$B$9,AJ534&lt;='Braços de IP'!$D$9),'Braços de IP'!$E$9,IF(AND(AJ534&gt;='Braços de IP'!$B$10,AJ534&lt;='Braços de IP'!$D$10),'Braços de IP'!$E$10,IF(AND(AJ534&gt;='Braços de IP'!$B$11,AJ534&lt;='Braços de IP'!$D$11),'Braços de IP'!$E$11,IF(AND(AJ534&gt;='Braços de IP'!$B$12,AJ534&lt;='Braços de IP'!$D$12),'Braços de IP'!$E$12,IF(AND(AJ534&gt;='Braços de IP'!$B$13,AJ534&lt;='Braços de IP'!$D$13),'Braços de IP'!$E$13,IF(AND(AJ534&gt;='Braços de IP'!$B$14,AJ534&lt;='Braços de IP'!$D$14),'Braços de IP'!$E$14,"ERRO")))))))</f>
        <v>Médio I</v>
      </c>
      <c r="CX534" s="42"/>
      <c r="CY534" s="56" t="str">
        <f>IF($CX534="","",VLOOKUP($CX534,'Braços de IP'!$E$9:$I$15,2,0))</f>
        <v/>
      </c>
      <c r="CZ534" s="43" t="str">
        <f>IF($CX534="","",VLOOKUP($CX534,'Braços de IP'!$E$9:$I$15,5,0))</f>
        <v/>
      </c>
      <c r="DA534" s="56"/>
      <c r="DB534" s="56"/>
      <c r="DC534" s="56"/>
      <c r="DD534" s="56"/>
      <c r="DE534" s="56"/>
      <c r="DF534" s="56"/>
      <c r="DG534" s="44" t="e">
        <f t="shared" si="334"/>
        <v>#N/A</v>
      </c>
      <c r="DH534" s="45">
        <f t="shared" si="335"/>
        <v>60</v>
      </c>
      <c r="DI534" s="44" t="e">
        <f t="shared" si="336"/>
        <v>#N/A</v>
      </c>
      <c r="DJ534" s="46" t="e">
        <f t="shared" si="337"/>
        <v>#N/A</v>
      </c>
      <c r="DK534" s="47" t="s">
        <v>147</v>
      </c>
      <c r="DL534" s="48"/>
      <c r="DM534" s="49"/>
      <c r="DN534" s="23" t="s">
        <v>148</v>
      </c>
      <c r="DO534" s="23"/>
      <c r="DP534" s="5"/>
      <c r="DQ534" s="5"/>
      <c r="DR534" s="5"/>
      <c r="DS534" s="5"/>
      <c r="DT534" s="5"/>
      <c r="DU534" s="5"/>
      <c r="DV534" s="5"/>
      <c r="DW534" s="5"/>
    </row>
    <row r="535" spans="2:127" ht="15.75" hidden="1" customHeight="1" x14ac:dyDescent="0.3">
      <c r="B535" s="5"/>
      <c r="C535" s="5"/>
      <c r="D535" s="5"/>
      <c r="E535" s="22" t="s">
        <v>504</v>
      </c>
      <c r="F535" s="22" t="s">
        <v>150</v>
      </c>
      <c r="G535" s="23" t="s">
        <v>505</v>
      </c>
      <c r="H535" s="24">
        <v>-23.361174389999999</v>
      </c>
      <c r="I535" s="24">
        <v>-46.87208742</v>
      </c>
      <c r="J535" s="24" t="s">
        <v>139</v>
      </c>
      <c r="K535" s="60"/>
      <c r="L535" s="24" t="s">
        <v>152</v>
      </c>
      <c r="M535" s="24" t="s">
        <v>141</v>
      </c>
      <c r="N535" s="23">
        <v>60</v>
      </c>
      <c r="O535" s="23" t="s">
        <v>142</v>
      </c>
      <c r="P535" s="23" t="s">
        <v>143</v>
      </c>
      <c r="Q535" s="26">
        <f t="shared" si="315"/>
        <v>120</v>
      </c>
      <c r="R535" s="27">
        <v>1</v>
      </c>
      <c r="S535" s="28" t="s">
        <v>153</v>
      </c>
      <c r="T535" s="28">
        <v>4</v>
      </c>
      <c r="U535" s="23"/>
      <c r="V535" s="23"/>
      <c r="W535" s="29"/>
      <c r="X535" s="28" t="s">
        <v>153</v>
      </c>
      <c r="Y535" s="23"/>
      <c r="Z535" s="23"/>
      <c r="AA535" s="23"/>
      <c r="AB535" s="23"/>
      <c r="AC535" s="23"/>
      <c r="AD535" s="23" t="s">
        <v>144</v>
      </c>
      <c r="AE535" s="23" t="s">
        <v>145</v>
      </c>
      <c r="AF535" s="23">
        <v>29.5</v>
      </c>
      <c r="AG535" s="23">
        <v>7.4</v>
      </c>
      <c r="AH535" s="23">
        <v>1</v>
      </c>
      <c r="AI535" s="23">
        <v>0.1</v>
      </c>
      <c r="AJ535" s="23">
        <v>1.8</v>
      </c>
      <c r="AK535" s="27">
        <f t="shared" si="316"/>
        <v>1.7</v>
      </c>
      <c r="AL535" s="27" t="s">
        <v>143</v>
      </c>
      <c r="AM535" s="27" t="s">
        <v>143</v>
      </c>
      <c r="AN535" s="23"/>
      <c r="AO535" s="27">
        <f t="shared" si="317"/>
        <v>2</v>
      </c>
      <c r="AP535" s="23"/>
      <c r="AQ535" s="23"/>
      <c r="AR535" s="23"/>
      <c r="AS535" s="23"/>
      <c r="AT535" s="23"/>
      <c r="AU535" s="27"/>
      <c r="AV535" s="27">
        <f t="shared" si="318"/>
        <v>0</v>
      </c>
      <c r="AW535" s="27"/>
      <c r="AX535" s="28">
        <f>VLOOKUP(J535,ABNT5101!$I$3:$J$9,2)</f>
        <v>7.5</v>
      </c>
      <c r="AY535" s="28">
        <f>VLOOKUP(J535,ABNT5101!$I$3:$M$9,5)</f>
        <v>0.18</v>
      </c>
      <c r="AZ535" s="28" t="str">
        <f>_xlfn.XLOOKUP(J535,ABNT5101!I:I,ABNT5101!L:L)</f>
        <v>-</v>
      </c>
      <c r="BA535" s="28">
        <f>_xlfn.XLOOKUP(J535,ABNT5101!$I:$I,ABNT5101!M:M)</f>
        <v>0.18</v>
      </c>
      <c r="BB535" s="28" t="str">
        <f>_xlfn.XLOOKUP(J535,ABNT5101!$I:$I,ABNT5101!N:N)</f>
        <v>-</v>
      </c>
      <c r="BC535" s="28">
        <f>_xlfn.XLOOKUP(J535,ABNT5101!$I:$I,ABNT5101!O:O)</f>
        <v>16</v>
      </c>
      <c r="BD535" s="31" t="str">
        <f t="shared" si="319"/>
        <v>NÃO ATENDE</v>
      </c>
      <c r="BE535" s="32">
        <f t="shared" si="310"/>
        <v>-1</v>
      </c>
      <c r="BF535" s="32">
        <f t="shared" si="311"/>
        <v>-1</v>
      </c>
      <c r="BG535" s="32" t="str">
        <f t="shared" si="320"/>
        <v>-</v>
      </c>
      <c r="BH535" s="68"/>
      <c r="BI535" s="67"/>
      <c r="BJ535" s="34"/>
      <c r="BK535" s="34"/>
      <c r="BL535" s="35"/>
      <c r="BM535" s="34"/>
      <c r="BN535" s="31" t="str">
        <f t="shared" si="321"/>
        <v>NÃO ATENDE</v>
      </c>
      <c r="BO535" s="31" t="str">
        <f t="shared" si="312"/>
        <v>NÃO ATENDE</v>
      </c>
      <c r="BP535" s="31" t="str">
        <f t="shared" si="313"/>
        <v>NÃO ATENDE</v>
      </c>
      <c r="BQ535" s="31" t="str">
        <f t="shared" si="322"/>
        <v>ATENDE</v>
      </c>
      <c r="BR535" s="36" t="str">
        <f t="shared" si="323"/>
        <v>C5</v>
      </c>
      <c r="BS535" s="36" t="str">
        <f t="shared" si="324"/>
        <v>Sem Passeio</v>
      </c>
      <c r="BT535" s="37" t="e">
        <f t="shared" si="325"/>
        <v>#N/A</v>
      </c>
      <c r="BU535" s="69"/>
      <c r="BV535" s="34"/>
      <c r="BW535" s="36" t="e">
        <f>IF(BS535="-","-",_xlfn.XLOOKUP(BS535,ABNT5101!$B$4:$B$9,ABNT5101!$C$4:$C$9))</f>
        <v>#N/A</v>
      </c>
      <c r="BX535" s="36" t="e">
        <f>IF(BS535="-","-",_xlfn.XLOOKUP(BS535,ABNT5101!$B$4:$B$9,ABNT5101!$D$4:$D$9))</f>
        <v>#N/A</v>
      </c>
      <c r="BY535" s="31" t="e">
        <f t="shared" si="326"/>
        <v>#N/A</v>
      </c>
      <c r="BZ535" s="31" t="e">
        <f t="shared" si="327"/>
        <v>#N/A</v>
      </c>
      <c r="CA535" s="31" t="e">
        <f t="shared" si="328"/>
        <v>#N/A</v>
      </c>
      <c r="CB535" s="36" t="s">
        <v>143</v>
      </c>
      <c r="CC535" s="37" t="e">
        <f t="shared" si="329"/>
        <v>#VALUE!</v>
      </c>
      <c r="CD535" s="38"/>
      <c r="CE535" s="38"/>
      <c r="CF535" s="31" t="str">
        <f>IF(CB535="-","-",_xlfn.XLOOKUP(CB535,ABNT5101!$B$4:$B$9,ABNT5101!$C$4:$C$9))</f>
        <v>-</v>
      </c>
      <c r="CG535" s="36" t="str">
        <f>IF(CB535="-","-",_xlfn.XLOOKUP(CB535,ABNT5101!$B$4:$B$9,ABNT5101!$D$4:$D$9))</f>
        <v>-</v>
      </c>
      <c r="CH535" s="31" t="str">
        <f t="shared" si="330"/>
        <v>-</v>
      </c>
      <c r="CI535" s="31" t="str">
        <f t="shared" si="331"/>
        <v>-</v>
      </c>
      <c r="CJ535" s="31" t="str">
        <f t="shared" si="332"/>
        <v>-</v>
      </c>
      <c r="CK535" s="56" t="e">
        <f>_xlfn.XLOOKUP(CL535,'Banco de dados'!$B:$B,'Banco de dados'!$D:$D)</f>
        <v>#N/A</v>
      </c>
      <c r="CL535" s="42"/>
      <c r="CM535" s="56" t="e">
        <f>_xlfn.XLOOKUP(CL535,'Banco de dados'!$B:$B,'Banco de dados'!$E:$E)</f>
        <v>#N/A</v>
      </c>
      <c r="CN535" s="56"/>
      <c r="CO535" s="56" t="e">
        <f>IF(CN535="-","-",_xlfn.XLOOKUP(CN535,'Banco de dados'!$B:$B,'Banco de dados'!$E:$E))</f>
        <v>#N/A</v>
      </c>
      <c r="CP535" s="41">
        <f t="shared" si="333"/>
        <v>1</v>
      </c>
      <c r="CQ535" s="56" t="e">
        <f>_xlfn.XLOOKUP(CL535,'Banco de dados'!$B:$B,'Banco de dados'!$H:$H)</f>
        <v>#N/A</v>
      </c>
      <c r="CR535" s="56" t="e">
        <f t="array" aca="1" ref="CR535" ca="1">_xludf.xlookup(CN535,'Banco de dados'!$B:$B,'Banco de dados'!$H:$H)</f>
        <v>#NAME?</v>
      </c>
      <c r="CS535" s="56" t="e">
        <f t="array" aca="1" ref="CS535" ca="1">_xludf.xlookup(CL535,'Banco de dados'!$B:$B,'Banco de dados'!$F:$F)</f>
        <v>#NAME?</v>
      </c>
      <c r="CT535" s="56" t="e">
        <f t="array" aca="1" ref="CT535" ca="1">_xludf.xlookup(CN535,'Banco de dados'!$B:$B,'Banco de dados'!$F:$F)</f>
        <v>#NAME?</v>
      </c>
      <c r="CU535" s="42"/>
      <c r="CV535" s="42"/>
      <c r="CW535" s="56" t="str">
        <f>IF(AJ535=0.5,"Suporte",IF(AND(AJ535&gt;='Braços de IP'!$B$9,AJ535&lt;='Braços de IP'!$D$9),'Braços de IP'!$E$9,IF(AND(AJ535&gt;='Braços de IP'!$B$10,AJ535&lt;='Braços de IP'!$D$10),'Braços de IP'!$E$10,IF(AND(AJ535&gt;='Braços de IP'!$B$11,AJ535&lt;='Braços de IP'!$D$11),'Braços de IP'!$E$11,IF(AND(AJ535&gt;='Braços de IP'!$B$12,AJ535&lt;='Braços de IP'!$D$12),'Braços de IP'!$E$12,IF(AND(AJ535&gt;='Braços de IP'!$B$13,AJ535&lt;='Braços de IP'!$D$13),'Braços de IP'!$E$13,IF(AND(AJ535&gt;='Braços de IP'!$B$14,AJ535&lt;='Braços de IP'!$D$14),'Braços de IP'!$E$14,"ERRO")))))))</f>
        <v>Médio I</v>
      </c>
      <c r="CX535" s="42"/>
      <c r="CY535" s="56" t="str">
        <f>IF($CX535="","",VLOOKUP($CX535,'Braços de IP'!$E$9:$I$15,2,0))</f>
        <v/>
      </c>
      <c r="CZ535" s="43" t="str">
        <f>IF($CX535="","",VLOOKUP($CX535,'Braços de IP'!$E$9:$I$15,5,0))</f>
        <v/>
      </c>
      <c r="DA535" s="56"/>
      <c r="DB535" s="56"/>
      <c r="DC535" s="56"/>
      <c r="DD535" s="56"/>
      <c r="DE535" s="56"/>
      <c r="DF535" s="56"/>
      <c r="DG535" s="44" t="e">
        <f t="shared" si="334"/>
        <v>#N/A</v>
      </c>
      <c r="DH535" s="45">
        <f t="shared" si="335"/>
        <v>60</v>
      </c>
      <c r="DI535" s="44" t="e">
        <f t="shared" si="336"/>
        <v>#N/A</v>
      </c>
      <c r="DJ535" s="46" t="e">
        <f t="shared" si="337"/>
        <v>#N/A</v>
      </c>
      <c r="DK535" s="47" t="s">
        <v>147</v>
      </c>
      <c r="DL535" s="48"/>
      <c r="DM535" s="49"/>
      <c r="DN535" s="23" t="s">
        <v>148</v>
      </c>
      <c r="DO535" s="23"/>
      <c r="DP535" s="5"/>
      <c r="DQ535" s="5"/>
      <c r="DR535" s="5"/>
      <c r="DS535" s="5"/>
      <c r="DT535" s="5"/>
      <c r="DU535" s="5"/>
      <c r="DV535" s="5"/>
      <c r="DW535" s="5"/>
    </row>
    <row r="536" spans="2:127" ht="15.75" hidden="1" customHeight="1" x14ac:dyDescent="0.3">
      <c r="B536" s="5"/>
      <c r="C536" s="5"/>
      <c r="D536" s="5"/>
      <c r="E536" s="22" t="s">
        <v>506</v>
      </c>
      <c r="F536" s="22" t="s">
        <v>150</v>
      </c>
      <c r="G536" s="23" t="s">
        <v>507</v>
      </c>
      <c r="H536" s="24">
        <v>-23.328267</v>
      </c>
      <c r="I536" s="24">
        <v>-46.827914999999997</v>
      </c>
      <c r="J536" s="24" t="s">
        <v>160</v>
      </c>
      <c r="K536" s="60"/>
      <c r="L536" s="24" t="s">
        <v>152</v>
      </c>
      <c r="M536" s="24" t="s">
        <v>141</v>
      </c>
      <c r="N536" s="23">
        <v>90</v>
      </c>
      <c r="O536" s="23" t="s">
        <v>142</v>
      </c>
      <c r="P536" s="23" t="s">
        <v>143</v>
      </c>
      <c r="Q536" s="26">
        <f t="shared" si="315"/>
        <v>180</v>
      </c>
      <c r="R536" s="27">
        <v>2</v>
      </c>
      <c r="S536" s="28" t="s">
        <v>153</v>
      </c>
      <c r="T536" s="28">
        <v>6</v>
      </c>
      <c r="U536" s="23"/>
      <c r="V536" s="23"/>
      <c r="W536" s="29"/>
      <c r="X536" s="28" t="s">
        <v>153</v>
      </c>
      <c r="Y536" s="23"/>
      <c r="Z536" s="23"/>
      <c r="AA536" s="23"/>
      <c r="AB536" s="23"/>
      <c r="AC536" s="23"/>
      <c r="AD536" s="23" t="s">
        <v>144</v>
      </c>
      <c r="AE536" s="23" t="s">
        <v>145</v>
      </c>
      <c r="AF536" s="23">
        <v>33</v>
      </c>
      <c r="AG536" s="23">
        <v>6.5</v>
      </c>
      <c r="AH536" s="23">
        <v>1</v>
      </c>
      <c r="AI536" s="23">
        <v>0.5</v>
      </c>
      <c r="AJ536" s="23">
        <v>2.2999999999999998</v>
      </c>
      <c r="AK536" s="27">
        <f t="shared" si="316"/>
        <v>1.7999999999999998</v>
      </c>
      <c r="AL536" s="27" t="s">
        <v>143</v>
      </c>
      <c r="AM536" s="27" t="s">
        <v>143</v>
      </c>
      <c r="AN536" s="23"/>
      <c r="AO536" s="27">
        <f t="shared" si="317"/>
        <v>2</v>
      </c>
      <c r="AP536" s="23"/>
      <c r="AQ536" s="23"/>
      <c r="AR536" s="23"/>
      <c r="AS536" s="23"/>
      <c r="AT536" s="23"/>
      <c r="AU536" s="27"/>
      <c r="AV536" s="27">
        <f t="shared" si="318"/>
        <v>0</v>
      </c>
      <c r="AW536" s="27"/>
      <c r="AX536" s="28">
        <f>VLOOKUP(J536,ABNT5101!$I$3:$J$9,2)</f>
        <v>10</v>
      </c>
      <c r="AY536" s="28">
        <f>VLOOKUP(J536,ABNT5101!$I$3:$M$9,5)</f>
        <v>0.18</v>
      </c>
      <c r="AZ536" s="28" t="str">
        <f>_xlfn.XLOOKUP(J536,ABNT5101!I:I,ABNT5101!L:L)</f>
        <v>-</v>
      </c>
      <c r="BA536" s="28">
        <f>_xlfn.XLOOKUP(J536,ABNT5101!$I:$I,ABNT5101!M:M)</f>
        <v>0.18</v>
      </c>
      <c r="BB536" s="28" t="str">
        <f>_xlfn.XLOOKUP(J536,ABNT5101!$I:$I,ABNT5101!N:N)</f>
        <v>-</v>
      </c>
      <c r="BC536" s="28">
        <f>_xlfn.XLOOKUP(J536,ABNT5101!$I:$I,ABNT5101!O:O)</f>
        <v>16</v>
      </c>
      <c r="BD536" s="31" t="str">
        <f t="shared" si="319"/>
        <v>NÃO ATENDE</v>
      </c>
      <c r="BE536" s="32">
        <f t="shared" si="310"/>
        <v>-1</v>
      </c>
      <c r="BF536" s="32">
        <f t="shared" si="311"/>
        <v>-1</v>
      </c>
      <c r="BG536" s="32" t="str">
        <f t="shared" si="320"/>
        <v>-</v>
      </c>
      <c r="BH536" s="34"/>
      <c r="BI536" s="34"/>
      <c r="BJ536" s="34"/>
      <c r="BK536" s="34"/>
      <c r="BL536" s="35"/>
      <c r="BM536" s="34"/>
      <c r="BN536" s="31" t="str">
        <f t="shared" si="321"/>
        <v>NÃO ATENDE</v>
      </c>
      <c r="BO536" s="31" t="str">
        <f t="shared" si="312"/>
        <v>NÃO ATENDE</v>
      </c>
      <c r="BP536" s="31" t="str">
        <f t="shared" si="313"/>
        <v>NÃO ATENDE</v>
      </c>
      <c r="BQ536" s="31" t="str">
        <f t="shared" si="322"/>
        <v>ATENDE</v>
      </c>
      <c r="BR536" s="36" t="str">
        <f t="shared" si="323"/>
        <v>C4</v>
      </c>
      <c r="BS536" s="36" t="str">
        <f t="shared" si="324"/>
        <v>Sem Passeio</v>
      </c>
      <c r="BT536" s="37" t="e">
        <f t="shared" si="325"/>
        <v>#N/A</v>
      </c>
      <c r="BU536" s="34"/>
      <c r="BV536" s="34"/>
      <c r="BW536" s="36" t="e">
        <f>IF(BS536="-","-",_xlfn.XLOOKUP(BS536,ABNT5101!$B$4:$B$9,ABNT5101!$C$4:$C$9))</f>
        <v>#N/A</v>
      </c>
      <c r="BX536" s="36" t="e">
        <f>IF(BS536="-","-",_xlfn.XLOOKUP(BS536,ABNT5101!$B$4:$B$9,ABNT5101!$D$4:$D$9))</f>
        <v>#N/A</v>
      </c>
      <c r="BY536" s="31" t="e">
        <f t="shared" si="326"/>
        <v>#N/A</v>
      </c>
      <c r="BZ536" s="31" t="e">
        <f t="shared" si="327"/>
        <v>#N/A</v>
      </c>
      <c r="CA536" s="31" t="e">
        <f t="shared" si="328"/>
        <v>#N/A</v>
      </c>
      <c r="CB536" s="36" t="str">
        <f t="shared" ref="CB536:CB562" si="339">BS536</f>
        <v>Sem Passeio</v>
      </c>
      <c r="CC536" s="37" t="e">
        <f t="shared" si="329"/>
        <v>#N/A</v>
      </c>
      <c r="CD536" s="38"/>
      <c r="CE536" s="38"/>
      <c r="CF536" s="31" t="e">
        <f>IF(CB536="-","-",_xlfn.XLOOKUP(CB536,ABNT5101!$B$4:$B$9,ABNT5101!$C$4:$C$9))</f>
        <v>#N/A</v>
      </c>
      <c r="CG536" s="36" t="e">
        <f>IF(CB536="-","-",_xlfn.XLOOKUP(CB536,ABNT5101!$B$4:$B$9,ABNT5101!$D$4:$D$9))</f>
        <v>#N/A</v>
      </c>
      <c r="CH536" s="31" t="e">
        <f t="shared" si="330"/>
        <v>#N/A</v>
      </c>
      <c r="CI536" s="31" t="e">
        <f t="shared" si="331"/>
        <v>#N/A</v>
      </c>
      <c r="CJ536" s="31" t="e">
        <f t="shared" si="332"/>
        <v>#N/A</v>
      </c>
      <c r="CK536" s="56" t="e">
        <f>_xlfn.XLOOKUP(CL536,'Banco de dados'!$B:$B,'Banco de dados'!$D:$D)</f>
        <v>#N/A</v>
      </c>
      <c r="CL536" s="42"/>
      <c r="CM536" s="56" t="e">
        <f>_xlfn.XLOOKUP(CL536,'Banco de dados'!$B:$B,'Banco de dados'!$E:$E)</f>
        <v>#N/A</v>
      </c>
      <c r="CN536" s="56"/>
      <c r="CO536" s="56" t="e">
        <f>IF(CN536="-","-",_xlfn.XLOOKUP(CN536,'Banco de dados'!$B:$B,'Banco de dados'!$E:$E))</f>
        <v>#N/A</v>
      </c>
      <c r="CP536" s="41">
        <f t="shared" si="333"/>
        <v>1</v>
      </c>
      <c r="CQ536" s="56" t="e">
        <f>_xlfn.XLOOKUP(CL536,'Banco de dados'!$B:$B,'Banco de dados'!$H:$H)</f>
        <v>#N/A</v>
      </c>
      <c r="CR536" s="56" t="e">
        <f t="array" aca="1" ref="CR536" ca="1">_xludf.xlookup(CN536,'Banco de dados'!$B:$B,'Banco de dados'!$H:$H)</f>
        <v>#NAME?</v>
      </c>
      <c r="CS536" s="56" t="e">
        <f t="array" aca="1" ref="CS536" ca="1">_xludf.xlookup(CL536,'Banco de dados'!$B:$B,'Banco de dados'!$F:$F)</f>
        <v>#NAME?</v>
      </c>
      <c r="CT536" s="56" t="e">
        <f t="array" aca="1" ref="CT536" ca="1">_xludf.xlookup(CN536,'Banco de dados'!$B:$B,'Banco de dados'!$F:$F)</f>
        <v>#NAME?</v>
      </c>
      <c r="CU536" s="42"/>
      <c r="CV536" s="42"/>
      <c r="CW536" s="56" t="str">
        <f>IF(AJ536=0.5,"Suporte",IF(AND(AJ536&gt;='Braços de IP'!$B$9,AJ536&lt;='Braços de IP'!$D$9),'Braços de IP'!$E$9,IF(AND(AJ536&gt;='Braços de IP'!$B$10,AJ536&lt;='Braços de IP'!$D$10),'Braços de IP'!$E$10,IF(AND(AJ536&gt;='Braços de IP'!$B$11,AJ536&lt;='Braços de IP'!$D$11),'Braços de IP'!$E$11,IF(AND(AJ536&gt;='Braços de IP'!$B$12,AJ536&lt;='Braços de IP'!$D$12),'Braços de IP'!$E$12,IF(AND(AJ536&gt;='Braços de IP'!$B$13,AJ536&lt;='Braços de IP'!$D$13),'Braços de IP'!$E$13,IF(AND(AJ536&gt;='Braços de IP'!$B$14,AJ536&lt;='Braços de IP'!$D$14),'Braços de IP'!$E$14,"ERRO")))))))</f>
        <v>Médio II</v>
      </c>
      <c r="CX536" s="42"/>
      <c r="CY536" s="56" t="str">
        <f>IF($CX536="","",VLOOKUP($CX536,'Braços de IP'!$E$9:$I$15,2,0))</f>
        <v/>
      </c>
      <c r="CZ536" s="43" t="str">
        <f>IF($CX536="","",VLOOKUP($CX536,'Braços de IP'!$E$9:$I$15,5,0))</f>
        <v/>
      </c>
      <c r="DA536" s="56"/>
      <c r="DB536" s="56"/>
      <c r="DC536" s="56"/>
      <c r="DD536" s="56"/>
      <c r="DE536" s="56"/>
      <c r="DF536" s="56"/>
      <c r="DG536" s="44" t="e">
        <f t="shared" si="334"/>
        <v>#N/A</v>
      </c>
      <c r="DH536" s="45">
        <f t="shared" si="335"/>
        <v>90</v>
      </c>
      <c r="DI536" s="44" t="e">
        <f t="shared" si="336"/>
        <v>#N/A</v>
      </c>
      <c r="DJ536" s="46" t="e">
        <f t="shared" si="337"/>
        <v>#N/A</v>
      </c>
      <c r="DK536" s="47" t="s">
        <v>147</v>
      </c>
      <c r="DL536" s="48"/>
      <c r="DM536" s="49"/>
      <c r="DN536" s="23" t="s">
        <v>148</v>
      </c>
      <c r="DO536" s="23"/>
      <c r="DP536" s="5"/>
      <c r="DQ536" s="5"/>
      <c r="DR536" s="5"/>
      <c r="DS536" s="5"/>
      <c r="DT536" s="5"/>
      <c r="DU536" s="5"/>
      <c r="DV536" s="5"/>
      <c r="DW536" s="5"/>
    </row>
    <row r="537" spans="2:127" ht="15.75" hidden="1" customHeight="1" x14ac:dyDescent="0.3">
      <c r="B537" s="5"/>
      <c r="C537" s="5"/>
      <c r="D537" s="5"/>
      <c r="E537" s="22" t="s">
        <v>506</v>
      </c>
      <c r="F537" s="22" t="s">
        <v>150</v>
      </c>
      <c r="G537" s="23" t="s">
        <v>507</v>
      </c>
      <c r="H537" s="24">
        <v>-23.328267</v>
      </c>
      <c r="I537" s="24">
        <v>-46.827914999999997</v>
      </c>
      <c r="J537" s="24" t="s">
        <v>160</v>
      </c>
      <c r="K537" s="60"/>
      <c r="L537" s="24" t="s">
        <v>152</v>
      </c>
      <c r="M537" s="24" t="s">
        <v>141</v>
      </c>
      <c r="N537" s="23">
        <v>90</v>
      </c>
      <c r="O537" s="23" t="s">
        <v>142</v>
      </c>
      <c r="P537" s="23" t="s">
        <v>143</v>
      </c>
      <c r="Q537" s="26">
        <f t="shared" si="315"/>
        <v>180</v>
      </c>
      <c r="R537" s="27">
        <v>2</v>
      </c>
      <c r="S537" s="28" t="s">
        <v>153</v>
      </c>
      <c r="T537" s="28">
        <v>6</v>
      </c>
      <c r="U537" s="23"/>
      <c r="V537" s="23"/>
      <c r="W537" s="29"/>
      <c r="X537" s="28" t="s">
        <v>153</v>
      </c>
      <c r="Y537" s="23"/>
      <c r="Z537" s="23"/>
      <c r="AA537" s="23"/>
      <c r="AB537" s="23"/>
      <c r="AC537" s="23"/>
      <c r="AD537" s="23" t="s">
        <v>144</v>
      </c>
      <c r="AE537" s="23" t="s">
        <v>145</v>
      </c>
      <c r="AF537" s="23">
        <v>33</v>
      </c>
      <c r="AG537" s="23">
        <v>6.5</v>
      </c>
      <c r="AH537" s="23">
        <v>1</v>
      </c>
      <c r="AI537" s="23">
        <v>0.5</v>
      </c>
      <c r="AJ537" s="23">
        <v>2.2999999999999998</v>
      </c>
      <c r="AK537" s="27">
        <f t="shared" si="316"/>
        <v>1.7999999999999998</v>
      </c>
      <c r="AL537" s="27" t="s">
        <v>143</v>
      </c>
      <c r="AM537" s="27" t="s">
        <v>143</v>
      </c>
      <c r="AN537" s="23"/>
      <c r="AO537" s="27">
        <f t="shared" si="317"/>
        <v>2</v>
      </c>
      <c r="AP537" s="23"/>
      <c r="AQ537" s="23"/>
      <c r="AR537" s="23"/>
      <c r="AS537" s="23"/>
      <c r="AT537" s="23"/>
      <c r="AU537" s="27"/>
      <c r="AV537" s="27">
        <f t="shared" si="318"/>
        <v>0</v>
      </c>
      <c r="AW537" s="27"/>
      <c r="AX537" s="28">
        <f>VLOOKUP(J537,ABNT5101!$I$3:$J$9,2)</f>
        <v>10</v>
      </c>
      <c r="AY537" s="28">
        <f>VLOOKUP(J537,ABNT5101!$I$3:$M$9,5)</f>
        <v>0.18</v>
      </c>
      <c r="AZ537" s="28" t="str">
        <f>_xlfn.XLOOKUP(J537,ABNT5101!I:I,ABNT5101!L:L)</f>
        <v>-</v>
      </c>
      <c r="BA537" s="28">
        <f>_xlfn.XLOOKUP(J537,ABNT5101!$I:$I,ABNT5101!M:M)</f>
        <v>0.18</v>
      </c>
      <c r="BB537" s="28" t="str">
        <f>_xlfn.XLOOKUP(J537,ABNT5101!$I:$I,ABNT5101!N:N)</f>
        <v>-</v>
      </c>
      <c r="BC537" s="28">
        <f>_xlfn.XLOOKUP(J537,ABNT5101!$I:$I,ABNT5101!O:O)</f>
        <v>16</v>
      </c>
      <c r="BD537" s="31" t="str">
        <f t="shared" si="319"/>
        <v>NÃO ATENDE</v>
      </c>
      <c r="BE537" s="32">
        <f t="shared" si="310"/>
        <v>-1</v>
      </c>
      <c r="BF537" s="32">
        <f t="shared" si="311"/>
        <v>-1</v>
      </c>
      <c r="BG537" s="32" t="str">
        <f t="shared" si="320"/>
        <v>-</v>
      </c>
      <c r="BH537" s="34"/>
      <c r="BI537" s="34"/>
      <c r="BJ537" s="34"/>
      <c r="BK537" s="34"/>
      <c r="BL537" s="35"/>
      <c r="BM537" s="34"/>
      <c r="BN537" s="31" t="str">
        <f t="shared" si="321"/>
        <v>NÃO ATENDE</v>
      </c>
      <c r="BO537" s="31" t="str">
        <f t="shared" si="312"/>
        <v>NÃO ATENDE</v>
      </c>
      <c r="BP537" s="31" t="str">
        <f t="shared" si="313"/>
        <v>NÃO ATENDE</v>
      </c>
      <c r="BQ537" s="31" t="str">
        <f t="shared" si="322"/>
        <v>ATENDE</v>
      </c>
      <c r="BR537" s="36" t="str">
        <f t="shared" si="323"/>
        <v>C4</v>
      </c>
      <c r="BS537" s="36" t="str">
        <f t="shared" si="324"/>
        <v>Sem Passeio</v>
      </c>
      <c r="BT537" s="37" t="e">
        <f t="shared" si="325"/>
        <v>#N/A</v>
      </c>
      <c r="BU537" s="34"/>
      <c r="BV537" s="34"/>
      <c r="BW537" s="36" t="e">
        <f>IF(BS537="-","-",_xlfn.XLOOKUP(BS537,ABNT5101!$B$4:$B$9,ABNT5101!$C$4:$C$9))</f>
        <v>#N/A</v>
      </c>
      <c r="BX537" s="36" t="e">
        <f>IF(BS537="-","-",_xlfn.XLOOKUP(BS537,ABNT5101!$B$4:$B$9,ABNT5101!$D$4:$D$9))</f>
        <v>#N/A</v>
      </c>
      <c r="BY537" s="31" t="e">
        <f t="shared" si="326"/>
        <v>#N/A</v>
      </c>
      <c r="BZ537" s="31" t="e">
        <f t="shared" si="327"/>
        <v>#N/A</v>
      </c>
      <c r="CA537" s="31" t="e">
        <f t="shared" si="328"/>
        <v>#N/A</v>
      </c>
      <c r="CB537" s="36" t="str">
        <f t="shared" si="339"/>
        <v>Sem Passeio</v>
      </c>
      <c r="CC537" s="37" t="e">
        <f t="shared" si="329"/>
        <v>#N/A</v>
      </c>
      <c r="CD537" s="38"/>
      <c r="CE537" s="38"/>
      <c r="CF537" s="31" t="e">
        <f>IF(CB537="-","-",_xlfn.XLOOKUP(CB537,ABNT5101!$B$4:$B$9,ABNT5101!$C$4:$C$9))</f>
        <v>#N/A</v>
      </c>
      <c r="CG537" s="36" t="e">
        <f>IF(CB537="-","-",_xlfn.XLOOKUP(CB537,ABNT5101!$B$4:$B$9,ABNT5101!$D$4:$D$9))</f>
        <v>#N/A</v>
      </c>
      <c r="CH537" s="31" t="e">
        <f t="shared" si="330"/>
        <v>#N/A</v>
      </c>
      <c r="CI537" s="31" t="e">
        <f t="shared" si="331"/>
        <v>#N/A</v>
      </c>
      <c r="CJ537" s="31" t="e">
        <f t="shared" si="332"/>
        <v>#N/A</v>
      </c>
      <c r="CK537" s="56" t="e">
        <f>_xlfn.XLOOKUP(CL537,'Banco de dados'!$B:$B,'Banco de dados'!$D:$D)</f>
        <v>#N/A</v>
      </c>
      <c r="CL537" s="42"/>
      <c r="CM537" s="56" t="e">
        <f>_xlfn.XLOOKUP(CL537,'Banco de dados'!$B:$B,'Banco de dados'!$E:$E)</f>
        <v>#N/A</v>
      </c>
      <c r="CN537" s="56"/>
      <c r="CO537" s="56" t="e">
        <f>IF(CN537="-","-",_xlfn.XLOOKUP(CN537,'Banco de dados'!$B:$B,'Banco de dados'!$E:$E))</f>
        <v>#N/A</v>
      </c>
      <c r="CP537" s="41">
        <f t="shared" si="333"/>
        <v>1</v>
      </c>
      <c r="CQ537" s="56" t="e">
        <f>_xlfn.XLOOKUP(CL537,'Banco de dados'!$B:$B,'Banco de dados'!$H:$H)</f>
        <v>#N/A</v>
      </c>
      <c r="CR537" s="56" t="e">
        <f t="array" aca="1" ref="CR537" ca="1">_xludf.xlookup(CN537,'Banco de dados'!$B:$B,'Banco de dados'!$H:$H)</f>
        <v>#NAME?</v>
      </c>
      <c r="CS537" s="56" t="e">
        <f t="array" aca="1" ref="CS537" ca="1">_xludf.xlookup(CL537,'Banco de dados'!$B:$B,'Banco de dados'!$F:$F)</f>
        <v>#NAME?</v>
      </c>
      <c r="CT537" s="56" t="e">
        <f t="array" aca="1" ref="CT537" ca="1">_xludf.xlookup(CN537,'Banco de dados'!$B:$B,'Banco de dados'!$F:$F)</f>
        <v>#NAME?</v>
      </c>
      <c r="CU537" s="42"/>
      <c r="CV537" s="42"/>
      <c r="CW537" s="56" t="str">
        <f>IF(AJ537=0.5,"Suporte",IF(AND(AJ537&gt;='Braços de IP'!$B$9,AJ537&lt;='Braços de IP'!$D$9),'Braços de IP'!$E$9,IF(AND(AJ537&gt;='Braços de IP'!$B$10,AJ537&lt;='Braços de IP'!$D$10),'Braços de IP'!$E$10,IF(AND(AJ537&gt;='Braços de IP'!$B$11,AJ537&lt;='Braços de IP'!$D$11),'Braços de IP'!$E$11,IF(AND(AJ537&gt;='Braços de IP'!$B$12,AJ537&lt;='Braços de IP'!$D$12),'Braços de IP'!$E$12,IF(AND(AJ537&gt;='Braços de IP'!$B$13,AJ537&lt;='Braços de IP'!$D$13),'Braços de IP'!$E$13,IF(AND(AJ537&gt;='Braços de IP'!$B$14,AJ537&lt;='Braços de IP'!$D$14),'Braços de IP'!$E$14,"ERRO")))))))</f>
        <v>Médio II</v>
      </c>
      <c r="CX537" s="42"/>
      <c r="CY537" s="56" t="str">
        <f>IF($CX537="","",VLOOKUP($CX537,'Braços de IP'!$E$9:$I$15,2,0))</f>
        <v/>
      </c>
      <c r="CZ537" s="43" t="str">
        <f>IF($CX537="","",VLOOKUP($CX537,'Braços de IP'!$E$9:$I$15,5,0))</f>
        <v/>
      </c>
      <c r="DA537" s="56"/>
      <c r="DB537" s="56"/>
      <c r="DC537" s="56"/>
      <c r="DD537" s="56"/>
      <c r="DE537" s="56"/>
      <c r="DF537" s="56"/>
      <c r="DG537" s="44" t="e">
        <f t="shared" si="334"/>
        <v>#N/A</v>
      </c>
      <c r="DH537" s="45">
        <f t="shared" si="335"/>
        <v>90</v>
      </c>
      <c r="DI537" s="44" t="e">
        <f t="shared" si="336"/>
        <v>#N/A</v>
      </c>
      <c r="DJ537" s="46" t="e">
        <f t="shared" si="337"/>
        <v>#N/A</v>
      </c>
      <c r="DK537" s="47" t="s">
        <v>147</v>
      </c>
      <c r="DL537" s="48"/>
      <c r="DM537" s="49"/>
      <c r="DN537" s="23" t="s">
        <v>148</v>
      </c>
      <c r="DO537" s="23"/>
      <c r="DP537" s="5"/>
      <c r="DQ537" s="5"/>
      <c r="DR537" s="5"/>
      <c r="DS537" s="5"/>
      <c r="DT537" s="5"/>
      <c r="DU537" s="5"/>
      <c r="DV537" s="5"/>
      <c r="DW537" s="5"/>
    </row>
    <row r="538" spans="2:127" ht="15.75" hidden="1" customHeight="1" x14ac:dyDescent="0.3">
      <c r="B538" s="5"/>
      <c r="C538" s="5"/>
      <c r="D538" s="5"/>
      <c r="E538" s="22" t="s">
        <v>506</v>
      </c>
      <c r="F538" s="22" t="s">
        <v>150</v>
      </c>
      <c r="G538" s="23" t="s">
        <v>507</v>
      </c>
      <c r="H538" s="24">
        <v>-23.328267</v>
      </c>
      <c r="I538" s="24">
        <v>-46.827914999999997</v>
      </c>
      <c r="J538" s="24" t="s">
        <v>160</v>
      </c>
      <c r="K538" s="60"/>
      <c r="L538" s="24" t="s">
        <v>152</v>
      </c>
      <c r="M538" s="24" t="s">
        <v>141</v>
      </c>
      <c r="N538" s="23">
        <v>90</v>
      </c>
      <c r="O538" s="23" t="s">
        <v>142</v>
      </c>
      <c r="P538" s="23" t="s">
        <v>143</v>
      </c>
      <c r="Q538" s="26">
        <f t="shared" si="315"/>
        <v>180</v>
      </c>
      <c r="R538" s="27">
        <v>2</v>
      </c>
      <c r="S538" s="28" t="s">
        <v>153</v>
      </c>
      <c r="T538" s="28">
        <v>6</v>
      </c>
      <c r="U538" s="23"/>
      <c r="V538" s="23"/>
      <c r="W538" s="29"/>
      <c r="X538" s="28" t="s">
        <v>153</v>
      </c>
      <c r="Y538" s="23"/>
      <c r="Z538" s="23"/>
      <c r="AA538" s="23"/>
      <c r="AB538" s="23"/>
      <c r="AC538" s="23"/>
      <c r="AD538" s="23" t="s">
        <v>144</v>
      </c>
      <c r="AE538" s="23" t="s">
        <v>145</v>
      </c>
      <c r="AF538" s="23">
        <v>33</v>
      </c>
      <c r="AG538" s="23">
        <v>6.5</v>
      </c>
      <c r="AH538" s="23">
        <v>1</v>
      </c>
      <c r="AI538" s="23">
        <v>0.5</v>
      </c>
      <c r="AJ538" s="23">
        <v>2.2999999999999998</v>
      </c>
      <c r="AK538" s="27">
        <f t="shared" si="316"/>
        <v>1.7999999999999998</v>
      </c>
      <c r="AL538" s="27" t="s">
        <v>143</v>
      </c>
      <c r="AM538" s="27" t="s">
        <v>143</v>
      </c>
      <c r="AN538" s="23"/>
      <c r="AO538" s="27">
        <f t="shared" si="317"/>
        <v>2</v>
      </c>
      <c r="AP538" s="23"/>
      <c r="AQ538" s="23"/>
      <c r="AR538" s="23"/>
      <c r="AS538" s="23"/>
      <c r="AT538" s="23"/>
      <c r="AU538" s="27"/>
      <c r="AV538" s="27">
        <f t="shared" si="318"/>
        <v>0</v>
      </c>
      <c r="AW538" s="27"/>
      <c r="AX538" s="28">
        <f>VLOOKUP(J538,ABNT5101!$I$3:$J$9,2)</f>
        <v>10</v>
      </c>
      <c r="AY538" s="28">
        <f>VLOOKUP(J538,ABNT5101!$I$3:$M$9,5)</f>
        <v>0.18</v>
      </c>
      <c r="AZ538" s="28" t="str">
        <f>_xlfn.XLOOKUP(J538,ABNT5101!I:I,ABNT5101!L:L)</f>
        <v>-</v>
      </c>
      <c r="BA538" s="28">
        <f>_xlfn.XLOOKUP(J538,ABNT5101!$I:$I,ABNT5101!M:M)</f>
        <v>0.18</v>
      </c>
      <c r="BB538" s="28" t="str">
        <f>_xlfn.XLOOKUP(J538,ABNT5101!$I:$I,ABNT5101!N:N)</f>
        <v>-</v>
      </c>
      <c r="BC538" s="28">
        <f>_xlfn.XLOOKUP(J538,ABNT5101!$I:$I,ABNT5101!O:O)</f>
        <v>16</v>
      </c>
      <c r="BD538" s="31" t="str">
        <f t="shared" si="319"/>
        <v>NÃO ATENDE</v>
      </c>
      <c r="BE538" s="32">
        <f t="shared" si="310"/>
        <v>-1</v>
      </c>
      <c r="BF538" s="32">
        <f t="shared" si="311"/>
        <v>-1</v>
      </c>
      <c r="BG538" s="32" t="str">
        <f t="shared" si="320"/>
        <v>-</v>
      </c>
      <c r="BH538" s="34"/>
      <c r="BI538" s="34"/>
      <c r="BJ538" s="34"/>
      <c r="BK538" s="34"/>
      <c r="BL538" s="35"/>
      <c r="BM538" s="34"/>
      <c r="BN538" s="31" t="str">
        <f t="shared" si="321"/>
        <v>NÃO ATENDE</v>
      </c>
      <c r="BO538" s="31" t="str">
        <f t="shared" si="312"/>
        <v>NÃO ATENDE</v>
      </c>
      <c r="BP538" s="31" t="str">
        <f t="shared" si="313"/>
        <v>NÃO ATENDE</v>
      </c>
      <c r="BQ538" s="31" t="str">
        <f t="shared" si="322"/>
        <v>ATENDE</v>
      </c>
      <c r="BR538" s="36" t="str">
        <f t="shared" si="323"/>
        <v>C4</v>
      </c>
      <c r="BS538" s="36" t="str">
        <f t="shared" si="324"/>
        <v>Sem Passeio</v>
      </c>
      <c r="BT538" s="37" t="e">
        <f t="shared" si="325"/>
        <v>#N/A</v>
      </c>
      <c r="BU538" s="34"/>
      <c r="BV538" s="34"/>
      <c r="BW538" s="36" t="e">
        <f>IF(BS538="-","-",_xlfn.XLOOKUP(BS538,ABNT5101!$B$4:$B$9,ABNT5101!$C$4:$C$9))</f>
        <v>#N/A</v>
      </c>
      <c r="BX538" s="36" t="e">
        <f>IF(BS538="-","-",_xlfn.XLOOKUP(BS538,ABNT5101!$B$4:$B$9,ABNT5101!$D$4:$D$9))</f>
        <v>#N/A</v>
      </c>
      <c r="BY538" s="31" t="e">
        <f t="shared" si="326"/>
        <v>#N/A</v>
      </c>
      <c r="BZ538" s="31" t="e">
        <f t="shared" si="327"/>
        <v>#N/A</v>
      </c>
      <c r="CA538" s="31" t="e">
        <f t="shared" si="328"/>
        <v>#N/A</v>
      </c>
      <c r="CB538" s="36" t="str">
        <f t="shared" si="339"/>
        <v>Sem Passeio</v>
      </c>
      <c r="CC538" s="37" t="e">
        <f t="shared" si="329"/>
        <v>#N/A</v>
      </c>
      <c r="CD538" s="38"/>
      <c r="CE538" s="38"/>
      <c r="CF538" s="31" t="e">
        <f>IF(CB538="-","-",_xlfn.XLOOKUP(CB538,ABNT5101!$B$4:$B$9,ABNT5101!$C$4:$C$9))</f>
        <v>#N/A</v>
      </c>
      <c r="CG538" s="36" t="e">
        <f>IF(CB538="-","-",_xlfn.XLOOKUP(CB538,ABNT5101!$B$4:$B$9,ABNT5101!$D$4:$D$9))</f>
        <v>#N/A</v>
      </c>
      <c r="CH538" s="31" t="e">
        <f t="shared" si="330"/>
        <v>#N/A</v>
      </c>
      <c r="CI538" s="31" t="e">
        <f t="shared" si="331"/>
        <v>#N/A</v>
      </c>
      <c r="CJ538" s="31" t="e">
        <f t="shared" si="332"/>
        <v>#N/A</v>
      </c>
      <c r="CK538" s="56" t="e">
        <f>_xlfn.XLOOKUP(CL538,'Banco de dados'!$B:$B,'Banco de dados'!$D:$D)</f>
        <v>#N/A</v>
      </c>
      <c r="CL538" s="42"/>
      <c r="CM538" s="56" t="e">
        <f>_xlfn.XLOOKUP(CL538,'Banco de dados'!$B:$B,'Banco de dados'!$E:$E)</f>
        <v>#N/A</v>
      </c>
      <c r="CN538" s="56"/>
      <c r="CO538" s="56" t="e">
        <f>IF(CN538="-","-",_xlfn.XLOOKUP(CN538,'Banco de dados'!$B:$B,'Banco de dados'!$E:$E))</f>
        <v>#N/A</v>
      </c>
      <c r="CP538" s="41">
        <f t="shared" si="333"/>
        <v>1</v>
      </c>
      <c r="CQ538" s="56" t="e">
        <f>_xlfn.XLOOKUP(CL538,'Banco de dados'!$B:$B,'Banco de dados'!$H:$H)</f>
        <v>#N/A</v>
      </c>
      <c r="CR538" s="56" t="e">
        <f t="array" aca="1" ref="CR538" ca="1">_xludf.xlookup(CN538,'Banco de dados'!$B:$B,'Banco de dados'!$H:$H)</f>
        <v>#NAME?</v>
      </c>
      <c r="CS538" s="56" t="e">
        <f t="array" aca="1" ref="CS538" ca="1">_xludf.xlookup(CL538,'Banco de dados'!$B:$B,'Banco de dados'!$F:$F)</f>
        <v>#NAME?</v>
      </c>
      <c r="CT538" s="56" t="e">
        <f t="array" aca="1" ref="CT538" ca="1">_xludf.xlookup(CN538,'Banco de dados'!$B:$B,'Banco de dados'!$F:$F)</f>
        <v>#NAME?</v>
      </c>
      <c r="CU538" s="42"/>
      <c r="CV538" s="42"/>
      <c r="CW538" s="56" t="str">
        <f>IF(AJ538=0.5,"Suporte",IF(AND(AJ538&gt;='Braços de IP'!$B$9,AJ538&lt;='Braços de IP'!$D$9),'Braços de IP'!$E$9,IF(AND(AJ538&gt;='Braços de IP'!$B$10,AJ538&lt;='Braços de IP'!$D$10),'Braços de IP'!$E$10,IF(AND(AJ538&gt;='Braços de IP'!$B$11,AJ538&lt;='Braços de IP'!$D$11),'Braços de IP'!$E$11,IF(AND(AJ538&gt;='Braços de IP'!$B$12,AJ538&lt;='Braços de IP'!$D$12),'Braços de IP'!$E$12,IF(AND(AJ538&gt;='Braços de IP'!$B$13,AJ538&lt;='Braços de IP'!$D$13),'Braços de IP'!$E$13,IF(AND(AJ538&gt;='Braços de IP'!$B$14,AJ538&lt;='Braços de IP'!$D$14),'Braços de IP'!$E$14,"ERRO")))))))</f>
        <v>Médio II</v>
      </c>
      <c r="CX538" s="42"/>
      <c r="CY538" s="56" t="str">
        <f>IF($CX538="","",VLOOKUP($CX538,'Braços de IP'!$E$9:$I$15,2,0))</f>
        <v/>
      </c>
      <c r="CZ538" s="43" t="str">
        <f>IF($CX538="","",VLOOKUP($CX538,'Braços de IP'!$E$9:$I$15,5,0))</f>
        <v/>
      </c>
      <c r="DA538" s="56"/>
      <c r="DB538" s="56"/>
      <c r="DC538" s="56"/>
      <c r="DD538" s="56"/>
      <c r="DE538" s="56"/>
      <c r="DF538" s="56"/>
      <c r="DG538" s="44" t="e">
        <f t="shared" si="334"/>
        <v>#N/A</v>
      </c>
      <c r="DH538" s="45">
        <f t="shared" si="335"/>
        <v>90</v>
      </c>
      <c r="DI538" s="44" t="e">
        <f t="shared" si="336"/>
        <v>#N/A</v>
      </c>
      <c r="DJ538" s="46" t="e">
        <f t="shared" si="337"/>
        <v>#N/A</v>
      </c>
      <c r="DK538" s="47" t="s">
        <v>147</v>
      </c>
      <c r="DL538" s="48"/>
      <c r="DM538" s="49"/>
      <c r="DN538" s="23" t="s">
        <v>148</v>
      </c>
      <c r="DO538" s="23"/>
      <c r="DP538" s="5"/>
      <c r="DQ538" s="5"/>
      <c r="DR538" s="5"/>
      <c r="DS538" s="5"/>
      <c r="DT538" s="5"/>
      <c r="DU538" s="5"/>
      <c r="DV538" s="5"/>
      <c r="DW538" s="5"/>
    </row>
    <row r="539" spans="2:127" ht="15.75" hidden="1" customHeight="1" x14ac:dyDescent="0.3">
      <c r="B539" s="5"/>
      <c r="C539" s="5"/>
      <c r="D539" s="5"/>
      <c r="E539" s="22" t="s">
        <v>508</v>
      </c>
      <c r="F539" s="22" t="s">
        <v>137</v>
      </c>
      <c r="G539" s="23" t="s">
        <v>170</v>
      </c>
      <c r="H539" s="24">
        <v>-23.403563999999999</v>
      </c>
      <c r="I539" s="24">
        <v>-46.863301999999997</v>
      </c>
      <c r="J539" s="24" t="s">
        <v>160</v>
      </c>
      <c r="K539" s="60"/>
      <c r="L539" s="24" t="s">
        <v>140</v>
      </c>
      <c r="M539" s="24" t="s">
        <v>141</v>
      </c>
      <c r="N539" s="23">
        <v>60</v>
      </c>
      <c r="O539" s="23" t="s">
        <v>142</v>
      </c>
      <c r="P539" s="23" t="s">
        <v>143</v>
      </c>
      <c r="Q539" s="26">
        <f t="shared" si="315"/>
        <v>120</v>
      </c>
      <c r="R539" s="27">
        <v>1</v>
      </c>
      <c r="S539" s="28">
        <v>4</v>
      </c>
      <c r="T539" s="28">
        <v>6.5</v>
      </c>
      <c r="U539" s="23"/>
      <c r="V539" s="23"/>
      <c r="W539" s="29"/>
      <c r="X539" s="28">
        <v>4.2</v>
      </c>
      <c r="Y539" s="23"/>
      <c r="Z539" s="23"/>
      <c r="AA539" s="23"/>
      <c r="AB539" s="23"/>
      <c r="AC539" s="23"/>
      <c r="AD539" s="23" t="s">
        <v>144</v>
      </c>
      <c r="AE539" s="23" t="s">
        <v>145</v>
      </c>
      <c r="AF539" s="23">
        <v>37</v>
      </c>
      <c r="AG539" s="23">
        <v>7.5</v>
      </c>
      <c r="AH539" s="23">
        <v>1</v>
      </c>
      <c r="AI539" s="23">
        <v>0.7</v>
      </c>
      <c r="AJ539" s="23">
        <v>2.2000000000000002</v>
      </c>
      <c r="AK539" s="27">
        <f t="shared" si="316"/>
        <v>1.5000000000000002</v>
      </c>
      <c r="AL539" s="27" t="s">
        <v>143</v>
      </c>
      <c r="AM539" s="27" t="s">
        <v>143</v>
      </c>
      <c r="AN539" s="23"/>
      <c r="AO539" s="27">
        <f t="shared" si="317"/>
        <v>2</v>
      </c>
      <c r="AP539" s="23"/>
      <c r="AQ539" s="23"/>
      <c r="AR539" s="23"/>
      <c r="AS539" s="23"/>
      <c r="AT539" s="23"/>
      <c r="AU539" s="27"/>
      <c r="AV539" s="27">
        <f t="shared" si="318"/>
        <v>0</v>
      </c>
      <c r="AW539" s="27"/>
      <c r="AX539" s="28">
        <f>VLOOKUP(J539,ABNT5101!$I$3:$J$9,2)</f>
        <v>10</v>
      </c>
      <c r="AY539" s="28">
        <f>VLOOKUP(J539,ABNT5101!$I$3:$M$9,5)</f>
        <v>0.18</v>
      </c>
      <c r="AZ539" s="28" t="str">
        <f>_xlfn.XLOOKUP(J539,ABNT5101!I:I,ABNT5101!L:L)</f>
        <v>-</v>
      </c>
      <c r="BA539" s="28">
        <f>_xlfn.XLOOKUP(J539,ABNT5101!$I:$I,ABNT5101!M:M)</f>
        <v>0.18</v>
      </c>
      <c r="BB539" s="28" t="str">
        <f>_xlfn.XLOOKUP(J539,ABNT5101!$I:$I,ABNT5101!N:N)</f>
        <v>-</v>
      </c>
      <c r="BC539" s="28">
        <f>_xlfn.XLOOKUP(J539,ABNT5101!$I:$I,ABNT5101!O:O)</f>
        <v>16</v>
      </c>
      <c r="BD539" s="31" t="str">
        <f t="shared" si="319"/>
        <v>NÃO ATENDE</v>
      </c>
      <c r="BE539" s="32">
        <f t="shared" si="310"/>
        <v>-1</v>
      </c>
      <c r="BF539" s="32">
        <f t="shared" si="311"/>
        <v>-1</v>
      </c>
      <c r="BG539" s="32" t="str">
        <f t="shared" si="320"/>
        <v>-</v>
      </c>
      <c r="BH539" s="34"/>
      <c r="BI539" s="34"/>
      <c r="BJ539" s="34"/>
      <c r="BK539" s="34"/>
      <c r="BL539" s="35"/>
      <c r="BM539" s="34"/>
      <c r="BN539" s="31" t="str">
        <f t="shared" si="321"/>
        <v>NÃO ATENDE</v>
      </c>
      <c r="BO539" s="31" t="str">
        <f t="shared" si="312"/>
        <v>NÃO ATENDE</v>
      </c>
      <c r="BP539" s="31" t="str">
        <f t="shared" si="313"/>
        <v>NÃO ATENDE</v>
      </c>
      <c r="BQ539" s="31" t="str">
        <f t="shared" si="322"/>
        <v>ATENDE</v>
      </c>
      <c r="BR539" s="36" t="str">
        <f t="shared" si="323"/>
        <v>C4</v>
      </c>
      <c r="BS539" s="36" t="str">
        <f t="shared" si="324"/>
        <v>P6</v>
      </c>
      <c r="BT539" s="37">
        <f t="shared" si="325"/>
        <v>-1</v>
      </c>
      <c r="BU539" s="34"/>
      <c r="BV539" s="70"/>
      <c r="BW539" s="36">
        <f>IF(BS539="-","-",_xlfn.XLOOKUP(BS539,ABNT5101!$B$4:$B$9,ABNT5101!$C$4:$C$9))</f>
        <v>3</v>
      </c>
      <c r="BX539" s="36">
        <f>IF(BS539="-","-",_xlfn.XLOOKUP(BS539,ABNT5101!$B$4:$B$9,ABNT5101!$D$4:$D$9))</f>
        <v>0.6</v>
      </c>
      <c r="BY539" s="31" t="str">
        <f t="shared" si="326"/>
        <v>NÃO ATENDE</v>
      </c>
      <c r="BZ539" s="31" t="str">
        <f t="shared" si="327"/>
        <v>NÃO ATENDE</v>
      </c>
      <c r="CA539" s="31" t="str">
        <f t="shared" si="328"/>
        <v>NÃO ATENDE</v>
      </c>
      <c r="CB539" s="36" t="str">
        <f t="shared" si="339"/>
        <v>P6</v>
      </c>
      <c r="CC539" s="37">
        <f t="shared" si="329"/>
        <v>-1</v>
      </c>
      <c r="CD539" s="38"/>
      <c r="CE539" s="38"/>
      <c r="CF539" s="31">
        <f>IF(CB539="-","-",_xlfn.XLOOKUP(CB539,ABNT5101!$B$4:$B$9,ABNT5101!$C$4:$C$9))</f>
        <v>3</v>
      </c>
      <c r="CG539" s="36">
        <f>IF(CB539="-","-",_xlfn.XLOOKUP(CB539,ABNT5101!$B$4:$B$9,ABNT5101!$D$4:$D$9))</f>
        <v>0.6</v>
      </c>
      <c r="CH539" s="31" t="str">
        <f t="shared" si="330"/>
        <v>NÃO ATENDE</v>
      </c>
      <c r="CI539" s="31" t="str">
        <f t="shared" si="331"/>
        <v>NÃO ATENDE</v>
      </c>
      <c r="CJ539" s="31" t="str">
        <f t="shared" si="332"/>
        <v>NÃO ATENDE</v>
      </c>
      <c r="CK539" s="56" t="e">
        <f>_xlfn.XLOOKUP(CL539,'Banco de dados'!$B:$B,'Banco de dados'!$D:$D)</f>
        <v>#N/A</v>
      </c>
      <c r="CL539" s="42"/>
      <c r="CM539" s="56" t="e">
        <f>_xlfn.XLOOKUP(CL539,'Banco de dados'!$B:$B,'Banco de dados'!$E:$E)</f>
        <v>#N/A</v>
      </c>
      <c r="CN539" s="56"/>
      <c r="CO539" s="56" t="e">
        <f>IF(CN539="-","-",_xlfn.XLOOKUP(CN539,'Banco de dados'!$B:$B,'Banco de dados'!$E:$E))</f>
        <v>#N/A</v>
      </c>
      <c r="CP539" s="41">
        <f t="shared" si="333"/>
        <v>1</v>
      </c>
      <c r="CQ539" s="56" t="e">
        <f>_xlfn.XLOOKUP(CL539,'Banco de dados'!$B:$B,'Banco de dados'!$H:$H)</f>
        <v>#N/A</v>
      </c>
      <c r="CR539" s="56" t="e">
        <f t="array" aca="1" ref="CR539" ca="1">_xludf.xlookup(CN539,'Banco de dados'!$B:$B,'Banco de dados'!$H:$H)</f>
        <v>#NAME?</v>
      </c>
      <c r="CS539" s="56" t="e">
        <f t="array" aca="1" ref="CS539" ca="1">_xludf.xlookup(CL539,'Banco de dados'!$B:$B,'Banco de dados'!$F:$F)</f>
        <v>#NAME?</v>
      </c>
      <c r="CT539" s="56" t="e">
        <f t="array" aca="1" ref="CT539" ca="1">_xludf.xlookup(CN539,'Banco de dados'!$B:$B,'Banco de dados'!$F:$F)</f>
        <v>#NAME?</v>
      </c>
      <c r="CU539" s="42"/>
      <c r="CV539" s="42"/>
      <c r="CW539" s="56" t="str">
        <f>IF(AJ539=0.5,"Suporte",IF(AND(AJ539&gt;='Braços de IP'!$B$9,AJ539&lt;='Braços de IP'!$D$9),'Braços de IP'!$E$9,IF(AND(AJ539&gt;='Braços de IP'!$B$10,AJ539&lt;='Braços de IP'!$D$10),'Braços de IP'!$E$10,IF(AND(AJ539&gt;='Braços de IP'!$B$11,AJ539&lt;='Braços de IP'!$D$11),'Braços de IP'!$E$11,IF(AND(AJ539&gt;='Braços de IP'!$B$12,AJ539&lt;='Braços de IP'!$D$12),'Braços de IP'!$E$12,IF(AND(AJ539&gt;='Braços de IP'!$B$13,AJ539&lt;='Braços de IP'!$D$13),'Braços de IP'!$E$13,IF(AND(AJ539&gt;='Braços de IP'!$B$14,AJ539&lt;='Braços de IP'!$D$14),'Braços de IP'!$E$14,"ERRO")))))))</f>
        <v>Médio I</v>
      </c>
      <c r="CX539" s="42"/>
      <c r="CY539" s="56" t="str">
        <f>IF($CX539="","",VLOOKUP($CX539,'Braços de IP'!$E$9:$I$15,2,0))</f>
        <v/>
      </c>
      <c r="CZ539" s="43" t="str">
        <f>IF($CX539="","",VLOOKUP($CX539,'Braços de IP'!$E$9:$I$15,5,0))</f>
        <v/>
      </c>
      <c r="DA539" s="56"/>
      <c r="DB539" s="56"/>
      <c r="DC539" s="56"/>
      <c r="DD539" s="56"/>
      <c r="DE539" s="56"/>
      <c r="DF539" s="56"/>
      <c r="DG539" s="44" t="e">
        <f t="shared" si="334"/>
        <v>#N/A</v>
      </c>
      <c r="DH539" s="45">
        <f t="shared" si="335"/>
        <v>60</v>
      </c>
      <c r="DI539" s="44" t="e">
        <f t="shared" si="336"/>
        <v>#N/A</v>
      </c>
      <c r="DJ539" s="46" t="e">
        <f t="shared" si="337"/>
        <v>#N/A</v>
      </c>
      <c r="DK539" s="47" t="s">
        <v>147</v>
      </c>
      <c r="DL539" s="48"/>
      <c r="DM539" s="49"/>
      <c r="DN539" s="23" t="s">
        <v>148</v>
      </c>
      <c r="DO539" s="23"/>
      <c r="DP539" s="5"/>
      <c r="DQ539" s="5"/>
      <c r="DR539" s="5"/>
      <c r="DS539" s="5"/>
      <c r="DT539" s="5"/>
      <c r="DU539" s="5"/>
      <c r="DV539" s="5"/>
      <c r="DW539" s="5"/>
    </row>
    <row r="540" spans="2:127" ht="15.75" hidden="1" customHeight="1" x14ac:dyDescent="0.3">
      <c r="B540" s="5"/>
      <c r="C540" s="5"/>
      <c r="D540" s="5"/>
      <c r="E540" s="22" t="s">
        <v>508</v>
      </c>
      <c r="F540" s="22" t="s">
        <v>137</v>
      </c>
      <c r="G540" s="23" t="s">
        <v>170</v>
      </c>
      <c r="H540" s="24">
        <v>-23.403563999999999</v>
      </c>
      <c r="I540" s="24">
        <v>-46.863301999999997</v>
      </c>
      <c r="J540" s="24" t="s">
        <v>160</v>
      </c>
      <c r="K540" s="60"/>
      <c r="L540" s="24" t="s">
        <v>140</v>
      </c>
      <c r="M540" s="24" t="s">
        <v>141</v>
      </c>
      <c r="N540" s="23">
        <v>60</v>
      </c>
      <c r="O540" s="23" t="s">
        <v>142</v>
      </c>
      <c r="P540" s="23" t="s">
        <v>143</v>
      </c>
      <c r="Q540" s="26">
        <f t="shared" si="315"/>
        <v>120</v>
      </c>
      <c r="R540" s="27">
        <v>1</v>
      </c>
      <c r="S540" s="28">
        <v>4</v>
      </c>
      <c r="T540" s="28">
        <v>6.5</v>
      </c>
      <c r="U540" s="23"/>
      <c r="V540" s="23"/>
      <c r="W540" s="29"/>
      <c r="X540" s="28">
        <v>4.2</v>
      </c>
      <c r="Y540" s="23"/>
      <c r="Z540" s="23"/>
      <c r="AA540" s="23"/>
      <c r="AB540" s="23"/>
      <c r="AC540" s="23"/>
      <c r="AD540" s="23" t="s">
        <v>144</v>
      </c>
      <c r="AE540" s="23" t="s">
        <v>145</v>
      </c>
      <c r="AF540" s="23">
        <v>37</v>
      </c>
      <c r="AG540" s="23">
        <v>7.5</v>
      </c>
      <c r="AH540" s="23">
        <v>1</v>
      </c>
      <c r="AI540" s="23">
        <v>0.7</v>
      </c>
      <c r="AJ540" s="23">
        <v>2.2000000000000002</v>
      </c>
      <c r="AK540" s="27">
        <f t="shared" si="316"/>
        <v>1.5000000000000002</v>
      </c>
      <c r="AL540" s="27" t="s">
        <v>143</v>
      </c>
      <c r="AM540" s="27" t="s">
        <v>143</v>
      </c>
      <c r="AN540" s="23"/>
      <c r="AO540" s="27">
        <f t="shared" si="317"/>
        <v>2</v>
      </c>
      <c r="AP540" s="23"/>
      <c r="AQ540" s="23"/>
      <c r="AR540" s="23"/>
      <c r="AS540" s="23"/>
      <c r="AT540" s="23"/>
      <c r="AU540" s="27"/>
      <c r="AV540" s="27">
        <f t="shared" si="318"/>
        <v>0</v>
      </c>
      <c r="AW540" s="27"/>
      <c r="AX540" s="28">
        <f>VLOOKUP(J540,ABNT5101!$I$3:$J$9,2)</f>
        <v>10</v>
      </c>
      <c r="AY540" s="28">
        <f>VLOOKUP(J540,ABNT5101!$I$3:$M$9,5)</f>
        <v>0.18</v>
      </c>
      <c r="AZ540" s="28" t="str">
        <f>_xlfn.XLOOKUP(J540,ABNT5101!I:I,ABNT5101!L:L)</f>
        <v>-</v>
      </c>
      <c r="BA540" s="28">
        <f>_xlfn.XLOOKUP(J540,ABNT5101!$I:$I,ABNT5101!M:M)</f>
        <v>0.18</v>
      </c>
      <c r="BB540" s="28" t="str">
        <f>_xlfn.XLOOKUP(J540,ABNT5101!$I:$I,ABNT5101!N:N)</f>
        <v>-</v>
      </c>
      <c r="BC540" s="28">
        <f>_xlfn.XLOOKUP(J540,ABNT5101!$I:$I,ABNT5101!O:O)</f>
        <v>16</v>
      </c>
      <c r="BD540" s="31" t="str">
        <f t="shared" si="319"/>
        <v>NÃO ATENDE</v>
      </c>
      <c r="BE540" s="32">
        <f t="shared" si="310"/>
        <v>-1</v>
      </c>
      <c r="BF540" s="32">
        <f t="shared" si="311"/>
        <v>-1</v>
      </c>
      <c r="BG540" s="32" t="str">
        <f t="shared" si="320"/>
        <v>-</v>
      </c>
      <c r="BH540" s="34"/>
      <c r="BI540" s="34"/>
      <c r="BJ540" s="34"/>
      <c r="BK540" s="34"/>
      <c r="BL540" s="35"/>
      <c r="BM540" s="34"/>
      <c r="BN540" s="31" t="str">
        <f t="shared" si="321"/>
        <v>NÃO ATENDE</v>
      </c>
      <c r="BO540" s="31" t="str">
        <f t="shared" si="312"/>
        <v>NÃO ATENDE</v>
      </c>
      <c r="BP540" s="31" t="str">
        <f t="shared" si="313"/>
        <v>NÃO ATENDE</v>
      </c>
      <c r="BQ540" s="31" t="str">
        <f t="shared" si="322"/>
        <v>ATENDE</v>
      </c>
      <c r="BR540" s="36" t="str">
        <f t="shared" si="323"/>
        <v>C4</v>
      </c>
      <c r="BS540" s="36" t="str">
        <f t="shared" si="324"/>
        <v>P6</v>
      </c>
      <c r="BT540" s="37">
        <f t="shared" si="325"/>
        <v>-1</v>
      </c>
      <c r="BU540" s="34"/>
      <c r="BV540" s="70"/>
      <c r="BW540" s="36">
        <f>IF(BS540="-","-",_xlfn.XLOOKUP(BS540,ABNT5101!$B$4:$B$9,ABNT5101!$C$4:$C$9))</f>
        <v>3</v>
      </c>
      <c r="BX540" s="36">
        <f>IF(BS540="-","-",_xlfn.XLOOKUP(BS540,ABNT5101!$B$4:$B$9,ABNT5101!$D$4:$D$9))</f>
        <v>0.6</v>
      </c>
      <c r="BY540" s="31" t="str">
        <f t="shared" si="326"/>
        <v>NÃO ATENDE</v>
      </c>
      <c r="BZ540" s="31" t="str">
        <f t="shared" si="327"/>
        <v>NÃO ATENDE</v>
      </c>
      <c r="CA540" s="31" t="str">
        <f t="shared" si="328"/>
        <v>NÃO ATENDE</v>
      </c>
      <c r="CB540" s="36" t="str">
        <f t="shared" si="339"/>
        <v>P6</v>
      </c>
      <c r="CC540" s="37">
        <f t="shared" si="329"/>
        <v>-1</v>
      </c>
      <c r="CD540" s="38"/>
      <c r="CE540" s="38"/>
      <c r="CF540" s="31">
        <f>IF(CB540="-","-",_xlfn.XLOOKUP(CB540,ABNT5101!$B$4:$B$9,ABNT5101!$C$4:$C$9))</f>
        <v>3</v>
      </c>
      <c r="CG540" s="36">
        <f>IF(CB540="-","-",_xlfn.XLOOKUP(CB540,ABNT5101!$B$4:$B$9,ABNT5101!$D$4:$D$9))</f>
        <v>0.6</v>
      </c>
      <c r="CH540" s="31" t="str">
        <f t="shared" si="330"/>
        <v>NÃO ATENDE</v>
      </c>
      <c r="CI540" s="31" t="str">
        <f t="shared" si="331"/>
        <v>NÃO ATENDE</v>
      </c>
      <c r="CJ540" s="31" t="str">
        <f t="shared" si="332"/>
        <v>NÃO ATENDE</v>
      </c>
      <c r="CK540" s="56" t="e">
        <f>_xlfn.XLOOKUP(CL540,'Banco de dados'!$B:$B,'Banco de dados'!$D:$D)</f>
        <v>#N/A</v>
      </c>
      <c r="CL540" s="42"/>
      <c r="CM540" s="56" t="e">
        <f>_xlfn.XLOOKUP(CL540,'Banco de dados'!$B:$B,'Banco de dados'!$E:$E)</f>
        <v>#N/A</v>
      </c>
      <c r="CN540" s="56"/>
      <c r="CO540" s="56" t="e">
        <f>IF(CN540="-","-",_xlfn.XLOOKUP(CN540,'Banco de dados'!$B:$B,'Banco de dados'!$E:$E))</f>
        <v>#N/A</v>
      </c>
      <c r="CP540" s="41">
        <f t="shared" si="333"/>
        <v>1</v>
      </c>
      <c r="CQ540" s="56" t="e">
        <f>_xlfn.XLOOKUP(CL540,'Banco de dados'!$B:$B,'Banco de dados'!$H:$H)</f>
        <v>#N/A</v>
      </c>
      <c r="CR540" s="56" t="e">
        <f t="array" aca="1" ref="CR540" ca="1">_xludf.xlookup(CN540,'Banco de dados'!$B:$B,'Banco de dados'!$H:$H)</f>
        <v>#NAME?</v>
      </c>
      <c r="CS540" s="56" t="e">
        <f t="array" aca="1" ref="CS540" ca="1">_xludf.xlookup(CL540,'Banco de dados'!$B:$B,'Banco de dados'!$F:$F)</f>
        <v>#NAME?</v>
      </c>
      <c r="CT540" s="56" t="e">
        <f t="array" aca="1" ref="CT540" ca="1">_xludf.xlookup(CN540,'Banco de dados'!$B:$B,'Banco de dados'!$F:$F)</f>
        <v>#NAME?</v>
      </c>
      <c r="CU540" s="42"/>
      <c r="CV540" s="42"/>
      <c r="CW540" s="56" t="str">
        <f>IF(AJ540=0.5,"Suporte",IF(AND(AJ540&gt;='Braços de IP'!$B$9,AJ540&lt;='Braços de IP'!$D$9),'Braços de IP'!$E$9,IF(AND(AJ540&gt;='Braços de IP'!$B$10,AJ540&lt;='Braços de IP'!$D$10),'Braços de IP'!$E$10,IF(AND(AJ540&gt;='Braços de IP'!$B$11,AJ540&lt;='Braços de IP'!$D$11),'Braços de IP'!$E$11,IF(AND(AJ540&gt;='Braços de IP'!$B$12,AJ540&lt;='Braços de IP'!$D$12),'Braços de IP'!$E$12,IF(AND(AJ540&gt;='Braços de IP'!$B$13,AJ540&lt;='Braços de IP'!$D$13),'Braços de IP'!$E$13,IF(AND(AJ540&gt;='Braços de IP'!$B$14,AJ540&lt;='Braços de IP'!$D$14),'Braços de IP'!$E$14,"ERRO")))))))</f>
        <v>Médio I</v>
      </c>
      <c r="CX540" s="42"/>
      <c r="CY540" s="56" t="str">
        <f>IF($CX540="","",VLOOKUP($CX540,'Braços de IP'!$E$9:$I$15,2,0))</f>
        <v/>
      </c>
      <c r="CZ540" s="43" t="str">
        <f>IF($CX540="","",VLOOKUP($CX540,'Braços de IP'!$E$9:$I$15,5,0))</f>
        <v/>
      </c>
      <c r="DA540" s="56"/>
      <c r="DB540" s="56"/>
      <c r="DC540" s="56"/>
      <c r="DD540" s="56"/>
      <c r="DE540" s="56"/>
      <c r="DF540" s="56"/>
      <c r="DG540" s="44" t="e">
        <f t="shared" si="334"/>
        <v>#N/A</v>
      </c>
      <c r="DH540" s="45">
        <f t="shared" si="335"/>
        <v>60</v>
      </c>
      <c r="DI540" s="44" t="e">
        <f t="shared" si="336"/>
        <v>#N/A</v>
      </c>
      <c r="DJ540" s="46" t="e">
        <f t="shared" si="337"/>
        <v>#N/A</v>
      </c>
      <c r="DK540" s="47" t="s">
        <v>147</v>
      </c>
      <c r="DL540" s="48"/>
      <c r="DM540" s="49"/>
      <c r="DN540" s="23" t="s">
        <v>148</v>
      </c>
      <c r="DO540" s="23"/>
      <c r="DP540" s="5"/>
      <c r="DQ540" s="5"/>
      <c r="DR540" s="5"/>
      <c r="DS540" s="5"/>
      <c r="DT540" s="5"/>
      <c r="DU540" s="5"/>
      <c r="DV540" s="5"/>
      <c r="DW540" s="5"/>
    </row>
    <row r="541" spans="2:127" ht="15.75" hidden="1" customHeight="1" x14ac:dyDescent="0.3">
      <c r="B541" s="5"/>
      <c r="C541" s="5"/>
      <c r="D541" s="5"/>
      <c r="E541" s="22" t="s">
        <v>508</v>
      </c>
      <c r="F541" s="22" t="s">
        <v>137</v>
      </c>
      <c r="G541" s="23" t="s">
        <v>170</v>
      </c>
      <c r="H541" s="24">
        <v>-23.403563999999999</v>
      </c>
      <c r="I541" s="24">
        <v>-46.863301999999997</v>
      </c>
      <c r="J541" s="24" t="s">
        <v>160</v>
      </c>
      <c r="K541" s="60"/>
      <c r="L541" s="24" t="s">
        <v>140</v>
      </c>
      <c r="M541" s="24" t="s">
        <v>141</v>
      </c>
      <c r="N541" s="23">
        <v>60</v>
      </c>
      <c r="O541" s="23" t="s">
        <v>142</v>
      </c>
      <c r="P541" s="23" t="s">
        <v>143</v>
      </c>
      <c r="Q541" s="26">
        <f t="shared" si="315"/>
        <v>120</v>
      </c>
      <c r="R541" s="27">
        <v>1</v>
      </c>
      <c r="S541" s="28">
        <v>4</v>
      </c>
      <c r="T541" s="28">
        <v>6.5</v>
      </c>
      <c r="U541" s="23"/>
      <c r="V541" s="23"/>
      <c r="W541" s="29"/>
      <c r="X541" s="28">
        <v>4.2</v>
      </c>
      <c r="Y541" s="23"/>
      <c r="Z541" s="23"/>
      <c r="AA541" s="23"/>
      <c r="AB541" s="23"/>
      <c r="AC541" s="23"/>
      <c r="AD541" s="23" t="s">
        <v>144</v>
      </c>
      <c r="AE541" s="23" t="s">
        <v>145</v>
      </c>
      <c r="AF541" s="23">
        <v>37</v>
      </c>
      <c r="AG541" s="23">
        <v>7.5</v>
      </c>
      <c r="AH541" s="23">
        <v>1</v>
      </c>
      <c r="AI541" s="23">
        <v>0.7</v>
      </c>
      <c r="AJ541" s="23">
        <v>2.2000000000000002</v>
      </c>
      <c r="AK541" s="27">
        <f t="shared" si="316"/>
        <v>1.5000000000000002</v>
      </c>
      <c r="AL541" s="27" t="s">
        <v>143</v>
      </c>
      <c r="AM541" s="27" t="s">
        <v>143</v>
      </c>
      <c r="AN541" s="23"/>
      <c r="AO541" s="27">
        <f t="shared" si="317"/>
        <v>2</v>
      </c>
      <c r="AP541" s="23"/>
      <c r="AQ541" s="23"/>
      <c r="AR541" s="23"/>
      <c r="AS541" s="23"/>
      <c r="AT541" s="23"/>
      <c r="AU541" s="27"/>
      <c r="AV541" s="27">
        <f t="shared" si="318"/>
        <v>0</v>
      </c>
      <c r="AW541" s="27"/>
      <c r="AX541" s="28">
        <f>VLOOKUP(J541,ABNT5101!$I$3:$J$9,2)</f>
        <v>10</v>
      </c>
      <c r="AY541" s="28">
        <f>VLOOKUP(J541,ABNT5101!$I$3:$M$9,5)</f>
        <v>0.18</v>
      </c>
      <c r="AZ541" s="28" t="str">
        <f>_xlfn.XLOOKUP(J541,ABNT5101!I:I,ABNT5101!L:L)</f>
        <v>-</v>
      </c>
      <c r="BA541" s="28">
        <f>_xlfn.XLOOKUP(J541,ABNT5101!$I:$I,ABNT5101!M:M)</f>
        <v>0.18</v>
      </c>
      <c r="BB541" s="28" t="str">
        <f>_xlfn.XLOOKUP(J541,ABNT5101!$I:$I,ABNT5101!N:N)</f>
        <v>-</v>
      </c>
      <c r="BC541" s="28">
        <f>_xlfn.XLOOKUP(J541,ABNT5101!$I:$I,ABNT5101!O:O)</f>
        <v>16</v>
      </c>
      <c r="BD541" s="31" t="str">
        <f t="shared" si="319"/>
        <v>NÃO ATENDE</v>
      </c>
      <c r="BE541" s="32">
        <f t="shared" si="310"/>
        <v>-1</v>
      </c>
      <c r="BF541" s="32">
        <f t="shared" si="311"/>
        <v>-1</v>
      </c>
      <c r="BG541" s="32" t="str">
        <f t="shared" si="320"/>
        <v>-</v>
      </c>
      <c r="BH541" s="34"/>
      <c r="BI541" s="34"/>
      <c r="BJ541" s="34"/>
      <c r="BK541" s="34"/>
      <c r="BL541" s="35"/>
      <c r="BM541" s="34"/>
      <c r="BN541" s="31" t="str">
        <f t="shared" si="321"/>
        <v>NÃO ATENDE</v>
      </c>
      <c r="BO541" s="31" t="str">
        <f t="shared" si="312"/>
        <v>NÃO ATENDE</v>
      </c>
      <c r="BP541" s="31" t="str">
        <f t="shared" si="313"/>
        <v>NÃO ATENDE</v>
      </c>
      <c r="BQ541" s="31" t="str">
        <f t="shared" si="322"/>
        <v>ATENDE</v>
      </c>
      <c r="BR541" s="36" t="str">
        <f t="shared" si="323"/>
        <v>C4</v>
      </c>
      <c r="BS541" s="36" t="str">
        <f t="shared" si="324"/>
        <v>P6</v>
      </c>
      <c r="BT541" s="37">
        <f t="shared" si="325"/>
        <v>-1</v>
      </c>
      <c r="BU541" s="34"/>
      <c r="BV541" s="70"/>
      <c r="BW541" s="36">
        <f>IF(BS541="-","-",_xlfn.XLOOKUP(BS541,ABNT5101!$B$4:$B$9,ABNT5101!$C$4:$C$9))</f>
        <v>3</v>
      </c>
      <c r="BX541" s="36">
        <f>IF(BS541="-","-",_xlfn.XLOOKUP(BS541,ABNT5101!$B$4:$B$9,ABNT5101!$D$4:$D$9))</f>
        <v>0.6</v>
      </c>
      <c r="BY541" s="31" t="str">
        <f t="shared" si="326"/>
        <v>NÃO ATENDE</v>
      </c>
      <c r="BZ541" s="31" t="str">
        <f t="shared" si="327"/>
        <v>NÃO ATENDE</v>
      </c>
      <c r="CA541" s="31" t="str">
        <f t="shared" si="328"/>
        <v>NÃO ATENDE</v>
      </c>
      <c r="CB541" s="36" t="str">
        <f t="shared" si="339"/>
        <v>P6</v>
      </c>
      <c r="CC541" s="37">
        <f t="shared" si="329"/>
        <v>-1</v>
      </c>
      <c r="CD541" s="38"/>
      <c r="CE541" s="38"/>
      <c r="CF541" s="31">
        <f>IF(CB541="-","-",_xlfn.XLOOKUP(CB541,ABNT5101!$B$4:$B$9,ABNT5101!$C$4:$C$9))</f>
        <v>3</v>
      </c>
      <c r="CG541" s="36">
        <f>IF(CB541="-","-",_xlfn.XLOOKUP(CB541,ABNT5101!$B$4:$B$9,ABNT5101!$D$4:$D$9))</f>
        <v>0.6</v>
      </c>
      <c r="CH541" s="31" t="str">
        <f t="shared" si="330"/>
        <v>NÃO ATENDE</v>
      </c>
      <c r="CI541" s="31" t="str">
        <f t="shared" si="331"/>
        <v>NÃO ATENDE</v>
      </c>
      <c r="CJ541" s="31" t="str">
        <f t="shared" si="332"/>
        <v>NÃO ATENDE</v>
      </c>
      <c r="CK541" s="56" t="e">
        <f>_xlfn.XLOOKUP(CL541,'Banco de dados'!$B:$B,'Banco de dados'!$D:$D)</f>
        <v>#N/A</v>
      </c>
      <c r="CL541" s="42"/>
      <c r="CM541" s="56" t="e">
        <f>_xlfn.XLOOKUP(CL541,'Banco de dados'!$B:$B,'Banco de dados'!$E:$E)</f>
        <v>#N/A</v>
      </c>
      <c r="CN541" s="56"/>
      <c r="CO541" s="56" t="e">
        <f>IF(CN541="-","-",_xlfn.XLOOKUP(CN541,'Banco de dados'!$B:$B,'Banco de dados'!$E:$E))</f>
        <v>#N/A</v>
      </c>
      <c r="CP541" s="41">
        <f t="shared" si="333"/>
        <v>1</v>
      </c>
      <c r="CQ541" s="56" t="e">
        <f>_xlfn.XLOOKUP(CL541,'Banco de dados'!$B:$B,'Banco de dados'!$H:$H)</f>
        <v>#N/A</v>
      </c>
      <c r="CR541" s="56" t="e">
        <f t="array" aca="1" ref="CR541" ca="1">_xludf.xlookup(CN541,'Banco de dados'!$B:$B,'Banco de dados'!$H:$H)</f>
        <v>#NAME?</v>
      </c>
      <c r="CS541" s="56" t="e">
        <f t="array" aca="1" ref="CS541" ca="1">_xludf.xlookup(CL541,'Banco de dados'!$B:$B,'Banco de dados'!$F:$F)</f>
        <v>#NAME?</v>
      </c>
      <c r="CT541" s="56" t="e">
        <f t="array" aca="1" ref="CT541" ca="1">_xludf.xlookup(CN541,'Banco de dados'!$B:$B,'Banco de dados'!$F:$F)</f>
        <v>#NAME?</v>
      </c>
      <c r="CU541" s="42"/>
      <c r="CV541" s="42"/>
      <c r="CW541" s="56" t="str">
        <f>IF(AJ541=0.5,"Suporte",IF(AND(AJ541&gt;='Braços de IP'!$B$9,AJ541&lt;='Braços de IP'!$D$9),'Braços de IP'!$E$9,IF(AND(AJ541&gt;='Braços de IP'!$B$10,AJ541&lt;='Braços de IP'!$D$10),'Braços de IP'!$E$10,IF(AND(AJ541&gt;='Braços de IP'!$B$11,AJ541&lt;='Braços de IP'!$D$11),'Braços de IP'!$E$11,IF(AND(AJ541&gt;='Braços de IP'!$B$12,AJ541&lt;='Braços de IP'!$D$12),'Braços de IP'!$E$12,IF(AND(AJ541&gt;='Braços de IP'!$B$13,AJ541&lt;='Braços de IP'!$D$13),'Braços de IP'!$E$13,IF(AND(AJ541&gt;='Braços de IP'!$B$14,AJ541&lt;='Braços de IP'!$D$14),'Braços de IP'!$E$14,"ERRO")))))))</f>
        <v>Médio I</v>
      </c>
      <c r="CX541" s="42"/>
      <c r="CY541" s="56" t="str">
        <f>IF($CX541="","",VLOOKUP($CX541,'Braços de IP'!$E$9:$I$15,2,0))</f>
        <v/>
      </c>
      <c r="CZ541" s="43" t="str">
        <f>IF($CX541="","",VLOOKUP($CX541,'Braços de IP'!$E$9:$I$15,5,0))</f>
        <v/>
      </c>
      <c r="DA541" s="56"/>
      <c r="DB541" s="56"/>
      <c r="DC541" s="56"/>
      <c r="DD541" s="56"/>
      <c r="DE541" s="56"/>
      <c r="DF541" s="56"/>
      <c r="DG541" s="44" t="e">
        <f t="shared" si="334"/>
        <v>#N/A</v>
      </c>
      <c r="DH541" s="45">
        <f t="shared" si="335"/>
        <v>60</v>
      </c>
      <c r="DI541" s="44" t="e">
        <f t="shared" si="336"/>
        <v>#N/A</v>
      </c>
      <c r="DJ541" s="46" t="e">
        <f t="shared" si="337"/>
        <v>#N/A</v>
      </c>
      <c r="DK541" s="47" t="s">
        <v>147</v>
      </c>
      <c r="DL541" s="48"/>
      <c r="DM541" s="49"/>
      <c r="DN541" s="23" t="s">
        <v>148</v>
      </c>
      <c r="DO541" s="23"/>
      <c r="DP541" s="5"/>
      <c r="DQ541" s="5"/>
      <c r="DR541" s="5"/>
      <c r="DS541" s="5"/>
      <c r="DT541" s="5"/>
      <c r="DU541" s="5"/>
      <c r="DV541" s="5"/>
      <c r="DW541" s="5"/>
    </row>
    <row r="542" spans="2:127" ht="15.75" hidden="1" customHeight="1" x14ac:dyDescent="0.3">
      <c r="B542" s="5"/>
      <c r="C542" s="5"/>
      <c r="D542" s="5"/>
      <c r="E542" s="22" t="s">
        <v>509</v>
      </c>
      <c r="F542" s="22" t="s">
        <v>137</v>
      </c>
      <c r="G542" s="23" t="s">
        <v>510</v>
      </c>
      <c r="H542" s="24">
        <v>-23.396673</v>
      </c>
      <c r="I542" s="24">
        <v>-46.865788000000002</v>
      </c>
      <c r="J542" s="24" t="s">
        <v>160</v>
      </c>
      <c r="K542" s="60"/>
      <c r="L542" s="24" t="s">
        <v>140</v>
      </c>
      <c r="M542" s="24" t="s">
        <v>141</v>
      </c>
      <c r="N542" s="23">
        <v>90</v>
      </c>
      <c r="O542" s="23" t="s">
        <v>142</v>
      </c>
      <c r="P542" s="23" t="s">
        <v>143</v>
      </c>
      <c r="Q542" s="26">
        <f t="shared" si="315"/>
        <v>180</v>
      </c>
      <c r="R542" s="27">
        <v>1</v>
      </c>
      <c r="S542" s="28">
        <v>3.4</v>
      </c>
      <c r="T542" s="28">
        <v>3.4</v>
      </c>
      <c r="U542" s="23"/>
      <c r="V542" s="23"/>
      <c r="W542" s="29"/>
      <c r="X542" s="28">
        <v>3.5</v>
      </c>
      <c r="Y542" s="23"/>
      <c r="Z542" s="23"/>
      <c r="AA542" s="23"/>
      <c r="AB542" s="23"/>
      <c r="AC542" s="23"/>
      <c r="AD542" s="23" t="s">
        <v>144</v>
      </c>
      <c r="AE542" s="23" t="s">
        <v>145</v>
      </c>
      <c r="AF542" s="23">
        <v>34</v>
      </c>
      <c r="AG542" s="23">
        <v>8.1</v>
      </c>
      <c r="AH542" s="23">
        <v>1</v>
      </c>
      <c r="AI542" s="23">
        <v>0.35</v>
      </c>
      <c r="AJ542" s="23">
        <v>2.1</v>
      </c>
      <c r="AK542" s="27">
        <f t="shared" si="316"/>
        <v>1.75</v>
      </c>
      <c r="AL542" s="27" t="s">
        <v>143</v>
      </c>
      <c r="AM542" s="27" t="s">
        <v>143</v>
      </c>
      <c r="AN542" s="23"/>
      <c r="AO542" s="27">
        <f t="shared" si="317"/>
        <v>2</v>
      </c>
      <c r="AP542" s="23"/>
      <c r="AQ542" s="23"/>
      <c r="AR542" s="23"/>
      <c r="AS542" s="23"/>
      <c r="AT542" s="23"/>
      <c r="AU542" s="27"/>
      <c r="AV542" s="27">
        <f t="shared" si="318"/>
        <v>0</v>
      </c>
      <c r="AW542" s="27"/>
      <c r="AX542" s="28">
        <f>VLOOKUP(J542,ABNT5101!$I$3:$J$9,2)</f>
        <v>10</v>
      </c>
      <c r="AY542" s="28">
        <f>VLOOKUP(J542,ABNT5101!$I$3:$M$9,5)</f>
        <v>0.18</v>
      </c>
      <c r="AZ542" s="28" t="str">
        <f>_xlfn.XLOOKUP(J542,ABNT5101!I:I,ABNT5101!L:L)</f>
        <v>-</v>
      </c>
      <c r="BA542" s="28">
        <f>_xlfn.XLOOKUP(J542,ABNT5101!$I:$I,ABNT5101!M:M)</f>
        <v>0.18</v>
      </c>
      <c r="BB542" s="28" t="str">
        <f>_xlfn.XLOOKUP(J542,ABNT5101!$I:$I,ABNT5101!N:N)</f>
        <v>-</v>
      </c>
      <c r="BC542" s="28">
        <f>_xlfn.XLOOKUP(J542,ABNT5101!$I:$I,ABNT5101!O:O)</f>
        <v>16</v>
      </c>
      <c r="BD542" s="31" t="str">
        <f t="shared" si="319"/>
        <v>NÃO ATENDE</v>
      </c>
      <c r="BE542" s="32">
        <f t="shared" si="310"/>
        <v>-1</v>
      </c>
      <c r="BF542" s="32">
        <f t="shared" si="311"/>
        <v>-1</v>
      </c>
      <c r="BG542" s="32" t="str">
        <f t="shared" si="320"/>
        <v>-</v>
      </c>
      <c r="BH542" s="34"/>
      <c r="BI542" s="34"/>
      <c r="BJ542" s="34"/>
      <c r="BK542" s="34"/>
      <c r="BL542" s="35"/>
      <c r="BM542" s="34"/>
      <c r="BN542" s="31" t="str">
        <f t="shared" si="321"/>
        <v>NÃO ATENDE</v>
      </c>
      <c r="BO542" s="31" t="str">
        <f t="shared" si="312"/>
        <v>NÃO ATENDE</v>
      </c>
      <c r="BP542" s="31" t="str">
        <f t="shared" si="313"/>
        <v>NÃO ATENDE</v>
      </c>
      <c r="BQ542" s="31" t="str">
        <f t="shared" si="322"/>
        <v>ATENDE</v>
      </c>
      <c r="BR542" s="36" t="str">
        <f t="shared" si="323"/>
        <v>C4</v>
      </c>
      <c r="BS542" s="36" t="str">
        <f t="shared" si="324"/>
        <v>P6</v>
      </c>
      <c r="BT542" s="37">
        <f t="shared" si="325"/>
        <v>-1</v>
      </c>
      <c r="BU542" s="34"/>
      <c r="BV542" s="70"/>
      <c r="BW542" s="36">
        <f>IF(BS542="-","-",_xlfn.XLOOKUP(BS542,ABNT5101!$B$4:$B$9,ABNT5101!$C$4:$C$9))</f>
        <v>3</v>
      </c>
      <c r="BX542" s="36">
        <f>IF(BS542="-","-",_xlfn.XLOOKUP(BS542,ABNT5101!$B$4:$B$9,ABNT5101!$D$4:$D$9))</f>
        <v>0.6</v>
      </c>
      <c r="BY542" s="31" t="str">
        <f t="shared" si="326"/>
        <v>NÃO ATENDE</v>
      </c>
      <c r="BZ542" s="31" t="str">
        <f t="shared" si="327"/>
        <v>NÃO ATENDE</v>
      </c>
      <c r="CA542" s="31" t="str">
        <f t="shared" si="328"/>
        <v>NÃO ATENDE</v>
      </c>
      <c r="CB542" s="36" t="str">
        <f t="shared" si="339"/>
        <v>P6</v>
      </c>
      <c r="CC542" s="37">
        <f t="shared" si="329"/>
        <v>-1</v>
      </c>
      <c r="CD542" s="38"/>
      <c r="CE542" s="38"/>
      <c r="CF542" s="31">
        <f>IF(CB542="-","-",_xlfn.XLOOKUP(CB542,ABNT5101!$B$4:$B$9,ABNT5101!$C$4:$C$9))</f>
        <v>3</v>
      </c>
      <c r="CG542" s="36">
        <f>IF(CB542="-","-",_xlfn.XLOOKUP(CB542,ABNT5101!$B$4:$B$9,ABNT5101!$D$4:$D$9))</f>
        <v>0.6</v>
      </c>
      <c r="CH542" s="31" t="str">
        <f t="shared" si="330"/>
        <v>NÃO ATENDE</v>
      </c>
      <c r="CI542" s="31" t="str">
        <f t="shared" si="331"/>
        <v>NÃO ATENDE</v>
      </c>
      <c r="CJ542" s="31" t="str">
        <f t="shared" si="332"/>
        <v>NÃO ATENDE</v>
      </c>
      <c r="CK542" s="56" t="e">
        <f>_xlfn.XLOOKUP(CL542,'Banco de dados'!$B:$B,'Banco de dados'!$D:$D)</f>
        <v>#N/A</v>
      </c>
      <c r="CL542" s="42"/>
      <c r="CM542" s="56" t="e">
        <f>_xlfn.XLOOKUP(CL542,'Banco de dados'!$B:$B,'Banco de dados'!$E:$E)</f>
        <v>#N/A</v>
      </c>
      <c r="CN542" s="56"/>
      <c r="CO542" s="56" t="e">
        <f>IF(CN542="-","-",_xlfn.XLOOKUP(CN542,'Banco de dados'!$B:$B,'Banco de dados'!$E:$E))</f>
        <v>#N/A</v>
      </c>
      <c r="CP542" s="41">
        <f t="shared" si="333"/>
        <v>1</v>
      </c>
      <c r="CQ542" s="56" t="e">
        <f>_xlfn.XLOOKUP(CL542,'Banco de dados'!$B:$B,'Banco de dados'!$H:$H)</f>
        <v>#N/A</v>
      </c>
      <c r="CR542" s="56" t="e">
        <f t="array" aca="1" ref="CR542" ca="1">_xludf.xlookup(CN542,'Banco de dados'!$B:$B,'Banco de dados'!$H:$H)</f>
        <v>#NAME?</v>
      </c>
      <c r="CS542" s="56" t="e">
        <f t="array" aca="1" ref="CS542" ca="1">_xludf.xlookup(CL542,'Banco de dados'!$B:$B,'Banco de dados'!$F:$F)</f>
        <v>#NAME?</v>
      </c>
      <c r="CT542" s="56" t="e">
        <f t="array" aca="1" ref="CT542" ca="1">_xludf.xlookup(CN542,'Banco de dados'!$B:$B,'Banco de dados'!$F:$F)</f>
        <v>#NAME?</v>
      </c>
      <c r="CU542" s="42"/>
      <c r="CV542" s="42"/>
      <c r="CW542" s="56" t="str">
        <f>IF(AJ542=0.5,"Suporte",IF(AND(AJ542&gt;='Braços de IP'!$B$9,AJ542&lt;='Braços de IP'!$D$9),'Braços de IP'!$E$9,IF(AND(AJ542&gt;='Braços de IP'!$B$10,AJ542&lt;='Braços de IP'!$D$10),'Braços de IP'!$E$10,IF(AND(AJ542&gt;='Braços de IP'!$B$11,AJ542&lt;='Braços de IP'!$D$11),'Braços de IP'!$E$11,IF(AND(AJ542&gt;='Braços de IP'!$B$12,AJ542&lt;='Braços de IP'!$D$12),'Braços de IP'!$E$12,IF(AND(AJ542&gt;='Braços de IP'!$B$13,AJ542&lt;='Braços de IP'!$D$13),'Braços de IP'!$E$13,IF(AND(AJ542&gt;='Braços de IP'!$B$14,AJ542&lt;='Braços de IP'!$D$14),'Braços de IP'!$E$14,"ERRO")))))))</f>
        <v>Médio I</v>
      </c>
      <c r="CX542" s="42"/>
      <c r="CY542" s="56" t="str">
        <f>IF($CX542="","",VLOOKUP($CX542,'Braços de IP'!$E$9:$I$15,2,0))</f>
        <v/>
      </c>
      <c r="CZ542" s="43" t="str">
        <f>IF($CX542="","",VLOOKUP($CX542,'Braços de IP'!$E$9:$I$15,5,0))</f>
        <v/>
      </c>
      <c r="DA542" s="56"/>
      <c r="DB542" s="56"/>
      <c r="DC542" s="56"/>
      <c r="DD542" s="56"/>
      <c r="DE542" s="56"/>
      <c r="DF542" s="56"/>
      <c r="DG542" s="44" t="e">
        <f t="shared" si="334"/>
        <v>#N/A</v>
      </c>
      <c r="DH542" s="45">
        <f t="shared" si="335"/>
        <v>90</v>
      </c>
      <c r="DI542" s="44" t="e">
        <f t="shared" si="336"/>
        <v>#N/A</v>
      </c>
      <c r="DJ542" s="46" t="e">
        <f t="shared" si="337"/>
        <v>#N/A</v>
      </c>
      <c r="DK542" s="47" t="s">
        <v>147</v>
      </c>
      <c r="DL542" s="48"/>
      <c r="DM542" s="49"/>
      <c r="DN542" s="23" t="s">
        <v>148</v>
      </c>
      <c r="DO542" s="23"/>
      <c r="DP542" s="5"/>
      <c r="DQ542" s="5"/>
      <c r="DR542" s="5"/>
      <c r="DS542" s="5"/>
      <c r="DT542" s="5"/>
      <c r="DU542" s="5"/>
      <c r="DV542" s="5"/>
      <c r="DW542" s="5"/>
    </row>
    <row r="543" spans="2:127" ht="15.75" hidden="1" customHeight="1" x14ac:dyDescent="0.3">
      <c r="B543" s="5"/>
      <c r="C543" s="5"/>
      <c r="D543" s="5"/>
      <c r="E543" s="22" t="s">
        <v>509</v>
      </c>
      <c r="F543" s="22" t="s">
        <v>137</v>
      </c>
      <c r="G543" s="23" t="s">
        <v>510</v>
      </c>
      <c r="H543" s="24">
        <v>-23.396673</v>
      </c>
      <c r="I543" s="24">
        <v>-46.865788000000002</v>
      </c>
      <c r="J543" s="24" t="s">
        <v>160</v>
      </c>
      <c r="K543" s="60"/>
      <c r="L543" s="24" t="s">
        <v>140</v>
      </c>
      <c r="M543" s="24" t="s">
        <v>141</v>
      </c>
      <c r="N543" s="23">
        <v>90</v>
      </c>
      <c r="O543" s="23" t="s">
        <v>142</v>
      </c>
      <c r="P543" s="23" t="s">
        <v>143</v>
      </c>
      <c r="Q543" s="26">
        <f t="shared" si="315"/>
        <v>180</v>
      </c>
      <c r="R543" s="27">
        <v>1</v>
      </c>
      <c r="S543" s="28">
        <v>3.4</v>
      </c>
      <c r="T543" s="28">
        <v>3.4</v>
      </c>
      <c r="U543" s="23"/>
      <c r="V543" s="23"/>
      <c r="W543" s="29"/>
      <c r="X543" s="28">
        <v>3.5</v>
      </c>
      <c r="Y543" s="23"/>
      <c r="Z543" s="23"/>
      <c r="AA543" s="23"/>
      <c r="AB543" s="23"/>
      <c r="AC543" s="23"/>
      <c r="AD543" s="23" t="s">
        <v>144</v>
      </c>
      <c r="AE543" s="23" t="s">
        <v>145</v>
      </c>
      <c r="AF543" s="23">
        <v>34</v>
      </c>
      <c r="AG543" s="23">
        <v>8.1</v>
      </c>
      <c r="AH543" s="23">
        <v>1</v>
      </c>
      <c r="AI543" s="23">
        <v>0.35</v>
      </c>
      <c r="AJ543" s="23">
        <v>2.1</v>
      </c>
      <c r="AK543" s="27">
        <f t="shared" si="316"/>
        <v>1.75</v>
      </c>
      <c r="AL543" s="27" t="s">
        <v>143</v>
      </c>
      <c r="AM543" s="27" t="s">
        <v>143</v>
      </c>
      <c r="AN543" s="23"/>
      <c r="AO543" s="27">
        <f t="shared" si="317"/>
        <v>2</v>
      </c>
      <c r="AP543" s="23"/>
      <c r="AQ543" s="23"/>
      <c r="AR543" s="23"/>
      <c r="AS543" s="23"/>
      <c r="AT543" s="23"/>
      <c r="AU543" s="27"/>
      <c r="AV543" s="27">
        <f t="shared" si="318"/>
        <v>0</v>
      </c>
      <c r="AW543" s="27"/>
      <c r="AX543" s="28">
        <f>VLOOKUP(J543,ABNT5101!$I$3:$J$9,2)</f>
        <v>10</v>
      </c>
      <c r="AY543" s="28">
        <f>VLOOKUP(J543,ABNT5101!$I$3:$M$9,5)</f>
        <v>0.18</v>
      </c>
      <c r="AZ543" s="28" t="str">
        <f>_xlfn.XLOOKUP(J543,ABNT5101!I:I,ABNT5101!L:L)</f>
        <v>-</v>
      </c>
      <c r="BA543" s="28">
        <f>_xlfn.XLOOKUP(J543,ABNT5101!$I:$I,ABNT5101!M:M)</f>
        <v>0.18</v>
      </c>
      <c r="BB543" s="28" t="str">
        <f>_xlfn.XLOOKUP(J543,ABNT5101!$I:$I,ABNT5101!N:N)</f>
        <v>-</v>
      </c>
      <c r="BC543" s="28">
        <f>_xlfn.XLOOKUP(J543,ABNT5101!$I:$I,ABNT5101!O:O)</f>
        <v>16</v>
      </c>
      <c r="BD543" s="31" t="str">
        <f t="shared" si="319"/>
        <v>NÃO ATENDE</v>
      </c>
      <c r="BE543" s="32">
        <f t="shared" si="310"/>
        <v>-1</v>
      </c>
      <c r="BF543" s="32">
        <f t="shared" si="311"/>
        <v>-1</v>
      </c>
      <c r="BG543" s="32" t="str">
        <f t="shared" si="320"/>
        <v>-</v>
      </c>
      <c r="BH543" s="34"/>
      <c r="BI543" s="34"/>
      <c r="BJ543" s="34"/>
      <c r="BK543" s="34"/>
      <c r="BL543" s="35"/>
      <c r="BM543" s="34"/>
      <c r="BN543" s="31" t="str">
        <f t="shared" si="321"/>
        <v>NÃO ATENDE</v>
      </c>
      <c r="BO543" s="31" t="str">
        <f t="shared" si="312"/>
        <v>NÃO ATENDE</v>
      </c>
      <c r="BP543" s="31" t="str">
        <f t="shared" si="313"/>
        <v>NÃO ATENDE</v>
      </c>
      <c r="BQ543" s="31" t="str">
        <f t="shared" si="322"/>
        <v>ATENDE</v>
      </c>
      <c r="BR543" s="36" t="str">
        <f t="shared" si="323"/>
        <v>C4</v>
      </c>
      <c r="BS543" s="36" t="str">
        <f t="shared" si="324"/>
        <v>P6</v>
      </c>
      <c r="BT543" s="37">
        <f t="shared" si="325"/>
        <v>-1</v>
      </c>
      <c r="BU543" s="34"/>
      <c r="BV543" s="70"/>
      <c r="BW543" s="36">
        <f>IF(BS543="-","-",_xlfn.XLOOKUP(BS543,ABNT5101!$B$4:$B$9,ABNT5101!$C$4:$C$9))</f>
        <v>3</v>
      </c>
      <c r="BX543" s="36">
        <f>IF(BS543="-","-",_xlfn.XLOOKUP(BS543,ABNT5101!$B$4:$B$9,ABNT5101!$D$4:$D$9))</f>
        <v>0.6</v>
      </c>
      <c r="BY543" s="31" t="str">
        <f t="shared" si="326"/>
        <v>NÃO ATENDE</v>
      </c>
      <c r="BZ543" s="31" t="str">
        <f t="shared" si="327"/>
        <v>NÃO ATENDE</v>
      </c>
      <c r="CA543" s="31" t="str">
        <f t="shared" si="328"/>
        <v>NÃO ATENDE</v>
      </c>
      <c r="CB543" s="36" t="str">
        <f t="shared" si="339"/>
        <v>P6</v>
      </c>
      <c r="CC543" s="37">
        <f t="shared" si="329"/>
        <v>-1</v>
      </c>
      <c r="CD543" s="38"/>
      <c r="CE543" s="38"/>
      <c r="CF543" s="31">
        <f>IF(CB543="-","-",_xlfn.XLOOKUP(CB543,ABNT5101!$B$4:$B$9,ABNT5101!$C$4:$C$9))</f>
        <v>3</v>
      </c>
      <c r="CG543" s="36">
        <f>IF(CB543="-","-",_xlfn.XLOOKUP(CB543,ABNT5101!$B$4:$B$9,ABNT5101!$D$4:$D$9))</f>
        <v>0.6</v>
      </c>
      <c r="CH543" s="31" t="str">
        <f t="shared" si="330"/>
        <v>NÃO ATENDE</v>
      </c>
      <c r="CI543" s="31" t="str">
        <f t="shared" si="331"/>
        <v>NÃO ATENDE</v>
      </c>
      <c r="CJ543" s="31" t="str">
        <f t="shared" si="332"/>
        <v>NÃO ATENDE</v>
      </c>
      <c r="CK543" s="56" t="e">
        <f>_xlfn.XLOOKUP(CL543,'Banco de dados'!$B:$B,'Banco de dados'!$D:$D)</f>
        <v>#N/A</v>
      </c>
      <c r="CL543" s="42"/>
      <c r="CM543" s="56" t="e">
        <f>_xlfn.XLOOKUP(CL543,'Banco de dados'!$B:$B,'Banco de dados'!$E:$E)</f>
        <v>#N/A</v>
      </c>
      <c r="CN543" s="56"/>
      <c r="CO543" s="56" t="e">
        <f>IF(CN543="-","-",_xlfn.XLOOKUP(CN543,'Banco de dados'!$B:$B,'Banco de dados'!$E:$E))</f>
        <v>#N/A</v>
      </c>
      <c r="CP543" s="41">
        <f t="shared" si="333"/>
        <v>1</v>
      </c>
      <c r="CQ543" s="56" t="e">
        <f>_xlfn.XLOOKUP(CL543,'Banco de dados'!$B:$B,'Banco de dados'!$H:$H)</f>
        <v>#N/A</v>
      </c>
      <c r="CR543" s="56" t="e">
        <f t="array" aca="1" ref="CR543" ca="1">_xludf.xlookup(CN543,'Banco de dados'!$B:$B,'Banco de dados'!$H:$H)</f>
        <v>#NAME?</v>
      </c>
      <c r="CS543" s="56" t="e">
        <f t="array" aca="1" ref="CS543" ca="1">_xludf.xlookup(CL543,'Banco de dados'!$B:$B,'Banco de dados'!$F:$F)</f>
        <v>#NAME?</v>
      </c>
      <c r="CT543" s="56" t="e">
        <f t="array" aca="1" ref="CT543" ca="1">_xludf.xlookup(CN543,'Banco de dados'!$B:$B,'Banco de dados'!$F:$F)</f>
        <v>#NAME?</v>
      </c>
      <c r="CU543" s="42"/>
      <c r="CV543" s="42"/>
      <c r="CW543" s="56" t="str">
        <f>IF(AJ543=0.5,"Suporte",IF(AND(AJ543&gt;='Braços de IP'!$B$9,AJ543&lt;='Braços de IP'!$D$9),'Braços de IP'!$E$9,IF(AND(AJ543&gt;='Braços de IP'!$B$10,AJ543&lt;='Braços de IP'!$D$10),'Braços de IP'!$E$10,IF(AND(AJ543&gt;='Braços de IP'!$B$11,AJ543&lt;='Braços de IP'!$D$11),'Braços de IP'!$E$11,IF(AND(AJ543&gt;='Braços de IP'!$B$12,AJ543&lt;='Braços de IP'!$D$12),'Braços de IP'!$E$12,IF(AND(AJ543&gt;='Braços de IP'!$B$13,AJ543&lt;='Braços de IP'!$D$13),'Braços de IP'!$E$13,IF(AND(AJ543&gt;='Braços de IP'!$B$14,AJ543&lt;='Braços de IP'!$D$14),'Braços de IP'!$E$14,"ERRO")))))))</f>
        <v>Médio I</v>
      </c>
      <c r="CX543" s="42"/>
      <c r="CY543" s="56" t="str">
        <f>IF($CX543="","",VLOOKUP($CX543,'Braços de IP'!$E$9:$I$15,2,0))</f>
        <v/>
      </c>
      <c r="CZ543" s="43" t="str">
        <f>IF($CX543="","",VLOOKUP($CX543,'Braços de IP'!$E$9:$I$15,5,0))</f>
        <v/>
      </c>
      <c r="DA543" s="56"/>
      <c r="DB543" s="56"/>
      <c r="DC543" s="56"/>
      <c r="DD543" s="56"/>
      <c r="DE543" s="56"/>
      <c r="DF543" s="56"/>
      <c r="DG543" s="44" t="e">
        <f t="shared" si="334"/>
        <v>#N/A</v>
      </c>
      <c r="DH543" s="45">
        <f t="shared" si="335"/>
        <v>90</v>
      </c>
      <c r="DI543" s="44" t="e">
        <f t="shared" si="336"/>
        <v>#N/A</v>
      </c>
      <c r="DJ543" s="46" t="e">
        <f t="shared" si="337"/>
        <v>#N/A</v>
      </c>
      <c r="DK543" s="47" t="s">
        <v>147</v>
      </c>
      <c r="DL543" s="48"/>
      <c r="DM543" s="49"/>
      <c r="DN543" s="23" t="s">
        <v>148</v>
      </c>
      <c r="DO543" s="23"/>
      <c r="DP543" s="5"/>
      <c r="DQ543" s="5"/>
      <c r="DR543" s="5"/>
      <c r="DS543" s="5"/>
      <c r="DT543" s="5"/>
      <c r="DU543" s="5"/>
      <c r="DV543" s="5"/>
      <c r="DW543" s="5"/>
    </row>
    <row r="544" spans="2:127" ht="15.75" hidden="1" customHeight="1" x14ac:dyDescent="0.3">
      <c r="B544" s="5"/>
      <c r="C544" s="5"/>
      <c r="D544" s="5"/>
      <c r="E544" s="22" t="s">
        <v>509</v>
      </c>
      <c r="F544" s="22" t="s">
        <v>137</v>
      </c>
      <c r="G544" s="23" t="s">
        <v>510</v>
      </c>
      <c r="H544" s="24">
        <v>-23.396673</v>
      </c>
      <c r="I544" s="24">
        <v>-46.865788000000002</v>
      </c>
      <c r="J544" s="24" t="s">
        <v>160</v>
      </c>
      <c r="K544" s="60"/>
      <c r="L544" s="24" t="s">
        <v>140</v>
      </c>
      <c r="M544" s="24" t="s">
        <v>141</v>
      </c>
      <c r="N544" s="23">
        <v>90</v>
      </c>
      <c r="O544" s="23" t="s">
        <v>142</v>
      </c>
      <c r="P544" s="23" t="s">
        <v>143</v>
      </c>
      <c r="Q544" s="26">
        <f t="shared" si="315"/>
        <v>180</v>
      </c>
      <c r="R544" s="27">
        <v>1</v>
      </c>
      <c r="S544" s="28">
        <v>3.4</v>
      </c>
      <c r="T544" s="28">
        <v>3.4</v>
      </c>
      <c r="U544" s="23"/>
      <c r="V544" s="23"/>
      <c r="W544" s="29"/>
      <c r="X544" s="28">
        <v>3.5</v>
      </c>
      <c r="Y544" s="23"/>
      <c r="Z544" s="23"/>
      <c r="AA544" s="23"/>
      <c r="AB544" s="23"/>
      <c r="AC544" s="23"/>
      <c r="AD544" s="23" t="s">
        <v>144</v>
      </c>
      <c r="AE544" s="23" t="s">
        <v>145</v>
      </c>
      <c r="AF544" s="23">
        <v>34</v>
      </c>
      <c r="AG544" s="23">
        <v>8.1</v>
      </c>
      <c r="AH544" s="23">
        <v>1</v>
      </c>
      <c r="AI544" s="23">
        <v>0.35</v>
      </c>
      <c r="AJ544" s="23">
        <v>2.1</v>
      </c>
      <c r="AK544" s="27">
        <f t="shared" si="316"/>
        <v>1.75</v>
      </c>
      <c r="AL544" s="27" t="s">
        <v>143</v>
      </c>
      <c r="AM544" s="27" t="s">
        <v>143</v>
      </c>
      <c r="AN544" s="23"/>
      <c r="AO544" s="27">
        <f t="shared" si="317"/>
        <v>2</v>
      </c>
      <c r="AP544" s="23"/>
      <c r="AQ544" s="23"/>
      <c r="AR544" s="23"/>
      <c r="AS544" s="23"/>
      <c r="AT544" s="23"/>
      <c r="AU544" s="27"/>
      <c r="AV544" s="27">
        <f t="shared" si="318"/>
        <v>0</v>
      </c>
      <c r="AW544" s="27"/>
      <c r="AX544" s="28">
        <f>VLOOKUP(J544,ABNT5101!$I$3:$J$9,2)</f>
        <v>10</v>
      </c>
      <c r="AY544" s="28">
        <f>VLOOKUP(J544,ABNT5101!$I$3:$M$9,5)</f>
        <v>0.18</v>
      </c>
      <c r="AZ544" s="28" t="str">
        <f>_xlfn.XLOOKUP(J544,ABNT5101!I:I,ABNT5101!L:L)</f>
        <v>-</v>
      </c>
      <c r="BA544" s="28">
        <f>_xlfn.XLOOKUP(J544,ABNT5101!$I:$I,ABNT5101!M:M)</f>
        <v>0.18</v>
      </c>
      <c r="BB544" s="28" t="str">
        <f>_xlfn.XLOOKUP(J544,ABNT5101!$I:$I,ABNT5101!N:N)</f>
        <v>-</v>
      </c>
      <c r="BC544" s="28">
        <f>_xlfn.XLOOKUP(J544,ABNT5101!$I:$I,ABNT5101!O:O)</f>
        <v>16</v>
      </c>
      <c r="BD544" s="31" t="str">
        <f t="shared" si="319"/>
        <v>NÃO ATENDE</v>
      </c>
      <c r="BE544" s="32">
        <f t="shared" si="310"/>
        <v>-1</v>
      </c>
      <c r="BF544" s="32">
        <f t="shared" si="311"/>
        <v>-1</v>
      </c>
      <c r="BG544" s="32" t="str">
        <f t="shared" si="320"/>
        <v>-</v>
      </c>
      <c r="BH544" s="34"/>
      <c r="BI544" s="34"/>
      <c r="BJ544" s="34"/>
      <c r="BK544" s="34"/>
      <c r="BL544" s="35"/>
      <c r="BM544" s="34"/>
      <c r="BN544" s="31" t="str">
        <f t="shared" si="321"/>
        <v>NÃO ATENDE</v>
      </c>
      <c r="BO544" s="31" t="str">
        <f t="shared" si="312"/>
        <v>NÃO ATENDE</v>
      </c>
      <c r="BP544" s="31" t="str">
        <f t="shared" si="313"/>
        <v>NÃO ATENDE</v>
      </c>
      <c r="BQ544" s="31" t="str">
        <f t="shared" si="322"/>
        <v>ATENDE</v>
      </c>
      <c r="BR544" s="36" t="str">
        <f t="shared" si="323"/>
        <v>C4</v>
      </c>
      <c r="BS544" s="36" t="str">
        <f t="shared" si="324"/>
        <v>P6</v>
      </c>
      <c r="BT544" s="37">
        <f t="shared" si="325"/>
        <v>-1</v>
      </c>
      <c r="BU544" s="34"/>
      <c r="BV544" s="70"/>
      <c r="BW544" s="36">
        <f>IF(BS544="-","-",_xlfn.XLOOKUP(BS544,ABNT5101!$B$4:$B$9,ABNT5101!$C$4:$C$9))</f>
        <v>3</v>
      </c>
      <c r="BX544" s="36">
        <f>IF(BS544="-","-",_xlfn.XLOOKUP(BS544,ABNT5101!$B$4:$B$9,ABNT5101!$D$4:$D$9))</f>
        <v>0.6</v>
      </c>
      <c r="BY544" s="31" t="str">
        <f t="shared" si="326"/>
        <v>NÃO ATENDE</v>
      </c>
      <c r="BZ544" s="31" t="str">
        <f t="shared" si="327"/>
        <v>NÃO ATENDE</v>
      </c>
      <c r="CA544" s="31" t="str">
        <f t="shared" si="328"/>
        <v>NÃO ATENDE</v>
      </c>
      <c r="CB544" s="36" t="str">
        <f t="shared" si="339"/>
        <v>P6</v>
      </c>
      <c r="CC544" s="37">
        <f t="shared" si="329"/>
        <v>-1</v>
      </c>
      <c r="CD544" s="38"/>
      <c r="CE544" s="38"/>
      <c r="CF544" s="31">
        <f>IF(CB544="-","-",_xlfn.XLOOKUP(CB544,ABNT5101!$B$4:$B$9,ABNT5101!$C$4:$C$9))</f>
        <v>3</v>
      </c>
      <c r="CG544" s="36">
        <f>IF(CB544="-","-",_xlfn.XLOOKUP(CB544,ABNT5101!$B$4:$B$9,ABNT5101!$D$4:$D$9))</f>
        <v>0.6</v>
      </c>
      <c r="CH544" s="31" t="str">
        <f t="shared" si="330"/>
        <v>NÃO ATENDE</v>
      </c>
      <c r="CI544" s="31" t="str">
        <f t="shared" si="331"/>
        <v>NÃO ATENDE</v>
      </c>
      <c r="CJ544" s="31" t="str">
        <f t="shared" si="332"/>
        <v>NÃO ATENDE</v>
      </c>
      <c r="CK544" s="56" t="e">
        <f>_xlfn.XLOOKUP(CL544,'Banco de dados'!$B:$B,'Banco de dados'!$D:$D)</f>
        <v>#N/A</v>
      </c>
      <c r="CL544" s="42"/>
      <c r="CM544" s="56" t="e">
        <f>_xlfn.XLOOKUP(CL544,'Banco de dados'!$B:$B,'Banco de dados'!$E:$E)</f>
        <v>#N/A</v>
      </c>
      <c r="CN544" s="56"/>
      <c r="CO544" s="56" t="e">
        <f>IF(CN544="-","-",_xlfn.XLOOKUP(CN544,'Banco de dados'!$B:$B,'Banco de dados'!$E:$E))</f>
        <v>#N/A</v>
      </c>
      <c r="CP544" s="41">
        <f t="shared" si="333"/>
        <v>1</v>
      </c>
      <c r="CQ544" s="56" t="e">
        <f>_xlfn.XLOOKUP(CL544,'Banco de dados'!$B:$B,'Banco de dados'!$H:$H)</f>
        <v>#N/A</v>
      </c>
      <c r="CR544" s="56" t="e">
        <f t="array" aca="1" ref="CR544" ca="1">_xludf.xlookup(CN544,'Banco de dados'!$B:$B,'Banco de dados'!$H:$H)</f>
        <v>#NAME?</v>
      </c>
      <c r="CS544" s="56" t="e">
        <f t="array" aca="1" ref="CS544" ca="1">_xludf.xlookup(CL544,'Banco de dados'!$B:$B,'Banco de dados'!$F:$F)</f>
        <v>#NAME?</v>
      </c>
      <c r="CT544" s="56" t="e">
        <f t="array" aca="1" ref="CT544" ca="1">_xludf.xlookup(CN544,'Banco de dados'!$B:$B,'Banco de dados'!$F:$F)</f>
        <v>#NAME?</v>
      </c>
      <c r="CU544" s="42"/>
      <c r="CV544" s="42"/>
      <c r="CW544" s="56" t="str">
        <f>IF(AJ544=0.5,"Suporte",IF(AND(AJ544&gt;='Braços de IP'!$B$9,AJ544&lt;='Braços de IP'!$D$9),'Braços de IP'!$E$9,IF(AND(AJ544&gt;='Braços de IP'!$B$10,AJ544&lt;='Braços de IP'!$D$10),'Braços de IP'!$E$10,IF(AND(AJ544&gt;='Braços de IP'!$B$11,AJ544&lt;='Braços de IP'!$D$11),'Braços de IP'!$E$11,IF(AND(AJ544&gt;='Braços de IP'!$B$12,AJ544&lt;='Braços de IP'!$D$12),'Braços de IP'!$E$12,IF(AND(AJ544&gt;='Braços de IP'!$B$13,AJ544&lt;='Braços de IP'!$D$13),'Braços de IP'!$E$13,IF(AND(AJ544&gt;='Braços de IP'!$B$14,AJ544&lt;='Braços de IP'!$D$14),'Braços de IP'!$E$14,"ERRO")))))))</f>
        <v>Médio I</v>
      </c>
      <c r="CX544" s="42"/>
      <c r="CY544" s="56" t="str">
        <f>IF($CX544="","",VLOOKUP($CX544,'Braços de IP'!$E$9:$I$15,2,0))</f>
        <v/>
      </c>
      <c r="CZ544" s="43" t="str">
        <f>IF($CX544="","",VLOOKUP($CX544,'Braços de IP'!$E$9:$I$15,5,0))</f>
        <v/>
      </c>
      <c r="DA544" s="56"/>
      <c r="DB544" s="56"/>
      <c r="DC544" s="56"/>
      <c r="DD544" s="56"/>
      <c r="DE544" s="56"/>
      <c r="DF544" s="56"/>
      <c r="DG544" s="44" t="e">
        <f t="shared" si="334"/>
        <v>#N/A</v>
      </c>
      <c r="DH544" s="45">
        <f t="shared" si="335"/>
        <v>90</v>
      </c>
      <c r="DI544" s="44" t="e">
        <f t="shared" si="336"/>
        <v>#N/A</v>
      </c>
      <c r="DJ544" s="46" t="e">
        <f t="shared" si="337"/>
        <v>#N/A</v>
      </c>
      <c r="DK544" s="47" t="s">
        <v>147</v>
      </c>
      <c r="DL544" s="48"/>
      <c r="DM544" s="49"/>
      <c r="DN544" s="23" t="s">
        <v>148</v>
      </c>
      <c r="DO544" s="23"/>
      <c r="DP544" s="5"/>
      <c r="DQ544" s="5"/>
      <c r="DR544" s="5"/>
      <c r="DS544" s="5"/>
      <c r="DT544" s="5"/>
      <c r="DU544" s="5"/>
      <c r="DV544" s="5"/>
      <c r="DW544" s="5"/>
    </row>
    <row r="545" spans="1:121" ht="15.75" hidden="1" customHeight="1" x14ac:dyDescent="0.3">
      <c r="B545" s="5"/>
      <c r="C545" s="5"/>
      <c r="D545" s="5"/>
      <c r="E545" s="22" t="s">
        <v>511</v>
      </c>
      <c r="F545" s="22" t="s">
        <v>137</v>
      </c>
      <c r="G545" s="23" t="s">
        <v>478</v>
      </c>
      <c r="H545" s="24">
        <v>-23.338788000000001</v>
      </c>
      <c r="I545" s="24">
        <v>-46.829279999999997</v>
      </c>
      <c r="J545" s="24" t="s">
        <v>223</v>
      </c>
      <c r="K545" s="60"/>
      <c r="L545" s="24" t="s">
        <v>140</v>
      </c>
      <c r="M545" s="24" t="s">
        <v>141</v>
      </c>
      <c r="N545" s="23">
        <v>100</v>
      </c>
      <c r="O545" s="23" t="s">
        <v>142</v>
      </c>
      <c r="P545" s="23" t="s">
        <v>143</v>
      </c>
      <c r="Q545" s="26">
        <f t="shared" si="315"/>
        <v>200</v>
      </c>
      <c r="R545" s="27">
        <v>2</v>
      </c>
      <c r="S545" s="28">
        <v>3</v>
      </c>
      <c r="T545" s="28">
        <v>7.5</v>
      </c>
      <c r="U545" s="23"/>
      <c r="V545" s="23"/>
      <c r="W545" s="29"/>
      <c r="X545" s="28">
        <v>2.2999999999999998</v>
      </c>
      <c r="Y545" s="23"/>
      <c r="Z545" s="23"/>
      <c r="AA545" s="23"/>
      <c r="AB545" s="23"/>
      <c r="AC545" s="23"/>
      <c r="AD545" s="23" t="s">
        <v>144</v>
      </c>
      <c r="AE545" s="23" t="s">
        <v>145</v>
      </c>
      <c r="AF545" s="23">
        <v>16.5</v>
      </c>
      <c r="AG545" s="23">
        <v>7.5</v>
      </c>
      <c r="AH545" s="23">
        <v>1</v>
      </c>
      <c r="AI545" s="23">
        <v>0.3</v>
      </c>
      <c r="AJ545" s="23">
        <v>2.5</v>
      </c>
      <c r="AK545" s="27">
        <f t="shared" si="316"/>
        <v>2.2000000000000002</v>
      </c>
      <c r="AL545" s="27" t="s">
        <v>143</v>
      </c>
      <c r="AM545" s="27" t="s">
        <v>143</v>
      </c>
      <c r="AN545" s="23"/>
      <c r="AO545" s="27">
        <f t="shared" si="317"/>
        <v>2</v>
      </c>
      <c r="AP545" s="23"/>
      <c r="AQ545" s="23"/>
      <c r="AR545" s="23"/>
      <c r="AS545" s="23"/>
      <c r="AT545" s="23"/>
      <c r="AU545" s="27"/>
      <c r="AV545" s="27">
        <f t="shared" si="318"/>
        <v>0</v>
      </c>
      <c r="AW545" s="27"/>
      <c r="AX545" s="28">
        <f>VLOOKUP(J545,ABNT5101!$I$3:$J$9,2)</f>
        <v>15</v>
      </c>
      <c r="AY545" s="28">
        <f>VLOOKUP(J545,ABNT5101!$I$3:$M$9,5)</f>
        <v>0.18</v>
      </c>
      <c r="AZ545" s="28" t="str">
        <f>_xlfn.XLOOKUP(J545,ABNT5101!I:I,ABNT5101!L:L)</f>
        <v>-</v>
      </c>
      <c r="BA545" s="28">
        <f>_xlfn.XLOOKUP(J545,ABNT5101!$I:$I,ABNT5101!M:M)</f>
        <v>0.18</v>
      </c>
      <c r="BB545" s="28" t="str">
        <f>_xlfn.XLOOKUP(J545,ABNT5101!$I:$I,ABNT5101!N:N)</f>
        <v>-</v>
      </c>
      <c r="BC545" s="28">
        <f>_xlfn.XLOOKUP(J545,ABNT5101!$I:$I,ABNT5101!O:O)</f>
        <v>15</v>
      </c>
      <c r="BD545" s="31" t="str">
        <f t="shared" si="319"/>
        <v>NÃO ATENDE</v>
      </c>
      <c r="BE545" s="32">
        <f t="shared" si="310"/>
        <v>-1</v>
      </c>
      <c r="BF545" s="32">
        <f t="shared" si="311"/>
        <v>-1</v>
      </c>
      <c r="BG545" s="32" t="str">
        <f t="shared" si="320"/>
        <v>-</v>
      </c>
      <c r="BH545" s="34"/>
      <c r="BI545" s="34"/>
      <c r="BJ545" s="34"/>
      <c r="BK545" s="34"/>
      <c r="BL545" s="35"/>
      <c r="BM545" s="34"/>
      <c r="BN545" s="31" t="str">
        <f t="shared" si="321"/>
        <v>NÃO ATENDE</v>
      </c>
      <c r="BO545" s="31" t="str">
        <f t="shared" si="312"/>
        <v>NÃO ATENDE</v>
      </c>
      <c r="BP545" s="31" t="str">
        <f t="shared" si="313"/>
        <v>NÃO ATENDE</v>
      </c>
      <c r="BQ545" s="31" t="str">
        <f t="shared" si="322"/>
        <v>ATENDE</v>
      </c>
      <c r="BR545" s="36" t="str">
        <f t="shared" si="323"/>
        <v>C3</v>
      </c>
      <c r="BS545" s="36" t="str">
        <f t="shared" si="324"/>
        <v>P6</v>
      </c>
      <c r="BT545" s="37">
        <f t="shared" si="325"/>
        <v>-1</v>
      </c>
      <c r="BU545" s="34"/>
      <c r="BV545" s="34"/>
      <c r="BW545" s="36">
        <f>IF(BS545="-","-",_xlfn.XLOOKUP(BS545,ABNT5101!$B$4:$B$9,ABNT5101!$C$4:$C$9))</f>
        <v>3</v>
      </c>
      <c r="BX545" s="36">
        <f>IF(BS545="-","-",_xlfn.XLOOKUP(BS545,ABNT5101!$B$4:$B$9,ABNT5101!$D$4:$D$9))</f>
        <v>0.6</v>
      </c>
      <c r="BY545" s="31" t="str">
        <f t="shared" si="326"/>
        <v>NÃO ATENDE</v>
      </c>
      <c r="BZ545" s="31" t="str">
        <f t="shared" si="327"/>
        <v>NÃO ATENDE</v>
      </c>
      <c r="CA545" s="31" t="str">
        <f t="shared" si="328"/>
        <v>NÃO ATENDE</v>
      </c>
      <c r="CB545" s="36" t="str">
        <f t="shared" si="339"/>
        <v>P6</v>
      </c>
      <c r="CC545" s="37">
        <f t="shared" si="329"/>
        <v>-1</v>
      </c>
      <c r="CD545" s="38"/>
      <c r="CE545" s="38"/>
      <c r="CF545" s="31">
        <f>IF(CB545="-","-",_xlfn.XLOOKUP(CB545,ABNT5101!$B$4:$B$9,ABNT5101!$C$4:$C$9))</f>
        <v>3</v>
      </c>
      <c r="CG545" s="36">
        <f>IF(CB545="-","-",_xlfn.XLOOKUP(CB545,ABNT5101!$B$4:$B$9,ABNT5101!$D$4:$D$9))</f>
        <v>0.6</v>
      </c>
      <c r="CH545" s="31" t="str">
        <f t="shared" si="330"/>
        <v>NÃO ATENDE</v>
      </c>
      <c r="CI545" s="31" t="str">
        <f t="shared" si="331"/>
        <v>NÃO ATENDE</v>
      </c>
      <c r="CJ545" s="31" t="str">
        <f t="shared" si="332"/>
        <v>NÃO ATENDE</v>
      </c>
      <c r="CK545" s="56" t="e">
        <f>_xlfn.XLOOKUP(CL545,'Banco de dados'!$B:$B,'Banco de dados'!$D:$D)</f>
        <v>#N/A</v>
      </c>
      <c r="CL545" s="42"/>
      <c r="CM545" s="56" t="e">
        <f>_xlfn.XLOOKUP(CL545,'Banco de dados'!$B:$B,'Banco de dados'!$E:$E)</f>
        <v>#N/A</v>
      </c>
      <c r="CN545" s="56"/>
      <c r="CO545" s="56" t="e">
        <f>IF(CN545="-","-",_xlfn.XLOOKUP(CN545,'Banco de dados'!$B:$B,'Banco de dados'!$E:$E))</f>
        <v>#N/A</v>
      </c>
      <c r="CP545" s="41">
        <f t="shared" si="333"/>
        <v>1</v>
      </c>
      <c r="CQ545" s="56" t="e">
        <f>_xlfn.XLOOKUP(CL545,'Banco de dados'!$B:$B,'Banco de dados'!$H:$H)</f>
        <v>#N/A</v>
      </c>
      <c r="CR545" s="56" t="e">
        <f t="array" aca="1" ref="CR545" ca="1">_xludf.xlookup(CN545,'Banco de dados'!$B:$B,'Banco de dados'!$H:$H)</f>
        <v>#NAME?</v>
      </c>
      <c r="CS545" s="56" t="e">
        <f t="array" aca="1" ref="CS545" ca="1">_xludf.xlookup(CL545,'Banco de dados'!$B:$B,'Banco de dados'!$F:$F)</f>
        <v>#NAME?</v>
      </c>
      <c r="CT545" s="56" t="e">
        <f t="array" aca="1" ref="CT545" ca="1">_xludf.xlookup(CN545,'Banco de dados'!$B:$B,'Banco de dados'!$F:$F)</f>
        <v>#NAME?</v>
      </c>
      <c r="CU545" s="42"/>
      <c r="CV545" s="42"/>
      <c r="CW545" s="56" t="str">
        <f>IF(AJ545=0.5,"Suporte",IF(AND(AJ545&gt;='Braços de IP'!$B$9,AJ545&lt;='Braços de IP'!$D$9),'Braços de IP'!$E$9,IF(AND(AJ545&gt;='Braços de IP'!$B$10,AJ545&lt;='Braços de IP'!$D$10),'Braços de IP'!$E$10,IF(AND(AJ545&gt;='Braços de IP'!$B$11,AJ545&lt;='Braços de IP'!$D$11),'Braços de IP'!$E$11,IF(AND(AJ545&gt;='Braços de IP'!$B$12,AJ545&lt;='Braços de IP'!$D$12),'Braços de IP'!$E$12,IF(AND(AJ545&gt;='Braços de IP'!$B$13,AJ545&lt;='Braços de IP'!$D$13),'Braços de IP'!$E$13,IF(AND(AJ545&gt;='Braços de IP'!$B$14,AJ545&lt;='Braços de IP'!$D$14),'Braços de IP'!$E$14,"ERRO")))))))</f>
        <v>Médio II</v>
      </c>
      <c r="CX545" s="42"/>
      <c r="CY545" s="56" t="str">
        <f>IF($CX545="","",VLOOKUP($CX545,'Braços de IP'!$E$9:$I$15,2,0))</f>
        <v/>
      </c>
      <c r="CZ545" s="43" t="str">
        <f>IF($CX545="","",VLOOKUP($CX545,'Braços de IP'!$E$9:$I$15,5,0))</f>
        <v/>
      </c>
      <c r="DA545" s="56"/>
      <c r="DB545" s="56"/>
      <c r="DC545" s="56"/>
      <c r="DD545" s="56"/>
      <c r="DE545" s="56"/>
      <c r="DF545" s="56"/>
      <c r="DG545" s="44" t="e">
        <f t="shared" si="334"/>
        <v>#N/A</v>
      </c>
      <c r="DH545" s="45">
        <f t="shared" si="335"/>
        <v>100</v>
      </c>
      <c r="DI545" s="44" t="e">
        <f t="shared" si="336"/>
        <v>#N/A</v>
      </c>
      <c r="DJ545" s="46" t="e">
        <f t="shared" si="337"/>
        <v>#N/A</v>
      </c>
      <c r="DK545" s="47" t="s">
        <v>147</v>
      </c>
      <c r="DL545" s="48"/>
      <c r="DM545" s="49"/>
      <c r="DN545" s="23" t="s">
        <v>148</v>
      </c>
      <c r="DO545" s="23"/>
      <c r="DQ545" s="50"/>
    </row>
    <row r="546" spans="1:121" ht="15.75" hidden="1" customHeight="1" x14ac:dyDescent="0.3">
      <c r="B546" s="5"/>
      <c r="C546" s="5"/>
      <c r="D546" s="5"/>
      <c r="E546" s="22" t="s">
        <v>511</v>
      </c>
      <c r="F546" s="22" t="s">
        <v>137</v>
      </c>
      <c r="G546" s="23" t="s">
        <v>478</v>
      </c>
      <c r="H546" s="24">
        <v>-23.338788000000001</v>
      </c>
      <c r="I546" s="24">
        <v>-46.829279999999997</v>
      </c>
      <c r="J546" s="24" t="s">
        <v>223</v>
      </c>
      <c r="K546" s="60"/>
      <c r="L546" s="24" t="s">
        <v>140</v>
      </c>
      <c r="M546" s="24" t="s">
        <v>141</v>
      </c>
      <c r="N546" s="23">
        <v>100</v>
      </c>
      <c r="O546" s="23" t="s">
        <v>142</v>
      </c>
      <c r="P546" s="23" t="s">
        <v>143</v>
      </c>
      <c r="Q546" s="26">
        <f t="shared" si="315"/>
        <v>200</v>
      </c>
      <c r="R546" s="27">
        <v>2</v>
      </c>
      <c r="S546" s="28">
        <v>3</v>
      </c>
      <c r="T546" s="28">
        <v>7.5</v>
      </c>
      <c r="U546" s="23"/>
      <c r="V546" s="23"/>
      <c r="W546" s="29"/>
      <c r="X546" s="28">
        <v>2.2999999999999998</v>
      </c>
      <c r="Y546" s="23"/>
      <c r="Z546" s="23"/>
      <c r="AA546" s="23"/>
      <c r="AB546" s="23"/>
      <c r="AC546" s="23"/>
      <c r="AD546" s="23" t="s">
        <v>144</v>
      </c>
      <c r="AE546" s="23" t="s">
        <v>145</v>
      </c>
      <c r="AF546" s="23">
        <v>16.5</v>
      </c>
      <c r="AG546" s="23">
        <v>7.5</v>
      </c>
      <c r="AH546" s="23">
        <v>1</v>
      </c>
      <c r="AI546" s="23">
        <v>0.3</v>
      </c>
      <c r="AJ546" s="23">
        <v>2.5</v>
      </c>
      <c r="AK546" s="27">
        <f t="shared" si="316"/>
        <v>2.2000000000000002</v>
      </c>
      <c r="AL546" s="27" t="s">
        <v>143</v>
      </c>
      <c r="AM546" s="27" t="s">
        <v>143</v>
      </c>
      <c r="AN546" s="23"/>
      <c r="AO546" s="27">
        <f t="shared" si="317"/>
        <v>2</v>
      </c>
      <c r="AP546" s="23"/>
      <c r="AQ546" s="23"/>
      <c r="AR546" s="23"/>
      <c r="AS546" s="23"/>
      <c r="AT546" s="23"/>
      <c r="AU546" s="27"/>
      <c r="AV546" s="27">
        <f t="shared" si="318"/>
        <v>0</v>
      </c>
      <c r="AW546" s="27"/>
      <c r="AX546" s="28">
        <f>VLOOKUP(J546,ABNT5101!$I$3:$J$9,2)</f>
        <v>15</v>
      </c>
      <c r="AY546" s="28">
        <f>VLOOKUP(J546,ABNT5101!$I$3:$M$9,5)</f>
        <v>0.18</v>
      </c>
      <c r="AZ546" s="28" t="str">
        <f>_xlfn.XLOOKUP(J546,ABNT5101!I:I,ABNT5101!L:L)</f>
        <v>-</v>
      </c>
      <c r="BA546" s="28">
        <f>_xlfn.XLOOKUP(J546,ABNT5101!$I:$I,ABNT5101!M:M)</f>
        <v>0.18</v>
      </c>
      <c r="BB546" s="28" t="str">
        <f>_xlfn.XLOOKUP(J546,ABNT5101!$I:$I,ABNT5101!N:N)</f>
        <v>-</v>
      </c>
      <c r="BC546" s="28">
        <f>_xlfn.XLOOKUP(J546,ABNT5101!$I:$I,ABNT5101!O:O)</f>
        <v>15</v>
      </c>
      <c r="BD546" s="31" t="str">
        <f t="shared" si="319"/>
        <v>NÃO ATENDE</v>
      </c>
      <c r="BE546" s="32">
        <f t="shared" ref="BE546:BE606" si="340">BH546/AX546-1</f>
        <v>-1</v>
      </c>
      <c r="BF546" s="32">
        <f t="shared" ref="BF546:BF606" si="341">BI546/AY546-1</f>
        <v>-1</v>
      </c>
      <c r="BG546" s="32" t="str">
        <f t="shared" si="320"/>
        <v>-</v>
      </c>
      <c r="BH546" s="34"/>
      <c r="BI546" s="34"/>
      <c r="BJ546" s="34"/>
      <c r="BK546" s="34"/>
      <c r="BL546" s="35"/>
      <c r="BM546" s="34"/>
      <c r="BN546" s="31" t="str">
        <f t="shared" si="321"/>
        <v>NÃO ATENDE</v>
      </c>
      <c r="BO546" s="31" t="str">
        <f t="shared" ref="BO546:BO606" si="342">IF(BH546&gt;=AX546,"ATENDE",IF(BH546&gt;=0.99*AX546,"ATENDIMENTO LIMIAR","NÃO ATENDE"))</f>
        <v>NÃO ATENDE</v>
      </c>
      <c r="BP546" s="31" t="str">
        <f t="shared" ref="BP546:BP606" si="343">IF(BI546&gt;=AY546,"ATENDE",IF(BI546&gt;=(AY546-0.02),"ATENDIMENTO LIMIAR","NÃO ATENDE"))</f>
        <v>NÃO ATENDE</v>
      </c>
      <c r="BQ546" s="31" t="str">
        <f t="shared" si="322"/>
        <v>ATENDE</v>
      </c>
      <c r="BR546" s="36" t="str">
        <f t="shared" si="323"/>
        <v>C3</v>
      </c>
      <c r="BS546" s="36" t="str">
        <f t="shared" si="324"/>
        <v>P6</v>
      </c>
      <c r="BT546" s="37">
        <f t="shared" si="325"/>
        <v>-1</v>
      </c>
      <c r="BU546" s="34"/>
      <c r="BV546" s="34"/>
      <c r="BW546" s="36">
        <f>IF(BS546="-","-",_xlfn.XLOOKUP(BS546,ABNT5101!$B$4:$B$9,ABNT5101!$C$4:$C$9))</f>
        <v>3</v>
      </c>
      <c r="BX546" s="36">
        <f>IF(BS546="-","-",_xlfn.XLOOKUP(BS546,ABNT5101!$B$4:$B$9,ABNT5101!$D$4:$D$9))</f>
        <v>0.6</v>
      </c>
      <c r="BY546" s="31" t="str">
        <f t="shared" si="326"/>
        <v>NÃO ATENDE</v>
      </c>
      <c r="BZ546" s="31" t="str">
        <f t="shared" si="327"/>
        <v>NÃO ATENDE</v>
      </c>
      <c r="CA546" s="31" t="str">
        <f t="shared" si="328"/>
        <v>NÃO ATENDE</v>
      </c>
      <c r="CB546" s="36" t="str">
        <f t="shared" si="339"/>
        <v>P6</v>
      </c>
      <c r="CC546" s="37">
        <f t="shared" si="329"/>
        <v>-1</v>
      </c>
      <c r="CD546" s="38"/>
      <c r="CE546" s="38"/>
      <c r="CF546" s="31">
        <f>IF(CB546="-","-",_xlfn.XLOOKUP(CB546,ABNT5101!$B$4:$B$9,ABNT5101!$C$4:$C$9))</f>
        <v>3</v>
      </c>
      <c r="CG546" s="36">
        <f>IF(CB546="-","-",_xlfn.XLOOKUP(CB546,ABNT5101!$B$4:$B$9,ABNT5101!$D$4:$D$9))</f>
        <v>0.6</v>
      </c>
      <c r="CH546" s="31" t="str">
        <f t="shared" si="330"/>
        <v>NÃO ATENDE</v>
      </c>
      <c r="CI546" s="31" t="str">
        <f t="shared" si="331"/>
        <v>NÃO ATENDE</v>
      </c>
      <c r="CJ546" s="31" t="str">
        <f t="shared" si="332"/>
        <v>NÃO ATENDE</v>
      </c>
      <c r="CK546" s="56" t="e">
        <f>_xlfn.XLOOKUP(CL546,'Banco de dados'!$B:$B,'Banco de dados'!$D:$D)</f>
        <v>#N/A</v>
      </c>
      <c r="CL546" s="42"/>
      <c r="CM546" s="56" t="e">
        <f>_xlfn.XLOOKUP(CL546,'Banco de dados'!$B:$B,'Banco de dados'!$E:$E)</f>
        <v>#N/A</v>
      </c>
      <c r="CN546" s="56"/>
      <c r="CO546" s="56" t="e">
        <f>IF(CN546="-","-",_xlfn.XLOOKUP(CN546,'Banco de dados'!$B:$B,'Banco de dados'!$E:$E))</f>
        <v>#N/A</v>
      </c>
      <c r="CP546" s="41">
        <f t="shared" si="333"/>
        <v>1</v>
      </c>
      <c r="CQ546" s="56" t="e">
        <f>_xlfn.XLOOKUP(CL546,'Banco de dados'!$B:$B,'Banco de dados'!$H:$H)</f>
        <v>#N/A</v>
      </c>
      <c r="CR546" s="56" t="e">
        <f t="array" aca="1" ref="CR546" ca="1">_xludf.xlookup(CN546,'Banco de dados'!$B:$B,'Banco de dados'!$H:$H)</f>
        <v>#NAME?</v>
      </c>
      <c r="CS546" s="56" t="e">
        <f t="array" aca="1" ref="CS546" ca="1">_xludf.xlookup(CL546,'Banco de dados'!$B:$B,'Banco de dados'!$F:$F)</f>
        <v>#NAME?</v>
      </c>
      <c r="CT546" s="56" t="e">
        <f t="array" aca="1" ref="CT546" ca="1">_xludf.xlookup(CN546,'Banco de dados'!$B:$B,'Banco de dados'!$F:$F)</f>
        <v>#NAME?</v>
      </c>
      <c r="CU546" s="42"/>
      <c r="CV546" s="42"/>
      <c r="CW546" s="56" t="str">
        <f>IF(AJ546=0.5,"Suporte",IF(AND(AJ546&gt;='Braços de IP'!$B$9,AJ546&lt;='Braços de IP'!$D$9),'Braços de IP'!$E$9,IF(AND(AJ546&gt;='Braços de IP'!$B$10,AJ546&lt;='Braços de IP'!$D$10),'Braços de IP'!$E$10,IF(AND(AJ546&gt;='Braços de IP'!$B$11,AJ546&lt;='Braços de IP'!$D$11),'Braços de IP'!$E$11,IF(AND(AJ546&gt;='Braços de IP'!$B$12,AJ546&lt;='Braços de IP'!$D$12),'Braços de IP'!$E$12,IF(AND(AJ546&gt;='Braços de IP'!$B$13,AJ546&lt;='Braços de IP'!$D$13),'Braços de IP'!$E$13,IF(AND(AJ546&gt;='Braços de IP'!$B$14,AJ546&lt;='Braços de IP'!$D$14),'Braços de IP'!$E$14,"ERRO")))))))</f>
        <v>Médio II</v>
      </c>
      <c r="CX546" s="42"/>
      <c r="CY546" s="56" t="str">
        <f>IF($CX546="","",VLOOKUP($CX546,'Braços de IP'!$E$9:$I$15,2,0))</f>
        <v/>
      </c>
      <c r="CZ546" s="43" t="str">
        <f>IF($CX546="","",VLOOKUP($CX546,'Braços de IP'!$E$9:$I$15,5,0))</f>
        <v/>
      </c>
      <c r="DA546" s="56"/>
      <c r="DB546" s="56"/>
      <c r="DC546" s="56"/>
      <c r="DD546" s="56"/>
      <c r="DE546" s="56"/>
      <c r="DF546" s="56"/>
      <c r="DG546" s="44" t="e">
        <f t="shared" si="334"/>
        <v>#N/A</v>
      </c>
      <c r="DH546" s="45">
        <f t="shared" si="335"/>
        <v>100</v>
      </c>
      <c r="DI546" s="44" t="e">
        <f t="shared" si="336"/>
        <v>#N/A</v>
      </c>
      <c r="DJ546" s="46" t="e">
        <f t="shared" si="337"/>
        <v>#N/A</v>
      </c>
      <c r="DK546" s="47" t="s">
        <v>147</v>
      </c>
      <c r="DL546" s="48"/>
      <c r="DM546" s="49"/>
      <c r="DN546" s="23" t="s">
        <v>148</v>
      </c>
      <c r="DO546" s="23"/>
      <c r="DQ546" s="50"/>
    </row>
    <row r="547" spans="1:121" ht="15.75" hidden="1" customHeight="1" x14ac:dyDescent="0.3">
      <c r="B547" s="5"/>
      <c r="C547" s="5"/>
      <c r="D547" s="5"/>
      <c r="E547" s="22" t="s">
        <v>511</v>
      </c>
      <c r="F547" s="22" t="s">
        <v>137</v>
      </c>
      <c r="G547" s="23" t="s">
        <v>478</v>
      </c>
      <c r="H547" s="24">
        <v>-23.338788000000001</v>
      </c>
      <c r="I547" s="24">
        <v>-46.829279999999997</v>
      </c>
      <c r="J547" s="24" t="s">
        <v>223</v>
      </c>
      <c r="K547" s="60"/>
      <c r="L547" s="24" t="s">
        <v>140</v>
      </c>
      <c r="M547" s="24" t="s">
        <v>141</v>
      </c>
      <c r="N547" s="23">
        <v>100</v>
      </c>
      <c r="O547" s="23" t="s">
        <v>142</v>
      </c>
      <c r="P547" s="23" t="s">
        <v>143</v>
      </c>
      <c r="Q547" s="26">
        <f t="shared" si="315"/>
        <v>200</v>
      </c>
      <c r="R547" s="27">
        <v>2</v>
      </c>
      <c r="S547" s="28">
        <v>3</v>
      </c>
      <c r="T547" s="28">
        <v>7.5</v>
      </c>
      <c r="U547" s="23"/>
      <c r="V547" s="23"/>
      <c r="W547" s="29"/>
      <c r="X547" s="28">
        <v>2.2999999999999998</v>
      </c>
      <c r="Y547" s="23"/>
      <c r="Z547" s="23"/>
      <c r="AA547" s="23"/>
      <c r="AB547" s="23"/>
      <c r="AC547" s="23"/>
      <c r="AD547" s="23" t="s">
        <v>144</v>
      </c>
      <c r="AE547" s="23" t="s">
        <v>145</v>
      </c>
      <c r="AF547" s="23">
        <v>16.5</v>
      </c>
      <c r="AG547" s="23">
        <v>7.5</v>
      </c>
      <c r="AH547" s="23">
        <v>1</v>
      </c>
      <c r="AI547" s="23">
        <v>0.3</v>
      </c>
      <c r="AJ547" s="23">
        <v>2.5</v>
      </c>
      <c r="AK547" s="27">
        <f t="shared" si="316"/>
        <v>2.2000000000000002</v>
      </c>
      <c r="AL547" s="27" t="s">
        <v>143</v>
      </c>
      <c r="AM547" s="27" t="s">
        <v>143</v>
      </c>
      <c r="AN547" s="23"/>
      <c r="AO547" s="27">
        <f t="shared" si="317"/>
        <v>2</v>
      </c>
      <c r="AP547" s="23"/>
      <c r="AQ547" s="23"/>
      <c r="AR547" s="23"/>
      <c r="AS547" s="23"/>
      <c r="AT547" s="23"/>
      <c r="AU547" s="27"/>
      <c r="AV547" s="27">
        <f t="shared" si="318"/>
        <v>0</v>
      </c>
      <c r="AW547" s="27"/>
      <c r="AX547" s="28">
        <f>VLOOKUP(J547,ABNT5101!$I$3:$J$9,2)</f>
        <v>15</v>
      </c>
      <c r="AY547" s="28">
        <f>VLOOKUP(J547,ABNT5101!$I$3:$M$9,5)</f>
        <v>0.18</v>
      </c>
      <c r="AZ547" s="28" t="str">
        <f>_xlfn.XLOOKUP(J547,ABNT5101!I:I,ABNT5101!L:L)</f>
        <v>-</v>
      </c>
      <c r="BA547" s="28">
        <f>_xlfn.XLOOKUP(J547,ABNT5101!$I:$I,ABNT5101!M:M)</f>
        <v>0.18</v>
      </c>
      <c r="BB547" s="28" t="str">
        <f>_xlfn.XLOOKUP(J547,ABNT5101!$I:$I,ABNT5101!N:N)</f>
        <v>-</v>
      </c>
      <c r="BC547" s="28">
        <f>_xlfn.XLOOKUP(J547,ABNT5101!$I:$I,ABNT5101!O:O)</f>
        <v>15</v>
      </c>
      <c r="BD547" s="31" t="str">
        <f t="shared" si="319"/>
        <v>NÃO ATENDE</v>
      </c>
      <c r="BE547" s="32">
        <f t="shared" si="340"/>
        <v>-1</v>
      </c>
      <c r="BF547" s="32">
        <f t="shared" si="341"/>
        <v>-1</v>
      </c>
      <c r="BG547" s="32" t="str">
        <f t="shared" si="320"/>
        <v>-</v>
      </c>
      <c r="BH547" s="34"/>
      <c r="BI547" s="34"/>
      <c r="BJ547" s="34"/>
      <c r="BK547" s="34"/>
      <c r="BL547" s="35"/>
      <c r="BM547" s="34"/>
      <c r="BN547" s="31" t="str">
        <f t="shared" si="321"/>
        <v>NÃO ATENDE</v>
      </c>
      <c r="BO547" s="31" t="str">
        <f t="shared" si="342"/>
        <v>NÃO ATENDE</v>
      </c>
      <c r="BP547" s="31" t="str">
        <f t="shared" si="343"/>
        <v>NÃO ATENDE</v>
      </c>
      <c r="BQ547" s="31" t="str">
        <f t="shared" si="322"/>
        <v>ATENDE</v>
      </c>
      <c r="BR547" s="36" t="str">
        <f t="shared" si="323"/>
        <v>C3</v>
      </c>
      <c r="BS547" s="36" t="str">
        <f t="shared" si="324"/>
        <v>P6</v>
      </c>
      <c r="BT547" s="37">
        <f t="shared" si="325"/>
        <v>-1</v>
      </c>
      <c r="BU547" s="34"/>
      <c r="BV547" s="34"/>
      <c r="BW547" s="36">
        <f>IF(BS547="-","-",_xlfn.XLOOKUP(BS547,ABNT5101!$B$4:$B$9,ABNT5101!$C$4:$C$9))</f>
        <v>3</v>
      </c>
      <c r="BX547" s="36">
        <f>IF(BS547="-","-",_xlfn.XLOOKUP(BS547,ABNT5101!$B$4:$B$9,ABNT5101!$D$4:$D$9))</f>
        <v>0.6</v>
      </c>
      <c r="BY547" s="31" t="str">
        <f t="shared" si="326"/>
        <v>NÃO ATENDE</v>
      </c>
      <c r="BZ547" s="31" t="str">
        <f t="shared" si="327"/>
        <v>NÃO ATENDE</v>
      </c>
      <c r="CA547" s="31" t="str">
        <f t="shared" si="328"/>
        <v>NÃO ATENDE</v>
      </c>
      <c r="CB547" s="36" t="str">
        <f t="shared" si="339"/>
        <v>P6</v>
      </c>
      <c r="CC547" s="37">
        <f t="shared" si="329"/>
        <v>-1</v>
      </c>
      <c r="CD547" s="38"/>
      <c r="CE547" s="38"/>
      <c r="CF547" s="31">
        <f>IF(CB547="-","-",_xlfn.XLOOKUP(CB547,ABNT5101!$B$4:$B$9,ABNT5101!$C$4:$C$9))</f>
        <v>3</v>
      </c>
      <c r="CG547" s="36">
        <f>IF(CB547="-","-",_xlfn.XLOOKUP(CB547,ABNT5101!$B$4:$B$9,ABNT5101!$D$4:$D$9))</f>
        <v>0.6</v>
      </c>
      <c r="CH547" s="31" t="str">
        <f t="shared" si="330"/>
        <v>NÃO ATENDE</v>
      </c>
      <c r="CI547" s="31" t="str">
        <f t="shared" si="331"/>
        <v>NÃO ATENDE</v>
      </c>
      <c r="CJ547" s="31" t="str">
        <f t="shared" si="332"/>
        <v>NÃO ATENDE</v>
      </c>
      <c r="CK547" s="56" t="e">
        <f>_xlfn.XLOOKUP(CL547,'Banco de dados'!$B:$B,'Banco de dados'!$D:$D)</f>
        <v>#N/A</v>
      </c>
      <c r="CL547" s="42"/>
      <c r="CM547" s="56" t="e">
        <f>_xlfn.XLOOKUP(CL547,'Banco de dados'!$B:$B,'Banco de dados'!$E:$E)</f>
        <v>#N/A</v>
      </c>
      <c r="CN547" s="56"/>
      <c r="CO547" s="56" t="e">
        <f>IF(CN547="-","-",_xlfn.XLOOKUP(CN547,'Banco de dados'!$B:$B,'Banco de dados'!$E:$E))</f>
        <v>#N/A</v>
      </c>
      <c r="CP547" s="41">
        <f t="shared" si="333"/>
        <v>1</v>
      </c>
      <c r="CQ547" s="56" t="e">
        <f>_xlfn.XLOOKUP(CL547,'Banco de dados'!$B:$B,'Banco de dados'!$H:$H)</f>
        <v>#N/A</v>
      </c>
      <c r="CR547" s="56" t="e">
        <f t="array" aca="1" ref="CR547" ca="1">_xludf.xlookup(CN547,'Banco de dados'!$B:$B,'Banco de dados'!$H:$H)</f>
        <v>#NAME?</v>
      </c>
      <c r="CS547" s="56" t="e">
        <f t="array" aca="1" ref="CS547" ca="1">_xludf.xlookup(CL547,'Banco de dados'!$B:$B,'Banco de dados'!$F:$F)</f>
        <v>#NAME?</v>
      </c>
      <c r="CT547" s="56" t="e">
        <f t="array" aca="1" ref="CT547" ca="1">_xludf.xlookup(CN547,'Banco de dados'!$B:$B,'Banco de dados'!$F:$F)</f>
        <v>#NAME?</v>
      </c>
      <c r="CU547" s="42"/>
      <c r="CV547" s="42"/>
      <c r="CW547" s="56" t="str">
        <f>IF(AJ547=0.5,"Suporte",IF(AND(AJ547&gt;='Braços de IP'!$B$9,AJ547&lt;='Braços de IP'!$D$9),'Braços de IP'!$E$9,IF(AND(AJ547&gt;='Braços de IP'!$B$10,AJ547&lt;='Braços de IP'!$D$10),'Braços de IP'!$E$10,IF(AND(AJ547&gt;='Braços de IP'!$B$11,AJ547&lt;='Braços de IP'!$D$11),'Braços de IP'!$E$11,IF(AND(AJ547&gt;='Braços de IP'!$B$12,AJ547&lt;='Braços de IP'!$D$12),'Braços de IP'!$E$12,IF(AND(AJ547&gt;='Braços de IP'!$B$13,AJ547&lt;='Braços de IP'!$D$13),'Braços de IP'!$E$13,IF(AND(AJ547&gt;='Braços de IP'!$B$14,AJ547&lt;='Braços de IP'!$D$14),'Braços de IP'!$E$14,"ERRO")))))))</f>
        <v>Médio II</v>
      </c>
      <c r="CX547" s="42"/>
      <c r="CY547" s="56" t="str">
        <f>IF($CX547="","",VLOOKUP($CX547,'Braços de IP'!$E$9:$I$15,2,0))</f>
        <v/>
      </c>
      <c r="CZ547" s="43" t="str">
        <f>IF($CX547="","",VLOOKUP($CX547,'Braços de IP'!$E$9:$I$15,5,0))</f>
        <v/>
      </c>
      <c r="DA547" s="56"/>
      <c r="DB547" s="56"/>
      <c r="DC547" s="56"/>
      <c r="DD547" s="56"/>
      <c r="DE547" s="56"/>
      <c r="DF547" s="56"/>
      <c r="DG547" s="44" t="e">
        <f t="shared" si="334"/>
        <v>#N/A</v>
      </c>
      <c r="DH547" s="45">
        <f t="shared" si="335"/>
        <v>100</v>
      </c>
      <c r="DI547" s="44" t="e">
        <f t="shared" si="336"/>
        <v>#N/A</v>
      </c>
      <c r="DJ547" s="46" t="e">
        <f t="shared" si="337"/>
        <v>#N/A</v>
      </c>
      <c r="DK547" s="47" t="s">
        <v>147</v>
      </c>
      <c r="DL547" s="48"/>
      <c r="DM547" s="49"/>
      <c r="DN547" s="23" t="s">
        <v>148</v>
      </c>
      <c r="DO547" s="23"/>
      <c r="DQ547" s="50"/>
    </row>
    <row r="548" spans="1:121" ht="15.75" customHeight="1" x14ac:dyDescent="0.3">
      <c r="A548" s="224" t="s">
        <v>1290</v>
      </c>
      <c r="B548" s="5"/>
      <c r="C548" s="5" t="s">
        <v>148</v>
      </c>
      <c r="D548" s="5"/>
      <c r="E548" s="22" t="s">
        <v>512</v>
      </c>
      <c r="F548" s="22" t="s">
        <v>137</v>
      </c>
      <c r="G548" s="23" t="s">
        <v>469</v>
      </c>
      <c r="H548" s="24">
        <v>-23.393262</v>
      </c>
      <c r="I548" s="24">
        <v>-46.864970999999997</v>
      </c>
      <c r="J548" s="24" t="s">
        <v>269</v>
      </c>
      <c r="K548" s="60"/>
      <c r="L548" s="24" t="s">
        <v>180</v>
      </c>
      <c r="M548" s="24" t="s">
        <v>141</v>
      </c>
      <c r="N548" s="23">
        <v>120</v>
      </c>
      <c r="O548" s="23" t="s">
        <v>142</v>
      </c>
      <c r="P548" s="23" t="s">
        <v>143</v>
      </c>
      <c r="Q548" s="26">
        <f t="shared" si="315"/>
        <v>240</v>
      </c>
      <c r="R548" s="27">
        <v>2</v>
      </c>
      <c r="S548" s="28">
        <v>4</v>
      </c>
      <c r="T548" s="28">
        <v>11.8</v>
      </c>
      <c r="U548" s="23"/>
      <c r="V548" s="23"/>
      <c r="W548" s="29"/>
      <c r="X548" s="28">
        <v>2.9</v>
      </c>
      <c r="Y548" s="23"/>
      <c r="Z548" s="23"/>
      <c r="AA548" s="23"/>
      <c r="AB548" s="23"/>
      <c r="AC548" s="23"/>
      <c r="AD548" s="23" t="s">
        <v>144</v>
      </c>
      <c r="AE548" s="23" t="s">
        <v>145</v>
      </c>
      <c r="AF548" s="23">
        <v>29.7</v>
      </c>
      <c r="AG548" s="23">
        <v>7</v>
      </c>
      <c r="AH548" s="23">
        <v>1</v>
      </c>
      <c r="AI548" s="23">
        <v>0.5</v>
      </c>
      <c r="AJ548" s="23">
        <v>3.3</v>
      </c>
      <c r="AK548" s="27">
        <f t="shared" si="316"/>
        <v>2.8</v>
      </c>
      <c r="AL548" s="27" t="s">
        <v>143</v>
      </c>
      <c r="AM548" s="27" t="s">
        <v>143</v>
      </c>
      <c r="AN548" s="23"/>
      <c r="AO548" s="27">
        <f t="shared" si="317"/>
        <v>2</v>
      </c>
      <c r="AP548" s="23"/>
      <c r="AQ548" s="23"/>
      <c r="AR548" s="23"/>
      <c r="AS548" s="23"/>
      <c r="AT548" s="23"/>
      <c r="AU548" s="27"/>
      <c r="AV548" s="27">
        <f t="shared" si="318"/>
        <v>0</v>
      </c>
      <c r="AW548" s="27"/>
      <c r="AX548" s="28">
        <f>VLOOKUP(J548,ABNT5101!$I$3:$J$9,2)</f>
        <v>30</v>
      </c>
      <c r="AY548" s="28">
        <f>VLOOKUP(J548,ABNT5101!$I$3:$M$9,5)</f>
        <v>0.38</v>
      </c>
      <c r="AZ548" s="28" t="str">
        <f>_xlfn.XLOOKUP(J548,ABNT5101!I:I,ABNT5101!L:L)</f>
        <v>-</v>
      </c>
      <c r="BA548" s="28">
        <f>_xlfn.XLOOKUP(J548,ABNT5101!$I:$I,ABNT5101!M:M)</f>
        <v>0.38</v>
      </c>
      <c r="BB548" s="28" t="str">
        <f>_xlfn.XLOOKUP(J548,ABNT5101!$I:$I,ABNT5101!N:N)</f>
        <v>-</v>
      </c>
      <c r="BC548" s="28">
        <f>_xlfn.XLOOKUP(J548,ABNT5101!$I:$I,ABNT5101!O:O)</f>
        <v>14</v>
      </c>
      <c r="BD548" s="31" t="str">
        <f t="shared" si="319"/>
        <v>NÃO ATENDE</v>
      </c>
      <c r="BE548" s="32">
        <f t="shared" si="340"/>
        <v>0.14766666666666661</v>
      </c>
      <c r="BF548" s="32">
        <f t="shared" si="341"/>
        <v>0</v>
      </c>
      <c r="BG548" s="32" t="str">
        <f t="shared" si="320"/>
        <v>-</v>
      </c>
      <c r="BH548" s="42">
        <v>34.43</v>
      </c>
      <c r="BI548" s="34">
        <v>0.38</v>
      </c>
      <c r="BJ548" s="34"/>
      <c r="BK548" s="34"/>
      <c r="BL548" s="35"/>
      <c r="BM548" s="34"/>
      <c r="BN548" s="31" t="str">
        <f t="shared" si="321"/>
        <v>ATENDE</v>
      </c>
      <c r="BO548" s="31" t="str">
        <f t="shared" si="342"/>
        <v>ATENDE</v>
      </c>
      <c r="BP548" s="31" t="str">
        <f t="shared" si="343"/>
        <v>ATENDE</v>
      </c>
      <c r="BQ548" s="31" t="str">
        <f t="shared" si="322"/>
        <v>ATENDE</v>
      </c>
      <c r="BR548" s="36" t="str">
        <f t="shared" si="323"/>
        <v>C1</v>
      </c>
      <c r="BS548" s="36" t="str">
        <f t="shared" si="324"/>
        <v>P4</v>
      </c>
      <c r="BT548" s="37">
        <f t="shared" si="325"/>
        <v>1.2333333333333334</v>
      </c>
      <c r="BU548" s="34">
        <v>16.75</v>
      </c>
      <c r="BV548" s="34">
        <v>2.68</v>
      </c>
      <c r="BW548" s="36">
        <f>IF(BS548="-","-",_xlfn.XLOOKUP(BS548,ABNT5101!$B$4:$B$9,ABNT5101!$C$4:$C$9))</f>
        <v>7.5</v>
      </c>
      <c r="BX548" s="36">
        <f>IF(BS548="-","-",_xlfn.XLOOKUP(BS548,ABNT5101!$B$4:$B$9,ABNT5101!$D$4:$D$9))</f>
        <v>1.5</v>
      </c>
      <c r="BY548" s="31" t="str">
        <f t="shared" si="326"/>
        <v>ATENDE</v>
      </c>
      <c r="BZ548" s="31" t="str">
        <f t="shared" si="327"/>
        <v>ATENDE</v>
      </c>
      <c r="CA548" s="31" t="str">
        <f t="shared" si="328"/>
        <v>ATENDE</v>
      </c>
      <c r="CB548" s="36" t="str">
        <f t="shared" si="339"/>
        <v>P4</v>
      </c>
      <c r="CC548" s="37">
        <f t="shared" si="329"/>
        <v>-0.24133333333333329</v>
      </c>
      <c r="CD548" s="244">
        <v>5.69</v>
      </c>
      <c r="CE548" s="244">
        <v>2.0099999999999998</v>
      </c>
      <c r="CF548" s="31">
        <f>IF(CB548="-","-",_xlfn.XLOOKUP(CB548,ABNT5101!$B$4:$B$9,ABNT5101!$C$4:$C$9))</f>
        <v>7.5</v>
      </c>
      <c r="CG548" s="36">
        <f>IF(CB548="-","-",_xlfn.XLOOKUP(CB548,ABNT5101!$B$4:$B$9,ABNT5101!$D$4:$D$9))</f>
        <v>1.5</v>
      </c>
      <c r="CH548" s="31" t="str">
        <f t="shared" si="330"/>
        <v>NÃO ATENDE</v>
      </c>
      <c r="CI548" s="31" t="str">
        <f t="shared" si="331"/>
        <v>NÃO ATENDE</v>
      </c>
      <c r="CJ548" s="31" t="str">
        <f t="shared" si="332"/>
        <v>ATENDE</v>
      </c>
      <c r="CK548" s="56" t="str">
        <f>_xlfn.XLOOKUP(CL548,'Banco de dados'!$B:$B,'Banco de dados'!$D:$D)</f>
        <v>LEDSTAR</v>
      </c>
      <c r="CL548" s="42" t="str">
        <f>'Banco de dados'!B13</f>
        <v xml:space="preserve"> SL VT 9.1 120W</v>
      </c>
      <c r="CM548" s="56" t="str">
        <f>_xlfn.XLOOKUP(CL548,'Banco de dados'!$B:$B,'Banco de dados'!$E:$E)</f>
        <v>LUM LED SL VT 9.1 120W</v>
      </c>
      <c r="CN548" s="56"/>
      <c r="CO548" s="56" t="e">
        <f>IF(CN548="-","-",_xlfn.XLOOKUP(CN548,'Banco de dados'!$B:$B,'Banco de dados'!$E:$E))</f>
        <v>#N/A</v>
      </c>
      <c r="CP548" s="41">
        <f t="shared" si="333"/>
        <v>1</v>
      </c>
      <c r="CQ548" s="56">
        <f>_xlfn.XLOOKUP(CL548,'Banco de dados'!$B:$B,'Banco de dados'!$H:$H)</f>
        <v>120</v>
      </c>
      <c r="CR548" s="56" t="e">
        <f t="array" aca="1" ref="CR548" ca="1">_xludf.xlookup(CN548,'Banco de dados'!$B:$B,'Banco de dados'!$H:$H)</f>
        <v>#NAME?</v>
      </c>
      <c r="CS548" s="56" t="e">
        <f t="array" aca="1" ref="CS548" ca="1">_xludf.xlookup(CL548,'Banco de dados'!$B:$B,'Banco de dados'!$F:$F)</f>
        <v>#NAME?</v>
      </c>
      <c r="CT548" s="56" t="e">
        <f t="array" aca="1" ref="CT548" ca="1">_xludf.xlookup(CN548,'Banco de dados'!$B:$B,'Banco de dados'!$F:$F)</f>
        <v>#NAME?</v>
      </c>
      <c r="CU548" s="42">
        <v>0</v>
      </c>
      <c r="CV548" s="42">
        <v>0</v>
      </c>
      <c r="CW548" s="56" t="str">
        <f>IF(AJ548=0.5,"Suporte",IF(AND(AJ548&gt;='Braços de IP'!$B$9,AJ548&lt;='Braços de IP'!$D$9),'Braços de IP'!$E$9,IF(AND(AJ548&gt;='Braços de IP'!$B$10,AJ548&lt;='Braços de IP'!$D$10),'Braços de IP'!$E$10,IF(AND(AJ548&gt;='Braços de IP'!$B$11,AJ548&lt;='Braços de IP'!$D$11),'Braços de IP'!$E$11,IF(AND(AJ548&gt;='Braços de IP'!$B$12,AJ548&lt;='Braços de IP'!$D$12),'Braços de IP'!$E$12,IF(AND(AJ548&gt;='Braços de IP'!$B$13,AJ548&lt;='Braços de IP'!$D$13),'Braços de IP'!$E$13,IF(AND(AJ548&gt;='Braços de IP'!$B$14,AJ548&lt;='Braços de IP'!$D$14),'Braços de IP'!$E$14,"ERRO")))))))</f>
        <v>Longo II</v>
      </c>
      <c r="CX548" s="42"/>
      <c r="CY548" s="56" t="str">
        <f>IF($CX548="","",VLOOKUP($CX548,'Braços de IP'!$E$9:$I$15,2,0))</f>
        <v/>
      </c>
      <c r="CZ548" s="43" t="str">
        <f>IF($CX548="","",VLOOKUP($CX548,'Braços de IP'!$E$9:$I$15,5,0))</f>
        <v/>
      </c>
      <c r="DA548" s="56"/>
      <c r="DB548" s="56"/>
      <c r="DC548" s="56"/>
      <c r="DD548" s="56"/>
      <c r="DE548" s="56"/>
      <c r="DF548" s="56"/>
      <c r="DG548" s="44">
        <f t="shared" si="334"/>
        <v>120</v>
      </c>
      <c r="DH548" s="45">
        <f t="shared" si="335"/>
        <v>120</v>
      </c>
      <c r="DI548" s="44">
        <f t="shared" si="336"/>
        <v>240</v>
      </c>
      <c r="DJ548" s="46">
        <f t="shared" si="337"/>
        <v>0</v>
      </c>
      <c r="DK548" s="47" t="s">
        <v>147</v>
      </c>
      <c r="DL548" s="48"/>
      <c r="DM548" s="49"/>
      <c r="DN548" s="23" t="s">
        <v>148</v>
      </c>
      <c r="DO548" s="23"/>
      <c r="DQ548" s="50"/>
    </row>
    <row r="549" spans="1:121" ht="15.75" customHeight="1" x14ac:dyDescent="0.3">
      <c r="A549" s="224" t="s">
        <v>1290</v>
      </c>
      <c r="B549" s="5"/>
      <c r="C549" s="5" t="s">
        <v>148</v>
      </c>
      <c r="D549" s="5"/>
      <c r="E549" s="22" t="s">
        <v>512</v>
      </c>
      <c r="F549" s="22" t="s">
        <v>137</v>
      </c>
      <c r="G549" s="23" t="s">
        <v>469</v>
      </c>
      <c r="H549" s="24">
        <v>-23.393262</v>
      </c>
      <c r="I549" s="24">
        <v>-46.864970999999997</v>
      </c>
      <c r="J549" s="24" t="s">
        <v>269</v>
      </c>
      <c r="K549" s="60"/>
      <c r="L549" s="24" t="s">
        <v>180</v>
      </c>
      <c r="M549" s="24" t="s">
        <v>141</v>
      </c>
      <c r="N549" s="23">
        <v>120</v>
      </c>
      <c r="O549" s="23" t="s">
        <v>142</v>
      </c>
      <c r="P549" s="23" t="s">
        <v>143</v>
      </c>
      <c r="Q549" s="26">
        <f t="shared" si="315"/>
        <v>240</v>
      </c>
      <c r="R549" s="27">
        <v>2</v>
      </c>
      <c r="S549" s="28">
        <v>4</v>
      </c>
      <c r="T549" s="28">
        <v>11.8</v>
      </c>
      <c r="U549" s="23"/>
      <c r="V549" s="23"/>
      <c r="W549" s="29"/>
      <c r="X549" s="28">
        <v>2.9</v>
      </c>
      <c r="Y549" s="23"/>
      <c r="Z549" s="23"/>
      <c r="AA549" s="23"/>
      <c r="AB549" s="23"/>
      <c r="AC549" s="23"/>
      <c r="AD549" s="23" t="s">
        <v>144</v>
      </c>
      <c r="AE549" s="23" t="s">
        <v>145</v>
      </c>
      <c r="AF549" s="23">
        <v>29.7</v>
      </c>
      <c r="AG549" s="23">
        <v>7</v>
      </c>
      <c r="AH549" s="23">
        <v>1</v>
      </c>
      <c r="AI549" s="23">
        <v>0.5</v>
      </c>
      <c r="AJ549" s="23">
        <v>3.3</v>
      </c>
      <c r="AK549" s="27">
        <f t="shared" si="316"/>
        <v>2.8</v>
      </c>
      <c r="AL549" s="27" t="s">
        <v>143</v>
      </c>
      <c r="AM549" s="27" t="s">
        <v>143</v>
      </c>
      <c r="AN549" s="23"/>
      <c r="AO549" s="27">
        <f t="shared" si="317"/>
        <v>2</v>
      </c>
      <c r="AP549" s="23"/>
      <c r="AQ549" s="23"/>
      <c r="AR549" s="23"/>
      <c r="AS549" s="23"/>
      <c r="AT549" s="23"/>
      <c r="AU549" s="27"/>
      <c r="AV549" s="27">
        <f t="shared" si="318"/>
        <v>0</v>
      </c>
      <c r="AW549" s="27"/>
      <c r="AX549" s="28">
        <f>VLOOKUP(J549,ABNT5101!$I$3:$J$9,2)</f>
        <v>30</v>
      </c>
      <c r="AY549" s="28">
        <f>VLOOKUP(J549,ABNT5101!$I$3:$M$9,5)</f>
        <v>0.38</v>
      </c>
      <c r="AZ549" s="28" t="str">
        <f>_xlfn.XLOOKUP(J549,ABNT5101!I:I,ABNT5101!L:L)</f>
        <v>-</v>
      </c>
      <c r="BA549" s="28">
        <f>_xlfn.XLOOKUP(J549,ABNT5101!$I:$I,ABNT5101!M:M)</f>
        <v>0.38</v>
      </c>
      <c r="BB549" s="28" t="str">
        <f>_xlfn.XLOOKUP(J549,ABNT5101!$I:$I,ABNT5101!N:N)</f>
        <v>-</v>
      </c>
      <c r="BC549" s="28">
        <f>_xlfn.XLOOKUP(J549,ABNT5101!$I:$I,ABNT5101!O:O)</f>
        <v>14</v>
      </c>
      <c r="BD549" s="31" t="str">
        <f t="shared" si="319"/>
        <v>ATENDE</v>
      </c>
      <c r="BE549" s="32">
        <f t="shared" si="340"/>
        <v>0.15166666666666662</v>
      </c>
      <c r="BF549" s="32">
        <f t="shared" si="341"/>
        <v>0</v>
      </c>
      <c r="BG549" s="32" t="str">
        <f t="shared" si="320"/>
        <v>-</v>
      </c>
      <c r="BH549" s="42">
        <v>34.549999999999997</v>
      </c>
      <c r="BI549" s="34">
        <v>0.38</v>
      </c>
      <c r="BJ549" s="34"/>
      <c r="BK549" s="34"/>
      <c r="BL549" s="35"/>
      <c r="BM549" s="34"/>
      <c r="BN549" s="31" t="str">
        <f t="shared" si="321"/>
        <v>ATENDE</v>
      </c>
      <c r="BO549" s="31" t="str">
        <f t="shared" si="342"/>
        <v>ATENDE</v>
      </c>
      <c r="BP549" s="31" t="str">
        <f t="shared" si="343"/>
        <v>ATENDE</v>
      </c>
      <c r="BQ549" s="31" t="str">
        <f t="shared" si="322"/>
        <v>ATENDE</v>
      </c>
      <c r="BR549" s="36" t="str">
        <f t="shared" si="323"/>
        <v>C1</v>
      </c>
      <c r="BS549" s="36" t="str">
        <f t="shared" si="324"/>
        <v>P4</v>
      </c>
      <c r="BT549" s="37">
        <f t="shared" si="325"/>
        <v>1.6920000000000002</v>
      </c>
      <c r="BU549" s="34">
        <v>20.190000000000001</v>
      </c>
      <c r="BV549" s="34">
        <v>11.15</v>
      </c>
      <c r="BW549" s="36">
        <f>IF(BS549="-","-",_xlfn.XLOOKUP(BS549,ABNT5101!$B$4:$B$9,ABNT5101!$C$4:$C$9))</f>
        <v>7.5</v>
      </c>
      <c r="BX549" s="36">
        <f>IF(BS549="-","-",_xlfn.XLOOKUP(BS549,ABNT5101!$B$4:$B$9,ABNT5101!$D$4:$D$9))</f>
        <v>1.5</v>
      </c>
      <c r="BY549" s="31" t="str">
        <f t="shared" si="326"/>
        <v>ATENDE</v>
      </c>
      <c r="BZ549" s="31" t="str">
        <f t="shared" si="327"/>
        <v>ATENDE</v>
      </c>
      <c r="CA549" s="31" t="str">
        <f t="shared" si="328"/>
        <v>ATENDE</v>
      </c>
      <c r="CB549" s="36" t="str">
        <f t="shared" si="339"/>
        <v>P4</v>
      </c>
      <c r="CC549" s="37">
        <f t="shared" si="329"/>
        <v>0.21199999999999997</v>
      </c>
      <c r="CD549" s="244">
        <v>9.09</v>
      </c>
      <c r="CE549" s="244">
        <v>5.1100000000000003</v>
      </c>
      <c r="CF549" s="31">
        <f>IF(CB549="-","-",_xlfn.XLOOKUP(CB549,ABNT5101!$B$4:$B$9,ABNT5101!$C$4:$C$9))</f>
        <v>7.5</v>
      </c>
      <c r="CG549" s="36">
        <f>IF(CB549="-","-",_xlfn.XLOOKUP(CB549,ABNT5101!$B$4:$B$9,ABNT5101!$D$4:$D$9))</f>
        <v>1.5</v>
      </c>
      <c r="CH549" s="31" t="str">
        <f t="shared" si="330"/>
        <v>ATENDE</v>
      </c>
      <c r="CI549" s="31" t="str">
        <f t="shared" si="331"/>
        <v>ATENDE</v>
      </c>
      <c r="CJ549" s="31" t="str">
        <f t="shared" si="332"/>
        <v>ATENDE</v>
      </c>
      <c r="CK549" s="56" t="str">
        <f>_xlfn.XLOOKUP(CL549,'Banco de dados'!$B:$B,'Banco de dados'!$D:$D)</f>
        <v>SX LIGHTING</v>
      </c>
      <c r="CL549" s="42" t="str">
        <f>'Banco de dados'!B62</f>
        <v>SX-INLPP120HF</v>
      </c>
      <c r="CM549" s="56" t="str">
        <f>_xlfn.XLOOKUP(CL549,'Banco de dados'!$B:$B,'Banco de dados'!$E:$E)</f>
        <v>SXINLPP120K50L12CZF7PHF</v>
      </c>
      <c r="CN549" s="56"/>
      <c r="CO549" s="56" t="e">
        <f>IF(CN549="-","-",_xlfn.XLOOKUP(CN549,'Banco de dados'!$B:$B,'Banco de dados'!$E:$E))</f>
        <v>#N/A</v>
      </c>
      <c r="CP549" s="41">
        <f t="shared" si="333"/>
        <v>1</v>
      </c>
      <c r="CQ549" s="56">
        <f>_xlfn.XLOOKUP(CL549,'Banco de dados'!$B:$B,'Banco de dados'!$H:$H)</f>
        <v>120</v>
      </c>
      <c r="CR549" s="56" t="e">
        <f t="array" aca="1" ref="CR549" ca="1">_xludf.xlookup(CN549,'Banco de dados'!$B:$B,'Banco de dados'!$H:$H)</f>
        <v>#NAME?</v>
      </c>
      <c r="CS549" s="56" t="e">
        <f t="array" aca="1" ref="CS549" ca="1">_xludf.xlookup(CL549,'Banco de dados'!$B:$B,'Banco de dados'!$F:$F)</f>
        <v>#NAME?</v>
      </c>
      <c r="CT549" s="56" t="e">
        <f t="array" aca="1" ref="CT549" ca="1">_xludf.xlookup(CN549,'Banco de dados'!$B:$B,'Banco de dados'!$F:$F)</f>
        <v>#NAME?</v>
      </c>
      <c r="CU549" s="42">
        <v>0</v>
      </c>
      <c r="CV549" s="42">
        <v>3</v>
      </c>
      <c r="CW549" s="56" t="str">
        <f>IF(AJ549=0.5,"Suporte",IF(AND(AJ549&gt;='Braços de IP'!$B$9,AJ549&lt;='Braços de IP'!$D$9),'Braços de IP'!$E$9,IF(AND(AJ549&gt;='Braços de IP'!$B$10,AJ549&lt;='Braços de IP'!$D$10),'Braços de IP'!$E$10,IF(AND(AJ549&gt;='Braços de IP'!$B$11,AJ549&lt;='Braços de IP'!$D$11),'Braços de IP'!$E$11,IF(AND(AJ549&gt;='Braços de IP'!$B$12,AJ549&lt;='Braços de IP'!$D$12),'Braços de IP'!$E$12,IF(AND(AJ549&gt;='Braços de IP'!$B$13,AJ549&lt;='Braços de IP'!$D$13),'Braços de IP'!$E$13,IF(AND(AJ549&gt;='Braços de IP'!$B$14,AJ549&lt;='Braços de IP'!$D$14),'Braços de IP'!$E$14,"ERRO")))))))</f>
        <v>Longo II</v>
      </c>
      <c r="CX549" s="42"/>
      <c r="CY549" s="56" t="str">
        <f>IF($CX549="","",VLOOKUP($CX549,'Braços de IP'!$E$9:$I$15,2,0))</f>
        <v/>
      </c>
      <c r="CZ549" s="43" t="str">
        <f>IF($CX549="","",VLOOKUP($CX549,'Braços de IP'!$E$9:$I$15,5,0))</f>
        <v/>
      </c>
      <c r="DA549" s="56"/>
      <c r="DB549" s="56"/>
      <c r="DC549" s="56"/>
      <c r="DD549" s="56"/>
      <c r="DE549" s="56"/>
      <c r="DF549" s="56"/>
      <c r="DG549" s="44">
        <f t="shared" si="334"/>
        <v>120</v>
      </c>
      <c r="DH549" s="45">
        <f t="shared" si="335"/>
        <v>120</v>
      </c>
      <c r="DI549" s="44">
        <f t="shared" si="336"/>
        <v>240</v>
      </c>
      <c r="DJ549" s="46">
        <f t="shared" si="337"/>
        <v>0</v>
      </c>
      <c r="DK549" s="47" t="s">
        <v>147</v>
      </c>
      <c r="DL549" s="48"/>
      <c r="DM549" s="49"/>
      <c r="DN549" s="23" t="s">
        <v>148</v>
      </c>
      <c r="DO549" s="23"/>
      <c r="DQ549" s="50"/>
    </row>
    <row r="550" spans="1:121" ht="15.75" customHeight="1" x14ac:dyDescent="0.3">
      <c r="A550" s="224" t="s">
        <v>1290</v>
      </c>
      <c r="B550" s="5"/>
      <c r="C550" s="5" t="s">
        <v>148</v>
      </c>
      <c r="D550" s="5"/>
      <c r="E550" s="22" t="s">
        <v>512</v>
      </c>
      <c r="F550" s="22" t="s">
        <v>137</v>
      </c>
      <c r="G550" s="23" t="s">
        <v>469</v>
      </c>
      <c r="H550" s="24">
        <v>-23.393262</v>
      </c>
      <c r="I550" s="24">
        <v>-46.864970999999997</v>
      </c>
      <c r="J550" s="24" t="s">
        <v>269</v>
      </c>
      <c r="K550" s="60"/>
      <c r="L550" s="24" t="s">
        <v>180</v>
      </c>
      <c r="M550" s="24" t="s">
        <v>141</v>
      </c>
      <c r="N550" s="23">
        <v>120</v>
      </c>
      <c r="O550" s="23" t="s">
        <v>142</v>
      </c>
      <c r="P550" s="23" t="s">
        <v>143</v>
      </c>
      <c r="Q550" s="26">
        <f t="shared" si="315"/>
        <v>240</v>
      </c>
      <c r="R550" s="27">
        <v>2</v>
      </c>
      <c r="S550" s="28">
        <v>4</v>
      </c>
      <c r="T550" s="28">
        <v>11.8</v>
      </c>
      <c r="U550" s="23"/>
      <c r="V550" s="23"/>
      <c r="W550" s="29"/>
      <c r="X550" s="28">
        <v>2.9</v>
      </c>
      <c r="Y550" s="23"/>
      <c r="Z550" s="23"/>
      <c r="AA550" s="23"/>
      <c r="AB550" s="23"/>
      <c r="AC550" s="23"/>
      <c r="AD550" s="23" t="s">
        <v>144</v>
      </c>
      <c r="AE550" s="23" t="s">
        <v>145</v>
      </c>
      <c r="AF550" s="23">
        <v>29.7</v>
      </c>
      <c r="AG550" s="23">
        <v>7</v>
      </c>
      <c r="AH550" s="23">
        <v>1</v>
      </c>
      <c r="AI550" s="23">
        <v>0.5</v>
      </c>
      <c r="AJ550" s="23">
        <v>3.3</v>
      </c>
      <c r="AK550" s="27">
        <f t="shared" si="316"/>
        <v>2.8</v>
      </c>
      <c r="AL550" s="27" t="s">
        <v>143</v>
      </c>
      <c r="AM550" s="27" t="s">
        <v>143</v>
      </c>
      <c r="AN550" s="23"/>
      <c r="AO550" s="27">
        <f t="shared" si="317"/>
        <v>2</v>
      </c>
      <c r="AP550" s="23"/>
      <c r="AQ550" s="23"/>
      <c r="AR550" s="23"/>
      <c r="AS550" s="23"/>
      <c r="AT550" s="23"/>
      <c r="AU550" s="27"/>
      <c r="AV550" s="27">
        <f t="shared" si="318"/>
        <v>0</v>
      </c>
      <c r="AW550" s="27"/>
      <c r="AX550" s="28">
        <f>VLOOKUP(J550,ABNT5101!$I$3:$J$9,2)</f>
        <v>30</v>
      </c>
      <c r="AY550" s="28">
        <f>VLOOKUP(J550,ABNT5101!$I$3:$M$9,5)</f>
        <v>0.38</v>
      </c>
      <c r="AZ550" s="28" t="str">
        <f>_xlfn.XLOOKUP(J550,ABNT5101!I:I,ABNT5101!L:L)</f>
        <v>-</v>
      </c>
      <c r="BA550" s="28">
        <f>_xlfn.XLOOKUP(J550,ABNT5101!$I:$I,ABNT5101!M:M)</f>
        <v>0.38</v>
      </c>
      <c r="BB550" s="28" t="str">
        <f>_xlfn.XLOOKUP(J550,ABNT5101!$I:$I,ABNT5101!N:N)</f>
        <v>-</v>
      </c>
      <c r="BC550" s="28">
        <f>_xlfn.XLOOKUP(J550,ABNT5101!$I:$I,ABNT5101!O:O)</f>
        <v>14</v>
      </c>
      <c r="BD550" s="31" t="str">
        <f t="shared" si="319"/>
        <v>NÃO ATENDE</v>
      </c>
      <c r="BE550" s="32">
        <f t="shared" si="340"/>
        <v>0.10633333333333317</v>
      </c>
      <c r="BF550" s="32">
        <f t="shared" si="341"/>
        <v>0.13157894736842102</v>
      </c>
      <c r="BG550" s="32" t="str">
        <f t="shared" si="320"/>
        <v>-</v>
      </c>
      <c r="BH550" s="42">
        <v>33.19</v>
      </c>
      <c r="BI550" s="34">
        <v>0.43</v>
      </c>
      <c r="BJ550" s="34"/>
      <c r="BK550" s="34"/>
      <c r="BL550" s="35"/>
      <c r="BM550" s="34"/>
      <c r="BN550" s="31" t="str">
        <f t="shared" si="321"/>
        <v>ATENDE</v>
      </c>
      <c r="BO550" s="31" t="str">
        <f t="shared" si="342"/>
        <v>ATENDE</v>
      </c>
      <c r="BP550" s="31" t="str">
        <f t="shared" si="343"/>
        <v>ATENDE</v>
      </c>
      <c r="BQ550" s="31" t="str">
        <f t="shared" si="322"/>
        <v>ATENDE</v>
      </c>
      <c r="BR550" s="36" t="str">
        <f t="shared" si="323"/>
        <v>C1</v>
      </c>
      <c r="BS550" s="36" t="str">
        <f t="shared" si="324"/>
        <v>P4</v>
      </c>
      <c r="BT550" s="37">
        <f t="shared" si="325"/>
        <v>1.1959999999999997</v>
      </c>
      <c r="BU550" s="34">
        <v>16.47</v>
      </c>
      <c r="BV550" s="34">
        <v>8.9</v>
      </c>
      <c r="BW550" s="36">
        <f>IF(BS550="-","-",_xlfn.XLOOKUP(BS550,ABNT5101!$B$4:$B$9,ABNT5101!$C$4:$C$9))</f>
        <v>7.5</v>
      </c>
      <c r="BX550" s="36">
        <f>IF(BS550="-","-",_xlfn.XLOOKUP(BS550,ABNT5101!$B$4:$B$9,ABNT5101!$D$4:$D$9))</f>
        <v>1.5</v>
      </c>
      <c r="BY550" s="31" t="str">
        <f t="shared" si="326"/>
        <v>ATENDE</v>
      </c>
      <c r="BZ550" s="31" t="str">
        <f t="shared" si="327"/>
        <v>ATENDE</v>
      </c>
      <c r="CA550" s="31" t="str">
        <f t="shared" si="328"/>
        <v>ATENDE</v>
      </c>
      <c r="CB550" s="36" t="str">
        <f t="shared" si="339"/>
        <v>P4</v>
      </c>
      <c r="CC550" s="37">
        <f t="shared" si="329"/>
        <v>-0.13200000000000001</v>
      </c>
      <c r="CD550" s="244">
        <v>6.51</v>
      </c>
      <c r="CE550" s="244">
        <v>3.78</v>
      </c>
      <c r="CF550" s="31">
        <f>IF(CB550="-","-",_xlfn.XLOOKUP(CB550,ABNT5101!$B$4:$B$9,ABNT5101!$C$4:$C$9))</f>
        <v>7.5</v>
      </c>
      <c r="CG550" s="36">
        <f>IF(CB550="-","-",_xlfn.XLOOKUP(CB550,ABNT5101!$B$4:$B$9,ABNT5101!$D$4:$D$9))</f>
        <v>1.5</v>
      </c>
      <c r="CH550" s="31" t="str">
        <f t="shared" si="330"/>
        <v>NÃO ATENDE</v>
      </c>
      <c r="CI550" s="31" t="str">
        <f t="shared" si="331"/>
        <v>NÃO ATENDE</v>
      </c>
      <c r="CJ550" s="31" t="str">
        <f t="shared" si="332"/>
        <v>ATENDE</v>
      </c>
      <c r="CK550" s="56" t="str">
        <f>_xlfn.XLOOKUP(CL550,'Banco de dados'!$B:$B,'Banco de dados'!$D:$D)</f>
        <v>TECNOWATT</v>
      </c>
      <c r="CL550" s="42" t="str">
        <f>'Banco de dados'!B73</f>
        <v xml:space="preserve">SIGMAGPTLRRSMNDL120W_82IBBR
</v>
      </c>
      <c r="CM550" s="56" t="str">
        <f>_xlfn.XLOOKUP(CL550,'Banco de dados'!$B:$B,'Banco de dados'!$E:$E)</f>
        <v>SIGMAGPTLRRSMNDL120W_82IBBR
S1-10C1MUN6.5</v>
      </c>
      <c r="CN550" s="56"/>
      <c r="CO550" s="56" t="e">
        <f>IF(CN550="-","-",_xlfn.XLOOKUP(CN550,'Banco de dados'!$B:$B,'Banco de dados'!$E:$E))</f>
        <v>#N/A</v>
      </c>
      <c r="CP550" s="41">
        <f t="shared" si="333"/>
        <v>1</v>
      </c>
      <c r="CQ550" s="56">
        <f>_xlfn.XLOOKUP(CL550,'Banco de dados'!$B:$B,'Banco de dados'!$H:$H)</f>
        <v>120</v>
      </c>
      <c r="CR550" s="56" t="e">
        <f t="array" aca="1" ref="CR550" ca="1">_xludf.xlookup(CN550,'Banco de dados'!$B:$B,'Banco de dados'!$H:$H)</f>
        <v>#NAME?</v>
      </c>
      <c r="CS550" s="56" t="e">
        <f t="array" aca="1" ref="CS550" ca="1">_xludf.xlookup(CL550,'Banco de dados'!$B:$B,'Banco de dados'!$F:$F)</f>
        <v>#NAME?</v>
      </c>
      <c r="CT550" s="56" t="e">
        <f t="array" aca="1" ref="CT550" ca="1">_xludf.xlookup(CN550,'Banco de dados'!$B:$B,'Banco de dados'!$F:$F)</f>
        <v>#NAME?</v>
      </c>
      <c r="CU550" s="42">
        <v>0</v>
      </c>
      <c r="CV550" s="42">
        <v>0</v>
      </c>
      <c r="CW550" s="56" t="str">
        <f>IF(AJ550=0.5,"Suporte",IF(AND(AJ550&gt;='Braços de IP'!$B$9,AJ550&lt;='Braços de IP'!$D$9),'Braços de IP'!$E$9,IF(AND(AJ550&gt;='Braços de IP'!$B$10,AJ550&lt;='Braços de IP'!$D$10),'Braços de IP'!$E$10,IF(AND(AJ550&gt;='Braços de IP'!$B$11,AJ550&lt;='Braços de IP'!$D$11),'Braços de IP'!$E$11,IF(AND(AJ550&gt;='Braços de IP'!$B$12,AJ550&lt;='Braços de IP'!$D$12),'Braços de IP'!$E$12,IF(AND(AJ550&gt;='Braços de IP'!$B$13,AJ550&lt;='Braços de IP'!$D$13),'Braços de IP'!$E$13,IF(AND(AJ550&gt;='Braços de IP'!$B$14,AJ550&lt;='Braços de IP'!$D$14),'Braços de IP'!$E$14,"ERRO")))))))</f>
        <v>Longo II</v>
      </c>
      <c r="CX550" s="42"/>
      <c r="CY550" s="56" t="str">
        <f>IF($CX550="","",VLOOKUP($CX550,'Braços de IP'!$E$9:$I$15,2,0))</f>
        <v/>
      </c>
      <c r="CZ550" s="43" t="str">
        <f>IF($CX550="","",VLOOKUP($CX550,'Braços de IP'!$E$9:$I$15,5,0))</f>
        <v/>
      </c>
      <c r="DA550" s="56"/>
      <c r="DB550" s="56"/>
      <c r="DC550" s="56"/>
      <c r="DD550" s="56"/>
      <c r="DE550" s="56"/>
      <c r="DF550" s="56"/>
      <c r="DG550" s="44">
        <f t="shared" si="334"/>
        <v>120</v>
      </c>
      <c r="DH550" s="45">
        <f t="shared" si="335"/>
        <v>120</v>
      </c>
      <c r="DI550" s="44">
        <f t="shared" si="336"/>
        <v>240</v>
      </c>
      <c r="DJ550" s="46">
        <f t="shared" si="337"/>
        <v>0</v>
      </c>
      <c r="DK550" s="47" t="s">
        <v>147</v>
      </c>
      <c r="DL550" s="48"/>
      <c r="DM550" s="49"/>
      <c r="DN550" s="23" t="s">
        <v>148</v>
      </c>
      <c r="DO550" s="23"/>
      <c r="DQ550" s="50"/>
    </row>
    <row r="551" spans="1:121" ht="15.75" hidden="1" customHeight="1" x14ac:dyDescent="0.3">
      <c r="B551" s="5"/>
      <c r="C551" s="5"/>
      <c r="D551" s="5"/>
      <c r="E551" s="22" t="s">
        <v>513</v>
      </c>
      <c r="F551" s="22" t="s">
        <v>137</v>
      </c>
      <c r="G551" s="23" t="s">
        <v>514</v>
      </c>
      <c r="H551" s="24">
        <v>-23.406815999999999</v>
      </c>
      <c r="I551" s="24">
        <v>-46.852848000000002</v>
      </c>
      <c r="J551" s="24" t="s">
        <v>160</v>
      </c>
      <c r="K551" s="60"/>
      <c r="L551" s="24" t="s">
        <v>140</v>
      </c>
      <c r="M551" s="24" t="s">
        <v>141</v>
      </c>
      <c r="N551" s="23">
        <v>60</v>
      </c>
      <c r="O551" s="23" t="s">
        <v>142</v>
      </c>
      <c r="P551" s="23" t="s">
        <v>143</v>
      </c>
      <c r="Q551" s="26">
        <f t="shared" si="315"/>
        <v>120</v>
      </c>
      <c r="R551" s="27">
        <v>1</v>
      </c>
      <c r="S551" s="28">
        <v>3.6</v>
      </c>
      <c r="T551" s="28">
        <v>6.8</v>
      </c>
      <c r="U551" s="23"/>
      <c r="V551" s="23"/>
      <c r="W551" s="29"/>
      <c r="X551" s="28">
        <v>3.4</v>
      </c>
      <c r="Y551" s="23"/>
      <c r="Z551" s="23"/>
      <c r="AA551" s="23"/>
      <c r="AB551" s="23"/>
      <c r="AC551" s="23"/>
      <c r="AD551" s="23" t="s">
        <v>144</v>
      </c>
      <c r="AE551" s="23" t="s">
        <v>145</v>
      </c>
      <c r="AF551" s="23">
        <v>33.200000000000003</v>
      </c>
      <c r="AG551" s="23">
        <v>7.4</v>
      </c>
      <c r="AH551" s="23">
        <v>1</v>
      </c>
      <c r="AI551" s="23">
        <v>0.4</v>
      </c>
      <c r="AJ551" s="23">
        <v>2.2999999999999998</v>
      </c>
      <c r="AK551" s="27">
        <f t="shared" si="316"/>
        <v>1.9</v>
      </c>
      <c r="AL551" s="27" t="s">
        <v>143</v>
      </c>
      <c r="AM551" s="27" t="s">
        <v>143</v>
      </c>
      <c r="AN551" s="23"/>
      <c r="AO551" s="27">
        <f t="shared" si="317"/>
        <v>2</v>
      </c>
      <c r="AP551" s="23"/>
      <c r="AQ551" s="23"/>
      <c r="AR551" s="23"/>
      <c r="AS551" s="23"/>
      <c r="AT551" s="23"/>
      <c r="AU551" s="27"/>
      <c r="AV551" s="27">
        <f t="shared" si="318"/>
        <v>0</v>
      </c>
      <c r="AW551" s="27"/>
      <c r="AX551" s="28">
        <f>VLOOKUP(J551,ABNT5101!$I$3:$J$9,2)</f>
        <v>10</v>
      </c>
      <c r="AY551" s="28">
        <f>VLOOKUP(J551,ABNT5101!$I$3:$M$9,5)</f>
        <v>0.18</v>
      </c>
      <c r="AZ551" s="28" t="str">
        <f>_xlfn.XLOOKUP(J551,ABNT5101!I:I,ABNT5101!L:L)</f>
        <v>-</v>
      </c>
      <c r="BA551" s="28">
        <f>_xlfn.XLOOKUP(J551,ABNT5101!$I:$I,ABNT5101!M:M)</f>
        <v>0.18</v>
      </c>
      <c r="BB551" s="28" t="str">
        <f>_xlfn.XLOOKUP(J551,ABNT5101!$I:$I,ABNT5101!N:N)</f>
        <v>-</v>
      </c>
      <c r="BC551" s="28">
        <f>_xlfn.XLOOKUP(J551,ABNT5101!$I:$I,ABNT5101!O:O)</f>
        <v>16</v>
      </c>
      <c r="BD551" s="31" t="str">
        <f t="shared" si="319"/>
        <v>NÃO ATENDE</v>
      </c>
      <c r="BE551" s="32">
        <f t="shared" si="340"/>
        <v>-1</v>
      </c>
      <c r="BF551" s="32">
        <f t="shared" si="341"/>
        <v>-1</v>
      </c>
      <c r="BG551" s="32" t="str">
        <f t="shared" si="320"/>
        <v>-</v>
      </c>
      <c r="BH551" s="42"/>
      <c r="BI551" s="34"/>
      <c r="BJ551" s="34"/>
      <c r="BK551" s="34"/>
      <c r="BL551" s="35"/>
      <c r="BM551" s="34"/>
      <c r="BN551" s="31" t="str">
        <f t="shared" si="321"/>
        <v>NÃO ATENDE</v>
      </c>
      <c r="BO551" s="31" t="str">
        <f t="shared" si="342"/>
        <v>NÃO ATENDE</v>
      </c>
      <c r="BP551" s="31" t="str">
        <f t="shared" si="343"/>
        <v>NÃO ATENDE</v>
      </c>
      <c r="BQ551" s="31" t="str">
        <f t="shared" si="322"/>
        <v>ATENDE</v>
      </c>
      <c r="BR551" s="36" t="str">
        <f t="shared" si="323"/>
        <v>C4</v>
      </c>
      <c r="BS551" s="36" t="str">
        <f t="shared" si="324"/>
        <v>P6</v>
      </c>
      <c r="BT551" s="37">
        <f t="shared" si="325"/>
        <v>-1</v>
      </c>
      <c r="BU551" s="34"/>
      <c r="BV551" s="34"/>
      <c r="BW551" s="36">
        <f>IF(BS551="-","-",_xlfn.XLOOKUP(BS551,ABNT5101!$B$4:$B$9,ABNT5101!$C$4:$C$9))</f>
        <v>3</v>
      </c>
      <c r="BX551" s="36">
        <f>IF(BS551="-","-",_xlfn.XLOOKUP(BS551,ABNT5101!$B$4:$B$9,ABNT5101!$D$4:$D$9))</f>
        <v>0.6</v>
      </c>
      <c r="BY551" s="31" t="str">
        <f t="shared" si="326"/>
        <v>NÃO ATENDE</v>
      </c>
      <c r="BZ551" s="31" t="str">
        <f t="shared" si="327"/>
        <v>NÃO ATENDE</v>
      </c>
      <c r="CA551" s="31" t="str">
        <f t="shared" si="328"/>
        <v>NÃO ATENDE</v>
      </c>
      <c r="CB551" s="36" t="str">
        <f t="shared" si="339"/>
        <v>P6</v>
      </c>
      <c r="CC551" s="37">
        <f t="shared" si="329"/>
        <v>-1</v>
      </c>
      <c r="CD551" s="38"/>
      <c r="CE551" s="38"/>
      <c r="CF551" s="31">
        <f>IF(CB551="-","-",_xlfn.XLOOKUP(CB551,ABNT5101!$B$4:$B$9,ABNT5101!$C$4:$C$9))</f>
        <v>3</v>
      </c>
      <c r="CG551" s="36">
        <f>IF(CB551="-","-",_xlfn.XLOOKUP(CB551,ABNT5101!$B$4:$B$9,ABNT5101!$D$4:$D$9))</f>
        <v>0.6</v>
      </c>
      <c r="CH551" s="31" t="str">
        <f t="shared" si="330"/>
        <v>NÃO ATENDE</v>
      </c>
      <c r="CI551" s="31" t="str">
        <f t="shared" si="331"/>
        <v>NÃO ATENDE</v>
      </c>
      <c r="CJ551" s="31" t="str">
        <f t="shared" si="332"/>
        <v>NÃO ATENDE</v>
      </c>
      <c r="CK551" s="56" t="e">
        <f>_xlfn.XLOOKUP(CL551,'Banco de dados'!$B:$B,'Banco de dados'!$D:$D)</f>
        <v>#N/A</v>
      </c>
      <c r="CL551" s="42"/>
      <c r="CM551" s="56" t="e">
        <f>_xlfn.XLOOKUP(CL551,'Banco de dados'!$B:$B,'Banco de dados'!$E:$E)</f>
        <v>#N/A</v>
      </c>
      <c r="CN551" s="56"/>
      <c r="CO551" s="56" t="e">
        <f>IF(CN551="-","-",_xlfn.XLOOKUP(CN551,'Banco de dados'!$B:$B,'Banco de dados'!$E:$E))</f>
        <v>#N/A</v>
      </c>
      <c r="CP551" s="41">
        <f t="shared" si="333"/>
        <v>1</v>
      </c>
      <c r="CQ551" s="56" t="e">
        <f>_xlfn.XLOOKUP(CL551,'Banco de dados'!$B:$B,'Banco de dados'!$H:$H)</f>
        <v>#N/A</v>
      </c>
      <c r="CR551" s="56" t="e">
        <f t="array" aca="1" ref="CR551" ca="1">_xludf.xlookup(CN551,'Banco de dados'!$B:$B,'Banco de dados'!$H:$H)</f>
        <v>#NAME?</v>
      </c>
      <c r="CS551" s="56" t="e">
        <f t="array" aca="1" ref="CS551" ca="1">_xludf.xlookup(CL551,'Banco de dados'!$B:$B,'Banco de dados'!$F:$F)</f>
        <v>#NAME?</v>
      </c>
      <c r="CT551" s="56" t="e">
        <f t="array" aca="1" ref="CT551" ca="1">_xludf.xlookup(CN551,'Banco de dados'!$B:$B,'Banco de dados'!$F:$F)</f>
        <v>#NAME?</v>
      </c>
      <c r="CU551" s="42"/>
      <c r="CV551" s="42"/>
      <c r="CW551" s="56" t="str">
        <f>IF(AJ551=0.5,"Suporte",IF(AND(AJ551&gt;='Braços de IP'!$B$9,AJ551&lt;='Braços de IP'!$D$9),'Braços de IP'!$E$9,IF(AND(AJ551&gt;='Braços de IP'!$B$10,AJ551&lt;='Braços de IP'!$D$10),'Braços de IP'!$E$10,IF(AND(AJ551&gt;='Braços de IP'!$B$11,AJ551&lt;='Braços de IP'!$D$11),'Braços de IP'!$E$11,IF(AND(AJ551&gt;='Braços de IP'!$B$12,AJ551&lt;='Braços de IP'!$D$12),'Braços de IP'!$E$12,IF(AND(AJ551&gt;='Braços de IP'!$B$13,AJ551&lt;='Braços de IP'!$D$13),'Braços de IP'!$E$13,IF(AND(AJ551&gt;='Braços de IP'!$B$14,AJ551&lt;='Braços de IP'!$D$14),'Braços de IP'!$E$14,"ERRO")))))))</f>
        <v>Médio II</v>
      </c>
      <c r="CX551" s="42"/>
      <c r="CY551" s="56" t="str">
        <f>IF($CX551="","",VLOOKUP($CX551,'Braços de IP'!$E$9:$I$15,2,0))</f>
        <v/>
      </c>
      <c r="CZ551" s="43" t="str">
        <f>IF($CX551="","",VLOOKUP($CX551,'Braços de IP'!$E$9:$I$15,5,0))</f>
        <v/>
      </c>
      <c r="DA551" s="56"/>
      <c r="DB551" s="56"/>
      <c r="DC551" s="56"/>
      <c r="DD551" s="56"/>
      <c r="DE551" s="56"/>
      <c r="DF551" s="56"/>
      <c r="DG551" s="44" t="e">
        <f t="shared" si="334"/>
        <v>#N/A</v>
      </c>
      <c r="DH551" s="45">
        <f t="shared" si="335"/>
        <v>60</v>
      </c>
      <c r="DI551" s="44" t="e">
        <f t="shared" si="336"/>
        <v>#N/A</v>
      </c>
      <c r="DJ551" s="46" t="e">
        <f t="shared" si="337"/>
        <v>#N/A</v>
      </c>
      <c r="DK551" s="47" t="s">
        <v>147</v>
      </c>
      <c r="DL551" s="48"/>
      <c r="DM551" s="49"/>
      <c r="DN551" s="23" t="s">
        <v>148</v>
      </c>
      <c r="DO551" s="23"/>
      <c r="DQ551" s="50"/>
    </row>
    <row r="552" spans="1:121" ht="15.75" hidden="1" customHeight="1" x14ac:dyDescent="0.3">
      <c r="B552" s="5"/>
      <c r="C552" s="5"/>
      <c r="D552" s="5"/>
      <c r="E552" s="22" t="s">
        <v>513</v>
      </c>
      <c r="F552" s="22" t="s">
        <v>137</v>
      </c>
      <c r="G552" s="23" t="s">
        <v>514</v>
      </c>
      <c r="H552" s="24">
        <v>-23.406815999999999</v>
      </c>
      <c r="I552" s="24">
        <v>-46.852848000000002</v>
      </c>
      <c r="J552" s="24" t="s">
        <v>160</v>
      </c>
      <c r="K552" s="60"/>
      <c r="L552" s="24" t="s">
        <v>140</v>
      </c>
      <c r="M552" s="24" t="s">
        <v>141</v>
      </c>
      <c r="N552" s="23">
        <v>60</v>
      </c>
      <c r="O552" s="23" t="s">
        <v>142</v>
      </c>
      <c r="P552" s="23" t="s">
        <v>143</v>
      </c>
      <c r="Q552" s="26">
        <f t="shared" si="315"/>
        <v>120</v>
      </c>
      <c r="R552" s="27">
        <v>1</v>
      </c>
      <c r="S552" s="28">
        <v>3.6</v>
      </c>
      <c r="T552" s="28">
        <v>6.8</v>
      </c>
      <c r="U552" s="23"/>
      <c r="V552" s="23"/>
      <c r="W552" s="29"/>
      <c r="X552" s="28">
        <v>3.4</v>
      </c>
      <c r="Y552" s="23"/>
      <c r="Z552" s="23"/>
      <c r="AA552" s="23"/>
      <c r="AB552" s="23"/>
      <c r="AC552" s="23"/>
      <c r="AD552" s="23" t="s">
        <v>144</v>
      </c>
      <c r="AE552" s="23" t="s">
        <v>145</v>
      </c>
      <c r="AF552" s="23">
        <v>33.200000000000003</v>
      </c>
      <c r="AG552" s="23">
        <v>7.4</v>
      </c>
      <c r="AH552" s="23">
        <v>1</v>
      </c>
      <c r="AI552" s="23">
        <v>0.4</v>
      </c>
      <c r="AJ552" s="23">
        <v>2.2999999999999998</v>
      </c>
      <c r="AK552" s="27">
        <f t="shared" si="316"/>
        <v>1.9</v>
      </c>
      <c r="AL552" s="27" t="s">
        <v>143</v>
      </c>
      <c r="AM552" s="27" t="s">
        <v>143</v>
      </c>
      <c r="AN552" s="23"/>
      <c r="AO552" s="27">
        <f t="shared" si="317"/>
        <v>2</v>
      </c>
      <c r="AP552" s="23"/>
      <c r="AQ552" s="23"/>
      <c r="AR552" s="23"/>
      <c r="AS552" s="23"/>
      <c r="AT552" s="23"/>
      <c r="AU552" s="27"/>
      <c r="AV552" s="27">
        <f t="shared" si="318"/>
        <v>0</v>
      </c>
      <c r="AW552" s="27"/>
      <c r="AX552" s="28">
        <f>VLOOKUP(J552,ABNT5101!$I$3:$J$9,2)</f>
        <v>10</v>
      </c>
      <c r="AY552" s="28">
        <f>VLOOKUP(J552,ABNT5101!$I$3:$M$9,5)</f>
        <v>0.18</v>
      </c>
      <c r="AZ552" s="28" t="str">
        <f>_xlfn.XLOOKUP(J552,ABNT5101!I:I,ABNT5101!L:L)</f>
        <v>-</v>
      </c>
      <c r="BA552" s="28">
        <f>_xlfn.XLOOKUP(J552,ABNT5101!$I:$I,ABNT5101!M:M)</f>
        <v>0.18</v>
      </c>
      <c r="BB552" s="28" t="str">
        <f>_xlfn.XLOOKUP(J552,ABNT5101!$I:$I,ABNT5101!N:N)</f>
        <v>-</v>
      </c>
      <c r="BC552" s="28">
        <f>_xlfn.XLOOKUP(J552,ABNT5101!$I:$I,ABNT5101!O:O)</f>
        <v>16</v>
      </c>
      <c r="BD552" s="31" t="str">
        <f t="shared" si="319"/>
        <v>NÃO ATENDE</v>
      </c>
      <c r="BE552" s="32">
        <f t="shared" si="340"/>
        <v>-1</v>
      </c>
      <c r="BF552" s="32">
        <f t="shared" si="341"/>
        <v>-1</v>
      </c>
      <c r="BG552" s="32" t="str">
        <f t="shared" si="320"/>
        <v>-</v>
      </c>
      <c r="BH552" s="42"/>
      <c r="BI552" s="34"/>
      <c r="BJ552" s="34"/>
      <c r="BK552" s="34"/>
      <c r="BL552" s="35"/>
      <c r="BM552" s="34"/>
      <c r="BN552" s="31" t="str">
        <f t="shared" si="321"/>
        <v>NÃO ATENDE</v>
      </c>
      <c r="BO552" s="31" t="str">
        <f t="shared" si="342"/>
        <v>NÃO ATENDE</v>
      </c>
      <c r="BP552" s="31" t="str">
        <f t="shared" si="343"/>
        <v>NÃO ATENDE</v>
      </c>
      <c r="BQ552" s="31" t="str">
        <f t="shared" si="322"/>
        <v>ATENDE</v>
      </c>
      <c r="BR552" s="36" t="str">
        <f t="shared" si="323"/>
        <v>C4</v>
      </c>
      <c r="BS552" s="36" t="str">
        <f t="shared" si="324"/>
        <v>P6</v>
      </c>
      <c r="BT552" s="37">
        <f t="shared" si="325"/>
        <v>-1</v>
      </c>
      <c r="BU552" s="34"/>
      <c r="BV552" s="34"/>
      <c r="BW552" s="36">
        <f>IF(BS552="-","-",_xlfn.XLOOKUP(BS552,ABNT5101!$B$4:$B$9,ABNT5101!$C$4:$C$9))</f>
        <v>3</v>
      </c>
      <c r="BX552" s="36">
        <f>IF(BS552="-","-",_xlfn.XLOOKUP(BS552,ABNT5101!$B$4:$B$9,ABNT5101!$D$4:$D$9))</f>
        <v>0.6</v>
      </c>
      <c r="BY552" s="31" t="str">
        <f t="shared" si="326"/>
        <v>NÃO ATENDE</v>
      </c>
      <c r="BZ552" s="31" t="str">
        <f t="shared" si="327"/>
        <v>NÃO ATENDE</v>
      </c>
      <c r="CA552" s="31" t="str">
        <f t="shared" si="328"/>
        <v>NÃO ATENDE</v>
      </c>
      <c r="CB552" s="36" t="str">
        <f t="shared" si="339"/>
        <v>P6</v>
      </c>
      <c r="CC552" s="37">
        <f t="shared" si="329"/>
        <v>-1</v>
      </c>
      <c r="CD552" s="38"/>
      <c r="CE552" s="38"/>
      <c r="CF552" s="31">
        <f>IF(CB552="-","-",_xlfn.XLOOKUP(CB552,ABNT5101!$B$4:$B$9,ABNT5101!$C$4:$C$9))</f>
        <v>3</v>
      </c>
      <c r="CG552" s="36">
        <f>IF(CB552="-","-",_xlfn.XLOOKUP(CB552,ABNT5101!$B$4:$B$9,ABNT5101!$D$4:$D$9))</f>
        <v>0.6</v>
      </c>
      <c r="CH552" s="31" t="str">
        <f t="shared" si="330"/>
        <v>NÃO ATENDE</v>
      </c>
      <c r="CI552" s="31" t="str">
        <f t="shared" si="331"/>
        <v>NÃO ATENDE</v>
      </c>
      <c r="CJ552" s="31" t="str">
        <f t="shared" si="332"/>
        <v>NÃO ATENDE</v>
      </c>
      <c r="CK552" s="56" t="e">
        <f>_xlfn.XLOOKUP(CL552,'Banco de dados'!$B:$B,'Banco de dados'!$D:$D)</f>
        <v>#N/A</v>
      </c>
      <c r="CL552" s="42"/>
      <c r="CM552" s="56" t="e">
        <f>_xlfn.XLOOKUP(CL552,'Banco de dados'!$B:$B,'Banco de dados'!$E:$E)</f>
        <v>#N/A</v>
      </c>
      <c r="CN552" s="56"/>
      <c r="CO552" s="56" t="e">
        <f>IF(CN552="-","-",_xlfn.XLOOKUP(CN552,'Banco de dados'!$B:$B,'Banco de dados'!$E:$E))</f>
        <v>#N/A</v>
      </c>
      <c r="CP552" s="41">
        <f t="shared" si="333"/>
        <v>1</v>
      </c>
      <c r="CQ552" s="56" t="e">
        <f>_xlfn.XLOOKUP(CL552,'Banco de dados'!$B:$B,'Banco de dados'!$H:$H)</f>
        <v>#N/A</v>
      </c>
      <c r="CR552" s="56" t="e">
        <f t="array" aca="1" ref="CR552" ca="1">_xludf.xlookup(CN552,'Banco de dados'!$B:$B,'Banco de dados'!$H:$H)</f>
        <v>#NAME?</v>
      </c>
      <c r="CS552" s="56" t="e">
        <f t="array" aca="1" ref="CS552" ca="1">_xludf.xlookup(CL552,'Banco de dados'!$B:$B,'Banco de dados'!$F:$F)</f>
        <v>#NAME?</v>
      </c>
      <c r="CT552" s="56" t="e">
        <f t="array" aca="1" ref="CT552" ca="1">_xludf.xlookup(CN552,'Banco de dados'!$B:$B,'Banco de dados'!$F:$F)</f>
        <v>#NAME?</v>
      </c>
      <c r="CU552" s="42"/>
      <c r="CV552" s="42"/>
      <c r="CW552" s="56" t="str">
        <f>IF(AJ552=0.5,"Suporte",IF(AND(AJ552&gt;='Braços de IP'!$B$9,AJ552&lt;='Braços de IP'!$D$9),'Braços de IP'!$E$9,IF(AND(AJ552&gt;='Braços de IP'!$B$10,AJ552&lt;='Braços de IP'!$D$10),'Braços de IP'!$E$10,IF(AND(AJ552&gt;='Braços de IP'!$B$11,AJ552&lt;='Braços de IP'!$D$11),'Braços de IP'!$E$11,IF(AND(AJ552&gt;='Braços de IP'!$B$12,AJ552&lt;='Braços de IP'!$D$12),'Braços de IP'!$E$12,IF(AND(AJ552&gt;='Braços de IP'!$B$13,AJ552&lt;='Braços de IP'!$D$13),'Braços de IP'!$E$13,IF(AND(AJ552&gt;='Braços de IP'!$B$14,AJ552&lt;='Braços de IP'!$D$14),'Braços de IP'!$E$14,"ERRO")))))))</f>
        <v>Médio II</v>
      </c>
      <c r="CX552" s="42"/>
      <c r="CY552" s="56" t="str">
        <f>IF($CX552="","",VLOOKUP($CX552,'Braços de IP'!$E$9:$I$15,2,0))</f>
        <v/>
      </c>
      <c r="CZ552" s="43" t="str">
        <f>IF($CX552="","",VLOOKUP($CX552,'Braços de IP'!$E$9:$I$15,5,0))</f>
        <v/>
      </c>
      <c r="DA552" s="56"/>
      <c r="DB552" s="56"/>
      <c r="DC552" s="56"/>
      <c r="DD552" s="56"/>
      <c r="DE552" s="56"/>
      <c r="DF552" s="56"/>
      <c r="DG552" s="44" t="e">
        <f t="shared" si="334"/>
        <v>#N/A</v>
      </c>
      <c r="DH552" s="45">
        <f t="shared" si="335"/>
        <v>60</v>
      </c>
      <c r="DI552" s="44" t="e">
        <f t="shared" si="336"/>
        <v>#N/A</v>
      </c>
      <c r="DJ552" s="46" t="e">
        <f t="shared" si="337"/>
        <v>#N/A</v>
      </c>
      <c r="DK552" s="47" t="s">
        <v>147</v>
      </c>
      <c r="DL552" s="48"/>
      <c r="DM552" s="49"/>
      <c r="DN552" s="23" t="s">
        <v>148</v>
      </c>
      <c r="DO552" s="23"/>
      <c r="DQ552" s="50"/>
    </row>
    <row r="553" spans="1:121" ht="15.75" hidden="1" customHeight="1" x14ac:dyDescent="0.3">
      <c r="B553" s="5"/>
      <c r="C553" s="5"/>
      <c r="D553" s="5"/>
      <c r="E553" s="22" t="s">
        <v>513</v>
      </c>
      <c r="F553" s="22" t="s">
        <v>137</v>
      </c>
      <c r="G553" s="23" t="s">
        <v>514</v>
      </c>
      <c r="H553" s="24">
        <v>-23.406815999999999</v>
      </c>
      <c r="I553" s="24">
        <v>-46.852848000000002</v>
      </c>
      <c r="J553" s="24" t="s">
        <v>160</v>
      </c>
      <c r="K553" s="60"/>
      <c r="L553" s="24" t="s">
        <v>140</v>
      </c>
      <c r="M553" s="24" t="s">
        <v>141</v>
      </c>
      <c r="N553" s="23">
        <v>60</v>
      </c>
      <c r="O553" s="23" t="s">
        <v>142</v>
      </c>
      <c r="P553" s="23" t="s">
        <v>143</v>
      </c>
      <c r="Q553" s="26">
        <f t="shared" si="315"/>
        <v>120</v>
      </c>
      <c r="R553" s="27">
        <v>1</v>
      </c>
      <c r="S553" s="28">
        <v>3.6</v>
      </c>
      <c r="T553" s="28">
        <v>6.8</v>
      </c>
      <c r="U553" s="23"/>
      <c r="V553" s="23"/>
      <c r="W553" s="29"/>
      <c r="X553" s="28">
        <v>3.4</v>
      </c>
      <c r="Y553" s="23"/>
      <c r="Z553" s="23"/>
      <c r="AA553" s="23"/>
      <c r="AB553" s="23"/>
      <c r="AC553" s="23"/>
      <c r="AD553" s="23" t="s">
        <v>144</v>
      </c>
      <c r="AE553" s="23" t="s">
        <v>145</v>
      </c>
      <c r="AF553" s="23">
        <v>33.200000000000003</v>
      </c>
      <c r="AG553" s="23">
        <v>7.4</v>
      </c>
      <c r="AH553" s="23">
        <v>1</v>
      </c>
      <c r="AI553" s="23">
        <v>0.4</v>
      </c>
      <c r="AJ553" s="23">
        <v>2.2999999999999998</v>
      </c>
      <c r="AK553" s="27">
        <f t="shared" si="316"/>
        <v>1.9</v>
      </c>
      <c r="AL553" s="27" t="s">
        <v>143</v>
      </c>
      <c r="AM553" s="27" t="s">
        <v>143</v>
      </c>
      <c r="AN553" s="23"/>
      <c r="AO553" s="27">
        <f t="shared" si="317"/>
        <v>2</v>
      </c>
      <c r="AP553" s="23"/>
      <c r="AQ553" s="23"/>
      <c r="AR553" s="23"/>
      <c r="AS553" s="23"/>
      <c r="AT553" s="23"/>
      <c r="AU553" s="27"/>
      <c r="AV553" s="27">
        <f t="shared" si="318"/>
        <v>0</v>
      </c>
      <c r="AW553" s="27"/>
      <c r="AX553" s="28">
        <f>VLOOKUP(J553,ABNT5101!$I$3:$J$9,2)</f>
        <v>10</v>
      </c>
      <c r="AY553" s="28">
        <f>VLOOKUP(J553,ABNT5101!$I$3:$M$9,5)</f>
        <v>0.18</v>
      </c>
      <c r="AZ553" s="28" t="str">
        <f>_xlfn.XLOOKUP(J553,ABNT5101!I:I,ABNT5101!L:L)</f>
        <v>-</v>
      </c>
      <c r="BA553" s="28">
        <f>_xlfn.XLOOKUP(J553,ABNT5101!$I:$I,ABNT5101!M:M)</f>
        <v>0.18</v>
      </c>
      <c r="BB553" s="28" t="str">
        <f>_xlfn.XLOOKUP(J553,ABNT5101!$I:$I,ABNT5101!N:N)</f>
        <v>-</v>
      </c>
      <c r="BC553" s="28">
        <f>_xlfn.XLOOKUP(J553,ABNT5101!$I:$I,ABNT5101!O:O)</f>
        <v>16</v>
      </c>
      <c r="BD553" s="31" t="str">
        <f t="shared" si="319"/>
        <v>NÃO ATENDE</v>
      </c>
      <c r="BE553" s="32">
        <f t="shared" si="340"/>
        <v>-1</v>
      </c>
      <c r="BF553" s="32">
        <f t="shared" si="341"/>
        <v>-1</v>
      </c>
      <c r="BG553" s="32" t="str">
        <f t="shared" si="320"/>
        <v>-</v>
      </c>
      <c r="BH553" s="42"/>
      <c r="BI553" s="34"/>
      <c r="BJ553" s="34"/>
      <c r="BK553" s="34"/>
      <c r="BL553" s="35"/>
      <c r="BM553" s="34"/>
      <c r="BN553" s="31" t="str">
        <f t="shared" si="321"/>
        <v>NÃO ATENDE</v>
      </c>
      <c r="BO553" s="31" t="str">
        <f t="shared" si="342"/>
        <v>NÃO ATENDE</v>
      </c>
      <c r="BP553" s="31" t="str">
        <f t="shared" si="343"/>
        <v>NÃO ATENDE</v>
      </c>
      <c r="BQ553" s="31" t="str">
        <f t="shared" si="322"/>
        <v>ATENDE</v>
      </c>
      <c r="BR553" s="36" t="str">
        <f t="shared" si="323"/>
        <v>C4</v>
      </c>
      <c r="BS553" s="36" t="str">
        <f t="shared" si="324"/>
        <v>P6</v>
      </c>
      <c r="BT553" s="37">
        <f t="shared" si="325"/>
        <v>-1</v>
      </c>
      <c r="BU553" s="34"/>
      <c r="BV553" s="34"/>
      <c r="BW553" s="36">
        <f>IF(BS553="-","-",_xlfn.XLOOKUP(BS553,ABNT5101!$B$4:$B$9,ABNT5101!$C$4:$C$9))</f>
        <v>3</v>
      </c>
      <c r="BX553" s="36">
        <f>IF(BS553="-","-",_xlfn.XLOOKUP(BS553,ABNT5101!$B$4:$B$9,ABNT5101!$D$4:$D$9))</f>
        <v>0.6</v>
      </c>
      <c r="BY553" s="31" t="str">
        <f t="shared" si="326"/>
        <v>NÃO ATENDE</v>
      </c>
      <c r="BZ553" s="31" t="str">
        <f t="shared" si="327"/>
        <v>NÃO ATENDE</v>
      </c>
      <c r="CA553" s="31" t="str">
        <f t="shared" si="328"/>
        <v>NÃO ATENDE</v>
      </c>
      <c r="CB553" s="36" t="str">
        <f t="shared" si="339"/>
        <v>P6</v>
      </c>
      <c r="CC553" s="37">
        <f t="shared" si="329"/>
        <v>-1</v>
      </c>
      <c r="CD553" s="38"/>
      <c r="CE553" s="38"/>
      <c r="CF553" s="31">
        <f>IF(CB553="-","-",_xlfn.XLOOKUP(CB553,ABNT5101!$B$4:$B$9,ABNT5101!$C$4:$C$9))</f>
        <v>3</v>
      </c>
      <c r="CG553" s="36">
        <f>IF(CB553="-","-",_xlfn.XLOOKUP(CB553,ABNT5101!$B$4:$B$9,ABNT5101!$D$4:$D$9))</f>
        <v>0.6</v>
      </c>
      <c r="CH553" s="31" t="str">
        <f t="shared" si="330"/>
        <v>NÃO ATENDE</v>
      </c>
      <c r="CI553" s="31" t="str">
        <f t="shared" si="331"/>
        <v>NÃO ATENDE</v>
      </c>
      <c r="CJ553" s="31" t="str">
        <f t="shared" si="332"/>
        <v>NÃO ATENDE</v>
      </c>
      <c r="CK553" s="56" t="e">
        <f>_xlfn.XLOOKUP(CL553,'Banco de dados'!$B:$B,'Banco de dados'!$D:$D)</f>
        <v>#N/A</v>
      </c>
      <c r="CL553" s="42"/>
      <c r="CM553" s="56" t="e">
        <f>_xlfn.XLOOKUP(CL553,'Banco de dados'!$B:$B,'Banco de dados'!$E:$E)</f>
        <v>#N/A</v>
      </c>
      <c r="CN553" s="56"/>
      <c r="CO553" s="56" t="e">
        <f>IF(CN553="-","-",_xlfn.XLOOKUP(CN553,'Banco de dados'!$B:$B,'Banco de dados'!$E:$E))</f>
        <v>#N/A</v>
      </c>
      <c r="CP553" s="41">
        <f t="shared" si="333"/>
        <v>1</v>
      </c>
      <c r="CQ553" s="56" t="e">
        <f>_xlfn.XLOOKUP(CL553,'Banco de dados'!$B:$B,'Banco de dados'!$H:$H)</f>
        <v>#N/A</v>
      </c>
      <c r="CR553" s="56" t="e">
        <f t="array" aca="1" ref="CR553" ca="1">_xludf.xlookup(CN553,'Banco de dados'!$B:$B,'Banco de dados'!$H:$H)</f>
        <v>#NAME?</v>
      </c>
      <c r="CS553" s="56" t="e">
        <f t="array" aca="1" ref="CS553" ca="1">_xludf.xlookup(CL553,'Banco de dados'!$B:$B,'Banco de dados'!$F:$F)</f>
        <v>#NAME?</v>
      </c>
      <c r="CT553" s="56" t="e">
        <f t="array" aca="1" ref="CT553" ca="1">_xludf.xlookup(CN553,'Banco de dados'!$B:$B,'Banco de dados'!$F:$F)</f>
        <v>#NAME?</v>
      </c>
      <c r="CU553" s="42"/>
      <c r="CV553" s="42"/>
      <c r="CW553" s="56" t="str">
        <f>IF(AJ553=0.5,"Suporte",IF(AND(AJ553&gt;='Braços de IP'!$B$9,AJ553&lt;='Braços de IP'!$D$9),'Braços de IP'!$E$9,IF(AND(AJ553&gt;='Braços de IP'!$B$10,AJ553&lt;='Braços de IP'!$D$10),'Braços de IP'!$E$10,IF(AND(AJ553&gt;='Braços de IP'!$B$11,AJ553&lt;='Braços de IP'!$D$11),'Braços de IP'!$E$11,IF(AND(AJ553&gt;='Braços de IP'!$B$12,AJ553&lt;='Braços de IP'!$D$12),'Braços de IP'!$E$12,IF(AND(AJ553&gt;='Braços de IP'!$B$13,AJ553&lt;='Braços de IP'!$D$13),'Braços de IP'!$E$13,IF(AND(AJ553&gt;='Braços de IP'!$B$14,AJ553&lt;='Braços de IP'!$D$14),'Braços de IP'!$E$14,"ERRO")))))))</f>
        <v>Médio II</v>
      </c>
      <c r="CX553" s="42"/>
      <c r="CY553" s="56" t="str">
        <f>IF($CX553="","",VLOOKUP($CX553,'Braços de IP'!$E$9:$I$15,2,0))</f>
        <v/>
      </c>
      <c r="CZ553" s="43" t="str">
        <f>IF($CX553="","",VLOOKUP($CX553,'Braços de IP'!$E$9:$I$15,5,0))</f>
        <v/>
      </c>
      <c r="DA553" s="56"/>
      <c r="DB553" s="56"/>
      <c r="DC553" s="56"/>
      <c r="DD553" s="56"/>
      <c r="DE553" s="56"/>
      <c r="DF553" s="56"/>
      <c r="DG553" s="44" t="e">
        <f t="shared" si="334"/>
        <v>#N/A</v>
      </c>
      <c r="DH553" s="45">
        <f t="shared" si="335"/>
        <v>60</v>
      </c>
      <c r="DI553" s="44" t="e">
        <f t="shared" si="336"/>
        <v>#N/A</v>
      </c>
      <c r="DJ553" s="46" t="e">
        <f t="shared" si="337"/>
        <v>#N/A</v>
      </c>
      <c r="DK553" s="47" t="s">
        <v>147</v>
      </c>
      <c r="DL553" s="48"/>
      <c r="DM553" s="49"/>
      <c r="DN553" s="23" t="s">
        <v>148</v>
      </c>
      <c r="DO553" s="23"/>
      <c r="DQ553" s="50"/>
    </row>
    <row r="554" spans="1:121" ht="15.75" hidden="1" customHeight="1" x14ac:dyDescent="0.3">
      <c r="B554" s="5"/>
      <c r="C554" s="5"/>
      <c r="D554" s="5"/>
      <c r="E554" s="22" t="s">
        <v>515</v>
      </c>
      <c r="F554" s="22" t="s">
        <v>150</v>
      </c>
      <c r="G554" s="23" t="s">
        <v>516</v>
      </c>
      <c r="H554" s="24">
        <v>-23.417766</v>
      </c>
      <c r="I554" s="24">
        <v>-46.834527000000001</v>
      </c>
      <c r="J554" s="24" t="s">
        <v>139</v>
      </c>
      <c r="K554" s="60"/>
      <c r="L554" s="24" t="s">
        <v>152</v>
      </c>
      <c r="M554" s="24" t="s">
        <v>141</v>
      </c>
      <c r="N554" s="23">
        <v>87</v>
      </c>
      <c r="O554" s="23" t="s">
        <v>142</v>
      </c>
      <c r="P554" s="23" t="s">
        <v>143</v>
      </c>
      <c r="Q554" s="26">
        <f t="shared" si="315"/>
        <v>174</v>
      </c>
      <c r="R554" s="27">
        <v>1</v>
      </c>
      <c r="S554" s="28" t="s">
        <v>153</v>
      </c>
      <c r="T554" s="28">
        <v>5.5</v>
      </c>
      <c r="U554" s="29"/>
      <c r="V554" s="29"/>
      <c r="W554" s="29"/>
      <c r="X554" s="28" t="s">
        <v>153</v>
      </c>
      <c r="Y554" s="23"/>
      <c r="Z554" s="29"/>
      <c r="AA554" s="23"/>
      <c r="AB554" s="23"/>
      <c r="AC554" s="23"/>
      <c r="AD554" s="23" t="s">
        <v>144</v>
      </c>
      <c r="AE554" s="23" t="s">
        <v>145</v>
      </c>
      <c r="AF554" s="23">
        <v>34.700000000000003</v>
      </c>
      <c r="AG554" s="23">
        <v>7.7</v>
      </c>
      <c r="AH554" s="23">
        <v>1</v>
      </c>
      <c r="AI554" s="23">
        <v>0.7</v>
      </c>
      <c r="AJ554" s="23">
        <v>2.5</v>
      </c>
      <c r="AK554" s="27">
        <f t="shared" si="316"/>
        <v>1.8</v>
      </c>
      <c r="AL554" s="27" t="s">
        <v>143</v>
      </c>
      <c r="AM554" s="27" t="s">
        <v>143</v>
      </c>
      <c r="AN554" s="23"/>
      <c r="AO554" s="27">
        <f t="shared" si="317"/>
        <v>2</v>
      </c>
      <c r="AP554" s="23"/>
      <c r="AQ554" s="23"/>
      <c r="AR554" s="23"/>
      <c r="AS554" s="23"/>
      <c r="AT554" s="23"/>
      <c r="AU554" s="27"/>
      <c r="AV554" s="27">
        <f t="shared" si="318"/>
        <v>0</v>
      </c>
      <c r="AW554" s="27"/>
      <c r="AX554" s="28">
        <f>VLOOKUP(J554,ABNT5101!$I$3:$J$9,2)</f>
        <v>7.5</v>
      </c>
      <c r="AY554" s="28">
        <f>VLOOKUP(J554,ABNT5101!$I$3:$M$9,5)</f>
        <v>0.18</v>
      </c>
      <c r="AZ554" s="28" t="str">
        <f>_xlfn.XLOOKUP(J554,ABNT5101!I:I,ABNT5101!L:L)</f>
        <v>-</v>
      </c>
      <c r="BA554" s="28">
        <f>_xlfn.XLOOKUP(J554,ABNT5101!$I:$I,ABNT5101!M:M)</f>
        <v>0.18</v>
      </c>
      <c r="BB554" s="28" t="str">
        <f>_xlfn.XLOOKUP(J554,ABNT5101!$I:$I,ABNT5101!N:N)</f>
        <v>-</v>
      </c>
      <c r="BC554" s="28">
        <f>_xlfn.XLOOKUP(J554,ABNT5101!$I:$I,ABNT5101!O:O)</f>
        <v>16</v>
      </c>
      <c r="BD554" s="31" t="str">
        <f t="shared" si="319"/>
        <v>NÃO ATENDE</v>
      </c>
      <c r="BE554" s="32">
        <f t="shared" si="340"/>
        <v>-1</v>
      </c>
      <c r="BF554" s="32">
        <f t="shared" si="341"/>
        <v>-1</v>
      </c>
      <c r="BG554" s="32" t="str">
        <f t="shared" si="320"/>
        <v>-</v>
      </c>
      <c r="BH554" s="34"/>
      <c r="BI554" s="34"/>
      <c r="BJ554" s="34"/>
      <c r="BK554" s="34"/>
      <c r="BL554" s="35"/>
      <c r="BM554" s="34"/>
      <c r="BN554" s="31" t="str">
        <f t="shared" si="321"/>
        <v>NÃO ATENDE</v>
      </c>
      <c r="BO554" s="31" t="str">
        <f t="shared" si="342"/>
        <v>NÃO ATENDE</v>
      </c>
      <c r="BP554" s="31" t="str">
        <f t="shared" si="343"/>
        <v>NÃO ATENDE</v>
      </c>
      <c r="BQ554" s="31" t="str">
        <f t="shared" si="322"/>
        <v>ATENDE</v>
      </c>
      <c r="BR554" s="36" t="str">
        <f t="shared" si="323"/>
        <v>C5</v>
      </c>
      <c r="BS554" s="36" t="str">
        <f t="shared" si="324"/>
        <v>Sem Passeio</v>
      </c>
      <c r="BT554" s="37" t="e">
        <f t="shared" si="325"/>
        <v>#N/A</v>
      </c>
      <c r="BU554" s="34"/>
      <c r="BV554" s="34"/>
      <c r="BW554" s="36" t="e">
        <f>IF(BS554="-","-",_xlfn.XLOOKUP(BS554,ABNT5101!$B$4:$B$9,ABNT5101!$C$4:$C$9))</f>
        <v>#N/A</v>
      </c>
      <c r="BX554" s="36" t="e">
        <f>IF(BS554="-","-",_xlfn.XLOOKUP(BS554,ABNT5101!$B$4:$B$9,ABNT5101!$D$4:$D$9))</f>
        <v>#N/A</v>
      </c>
      <c r="BY554" s="31" t="e">
        <f t="shared" si="326"/>
        <v>#N/A</v>
      </c>
      <c r="BZ554" s="31" t="e">
        <f t="shared" si="327"/>
        <v>#N/A</v>
      </c>
      <c r="CA554" s="31" t="e">
        <f t="shared" si="328"/>
        <v>#N/A</v>
      </c>
      <c r="CB554" s="36" t="str">
        <f t="shared" si="339"/>
        <v>Sem Passeio</v>
      </c>
      <c r="CC554" s="37" t="e">
        <f t="shared" si="329"/>
        <v>#N/A</v>
      </c>
      <c r="CD554" s="38"/>
      <c r="CE554" s="38"/>
      <c r="CF554" s="31" t="e">
        <f>IF(CB554="-","-",_xlfn.XLOOKUP(CB554,ABNT5101!$B$4:$B$9,ABNT5101!$C$4:$C$9))</f>
        <v>#N/A</v>
      </c>
      <c r="CG554" s="36" t="e">
        <f>IF(CB554="-","-",_xlfn.XLOOKUP(CB554,ABNT5101!$B$4:$B$9,ABNT5101!$D$4:$D$9))</f>
        <v>#N/A</v>
      </c>
      <c r="CH554" s="31" t="e">
        <f t="shared" si="330"/>
        <v>#N/A</v>
      </c>
      <c r="CI554" s="31" t="e">
        <f t="shared" si="331"/>
        <v>#N/A</v>
      </c>
      <c r="CJ554" s="31" t="e">
        <f t="shared" si="332"/>
        <v>#N/A</v>
      </c>
      <c r="CK554" s="56" t="e">
        <f>_xlfn.XLOOKUP(CL554,'Banco de dados'!$B:$B,'Banco de dados'!$D:$D)</f>
        <v>#N/A</v>
      </c>
      <c r="CL554" s="57"/>
      <c r="CM554" s="56" t="e">
        <f>_xlfn.XLOOKUP(CL554,'Banco de dados'!$B:$B,'Banco de dados'!$E:$E)</f>
        <v>#N/A</v>
      </c>
      <c r="CN554" s="56"/>
      <c r="CO554" s="56" t="e">
        <f>IF(CN554="-","-",_xlfn.XLOOKUP(CN554,'Banco de dados'!$B:$B,'Banco de dados'!$E:$E))</f>
        <v>#N/A</v>
      </c>
      <c r="CP554" s="41">
        <f t="shared" si="333"/>
        <v>1</v>
      </c>
      <c r="CQ554" s="56" t="e">
        <f>_xlfn.XLOOKUP(CL554,'Banco de dados'!$B:$B,'Banco de dados'!$H:$H)</f>
        <v>#N/A</v>
      </c>
      <c r="CR554" s="56" t="e">
        <f t="array" aca="1" ref="CR554" ca="1">_xludf.xlookup(CN554,'Banco de dados'!$B:$B,'Banco de dados'!$H:$H)</f>
        <v>#NAME?</v>
      </c>
      <c r="CS554" s="56" t="e">
        <f t="array" aca="1" ref="CS554" ca="1">_xludf.xlookup(CL554,'Banco de dados'!$B:$B,'Banco de dados'!$F:$F)</f>
        <v>#NAME?</v>
      </c>
      <c r="CT554" s="56" t="e">
        <f t="array" aca="1" ref="CT554" ca="1">_xludf.xlookup(CN554,'Banco de dados'!$B:$B,'Banco de dados'!$F:$F)</f>
        <v>#NAME?</v>
      </c>
      <c r="CU554" s="42"/>
      <c r="CV554" s="42"/>
      <c r="CW554" s="56" t="str">
        <f>IF(AJ554=0.5,"Suporte",IF(AND(AJ554&gt;='Braços de IP'!$B$9,AJ554&lt;='Braços de IP'!$D$9),'Braços de IP'!$E$9,IF(AND(AJ554&gt;='Braços de IP'!$B$10,AJ554&lt;='Braços de IP'!$D$10),'Braços de IP'!$E$10,IF(AND(AJ554&gt;='Braços de IP'!$B$11,AJ554&lt;='Braços de IP'!$D$11),'Braços de IP'!$E$11,IF(AND(AJ554&gt;='Braços de IP'!$B$12,AJ554&lt;='Braços de IP'!$D$12),'Braços de IP'!$E$12,IF(AND(AJ554&gt;='Braços de IP'!$B$13,AJ554&lt;='Braços de IP'!$D$13),'Braços de IP'!$E$13,IF(AND(AJ554&gt;='Braços de IP'!$B$14,AJ554&lt;='Braços de IP'!$D$14),'Braços de IP'!$E$14,"ERRO")))))))</f>
        <v>Médio II</v>
      </c>
      <c r="CX554" s="42"/>
      <c r="CY554" s="56" t="str">
        <f>IF($CX554="","",VLOOKUP($CX554,'Braços de IP'!$E$9:$I$15,2,0))</f>
        <v/>
      </c>
      <c r="CZ554" s="43" t="str">
        <f>IF($CX554="","",VLOOKUP($CX554,'Braços de IP'!$E$9:$I$15,5,0))</f>
        <v/>
      </c>
      <c r="DA554" s="56"/>
      <c r="DB554" s="56"/>
      <c r="DC554" s="56"/>
      <c r="DD554" s="56"/>
      <c r="DE554" s="56"/>
      <c r="DF554" s="56"/>
      <c r="DG554" s="44" t="e">
        <f t="shared" si="334"/>
        <v>#N/A</v>
      </c>
      <c r="DH554" s="45">
        <f t="shared" si="335"/>
        <v>87</v>
      </c>
      <c r="DI554" s="44" t="e">
        <f t="shared" si="336"/>
        <v>#N/A</v>
      </c>
      <c r="DJ554" s="46" t="e">
        <f t="shared" si="337"/>
        <v>#N/A</v>
      </c>
      <c r="DK554" s="47" t="s">
        <v>147</v>
      </c>
      <c r="DL554" s="48"/>
      <c r="DM554" s="49"/>
      <c r="DN554" s="23" t="s">
        <v>148</v>
      </c>
      <c r="DO554" s="23"/>
      <c r="DQ554" s="50"/>
    </row>
    <row r="555" spans="1:121" ht="15.75" hidden="1" customHeight="1" x14ac:dyDescent="0.3">
      <c r="B555" s="5"/>
      <c r="C555" s="5"/>
      <c r="D555" s="5"/>
      <c r="E555" s="22" t="s">
        <v>515</v>
      </c>
      <c r="F555" s="22" t="s">
        <v>150</v>
      </c>
      <c r="G555" s="23" t="s">
        <v>516</v>
      </c>
      <c r="H555" s="24">
        <v>-23.417766</v>
      </c>
      <c r="I555" s="24">
        <v>-46.834527000000001</v>
      </c>
      <c r="J555" s="24" t="s">
        <v>139</v>
      </c>
      <c r="K555" s="60"/>
      <c r="L555" s="24" t="s">
        <v>152</v>
      </c>
      <c r="M555" s="24" t="s">
        <v>141</v>
      </c>
      <c r="N555" s="23">
        <v>87</v>
      </c>
      <c r="O555" s="23" t="s">
        <v>142</v>
      </c>
      <c r="P555" s="23" t="s">
        <v>143</v>
      </c>
      <c r="Q555" s="26">
        <f t="shared" si="315"/>
        <v>174</v>
      </c>
      <c r="R555" s="27">
        <v>1</v>
      </c>
      <c r="S555" s="28" t="s">
        <v>153</v>
      </c>
      <c r="T555" s="28">
        <v>5.5</v>
      </c>
      <c r="U555" s="29"/>
      <c r="V555" s="29"/>
      <c r="W555" s="29"/>
      <c r="X555" s="28" t="s">
        <v>153</v>
      </c>
      <c r="Y555" s="23"/>
      <c r="Z555" s="29"/>
      <c r="AA555" s="23"/>
      <c r="AB555" s="23"/>
      <c r="AC555" s="23"/>
      <c r="AD555" s="23" t="s">
        <v>144</v>
      </c>
      <c r="AE555" s="23" t="s">
        <v>145</v>
      </c>
      <c r="AF555" s="23">
        <v>34.700000000000003</v>
      </c>
      <c r="AG555" s="23">
        <v>7.7</v>
      </c>
      <c r="AH555" s="23">
        <v>1</v>
      </c>
      <c r="AI555" s="23">
        <v>0.7</v>
      </c>
      <c r="AJ555" s="23">
        <v>2.5</v>
      </c>
      <c r="AK555" s="27">
        <f t="shared" si="316"/>
        <v>1.8</v>
      </c>
      <c r="AL555" s="27" t="s">
        <v>143</v>
      </c>
      <c r="AM555" s="27" t="s">
        <v>143</v>
      </c>
      <c r="AN555" s="23"/>
      <c r="AO555" s="27">
        <f t="shared" si="317"/>
        <v>2</v>
      </c>
      <c r="AP555" s="23"/>
      <c r="AQ555" s="23"/>
      <c r="AR555" s="23"/>
      <c r="AS555" s="23"/>
      <c r="AT555" s="23"/>
      <c r="AU555" s="27"/>
      <c r="AV555" s="27">
        <f t="shared" si="318"/>
        <v>0</v>
      </c>
      <c r="AW555" s="27"/>
      <c r="AX555" s="28">
        <f>VLOOKUP(J555,ABNT5101!$I$3:$J$9,2)</f>
        <v>7.5</v>
      </c>
      <c r="AY555" s="28">
        <f>VLOOKUP(J555,ABNT5101!$I$3:$M$9,5)</f>
        <v>0.18</v>
      </c>
      <c r="AZ555" s="28" t="str">
        <f>_xlfn.XLOOKUP(J555,ABNT5101!I:I,ABNT5101!L:L)</f>
        <v>-</v>
      </c>
      <c r="BA555" s="28">
        <f>_xlfn.XLOOKUP(J555,ABNT5101!$I:$I,ABNT5101!M:M)</f>
        <v>0.18</v>
      </c>
      <c r="BB555" s="28" t="str">
        <f>_xlfn.XLOOKUP(J555,ABNT5101!$I:$I,ABNT5101!N:N)</f>
        <v>-</v>
      </c>
      <c r="BC555" s="28">
        <f>_xlfn.XLOOKUP(J555,ABNT5101!$I:$I,ABNT5101!O:O)</f>
        <v>16</v>
      </c>
      <c r="BD555" s="31" t="str">
        <f t="shared" si="319"/>
        <v>NÃO ATENDE</v>
      </c>
      <c r="BE555" s="32">
        <f t="shared" si="340"/>
        <v>-1</v>
      </c>
      <c r="BF555" s="32">
        <f t="shared" si="341"/>
        <v>-1</v>
      </c>
      <c r="BG555" s="32" t="str">
        <f t="shared" si="320"/>
        <v>-</v>
      </c>
      <c r="BH555" s="34"/>
      <c r="BI555" s="34"/>
      <c r="BJ555" s="34"/>
      <c r="BK555" s="34"/>
      <c r="BL555" s="35"/>
      <c r="BM555" s="34"/>
      <c r="BN555" s="31" t="str">
        <f t="shared" si="321"/>
        <v>NÃO ATENDE</v>
      </c>
      <c r="BO555" s="31" t="str">
        <f t="shared" si="342"/>
        <v>NÃO ATENDE</v>
      </c>
      <c r="BP555" s="31" t="str">
        <f t="shared" si="343"/>
        <v>NÃO ATENDE</v>
      </c>
      <c r="BQ555" s="31" t="str">
        <f t="shared" si="322"/>
        <v>ATENDE</v>
      </c>
      <c r="BR555" s="36" t="str">
        <f t="shared" si="323"/>
        <v>C5</v>
      </c>
      <c r="BS555" s="36" t="str">
        <f t="shared" si="324"/>
        <v>Sem Passeio</v>
      </c>
      <c r="BT555" s="37" t="e">
        <f t="shared" si="325"/>
        <v>#N/A</v>
      </c>
      <c r="BU555" s="34"/>
      <c r="BV555" s="34"/>
      <c r="BW555" s="36" t="e">
        <f>IF(BS555="-","-",_xlfn.XLOOKUP(BS555,ABNT5101!$B$4:$B$9,ABNT5101!$C$4:$C$9))</f>
        <v>#N/A</v>
      </c>
      <c r="BX555" s="36" t="e">
        <f>IF(BS555="-","-",_xlfn.XLOOKUP(BS555,ABNT5101!$B$4:$B$9,ABNT5101!$D$4:$D$9))</f>
        <v>#N/A</v>
      </c>
      <c r="BY555" s="31" t="e">
        <f t="shared" si="326"/>
        <v>#N/A</v>
      </c>
      <c r="BZ555" s="31" t="e">
        <f t="shared" si="327"/>
        <v>#N/A</v>
      </c>
      <c r="CA555" s="31" t="e">
        <f t="shared" si="328"/>
        <v>#N/A</v>
      </c>
      <c r="CB555" s="36" t="str">
        <f t="shared" si="339"/>
        <v>Sem Passeio</v>
      </c>
      <c r="CC555" s="37" t="e">
        <f t="shared" si="329"/>
        <v>#N/A</v>
      </c>
      <c r="CD555" s="38"/>
      <c r="CE555" s="38"/>
      <c r="CF555" s="31" t="e">
        <f>IF(CB555="-","-",_xlfn.XLOOKUP(CB555,ABNT5101!$B$4:$B$9,ABNT5101!$C$4:$C$9))</f>
        <v>#N/A</v>
      </c>
      <c r="CG555" s="36" t="e">
        <f>IF(CB555="-","-",_xlfn.XLOOKUP(CB555,ABNT5101!$B$4:$B$9,ABNT5101!$D$4:$D$9))</f>
        <v>#N/A</v>
      </c>
      <c r="CH555" s="31" t="e">
        <f t="shared" si="330"/>
        <v>#N/A</v>
      </c>
      <c r="CI555" s="31" t="e">
        <f t="shared" si="331"/>
        <v>#N/A</v>
      </c>
      <c r="CJ555" s="31" t="e">
        <f t="shared" si="332"/>
        <v>#N/A</v>
      </c>
      <c r="CK555" s="56" t="e">
        <f>_xlfn.XLOOKUP(CL555,'Banco de dados'!$B:$B,'Banco de dados'!$D:$D)</f>
        <v>#N/A</v>
      </c>
      <c r="CL555" s="57"/>
      <c r="CM555" s="56" t="e">
        <f>_xlfn.XLOOKUP(CL555,'Banco de dados'!$B:$B,'Banco de dados'!$E:$E)</f>
        <v>#N/A</v>
      </c>
      <c r="CN555" s="56"/>
      <c r="CO555" s="56" t="e">
        <f>IF(CN555="-","-",_xlfn.XLOOKUP(CN555,'Banco de dados'!$B:$B,'Banco de dados'!$E:$E))</f>
        <v>#N/A</v>
      </c>
      <c r="CP555" s="41">
        <f t="shared" si="333"/>
        <v>1</v>
      </c>
      <c r="CQ555" s="56" t="e">
        <f>_xlfn.XLOOKUP(CL555,'Banco de dados'!$B:$B,'Banco de dados'!$H:$H)</f>
        <v>#N/A</v>
      </c>
      <c r="CR555" s="56" t="e">
        <f t="array" aca="1" ref="CR555" ca="1">_xludf.xlookup(CN555,'Banco de dados'!$B:$B,'Banco de dados'!$H:$H)</f>
        <v>#NAME?</v>
      </c>
      <c r="CS555" s="56" t="e">
        <f t="array" aca="1" ref="CS555" ca="1">_xludf.xlookup(CL555,'Banco de dados'!$B:$B,'Banco de dados'!$F:$F)</f>
        <v>#NAME?</v>
      </c>
      <c r="CT555" s="56" t="e">
        <f t="array" aca="1" ref="CT555" ca="1">_xludf.xlookup(CN555,'Banco de dados'!$B:$B,'Banco de dados'!$F:$F)</f>
        <v>#NAME?</v>
      </c>
      <c r="CU555" s="42"/>
      <c r="CV555" s="42"/>
      <c r="CW555" s="56" t="str">
        <f>IF(AJ555=0.5,"Suporte",IF(AND(AJ555&gt;='Braços de IP'!$B$9,AJ555&lt;='Braços de IP'!$D$9),'Braços de IP'!$E$9,IF(AND(AJ555&gt;='Braços de IP'!$B$10,AJ555&lt;='Braços de IP'!$D$10),'Braços de IP'!$E$10,IF(AND(AJ555&gt;='Braços de IP'!$B$11,AJ555&lt;='Braços de IP'!$D$11),'Braços de IP'!$E$11,IF(AND(AJ555&gt;='Braços de IP'!$B$12,AJ555&lt;='Braços de IP'!$D$12),'Braços de IP'!$E$12,IF(AND(AJ555&gt;='Braços de IP'!$B$13,AJ555&lt;='Braços de IP'!$D$13),'Braços de IP'!$E$13,IF(AND(AJ555&gt;='Braços de IP'!$B$14,AJ555&lt;='Braços de IP'!$D$14),'Braços de IP'!$E$14,"ERRO")))))))</f>
        <v>Médio II</v>
      </c>
      <c r="CX555" s="42"/>
      <c r="CY555" s="56" t="str">
        <f>IF($CX555="","",VLOOKUP($CX555,'Braços de IP'!$E$9:$I$15,2,0))</f>
        <v/>
      </c>
      <c r="CZ555" s="43" t="str">
        <f>IF($CX555="","",VLOOKUP($CX555,'Braços de IP'!$E$9:$I$15,5,0))</f>
        <v/>
      </c>
      <c r="DA555" s="56"/>
      <c r="DB555" s="56"/>
      <c r="DC555" s="56"/>
      <c r="DD555" s="56"/>
      <c r="DE555" s="56"/>
      <c r="DF555" s="56"/>
      <c r="DG555" s="44" t="e">
        <f t="shared" si="334"/>
        <v>#N/A</v>
      </c>
      <c r="DH555" s="45">
        <f t="shared" si="335"/>
        <v>87</v>
      </c>
      <c r="DI555" s="44" t="e">
        <f t="shared" si="336"/>
        <v>#N/A</v>
      </c>
      <c r="DJ555" s="46" t="e">
        <f t="shared" si="337"/>
        <v>#N/A</v>
      </c>
      <c r="DK555" s="47" t="s">
        <v>147</v>
      </c>
      <c r="DL555" s="48"/>
      <c r="DM555" s="49"/>
      <c r="DN555" s="23" t="s">
        <v>148</v>
      </c>
      <c r="DO555" s="23"/>
      <c r="DQ555" s="50"/>
    </row>
    <row r="556" spans="1:121" ht="15.75" hidden="1" customHeight="1" x14ac:dyDescent="0.3">
      <c r="B556" s="5"/>
      <c r="C556" s="5"/>
      <c r="D556" s="5"/>
      <c r="E556" s="22" t="s">
        <v>515</v>
      </c>
      <c r="F556" s="22" t="s">
        <v>150</v>
      </c>
      <c r="G556" s="23" t="s">
        <v>516</v>
      </c>
      <c r="H556" s="24">
        <v>-23.417766</v>
      </c>
      <c r="I556" s="24">
        <v>-46.834527000000001</v>
      </c>
      <c r="J556" s="24" t="s">
        <v>139</v>
      </c>
      <c r="K556" s="60"/>
      <c r="L556" s="24" t="s">
        <v>152</v>
      </c>
      <c r="M556" s="24" t="s">
        <v>141</v>
      </c>
      <c r="N556" s="23">
        <v>87</v>
      </c>
      <c r="O556" s="23" t="s">
        <v>142</v>
      </c>
      <c r="P556" s="23" t="s">
        <v>143</v>
      </c>
      <c r="Q556" s="26">
        <f t="shared" si="315"/>
        <v>174</v>
      </c>
      <c r="R556" s="27">
        <v>1</v>
      </c>
      <c r="S556" s="28" t="s">
        <v>153</v>
      </c>
      <c r="T556" s="28">
        <v>5.5</v>
      </c>
      <c r="U556" s="29"/>
      <c r="V556" s="29"/>
      <c r="W556" s="29"/>
      <c r="X556" s="28" t="s">
        <v>153</v>
      </c>
      <c r="Y556" s="23"/>
      <c r="Z556" s="29"/>
      <c r="AA556" s="23"/>
      <c r="AB556" s="23"/>
      <c r="AC556" s="23"/>
      <c r="AD556" s="23" t="s">
        <v>144</v>
      </c>
      <c r="AE556" s="23" t="s">
        <v>145</v>
      </c>
      <c r="AF556" s="23">
        <v>34.700000000000003</v>
      </c>
      <c r="AG556" s="23">
        <v>7.7</v>
      </c>
      <c r="AH556" s="23">
        <v>1</v>
      </c>
      <c r="AI556" s="23">
        <v>0.7</v>
      </c>
      <c r="AJ556" s="23">
        <v>2.5</v>
      </c>
      <c r="AK556" s="27">
        <f t="shared" si="316"/>
        <v>1.8</v>
      </c>
      <c r="AL556" s="27" t="s">
        <v>143</v>
      </c>
      <c r="AM556" s="27" t="s">
        <v>143</v>
      </c>
      <c r="AN556" s="23"/>
      <c r="AO556" s="27">
        <f t="shared" si="317"/>
        <v>2</v>
      </c>
      <c r="AP556" s="23"/>
      <c r="AQ556" s="23"/>
      <c r="AR556" s="23"/>
      <c r="AS556" s="23"/>
      <c r="AT556" s="23"/>
      <c r="AU556" s="27"/>
      <c r="AV556" s="27">
        <f t="shared" si="318"/>
        <v>0</v>
      </c>
      <c r="AW556" s="27"/>
      <c r="AX556" s="28">
        <f>VLOOKUP(J556,ABNT5101!$I$3:$J$9,2)</f>
        <v>7.5</v>
      </c>
      <c r="AY556" s="28">
        <f>VLOOKUP(J556,ABNT5101!$I$3:$M$9,5)</f>
        <v>0.18</v>
      </c>
      <c r="AZ556" s="28" t="str">
        <f>_xlfn.XLOOKUP(J556,ABNT5101!I:I,ABNT5101!L:L)</f>
        <v>-</v>
      </c>
      <c r="BA556" s="28">
        <f>_xlfn.XLOOKUP(J556,ABNT5101!$I:$I,ABNT5101!M:M)</f>
        <v>0.18</v>
      </c>
      <c r="BB556" s="28" t="str">
        <f>_xlfn.XLOOKUP(J556,ABNT5101!$I:$I,ABNT5101!N:N)</f>
        <v>-</v>
      </c>
      <c r="BC556" s="28">
        <f>_xlfn.XLOOKUP(J556,ABNT5101!$I:$I,ABNT5101!O:O)</f>
        <v>16</v>
      </c>
      <c r="BD556" s="31" t="str">
        <f t="shared" si="319"/>
        <v>NÃO ATENDE</v>
      </c>
      <c r="BE556" s="32">
        <f t="shared" si="340"/>
        <v>-1</v>
      </c>
      <c r="BF556" s="32">
        <f t="shared" si="341"/>
        <v>-1</v>
      </c>
      <c r="BG556" s="32" t="str">
        <f t="shared" si="320"/>
        <v>-</v>
      </c>
      <c r="BH556" s="34"/>
      <c r="BI556" s="34"/>
      <c r="BJ556" s="34"/>
      <c r="BK556" s="34"/>
      <c r="BL556" s="35"/>
      <c r="BM556" s="34"/>
      <c r="BN556" s="31" t="str">
        <f t="shared" si="321"/>
        <v>NÃO ATENDE</v>
      </c>
      <c r="BO556" s="31" t="str">
        <f t="shared" si="342"/>
        <v>NÃO ATENDE</v>
      </c>
      <c r="BP556" s="31" t="str">
        <f t="shared" si="343"/>
        <v>NÃO ATENDE</v>
      </c>
      <c r="BQ556" s="31" t="str">
        <f t="shared" si="322"/>
        <v>ATENDE</v>
      </c>
      <c r="BR556" s="36" t="str">
        <f t="shared" si="323"/>
        <v>C5</v>
      </c>
      <c r="BS556" s="36" t="str">
        <f t="shared" si="324"/>
        <v>Sem Passeio</v>
      </c>
      <c r="BT556" s="37" t="e">
        <f t="shared" si="325"/>
        <v>#N/A</v>
      </c>
      <c r="BU556" s="34"/>
      <c r="BV556" s="34"/>
      <c r="BW556" s="36" t="e">
        <f>IF(BS556="-","-",_xlfn.XLOOKUP(BS556,ABNT5101!$B$4:$B$9,ABNT5101!$C$4:$C$9))</f>
        <v>#N/A</v>
      </c>
      <c r="BX556" s="36" t="e">
        <f>IF(BS556="-","-",_xlfn.XLOOKUP(BS556,ABNT5101!$B$4:$B$9,ABNT5101!$D$4:$D$9))</f>
        <v>#N/A</v>
      </c>
      <c r="BY556" s="31" t="e">
        <f t="shared" si="326"/>
        <v>#N/A</v>
      </c>
      <c r="BZ556" s="31" t="e">
        <f t="shared" si="327"/>
        <v>#N/A</v>
      </c>
      <c r="CA556" s="31" t="e">
        <f t="shared" si="328"/>
        <v>#N/A</v>
      </c>
      <c r="CB556" s="36" t="str">
        <f t="shared" si="339"/>
        <v>Sem Passeio</v>
      </c>
      <c r="CC556" s="37" t="e">
        <f t="shared" si="329"/>
        <v>#N/A</v>
      </c>
      <c r="CD556" s="38"/>
      <c r="CE556" s="38"/>
      <c r="CF556" s="31" t="e">
        <f>IF(CB556="-","-",_xlfn.XLOOKUP(CB556,ABNT5101!$B$4:$B$9,ABNT5101!$C$4:$C$9))</f>
        <v>#N/A</v>
      </c>
      <c r="CG556" s="36" t="e">
        <f>IF(CB556="-","-",_xlfn.XLOOKUP(CB556,ABNT5101!$B$4:$B$9,ABNT5101!$D$4:$D$9))</f>
        <v>#N/A</v>
      </c>
      <c r="CH556" s="31" t="e">
        <f t="shared" si="330"/>
        <v>#N/A</v>
      </c>
      <c r="CI556" s="31" t="e">
        <f t="shared" si="331"/>
        <v>#N/A</v>
      </c>
      <c r="CJ556" s="31" t="e">
        <f t="shared" si="332"/>
        <v>#N/A</v>
      </c>
      <c r="CK556" s="56" t="e">
        <f>_xlfn.XLOOKUP(CL556,'Banco de dados'!$B:$B,'Banco de dados'!$D:$D)</f>
        <v>#N/A</v>
      </c>
      <c r="CL556" s="57"/>
      <c r="CM556" s="56" t="e">
        <f>_xlfn.XLOOKUP(CL556,'Banco de dados'!$B:$B,'Banco de dados'!$E:$E)</f>
        <v>#N/A</v>
      </c>
      <c r="CN556" s="56"/>
      <c r="CO556" s="56" t="e">
        <f>IF(CN556="-","-",_xlfn.XLOOKUP(CN556,'Banco de dados'!$B:$B,'Banco de dados'!$E:$E))</f>
        <v>#N/A</v>
      </c>
      <c r="CP556" s="41">
        <f t="shared" si="333"/>
        <v>1</v>
      </c>
      <c r="CQ556" s="56" t="e">
        <f>_xlfn.XLOOKUP(CL556,'Banco de dados'!$B:$B,'Banco de dados'!$H:$H)</f>
        <v>#N/A</v>
      </c>
      <c r="CR556" s="56" t="e">
        <f t="array" aca="1" ref="CR556" ca="1">_xludf.xlookup(CN556,'Banco de dados'!$B:$B,'Banco de dados'!$H:$H)</f>
        <v>#NAME?</v>
      </c>
      <c r="CS556" s="56" t="e">
        <f t="array" aca="1" ref="CS556" ca="1">_xludf.xlookup(CL556,'Banco de dados'!$B:$B,'Banco de dados'!$F:$F)</f>
        <v>#NAME?</v>
      </c>
      <c r="CT556" s="56" t="e">
        <f t="array" aca="1" ref="CT556" ca="1">_xludf.xlookup(CN556,'Banco de dados'!$B:$B,'Banco de dados'!$F:$F)</f>
        <v>#NAME?</v>
      </c>
      <c r="CU556" s="42"/>
      <c r="CV556" s="42"/>
      <c r="CW556" s="56" t="str">
        <f>IF(AJ556=0.5,"Suporte",IF(AND(AJ556&gt;='Braços de IP'!$B$9,AJ556&lt;='Braços de IP'!$D$9),'Braços de IP'!$E$9,IF(AND(AJ556&gt;='Braços de IP'!$B$10,AJ556&lt;='Braços de IP'!$D$10),'Braços de IP'!$E$10,IF(AND(AJ556&gt;='Braços de IP'!$B$11,AJ556&lt;='Braços de IP'!$D$11),'Braços de IP'!$E$11,IF(AND(AJ556&gt;='Braços de IP'!$B$12,AJ556&lt;='Braços de IP'!$D$12),'Braços de IP'!$E$12,IF(AND(AJ556&gt;='Braços de IP'!$B$13,AJ556&lt;='Braços de IP'!$D$13),'Braços de IP'!$E$13,IF(AND(AJ556&gt;='Braços de IP'!$B$14,AJ556&lt;='Braços de IP'!$D$14),'Braços de IP'!$E$14,"ERRO")))))))</f>
        <v>Médio II</v>
      </c>
      <c r="CX556" s="42"/>
      <c r="CY556" s="56" t="str">
        <f>IF($CX556="","",VLOOKUP($CX556,'Braços de IP'!$E$9:$I$15,2,0))</f>
        <v/>
      </c>
      <c r="CZ556" s="43" t="str">
        <f>IF($CX556="","",VLOOKUP($CX556,'Braços de IP'!$E$9:$I$15,5,0))</f>
        <v/>
      </c>
      <c r="DA556" s="56"/>
      <c r="DB556" s="56"/>
      <c r="DC556" s="56"/>
      <c r="DD556" s="56"/>
      <c r="DE556" s="56"/>
      <c r="DF556" s="56"/>
      <c r="DG556" s="44" t="e">
        <f t="shared" si="334"/>
        <v>#N/A</v>
      </c>
      <c r="DH556" s="45">
        <f t="shared" si="335"/>
        <v>87</v>
      </c>
      <c r="DI556" s="44" t="e">
        <f t="shared" si="336"/>
        <v>#N/A</v>
      </c>
      <c r="DJ556" s="46" t="e">
        <f t="shared" si="337"/>
        <v>#N/A</v>
      </c>
      <c r="DK556" s="47" t="s">
        <v>147</v>
      </c>
      <c r="DL556" s="48"/>
      <c r="DM556" s="49"/>
      <c r="DN556" s="23" t="s">
        <v>148</v>
      </c>
      <c r="DO556" s="23"/>
      <c r="DQ556" s="50"/>
    </row>
    <row r="557" spans="1:121" ht="15.75" hidden="1" customHeight="1" x14ac:dyDescent="0.3">
      <c r="B557" s="5"/>
      <c r="C557" s="5"/>
      <c r="D557" s="5"/>
      <c r="E557" s="22" t="s">
        <v>517</v>
      </c>
      <c r="F557" s="22" t="s">
        <v>137</v>
      </c>
      <c r="G557" s="23" t="s">
        <v>293</v>
      </c>
      <c r="H557" s="24">
        <v>-23.414898000000001</v>
      </c>
      <c r="I557" s="24">
        <v>-46.838608999999998</v>
      </c>
      <c r="J557" s="24" t="s">
        <v>160</v>
      </c>
      <c r="K557" s="60"/>
      <c r="L557" s="24" t="s">
        <v>157</v>
      </c>
      <c r="M557" s="24" t="s">
        <v>141</v>
      </c>
      <c r="N557" s="23">
        <v>87</v>
      </c>
      <c r="O557" s="23" t="s">
        <v>142</v>
      </c>
      <c r="P557" s="23" t="s">
        <v>143</v>
      </c>
      <c r="Q557" s="26">
        <f t="shared" ref="Q557:Q617" si="344">N557*AH557*2</f>
        <v>174</v>
      </c>
      <c r="R557" s="27">
        <v>1</v>
      </c>
      <c r="S557" s="28">
        <v>1.8</v>
      </c>
      <c r="T557" s="28">
        <v>7.8</v>
      </c>
      <c r="U557" s="29"/>
      <c r="V557" s="29"/>
      <c r="W557" s="29"/>
      <c r="X557" s="28">
        <v>2.1</v>
      </c>
      <c r="Y557" s="23"/>
      <c r="Z557" s="29"/>
      <c r="AA557" s="23"/>
      <c r="AB557" s="23"/>
      <c r="AC557" s="23"/>
      <c r="AD557" s="23" t="s">
        <v>144</v>
      </c>
      <c r="AE557" s="23" t="s">
        <v>145</v>
      </c>
      <c r="AF557" s="23">
        <v>26.5</v>
      </c>
      <c r="AG557" s="23">
        <v>7.35</v>
      </c>
      <c r="AH557" s="23">
        <v>1</v>
      </c>
      <c r="AI557" s="23">
        <v>0.8</v>
      </c>
      <c r="AJ557" s="23">
        <v>2.5</v>
      </c>
      <c r="AK557" s="27">
        <f t="shared" ref="AK557:AK617" si="345">AJ557-AI557</f>
        <v>1.7</v>
      </c>
      <c r="AL557" s="27" t="s">
        <v>143</v>
      </c>
      <c r="AM557" s="27" t="s">
        <v>143</v>
      </c>
      <c r="AN557" s="23"/>
      <c r="AO557" s="27">
        <f t="shared" ref="AO557:AO617" si="346">IF(AD557="Unilateral",2*AH557,IF(AD557="Bilateral Alternada",3*AH557,IF(AD557="Bilateral Frontal",4*AH557,IF(AD557="Canteiro Central",2*AH557,"erro"))))</f>
        <v>2</v>
      </c>
      <c r="AP557" s="23"/>
      <c r="AQ557" s="23"/>
      <c r="AR557" s="23"/>
      <c r="AS557" s="23"/>
      <c r="AT557" s="23"/>
      <c r="AU557" s="27"/>
      <c r="AV557" s="27">
        <f t="shared" ref="AV557:AV617" si="347">IF(AP557=0,0,IF(AD557="Unilateral",2*AP557,IF(AD557="Bilateral Alternada",3*AP557,IF(AD557="Bilateral Frontal",4*AP557,IF(AD557="Canteiro Central",2*AP557,"erro")))))</f>
        <v>0</v>
      </c>
      <c r="AW557" s="27"/>
      <c r="AX557" s="28">
        <f>VLOOKUP(J557,ABNT5101!$I$3:$J$9,2)</f>
        <v>10</v>
      </c>
      <c r="AY557" s="28">
        <f>VLOOKUP(J557,ABNT5101!$I$3:$M$9,5)</f>
        <v>0.18</v>
      </c>
      <c r="AZ557" s="28" t="str">
        <f>_xlfn.XLOOKUP(J557,ABNT5101!I:I,ABNT5101!L:L)</f>
        <v>-</v>
      </c>
      <c r="BA557" s="28">
        <f>_xlfn.XLOOKUP(J557,ABNT5101!$I:$I,ABNT5101!M:M)</f>
        <v>0.18</v>
      </c>
      <c r="BB557" s="28" t="str">
        <f>_xlfn.XLOOKUP(J557,ABNT5101!$I:$I,ABNT5101!N:N)</f>
        <v>-</v>
      </c>
      <c r="BC557" s="28">
        <f>_xlfn.XLOOKUP(J557,ABNT5101!$I:$I,ABNT5101!O:O)</f>
        <v>16</v>
      </c>
      <c r="BD557" s="31" t="str">
        <f t="shared" ref="BD557:BD617" si="348">IF(BN557="NÃO ATENDE","NÃO ATENDE",IF(BY557="NÃO ATENDE","NÃO ATENDE",IF(CH557="NÃO ATENDE","NÃO ATENDE","ATENDE")))</f>
        <v>NÃO ATENDE</v>
      </c>
      <c r="BE557" s="32">
        <f t="shared" si="340"/>
        <v>-1</v>
      </c>
      <c r="BF557" s="32">
        <f t="shared" si="341"/>
        <v>-1</v>
      </c>
      <c r="BG557" s="32" t="str">
        <f t="shared" ref="BG557:BG617" si="349">IF($J557="M6",BJ557/AZ557-1,"-")</f>
        <v>-</v>
      </c>
      <c r="BH557" s="34"/>
      <c r="BI557" s="34"/>
      <c r="BJ557" s="34"/>
      <c r="BK557" s="34"/>
      <c r="BL557" s="35"/>
      <c r="BM557" s="34"/>
      <c r="BN557" s="31" t="str">
        <f t="shared" ref="BN557:BN617" si="350">IF(OR(BO557="NÃO ATENDE",BP557="NÃO ATENDE",BQ557="NÃO ATENDE"),"NÃO ATENDE","ATENDE")</f>
        <v>NÃO ATENDE</v>
      </c>
      <c r="BO557" s="31" t="str">
        <f t="shared" si="342"/>
        <v>NÃO ATENDE</v>
      </c>
      <c r="BP557" s="31" t="str">
        <f t="shared" si="343"/>
        <v>NÃO ATENDE</v>
      </c>
      <c r="BQ557" s="31" t="str">
        <f t="shared" ref="BQ557:BQ617" si="351">IF(AZ557="-","ATENDE",IF(BJ557&gt;=AZ557,"ATENDE",IF(BJ557&gt;=(AZ557-0.02),"ATENDIMENTO LIMIAR","NÃO ATENDE")))</f>
        <v>ATENDE</v>
      </c>
      <c r="BR557" s="36" t="str">
        <f t="shared" ref="BR557:BR617" si="352">J557</f>
        <v>C4</v>
      </c>
      <c r="BS557" s="36" t="str">
        <f t="shared" ref="BS557:BS617" si="353">L557</f>
        <v>P5</v>
      </c>
      <c r="BT557" s="37">
        <f t="shared" ref="BT557:BT617" si="354">IF(BU557="-","-",BU557/BW557-1)</f>
        <v>-1</v>
      </c>
      <c r="BU557" s="34"/>
      <c r="BV557" s="34"/>
      <c r="BW557" s="36">
        <f>IF(BS557="-","-",_xlfn.XLOOKUP(BS557,ABNT5101!$B$4:$B$9,ABNT5101!$C$4:$C$9))</f>
        <v>5</v>
      </c>
      <c r="BX557" s="36">
        <f>IF(BS557="-","-",_xlfn.XLOOKUP(BS557,ABNT5101!$B$4:$B$9,ABNT5101!$D$4:$D$9))</f>
        <v>1</v>
      </c>
      <c r="BY557" s="31" t="str">
        <f t="shared" ref="BY557:BY617" si="355">IF(BZ557="-","-",IF(BZ557="NÃO ATENDE","NÃO ATENDE",IF(CA557="NÃO ATENDE","NÃO ATENDE","ATENDE")))</f>
        <v>NÃO ATENDE</v>
      </c>
      <c r="BZ557" s="31" t="str">
        <f t="shared" ref="BZ557:BZ617" si="356">IF(BS557="-","-",IF(BU557&gt;=BW557,"ATENDE",IF(BU557&gt;=(BW557*0.99),"ATENDIMENTO LIMIAR","NÃO ATENDE")))</f>
        <v>NÃO ATENDE</v>
      </c>
      <c r="CA557" s="31" t="str">
        <f t="shared" ref="CA557:CA617" si="357">IF(BS557="-","-",IF(BV557&gt;=BX557,"ATENDE","NÃO ATENDE"))</f>
        <v>NÃO ATENDE</v>
      </c>
      <c r="CB557" s="36" t="str">
        <f t="shared" si="339"/>
        <v>P5</v>
      </c>
      <c r="CC557" s="37">
        <f t="shared" ref="CC557:CC617" si="358">IF(CD557="-","-",CD557/CF557-1)</f>
        <v>-1</v>
      </c>
      <c r="CD557" s="38"/>
      <c r="CE557" s="38"/>
      <c r="CF557" s="31">
        <f>IF(CB557="-","-",_xlfn.XLOOKUP(CB557,ABNT5101!$B$4:$B$9,ABNT5101!$C$4:$C$9))</f>
        <v>5</v>
      </c>
      <c r="CG557" s="36">
        <f>IF(CB557="-","-",_xlfn.XLOOKUP(CB557,ABNT5101!$B$4:$B$9,ABNT5101!$D$4:$D$9))</f>
        <v>1</v>
      </c>
      <c r="CH557" s="31" t="str">
        <f t="shared" ref="CH557:CH617" si="359">IF(CI557="-","-",IF(CI557="NÃO ATENDE","NÃO ATENDE",IF(CJ557="NÃO ATENDE","NÃO ATENDE","ATENDE")))</f>
        <v>NÃO ATENDE</v>
      </c>
      <c r="CI557" s="31" t="str">
        <f t="shared" ref="CI557:CI617" si="360">IF(CB557="-","-",IF(CD557&gt;=(CF557),"ATENDE",IF(CD557&gt;=(0.99*CF557),"ATENDIMENTO LIMIAR","NÃO ATENDE")))</f>
        <v>NÃO ATENDE</v>
      </c>
      <c r="CJ557" s="31" t="str">
        <f t="shared" ref="CJ557:CJ617" si="361">IF(CB557="-","-",IF(CE557&gt;=CG557,"ATENDE","NÃO ATENDE"))</f>
        <v>NÃO ATENDE</v>
      </c>
      <c r="CK557" s="56" t="e">
        <f>_xlfn.XLOOKUP(CL557,'Banco de dados'!$B:$B,'Banco de dados'!$D:$D)</f>
        <v>#N/A</v>
      </c>
      <c r="CL557" s="42"/>
      <c r="CM557" s="56" t="e">
        <f>_xlfn.XLOOKUP(CL557,'Banco de dados'!$B:$B,'Banco de dados'!$E:$E)</f>
        <v>#N/A</v>
      </c>
      <c r="CN557" s="56"/>
      <c r="CO557" s="56" t="e">
        <f>IF(CN557="-","-",_xlfn.XLOOKUP(CN557,'Banco de dados'!$B:$B,'Banco de dados'!$E:$E))</f>
        <v>#N/A</v>
      </c>
      <c r="CP557" s="41">
        <f t="shared" ref="CP557:CP617" si="362">AH557</f>
        <v>1</v>
      </c>
      <c r="CQ557" s="56" t="e">
        <f>_xlfn.XLOOKUP(CL557,'Banco de dados'!$B:$B,'Banco de dados'!$H:$H)</f>
        <v>#N/A</v>
      </c>
      <c r="CR557" s="56" t="e">
        <f t="array" aca="1" ref="CR557" ca="1">_xludf.xlookup(CN557,'Banco de dados'!$B:$B,'Banco de dados'!$H:$H)</f>
        <v>#NAME?</v>
      </c>
      <c r="CS557" s="56" t="e">
        <f t="array" aca="1" ref="CS557" ca="1">_xludf.xlookup(CL557,'Banco de dados'!$B:$B,'Banco de dados'!$F:$F)</f>
        <v>#NAME?</v>
      </c>
      <c r="CT557" s="56" t="e">
        <f t="array" aca="1" ref="CT557" ca="1">_xludf.xlookup(CN557,'Banco de dados'!$B:$B,'Banco de dados'!$F:$F)</f>
        <v>#NAME?</v>
      </c>
      <c r="CU557" s="42"/>
      <c r="CV557" s="42"/>
      <c r="CW557" s="56" t="str">
        <f>IF(AJ557=0.5,"Suporte",IF(AND(AJ557&gt;='Braços de IP'!$B$9,AJ557&lt;='Braços de IP'!$D$9),'Braços de IP'!$E$9,IF(AND(AJ557&gt;='Braços de IP'!$B$10,AJ557&lt;='Braços de IP'!$D$10),'Braços de IP'!$E$10,IF(AND(AJ557&gt;='Braços de IP'!$B$11,AJ557&lt;='Braços de IP'!$D$11),'Braços de IP'!$E$11,IF(AND(AJ557&gt;='Braços de IP'!$B$12,AJ557&lt;='Braços de IP'!$D$12),'Braços de IP'!$E$12,IF(AND(AJ557&gt;='Braços de IP'!$B$13,AJ557&lt;='Braços de IP'!$D$13),'Braços de IP'!$E$13,IF(AND(AJ557&gt;='Braços de IP'!$B$14,AJ557&lt;='Braços de IP'!$D$14),'Braços de IP'!$E$14,"ERRO")))))))</f>
        <v>Médio II</v>
      </c>
      <c r="CX557" s="42"/>
      <c r="CY557" s="56" t="str">
        <f>IF($CX557="","",VLOOKUP($CX557,'Braços de IP'!$E$9:$I$15,2,0))</f>
        <v/>
      </c>
      <c r="CZ557" s="43" t="str">
        <f>IF($CX557="","",VLOOKUP($CX557,'Braços de IP'!$E$9:$I$15,5,0))</f>
        <v/>
      </c>
      <c r="DA557" s="56"/>
      <c r="DB557" s="56"/>
      <c r="DC557" s="56"/>
      <c r="DD557" s="56"/>
      <c r="DE557" s="56"/>
      <c r="DF557" s="56"/>
      <c r="DG557" s="44" t="e">
        <f t="shared" ref="DG557:DG617" si="363">CQ557</f>
        <v>#N/A</v>
      </c>
      <c r="DH557" s="45">
        <f t="shared" ref="DH557:DH617" si="364">N557</f>
        <v>87</v>
      </c>
      <c r="DI557" s="44" t="e">
        <f t="shared" ref="DI557:DI617" si="365">SUM(DG557:DH557)*CP557</f>
        <v>#N/A</v>
      </c>
      <c r="DJ557" s="46" t="e">
        <f t="shared" ref="DJ557:DJ617" si="366">1-DG557/DH557</f>
        <v>#N/A</v>
      </c>
      <c r="DK557" s="47" t="s">
        <v>147</v>
      </c>
      <c r="DL557" s="48"/>
      <c r="DM557" s="49"/>
      <c r="DN557" s="23" t="s">
        <v>148</v>
      </c>
      <c r="DO557" s="23"/>
      <c r="DQ557" s="50"/>
    </row>
    <row r="558" spans="1:121" ht="15.75" hidden="1" customHeight="1" x14ac:dyDescent="0.3">
      <c r="B558" s="5"/>
      <c r="C558" s="5"/>
      <c r="D558" s="5"/>
      <c r="E558" s="22" t="s">
        <v>517</v>
      </c>
      <c r="F558" s="22" t="s">
        <v>137</v>
      </c>
      <c r="G558" s="23" t="s">
        <v>293</v>
      </c>
      <c r="H558" s="24">
        <v>-23.414898000000001</v>
      </c>
      <c r="I558" s="24">
        <v>-46.838608999999998</v>
      </c>
      <c r="J558" s="24" t="s">
        <v>160</v>
      </c>
      <c r="K558" s="60"/>
      <c r="L558" s="24" t="s">
        <v>157</v>
      </c>
      <c r="M558" s="24" t="s">
        <v>141</v>
      </c>
      <c r="N558" s="23">
        <v>87</v>
      </c>
      <c r="O558" s="23" t="s">
        <v>142</v>
      </c>
      <c r="P558" s="23" t="s">
        <v>143</v>
      </c>
      <c r="Q558" s="26">
        <f t="shared" si="344"/>
        <v>174</v>
      </c>
      <c r="R558" s="27">
        <v>1</v>
      </c>
      <c r="S558" s="28">
        <v>1.8</v>
      </c>
      <c r="T558" s="28">
        <v>7.8</v>
      </c>
      <c r="U558" s="29"/>
      <c r="V558" s="29"/>
      <c r="W558" s="29"/>
      <c r="X558" s="28">
        <v>2.1</v>
      </c>
      <c r="Y558" s="23"/>
      <c r="Z558" s="29"/>
      <c r="AA558" s="23"/>
      <c r="AB558" s="23"/>
      <c r="AC558" s="23"/>
      <c r="AD558" s="23" t="s">
        <v>144</v>
      </c>
      <c r="AE558" s="23" t="s">
        <v>145</v>
      </c>
      <c r="AF558" s="23">
        <v>26.5</v>
      </c>
      <c r="AG558" s="23">
        <v>7.35</v>
      </c>
      <c r="AH558" s="23">
        <v>1</v>
      </c>
      <c r="AI558" s="23">
        <v>0.8</v>
      </c>
      <c r="AJ558" s="23">
        <v>2.5</v>
      </c>
      <c r="AK558" s="27">
        <f t="shared" si="345"/>
        <v>1.7</v>
      </c>
      <c r="AL558" s="27" t="s">
        <v>143</v>
      </c>
      <c r="AM558" s="27" t="s">
        <v>143</v>
      </c>
      <c r="AN558" s="23"/>
      <c r="AO558" s="27">
        <f t="shared" si="346"/>
        <v>2</v>
      </c>
      <c r="AP558" s="23"/>
      <c r="AQ558" s="23"/>
      <c r="AR558" s="23"/>
      <c r="AS558" s="23"/>
      <c r="AT558" s="23"/>
      <c r="AU558" s="27"/>
      <c r="AV558" s="27">
        <f t="shared" si="347"/>
        <v>0</v>
      </c>
      <c r="AW558" s="27"/>
      <c r="AX558" s="28">
        <f>VLOOKUP(J558,ABNT5101!$I$3:$J$9,2)</f>
        <v>10</v>
      </c>
      <c r="AY558" s="28">
        <f>VLOOKUP(J558,ABNT5101!$I$3:$M$9,5)</f>
        <v>0.18</v>
      </c>
      <c r="AZ558" s="28" t="str">
        <f>_xlfn.XLOOKUP(J558,ABNT5101!I:I,ABNT5101!L:L)</f>
        <v>-</v>
      </c>
      <c r="BA558" s="28">
        <f>_xlfn.XLOOKUP(J558,ABNT5101!$I:$I,ABNT5101!M:M)</f>
        <v>0.18</v>
      </c>
      <c r="BB558" s="28" t="str">
        <f>_xlfn.XLOOKUP(J558,ABNT5101!$I:$I,ABNT5101!N:N)</f>
        <v>-</v>
      </c>
      <c r="BC558" s="28">
        <f>_xlfn.XLOOKUP(J558,ABNT5101!$I:$I,ABNT5101!O:O)</f>
        <v>16</v>
      </c>
      <c r="BD558" s="31" t="str">
        <f t="shared" si="348"/>
        <v>NÃO ATENDE</v>
      </c>
      <c r="BE558" s="32">
        <f t="shared" si="340"/>
        <v>-1</v>
      </c>
      <c r="BF558" s="32">
        <f t="shared" si="341"/>
        <v>-1</v>
      </c>
      <c r="BG558" s="32" t="str">
        <f t="shared" si="349"/>
        <v>-</v>
      </c>
      <c r="BH558" s="34"/>
      <c r="BI558" s="34"/>
      <c r="BJ558" s="34"/>
      <c r="BK558" s="34"/>
      <c r="BL558" s="35"/>
      <c r="BM558" s="34"/>
      <c r="BN558" s="31" t="str">
        <f t="shared" si="350"/>
        <v>NÃO ATENDE</v>
      </c>
      <c r="BO558" s="31" t="str">
        <f t="shared" si="342"/>
        <v>NÃO ATENDE</v>
      </c>
      <c r="BP558" s="31" t="str">
        <f t="shared" si="343"/>
        <v>NÃO ATENDE</v>
      </c>
      <c r="BQ558" s="31" t="str">
        <f t="shared" si="351"/>
        <v>ATENDE</v>
      </c>
      <c r="BR558" s="36" t="str">
        <f t="shared" si="352"/>
        <v>C4</v>
      </c>
      <c r="BS558" s="36" t="str">
        <f t="shared" si="353"/>
        <v>P5</v>
      </c>
      <c r="BT558" s="37">
        <f t="shared" si="354"/>
        <v>-1</v>
      </c>
      <c r="BU558" s="34"/>
      <c r="BV558" s="34"/>
      <c r="BW558" s="36">
        <f>IF(BS558="-","-",_xlfn.XLOOKUP(BS558,ABNT5101!$B$4:$B$9,ABNT5101!$C$4:$C$9))</f>
        <v>5</v>
      </c>
      <c r="BX558" s="36">
        <f>IF(BS558="-","-",_xlfn.XLOOKUP(BS558,ABNT5101!$B$4:$B$9,ABNT5101!$D$4:$D$9))</f>
        <v>1</v>
      </c>
      <c r="BY558" s="31" t="str">
        <f t="shared" si="355"/>
        <v>NÃO ATENDE</v>
      </c>
      <c r="BZ558" s="31" t="str">
        <f t="shared" si="356"/>
        <v>NÃO ATENDE</v>
      </c>
      <c r="CA558" s="31" t="str">
        <f t="shared" si="357"/>
        <v>NÃO ATENDE</v>
      </c>
      <c r="CB558" s="36" t="str">
        <f t="shared" si="339"/>
        <v>P5</v>
      </c>
      <c r="CC558" s="37">
        <f t="shared" si="358"/>
        <v>-1</v>
      </c>
      <c r="CD558" s="38"/>
      <c r="CE558" s="38"/>
      <c r="CF558" s="31">
        <f>IF(CB558="-","-",_xlfn.XLOOKUP(CB558,ABNT5101!$B$4:$B$9,ABNT5101!$C$4:$C$9))</f>
        <v>5</v>
      </c>
      <c r="CG558" s="36">
        <f>IF(CB558="-","-",_xlfn.XLOOKUP(CB558,ABNT5101!$B$4:$B$9,ABNT5101!$D$4:$D$9))</f>
        <v>1</v>
      </c>
      <c r="CH558" s="31" t="str">
        <f t="shared" si="359"/>
        <v>NÃO ATENDE</v>
      </c>
      <c r="CI558" s="31" t="str">
        <f t="shared" si="360"/>
        <v>NÃO ATENDE</v>
      </c>
      <c r="CJ558" s="31" t="str">
        <f t="shared" si="361"/>
        <v>NÃO ATENDE</v>
      </c>
      <c r="CK558" s="56" t="e">
        <f>_xlfn.XLOOKUP(CL558,'Banco de dados'!$B:$B,'Banco de dados'!$D:$D)</f>
        <v>#N/A</v>
      </c>
      <c r="CL558" s="42"/>
      <c r="CM558" s="56" t="e">
        <f>_xlfn.XLOOKUP(CL558,'Banco de dados'!$B:$B,'Banco de dados'!$E:$E)</f>
        <v>#N/A</v>
      </c>
      <c r="CN558" s="56"/>
      <c r="CO558" s="56" t="e">
        <f>IF(CN558="-","-",_xlfn.XLOOKUP(CN558,'Banco de dados'!$B:$B,'Banco de dados'!$E:$E))</f>
        <v>#N/A</v>
      </c>
      <c r="CP558" s="41">
        <f t="shared" si="362"/>
        <v>1</v>
      </c>
      <c r="CQ558" s="56" t="e">
        <f>_xlfn.XLOOKUP(CL558,'Banco de dados'!$B:$B,'Banco de dados'!$H:$H)</f>
        <v>#N/A</v>
      </c>
      <c r="CR558" s="56" t="e">
        <f t="array" aca="1" ref="CR558" ca="1">_xludf.xlookup(CN558,'Banco de dados'!$B:$B,'Banco de dados'!$H:$H)</f>
        <v>#NAME?</v>
      </c>
      <c r="CS558" s="56" t="e">
        <f t="array" aca="1" ref="CS558" ca="1">_xludf.xlookup(CL558,'Banco de dados'!$B:$B,'Banco de dados'!$F:$F)</f>
        <v>#NAME?</v>
      </c>
      <c r="CT558" s="56" t="e">
        <f t="array" aca="1" ref="CT558" ca="1">_xludf.xlookup(CN558,'Banco de dados'!$B:$B,'Banco de dados'!$F:$F)</f>
        <v>#NAME?</v>
      </c>
      <c r="CU558" s="42"/>
      <c r="CV558" s="42"/>
      <c r="CW558" s="56" t="str">
        <f>IF(AJ558=0.5,"Suporte",IF(AND(AJ558&gt;='Braços de IP'!$B$9,AJ558&lt;='Braços de IP'!$D$9),'Braços de IP'!$E$9,IF(AND(AJ558&gt;='Braços de IP'!$B$10,AJ558&lt;='Braços de IP'!$D$10),'Braços de IP'!$E$10,IF(AND(AJ558&gt;='Braços de IP'!$B$11,AJ558&lt;='Braços de IP'!$D$11),'Braços de IP'!$E$11,IF(AND(AJ558&gt;='Braços de IP'!$B$12,AJ558&lt;='Braços de IP'!$D$12),'Braços de IP'!$E$12,IF(AND(AJ558&gt;='Braços de IP'!$B$13,AJ558&lt;='Braços de IP'!$D$13),'Braços de IP'!$E$13,IF(AND(AJ558&gt;='Braços de IP'!$B$14,AJ558&lt;='Braços de IP'!$D$14),'Braços de IP'!$E$14,"ERRO")))))))</f>
        <v>Médio II</v>
      </c>
      <c r="CX558" s="42"/>
      <c r="CY558" s="56" t="str">
        <f>IF($CX558="","",VLOOKUP($CX558,'Braços de IP'!$E$9:$I$15,2,0))</f>
        <v/>
      </c>
      <c r="CZ558" s="43" t="str">
        <f>IF($CX558="","",VLOOKUP($CX558,'Braços de IP'!$E$9:$I$15,5,0))</f>
        <v/>
      </c>
      <c r="DA558" s="56"/>
      <c r="DB558" s="56"/>
      <c r="DC558" s="56"/>
      <c r="DD558" s="56"/>
      <c r="DE558" s="56"/>
      <c r="DF558" s="56"/>
      <c r="DG558" s="44" t="e">
        <f t="shared" si="363"/>
        <v>#N/A</v>
      </c>
      <c r="DH558" s="45">
        <f t="shared" si="364"/>
        <v>87</v>
      </c>
      <c r="DI558" s="44" t="e">
        <f t="shared" si="365"/>
        <v>#N/A</v>
      </c>
      <c r="DJ558" s="46" t="e">
        <f t="shared" si="366"/>
        <v>#N/A</v>
      </c>
      <c r="DK558" s="47" t="s">
        <v>147</v>
      </c>
      <c r="DL558" s="48"/>
      <c r="DM558" s="49"/>
      <c r="DN558" s="23" t="s">
        <v>148</v>
      </c>
      <c r="DO558" s="23"/>
      <c r="DQ558" s="50"/>
    </row>
    <row r="559" spans="1:121" ht="15.75" hidden="1" customHeight="1" x14ac:dyDescent="0.3">
      <c r="B559" s="5"/>
      <c r="C559" s="5"/>
      <c r="D559" s="5"/>
      <c r="E559" s="22" t="s">
        <v>517</v>
      </c>
      <c r="F559" s="22" t="s">
        <v>137</v>
      </c>
      <c r="G559" s="23" t="s">
        <v>293</v>
      </c>
      <c r="H559" s="24">
        <v>-23.414898000000001</v>
      </c>
      <c r="I559" s="24">
        <v>-46.838608999999998</v>
      </c>
      <c r="J559" s="24" t="s">
        <v>160</v>
      </c>
      <c r="K559" s="60"/>
      <c r="L559" s="24" t="s">
        <v>157</v>
      </c>
      <c r="M559" s="24" t="s">
        <v>141</v>
      </c>
      <c r="N559" s="23">
        <v>87</v>
      </c>
      <c r="O559" s="23" t="s">
        <v>142</v>
      </c>
      <c r="P559" s="23" t="s">
        <v>143</v>
      </c>
      <c r="Q559" s="26">
        <f t="shared" si="344"/>
        <v>174</v>
      </c>
      <c r="R559" s="27">
        <v>1</v>
      </c>
      <c r="S559" s="28">
        <v>1.8</v>
      </c>
      <c r="T559" s="28">
        <v>7.8</v>
      </c>
      <c r="U559" s="29"/>
      <c r="V559" s="29"/>
      <c r="W559" s="29"/>
      <c r="X559" s="28">
        <v>2.1</v>
      </c>
      <c r="Y559" s="23"/>
      <c r="Z559" s="29"/>
      <c r="AA559" s="23"/>
      <c r="AB559" s="23"/>
      <c r="AC559" s="23"/>
      <c r="AD559" s="23" t="s">
        <v>144</v>
      </c>
      <c r="AE559" s="23" t="s">
        <v>145</v>
      </c>
      <c r="AF559" s="23">
        <v>26.5</v>
      </c>
      <c r="AG559" s="23">
        <v>7.35</v>
      </c>
      <c r="AH559" s="23">
        <v>1</v>
      </c>
      <c r="AI559" s="23">
        <v>0.8</v>
      </c>
      <c r="AJ559" s="23">
        <v>2.5</v>
      </c>
      <c r="AK559" s="27">
        <f t="shared" si="345"/>
        <v>1.7</v>
      </c>
      <c r="AL559" s="27" t="s">
        <v>143</v>
      </c>
      <c r="AM559" s="27" t="s">
        <v>143</v>
      </c>
      <c r="AN559" s="23"/>
      <c r="AO559" s="27">
        <f t="shared" si="346"/>
        <v>2</v>
      </c>
      <c r="AP559" s="23"/>
      <c r="AQ559" s="23"/>
      <c r="AR559" s="23"/>
      <c r="AS559" s="23"/>
      <c r="AT559" s="23"/>
      <c r="AU559" s="27"/>
      <c r="AV559" s="27">
        <f t="shared" si="347"/>
        <v>0</v>
      </c>
      <c r="AW559" s="27"/>
      <c r="AX559" s="28">
        <f>VLOOKUP(J559,ABNT5101!$I$3:$J$9,2)</f>
        <v>10</v>
      </c>
      <c r="AY559" s="28">
        <f>VLOOKUP(J559,ABNT5101!$I$3:$M$9,5)</f>
        <v>0.18</v>
      </c>
      <c r="AZ559" s="28" t="str">
        <f>_xlfn.XLOOKUP(J559,ABNT5101!I:I,ABNT5101!L:L)</f>
        <v>-</v>
      </c>
      <c r="BA559" s="28">
        <f>_xlfn.XLOOKUP(J559,ABNT5101!$I:$I,ABNT5101!M:M)</f>
        <v>0.18</v>
      </c>
      <c r="BB559" s="28" t="str">
        <f>_xlfn.XLOOKUP(J559,ABNT5101!$I:$I,ABNT5101!N:N)</f>
        <v>-</v>
      </c>
      <c r="BC559" s="28">
        <f>_xlfn.XLOOKUP(J559,ABNT5101!$I:$I,ABNT5101!O:O)</f>
        <v>16</v>
      </c>
      <c r="BD559" s="31" t="str">
        <f t="shared" si="348"/>
        <v>NÃO ATENDE</v>
      </c>
      <c r="BE559" s="32">
        <f t="shared" si="340"/>
        <v>-1</v>
      </c>
      <c r="BF559" s="32">
        <f t="shared" si="341"/>
        <v>-1</v>
      </c>
      <c r="BG559" s="32" t="str">
        <f t="shared" si="349"/>
        <v>-</v>
      </c>
      <c r="BH559" s="34"/>
      <c r="BI559" s="34"/>
      <c r="BJ559" s="34"/>
      <c r="BK559" s="34"/>
      <c r="BL559" s="35"/>
      <c r="BM559" s="34"/>
      <c r="BN559" s="31" t="str">
        <f t="shared" si="350"/>
        <v>NÃO ATENDE</v>
      </c>
      <c r="BO559" s="31" t="str">
        <f t="shared" si="342"/>
        <v>NÃO ATENDE</v>
      </c>
      <c r="BP559" s="31" t="str">
        <f t="shared" si="343"/>
        <v>NÃO ATENDE</v>
      </c>
      <c r="BQ559" s="31" t="str">
        <f t="shared" si="351"/>
        <v>ATENDE</v>
      </c>
      <c r="BR559" s="36" t="str">
        <f t="shared" si="352"/>
        <v>C4</v>
      </c>
      <c r="BS559" s="36" t="str">
        <f t="shared" si="353"/>
        <v>P5</v>
      </c>
      <c r="BT559" s="37">
        <f t="shared" si="354"/>
        <v>-1</v>
      </c>
      <c r="BU559" s="34"/>
      <c r="BV559" s="34"/>
      <c r="BW559" s="36">
        <f>IF(BS559="-","-",_xlfn.XLOOKUP(BS559,ABNT5101!$B$4:$B$9,ABNT5101!$C$4:$C$9))</f>
        <v>5</v>
      </c>
      <c r="BX559" s="36">
        <f>IF(BS559="-","-",_xlfn.XLOOKUP(BS559,ABNT5101!$B$4:$B$9,ABNT5101!$D$4:$D$9))</f>
        <v>1</v>
      </c>
      <c r="BY559" s="31" t="str">
        <f t="shared" si="355"/>
        <v>NÃO ATENDE</v>
      </c>
      <c r="BZ559" s="31" t="str">
        <f t="shared" si="356"/>
        <v>NÃO ATENDE</v>
      </c>
      <c r="CA559" s="31" t="str">
        <f t="shared" si="357"/>
        <v>NÃO ATENDE</v>
      </c>
      <c r="CB559" s="36" t="str">
        <f t="shared" si="339"/>
        <v>P5</v>
      </c>
      <c r="CC559" s="37">
        <f t="shared" si="358"/>
        <v>-1</v>
      </c>
      <c r="CD559" s="38"/>
      <c r="CE559" s="38"/>
      <c r="CF559" s="31">
        <f>IF(CB559="-","-",_xlfn.XLOOKUP(CB559,ABNT5101!$B$4:$B$9,ABNT5101!$C$4:$C$9))</f>
        <v>5</v>
      </c>
      <c r="CG559" s="36">
        <f>IF(CB559="-","-",_xlfn.XLOOKUP(CB559,ABNT5101!$B$4:$B$9,ABNT5101!$D$4:$D$9))</f>
        <v>1</v>
      </c>
      <c r="CH559" s="31" t="str">
        <f t="shared" si="359"/>
        <v>NÃO ATENDE</v>
      </c>
      <c r="CI559" s="31" t="str">
        <f t="shared" si="360"/>
        <v>NÃO ATENDE</v>
      </c>
      <c r="CJ559" s="31" t="str">
        <f t="shared" si="361"/>
        <v>NÃO ATENDE</v>
      </c>
      <c r="CK559" s="56" t="e">
        <f>_xlfn.XLOOKUP(CL559,'Banco de dados'!$B:$B,'Banco de dados'!$D:$D)</f>
        <v>#N/A</v>
      </c>
      <c r="CL559" s="42"/>
      <c r="CM559" s="56" t="e">
        <f>_xlfn.XLOOKUP(CL559,'Banco de dados'!$B:$B,'Banco de dados'!$E:$E)</f>
        <v>#N/A</v>
      </c>
      <c r="CN559" s="56"/>
      <c r="CO559" s="56" t="e">
        <f>IF(CN559="-","-",_xlfn.XLOOKUP(CN559,'Banco de dados'!$B:$B,'Banco de dados'!$E:$E))</f>
        <v>#N/A</v>
      </c>
      <c r="CP559" s="41">
        <f t="shared" si="362"/>
        <v>1</v>
      </c>
      <c r="CQ559" s="56" t="e">
        <f>_xlfn.XLOOKUP(CL559,'Banco de dados'!$B:$B,'Banco de dados'!$H:$H)</f>
        <v>#N/A</v>
      </c>
      <c r="CR559" s="56" t="e">
        <f t="array" aca="1" ref="CR559" ca="1">_xludf.xlookup(CN559,'Banco de dados'!$B:$B,'Banco de dados'!$H:$H)</f>
        <v>#NAME?</v>
      </c>
      <c r="CS559" s="56" t="e">
        <f t="array" aca="1" ref="CS559" ca="1">_xludf.xlookup(CL559,'Banco de dados'!$B:$B,'Banco de dados'!$F:$F)</f>
        <v>#NAME?</v>
      </c>
      <c r="CT559" s="56" t="e">
        <f t="array" aca="1" ref="CT559" ca="1">_xludf.xlookup(CN559,'Banco de dados'!$B:$B,'Banco de dados'!$F:$F)</f>
        <v>#NAME?</v>
      </c>
      <c r="CU559" s="42"/>
      <c r="CV559" s="42"/>
      <c r="CW559" s="56" t="str">
        <f>IF(AJ559=0.5,"Suporte",IF(AND(AJ559&gt;='Braços de IP'!$B$9,AJ559&lt;='Braços de IP'!$D$9),'Braços de IP'!$E$9,IF(AND(AJ559&gt;='Braços de IP'!$B$10,AJ559&lt;='Braços de IP'!$D$10),'Braços de IP'!$E$10,IF(AND(AJ559&gt;='Braços de IP'!$B$11,AJ559&lt;='Braços de IP'!$D$11),'Braços de IP'!$E$11,IF(AND(AJ559&gt;='Braços de IP'!$B$12,AJ559&lt;='Braços de IP'!$D$12),'Braços de IP'!$E$12,IF(AND(AJ559&gt;='Braços de IP'!$B$13,AJ559&lt;='Braços de IP'!$D$13),'Braços de IP'!$E$13,IF(AND(AJ559&gt;='Braços de IP'!$B$14,AJ559&lt;='Braços de IP'!$D$14),'Braços de IP'!$E$14,"ERRO")))))))</f>
        <v>Médio II</v>
      </c>
      <c r="CX559" s="42"/>
      <c r="CY559" s="56" t="str">
        <f>IF($CX559="","",VLOOKUP($CX559,'Braços de IP'!$E$9:$I$15,2,0))</f>
        <v/>
      </c>
      <c r="CZ559" s="43" t="str">
        <f>IF($CX559="","",VLOOKUP($CX559,'Braços de IP'!$E$9:$I$15,5,0))</f>
        <v/>
      </c>
      <c r="DA559" s="56"/>
      <c r="DB559" s="56"/>
      <c r="DC559" s="56"/>
      <c r="DD559" s="56"/>
      <c r="DE559" s="56"/>
      <c r="DF559" s="56"/>
      <c r="DG559" s="44" t="e">
        <f t="shared" si="363"/>
        <v>#N/A</v>
      </c>
      <c r="DH559" s="45">
        <f t="shared" si="364"/>
        <v>87</v>
      </c>
      <c r="DI559" s="44" t="e">
        <f t="shared" si="365"/>
        <v>#N/A</v>
      </c>
      <c r="DJ559" s="46" t="e">
        <f t="shared" si="366"/>
        <v>#N/A</v>
      </c>
      <c r="DK559" s="47" t="s">
        <v>147</v>
      </c>
      <c r="DL559" s="48"/>
      <c r="DM559" s="49"/>
      <c r="DN559" s="23" t="s">
        <v>148</v>
      </c>
      <c r="DO559" s="23"/>
      <c r="DQ559" s="50"/>
    </row>
    <row r="560" spans="1:121" ht="15.75" hidden="1" customHeight="1" x14ac:dyDescent="0.3">
      <c r="B560" s="5"/>
      <c r="C560" s="5"/>
      <c r="D560" s="5"/>
      <c r="E560" s="22" t="s">
        <v>518</v>
      </c>
      <c r="F560" s="22" t="s">
        <v>137</v>
      </c>
      <c r="G560" s="23" t="s">
        <v>179</v>
      </c>
      <c r="H560" s="24">
        <v>-23.339109000000001</v>
      </c>
      <c r="I560" s="24">
        <v>-46.836387999999999</v>
      </c>
      <c r="J560" s="24" t="s">
        <v>160</v>
      </c>
      <c r="K560" s="60"/>
      <c r="L560" s="24" t="s">
        <v>180</v>
      </c>
      <c r="M560" s="24" t="s">
        <v>141</v>
      </c>
      <c r="N560" s="23">
        <v>60</v>
      </c>
      <c r="O560" s="23" t="s">
        <v>142</v>
      </c>
      <c r="P560" s="23" t="s">
        <v>143</v>
      </c>
      <c r="Q560" s="26">
        <f t="shared" si="344"/>
        <v>120</v>
      </c>
      <c r="R560" s="27">
        <v>1</v>
      </c>
      <c r="S560" s="28">
        <v>4</v>
      </c>
      <c r="T560" s="28">
        <v>8</v>
      </c>
      <c r="U560" s="29"/>
      <c r="V560" s="29"/>
      <c r="W560" s="29"/>
      <c r="X560" s="28">
        <v>2.6</v>
      </c>
      <c r="Y560" s="23"/>
      <c r="Z560" s="29"/>
      <c r="AA560" s="23"/>
      <c r="AB560" s="23"/>
      <c r="AC560" s="23"/>
      <c r="AD560" s="23" t="s">
        <v>144</v>
      </c>
      <c r="AE560" s="23" t="s">
        <v>145</v>
      </c>
      <c r="AF560" s="23">
        <v>24.5</v>
      </c>
      <c r="AG560" s="23">
        <v>7.6</v>
      </c>
      <c r="AH560" s="23">
        <v>1</v>
      </c>
      <c r="AI560" s="23">
        <v>0.35</v>
      </c>
      <c r="AJ560" s="23">
        <v>2.6</v>
      </c>
      <c r="AK560" s="27">
        <f t="shared" si="345"/>
        <v>2.25</v>
      </c>
      <c r="AL560" s="27" t="s">
        <v>143</v>
      </c>
      <c r="AM560" s="27" t="s">
        <v>143</v>
      </c>
      <c r="AN560" s="23"/>
      <c r="AO560" s="27">
        <f t="shared" si="346"/>
        <v>2</v>
      </c>
      <c r="AP560" s="23"/>
      <c r="AQ560" s="23"/>
      <c r="AR560" s="23"/>
      <c r="AS560" s="23"/>
      <c r="AT560" s="23"/>
      <c r="AU560" s="27"/>
      <c r="AV560" s="27">
        <f t="shared" si="347"/>
        <v>0</v>
      </c>
      <c r="AW560" s="27"/>
      <c r="AX560" s="28">
        <f>VLOOKUP(J560,ABNT5101!$I$3:$J$9,2)</f>
        <v>10</v>
      </c>
      <c r="AY560" s="28">
        <f>VLOOKUP(J560,ABNT5101!$I$3:$M$9,5)</f>
        <v>0.18</v>
      </c>
      <c r="AZ560" s="28" t="str">
        <f>_xlfn.XLOOKUP(J560,ABNT5101!I:I,ABNT5101!L:L)</f>
        <v>-</v>
      </c>
      <c r="BA560" s="28">
        <f>_xlfn.XLOOKUP(J560,ABNT5101!$I:$I,ABNT5101!M:M)</f>
        <v>0.18</v>
      </c>
      <c r="BB560" s="28" t="str">
        <f>_xlfn.XLOOKUP(J560,ABNT5101!$I:$I,ABNT5101!N:N)</f>
        <v>-</v>
      </c>
      <c r="BC560" s="28">
        <f>_xlfn.XLOOKUP(J560,ABNT5101!$I:$I,ABNT5101!O:O)</f>
        <v>16</v>
      </c>
      <c r="BD560" s="31" t="str">
        <f t="shared" si="348"/>
        <v>NÃO ATENDE</v>
      </c>
      <c r="BE560" s="32">
        <f t="shared" si="340"/>
        <v>-1</v>
      </c>
      <c r="BF560" s="32">
        <f t="shared" si="341"/>
        <v>-1</v>
      </c>
      <c r="BG560" s="32" t="str">
        <f t="shared" si="349"/>
        <v>-</v>
      </c>
      <c r="BH560" s="34"/>
      <c r="BI560" s="34"/>
      <c r="BJ560" s="34"/>
      <c r="BK560" s="34"/>
      <c r="BL560" s="35"/>
      <c r="BM560" s="34"/>
      <c r="BN560" s="31" t="str">
        <f t="shared" si="350"/>
        <v>NÃO ATENDE</v>
      </c>
      <c r="BO560" s="31" t="str">
        <f t="shared" si="342"/>
        <v>NÃO ATENDE</v>
      </c>
      <c r="BP560" s="31" t="str">
        <f t="shared" si="343"/>
        <v>NÃO ATENDE</v>
      </c>
      <c r="BQ560" s="31" t="str">
        <f t="shared" si="351"/>
        <v>ATENDE</v>
      </c>
      <c r="BR560" s="36" t="str">
        <f t="shared" si="352"/>
        <v>C4</v>
      </c>
      <c r="BS560" s="36" t="str">
        <f t="shared" si="353"/>
        <v>P4</v>
      </c>
      <c r="BT560" s="37">
        <f t="shared" si="354"/>
        <v>-1</v>
      </c>
      <c r="BU560" s="34"/>
      <c r="BV560" s="34"/>
      <c r="BW560" s="36">
        <f>IF(BS560="-","-",_xlfn.XLOOKUP(BS560,ABNT5101!$B$4:$B$9,ABNT5101!$C$4:$C$9))</f>
        <v>7.5</v>
      </c>
      <c r="BX560" s="36">
        <f>IF(BS560="-","-",_xlfn.XLOOKUP(BS560,ABNT5101!$B$4:$B$9,ABNT5101!$D$4:$D$9))</f>
        <v>1.5</v>
      </c>
      <c r="BY560" s="31" t="str">
        <f t="shared" si="355"/>
        <v>NÃO ATENDE</v>
      </c>
      <c r="BZ560" s="31" t="str">
        <f t="shared" si="356"/>
        <v>NÃO ATENDE</v>
      </c>
      <c r="CA560" s="31" t="str">
        <f t="shared" si="357"/>
        <v>NÃO ATENDE</v>
      </c>
      <c r="CB560" s="36" t="str">
        <f t="shared" si="339"/>
        <v>P4</v>
      </c>
      <c r="CC560" s="37">
        <f t="shared" si="358"/>
        <v>-1</v>
      </c>
      <c r="CD560" s="38"/>
      <c r="CE560" s="38"/>
      <c r="CF560" s="31">
        <f>IF(CB560="-","-",_xlfn.XLOOKUP(CB560,ABNT5101!$B$4:$B$9,ABNT5101!$C$4:$C$9))</f>
        <v>7.5</v>
      </c>
      <c r="CG560" s="36">
        <f>IF(CB560="-","-",_xlfn.XLOOKUP(CB560,ABNT5101!$B$4:$B$9,ABNT5101!$D$4:$D$9))</f>
        <v>1.5</v>
      </c>
      <c r="CH560" s="31" t="str">
        <f t="shared" si="359"/>
        <v>NÃO ATENDE</v>
      </c>
      <c r="CI560" s="31" t="str">
        <f t="shared" si="360"/>
        <v>NÃO ATENDE</v>
      </c>
      <c r="CJ560" s="31" t="str">
        <f t="shared" si="361"/>
        <v>NÃO ATENDE</v>
      </c>
      <c r="CK560" s="56" t="e">
        <f>_xlfn.XLOOKUP(CL560,'Banco de dados'!$B:$B,'Banco de dados'!$D:$D)</f>
        <v>#N/A</v>
      </c>
      <c r="CL560" s="42"/>
      <c r="CM560" s="56" t="e">
        <f>_xlfn.XLOOKUP(CL560,'Banco de dados'!$B:$B,'Banco de dados'!$E:$E)</f>
        <v>#N/A</v>
      </c>
      <c r="CN560" s="56"/>
      <c r="CO560" s="56" t="e">
        <f>IF(CN560="-","-",_xlfn.XLOOKUP(CN560,'Banco de dados'!$B:$B,'Banco de dados'!$E:$E))</f>
        <v>#N/A</v>
      </c>
      <c r="CP560" s="41">
        <f t="shared" si="362"/>
        <v>1</v>
      </c>
      <c r="CQ560" s="56" t="e">
        <f>_xlfn.XLOOKUP(CL560,'Banco de dados'!$B:$B,'Banco de dados'!$H:$H)</f>
        <v>#N/A</v>
      </c>
      <c r="CR560" s="56" t="e">
        <f t="array" aca="1" ref="CR560" ca="1">_xludf.xlookup(CN560,'Banco de dados'!$B:$B,'Banco de dados'!$H:$H)</f>
        <v>#NAME?</v>
      </c>
      <c r="CS560" s="56" t="e">
        <f t="array" aca="1" ref="CS560" ca="1">_xludf.xlookup(CL560,'Banco de dados'!$B:$B,'Banco de dados'!$F:$F)</f>
        <v>#NAME?</v>
      </c>
      <c r="CT560" s="56" t="e">
        <f t="array" aca="1" ref="CT560" ca="1">_xludf.xlookup(CN560,'Banco de dados'!$B:$B,'Banco de dados'!$F:$F)</f>
        <v>#NAME?</v>
      </c>
      <c r="CU560" s="42"/>
      <c r="CV560" s="42"/>
      <c r="CW560" s="56" t="str">
        <f>IF(AJ560=0.5,"Suporte",IF(AND(AJ560&gt;='Braços de IP'!$B$9,AJ560&lt;='Braços de IP'!$D$9),'Braços de IP'!$E$9,IF(AND(AJ560&gt;='Braços de IP'!$B$10,AJ560&lt;='Braços de IP'!$D$10),'Braços de IP'!$E$10,IF(AND(AJ560&gt;='Braços de IP'!$B$11,AJ560&lt;='Braços de IP'!$D$11),'Braços de IP'!$E$11,IF(AND(AJ560&gt;='Braços de IP'!$B$12,AJ560&lt;='Braços de IP'!$D$12),'Braços de IP'!$E$12,IF(AND(AJ560&gt;='Braços de IP'!$B$13,AJ560&lt;='Braços de IP'!$D$13),'Braços de IP'!$E$13,IF(AND(AJ560&gt;='Braços de IP'!$B$14,AJ560&lt;='Braços de IP'!$D$14),'Braços de IP'!$E$14,"ERRO")))))))</f>
        <v>Longo I</v>
      </c>
      <c r="CX560" s="42"/>
      <c r="CY560" s="56" t="str">
        <f>IF($CX560="","",VLOOKUP($CX560,'Braços de IP'!$E$9:$I$15,2,0))</f>
        <v/>
      </c>
      <c r="CZ560" s="43" t="str">
        <f>IF($CX560="","",VLOOKUP($CX560,'Braços de IP'!$E$9:$I$15,5,0))</f>
        <v/>
      </c>
      <c r="DA560" s="56"/>
      <c r="DB560" s="56"/>
      <c r="DC560" s="56"/>
      <c r="DD560" s="56"/>
      <c r="DE560" s="56"/>
      <c r="DF560" s="56"/>
      <c r="DG560" s="44" t="e">
        <f t="shared" si="363"/>
        <v>#N/A</v>
      </c>
      <c r="DH560" s="45">
        <f t="shared" si="364"/>
        <v>60</v>
      </c>
      <c r="DI560" s="44" t="e">
        <f t="shared" si="365"/>
        <v>#N/A</v>
      </c>
      <c r="DJ560" s="46" t="e">
        <f t="shared" si="366"/>
        <v>#N/A</v>
      </c>
      <c r="DK560" s="47" t="s">
        <v>147</v>
      </c>
      <c r="DL560" s="48"/>
      <c r="DM560" s="49"/>
      <c r="DN560" s="23" t="s">
        <v>148</v>
      </c>
      <c r="DO560" s="23"/>
      <c r="DQ560" s="50"/>
    </row>
    <row r="561" spans="2:121" ht="15.75" hidden="1" customHeight="1" x14ac:dyDescent="0.3">
      <c r="B561" s="5"/>
      <c r="C561" s="5"/>
      <c r="D561" s="5"/>
      <c r="E561" s="22" t="s">
        <v>518</v>
      </c>
      <c r="F561" s="22" t="s">
        <v>137</v>
      </c>
      <c r="G561" s="23" t="s">
        <v>179</v>
      </c>
      <c r="H561" s="24">
        <v>-23.339109000000001</v>
      </c>
      <c r="I561" s="24">
        <v>-46.836387999999999</v>
      </c>
      <c r="J561" s="24" t="s">
        <v>160</v>
      </c>
      <c r="K561" s="60"/>
      <c r="L561" s="24" t="s">
        <v>180</v>
      </c>
      <c r="M561" s="24" t="s">
        <v>141</v>
      </c>
      <c r="N561" s="23">
        <v>60</v>
      </c>
      <c r="O561" s="23" t="s">
        <v>142</v>
      </c>
      <c r="P561" s="23" t="s">
        <v>143</v>
      </c>
      <c r="Q561" s="26">
        <f t="shared" si="344"/>
        <v>120</v>
      </c>
      <c r="R561" s="27">
        <v>1</v>
      </c>
      <c r="S561" s="28">
        <v>4</v>
      </c>
      <c r="T561" s="28">
        <v>8</v>
      </c>
      <c r="U561" s="29"/>
      <c r="V561" s="29"/>
      <c r="W561" s="29"/>
      <c r="X561" s="28">
        <v>2.6</v>
      </c>
      <c r="Y561" s="23"/>
      <c r="Z561" s="29"/>
      <c r="AA561" s="23"/>
      <c r="AB561" s="23"/>
      <c r="AC561" s="23"/>
      <c r="AD561" s="23" t="s">
        <v>144</v>
      </c>
      <c r="AE561" s="23" t="s">
        <v>145</v>
      </c>
      <c r="AF561" s="23">
        <v>24.5</v>
      </c>
      <c r="AG561" s="23">
        <v>7.6</v>
      </c>
      <c r="AH561" s="23">
        <v>1</v>
      </c>
      <c r="AI561" s="23">
        <v>0.35</v>
      </c>
      <c r="AJ561" s="23">
        <v>2.6</v>
      </c>
      <c r="AK561" s="27">
        <f t="shared" si="345"/>
        <v>2.25</v>
      </c>
      <c r="AL561" s="27" t="s">
        <v>143</v>
      </c>
      <c r="AM561" s="27" t="s">
        <v>143</v>
      </c>
      <c r="AN561" s="23"/>
      <c r="AO561" s="27">
        <f t="shared" si="346"/>
        <v>2</v>
      </c>
      <c r="AP561" s="23"/>
      <c r="AQ561" s="23"/>
      <c r="AR561" s="23"/>
      <c r="AS561" s="23"/>
      <c r="AT561" s="23"/>
      <c r="AU561" s="27"/>
      <c r="AV561" s="27">
        <f t="shared" si="347"/>
        <v>0</v>
      </c>
      <c r="AW561" s="27"/>
      <c r="AX561" s="28">
        <f>VLOOKUP(J561,ABNT5101!$I$3:$J$9,2)</f>
        <v>10</v>
      </c>
      <c r="AY561" s="28">
        <f>VLOOKUP(J561,ABNT5101!$I$3:$M$9,5)</f>
        <v>0.18</v>
      </c>
      <c r="AZ561" s="28" t="str">
        <f>_xlfn.XLOOKUP(J561,ABNT5101!I:I,ABNT5101!L:L)</f>
        <v>-</v>
      </c>
      <c r="BA561" s="28">
        <f>_xlfn.XLOOKUP(J561,ABNT5101!$I:$I,ABNT5101!M:M)</f>
        <v>0.18</v>
      </c>
      <c r="BB561" s="28" t="str">
        <f>_xlfn.XLOOKUP(J561,ABNT5101!$I:$I,ABNT5101!N:N)</f>
        <v>-</v>
      </c>
      <c r="BC561" s="28">
        <f>_xlfn.XLOOKUP(J561,ABNT5101!$I:$I,ABNT5101!O:O)</f>
        <v>16</v>
      </c>
      <c r="BD561" s="31" t="str">
        <f t="shared" si="348"/>
        <v>NÃO ATENDE</v>
      </c>
      <c r="BE561" s="32">
        <f t="shared" si="340"/>
        <v>-1</v>
      </c>
      <c r="BF561" s="32">
        <f t="shared" si="341"/>
        <v>-1</v>
      </c>
      <c r="BG561" s="32" t="str">
        <f t="shared" si="349"/>
        <v>-</v>
      </c>
      <c r="BH561" s="34"/>
      <c r="BI561" s="34"/>
      <c r="BJ561" s="34"/>
      <c r="BK561" s="34"/>
      <c r="BL561" s="35"/>
      <c r="BM561" s="34"/>
      <c r="BN561" s="31" t="str">
        <f t="shared" si="350"/>
        <v>NÃO ATENDE</v>
      </c>
      <c r="BO561" s="31" t="str">
        <f t="shared" si="342"/>
        <v>NÃO ATENDE</v>
      </c>
      <c r="BP561" s="31" t="str">
        <f t="shared" si="343"/>
        <v>NÃO ATENDE</v>
      </c>
      <c r="BQ561" s="31" t="str">
        <f t="shared" si="351"/>
        <v>ATENDE</v>
      </c>
      <c r="BR561" s="36" t="str">
        <f t="shared" si="352"/>
        <v>C4</v>
      </c>
      <c r="BS561" s="36" t="str">
        <f t="shared" si="353"/>
        <v>P4</v>
      </c>
      <c r="BT561" s="37">
        <f t="shared" si="354"/>
        <v>-1</v>
      </c>
      <c r="BU561" s="34"/>
      <c r="BV561" s="34"/>
      <c r="BW561" s="36">
        <f>IF(BS561="-","-",_xlfn.XLOOKUP(BS561,ABNT5101!$B$4:$B$9,ABNT5101!$C$4:$C$9))</f>
        <v>7.5</v>
      </c>
      <c r="BX561" s="36">
        <f>IF(BS561="-","-",_xlfn.XLOOKUP(BS561,ABNT5101!$B$4:$B$9,ABNT5101!$D$4:$D$9))</f>
        <v>1.5</v>
      </c>
      <c r="BY561" s="31" t="str">
        <f t="shared" si="355"/>
        <v>NÃO ATENDE</v>
      </c>
      <c r="BZ561" s="31" t="str">
        <f t="shared" si="356"/>
        <v>NÃO ATENDE</v>
      </c>
      <c r="CA561" s="31" t="str">
        <f t="shared" si="357"/>
        <v>NÃO ATENDE</v>
      </c>
      <c r="CB561" s="36" t="str">
        <f t="shared" si="339"/>
        <v>P4</v>
      </c>
      <c r="CC561" s="37">
        <f t="shared" si="358"/>
        <v>-1</v>
      </c>
      <c r="CD561" s="38"/>
      <c r="CE561" s="38"/>
      <c r="CF561" s="31">
        <f>IF(CB561="-","-",_xlfn.XLOOKUP(CB561,ABNT5101!$B$4:$B$9,ABNT5101!$C$4:$C$9))</f>
        <v>7.5</v>
      </c>
      <c r="CG561" s="36">
        <f>IF(CB561="-","-",_xlfn.XLOOKUP(CB561,ABNT5101!$B$4:$B$9,ABNT5101!$D$4:$D$9))</f>
        <v>1.5</v>
      </c>
      <c r="CH561" s="31" t="str">
        <f t="shared" si="359"/>
        <v>NÃO ATENDE</v>
      </c>
      <c r="CI561" s="31" t="str">
        <f t="shared" si="360"/>
        <v>NÃO ATENDE</v>
      </c>
      <c r="CJ561" s="31" t="str">
        <f t="shared" si="361"/>
        <v>NÃO ATENDE</v>
      </c>
      <c r="CK561" s="56" t="e">
        <f>_xlfn.XLOOKUP(CL561,'Banco de dados'!$B:$B,'Banco de dados'!$D:$D)</f>
        <v>#N/A</v>
      </c>
      <c r="CL561" s="42"/>
      <c r="CM561" s="56" t="e">
        <f>_xlfn.XLOOKUP(CL561,'Banco de dados'!$B:$B,'Banco de dados'!$E:$E)</f>
        <v>#N/A</v>
      </c>
      <c r="CN561" s="56"/>
      <c r="CO561" s="56" t="e">
        <f>IF(CN561="-","-",_xlfn.XLOOKUP(CN561,'Banco de dados'!$B:$B,'Banco de dados'!$E:$E))</f>
        <v>#N/A</v>
      </c>
      <c r="CP561" s="41">
        <f t="shared" si="362"/>
        <v>1</v>
      </c>
      <c r="CQ561" s="56" t="e">
        <f>_xlfn.XLOOKUP(CL561,'Banco de dados'!$B:$B,'Banco de dados'!$H:$H)</f>
        <v>#N/A</v>
      </c>
      <c r="CR561" s="56" t="e">
        <f t="array" aca="1" ref="CR561" ca="1">_xludf.xlookup(CN561,'Banco de dados'!$B:$B,'Banco de dados'!$H:$H)</f>
        <v>#NAME?</v>
      </c>
      <c r="CS561" s="56" t="e">
        <f t="array" aca="1" ref="CS561" ca="1">_xludf.xlookup(CL561,'Banco de dados'!$B:$B,'Banco de dados'!$F:$F)</f>
        <v>#NAME?</v>
      </c>
      <c r="CT561" s="56" t="e">
        <f t="array" aca="1" ref="CT561" ca="1">_xludf.xlookup(CN561,'Banco de dados'!$B:$B,'Banco de dados'!$F:$F)</f>
        <v>#NAME?</v>
      </c>
      <c r="CU561" s="42"/>
      <c r="CV561" s="42"/>
      <c r="CW561" s="56" t="str">
        <f>IF(AJ561=0.5,"Suporte",IF(AND(AJ561&gt;='Braços de IP'!$B$9,AJ561&lt;='Braços de IP'!$D$9),'Braços de IP'!$E$9,IF(AND(AJ561&gt;='Braços de IP'!$B$10,AJ561&lt;='Braços de IP'!$D$10),'Braços de IP'!$E$10,IF(AND(AJ561&gt;='Braços de IP'!$B$11,AJ561&lt;='Braços de IP'!$D$11),'Braços de IP'!$E$11,IF(AND(AJ561&gt;='Braços de IP'!$B$12,AJ561&lt;='Braços de IP'!$D$12),'Braços de IP'!$E$12,IF(AND(AJ561&gt;='Braços de IP'!$B$13,AJ561&lt;='Braços de IP'!$D$13),'Braços de IP'!$E$13,IF(AND(AJ561&gt;='Braços de IP'!$B$14,AJ561&lt;='Braços de IP'!$D$14),'Braços de IP'!$E$14,"ERRO")))))))</f>
        <v>Longo I</v>
      </c>
      <c r="CX561" s="42"/>
      <c r="CY561" s="56" t="str">
        <f>IF($CX561="","",VLOOKUP($CX561,'Braços de IP'!$E$9:$I$15,2,0))</f>
        <v/>
      </c>
      <c r="CZ561" s="43" t="str">
        <f>IF($CX561="","",VLOOKUP($CX561,'Braços de IP'!$E$9:$I$15,5,0))</f>
        <v/>
      </c>
      <c r="DA561" s="56"/>
      <c r="DB561" s="56"/>
      <c r="DC561" s="56"/>
      <c r="DD561" s="56"/>
      <c r="DE561" s="56"/>
      <c r="DF561" s="56"/>
      <c r="DG561" s="44" t="e">
        <f t="shared" si="363"/>
        <v>#N/A</v>
      </c>
      <c r="DH561" s="45">
        <f t="shared" si="364"/>
        <v>60</v>
      </c>
      <c r="DI561" s="44" t="e">
        <f t="shared" si="365"/>
        <v>#N/A</v>
      </c>
      <c r="DJ561" s="46" t="e">
        <f t="shared" si="366"/>
        <v>#N/A</v>
      </c>
      <c r="DK561" s="47" t="s">
        <v>147</v>
      </c>
      <c r="DL561" s="48"/>
      <c r="DM561" s="49"/>
      <c r="DN561" s="23" t="s">
        <v>148</v>
      </c>
      <c r="DO561" s="23"/>
      <c r="DQ561" s="50"/>
    </row>
    <row r="562" spans="2:121" ht="15.75" hidden="1" customHeight="1" x14ac:dyDescent="0.3">
      <c r="B562" s="5"/>
      <c r="C562" s="5"/>
      <c r="D562" s="5"/>
      <c r="E562" s="22" t="s">
        <v>518</v>
      </c>
      <c r="F562" s="22" t="s">
        <v>137</v>
      </c>
      <c r="G562" s="23" t="s">
        <v>179</v>
      </c>
      <c r="H562" s="24">
        <v>-23.339109000000001</v>
      </c>
      <c r="I562" s="24">
        <v>-46.836387999999999</v>
      </c>
      <c r="J562" s="24" t="s">
        <v>160</v>
      </c>
      <c r="K562" s="60"/>
      <c r="L562" s="24" t="s">
        <v>180</v>
      </c>
      <c r="M562" s="24" t="s">
        <v>141</v>
      </c>
      <c r="N562" s="23">
        <v>60</v>
      </c>
      <c r="O562" s="23" t="s">
        <v>142</v>
      </c>
      <c r="P562" s="23" t="s">
        <v>143</v>
      </c>
      <c r="Q562" s="26">
        <f t="shared" si="344"/>
        <v>120</v>
      </c>
      <c r="R562" s="27">
        <v>1</v>
      </c>
      <c r="S562" s="28">
        <v>4</v>
      </c>
      <c r="T562" s="28">
        <v>8</v>
      </c>
      <c r="U562" s="29"/>
      <c r="V562" s="29"/>
      <c r="W562" s="29"/>
      <c r="X562" s="28">
        <v>2.6</v>
      </c>
      <c r="Y562" s="23"/>
      <c r="Z562" s="29"/>
      <c r="AA562" s="23"/>
      <c r="AB562" s="23"/>
      <c r="AC562" s="23"/>
      <c r="AD562" s="23" t="s">
        <v>144</v>
      </c>
      <c r="AE562" s="23" t="s">
        <v>145</v>
      </c>
      <c r="AF562" s="23">
        <v>24.5</v>
      </c>
      <c r="AG562" s="23">
        <v>7.6</v>
      </c>
      <c r="AH562" s="23">
        <v>1</v>
      </c>
      <c r="AI562" s="23">
        <v>0.35</v>
      </c>
      <c r="AJ562" s="23">
        <v>2.6</v>
      </c>
      <c r="AK562" s="27">
        <f t="shared" si="345"/>
        <v>2.25</v>
      </c>
      <c r="AL562" s="27" t="s">
        <v>143</v>
      </c>
      <c r="AM562" s="27" t="s">
        <v>143</v>
      </c>
      <c r="AN562" s="23"/>
      <c r="AO562" s="27">
        <f t="shared" si="346"/>
        <v>2</v>
      </c>
      <c r="AP562" s="23"/>
      <c r="AQ562" s="23"/>
      <c r="AR562" s="23"/>
      <c r="AS562" s="23"/>
      <c r="AT562" s="23"/>
      <c r="AU562" s="27"/>
      <c r="AV562" s="27">
        <f t="shared" si="347"/>
        <v>0</v>
      </c>
      <c r="AW562" s="27"/>
      <c r="AX562" s="28">
        <f>VLOOKUP(J562,ABNT5101!$I$3:$J$9,2)</f>
        <v>10</v>
      </c>
      <c r="AY562" s="28">
        <f>VLOOKUP(J562,ABNT5101!$I$3:$M$9,5)</f>
        <v>0.18</v>
      </c>
      <c r="AZ562" s="28" t="str">
        <f>_xlfn.XLOOKUP(J562,ABNT5101!I:I,ABNT5101!L:L)</f>
        <v>-</v>
      </c>
      <c r="BA562" s="28">
        <f>_xlfn.XLOOKUP(J562,ABNT5101!$I:$I,ABNT5101!M:M)</f>
        <v>0.18</v>
      </c>
      <c r="BB562" s="28" t="str">
        <f>_xlfn.XLOOKUP(J562,ABNT5101!$I:$I,ABNT5101!N:N)</f>
        <v>-</v>
      </c>
      <c r="BC562" s="28">
        <f>_xlfn.XLOOKUP(J562,ABNT5101!$I:$I,ABNT5101!O:O)</f>
        <v>16</v>
      </c>
      <c r="BD562" s="31" t="str">
        <f t="shared" si="348"/>
        <v>NÃO ATENDE</v>
      </c>
      <c r="BE562" s="32">
        <f t="shared" si="340"/>
        <v>-1</v>
      </c>
      <c r="BF562" s="32">
        <f t="shared" si="341"/>
        <v>-1</v>
      </c>
      <c r="BG562" s="32" t="str">
        <f t="shared" si="349"/>
        <v>-</v>
      </c>
      <c r="BH562" s="34"/>
      <c r="BI562" s="34"/>
      <c r="BJ562" s="34"/>
      <c r="BK562" s="34"/>
      <c r="BL562" s="35"/>
      <c r="BM562" s="34"/>
      <c r="BN562" s="31" t="str">
        <f t="shared" si="350"/>
        <v>NÃO ATENDE</v>
      </c>
      <c r="BO562" s="31" t="str">
        <f t="shared" si="342"/>
        <v>NÃO ATENDE</v>
      </c>
      <c r="BP562" s="31" t="str">
        <f t="shared" si="343"/>
        <v>NÃO ATENDE</v>
      </c>
      <c r="BQ562" s="31" t="str">
        <f t="shared" si="351"/>
        <v>ATENDE</v>
      </c>
      <c r="BR562" s="36" t="str">
        <f t="shared" si="352"/>
        <v>C4</v>
      </c>
      <c r="BS562" s="36" t="str">
        <f t="shared" si="353"/>
        <v>P4</v>
      </c>
      <c r="BT562" s="37">
        <f t="shared" si="354"/>
        <v>-1</v>
      </c>
      <c r="BU562" s="34"/>
      <c r="BV562" s="34"/>
      <c r="BW562" s="36">
        <f>IF(BS562="-","-",_xlfn.XLOOKUP(BS562,ABNT5101!$B$4:$B$9,ABNT5101!$C$4:$C$9))</f>
        <v>7.5</v>
      </c>
      <c r="BX562" s="36">
        <f>IF(BS562="-","-",_xlfn.XLOOKUP(BS562,ABNT5101!$B$4:$B$9,ABNT5101!$D$4:$D$9))</f>
        <v>1.5</v>
      </c>
      <c r="BY562" s="31" t="str">
        <f t="shared" si="355"/>
        <v>NÃO ATENDE</v>
      </c>
      <c r="BZ562" s="31" t="str">
        <f t="shared" si="356"/>
        <v>NÃO ATENDE</v>
      </c>
      <c r="CA562" s="31" t="str">
        <f t="shared" si="357"/>
        <v>NÃO ATENDE</v>
      </c>
      <c r="CB562" s="36" t="str">
        <f t="shared" si="339"/>
        <v>P4</v>
      </c>
      <c r="CC562" s="37">
        <f t="shared" si="358"/>
        <v>-1</v>
      </c>
      <c r="CD562" s="38"/>
      <c r="CE562" s="38"/>
      <c r="CF562" s="31">
        <f>IF(CB562="-","-",_xlfn.XLOOKUP(CB562,ABNT5101!$B$4:$B$9,ABNT5101!$C$4:$C$9))</f>
        <v>7.5</v>
      </c>
      <c r="CG562" s="36">
        <f>IF(CB562="-","-",_xlfn.XLOOKUP(CB562,ABNT5101!$B$4:$B$9,ABNT5101!$D$4:$D$9))</f>
        <v>1.5</v>
      </c>
      <c r="CH562" s="31" t="str">
        <f t="shared" si="359"/>
        <v>NÃO ATENDE</v>
      </c>
      <c r="CI562" s="31" t="str">
        <f t="shared" si="360"/>
        <v>NÃO ATENDE</v>
      </c>
      <c r="CJ562" s="31" t="str">
        <f t="shared" si="361"/>
        <v>NÃO ATENDE</v>
      </c>
      <c r="CK562" s="56" t="e">
        <f>_xlfn.XLOOKUP(CL562,'Banco de dados'!$B:$B,'Banco de dados'!$D:$D)</f>
        <v>#N/A</v>
      </c>
      <c r="CL562" s="42"/>
      <c r="CM562" s="56" t="e">
        <f>_xlfn.XLOOKUP(CL562,'Banco de dados'!$B:$B,'Banco de dados'!$E:$E)</f>
        <v>#N/A</v>
      </c>
      <c r="CN562" s="56"/>
      <c r="CO562" s="56" t="e">
        <f>IF(CN562="-","-",_xlfn.XLOOKUP(CN562,'Banco de dados'!$B:$B,'Banco de dados'!$E:$E))</f>
        <v>#N/A</v>
      </c>
      <c r="CP562" s="41">
        <f t="shared" si="362"/>
        <v>1</v>
      </c>
      <c r="CQ562" s="56" t="e">
        <f>_xlfn.XLOOKUP(CL562,'Banco de dados'!$B:$B,'Banco de dados'!$H:$H)</f>
        <v>#N/A</v>
      </c>
      <c r="CR562" s="56" t="e">
        <f t="array" aca="1" ref="CR562" ca="1">_xludf.xlookup(CN562,'Banco de dados'!$B:$B,'Banco de dados'!$H:$H)</f>
        <v>#NAME?</v>
      </c>
      <c r="CS562" s="56" t="e">
        <f t="array" aca="1" ref="CS562" ca="1">_xludf.xlookup(CL562,'Banco de dados'!$B:$B,'Banco de dados'!$F:$F)</f>
        <v>#NAME?</v>
      </c>
      <c r="CT562" s="56" t="e">
        <f t="array" aca="1" ref="CT562" ca="1">_xludf.xlookup(CN562,'Banco de dados'!$B:$B,'Banco de dados'!$F:$F)</f>
        <v>#NAME?</v>
      </c>
      <c r="CU562" s="42"/>
      <c r="CV562" s="42"/>
      <c r="CW562" s="56" t="str">
        <f>IF(AJ562=0.5,"Suporte",IF(AND(AJ562&gt;='Braços de IP'!$B$9,AJ562&lt;='Braços de IP'!$D$9),'Braços de IP'!$E$9,IF(AND(AJ562&gt;='Braços de IP'!$B$10,AJ562&lt;='Braços de IP'!$D$10),'Braços de IP'!$E$10,IF(AND(AJ562&gt;='Braços de IP'!$B$11,AJ562&lt;='Braços de IP'!$D$11),'Braços de IP'!$E$11,IF(AND(AJ562&gt;='Braços de IP'!$B$12,AJ562&lt;='Braços de IP'!$D$12),'Braços de IP'!$E$12,IF(AND(AJ562&gt;='Braços de IP'!$B$13,AJ562&lt;='Braços de IP'!$D$13),'Braços de IP'!$E$13,IF(AND(AJ562&gt;='Braços de IP'!$B$14,AJ562&lt;='Braços de IP'!$D$14),'Braços de IP'!$E$14,"ERRO")))))))</f>
        <v>Longo I</v>
      </c>
      <c r="CX562" s="42"/>
      <c r="CY562" s="56" t="str">
        <f>IF($CX562="","",VLOOKUP($CX562,'Braços de IP'!$E$9:$I$15,2,0))</f>
        <v/>
      </c>
      <c r="CZ562" s="43" t="str">
        <f>IF($CX562="","",VLOOKUP($CX562,'Braços de IP'!$E$9:$I$15,5,0))</f>
        <v/>
      </c>
      <c r="DA562" s="56"/>
      <c r="DB562" s="56"/>
      <c r="DC562" s="56"/>
      <c r="DD562" s="56"/>
      <c r="DE562" s="56"/>
      <c r="DF562" s="56"/>
      <c r="DG562" s="44" t="e">
        <f t="shared" si="363"/>
        <v>#N/A</v>
      </c>
      <c r="DH562" s="45">
        <f t="shared" si="364"/>
        <v>60</v>
      </c>
      <c r="DI562" s="44" t="e">
        <f t="shared" si="365"/>
        <v>#N/A</v>
      </c>
      <c r="DJ562" s="46" t="e">
        <f t="shared" si="366"/>
        <v>#N/A</v>
      </c>
      <c r="DK562" s="47" t="s">
        <v>147</v>
      </c>
      <c r="DL562" s="48"/>
      <c r="DM562" s="49"/>
      <c r="DN562" s="23" t="s">
        <v>148</v>
      </c>
      <c r="DO562" s="23"/>
      <c r="DQ562" s="50"/>
    </row>
    <row r="563" spans="2:121" ht="15.75" hidden="1" customHeight="1" x14ac:dyDescent="0.3">
      <c r="B563" s="5"/>
      <c r="C563" s="5"/>
      <c r="D563" s="5"/>
      <c r="E563" s="22" t="s">
        <v>519</v>
      </c>
      <c r="F563" s="22" t="s">
        <v>137</v>
      </c>
      <c r="G563" s="23" t="s">
        <v>520</v>
      </c>
      <c r="H563" s="23">
        <v>-23.403188</v>
      </c>
      <c r="I563" s="23">
        <v>-46.855088000000002</v>
      </c>
      <c r="J563" s="24" t="s">
        <v>160</v>
      </c>
      <c r="K563" s="60"/>
      <c r="L563" s="24" t="s">
        <v>140</v>
      </c>
      <c r="M563" s="24" t="s">
        <v>141</v>
      </c>
      <c r="N563" s="23">
        <v>60</v>
      </c>
      <c r="O563" s="23" t="s">
        <v>142</v>
      </c>
      <c r="P563" s="23" t="s">
        <v>143</v>
      </c>
      <c r="Q563" s="26">
        <f t="shared" si="344"/>
        <v>120</v>
      </c>
      <c r="R563" s="27">
        <v>2</v>
      </c>
      <c r="S563" s="24">
        <v>3</v>
      </c>
      <c r="T563" s="24">
        <v>9</v>
      </c>
      <c r="U563" s="29"/>
      <c r="V563" s="23"/>
      <c r="W563" s="29"/>
      <c r="X563" s="28">
        <v>3</v>
      </c>
      <c r="Y563" s="23"/>
      <c r="Z563" s="23"/>
      <c r="AA563" s="23"/>
      <c r="AB563" s="23"/>
      <c r="AC563" s="23"/>
      <c r="AD563" s="23" t="s">
        <v>144</v>
      </c>
      <c r="AE563" s="23" t="s">
        <v>145</v>
      </c>
      <c r="AF563" s="23" t="s">
        <v>521</v>
      </c>
      <c r="AG563" s="23">
        <v>6.8</v>
      </c>
      <c r="AH563" s="23">
        <v>1</v>
      </c>
      <c r="AI563" s="23">
        <v>0.6</v>
      </c>
      <c r="AJ563" s="23">
        <v>2.2999999999999998</v>
      </c>
      <c r="AK563" s="27">
        <f t="shared" si="345"/>
        <v>1.6999999999999997</v>
      </c>
      <c r="AL563" s="27" t="s">
        <v>143</v>
      </c>
      <c r="AM563" s="27" t="s">
        <v>143</v>
      </c>
      <c r="AN563" s="23"/>
      <c r="AO563" s="27">
        <f t="shared" si="346"/>
        <v>2</v>
      </c>
      <c r="AP563" s="23"/>
      <c r="AQ563" s="23"/>
      <c r="AR563" s="23"/>
      <c r="AS563" s="23"/>
      <c r="AT563" s="23"/>
      <c r="AU563" s="27"/>
      <c r="AV563" s="27">
        <f t="shared" si="347"/>
        <v>0</v>
      </c>
      <c r="AW563" s="27"/>
      <c r="AX563" s="28">
        <f>VLOOKUP(J563,ABNT5101!$I$3:$J$9,2)</f>
        <v>10</v>
      </c>
      <c r="AY563" s="28">
        <f>VLOOKUP(J563,ABNT5101!$I$3:$M$9,5)</f>
        <v>0.18</v>
      </c>
      <c r="AZ563" s="28" t="str">
        <f>_xlfn.XLOOKUP(J563,ABNT5101!I:I,ABNT5101!L:L)</f>
        <v>-</v>
      </c>
      <c r="BA563" s="28">
        <f>_xlfn.XLOOKUP(J563,ABNT5101!$I:$I,ABNT5101!M:M)</f>
        <v>0.18</v>
      </c>
      <c r="BB563" s="28" t="str">
        <f>_xlfn.XLOOKUP(J563,ABNT5101!$I:$I,ABNT5101!N:N)</f>
        <v>-</v>
      </c>
      <c r="BC563" s="28">
        <f>_xlfn.XLOOKUP(J563,ABNT5101!$I:$I,ABNT5101!O:O)</f>
        <v>16</v>
      </c>
      <c r="BD563" s="31" t="str">
        <f t="shared" si="348"/>
        <v>NÃO ATENDE</v>
      </c>
      <c r="BE563" s="32">
        <f t="shared" si="340"/>
        <v>-1</v>
      </c>
      <c r="BF563" s="32">
        <f t="shared" si="341"/>
        <v>-1</v>
      </c>
      <c r="BG563" s="32" t="str">
        <f t="shared" si="349"/>
        <v>-</v>
      </c>
      <c r="BH563" s="33"/>
      <c r="BI563" s="33"/>
      <c r="BJ563" s="34"/>
      <c r="BK563" s="34"/>
      <c r="BL563" s="35"/>
      <c r="BM563" s="34"/>
      <c r="BN563" s="31" t="str">
        <f t="shared" si="350"/>
        <v>NÃO ATENDE</v>
      </c>
      <c r="BO563" s="31" t="str">
        <f t="shared" si="342"/>
        <v>NÃO ATENDE</v>
      </c>
      <c r="BP563" s="31" t="str">
        <f t="shared" si="343"/>
        <v>NÃO ATENDE</v>
      </c>
      <c r="BQ563" s="31" t="str">
        <f t="shared" si="351"/>
        <v>ATENDE</v>
      </c>
      <c r="BR563" s="36" t="str">
        <f t="shared" si="352"/>
        <v>C4</v>
      </c>
      <c r="BS563" s="36" t="str">
        <f t="shared" si="353"/>
        <v>P6</v>
      </c>
      <c r="BT563" s="37">
        <f t="shared" si="354"/>
        <v>-1</v>
      </c>
      <c r="BU563" s="34"/>
      <c r="BV563" s="34"/>
      <c r="BW563" s="36">
        <f>IF(BS563="-","-",_xlfn.XLOOKUP(BS563,ABNT5101!$B$4:$B$9,ABNT5101!$C$4:$C$9))</f>
        <v>3</v>
      </c>
      <c r="BX563" s="36">
        <f>IF(BS563="-","-",_xlfn.XLOOKUP(BS563,ABNT5101!$B$4:$B$9,ABNT5101!$D$4:$D$9))</f>
        <v>0.6</v>
      </c>
      <c r="BY563" s="31" t="str">
        <f t="shared" si="355"/>
        <v>NÃO ATENDE</v>
      </c>
      <c r="BZ563" s="31" t="str">
        <f t="shared" si="356"/>
        <v>NÃO ATENDE</v>
      </c>
      <c r="CA563" s="31" t="str">
        <f t="shared" si="357"/>
        <v>NÃO ATENDE</v>
      </c>
      <c r="CB563" s="36" t="s">
        <v>157</v>
      </c>
      <c r="CC563" s="37">
        <f t="shared" si="358"/>
        <v>-1</v>
      </c>
      <c r="CD563" s="38"/>
      <c r="CE563" s="38"/>
      <c r="CF563" s="31">
        <f>IF(CB563="-","-",_xlfn.XLOOKUP(CB563,ABNT5101!$B$4:$B$9,ABNT5101!$C$4:$C$9))</f>
        <v>5</v>
      </c>
      <c r="CG563" s="36">
        <f>IF(CB563="-","-",_xlfn.XLOOKUP(CB563,ABNT5101!$B$4:$B$9,ABNT5101!$D$4:$D$9))</f>
        <v>1</v>
      </c>
      <c r="CH563" s="31" t="str">
        <f t="shared" si="359"/>
        <v>NÃO ATENDE</v>
      </c>
      <c r="CI563" s="31" t="str">
        <f t="shared" si="360"/>
        <v>NÃO ATENDE</v>
      </c>
      <c r="CJ563" s="31" t="str">
        <f t="shared" si="361"/>
        <v>NÃO ATENDE</v>
      </c>
      <c r="CK563" s="56" t="e">
        <f>_xlfn.XLOOKUP(CL563,'Banco de dados'!$B:$B,'Banco de dados'!$D:$D)</f>
        <v>#N/A</v>
      </c>
      <c r="CL563" s="42"/>
      <c r="CM563" s="56" t="e">
        <f>_xlfn.XLOOKUP(CL563,'Banco de dados'!$B:$B,'Banco de dados'!$E:$E)</f>
        <v>#N/A</v>
      </c>
      <c r="CN563" s="56"/>
      <c r="CO563" s="56" t="e">
        <f>IF(CN563="-","-",_xlfn.XLOOKUP(CN563,'Banco de dados'!$B:$B,'Banco de dados'!$E:$E))</f>
        <v>#N/A</v>
      </c>
      <c r="CP563" s="41">
        <f t="shared" si="362"/>
        <v>1</v>
      </c>
      <c r="CQ563" s="56" t="e">
        <f>_xlfn.XLOOKUP(CL563,'Banco de dados'!$B:$B,'Banco de dados'!$H:$H)</f>
        <v>#N/A</v>
      </c>
      <c r="CR563" s="56" t="e">
        <f t="array" aca="1" ref="CR563" ca="1">_xludf.xlookup(CN563,'Banco de dados'!$B:$B,'Banco de dados'!$H:$H)</f>
        <v>#NAME?</v>
      </c>
      <c r="CS563" s="58" t="e">
        <f t="array" aca="1" ref="CS563" ca="1">_xludf.xlookup(CL563,'Banco de dados'!$B:$B,'Banco de dados'!$F:$F)</f>
        <v>#NAME?</v>
      </c>
      <c r="CT563" s="56" t="e">
        <f t="array" aca="1" ref="CT563" ca="1">_xludf.xlookup(CN563,'Banco de dados'!$B:$B,'Banco de dados'!$F:$F)</f>
        <v>#NAME?</v>
      </c>
      <c r="CU563" s="42"/>
      <c r="CV563" s="42"/>
      <c r="CW563" s="56" t="str">
        <f>IF(AJ563=0.5,"Suporte",IF(AND(AJ563&gt;='Braços de IP'!$B$9,AJ563&lt;='Braços de IP'!$D$9),'Braços de IP'!$E$9,IF(AND(AJ563&gt;='Braços de IP'!$B$10,AJ563&lt;='Braços de IP'!$D$10),'Braços de IP'!$E$10,IF(AND(AJ563&gt;='Braços de IP'!$B$11,AJ563&lt;='Braços de IP'!$D$11),'Braços de IP'!$E$11,IF(AND(AJ563&gt;='Braços de IP'!$B$12,AJ563&lt;='Braços de IP'!$D$12),'Braços de IP'!$E$12,IF(AND(AJ563&gt;='Braços de IP'!$B$13,AJ563&lt;='Braços de IP'!$D$13),'Braços de IP'!$E$13,IF(AND(AJ563&gt;='Braços de IP'!$B$14,AJ563&lt;='Braços de IP'!$D$14),'Braços de IP'!$E$14,"ERRO")))))))</f>
        <v>Médio II</v>
      </c>
      <c r="CX563" s="42"/>
      <c r="CY563" s="56" t="str">
        <f>IF($CX563="","",VLOOKUP($CX563,'Braços de IP'!$E$9:$I$15,2,0))</f>
        <v/>
      </c>
      <c r="CZ563" s="43" t="str">
        <f>IF($CX563="","",VLOOKUP($CX563,'Braços de IP'!$E$9:$I$15,5,0))</f>
        <v/>
      </c>
      <c r="DA563" s="56"/>
      <c r="DB563" s="56"/>
      <c r="DC563" s="56"/>
      <c r="DD563" s="56"/>
      <c r="DE563" s="56"/>
      <c r="DF563" s="56"/>
      <c r="DG563" s="44" t="e">
        <f t="shared" si="363"/>
        <v>#N/A</v>
      </c>
      <c r="DH563" s="45">
        <f t="shared" si="364"/>
        <v>60</v>
      </c>
      <c r="DI563" s="44" t="e">
        <f t="shared" si="365"/>
        <v>#N/A</v>
      </c>
      <c r="DJ563" s="46" t="e">
        <f t="shared" si="366"/>
        <v>#N/A</v>
      </c>
      <c r="DK563" s="47" t="s">
        <v>147</v>
      </c>
      <c r="DL563" s="48"/>
      <c r="DM563" s="49"/>
      <c r="DN563" s="23" t="s">
        <v>148</v>
      </c>
      <c r="DO563" s="23"/>
      <c r="DQ563" s="50"/>
    </row>
    <row r="564" spans="2:121" ht="15.75" hidden="1" customHeight="1" x14ac:dyDescent="0.3">
      <c r="B564" s="5"/>
      <c r="C564" s="5"/>
      <c r="D564" s="5"/>
      <c r="E564" s="22" t="s">
        <v>519</v>
      </c>
      <c r="F564" s="22" t="s">
        <v>137</v>
      </c>
      <c r="G564" s="23" t="s">
        <v>520</v>
      </c>
      <c r="H564" s="23">
        <v>-23.403188</v>
      </c>
      <c r="I564" s="23">
        <v>-46.855088000000002</v>
      </c>
      <c r="J564" s="24" t="s">
        <v>160</v>
      </c>
      <c r="K564" s="60"/>
      <c r="L564" s="24" t="s">
        <v>140</v>
      </c>
      <c r="M564" s="24" t="s">
        <v>141</v>
      </c>
      <c r="N564" s="23">
        <v>60</v>
      </c>
      <c r="O564" s="23" t="s">
        <v>142</v>
      </c>
      <c r="P564" s="23" t="s">
        <v>143</v>
      </c>
      <c r="Q564" s="26">
        <f t="shared" si="344"/>
        <v>120</v>
      </c>
      <c r="R564" s="27">
        <v>2</v>
      </c>
      <c r="S564" s="24">
        <v>3</v>
      </c>
      <c r="T564" s="24">
        <v>9</v>
      </c>
      <c r="U564" s="29"/>
      <c r="V564" s="23"/>
      <c r="W564" s="29"/>
      <c r="X564" s="28">
        <v>3</v>
      </c>
      <c r="Y564" s="23"/>
      <c r="Z564" s="23"/>
      <c r="AA564" s="23"/>
      <c r="AB564" s="23"/>
      <c r="AC564" s="23"/>
      <c r="AD564" s="23" t="s">
        <v>144</v>
      </c>
      <c r="AE564" s="23" t="s">
        <v>145</v>
      </c>
      <c r="AF564" s="23" t="s">
        <v>521</v>
      </c>
      <c r="AG564" s="23">
        <v>6.8</v>
      </c>
      <c r="AH564" s="23">
        <v>1</v>
      </c>
      <c r="AI564" s="23">
        <v>0.6</v>
      </c>
      <c r="AJ564" s="23">
        <v>2.2999999999999998</v>
      </c>
      <c r="AK564" s="27">
        <f t="shared" si="345"/>
        <v>1.6999999999999997</v>
      </c>
      <c r="AL564" s="27" t="s">
        <v>143</v>
      </c>
      <c r="AM564" s="27" t="s">
        <v>143</v>
      </c>
      <c r="AN564" s="23"/>
      <c r="AO564" s="27">
        <f t="shared" si="346"/>
        <v>2</v>
      </c>
      <c r="AP564" s="23"/>
      <c r="AQ564" s="23"/>
      <c r="AR564" s="23"/>
      <c r="AS564" s="23"/>
      <c r="AT564" s="23"/>
      <c r="AU564" s="27"/>
      <c r="AV564" s="27">
        <f t="shared" si="347"/>
        <v>0</v>
      </c>
      <c r="AW564" s="27"/>
      <c r="AX564" s="28">
        <f>VLOOKUP(J564,ABNT5101!$I$3:$J$9,2)</f>
        <v>10</v>
      </c>
      <c r="AY564" s="28">
        <f>VLOOKUP(J564,ABNT5101!$I$3:$M$9,5)</f>
        <v>0.18</v>
      </c>
      <c r="AZ564" s="28" t="str">
        <f>_xlfn.XLOOKUP(J564,ABNT5101!I:I,ABNT5101!L:L)</f>
        <v>-</v>
      </c>
      <c r="BA564" s="28">
        <f>_xlfn.XLOOKUP(J564,ABNT5101!$I:$I,ABNT5101!M:M)</f>
        <v>0.18</v>
      </c>
      <c r="BB564" s="28" t="str">
        <f>_xlfn.XLOOKUP(J564,ABNT5101!$I:$I,ABNT5101!N:N)</f>
        <v>-</v>
      </c>
      <c r="BC564" s="28">
        <f>_xlfn.XLOOKUP(J564,ABNT5101!$I:$I,ABNT5101!O:O)</f>
        <v>16</v>
      </c>
      <c r="BD564" s="31" t="str">
        <f t="shared" si="348"/>
        <v>NÃO ATENDE</v>
      </c>
      <c r="BE564" s="32">
        <f t="shared" si="340"/>
        <v>-1</v>
      </c>
      <c r="BF564" s="32">
        <f t="shared" si="341"/>
        <v>-1</v>
      </c>
      <c r="BG564" s="32" t="str">
        <f t="shared" si="349"/>
        <v>-</v>
      </c>
      <c r="BH564" s="33"/>
      <c r="BI564" s="33"/>
      <c r="BJ564" s="34"/>
      <c r="BK564" s="34"/>
      <c r="BL564" s="35"/>
      <c r="BM564" s="34"/>
      <c r="BN564" s="31" t="str">
        <f t="shared" si="350"/>
        <v>NÃO ATENDE</v>
      </c>
      <c r="BO564" s="31" t="str">
        <f t="shared" si="342"/>
        <v>NÃO ATENDE</v>
      </c>
      <c r="BP564" s="31" t="str">
        <f t="shared" si="343"/>
        <v>NÃO ATENDE</v>
      </c>
      <c r="BQ564" s="31" t="str">
        <f t="shared" si="351"/>
        <v>ATENDE</v>
      </c>
      <c r="BR564" s="36" t="str">
        <f t="shared" si="352"/>
        <v>C4</v>
      </c>
      <c r="BS564" s="36" t="str">
        <f t="shared" si="353"/>
        <v>P6</v>
      </c>
      <c r="BT564" s="37">
        <f t="shared" si="354"/>
        <v>-1</v>
      </c>
      <c r="BU564" s="34"/>
      <c r="BV564" s="34"/>
      <c r="BW564" s="36">
        <f>IF(BS564="-","-",_xlfn.XLOOKUP(BS564,ABNT5101!$B$4:$B$9,ABNT5101!$C$4:$C$9))</f>
        <v>3</v>
      </c>
      <c r="BX564" s="36">
        <f>IF(BS564="-","-",_xlfn.XLOOKUP(BS564,ABNT5101!$B$4:$B$9,ABNT5101!$D$4:$D$9))</f>
        <v>0.6</v>
      </c>
      <c r="BY564" s="31" t="str">
        <f t="shared" si="355"/>
        <v>NÃO ATENDE</v>
      </c>
      <c r="BZ564" s="31" t="str">
        <f t="shared" si="356"/>
        <v>NÃO ATENDE</v>
      </c>
      <c r="CA564" s="31" t="str">
        <f t="shared" si="357"/>
        <v>NÃO ATENDE</v>
      </c>
      <c r="CB564" s="36" t="s">
        <v>157</v>
      </c>
      <c r="CC564" s="37">
        <f t="shared" si="358"/>
        <v>-1</v>
      </c>
      <c r="CD564" s="38"/>
      <c r="CE564" s="38"/>
      <c r="CF564" s="31">
        <f>IF(CB564="-","-",_xlfn.XLOOKUP(CB564,ABNT5101!$B$4:$B$9,ABNT5101!$C$4:$C$9))</f>
        <v>5</v>
      </c>
      <c r="CG564" s="36">
        <f>IF(CB564="-","-",_xlfn.XLOOKUP(CB564,ABNT5101!$B$4:$B$9,ABNT5101!$D$4:$D$9))</f>
        <v>1</v>
      </c>
      <c r="CH564" s="31" t="str">
        <f t="shared" si="359"/>
        <v>NÃO ATENDE</v>
      </c>
      <c r="CI564" s="31" t="str">
        <f t="shared" si="360"/>
        <v>NÃO ATENDE</v>
      </c>
      <c r="CJ564" s="31" t="str">
        <f t="shared" si="361"/>
        <v>NÃO ATENDE</v>
      </c>
      <c r="CK564" s="56" t="e">
        <f>_xlfn.XLOOKUP(CL564,'Banco de dados'!$B:$B,'Banco de dados'!$D:$D)</f>
        <v>#N/A</v>
      </c>
      <c r="CL564" s="42"/>
      <c r="CM564" s="56" t="e">
        <f>_xlfn.XLOOKUP(CL564,'Banco de dados'!$B:$B,'Banco de dados'!$E:$E)</f>
        <v>#N/A</v>
      </c>
      <c r="CN564" s="56"/>
      <c r="CO564" s="56" t="e">
        <f>IF(CN564="-","-",_xlfn.XLOOKUP(CN564,'Banco de dados'!$B:$B,'Banco de dados'!$E:$E))</f>
        <v>#N/A</v>
      </c>
      <c r="CP564" s="41">
        <f t="shared" si="362"/>
        <v>1</v>
      </c>
      <c r="CQ564" s="56" t="e">
        <f>_xlfn.XLOOKUP(CL564,'Banco de dados'!$B:$B,'Banco de dados'!$H:$H)</f>
        <v>#N/A</v>
      </c>
      <c r="CR564" s="56" t="e">
        <f t="array" aca="1" ref="CR564" ca="1">_xludf.xlookup(CN564,'Banco de dados'!$B:$B,'Banco de dados'!$H:$H)</f>
        <v>#NAME?</v>
      </c>
      <c r="CS564" s="58" t="e">
        <f t="array" aca="1" ref="CS564" ca="1">_xludf.xlookup(CL564,'Banco de dados'!$B:$B,'Banco de dados'!$F:$F)</f>
        <v>#NAME?</v>
      </c>
      <c r="CT564" s="56" t="e">
        <f t="array" aca="1" ref="CT564" ca="1">_xludf.xlookup(CN564,'Banco de dados'!$B:$B,'Banco de dados'!$F:$F)</f>
        <v>#NAME?</v>
      </c>
      <c r="CU564" s="42"/>
      <c r="CV564" s="42"/>
      <c r="CW564" s="56" t="str">
        <f>IF(AJ564=0.5,"Suporte",IF(AND(AJ564&gt;='Braços de IP'!$B$9,AJ564&lt;='Braços de IP'!$D$9),'Braços de IP'!$E$9,IF(AND(AJ564&gt;='Braços de IP'!$B$10,AJ564&lt;='Braços de IP'!$D$10),'Braços de IP'!$E$10,IF(AND(AJ564&gt;='Braços de IP'!$B$11,AJ564&lt;='Braços de IP'!$D$11),'Braços de IP'!$E$11,IF(AND(AJ564&gt;='Braços de IP'!$B$12,AJ564&lt;='Braços de IP'!$D$12),'Braços de IP'!$E$12,IF(AND(AJ564&gt;='Braços de IP'!$B$13,AJ564&lt;='Braços de IP'!$D$13),'Braços de IP'!$E$13,IF(AND(AJ564&gt;='Braços de IP'!$B$14,AJ564&lt;='Braços de IP'!$D$14),'Braços de IP'!$E$14,"ERRO")))))))</f>
        <v>Médio II</v>
      </c>
      <c r="CX564" s="42"/>
      <c r="CY564" s="56" t="str">
        <f>IF($CX564="","",VLOOKUP($CX564,'Braços de IP'!$E$9:$I$15,2,0))</f>
        <v/>
      </c>
      <c r="CZ564" s="43" t="str">
        <f>IF($CX564="","",VLOOKUP($CX564,'Braços de IP'!$E$9:$I$15,5,0))</f>
        <v/>
      </c>
      <c r="DA564" s="56"/>
      <c r="DB564" s="56"/>
      <c r="DC564" s="56"/>
      <c r="DD564" s="56"/>
      <c r="DE564" s="56"/>
      <c r="DF564" s="56"/>
      <c r="DG564" s="44" t="e">
        <f t="shared" si="363"/>
        <v>#N/A</v>
      </c>
      <c r="DH564" s="45">
        <f t="shared" si="364"/>
        <v>60</v>
      </c>
      <c r="DI564" s="44" t="e">
        <f t="shared" si="365"/>
        <v>#N/A</v>
      </c>
      <c r="DJ564" s="46" t="e">
        <f t="shared" si="366"/>
        <v>#N/A</v>
      </c>
      <c r="DK564" s="47" t="s">
        <v>147</v>
      </c>
      <c r="DL564" s="48"/>
      <c r="DM564" s="49"/>
      <c r="DN564" s="23" t="s">
        <v>148</v>
      </c>
      <c r="DO564" s="23"/>
      <c r="DQ564" s="50"/>
    </row>
    <row r="565" spans="2:121" ht="15.75" hidden="1" customHeight="1" x14ac:dyDescent="0.3">
      <c r="B565" s="5"/>
      <c r="C565" s="5"/>
      <c r="D565" s="5"/>
      <c r="E565" s="22" t="s">
        <v>519</v>
      </c>
      <c r="F565" s="22" t="s">
        <v>137</v>
      </c>
      <c r="G565" s="23" t="s">
        <v>520</v>
      </c>
      <c r="H565" s="23">
        <v>-23.403188</v>
      </c>
      <c r="I565" s="23">
        <v>-46.855088000000002</v>
      </c>
      <c r="J565" s="24" t="s">
        <v>160</v>
      </c>
      <c r="K565" s="60"/>
      <c r="L565" s="24" t="s">
        <v>140</v>
      </c>
      <c r="M565" s="24" t="s">
        <v>141</v>
      </c>
      <c r="N565" s="23">
        <v>60</v>
      </c>
      <c r="O565" s="23" t="s">
        <v>142</v>
      </c>
      <c r="P565" s="23" t="s">
        <v>143</v>
      </c>
      <c r="Q565" s="26">
        <f t="shared" si="344"/>
        <v>120</v>
      </c>
      <c r="R565" s="27">
        <v>2</v>
      </c>
      <c r="S565" s="24">
        <v>3</v>
      </c>
      <c r="T565" s="24">
        <v>9</v>
      </c>
      <c r="U565" s="29"/>
      <c r="V565" s="23"/>
      <c r="W565" s="29"/>
      <c r="X565" s="28">
        <v>3</v>
      </c>
      <c r="Y565" s="23"/>
      <c r="Z565" s="23"/>
      <c r="AA565" s="23"/>
      <c r="AB565" s="23"/>
      <c r="AC565" s="23"/>
      <c r="AD565" s="23" t="s">
        <v>144</v>
      </c>
      <c r="AE565" s="23" t="s">
        <v>145</v>
      </c>
      <c r="AF565" s="23" t="s">
        <v>521</v>
      </c>
      <c r="AG565" s="23">
        <v>6.8</v>
      </c>
      <c r="AH565" s="23">
        <v>1</v>
      </c>
      <c r="AI565" s="23">
        <v>0.6</v>
      </c>
      <c r="AJ565" s="23">
        <v>2.2999999999999998</v>
      </c>
      <c r="AK565" s="27">
        <f t="shared" si="345"/>
        <v>1.6999999999999997</v>
      </c>
      <c r="AL565" s="27" t="s">
        <v>143</v>
      </c>
      <c r="AM565" s="27" t="s">
        <v>143</v>
      </c>
      <c r="AN565" s="23"/>
      <c r="AO565" s="27">
        <f t="shared" si="346"/>
        <v>2</v>
      </c>
      <c r="AP565" s="23"/>
      <c r="AQ565" s="23"/>
      <c r="AR565" s="23"/>
      <c r="AS565" s="23"/>
      <c r="AT565" s="23"/>
      <c r="AU565" s="27"/>
      <c r="AV565" s="27">
        <f t="shared" si="347"/>
        <v>0</v>
      </c>
      <c r="AW565" s="27"/>
      <c r="AX565" s="28">
        <f>VLOOKUP(J565,ABNT5101!$I$3:$J$9,2)</f>
        <v>10</v>
      </c>
      <c r="AY565" s="28">
        <f>VLOOKUP(J565,ABNT5101!$I$3:$M$9,5)</f>
        <v>0.18</v>
      </c>
      <c r="AZ565" s="28" t="str">
        <f>_xlfn.XLOOKUP(J565,ABNT5101!I:I,ABNT5101!L:L)</f>
        <v>-</v>
      </c>
      <c r="BA565" s="28">
        <f>_xlfn.XLOOKUP(J565,ABNT5101!$I:$I,ABNT5101!M:M)</f>
        <v>0.18</v>
      </c>
      <c r="BB565" s="28" t="str">
        <f>_xlfn.XLOOKUP(J565,ABNT5101!$I:$I,ABNT5101!N:N)</f>
        <v>-</v>
      </c>
      <c r="BC565" s="28">
        <f>_xlfn.XLOOKUP(J565,ABNT5101!$I:$I,ABNT5101!O:O)</f>
        <v>16</v>
      </c>
      <c r="BD565" s="31" t="str">
        <f t="shared" si="348"/>
        <v>NÃO ATENDE</v>
      </c>
      <c r="BE565" s="32">
        <f t="shared" si="340"/>
        <v>-1</v>
      </c>
      <c r="BF565" s="32">
        <f t="shared" si="341"/>
        <v>-1</v>
      </c>
      <c r="BG565" s="32" t="str">
        <f t="shared" si="349"/>
        <v>-</v>
      </c>
      <c r="BH565" s="33"/>
      <c r="BI565" s="33"/>
      <c r="BJ565" s="34"/>
      <c r="BK565" s="34"/>
      <c r="BL565" s="35"/>
      <c r="BM565" s="34"/>
      <c r="BN565" s="31" t="str">
        <f t="shared" si="350"/>
        <v>NÃO ATENDE</v>
      </c>
      <c r="BO565" s="31" t="str">
        <f t="shared" si="342"/>
        <v>NÃO ATENDE</v>
      </c>
      <c r="BP565" s="31" t="str">
        <f t="shared" si="343"/>
        <v>NÃO ATENDE</v>
      </c>
      <c r="BQ565" s="31" t="str">
        <f t="shared" si="351"/>
        <v>ATENDE</v>
      </c>
      <c r="BR565" s="36" t="str">
        <f t="shared" si="352"/>
        <v>C4</v>
      </c>
      <c r="BS565" s="36" t="str">
        <f t="shared" si="353"/>
        <v>P6</v>
      </c>
      <c r="BT565" s="37">
        <f t="shared" si="354"/>
        <v>-1</v>
      </c>
      <c r="BU565" s="34"/>
      <c r="BV565" s="34"/>
      <c r="BW565" s="36">
        <f>IF(BS565="-","-",_xlfn.XLOOKUP(BS565,ABNT5101!$B$4:$B$9,ABNT5101!$C$4:$C$9))</f>
        <v>3</v>
      </c>
      <c r="BX565" s="36">
        <f>IF(BS565="-","-",_xlfn.XLOOKUP(BS565,ABNT5101!$B$4:$B$9,ABNT5101!$D$4:$D$9))</f>
        <v>0.6</v>
      </c>
      <c r="BY565" s="31" t="str">
        <f t="shared" si="355"/>
        <v>NÃO ATENDE</v>
      </c>
      <c r="BZ565" s="31" t="str">
        <f t="shared" si="356"/>
        <v>NÃO ATENDE</v>
      </c>
      <c r="CA565" s="31" t="str">
        <f t="shared" si="357"/>
        <v>NÃO ATENDE</v>
      </c>
      <c r="CB565" s="36" t="s">
        <v>157</v>
      </c>
      <c r="CC565" s="37">
        <f t="shared" si="358"/>
        <v>-1</v>
      </c>
      <c r="CD565" s="38"/>
      <c r="CE565" s="38"/>
      <c r="CF565" s="31">
        <f>IF(CB565="-","-",_xlfn.XLOOKUP(CB565,ABNT5101!$B$4:$B$9,ABNT5101!$C$4:$C$9))</f>
        <v>5</v>
      </c>
      <c r="CG565" s="36">
        <f>IF(CB565="-","-",_xlfn.XLOOKUP(CB565,ABNT5101!$B$4:$B$9,ABNT5101!$D$4:$D$9))</f>
        <v>1</v>
      </c>
      <c r="CH565" s="31" t="str">
        <f t="shared" si="359"/>
        <v>NÃO ATENDE</v>
      </c>
      <c r="CI565" s="31" t="str">
        <f t="shared" si="360"/>
        <v>NÃO ATENDE</v>
      </c>
      <c r="CJ565" s="31" t="str">
        <f t="shared" si="361"/>
        <v>NÃO ATENDE</v>
      </c>
      <c r="CK565" s="56" t="e">
        <f>_xlfn.XLOOKUP(CL565,'Banco de dados'!$B:$B,'Banco de dados'!$D:$D)</f>
        <v>#N/A</v>
      </c>
      <c r="CL565" s="42"/>
      <c r="CM565" s="56" t="e">
        <f>_xlfn.XLOOKUP(CL565,'Banco de dados'!$B:$B,'Banco de dados'!$E:$E)</f>
        <v>#N/A</v>
      </c>
      <c r="CN565" s="56"/>
      <c r="CO565" s="56" t="e">
        <f>IF(CN565="-","-",_xlfn.XLOOKUP(CN565,'Banco de dados'!$B:$B,'Banco de dados'!$E:$E))</f>
        <v>#N/A</v>
      </c>
      <c r="CP565" s="41">
        <f t="shared" si="362"/>
        <v>1</v>
      </c>
      <c r="CQ565" s="56" t="e">
        <f>_xlfn.XLOOKUP(CL565,'Banco de dados'!$B:$B,'Banco de dados'!$H:$H)</f>
        <v>#N/A</v>
      </c>
      <c r="CR565" s="56" t="e">
        <f t="array" aca="1" ref="CR565" ca="1">_xludf.xlookup(CN565,'Banco de dados'!$B:$B,'Banco de dados'!$H:$H)</f>
        <v>#NAME?</v>
      </c>
      <c r="CS565" s="58" t="e">
        <f t="array" aca="1" ref="CS565" ca="1">_xludf.xlookup(CL565,'Banco de dados'!$B:$B,'Banco de dados'!$F:$F)</f>
        <v>#NAME?</v>
      </c>
      <c r="CT565" s="56" t="e">
        <f t="array" aca="1" ref="CT565" ca="1">_xludf.xlookup(CN565,'Banco de dados'!$B:$B,'Banco de dados'!$F:$F)</f>
        <v>#NAME?</v>
      </c>
      <c r="CU565" s="42"/>
      <c r="CV565" s="42"/>
      <c r="CW565" s="56" t="str">
        <f>IF(AJ565=0.5,"Suporte",IF(AND(AJ565&gt;='Braços de IP'!$B$9,AJ565&lt;='Braços de IP'!$D$9),'Braços de IP'!$E$9,IF(AND(AJ565&gt;='Braços de IP'!$B$10,AJ565&lt;='Braços de IP'!$D$10),'Braços de IP'!$E$10,IF(AND(AJ565&gt;='Braços de IP'!$B$11,AJ565&lt;='Braços de IP'!$D$11),'Braços de IP'!$E$11,IF(AND(AJ565&gt;='Braços de IP'!$B$12,AJ565&lt;='Braços de IP'!$D$12),'Braços de IP'!$E$12,IF(AND(AJ565&gt;='Braços de IP'!$B$13,AJ565&lt;='Braços de IP'!$D$13),'Braços de IP'!$E$13,IF(AND(AJ565&gt;='Braços de IP'!$B$14,AJ565&lt;='Braços de IP'!$D$14),'Braços de IP'!$E$14,"ERRO")))))))</f>
        <v>Médio II</v>
      </c>
      <c r="CX565" s="42"/>
      <c r="CY565" s="56" t="str">
        <f>IF($CX565="","",VLOOKUP($CX565,'Braços de IP'!$E$9:$I$15,2,0))</f>
        <v/>
      </c>
      <c r="CZ565" s="43" t="str">
        <f>IF($CX565="","",VLOOKUP($CX565,'Braços de IP'!$E$9:$I$15,5,0))</f>
        <v/>
      </c>
      <c r="DA565" s="56"/>
      <c r="DB565" s="56"/>
      <c r="DC565" s="56"/>
      <c r="DD565" s="56"/>
      <c r="DE565" s="56"/>
      <c r="DF565" s="56"/>
      <c r="DG565" s="44" t="e">
        <f t="shared" si="363"/>
        <v>#N/A</v>
      </c>
      <c r="DH565" s="45">
        <f t="shared" si="364"/>
        <v>60</v>
      </c>
      <c r="DI565" s="44" t="e">
        <f t="shared" si="365"/>
        <v>#N/A</v>
      </c>
      <c r="DJ565" s="46" t="e">
        <f t="shared" si="366"/>
        <v>#N/A</v>
      </c>
      <c r="DK565" s="47" t="s">
        <v>147</v>
      </c>
      <c r="DL565" s="48"/>
      <c r="DM565" s="49"/>
      <c r="DN565" s="23" t="s">
        <v>148</v>
      </c>
      <c r="DO565" s="23"/>
      <c r="DQ565" s="50"/>
    </row>
    <row r="566" spans="2:121" ht="15.75" hidden="1" customHeight="1" x14ac:dyDescent="0.3">
      <c r="B566" s="5"/>
      <c r="C566" s="5"/>
      <c r="D566" s="5"/>
      <c r="E566" s="22" t="s">
        <v>522</v>
      </c>
      <c r="F566" s="22" t="s">
        <v>137</v>
      </c>
      <c r="G566" s="23" t="s">
        <v>523</v>
      </c>
      <c r="H566" s="23">
        <v>-23.406943999999999</v>
      </c>
      <c r="I566" s="23">
        <v>-46.863970999999999</v>
      </c>
      <c r="J566" s="24" t="s">
        <v>160</v>
      </c>
      <c r="K566" s="60"/>
      <c r="L566" s="24" t="s">
        <v>140</v>
      </c>
      <c r="M566" s="24" t="s">
        <v>141</v>
      </c>
      <c r="N566" s="23">
        <v>90</v>
      </c>
      <c r="O566" s="23" t="s">
        <v>142</v>
      </c>
      <c r="P566" s="23" t="s">
        <v>143</v>
      </c>
      <c r="Q566" s="26">
        <f t="shared" si="344"/>
        <v>180</v>
      </c>
      <c r="R566" s="27">
        <v>1</v>
      </c>
      <c r="S566" s="24">
        <v>3</v>
      </c>
      <c r="T566" s="24">
        <v>6.5</v>
      </c>
      <c r="U566" s="29"/>
      <c r="V566" s="23"/>
      <c r="W566" s="29"/>
      <c r="X566" s="28">
        <v>3.2</v>
      </c>
      <c r="Y566" s="23"/>
      <c r="Z566" s="23"/>
      <c r="AA566" s="23"/>
      <c r="AB566" s="23"/>
      <c r="AC566" s="23"/>
      <c r="AD566" s="23" t="s">
        <v>144</v>
      </c>
      <c r="AE566" s="23" t="s">
        <v>145</v>
      </c>
      <c r="AF566" s="23">
        <v>26.5</v>
      </c>
      <c r="AG566" s="23">
        <v>6.9</v>
      </c>
      <c r="AH566" s="23">
        <v>1</v>
      </c>
      <c r="AI566" s="23">
        <v>0.5</v>
      </c>
      <c r="AJ566" s="23">
        <v>2.2999999999999998</v>
      </c>
      <c r="AK566" s="27">
        <f t="shared" si="345"/>
        <v>1.7999999999999998</v>
      </c>
      <c r="AL566" s="27" t="s">
        <v>143</v>
      </c>
      <c r="AM566" s="27" t="s">
        <v>143</v>
      </c>
      <c r="AN566" s="23"/>
      <c r="AO566" s="27">
        <f t="shared" si="346"/>
        <v>2</v>
      </c>
      <c r="AP566" s="23"/>
      <c r="AQ566" s="23"/>
      <c r="AR566" s="23"/>
      <c r="AS566" s="23"/>
      <c r="AT566" s="23"/>
      <c r="AU566" s="27"/>
      <c r="AV566" s="27">
        <f t="shared" si="347"/>
        <v>0</v>
      </c>
      <c r="AW566" s="27"/>
      <c r="AX566" s="28">
        <f>VLOOKUP(J566,ABNT5101!$I$3:$J$9,2)</f>
        <v>10</v>
      </c>
      <c r="AY566" s="28">
        <f>VLOOKUP(J566,ABNT5101!$I$3:$M$9,5)</f>
        <v>0.18</v>
      </c>
      <c r="AZ566" s="28" t="str">
        <f>_xlfn.XLOOKUP(J566,ABNT5101!I:I,ABNT5101!L:L)</f>
        <v>-</v>
      </c>
      <c r="BA566" s="28">
        <f>_xlfn.XLOOKUP(J566,ABNT5101!$I:$I,ABNT5101!M:M)</f>
        <v>0.18</v>
      </c>
      <c r="BB566" s="28" t="str">
        <f>_xlfn.XLOOKUP(J566,ABNT5101!$I:$I,ABNT5101!N:N)</f>
        <v>-</v>
      </c>
      <c r="BC566" s="28">
        <f>_xlfn.XLOOKUP(J566,ABNT5101!$I:$I,ABNT5101!O:O)</f>
        <v>16</v>
      </c>
      <c r="BD566" s="31" t="str">
        <f t="shared" si="348"/>
        <v>NÃO ATENDE</v>
      </c>
      <c r="BE566" s="32">
        <f t="shared" si="340"/>
        <v>-1</v>
      </c>
      <c r="BF566" s="32">
        <f t="shared" si="341"/>
        <v>-1</v>
      </c>
      <c r="BG566" s="32" t="str">
        <f t="shared" si="349"/>
        <v>-</v>
      </c>
      <c r="BH566" s="33"/>
      <c r="BI566" s="33"/>
      <c r="BJ566" s="34"/>
      <c r="BK566" s="34"/>
      <c r="BL566" s="35"/>
      <c r="BM566" s="34"/>
      <c r="BN566" s="31" t="str">
        <f t="shared" si="350"/>
        <v>NÃO ATENDE</v>
      </c>
      <c r="BO566" s="31" t="str">
        <f t="shared" si="342"/>
        <v>NÃO ATENDE</v>
      </c>
      <c r="BP566" s="31" t="str">
        <f t="shared" si="343"/>
        <v>NÃO ATENDE</v>
      </c>
      <c r="BQ566" s="31" t="str">
        <f t="shared" si="351"/>
        <v>ATENDE</v>
      </c>
      <c r="BR566" s="36" t="str">
        <f t="shared" si="352"/>
        <v>C4</v>
      </c>
      <c r="BS566" s="36" t="str">
        <f t="shared" si="353"/>
        <v>P6</v>
      </c>
      <c r="BT566" s="37">
        <f t="shared" si="354"/>
        <v>-1</v>
      </c>
      <c r="BU566" s="34"/>
      <c r="BV566" s="34"/>
      <c r="BW566" s="36">
        <f>IF(BS566="-","-",_xlfn.XLOOKUP(BS566,ABNT5101!$B$4:$B$9,ABNT5101!$C$4:$C$9))</f>
        <v>3</v>
      </c>
      <c r="BX566" s="36">
        <f>IF(BS566="-","-",_xlfn.XLOOKUP(BS566,ABNT5101!$B$4:$B$9,ABNT5101!$D$4:$D$9))</f>
        <v>0.6</v>
      </c>
      <c r="BY566" s="31" t="str">
        <f t="shared" si="355"/>
        <v>NÃO ATENDE</v>
      </c>
      <c r="BZ566" s="31" t="str">
        <f t="shared" si="356"/>
        <v>NÃO ATENDE</v>
      </c>
      <c r="CA566" s="31" t="str">
        <f t="shared" si="357"/>
        <v>NÃO ATENDE</v>
      </c>
      <c r="CB566" s="36" t="s">
        <v>157</v>
      </c>
      <c r="CC566" s="37">
        <f t="shared" si="358"/>
        <v>-1</v>
      </c>
      <c r="CD566" s="38"/>
      <c r="CE566" s="38"/>
      <c r="CF566" s="31">
        <f>IF(CB566="-","-",_xlfn.XLOOKUP(CB566,ABNT5101!$B$4:$B$9,ABNT5101!$C$4:$C$9))</f>
        <v>5</v>
      </c>
      <c r="CG566" s="36">
        <f>IF(CB566="-","-",_xlfn.XLOOKUP(CB566,ABNT5101!$B$4:$B$9,ABNT5101!$D$4:$D$9))</f>
        <v>1</v>
      </c>
      <c r="CH566" s="31" t="str">
        <f t="shared" si="359"/>
        <v>NÃO ATENDE</v>
      </c>
      <c r="CI566" s="31" t="str">
        <f t="shared" si="360"/>
        <v>NÃO ATENDE</v>
      </c>
      <c r="CJ566" s="31" t="str">
        <f t="shared" si="361"/>
        <v>NÃO ATENDE</v>
      </c>
      <c r="CK566" s="56" t="e">
        <f>_xlfn.XLOOKUP(CL566,'Banco de dados'!$B:$B,'Banco de dados'!$D:$D)</f>
        <v>#N/A</v>
      </c>
      <c r="CL566" s="42"/>
      <c r="CM566" s="56" t="e">
        <f>_xlfn.XLOOKUP(CL566,'Banco de dados'!$B:$B,'Banco de dados'!$E:$E)</f>
        <v>#N/A</v>
      </c>
      <c r="CN566" s="56"/>
      <c r="CO566" s="56" t="e">
        <f>IF(CN566="-","-",_xlfn.XLOOKUP(CN566,'Banco de dados'!$B:$B,'Banco de dados'!$E:$E))</f>
        <v>#N/A</v>
      </c>
      <c r="CP566" s="41">
        <f t="shared" si="362"/>
        <v>1</v>
      </c>
      <c r="CQ566" s="56" t="e">
        <f>_xlfn.XLOOKUP(CL566,'Banco de dados'!$B:$B,'Banco de dados'!$H:$H)</f>
        <v>#N/A</v>
      </c>
      <c r="CR566" s="56" t="e">
        <f t="array" aca="1" ref="CR566" ca="1">_xludf.xlookup(CN566,'Banco de dados'!$B:$B,'Banco de dados'!$H:$H)</f>
        <v>#NAME?</v>
      </c>
      <c r="CS566" s="56" t="e">
        <f t="array" aca="1" ref="CS566" ca="1">_xludf.xlookup(CL566,'Banco de dados'!$B:$B,'Banco de dados'!$F:$F)</f>
        <v>#NAME?</v>
      </c>
      <c r="CT566" s="56" t="e">
        <f t="array" aca="1" ref="CT566" ca="1">_xludf.xlookup(CN566,'Banco de dados'!$B:$B,'Banco de dados'!$F:$F)</f>
        <v>#NAME?</v>
      </c>
      <c r="CU566" s="42"/>
      <c r="CV566" s="42"/>
      <c r="CW566" s="56" t="str">
        <f>IF(AJ566=0.5,"Suporte",IF(AND(AJ566&gt;='Braços de IP'!$B$9,AJ566&lt;='Braços de IP'!$D$9),'Braços de IP'!$E$9,IF(AND(AJ566&gt;='Braços de IP'!$B$10,AJ566&lt;='Braços de IP'!$D$10),'Braços de IP'!$E$10,IF(AND(AJ566&gt;='Braços de IP'!$B$11,AJ566&lt;='Braços de IP'!$D$11),'Braços de IP'!$E$11,IF(AND(AJ566&gt;='Braços de IP'!$B$12,AJ566&lt;='Braços de IP'!$D$12),'Braços de IP'!$E$12,IF(AND(AJ566&gt;='Braços de IP'!$B$13,AJ566&lt;='Braços de IP'!$D$13),'Braços de IP'!$E$13,IF(AND(AJ566&gt;='Braços de IP'!$B$14,AJ566&lt;='Braços de IP'!$D$14),'Braços de IP'!$E$14,"ERRO")))))))</f>
        <v>Médio II</v>
      </c>
      <c r="CX566" s="42"/>
      <c r="CY566" s="56" t="str">
        <f>IF($CX566="","",VLOOKUP($CX566,'Braços de IP'!$E$9:$I$15,2,0))</f>
        <v/>
      </c>
      <c r="CZ566" s="43" t="str">
        <f>IF($CX566="","",VLOOKUP($CX566,'Braços de IP'!$E$9:$I$15,5,0))</f>
        <v/>
      </c>
      <c r="DA566" s="56"/>
      <c r="DB566" s="56"/>
      <c r="DC566" s="56"/>
      <c r="DD566" s="56"/>
      <c r="DE566" s="56"/>
      <c r="DF566" s="56"/>
      <c r="DG566" s="44" t="e">
        <f t="shared" si="363"/>
        <v>#N/A</v>
      </c>
      <c r="DH566" s="45">
        <f t="shared" si="364"/>
        <v>90</v>
      </c>
      <c r="DI566" s="44" t="e">
        <f t="shared" si="365"/>
        <v>#N/A</v>
      </c>
      <c r="DJ566" s="46" t="e">
        <f t="shared" si="366"/>
        <v>#N/A</v>
      </c>
      <c r="DK566" s="47" t="s">
        <v>147</v>
      </c>
      <c r="DL566" s="48"/>
      <c r="DM566" s="49"/>
      <c r="DN566" s="23" t="s">
        <v>148</v>
      </c>
      <c r="DO566" s="23"/>
      <c r="DQ566" s="50"/>
    </row>
    <row r="567" spans="2:121" ht="15.75" hidden="1" customHeight="1" x14ac:dyDescent="0.3">
      <c r="B567" s="5"/>
      <c r="C567" s="5"/>
      <c r="D567" s="5"/>
      <c r="E567" s="22" t="s">
        <v>522</v>
      </c>
      <c r="F567" s="22" t="s">
        <v>137</v>
      </c>
      <c r="G567" s="23" t="s">
        <v>523</v>
      </c>
      <c r="H567" s="23">
        <v>-23.406943999999999</v>
      </c>
      <c r="I567" s="23">
        <v>-46.863970999999999</v>
      </c>
      <c r="J567" s="24" t="s">
        <v>160</v>
      </c>
      <c r="K567" s="60"/>
      <c r="L567" s="24" t="s">
        <v>140</v>
      </c>
      <c r="M567" s="24" t="s">
        <v>141</v>
      </c>
      <c r="N567" s="23">
        <v>90</v>
      </c>
      <c r="O567" s="23" t="s">
        <v>142</v>
      </c>
      <c r="P567" s="23" t="s">
        <v>143</v>
      </c>
      <c r="Q567" s="26">
        <f t="shared" si="344"/>
        <v>180</v>
      </c>
      <c r="R567" s="27">
        <v>1</v>
      </c>
      <c r="S567" s="24">
        <v>3</v>
      </c>
      <c r="T567" s="24">
        <v>6.5</v>
      </c>
      <c r="U567" s="29"/>
      <c r="V567" s="23"/>
      <c r="W567" s="29"/>
      <c r="X567" s="28">
        <v>3.2</v>
      </c>
      <c r="Y567" s="23"/>
      <c r="Z567" s="23"/>
      <c r="AA567" s="23"/>
      <c r="AB567" s="23"/>
      <c r="AC567" s="23"/>
      <c r="AD567" s="23" t="s">
        <v>144</v>
      </c>
      <c r="AE567" s="23" t="s">
        <v>145</v>
      </c>
      <c r="AF567" s="23">
        <v>26.5</v>
      </c>
      <c r="AG567" s="23">
        <v>6.9</v>
      </c>
      <c r="AH567" s="23">
        <v>1</v>
      </c>
      <c r="AI567" s="23">
        <v>0.5</v>
      </c>
      <c r="AJ567" s="23">
        <v>2.2999999999999998</v>
      </c>
      <c r="AK567" s="27">
        <f t="shared" si="345"/>
        <v>1.7999999999999998</v>
      </c>
      <c r="AL567" s="27" t="s">
        <v>143</v>
      </c>
      <c r="AM567" s="27" t="s">
        <v>143</v>
      </c>
      <c r="AN567" s="23"/>
      <c r="AO567" s="27">
        <f t="shared" si="346"/>
        <v>2</v>
      </c>
      <c r="AP567" s="23"/>
      <c r="AQ567" s="23"/>
      <c r="AR567" s="23"/>
      <c r="AS567" s="23"/>
      <c r="AT567" s="23"/>
      <c r="AU567" s="27"/>
      <c r="AV567" s="27">
        <f t="shared" si="347"/>
        <v>0</v>
      </c>
      <c r="AW567" s="27"/>
      <c r="AX567" s="28">
        <f>VLOOKUP(J567,ABNT5101!$I$3:$J$9,2)</f>
        <v>10</v>
      </c>
      <c r="AY567" s="28">
        <f>VLOOKUP(J567,ABNT5101!$I$3:$M$9,5)</f>
        <v>0.18</v>
      </c>
      <c r="AZ567" s="28" t="str">
        <f>_xlfn.XLOOKUP(J567,ABNT5101!I:I,ABNT5101!L:L)</f>
        <v>-</v>
      </c>
      <c r="BA567" s="28">
        <f>_xlfn.XLOOKUP(J567,ABNT5101!$I:$I,ABNT5101!M:M)</f>
        <v>0.18</v>
      </c>
      <c r="BB567" s="28" t="str">
        <f>_xlfn.XLOOKUP(J567,ABNT5101!$I:$I,ABNT5101!N:N)</f>
        <v>-</v>
      </c>
      <c r="BC567" s="28">
        <f>_xlfn.XLOOKUP(J567,ABNT5101!$I:$I,ABNT5101!O:O)</f>
        <v>16</v>
      </c>
      <c r="BD567" s="31" t="str">
        <f t="shared" si="348"/>
        <v>NÃO ATENDE</v>
      </c>
      <c r="BE567" s="32">
        <f t="shared" si="340"/>
        <v>-1</v>
      </c>
      <c r="BF567" s="32">
        <f t="shared" si="341"/>
        <v>-1</v>
      </c>
      <c r="BG567" s="32" t="str">
        <f t="shared" si="349"/>
        <v>-</v>
      </c>
      <c r="BH567" s="33"/>
      <c r="BI567" s="33"/>
      <c r="BJ567" s="34"/>
      <c r="BK567" s="34"/>
      <c r="BL567" s="35"/>
      <c r="BM567" s="34"/>
      <c r="BN567" s="31" t="str">
        <f t="shared" si="350"/>
        <v>NÃO ATENDE</v>
      </c>
      <c r="BO567" s="31" t="str">
        <f t="shared" si="342"/>
        <v>NÃO ATENDE</v>
      </c>
      <c r="BP567" s="31" t="str">
        <f t="shared" si="343"/>
        <v>NÃO ATENDE</v>
      </c>
      <c r="BQ567" s="31" t="str">
        <f t="shared" si="351"/>
        <v>ATENDE</v>
      </c>
      <c r="BR567" s="36" t="str">
        <f t="shared" si="352"/>
        <v>C4</v>
      </c>
      <c r="BS567" s="36" t="str">
        <f t="shared" si="353"/>
        <v>P6</v>
      </c>
      <c r="BT567" s="37">
        <f t="shared" si="354"/>
        <v>-1</v>
      </c>
      <c r="BU567" s="34"/>
      <c r="BV567" s="34"/>
      <c r="BW567" s="36">
        <f>IF(BS567="-","-",_xlfn.XLOOKUP(BS567,ABNT5101!$B$4:$B$9,ABNT5101!$C$4:$C$9))</f>
        <v>3</v>
      </c>
      <c r="BX567" s="36">
        <f>IF(BS567="-","-",_xlfn.XLOOKUP(BS567,ABNT5101!$B$4:$B$9,ABNT5101!$D$4:$D$9))</f>
        <v>0.6</v>
      </c>
      <c r="BY567" s="31" t="str">
        <f t="shared" si="355"/>
        <v>NÃO ATENDE</v>
      </c>
      <c r="BZ567" s="31" t="str">
        <f t="shared" si="356"/>
        <v>NÃO ATENDE</v>
      </c>
      <c r="CA567" s="31" t="str">
        <f t="shared" si="357"/>
        <v>NÃO ATENDE</v>
      </c>
      <c r="CB567" s="36" t="s">
        <v>157</v>
      </c>
      <c r="CC567" s="37">
        <f t="shared" si="358"/>
        <v>-1</v>
      </c>
      <c r="CD567" s="38"/>
      <c r="CE567" s="38"/>
      <c r="CF567" s="31">
        <f>IF(CB567="-","-",_xlfn.XLOOKUP(CB567,ABNT5101!$B$4:$B$9,ABNT5101!$C$4:$C$9))</f>
        <v>5</v>
      </c>
      <c r="CG567" s="36">
        <f>IF(CB567="-","-",_xlfn.XLOOKUP(CB567,ABNT5101!$B$4:$B$9,ABNT5101!$D$4:$D$9))</f>
        <v>1</v>
      </c>
      <c r="CH567" s="31" t="str">
        <f t="shared" si="359"/>
        <v>NÃO ATENDE</v>
      </c>
      <c r="CI567" s="31" t="str">
        <f t="shared" si="360"/>
        <v>NÃO ATENDE</v>
      </c>
      <c r="CJ567" s="31" t="str">
        <f t="shared" si="361"/>
        <v>NÃO ATENDE</v>
      </c>
      <c r="CK567" s="56" t="e">
        <f>_xlfn.XLOOKUP(CL567,'Banco de dados'!$B:$B,'Banco de dados'!$D:$D)</f>
        <v>#N/A</v>
      </c>
      <c r="CL567" s="42"/>
      <c r="CM567" s="56" t="e">
        <f>_xlfn.XLOOKUP(CL567,'Banco de dados'!$B:$B,'Banco de dados'!$E:$E)</f>
        <v>#N/A</v>
      </c>
      <c r="CN567" s="56"/>
      <c r="CO567" s="56" t="e">
        <f>IF(CN567="-","-",_xlfn.XLOOKUP(CN567,'Banco de dados'!$B:$B,'Banco de dados'!$E:$E))</f>
        <v>#N/A</v>
      </c>
      <c r="CP567" s="41">
        <f t="shared" si="362"/>
        <v>1</v>
      </c>
      <c r="CQ567" s="56" t="e">
        <f>_xlfn.XLOOKUP(CL567,'Banco de dados'!$B:$B,'Banco de dados'!$H:$H)</f>
        <v>#N/A</v>
      </c>
      <c r="CR567" s="56" t="e">
        <f t="array" aca="1" ref="CR567" ca="1">_xludf.xlookup(CN567,'Banco de dados'!$B:$B,'Banco de dados'!$H:$H)</f>
        <v>#NAME?</v>
      </c>
      <c r="CS567" s="56" t="e">
        <f t="array" aca="1" ref="CS567" ca="1">_xludf.xlookup(CL567,'Banco de dados'!$B:$B,'Banco de dados'!$F:$F)</f>
        <v>#NAME?</v>
      </c>
      <c r="CT567" s="56" t="e">
        <f t="array" aca="1" ref="CT567" ca="1">_xludf.xlookup(CN567,'Banco de dados'!$B:$B,'Banco de dados'!$F:$F)</f>
        <v>#NAME?</v>
      </c>
      <c r="CU567" s="42"/>
      <c r="CV567" s="42"/>
      <c r="CW567" s="56" t="str">
        <f>IF(AJ567=0.5,"Suporte",IF(AND(AJ567&gt;='Braços de IP'!$B$9,AJ567&lt;='Braços de IP'!$D$9),'Braços de IP'!$E$9,IF(AND(AJ567&gt;='Braços de IP'!$B$10,AJ567&lt;='Braços de IP'!$D$10),'Braços de IP'!$E$10,IF(AND(AJ567&gt;='Braços de IP'!$B$11,AJ567&lt;='Braços de IP'!$D$11),'Braços de IP'!$E$11,IF(AND(AJ567&gt;='Braços de IP'!$B$12,AJ567&lt;='Braços de IP'!$D$12),'Braços de IP'!$E$12,IF(AND(AJ567&gt;='Braços de IP'!$B$13,AJ567&lt;='Braços de IP'!$D$13),'Braços de IP'!$E$13,IF(AND(AJ567&gt;='Braços de IP'!$B$14,AJ567&lt;='Braços de IP'!$D$14),'Braços de IP'!$E$14,"ERRO")))))))</f>
        <v>Médio II</v>
      </c>
      <c r="CX567" s="42"/>
      <c r="CY567" s="56" t="str">
        <f>IF($CX567="","",VLOOKUP($CX567,'Braços de IP'!$E$9:$I$15,2,0))</f>
        <v/>
      </c>
      <c r="CZ567" s="43" t="str">
        <f>IF($CX567="","",VLOOKUP($CX567,'Braços de IP'!$E$9:$I$15,5,0))</f>
        <v/>
      </c>
      <c r="DA567" s="56"/>
      <c r="DB567" s="56"/>
      <c r="DC567" s="56"/>
      <c r="DD567" s="56"/>
      <c r="DE567" s="56"/>
      <c r="DF567" s="56"/>
      <c r="DG567" s="44" t="e">
        <f t="shared" si="363"/>
        <v>#N/A</v>
      </c>
      <c r="DH567" s="45">
        <f t="shared" si="364"/>
        <v>90</v>
      </c>
      <c r="DI567" s="44" t="e">
        <f t="shared" si="365"/>
        <v>#N/A</v>
      </c>
      <c r="DJ567" s="46" t="e">
        <f t="shared" si="366"/>
        <v>#N/A</v>
      </c>
      <c r="DK567" s="47" t="s">
        <v>147</v>
      </c>
      <c r="DL567" s="48"/>
      <c r="DM567" s="49"/>
      <c r="DN567" s="23" t="s">
        <v>148</v>
      </c>
      <c r="DO567" s="23"/>
      <c r="DQ567" s="50"/>
    </row>
    <row r="568" spans="2:121" ht="15.75" hidden="1" customHeight="1" x14ac:dyDescent="0.3">
      <c r="B568" s="5"/>
      <c r="C568" s="5"/>
      <c r="D568" s="5"/>
      <c r="E568" s="22" t="s">
        <v>522</v>
      </c>
      <c r="F568" s="22" t="s">
        <v>137</v>
      </c>
      <c r="G568" s="23" t="s">
        <v>523</v>
      </c>
      <c r="H568" s="23">
        <v>-23.406943999999999</v>
      </c>
      <c r="I568" s="23">
        <v>-46.863970999999999</v>
      </c>
      <c r="J568" s="24" t="s">
        <v>160</v>
      </c>
      <c r="K568" s="60"/>
      <c r="L568" s="24" t="s">
        <v>140</v>
      </c>
      <c r="M568" s="24" t="s">
        <v>141</v>
      </c>
      <c r="N568" s="23">
        <v>90</v>
      </c>
      <c r="O568" s="23" t="s">
        <v>142</v>
      </c>
      <c r="P568" s="23" t="s">
        <v>143</v>
      </c>
      <c r="Q568" s="26">
        <f t="shared" si="344"/>
        <v>180</v>
      </c>
      <c r="R568" s="27">
        <v>1</v>
      </c>
      <c r="S568" s="24">
        <v>3</v>
      </c>
      <c r="T568" s="24">
        <v>6.5</v>
      </c>
      <c r="U568" s="29"/>
      <c r="V568" s="23"/>
      <c r="W568" s="29"/>
      <c r="X568" s="28">
        <v>3.2</v>
      </c>
      <c r="Y568" s="23"/>
      <c r="Z568" s="23"/>
      <c r="AA568" s="23"/>
      <c r="AB568" s="23"/>
      <c r="AC568" s="23"/>
      <c r="AD568" s="23" t="s">
        <v>144</v>
      </c>
      <c r="AE568" s="23" t="s">
        <v>145</v>
      </c>
      <c r="AF568" s="23">
        <v>26.5</v>
      </c>
      <c r="AG568" s="23">
        <v>6.9</v>
      </c>
      <c r="AH568" s="23">
        <v>1</v>
      </c>
      <c r="AI568" s="23">
        <v>0.5</v>
      </c>
      <c r="AJ568" s="23">
        <v>2.2999999999999998</v>
      </c>
      <c r="AK568" s="27">
        <f t="shared" si="345"/>
        <v>1.7999999999999998</v>
      </c>
      <c r="AL568" s="27" t="s">
        <v>143</v>
      </c>
      <c r="AM568" s="27" t="s">
        <v>143</v>
      </c>
      <c r="AN568" s="23"/>
      <c r="AO568" s="27">
        <f t="shared" si="346"/>
        <v>2</v>
      </c>
      <c r="AP568" s="23"/>
      <c r="AQ568" s="23"/>
      <c r="AR568" s="23"/>
      <c r="AS568" s="23"/>
      <c r="AT568" s="23"/>
      <c r="AU568" s="27"/>
      <c r="AV568" s="27">
        <f t="shared" si="347"/>
        <v>0</v>
      </c>
      <c r="AW568" s="27"/>
      <c r="AX568" s="28">
        <f>VLOOKUP(J568,ABNT5101!$I$3:$J$9,2)</f>
        <v>10</v>
      </c>
      <c r="AY568" s="28">
        <f>VLOOKUP(J568,ABNT5101!$I$3:$M$9,5)</f>
        <v>0.18</v>
      </c>
      <c r="AZ568" s="28" t="str">
        <f>_xlfn.XLOOKUP(J568,ABNT5101!I:I,ABNT5101!L:L)</f>
        <v>-</v>
      </c>
      <c r="BA568" s="28">
        <f>_xlfn.XLOOKUP(J568,ABNT5101!$I:$I,ABNT5101!M:M)</f>
        <v>0.18</v>
      </c>
      <c r="BB568" s="28" t="str">
        <f>_xlfn.XLOOKUP(J568,ABNT5101!$I:$I,ABNT5101!N:N)</f>
        <v>-</v>
      </c>
      <c r="BC568" s="28">
        <f>_xlfn.XLOOKUP(J568,ABNT5101!$I:$I,ABNT5101!O:O)</f>
        <v>16</v>
      </c>
      <c r="BD568" s="31" t="str">
        <f t="shared" si="348"/>
        <v>NÃO ATENDE</v>
      </c>
      <c r="BE568" s="32">
        <f t="shared" si="340"/>
        <v>-1</v>
      </c>
      <c r="BF568" s="32">
        <f t="shared" si="341"/>
        <v>-1</v>
      </c>
      <c r="BG568" s="32" t="str">
        <f t="shared" si="349"/>
        <v>-</v>
      </c>
      <c r="BH568" s="33"/>
      <c r="BI568" s="33"/>
      <c r="BJ568" s="34"/>
      <c r="BK568" s="34"/>
      <c r="BL568" s="35"/>
      <c r="BM568" s="34"/>
      <c r="BN568" s="31" t="str">
        <f t="shared" si="350"/>
        <v>NÃO ATENDE</v>
      </c>
      <c r="BO568" s="31" t="str">
        <f t="shared" si="342"/>
        <v>NÃO ATENDE</v>
      </c>
      <c r="BP568" s="31" t="str">
        <f t="shared" si="343"/>
        <v>NÃO ATENDE</v>
      </c>
      <c r="BQ568" s="31" t="str">
        <f t="shared" si="351"/>
        <v>ATENDE</v>
      </c>
      <c r="BR568" s="36" t="str">
        <f t="shared" si="352"/>
        <v>C4</v>
      </c>
      <c r="BS568" s="36" t="str">
        <f t="shared" si="353"/>
        <v>P6</v>
      </c>
      <c r="BT568" s="37">
        <f t="shared" si="354"/>
        <v>-1</v>
      </c>
      <c r="BU568" s="34"/>
      <c r="BV568" s="34"/>
      <c r="BW568" s="36">
        <f>IF(BS568="-","-",_xlfn.XLOOKUP(BS568,ABNT5101!$B$4:$B$9,ABNT5101!$C$4:$C$9))</f>
        <v>3</v>
      </c>
      <c r="BX568" s="36">
        <f>IF(BS568="-","-",_xlfn.XLOOKUP(BS568,ABNT5101!$B$4:$B$9,ABNT5101!$D$4:$D$9))</f>
        <v>0.6</v>
      </c>
      <c r="BY568" s="31" t="str">
        <f t="shared" si="355"/>
        <v>NÃO ATENDE</v>
      </c>
      <c r="BZ568" s="31" t="str">
        <f t="shared" si="356"/>
        <v>NÃO ATENDE</v>
      </c>
      <c r="CA568" s="31" t="str">
        <f t="shared" si="357"/>
        <v>NÃO ATENDE</v>
      </c>
      <c r="CB568" s="36" t="s">
        <v>157</v>
      </c>
      <c r="CC568" s="37">
        <f t="shared" si="358"/>
        <v>-1</v>
      </c>
      <c r="CD568" s="38"/>
      <c r="CE568" s="38"/>
      <c r="CF568" s="31">
        <f>IF(CB568="-","-",_xlfn.XLOOKUP(CB568,ABNT5101!$B$4:$B$9,ABNT5101!$C$4:$C$9))</f>
        <v>5</v>
      </c>
      <c r="CG568" s="36">
        <f>IF(CB568="-","-",_xlfn.XLOOKUP(CB568,ABNT5101!$B$4:$B$9,ABNT5101!$D$4:$D$9))</f>
        <v>1</v>
      </c>
      <c r="CH568" s="31" t="str">
        <f t="shared" si="359"/>
        <v>NÃO ATENDE</v>
      </c>
      <c r="CI568" s="31" t="str">
        <f t="shared" si="360"/>
        <v>NÃO ATENDE</v>
      </c>
      <c r="CJ568" s="31" t="str">
        <f t="shared" si="361"/>
        <v>NÃO ATENDE</v>
      </c>
      <c r="CK568" s="56" t="e">
        <f>_xlfn.XLOOKUP(CL568,'Banco de dados'!$B:$B,'Banco de dados'!$D:$D)</f>
        <v>#N/A</v>
      </c>
      <c r="CL568" s="42"/>
      <c r="CM568" s="56" t="e">
        <f>_xlfn.XLOOKUP(CL568,'Banco de dados'!$B:$B,'Banco de dados'!$E:$E)</f>
        <v>#N/A</v>
      </c>
      <c r="CN568" s="56"/>
      <c r="CO568" s="56" t="e">
        <f>IF(CN568="-","-",_xlfn.XLOOKUP(CN568,'Banco de dados'!$B:$B,'Banco de dados'!$E:$E))</f>
        <v>#N/A</v>
      </c>
      <c r="CP568" s="41">
        <f t="shared" si="362"/>
        <v>1</v>
      </c>
      <c r="CQ568" s="56" t="e">
        <f>_xlfn.XLOOKUP(CL568,'Banco de dados'!$B:$B,'Banco de dados'!$H:$H)</f>
        <v>#N/A</v>
      </c>
      <c r="CR568" s="56" t="e">
        <f t="array" aca="1" ref="CR568" ca="1">_xludf.xlookup(CN568,'Banco de dados'!$B:$B,'Banco de dados'!$H:$H)</f>
        <v>#NAME?</v>
      </c>
      <c r="CS568" s="56" t="e">
        <f t="array" aca="1" ref="CS568" ca="1">_xludf.xlookup(CL568,'Banco de dados'!$B:$B,'Banco de dados'!$F:$F)</f>
        <v>#NAME?</v>
      </c>
      <c r="CT568" s="56" t="e">
        <f t="array" aca="1" ref="CT568" ca="1">_xludf.xlookup(CN568,'Banco de dados'!$B:$B,'Banco de dados'!$F:$F)</f>
        <v>#NAME?</v>
      </c>
      <c r="CU568" s="42"/>
      <c r="CV568" s="42"/>
      <c r="CW568" s="56" t="str">
        <f>IF(AJ568=0.5,"Suporte",IF(AND(AJ568&gt;='Braços de IP'!$B$9,AJ568&lt;='Braços de IP'!$D$9),'Braços de IP'!$E$9,IF(AND(AJ568&gt;='Braços de IP'!$B$10,AJ568&lt;='Braços de IP'!$D$10),'Braços de IP'!$E$10,IF(AND(AJ568&gt;='Braços de IP'!$B$11,AJ568&lt;='Braços de IP'!$D$11),'Braços de IP'!$E$11,IF(AND(AJ568&gt;='Braços de IP'!$B$12,AJ568&lt;='Braços de IP'!$D$12),'Braços de IP'!$E$12,IF(AND(AJ568&gt;='Braços de IP'!$B$13,AJ568&lt;='Braços de IP'!$D$13),'Braços de IP'!$E$13,IF(AND(AJ568&gt;='Braços de IP'!$B$14,AJ568&lt;='Braços de IP'!$D$14),'Braços de IP'!$E$14,"ERRO")))))))</f>
        <v>Médio II</v>
      </c>
      <c r="CX568" s="42"/>
      <c r="CY568" s="56" t="str">
        <f>IF($CX568="","",VLOOKUP($CX568,'Braços de IP'!$E$9:$I$15,2,0))</f>
        <v/>
      </c>
      <c r="CZ568" s="43" t="str">
        <f>IF($CX568="","",VLOOKUP($CX568,'Braços de IP'!$E$9:$I$15,5,0))</f>
        <v/>
      </c>
      <c r="DA568" s="56"/>
      <c r="DB568" s="56"/>
      <c r="DC568" s="56"/>
      <c r="DD568" s="56"/>
      <c r="DE568" s="56"/>
      <c r="DF568" s="56"/>
      <c r="DG568" s="44" t="e">
        <f t="shared" si="363"/>
        <v>#N/A</v>
      </c>
      <c r="DH568" s="45">
        <f t="shared" si="364"/>
        <v>90</v>
      </c>
      <c r="DI568" s="44" t="e">
        <f t="shared" si="365"/>
        <v>#N/A</v>
      </c>
      <c r="DJ568" s="46" t="e">
        <f t="shared" si="366"/>
        <v>#N/A</v>
      </c>
      <c r="DK568" s="47" t="s">
        <v>147</v>
      </c>
      <c r="DL568" s="48"/>
      <c r="DM568" s="49"/>
      <c r="DN568" s="23" t="s">
        <v>148</v>
      </c>
      <c r="DO568" s="23"/>
      <c r="DQ568" s="50"/>
    </row>
    <row r="569" spans="2:121" ht="15.75" hidden="1" customHeight="1" x14ac:dyDescent="0.3">
      <c r="B569" s="5"/>
      <c r="C569" s="5"/>
      <c r="D569" s="5"/>
      <c r="E569" s="22" t="s">
        <v>524</v>
      </c>
      <c r="F569" s="22" t="s">
        <v>150</v>
      </c>
      <c r="G569" s="23" t="s">
        <v>525</v>
      </c>
      <c r="H569" s="23">
        <v>-23.33312385</v>
      </c>
      <c r="I569" s="23">
        <v>-46.93519294</v>
      </c>
      <c r="J569" s="24" t="s">
        <v>139</v>
      </c>
      <c r="K569" s="60"/>
      <c r="L569" s="24" t="s">
        <v>152</v>
      </c>
      <c r="M569" s="24" t="s">
        <v>141</v>
      </c>
      <c r="N569" s="23">
        <v>58</v>
      </c>
      <c r="O569" s="23" t="s">
        <v>142</v>
      </c>
      <c r="P569" s="23" t="s">
        <v>143</v>
      </c>
      <c r="Q569" s="26">
        <f t="shared" si="344"/>
        <v>116</v>
      </c>
      <c r="R569" s="27">
        <v>1</v>
      </c>
      <c r="S569" s="28" t="s">
        <v>153</v>
      </c>
      <c r="T569" s="28">
        <v>4</v>
      </c>
      <c r="U569" s="23"/>
      <c r="V569" s="23"/>
      <c r="W569" s="29"/>
      <c r="X569" s="28" t="s">
        <v>153</v>
      </c>
      <c r="Y569" s="23"/>
      <c r="Z569" s="23"/>
      <c r="AA569" s="23"/>
      <c r="AB569" s="23"/>
      <c r="AC569" s="23"/>
      <c r="AD569" s="23" t="s">
        <v>144</v>
      </c>
      <c r="AE569" s="23" t="s">
        <v>145</v>
      </c>
      <c r="AF569" s="23">
        <v>29</v>
      </c>
      <c r="AG569" s="23">
        <v>8.3000000000000007</v>
      </c>
      <c r="AH569" s="23">
        <v>1</v>
      </c>
      <c r="AI569" s="23">
        <v>1</v>
      </c>
      <c r="AJ569" s="23">
        <v>2.2999999999999998</v>
      </c>
      <c r="AK569" s="27">
        <f t="shared" si="345"/>
        <v>1.2999999999999998</v>
      </c>
      <c r="AL569" s="27" t="s">
        <v>143</v>
      </c>
      <c r="AM569" s="27" t="s">
        <v>143</v>
      </c>
      <c r="AN569" s="23"/>
      <c r="AO569" s="27">
        <f t="shared" si="346"/>
        <v>2</v>
      </c>
      <c r="AP569" s="23"/>
      <c r="AQ569" s="23"/>
      <c r="AR569" s="23"/>
      <c r="AS569" s="23"/>
      <c r="AT569" s="23"/>
      <c r="AU569" s="27"/>
      <c r="AV569" s="27">
        <f t="shared" si="347"/>
        <v>0</v>
      </c>
      <c r="AW569" s="27"/>
      <c r="AX569" s="28">
        <f>VLOOKUP(J569,ABNT5101!$I$3:$J$9,2)</f>
        <v>7.5</v>
      </c>
      <c r="AY569" s="28">
        <f>VLOOKUP(J569,ABNT5101!$I$3:$M$9,5)</f>
        <v>0.18</v>
      </c>
      <c r="AZ569" s="28" t="str">
        <f>_xlfn.XLOOKUP(J569,ABNT5101!I:I,ABNT5101!L:L)</f>
        <v>-</v>
      </c>
      <c r="BA569" s="28">
        <f>_xlfn.XLOOKUP(J569,ABNT5101!$I:$I,ABNT5101!M:M)</f>
        <v>0.18</v>
      </c>
      <c r="BB569" s="28" t="str">
        <f>_xlfn.XLOOKUP(J569,ABNT5101!$I:$I,ABNT5101!N:N)</f>
        <v>-</v>
      </c>
      <c r="BC569" s="28">
        <f>_xlfn.XLOOKUP(J569,ABNT5101!$I:$I,ABNT5101!O:O)</f>
        <v>16</v>
      </c>
      <c r="BD569" s="31" t="str">
        <f t="shared" si="348"/>
        <v>NÃO ATENDE</v>
      </c>
      <c r="BE569" s="32">
        <f t="shared" si="340"/>
        <v>-1</v>
      </c>
      <c r="BF569" s="32">
        <f t="shared" si="341"/>
        <v>-1</v>
      </c>
      <c r="BG569" s="32" t="str">
        <f t="shared" si="349"/>
        <v>-</v>
      </c>
      <c r="BH569" s="34"/>
      <c r="BI569" s="34"/>
      <c r="BJ569" s="34"/>
      <c r="BK569" s="34"/>
      <c r="BL569" s="35"/>
      <c r="BM569" s="34"/>
      <c r="BN569" s="31" t="str">
        <f t="shared" si="350"/>
        <v>NÃO ATENDE</v>
      </c>
      <c r="BO569" s="31" t="str">
        <f t="shared" si="342"/>
        <v>NÃO ATENDE</v>
      </c>
      <c r="BP569" s="31" t="str">
        <f t="shared" si="343"/>
        <v>NÃO ATENDE</v>
      </c>
      <c r="BQ569" s="31" t="str">
        <f t="shared" si="351"/>
        <v>ATENDE</v>
      </c>
      <c r="BR569" s="36" t="str">
        <f t="shared" si="352"/>
        <v>C5</v>
      </c>
      <c r="BS569" s="36" t="str">
        <f t="shared" si="353"/>
        <v>Sem Passeio</v>
      </c>
      <c r="BT569" s="37" t="e">
        <f t="shared" si="354"/>
        <v>#N/A</v>
      </c>
      <c r="BU569" s="34"/>
      <c r="BV569" s="34"/>
      <c r="BW569" s="36" t="e">
        <f>IF(BS569="-","-",_xlfn.XLOOKUP(BS569,ABNT5101!$B$4:$B$9,ABNT5101!$C$4:$C$9))</f>
        <v>#N/A</v>
      </c>
      <c r="BX569" s="36" t="e">
        <f>IF(BS569="-","-",_xlfn.XLOOKUP(BS569,ABNT5101!$B$4:$B$9,ABNT5101!$D$4:$D$9))</f>
        <v>#N/A</v>
      </c>
      <c r="BY569" s="31" t="e">
        <f t="shared" si="355"/>
        <v>#N/A</v>
      </c>
      <c r="BZ569" s="31" t="e">
        <f t="shared" si="356"/>
        <v>#N/A</v>
      </c>
      <c r="CA569" s="31" t="e">
        <f t="shared" si="357"/>
        <v>#N/A</v>
      </c>
      <c r="CB569" s="36" t="str">
        <f t="shared" ref="CB569:CB600" si="367">BS569</f>
        <v>Sem Passeio</v>
      </c>
      <c r="CC569" s="37" t="e">
        <f t="shared" si="358"/>
        <v>#N/A</v>
      </c>
      <c r="CD569" s="38"/>
      <c r="CE569" s="38"/>
      <c r="CF569" s="31" t="e">
        <f>IF(CB569="-","-",_xlfn.XLOOKUP(CB569,ABNT5101!$B$4:$B$9,ABNT5101!$C$4:$C$9))</f>
        <v>#N/A</v>
      </c>
      <c r="CG569" s="36" t="e">
        <f>IF(CB569="-","-",_xlfn.XLOOKUP(CB569,ABNT5101!$B$4:$B$9,ABNT5101!$D$4:$D$9))</f>
        <v>#N/A</v>
      </c>
      <c r="CH569" s="31" t="e">
        <f t="shared" si="359"/>
        <v>#N/A</v>
      </c>
      <c r="CI569" s="31" t="e">
        <f t="shared" si="360"/>
        <v>#N/A</v>
      </c>
      <c r="CJ569" s="31" t="e">
        <f t="shared" si="361"/>
        <v>#N/A</v>
      </c>
      <c r="CK569" s="56" t="e">
        <f>_xlfn.XLOOKUP(CL569,'Banco de dados'!$B:$B,'Banco de dados'!$D:$D)</f>
        <v>#N/A</v>
      </c>
      <c r="CL569" s="42"/>
      <c r="CM569" s="56" t="e">
        <f>_xlfn.XLOOKUP(CL569,'Banco de dados'!$B:$B,'Banco de dados'!$E:$E)</f>
        <v>#N/A</v>
      </c>
      <c r="CN569" s="56"/>
      <c r="CO569" s="56" t="e">
        <f>IF(CN569="-","-",_xlfn.XLOOKUP(CN569,'Banco de dados'!$B:$B,'Banco de dados'!$E:$E))</f>
        <v>#N/A</v>
      </c>
      <c r="CP569" s="41">
        <f t="shared" si="362"/>
        <v>1</v>
      </c>
      <c r="CQ569" s="56" t="e">
        <f>_xlfn.XLOOKUP(CL569,'Banco de dados'!$B:$B,'Banco de dados'!$H:$H)</f>
        <v>#N/A</v>
      </c>
      <c r="CR569" s="56" t="e">
        <f t="array" aca="1" ref="CR569" ca="1">_xludf.xlookup(CN569,'Banco de dados'!$B:$B,'Banco de dados'!$H:$H)</f>
        <v>#NAME?</v>
      </c>
      <c r="CS569" s="56" t="e">
        <f t="array" aca="1" ref="CS569" ca="1">_xludf.xlookup(CL569,'Banco de dados'!$B:$B,'Banco de dados'!$F:$F)</f>
        <v>#NAME?</v>
      </c>
      <c r="CT569" s="56" t="e">
        <f t="array" aca="1" ref="CT569" ca="1">_xludf.xlookup(CN569,'Banco de dados'!$B:$B,'Banco de dados'!$F:$F)</f>
        <v>#NAME?</v>
      </c>
      <c r="CU569" s="42"/>
      <c r="CV569" s="42"/>
      <c r="CW569" s="56" t="str">
        <f>IF(AJ569=0.5,"Suporte",IF(AND(AJ569&gt;='Braços de IP'!$B$9,AJ569&lt;='Braços de IP'!$D$9),'Braços de IP'!$E$9,IF(AND(AJ569&gt;='Braços de IP'!$B$10,AJ569&lt;='Braços de IP'!$D$10),'Braços de IP'!$E$10,IF(AND(AJ569&gt;='Braços de IP'!$B$11,AJ569&lt;='Braços de IP'!$D$11),'Braços de IP'!$E$11,IF(AND(AJ569&gt;='Braços de IP'!$B$12,AJ569&lt;='Braços de IP'!$D$12),'Braços de IP'!$E$12,IF(AND(AJ569&gt;='Braços de IP'!$B$13,AJ569&lt;='Braços de IP'!$D$13),'Braços de IP'!$E$13,IF(AND(AJ569&gt;='Braços de IP'!$B$14,AJ569&lt;='Braços de IP'!$D$14),'Braços de IP'!$E$14,"ERRO")))))))</f>
        <v>Médio II</v>
      </c>
      <c r="CX569" s="42"/>
      <c r="CY569" s="56" t="str">
        <f>IF($CX569="","",VLOOKUP($CX569,'Braços de IP'!$E$9:$I$15,2,0))</f>
        <v/>
      </c>
      <c r="CZ569" s="43" t="str">
        <f>IF($CX569="","",VLOOKUP($CX569,'Braços de IP'!$E$9:$I$15,5,0))</f>
        <v/>
      </c>
      <c r="DA569" s="56"/>
      <c r="DB569" s="56"/>
      <c r="DC569" s="56"/>
      <c r="DD569" s="56"/>
      <c r="DE569" s="56"/>
      <c r="DF569" s="56"/>
      <c r="DG569" s="44" t="e">
        <f t="shared" si="363"/>
        <v>#N/A</v>
      </c>
      <c r="DH569" s="45">
        <f t="shared" si="364"/>
        <v>58</v>
      </c>
      <c r="DI569" s="44" t="e">
        <f t="shared" si="365"/>
        <v>#N/A</v>
      </c>
      <c r="DJ569" s="46" t="e">
        <f t="shared" si="366"/>
        <v>#N/A</v>
      </c>
      <c r="DK569" s="47" t="s">
        <v>147</v>
      </c>
      <c r="DL569" s="48"/>
      <c r="DM569" s="49"/>
      <c r="DN569" s="23" t="s">
        <v>148</v>
      </c>
      <c r="DO569" s="23"/>
      <c r="DQ569" s="50"/>
    </row>
    <row r="570" spans="2:121" ht="15.75" hidden="1" customHeight="1" x14ac:dyDescent="0.3">
      <c r="B570" s="5"/>
      <c r="C570" s="5"/>
      <c r="D570" s="5"/>
      <c r="E570" s="22" t="s">
        <v>524</v>
      </c>
      <c r="F570" s="22" t="s">
        <v>150</v>
      </c>
      <c r="G570" s="23" t="s">
        <v>525</v>
      </c>
      <c r="H570" s="23">
        <v>-23.33312385</v>
      </c>
      <c r="I570" s="23">
        <v>-46.93519294</v>
      </c>
      <c r="J570" s="24" t="s">
        <v>139</v>
      </c>
      <c r="K570" s="60"/>
      <c r="L570" s="24" t="s">
        <v>152</v>
      </c>
      <c r="M570" s="24" t="s">
        <v>141</v>
      </c>
      <c r="N570" s="23">
        <v>58</v>
      </c>
      <c r="O570" s="23" t="s">
        <v>142</v>
      </c>
      <c r="P570" s="23" t="s">
        <v>143</v>
      </c>
      <c r="Q570" s="26">
        <f t="shared" si="344"/>
        <v>116</v>
      </c>
      <c r="R570" s="27">
        <v>1</v>
      </c>
      <c r="S570" s="28" t="s">
        <v>153</v>
      </c>
      <c r="T570" s="28">
        <v>4</v>
      </c>
      <c r="U570" s="23"/>
      <c r="V570" s="23"/>
      <c r="W570" s="29"/>
      <c r="X570" s="28" t="s">
        <v>153</v>
      </c>
      <c r="Y570" s="23"/>
      <c r="Z570" s="23"/>
      <c r="AA570" s="23"/>
      <c r="AB570" s="23"/>
      <c r="AC570" s="23"/>
      <c r="AD570" s="23" t="s">
        <v>144</v>
      </c>
      <c r="AE570" s="23" t="s">
        <v>145</v>
      </c>
      <c r="AF570" s="23">
        <v>29</v>
      </c>
      <c r="AG570" s="23">
        <v>8.3000000000000007</v>
      </c>
      <c r="AH570" s="23">
        <v>1</v>
      </c>
      <c r="AI570" s="23">
        <v>1</v>
      </c>
      <c r="AJ570" s="23">
        <v>2.2999999999999998</v>
      </c>
      <c r="AK570" s="27">
        <f t="shared" si="345"/>
        <v>1.2999999999999998</v>
      </c>
      <c r="AL570" s="27" t="s">
        <v>143</v>
      </c>
      <c r="AM570" s="27" t="s">
        <v>143</v>
      </c>
      <c r="AN570" s="23"/>
      <c r="AO570" s="27">
        <f t="shared" si="346"/>
        <v>2</v>
      </c>
      <c r="AP570" s="23"/>
      <c r="AQ570" s="23"/>
      <c r="AR570" s="23"/>
      <c r="AS570" s="23"/>
      <c r="AT570" s="23"/>
      <c r="AU570" s="27"/>
      <c r="AV570" s="27">
        <f t="shared" si="347"/>
        <v>0</v>
      </c>
      <c r="AW570" s="27"/>
      <c r="AX570" s="28">
        <f>VLOOKUP(J570,ABNT5101!$I$3:$J$9,2)</f>
        <v>7.5</v>
      </c>
      <c r="AY570" s="28">
        <f>VLOOKUP(J570,ABNT5101!$I$3:$M$9,5)</f>
        <v>0.18</v>
      </c>
      <c r="AZ570" s="28" t="str">
        <f>_xlfn.XLOOKUP(J570,ABNT5101!I:I,ABNT5101!L:L)</f>
        <v>-</v>
      </c>
      <c r="BA570" s="28">
        <f>_xlfn.XLOOKUP(J570,ABNT5101!$I:$I,ABNT5101!M:M)</f>
        <v>0.18</v>
      </c>
      <c r="BB570" s="28" t="str">
        <f>_xlfn.XLOOKUP(J570,ABNT5101!$I:$I,ABNT5101!N:N)</f>
        <v>-</v>
      </c>
      <c r="BC570" s="28">
        <f>_xlfn.XLOOKUP(J570,ABNT5101!$I:$I,ABNT5101!O:O)</f>
        <v>16</v>
      </c>
      <c r="BD570" s="31" t="str">
        <f t="shared" si="348"/>
        <v>NÃO ATENDE</v>
      </c>
      <c r="BE570" s="32">
        <f t="shared" si="340"/>
        <v>-1</v>
      </c>
      <c r="BF570" s="32">
        <f t="shared" si="341"/>
        <v>-1</v>
      </c>
      <c r="BG570" s="32" t="str">
        <f t="shared" si="349"/>
        <v>-</v>
      </c>
      <c r="BH570" s="34"/>
      <c r="BI570" s="34"/>
      <c r="BJ570" s="34"/>
      <c r="BK570" s="34"/>
      <c r="BL570" s="35"/>
      <c r="BM570" s="34"/>
      <c r="BN570" s="31" t="str">
        <f t="shared" si="350"/>
        <v>NÃO ATENDE</v>
      </c>
      <c r="BO570" s="31" t="str">
        <f t="shared" si="342"/>
        <v>NÃO ATENDE</v>
      </c>
      <c r="BP570" s="31" t="str">
        <f t="shared" si="343"/>
        <v>NÃO ATENDE</v>
      </c>
      <c r="BQ570" s="31" t="str">
        <f t="shared" si="351"/>
        <v>ATENDE</v>
      </c>
      <c r="BR570" s="36" t="str">
        <f t="shared" si="352"/>
        <v>C5</v>
      </c>
      <c r="BS570" s="36" t="str">
        <f t="shared" si="353"/>
        <v>Sem Passeio</v>
      </c>
      <c r="BT570" s="37" t="e">
        <f t="shared" si="354"/>
        <v>#N/A</v>
      </c>
      <c r="BU570" s="34"/>
      <c r="BV570" s="34"/>
      <c r="BW570" s="36" t="e">
        <f>IF(BS570="-","-",_xlfn.XLOOKUP(BS570,ABNT5101!$B$4:$B$9,ABNT5101!$C$4:$C$9))</f>
        <v>#N/A</v>
      </c>
      <c r="BX570" s="36" t="e">
        <f>IF(BS570="-","-",_xlfn.XLOOKUP(BS570,ABNT5101!$B$4:$B$9,ABNT5101!$D$4:$D$9))</f>
        <v>#N/A</v>
      </c>
      <c r="BY570" s="31" t="e">
        <f t="shared" si="355"/>
        <v>#N/A</v>
      </c>
      <c r="BZ570" s="31" t="e">
        <f t="shared" si="356"/>
        <v>#N/A</v>
      </c>
      <c r="CA570" s="31" t="e">
        <f t="shared" si="357"/>
        <v>#N/A</v>
      </c>
      <c r="CB570" s="36" t="str">
        <f t="shared" si="367"/>
        <v>Sem Passeio</v>
      </c>
      <c r="CC570" s="37" t="e">
        <f t="shared" si="358"/>
        <v>#N/A</v>
      </c>
      <c r="CD570" s="38"/>
      <c r="CE570" s="38"/>
      <c r="CF570" s="31" t="e">
        <f>IF(CB570="-","-",_xlfn.XLOOKUP(CB570,ABNT5101!$B$4:$B$9,ABNT5101!$C$4:$C$9))</f>
        <v>#N/A</v>
      </c>
      <c r="CG570" s="36" t="e">
        <f>IF(CB570="-","-",_xlfn.XLOOKUP(CB570,ABNT5101!$B$4:$B$9,ABNT5101!$D$4:$D$9))</f>
        <v>#N/A</v>
      </c>
      <c r="CH570" s="31" t="e">
        <f t="shared" si="359"/>
        <v>#N/A</v>
      </c>
      <c r="CI570" s="31" t="e">
        <f t="shared" si="360"/>
        <v>#N/A</v>
      </c>
      <c r="CJ570" s="31" t="e">
        <f t="shared" si="361"/>
        <v>#N/A</v>
      </c>
      <c r="CK570" s="56" t="e">
        <f>_xlfn.XLOOKUP(CL570,'Banco de dados'!$B:$B,'Banco de dados'!$D:$D)</f>
        <v>#N/A</v>
      </c>
      <c r="CL570" s="42"/>
      <c r="CM570" s="56" t="e">
        <f>_xlfn.XLOOKUP(CL570,'Banco de dados'!$B:$B,'Banco de dados'!$E:$E)</f>
        <v>#N/A</v>
      </c>
      <c r="CN570" s="56"/>
      <c r="CO570" s="56" t="e">
        <f>IF(CN570="-","-",_xlfn.XLOOKUP(CN570,'Banco de dados'!$B:$B,'Banco de dados'!$E:$E))</f>
        <v>#N/A</v>
      </c>
      <c r="CP570" s="41">
        <f t="shared" si="362"/>
        <v>1</v>
      </c>
      <c r="CQ570" s="56" t="e">
        <f>_xlfn.XLOOKUP(CL570,'Banco de dados'!$B:$B,'Banco de dados'!$H:$H)</f>
        <v>#N/A</v>
      </c>
      <c r="CR570" s="56" t="e">
        <f t="array" aca="1" ref="CR570" ca="1">_xludf.xlookup(CN570,'Banco de dados'!$B:$B,'Banco de dados'!$H:$H)</f>
        <v>#NAME?</v>
      </c>
      <c r="CS570" s="56" t="e">
        <f t="array" aca="1" ref="CS570" ca="1">_xludf.xlookup(CL570,'Banco de dados'!$B:$B,'Banco de dados'!$F:$F)</f>
        <v>#NAME?</v>
      </c>
      <c r="CT570" s="56" t="e">
        <f t="array" aca="1" ref="CT570" ca="1">_xludf.xlookup(CN570,'Banco de dados'!$B:$B,'Banco de dados'!$F:$F)</f>
        <v>#NAME?</v>
      </c>
      <c r="CU570" s="42"/>
      <c r="CV570" s="42"/>
      <c r="CW570" s="56" t="str">
        <f>IF(AJ570=0.5,"Suporte",IF(AND(AJ570&gt;='Braços de IP'!$B$9,AJ570&lt;='Braços de IP'!$D$9),'Braços de IP'!$E$9,IF(AND(AJ570&gt;='Braços de IP'!$B$10,AJ570&lt;='Braços de IP'!$D$10),'Braços de IP'!$E$10,IF(AND(AJ570&gt;='Braços de IP'!$B$11,AJ570&lt;='Braços de IP'!$D$11),'Braços de IP'!$E$11,IF(AND(AJ570&gt;='Braços de IP'!$B$12,AJ570&lt;='Braços de IP'!$D$12),'Braços de IP'!$E$12,IF(AND(AJ570&gt;='Braços de IP'!$B$13,AJ570&lt;='Braços de IP'!$D$13),'Braços de IP'!$E$13,IF(AND(AJ570&gt;='Braços de IP'!$B$14,AJ570&lt;='Braços de IP'!$D$14),'Braços de IP'!$E$14,"ERRO")))))))</f>
        <v>Médio II</v>
      </c>
      <c r="CX570" s="42"/>
      <c r="CY570" s="56" t="str">
        <f>IF($CX570="","",VLOOKUP($CX570,'Braços de IP'!$E$9:$I$15,2,0))</f>
        <v/>
      </c>
      <c r="CZ570" s="43" t="str">
        <f>IF($CX570="","",VLOOKUP($CX570,'Braços de IP'!$E$9:$I$15,5,0))</f>
        <v/>
      </c>
      <c r="DA570" s="56"/>
      <c r="DB570" s="56"/>
      <c r="DC570" s="56"/>
      <c r="DD570" s="56"/>
      <c r="DE570" s="56"/>
      <c r="DF570" s="56"/>
      <c r="DG570" s="44" t="e">
        <f t="shared" si="363"/>
        <v>#N/A</v>
      </c>
      <c r="DH570" s="45">
        <f t="shared" si="364"/>
        <v>58</v>
      </c>
      <c r="DI570" s="44" t="e">
        <f t="shared" si="365"/>
        <v>#N/A</v>
      </c>
      <c r="DJ570" s="46" t="e">
        <f t="shared" si="366"/>
        <v>#N/A</v>
      </c>
      <c r="DK570" s="47" t="s">
        <v>147</v>
      </c>
      <c r="DL570" s="48"/>
      <c r="DM570" s="49"/>
      <c r="DN570" s="23" t="s">
        <v>148</v>
      </c>
      <c r="DO570" s="23"/>
      <c r="DQ570" s="50"/>
    </row>
    <row r="571" spans="2:121" ht="15.75" hidden="1" customHeight="1" x14ac:dyDescent="0.3">
      <c r="B571" s="5"/>
      <c r="C571" s="5"/>
      <c r="D571" s="5"/>
      <c r="E571" s="22" t="s">
        <v>524</v>
      </c>
      <c r="F571" s="22" t="s">
        <v>150</v>
      </c>
      <c r="G571" s="23" t="s">
        <v>525</v>
      </c>
      <c r="H571" s="23">
        <v>-23.33312385</v>
      </c>
      <c r="I571" s="23">
        <v>-46.93519294</v>
      </c>
      <c r="J571" s="24" t="s">
        <v>139</v>
      </c>
      <c r="K571" s="60"/>
      <c r="L571" s="24" t="s">
        <v>152</v>
      </c>
      <c r="M571" s="24" t="s">
        <v>141</v>
      </c>
      <c r="N571" s="23">
        <v>58</v>
      </c>
      <c r="O571" s="23" t="s">
        <v>142</v>
      </c>
      <c r="P571" s="23" t="s">
        <v>143</v>
      </c>
      <c r="Q571" s="26">
        <f t="shared" si="344"/>
        <v>116</v>
      </c>
      <c r="R571" s="27">
        <v>1</v>
      </c>
      <c r="S571" s="28" t="s">
        <v>153</v>
      </c>
      <c r="T571" s="28">
        <v>4</v>
      </c>
      <c r="U571" s="23"/>
      <c r="V571" s="23"/>
      <c r="W571" s="29"/>
      <c r="X571" s="28" t="s">
        <v>153</v>
      </c>
      <c r="Y571" s="23"/>
      <c r="Z571" s="23"/>
      <c r="AA571" s="23"/>
      <c r="AB571" s="23"/>
      <c r="AC571" s="23"/>
      <c r="AD571" s="23" t="s">
        <v>144</v>
      </c>
      <c r="AE571" s="23" t="s">
        <v>145</v>
      </c>
      <c r="AF571" s="23">
        <v>29</v>
      </c>
      <c r="AG571" s="23">
        <v>8.3000000000000007</v>
      </c>
      <c r="AH571" s="23">
        <v>1</v>
      </c>
      <c r="AI571" s="23">
        <v>1</v>
      </c>
      <c r="AJ571" s="23">
        <v>2.2999999999999998</v>
      </c>
      <c r="AK571" s="27">
        <f t="shared" si="345"/>
        <v>1.2999999999999998</v>
      </c>
      <c r="AL571" s="27" t="s">
        <v>143</v>
      </c>
      <c r="AM571" s="27" t="s">
        <v>143</v>
      </c>
      <c r="AN571" s="23"/>
      <c r="AO571" s="27">
        <f t="shared" si="346"/>
        <v>2</v>
      </c>
      <c r="AP571" s="23"/>
      <c r="AQ571" s="23"/>
      <c r="AR571" s="23"/>
      <c r="AS571" s="23"/>
      <c r="AT571" s="23"/>
      <c r="AU571" s="27"/>
      <c r="AV571" s="27">
        <f t="shared" si="347"/>
        <v>0</v>
      </c>
      <c r="AW571" s="27"/>
      <c r="AX571" s="28">
        <f>VLOOKUP(J571,ABNT5101!$I$3:$J$9,2)</f>
        <v>7.5</v>
      </c>
      <c r="AY571" s="28">
        <f>VLOOKUP(J571,ABNT5101!$I$3:$M$9,5)</f>
        <v>0.18</v>
      </c>
      <c r="AZ571" s="28" t="str">
        <f>_xlfn.XLOOKUP(J571,ABNT5101!I:I,ABNT5101!L:L)</f>
        <v>-</v>
      </c>
      <c r="BA571" s="28">
        <f>_xlfn.XLOOKUP(J571,ABNT5101!$I:$I,ABNT5101!M:M)</f>
        <v>0.18</v>
      </c>
      <c r="BB571" s="28" t="str">
        <f>_xlfn.XLOOKUP(J571,ABNT5101!$I:$I,ABNT5101!N:N)</f>
        <v>-</v>
      </c>
      <c r="BC571" s="28">
        <f>_xlfn.XLOOKUP(J571,ABNT5101!$I:$I,ABNT5101!O:O)</f>
        <v>16</v>
      </c>
      <c r="BD571" s="31" t="str">
        <f t="shared" si="348"/>
        <v>NÃO ATENDE</v>
      </c>
      <c r="BE571" s="32">
        <f t="shared" si="340"/>
        <v>-1</v>
      </c>
      <c r="BF571" s="32">
        <f t="shared" si="341"/>
        <v>-1</v>
      </c>
      <c r="BG571" s="32" t="str">
        <f t="shared" si="349"/>
        <v>-</v>
      </c>
      <c r="BH571" s="34"/>
      <c r="BI571" s="34"/>
      <c r="BJ571" s="34"/>
      <c r="BK571" s="34"/>
      <c r="BL571" s="35"/>
      <c r="BM571" s="34"/>
      <c r="BN571" s="31" t="str">
        <f t="shared" si="350"/>
        <v>NÃO ATENDE</v>
      </c>
      <c r="BO571" s="31" t="str">
        <f t="shared" si="342"/>
        <v>NÃO ATENDE</v>
      </c>
      <c r="BP571" s="31" t="str">
        <f t="shared" si="343"/>
        <v>NÃO ATENDE</v>
      </c>
      <c r="BQ571" s="31" t="str">
        <f t="shared" si="351"/>
        <v>ATENDE</v>
      </c>
      <c r="BR571" s="36" t="str">
        <f t="shared" si="352"/>
        <v>C5</v>
      </c>
      <c r="BS571" s="36" t="str">
        <f t="shared" si="353"/>
        <v>Sem Passeio</v>
      </c>
      <c r="BT571" s="37" t="e">
        <f t="shared" si="354"/>
        <v>#N/A</v>
      </c>
      <c r="BU571" s="34"/>
      <c r="BV571" s="34"/>
      <c r="BW571" s="36" t="e">
        <f>IF(BS571="-","-",_xlfn.XLOOKUP(BS571,ABNT5101!$B$4:$B$9,ABNT5101!$C$4:$C$9))</f>
        <v>#N/A</v>
      </c>
      <c r="BX571" s="36" t="e">
        <f>IF(BS571="-","-",_xlfn.XLOOKUP(BS571,ABNT5101!$B$4:$B$9,ABNT5101!$D$4:$D$9))</f>
        <v>#N/A</v>
      </c>
      <c r="BY571" s="31" t="e">
        <f t="shared" si="355"/>
        <v>#N/A</v>
      </c>
      <c r="BZ571" s="31" t="e">
        <f t="shared" si="356"/>
        <v>#N/A</v>
      </c>
      <c r="CA571" s="31" t="e">
        <f t="shared" si="357"/>
        <v>#N/A</v>
      </c>
      <c r="CB571" s="36" t="str">
        <f t="shared" si="367"/>
        <v>Sem Passeio</v>
      </c>
      <c r="CC571" s="37" t="e">
        <f t="shared" si="358"/>
        <v>#N/A</v>
      </c>
      <c r="CD571" s="38"/>
      <c r="CE571" s="38"/>
      <c r="CF571" s="31" t="e">
        <f>IF(CB571="-","-",_xlfn.XLOOKUP(CB571,ABNT5101!$B$4:$B$9,ABNT5101!$C$4:$C$9))</f>
        <v>#N/A</v>
      </c>
      <c r="CG571" s="36" t="e">
        <f>IF(CB571="-","-",_xlfn.XLOOKUP(CB571,ABNT5101!$B$4:$B$9,ABNT5101!$D$4:$D$9))</f>
        <v>#N/A</v>
      </c>
      <c r="CH571" s="31" t="e">
        <f t="shared" si="359"/>
        <v>#N/A</v>
      </c>
      <c r="CI571" s="31" t="e">
        <f t="shared" si="360"/>
        <v>#N/A</v>
      </c>
      <c r="CJ571" s="31" t="e">
        <f t="shared" si="361"/>
        <v>#N/A</v>
      </c>
      <c r="CK571" s="56" t="e">
        <f>_xlfn.XLOOKUP(CL571,'Banco de dados'!$B:$B,'Banco de dados'!$D:$D)</f>
        <v>#N/A</v>
      </c>
      <c r="CL571" s="42"/>
      <c r="CM571" s="56" t="e">
        <f>_xlfn.XLOOKUP(CL571,'Banco de dados'!$B:$B,'Banco de dados'!$E:$E)</f>
        <v>#N/A</v>
      </c>
      <c r="CN571" s="56"/>
      <c r="CO571" s="56" t="e">
        <f>IF(CN571="-","-",_xlfn.XLOOKUP(CN571,'Banco de dados'!$B:$B,'Banco de dados'!$E:$E))</f>
        <v>#N/A</v>
      </c>
      <c r="CP571" s="41">
        <f t="shared" si="362"/>
        <v>1</v>
      </c>
      <c r="CQ571" s="56" t="e">
        <f>_xlfn.XLOOKUP(CL571,'Banco de dados'!$B:$B,'Banco de dados'!$H:$H)</f>
        <v>#N/A</v>
      </c>
      <c r="CR571" s="56" t="e">
        <f t="array" aca="1" ref="CR571" ca="1">_xludf.xlookup(CN571,'Banco de dados'!$B:$B,'Banco de dados'!$H:$H)</f>
        <v>#NAME?</v>
      </c>
      <c r="CS571" s="56" t="e">
        <f t="array" aca="1" ref="CS571" ca="1">_xludf.xlookup(CL571,'Banco de dados'!$B:$B,'Banco de dados'!$F:$F)</f>
        <v>#NAME?</v>
      </c>
      <c r="CT571" s="56" t="e">
        <f t="array" aca="1" ref="CT571" ca="1">_xludf.xlookup(CN571,'Banco de dados'!$B:$B,'Banco de dados'!$F:$F)</f>
        <v>#NAME?</v>
      </c>
      <c r="CU571" s="42"/>
      <c r="CV571" s="42"/>
      <c r="CW571" s="56" t="str">
        <f>IF(AJ571=0.5,"Suporte",IF(AND(AJ571&gt;='Braços de IP'!$B$9,AJ571&lt;='Braços de IP'!$D$9),'Braços de IP'!$E$9,IF(AND(AJ571&gt;='Braços de IP'!$B$10,AJ571&lt;='Braços de IP'!$D$10),'Braços de IP'!$E$10,IF(AND(AJ571&gt;='Braços de IP'!$B$11,AJ571&lt;='Braços de IP'!$D$11),'Braços de IP'!$E$11,IF(AND(AJ571&gt;='Braços de IP'!$B$12,AJ571&lt;='Braços de IP'!$D$12),'Braços de IP'!$E$12,IF(AND(AJ571&gt;='Braços de IP'!$B$13,AJ571&lt;='Braços de IP'!$D$13),'Braços de IP'!$E$13,IF(AND(AJ571&gt;='Braços de IP'!$B$14,AJ571&lt;='Braços de IP'!$D$14),'Braços de IP'!$E$14,"ERRO")))))))</f>
        <v>Médio II</v>
      </c>
      <c r="CX571" s="42"/>
      <c r="CY571" s="56" t="str">
        <f>IF($CX571="","",VLOOKUP($CX571,'Braços de IP'!$E$9:$I$15,2,0))</f>
        <v/>
      </c>
      <c r="CZ571" s="43" t="str">
        <f>IF($CX571="","",VLOOKUP($CX571,'Braços de IP'!$E$9:$I$15,5,0))</f>
        <v/>
      </c>
      <c r="DA571" s="56"/>
      <c r="DB571" s="56"/>
      <c r="DC571" s="56"/>
      <c r="DD571" s="56"/>
      <c r="DE571" s="56"/>
      <c r="DF571" s="56"/>
      <c r="DG571" s="44" t="e">
        <f t="shared" si="363"/>
        <v>#N/A</v>
      </c>
      <c r="DH571" s="45">
        <f t="shared" si="364"/>
        <v>58</v>
      </c>
      <c r="DI571" s="44" t="e">
        <f t="shared" si="365"/>
        <v>#N/A</v>
      </c>
      <c r="DJ571" s="46" t="e">
        <f t="shared" si="366"/>
        <v>#N/A</v>
      </c>
      <c r="DK571" s="47" t="s">
        <v>147</v>
      </c>
      <c r="DL571" s="48"/>
      <c r="DM571" s="49"/>
      <c r="DN571" s="23" t="s">
        <v>148</v>
      </c>
      <c r="DO571" s="23"/>
      <c r="DQ571" s="50"/>
    </row>
    <row r="572" spans="2:121" ht="15.75" hidden="1" customHeight="1" x14ac:dyDescent="0.3">
      <c r="B572" s="5"/>
      <c r="C572" s="5"/>
      <c r="D572" s="5"/>
      <c r="E572" s="22" t="s">
        <v>526</v>
      </c>
      <c r="F572" s="22" t="s">
        <v>137</v>
      </c>
      <c r="G572" s="23" t="s">
        <v>527</v>
      </c>
      <c r="H572" s="23">
        <v>-23.413388999999999</v>
      </c>
      <c r="I572" s="23">
        <v>-46.835178999999997</v>
      </c>
      <c r="J572" s="24" t="s">
        <v>139</v>
      </c>
      <c r="K572" s="60"/>
      <c r="L572" s="24" t="s">
        <v>140</v>
      </c>
      <c r="M572" s="24" t="s">
        <v>141</v>
      </c>
      <c r="N572" s="23">
        <v>58</v>
      </c>
      <c r="O572" s="23" t="s">
        <v>142</v>
      </c>
      <c r="P572" s="23" t="s">
        <v>143</v>
      </c>
      <c r="Q572" s="26">
        <f t="shared" si="344"/>
        <v>116</v>
      </c>
      <c r="R572" s="27">
        <v>2</v>
      </c>
      <c r="S572" s="28">
        <v>2</v>
      </c>
      <c r="T572" s="28">
        <v>4.5999999999999996</v>
      </c>
      <c r="U572" s="23"/>
      <c r="V572" s="23"/>
      <c r="W572" s="29"/>
      <c r="X572" s="28">
        <v>2</v>
      </c>
      <c r="Y572" s="23"/>
      <c r="Z572" s="23"/>
      <c r="AA572" s="23"/>
      <c r="AB572" s="23"/>
      <c r="AC572" s="23"/>
      <c r="AD572" s="23" t="s">
        <v>144</v>
      </c>
      <c r="AE572" s="23" t="s">
        <v>145</v>
      </c>
      <c r="AF572" s="23">
        <v>25.3</v>
      </c>
      <c r="AG572" s="23">
        <v>8.1</v>
      </c>
      <c r="AH572" s="23">
        <v>1</v>
      </c>
      <c r="AI572" s="23">
        <v>0.2</v>
      </c>
      <c r="AJ572" s="23">
        <v>2.7</v>
      </c>
      <c r="AK572" s="27">
        <f t="shared" si="345"/>
        <v>2.5</v>
      </c>
      <c r="AL572" s="27" t="s">
        <v>143</v>
      </c>
      <c r="AM572" s="27" t="s">
        <v>143</v>
      </c>
      <c r="AN572" s="23"/>
      <c r="AO572" s="27">
        <f t="shared" si="346"/>
        <v>2</v>
      </c>
      <c r="AP572" s="23"/>
      <c r="AQ572" s="23"/>
      <c r="AR572" s="23"/>
      <c r="AS572" s="23"/>
      <c r="AT572" s="23"/>
      <c r="AU572" s="27"/>
      <c r="AV572" s="27">
        <f t="shared" si="347"/>
        <v>0</v>
      </c>
      <c r="AW572" s="27"/>
      <c r="AX572" s="28">
        <f>VLOOKUP(J572,ABNT5101!$I$3:$J$9,2)</f>
        <v>7.5</v>
      </c>
      <c r="AY572" s="28">
        <f>VLOOKUP(J572,ABNT5101!$I$3:$M$9,5)</f>
        <v>0.18</v>
      </c>
      <c r="AZ572" s="28" t="str">
        <f>_xlfn.XLOOKUP(J572,ABNT5101!I:I,ABNT5101!L:L)</f>
        <v>-</v>
      </c>
      <c r="BA572" s="28">
        <f>_xlfn.XLOOKUP(J572,ABNT5101!$I:$I,ABNT5101!M:M)</f>
        <v>0.18</v>
      </c>
      <c r="BB572" s="28" t="str">
        <f>_xlfn.XLOOKUP(J572,ABNT5101!$I:$I,ABNT5101!N:N)</f>
        <v>-</v>
      </c>
      <c r="BC572" s="28">
        <f>_xlfn.XLOOKUP(J572,ABNT5101!$I:$I,ABNT5101!O:O)</f>
        <v>16</v>
      </c>
      <c r="BD572" s="31" t="str">
        <f t="shared" si="348"/>
        <v>NÃO ATENDE</v>
      </c>
      <c r="BE572" s="32">
        <f t="shared" si="340"/>
        <v>-1</v>
      </c>
      <c r="BF572" s="32">
        <f t="shared" si="341"/>
        <v>-1</v>
      </c>
      <c r="BG572" s="32" t="str">
        <f t="shared" si="349"/>
        <v>-</v>
      </c>
      <c r="BH572" s="34"/>
      <c r="BI572" s="34"/>
      <c r="BJ572" s="34"/>
      <c r="BK572" s="34"/>
      <c r="BL572" s="35"/>
      <c r="BM572" s="34"/>
      <c r="BN572" s="31" t="str">
        <f t="shared" si="350"/>
        <v>NÃO ATENDE</v>
      </c>
      <c r="BO572" s="31" t="str">
        <f t="shared" si="342"/>
        <v>NÃO ATENDE</v>
      </c>
      <c r="BP572" s="31" t="str">
        <f t="shared" si="343"/>
        <v>NÃO ATENDE</v>
      </c>
      <c r="BQ572" s="31" t="str">
        <f t="shared" si="351"/>
        <v>ATENDE</v>
      </c>
      <c r="BR572" s="36" t="str">
        <f t="shared" si="352"/>
        <v>C5</v>
      </c>
      <c r="BS572" s="36" t="str">
        <f t="shared" si="353"/>
        <v>P6</v>
      </c>
      <c r="BT572" s="37">
        <f t="shared" si="354"/>
        <v>-1</v>
      </c>
      <c r="BU572" s="34"/>
      <c r="BV572" s="34"/>
      <c r="BW572" s="36">
        <f>IF(BS572="-","-",_xlfn.XLOOKUP(BS572,ABNT5101!$B$4:$B$9,ABNT5101!$C$4:$C$9))</f>
        <v>3</v>
      </c>
      <c r="BX572" s="36">
        <f>IF(BS572="-","-",_xlfn.XLOOKUP(BS572,ABNT5101!$B$4:$B$9,ABNT5101!$D$4:$D$9))</f>
        <v>0.6</v>
      </c>
      <c r="BY572" s="31" t="str">
        <f t="shared" si="355"/>
        <v>NÃO ATENDE</v>
      </c>
      <c r="BZ572" s="31" t="str">
        <f t="shared" si="356"/>
        <v>NÃO ATENDE</v>
      </c>
      <c r="CA572" s="31" t="str">
        <f t="shared" si="357"/>
        <v>NÃO ATENDE</v>
      </c>
      <c r="CB572" s="36" t="str">
        <f t="shared" si="367"/>
        <v>P6</v>
      </c>
      <c r="CC572" s="37">
        <f t="shared" si="358"/>
        <v>-1</v>
      </c>
      <c r="CD572" s="38"/>
      <c r="CE572" s="38"/>
      <c r="CF572" s="31">
        <f>IF(CB572="-","-",_xlfn.XLOOKUP(CB572,ABNT5101!$B$4:$B$9,ABNT5101!$C$4:$C$9))</f>
        <v>3</v>
      </c>
      <c r="CG572" s="36">
        <f>IF(CB572="-","-",_xlfn.XLOOKUP(CB572,ABNT5101!$B$4:$B$9,ABNT5101!$D$4:$D$9))</f>
        <v>0.6</v>
      </c>
      <c r="CH572" s="31" t="str">
        <f t="shared" si="359"/>
        <v>NÃO ATENDE</v>
      </c>
      <c r="CI572" s="31" t="str">
        <f t="shared" si="360"/>
        <v>NÃO ATENDE</v>
      </c>
      <c r="CJ572" s="31" t="str">
        <f t="shared" si="361"/>
        <v>NÃO ATENDE</v>
      </c>
      <c r="CK572" s="56" t="e">
        <f>_xlfn.XLOOKUP(CL572,'Banco de dados'!$B:$B,'Banco de dados'!$D:$D)</f>
        <v>#N/A</v>
      </c>
      <c r="CL572" s="42"/>
      <c r="CM572" s="56" t="e">
        <f>_xlfn.XLOOKUP(CL572,'Banco de dados'!$B:$B,'Banco de dados'!$E:$E)</f>
        <v>#N/A</v>
      </c>
      <c r="CN572" s="56"/>
      <c r="CO572" s="56" t="e">
        <f>IF(CN572="-","-",_xlfn.XLOOKUP(CN572,'Banco de dados'!$B:$B,'Banco de dados'!$E:$E))</f>
        <v>#N/A</v>
      </c>
      <c r="CP572" s="41">
        <f t="shared" si="362"/>
        <v>1</v>
      </c>
      <c r="CQ572" s="56" t="e">
        <f>_xlfn.XLOOKUP(CL572,'Banco de dados'!$B:$B,'Banco de dados'!$H:$H)</f>
        <v>#N/A</v>
      </c>
      <c r="CR572" s="56" t="e">
        <f t="array" aca="1" ref="CR572" ca="1">_xludf.xlookup(CN572,'Banco de dados'!$B:$B,'Banco de dados'!$H:$H)</f>
        <v>#NAME?</v>
      </c>
      <c r="CS572" s="56" t="e">
        <f t="array" aca="1" ref="CS572" ca="1">_xludf.xlookup(CL572,'Banco de dados'!$B:$B,'Banco de dados'!$F:$F)</f>
        <v>#NAME?</v>
      </c>
      <c r="CT572" s="56" t="e">
        <f t="array" aca="1" ref="CT572" ca="1">_xludf.xlookup(CN572,'Banco de dados'!$B:$B,'Banco de dados'!$F:$F)</f>
        <v>#NAME?</v>
      </c>
      <c r="CU572" s="42"/>
      <c r="CV572" s="42"/>
      <c r="CW572" s="56" t="str">
        <f>IF(AJ572=0.5,"Suporte",IF(AND(AJ572&gt;='Braços de IP'!$B$9,AJ572&lt;='Braços de IP'!$D$9),'Braços de IP'!$E$9,IF(AND(AJ572&gt;='Braços de IP'!$B$10,AJ572&lt;='Braços de IP'!$D$10),'Braços de IP'!$E$10,IF(AND(AJ572&gt;='Braços de IP'!$B$11,AJ572&lt;='Braços de IP'!$D$11),'Braços de IP'!$E$11,IF(AND(AJ572&gt;='Braços de IP'!$B$12,AJ572&lt;='Braços de IP'!$D$12),'Braços de IP'!$E$12,IF(AND(AJ572&gt;='Braços de IP'!$B$13,AJ572&lt;='Braços de IP'!$D$13),'Braços de IP'!$E$13,IF(AND(AJ572&gt;='Braços de IP'!$B$14,AJ572&lt;='Braços de IP'!$D$14),'Braços de IP'!$E$14,"ERRO")))))))</f>
        <v>Longo I</v>
      </c>
      <c r="CX572" s="42"/>
      <c r="CY572" s="56" t="str">
        <f>IF($CX572="","",VLOOKUP($CX572,'Braços de IP'!$E$9:$I$15,2,0))</f>
        <v/>
      </c>
      <c r="CZ572" s="43" t="str">
        <f>IF($CX572="","",VLOOKUP($CX572,'Braços de IP'!$E$9:$I$15,5,0))</f>
        <v/>
      </c>
      <c r="DA572" s="56"/>
      <c r="DB572" s="56"/>
      <c r="DC572" s="56"/>
      <c r="DD572" s="56"/>
      <c r="DE572" s="56"/>
      <c r="DF572" s="56"/>
      <c r="DG572" s="44" t="e">
        <f t="shared" si="363"/>
        <v>#N/A</v>
      </c>
      <c r="DH572" s="45">
        <f t="shared" si="364"/>
        <v>58</v>
      </c>
      <c r="DI572" s="44" t="e">
        <f t="shared" si="365"/>
        <v>#N/A</v>
      </c>
      <c r="DJ572" s="46" t="e">
        <f t="shared" si="366"/>
        <v>#N/A</v>
      </c>
      <c r="DK572" s="47" t="s">
        <v>147</v>
      </c>
      <c r="DL572" s="48"/>
      <c r="DM572" s="49"/>
      <c r="DN572" s="23" t="s">
        <v>148</v>
      </c>
      <c r="DO572" s="23"/>
      <c r="DQ572" s="50"/>
    </row>
    <row r="573" spans="2:121" ht="15.75" hidden="1" customHeight="1" x14ac:dyDescent="0.3">
      <c r="B573" s="5"/>
      <c r="C573" s="5"/>
      <c r="D573" s="5"/>
      <c r="E573" s="22" t="s">
        <v>526</v>
      </c>
      <c r="F573" s="22" t="s">
        <v>137</v>
      </c>
      <c r="G573" s="23" t="s">
        <v>527</v>
      </c>
      <c r="H573" s="23">
        <v>-23.413388999999999</v>
      </c>
      <c r="I573" s="23">
        <v>-46.835178999999997</v>
      </c>
      <c r="J573" s="24" t="s">
        <v>139</v>
      </c>
      <c r="K573" s="60"/>
      <c r="L573" s="24" t="s">
        <v>140</v>
      </c>
      <c r="M573" s="24" t="s">
        <v>141</v>
      </c>
      <c r="N573" s="23">
        <v>58</v>
      </c>
      <c r="O573" s="23" t="s">
        <v>142</v>
      </c>
      <c r="P573" s="23" t="s">
        <v>143</v>
      </c>
      <c r="Q573" s="26">
        <f t="shared" si="344"/>
        <v>116</v>
      </c>
      <c r="R573" s="27">
        <v>2</v>
      </c>
      <c r="S573" s="28">
        <v>2</v>
      </c>
      <c r="T573" s="28">
        <v>4.5999999999999996</v>
      </c>
      <c r="U573" s="23"/>
      <c r="V573" s="23"/>
      <c r="W573" s="29"/>
      <c r="X573" s="28">
        <v>2</v>
      </c>
      <c r="Y573" s="23"/>
      <c r="Z573" s="23"/>
      <c r="AA573" s="23"/>
      <c r="AB573" s="23"/>
      <c r="AC573" s="23"/>
      <c r="AD573" s="23" t="s">
        <v>144</v>
      </c>
      <c r="AE573" s="23" t="s">
        <v>145</v>
      </c>
      <c r="AF573" s="23">
        <v>25.3</v>
      </c>
      <c r="AG573" s="23">
        <v>8.1</v>
      </c>
      <c r="AH573" s="23">
        <v>1</v>
      </c>
      <c r="AI573" s="23">
        <v>0.2</v>
      </c>
      <c r="AJ573" s="23">
        <v>2.7</v>
      </c>
      <c r="AK573" s="27">
        <f t="shared" si="345"/>
        <v>2.5</v>
      </c>
      <c r="AL573" s="27" t="s">
        <v>143</v>
      </c>
      <c r="AM573" s="27" t="s">
        <v>143</v>
      </c>
      <c r="AN573" s="23"/>
      <c r="AO573" s="27">
        <f t="shared" si="346"/>
        <v>2</v>
      </c>
      <c r="AP573" s="23"/>
      <c r="AQ573" s="23"/>
      <c r="AR573" s="23"/>
      <c r="AS573" s="23"/>
      <c r="AT573" s="23"/>
      <c r="AU573" s="27"/>
      <c r="AV573" s="27">
        <f t="shared" si="347"/>
        <v>0</v>
      </c>
      <c r="AW573" s="27"/>
      <c r="AX573" s="28">
        <f>VLOOKUP(J573,ABNT5101!$I$3:$J$9,2)</f>
        <v>7.5</v>
      </c>
      <c r="AY573" s="28">
        <f>VLOOKUP(J573,ABNT5101!$I$3:$M$9,5)</f>
        <v>0.18</v>
      </c>
      <c r="AZ573" s="28" t="str">
        <f>_xlfn.XLOOKUP(J573,ABNT5101!I:I,ABNT5101!L:L)</f>
        <v>-</v>
      </c>
      <c r="BA573" s="28">
        <f>_xlfn.XLOOKUP(J573,ABNT5101!$I:$I,ABNT5101!M:M)</f>
        <v>0.18</v>
      </c>
      <c r="BB573" s="28" t="str">
        <f>_xlfn.XLOOKUP(J573,ABNT5101!$I:$I,ABNT5101!N:N)</f>
        <v>-</v>
      </c>
      <c r="BC573" s="28">
        <f>_xlfn.XLOOKUP(J573,ABNT5101!$I:$I,ABNT5101!O:O)</f>
        <v>16</v>
      </c>
      <c r="BD573" s="31" t="str">
        <f t="shared" si="348"/>
        <v>NÃO ATENDE</v>
      </c>
      <c r="BE573" s="32">
        <f t="shared" si="340"/>
        <v>-1</v>
      </c>
      <c r="BF573" s="32">
        <f t="shared" si="341"/>
        <v>-1</v>
      </c>
      <c r="BG573" s="32" t="str">
        <f t="shared" si="349"/>
        <v>-</v>
      </c>
      <c r="BH573" s="34"/>
      <c r="BI573" s="34"/>
      <c r="BJ573" s="34"/>
      <c r="BK573" s="34"/>
      <c r="BL573" s="35"/>
      <c r="BM573" s="34"/>
      <c r="BN573" s="31" t="str">
        <f t="shared" si="350"/>
        <v>NÃO ATENDE</v>
      </c>
      <c r="BO573" s="31" t="str">
        <f t="shared" si="342"/>
        <v>NÃO ATENDE</v>
      </c>
      <c r="BP573" s="31" t="str">
        <f t="shared" si="343"/>
        <v>NÃO ATENDE</v>
      </c>
      <c r="BQ573" s="31" t="str">
        <f t="shared" si="351"/>
        <v>ATENDE</v>
      </c>
      <c r="BR573" s="36" t="str">
        <f t="shared" si="352"/>
        <v>C5</v>
      </c>
      <c r="BS573" s="36" t="str">
        <f t="shared" si="353"/>
        <v>P6</v>
      </c>
      <c r="BT573" s="37">
        <f t="shared" si="354"/>
        <v>-1</v>
      </c>
      <c r="BU573" s="34"/>
      <c r="BV573" s="34"/>
      <c r="BW573" s="36">
        <f>IF(BS573="-","-",_xlfn.XLOOKUP(BS573,ABNT5101!$B$4:$B$9,ABNT5101!$C$4:$C$9))</f>
        <v>3</v>
      </c>
      <c r="BX573" s="36">
        <f>IF(BS573="-","-",_xlfn.XLOOKUP(BS573,ABNT5101!$B$4:$B$9,ABNT5101!$D$4:$D$9))</f>
        <v>0.6</v>
      </c>
      <c r="BY573" s="31" t="str">
        <f t="shared" si="355"/>
        <v>NÃO ATENDE</v>
      </c>
      <c r="BZ573" s="31" t="str">
        <f t="shared" si="356"/>
        <v>NÃO ATENDE</v>
      </c>
      <c r="CA573" s="31" t="str">
        <f t="shared" si="357"/>
        <v>NÃO ATENDE</v>
      </c>
      <c r="CB573" s="36" t="str">
        <f t="shared" si="367"/>
        <v>P6</v>
      </c>
      <c r="CC573" s="37">
        <f t="shared" si="358"/>
        <v>-1</v>
      </c>
      <c r="CD573" s="38"/>
      <c r="CE573" s="38"/>
      <c r="CF573" s="31">
        <f>IF(CB573="-","-",_xlfn.XLOOKUP(CB573,ABNT5101!$B$4:$B$9,ABNT5101!$C$4:$C$9))</f>
        <v>3</v>
      </c>
      <c r="CG573" s="36">
        <f>IF(CB573="-","-",_xlfn.XLOOKUP(CB573,ABNT5101!$B$4:$B$9,ABNT5101!$D$4:$D$9))</f>
        <v>0.6</v>
      </c>
      <c r="CH573" s="31" t="str">
        <f t="shared" si="359"/>
        <v>NÃO ATENDE</v>
      </c>
      <c r="CI573" s="31" t="str">
        <f t="shared" si="360"/>
        <v>NÃO ATENDE</v>
      </c>
      <c r="CJ573" s="31" t="str">
        <f t="shared" si="361"/>
        <v>NÃO ATENDE</v>
      </c>
      <c r="CK573" s="56" t="e">
        <f>_xlfn.XLOOKUP(CL573,'Banco de dados'!$B:$B,'Banco de dados'!$D:$D)</f>
        <v>#N/A</v>
      </c>
      <c r="CL573" s="42"/>
      <c r="CM573" s="56" t="e">
        <f>_xlfn.XLOOKUP(CL573,'Banco de dados'!$B:$B,'Banco de dados'!$E:$E)</f>
        <v>#N/A</v>
      </c>
      <c r="CN573" s="56"/>
      <c r="CO573" s="56" t="e">
        <f>IF(CN573="-","-",_xlfn.XLOOKUP(CN573,'Banco de dados'!$B:$B,'Banco de dados'!$E:$E))</f>
        <v>#N/A</v>
      </c>
      <c r="CP573" s="41">
        <f t="shared" si="362"/>
        <v>1</v>
      </c>
      <c r="CQ573" s="56" t="e">
        <f>_xlfn.XLOOKUP(CL573,'Banco de dados'!$B:$B,'Banco de dados'!$H:$H)</f>
        <v>#N/A</v>
      </c>
      <c r="CR573" s="56" t="e">
        <f t="array" aca="1" ref="CR573" ca="1">_xludf.xlookup(CN573,'Banco de dados'!$B:$B,'Banco de dados'!$H:$H)</f>
        <v>#NAME?</v>
      </c>
      <c r="CS573" s="56" t="e">
        <f t="array" aca="1" ref="CS573" ca="1">_xludf.xlookup(CL573,'Banco de dados'!$B:$B,'Banco de dados'!$F:$F)</f>
        <v>#NAME?</v>
      </c>
      <c r="CT573" s="56" t="e">
        <f t="array" aca="1" ref="CT573" ca="1">_xludf.xlookup(CN573,'Banco de dados'!$B:$B,'Banco de dados'!$F:$F)</f>
        <v>#NAME?</v>
      </c>
      <c r="CU573" s="42"/>
      <c r="CV573" s="42"/>
      <c r="CW573" s="56" t="str">
        <f>IF(AJ573=0.5,"Suporte",IF(AND(AJ573&gt;='Braços de IP'!$B$9,AJ573&lt;='Braços de IP'!$D$9),'Braços de IP'!$E$9,IF(AND(AJ573&gt;='Braços de IP'!$B$10,AJ573&lt;='Braços de IP'!$D$10),'Braços de IP'!$E$10,IF(AND(AJ573&gt;='Braços de IP'!$B$11,AJ573&lt;='Braços de IP'!$D$11),'Braços de IP'!$E$11,IF(AND(AJ573&gt;='Braços de IP'!$B$12,AJ573&lt;='Braços de IP'!$D$12),'Braços de IP'!$E$12,IF(AND(AJ573&gt;='Braços de IP'!$B$13,AJ573&lt;='Braços de IP'!$D$13),'Braços de IP'!$E$13,IF(AND(AJ573&gt;='Braços de IP'!$B$14,AJ573&lt;='Braços de IP'!$D$14),'Braços de IP'!$E$14,"ERRO")))))))</f>
        <v>Longo I</v>
      </c>
      <c r="CX573" s="42"/>
      <c r="CY573" s="56" t="str">
        <f>IF($CX573="","",VLOOKUP($CX573,'Braços de IP'!$E$9:$I$15,2,0))</f>
        <v/>
      </c>
      <c r="CZ573" s="43" t="str">
        <f>IF($CX573="","",VLOOKUP($CX573,'Braços de IP'!$E$9:$I$15,5,0))</f>
        <v/>
      </c>
      <c r="DA573" s="56"/>
      <c r="DB573" s="56"/>
      <c r="DC573" s="56"/>
      <c r="DD573" s="56"/>
      <c r="DE573" s="56"/>
      <c r="DF573" s="56"/>
      <c r="DG573" s="44" t="e">
        <f t="shared" si="363"/>
        <v>#N/A</v>
      </c>
      <c r="DH573" s="45">
        <f t="shared" si="364"/>
        <v>58</v>
      </c>
      <c r="DI573" s="44" t="e">
        <f t="shared" si="365"/>
        <v>#N/A</v>
      </c>
      <c r="DJ573" s="46" t="e">
        <f t="shared" si="366"/>
        <v>#N/A</v>
      </c>
      <c r="DK573" s="47" t="s">
        <v>147</v>
      </c>
      <c r="DL573" s="48"/>
      <c r="DM573" s="49"/>
      <c r="DN573" s="23" t="s">
        <v>148</v>
      </c>
      <c r="DO573" s="23"/>
      <c r="DQ573" s="50"/>
    </row>
    <row r="574" spans="2:121" ht="15.75" hidden="1" customHeight="1" x14ac:dyDescent="0.3">
      <c r="B574" s="5"/>
      <c r="C574" s="5"/>
      <c r="D574" s="5"/>
      <c r="E574" s="22" t="s">
        <v>526</v>
      </c>
      <c r="F574" s="22" t="s">
        <v>137</v>
      </c>
      <c r="G574" s="23" t="s">
        <v>527</v>
      </c>
      <c r="H574" s="23">
        <v>-23.413388999999999</v>
      </c>
      <c r="I574" s="23">
        <v>-46.835178999999997</v>
      </c>
      <c r="J574" s="24" t="s">
        <v>139</v>
      </c>
      <c r="K574" s="60"/>
      <c r="L574" s="24" t="s">
        <v>140</v>
      </c>
      <c r="M574" s="24" t="s">
        <v>141</v>
      </c>
      <c r="N574" s="23">
        <v>58</v>
      </c>
      <c r="O574" s="23" t="s">
        <v>142</v>
      </c>
      <c r="P574" s="23" t="s">
        <v>143</v>
      </c>
      <c r="Q574" s="26">
        <f t="shared" si="344"/>
        <v>116</v>
      </c>
      <c r="R574" s="27">
        <v>2</v>
      </c>
      <c r="S574" s="28">
        <v>2</v>
      </c>
      <c r="T574" s="28">
        <v>4.5999999999999996</v>
      </c>
      <c r="U574" s="23"/>
      <c r="V574" s="23"/>
      <c r="W574" s="29"/>
      <c r="X574" s="28">
        <v>2</v>
      </c>
      <c r="Y574" s="23"/>
      <c r="Z574" s="23"/>
      <c r="AA574" s="23"/>
      <c r="AB574" s="23"/>
      <c r="AC574" s="23"/>
      <c r="AD574" s="23" t="s">
        <v>144</v>
      </c>
      <c r="AE574" s="23" t="s">
        <v>145</v>
      </c>
      <c r="AF574" s="23">
        <v>25.3</v>
      </c>
      <c r="AG574" s="23">
        <v>8.1</v>
      </c>
      <c r="AH574" s="23">
        <v>1</v>
      </c>
      <c r="AI574" s="23">
        <v>0.2</v>
      </c>
      <c r="AJ574" s="23">
        <v>2.7</v>
      </c>
      <c r="AK574" s="27">
        <f t="shared" si="345"/>
        <v>2.5</v>
      </c>
      <c r="AL574" s="27" t="s">
        <v>143</v>
      </c>
      <c r="AM574" s="27" t="s">
        <v>143</v>
      </c>
      <c r="AN574" s="23"/>
      <c r="AO574" s="27">
        <f t="shared" si="346"/>
        <v>2</v>
      </c>
      <c r="AP574" s="23"/>
      <c r="AQ574" s="23"/>
      <c r="AR574" s="23"/>
      <c r="AS574" s="23"/>
      <c r="AT574" s="23"/>
      <c r="AU574" s="27"/>
      <c r="AV574" s="27">
        <f t="shared" si="347"/>
        <v>0</v>
      </c>
      <c r="AW574" s="27"/>
      <c r="AX574" s="28">
        <f>VLOOKUP(J574,ABNT5101!$I$3:$J$9,2)</f>
        <v>7.5</v>
      </c>
      <c r="AY574" s="28">
        <f>VLOOKUP(J574,ABNT5101!$I$3:$M$9,5)</f>
        <v>0.18</v>
      </c>
      <c r="AZ574" s="28" t="str">
        <f>_xlfn.XLOOKUP(J574,ABNT5101!I:I,ABNT5101!L:L)</f>
        <v>-</v>
      </c>
      <c r="BA574" s="28">
        <f>_xlfn.XLOOKUP(J574,ABNT5101!$I:$I,ABNT5101!M:M)</f>
        <v>0.18</v>
      </c>
      <c r="BB574" s="28" t="str">
        <f>_xlfn.XLOOKUP(J574,ABNT5101!$I:$I,ABNT5101!N:N)</f>
        <v>-</v>
      </c>
      <c r="BC574" s="28">
        <f>_xlfn.XLOOKUP(J574,ABNT5101!$I:$I,ABNT5101!O:O)</f>
        <v>16</v>
      </c>
      <c r="BD574" s="31" t="str">
        <f t="shared" si="348"/>
        <v>NÃO ATENDE</v>
      </c>
      <c r="BE574" s="32">
        <f t="shared" si="340"/>
        <v>-1</v>
      </c>
      <c r="BF574" s="32">
        <f t="shared" si="341"/>
        <v>-1</v>
      </c>
      <c r="BG574" s="32" t="str">
        <f t="shared" si="349"/>
        <v>-</v>
      </c>
      <c r="BH574" s="34"/>
      <c r="BI574" s="34"/>
      <c r="BJ574" s="34"/>
      <c r="BK574" s="34"/>
      <c r="BL574" s="35"/>
      <c r="BM574" s="34"/>
      <c r="BN574" s="31" t="str">
        <f t="shared" si="350"/>
        <v>NÃO ATENDE</v>
      </c>
      <c r="BO574" s="31" t="str">
        <f t="shared" si="342"/>
        <v>NÃO ATENDE</v>
      </c>
      <c r="BP574" s="31" t="str">
        <f t="shared" si="343"/>
        <v>NÃO ATENDE</v>
      </c>
      <c r="BQ574" s="31" t="str">
        <f t="shared" si="351"/>
        <v>ATENDE</v>
      </c>
      <c r="BR574" s="36" t="str">
        <f t="shared" si="352"/>
        <v>C5</v>
      </c>
      <c r="BS574" s="36" t="str">
        <f t="shared" si="353"/>
        <v>P6</v>
      </c>
      <c r="BT574" s="37">
        <f t="shared" si="354"/>
        <v>-1</v>
      </c>
      <c r="BU574" s="34"/>
      <c r="BV574" s="34"/>
      <c r="BW574" s="36">
        <f>IF(BS574="-","-",_xlfn.XLOOKUP(BS574,ABNT5101!$B$4:$B$9,ABNT5101!$C$4:$C$9))</f>
        <v>3</v>
      </c>
      <c r="BX574" s="36">
        <f>IF(BS574="-","-",_xlfn.XLOOKUP(BS574,ABNT5101!$B$4:$B$9,ABNT5101!$D$4:$D$9))</f>
        <v>0.6</v>
      </c>
      <c r="BY574" s="31" t="str">
        <f t="shared" si="355"/>
        <v>NÃO ATENDE</v>
      </c>
      <c r="BZ574" s="31" t="str">
        <f t="shared" si="356"/>
        <v>NÃO ATENDE</v>
      </c>
      <c r="CA574" s="31" t="str">
        <f t="shared" si="357"/>
        <v>NÃO ATENDE</v>
      </c>
      <c r="CB574" s="36" t="str">
        <f t="shared" si="367"/>
        <v>P6</v>
      </c>
      <c r="CC574" s="37">
        <f t="shared" si="358"/>
        <v>-1</v>
      </c>
      <c r="CD574" s="38"/>
      <c r="CE574" s="38"/>
      <c r="CF574" s="31">
        <f>IF(CB574="-","-",_xlfn.XLOOKUP(CB574,ABNT5101!$B$4:$B$9,ABNT5101!$C$4:$C$9))</f>
        <v>3</v>
      </c>
      <c r="CG574" s="36">
        <f>IF(CB574="-","-",_xlfn.XLOOKUP(CB574,ABNT5101!$B$4:$B$9,ABNT5101!$D$4:$D$9))</f>
        <v>0.6</v>
      </c>
      <c r="CH574" s="31" t="str">
        <f t="shared" si="359"/>
        <v>NÃO ATENDE</v>
      </c>
      <c r="CI574" s="31" t="str">
        <f t="shared" si="360"/>
        <v>NÃO ATENDE</v>
      </c>
      <c r="CJ574" s="31" t="str">
        <f t="shared" si="361"/>
        <v>NÃO ATENDE</v>
      </c>
      <c r="CK574" s="56" t="e">
        <f>_xlfn.XLOOKUP(CL574,'Banco de dados'!$B:$B,'Banco de dados'!$D:$D)</f>
        <v>#N/A</v>
      </c>
      <c r="CL574" s="42"/>
      <c r="CM574" s="56" t="e">
        <f>_xlfn.XLOOKUP(CL574,'Banco de dados'!$B:$B,'Banco de dados'!$E:$E)</f>
        <v>#N/A</v>
      </c>
      <c r="CN574" s="56"/>
      <c r="CO574" s="56" t="e">
        <f>IF(CN574="-","-",_xlfn.XLOOKUP(CN574,'Banco de dados'!$B:$B,'Banco de dados'!$E:$E))</f>
        <v>#N/A</v>
      </c>
      <c r="CP574" s="41">
        <f t="shared" si="362"/>
        <v>1</v>
      </c>
      <c r="CQ574" s="56" t="e">
        <f>_xlfn.XLOOKUP(CL574,'Banco de dados'!$B:$B,'Banco de dados'!$H:$H)</f>
        <v>#N/A</v>
      </c>
      <c r="CR574" s="56" t="e">
        <f t="array" aca="1" ref="CR574" ca="1">_xludf.xlookup(CN574,'Banco de dados'!$B:$B,'Banco de dados'!$H:$H)</f>
        <v>#NAME?</v>
      </c>
      <c r="CS574" s="56" t="e">
        <f t="array" aca="1" ref="CS574" ca="1">_xludf.xlookup(CL574,'Banco de dados'!$B:$B,'Banco de dados'!$F:$F)</f>
        <v>#NAME?</v>
      </c>
      <c r="CT574" s="56" t="e">
        <f t="array" aca="1" ref="CT574" ca="1">_xludf.xlookup(CN574,'Banco de dados'!$B:$B,'Banco de dados'!$F:$F)</f>
        <v>#NAME?</v>
      </c>
      <c r="CU574" s="42"/>
      <c r="CV574" s="42"/>
      <c r="CW574" s="56" t="str">
        <f>IF(AJ574=0.5,"Suporte",IF(AND(AJ574&gt;='Braços de IP'!$B$9,AJ574&lt;='Braços de IP'!$D$9),'Braços de IP'!$E$9,IF(AND(AJ574&gt;='Braços de IP'!$B$10,AJ574&lt;='Braços de IP'!$D$10),'Braços de IP'!$E$10,IF(AND(AJ574&gt;='Braços de IP'!$B$11,AJ574&lt;='Braços de IP'!$D$11),'Braços de IP'!$E$11,IF(AND(AJ574&gt;='Braços de IP'!$B$12,AJ574&lt;='Braços de IP'!$D$12),'Braços de IP'!$E$12,IF(AND(AJ574&gt;='Braços de IP'!$B$13,AJ574&lt;='Braços de IP'!$D$13),'Braços de IP'!$E$13,IF(AND(AJ574&gt;='Braços de IP'!$B$14,AJ574&lt;='Braços de IP'!$D$14),'Braços de IP'!$E$14,"ERRO")))))))</f>
        <v>Longo I</v>
      </c>
      <c r="CX574" s="42"/>
      <c r="CY574" s="56" t="str">
        <f>IF($CX574="","",VLOOKUP($CX574,'Braços de IP'!$E$9:$I$15,2,0))</f>
        <v/>
      </c>
      <c r="CZ574" s="43" t="str">
        <f>IF($CX574="","",VLOOKUP($CX574,'Braços de IP'!$E$9:$I$15,5,0))</f>
        <v/>
      </c>
      <c r="DA574" s="56"/>
      <c r="DB574" s="56"/>
      <c r="DC574" s="56"/>
      <c r="DD574" s="56"/>
      <c r="DE574" s="56"/>
      <c r="DF574" s="56"/>
      <c r="DG574" s="44" t="e">
        <f t="shared" si="363"/>
        <v>#N/A</v>
      </c>
      <c r="DH574" s="45">
        <f t="shared" si="364"/>
        <v>58</v>
      </c>
      <c r="DI574" s="44" t="e">
        <f t="shared" si="365"/>
        <v>#N/A</v>
      </c>
      <c r="DJ574" s="46" t="e">
        <f t="shared" si="366"/>
        <v>#N/A</v>
      </c>
      <c r="DK574" s="47" t="s">
        <v>147</v>
      </c>
      <c r="DL574" s="48"/>
      <c r="DM574" s="49"/>
      <c r="DN574" s="23" t="s">
        <v>148</v>
      </c>
      <c r="DO574" s="23"/>
      <c r="DQ574" s="50"/>
    </row>
    <row r="575" spans="2:121" ht="15.75" hidden="1" customHeight="1" x14ac:dyDescent="0.3">
      <c r="B575" s="5"/>
      <c r="C575" s="5"/>
      <c r="D575" s="5"/>
      <c r="E575" s="22" t="s">
        <v>528</v>
      </c>
      <c r="F575" s="22" t="s">
        <v>137</v>
      </c>
      <c r="G575" s="23" t="s">
        <v>389</v>
      </c>
      <c r="H575" s="23">
        <v>-23.408263999999999</v>
      </c>
      <c r="I575" s="23">
        <v>-46.859673000000001</v>
      </c>
      <c r="J575" s="24" t="s">
        <v>160</v>
      </c>
      <c r="K575" s="60"/>
      <c r="L575" s="24" t="s">
        <v>140</v>
      </c>
      <c r="M575" s="24" t="s">
        <v>141</v>
      </c>
      <c r="N575" s="23">
        <v>90</v>
      </c>
      <c r="O575" s="23" t="s">
        <v>142</v>
      </c>
      <c r="P575" s="23" t="s">
        <v>143</v>
      </c>
      <c r="Q575" s="26">
        <f t="shared" si="344"/>
        <v>180</v>
      </c>
      <c r="R575" s="27">
        <v>1</v>
      </c>
      <c r="S575" s="28">
        <v>4</v>
      </c>
      <c r="T575" s="28">
        <v>6.9</v>
      </c>
      <c r="U575" s="23"/>
      <c r="V575" s="23"/>
      <c r="W575" s="29"/>
      <c r="X575" s="28">
        <v>3.2</v>
      </c>
      <c r="Y575" s="23"/>
      <c r="Z575" s="23"/>
      <c r="AA575" s="23"/>
      <c r="AB575" s="23"/>
      <c r="AC575" s="23"/>
      <c r="AD575" s="23" t="s">
        <v>144</v>
      </c>
      <c r="AE575" s="23" t="s">
        <v>145</v>
      </c>
      <c r="AF575" s="23">
        <v>28</v>
      </c>
      <c r="AG575" s="23">
        <v>8.1</v>
      </c>
      <c r="AH575" s="23">
        <v>1</v>
      </c>
      <c r="AI575" s="23">
        <v>0.25</v>
      </c>
      <c r="AJ575" s="23">
        <v>2.1</v>
      </c>
      <c r="AK575" s="27">
        <f t="shared" si="345"/>
        <v>1.85</v>
      </c>
      <c r="AL575" s="27" t="s">
        <v>143</v>
      </c>
      <c r="AM575" s="27" t="s">
        <v>143</v>
      </c>
      <c r="AN575" s="23"/>
      <c r="AO575" s="27">
        <f t="shared" si="346"/>
        <v>2</v>
      </c>
      <c r="AP575" s="23"/>
      <c r="AQ575" s="23"/>
      <c r="AR575" s="23"/>
      <c r="AS575" s="23"/>
      <c r="AT575" s="23"/>
      <c r="AU575" s="27"/>
      <c r="AV575" s="27">
        <f t="shared" si="347"/>
        <v>0</v>
      </c>
      <c r="AW575" s="27"/>
      <c r="AX575" s="28">
        <f>VLOOKUP(J575,ABNT5101!$I$3:$J$9,2)</f>
        <v>10</v>
      </c>
      <c r="AY575" s="28">
        <f>VLOOKUP(J575,ABNT5101!$I$3:$M$9,5)</f>
        <v>0.18</v>
      </c>
      <c r="AZ575" s="28" t="str">
        <f>_xlfn.XLOOKUP(J575,ABNT5101!I:I,ABNT5101!L:L)</f>
        <v>-</v>
      </c>
      <c r="BA575" s="28">
        <f>_xlfn.XLOOKUP(J575,ABNT5101!$I:$I,ABNT5101!M:M)</f>
        <v>0.18</v>
      </c>
      <c r="BB575" s="28" t="str">
        <f>_xlfn.XLOOKUP(J575,ABNT5101!$I:$I,ABNT5101!N:N)</f>
        <v>-</v>
      </c>
      <c r="BC575" s="28">
        <f>_xlfn.XLOOKUP(J575,ABNT5101!$I:$I,ABNT5101!O:O)</f>
        <v>16</v>
      </c>
      <c r="BD575" s="31" t="str">
        <f t="shared" si="348"/>
        <v>NÃO ATENDE</v>
      </c>
      <c r="BE575" s="32">
        <f t="shared" si="340"/>
        <v>-1</v>
      </c>
      <c r="BF575" s="32">
        <f t="shared" si="341"/>
        <v>-1</v>
      </c>
      <c r="BG575" s="32" t="str">
        <f t="shared" si="349"/>
        <v>-</v>
      </c>
      <c r="BH575" s="34"/>
      <c r="BI575" s="34"/>
      <c r="BJ575" s="34"/>
      <c r="BK575" s="34"/>
      <c r="BL575" s="35"/>
      <c r="BM575" s="34"/>
      <c r="BN575" s="31" t="str">
        <f t="shared" si="350"/>
        <v>NÃO ATENDE</v>
      </c>
      <c r="BO575" s="31" t="str">
        <f t="shared" si="342"/>
        <v>NÃO ATENDE</v>
      </c>
      <c r="BP575" s="31" t="str">
        <f t="shared" si="343"/>
        <v>NÃO ATENDE</v>
      </c>
      <c r="BQ575" s="31" t="str">
        <f t="shared" si="351"/>
        <v>ATENDE</v>
      </c>
      <c r="BR575" s="36" t="str">
        <f t="shared" si="352"/>
        <v>C4</v>
      </c>
      <c r="BS575" s="36" t="str">
        <f t="shared" si="353"/>
        <v>P6</v>
      </c>
      <c r="BT575" s="37">
        <f t="shared" si="354"/>
        <v>-1</v>
      </c>
      <c r="BU575" s="34"/>
      <c r="BV575" s="34"/>
      <c r="BW575" s="36">
        <f>IF(BS575="-","-",_xlfn.XLOOKUP(BS575,ABNT5101!$B$4:$B$9,ABNT5101!$C$4:$C$9))</f>
        <v>3</v>
      </c>
      <c r="BX575" s="36">
        <f>IF(BS575="-","-",_xlfn.XLOOKUP(BS575,ABNT5101!$B$4:$B$9,ABNT5101!$D$4:$D$9))</f>
        <v>0.6</v>
      </c>
      <c r="BY575" s="31" t="str">
        <f t="shared" si="355"/>
        <v>NÃO ATENDE</v>
      </c>
      <c r="BZ575" s="31" t="str">
        <f t="shared" si="356"/>
        <v>NÃO ATENDE</v>
      </c>
      <c r="CA575" s="31" t="str">
        <f t="shared" si="357"/>
        <v>NÃO ATENDE</v>
      </c>
      <c r="CB575" s="36" t="str">
        <f t="shared" si="367"/>
        <v>P6</v>
      </c>
      <c r="CC575" s="37">
        <f t="shared" si="358"/>
        <v>-1</v>
      </c>
      <c r="CD575" s="38"/>
      <c r="CE575" s="38"/>
      <c r="CF575" s="31">
        <f>IF(CB575="-","-",_xlfn.XLOOKUP(CB575,ABNT5101!$B$4:$B$9,ABNT5101!$C$4:$C$9))</f>
        <v>3</v>
      </c>
      <c r="CG575" s="36">
        <f>IF(CB575="-","-",_xlfn.XLOOKUP(CB575,ABNT5101!$B$4:$B$9,ABNT5101!$D$4:$D$9))</f>
        <v>0.6</v>
      </c>
      <c r="CH575" s="31" t="str">
        <f t="shared" si="359"/>
        <v>NÃO ATENDE</v>
      </c>
      <c r="CI575" s="31" t="str">
        <f t="shared" si="360"/>
        <v>NÃO ATENDE</v>
      </c>
      <c r="CJ575" s="31" t="str">
        <f t="shared" si="361"/>
        <v>NÃO ATENDE</v>
      </c>
      <c r="CK575" s="56" t="e">
        <f>_xlfn.XLOOKUP(CL575,'Banco de dados'!$B:$B,'Banco de dados'!$D:$D)</f>
        <v>#N/A</v>
      </c>
      <c r="CL575" s="42"/>
      <c r="CM575" s="56" t="e">
        <f>_xlfn.XLOOKUP(CL575,'Banco de dados'!$B:$B,'Banco de dados'!$E:$E)</f>
        <v>#N/A</v>
      </c>
      <c r="CN575" s="56"/>
      <c r="CO575" s="56" t="e">
        <f>IF(CN575="-","-",_xlfn.XLOOKUP(CN575,'Banco de dados'!$B:$B,'Banco de dados'!$E:$E))</f>
        <v>#N/A</v>
      </c>
      <c r="CP575" s="41">
        <f t="shared" si="362"/>
        <v>1</v>
      </c>
      <c r="CQ575" s="56" t="e">
        <f>_xlfn.XLOOKUP(CL575,'Banco de dados'!$B:$B,'Banco de dados'!$H:$H)</f>
        <v>#N/A</v>
      </c>
      <c r="CR575" s="56" t="e">
        <f t="array" aca="1" ref="CR575" ca="1">_xludf.xlookup(CN575,'Banco de dados'!$B:$B,'Banco de dados'!$H:$H)</f>
        <v>#NAME?</v>
      </c>
      <c r="CS575" s="56" t="e">
        <f t="array" aca="1" ref="CS575" ca="1">_xludf.xlookup(CL575,'Banco de dados'!$B:$B,'Banco de dados'!$F:$F)</f>
        <v>#NAME?</v>
      </c>
      <c r="CT575" s="56" t="e">
        <f t="array" aca="1" ref="CT575" ca="1">_xludf.xlookup(CN575,'Banco de dados'!$B:$B,'Banco de dados'!$F:$F)</f>
        <v>#NAME?</v>
      </c>
      <c r="CU575" s="42"/>
      <c r="CV575" s="42"/>
      <c r="CW575" s="56" t="str">
        <f>IF(AJ575=0.5,"Suporte",IF(AND(AJ575&gt;='Braços de IP'!$B$9,AJ575&lt;='Braços de IP'!$D$9),'Braços de IP'!$E$9,IF(AND(AJ575&gt;='Braços de IP'!$B$10,AJ575&lt;='Braços de IP'!$D$10),'Braços de IP'!$E$10,IF(AND(AJ575&gt;='Braços de IP'!$B$11,AJ575&lt;='Braços de IP'!$D$11),'Braços de IP'!$E$11,IF(AND(AJ575&gt;='Braços de IP'!$B$12,AJ575&lt;='Braços de IP'!$D$12),'Braços de IP'!$E$12,IF(AND(AJ575&gt;='Braços de IP'!$B$13,AJ575&lt;='Braços de IP'!$D$13),'Braços de IP'!$E$13,IF(AND(AJ575&gt;='Braços de IP'!$B$14,AJ575&lt;='Braços de IP'!$D$14),'Braços de IP'!$E$14,"ERRO")))))))</f>
        <v>Médio I</v>
      </c>
      <c r="CX575" s="42"/>
      <c r="CY575" s="56" t="str">
        <f>IF($CX575="","",VLOOKUP($CX575,'Braços de IP'!$E$9:$I$15,2,0))</f>
        <v/>
      </c>
      <c r="CZ575" s="43" t="str">
        <f>IF($CX575="","",VLOOKUP($CX575,'Braços de IP'!$E$9:$I$15,5,0))</f>
        <v/>
      </c>
      <c r="DA575" s="56"/>
      <c r="DB575" s="56"/>
      <c r="DC575" s="56"/>
      <c r="DD575" s="56"/>
      <c r="DE575" s="56"/>
      <c r="DF575" s="56"/>
      <c r="DG575" s="44" t="e">
        <f t="shared" si="363"/>
        <v>#N/A</v>
      </c>
      <c r="DH575" s="45">
        <f t="shared" si="364"/>
        <v>90</v>
      </c>
      <c r="DI575" s="44" t="e">
        <f t="shared" si="365"/>
        <v>#N/A</v>
      </c>
      <c r="DJ575" s="46" t="e">
        <f t="shared" si="366"/>
        <v>#N/A</v>
      </c>
      <c r="DK575" s="47" t="s">
        <v>147</v>
      </c>
      <c r="DL575" s="48"/>
      <c r="DM575" s="49"/>
      <c r="DN575" s="23" t="s">
        <v>148</v>
      </c>
      <c r="DO575" s="23"/>
      <c r="DQ575" s="50"/>
    </row>
    <row r="576" spans="2:121" ht="15.75" hidden="1" customHeight="1" x14ac:dyDescent="0.3">
      <c r="B576" s="5"/>
      <c r="C576" s="5"/>
      <c r="D576" s="5"/>
      <c r="E576" s="22" t="s">
        <v>528</v>
      </c>
      <c r="F576" s="22" t="s">
        <v>137</v>
      </c>
      <c r="G576" s="23" t="s">
        <v>389</v>
      </c>
      <c r="H576" s="23">
        <v>-23.408263999999999</v>
      </c>
      <c r="I576" s="23">
        <v>-46.859673000000001</v>
      </c>
      <c r="J576" s="24" t="s">
        <v>160</v>
      </c>
      <c r="K576" s="60"/>
      <c r="L576" s="24" t="s">
        <v>140</v>
      </c>
      <c r="M576" s="24" t="s">
        <v>141</v>
      </c>
      <c r="N576" s="23">
        <v>90</v>
      </c>
      <c r="O576" s="23" t="s">
        <v>142</v>
      </c>
      <c r="P576" s="23" t="s">
        <v>143</v>
      </c>
      <c r="Q576" s="26">
        <f t="shared" si="344"/>
        <v>180</v>
      </c>
      <c r="R576" s="27">
        <v>1</v>
      </c>
      <c r="S576" s="28">
        <v>4</v>
      </c>
      <c r="T576" s="28">
        <v>6.9</v>
      </c>
      <c r="U576" s="23"/>
      <c r="V576" s="23"/>
      <c r="W576" s="29"/>
      <c r="X576" s="28">
        <v>3.2</v>
      </c>
      <c r="Y576" s="23"/>
      <c r="Z576" s="23"/>
      <c r="AA576" s="23"/>
      <c r="AB576" s="23"/>
      <c r="AC576" s="23"/>
      <c r="AD576" s="23" t="s">
        <v>144</v>
      </c>
      <c r="AE576" s="23" t="s">
        <v>145</v>
      </c>
      <c r="AF576" s="23">
        <v>28</v>
      </c>
      <c r="AG576" s="23">
        <v>8.1</v>
      </c>
      <c r="AH576" s="23">
        <v>1</v>
      </c>
      <c r="AI576" s="23">
        <v>0.25</v>
      </c>
      <c r="AJ576" s="23">
        <v>2.1</v>
      </c>
      <c r="AK576" s="27">
        <f t="shared" si="345"/>
        <v>1.85</v>
      </c>
      <c r="AL576" s="27" t="s">
        <v>143</v>
      </c>
      <c r="AM576" s="27" t="s">
        <v>143</v>
      </c>
      <c r="AN576" s="23"/>
      <c r="AO576" s="27">
        <f t="shared" si="346"/>
        <v>2</v>
      </c>
      <c r="AP576" s="23"/>
      <c r="AQ576" s="23"/>
      <c r="AR576" s="23"/>
      <c r="AS576" s="23"/>
      <c r="AT576" s="23"/>
      <c r="AU576" s="27"/>
      <c r="AV576" s="27">
        <f t="shared" si="347"/>
        <v>0</v>
      </c>
      <c r="AW576" s="27"/>
      <c r="AX576" s="28">
        <f>VLOOKUP(J576,ABNT5101!$I$3:$J$9,2)</f>
        <v>10</v>
      </c>
      <c r="AY576" s="28">
        <f>VLOOKUP(J576,ABNT5101!$I$3:$M$9,5)</f>
        <v>0.18</v>
      </c>
      <c r="AZ576" s="28" t="str">
        <f>_xlfn.XLOOKUP(J576,ABNT5101!I:I,ABNT5101!L:L)</f>
        <v>-</v>
      </c>
      <c r="BA576" s="28">
        <f>_xlfn.XLOOKUP(J576,ABNT5101!$I:$I,ABNT5101!M:M)</f>
        <v>0.18</v>
      </c>
      <c r="BB576" s="28" t="str">
        <f>_xlfn.XLOOKUP(J576,ABNT5101!$I:$I,ABNT5101!N:N)</f>
        <v>-</v>
      </c>
      <c r="BC576" s="28">
        <f>_xlfn.XLOOKUP(J576,ABNT5101!$I:$I,ABNT5101!O:O)</f>
        <v>16</v>
      </c>
      <c r="BD576" s="31" t="str">
        <f t="shared" si="348"/>
        <v>NÃO ATENDE</v>
      </c>
      <c r="BE576" s="32">
        <f t="shared" si="340"/>
        <v>-1</v>
      </c>
      <c r="BF576" s="32">
        <f t="shared" si="341"/>
        <v>-1</v>
      </c>
      <c r="BG576" s="32" t="str">
        <f t="shared" si="349"/>
        <v>-</v>
      </c>
      <c r="BH576" s="34"/>
      <c r="BI576" s="34"/>
      <c r="BJ576" s="34"/>
      <c r="BK576" s="34"/>
      <c r="BL576" s="35"/>
      <c r="BM576" s="34"/>
      <c r="BN576" s="31" t="str">
        <f t="shared" si="350"/>
        <v>NÃO ATENDE</v>
      </c>
      <c r="BO576" s="31" t="str">
        <f t="shared" si="342"/>
        <v>NÃO ATENDE</v>
      </c>
      <c r="BP576" s="31" t="str">
        <f t="shared" si="343"/>
        <v>NÃO ATENDE</v>
      </c>
      <c r="BQ576" s="31" t="str">
        <f t="shared" si="351"/>
        <v>ATENDE</v>
      </c>
      <c r="BR576" s="36" t="str">
        <f t="shared" si="352"/>
        <v>C4</v>
      </c>
      <c r="BS576" s="36" t="str">
        <f t="shared" si="353"/>
        <v>P6</v>
      </c>
      <c r="BT576" s="37">
        <f t="shared" si="354"/>
        <v>-1</v>
      </c>
      <c r="BU576" s="34"/>
      <c r="BV576" s="34"/>
      <c r="BW576" s="36">
        <f>IF(BS576="-","-",_xlfn.XLOOKUP(BS576,ABNT5101!$B$4:$B$9,ABNT5101!$C$4:$C$9))</f>
        <v>3</v>
      </c>
      <c r="BX576" s="36">
        <f>IF(BS576="-","-",_xlfn.XLOOKUP(BS576,ABNT5101!$B$4:$B$9,ABNT5101!$D$4:$D$9))</f>
        <v>0.6</v>
      </c>
      <c r="BY576" s="31" t="str">
        <f t="shared" si="355"/>
        <v>NÃO ATENDE</v>
      </c>
      <c r="BZ576" s="31" t="str">
        <f t="shared" si="356"/>
        <v>NÃO ATENDE</v>
      </c>
      <c r="CA576" s="31" t="str">
        <f t="shared" si="357"/>
        <v>NÃO ATENDE</v>
      </c>
      <c r="CB576" s="36" t="str">
        <f t="shared" si="367"/>
        <v>P6</v>
      </c>
      <c r="CC576" s="37">
        <f t="shared" si="358"/>
        <v>-1</v>
      </c>
      <c r="CD576" s="38"/>
      <c r="CE576" s="38"/>
      <c r="CF576" s="31">
        <f>IF(CB576="-","-",_xlfn.XLOOKUP(CB576,ABNT5101!$B$4:$B$9,ABNT5101!$C$4:$C$9))</f>
        <v>3</v>
      </c>
      <c r="CG576" s="36">
        <f>IF(CB576="-","-",_xlfn.XLOOKUP(CB576,ABNT5101!$B$4:$B$9,ABNT5101!$D$4:$D$9))</f>
        <v>0.6</v>
      </c>
      <c r="CH576" s="31" t="str">
        <f t="shared" si="359"/>
        <v>NÃO ATENDE</v>
      </c>
      <c r="CI576" s="31" t="str">
        <f t="shared" si="360"/>
        <v>NÃO ATENDE</v>
      </c>
      <c r="CJ576" s="31" t="str">
        <f t="shared" si="361"/>
        <v>NÃO ATENDE</v>
      </c>
      <c r="CK576" s="56" t="e">
        <f>_xlfn.XLOOKUP(CL576,'Banco de dados'!$B:$B,'Banco de dados'!$D:$D)</f>
        <v>#N/A</v>
      </c>
      <c r="CL576" s="42"/>
      <c r="CM576" s="56" t="e">
        <f>_xlfn.XLOOKUP(CL576,'Banco de dados'!$B:$B,'Banco de dados'!$E:$E)</f>
        <v>#N/A</v>
      </c>
      <c r="CN576" s="56"/>
      <c r="CO576" s="56" t="e">
        <f>IF(CN576="-","-",_xlfn.XLOOKUP(CN576,'Banco de dados'!$B:$B,'Banco de dados'!$E:$E))</f>
        <v>#N/A</v>
      </c>
      <c r="CP576" s="41">
        <f t="shared" si="362"/>
        <v>1</v>
      </c>
      <c r="CQ576" s="56" t="e">
        <f>_xlfn.XLOOKUP(CL576,'Banco de dados'!$B:$B,'Banco de dados'!$H:$H)</f>
        <v>#N/A</v>
      </c>
      <c r="CR576" s="56" t="e">
        <f t="array" aca="1" ref="CR576" ca="1">_xludf.xlookup(CN576,'Banco de dados'!$B:$B,'Banco de dados'!$H:$H)</f>
        <v>#NAME?</v>
      </c>
      <c r="CS576" s="56" t="e">
        <f t="array" aca="1" ref="CS576" ca="1">_xludf.xlookup(CL576,'Banco de dados'!$B:$B,'Banco de dados'!$F:$F)</f>
        <v>#NAME?</v>
      </c>
      <c r="CT576" s="56" t="e">
        <f t="array" aca="1" ref="CT576" ca="1">_xludf.xlookup(CN576,'Banco de dados'!$B:$B,'Banco de dados'!$F:$F)</f>
        <v>#NAME?</v>
      </c>
      <c r="CU576" s="42"/>
      <c r="CV576" s="42"/>
      <c r="CW576" s="56" t="str">
        <f>IF(AJ576=0.5,"Suporte",IF(AND(AJ576&gt;='Braços de IP'!$B$9,AJ576&lt;='Braços de IP'!$D$9),'Braços de IP'!$E$9,IF(AND(AJ576&gt;='Braços de IP'!$B$10,AJ576&lt;='Braços de IP'!$D$10),'Braços de IP'!$E$10,IF(AND(AJ576&gt;='Braços de IP'!$B$11,AJ576&lt;='Braços de IP'!$D$11),'Braços de IP'!$E$11,IF(AND(AJ576&gt;='Braços de IP'!$B$12,AJ576&lt;='Braços de IP'!$D$12),'Braços de IP'!$E$12,IF(AND(AJ576&gt;='Braços de IP'!$B$13,AJ576&lt;='Braços de IP'!$D$13),'Braços de IP'!$E$13,IF(AND(AJ576&gt;='Braços de IP'!$B$14,AJ576&lt;='Braços de IP'!$D$14),'Braços de IP'!$E$14,"ERRO")))))))</f>
        <v>Médio I</v>
      </c>
      <c r="CX576" s="42"/>
      <c r="CY576" s="56" t="str">
        <f>IF($CX576="","",VLOOKUP($CX576,'Braços de IP'!$E$9:$I$15,2,0))</f>
        <v/>
      </c>
      <c r="CZ576" s="43" t="str">
        <f>IF($CX576="","",VLOOKUP($CX576,'Braços de IP'!$E$9:$I$15,5,0))</f>
        <v/>
      </c>
      <c r="DA576" s="56"/>
      <c r="DB576" s="56"/>
      <c r="DC576" s="56"/>
      <c r="DD576" s="56"/>
      <c r="DE576" s="56"/>
      <c r="DF576" s="56"/>
      <c r="DG576" s="44" t="e">
        <f t="shared" si="363"/>
        <v>#N/A</v>
      </c>
      <c r="DH576" s="45">
        <f t="shared" si="364"/>
        <v>90</v>
      </c>
      <c r="DI576" s="44" t="e">
        <f t="shared" si="365"/>
        <v>#N/A</v>
      </c>
      <c r="DJ576" s="46" t="e">
        <f t="shared" si="366"/>
        <v>#N/A</v>
      </c>
      <c r="DK576" s="47" t="s">
        <v>147</v>
      </c>
      <c r="DL576" s="48"/>
      <c r="DM576" s="49"/>
      <c r="DN576" s="23" t="s">
        <v>148</v>
      </c>
      <c r="DO576" s="23"/>
      <c r="DQ576" s="50"/>
    </row>
    <row r="577" spans="2:127" ht="15.75" hidden="1" customHeight="1" x14ac:dyDescent="0.3">
      <c r="B577" s="5"/>
      <c r="C577" s="5"/>
      <c r="D577" s="5"/>
      <c r="E577" s="22" t="s">
        <v>528</v>
      </c>
      <c r="F577" s="22" t="s">
        <v>137</v>
      </c>
      <c r="G577" s="23" t="s">
        <v>389</v>
      </c>
      <c r="H577" s="23">
        <v>-23.408263999999999</v>
      </c>
      <c r="I577" s="23">
        <v>-46.859673000000001</v>
      </c>
      <c r="J577" s="24" t="s">
        <v>160</v>
      </c>
      <c r="K577" s="60"/>
      <c r="L577" s="24" t="s">
        <v>140</v>
      </c>
      <c r="M577" s="24" t="s">
        <v>141</v>
      </c>
      <c r="N577" s="23">
        <v>90</v>
      </c>
      <c r="O577" s="23" t="s">
        <v>142</v>
      </c>
      <c r="P577" s="23" t="s">
        <v>143</v>
      </c>
      <c r="Q577" s="26">
        <f t="shared" si="344"/>
        <v>180</v>
      </c>
      <c r="R577" s="27">
        <v>1</v>
      </c>
      <c r="S577" s="28">
        <v>4</v>
      </c>
      <c r="T577" s="28">
        <v>6.9</v>
      </c>
      <c r="U577" s="23"/>
      <c r="V577" s="23"/>
      <c r="W577" s="29"/>
      <c r="X577" s="28">
        <v>3.2</v>
      </c>
      <c r="Y577" s="23"/>
      <c r="Z577" s="23"/>
      <c r="AA577" s="23"/>
      <c r="AB577" s="23"/>
      <c r="AC577" s="23"/>
      <c r="AD577" s="23" t="s">
        <v>144</v>
      </c>
      <c r="AE577" s="23" t="s">
        <v>145</v>
      </c>
      <c r="AF577" s="23">
        <v>28</v>
      </c>
      <c r="AG577" s="23">
        <v>8.1</v>
      </c>
      <c r="AH577" s="23">
        <v>1</v>
      </c>
      <c r="AI577" s="23">
        <v>0.25</v>
      </c>
      <c r="AJ577" s="23">
        <v>2.1</v>
      </c>
      <c r="AK577" s="27">
        <f t="shared" si="345"/>
        <v>1.85</v>
      </c>
      <c r="AL577" s="27" t="s">
        <v>143</v>
      </c>
      <c r="AM577" s="27" t="s">
        <v>143</v>
      </c>
      <c r="AN577" s="23"/>
      <c r="AO577" s="27">
        <f t="shared" si="346"/>
        <v>2</v>
      </c>
      <c r="AP577" s="23"/>
      <c r="AQ577" s="23"/>
      <c r="AR577" s="23"/>
      <c r="AS577" s="23"/>
      <c r="AT577" s="23"/>
      <c r="AU577" s="27"/>
      <c r="AV577" s="27">
        <f t="shared" si="347"/>
        <v>0</v>
      </c>
      <c r="AW577" s="27"/>
      <c r="AX577" s="28">
        <f>VLOOKUP(J577,ABNT5101!$I$3:$J$9,2)</f>
        <v>10</v>
      </c>
      <c r="AY577" s="28">
        <f>VLOOKUP(J577,ABNT5101!$I$3:$M$9,5)</f>
        <v>0.18</v>
      </c>
      <c r="AZ577" s="28" t="str">
        <f>_xlfn.XLOOKUP(J577,ABNT5101!I:I,ABNT5101!L:L)</f>
        <v>-</v>
      </c>
      <c r="BA577" s="28">
        <f>_xlfn.XLOOKUP(J577,ABNT5101!$I:$I,ABNT5101!M:M)</f>
        <v>0.18</v>
      </c>
      <c r="BB577" s="28" t="str">
        <f>_xlfn.XLOOKUP(J577,ABNT5101!$I:$I,ABNT5101!N:N)</f>
        <v>-</v>
      </c>
      <c r="BC577" s="28">
        <f>_xlfn.XLOOKUP(J577,ABNT5101!$I:$I,ABNT5101!O:O)</f>
        <v>16</v>
      </c>
      <c r="BD577" s="31" t="str">
        <f t="shared" si="348"/>
        <v>NÃO ATENDE</v>
      </c>
      <c r="BE577" s="32">
        <f t="shared" si="340"/>
        <v>-1</v>
      </c>
      <c r="BF577" s="32">
        <f t="shared" si="341"/>
        <v>-1</v>
      </c>
      <c r="BG577" s="32" t="str">
        <f t="shared" si="349"/>
        <v>-</v>
      </c>
      <c r="BH577" s="34"/>
      <c r="BI577" s="34"/>
      <c r="BJ577" s="34"/>
      <c r="BK577" s="34"/>
      <c r="BL577" s="35"/>
      <c r="BM577" s="34"/>
      <c r="BN577" s="31" t="str">
        <f t="shared" si="350"/>
        <v>NÃO ATENDE</v>
      </c>
      <c r="BO577" s="31" t="str">
        <f t="shared" si="342"/>
        <v>NÃO ATENDE</v>
      </c>
      <c r="BP577" s="31" t="str">
        <f t="shared" si="343"/>
        <v>NÃO ATENDE</v>
      </c>
      <c r="BQ577" s="31" t="str">
        <f t="shared" si="351"/>
        <v>ATENDE</v>
      </c>
      <c r="BR577" s="36" t="str">
        <f t="shared" si="352"/>
        <v>C4</v>
      </c>
      <c r="BS577" s="36" t="str">
        <f t="shared" si="353"/>
        <v>P6</v>
      </c>
      <c r="BT577" s="37">
        <f t="shared" si="354"/>
        <v>-1</v>
      </c>
      <c r="BU577" s="34"/>
      <c r="BV577" s="34"/>
      <c r="BW577" s="36">
        <f>IF(BS577="-","-",_xlfn.XLOOKUP(BS577,ABNT5101!$B$4:$B$9,ABNT5101!$C$4:$C$9))</f>
        <v>3</v>
      </c>
      <c r="BX577" s="36">
        <f>IF(BS577="-","-",_xlfn.XLOOKUP(BS577,ABNT5101!$B$4:$B$9,ABNT5101!$D$4:$D$9))</f>
        <v>0.6</v>
      </c>
      <c r="BY577" s="31" t="str">
        <f t="shared" si="355"/>
        <v>NÃO ATENDE</v>
      </c>
      <c r="BZ577" s="31" t="str">
        <f t="shared" si="356"/>
        <v>NÃO ATENDE</v>
      </c>
      <c r="CA577" s="31" t="str">
        <f t="shared" si="357"/>
        <v>NÃO ATENDE</v>
      </c>
      <c r="CB577" s="36" t="str">
        <f t="shared" si="367"/>
        <v>P6</v>
      </c>
      <c r="CC577" s="37">
        <f t="shared" si="358"/>
        <v>-1</v>
      </c>
      <c r="CD577" s="38"/>
      <c r="CE577" s="38"/>
      <c r="CF577" s="31">
        <f>IF(CB577="-","-",_xlfn.XLOOKUP(CB577,ABNT5101!$B$4:$B$9,ABNT5101!$C$4:$C$9))</f>
        <v>3</v>
      </c>
      <c r="CG577" s="36">
        <f>IF(CB577="-","-",_xlfn.XLOOKUP(CB577,ABNT5101!$B$4:$B$9,ABNT5101!$D$4:$D$9))</f>
        <v>0.6</v>
      </c>
      <c r="CH577" s="31" t="str">
        <f t="shared" si="359"/>
        <v>NÃO ATENDE</v>
      </c>
      <c r="CI577" s="31" t="str">
        <f t="shared" si="360"/>
        <v>NÃO ATENDE</v>
      </c>
      <c r="CJ577" s="31" t="str">
        <f t="shared" si="361"/>
        <v>NÃO ATENDE</v>
      </c>
      <c r="CK577" s="56" t="e">
        <f>_xlfn.XLOOKUP(CL577,'Banco de dados'!$B:$B,'Banco de dados'!$D:$D)</f>
        <v>#N/A</v>
      </c>
      <c r="CL577" s="42"/>
      <c r="CM577" s="56" t="e">
        <f>_xlfn.XLOOKUP(CL577,'Banco de dados'!$B:$B,'Banco de dados'!$E:$E)</f>
        <v>#N/A</v>
      </c>
      <c r="CN577" s="56"/>
      <c r="CO577" s="56" t="e">
        <f>IF(CN577="-","-",_xlfn.XLOOKUP(CN577,'Banco de dados'!$B:$B,'Banco de dados'!$E:$E))</f>
        <v>#N/A</v>
      </c>
      <c r="CP577" s="41">
        <f t="shared" si="362"/>
        <v>1</v>
      </c>
      <c r="CQ577" s="56" t="e">
        <f>_xlfn.XLOOKUP(CL577,'Banco de dados'!$B:$B,'Banco de dados'!$H:$H)</f>
        <v>#N/A</v>
      </c>
      <c r="CR577" s="56" t="e">
        <f t="array" aca="1" ref="CR577" ca="1">_xludf.xlookup(CN577,'Banco de dados'!$B:$B,'Banco de dados'!$H:$H)</f>
        <v>#NAME?</v>
      </c>
      <c r="CS577" s="56" t="e">
        <f t="array" aca="1" ref="CS577" ca="1">_xludf.xlookup(CL577,'Banco de dados'!$B:$B,'Banco de dados'!$F:$F)</f>
        <v>#NAME?</v>
      </c>
      <c r="CT577" s="56" t="e">
        <f t="array" aca="1" ref="CT577" ca="1">_xludf.xlookup(CN577,'Banco de dados'!$B:$B,'Banco de dados'!$F:$F)</f>
        <v>#NAME?</v>
      </c>
      <c r="CU577" s="42"/>
      <c r="CV577" s="42"/>
      <c r="CW577" s="56" t="str">
        <f>IF(AJ577=0.5,"Suporte",IF(AND(AJ577&gt;='Braços de IP'!$B$9,AJ577&lt;='Braços de IP'!$D$9),'Braços de IP'!$E$9,IF(AND(AJ577&gt;='Braços de IP'!$B$10,AJ577&lt;='Braços de IP'!$D$10),'Braços de IP'!$E$10,IF(AND(AJ577&gt;='Braços de IP'!$B$11,AJ577&lt;='Braços de IP'!$D$11),'Braços de IP'!$E$11,IF(AND(AJ577&gt;='Braços de IP'!$B$12,AJ577&lt;='Braços de IP'!$D$12),'Braços de IP'!$E$12,IF(AND(AJ577&gt;='Braços de IP'!$B$13,AJ577&lt;='Braços de IP'!$D$13),'Braços de IP'!$E$13,IF(AND(AJ577&gt;='Braços de IP'!$B$14,AJ577&lt;='Braços de IP'!$D$14),'Braços de IP'!$E$14,"ERRO")))))))</f>
        <v>Médio I</v>
      </c>
      <c r="CX577" s="42"/>
      <c r="CY577" s="56" t="str">
        <f>IF($CX577="","",VLOOKUP($CX577,'Braços de IP'!$E$9:$I$15,2,0))</f>
        <v/>
      </c>
      <c r="CZ577" s="43" t="str">
        <f>IF($CX577="","",VLOOKUP($CX577,'Braços de IP'!$E$9:$I$15,5,0))</f>
        <v/>
      </c>
      <c r="DA577" s="56"/>
      <c r="DB577" s="56"/>
      <c r="DC577" s="56"/>
      <c r="DD577" s="56"/>
      <c r="DE577" s="56"/>
      <c r="DF577" s="56"/>
      <c r="DG577" s="44" t="e">
        <f t="shared" si="363"/>
        <v>#N/A</v>
      </c>
      <c r="DH577" s="45">
        <f t="shared" si="364"/>
        <v>90</v>
      </c>
      <c r="DI577" s="44" t="e">
        <f t="shared" si="365"/>
        <v>#N/A</v>
      </c>
      <c r="DJ577" s="46" t="e">
        <f t="shared" si="366"/>
        <v>#N/A</v>
      </c>
      <c r="DK577" s="47" t="s">
        <v>147</v>
      </c>
      <c r="DL577" s="48"/>
      <c r="DM577" s="49"/>
      <c r="DN577" s="23" t="s">
        <v>148</v>
      </c>
      <c r="DO577" s="23"/>
      <c r="DQ577" s="50"/>
    </row>
    <row r="578" spans="2:127" ht="15.75" hidden="1" customHeight="1" x14ac:dyDescent="0.3">
      <c r="B578" s="5"/>
      <c r="C578" s="5"/>
      <c r="D578" s="5"/>
      <c r="E578" s="22" t="s">
        <v>529</v>
      </c>
      <c r="F578" s="22" t="s">
        <v>137</v>
      </c>
      <c r="G578" s="23" t="s">
        <v>530</v>
      </c>
      <c r="H578" s="23">
        <v>-23.41375</v>
      </c>
      <c r="I578" s="23">
        <v>-46.830019999999998</v>
      </c>
      <c r="J578" s="24" t="s">
        <v>160</v>
      </c>
      <c r="K578" s="60"/>
      <c r="L578" s="24" t="s">
        <v>140</v>
      </c>
      <c r="M578" s="24" t="s">
        <v>141</v>
      </c>
      <c r="N578" s="23">
        <v>58</v>
      </c>
      <c r="O578" s="23" t="s">
        <v>142</v>
      </c>
      <c r="P578" s="23" t="s">
        <v>143</v>
      </c>
      <c r="Q578" s="26">
        <f t="shared" si="344"/>
        <v>116</v>
      </c>
      <c r="R578" s="27">
        <v>2</v>
      </c>
      <c r="S578" s="28">
        <v>1.5</v>
      </c>
      <c r="T578" s="28">
        <v>7</v>
      </c>
      <c r="U578" s="23"/>
      <c r="V578" s="23"/>
      <c r="W578" s="29"/>
      <c r="X578" s="28">
        <v>1.5</v>
      </c>
      <c r="Y578" s="23"/>
      <c r="Z578" s="23"/>
      <c r="AA578" s="23"/>
      <c r="AB578" s="23"/>
      <c r="AC578" s="23"/>
      <c r="AD578" s="23" t="s">
        <v>144</v>
      </c>
      <c r="AE578" s="23" t="s">
        <v>145</v>
      </c>
      <c r="AF578" s="23">
        <v>13.5</v>
      </c>
      <c r="AG578" s="23">
        <v>6.9</v>
      </c>
      <c r="AH578" s="23">
        <v>1</v>
      </c>
      <c r="AI578" s="23">
        <v>0.3</v>
      </c>
      <c r="AJ578" s="23">
        <v>2.85</v>
      </c>
      <c r="AK578" s="27">
        <f t="shared" si="345"/>
        <v>2.5500000000000003</v>
      </c>
      <c r="AL578" s="27" t="s">
        <v>143</v>
      </c>
      <c r="AM578" s="27" t="s">
        <v>143</v>
      </c>
      <c r="AN578" s="23"/>
      <c r="AO578" s="27">
        <f t="shared" si="346"/>
        <v>2</v>
      </c>
      <c r="AP578" s="23"/>
      <c r="AQ578" s="23"/>
      <c r="AR578" s="23"/>
      <c r="AS578" s="23"/>
      <c r="AT578" s="23"/>
      <c r="AU578" s="27"/>
      <c r="AV578" s="27">
        <f t="shared" si="347"/>
        <v>0</v>
      </c>
      <c r="AW578" s="27"/>
      <c r="AX578" s="28">
        <f>VLOOKUP(J578,ABNT5101!$I$3:$J$9,2)</f>
        <v>10</v>
      </c>
      <c r="AY578" s="28">
        <f>VLOOKUP(J578,ABNT5101!$I$3:$M$9,5)</f>
        <v>0.18</v>
      </c>
      <c r="AZ578" s="28" t="str">
        <f>_xlfn.XLOOKUP(J578,ABNT5101!I:I,ABNT5101!L:L)</f>
        <v>-</v>
      </c>
      <c r="BA578" s="28">
        <f>_xlfn.XLOOKUP(J578,ABNT5101!$I:$I,ABNT5101!M:M)</f>
        <v>0.18</v>
      </c>
      <c r="BB578" s="28" t="str">
        <f>_xlfn.XLOOKUP(J578,ABNT5101!$I:$I,ABNT5101!N:N)</f>
        <v>-</v>
      </c>
      <c r="BC578" s="28">
        <f>_xlfn.XLOOKUP(J578,ABNT5101!$I:$I,ABNT5101!O:O)</f>
        <v>16</v>
      </c>
      <c r="BD578" s="31" t="str">
        <f t="shared" si="348"/>
        <v>NÃO ATENDE</v>
      </c>
      <c r="BE578" s="32">
        <f t="shared" si="340"/>
        <v>-1</v>
      </c>
      <c r="BF578" s="32">
        <f t="shared" si="341"/>
        <v>-1</v>
      </c>
      <c r="BG578" s="32" t="str">
        <f t="shared" si="349"/>
        <v>-</v>
      </c>
      <c r="BH578" s="34"/>
      <c r="BI578" s="34"/>
      <c r="BJ578" s="34"/>
      <c r="BK578" s="34"/>
      <c r="BL578" s="35"/>
      <c r="BM578" s="34"/>
      <c r="BN578" s="31" t="str">
        <f t="shared" si="350"/>
        <v>NÃO ATENDE</v>
      </c>
      <c r="BO578" s="31" t="str">
        <f t="shared" si="342"/>
        <v>NÃO ATENDE</v>
      </c>
      <c r="BP578" s="31" t="str">
        <f t="shared" si="343"/>
        <v>NÃO ATENDE</v>
      </c>
      <c r="BQ578" s="31" t="str">
        <f t="shared" si="351"/>
        <v>ATENDE</v>
      </c>
      <c r="BR578" s="36" t="str">
        <f t="shared" si="352"/>
        <v>C4</v>
      </c>
      <c r="BS578" s="36" t="str">
        <f t="shared" si="353"/>
        <v>P6</v>
      </c>
      <c r="BT578" s="37">
        <f t="shared" si="354"/>
        <v>-1</v>
      </c>
      <c r="BU578" s="34"/>
      <c r="BV578" s="34"/>
      <c r="BW578" s="36">
        <f>IF(BS578="-","-",_xlfn.XLOOKUP(BS578,ABNT5101!$B$4:$B$9,ABNT5101!$C$4:$C$9))</f>
        <v>3</v>
      </c>
      <c r="BX578" s="36">
        <f>IF(BS578="-","-",_xlfn.XLOOKUP(BS578,ABNT5101!$B$4:$B$9,ABNT5101!$D$4:$D$9))</f>
        <v>0.6</v>
      </c>
      <c r="BY578" s="31" t="str">
        <f t="shared" si="355"/>
        <v>NÃO ATENDE</v>
      </c>
      <c r="BZ578" s="31" t="str">
        <f t="shared" si="356"/>
        <v>NÃO ATENDE</v>
      </c>
      <c r="CA578" s="31" t="str">
        <f t="shared" si="357"/>
        <v>NÃO ATENDE</v>
      </c>
      <c r="CB578" s="36" t="str">
        <f t="shared" si="367"/>
        <v>P6</v>
      </c>
      <c r="CC578" s="37">
        <f t="shared" si="358"/>
        <v>-1</v>
      </c>
      <c r="CD578" s="38"/>
      <c r="CE578" s="38"/>
      <c r="CF578" s="31">
        <f>IF(CB578="-","-",_xlfn.XLOOKUP(CB578,ABNT5101!$B$4:$B$9,ABNT5101!$C$4:$C$9))</f>
        <v>3</v>
      </c>
      <c r="CG578" s="36">
        <f>IF(CB578="-","-",_xlfn.XLOOKUP(CB578,ABNT5101!$B$4:$B$9,ABNT5101!$D$4:$D$9))</f>
        <v>0.6</v>
      </c>
      <c r="CH578" s="31" t="str">
        <f t="shared" si="359"/>
        <v>NÃO ATENDE</v>
      </c>
      <c r="CI578" s="31" t="str">
        <f t="shared" si="360"/>
        <v>NÃO ATENDE</v>
      </c>
      <c r="CJ578" s="31" t="str">
        <f t="shared" si="361"/>
        <v>NÃO ATENDE</v>
      </c>
      <c r="CK578" s="56" t="e">
        <f>_xlfn.XLOOKUP(CL578,'Banco de dados'!$B:$B,'Banco de dados'!$D:$D)</f>
        <v>#N/A</v>
      </c>
      <c r="CL578" s="42"/>
      <c r="CM578" s="56" t="e">
        <f>_xlfn.XLOOKUP(CL578,'Banco de dados'!$B:$B,'Banco de dados'!$E:$E)</f>
        <v>#N/A</v>
      </c>
      <c r="CN578" s="56"/>
      <c r="CO578" s="56" t="e">
        <f>IF(CN578="-","-",_xlfn.XLOOKUP(CN578,'Banco de dados'!$B:$B,'Banco de dados'!$E:$E))</f>
        <v>#N/A</v>
      </c>
      <c r="CP578" s="41">
        <f t="shared" si="362"/>
        <v>1</v>
      </c>
      <c r="CQ578" s="56" t="e">
        <f>_xlfn.XLOOKUP(CL578,'Banco de dados'!$B:$B,'Banco de dados'!$H:$H)</f>
        <v>#N/A</v>
      </c>
      <c r="CR578" s="56" t="e">
        <f t="array" aca="1" ref="CR578" ca="1">_xludf.xlookup(CN578,'Banco de dados'!$B:$B,'Banco de dados'!$H:$H)</f>
        <v>#NAME?</v>
      </c>
      <c r="CS578" s="56" t="e">
        <f t="array" aca="1" ref="CS578" ca="1">_xludf.xlookup(CL578,'Banco de dados'!$B:$B,'Banco de dados'!$F:$F)</f>
        <v>#NAME?</v>
      </c>
      <c r="CT578" s="56" t="e">
        <f t="array" aca="1" ref="CT578" ca="1">_xludf.xlookup(CN578,'Banco de dados'!$B:$B,'Banco de dados'!$F:$F)</f>
        <v>#NAME?</v>
      </c>
      <c r="CU578" s="42"/>
      <c r="CV578" s="42"/>
      <c r="CW578" s="56" t="str">
        <f>IF(AJ578=0.5,"Suporte",IF(AND(AJ578&gt;='Braços de IP'!$B$9,AJ578&lt;='Braços de IP'!$D$9),'Braços de IP'!$E$9,IF(AND(AJ578&gt;='Braços de IP'!$B$10,AJ578&lt;='Braços de IP'!$D$10),'Braços de IP'!$E$10,IF(AND(AJ578&gt;='Braços de IP'!$B$11,AJ578&lt;='Braços de IP'!$D$11),'Braços de IP'!$E$11,IF(AND(AJ578&gt;='Braços de IP'!$B$12,AJ578&lt;='Braços de IP'!$D$12),'Braços de IP'!$E$12,IF(AND(AJ578&gt;='Braços de IP'!$B$13,AJ578&lt;='Braços de IP'!$D$13),'Braços de IP'!$E$13,IF(AND(AJ578&gt;='Braços de IP'!$B$14,AJ578&lt;='Braços de IP'!$D$14),'Braços de IP'!$E$14,"ERRO")))))))</f>
        <v>Longo I</v>
      </c>
      <c r="CX578" s="42"/>
      <c r="CY578" s="56" t="str">
        <f>IF($CX578="","",VLOOKUP($CX578,'Braços de IP'!$E$9:$I$15,2,0))</f>
        <v/>
      </c>
      <c r="CZ578" s="43" t="str">
        <f>IF($CX578="","",VLOOKUP($CX578,'Braços de IP'!$E$9:$I$15,5,0))</f>
        <v/>
      </c>
      <c r="DA578" s="56"/>
      <c r="DB578" s="56"/>
      <c r="DC578" s="56"/>
      <c r="DD578" s="56"/>
      <c r="DE578" s="56"/>
      <c r="DF578" s="56"/>
      <c r="DG578" s="44" t="e">
        <f t="shared" si="363"/>
        <v>#N/A</v>
      </c>
      <c r="DH578" s="45">
        <f t="shared" si="364"/>
        <v>58</v>
      </c>
      <c r="DI578" s="44" t="e">
        <f t="shared" si="365"/>
        <v>#N/A</v>
      </c>
      <c r="DJ578" s="46" t="e">
        <f t="shared" si="366"/>
        <v>#N/A</v>
      </c>
      <c r="DK578" s="47" t="s">
        <v>147</v>
      </c>
      <c r="DL578" s="48"/>
      <c r="DM578" s="49"/>
      <c r="DN578" s="23" t="s">
        <v>148</v>
      </c>
      <c r="DO578" s="23"/>
      <c r="DQ578" s="50"/>
    </row>
    <row r="579" spans="2:127" ht="15.75" hidden="1" customHeight="1" x14ac:dyDescent="0.3">
      <c r="B579" s="5"/>
      <c r="C579" s="5"/>
      <c r="D579" s="5"/>
      <c r="E579" s="22" t="s">
        <v>529</v>
      </c>
      <c r="F579" s="22" t="s">
        <v>137</v>
      </c>
      <c r="G579" s="23" t="s">
        <v>530</v>
      </c>
      <c r="H579" s="23">
        <v>-23.41375</v>
      </c>
      <c r="I579" s="23">
        <v>-46.830019999999998</v>
      </c>
      <c r="J579" s="24" t="s">
        <v>160</v>
      </c>
      <c r="K579" s="60"/>
      <c r="L579" s="24" t="s">
        <v>140</v>
      </c>
      <c r="M579" s="24" t="s">
        <v>141</v>
      </c>
      <c r="N579" s="23">
        <v>58</v>
      </c>
      <c r="O579" s="23" t="s">
        <v>142</v>
      </c>
      <c r="P579" s="23" t="s">
        <v>143</v>
      </c>
      <c r="Q579" s="26">
        <f t="shared" si="344"/>
        <v>116</v>
      </c>
      <c r="R579" s="27">
        <v>2</v>
      </c>
      <c r="S579" s="28">
        <v>1.5</v>
      </c>
      <c r="T579" s="28">
        <v>7</v>
      </c>
      <c r="U579" s="23"/>
      <c r="V579" s="23"/>
      <c r="W579" s="29"/>
      <c r="X579" s="28">
        <v>1.5</v>
      </c>
      <c r="Y579" s="23"/>
      <c r="Z579" s="23"/>
      <c r="AA579" s="23"/>
      <c r="AB579" s="23"/>
      <c r="AC579" s="23"/>
      <c r="AD579" s="23" t="s">
        <v>144</v>
      </c>
      <c r="AE579" s="23" t="s">
        <v>145</v>
      </c>
      <c r="AF579" s="23">
        <v>13.5</v>
      </c>
      <c r="AG579" s="23">
        <v>6.9</v>
      </c>
      <c r="AH579" s="23">
        <v>1</v>
      </c>
      <c r="AI579" s="23">
        <v>0.3</v>
      </c>
      <c r="AJ579" s="23">
        <v>2.85</v>
      </c>
      <c r="AK579" s="27">
        <f t="shared" si="345"/>
        <v>2.5500000000000003</v>
      </c>
      <c r="AL579" s="27" t="s">
        <v>143</v>
      </c>
      <c r="AM579" s="27" t="s">
        <v>143</v>
      </c>
      <c r="AN579" s="23"/>
      <c r="AO579" s="27">
        <f t="shared" si="346"/>
        <v>2</v>
      </c>
      <c r="AP579" s="23"/>
      <c r="AQ579" s="23"/>
      <c r="AR579" s="23"/>
      <c r="AS579" s="23"/>
      <c r="AT579" s="23"/>
      <c r="AU579" s="27"/>
      <c r="AV579" s="27">
        <f t="shared" si="347"/>
        <v>0</v>
      </c>
      <c r="AW579" s="27"/>
      <c r="AX579" s="28">
        <f>VLOOKUP(J579,ABNT5101!$I$3:$J$9,2)</f>
        <v>10</v>
      </c>
      <c r="AY579" s="28">
        <f>VLOOKUP(J579,ABNT5101!$I$3:$M$9,5)</f>
        <v>0.18</v>
      </c>
      <c r="AZ579" s="28" t="str">
        <f>_xlfn.XLOOKUP(J579,ABNT5101!I:I,ABNT5101!L:L)</f>
        <v>-</v>
      </c>
      <c r="BA579" s="28">
        <f>_xlfn.XLOOKUP(J579,ABNT5101!$I:$I,ABNT5101!M:M)</f>
        <v>0.18</v>
      </c>
      <c r="BB579" s="28" t="str">
        <f>_xlfn.XLOOKUP(J579,ABNT5101!$I:$I,ABNT5101!N:N)</f>
        <v>-</v>
      </c>
      <c r="BC579" s="28">
        <f>_xlfn.XLOOKUP(J579,ABNT5101!$I:$I,ABNT5101!O:O)</f>
        <v>16</v>
      </c>
      <c r="BD579" s="31" t="str">
        <f t="shared" si="348"/>
        <v>NÃO ATENDE</v>
      </c>
      <c r="BE579" s="32">
        <f t="shared" si="340"/>
        <v>-1</v>
      </c>
      <c r="BF579" s="32">
        <f t="shared" si="341"/>
        <v>-1</v>
      </c>
      <c r="BG579" s="32" t="str">
        <f t="shared" si="349"/>
        <v>-</v>
      </c>
      <c r="BH579" s="34"/>
      <c r="BI579" s="34"/>
      <c r="BJ579" s="34"/>
      <c r="BK579" s="34"/>
      <c r="BL579" s="35"/>
      <c r="BM579" s="34"/>
      <c r="BN579" s="31" t="str">
        <f t="shared" si="350"/>
        <v>NÃO ATENDE</v>
      </c>
      <c r="BO579" s="31" t="str">
        <f t="shared" si="342"/>
        <v>NÃO ATENDE</v>
      </c>
      <c r="BP579" s="31" t="str">
        <f t="shared" si="343"/>
        <v>NÃO ATENDE</v>
      </c>
      <c r="BQ579" s="31" t="str">
        <f t="shared" si="351"/>
        <v>ATENDE</v>
      </c>
      <c r="BR579" s="36" t="str">
        <f t="shared" si="352"/>
        <v>C4</v>
      </c>
      <c r="BS579" s="36" t="str">
        <f t="shared" si="353"/>
        <v>P6</v>
      </c>
      <c r="BT579" s="37">
        <f t="shared" si="354"/>
        <v>-1</v>
      </c>
      <c r="BU579" s="34"/>
      <c r="BV579" s="34"/>
      <c r="BW579" s="36">
        <f>IF(BS579="-","-",_xlfn.XLOOKUP(BS579,ABNT5101!$B$4:$B$9,ABNT5101!$C$4:$C$9))</f>
        <v>3</v>
      </c>
      <c r="BX579" s="36">
        <f>IF(BS579="-","-",_xlfn.XLOOKUP(BS579,ABNT5101!$B$4:$B$9,ABNT5101!$D$4:$D$9))</f>
        <v>0.6</v>
      </c>
      <c r="BY579" s="31" t="str">
        <f t="shared" si="355"/>
        <v>NÃO ATENDE</v>
      </c>
      <c r="BZ579" s="31" t="str">
        <f t="shared" si="356"/>
        <v>NÃO ATENDE</v>
      </c>
      <c r="CA579" s="31" t="str">
        <f t="shared" si="357"/>
        <v>NÃO ATENDE</v>
      </c>
      <c r="CB579" s="36" t="str">
        <f t="shared" si="367"/>
        <v>P6</v>
      </c>
      <c r="CC579" s="37">
        <f t="shared" si="358"/>
        <v>-1</v>
      </c>
      <c r="CD579" s="38"/>
      <c r="CE579" s="38"/>
      <c r="CF579" s="31">
        <f>IF(CB579="-","-",_xlfn.XLOOKUP(CB579,ABNT5101!$B$4:$B$9,ABNT5101!$C$4:$C$9))</f>
        <v>3</v>
      </c>
      <c r="CG579" s="36">
        <f>IF(CB579="-","-",_xlfn.XLOOKUP(CB579,ABNT5101!$B$4:$B$9,ABNT5101!$D$4:$D$9))</f>
        <v>0.6</v>
      </c>
      <c r="CH579" s="31" t="str">
        <f t="shared" si="359"/>
        <v>NÃO ATENDE</v>
      </c>
      <c r="CI579" s="31" t="str">
        <f t="shared" si="360"/>
        <v>NÃO ATENDE</v>
      </c>
      <c r="CJ579" s="31" t="str">
        <f t="shared" si="361"/>
        <v>NÃO ATENDE</v>
      </c>
      <c r="CK579" s="56" t="e">
        <f>_xlfn.XLOOKUP(CL579,'Banco de dados'!$B:$B,'Banco de dados'!$D:$D)</f>
        <v>#N/A</v>
      </c>
      <c r="CL579" s="42"/>
      <c r="CM579" s="56" t="e">
        <f>_xlfn.XLOOKUP(CL579,'Banco de dados'!$B:$B,'Banco de dados'!$E:$E)</f>
        <v>#N/A</v>
      </c>
      <c r="CN579" s="56"/>
      <c r="CO579" s="56" t="e">
        <f>IF(CN579="-","-",_xlfn.XLOOKUP(CN579,'Banco de dados'!$B:$B,'Banco de dados'!$E:$E))</f>
        <v>#N/A</v>
      </c>
      <c r="CP579" s="41">
        <f t="shared" si="362"/>
        <v>1</v>
      </c>
      <c r="CQ579" s="56" t="e">
        <f>_xlfn.XLOOKUP(CL579,'Banco de dados'!$B:$B,'Banco de dados'!$H:$H)</f>
        <v>#N/A</v>
      </c>
      <c r="CR579" s="56" t="e">
        <f t="array" aca="1" ref="CR579" ca="1">_xludf.xlookup(CN579,'Banco de dados'!$B:$B,'Banco de dados'!$H:$H)</f>
        <v>#NAME?</v>
      </c>
      <c r="CS579" s="56" t="e">
        <f t="array" aca="1" ref="CS579" ca="1">_xludf.xlookup(CL579,'Banco de dados'!$B:$B,'Banco de dados'!$F:$F)</f>
        <v>#NAME?</v>
      </c>
      <c r="CT579" s="56" t="e">
        <f t="array" aca="1" ref="CT579" ca="1">_xludf.xlookup(CN579,'Banco de dados'!$B:$B,'Banco de dados'!$F:$F)</f>
        <v>#NAME?</v>
      </c>
      <c r="CU579" s="42"/>
      <c r="CV579" s="42"/>
      <c r="CW579" s="56" t="str">
        <f>IF(AJ579=0.5,"Suporte",IF(AND(AJ579&gt;='Braços de IP'!$B$9,AJ579&lt;='Braços de IP'!$D$9),'Braços de IP'!$E$9,IF(AND(AJ579&gt;='Braços de IP'!$B$10,AJ579&lt;='Braços de IP'!$D$10),'Braços de IP'!$E$10,IF(AND(AJ579&gt;='Braços de IP'!$B$11,AJ579&lt;='Braços de IP'!$D$11),'Braços de IP'!$E$11,IF(AND(AJ579&gt;='Braços de IP'!$B$12,AJ579&lt;='Braços de IP'!$D$12),'Braços de IP'!$E$12,IF(AND(AJ579&gt;='Braços de IP'!$B$13,AJ579&lt;='Braços de IP'!$D$13),'Braços de IP'!$E$13,IF(AND(AJ579&gt;='Braços de IP'!$B$14,AJ579&lt;='Braços de IP'!$D$14),'Braços de IP'!$E$14,"ERRO")))))))</f>
        <v>Longo I</v>
      </c>
      <c r="CX579" s="42"/>
      <c r="CY579" s="56" t="str">
        <f>IF($CX579="","",VLOOKUP($CX579,'Braços de IP'!$E$9:$I$15,2,0))</f>
        <v/>
      </c>
      <c r="CZ579" s="43" t="str">
        <f>IF($CX579="","",VLOOKUP($CX579,'Braços de IP'!$E$9:$I$15,5,0))</f>
        <v/>
      </c>
      <c r="DA579" s="56"/>
      <c r="DB579" s="56"/>
      <c r="DC579" s="56"/>
      <c r="DD579" s="56"/>
      <c r="DE579" s="56"/>
      <c r="DF579" s="56"/>
      <c r="DG579" s="44" t="e">
        <f t="shared" si="363"/>
        <v>#N/A</v>
      </c>
      <c r="DH579" s="45">
        <f t="shared" si="364"/>
        <v>58</v>
      </c>
      <c r="DI579" s="44" t="e">
        <f t="shared" si="365"/>
        <v>#N/A</v>
      </c>
      <c r="DJ579" s="46" t="e">
        <f t="shared" si="366"/>
        <v>#N/A</v>
      </c>
      <c r="DK579" s="47" t="s">
        <v>147</v>
      </c>
      <c r="DL579" s="48"/>
      <c r="DM579" s="49"/>
      <c r="DN579" s="23" t="s">
        <v>148</v>
      </c>
      <c r="DO579" s="23"/>
      <c r="DQ579" s="50"/>
    </row>
    <row r="580" spans="2:127" ht="15.75" hidden="1" customHeight="1" x14ac:dyDescent="0.3">
      <c r="B580" s="5"/>
      <c r="C580" s="5"/>
      <c r="D580" s="5"/>
      <c r="E580" s="22" t="s">
        <v>529</v>
      </c>
      <c r="F580" s="22" t="s">
        <v>137</v>
      </c>
      <c r="G580" s="23" t="s">
        <v>530</v>
      </c>
      <c r="H580" s="23">
        <v>-23.41375</v>
      </c>
      <c r="I580" s="23">
        <v>-46.830019999999998</v>
      </c>
      <c r="J580" s="24" t="s">
        <v>160</v>
      </c>
      <c r="K580" s="60"/>
      <c r="L580" s="24" t="s">
        <v>140</v>
      </c>
      <c r="M580" s="24" t="s">
        <v>141</v>
      </c>
      <c r="N580" s="23">
        <v>58</v>
      </c>
      <c r="O580" s="23" t="s">
        <v>142</v>
      </c>
      <c r="P580" s="23" t="s">
        <v>143</v>
      </c>
      <c r="Q580" s="26">
        <f t="shared" si="344"/>
        <v>116</v>
      </c>
      <c r="R580" s="27">
        <v>2</v>
      </c>
      <c r="S580" s="28">
        <v>1.5</v>
      </c>
      <c r="T580" s="28">
        <v>7</v>
      </c>
      <c r="U580" s="23"/>
      <c r="V580" s="23"/>
      <c r="W580" s="29"/>
      <c r="X580" s="28">
        <v>1.5</v>
      </c>
      <c r="Y580" s="23"/>
      <c r="Z580" s="23"/>
      <c r="AA580" s="23"/>
      <c r="AB580" s="23"/>
      <c r="AC580" s="23"/>
      <c r="AD580" s="23" t="s">
        <v>144</v>
      </c>
      <c r="AE580" s="23" t="s">
        <v>145</v>
      </c>
      <c r="AF580" s="23">
        <v>13.5</v>
      </c>
      <c r="AG580" s="23">
        <v>6.9</v>
      </c>
      <c r="AH580" s="23">
        <v>1</v>
      </c>
      <c r="AI580" s="23">
        <v>0.3</v>
      </c>
      <c r="AJ580" s="23">
        <v>2.85</v>
      </c>
      <c r="AK580" s="27">
        <f t="shared" si="345"/>
        <v>2.5500000000000003</v>
      </c>
      <c r="AL580" s="27" t="s">
        <v>143</v>
      </c>
      <c r="AM580" s="27" t="s">
        <v>143</v>
      </c>
      <c r="AN580" s="23"/>
      <c r="AO580" s="27">
        <f t="shared" si="346"/>
        <v>2</v>
      </c>
      <c r="AP580" s="23"/>
      <c r="AQ580" s="23"/>
      <c r="AR580" s="23"/>
      <c r="AS580" s="23"/>
      <c r="AT580" s="23"/>
      <c r="AU580" s="27"/>
      <c r="AV580" s="27">
        <f t="shared" si="347"/>
        <v>0</v>
      </c>
      <c r="AW580" s="27"/>
      <c r="AX580" s="28">
        <f>VLOOKUP(J580,ABNT5101!$I$3:$J$9,2)</f>
        <v>10</v>
      </c>
      <c r="AY580" s="28">
        <f>VLOOKUP(J580,ABNT5101!$I$3:$M$9,5)</f>
        <v>0.18</v>
      </c>
      <c r="AZ580" s="28" t="str">
        <f>_xlfn.XLOOKUP(J580,ABNT5101!I:I,ABNT5101!L:L)</f>
        <v>-</v>
      </c>
      <c r="BA580" s="28">
        <f>_xlfn.XLOOKUP(J580,ABNT5101!$I:$I,ABNT5101!M:M)</f>
        <v>0.18</v>
      </c>
      <c r="BB580" s="28" t="str">
        <f>_xlfn.XLOOKUP(J580,ABNT5101!$I:$I,ABNT5101!N:N)</f>
        <v>-</v>
      </c>
      <c r="BC580" s="28">
        <f>_xlfn.XLOOKUP(J580,ABNT5101!$I:$I,ABNT5101!O:O)</f>
        <v>16</v>
      </c>
      <c r="BD580" s="31" t="str">
        <f t="shared" si="348"/>
        <v>NÃO ATENDE</v>
      </c>
      <c r="BE580" s="32">
        <f t="shared" si="340"/>
        <v>-1</v>
      </c>
      <c r="BF580" s="32">
        <f t="shared" si="341"/>
        <v>-1</v>
      </c>
      <c r="BG580" s="32" t="str">
        <f t="shared" si="349"/>
        <v>-</v>
      </c>
      <c r="BH580" s="34"/>
      <c r="BI580" s="34"/>
      <c r="BJ580" s="34"/>
      <c r="BK580" s="34"/>
      <c r="BL580" s="35"/>
      <c r="BM580" s="34"/>
      <c r="BN580" s="31" t="str">
        <f t="shared" si="350"/>
        <v>NÃO ATENDE</v>
      </c>
      <c r="BO580" s="31" t="str">
        <f t="shared" si="342"/>
        <v>NÃO ATENDE</v>
      </c>
      <c r="BP580" s="31" t="str">
        <f t="shared" si="343"/>
        <v>NÃO ATENDE</v>
      </c>
      <c r="BQ580" s="31" t="str">
        <f t="shared" si="351"/>
        <v>ATENDE</v>
      </c>
      <c r="BR580" s="36" t="str">
        <f t="shared" si="352"/>
        <v>C4</v>
      </c>
      <c r="BS580" s="36" t="str">
        <f t="shared" si="353"/>
        <v>P6</v>
      </c>
      <c r="BT580" s="37">
        <f t="shared" si="354"/>
        <v>-1</v>
      </c>
      <c r="BU580" s="34"/>
      <c r="BV580" s="34"/>
      <c r="BW580" s="36">
        <f>IF(BS580="-","-",_xlfn.XLOOKUP(BS580,ABNT5101!$B$4:$B$9,ABNT5101!$C$4:$C$9))</f>
        <v>3</v>
      </c>
      <c r="BX580" s="36">
        <f>IF(BS580="-","-",_xlfn.XLOOKUP(BS580,ABNT5101!$B$4:$B$9,ABNT5101!$D$4:$D$9))</f>
        <v>0.6</v>
      </c>
      <c r="BY580" s="31" t="str">
        <f t="shared" si="355"/>
        <v>NÃO ATENDE</v>
      </c>
      <c r="BZ580" s="31" t="str">
        <f t="shared" si="356"/>
        <v>NÃO ATENDE</v>
      </c>
      <c r="CA580" s="31" t="str">
        <f t="shared" si="357"/>
        <v>NÃO ATENDE</v>
      </c>
      <c r="CB580" s="36" t="str">
        <f t="shared" si="367"/>
        <v>P6</v>
      </c>
      <c r="CC580" s="37">
        <f t="shared" si="358"/>
        <v>-1</v>
      </c>
      <c r="CD580" s="38"/>
      <c r="CE580" s="38"/>
      <c r="CF580" s="31">
        <f>IF(CB580="-","-",_xlfn.XLOOKUP(CB580,ABNT5101!$B$4:$B$9,ABNT5101!$C$4:$C$9))</f>
        <v>3</v>
      </c>
      <c r="CG580" s="36">
        <f>IF(CB580="-","-",_xlfn.XLOOKUP(CB580,ABNT5101!$B$4:$B$9,ABNT5101!$D$4:$D$9))</f>
        <v>0.6</v>
      </c>
      <c r="CH580" s="31" t="str">
        <f t="shared" si="359"/>
        <v>NÃO ATENDE</v>
      </c>
      <c r="CI580" s="31" t="str">
        <f t="shared" si="360"/>
        <v>NÃO ATENDE</v>
      </c>
      <c r="CJ580" s="31" t="str">
        <f t="shared" si="361"/>
        <v>NÃO ATENDE</v>
      </c>
      <c r="CK580" s="56" t="e">
        <f>_xlfn.XLOOKUP(CL580,'Banco de dados'!$B:$B,'Banco de dados'!$D:$D)</f>
        <v>#N/A</v>
      </c>
      <c r="CL580" s="42"/>
      <c r="CM580" s="56" t="e">
        <f>_xlfn.XLOOKUP(CL580,'Banco de dados'!$B:$B,'Banco de dados'!$E:$E)</f>
        <v>#N/A</v>
      </c>
      <c r="CN580" s="56"/>
      <c r="CO580" s="56" t="e">
        <f>IF(CN580="-","-",_xlfn.XLOOKUP(CN580,'Banco de dados'!$B:$B,'Banco de dados'!$E:$E))</f>
        <v>#N/A</v>
      </c>
      <c r="CP580" s="41">
        <f t="shared" si="362"/>
        <v>1</v>
      </c>
      <c r="CQ580" s="56" t="e">
        <f>_xlfn.XLOOKUP(CL580,'Banco de dados'!$B:$B,'Banco de dados'!$H:$H)</f>
        <v>#N/A</v>
      </c>
      <c r="CR580" s="56" t="e">
        <f t="array" aca="1" ref="CR580" ca="1">_xludf.xlookup(CN580,'Banco de dados'!$B:$B,'Banco de dados'!$H:$H)</f>
        <v>#NAME?</v>
      </c>
      <c r="CS580" s="56" t="e">
        <f t="array" aca="1" ref="CS580" ca="1">_xludf.xlookup(CL580,'Banco de dados'!$B:$B,'Banco de dados'!$F:$F)</f>
        <v>#NAME?</v>
      </c>
      <c r="CT580" s="56" t="e">
        <f t="array" aca="1" ref="CT580" ca="1">_xludf.xlookup(CN580,'Banco de dados'!$B:$B,'Banco de dados'!$F:$F)</f>
        <v>#NAME?</v>
      </c>
      <c r="CU580" s="42"/>
      <c r="CV580" s="42"/>
      <c r="CW580" s="56" t="str">
        <f>IF(AJ580=0.5,"Suporte",IF(AND(AJ580&gt;='Braços de IP'!$B$9,AJ580&lt;='Braços de IP'!$D$9),'Braços de IP'!$E$9,IF(AND(AJ580&gt;='Braços de IP'!$B$10,AJ580&lt;='Braços de IP'!$D$10),'Braços de IP'!$E$10,IF(AND(AJ580&gt;='Braços de IP'!$B$11,AJ580&lt;='Braços de IP'!$D$11),'Braços de IP'!$E$11,IF(AND(AJ580&gt;='Braços de IP'!$B$12,AJ580&lt;='Braços de IP'!$D$12),'Braços de IP'!$E$12,IF(AND(AJ580&gt;='Braços de IP'!$B$13,AJ580&lt;='Braços de IP'!$D$13),'Braços de IP'!$E$13,IF(AND(AJ580&gt;='Braços de IP'!$B$14,AJ580&lt;='Braços de IP'!$D$14),'Braços de IP'!$E$14,"ERRO")))))))</f>
        <v>Longo I</v>
      </c>
      <c r="CX580" s="42"/>
      <c r="CY580" s="56" t="str">
        <f>IF($CX580="","",VLOOKUP($CX580,'Braços de IP'!$E$9:$I$15,2,0))</f>
        <v/>
      </c>
      <c r="CZ580" s="43" t="str">
        <f>IF($CX580="","",VLOOKUP($CX580,'Braços de IP'!$E$9:$I$15,5,0))</f>
        <v/>
      </c>
      <c r="DA580" s="56"/>
      <c r="DB580" s="56"/>
      <c r="DC580" s="56"/>
      <c r="DD580" s="56"/>
      <c r="DE580" s="56"/>
      <c r="DF580" s="56"/>
      <c r="DG580" s="44" t="e">
        <f t="shared" si="363"/>
        <v>#N/A</v>
      </c>
      <c r="DH580" s="45">
        <f t="shared" si="364"/>
        <v>58</v>
      </c>
      <c r="DI580" s="44" t="e">
        <f t="shared" si="365"/>
        <v>#N/A</v>
      </c>
      <c r="DJ580" s="46" t="e">
        <f t="shared" si="366"/>
        <v>#N/A</v>
      </c>
      <c r="DK580" s="47" t="s">
        <v>147</v>
      </c>
      <c r="DL580" s="48"/>
      <c r="DM580" s="49"/>
      <c r="DN580" s="23" t="s">
        <v>148</v>
      </c>
      <c r="DO580" s="23"/>
      <c r="DQ580" s="50"/>
    </row>
    <row r="581" spans="2:127" ht="15.75" hidden="1" customHeight="1" x14ac:dyDescent="0.3">
      <c r="B581" s="5"/>
      <c r="C581" s="5"/>
      <c r="D581" s="5"/>
      <c r="E581" s="22" t="s">
        <v>531</v>
      </c>
      <c r="F581" s="22" t="s">
        <v>150</v>
      </c>
      <c r="G581" s="23" t="s">
        <v>367</v>
      </c>
      <c r="H581" s="23">
        <v>-23.334711089999999</v>
      </c>
      <c r="I581" s="23">
        <v>-46.913937009999998</v>
      </c>
      <c r="J581" s="24" t="s">
        <v>139</v>
      </c>
      <c r="K581" s="60"/>
      <c r="L581" s="24" t="s">
        <v>152</v>
      </c>
      <c r="M581" s="24" t="s">
        <v>141</v>
      </c>
      <c r="N581" s="23">
        <v>87</v>
      </c>
      <c r="O581" s="23" t="s">
        <v>142</v>
      </c>
      <c r="P581" s="23" t="s">
        <v>143</v>
      </c>
      <c r="Q581" s="26">
        <f t="shared" si="344"/>
        <v>174</v>
      </c>
      <c r="R581" s="27">
        <v>1</v>
      </c>
      <c r="S581" s="28" t="s">
        <v>153</v>
      </c>
      <c r="T581" s="28">
        <v>4</v>
      </c>
      <c r="U581" s="23"/>
      <c r="V581" s="23"/>
      <c r="W581" s="29"/>
      <c r="X581" s="28" t="s">
        <v>153</v>
      </c>
      <c r="Y581" s="23"/>
      <c r="Z581" s="23"/>
      <c r="AA581" s="23"/>
      <c r="AB581" s="23"/>
      <c r="AC581" s="23"/>
      <c r="AD581" s="23" t="s">
        <v>144</v>
      </c>
      <c r="AE581" s="23" t="s">
        <v>145</v>
      </c>
      <c r="AF581" s="23">
        <v>19</v>
      </c>
      <c r="AG581" s="23">
        <v>9</v>
      </c>
      <c r="AH581" s="23">
        <v>1</v>
      </c>
      <c r="AI581" s="23">
        <v>1</v>
      </c>
      <c r="AJ581" s="23">
        <v>2.2999999999999998</v>
      </c>
      <c r="AK581" s="27">
        <f t="shared" si="345"/>
        <v>1.2999999999999998</v>
      </c>
      <c r="AL581" s="27" t="s">
        <v>143</v>
      </c>
      <c r="AM581" s="27" t="s">
        <v>143</v>
      </c>
      <c r="AN581" s="23"/>
      <c r="AO581" s="27">
        <f t="shared" si="346"/>
        <v>2</v>
      </c>
      <c r="AP581" s="23"/>
      <c r="AQ581" s="23"/>
      <c r="AR581" s="23"/>
      <c r="AS581" s="23"/>
      <c r="AT581" s="23"/>
      <c r="AU581" s="27"/>
      <c r="AV581" s="27">
        <f t="shared" si="347"/>
        <v>0</v>
      </c>
      <c r="AW581" s="27"/>
      <c r="AX581" s="28">
        <f>VLOOKUP(J581,ABNT5101!$I$3:$J$9,2)</f>
        <v>7.5</v>
      </c>
      <c r="AY581" s="28">
        <f>VLOOKUP(J581,ABNT5101!$I$3:$M$9,5)</f>
        <v>0.18</v>
      </c>
      <c r="AZ581" s="28" t="str">
        <f>_xlfn.XLOOKUP(J581,ABNT5101!I:I,ABNT5101!L:L)</f>
        <v>-</v>
      </c>
      <c r="BA581" s="28">
        <f>_xlfn.XLOOKUP(J581,ABNT5101!$I:$I,ABNT5101!M:M)</f>
        <v>0.18</v>
      </c>
      <c r="BB581" s="28" t="str">
        <f>_xlfn.XLOOKUP(J581,ABNT5101!$I:$I,ABNT5101!N:N)</f>
        <v>-</v>
      </c>
      <c r="BC581" s="28">
        <f>_xlfn.XLOOKUP(J581,ABNT5101!$I:$I,ABNT5101!O:O)</f>
        <v>16</v>
      </c>
      <c r="BD581" s="31" t="str">
        <f t="shared" si="348"/>
        <v>NÃO ATENDE</v>
      </c>
      <c r="BE581" s="32">
        <f t="shared" si="340"/>
        <v>-1</v>
      </c>
      <c r="BF581" s="32">
        <f t="shared" si="341"/>
        <v>-1</v>
      </c>
      <c r="BG581" s="32" t="str">
        <f t="shared" si="349"/>
        <v>-</v>
      </c>
      <c r="BH581" s="34"/>
      <c r="BI581" s="34"/>
      <c r="BJ581" s="34"/>
      <c r="BK581" s="34"/>
      <c r="BL581" s="35"/>
      <c r="BM581" s="34"/>
      <c r="BN581" s="31" t="str">
        <f t="shared" si="350"/>
        <v>NÃO ATENDE</v>
      </c>
      <c r="BO581" s="31" t="str">
        <f t="shared" si="342"/>
        <v>NÃO ATENDE</v>
      </c>
      <c r="BP581" s="31" t="str">
        <f t="shared" si="343"/>
        <v>NÃO ATENDE</v>
      </c>
      <c r="BQ581" s="31" t="str">
        <f t="shared" si="351"/>
        <v>ATENDE</v>
      </c>
      <c r="BR581" s="36" t="str">
        <f t="shared" si="352"/>
        <v>C5</v>
      </c>
      <c r="BS581" s="36" t="str">
        <f t="shared" si="353"/>
        <v>Sem Passeio</v>
      </c>
      <c r="BT581" s="37" t="e">
        <f t="shared" si="354"/>
        <v>#N/A</v>
      </c>
      <c r="BU581" s="34"/>
      <c r="BV581" s="34"/>
      <c r="BW581" s="36" t="e">
        <f>IF(BS581="-","-",_xlfn.XLOOKUP(BS581,ABNT5101!$B$4:$B$9,ABNT5101!$C$4:$C$9))</f>
        <v>#N/A</v>
      </c>
      <c r="BX581" s="36" t="e">
        <f>IF(BS581="-","-",_xlfn.XLOOKUP(BS581,ABNT5101!$B$4:$B$9,ABNT5101!$D$4:$D$9))</f>
        <v>#N/A</v>
      </c>
      <c r="BY581" s="31" t="e">
        <f t="shared" si="355"/>
        <v>#N/A</v>
      </c>
      <c r="BZ581" s="31" t="e">
        <f t="shared" si="356"/>
        <v>#N/A</v>
      </c>
      <c r="CA581" s="31" t="e">
        <f t="shared" si="357"/>
        <v>#N/A</v>
      </c>
      <c r="CB581" s="36" t="str">
        <f t="shared" si="367"/>
        <v>Sem Passeio</v>
      </c>
      <c r="CC581" s="37" t="e">
        <f t="shared" si="358"/>
        <v>#N/A</v>
      </c>
      <c r="CD581" s="38"/>
      <c r="CE581" s="38"/>
      <c r="CF581" s="31" t="e">
        <f>IF(CB581="-","-",_xlfn.XLOOKUP(CB581,ABNT5101!$B$4:$B$9,ABNT5101!$C$4:$C$9))</f>
        <v>#N/A</v>
      </c>
      <c r="CG581" s="36" t="e">
        <f>IF(CB581="-","-",_xlfn.XLOOKUP(CB581,ABNT5101!$B$4:$B$9,ABNT5101!$D$4:$D$9))</f>
        <v>#N/A</v>
      </c>
      <c r="CH581" s="31" t="e">
        <f t="shared" si="359"/>
        <v>#N/A</v>
      </c>
      <c r="CI581" s="31" t="e">
        <f t="shared" si="360"/>
        <v>#N/A</v>
      </c>
      <c r="CJ581" s="31" t="e">
        <f t="shared" si="361"/>
        <v>#N/A</v>
      </c>
      <c r="CK581" s="56" t="e">
        <f>_xlfn.XLOOKUP(CL581,'Banco de dados'!$B:$B,'Banco de dados'!$D:$D)</f>
        <v>#N/A</v>
      </c>
      <c r="CL581" s="42"/>
      <c r="CM581" s="56" t="e">
        <f>_xlfn.XLOOKUP(CL581,'Banco de dados'!$B:$B,'Banco de dados'!$E:$E)</f>
        <v>#N/A</v>
      </c>
      <c r="CN581" s="56"/>
      <c r="CO581" s="56" t="e">
        <f>IF(CN581="-","-",_xlfn.XLOOKUP(CN581,'Banco de dados'!$B:$B,'Banco de dados'!$E:$E))</f>
        <v>#N/A</v>
      </c>
      <c r="CP581" s="41">
        <f t="shared" si="362"/>
        <v>1</v>
      </c>
      <c r="CQ581" s="56" t="e">
        <f>_xlfn.XLOOKUP(CL581,'Banco de dados'!$B:$B,'Banco de dados'!$H:$H)</f>
        <v>#N/A</v>
      </c>
      <c r="CR581" s="56" t="e">
        <f t="array" aca="1" ref="CR581" ca="1">_xludf.xlookup(CN581,'Banco de dados'!$B:$B,'Banco de dados'!$H:$H)</f>
        <v>#NAME?</v>
      </c>
      <c r="CS581" s="56" t="e">
        <f t="array" aca="1" ref="CS581" ca="1">_xludf.xlookup(CL581,'Banco de dados'!$B:$B,'Banco de dados'!$F:$F)</f>
        <v>#NAME?</v>
      </c>
      <c r="CT581" s="56" t="e">
        <f t="array" aca="1" ref="CT581" ca="1">_xludf.xlookup(CN581,'Banco de dados'!$B:$B,'Banco de dados'!$F:$F)</f>
        <v>#NAME?</v>
      </c>
      <c r="CU581" s="42"/>
      <c r="CV581" s="42"/>
      <c r="CW581" s="56" t="str">
        <f>IF(AJ581=0.5,"Suporte",IF(AND(AJ581&gt;='Braços de IP'!$B$9,AJ581&lt;='Braços de IP'!$D$9),'Braços de IP'!$E$9,IF(AND(AJ581&gt;='Braços de IP'!$B$10,AJ581&lt;='Braços de IP'!$D$10),'Braços de IP'!$E$10,IF(AND(AJ581&gt;='Braços de IP'!$B$11,AJ581&lt;='Braços de IP'!$D$11),'Braços de IP'!$E$11,IF(AND(AJ581&gt;='Braços de IP'!$B$12,AJ581&lt;='Braços de IP'!$D$12),'Braços de IP'!$E$12,IF(AND(AJ581&gt;='Braços de IP'!$B$13,AJ581&lt;='Braços de IP'!$D$13),'Braços de IP'!$E$13,IF(AND(AJ581&gt;='Braços de IP'!$B$14,AJ581&lt;='Braços de IP'!$D$14),'Braços de IP'!$E$14,"ERRO")))))))</f>
        <v>Médio II</v>
      </c>
      <c r="CX581" s="42"/>
      <c r="CY581" s="56" t="str">
        <f>IF($CX581="","",VLOOKUP($CX581,'Braços de IP'!$E$9:$I$15,2,0))</f>
        <v/>
      </c>
      <c r="CZ581" s="43" t="str">
        <f>IF($CX581="","",VLOOKUP($CX581,'Braços de IP'!$E$9:$I$15,5,0))</f>
        <v/>
      </c>
      <c r="DA581" s="56"/>
      <c r="DB581" s="56"/>
      <c r="DC581" s="56"/>
      <c r="DD581" s="56"/>
      <c r="DE581" s="56"/>
      <c r="DF581" s="56"/>
      <c r="DG581" s="44" t="e">
        <f t="shared" si="363"/>
        <v>#N/A</v>
      </c>
      <c r="DH581" s="45">
        <f t="shared" si="364"/>
        <v>87</v>
      </c>
      <c r="DI581" s="44" t="e">
        <f t="shared" si="365"/>
        <v>#N/A</v>
      </c>
      <c r="DJ581" s="46" t="e">
        <f t="shared" si="366"/>
        <v>#N/A</v>
      </c>
      <c r="DK581" s="47" t="s">
        <v>147</v>
      </c>
      <c r="DL581" s="48"/>
      <c r="DM581" s="49"/>
      <c r="DN581" s="23" t="s">
        <v>148</v>
      </c>
      <c r="DO581" s="23"/>
      <c r="DQ581" s="50"/>
    </row>
    <row r="582" spans="2:127" ht="15.75" hidden="1" customHeight="1" x14ac:dyDescent="0.3">
      <c r="B582" s="5"/>
      <c r="C582" s="5"/>
      <c r="D582" s="5"/>
      <c r="E582" s="22" t="s">
        <v>531</v>
      </c>
      <c r="F582" s="22" t="s">
        <v>150</v>
      </c>
      <c r="G582" s="23" t="s">
        <v>367</v>
      </c>
      <c r="H582" s="23">
        <v>-23.334711089999999</v>
      </c>
      <c r="I582" s="23">
        <v>-46.913937009999998</v>
      </c>
      <c r="J582" s="24" t="s">
        <v>139</v>
      </c>
      <c r="K582" s="60"/>
      <c r="L582" s="24" t="s">
        <v>152</v>
      </c>
      <c r="M582" s="24" t="s">
        <v>141</v>
      </c>
      <c r="N582" s="23">
        <v>87</v>
      </c>
      <c r="O582" s="23" t="s">
        <v>142</v>
      </c>
      <c r="P582" s="23" t="s">
        <v>143</v>
      </c>
      <c r="Q582" s="26">
        <f t="shared" si="344"/>
        <v>174</v>
      </c>
      <c r="R582" s="27">
        <v>1</v>
      </c>
      <c r="S582" s="28" t="s">
        <v>153</v>
      </c>
      <c r="T582" s="28">
        <v>4</v>
      </c>
      <c r="U582" s="23"/>
      <c r="V582" s="23"/>
      <c r="W582" s="29"/>
      <c r="X582" s="28" t="s">
        <v>153</v>
      </c>
      <c r="Y582" s="23"/>
      <c r="Z582" s="23"/>
      <c r="AA582" s="23"/>
      <c r="AB582" s="23"/>
      <c r="AC582" s="23"/>
      <c r="AD582" s="23" t="s">
        <v>144</v>
      </c>
      <c r="AE582" s="23" t="s">
        <v>145</v>
      </c>
      <c r="AF582" s="23">
        <v>19</v>
      </c>
      <c r="AG582" s="23">
        <v>9</v>
      </c>
      <c r="AH582" s="23">
        <v>1</v>
      </c>
      <c r="AI582" s="23">
        <v>1</v>
      </c>
      <c r="AJ582" s="23">
        <v>2.2999999999999998</v>
      </c>
      <c r="AK582" s="27">
        <f t="shared" si="345"/>
        <v>1.2999999999999998</v>
      </c>
      <c r="AL582" s="27" t="s">
        <v>143</v>
      </c>
      <c r="AM582" s="27" t="s">
        <v>143</v>
      </c>
      <c r="AN582" s="23"/>
      <c r="AO582" s="27">
        <f t="shared" si="346"/>
        <v>2</v>
      </c>
      <c r="AP582" s="23"/>
      <c r="AQ582" s="23"/>
      <c r="AR582" s="23"/>
      <c r="AS582" s="23"/>
      <c r="AT582" s="23"/>
      <c r="AU582" s="27"/>
      <c r="AV582" s="27">
        <f t="shared" si="347"/>
        <v>0</v>
      </c>
      <c r="AW582" s="27"/>
      <c r="AX582" s="28">
        <f>VLOOKUP(J582,ABNT5101!$I$3:$J$9,2)</f>
        <v>7.5</v>
      </c>
      <c r="AY582" s="28">
        <f>VLOOKUP(J582,ABNT5101!$I$3:$M$9,5)</f>
        <v>0.18</v>
      </c>
      <c r="AZ582" s="28" t="str">
        <f>_xlfn.XLOOKUP(J582,ABNT5101!I:I,ABNT5101!L:L)</f>
        <v>-</v>
      </c>
      <c r="BA582" s="28">
        <f>_xlfn.XLOOKUP(J582,ABNT5101!$I:$I,ABNT5101!M:M)</f>
        <v>0.18</v>
      </c>
      <c r="BB582" s="28" t="str">
        <f>_xlfn.XLOOKUP(J582,ABNT5101!$I:$I,ABNT5101!N:N)</f>
        <v>-</v>
      </c>
      <c r="BC582" s="28">
        <f>_xlfn.XLOOKUP(J582,ABNT5101!$I:$I,ABNT5101!O:O)</f>
        <v>16</v>
      </c>
      <c r="BD582" s="31" t="str">
        <f t="shared" si="348"/>
        <v>NÃO ATENDE</v>
      </c>
      <c r="BE582" s="32">
        <f t="shared" si="340"/>
        <v>-1</v>
      </c>
      <c r="BF582" s="32">
        <f t="shared" si="341"/>
        <v>-1</v>
      </c>
      <c r="BG582" s="32" t="str">
        <f t="shared" si="349"/>
        <v>-</v>
      </c>
      <c r="BH582" s="34"/>
      <c r="BI582" s="34"/>
      <c r="BJ582" s="34"/>
      <c r="BK582" s="34"/>
      <c r="BL582" s="35"/>
      <c r="BM582" s="34"/>
      <c r="BN582" s="31" t="str">
        <f t="shared" si="350"/>
        <v>NÃO ATENDE</v>
      </c>
      <c r="BO582" s="31" t="str">
        <f t="shared" si="342"/>
        <v>NÃO ATENDE</v>
      </c>
      <c r="BP582" s="31" t="str">
        <f t="shared" si="343"/>
        <v>NÃO ATENDE</v>
      </c>
      <c r="BQ582" s="31" t="str">
        <f t="shared" si="351"/>
        <v>ATENDE</v>
      </c>
      <c r="BR582" s="36" t="str">
        <f t="shared" si="352"/>
        <v>C5</v>
      </c>
      <c r="BS582" s="36" t="str">
        <f t="shared" si="353"/>
        <v>Sem Passeio</v>
      </c>
      <c r="BT582" s="37" t="e">
        <f t="shared" si="354"/>
        <v>#N/A</v>
      </c>
      <c r="BU582" s="34"/>
      <c r="BV582" s="34"/>
      <c r="BW582" s="36" t="e">
        <f>IF(BS582="-","-",_xlfn.XLOOKUP(BS582,ABNT5101!$B$4:$B$9,ABNT5101!$C$4:$C$9))</f>
        <v>#N/A</v>
      </c>
      <c r="BX582" s="36" t="e">
        <f>IF(BS582="-","-",_xlfn.XLOOKUP(BS582,ABNT5101!$B$4:$B$9,ABNT5101!$D$4:$D$9))</f>
        <v>#N/A</v>
      </c>
      <c r="BY582" s="31" t="e">
        <f t="shared" si="355"/>
        <v>#N/A</v>
      </c>
      <c r="BZ582" s="31" t="e">
        <f t="shared" si="356"/>
        <v>#N/A</v>
      </c>
      <c r="CA582" s="31" t="e">
        <f t="shared" si="357"/>
        <v>#N/A</v>
      </c>
      <c r="CB582" s="36" t="str">
        <f t="shared" si="367"/>
        <v>Sem Passeio</v>
      </c>
      <c r="CC582" s="37" t="e">
        <f t="shared" si="358"/>
        <v>#N/A</v>
      </c>
      <c r="CD582" s="38"/>
      <c r="CE582" s="38"/>
      <c r="CF582" s="31" t="e">
        <f>IF(CB582="-","-",_xlfn.XLOOKUP(CB582,ABNT5101!$B$4:$B$9,ABNT5101!$C$4:$C$9))</f>
        <v>#N/A</v>
      </c>
      <c r="CG582" s="36" t="e">
        <f>IF(CB582="-","-",_xlfn.XLOOKUP(CB582,ABNT5101!$B$4:$B$9,ABNT5101!$D$4:$D$9))</f>
        <v>#N/A</v>
      </c>
      <c r="CH582" s="31" t="e">
        <f t="shared" si="359"/>
        <v>#N/A</v>
      </c>
      <c r="CI582" s="31" t="e">
        <f t="shared" si="360"/>
        <v>#N/A</v>
      </c>
      <c r="CJ582" s="31" t="e">
        <f t="shared" si="361"/>
        <v>#N/A</v>
      </c>
      <c r="CK582" s="56" t="e">
        <f>_xlfn.XLOOKUP(CL582,'Banco de dados'!$B:$B,'Banco de dados'!$D:$D)</f>
        <v>#N/A</v>
      </c>
      <c r="CL582" s="42"/>
      <c r="CM582" s="56" t="e">
        <f>_xlfn.XLOOKUP(CL582,'Banco de dados'!$B:$B,'Banco de dados'!$E:$E)</f>
        <v>#N/A</v>
      </c>
      <c r="CN582" s="56"/>
      <c r="CO582" s="56" t="e">
        <f>IF(CN582="-","-",_xlfn.XLOOKUP(CN582,'Banco de dados'!$B:$B,'Banco de dados'!$E:$E))</f>
        <v>#N/A</v>
      </c>
      <c r="CP582" s="41">
        <f t="shared" si="362"/>
        <v>1</v>
      </c>
      <c r="CQ582" s="56" t="e">
        <f>_xlfn.XLOOKUP(CL582,'Banco de dados'!$B:$B,'Banco de dados'!$H:$H)</f>
        <v>#N/A</v>
      </c>
      <c r="CR582" s="56" t="e">
        <f t="array" aca="1" ref="CR582" ca="1">_xludf.xlookup(CN582,'Banco de dados'!$B:$B,'Banco de dados'!$H:$H)</f>
        <v>#NAME?</v>
      </c>
      <c r="CS582" s="56" t="e">
        <f t="array" aca="1" ref="CS582" ca="1">_xludf.xlookup(CL582,'Banco de dados'!$B:$B,'Banco de dados'!$F:$F)</f>
        <v>#NAME?</v>
      </c>
      <c r="CT582" s="56" t="e">
        <f t="array" aca="1" ref="CT582" ca="1">_xludf.xlookup(CN582,'Banco de dados'!$B:$B,'Banco de dados'!$F:$F)</f>
        <v>#NAME?</v>
      </c>
      <c r="CU582" s="42"/>
      <c r="CV582" s="42"/>
      <c r="CW582" s="56" t="str">
        <f>IF(AJ582=0.5,"Suporte",IF(AND(AJ582&gt;='Braços de IP'!$B$9,AJ582&lt;='Braços de IP'!$D$9),'Braços de IP'!$E$9,IF(AND(AJ582&gt;='Braços de IP'!$B$10,AJ582&lt;='Braços de IP'!$D$10),'Braços de IP'!$E$10,IF(AND(AJ582&gt;='Braços de IP'!$B$11,AJ582&lt;='Braços de IP'!$D$11),'Braços de IP'!$E$11,IF(AND(AJ582&gt;='Braços de IP'!$B$12,AJ582&lt;='Braços de IP'!$D$12),'Braços de IP'!$E$12,IF(AND(AJ582&gt;='Braços de IP'!$B$13,AJ582&lt;='Braços de IP'!$D$13),'Braços de IP'!$E$13,IF(AND(AJ582&gt;='Braços de IP'!$B$14,AJ582&lt;='Braços de IP'!$D$14),'Braços de IP'!$E$14,"ERRO")))))))</f>
        <v>Médio II</v>
      </c>
      <c r="CX582" s="42"/>
      <c r="CY582" s="56" t="str">
        <f>IF($CX582="","",VLOOKUP($CX582,'Braços de IP'!$E$9:$I$15,2,0))</f>
        <v/>
      </c>
      <c r="CZ582" s="43" t="str">
        <f>IF($CX582="","",VLOOKUP($CX582,'Braços de IP'!$E$9:$I$15,5,0))</f>
        <v/>
      </c>
      <c r="DA582" s="56"/>
      <c r="DB582" s="56"/>
      <c r="DC582" s="56"/>
      <c r="DD582" s="56"/>
      <c r="DE582" s="56"/>
      <c r="DF582" s="56"/>
      <c r="DG582" s="44" t="e">
        <f t="shared" si="363"/>
        <v>#N/A</v>
      </c>
      <c r="DH582" s="45">
        <f t="shared" si="364"/>
        <v>87</v>
      </c>
      <c r="DI582" s="44" t="e">
        <f t="shared" si="365"/>
        <v>#N/A</v>
      </c>
      <c r="DJ582" s="46" t="e">
        <f t="shared" si="366"/>
        <v>#N/A</v>
      </c>
      <c r="DK582" s="47" t="s">
        <v>147</v>
      </c>
      <c r="DL582" s="48"/>
      <c r="DM582" s="49"/>
      <c r="DN582" s="23" t="s">
        <v>148</v>
      </c>
      <c r="DO582" s="23"/>
      <c r="DQ582" s="50"/>
    </row>
    <row r="583" spans="2:127" ht="15.75" hidden="1" customHeight="1" x14ac:dyDescent="0.3">
      <c r="B583" s="5"/>
      <c r="C583" s="5"/>
      <c r="D583" s="5"/>
      <c r="E583" s="22" t="s">
        <v>531</v>
      </c>
      <c r="F583" s="22" t="s">
        <v>150</v>
      </c>
      <c r="G583" s="23" t="s">
        <v>367</v>
      </c>
      <c r="H583" s="23">
        <v>-23.334711089999999</v>
      </c>
      <c r="I583" s="23">
        <v>-46.913937009999998</v>
      </c>
      <c r="J583" s="24" t="s">
        <v>139</v>
      </c>
      <c r="K583" s="60"/>
      <c r="L583" s="24" t="s">
        <v>152</v>
      </c>
      <c r="M583" s="24" t="s">
        <v>141</v>
      </c>
      <c r="N583" s="23">
        <v>87</v>
      </c>
      <c r="O583" s="23" t="s">
        <v>142</v>
      </c>
      <c r="P583" s="23" t="s">
        <v>143</v>
      </c>
      <c r="Q583" s="26">
        <f t="shared" si="344"/>
        <v>174</v>
      </c>
      <c r="R583" s="27">
        <v>1</v>
      </c>
      <c r="S583" s="28" t="s">
        <v>153</v>
      </c>
      <c r="T583" s="28">
        <v>4</v>
      </c>
      <c r="U583" s="23"/>
      <c r="V583" s="23"/>
      <c r="W583" s="29"/>
      <c r="X583" s="28" t="s">
        <v>153</v>
      </c>
      <c r="Y583" s="23"/>
      <c r="Z583" s="23"/>
      <c r="AA583" s="23"/>
      <c r="AB583" s="23"/>
      <c r="AC583" s="23"/>
      <c r="AD583" s="23" t="s">
        <v>144</v>
      </c>
      <c r="AE583" s="23" t="s">
        <v>145</v>
      </c>
      <c r="AF583" s="23">
        <v>19</v>
      </c>
      <c r="AG583" s="23">
        <v>9</v>
      </c>
      <c r="AH583" s="23">
        <v>1</v>
      </c>
      <c r="AI583" s="23">
        <v>1</v>
      </c>
      <c r="AJ583" s="23">
        <v>2.2999999999999998</v>
      </c>
      <c r="AK583" s="27">
        <f t="shared" si="345"/>
        <v>1.2999999999999998</v>
      </c>
      <c r="AL583" s="27" t="s">
        <v>143</v>
      </c>
      <c r="AM583" s="27" t="s">
        <v>143</v>
      </c>
      <c r="AN583" s="23"/>
      <c r="AO583" s="27">
        <f t="shared" si="346"/>
        <v>2</v>
      </c>
      <c r="AP583" s="23"/>
      <c r="AQ583" s="23"/>
      <c r="AR583" s="23"/>
      <c r="AS583" s="23"/>
      <c r="AT583" s="23"/>
      <c r="AU583" s="27"/>
      <c r="AV583" s="27">
        <f t="shared" si="347"/>
        <v>0</v>
      </c>
      <c r="AW583" s="27"/>
      <c r="AX583" s="28">
        <f>VLOOKUP(J583,ABNT5101!$I$3:$J$9,2)</f>
        <v>7.5</v>
      </c>
      <c r="AY583" s="28">
        <f>VLOOKUP(J583,ABNT5101!$I$3:$M$9,5)</f>
        <v>0.18</v>
      </c>
      <c r="AZ583" s="28" t="str">
        <f>_xlfn.XLOOKUP(J583,ABNT5101!I:I,ABNT5101!L:L)</f>
        <v>-</v>
      </c>
      <c r="BA583" s="28">
        <f>_xlfn.XLOOKUP(J583,ABNT5101!$I:$I,ABNT5101!M:M)</f>
        <v>0.18</v>
      </c>
      <c r="BB583" s="28" t="str">
        <f>_xlfn.XLOOKUP(J583,ABNT5101!$I:$I,ABNT5101!N:N)</f>
        <v>-</v>
      </c>
      <c r="BC583" s="28">
        <f>_xlfn.XLOOKUP(J583,ABNT5101!$I:$I,ABNT5101!O:O)</f>
        <v>16</v>
      </c>
      <c r="BD583" s="31" t="str">
        <f t="shared" si="348"/>
        <v>NÃO ATENDE</v>
      </c>
      <c r="BE583" s="32">
        <f t="shared" si="340"/>
        <v>-1</v>
      </c>
      <c r="BF583" s="32">
        <f t="shared" si="341"/>
        <v>-1</v>
      </c>
      <c r="BG583" s="32" t="str">
        <f t="shared" si="349"/>
        <v>-</v>
      </c>
      <c r="BH583" s="34"/>
      <c r="BI583" s="34"/>
      <c r="BJ583" s="34"/>
      <c r="BK583" s="34"/>
      <c r="BL583" s="35"/>
      <c r="BM583" s="34"/>
      <c r="BN583" s="31" t="str">
        <f t="shared" si="350"/>
        <v>NÃO ATENDE</v>
      </c>
      <c r="BO583" s="31" t="str">
        <f t="shared" si="342"/>
        <v>NÃO ATENDE</v>
      </c>
      <c r="BP583" s="31" t="str">
        <f t="shared" si="343"/>
        <v>NÃO ATENDE</v>
      </c>
      <c r="BQ583" s="31" t="str">
        <f t="shared" si="351"/>
        <v>ATENDE</v>
      </c>
      <c r="BR583" s="36" t="str">
        <f t="shared" si="352"/>
        <v>C5</v>
      </c>
      <c r="BS583" s="36" t="str">
        <f t="shared" si="353"/>
        <v>Sem Passeio</v>
      </c>
      <c r="BT583" s="37" t="e">
        <f t="shared" si="354"/>
        <v>#N/A</v>
      </c>
      <c r="BU583" s="34"/>
      <c r="BV583" s="34"/>
      <c r="BW583" s="36" t="e">
        <f>IF(BS583="-","-",_xlfn.XLOOKUP(BS583,ABNT5101!$B$4:$B$9,ABNT5101!$C$4:$C$9))</f>
        <v>#N/A</v>
      </c>
      <c r="BX583" s="36" t="e">
        <f>IF(BS583="-","-",_xlfn.XLOOKUP(BS583,ABNT5101!$B$4:$B$9,ABNT5101!$D$4:$D$9))</f>
        <v>#N/A</v>
      </c>
      <c r="BY583" s="31" t="e">
        <f t="shared" si="355"/>
        <v>#N/A</v>
      </c>
      <c r="BZ583" s="31" t="e">
        <f t="shared" si="356"/>
        <v>#N/A</v>
      </c>
      <c r="CA583" s="31" t="e">
        <f t="shared" si="357"/>
        <v>#N/A</v>
      </c>
      <c r="CB583" s="36" t="str">
        <f t="shared" si="367"/>
        <v>Sem Passeio</v>
      </c>
      <c r="CC583" s="37" t="e">
        <f t="shared" si="358"/>
        <v>#N/A</v>
      </c>
      <c r="CD583" s="38"/>
      <c r="CE583" s="38"/>
      <c r="CF583" s="31" t="e">
        <f>IF(CB583="-","-",_xlfn.XLOOKUP(CB583,ABNT5101!$B$4:$B$9,ABNT5101!$C$4:$C$9))</f>
        <v>#N/A</v>
      </c>
      <c r="CG583" s="36" t="e">
        <f>IF(CB583="-","-",_xlfn.XLOOKUP(CB583,ABNT5101!$B$4:$B$9,ABNT5101!$D$4:$D$9))</f>
        <v>#N/A</v>
      </c>
      <c r="CH583" s="31" t="e">
        <f t="shared" si="359"/>
        <v>#N/A</v>
      </c>
      <c r="CI583" s="31" t="e">
        <f t="shared" si="360"/>
        <v>#N/A</v>
      </c>
      <c r="CJ583" s="31" t="e">
        <f t="shared" si="361"/>
        <v>#N/A</v>
      </c>
      <c r="CK583" s="56" t="e">
        <f>_xlfn.XLOOKUP(CL583,'Banco de dados'!$B:$B,'Banco de dados'!$D:$D)</f>
        <v>#N/A</v>
      </c>
      <c r="CL583" s="42"/>
      <c r="CM583" s="56" t="e">
        <f>_xlfn.XLOOKUP(CL583,'Banco de dados'!$B:$B,'Banco de dados'!$E:$E)</f>
        <v>#N/A</v>
      </c>
      <c r="CN583" s="56"/>
      <c r="CO583" s="56" t="e">
        <f>IF(CN583="-","-",_xlfn.XLOOKUP(CN583,'Banco de dados'!$B:$B,'Banco de dados'!$E:$E))</f>
        <v>#N/A</v>
      </c>
      <c r="CP583" s="41">
        <f t="shared" si="362"/>
        <v>1</v>
      </c>
      <c r="CQ583" s="56" t="e">
        <f>_xlfn.XLOOKUP(CL583,'Banco de dados'!$B:$B,'Banco de dados'!$H:$H)</f>
        <v>#N/A</v>
      </c>
      <c r="CR583" s="56" t="e">
        <f t="array" aca="1" ref="CR583" ca="1">_xludf.xlookup(CN583,'Banco de dados'!$B:$B,'Banco de dados'!$H:$H)</f>
        <v>#NAME?</v>
      </c>
      <c r="CS583" s="56" t="e">
        <f t="array" aca="1" ref="CS583" ca="1">_xludf.xlookup(CL583,'Banco de dados'!$B:$B,'Banco de dados'!$F:$F)</f>
        <v>#NAME?</v>
      </c>
      <c r="CT583" s="56" t="e">
        <f t="array" aca="1" ref="CT583" ca="1">_xludf.xlookup(CN583,'Banco de dados'!$B:$B,'Banco de dados'!$F:$F)</f>
        <v>#NAME?</v>
      </c>
      <c r="CU583" s="42"/>
      <c r="CV583" s="42"/>
      <c r="CW583" s="56" t="str">
        <f>IF(AJ583=0.5,"Suporte",IF(AND(AJ583&gt;='Braços de IP'!$B$9,AJ583&lt;='Braços de IP'!$D$9),'Braços de IP'!$E$9,IF(AND(AJ583&gt;='Braços de IP'!$B$10,AJ583&lt;='Braços de IP'!$D$10),'Braços de IP'!$E$10,IF(AND(AJ583&gt;='Braços de IP'!$B$11,AJ583&lt;='Braços de IP'!$D$11),'Braços de IP'!$E$11,IF(AND(AJ583&gt;='Braços de IP'!$B$12,AJ583&lt;='Braços de IP'!$D$12),'Braços de IP'!$E$12,IF(AND(AJ583&gt;='Braços de IP'!$B$13,AJ583&lt;='Braços de IP'!$D$13),'Braços de IP'!$E$13,IF(AND(AJ583&gt;='Braços de IP'!$B$14,AJ583&lt;='Braços de IP'!$D$14),'Braços de IP'!$E$14,"ERRO")))))))</f>
        <v>Médio II</v>
      </c>
      <c r="CX583" s="42"/>
      <c r="CY583" s="56" t="str">
        <f>IF($CX583="","",VLOOKUP($CX583,'Braços de IP'!$E$9:$I$15,2,0))</f>
        <v/>
      </c>
      <c r="CZ583" s="43" t="str">
        <f>IF($CX583="","",VLOOKUP($CX583,'Braços de IP'!$E$9:$I$15,5,0))</f>
        <v/>
      </c>
      <c r="DA583" s="56"/>
      <c r="DB583" s="56"/>
      <c r="DC583" s="56"/>
      <c r="DD583" s="56"/>
      <c r="DE583" s="56"/>
      <c r="DF583" s="56"/>
      <c r="DG583" s="44" t="e">
        <f t="shared" si="363"/>
        <v>#N/A</v>
      </c>
      <c r="DH583" s="45">
        <f t="shared" si="364"/>
        <v>87</v>
      </c>
      <c r="DI583" s="44" t="e">
        <f t="shared" si="365"/>
        <v>#N/A</v>
      </c>
      <c r="DJ583" s="46" t="e">
        <f t="shared" si="366"/>
        <v>#N/A</v>
      </c>
      <c r="DK583" s="47" t="s">
        <v>147</v>
      </c>
      <c r="DL583" s="48"/>
      <c r="DM583" s="49"/>
      <c r="DN583" s="23" t="s">
        <v>148</v>
      </c>
      <c r="DO583" s="23"/>
      <c r="DQ583" s="50"/>
    </row>
    <row r="584" spans="2:127" ht="15.75" hidden="1" customHeight="1" x14ac:dyDescent="0.3">
      <c r="B584" s="5"/>
      <c r="C584" s="5"/>
      <c r="D584" s="5"/>
      <c r="E584" s="22" t="s">
        <v>532</v>
      </c>
      <c r="F584" s="22" t="s">
        <v>137</v>
      </c>
      <c r="G584" s="23" t="s">
        <v>365</v>
      </c>
      <c r="H584" s="23">
        <v>-23.335632</v>
      </c>
      <c r="I584" s="23">
        <v>-46.832265</v>
      </c>
      <c r="J584" s="24" t="s">
        <v>139</v>
      </c>
      <c r="K584" s="60"/>
      <c r="L584" s="24" t="s">
        <v>140</v>
      </c>
      <c r="M584" s="24" t="s">
        <v>141</v>
      </c>
      <c r="N584" s="23">
        <v>60</v>
      </c>
      <c r="O584" s="23" t="s">
        <v>142</v>
      </c>
      <c r="P584" s="23" t="s">
        <v>143</v>
      </c>
      <c r="Q584" s="26">
        <f t="shared" si="344"/>
        <v>120</v>
      </c>
      <c r="R584" s="27">
        <v>1</v>
      </c>
      <c r="S584" s="28">
        <v>3</v>
      </c>
      <c r="T584" s="28">
        <v>6</v>
      </c>
      <c r="U584" s="23"/>
      <c r="V584" s="23"/>
      <c r="W584" s="29"/>
      <c r="X584" s="28">
        <v>2.5</v>
      </c>
      <c r="Y584" s="23"/>
      <c r="Z584" s="23"/>
      <c r="AA584" s="23"/>
      <c r="AB584" s="23"/>
      <c r="AC584" s="23"/>
      <c r="AD584" s="23" t="s">
        <v>144</v>
      </c>
      <c r="AE584" s="23" t="s">
        <v>145</v>
      </c>
      <c r="AF584" s="23">
        <v>29</v>
      </c>
      <c r="AG584" s="23">
        <v>6.6</v>
      </c>
      <c r="AH584" s="23">
        <v>1</v>
      </c>
      <c r="AI584" s="23">
        <v>0.3</v>
      </c>
      <c r="AJ584" s="23">
        <v>2.2999999999999998</v>
      </c>
      <c r="AK584" s="27">
        <f t="shared" si="345"/>
        <v>1.9999999999999998</v>
      </c>
      <c r="AL584" s="27" t="s">
        <v>143</v>
      </c>
      <c r="AM584" s="27" t="s">
        <v>143</v>
      </c>
      <c r="AN584" s="23"/>
      <c r="AO584" s="27">
        <f t="shared" si="346"/>
        <v>2</v>
      </c>
      <c r="AP584" s="23"/>
      <c r="AQ584" s="23"/>
      <c r="AR584" s="23"/>
      <c r="AS584" s="23"/>
      <c r="AT584" s="23"/>
      <c r="AU584" s="27"/>
      <c r="AV584" s="27">
        <f t="shared" si="347"/>
        <v>0</v>
      </c>
      <c r="AW584" s="27"/>
      <c r="AX584" s="28">
        <f>VLOOKUP(J584,ABNT5101!$I$3:$J$9,2)</f>
        <v>7.5</v>
      </c>
      <c r="AY584" s="28">
        <f>VLOOKUP(J584,ABNT5101!$I$3:$M$9,5)</f>
        <v>0.18</v>
      </c>
      <c r="AZ584" s="28" t="str">
        <f>_xlfn.XLOOKUP(J584,ABNT5101!I:I,ABNT5101!L:L)</f>
        <v>-</v>
      </c>
      <c r="BA584" s="28">
        <f>_xlfn.XLOOKUP(J584,ABNT5101!$I:$I,ABNT5101!M:M)</f>
        <v>0.18</v>
      </c>
      <c r="BB584" s="28" t="str">
        <f>_xlfn.XLOOKUP(J584,ABNT5101!$I:$I,ABNT5101!N:N)</f>
        <v>-</v>
      </c>
      <c r="BC584" s="28">
        <f>_xlfn.XLOOKUP(J584,ABNT5101!$I:$I,ABNT5101!O:O)</f>
        <v>16</v>
      </c>
      <c r="BD584" s="31" t="str">
        <f t="shared" si="348"/>
        <v>NÃO ATENDE</v>
      </c>
      <c r="BE584" s="32">
        <f t="shared" si="340"/>
        <v>-1</v>
      </c>
      <c r="BF584" s="32">
        <f t="shared" si="341"/>
        <v>-1</v>
      </c>
      <c r="BG584" s="32" t="str">
        <f t="shared" si="349"/>
        <v>-</v>
      </c>
      <c r="BH584" s="34"/>
      <c r="BI584" s="34"/>
      <c r="BJ584" s="34"/>
      <c r="BK584" s="34"/>
      <c r="BL584" s="35"/>
      <c r="BM584" s="34"/>
      <c r="BN584" s="31" t="str">
        <f t="shared" si="350"/>
        <v>NÃO ATENDE</v>
      </c>
      <c r="BO584" s="31" t="str">
        <f t="shared" si="342"/>
        <v>NÃO ATENDE</v>
      </c>
      <c r="BP584" s="31" t="str">
        <f t="shared" si="343"/>
        <v>NÃO ATENDE</v>
      </c>
      <c r="BQ584" s="31" t="str">
        <f t="shared" si="351"/>
        <v>ATENDE</v>
      </c>
      <c r="BR584" s="36" t="str">
        <f t="shared" si="352"/>
        <v>C5</v>
      </c>
      <c r="BS584" s="36" t="str">
        <f t="shared" si="353"/>
        <v>P6</v>
      </c>
      <c r="BT584" s="37">
        <f t="shared" si="354"/>
        <v>-1</v>
      </c>
      <c r="BU584" s="34"/>
      <c r="BV584" s="34"/>
      <c r="BW584" s="36">
        <f>IF(BS584="-","-",_xlfn.XLOOKUP(BS584,ABNT5101!$B$4:$B$9,ABNT5101!$C$4:$C$9))</f>
        <v>3</v>
      </c>
      <c r="BX584" s="36">
        <f>IF(BS584="-","-",_xlfn.XLOOKUP(BS584,ABNT5101!$B$4:$B$9,ABNT5101!$D$4:$D$9))</f>
        <v>0.6</v>
      </c>
      <c r="BY584" s="31" t="str">
        <f t="shared" si="355"/>
        <v>NÃO ATENDE</v>
      </c>
      <c r="BZ584" s="31" t="str">
        <f t="shared" si="356"/>
        <v>NÃO ATENDE</v>
      </c>
      <c r="CA584" s="31" t="str">
        <f t="shared" si="357"/>
        <v>NÃO ATENDE</v>
      </c>
      <c r="CB584" s="36" t="str">
        <f t="shared" si="367"/>
        <v>P6</v>
      </c>
      <c r="CC584" s="37">
        <f t="shared" si="358"/>
        <v>-1</v>
      </c>
      <c r="CD584" s="38"/>
      <c r="CE584" s="38"/>
      <c r="CF584" s="31">
        <f>IF(CB584="-","-",_xlfn.XLOOKUP(CB584,ABNT5101!$B$4:$B$9,ABNT5101!$C$4:$C$9))</f>
        <v>3</v>
      </c>
      <c r="CG584" s="36">
        <f>IF(CB584="-","-",_xlfn.XLOOKUP(CB584,ABNT5101!$B$4:$B$9,ABNT5101!$D$4:$D$9))</f>
        <v>0.6</v>
      </c>
      <c r="CH584" s="31" t="str">
        <f t="shared" si="359"/>
        <v>NÃO ATENDE</v>
      </c>
      <c r="CI584" s="31" t="str">
        <f t="shared" si="360"/>
        <v>NÃO ATENDE</v>
      </c>
      <c r="CJ584" s="31" t="str">
        <f t="shared" si="361"/>
        <v>NÃO ATENDE</v>
      </c>
      <c r="CK584" s="56" t="e">
        <f>_xlfn.XLOOKUP(CL584,'Banco de dados'!$B:$B,'Banco de dados'!$D:$D)</f>
        <v>#N/A</v>
      </c>
      <c r="CL584" s="42"/>
      <c r="CM584" s="56" t="e">
        <f>_xlfn.XLOOKUP(CL584,'Banco de dados'!$B:$B,'Banco de dados'!$E:$E)</f>
        <v>#N/A</v>
      </c>
      <c r="CN584" s="56"/>
      <c r="CO584" s="56" t="e">
        <f>IF(CN584="-","-",_xlfn.XLOOKUP(CN584,'Banco de dados'!$B:$B,'Banco de dados'!$E:$E))</f>
        <v>#N/A</v>
      </c>
      <c r="CP584" s="41">
        <f t="shared" si="362"/>
        <v>1</v>
      </c>
      <c r="CQ584" s="56" t="e">
        <f>_xlfn.XLOOKUP(CL584,'Banco de dados'!$B:$B,'Banco de dados'!$H:$H)</f>
        <v>#N/A</v>
      </c>
      <c r="CR584" s="56" t="e">
        <f t="array" aca="1" ref="CR584" ca="1">_xludf.xlookup(CN584,'Banco de dados'!$B:$B,'Banco de dados'!$H:$H)</f>
        <v>#NAME?</v>
      </c>
      <c r="CS584" s="56" t="e">
        <f t="array" aca="1" ref="CS584" ca="1">_xludf.xlookup(CL584,'Banco de dados'!$B:$B,'Banco de dados'!$F:$F)</f>
        <v>#NAME?</v>
      </c>
      <c r="CT584" s="56" t="e">
        <f t="array" aca="1" ref="CT584" ca="1">_xludf.xlookup(CN584,'Banco de dados'!$B:$B,'Banco de dados'!$F:$F)</f>
        <v>#NAME?</v>
      </c>
      <c r="CU584" s="42"/>
      <c r="CV584" s="42"/>
      <c r="CW584" s="56" t="str">
        <f>IF(AJ584=0.5,"Suporte",IF(AND(AJ584&gt;='Braços de IP'!$B$9,AJ584&lt;='Braços de IP'!$D$9),'Braços de IP'!$E$9,IF(AND(AJ584&gt;='Braços de IP'!$B$10,AJ584&lt;='Braços de IP'!$D$10),'Braços de IP'!$E$10,IF(AND(AJ584&gt;='Braços de IP'!$B$11,AJ584&lt;='Braços de IP'!$D$11),'Braços de IP'!$E$11,IF(AND(AJ584&gt;='Braços de IP'!$B$12,AJ584&lt;='Braços de IP'!$D$12),'Braços de IP'!$E$12,IF(AND(AJ584&gt;='Braços de IP'!$B$13,AJ584&lt;='Braços de IP'!$D$13),'Braços de IP'!$E$13,IF(AND(AJ584&gt;='Braços de IP'!$B$14,AJ584&lt;='Braços de IP'!$D$14),'Braços de IP'!$E$14,"ERRO")))))))</f>
        <v>Médio II</v>
      </c>
      <c r="CX584" s="42"/>
      <c r="CY584" s="56" t="str">
        <f>IF($CX584="","",VLOOKUP($CX584,'Braços de IP'!$E$9:$I$15,2,0))</f>
        <v/>
      </c>
      <c r="CZ584" s="43" t="str">
        <f>IF($CX584="","",VLOOKUP($CX584,'Braços de IP'!$E$9:$I$15,5,0))</f>
        <v/>
      </c>
      <c r="DA584" s="56"/>
      <c r="DB584" s="56"/>
      <c r="DC584" s="56"/>
      <c r="DD584" s="56"/>
      <c r="DE584" s="56"/>
      <c r="DF584" s="56"/>
      <c r="DG584" s="44" t="e">
        <f t="shared" si="363"/>
        <v>#N/A</v>
      </c>
      <c r="DH584" s="45">
        <f t="shared" si="364"/>
        <v>60</v>
      </c>
      <c r="DI584" s="44" t="e">
        <f t="shared" si="365"/>
        <v>#N/A</v>
      </c>
      <c r="DJ584" s="46" t="e">
        <f t="shared" si="366"/>
        <v>#N/A</v>
      </c>
      <c r="DK584" s="47" t="s">
        <v>147</v>
      </c>
      <c r="DL584" s="48"/>
      <c r="DM584" s="49"/>
      <c r="DN584" s="23" t="s">
        <v>148</v>
      </c>
      <c r="DO584" s="23"/>
      <c r="DQ584" s="50"/>
    </row>
    <row r="585" spans="2:127" ht="15.75" hidden="1" customHeight="1" x14ac:dyDescent="0.3">
      <c r="B585" s="5"/>
      <c r="C585" s="5"/>
      <c r="D585" s="5"/>
      <c r="E585" s="22" t="s">
        <v>532</v>
      </c>
      <c r="F585" s="22" t="s">
        <v>137</v>
      </c>
      <c r="G585" s="23" t="s">
        <v>365</v>
      </c>
      <c r="H585" s="23">
        <v>-23.335632</v>
      </c>
      <c r="I585" s="23">
        <v>-46.832265</v>
      </c>
      <c r="J585" s="24" t="s">
        <v>139</v>
      </c>
      <c r="K585" s="60"/>
      <c r="L585" s="24" t="s">
        <v>140</v>
      </c>
      <c r="M585" s="24" t="s">
        <v>141</v>
      </c>
      <c r="N585" s="23">
        <v>60</v>
      </c>
      <c r="O585" s="23" t="s">
        <v>142</v>
      </c>
      <c r="P585" s="23" t="s">
        <v>143</v>
      </c>
      <c r="Q585" s="26">
        <f t="shared" si="344"/>
        <v>120</v>
      </c>
      <c r="R585" s="27">
        <v>1</v>
      </c>
      <c r="S585" s="28">
        <v>3</v>
      </c>
      <c r="T585" s="28">
        <v>6</v>
      </c>
      <c r="U585" s="23"/>
      <c r="V585" s="23"/>
      <c r="W585" s="29"/>
      <c r="X585" s="28">
        <v>2.5</v>
      </c>
      <c r="Y585" s="23"/>
      <c r="Z585" s="23"/>
      <c r="AA585" s="23"/>
      <c r="AB585" s="23"/>
      <c r="AC585" s="23"/>
      <c r="AD585" s="23" t="s">
        <v>144</v>
      </c>
      <c r="AE585" s="23" t="s">
        <v>145</v>
      </c>
      <c r="AF585" s="23">
        <v>29</v>
      </c>
      <c r="AG585" s="23">
        <v>6.6</v>
      </c>
      <c r="AH585" s="23">
        <v>1</v>
      </c>
      <c r="AI585" s="23">
        <v>0.3</v>
      </c>
      <c r="AJ585" s="23">
        <v>2.2999999999999998</v>
      </c>
      <c r="AK585" s="27">
        <f t="shared" si="345"/>
        <v>1.9999999999999998</v>
      </c>
      <c r="AL585" s="27" t="s">
        <v>143</v>
      </c>
      <c r="AM585" s="27" t="s">
        <v>143</v>
      </c>
      <c r="AN585" s="23"/>
      <c r="AO585" s="27">
        <f t="shared" si="346"/>
        <v>2</v>
      </c>
      <c r="AP585" s="23"/>
      <c r="AQ585" s="23"/>
      <c r="AR585" s="23"/>
      <c r="AS585" s="23"/>
      <c r="AT585" s="23"/>
      <c r="AU585" s="27"/>
      <c r="AV585" s="27">
        <f t="shared" si="347"/>
        <v>0</v>
      </c>
      <c r="AW585" s="27"/>
      <c r="AX585" s="28">
        <f>VLOOKUP(J585,ABNT5101!$I$3:$J$9,2)</f>
        <v>7.5</v>
      </c>
      <c r="AY585" s="28">
        <f>VLOOKUP(J585,ABNT5101!$I$3:$M$9,5)</f>
        <v>0.18</v>
      </c>
      <c r="AZ585" s="28" t="str">
        <f>_xlfn.XLOOKUP(J585,ABNT5101!I:I,ABNT5101!L:L)</f>
        <v>-</v>
      </c>
      <c r="BA585" s="28">
        <f>_xlfn.XLOOKUP(J585,ABNT5101!$I:$I,ABNT5101!M:M)</f>
        <v>0.18</v>
      </c>
      <c r="BB585" s="28" t="str">
        <f>_xlfn.XLOOKUP(J585,ABNT5101!$I:$I,ABNT5101!N:N)</f>
        <v>-</v>
      </c>
      <c r="BC585" s="28">
        <f>_xlfn.XLOOKUP(J585,ABNT5101!$I:$I,ABNT5101!O:O)</f>
        <v>16</v>
      </c>
      <c r="BD585" s="31" t="str">
        <f t="shared" si="348"/>
        <v>NÃO ATENDE</v>
      </c>
      <c r="BE585" s="32">
        <f t="shared" si="340"/>
        <v>-1</v>
      </c>
      <c r="BF585" s="32">
        <f t="shared" si="341"/>
        <v>-1</v>
      </c>
      <c r="BG585" s="32" t="str">
        <f t="shared" si="349"/>
        <v>-</v>
      </c>
      <c r="BH585" s="34"/>
      <c r="BI585" s="34"/>
      <c r="BJ585" s="34"/>
      <c r="BK585" s="34"/>
      <c r="BL585" s="35"/>
      <c r="BM585" s="34"/>
      <c r="BN585" s="31" t="str">
        <f t="shared" si="350"/>
        <v>NÃO ATENDE</v>
      </c>
      <c r="BO585" s="31" t="str">
        <f t="shared" si="342"/>
        <v>NÃO ATENDE</v>
      </c>
      <c r="BP585" s="31" t="str">
        <f t="shared" si="343"/>
        <v>NÃO ATENDE</v>
      </c>
      <c r="BQ585" s="31" t="str">
        <f t="shared" si="351"/>
        <v>ATENDE</v>
      </c>
      <c r="BR585" s="36" t="str">
        <f t="shared" si="352"/>
        <v>C5</v>
      </c>
      <c r="BS585" s="36" t="str">
        <f t="shared" si="353"/>
        <v>P6</v>
      </c>
      <c r="BT585" s="37">
        <f t="shared" si="354"/>
        <v>-1</v>
      </c>
      <c r="BU585" s="34"/>
      <c r="BV585" s="34"/>
      <c r="BW585" s="36">
        <f>IF(BS585="-","-",_xlfn.XLOOKUP(BS585,ABNT5101!$B$4:$B$9,ABNT5101!$C$4:$C$9))</f>
        <v>3</v>
      </c>
      <c r="BX585" s="36">
        <f>IF(BS585="-","-",_xlfn.XLOOKUP(BS585,ABNT5101!$B$4:$B$9,ABNT5101!$D$4:$D$9))</f>
        <v>0.6</v>
      </c>
      <c r="BY585" s="31" t="str">
        <f t="shared" si="355"/>
        <v>NÃO ATENDE</v>
      </c>
      <c r="BZ585" s="31" t="str">
        <f t="shared" si="356"/>
        <v>NÃO ATENDE</v>
      </c>
      <c r="CA585" s="31" t="str">
        <f t="shared" si="357"/>
        <v>NÃO ATENDE</v>
      </c>
      <c r="CB585" s="36" t="str">
        <f t="shared" si="367"/>
        <v>P6</v>
      </c>
      <c r="CC585" s="37">
        <f t="shared" si="358"/>
        <v>-1</v>
      </c>
      <c r="CD585" s="38"/>
      <c r="CE585" s="38"/>
      <c r="CF585" s="31">
        <f>IF(CB585="-","-",_xlfn.XLOOKUP(CB585,ABNT5101!$B$4:$B$9,ABNT5101!$C$4:$C$9))</f>
        <v>3</v>
      </c>
      <c r="CG585" s="36">
        <f>IF(CB585="-","-",_xlfn.XLOOKUP(CB585,ABNT5101!$B$4:$B$9,ABNT5101!$D$4:$D$9))</f>
        <v>0.6</v>
      </c>
      <c r="CH585" s="31" t="str">
        <f t="shared" si="359"/>
        <v>NÃO ATENDE</v>
      </c>
      <c r="CI585" s="31" t="str">
        <f t="shared" si="360"/>
        <v>NÃO ATENDE</v>
      </c>
      <c r="CJ585" s="31" t="str">
        <f t="shared" si="361"/>
        <v>NÃO ATENDE</v>
      </c>
      <c r="CK585" s="56" t="e">
        <f>_xlfn.XLOOKUP(CL585,'Banco de dados'!$B:$B,'Banco de dados'!$D:$D)</f>
        <v>#N/A</v>
      </c>
      <c r="CL585" s="42"/>
      <c r="CM585" s="56" t="e">
        <f>_xlfn.XLOOKUP(CL585,'Banco de dados'!$B:$B,'Banco de dados'!$E:$E)</f>
        <v>#N/A</v>
      </c>
      <c r="CN585" s="56"/>
      <c r="CO585" s="56" t="e">
        <f>IF(CN585="-","-",_xlfn.XLOOKUP(CN585,'Banco de dados'!$B:$B,'Banco de dados'!$E:$E))</f>
        <v>#N/A</v>
      </c>
      <c r="CP585" s="41">
        <f t="shared" si="362"/>
        <v>1</v>
      </c>
      <c r="CQ585" s="56" t="e">
        <f>_xlfn.XLOOKUP(CL585,'Banco de dados'!$B:$B,'Banco de dados'!$H:$H)</f>
        <v>#N/A</v>
      </c>
      <c r="CR585" s="56" t="e">
        <f t="array" aca="1" ref="CR585" ca="1">_xludf.xlookup(CN585,'Banco de dados'!$B:$B,'Banco de dados'!$H:$H)</f>
        <v>#NAME?</v>
      </c>
      <c r="CS585" s="56" t="e">
        <f t="array" aca="1" ref="CS585" ca="1">_xludf.xlookup(CL585,'Banco de dados'!$B:$B,'Banco de dados'!$F:$F)</f>
        <v>#NAME?</v>
      </c>
      <c r="CT585" s="56" t="e">
        <f t="array" aca="1" ref="CT585" ca="1">_xludf.xlookup(CN585,'Banco de dados'!$B:$B,'Banco de dados'!$F:$F)</f>
        <v>#NAME?</v>
      </c>
      <c r="CU585" s="42"/>
      <c r="CV585" s="42"/>
      <c r="CW585" s="56" t="str">
        <f>IF(AJ585=0.5,"Suporte",IF(AND(AJ585&gt;='Braços de IP'!$B$9,AJ585&lt;='Braços de IP'!$D$9),'Braços de IP'!$E$9,IF(AND(AJ585&gt;='Braços de IP'!$B$10,AJ585&lt;='Braços de IP'!$D$10),'Braços de IP'!$E$10,IF(AND(AJ585&gt;='Braços de IP'!$B$11,AJ585&lt;='Braços de IP'!$D$11),'Braços de IP'!$E$11,IF(AND(AJ585&gt;='Braços de IP'!$B$12,AJ585&lt;='Braços de IP'!$D$12),'Braços de IP'!$E$12,IF(AND(AJ585&gt;='Braços de IP'!$B$13,AJ585&lt;='Braços de IP'!$D$13),'Braços de IP'!$E$13,IF(AND(AJ585&gt;='Braços de IP'!$B$14,AJ585&lt;='Braços de IP'!$D$14),'Braços de IP'!$E$14,"ERRO")))))))</f>
        <v>Médio II</v>
      </c>
      <c r="CX585" s="42"/>
      <c r="CY585" s="56" t="str">
        <f>IF($CX585="","",VLOOKUP($CX585,'Braços de IP'!$E$9:$I$15,2,0))</f>
        <v/>
      </c>
      <c r="CZ585" s="43" t="str">
        <f>IF($CX585="","",VLOOKUP($CX585,'Braços de IP'!$E$9:$I$15,5,0))</f>
        <v/>
      </c>
      <c r="DA585" s="56"/>
      <c r="DB585" s="56"/>
      <c r="DC585" s="56"/>
      <c r="DD585" s="56"/>
      <c r="DE585" s="56"/>
      <c r="DF585" s="56"/>
      <c r="DG585" s="44" t="e">
        <f t="shared" si="363"/>
        <v>#N/A</v>
      </c>
      <c r="DH585" s="45">
        <f t="shared" si="364"/>
        <v>60</v>
      </c>
      <c r="DI585" s="44" t="e">
        <f t="shared" si="365"/>
        <v>#N/A</v>
      </c>
      <c r="DJ585" s="46" t="e">
        <f t="shared" si="366"/>
        <v>#N/A</v>
      </c>
      <c r="DK585" s="47" t="s">
        <v>147</v>
      </c>
      <c r="DL585" s="48"/>
      <c r="DM585" s="49"/>
      <c r="DN585" s="23" t="s">
        <v>148</v>
      </c>
      <c r="DO585" s="23"/>
      <c r="DQ585" s="50"/>
    </row>
    <row r="586" spans="2:127" ht="15.75" hidden="1" customHeight="1" x14ac:dyDescent="0.3">
      <c r="B586" s="5"/>
      <c r="C586" s="5"/>
      <c r="D586" s="5"/>
      <c r="E586" s="22" t="s">
        <v>532</v>
      </c>
      <c r="F586" s="22" t="s">
        <v>137</v>
      </c>
      <c r="G586" s="23" t="s">
        <v>365</v>
      </c>
      <c r="H586" s="23">
        <v>-23.335632</v>
      </c>
      <c r="I586" s="23">
        <v>-46.832265</v>
      </c>
      <c r="J586" s="24" t="s">
        <v>139</v>
      </c>
      <c r="K586" s="60"/>
      <c r="L586" s="24" t="s">
        <v>140</v>
      </c>
      <c r="M586" s="24" t="s">
        <v>141</v>
      </c>
      <c r="N586" s="23">
        <v>60</v>
      </c>
      <c r="O586" s="23" t="s">
        <v>142</v>
      </c>
      <c r="P586" s="23" t="s">
        <v>143</v>
      </c>
      <c r="Q586" s="26">
        <f t="shared" si="344"/>
        <v>120</v>
      </c>
      <c r="R586" s="27">
        <v>1</v>
      </c>
      <c r="S586" s="28">
        <v>3</v>
      </c>
      <c r="T586" s="28">
        <v>6</v>
      </c>
      <c r="U586" s="23"/>
      <c r="V586" s="23"/>
      <c r="W586" s="29"/>
      <c r="X586" s="28">
        <v>2.5</v>
      </c>
      <c r="Y586" s="23"/>
      <c r="Z586" s="23"/>
      <c r="AA586" s="23"/>
      <c r="AB586" s="23"/>
      <c r="AC586" s="23"/>
      <c r="AD586" s="23" t="s">
        <v>144</v>
      </c>
      <c r="AE586" s="23" t="s">
        <v>145</v>
      </c>
      <c r="AF586" s="23">
        <v>29</v>
      </c>
      <c r="AG586" s="23">
        <v>6.6</v>
      </c>
      <c r="AH586" s="23">
        <v>1</v>
      </c>
      <c r="AI586" s="23">
        <v>0.3</v>
      </c>
      <c r="AJ586" s="23">
        <v>2.2999999999999998</v>
      </c>
      <c r="AK586" s="27">
        <f t="shared" si="345"/>
        <v>1.9999999999999998</v>
      </c>
      <c r="AL586" s="27" t="s">
        <v>143</v>
      </c>
      <c r="AM586" s="27" t="s">
        <v>143</v>
      </c>
      <c r="AN586" s="23"/>
      <c r="AO586" s="27">
        <f t="shared" si="346"/>
        <v>2</v>
      </c>
      <c r="AP586" s="23"/>
      <c r="AQ586" s="23"/>
      <c r="AR586" s="23"/>
      <c r="AS586" s="23"/>
      <c r="AT586" s="23"/>
      <c r="AU586" s="27"/>
      <c r="AV586" s="27">
        <f t="shared" si="347"/>
        <v>0</v>
      </c>
      <c r="AW586" s="27"/>
      <c r="AX586" s="28">
        <f>VLOOKUP(J586,ABNT5101!$I$3:$J$9,2)</f>
        <v>7.5</v>
      </c>
      <c r="AY586" s="28">
        <f>VLOOKUP(J586,ABNT5101!$I$3:$M$9,5)</f>
        <v>0.18</v>
      </c>
      <c r="AZ586" s="28" t="str">
        <f>_xlfn.XLOOKUP(J586,ABNT5101!I:I,ABNT5101!L:L)</f>
        <v>-</v>
      </c>
      <c r="BA586" s="28">
        <f>_xlfn.XLOOKUP(J586,ABNT5101!$I:$I,ABNT5101!M:M)</f>
        <v>0.18</v>
      </c>
      <c r="BB586" s="28" t="str">
        <f>_xlfn.XLOOKUP(J586,ABNT5101!$I:$I,ABNT5101!N:N)</f>
        <v>-</v>
      </c>
      <c r="BC586" s="28">
        <f>_xlfn.XLOOKUP(J586,ABNT5101!$I:$I,ABNT5101!O:O)</f>
        <v>16</v>
      </c>
      <c r="BD586" s="31" t="str">
        <f t="shared" si="348"/>
        <v>NÃO ATENDE</v>
      </c>
      <c r="BE586" s="32">
        <f t="shared" si="340"/>
        <v>-1</v>
      </c>
      <c r="BF586" s="32">
        <f t="shared" si="341"/>
        <v>-1</v>
      </c>
      <c r="BG586" s="32" t="str">
        <f t="shared" si="349"/>
        <v>-</v>
      </c>
      <c r="BH586" s="34"/>
      <c r="BI586" s="34"/>
      <c r="BJ586" s="34"/>
      <c r="BK586" s="34"/>
      <c r="BL586" s="35"/>
      <c r="BM586" s="34"/>
      <c r="BN586" s="31" t="str">
        <f t="shared" si="350"/>
        <v>NÃO ATENDE</v>
      </c>
      <c r="BO586" s="31" t="str">
        <f t="shared" si="342"/>
        <v>NÃO ATENDE</v>
      </c>
      <c r="BP586" s="31" t="str">
        <f t="shared" si="343"/>
        <v>NÃO ATENDE</v>
      </c>
      <c r="BQ586" s="31" t="str">
        <f t="shared" si="351"/>
        <v>ATENDE</v>
      </c>
      <c r="BR586" s="36" t="str">
        <f t="shared" si="352"/>
        <v>C5</v>
      </c>
      <c r="BS586" s="36" t="str">
        <f t="shared" si="353"/>
        <v>P6</v>
      </c>
      <c r="BT586" s="37">
        <f t="shared" si="354"/>
        <v>-1</v>
      </c>
      <c r="BU586" s="34"/>
      <c r="BV586" s="34"/>
      <c r="BW586" s="36">
        <f>IF(BS586="-","-",_xlfn.XLOOKUP(BS586,ABNT5101!$B$4:$B$9,ABNT5101!$C$4:$C$9))</f>
        <v>3</v>
      </c>
      <c r="BX586" s="36">
        <f>IF(BS586="-","-",_xlfn.XLOOKUP(BS586,ABNT5101!$B$4:$B$9,ABNT5101!$D$4:$D$9))</f>
        <v>0.6</v>
      </c>
      <c r="BY586" s="31" t="str">
        <f t="shared" si="355"/>
        <v>NÃO ATENDE</v>
      </c>
      <c r="BZ586" s="31" t="str">
        <f t="shared" si="356"/>
        <v>NÃO ATENDE</v>
      </c>
      <c r="CA586" s="31" t="str">
        <f t="shared" si="357"/>
        <v>NÃO ATENDE</v>
      </c>
      <c r="CB586" s="36" t="str">
        <f t="shared" si="367"/>
        <v>P6</v>
      </c>
      <c r="CC586" s="37">
        <f t="shared" si="358"/>
        <v>-1</v>
      </c>
      <c r="CD586" s="38"/>
      <c r="CE586" s="38"/>
      <c r="CF586" s="31">
        <f>IF(CB586="-","-",_xlfn.XLOOKUP(CB586,ABNT5101!$B$4:$B$9,ABNT5101!$C$4:$C$9))</f>
        <v>3</v>
      </c>
      <c r="CG586" s="36">
        <f>IF(CB586="-","-",_xlfn.XLOOKUP(CB586,ABNT5101!$B$4:$B$9,ABNT5101!$D$4:$D$9))</f>
        <v>0.6</v>
      </c>
      <c r="CH586" s="31" t="str">
        <f t="shared" si="359"/>
        <v>NÃO ATENDE</v>
      </c>
      <c r="CI586" s="31" t="str">
        <f t="shared" si="360"/>
        <v>NÃO ATENDE</v>
      </c>
      <c r="CJ586" s="31" t="str">
        <f t="shared" si="361"/>
        <v>NÃO ATENDE</v>
      </c>
      <c r="CK586" s="56" t="e">
        <f>_xlfn.XLOOKUP(CL586,'Banco de dados'!$B:$B,'Banco de dados'!$D:$D)</f>
        <v>#N/A</v>
      </c>
      <c r="CL586" s="42"/>
      <c r="CM586" s="56" t="e">
        <f>_xlfn.XLOOKUP(CL586,'Banco de dados'!$B:$B,'Banco de dados'!$E:$E)</f>
        <v>#N/A</v>
      </c>
      <c r="CN586" s="56"/>
      <c r="CO586" s="56" t="e">
        <f>IF(CN586="-","-",_xlfn.XLOOKUP(CN586,'Banco de dados'!$B:$B,'Banco de dados'!$E:$E))</f>
        <v>#N/A</v>
      </c>
      <c r="CP586" s="41">
        <f t="shared" si="362"/>
        <v>1</v>
      </c>
      <c r="CQ586" s="56" t="e">
        <f>_xlfn.XLOOKUP(CL586,'Banco de dados'!$B:$B,'Banco de dados'!$H:$H)</f>
        <v>#N/A</v>
      </c>
      <c r="CR586" s="56" t="e">
        <f t="array" aca="1" ref="CR586" ca="1">_xludf.xlookup(CN586,'Banco de dados'!$B:$B,'Banco de dados'!$H:$H)</f>
        <v>#NAME?</v>
      </c>
      <c r="CS586" s="56" t="e">
        <f t="array" aca="1" ref="CS586" ca="1">_xludf.xlookup(CL586,'Banco de dados'!$B:$B,'Banco de dados'!$F:$F)</f>
        <v>#NAME?</v>
      </c>
      <c r="CT586" s="56" t="e">
        <f t="array" aca="1" ref="CT586" ca="1">_xludf.xlookup(CN586,'Banco de dados'!$B:$B,'Banco de dados'!$F:$F)</f>
        <v>#NAME?</v>
      </c>
      <c r="CU586" s="42"/>
      <c r="CV586" s="42"/>
      <c r="CW586" s="56" t="str">
        <f>IF(AJ586=0.5,"Suporte",IF(AND(AJ586&gt;='Braços de IP'!$B$9,AJ586&lt;='Braços de IP'!$D$9),'Braços de IP'!$E$9,IF(AND(AJ586&gt;='Braços de IP'!$B$10,AJ586&lt;='Braços de IP'!$D$10),'Braços de IP'!$E$10,IF(AND(AJ586&gt;='Braços de IP'!$B$11,AJ586&lt;='Braços de IP'!$D$11),'Braços de IP'!$E$11,IF(AND(AJ586&gt;='Braços de IP'!$B$12,AJ586&lt;='Braços de IP'!$D$12),'Braços de IP'!$E$12,IF(AND(AJ586&gt;='Braços de IP'!$B$13,AJ586&lt;='Braços de IP'!$D$13),'Braços de IP'!$E$13,IF(AND(AJ586&gt;='Braços de IP'!$B$14,AJ586&lt;='Braços de IP'!$D$14),'Braços de IP'!$E$14,"ERRO")))))))</f>
        <v>Médio II</v>
      </c>
      <c r="CX586" s="42"/>
      <c r="CY586" s="56" t="str">
        <f>IF($CX586="","",VLOOKUP($CX586,'Braços de IP'!$E$9:$I$15,2,0))</f>
        <v/>
      </c>
      <c r="CZ586" s="43" t="str">
        <f>IF($CX586="","",VLOOKUP($CX586,'Braços de IP'!$E$9:$I$15,5,0))</f>
        <v/>
      </c>
      <c r="DA586" s="56"/>
      <c r="DB586" s="56"/>
      <c r="DC586" s="56"/>
      <c r="DD586" s="56"/>
      <c r="DE586" s="56"/>
      <c r="DF586" s="56"/>
      <c r="DG586" s="44" t="e">
        <f t="shared" si="363"/>
        <v>#N/A</v>
      </c>
      <c r="DH586" s="45">
        <f t="shared" si="364"/>
        <v>60</v>
      </c>
      <c r="DI586" s="44" t="e">
        <f t="shared" si="365"/>
        <v>#N/A</v>
      </c>
      <c r="DJ586" s="46" t="e">
        <f t="shared" si="366"/>
        <v>#N/A</v>
      </c>
      <c r="DK586" s="47" t="s">
        <v>147</v>
      </c>
      <c r="DL586" s="48"/>
      <c r="DM586" s="49"/>
      <c r="DN586" s="23" t="s">
        <v>148</v>
      </c>
      <c r="DO586" s="23"/>
      <c r="DQ586" s="50"/>
    </row>
    <row r="587" spans="2:127" ht="15.75" hidden="1" customHeight="1" x14ac:dyDescent="0.3">
      <c r="B587" s="5"/>
      <c r="C587" s="5"/>
      <c r="D587" s="5"/>
      <c r="E587" s="22" t="s">
        <v>533</v>
      </c>
      <c r="F587" s="22" t="s">
        <v>164</v>
      </c>
      <c r="G587" s="23" t="s">
        <v>179</v>
      </c>
      <c r="H587" s="23">
        <v>-23.338767000000001</v>
      </c>
      <c r="I587" s="23">
        <v>-46.836272999999998</v>
      </c>
      <c r="J587" s="24" t="s">
        <v>160</v>
      </c>
      <c r="K587" s="60"/>
      <c r="L587" s="24" t="s">
        <v>180</v>
      </c>
      <c r="M587" s="24" t="s">
        <v>141</v>
      </c>
      <c r="N587" s="23">
        <v>60</v>
      </c>
      <c r="O587" s="23" t="s">
        <v>142</v>
      </c>
      <c r="P587" s="23" t="s">
        <v>143</v>
      </c>
      <c r="Q587" s="26">
        <f t="shared" si="344"/>
        <v>120</v>
      </c>
      <c r="R587" s="27">
        <v>1</v>
      </c>
      <c r="S587" s="28">
        <v>3.1</v>
      </c>
      <c r="T587" s="28">
        <v>8.5</v>
      </c>
      <c r="U587" s="23"/>
      <c r="V587" s="23"/>
      <c r="W587" s="29"/>
      <c r="X587" s="28" t="s">
        <v>153</v>
      </c>
      <c r="Y587" s="23"/>
      <c r="Z587" s="23"/>
      <c r="AA587" s="23"/>
      <c r="AB587" s="23"/>
      <c r="AC587" s="23"/>
      <c r="AD587" s="23" t="s">
        <v>144</v>
      </c>
      <c r="AE587" s="23" t="s">
        <v>145</v>
      </c>
      <c r="AF587" s="23">
        <v>35</v>
      </c>
      <c r="AG587" s="23">
        <v>7</v>
      </c>
      <c r="AH587" s="23">
        <v>1</v>
      </c>
      <c r="AI587" s="23">
        <v>0.48</v>
      </c>
      <c r="AJ587" s="23">
        <v>2</v>
      </c>
      <c r="AK587" s="27">
        <f t="shared" si="345"/>
        <v>1.52</v>
      </c>
      <c r="AL587" s="27" t="s">
        <v>143</v>
      </c>
      <c r="AM587" s="27" t="s">
        <v>143</v>
      </c>
      <c r="AN587" s="23"/>
      <c r="AO587" s="27">
        <f t="shared" si="346"/>
        <v>2</v>
      </c>
      <c r="AP587" s="23"/>
      <c r="AQ587" s="23"/>
      <c r="AR587" s="23"/>
      <c r="AS587" s="23"/>
      <c r="AT587" s="23"/>
      <c r="AU587" s="27"/>
      <c r="AV587" s="27">
        <f t="shared" si="347"/>
        <v>0</v>
      </c>
      <c r="AW587" s="27"/>
      <c r="AX587" s="28">
        <f>VLOOKUP(J587,ABNT5101!$I$3:$J$9,2)</f>
        <v>10</v>
      </c>
      <c r="AY587" s="28">
        <f>VLOOKUP(J587,ABNT5101!$I$3:$M$9,5)</f>
        <v>0.18</v>
      </c>
      <c r="AZ587" s="28" t="str">
        <f>_xlfn.XLOOKUP(J587,ABNT5101!I:I,ABNT5101!L:L)</f>
        <v>-</v>
      </c>
      <c r="BA587" s="28">
        <f>_xlfn.XLOOKUP(J587,ABNT5101!$I:$I,ABNT5101!M:M)</f>
        <v>0.18</v>
      </c>
      <c r="BB587" s="28" t="str">
        <f>_xlfn.XLOOKUP(J587,ABNT5101!$I:$I,ABNT5101!N:N)</f>
        <v>-</v>
      </c>
      <c r="BC587" s="28">
        <f>_xlfn.XLOOKUP(J587,ABNT5101!$I:$I,ABNT5101!O:O)</f>
        <v>16</v>
      </c>
      <c r="BD587" s="31" t="str">
        <f t="shared" si="348"/>
        <v>NÃO ATENDE</v>
      </c>
      <c r="BE587" s="32">
        <f t="shared" si="340"/>
        <v>-1</v>
      </c>
      <c r="BF587" s="32">
        <f t="shared" si="341"/>
        <v>-1</v>
      </c>
      <c r="BG587" s="32" t="str">
        <f t="shared" si="349"/>
        <v>-</v>
      </c>
      <c r="BH587" s="34"/>
      <c r="BI587" s="34"/>
      <c r="BJ587" s="34"/>
      <c r="BK587" s="34"/>
      <c r="BL587" s="35"/>
      <c r="BM587" s="34"/>
      <c r="BN587" s="31" t="str">
        <f t="shared" si="350"/>
        <v>NÃO ATENDE</v>
      </c>
      <c r="BO587" s="31" t="str">
        <f t="shared" si="342"/>
        <v>NÃO ATENDE</v>
      </c>
      <c r="BP587" s="31" t="str">
        <f t="shared" si="343"/>
        <v>NÃO ATENDE</v>
      </c>
      <c r="BQ587" s="31" t="str">
        <f t="shared" si="351"/>
        <v>ATENDE</v>
      </c>
      <c r="BR587" s="36" t="str">
        <f t="shared" si="352"/>
        <v>C4</v>
      </c>
      <c r="BS587" s="36" t="str">
        <f t="shared" si="353"/>
        <v>P4</v>
      </c>
      <c r="BT587" s="37">
        <f t="shared" si="354"/>
        <v>-1</v>
      </c>
      <c r="BU587" s="34"/>
      <c r="BV587" s="34"/>
      <c r="BW587" s="36">
        <f>IF(BS587="-","-",_xlfn.XLOOKUP(BS587,ABNT5101!$B$4:$B$9,ABNT5101!$C$4:$C$9))</f>
        <v>7.5</v>
      </c>
      <c r="BX587" s="36">
        <f>IF(BS587="-","-",_xlfn.XLOOKUP(BS587,ABNT5101!$B$4:$B$9,ABNT5101!$D$4:$D$9))</f>
        <v>1.5</v>
      </c>
      <c r="BY587" s="31" t="str">
        <f t="shared" si="355"/>
        <v>NÃO ATENDE</v>
      </c>
      <c r="BZ587" s="31" t="str">
        <f t="shared" si="356"/>
        <v>NÃO ATENDE</v>
      </c>
      <c r="CA587" s="31" t="str">
        <f t="shared" si="357"/>
        <v>NÃO ATENDE</v>
      </c>
      <c r="CB587" s="36" t="str">
        <f t="shared" si="367"/>
        <v>P4</v>
      </c>
      <c r="CC587" s="37">
        <f t="shared" si="358"/>
        <v>-1</v>
      </c>
      <c r="CD587" s="38"/>
      <c r="CE587" s="38"/>
      <c r="CF587" s="31">
        <f>IF(CB587="-","-",_xlfn.XLOOKUP(CB587,ABNT5101!$B$4:$B$9,ABNT5101!$C$4:$C$9))</f>
        <v>7.5</v>
      </c>
      <c r="CG587" s="36">
        <f>IF(CB587="-","-",_xlfn.XLOOKUP(CB587,ABNT5101!$B$4:$B$9,ABNT5101!$D$4:$D$9))</f>
        <v>1.5</v>
      </c>
      <c r="CH587" s="31" t="str">
        <f t="shared" si="359"/>
        <v>NÃO ATENDE</v>
      </c>
      <c r="CI587" s="31" t="str">
        <f t="shared" si="360"/>
        <v>NÃO ATENDE</v>
      </c>
      <c r="CJ587" s="31" t="str">
        <f t="shared" si="361"/>
        <v>NÃO ATENDE</v>
      </c>
      <c r="CK587" s="56" t="e">
        <f>_xlfn.XLOOKUP(CL587,'Banco de dados'!$B:$B,'Banco de dados'!$D:$D)</f>
        <v>#N/A</v>
      </c>
      <c r="CL587" s="42"/>
      <c r="CM587" s="56" t="e">
        <f>_xlfn.XLOOKUP(CL587,'Banco de dados'!$B:$B,'Banco de dados'!$E:$E)</f>
        <v>#N/A</v>
      </c>
      <c r="CN587" s="56"/>
      <c r="CO587" s="56" t="e">
        <f>IF(CN587="-","-",_xlfn.XLOOKUP(CN587,'Banco de dados'!$B:$B,'Banco de dados'!$E:$E))</f>
        <v>#N/A</v>
      </c>
      <c r="CP587" s="41">
        <f t="shared" si="362"/>
        <v>1</v>
      </c>
      <c r="CQ587" s="56" t="e">
        <f>_xlfn.XLOOKUP(CL587,'Banco de dados'!$B:$B,'Banco de dados'!$H:$H)</f>
        <v>#N/A</v>
      </c>
      <c r="CR587" s="56" t="e">
        <f t="array" aca="1" ref="CR587" ca="1">_xludf.xlookup(CN587,'Banco de dados'!$B:$B,'Banco de dados'!$H:$H)</f>
        <v>#NAME?</v>
      </c>
      <c r="CS587" s="56" t="e">
        <f t="array" aca="1" ref="CS587" ca="1">_xludf.xlookup(CL587,'Banco de dados'!$B:$B,'Banco de dados'!$F:$F)</f>
        <v>#NAME?</v>
      </c>
      <c r="CT587" s="56" t="e">
        <f t="array" aca="1" ref="CT587" ca="1">_xludf.xlookup(CN587,'Banco de dados'!$B:$B,'Banco de dados'!$F:$F)</f>
        <v>#NAME?</v>
      </c>
      <c r="CU587" s="42"/>
      <c r="CV587" s="42"/>
      <c r="CW587" s="56" t="str">
        <f>IF(AJ587=0.5,"Suporte",IF(AND(AJ587&gt;='Braços de IP'!$B$9,AJ587&lt;='Braços de IP'!$D$9),'Braços de IP'!$E$9,IF(AND(AJ587&gt;='Braços de IP'!$B$10,AJ587&lt;='Braços de IP'!$D$10),'Braços de IP'!$E$10,IF(AND(AJ587&gt;='Braços de IP'!$B$11,AJ587&lt;='Braços de IP'!$D$11),'Braços de IP'!$E$11,IF(AND(AJ587&gt;='Braços de IP'!$B$12,AJ587&lt;='Braços de IP'!$D$12),'Braços de IP'!$E$12,IF(AND(AJ587&gt;='Braços de IP'!$B$13,AJ587&lt;='Braços de IP'!$D$13),'Braços de IP'!$E$13,IF(AND(AJ587&gt;='Braços de IP'!$B$14,AJ587&lt;='Braços de IP'!$D$14),'Braços de IP'!$E$14,"ERRO")))))))</f>
        <v>Médio I</v>
      </c>
      <c r="CX587" s="42"/>
      <c r="CY587" s="56" t="str">
        <f>IF($CX587="","",VLOOKUP($CX587,'Braços de IP'!$E$9:$I$15,2,0))</f>
        <v/>
      </c>
      <c r="CZ587" s="43" t="str">
        <f>IF($CX587="","",VLOOKUP($CX587,'Braços de IP'!$E$9:$I$15,5,0))</f>
        <v/>
      </c>
      <c r="DA587" s="56"/>
      <c r="DB587" s="56"/>
      <c r="DC587" s="56"/>
      <c r="DD587" s="56"/>
      <c r="DE587" s="56"/>
      <c r="DF587" s="56"/>
      <c r="DG587" s="44" t="e">
        <f t="shared" si="363"/>
        <v>#N/A</v>
      </c>
      <c r="DH587" s="45">
        <f t="shared" si="364"/>
        <v>60</v>
      </c>
      <c r="DI587" s="44" t="e">
        <f t="shared" si="365"/>
        <v>#N/A</v>
      </c>
      <c r="DJ587" s="46" t="e">
        <f t="shared" si="366"/>
        <v>#N/A</v>
      </c>
      <c r="DK587" s="47" t="s">
        <v>147</v>
      </c>
      <c r="DL587" s="48"/>
      <c r="DM587" s="49"/>
      <c r="DN587" s="23" t="s">
        <v>148</v>
      </c>
      <c r="DO587" s="23"/>
      <c r="DP587" s="5"/>
      <c r="DQ587" s="5"/>
      <c r="DR587" s="5"/>
      <c r="DS587" s="5"/>
      <c r="DT587" s="5"/>
      <c r="DU587" s="5"/>
      <c r="DV587" s="5"/>
      <c r="DW587" s="5"/>
    </row>
    <row r="588" spans="2:127" ht="15.75" hidden="1" customHeight="1" x14ac:dyDescent="0.3">
      <c r="B588" s="5"/>
      <c r="C588" s="5"/>
      <c r="D588" s="5"/>
      <c r="E588" s="22" t="s">
        <v>533</v>
      </c>
      <c r="F588" s="22" t="s">
        <v>164</v>
      </c>
      <c r="G588" s="23" t="s">
        <v>179</v>
      </c>
      <c r="H588" s="23">
        <v>-23.338767000000001</v>
      </c>
      <c r="I588" s="23">
        <v>-46.836272999999998</v>
      </c>
      <c r="J588" s="24" t="s">
        <v>160</v>
      </c>
      <c r="K588" s="60"/>
      <c r="L588" s="24" t="s">
        <v>180</v>
      </c>
      <c r="M588" s="24" t="s">
        <v>141</v>
      </c>
      <c r="N588" s="23">
        <v>60</v>
      </c>
      <c r="O588" s="23" t="s">
        <v>142</v>
      </c>
      <c r="P588" s="23" t="s">
        <v>143</v>
      </c>
      <c r="Q588" s="26">
        <f t="shared" si="344"/>
        <v>120</v>
      </c>
      <c r="R588" s="27">
        <v>1</v>
      </c>
      <c r="S588" s="28">
        <v>3.1</v>
      </c>
      <c r="T588" s="28">
        <v>8.5</v>
      </c>
      <c r="U588" s="23"/>
      <c r="V588" s="23"/>
      <c r="W588" s="29"/>
      <c r="X588" s="28" t="s">
        <v>153</v>
      </c>
      <c r="Y588" s="23"/>
      <c r="Z588" s="23"/>
      <c r="AA588" s="23"/>
      <c r="AB588" s="23"/>
      <c r="AC588" s="23"/>
      <c r="AD588" s="23" t="s">
        <v>144</v>
      </c>
      <c r="AE588" s="23" t="s">
        <v>145</v>
      </c>
      <c r="AF588" s="23">
        <v>35</v>
      </c>
      <c r="AG588" s="23">
        <v>7</v>
      </c>
      <c r="AH588" s="23">
        <v>1</v>
      </c>
      <c r="AI588" s="23">
        <v>0.48</v>
      </c>
      <c r="AJ588" s="23">
        <v>2</v>
      </c>
      <c r="AK588" s="27">
        <f t="shared" si="345"/>
        <v>1.52</v>
      </c>
      <c r="AL588" s="27" t="s">
        <v>143</v>
      </c>
      <c r="AM588" s="27" t="s">
        <v>143</v>
      </c>
      <c r="AN588" s="23"/>
      <c r="AO588" s="27">
        <f t="shared" si="346"/>
        <v>2</v>
      </c>
      <c r="AP588" s="23"/>
      <c r="AQ588" s="23"/>
      <c r="AR588" s="23"/>
      <c r="AS588" s="23"/>
      <c r="AT588" s="23"/>
      <c r="AU588" s="27"/>
      <c r="AV588" s="27">
        <f t="shared" si="347"/>
        <v>0</v>
      </c>
      <c r="AW588" s="27"/>
      <c r="AX588" s="28">
        <f>VLOOKUP(J588,ABNT5101!$I$3:$J$9,2)</f>
        <v>10</v>
      </c>
      <c r="AY588" s="28">
        <f>VLOOKUP(J588,ABNT5101!$I$3:$M$9,5)</f>
        <v>0.18</v>
      </c>
      <c r="AZ588" s="28" t="str">
        <f>_xlfn.XLOOKUP(J588,ABNT5101!I:I,ABNT5101!L:L)</f>
        <v>-</v>
      </c>
      <c r="BA588" s="28">
        <f>_xlfn.XLOOKUP(J588,ABNT5101!$I:$I,ABNT5101!M:M)</f>
        <v>0.18</v>
      </c>
      <c r="BB588" s="28" t="str">
        <f>_xlfn.XLOOKUP(J588,ABNT5101!$I:$I,ABNT5101!N:N)</f>
        <v>-</v>
      </c>
      <c r="BC588" s="28">
        <f>_xlfn.XLOOKUP(J588,ABNT5101!$I:$I,ABNT5101!O:O)</f>
        <v>16</v>
      </c>
      <c r="BD588" s="31" t="str">
        <f t="shared" si="348"/>
        <v>NÃO ATENDE</v>
      </c>
      <c r="BE588" s="32">
        <f t="shared" si="340"/>
        <v>-1</v>
      </c>
      <c r="BF588" s="32">
        <f t="shared" si="341"/>
        <v>-1</v>
      </c>
      <c r="BG588" s="32" t="str">
        <f t="shared" si="349"/>
        <v>-</v>
      </c>
      <c r="BH588" s="34"/>
      <c r="BI588" s="34"/>
      <c r="BJ588" s="34"/>
      <c r="BK588" s="34"/>
      <c r="BL588" s="35"/>
      <c r="BM588" s="34"/>
      <c r="BN588" s="31" t="str">
        <f t="shared" si="350"/>
        <v>NÃO ATENDE</v>
      </c>
      <c r="BO588" s="31" t="str">
        <f t="shared" si="342"/>
        <v>NÃO ATENDE</v>
      </c>
      <c r="BP588" s="31" t="str">
        <f t="shared" si="343"/>
        <v>NÃO ATENDE</v>
      </c>
      <c r="BQ588" s="31" t="str">
        <f t="shared" si="351"/>
        <v>ATENDE</v>
      </c>
      <c r="BR588" s="36" t="str">
        <f t="shared" si="352"/>
        <v>C4</v>
      </c>
      <c r="BS588" s="36" t="str">
        <f t="shared" si="353"/>
        <v>P4</v>
      </c>
      <c r="BT588" s="37">
        <f t="shared" si="354"/>
        <v>-1</v>
      </c>
      <c r="BU588" s="34"/>
      <c r="BV588" s="34"/>
      <c r="BW588" s="36">
        <f>IF(BS588="-","-",_xlfn.XLOOKUP(BS588,ABNT5101!$B$4:$B$9,ABNT5101!$C$4:$C$9))</f>
        <v>7.5</v>
      </c>
      <c r="BX588" s="36">
        <f>IF(BS588="-","-",_xlfn.XLOOKUP(BS588,ABNT5101!$B$4:$B$9,ABNT5101!$D$4:$D$9))</f>
        <v>1.5</v>
      </c>
      <c r="BY588" s="31" t="str">
        <f t="shared" si="355"/>
        <v>NÃO ATENDE</v>
      </c>
      <c r="BZ588" s="31" t="str">
        <f t="shared" si="356"/>
        <v>NÃO ATENDE</v>
      </c>
      <c r="CA588" s="31" t="str">
        <f t="shared" si="357"/>
        <v>NÃO ATENDE</v>
      </c>
      <c r="CB588" s="36" t="str">
        <f t="shared" si="367"/>
        <v>P4</v>
      </c>
      <c r="CC588" s="37">
        <f t="shared" si="358"/>
        <v>-1</v>
      </c>
      <c r="CD588" s="38"/>
      <c r="CE588" s="38"/>
      <c r="CF588" s="31">
        <f>IF(CB588="-","-",_xlfn.XLOOKUP(CB588,ABNT5101!$B$4:$B$9,ABNT5101!$C$4:$C$9))</f>
        <v>7.5</v>
      </c>
      <c r="CG588" s="36">
        <f>IF(CB588="-","-",_xlfn.XLOOKUP(CB588,ABNT5101!$B$4:$B$9,ABNT5101!$D$4:$D$9))</f>
        <v>1.5</v>
      </c>
      <c r="CH588" s="31" t="str">
        <f t="shared" si="359"/>
        <v>NÃO ATENDE</v>
      </c>
      <c r="CI588" s="31" t="str">
        <f t="shared" si="360"/>
        <v>NÃO ATENDE</v>
      </c>
      <c r="CJ588" s="31" t="str">
        <f t="shared" si="361"/>
        <v>NÃO ATENDE</v>
      </c>
      <c r="CK588" s="56" t="e">
        <f>_xlfn.XLOOKUP(CL588,'Banco de dados'!$B:$B,'Banco de dados'!$D:$D)</f>
        <v>#N/A</v>
      </c>
      <c r="CL588" s="42"/>
      <c r="CM588" s="56" t="e">
        <f>_xlfn.XLOOKUP(CL588,'Banco de dados'!$B:$B,'Banco de dados'!$E:$E)</f>
        <v>#N/A</v>
      </c>
      <c r="CN588" s="56"/>
      <c r="CO588" s="56" t="e">
        <f>IF(CN588="-","-",_xlfn.XLOOKUP(CN588,'Banco de dados'!$B:$B,'Banco de dados'!$E:$E))</f>
        <v>#N/A</v>
      </c>
      <c r="CP588" s="41">
        <f t="shared" si="362"/>
        <v>1</v>
      </c>
      <c r="CQ588" s="56" t="e">
        <f>_xlfn.XLOOKUP(CL588,'Banco de dados'!$B:$B,'Banco de dados'!$H:$H)</f>
        <v>#N/A</v>
      </c>
      <c r="CR588" s="56" t="e">
        <f t="array" aca="1" ref="CR588" ca="1">_xludf.xlookup(CN588,'Banco de dados'!$B:$B,'Banco de dados'!$H:$H)</f>
        <v>#NAME?</v>
      </c>
      <c r="CS588" s="56" t="e">
        <f t="array" aca="1" ref="CS588" ca="1">_xludf.xlookup(CL588,'Banco de dados'!$B:$B,'Banco de dados'!$F:$F)</f>
        <v>#NAME?</v>
      </c>
      <c r="CT588" s="56" t="e">
        <f t="array" aca="1" ref="CT588" ca="1">_xludf.xlookup(CN588,'Banco de dados'!$B:$B,'Banco de dados'!$F:$F)</f>
        <v>#NAME?</v>
      </c>
      <c r="CU588" s="42"/>
      <c r="CV588" s="42"/>
      <c r="CW588" s="56" t="str">
        <f>IF(AJ588=0.5,"Suporte",IF(AND(AJ588&gt;='Braços de IP'!$B$9,AJ588&lt;='Braços de IP'!$D$9),'Braços de IP'!$E$9,IF(AND(AJ588&gt;='Braços de IP'!$B$10,AJ588&lt;='Braços de IP'!$D$10),'Braços de IP'!$E$10,IF(AND(AJ588&gt;='Braços de IP'!$B$11,AJ588&lt;='Braços de IP'!$D$11),'Braços de IP'!$E$11,IF(AND(AJ588&gt;='Braços de IP'!$B$12,AJ588&lt;='Braços de IP'!$D$12),'Braços de IP'!$E$12,IF(AND(AJ588&gt;='Braços de IP'!$B$13,AJ588&lt;='Braços de IP'!$D$13),'Braços de IP'!$E$13,IF(AND(AJ588&gt;='Braços de IP'!$B$14,AJ588&lt;='Braços de IP'!$D$14),'Braços de IP'!$E$14,"ERRO")))))))</f>
        <v>Médio I</v>
      </c>
      <c r="CX588" s="42"/>
      <c r="CY588" s="56" t="str">
        <f>IF($CX588="","",VLOOKUP($CX588,'Braços de IP'!$E$9:$I$15,2,0))</f>
        <v/>
      </c>
      <c r="CZ588" s="43" t="str">
        <f>IF($CX588="","",VLOOKUP($CX588,'Braços de IP'!$E$9:$I$15,5,0))</f>
        <v/>
      </c>
      <c r="DA588" s="56"/>
      <c r="DB588" s="56"/>
      <c r="DC588" s="56"/>
      <c r="DD588" s="56"/>
      <c r="DE588" s="56"/>
      <c r="DF588" s="56"/>
      <c r="DG588" s="44" t="e">
        <f t="shared" si="363"/>
        <v>#N/A</v>
      </c>
      <c r="DH588" s="45">
        <f t="shared" si="364"/>
        <v>60</v>
      </c>
      <c r="DI588" s="44" t="e">
        <f t="shared" si="365"/>
        <v>#N/A</v>
      </c>
      <c r="DJ588" s="46" t="e">
        <f t="shared" si="366"/>
        <v>#N/A</v>
      </c>
      <c r="DK588" s="47" t="s">
        <v>147</v>
      </c>
      <c r="DL588" s="48"/>
      <c r="DM588" s="49"/>
      <c r="DN588" s="23" t="s">
        <v>148</v>
      </c>
      <c r="DO588" s="23"/>
      <c r="DP588" s="5"/>
      <c r="DQ588" s="5"/>
      <c r="DR588" s="5"/>
      <c r="DS588" s="5"/>
      <c r="DT588" s="5"/>
      <c r="DU588" s="5"/>
      <c r="DV588" s="5"/>
      <c r="DW588" s="5"/>
    </row>
    <row r="589" spans="2:127" ht="15.75" hidden="1" customHeight="1" x14ac:dyDescent="0.3">
      <c r="B589" s="5"/>
      <c r="C589" s="5"/>
      <c r="D589" s="5"/>
      <c r="E589" s="22" t="s">
        <v>533</v>
      </c>
      <c r="F589" s="22" t="s">
        <v>164</v>
      </c>
      <c r="G589" s="23" t="s">
        <v>179</v>
      </c>
      <c r="H589" s="23">
        <v>-23.338767000000001</v>
      </c>
      <c r="I589" s="23">
        <v>-46.836272999999998</v>
      </c>
      <c r="J589" s="24" t="s">
        <v>160</v>
      </c>
      <c r="K589" s="60"/>
      <c r="L589" s="24" t="s">
        <v>180</v>
      </c>
      <c r="M589" s="24" t="s">
        <v>141</v>
      </c>
      <c r="N589" s="23">
        <v>60</v>
      </c>
      <c r="O589" s="23" t="s">
        <v>142</v>
      </c>
      <c r="P589" s="23" t="s">
        <v>143</v>
      </c>
      <c r="Q589" s="26">
        <f t="shared" si="344"/>
        <v>120</v>
      </c>
      <c r="R589" s="27">
        <v>1</v>
      </c>
      <c r="S589" s="28">
        <v>3.1</v>
      </c>
      <c r="T589" s="28">
        <v>8.5</v>
      </c>
      <c r="U589" s="23"/>
      <c r="V589" s="23"/>
      <c r="W589" s="29"/>
      <c r="X589" s="28" t="s">
        <v>153</v>
      </c>
      <c r="Y589" s="23"/>
      <c r="Z589" s="23"/>
      <c r="AA589" s="23"/>
      <c r="AB589" s="23"/>
      <c r="AC589" s="23"/>
      <c r="AD589" s="23" t="s">
        <v>144</v>
      </c>
      <c r="AE589" s="23" t="s">
        <v>145</v>
      </c>
      <c r="AF589" s="23">
        <v>35</v>
      </c>
      <c r="AG589" s="23">
        <v>7</v>
      </c>
      <c r="AH589" s="23">
        <v>1</v>
      </c>
      <c r="AI589" s="23">
        <v>0.48</v>
      </c>
      <c r="AJ589" s="23">
        <v>2</v>
      </c>
      <c r="AK589" s="27">
        <f t="shared" si="345"/>
        <v>1.52</v>
      </c>
      <c r="AL589" s="27" t="s">
        <v>143</v>
      </c>
      <c r="AM589" s="27" t="s">
        <v>143</v>
      </c>
      <c r="AN589" s="23"/>
      <c r="AO589" s="27">
        <f t="shared" si="346"/>
        <v>2</v>
      </c>
      <c r="AP589" s="23"/>
      <c r="AQ589" s="23"/>
      <c r="AR589" s="23"/>
      <c r="AS589" s="23"/>
      <c r="AT589" s="23"/>
      <c r="AU589" s="27"/>
      <c r="AV589" s="27">
        <f t="shared" si="347"/>
        <v>0</v>
      </c>
      <c r="AW589" s="27"/>
      <c r="AX589" s="28">
        <f>VLOOKUP(J589,ABNT5101!$I$3:$J$9,2)</f>
        <v>10</v>
      </c>
      <c r="AY589" s="28">
        <f>VLOOKUP(J589,ABNT5101!$I$3:$M$9,5)</f>
        <v>0.18</v>
      </c>
      <c r="AZ589" s="28" t="str">
        <f>_xlfn.XLOOKUP(J589,ABNT5101!I:I,ABNT5101!L:L)</f>
        <v>-</v>
      </c>
      <c r="BA589" s="28">
        <f>_xlfn.XLOOKUP(J589,ABNT5101!$I:$I,ABNT5101!M:M)</f>
        <v>0.18</v>
      </c>
      <c r="BB589" s="28" t="str">
        <f>_xlfn.XLOOKUP(J589,ABNT5101!$I:$I,ABNT5101!N:N)</f>
        <v>-</v>
      </c>
      <c r="BC589" s="28">
        <f>_xlfn.XLOOKUP(J589,ABNT5101!$I:$I,ABNT5101!O:O)</f>
        <v>16</v>
      </c>
      <c r="BD589" s="31" t="str">
        <f t="shared" si="348"/>
        <v>NÃO ATENDE</v>
      </c>
      <c r="BE589" s="32">
        <f t="shared" si="340"/>
        <v>-1</v>
      </c>
      <c r="BF589" s="32">
        <f t="shared" si="341"/>
        <v>-1</v>
      </c>
      <c r="BG589" s="32" t="str">
        <f t="shared" si="349"/>
        <v>-</v>
      </c>
      <c r="BH589" s="34"/>
      <c r="BI589" s="34"/>
      <c r="BJ589" s="34"/>
      <c r="BK589" s="34"/>
      <c r="BL589" s="35"/>
      <c r="BM589" s="34"/>
      <c r="BN589" s="31" t="str">
        <f t="shared" si="350"/>
        <v>NÃO ATENDE</v>
      </c>
      <c r="BO589" s="31" t="str">
        <f t="shared" si="342"/>
        <v>NÃO ATENDE</v>
      </c>
      <c r="BP589" s="31" t="str">
        <f t="shared" si="343"/>
        <v>NÃO ATENDE</v>
      </c>
      <c r="BQ589" s="31" t="str">
        <f t="shared" si="351"/>
        <v>ATENDE</v>
      </c>
      <c r="BR589" s="36" t="str">
        <f t="shared" si="352"/>
        <v>C4</v>
      </c>
      <c r="BS589" s="36" t="str">
        <f t="shared" si="353"/>
        <v>P4</v>
      </c>
      <c r="BT589" s="37">
        <f t="shared" si="354"/>
        <v>-1</v>
      </c>
      <c r="BU589" s="34"/>
      <c r="BV589" s="34"/>
      <c r="BW589" s="36">
        <f>IF(BS589="-","-",_xlfn.XLOOKUP(BS589,ABNT5101!$B$4:$B$9,ABNT5101!$C$4:$C$9))</f>
        <v>7.5</v>
      </c>
      <c r="BX589" s="36">
        <f>IF(BS589="-","-",_xlfn.XLOOKUP(BS589,ABNT5101!$B$4:$B$9,ABNT5101!$D$4:$D$9))</f>
        <v>1.5</v>
      </c>
      <c r="BY589" s="31" t="str">
        <f t="shared" si="355"/>
        <v>NÃO ATENDE</v>
      </c>
      <c r="BZ589" s="31" t="str">
        <f t="shared" si="356"/>
        <v>NÃO ATENDE</v>
      </c>
      <c r="CA589" s="31" t="str">
        <f t="shared" si="357"/>
        <v>NÃO ATENDE</v>
      </c>
      <c r="CB589" s="36" t="str">
        <f t="shared" si="367"/>
        <v>P4</v>
      </c>
      <c r="CC589" s="37">
        <f t="shared" si="358"/>
        <v>-1</v>
      </c>
      <c r="CD589" s="38"/>
      <c r="CE589" s="38"/>
      <c r="CF589" s="31">
        <f>IF(CB589="-","-",_xlfn.XLOOKUP(CB589,ABNT5101!$B$4:$B$9,ABNT5101!$C$4:$C$9))</f>
        <v>7.5</v>
      </c>
      <c r="CG589" s="36">
        <f>IF(CB589="-","-",_xlfn.XLOOKUP(CB589,ABNT5101!$B$4:$B$9,ABNT5101!$D$4:$D$9))</f>
        <v>1.5</v>
      </c>
      <c r="CH589" s="31" t="str">
        <f t="shared" si="359"/>
        <v>NÃO ATENDE</v>
      </c>
      <c r="CI589" s="31" t="str">
        <f t="shared" si="360"/>
        <v>NÃO ATENDE</v>
      </c>
      <c r="CJ589" s="31" t="str">
        <f t="shared" si="361"/>
        <v>NÃO ATENDE</v>
      </c>
      <c r="CK589" s="56" t="e">
        <f>_xlfn.XLOOKUP(CL589,'Banco de dados'!$B:$B,'Banco de dados'!$D:$D)</f>
        <v>#N/A</v>
      </c>
      <c r="CL589" s="42"/>
      <c r="CM589" s="56" t="e">
        <f>_xlfn.XLOOKUP(CL589,'Banco de dados'!$B:$B,'Banco de dados'!$E:$E)</f>
        <v>#N/A</v>
      </c>
      <c r="CN589" s="56"/>
      <c r="CO589" s="56" t="e">
        <f>IF(CN589="-","-",_xlfn.XLOOKUP(CN589,'Banco de dados'!$B:$B,'Banco de dados'!$E:$E))</f>
        <v>#N/A</v>
      </c>
      <c r="CP589" s="41">
        <f t="shared" si="362"/>
        <v>1</v>
      </c>
      <c r="CQ589" s="56" t="e">
        <f>_xlfn.XLOOKUP(CL589,'Banco de dados'!$B:$B,'Banco de dados'!$H:$H)</f>
        <v>#N/A</v>
      </c>
      <c r="CR589" s="56" t="e">
        <f t="array" aca="1" ref="CR589" ca="1">_xludf.xlookup(CN589,'Banco de dados'!$B:$B,'Banco de dados'!$H:$H)</f>
        <v>#NAME?</v>
      </c>
      <c r="CS589" s="56" t="e">
        <f t="array" aca="1" ref="CS589" ca="1">_xludf.xlookup(CL589,'Banco de dados'!$B:$B,'Banco de dados'!$F:$F)</f>
        <v>#NAME?</v>
      </c>
      <c r="CT589" s="56" t="e">
        <f t="array" aca="1" ref="CT589" ca="1">_xludf.xlookup(CN589,'Banco de dados'!$B:$B,'Banco de dados'!$F:$F)</f>
        <v>#NAME?</v>
      </c>
      <c r="CU589" s="42"/>
      <c r="CV589" s="42"/>
      <c r="CW589" s="56" t="str">
        <f>IF(AJ589=0.5,"Suporte",IF(AND(AJ589&gt;='Braços de IP'!$B$9,AJ589&lt;='Braços de IP'!$D$9),'Braços de IP'!$E$9,IF(AND(AJ589&gt;='Braços de IP'!$B$10,AJ589&lt;='Braços de IP'!$D$10),'Braços de IP'!$E$10,IF(AND(AJ589&gt;='Braços de IP'!$B$11,AJ589&lt;='Braços de IP'!$D$11),'Braços de IP'!$E$11,IF(AND(AJ589&gt;='Braços de IP'!$B$12,AJ589&lt;='Braços de IP'!$D$12),'Braços de IP'!$E$12,IF(AND(AJ589&gt;='Braços de IP'!$B$13,AJ589&lt;='Braços de IP'!$D$13),'Braços de IP'!$E$13,IF(AND(AJ589&gt;='Braços de IP'!$B$14,AJ589&lt;='Braços de IP'!$D$14),'Braços de IP'!$E$14,"ERRO")))))))</f>
        <v>Médio I</v>
      </c>
      <c r="CX589" s="42"/>
      <c r="CY589" s="56" t="str">
        <f>IF($CX589="","",VLOOKUP($CX589,'Braços de IP'!$E$9:$I$15,2,0))</f>
        <v/>
      </c>
      <c r="CZ589" s="43" t="str">
        <f>IF($CX589="","",VLOOKUP($CX589,'Braços de IP'!$E$9:$I$15,5,0))</f>
        <v/>
      </c>
      <c r="DA589" s="56"/>
      <c r="DB589" s="56"/>
      <c r="DC589" s="56"/>
      <c r="DD589" s="56"/>
      <c r="DE589" s="56"/>
      <c r="DF589" s="56"/>
      <c r="DG589" s="44" t="e">
        <f t="shared" si="363"/>
        <v>#N/A</v>
      </c>
      <c r="DH589" s="45">
        <f t="shared" si="364"/>
        <v>60</v>
      </c>
      <c r="DI589" s="44" t="e">
        <f t="shared" si="365"/>
        <v>#N/A</v>
      </c>
      <c r="DJ589" s="46" t="e">
        <f t="shared" si="366"/>
        <v>#N/A</v>
      </c>
      <c r="DK589" s="47" t="s">
        <v>147</v>
      </c>
      <c r="DL589" s="48"/>
      <c r="DM589" s="49"/>
      <c r="DN589" s="23" t="s">
        <v>148</v>
      </c>
      <c r="DO589" s="23"/>
      <c r="DP589" s="5"/>
      <c r="DQ589" s="5"/>
      <c r="DR589" s="5"/>
      <c r="DS589" s="5"/>
      <c r="DT589" s="5"/>
      <c r="DU589" s="5"/>
      <c r="DV589" s="5"/>
      <c r="DW589" s="5"/>
    </row>
    <row r="590" spans="2:127" ht="15.75" hidden="1" customHeight="1" x14ac:dyDescent="0.3">
      <c r="B590" s="5"/>
      <c r="C590" s="5"/>
      <c r="D590" s="5"/>
      <c r="E590" s="22" t="s">
        <v>534</v>
      </c>
      <c r="F590" s="22" t="s">
        <v>137</v>
      </c>
      <c r="G590" s="23" t="s">
        <v>514</v>
      </c>
      <c r="H590" s="23">
        <v>-23.406911000000001</v>
      </c>
      <c r="I590" s="23">
        <v>-46.852499000000002</v>
      </c>
      <c r="J590" s="24" t="s">
        <v>160</v>
      </c>
      <c r="K590" s="60"/>
      <c r="L590" s="24" t="s">
        <v>140</v>
      </c>
      <c r="M590" s="24" t="s">
        <v>141</v>
      </c>
      <c r="N590" s="23">
        <v>60</v>
      </c>
      <c r="O590" s="23" t="s">
        <v>142</v>
      </c>
      <c r="P590" s="23" t="s">
        <v>143</v>
      </c>
      <c r="Q590" s="26">
        <f t="shared" si="344"/>
        <v>120</v>
      </c>
      <c r="R590" s="27">
        <v>1</v>
      </c>
      <c r="S590" s="28">
        <v>4</v>
      </c>
      <c r="T590" s="28">
        <v>6.5</v>
      </c>
      <c r="U590" s="23"/>
      <c r="V590" s="23"/>
      <c r="W590" s="29"/>
      <c r="X590" s="28">
        <v>3.7</v>
      </c>
      <c r="Y590" s="23"/>
      <c r="Z590" s="23"/>
      <c r="AA590" s="23"/>
      <c r="AB590" s="23"/>
      <c r="AC590" s="23"/>
      <c r="AD590" s="23" t="s">
        <v>144</v>
      </c>
      <c r="AE590" s="23" t="s">
        <v>145</v>
      </c>
      <c r="AF590" s="23">
        <v>33.5</v>
      </c>
      <c r="AG590" s="23">
        <v>7.1</v>
      </c>
      <c r="AH590" s="23">
        <v>1</v>
      </c>
      <c r="AI590" s="23">
        <v>0.4</v>
      </c>
      <c r="AJ590" s="23">
        <v>2.2999999999999998</v>
      </c>
      <c r="AK590" s="27">
        <f t="shared" si="345"/>
        <v>1.9</v>
      </c>
      <c r="AL590" s="27" t="s">
        <v>143</v>
      </c>
      <c r="AM590" s="27" t="s">
        <v>143</v>
      </c>
      <c r="AN590" s="23"/>
      <c r="AO590" s="27">
        <f t="shared" si="346"/>
        <v>2</v>
      </c>
      <c r="AP590" s="23"/>
      <c r="AQ590" s="23"/>
      <c r="AR590" s="23"/>
      <c r="AS590" s="23"/>
      <c r="AT590" s="23"/>
      <c r="AU590" s="27"/>
      <c r="AV590" s="27">
        <f t="shared" si="347"/>
        <v>0</v>
      </c>
      <c r="AW590" s="27"/>
      <c r="AX590" s="28">
        <f>VLOOKUP(J590,ABNT5101!$I$3:$J$9,2)</f>
        <v>10</v>
      </c>
      <c r="AY590" s="28">
        <f>VLOOKUP(J590,ABNT5101!$I$3:$M$9,5)</f>
        <v>0.18</v>
      </c>
      <c r="AZ590" s="28" t="str">
        <f>_xlfn.XLOOKUP(J590,ABNT5101!I:I,ABNT5101!L:L)</f>
        <v>-</v>
      </c>
      <c r="BA590" s="28">
        <f>_xlfn.XLOOKUP(J590,ABNT5101!$I:$I,ABNT5101!M:M)</f>
        <v>0.18</v>
      </c>
      <c r="BB590" s="28" t="str">
        <f>_xlfn.XLOOKUP(J590,ABNT5101!$I:$I,ABNT5101!N:N)</f>
        <v>-</v>
      </c>
      <c r="BC590" s="28">
        <f>_xlfn.XLOOKUP(J590,ABNT5101!$I:$I,ABNT5101!O:O)</f>
        <v>16</v>
      </c>
      <c r="BD590" s="31" t="str">
        <f t="shared" si="348"/>
        <v>NÃO ATENDE</v>
      </c>
      <c r="BE590" s="32">
        <f t="shared" si="340"/>
        <v>-1</v>
      </c>
      <c r="BF590" s="32">
        <f t="shared" si="341"/>
        <v>-1</v>
      </c>
      <c r="BG590" s="32" t="str">
        <f t="shared" si="349"/>
        <v>-</v>
      </c>
      <c r="BH590" s="34"/>
      <c r="BI590" s="34"/>
      <c r="BJ590" s="34"/>
      <c r="BK590" s="34"/>
      <c r="BL590" s="35"/>
      <c r="BM590" s="34"/>
      <c r="BN590" s="31" t="str">
        <f t="shared" si="350"/>
        <v>NÃO ATENDE</v>
      </c>
      <c r="BO590" s="31" t="str">
        <f t="shared" si="342"/>
        <v>NÃO ATENDE</v>
      </c>
      <c r="BP590" s="31" t="str">
        <f t="shared" si="343"/>
        <v>NÃO ATENDE</v>
      </c>
      <c r="BQ590" s="31" t="str">
        <f t="shared" si="351"/>
        <v>ATENDE</v>
      </c>
      <c r="BR590" s="36" t="str">
        <f t="shared" si="352"/>
        <v>C4</v>
      </c>
      <c r="BS590" s="36" t="str">
        <f t="shared" si="353"/>
        <v>P6</v>
      </c>
      <c r="BT590" s="37">
        <f t="shared" si="354"/>
        <v>-1</v>
      </c>
      <c r="BU590" s="34"/>
      <c r="BV590" s="34"/>
      <c r="BW590" s="36">
        <f>IF(BS590="-","-",_xlfn.XLOOKUP(BS590,ABNT5101!$B$4:$B$9,ABNT5101!$C$4:$C$9))</f>
        <v>3</v>
      </c>
      <c r="BX590" s="36">
        <f>IF(BS590="-","-",_xlfn.XLOOKUP(BS590,ABNT5101!$B$4:$B$9,ABNT5101!$D$4:$D$9))</f>
        <v>0.6</v>
      </c>
      <c r="BY590" s="31" t="str">
        <f t="shared" si="355"/>
        <v>NÃO ATENDE</v>
      </c>
      <c r="BZ590" s="31" t="str">
        <f t="shared" si="356"/>
        <v>NÃO ATENDE</v>
      </c>
      <c r="CA590" s="31" t="str">
        <f t="shared" si="357"/>
        <v>NÃO ATENDE</v>
      </c>
      <c r="CB590" s="36" t="str">
        <f t="shared" si="367"/>
        <v>P6</v>
      </c>
      <c r="CC590" s="37">
        <f t="shared" si="358"/>
        <v>-1</v>
      </c>
      <c r="CD590" s="38"/>
      <c r="CE590" s="38"/>
      <c r="CF590" s="31">
        <f>IF(CB590="-","-",_xlfn.XLOOKUP(CB590,ABNT5101!$B$4:$B$9,ABNT5101!$C$4:$C$9))</f>
        <v>3</v>
      </c>
      <c r="CG590" s="36">
        <f>IF(CB590="-","-",_xlfn.XLOOKUP(CB590,ABNT5101!$B$4:$B$9,ABNT5101!$D$4:$D$9))</f>
        <v>0.6</v>
      </c>
      <c r="CH590" s="31" t="str">
        <f t="shared" si="359"/>
        <v>NÃO ATENDE</v>
      </c>
      <c r="CI590" s="31" t="str">
        <f t="shared" si="360"/>
        <v>NÃO ATENDE</v>
      </c>
      <c r="CJ590" s="31" t="str">
        <f t="shared" si="361"/>
        <v>NÃO ATENDE</v>
      </c>
      <c r="CK590" s="56" t="e">
        <f>_xlfn.XLOOKUP(CL590,'Banco de dados'!$B:$B,'Banco de dados'!$D:$D)</f>
        <v>#N/A</v>
      </c>
      <c r="CL590" s="42"/>
      <c r="CM590" s="56" t="e">
        <f>_xlfn.XLOOKUP(CL590,'Banco de dados'!$B:$B,'Banco de dados'!$E:$E)</f>
        <v>#N/A</v>
      </c>
      <c r="CN590" s="56"/>
      <c r="CO590" s="56" t="e">
        <f>IF(CN590="-","-",_xlfn.XLOOKUP(CN590,'Banco de dados'!$B:$B,'Banco de dados'!$E:$E))</f>
        <v>#N/A</v>
      </c>
      <c r="CP590" s="41">
        <f t="shared" si="362"/>
        <v>1</v>
      </c>
      <c r="CQ590" s="56" t="e">
        <f>_xlfn.XLOOKUP(CL590,'Banco de dados'!$B:$B,'Banco de dados'!$H:$H)</f>
        <v>#N/A</v>
      </c>
      <c r="CR590" s="56" t="e">
        <f t="array" aca="1" ref="CR590" ca="1">_xludf.xlookup(CN590,'Banco de dados'!$B:$B,'Banco de dados'!$H:$H)</f>
        <v>#NAME?</v>
      </c>
      <c r="CS590" s="56" t="e">
        <f t="array" aca="1" ref="CS590" ca="1">_xludf.xlookup(CL590,'Banco de dados'!$B:$B,'Banco de dados'!$F:$F)</f>
        <v>#NAME?</v>
      </c>
      <c r="CT590" s="56" t="e">
        <f t="array" aca="1" ref="CT590" ca="1">_xludf.xlookup(CN590,'Banco de dados'!$B:$B,'Banco de dados'!$F:$F)</f>
        <v>#NAME?</v>
      </c>
      <c r="CU590" s="42"/>
      <c r="CV590" s="42"/>
      <c r="CW590" s="56" t="str">
        <f>IF(AJ590=0.5,"Suporte",IF(AND(AJ590&gt;='Braços de IP'!$B$9,AJ590&lt;='Braços de IP'!$D$9),'Braços de IP'!$E$9,IF(AND(AJ590&gt;='Braços de IP'!$B$10,AJ590&lt;='Braços de IP'!$D$10),'Braços de IP'!$E$10,IF(AND(AJ590&gt;='Braços de IP'!$B$11,AJ590&lt;='Braços de IP'!$D$11),'Braços de IP'!$E$11,IF(AND(AJ590&gt;='Braços de IP'!$B$12,AJ590&lt;='Braços de IP'!$D$12),'Braços de IP'!$E$12,IF(AND(AJ590&gt;='Braços de IP'!$B$13,AJ590&lt;='Braços de IP'!$D$13),'Braços de IP'!$E$13,IF(AND(AJ590&gt;='Braços de IP'!$B$14,AJ590&lt;='Braços de IP'!$D$14),'Braços de IP'!$E$14,"ERRO")))))))</f>
        <v>Médio II</v>
      </c>
      <c r="CX590" s="42"/>
      <c r="CY590" s="56" t="str">
        <f>IF($CX590="","",VLOOKUP($CX590,'Braços de IP'!$E$9:$I$15,2,0))</f>
        <v/>
      </c>
      <c r="CZ590" s="43" t="str">
        <f>IF($CX590="","",VLOOKUP($CX590,'Braços de IP'!$E$9:$I$15,5,0))</f>
        <v/>
      </c>
      <c r="DA590" s="56"/>
      <c r="DB590" s="56"/>
      <c r="DC590" s="56"/>
      <c r="DD590" s="56"/>
      <c r="DE590" s="56"/>
      <c r="DF590" s="56"/>
      <c r="DG590" s="44" t="e">
        <f t="shared" si="363"/>
        <v>#N/A</v>
      </c>
      <c r="DH590" s="45">
        <f t="shared" si="364"/>
        <v>60</v>
      </c>
      <c r="DI590" s="44" t="e">
        <f t="shared" si="365"/>
        <v>#N/A</v>
      </c>
      <c r="DJ590" s="46" t="e">
        <f t="shared" si="366"/>
        <v>#N/A</v>
      </c>
      <c r="DK590" s="47" t="s">
        <v>147</v>
      </c>
      <c r="DL590" s="48"/>
      <c r="DM590" s="49"/>
      <c r="DN590" s="23" t="s">
        <v>148</v>
      </c>
      <c r="DO590" s="23"/>
      <c r="DP590" s="5"/>
      <c r="DQ590" s="5"/>
      <c r="DR590" s="5"/>
      <c r="DS590" s="5"/>
      <c r="DT590" s="5"/>
      <c r="DU590" s="5"/>
      <c r="DV590" s="5"/>
      <c r="DW590" s="5"/>
    </row>
    <row r="591" spans="2:127" ht="15.75" hidden="1" customHeight="1" x14ac:dyDescent="0.3">
      <c r="B591" s="5"/>
      <c r="C591" s="5"/>
      <c r="D591" s="5"/>
      <c r="E591" s="22" t="s">
        <v>534</v>
      </c>
      <c r="F591" s="22" t="s">
        <v>137</v>
      </c>
      <c r="G591" s="23" t="s">
        <v>514</v>
      </c>
      <c r="H591" s="23">
        <v>-23.406911000000001</v>
      </c>
      <c r="I591" s="23">
        <v>-46.852499000000002</v>
      </c>
      <c r="J591" s="24" t="s">
        <v>160</v>
      </c>
      <c r="K591" s="60"/>
      <c r="L591" s="24" t="s">
        <v>140</v>
      </c>
      <c r="M591" s="24" t="s">
        <v>141</v>
      </c>
      <c r="N591" s="23">
        <v>60</v>
      </c>
      <c r="O591" s="23" t="s">
        <v>142</v>
      </c>
      <c r="P591" s="23" t="s">
        <v>143</v>
      </c>
      <c r="Q591" s="26">
        <f t="shared" si="344"/>
        <v>120</v>
      </c>
      <c r="R591" s="27">
        <v>1</v>
      </c>
      <c r="S591" s="28">
        <v>4</v>
      </c>
      <c r="T591" s="28">
        <v>6.5</v>
      </c>
      <c r="U591" s="23"/>
      <c r="V591" s="23"/>
      <c r="W591" s="29"/>
      <c r="X591" s="28">
        <v>3.7</v>
      </c>
      <c r="Y591" s="23"/>
      <c r="Z591" s="23"/>
      <c r="AA591" s="23"/>
      <c r="AB591" s="23"/>
      <c r="AC591" s="23"/>
      <c r="AD591" s="23" t="s">
        <v>144</v>
      </c>
      <c r="AE591" s="23" t="s">
        <v>145</v>
      </c>
      <c r="AF591" s="23">
        <v>33.5</v>
      </c>
      <c r="AG591" s="23">
        <v>7.1</v>
      </c>
      <c r="AH591" s="23">
        <v>1</v>
      </c>
      <c r="AI591" s="23">
        <v>0.4</v>
      </c>
      <c r="AJ591" s="23">
        <v>2.2999999999999998</v>
      </c>
      <c r="AK591" s="27">
        <f t="shared" si="345"/>
        <v>1.9</v>
      </c>
      <c r="AL591" s="27" t="s">
        <v>143</v>
      </c>
      <c r="AM591" s="27" t="s">
        <v>143</v>
      </c>
      <c r="AN591" s="23"/>
      <c r="AO591" s="27">
        <f t="shared" si="346"/>
        <v>2</v>
      </c>
      <c r="AP591" s="23"/>
      <c r="AQ591" s="23"/>
      <c r="AR591" s="23"/>
      <c r="AS591" s="23"/>
      <c r="AT591" s="23"/>
      <c r="AU591" s="27"/>
      <c r="AV591" s="27">
        <f t="shared" si="347"/>
        <v>0</v>
      </c>
      <c r="AW591" s="27"/>
      <c r="AX591" s="28">
        <f>VLOOKUP(J591,ABNT5101!$I$3:$J$9,2)</f>
        <v>10</v>
      </c>
      <c r="AY591" s="28">
        <f>VLOOKUP(J591,ABNT5101!$I$3:$M$9,5)</f>
        <v>0.18</v>
      </c>
      <c r="AZ591" s="28" t="str">
        <f>_xlfn.XLOOKUP(J591,ABNT5101!I:I,ABNT5101!L:L)</f>
        <v>-</v>
      </c>
      <c r="BA591" s="28">
        <f>_xlfn.XLOOKUP(J591,ABNT5101!$I:$I,ABNT5101!M:M)</f>
        <v>0.18</v>
      </c>
      <c r="BB591" s="28" t="str">
        <f>_xlfn.XLOOKUP(J591,ABNT5101!$I:$I,ABNT5101!N:N)</f>
        <v>-</v>
      </c>
      <c r="BC591" s="28">
        <f>_xlfn.XLOOKUP(J591,ABNT5101!$I:$I,ABNT5101!O:O)</f>
        <v>16</v>
      </c>
      <c r="BD591" s="31" t="str">
        <f t="shared" si="348"/>
        <v>NÃO ATENDE</v>
      </c>
      <c r="BE591" s="32">
        <f t="shared" si="340"/>
        <v>-1</v>
      </c>
      <c r="BF591" s="32">
        <f t="shared" si="341"/>
        <v>-1</v>
      </c>
      <c r="BG591" s="32" t="str">
        <f t="shared" si="349"/>
        <v>-</v>
      </c>
      <c r="BH591" s="34"/>
      <c r="BI591" s="34"/>
      <c r="BJ591" s="34"/>
      <c r="BK591" s="34"/>
      <c r="BL591" s="35"/>
      <c r="BM591" s="34"/>
      <c r="BN591" s="31" t="str">
        <f t="shared" si="350"/>
        <v>NÃO ATENDE</v>
      </c>
      <c r="BO591" s="31" t="str">
        <f t="shared" si="342"/>
        <v>NÃO ATENDE</v>
      </c>
      <c r="BP591" s="31" t="str">
        <f t="shared" si="343"/>
        <v>NÃO ATENDE</v>
      </c>
      <c r="BQ591" s="31" t="str">
        <f t="shared" si="351"/>
        <v>ATENDE</v>
      </c>
      <c r="BR591" s="36" t="str">
        <f t="shared" si="352"/>
        <v>C4</v>
      </c>
      <c r="BS591" s="36" t="str">
        <f t="shared" si="353"/>
        <v>P6</v>
      </c>
      <c r="BT591" s="37">
        <f t="shared" si="354"/>
        <v>-1</v>
      </c>
      <c r="BU591" s="34"/>
      <c r="BV591" s="34"/>
      <c r="BW591" s="36">
        <f>IF(BS591="-","-",_xlfn.XLOOKUP(BS591,ABNT5101!$B$4:$B$9,ABNT5101!$C$4:$C$9))</f>
        <v>3</v>
      </c>
      <c r="BX591" s="36">
        <f>IF(BS591="-","-",_xlfn.XLOOKUP(BS591,ABNT5101!$B$4:$B$9,ABNT5101!$D$4:$D$9))</f>
        <v>0.6</v>
      </c>
      <c r="BY591" s="31" t="str">
        <f t="shared" si="355"/>
        <v>NÃO ATENDE</v>
      </c>
      <c r="BZ591" s="31" t="str">
        <f t="shared" si="356"/>
        <v>NÃO ATENDE</v>
      </c>
      <c r="CA591" s="31" t="str">
        <f t="shared" si="357"/>
        <v>NÃO ATENDE</v>
      </c>
      <c r="CB591" s="36" t="str">
        <f t="shared" si="367"/>
        <v>P6</v>
      </c>
      <c r="CC591" s="37">
        <f t="shared" si="358"/>
        <v>-1</v>
      </c>
      <c r="CD591" s="38"/>
      <c r="CE591" s="38"/>
      <c r="CF591" s="31">
        <f>IF(CB591="-","-",_xlfn.XLOOKUP(CB591,ABNT5101!$B$4:$B$9,ABNT5101!$C$4:$C$9))</f>
        <v>3</v>
      </c>
      <c r="CG591" s="36">
        <f>IF(CB591="-","-",_xlfn.XLOOKUP(CB591,ABNT5101!$B$4:$B$9,ABNT5101!$D$4:$D$9))</f>
        <v>0.6</v>
      </c>
      <c r="CH591" s="31" t="str">
        <f t="shared" si="359"/>
        <v>NÃO ATENDE</v>
      </c>
      <c r="CI591" s="31" t="str">
        <f t="shared" si="360"/>
        <v>NÃO ATENDE</v>
      </c>
      <c r="CJ591" s="31" t="str">
        <f t="shared" si="361"/>
        <v>NÃO ATENDE</v>
      </c>
      <c r="CK591" s="56" t="e">
        <f>_xlfn.XLOOKUP(CL591,'Banco de dados'!$B:$B,'Banco de dados'!$D:$D)</f>
        <v>#N/A</v>
      </c>
      <c r="CL591" s="42"/>
      <c r="CM591" s="56" t="e">
        <f>_xlfn.XLOOKUP(CL591,'Banco de dados'!$B:$B,'Banco de dados'!$E:$E)</f>
        <v>#N/A</v>
      </c>
      <c r="CN591" s="56"/>
      <c r="CO591" s="56" t="e">
        <f>IF(CN591="-","-",_xlfn.XLOOKUP(CN591,'Banco de dados'!$B:$B,'Banco de dados'!$E:$E))</f>
        <v>#N/A</v>
      </c>
      <c r="CP591" s="41">
        <f t="shared" si="362"/>
        <v>1</v>
      </c>
      <c r="CQ591" s="56" t="e">
        <f>_xlfn.XLOOKUP(CL591,'Banco de dados'!$B:$B,'Banco de dados'!$H:$H)</f>
        <v>#N/A</v>
      </c>
      <c r="CR591" s="56" t="e">
        <f t="array" aca="1" ref="CR591" ca="1">_xludf.xlookup(CN591,'Banco de dados'!$B:$B,'Banco de dados'!$H:$H)</f>
        <v>#NAME?</v>
      </c>
      <c r="CS591" s="56" t="e">
        <f t="array" aca="1" ref="CS591" ca="1">_xludf.xlookup(CL591,'Banco de dados'!$B:$B,'Banco de dados'!$F:$F)</f>
        <v>#NAME?</v>
      </c>
      <c r="CT591" s="56" t="e">
        <f t="array" aca="1" ref="CT591" ca="1">_xludf.xlookup(CN591,'Banco de dados'!$B:$B,'Banco de dados'!$F:$F)</f>
        <v>#NAME?</v>
      </c>
      <c r="CU591" s="42"/>
      <c r="CV591" s="42"/>
      <c r="CW591" s="56" t="str">
        <f>IF(AJ591=0.5,"Suporte",IF(AND(AJ591&gt;='Braços de IP'!$B$9,AJ591&lt;='Braços de IP'!$D$9),'Braços de IP'!$E$9,IF(AND(AJ591&gt;='Braços de IP'!$B$10,AJ591&lt;='Braços de IP'!$D$10),'Braços de IP'!$E$10,IF(AND(AJ591&gt;='Braços de IP'!$B$11,AJ591&lt;='Braços de IP'!$D$11),'Braços de IP'!$E$11,IF(AND(AJ591&gt;='Braços de IP'!$B$12,AJ591&lt;='Braços de IP'!$D$12),'Braços de IP'!$E$12,IF(AND(AJ591&gt;='Braços de IP'!$B$13,AJ591&lt;='Braços de IP'!$D$13),'Braços de IP'!$E$13,IF(AND(AJ591&gt;='Braços de IP'!$B$14,AJ591&lt;='Braços de IP'!$D$14),'Braços de IP'!$E$14,"ERRO")))))))</f>
        <v>Médio II</v>
      </c>
      <c r="CX591" s="42"/>
      <c r="CY591" s="56" t="str">
        <f>IF($CX591="","",VLOOKUP($CX591,'Braços de IP'!$E$9:$I$15,2,0))</f>
        <v/>
      </c>
      <c r="CZ591" s="43" t="str">
        <f>IF($CX591="","",VLOOKUP($CX591,'Braços de IP'!$E$9:$I$15,5,0))</f>
        <v/>
      </c>
      <c r="DA591" s="56"/>
      <c r="DB591" s="56"/>
      <c r="DC591" s="56"/>
      <c r="DD591" s="56"/>
      <c r="DE591" s="56"/>
      <c r="DF591" s="56"/>
      <c r="DG591" s="44" t="e">
        <f t="shared" si="363"/>
        <v>#N/A</v>
      </c>
      <c r="DH591" s="45">
        <f t="shared" si="364"/>
        <v>60</v>
      </c>
      <c r="DI591" s="44" t="e">
        <f t="shared" si="365"/>
        <v>#N/A</v>
      </c>
      <c r="DJ591" s="46" t="e">
        <f t="shared" si="366"/>
        <v>#N/A</v>
      </c>
      <c r="DK591" s="47" t="s">
        <v>147</v>
      </c>
      <c r="DL591" s="48"/>
      <c r="DM591" s="49"/>
      <c r="DN591" s="23" t="s">
        <v>148</v>
      </c>
      <c r="DO591" s="23"/>
      <c r="DP591" s="5"/>
      <c r="DQ591" s="5"/>
      <c r="DR591" s="5"/>
      <c r="DS591" s="5"/>
      <c r="DT591" s="5"/>
      <c r="DU591" s="5"/>
      <c r="DV591" s="5"/>
      <c r="DW591" s="5"/>
    </row>
    <row r="592" spans="2:127" ht="15.75" hidden="1" customHeight="1" x14ac:dyDescent="0.3">
      <c r="B592" s="5"/>
      <c r="C592" s="5"/>
      <c r="D592" s="5"/>
      <c r="E592" s="22" t="s">
        <v>534</v>
      </c>
      <c r="F592" s="22" t="s">
        <v>137</v>
      </c>
      <c r="G592" s="23" t="s">
        <v>514</v>
      </c>
      <c r="H592" s="23">
        <v>-23.406911000000001</v>
      </c>
      <c r="I592" s="23">
        <v>-46.852499000000002</v>
      </c>
      <c r="J592" s="24" t="s">
        <v>160</v>
      </c>
      <c r="K592" s="60"/>
      <c r="L592" s="24" t="s">
        <v>140</v>
      </c>
      <c r="M592" s="24" t="s">
        <v>141</v>
      </c>
      <c r="N592" s="23">
        <v>60</v>
      </c>
      <c r="O592" s="23" t="s">
        <v>142</v>
      </c>
      <c r="P592" s="23" t="s">
        <v>143</v>
      </c>
      <c r="Q592" s="26">
        <f t="shared" si="344"/>
        <v>120</v>
      </c>
      <c r="R592" s="27">
        <v>1</v>
      </c>
      <c r="S592" s="28">
        <v>4</v>
      </c>
      <c r="T592" s="28">
        <v>6.5</v>
      </c>
      <c r="U592" s="23"/>
      <c r="V592" s="23"/>
      <c r="W592" s="29"/>
      <c r="X592" s="28">
        <v>3.7</v>
      </c>
      <c r="Y592" s="23"/>
      <c r="Z592" s="23"/>
      <c r="AA592" s="23"/>
      <c r="AB592" s="23"/>
      <c r="AC592" s="23"/>
      <c r="AD592" s="23" t="s">
        <v>144</v>
      </c>
      <c r="AE592" s="23" t="s">
        <v>145</v>
      </c>
      <c r="AF592" s="23">
        <v>33.5</v>
      </c>
      <c r="AG592" s="23">
        <v>7.1</v>
      </c>
      <c r="AH592" s="23">
        <v>1</v>
      </c>
      <c r="AI592" s="23">
        <v>0.4</v>
      </c>
      <c r="AJ592" s="23">
        <v>2.2999999999999998</v>
      </c>
      <c r="AK592" s="27">
        <f t="shared" si="345"/>
        <v>1.9</v>
      </c>
      <c r="AL592" s="27" t="s">
        <v>143</v>
      </c>
      <c r="AM592" s="27" t="s">
        <v>143</v>
      </c>
      <c r="AN592" s="23"/>
      <c r="AO592" s="27">
        <f t="shared" si="346"/>
        <v>2</v>
      </c>
      <c r="AP592" s="23"/>
      <c r="AQ592" s="23"/>
      <c r="AR592" s="23"/>
      <c r="AS592" s="23"/>
      <c r="AT592" s="23"/>
      <c r="AU592" s="27"/>
      <c r="AV592" s="27">
        <f t="shared" si="347"/>
        <v>0</v>
      </c>
      <c r="AW592" s="27"/>
      <c r="AX592" s="28">
        <f>VLOOKUP(J592,ABNT5101!$I$3:$J$9,2)</f>
        <v>10</v>
      </c>
      <c r="AY592" s="28">
        <f>VLOOKUP(J592,ABNT5101!$I$3:$M$9,5)</f>
        <v>0.18</v>
      </c>
      <c r="AZ592" s="28" t="str">
        <f>_xlfn.XLOOKUP(J592,ABNT5101!I:I,ABNT5101!L:L)</f>
        <v>-</v>
      </c>
      <c r="BA592" s="28">
        <f>_xlfn.XLOOKUP(J592,ABNT5101!$I:$I,ABNT5101!M:M)</f>
        <v>0.18</v>
      </c>
      <c r="BB592" s="28" t="str">
        <f>_xlfn.XLOOKUP(J592,ABNT5101!$I:$I,ABNT5101!N:N)</f>
        <v>-</v>
      </c>
      <c r="BC592" s="28">
        <f>_xlfn.XLOOKUP(J592,ABNT5101!$I:$I,ABNT5101!O:O)</f>
        <v>16</v>
      </c>
      <c r="BD592" s="31" t="str">
        <f t="shared" si="348"/>
        <v>NÃO ATENDE</v>
      </c>
      <c r="BE592" s="32">
        <f t="shared" si="340"/>
        <v>-1</v>
      </c>
      <c r="BF592" s="32">
        <f t="shared" si="341"/>
        <v>-1</v>
      </c>
      <c r="BG592" s="32" t="str">
        <f t="shared" si="349"/>
        <v>-</v>
      </c>
      <c r="BH592" s="34"/>
      <c r="BI592" s="34"/>
      <c r="BJ592" s="34"/>
      <c r="BK592" s="34"/>
      <c r="BL592" s="35"/>
      <c r="BM592" s="34"/>
      <c r="BN592" s="31" t="str">
        <f t="shared" si="350"/>
        <v>NÃO ATENDE</v>
      </c>
      <c r="BO592" s="31" t="str">
        <f t="shared" si="342"/>
        <v>NÃO ATENDE</v>
      </c>
      <c r="BP592" s="31" t="str">
        <f t="shared" si="343"/>
        <v>NÃO ATENDE</v>
      </c>
      <c r="BQ592" s="31" t="str">
        <f t="shared" si="351"/>
        <v>ATENDE</v>
      </c>
      <c r="BR592" s="36" t="str">
        <f t="shared" si="352"/>
        <v>C4</v>
      </c>
      <c r="BS592" s="36" t="str">
        <f t="shared" si="353"/>
        <v>P6</v>
      </c>
      <c r="BT592" s="37">
        <f t="shared" si="354"/>
        <v>-1</v>
      </c>
      <c r="BU592" s="34"/>
      <c r="BV592" s="34"/>
      <c r="BW592" s="36">
        <f>IF(BS592="-","-",_xlfn.XLOOKUP(BS592,ABNT5101!$B$4:$B$9,ABNT5101!$C$4:$C$9))</f>
        <v>3</v>
      </c>
      <c r="BX592" s="36">
        <f>IF(BS592="-","-",_xlfn.XLOOKUP(BS592,ABNT5101!$B$4:$B$9,ABNT5101!$D$4:$D$9))</f>
        <v>0.6</v>
      </c>
      <c r="BY592" s="31" t="str">
        <f t="shared" si="355"/>
        <v>NÃO ATENDE</v>
      </c>
      <c r="BZ592" s="31" t="str">
        <f t="shared" si="356"/>
        <v>NÃO ATENDE</v>
      </c>
      <c r="CA592" s="31" t="str">
        <f t="shared" si="357"/>
        <v>NÃO ATENDE</v>
      </c>
      <c r="CB592" s="36" t="str">
        <f t="shared" si="367"/>
        <v>P6</v>
      </c>
      <c r="CC592" s="37">
        <f t="shared" si="358"/>
        <v>-1</v>
      </c>
      <c r="CD592" s="38"/>
      <c r="CE592" s="38"/>
      <c r="CF592" s="31">
        <f>IF(CB592="-","-",_xlfn.XLOOKUP(CB592,ABNT5101!$B$4:$B$9,ABNT5101!$C$4:$C$9))</f>
        <v>3</v>
      </c>
      <c r="CG592" s="36">
        <f>IF(CB592="-","-",_xlfn.XLOOKUP(CB592,ABNT5101!$B$4:$B$9,ABNT5101!$D$4:$D$9))</f>
        <v>0.6</v>
      </c>
      <c r="CH592" s="31" t="str">
        <f t="shared" si="359"/>
        <v>NÃO ATENDE</v>
      </c>
      <c r="CI592" s="31" t="str">
        <f t="shared" si="360"/>
        <v>NÃO ATENDE</v>
      </c>
      <c r="CJ592" s="31" t="str">
        <f t="shared" si="361"/>
        <v>NÃO ATENDE</v>
      </c>
      <c r="CK592" s="56" t="e">
        <f>_xlfn.XLOOKUP(CL592,'Banco de dados'!$B:$B,'Banco de dados'!$D:$D)</f>
        <v>#N/A</v>
      </c>
      <c r="CL592" s="42"/>
      <c r="CM592" s="56" t="e">
        <f>_xlfn.XLOOKUP(CL592,'Banco de dados'!$B:$B,'Banco de dados'!$E:$E)</f>
        <v>#N/A</v>
      </c>
      <c r="CN592" s="56"/>
      <c r="CO592" s="56" t="e">
        <f>IF(CN592="-","-",_xlfn.XLOOKUP(CN592,'Banco de dados'!$B:$B,'Banco de dados'!$E:$E))</f>
        <v>#N/A</v>
      </c>
      <c r="CP592" s="41">
        <f t="shared" si="362"/>
        <v>1</v>
      </c>
      <c r="CQ592" s="56" t="e">
        <f>_xlfn.XLOOKUP(CL592,'Banco de dados'!$B:$B,'Banco de dados'!$H:$H)</f>
        <v>#N/A</v>
      </c>
      <c r="CR592" s="56" t="e">
        <f t="array" aca="1" ref="CR592" ca="1">_xludf.xlookup(CN592,'Banco de dados'!$B:$B,'Banco de dados'!$H:$H)</f>
        <v>#NAME?</v>
      </c>
      <c r="CS592" s="56" t="e">
        <f t="array" aca="1" ref="CS592" ca="1">_xludf.xlookup(CL592,'Banco de dados'!$B:$B,'Banco de dados'!$F:$F)</f>
        <v>#NAME?</v>
      </c>
      <c r="CT592" s="56" t="e">
        <f t="array" aca="1" ref="CT592" ca="1">_xludf.xlookup(CN592,'Banco de dados'!$B:$B,'Banco de dados'!$F:$F)</f>
        <v>#NAME?</v>
      </c>
      <c r="CU592" s="42"/>
      <c r="CV592" s="42"/>
      <c r="CW592" s="56" t="str">
        <f>IF(AJ592=0.5,"Suporte",IF(AND(AJ592&gt;='Braços de IP'!$B$9,AJ592&lt;='Braços de IP'!$D$9),'Braços de IP'!$E$9,IF(AND(AJ592&gt;='Braços de IP'!$B$10,AJ592&lt;='Braços de IP'!$D$10),'Braços de IP'!$E$10,IF(AND(AJ592&gt;='Braços de IP'!$B$11,AJ592&lt;='Braços de IP'!$D$11),'Braços de IP'!$E$11,IF(AND(AJ592&gt;='Braços de IP'!$B$12,AJ592&lt;='Braços de IP'!$D$12),'Braços de IP'!$E$12,IF(AND(AJ592&gt;='Braços de IP'!$B$13,AJ592&lt;='Braços de IP'!$D$13),'Braços de IP'!$E$13,IF(AND(AJ592&gt;='Braços de IP'!$B$14,AJ592&lt;='Braços de IP'!$D$14),'Braços de IP'!$E$14,"ERRO")))))))</f>
        <v>Médio II</v>
      </c>
      <c r="CX592" s="42"/>
      <c r="CY592" s="56" t="str">
        <f>IF($CX592="","",VLOOKUP($CX592,'Braços de IP'!$E$9:$I$15,2,0))</f>
        <v/>
      </c>
      <c r="CZ592" s="43" t="str">
        <f>IF($CX592="","",VLOOKUP($CX592,'Braços de IP'!$E$9:$I$15,5,0))</f>
        <v/>
      </c>
      <c r="DA592" s="56"/>
      <c r="DB592" s="56"/>
      <c r="DC592" s="56"/>
      <c r="DD592" s="56"/>
      <c r="DE592" s="56"/>
      <c r="DF592" s="56"/>
      <c r="DG592" s="44" t="e">
        <f t="shared" si="363"/>
        <v>#N/A</v>
      </c>
      <c r="DH592" s="45">
        <f t="shared" si="364"/>
        <v>60</v>
      </c>
      <c r="DI592" s="44" t="e">
        <f t="shared" si="365"/>
        <v>#N/A</v>
      </c>
      <c r="DJ592" s="46" t="e">
        <f t="shared" si="366"/>
        <v>#N/A</v>
      </c>
      <c r="DK592" s="47" t="s">
        <v>147</v>
      </c>
      <c r="DL592" s="48"/>
      <c r="DM592" s="49"/>
      <c r="DN592" s="23" t="s">
        <v>148</v>
      </c>
      <c r="DO592" s="23"/>
      <c r="DP592" s="5"/>
      <c r="DQ592" s="5"/>
      <c r="DR592" s="5"/>
      <c r="DS592" s="5"/>
      <c r="DT592" s="5"/>
      <c r="DU592" s="5"/>
      <c r="DV592" s="5"/>
      <c r="DW592" s="5"/>
    </row>
    <row r="593" spans="1:121" ht="15.75" hidden="1" customHeight="1" x14ac:dyDescent="0.3">
      <c r="B593" s="5"/>
      <c r="C593" s="5"/>
      <c r="D593" s="5"/>
      <c r="E593" s="22" t="s">
        <v>535</v>
      </c>
      <c r="F593" s="22" t="s">
        <v>150</v>
      </c>
      <c r="G593" s="23" t="s">
        <v>536</v>
      </c>
      <c r="H593" s="23">
        <v>-23.416979000000001</v>
      </c>
      <c r="I593" s="23">
        <v>-46.828425000000003</v>
      </c>
      <c r="J593" s="24" t="s">
        <v>160</v>
      </c>
      <c r="K593" s="60"/>
      <c r="L593" s="24" t="s">
        <v>152</v>
      </c>
      <c r="M593" s="24" t="s">
        <v>141</v>
      </c>
      <c r="N593" s="23">
        <v>58</v>
      </c>
      <c r="O593" s="23" t="s">
        <v>142</v>
      </c>
      <c r="P593" s="23" t="s">
        <v>143</v>
      </c>
      <c r="Q593" s="26">
        <f t="shared" si="344"/>
        <v>116</v>
      </c>
      <c r="R593" s="27">
        <v>1</v>
      </c>
      <c r="S593" s="28" t="s">
        <v>153</v>
      </c>
      <c r="T593" s="28">
        <v>4.8499999999999996</v>
      </c>
      <c r="U593" s="23"/>
      <c r="V593" s="23"/>
      <c r="W593" s="29"/>
      <c r="X593" s="28" t="s">
        <v>153</v>
      </c>
      <c r="Y593" s="23"/>
      <c r="Z593" s="23"/>
      <c r="AA593" s="23"/>
      <c r="AB593" s="23"/>
      <c r="AC593" s="23"/>
      <c r="AD593" s="23" t="s">
        <v>144</v>
      </c>
      <c r="AE593" s="23" t="s">
        <v>145</v>
      </c>
      <c r="AF593" s="23">
        <v>31.26</v>
      </c>
      <c r="AG593" s="23">
        <v>7.5</v>
      </c>
      <c r="AH593" s="23">
        <v>1</v>
      </c>
      <c r="AI593" s="23">
        <v>0.55000000000000004</v>
      </c>
      <c r="AJ593" s="23">
        <v>3.3</v>
      </c>
      <c r="AK593" s="27">
        <f t="shared" si="345"/>
        <v>2.75</v>
      </c>
      <c r="AL593" s="27" t="s">
        <v>143</v>
      </c>
      <c r="AM593" s="27" t="s">
        <v>143</v>
      </c>
      <c r="AN593" s="23"/>
      <c r="AO593" s="27">
        <f t="shared" si="346"/>
        <v>2</v>
      </c>
      <c r="AP593" s="23"/>
      <c r="AQ593" s="23"/>
      <c r="AR593" s="23"/>
      <c r="AS593" s="23"/>
      <c r="AT593" s="23"/>
      <c r="AU593" s="27"/>
      <c r="AV593" s="27">
        <f t="shared" si="347"/>
        <v>0</v>
      </c>
      <c r="AW593" s="27"/>
      <c r="AX593" s="28">
        <f>VLOOKUP(J593,ABNT5101!$I$3:$J$9,2)</f>
        <v>10</v>
      </c>
      <c r="AY593" s="28">
        <f>VLOOKUP(J593,ABNT5101!$I$3:$M$9,5)</f>
        <v>0.18</v>
      </c>
      <c r="AZ593" s="28" t="str">
        <f>_xlfn.XLOOKUP(J593,ABNT5101!I:I,ABNT5101!L:L)</f>
        <v>-</v>
      </c>
      <c r="BA593" s="28">
        <f>_xlfn.XLOOKUP(J593,ABNT5101!$I:$I,ABNT5101!M:M)</f>
        <v>0.18</v>
      </c>
      <c r="BB593" s="28" t="str">
        <f>_xlfn.XLOOKUP(J593,ABNT5101!$I:$I,ABNT5101!N:N)</f>
        <v>-</v>
      </c>
      <c r="BC593" s="28">
        <f>_xlfn.XLOOKUP(J593,ABNT5101!$I:$I,ABNT5101!O:O)</f>
        <v>16</v>
      </c>
      <c r="BD593" s="31" t="str">
        <f t="shared" si="348"/>
        <v>NÃO ATENDE</v>
      </c>
      <c r="BE593" s="32">
        <f t="shared" si="340"/>
        <v>-1</v>
      </c>
      <c r="BF593" s="32">
        <f t="shared" si="341"/>
        <v>-1</v>
      </c>
      <c r="BG593" s="32" t="str">
        <f t="shared" si="349"/>
        <v>-</v>
      </c>
      <c r="BH593" s="34"/>
      <c r="BI593" s="34"/>
      <c r="BJ593" s="34"/>
      <c r="BK593" s="34"/>
      <c r="BL593" s="35"/>
      <c r="BM593" s="34"/>
      <c r="BN593" s="31" t="str">
        <f t="shared" si="350"/>
        <v>NÃO ATENDE</v>
      </c>
      <c r="BO593" s="31" t="str">
        <f t="shared" si="342"/>
        <v>NÃO ATENDE</v>
      </c>
      <c r="BP593" s="31" t="str">
        <f t="shared" si="343"/>
        <v>NÃO ATENDE</v>
      </c>
      <c r="BQ593" s="31" t="str">
        <f t="shared" si="351"/>
        <v>ATENDE</v>
      </c>
      <c r="BR593" s="36" t="str">
        <f t="shared" si="352"/>
        <v>C4</v>
      </c>
      <c r="BS593" s="36" t="str">
        <f t="shared" si="353"/>
        <v>Sem Passeio</v>
      </c>
      <c r="BT593" s="37" t="e">
        <f t="shared" si="354"/>
        <v>#N/A</v>
      </c>
      <c r="BU593" s="34"/>
      <c r="BV593" s="34"/>
      <c r="BW593" s="36" t="e">
        <f>IF(BS593="-","-",_xlfn.XLOOKUP(BS593,ABNT5101!$B$4:$B$9,ABNT5101!$C$4:$C$9))</f>
        <v>#N/A</v>
      </c>
      <c r="BX593" s="36" t="e">
        <f>IF(BS593="-","-",_xlfn.XLOOKUP(BS593,ABNT5101!$B$4:$B$9,ABNT5101!$D$4:$D$9))</f>
        <v>#N/A</v>
      </c>
      <c r="BY593" s="31" t="e">
        <f t="shared" si="355"/>
        <v>#N/A</v>
      </c>
      <c r="BZ593" s="31" t="e">
        <f t="shared" si="356"/>
        <v>#N/A</v>
      </c>
      <c r="CA593" s="31" t="e">
        <f t="shared" si="357"/>
        <v>#N/A</v>
      </c>
      <c r="CB593" s="36" t="str">
        <f t="shared" si="367"/>
        <v>Sem Passeio</v>
      </c>
      <c r="CC593" s="37" t="e">
        <f t="shared" si="358"/>
        <v>#N/A</v>
      </c>
      <c r="CD593" s="38"/>
      <c r="CE593" s="38"/>
      <c r="CF593" s="31" t="e">
        <f>IF(CB593="-","-",_xlfn.XLOOKUP(CB593,ABNT5101!$B$4:$B$9,ABNT5101!$C$4:$C$9))</f>
        <v>#N/A</v>
      </c>
      <c r="CG593" s="36" t="e">
        <f>IF(CB593="-","-",_xlfn.XLOOKUP(CB593,ABNT5101!$B$4:$B$9,ABNT5101!$D$4:$D$9))</f>
        <v>#N/A</v>
      </c>
      <c r="CH593" s="31" t="e">
        <f t="shared" si="359"/>
        <v>#N/A</v>
      </c>
      <c r="CI593" s="31" t="e">
        <f t="shared" si="360"/>
        <v>#N/A</v>
      </c>
      <c r="CJ593" s="31" t="e">
        <f t="shared" si="361"/>
        <v>#N/A</v>
      </c>
      <c r="CK593" s="56" t="e">
        <f>_xlfn.XLOOKUP(CL593,'Banco de dados'!$B:$B,'Banco de dados'!$D:$D)</f>
        <v>#N/A</v>
      </c>
      <c r="CL593" s="42"/>
      <c r="CM593" s="56" t="e">
        <f>_xlfn.XLOOKUP(CL593,'Banco de dados'!$B:$B,'Banco de dados'!$E:$E)</f>
        <v>#N/A</v>
      </c>
      <c r="CN593" s="56"/>
      <c r="CO593" s="56" t="e">
        <f>IF(CN593="-","-",_xlfn.XLOOKUP(CN593,'Banco de dados'!$B:$B,'Banco de dados'!$E:$E))</f>
        <v>#N/A</v>
      </c>
      <c r="CP593" s="41">
        <f t="shared" si="362"/>
        <v>1</v>
      </c>
      <c r="CQ593" s="56" t="e">
        <f>_xlfn.XLOOKUP(CL593,'Banco de dados'!$B:$B,'Banco de dados'!$H:$H)</f>
        <v>#N/A</v>
      </c>
      <c r="CR593" s="56" t="e">
        <f t="array" aca="1" ref="CR593" ca="1">_xludf.xlookup(CN593,'Banco de dados'!$B:$B,'Banco de dados'!$H:$H)</f>
        <v>#NAME?</v>
      </c>
      <c r="CS593" s="56" t="e">
        <f t="array" aca="1" ref="CS593" ca="1">_xludf.xlookup(CL593,'Banco de dados'!$B:$B,'Banco de dados'!$F:$F)</f>
        <v>#NAME?</v>
      </c>
      <c r="CT593" s="56" t="e">
        <f t="array" aca="1" ref="CT593" ca="1">_xludf.xlookup(CN593,'Banco de dados'!$B:$B,'Banco de dados'!$F:$F)</f>
        <v>#NAME?</v>
      </c>
      <c r="CU593" s="42"/>
      <c r="CV593" s="42"/>
      <c r="CW593" s="56" t="str">
        <f>IF(AJ593=0.5,"Suporte",IF(AND(AJ593&gt;='Braços de IP'!$B$9,AJ593&lt;='Braços de IP'!$D$9),'Braços de IP'!$E$9,IF(AND(AJ593&gt;='Braços de IP'!$B$10,AJ593&lt;='Braços de IP'!$D$10),'Braços de IP'!$E$10,IF(AND(AJ593&gt;='Braços de IP'!$B$11,AJ593&lt;='Braços de IP'!$D$11),'Braços de IP'!$E$11,IF(AND(AJ593&gt;='Braços de IP'!$B$12,AJ593&lt;='Braços de IP'!$D$12),'Braços de IP'!$E$12,IF(AND(AJ593&gt;='Braços de IP'!$B$13,AJ593&lt;='Braços de IP'!$D$13),'Braços de IP'!$E$13,IF(AND(AJ593&gt;='Braços de IP'!$B$14,AJ593&lt;='Braços de IP'!$D$14),'Braços de IP'!$E$14,"ERRO")))))))</f>
        <v>Longo II</v>
      </c>
      <c r="CX593" s="42"/>
      <c r="CY593" s="56" t="str">
        <f>IF($CX593="","",VLOOKUP($CX593,'Braços de IP'!$E$9:$I$15,2,0))</f>
        <v/>
      </c>
      <c r="CZ593" s="43" t="str">
        <f>IF($CX593="","",VLOOKUP($CX593,'Braços de IP'!$E$9:$I$15,5,0))</f>
        <v/>
      </c>
      <c r="DA593" s="56"/>
      <c r="DB593" s="56"/>
      <c r="DC593" s="56"/>
      <c r="DD593" s="56"/>
      <c r="DE593" s="56"/>
      <c r="DF593" s="56"/>
      <c r="DG593" s="44" t="e">
        <f t="shared" si="363"/>
        <v>#N/A</v>
      </c>
      <c r="DH593" s="45">
        <f t="shared" si="364"/>
        <v>58</v>
      </c>
      <c r="DI593" s="44" t="e">
        <f t="shared" si="365"/>
        <v>#N/A</v>
      </c>
      <c r="DJ593" s="46" t="e">
        <f t="shared" si="366"/>
        <v>#N/A</v>
      </c>
      <c r="DK593" s="47" t="s">
        <v>147</v>
      </c>
      <c r="DL593" s="48"/>
      <c r="DM593" s="49"/>
      <c r="DN593" s="23" t="s">
        <v>148</v>
      </c>
      <c r="DO593" s="23"/>
      <c r="DQ593" s="50"/>
    </row>
    <row r="594" spans="1:121" ht="15.75" hidden="1" customHeight="1" x14ac:dyDescent="0.3">
      <c r="B594" s="5"/>
      <c r="C594" s="5"/>
      <c r="D594" s="5"/>
      <c r="E594" s="22" t="s">
        <v>535</v>
      </c>
      <c r="F594" s="22" t="s">
        <v>150</v>
      </c>
      <c r="G594" s="23" t="s">
        <v>536</v>
      </c>
      <c r="H594" s="23">
        <v>-23.416979000000001</v>
      </c>
      <c r="I594" s="23">
        <v>-46.828425000000003</v>
      </c>
      <c r="J594" s="24" t="s">
        <v>160</v>
      </c>
      <c r="K594" s="60"/>
      <c r="L594" s="24" t="s">
        <v>152</v>
      </c>
      <c r="M594" s="24" t="s">
        <v>141</v>
      </c>
      <c r="N594" s="23">
        <v>58</v>
      </c>
      <c r="O594" s="23" t="s">
        <v>142</v>
      </c>
      <c r="P594" s="23" t="s">
        <v>143</v>
      </c>
      <c r="Q594" s="26">
        <f t="shared" si="344"/>
        <v>116</v>
      </c>
      <c r="R594" s="27">
        <v>1</v>
      </c>
      <c r="S594" s="28" t="s">
        <v>153</v>
      </c>
      <c r="T594" s="28">
        <v>4.8499999999999996</v>
      </c>
      <c r="U594" s="23"/>
      <c r="V594" s="23"/>
      <c r="W594" s="29"/>
      <c r="X594" s="28" t="s">
        <v>153</v>
      </c>
      <c r="Y594" s="23"/>
      <c r="Z594" s="23"/>
      <c r="AA594" s="23"/>
      <c r="AB594" s="23"/>
      <c r="AC594" s="23"/>
      <c r="AD594" s="23" t="s">
        <v>144</v>
      </c>
      <c r="AE594" s="23" t="s">
        <v>145</v>
      </c>
      <c r="AF594" s="23">
        <v>31.26</v>
      </c>
      <c r="AG594" s="23">
        <v>7.5</v>
      </c>
      <c r="AH594" s="23">
        <v>1</v>
      </c>
      <c r="AI594" s="23">
        <v>0.55000000000000004</v>
      </c>
      <c r="AJ594" s="23">
        <v>3.3</v>
      </c>
      <c r="AK594" s="27">
        <f t="shared" si="345"/>
        <v>2.75</v>
      </c>
      <c r="AL594" s="27" t="s">
        <v>143</v>
      </c>
      <c r="AM594" s="27" t="s">
        <v>143</v>
      </c>
      <c r="AN594" s="23"/>
      <c r="AO594" s="27">
        <f t="shared" si="346"/>
        <v>2</v>
      </c>
      <c r="AP594" s="23"/>
      <c r="AQ594" s="23"/>
      <c r="AR594" s="23"/>
      <c r="AS594" s="23"/>
      <c r="AT594" s="23"/>
      <c r="AU594" s="27"/>
      <c r="AV594" s="27">
        <f t="shared" si="347"/>
        <v>0</v>
      </c>
      <c r="AW594" s="27"/>
      <c r="AX594" s="28">
        <f>VLOOKUP(J594,ABNT5101!$I$3:$J$9,2)</f>
        <v>10</v>
      </c>
      <c r="AY594" s="28">
        <f>VLOOKUP(J594,ABNT5101!$I$3:$M$9,5)</f>
        <v>0.18</v>
      </c>
      <c r="AZ594" s="28" t="str">
        <f>_xlfn.XLOOKUP(J594,ABNT5101!I:I,ABNT5101!L:L)</f>
        <v>-</v>
      </c>
      <c r="BA594" s="28">
        <f>_xlfn.XLOOKUP(J594,ABNT5101!$I:$I,ABNT5101!M:M)</f>
        <v>0.18</v>
      </c>
      <c r="BB594" s="28" t="str">
        <f>_xlfn.XLOOKUP(J594,ABNT5101!$I:$I,ABNT5101!N:N)</f>
        <v>-</v>
      </c>
      <c r="BC594" s="28">
        <f>_xlfn.XLOOKUP(J594,ABNT5101!$I:$I,ABNT5101!O:O)</f>
        <v>16</v>
      </c>
      <c r="BD594" s="31" t="str">
        <f t="shared" si="348"/>
        <v>NÃO ATENDE</v>
      </c>
      <c r="BE594" s="32">
        <f t="shared" si="340"/>
        <v>-1</v>
      </c>
      <c r="BF594" s="32">
        <f t="shared" si="341"/>
        <v>-1</v>
      </c>
      <c r="BG594" s="32" t="str">
        <f t="shared" si="349"/>
        <v>-</v>
      </c>
      <c r="BH594" s="34"/>
      <c r="BI594" s="34"/>
      <c r="BJ594" s="34"/>
      <c r="BK594" s="34"/>
      <c r="BL594" s="35"/>
      <c r="BM594" s="34"/>
      <c r="BN594" s="31" t="str">
        <f t="shared" si="350"/>
        <v>NÃO ATENDE</v>
      </c>
      <c r="BO594" s="31" t="str">
        <f t="shared" si="342"/>
        <v>NÃO ATENDE</v>
      </c>
      <c r="BP594" s="31" t="str">
        <f t="shared" si="343"/>
        <v>NÃO ATENDE</v>
      </c>
      <c r="BQ594" s="31" t="str">
        <f t="shared" si="351"/>
        <v>ATENDE</v>
      </c>
      <c r="BR594" s="36" t="str">
        <f t="shared" si="352"/>
        <v>C4</v>
      </c>
      <c r="BS594" s="36" t="str">
        <f t="shared" si="353"/>
        <v>Sem Passeio</v>
      </c>
      <c r="BT594" s="37" t="e">
        <f t="shared" si="354"/>
        <v>#N/A</v>
      </c>
      <c r="BU594" s="34"/>
      <c r="BV594" s="34"/>
      <c r="BW594" s="36" t="e">
        <f>IF(BS594="-","-",_xlfn.XLOOKUP(BS594,ABNT5101!$B$4:$B$9,ABNT5101!$C$4:$C$9))</f>
        <v>#N/A</v>
      </c>
      <c r="BX594" s="36" t="e">
        <f>IF(BS594="-","-",_xlfn.XLOOKUP(BS594,ABNT5101!$B$4:$B$9,ABNT5101!$D$4:$D$9))</f>
        <v>#N/A</v>
      </c>
      <c r="BY594" s="31" t="e">
        <f t="shared" si="355"/>
        <v>#N/A</v>
      </c>
      <c r="BZ594" s="31" t="e">
        <f t="shared" si="356"/>
        <v>#N/A</v>
      </c>
      <c r="CA594" s="31" t="e">
        <f t="shared" si="357"/>
        <v>#N/A</v>
      </c>
      <c r="CB594" s="36" t="str">
        <f t="shared" si="367"/>
        <v>Sem Passeio</v>
      </c>
      <c r="CC594" s="37" t="e">
        <f t="shared" si="358"/>
        <v>#N/A</v>
      </c>
      <c r="CD594" s="38"/>
      <c r="CE594" s="38"/>
      <c r="CF594" s="31" t="e">
        <f>IF(CB594="-","-",_xlfn.XLOOKUP(CB594,ABNT5101!$B$4:$B$9,ABNT5101!$C$4:$C$9))</f>
        <v>#N/A</v>
      </c>
      <c r="CG594" s="36" t="e">
        <f>IF(CB594="-","-",_xlfn.XLOOKUP(CB594,ABNT5101!$B$4:$B$9,ABNT5101!$D$4:$D$9))</f>
        <v>#N/A</v>
      </c>
      <c r="CH594" s="31" t="e">
        <f t="shared" si="359"/>
        <v>#N/A</v>
      </c>
      <c r="CI594" s="31" t="e">
        <f t="shared" si="360"/>
        <v>#N/A</v>
      </c>
      <c r="CJ594" s="31" t="e">
        <f t="shared" si="361"/>
        <v>#N/A</v>
      </c>
      <c r="CK594" s="56" t="e">
        <f>_xlfn.XLOOKUP(CL594,'Banco de dados'!$B:$B,'Banco de dados'!$D:$D)</f>
        <v>#N/A</v>
      </c>
      <c r="CL594" s="42"/>
      <c r="CM594" s="56" t="e">
        <f>_xlfn.XLOOKUP(CL594,'Banco de dados'!$B:$B,'Banco de dados'!$E:$E)</f>
        <v>#N/A</v>
      </c>
      <c r="CN594" s="56"/>
      <c r="CO594" s="56" t="e">
        <f>IF(CN594="-","-",_xlfn.XLOOKUP(CN594,'Banco de dados'!$B:$B,'Banco de dados'!$E:$E))</f>
        <v>#N/A</v>
      </c>
      <c r="CP594" s="41">
        <f t="shared" si="362"/>
        <v>1</v>
      </c>
      <c r="CQ594" s="56" t="e">
        <f>_xlfn.XLOOKUP(CL594,'Banco de dados'!$B:$B,'Banco de dados'!$H:$H)</f>
        <v>#N/A</v>
      </c>
      <c r="CR594" s="56" t="e">
        <f t="array" aca="1" ref="CR594" ca="1">_xludf.xlookup(CN594,'Banco de dados'!$B:$B,'Banco de dados'!$H:$H)</f>
        <v>#NAME?</v>
      </c>
      <c r="CS594" s="56" t="e">
        <f t="array" aca="1" ref="CS594" ca="1">_xludf.xlookup(CL594,'Banco de dados'!$B:$B,'Banco de dados'!$F:$F)</f>
        <v>#NAME?</v>
      </c>
      <c r="CT594" s="56" t="e">
        <f t="array" aca="1" ref="CT594" ca="1">_xludf.xlookup(CN594,'Banco de dados'!$B:$B,'Banco de dados'!$F:$F)</f>
        <v>#NAME?</v>
      </c>
      <c r="CU594" s="42"/>
      <c r="CV594" s="42"/>
      <c r="CW594" s="56" t="str">
        <f>IF(AJ594=0.5,"Suporte",IF(AND(AJ594&gt;='Braços de IP'!$B$9,AJ594&lt;='Braços de IP'!$D$9),'Braços de IP'!$E$9,IF(AND(AJ594&gt;='Braços de IP'!$B$10,AJ594&lt;='Braços de IP'!$D$10),'Braços de IP'!$E$10,IF(AND(AJ594&gt;='Braços de IP'!$B$11,AJ594&lt;='Braços de IP'!$D$11),'Braços de IP'!$E$11,IF(AND(AJ594&gt;='Braços de IP'!$B$12,AJ594&lt;='Braços de IP'!$D$12),'Braços de IP'!$E$12,IF(AND(AJ594&gt;='Braços de IP'!$B$13,AJ594&lt;='Braços de IP'!$D$13),'Braços de IP'!$E$13,IF(AND(AJ594&gt;='Braços de IP'!$B$14,AJ594&lt;='Braços de IP'!$D$14),'Braços de IP'!$E$14,"ERRO")))))))</f>
        <v>Longo II</v>
      </c>
      <c r="CX594" s="42"/>
      <c r="CY594" s="56" t="str">
        <f>IF($CX594="","",VLOOKUP($CX594,'Braços de IP'!$E$9:$I$15,2,0))</f>
        <v/>
      </c>
      <c r="CZ594" s="43" t="str">
        <f>IF($CX594="","",VLOOKUP($CX594,'Braços de IP'!$E$9:$I$15,5,0))</f>
        <v/>
      </c>
      <c r="DA594" s="56"/>
      <c r="DB594" s="56"/>
      <c r="DC594" s="56"/>
      <c r="DD594" s="56"/>
      <c r="DE594" s="56"/>
      <c r="DF594" s="56"/>
      <c r="DG594" s="44" t="e">
        <f t="shared" si="363"/>
        <v>#N/A</v>
      </c>
      <c r="DH594" s="45">
        <f t="shared" si="364"/>
        <v>58</v>
      </c>
      <c r="DI594" s="44" t="e">
        <f t="shared" si="365"/>
        <v>#N/A</v>
      </c>
      <c r="DJ594" s="46" t="e">
        <f t="shared" si="366"/>
        <v>#N/A</v>
      </c>
      <c r="DK594" s="47" t="s">
        <v>147</v>
      </c>
      <c r="DL594" s="48"/>
      <c r="DM594" s="49"/>
      <c r="DN594" s="23" t="s">
        <v>148</v>
      </c>
      <c r="DO594" s="23"/>
      <c r="DQ594" s="50"/>
    </row>
    <row r="595" spans="1:121" ht="15.75" hidden="1" customHeight="1" x14ac:dyDescent="0.3">
      <c r="B595" s="5"/>
      <c r="C595" s="5"/>
      <c r="D595" s="5"/>
      <c r="E595" s="22" t="s">
        <v>535</v>
      </c>
      <c r="F595" s="22" t="s">
        <v>150</v>
      </c>
      <c r="G595" s="23" t="s">
        <v>536</v>
      </c>
      <c r="H595" s="23">
        <v>-23.416979000000001</v>
      </c>
      <c r="I595" s="23">
        <v>-46.828425000000003</v>
      </c>
      <c r="J595" s="24" t="s">
        <v>160</v>
      </c>
      <c r="K595" s="60"/>
      <c r="L595" s="24" t="s">
        <v>152</v>
      </c>
      <c r="M595" s="24" t="s">
        <v>141</v>
      </c>
      <c r="N595" s="23">
        <v>58</v>
      </c>
      <c r="O595" s="23" t="s">
        <v>142</v>
      </c>
      <c r="P595" s="23" t="s">
        <v>143</v>
      </c>
      <c r="Q595" s="26">
        <f t="shared" si="344"/>
        <v>116</v>
      </c>
      <c r="R595" s="27">
        <v>1</v>
      </c>
      <c r="S595" s="28" t="s">
        <v>153</v>
      </c>
      <c r="T595" s="28">
        <v>4.8499999999999996</v>
      </c>
      <c r="U595" s="23"/>
      <c r="V595" s="23"/>
      <c r="W595" s="29"/>
      <c r="X595" s="28" t="s">
        <v>153</v>
      </c>
      <c r="Y595" s="23"/>
      <c r="Z595" s="23"/>
      <c r="AA595" s="23"/>
      <c r="AB595" s="23"/>
      <c r="AC595" s="23"/>
      <c r="AD595" s="23" t="s">
        <v>144</v>
      </c>
      <c r="AE595" s="23" t="s">
        <v>145</v>
      </c>
      <c r="AF595" s="23">
        <v>31.26</v>
      </c>
      <c r="AG595" s="23">
        <v>7.5</v>
      </c>
      <c r="AH595" s="23">
        <v>1</v>
      </c>
      <c r="AI595" s="23">
        <v>0.55000000000000004</v>
      </c>
      <c r="AJ595" s="23">
        <v>3.3</v>
      </c>
      <c r="AK595" s="27">
        <f t="shared" si="345"/>
        <v>2.75</v>
      </c>
      <c r="AL595" s="27" t="s">
        <v>143</v>
      </c>
      <c r="AM595" s="27" t="s">
        <v>143</v>
      </c>
      <c r="AN595" s="23"/>
      <c r="AO595" s="27">
        <f t="shared" si="346"/>
        <v>2</v>
      </c>
      <c r="AP595" s="23"/>
      <c r="AQ595" s="23"/>
      <c r="AR595" s="23"/>
      <c r="AS595" s="23"/>
      <c r="AT595" s="23"/>
      <c r="AU595" s="27"/>
      <c r="AV595" s="27">
        <f t="shared" si="347"/>
        <v>0</v>
      </c>
      <c r="AW595" s="27"/>
      <c r="AX595" s="28">
        <f>VLOOKUP(J595,ABNT5101!$I$3:$J$9,2)</f>
        <v>10</v>
      </c>
      <c r="AY595" s="28">
        <f>VLOOKUP(J595,ABNT5101!$I$3:$M$9,5)</f>
        <v>0.18</v>
      </c>
      <c r="AZ595" s="28" t="str">
        <f>_xlfn.XLOOKUP(J595,ABNT5101!I:I,ABNT5101!L:L)</f>
        <v>-</v>
      </c>
      <c r="BA595" s="28">
        <f>_xlfn.XLOOKUP(J595,ABNT5101!$I:$I,ABNT5101!M:M)</f>
        <v>0.18</v>
      </c>
      <c r="BB595" s="28" t="str">
        <f>_xlfn.XLOOKUP(J595,ABNT5101!$I:$I,ABNT5101!N:N)</f>
        <v>-</v>
      </c>
      <c r="BC595" s="28">
        <f>_xlfn.XLOOKUP(J595,ABNT5101!$I:$I,ABNT5101!O:O)</f>
        <v>16</v>
      </c>
      <c r="BD595" s="31" t="str">
        <f t="shared" si="348"/>
        <v>NÃO ATENDE</v>
      </c>
      <c r="BE595" s="32">
        <f t="shared" si="340"/>
        <v>-1</v>
      </c>
      <c r="BF595" s="32">
        <f t="shared" si="341"/>
        <v>-1</v>
      </c>
      <c r="BG595" s="32" t="str">
        <f t="shared" si="349"/>
        <v>-</v>
      </c>
      <c r="BH595" s="34"/>
      <c r="BI595" s="34"/>
      <c r="BJ595" s="34"/>
      <c r="BK595" s="34"/>
      <c r="BL595" s="35"/>
      <c r="BM595" s="34"/>
      <c r="BN595" s="31" t="str">
        <f t="shared" si="350"/>
        <v>NÃO ATENDE</v>
      </c>
      <c r="BO595" s="31" t="str">
        <f t="shared" si="342"/>
        <v>NÃO ATENDE</v>
      </c>
      <c r="BP595" s="31" t="str">
        <f t="shared" si="343"/>
        <v>NÃO ATENDE</v>
      </c>
      <c r="BQ595" s="31" t="str">
        <f t="shared" si="351"/>
        <v>ATENDE</v>
      </c>
      <c r="BR595" s="36" t="str">
        <f t="shared" si="352"/>
        <v>C4</v>
      </c>
      <c r="BS595" s="36" t="str">
        <f t="shared" si="353"/>
        <v>Sem Passeio</v>
      </c>
      <c r="BT595" s="37" t="e">
        <f t="shared" si="354"/>
        <v>#N/A</v>
      </c>
      <c r="BU595" s="34"/>
      <c r="BV595" s="34"/>
      <c r="BW595" s="36" t="e">
        <f>IF(BS595="-","-",_xlfn.XLOOKUP(BS595,ABNT5101!$B$4:$B$9,ABNT5101!$C$4:$C$9))</f>
        <v>#N/A</v>
      </c>
      <c r="BX595" s="36" t="e">
        <f>IF(BS595="-","-",_xlfn.XLOOKUP(BS595,ABNT5101!$B$4:$B$9,ABNT5101!$D$4:$D$9))</f>
        <v>#N/A</v>
      </c>
      <c r="BY595" s="31" t="e">
        <f t="shared" si="355"/>
        <v>#N/A</v>
      </c>
      <c r="BZ595" s="31" t="e">
        <f t="shared" si="356"/>
        <v>#N/A</v>
      </c>
      <c r="CA595" s="31" t="e">
        <f t="shared" si="357"/>
        <v>#N/A</v>
      </c>
      <c r="CB595" s="36" t="str">
        <f t="shared" si="367"/>
        <v>Sem Passeio</v>
      </c>
      <c r="CC595" s="37" t="e">
        <f t="shared" si="358"/>
        <v>#N/A</v>
      </c>
      <c r="CD595" s="38"/>
      <c r="CE595" s="38"/>
      <c r="CF595" s="31" t="e">
        <f>IF(CB595="-","-",_xlfn.XLOOKUP(CB595,ABNT5101!$B$4:$B$9,ABNT5101!$C$4:$C$9))</f>
        <v>#N/A</v>
      </c>
      <c r="CG595" s="36" t="e">
        <f>IF(CB595="-","-",_xlfn.XLOOKUP(CB595,ABNT5101!$B$4:$B$9,ABNT5101!$D$4:$D$9))</f>
        <v>#N/A</v>
      </c>
      <c r="CH595" s="31" t="e">
        <f t="shared" si="359"/>
        <v>#N/A</v>
      </c>
      <c r="CI595" s="31" t="e">
        <f t="shared" si="360"/>
        <v>#N/A</v>
      </c>
      <c r="CJ595" s="31" t="e">
        <f t="shared" si="361"/>
        <v>#N/A</v>
      </c>
      <c r="CK595" s="56" t="e">
        <f>_xlfn.XLOOKUP(CL595,'Banco de dados'!$B:$B,'Banco de dados'!$D:$D)</f>
        <v>#N/A</v>
      </c>
      <c r="CL595" s="42"/>
      <c r="CM595" s="56" t="e">
        <f>_xlfn.XLOOKUP(CL595,'Banco de dados'!$B:$B,'Banco de dados'!$E:$E)</f>
        <v>#N/A</v>
      </c>
      <c r="CN595" s="56"/>
      <c r="CO595" s="56" t="e">
        <f>IF(CN595="-","-",_xlfn.XLOOKUP(CN595,'Banco de dados'!$B:$B,'Banco de dados'!$E:$E))</f>
        <v>#N/A</v>
      </c>
      <c r="CP595" s="41">
        <f t="shared" si="362"/>
        <v>1</v>
      </c>
      <c r="CQ595" s="56" t="e">
        <f>_xlfn.XLOOKUP(CL595,'Banco de dados'!$B:$B,'Banco de dados'!$H:$H)</f>
        <v>#N/A</v>
      </c>
      <c r="CR595" s="56" t="e">
        <f t="array" aca="1" ref="CR595" ca="1">_xludf.xlookup(CN595,'Banco de dados'!$B:$B,'Banco de dados'!$H:$H)</f>
        <v>#NAME?</v>
      </c>
      <c r="CS595" s="56" t="e">
        <f t="array" aca="1" ref="CS595" ca="1">_xludf.xlookup(CL595,'Banco de dados'!$B:$B,'Banco de dados'!$F:$F)</f>
        <v>#NAME?</v>
      </c>
      <c r="CT595" s="56" t="e">
        <f t="array" aca="1" ref="CT595" ca="1">_xludf.xlookup(CN595,'Banco de dados'!$B:$B,'Banco de dados'!$F:$F)</f>
        <v>#NAME?</v>
      </c>
      <c r="CU595" s="42"/>
      <c r="CV595" s="42"/>
      <c r="CW595" s="56" t="str">
        <f>IF(AJ595=0.5,"Suporte",IF(AND(AJ595&gt;='Braços de IP'!$B$9,AJ595&lt;='Braços de IP'!$D$9),'Braços de IP'!$E$9,IF(AND(AJ595&gt;='Braços de IP'!$B$10,AJ595&lt;='Braços de IP'!$D$10),'Braços de IP'!$E$10,IF(AND(AJ595&gt;='Braços de IP'!$B$11,AJ595&lt;='Braços de IP'!$D$11),'Braços de IP'!$E$11,IF(AND(AJ595&gt;='Braços de IP'!$B$12,AJ595&lt;='Braços de IP'!$D$12),'Braços de IP'!$E$12,IF(AND(AJ595&gt;='Braços de IP'!$B$13,AJ595&lt;='Braços de IP'!$D$13),'Braços de IP'!$E$13,IF(AND(AJ595&gt;='Braços de IP'!$B$14,AJ595&lt;='Braços de IP'!$D$14),'Braços de IP'!$E$14,"ERRO")))))))</f>
        <v>Longo II</v>
      </c>
      <c r="CX595" s="42"/>
      <c r="CY595" s="56" t="str">
        <f>IF($CX595="","",VLOOKUP($CX595,'Braços de IP'!$E$9:$I$15,2,0))</f>
        <v/>
      </c>
      <c r="CZ595" s="43" t="str">
        <f>IF($CX595="","",VLOOKUP($CX595,'Braços de IP'!$E$9:$I$15,5,0))</f>
        <v/>
      </c>
      <c r="DA595" s="56"/>
      <c r="DB595" s="56"/>
      <c r="DC595" s="56"/>
      <c r="DD595" s="56"/>
      <c r="DE595" s="56"/>
      <c r="DF595" s="56"/>
      <c r="DG595" s="44" t="e">
        <f t="shared" si="363"/>
        <v>#N/A</v>
      </c>
      <c r="DH595" s="45">
        <f t="shared" si="364"/>
        <v>58</v>
      </c>
      <c r="DI595" s="44" t="e">
        <f t="shared" si="365"/>
        <v>#N/A</v>
      </c>
      <c r="DJ595" s="46" t="e">
        <f t="shared" si="366"/>
        <v>#N/A</v>
      </c>
      <c r="DK595" s="47" t="s">
        <v>147</v>
      </c>
      <c r="DL595" s="48"/>
      <c r="DM595" s="49"/>
      <c r="DN595" s="23" t="s">
        <v>148</v>
      </c>
      <c r="DO595" s="23"/>
      <c r="DQ595" s="50"/>
    </row>
    <row r="596" spans="1:121" ht="15.75" hidden="1" customHeight="1" x14ac:dyDescent="0.3">
      <c r="B596" s="5"/>
      <c r="C596" s="5"/>
      <c r="D596" s="5"/>
      <c r="E596" s="22" t="s">
        <v>537</v>
      </c>
      <c r="F596" s="22" t="s">
        <v>150</v>
      </c>
      <c r="G596" s="23" t="s">
        <v>538</v>
      </c>
      <c r="H596" s="23">
        <v>-23.353182</v>
      </c>
      <c r="I596" s="23">
        <v>-46.825898000000002</v>
      </c>
      <c r="J596" s="24" t="s">
        <v>139</v>
      </c>
      <c r="K596" s="60"/>
      <c r="L596" s="24" t="s">
        <v>152</v>
      </c>
      <c r="M596" s="24" t="s">
        <v>141</v>
      </c>
      <c r="N596" s="23">
        <v>58</v>
      </c>
      <c r="O596" s="23" t="s">
        <v>142</v>
      </c>
      <c r="P596" s="23" t="s">
        <v>143</v>
      </c>
      <c r="Q596" s="26">
        <f t="shared" si="344"/>
        <v>116</v>
      </c>
      <c r="R596" s="27">
        <v>1</v>
      </c>
      <c r="S596" s="28" t="s">
        <v>153</v>
      </c>
      <c r="T596" s="28">
        <v>8</v>
      </c>
      <c r="U596" s="23"/>
      <c r="V596" s="23"/>
      <c r="W596" s="29"/>
      <c r="X596" s="28" t="s">
        <v>153</v>
      </c>
      <c r="Y596" s="23"/>
      <c r="Z596" s="23"/>
      <c r="AA596" s="23"/>
      <c r="AB596" s="23"/>
      <c r="AC596" s="23"/>
      <c r="AD596" s="23" t="s">
        <v>144</v>
      </c>
      <c r="AE596" s="23" t="s">
        <v>145</v>
      </c>
      <c r="AF596" s="23">
        <v>30</v>
      </c>
      <c r="AG596" s="23">
        <v>6.5</v>
      </c>
      <c r="AH596" s="23">
        <v>1</v>
      </c>
      <c r="AI596" s="23">
        <v>0.2</v>
      </c>
      <c r="AJ596" s="23">
        <v>2</v>
      </c>
      <c r="AK596" s="27">
        <f t="shared" si="345"/>
        <v>1.8</v>
      </c>
      <c r="AL596" s="27" t="s">
        <v>143</v>
      </c>
      <c r="AM596" s="27" t="s">
        <v>143</v>
      </c>
      <c r="AN596" s="23"/>
      <c r="AO596" s="27">
        <f t="shared" si="346"/>
        <v>2</v>
      </c>
      <c r="AP596" s="23"/>
      <c r="AQ596" s="23"/>
      <c r="AR596" s="23"/>
      <c r="AS596" s="23"/>
      <c r="AT596" s="23"/>
      <c r="AU596" s="27"/>
      <c r="AV596" s="27">
        <f t="shared" si="347"/>
        <v>0</v>
      </c>
      <c r="AW596" s="27"/>
      <c r="AX596" s="28">
        <f>VLOOKUP(J596,ABNT5101!$I$3:$J$9,2)</f>
        <v>7.5</v>
      </c>
      <c r="AY596" s="28">
        <f>VLOOKUP(J596,ABNT5101!$I$3:$M$9,5)</f>
        <v>0.18</v>
      </c>
      <c r="AZ596" s="28" t="str">
        <f>_xlfn.XLOOKUP(J596,ABNT5101!I:I,ABNT5101!L:L)</f>
        <v>-</v>
      </c>
      <c r="BA596" s="28">
        <f>_xlfn.XLOOKUP(J596,ABNT5101!$I:$I,ABNT5101!M:M)</f>
        <v>0.18</v>
      </c>
      <c r="BB596" s="28" t="str">
        <f>_xlfn.XLOOKUP(J596,ABNT5101!$I:$I,ABNT5101!N:N)</f>
        <v>-</v>
      </c>
      <c r="BC596" s="28">
        <f>_xlfn.XLOOKUP(J596,ABNT5101!$I:$I,ABNT5101!O:O)</f>
        <v>16</v>
      </c>
      <c r="BD596" s="31" t="str">
        <f t="shared" si="348"/>
        <v>NÃO ATENDE</v>
      </c>
      <c r="BE596" s="32">
        <f t="shared" si="340"/>
        <v>-1</v>
      </c>
      <c r="BF596" s="32">
        <f t="shared" si="341"/>
        <v>-1</v>
      </c>
      <c r="BG596" s="32" t="str">
        <f t="shared" si="349"/>
        <v>-</v>
      </c>
      <c r="BH596" s="34"/>
      <c r="BI596" s="34"/>
      <c r="BJ596" s="34"/>
      <c r="BK596" s="34"/>
      <c r="BL596" s="35"/>
      <c r="BM596" s="34"/>
      <c r="BN596" s="31" t="str">
        <f t="shared" si="350"/>
        <v>NÃO ATENDE</v>
      </c>
      <c r="BO596" s="31" t="str">
        <f t="shared" si="342"/>
        <v>NÃO ATENDE</v>
      </c>
      <c r="BP596" s="31" t="str">
        <f t="shared" si="343"/>
        <v>NÃO ATENDE</v>
      </c>
      <c r="BQ596" s="31" t="str">
        <f t="shared" si="351"/>
        <v>ATENDE</v>
      </c>
      <c r="BR596" s="36" t="str">
        <f t="shared" si="352"/>
        <v>C5</v>
      </c>
      <c r="BS596" s="36" t="str">
        <f t="shared" si="353"/>
        <v>Sem Passeio</v>
      </c>
      <c r="BT596" s="37" t="e">
        <f t="shared" si="354"/>
        <v>#N/A</v>
      </c>
      <c r="BU596" s="34"/>
      <c r="BV596" s="34"/>
      <c r="BW596" s="36" t="e">
        <f>IF(BS596="-","-",_xlfn.XLOOKUP(BS596,ABNT5101!$B$4:$B$9,ABNT5101!$C$4:$C$9))</f>
        <v>#N/A</v>
      </c>
      <c r="BX596" s="36" t="e">
        <f>IF(BS596="-","-",_xlfn.XLOOKUP(BS596,ABNT5101!$B$4:$B$9,ABNT5101!$D$4:$D$9))</f>
        <v>#N/A</v>
      </c>
      <c r="BY596" s="31" t="e">
        <f t="shared" si="355"/>
        <v>#N/A</v>
      </c>
      <c r="BZ596" s="31" t="e">
        <f t="shared" si="356"/>
        <v>#N/A</v>
      </c>
      <c r="CA596" s="31" t="e">
        <f t="shared" si="357"/>
        <v>#N/A</v>
      </c>
      <c r="CB596" s="36" t="str">
        <f t="shared" si="367"/>
        <v>Sem Passeio</v>
      </c>
      <c r="CC596" s="37" t="e">
        <f t="shared" si="358"/>
        <v>#N/A</v>
      </c>
      <c r="CD596" s="38"/>
      <c r="CE596" s="38"/>
      <c r="CF596" s="31" t="e">
        <f>IF(CB596="-","-",_xlfn.XLOOKUP(CB596,ABNT5101!$B$4:$B$9,ABNT5101!$C$4:$C$9))</f>
        <v>#N/A</v>
      </c>
      <c r="CG596" s="36" t="e">
        <f>IF(CB596="-","-",_xlfn.XLOOKUP(CB596,ABNT5101!$B$4:$B$9,ABNT5101!$D$4:$D$9))</f>
        <v>#N/A</v>
      </c>
      <c r="CH596" s="31" t="e">
        <f t="shared" si="359"/>
        <v>#N/A</v>
      </c>
      <c r="CI596" s="31" t="e">
        <f t="shared" si="360"/>
        <v>#N/A</v>
      </c>
      <c r="CJ596" s="31" t="e">
        <f t="shared" si="361"/>
        <v>#N/A</v>
      </c>
      <c r="CK596" s="56" t="e">
        <f>_xlfn.XLOOKUP(CL596,'Banco de dados'!$B:$B,'Banco de dados'!$D:$D)</f>
        <v>#N/A</v>
      </c>
      <c r="CL596" s="42"/>
      <c r="CM596" s="56" t="e">
        <f>_xlfn.XLOOKUP(CL596,'Banco de dados'!$B:$B,'Banco de dados'!$E:$E)</f>
        <v>#N/A</v>
      </c>
      <c r="CN596" s="56"/>
      <c r="CO596" s="56" t="e">
        <f>IF(CN596="-","-",_xlfn.XLOOKUP(CN596,'Banco de dados'!$B:$B,'Banco de dados'!$E:$E))</f>
        <v>#N/A</v>
      </c>
      <c r="CP596" s="41">
        <f t="shared" si="362"/>
        <v>1</v>
      </c>
      <c r="CQ596" s="56" t="e">
        <f>_xlfn.XLOOKUP(CL596,'Banco de dados'!$B:$B,'Banco de dados'!$H:$H)</f>
        <v>#N/A</v>
      </c>
      <c r="CR596" s="56" t="e">
        <f t="array" aca="1" ref="CR596" ca="1">_xludf.xlookup(CN596,'Banco de dados'!$B:$B,'Banco de dados'!$H:$H)</f>
        <v>#NAME?</v>
      </c>
      <c r="CS596" s="56" t="e">
        <f t="array" aca="1" ref="CS596" ca="1">_xludf.xlookup(CL596,'Banco de dados'!$B:$B,'Banco de dados'!$F:$F)</f>
        <v>#NAME?</v>
      </c>
      <c r="CT596" s="56" t="e">
        <f t="array" aca="1" ref="CT596" ca="1">_xludf.xlookup(CN596,'Banco de dados'!$B:$B,'Banco de dados'!$F:$F)</f>
        <v>#NAME?</v>
      </c>
      <c r="CU596" s="42"/>
      <c r="CV596" s="42"/>
      <c r="CW596" s="56" t="str">
        <f>IF(AJ596=0.5,"Suporte",IF(AND(AJ596&gt;='Braços de IP'!$B$9,AJ596&lt;='Braços de IP'!$D$9),'Braços de IP'!$E$9,IF(AND(AJ596&gt;='Braços de IP'!$B$10,AJ596&lt;='Braços de IP'!$D$10),'Braços de IP'!$E$10,IF(AND(AJ596&gt;='Braços de IP'!$B$11,AJ596&lt;='Braços de IP'!$D$11),'Braços de IP'!$E$11,IF(AND(AJ596&gt;='Braços de IP'!$B$12,AJ596&lt;='Braços de IP'!$D$12),'Braços de IP'!$E$12,IF(AND(AJ596&gt;='Braços de IP'!$B$13,AJ596&lt;='Braços de IP'!$D$13),'Braços de IP'!$E$13,IF(AND(AJ596&gt;='Braços de IP'!$B$14,AJ596&lt;='Braços de IP'!$D$14),'Braços de IP'!$E$14,"ERRO")))))))</f>
        <v>Médio I</v>
      </c>
      <c r="CX596" s="42"/>
      <c r="CY596" s="56" t="str">
        <f>IF($CX596="","",VLOOKUP($CX596,'Braços de IP'!$E$9:$I$15,2,0))</f>
        <v/>
      </c>
      <c r="CZ596" s="43" t="str">
        <f>IF($CX596="","",VLOOKUP($CX596,'Braços de IP'!$E$9:$I$15,5,0))</f>
        <v/>
      </c>
      <c r="DA596" s="56"/>
      <c r="DB596" s="56"/>
      <c r="DC596" s="56"/>
      <c r="DD596" s="56"/>
      <c r="DE596" s="56"/>
      <c r="DF596" s="56"/>
      <c r="DG596" s="44" t="e">
        <f t="shared" si="363"/>
        <v>#N/A</v>
      </c>
      <c r="DH596" s="45">
        <f t="shared" si="364"/>
        <v>58</v>
      </c>
      <c r="DI596" s="44" t="e">
        <f t="shared" si="365"/>
        <v>#N/A</v>
      </c>
      <c r="DJ596" s="46" t="e">
        <f t="shared" si="366"/>
        <v>#N/A</v>
      </c>
      <c r="DK596" s="47" t="s">
        <v>147</v>
      </c>
      <c r="DL596" s="48"/>
      <c r="DM596" s="49"/>
      <c r="DN596" s="23" t="s">
        <v>148</v>
      </c>
      <c r="DO596" s="23"/>
      <c r="DQ596" s="50"/>
    </row>
    <row r="597" spans="1:121" ht="15.75" hidden="1" customHeight="1" x14ac:dyDescent="0.3">
      <c r="B597" s="5"/>
      <c r="C597" s="5"/>
      <c r="D597" s="5"/>
      <c r="E597" s="22" t="s">
        <v>537</v>
      </c>
      <c r="F597" s="22" t="s">
        <v>150</v>
      </c>
      <c r="G597" s="23" t="s">
        <v>538</v>
      </c>
      <c r="H597" s="23">
        <v>-23.353182</v>
      </c>
      <c r="I597" s="23">
        <v>-46.825898000000002</v>
      </c>
      <c r="J597" s="24" t="s">
        <v>139</v>
      </c>
      <c r="K597" s="60"/>
      <c r="L597" s="24" t="s">
        <v>152</v>
      </c>
      <c r="M597" s="24" t="s">
        <v>141</v>
      </c>
      <c r="N597" s="23">
        <v>58</v>
      </c>
      <c r="O597" s="23" t="s">
        <v>142</v>
      </c>
      <c r="P597" s="23" t="s">
        <v>143</v>
      </c>
      <c r="Q597" s="26">
        <f t="shared" si="344"/>
        <v>116</v>
      </c>
      <c r="R597" s="27">
        <v>1</v>
      </c>
      <c r="S597" s="28" t="s">
        <v>153</v>
      </c>
      <c r="T597" s="28">
        <v>8</v>
      </c>
      <c r="U597" s="23"/>
      <c r="V597" s="23"/>
      <c r="W597" s="29"/>
      <c r="X597" s="28" t="s">
        <v>153</v>
      </c>
      <c r="Y597" s="23"/>
      <c r="Z597" s="23"/>
      <c r="AA597" s="23"/>
      <c r="AB597" s="23"/>
      <c r="AC597" s="23"/>
      <c r="AD597" s="23" t="s">
        <v>144</v>
      </c>
      <c r="AE597" s="23" t="s">
        <v>145</v>
      </c>
      <c r="AF597" s="23">
        <v>30</v>
      </c>
      <c r="AG597" s="23">
        <v>6.5</v>
      </c>
      <c r="AH597" s="23">
        <v>1</v>
      </c>
      <c r="AI597" s="23">
        <v>0.2</v>
      </c>
      <c r="AJ597" s="23">
        <v>2</v>
      </c>
      <c r="AK597" s="27">
        <f t="shared" si="345"/>
        <v>1.8</v>
      </c>
      <c r="AL597" s="27" t="s">
        <v>143</v>
      </c>
      <c r="AM597" s="27" t="s">
        <v>143</v>
      </c>
      <c r="AN597" s="23"/>
      <c r="AO597" s="27">
        <f t="shared" si="346"/>
        <v>2</v>
      </c>
      <c r="AP597" s="23"/>
      <c r="AQ597" s="23"/>
      <c r="AR597" s="23"/>
      <c r="AS597" s="23"/>
      <c r="AT597" s="23"/>
      <c r="AU597" s="27"/>
      <c r="AV597" s="27">
        <f t="shared" si="347"/>
        <v>0</v>
      </c>
      <c r="AW597" s="27"/>
      <c r="AX597" s="28">
        <f>VLOOKUP(J597,ABNT5101!$I$3:$J$9,2)</f>
        <v>7.5</v>
      </c>
      <c r="AY597" s="28">
        <f>VLOOKUP(J597,ABNT5101!$I$3:$M$9,5)</f>
        <v>0.18</v>
      </c>
      <c r="AZ597" s="28" t="str">
        <f>_xlfn.XLOOKUP(J597,ABNT5101!I:I,ABNT5101!L:L)</f>
        <v>-</v>
      </c>
      <c r="BA597" s="28">
        <f>_xlfn.XLOOKUP(J597,ABNT5101!$I:$I,ABNT5101!M:M)</f>
        <v>0.18</v>
      </c>
      <c r="BB597" s="28" t="str">
        <f>_xlfn.XLOOKUP(J597,ABNT5101!$I:$I,ABNT5101!N:N)</f>
        <v>-</v>
      </c>
      <c r="BC597" s="28">
        <f>_xlfn.XLOOKUP(J597,ABNT5101!$I:$I,ABNT5101!O:O)</f>
        <v>16</v>
      </c>
      <c r="BD597" s="31" t="str">
        <f t="shared" si="348"/>
        <v>NÃO ATENDE</v>
      </c>
      <c r="BE597" s="32">
        <f t="shared" si="340"/>
        <v>-1</v>
      </c>
      <c r="BF597" s="32">
        <f t="shared" si="341"/>
        <v>-1</v>
      </c>
      <c r="BG597" s="32" t="str">
        <f t="shared" si="349"/>
        <v>-</v>
      </c>
      <c r="BH597" s="34"/>
      <c r="BI597" s="34"/>
      <c r="BJ597" s="34"/>
      <c r="BK597" s="34"/>
      <c r="BL597" s="35"/>
      <c r="BM597" s="34"/>
      <c r="BN597" s="31" t="str">
        <f t="shared" si="350"/>
        <v>NÃO ATENDE</v>
      </c>
      <c r="BO597" s="31" t="str">
        <f t="shared" si="342"/>
        <v>NÃO ATENDE</v>
      </c>
      <c r="BP597" s="31" t="str">
        <f t="shared" si="343"/>
        <v>NÃO ATENDE</v>
      </c>
      <c r="BQ597" s="31" t="str">
        <f t="shared" si="351"/>
        <v>ATENDE</v>
      </c>
      <c r="BR597" s="36" t="str">
        <f t="shared" si="352"/>
        <v>C5</v>
      </c>
      <c r="BS597" s="36" t="str">
        <f t="shared" si="353"/>
        <v>Sem Passeio</v>
      </c>
      <c r="BT597" s="37" t="e">
        <f t="shared" si="354"/>
        <v>#N/A</v>
      </c>
      <c r="BU597" s="34"/>
      <c r="BV597" s="34"/>
      <c r="BW597" s="36" t="e">
        <f>IF(BS597="-","-",_xlfn.XLOOKUP(BS597,ABNT5101!$B$4:$B$9,ABNT5101!$C$4:$C$9))</f>
        <v>#N/A</v>
      </c>
      <c r="BX597" s="36" t="e">
        <f>IF(BS597="-","-",_xlfn.XLOOKUP(BS597,ABNT5101!$B$4:$B$9,ABNT5101!$D$4:$D$9))</f>
        <v>#N/A</v>
      </c>
      <c r="BY597" s="31" t="e">
        <f t="shared" si="355"/>
        <v>#N/A</v>
      </c>
      <c r="BZ597" s="31" t="e">
        <f t="shared" si="356"/>
        <v>#N/A</v>
      </c>
      <c r="CA597" s="31" t="e">
        <f t="shared" si="357"/>
        <v>#N/A</v>
      </c>
      <c r="CB597" s="36" t="str">
        <f t="shared" si="367"/>
        <v>Sem Passeio</v>
      </c>
      <c r="CC597" s="37" t="e">
        <f t="shared" si="358"/>
        <v>#N/A</v>
      </c>
      <c r="CD597" s="38"/>
      <c r="CE597" s="38"/>
      <c r="CF597" s="31" t="e">
        <f>IF(CB597="-","-",_xlfn.XLOOKUP(CB597,ABNT5101!$B$4:$B$9,ABNT5101!$C$4:$C$9))</f>
        <v>#N/A</v>
      </c>
      <c r="CG597" s="36" t="e">
        <f>IF(CB597="-","-",_xlfn.XLOOKUP(CB597,ABNT5101!$B$4:$B$9,ABNT5101!$D$4:$D$9))</f>
        <v>#N/A</v>
      </c>
      <c r="CH597" s="31" t="e">
        <f t="shared" si="359"/>
        <v>#N/A</v>
      </c>
      <c r="CI597" s="31" t="e">
        <f t="shared" si="360"/>
        <v>#N/A</v>
      </c>
      <c r="CJ597" s="31" t="e">
        <f t="shared" si="361"/>
        <v>#N/A</v>
      </c>
      <c r="CK597" s="56" t="e">
        <f>_xlfn.XLOOKUP(CL597,'Banco de dados'!$B:$B,'Banco de dados'!$D:$D)</f>
        <v>#N/A</v>
      </c>
      <c r="CL597" s="42"/>
      <c r="CM597" s="56" t="e">
        <f>_xlfn.XLOOKUP(CL597,'Banco de dados'!$B:$B,'Banco de dados'!$E:$E)</f>
        <v>#N/A</v>
      </c>
      <c r="CN597" s="56"/>
      <c r="CO597" s="56" t="e">
        <f>IF(CN597="-","-",_xlfn.XLOOKUP(CN597,'Banco de dados'!$B:$B,'Banco de dados'!$E:$E))</f>
        <v>#N/A</v>
      </c>
      <c r="CP597" s="41">
        <f t="shared" si="362"/>
        <v>1</v>
      </c>
      <c r="CQ597" s="56" t="e">
        <f>_xlfn.XLOOKUP(CL597,'Banco de dados'!$B:$B,'Banco de dados'!$H:$H)</f>
        <v>#N/A</v>
      </c>
      <c r="CR597" s="56" t="e">
        <f t="array" aca="1" ref="CR597" ca="1">_xludf.xlookup(CN597,'Banco de dados'!$B:$B,'Banco de dados'!$H:$H)</f>
        <v>#NAME?</v>
      </c>
      <c r="CS597" s="56" t="e">
        <f t="array" aca="1" ref="CS597" ca="1">_xludf.xlookup(CL597,'Banco de dados'!$B:$B,'Banco de dados'!$F:$F)</f>
        <v>#NAME?</v>
      </c>
      <c r="CT597" s="56" t="e">
        <f t="array" aca="1" ref="CT597" ca="1">_xludf.xlookup(CN597,'Banco de dados'!$B:$B,'Banco de dados'!$F:$F)</f>
        <v>#NAME?</v>
      </c>
      <c r="CU597" s="42"/>
      <c r="CV597" s="42"/>
      <c r="CW597" s="56" t="str">
        <f>IF(AJ597=0.5,"Suporte",IF(AND(AJ597&gt;='Braços de IP'!$B$9,AJ597&lt;='Braços de IP'!$D$9),'Braços de IP'!$E$9,IF(AND(AJ597&gt;='Braços de IP'!$B$10,AJ597&lt;='Braços de IP'!$D$10),'Braços de IP'!$E$10,IF(AND(AJ597&gt;='Braços de IP'!$B$11,AJ597&lt;='Braços de IP'!$D$11),'Braços de IP'!$E$11,IF(AND(AJ597&gt;='Braços de IP'!$B$12,AJ597&lt;='Braços de IP'!$D$12),'Braços de IP'!$E$12,IF(AND(AJ597&gt;='Braços de IP'!$B$13,AJ597&lt;='Braços de IP'!$D$13),'Braços de IP'!$E$13,IF(AND(AJ597&gt;='Braços de IP'!$B$14,AJ597&lt;='Braços de IP'!$D$14),'Braços de IP'!$E$14,"ERRO")))))))</f>
        <v>Médio I</v>
      </c>
      <c r="CX597" s="42"/>
      <c r="CY597" s="56" t="str">
        <f>IF($CX597="","",VLOOKUP($CX597,'Braços de IP'!$E$9:$I$15,2,0))</f>
        <v/>
      </c>
      <c r="CZ597" s="43" t="str">
        <f>IF($CX597="","",VLOOKUP($CX597,'Braços de IP'!$E$9:$I$15,5,0))</f>
        <v/>
      </c>
      <c r="DA597" s="56"/>
      <c r="DB597" s="56"/>
      <c r="DC597" s="56"/>
      <c r="DD597" s="56"/>
      <c r="DE597" s="56"/>
      <c r="DF597" s="56"/>
      <c r="DG597" s="44" t="e">
        <f t="shared" si="363"/>
        <v>#N/A</v>
      </c>
      <c r="DH597" s="45">
        <f t="shared" si="364"/>
        <v>58</v>
      </c>
      <c r="DI597" s="44" t="e">
        <f t="shared" si="365"/>
        <v>#N/A</v>
      </c>
      <c r="DJ597" s="46" t="e">
        <f t="shared" si="366"/>
        <v>#N/A</v>
      </c>
      <c r="DK597" s="47" t="s">
        <v>147</v>
      </c>
      <c r="DL597" s="48"/>
      <c r="DM597" s="49"/>
      <c r="DN597" s="23" t="s">
        <v>148</v>
      </c>
      <c r="DO597" s="23"/>
      <c r="DQ597" s="50"/>
    </row>
    <row r="598" spans="1:121" ht="15.75" hidden="1" customHeight="1" x14ac:dyDescent="0.3">
      <c r="B598" s="5"/>
      <c r="C598" s="5"/>
      <c r="D598" s="5"/>
      <c r="E598" s="22" t="s">
        <v>537</v>
      </c>
      <c r="F598" s="22" t="s">
        <v>150</v>
      </c>
      <c r="G598" s="23" t="s">
        <v>538</v>
      </c>
      <c r="H598" s="23">
        <v>-23.353182</v>
      </c>
      <c r="I598" s="23">
        <v>-46.825898000000002</v>
      </c>
      <c r="J598" s="24" t="s">
        <v>139</v>
      </c>
      <c r="K598" s="60"/>
      <c r="L598" s="24" t="s">
        <v>152</v>
      </c>
      <c r="M598" s="24" t="s">
        <v>141</v>
      </c>
      <c r="N598" s="23">
        <v>58</v>
      </c>
      <c r="O598" s="23" t="s">
        <v>142</v>
      </c>
      <c r="P598" s="23" t="s">
        <v>143</v>
      </c>
      <c r="Q598" s="26">
        <f t="shared" si="344"/>
        <v>116</v>
      </c>
      <c r="R598" s="27">
        <v>1</v>
      </c>
      <c r="S598" s="28" t="s">
        <v>153</v>
      </c>
      <c r="T598" s="28">
        <v>8</v>
      </c>
      <c r="U598" s="23"/>
      <c r="V598" s="23"/>
      <c r="W598" s="29"/>
      <c r="X598" s="28" t="s">
        <v>153</v>
      </c>
      <c r="Y598" s="23"/>
      <c r="Z598" s="23"/>
      <c r="AA598" s="23"/>
      <c r="AB598" s="23"/>
      <c r="AC598" s="23"/>
      <c r="AD598" s="23" t="s">
        <v>144</v>
      </c>
      <c r="AE598" s="23" t="s">
        <v>145</v>
      </c>
      <c r="AF598" s="23">
        <v>30</v>
      </c>
      <c r="AG598" s="23">
        <v>6.5</v>
      </c>
      <c r="AH598" s="23">
        <v>1</v>
      </c>
      <c r="AI598" s="23">
        <v>0.2</v>
      </c>
      <c r="AJ598" s="23">
        <v>2</v>
      </c>
      <c r="AK598" s="27">
        <f t="shared" si="345"/>
        <v>1.8</v>
      </c>
      <c r="AL598" s="27" t="s">
        <v>143</v>
      </c>
      <c r="AM598" s="27" t="s">
        <v>143</v>
      </c>
      <c r="AN598" s="23"/>
      <c r="AO598" s="27">
        <f t="shared" si="346"/>
        <v>2</v>
      </c>
      <c r="AP598" s="23"/>
      <c r="AQ598" s="23"/>
      <c r="AR598" s="23"/>
      <c r="AS598" s="23"/>
      <c r="AT598" s="23"/>
      <c r="AU598" s="27"/>
      <c r="AV598" s="27">
        <f t="shared" si="347"/>
        <v>0</v>
      </c>
      <c r="AW598" s="27"/>
      <c r="AX598" s="28">
        <f>VLOOKUP(J598,ABNT5101!$I$3:$J$9,2)</f>
        <v>7.5</v>
      </c>
      <c r="AY598" s="28">
        <f>VLOOKUP(J598,ABNT5101!$I$3:$M$9,5)</f>
        <v>0.18</v>
      </c>
      <c r="AZ598" s="28" t="str">
        <f>_xlfn.XLOOKUP(J598,ABNT5101!I:I,ABNT5101!L:L)</f>
        <v>-</v>
      </c>
      <c r="BA598" s="28">
        <f>_xlfn.XLOOKUP(J598,ABNT5101!$I:$I,ABNT5101!M:M)</f>
        <v>0.18</v>
      </c>
      <c r="BB598" s="28" t="str">
        <f>_xlfn.XLOOKUP(J598,ABNT5101!$I:$I,ABNT5101!N:N)</f>
        <v>-</v>
      </c>
      <c r="BC598" s="28">
        <f>_xlfn.XLOOKUP(J598,ABNT5101!$I:$I,ABNT5101!O:O)</f>
        <v>16</v>
      </c>
      <c r="BD598" s="31" t="str">
        <f t="shared" si="348"/>
        <v>NÃO ATENDE</v>
      </c>
      <c r="BE598" s="32">
        <f t="shared" si="340"/>
        <v>-1</v>
      </c>
      <c r="BF598" s="32">
        <f t="shared" si="341"/>
        <v>-1</v>
      </c>
      <c r="BG598" s="32" t="str">
        <f t="shared" si="349"/>
        <v>-</v>
      </c>
      <c r="BH598" s="34"/>
      <c r="BI598" s="34"/>
      <c r="BJ598" s="34"/>
      <c r="BK598" s="34"/>
      <c r="BL598" s="35"/>
      <c r="BM598" s="34"/>
      <c r="BN598" s="31" t="str">
        <f t="shared" si="350"/>
        <v>NÃO ATENDE</v>
      </c>
      <c r="BO598" s="31" t="str">
        <f t="shared" si="342"/>
        <v>NÃO ATENDE</v>
      </c>
      <c r="BP598" s="31" t="str">
        <f t="shared" si="343"/>
        <v>NÃO ATENDE</v>
      </c>
      <c r="BQ598" s="31" t="str">
        <f t="shared" si="351"/>
        <v>ATENDE</v>
      </c>
      <c r="BR598" s="36" t="str">
        <f t="shared" si="352"/>
        <v>C5</v>
      </c>
      <c r="BS598" s="36" t="str">
        <f t="shared" si="353"/>
        <v>Sem Passeio</v>
      </c>
      <c r="BT598" s="37" t="e">
        <f t="shared" si="354"/>
        <v>#N/A</v>
      </c>
      <c r="BU598" s="34"/>
      <c r="BV598" s="34"/>
      <c r="BW598" s="36" t="e">
        <f>IF(BS598="-","-",_xlfn.XLOOKUP(BS598,ABNT5101!$B$4:$B$9,ABNT5101!$C$4:$C$9))</f>
        <v>#N/A</v>
      </c>
      <c r="BX598" s="36" t="e">
        <f>IF(BS598="-","-",_xlfn.XLOOKUP(BS598,ABNT5101!$B$4:$B$9,ABNT5101!$D$4:$D$9))</f>
        <v>#N/A</v>
      </c>
      <c r="BY598" s="31" t="e">
        <f t="shared" si="355"/>
        <v>#N/A</v>
      </c>
      <c r="BZ598" s="31" t="e">
        <f t="shared" si="356"/>
        <v>#N/A</v>
      </c>
      <c r="CA598" s="31" t="e">
        <f t="shared" si="357"/>
        <v>#N/A</v>
      </c>
      <c r="CB598" s="36" t="str">
        <f t="shared" si="367"/>
        <v>Sem Passeio</v>
      </c>
      <c r="CC598" s="37" t="e">
        <f t="shared" si="358"/>
        <v>#N/A</v>
      </c>
      <c r="CD598" s="38"/>
      <c r="CE598" s="38"/>
      <c r="CF598" s="31" t="e">
        <f>IF(CB598="-","-",_xlfn.XLOOKUP(CB598,ABNT5101!$B$4:$B$9,ABNT5101!$C$4:$C$9))</f>
        <v>#N/A</v>
      </c>
      <c r="CG598" s="36" t="e">
        <f>IF(CB598="-","-",_xlfn.XLOOKUP(CB598,ABNT5101!$B$4:$B$9,ABNT5101!$D$4:$D$9))</f>
        <v>#N/A</v>
      </c>
      <c r="CH598" s="31" t="e">
        <f t="shared" si="359"/>
        <v>#N/A</v>
      </c>
      <c r="CI598" s="31" t="e">
        <f t="shared" si="360"/>
        <v>#N/A</v>
      </c>
      <c r="CJ598" s="31" t="e">
        <f t="shared" si="361"/>
        <v>#N/A</v>
      </c>
      <c r="CK598" s="56" t="e">
        <f>_xlfn.XLOOKUP(CL598,'Banco de dados'!$B:$B,'Banco de dados'!$D:$D)</f>
        <v>#N/A</v>
      </c>
      <c r="CL598" s="42"/>
      <c r="CM598" s="56" t="e">
        <f>_xlfn.XLOOKUP(CL598,'Banco de dados'!$B:$B,'Banco de dados'!$E:$E)</f>
        <v>#N/A</v>
      </c>
      <c r="CN598" s="56"/>
      <c r="CO598" s="56" t="e">
        <f>IF(CN598="-","-",_xlfn.XLOOKUP(CN598,'Banco de dados'!$B:$B,'Banco de dados'!$E:$E))</f>
        <v>#N/A</v>
      </c>
      <c r="CP598" s="41">
        <f t="shared" si="362"/>
        <v>1</v>
      </c>
      <c r="CQ598" s="56" t="e">
        <f>_xlfn.XLOOKUP(CL598,'Banco de dados'!$B:$B,'Banco de dados'!$H:$H)</f>
        <v>#N/A</v>
      </c>
      <c r="CR598" s="56" t="e">
        <f t="array" aca="1" ref="CR598" ca="1">_xludf.xlookup(CN598,'Banco de dados'!$B:$B,'Banco de dados'!$H:$H)</f>
        <v>#NAME?</v>
      </c>
      <c r="CS598" s="56" t="e">
        <f t="array" aca="1" ref="CS598" ca="1">_xludf.xlookup(CL598,'Banco de dados'!$B:$B,'Banco de dados'!$F:$F)</f>
        <v>#NAME?</v>
      </c>
      <c r="CT598" s="56" t="e">
        <f t="array" aca="1" ref="CT598" ca="1">_xludf.xlookup(CN598,'Banco de dados'!$B:$B,'Banco de dados'!$F:$F)</f>
        <v>#NAME?</v>
      </c>
      <c r="CU598" s="42"/>
      <c r="CV598" s="42"/>
      <c r="CW598" s="56" t="str">
        <f>IF(AJ598=0.5,"Suporte",IF(AND(AJ598&gt;='Braços de IP'!$B$9,AJ598&lt;='Braços de IP'!$D$9),'Braços de IP'!$E$9,IF(AND(AJ598&gt;='Braços de IP'!$B$10,AJ598&lt;='Braços de IP'!$D$10),'Braços de IP'!$E$10,IF(AND(AJ598&gt;='Braços de IP'!$B$11,AJ598&lt;='Braços de IP'!$D$11),'Braços de IP'!$E$11,IF(AND(AJ598&gt;='Braços de IP'!$B$12,AJ598&lt;='Braços de IP'!$D$12),'Braços de IP'!$E$12,IF(AND(AJ598&gt;='Braços de IP'!$B$13,AJ598&lt;='Braços de IP'!$D$13),'Braços de IP'!$E$13,IF(AND(AJ598&gt;='Braços de IP'!$B$14,AJ598&lt;='Braços de IP'!$D$14),'Braços de IP'!$E$14,"ERRO")))))))</f>
        <v>Médio I</v>
      </c>
      <c r="CX598" s="42"/>
      <c r="CY598" s="56" t="str">
        <f>IF($CX598="","",VLOOKUP($CX598,'Braços de IP'!$E$9:$I$15,2,0))</f>
        <v/>
      </c>
      <c r="CZ598" s="43" t="str">
        <f>IF($CX598="","",VLOOKUP($CX598,'Braços de IP'!$E$9:$I$15,5,0))</f>
        <v/>
      </c>
      <c r="DA598" s="56"/>
      <c r="DB598" s="56"/>
      <c r="DC598" s="56"/>
      <c r="DD598" s="56"/>
      <c r="DE598" s="56"/>
      <c r="DF598" s="56"/>
      <c r="DG598" s="44" t="e">
        <f t="shared" si="363"/>
        <v>#N/A</v>
      </c>
      <c r="DH598" s="45">
        <f t="shared" si="364"/>
        <v>58</v>
      </c>
      <c r="DI598" s="44" t="e">
        <f t="shared" si="365"/>
        <v>#N/A</v>
      </c>
      <c r="DJ598" s="46" t="e">
        <f t="shared" si="366"/>
        <v>#N/A</v>
      </c>
      <c r="DK598" s="47" t="s">
        <v>147</v>
      </c>
      <c r="DL598" s="48"/>
      <c r="DM598" s="49"/>
      <c r="DN598" s="23" t="s">
        <v>148</v>
      </c>
      <c r="DO598" s="23"/>
      <c r="DQ598" s="50"/>
    </row>
    <row r="599" spans="1:121" ht="15.75" customHeight="1" x14ac:dyDescent="0.3">
      <c r="A599" s="224" t="s">
        <v>1289</v>
      </c>
      <c r="B599" s="5"/>
      <c r="C599" s="5" t="s">
        <v>148</v>
      </c>
      <c r="D599" s="5"/>
      <c r="E599" s="22" t="s">
        <v>539</v>
      </c>
      <c r="F599" s="22" t="s">
        <v>137</v>
      </c>
      <c r="G599" s="23" t="s">
        <v>540</v>
      </c>
      <c r="H599" s="23">
        <v>-23.406424999999999</v>
      </c>
      <c r="I599" s="23">
        <v>-46.860745999999999</v>
      </c>
      <c r="J599" s="24" t="s">
        <v>160</v>
      </c>
      <c r="K599" s="60"/>
      <c r="L599" s="24" t="s">
        <v>219</v>
      </c>
      <c r="M599" s="24" t="s">
        <v>141</v>
      </c>
      <c r="N599" s="23">
        <v>90</v>
      </c>
      <c r="O599" s="23" t="s">
        <v>142</v>
      </c>
      <c r="P599" s="23" t="s">
        <v>143</v>
      </c>
      <c r="Q599" s="26">
        <f t="shared" si="344"/>
        <v>180</v>
      </c>
      <c r="R599" s="27">
        <v>2</v>
      </c>
      <c r="S599" s="28">
        <v>4</v>
      </c>
      <c r="T599" s="28">
        <v>6.5</v>
      </c>
      <c r="U599" s="23"/>
      <c r="V599" s="23"/>
      <c r="W599" s="29"/>
      <c r="X599" s="28">
        <v>4</v>
      </c>
      <c r="Y599" s="23"/>
      <c r="Z599" s="23"/>
      <c r="AA599" s="23"/>
      <c r="AB599" s="23">
        <v>4.7</v>
      </c>
      <c r="AC599" s="23">
        <v>5</v>
      </c>
      <c r="AD599" s="23" t="s">
        <v>144</v>
      </c>
      <c r="AE599" s="23" t="s">
        <v>145</v>
      </c>
      <c r="AF599" s="23">
        <v>26.5</v>
      </c>
      <c r="AG599" s="23">
        <v>7.2</v>
      </c>
      <c r="AH599" s="23">
        <v>1</v>
      </c>
      <c r="AI599" s="23">
        <v>0.75</v>
      </c>
      <c r="AJ599" s="23">
        <v>2.2999999999999998</v>
      </c>
      <c r="AK599" s="27">
        <f t="shared" si="345"/>
        <v>1.5499999999999998</v>
      </c>
      <c r="AL599" s="27" t="s">
        <v>143</v>
      </c>
      <c r="AM599" s="27" t="s">
        <v>143</v>
      </c>
      <c r="AN599" s="23"/>
      <c r="AO599" s="27">
        <f t="shared" si="346"/>
        <v>2</v>
      </c>
      <c r="AP599" s="23"/>
      <c r="AQ599" s="23"/>
      <c r="AR599" s="23"/>
      <c r="AS599" s="23"/>
      <c r="AT599" s="23"/>
      <c r="AU599" s="27"/>
      <c r="AV599" s="27">
        <f t="shared" si="347"/>
        <v>0</v>
      </c>
      <c r="AW599" s="27"/>
      <c r="AX599" s="28">
        <f>VLOOKUP(J599,ABNT5101!$I$3:$J$9,2)</f>
        <v>10</v>
      </c>
      <c r="AY599" s="28">
        <f>VLOOKUP(J599,ABNT5101!$I$3:$M$9,5)</f>
        <v>0.18</v>
      </c>
      <c r="AZ599" s="28" t="str">
        <f>_xlfn.XLOOKUP(J599,ABNT5101!I:I,ABNT5101!L:L)</f>
        <v>-</v>
      </c>
      <c r="BA599" s="28">
        <f>_xlfn.XLOOKUP(J599,ABNT5101!$I:$I,ABNT5101!M:M)</f>
        <v>0.18</v>
      </c>
      <c r="BB599" s="28" t="str">
        <f>_xlfn.XLOOKUP(J599,ABNT5101!$I:$I,ABNT5101!N:N)</f>
        <v>-</v>
      </c>
      <c r="BC599" s="28">
        <f>_xlfn.XLOOKUP(J599,ABNT5101!$I:$I,ABNT5101!O:O)</f>
        <v>16</v>
      </c>
      <c r="BD599" s="31" t="str">
        <f t="shared" si="348"/>
        <v>ATENDE</v>
      </c>
      <c r="BE599" s="32">
        <f t="shared" si="340"/>
        <v>0.76200000000000001</v>
      </c>
      <c r="BF599" s="32">
        <f t="shared" si="341"/>
        <v>2.0000000000000004</v>
      </c>
      <c r="BG599" s="32" t="str">
        <f t="shared" si="349"/>
        <v>-</v>
      </c>
      <c r="BH599" s="34">
        <v>17.62</v>
      </c>
      <c r="BI599" s="34">
        <v>0.54</v>
      </c>
      <c r="BJ599" s="34"/>
      <c r="BK599" s="34"/>
      <c r="BL599" s="35"/>
      <c r="BM599" s="34"/>
      <c r="BN599" s="31" t="str">
        <f t="shared" si="350"/>
        <v>ATENDE</v>
      </c>
      <c r="BO599" s="31" t="str">
        <f t="shared" si="342"/>
        <v>ATENDE</v>
      </c>
      <c r="BP599" s="31" t="str">
        <f t="shared" si="343"/>
        <v>ATENDE</v>
      </c>
      <c r="BQ599" s="31" t="str">
        <f t="shared" si="351"/>
        <v>ATENDE</v>
      </c>
      <c r="BR599" s="36" t="str">
        <f t="shared" si="352"/>
        <v>C4</v>
      </c>
      <c r="BS599" s="36" t="str">
        <f t="shared" si="353"/>
        <v>P3</v>
      </c>
      <c r="BT599" s="37">
        <f t="shared" si="354"/>
        <v>8.0000000000000071E-2</v>
      </c>
      <c r="BU599" s="34">
        <v>10.8</v>
      </c>
      <c r="BV599" s="34">
        <v>5.77</v>
      </c>
      <c r="BW599" s="36">
        <f>IF(BS599="-","-",_xlfn.XLOOKUP(BS599,ABNT5101!$B$4:$B$9,ABNT5101!$C$4:$C$9))</f>
        <v>10</v>
      </c>
      <c r="BX599" s="36">
        <f>IF(BS599="-","-",_xlfn.XLOOKUP(BS599,ABNT5101!$B$4:$B$9,ABNT5101!$D$4:$D$9))</f>
        <v>2</v>
      </c>
      <c r="BY599" s="31" t="str">
        <f t="shared" si="355"/>
        <v>ATENDE</v>
      </c>
      <c r="BZ599" s="31" t="str">
        <f t="shared" si="356"/>
        <v>ATENDE</v>
      </c>
      <c r="CA599" s="31" t="str">
        <f t="shared" si="357"/>
        <v>ATENDE</v>
      </c>
      <c r="CB599" s="36" t="str">
        <f t="shared" si="367"/>
        <v>P3</v>
      </c>
      <c r="CC599" s="37">
        <f t="shared" si="358"/>
        <v>0.121</v>
      </c>
      <c r="CD599" s="222">
        <v>11.21</v>
      </c>
      <c r="CE599" s="222">
        <v>6.48</v>
      </c>
      <c r="CF599" s="31">
        <f>IF(CB599="-","-",_xlfn.XLOOKUP(CB599,ABNT5101!$B$4:$B$9,ABNT5101!$C$4:$C$9))</f>
        <v>10</v>
      </c>
      <c r="CG599" s="36">
        <f>IF(CB599="-","-",_xlfn.XLOOKUP(CB599,ABNT5101!$B$4:$B$9,ABNT5101!$D$4:$D$9))</f>
        <v>2</v>
      </c>
      <c r="CH599" s="31" t="str">
        <f t="shared" si="359"/>
        <v>ATENDE</v>
      </c>
      <c r="CI599" s="31" t="str">
        <f t="shared" si="360"/>
        <v>ATENDE</v>
      </c>
      <c r="CJ599" s="31" t="str">
        <f t="shared" si="361"/>
        <v>ATENDE</v>
      </c>
      <c r="CK599" s="56" t="str">
        <f>_xlfn.XLOOKUP(CL599,'Banco de dados'!$B:$B,'Banco de dados'!$D:$D)</f>
        <v>LEDSTAR</v>
      </c>
      <c r="CL599" s="42" t="str">
        <f>'Banco de dados'!B8</f>
        <v xml:space="preserve"> SL VT 9.1 52W</v>
      </c>
      <c r="CM599" s="56" t="str">
        <f>_xlfn.XLOOKUP(CL599,'Banco de dados'!$B:$B,'Banco de dados'!$E:$E)</f>
        <v>LUM LED SL VT 9.1 52W</v>
      </c>
      <c r="CN599" s="56"/>
      <c r="CO599" s="56" t="e">
        <f>IF(CN599="-","-",_xlfn.XLOOKUP(CN599,'Banco de dados'!$B:$B,'Banco de dados'!$E:$E))</f>
        <v>#N/A</v>
      </c>
      <c r="CP599" s="41">
        <f t="shared" si="362"/>
        <v>1</v>
      </c>
      <c r="CQ599" s="56">
        <f>_xlfn.XLOOKUP(CL599,'Banco de dados'!$B:$B,'Banco de dados'!$H:$H)</f>
        <v>52</v>
      </c>
      <c r="CR599" s="56" t="e">
        <f t="array" aca="1" ref="CR599" ca="1">_xludf.xlookup(CN599,'Banco de dados'!$B:$B,'Banco de dados'!$H:$H)</f>
        <v>#NAME?</v>
      </c>
      <c r="CS599" s="56" t="e">
        <f t="array" aca="1" ref="CS599" ca="1">_xludf.xlookup(CL599,'Banco de dados'!$B:$B,'Banco de dados'!$F:$F)</f>
        <v>#NAME?</v>
      </c>
      <c r="CT599" s="56" t="e">
        <f t="array" aca="1" ref="CT599" ca="1">_xludf.xlookup(CN599,'Banco de dados'!$B:$B,'Banco de dados'!$F:$F)</f>
        <v>#NAME?</v>
      </c>
      <c r="CU599" s="42"/>
      <c r="CV599" s="42"/>
      <c r="CW599" s="56" t="str">
        <f>IF(AJ599=0.5,"Suporte",IF(AND(AJ599&gt;='Braços de IP'!$B$9,AJ599&lt;='Braços de IP'!$D$9),'Braços de IP'!$E$9,IF(AND(AJ599&gt;='Braços de IP'!$B$10,AJ599&lt;='Braços de IP'!$D$10),'Braços de IP'!$E$10,IF(AND(AJ599&gt;='Braços de IP'!$B$11,AJ599&lt;='Braços de IP'!$D$11),'Braços de IP'!$E$11,IF(AND(AJ599&gt;='Braços de IP'!$B$12,AJ599&lt;='Braços de IP'!$D$12),'Braços de IP'!$E$12,IF(AND(AJ599&gt;='Braços de IP'!$B$13,AJ599&lt;='Braços de IP'!$D$13),'Braços de IP'!$E$13,IF(AND(AJ599&gt;='Braços de IP'!$B$14,AJ599&lt;='Braços de IP'!$D$14),'Braços de IP'!$E$14,"ERRO")))))))</f>
        <v>Médio II</v>
      </c>
      <c r="CX599" s="42"/>
      <c r="CY599" s="56" t="str">
        <f>IF($CX599="","",VLOOKUP($CX599,'Braços de IP'!$E$9:$I$15,2,0))</f>
        <v/>
      </c>
      <c r="CZ599" s="43" t="str">
        <f>IF($CX599="","",VLOOKUP($CX599,'Braços de IP'!$E$9:$I$15,5,0))</f>
        <v/>
      </c>
      <c r="DA599" s="56"/>
      <c r="DB599" s="56"/>
      <c r="DC599" s="56"/>
      <c r="DD599" s="56"/>
      <c r="DE599" s="56"/>
      <c r="DF599" s="56"/>
      <c r="DG599" s="44">
        <f t="shared" si="363"/>
        <v>52</v>
      </c>
      <c r="DH599" s="45">
        <f t="shared" si="364"/>
        <v>90</v>
      </c>
      <c r="DI599" s="44">
        <f t="shared" si="365"/>
        <v>142</v>
      </c>
      <c r="DJ599" s="46">
        <f t="shared" si="366"/>
        <v>0.42222222222222228</v>
      </c>
      <c r="DK599" s="47" t="s">
        <v>147</v>
      </c>
      <c r="DL599" s="48"/>
      <c r="DM599" s="49"/>
      <c r="DN599" s="23" t="s">
        <v>148</v>
      </c>
      <c r="DO599" s="23"/>
      <c r="DQ599" s="50"/>
    </row>
    <row r="600" spans="1:121" ht="15.75" customHeight="1" x14ac:dyDescent="0.3">
      <c r="A600" s="224" t="s">
        <v>1290</v>
      </c>
      <c r="B600" s="5"/>
      <c r="C600" s="5" t="s">
        <v>148</v>
      </c>
      <c r="D600" s="5"/>
      <c r="E600" s="22" t="s">
        <v>539</v>
      </c>
      <c r="F600" s="22" t="s">
        <v>137</v>
      </c>
      <c r="G600" s="23" t="s">
        <v>540</v>
      </c>
      <c r="H600" s="23">
        <v>-23.406424999999999</v>
      </c>
      <c r="I600" s="23">
        <v>-46.860745999999999</v>
      </c>
      <c r="J600" s="24" t="s">
        <v>160</v>
      </c>
      <c r="K600" s="60"/>
      <c r="L600" s="24" t="s">
        <v>219</v>
      </c>
      <c r="M600" s="24" t="s">
        <v>141</v>
      </c>
      <c r="N600" s="23">
        <v>90</v>
      </c>
      <c r="O600" s="23" t="s">
        <v>142</v>
      </c>
      <c r="P600" s="23" t="s">
        <v>143</v>
      </c>
      <c r="Q600" s="26">
        <f t="shared" si="344"/>
        <v>180</v>
      </c>
      <c r="R600" s="27">
        <v>2</v>
      </c>
      <c r="S600" s="28">
        <v>4</v>
      </c>
      <c r="T600" s="28">
        <v>6.5</v>
      </c>
      <c r="U600" s="23"/>
      <c r="V600" s="23"/>
      <c r="W600" s="29"/>
      <c r="X600" s="28">
        <v>4</v>
      </c>
      <c r="Y600" s="23"/>
      <c r="Z600" s="23"/>
      <c r="AA600" s="23"/>
      <c r="AB600" s="23">
        <v>4.7</v>
      </c>
      <c r="AC600" s="23">
        <v>5</v>
      </c>
      <c r="AD600" s="23" t="s">
        <v>144</v>
      </c>
      <c r="AE600" s="23" t="s">
        <v>145</v>
      </c>
      <c r="AF600" s="23">
        <v>26.5</v>
      </c>
      <c r="AG600" s="23">
        <v>7.2</v>
      </c>
      <c r="AH600" s="23">
        <v>1</v>
      </c>
      <c r="AI600" s="23">
        <v>0.75</v>
      </c>
      <c r="AJ600" s="23">
        <v>2.2999999999999998</v>
      </c>
      <c r="AK600" s="27">
        <f t="shared" si="345"/>
        <v>1.5499999999999998</v>
      </c>
      <c r="AL600" s="27" t="s">
        <v>143</v>
      </c>
      <c r="AM600" s="27" t="s">
        <v>143</v>
      </c>
      <c r="AN600" s="23"/>
      <c r="AO600" s="27">
        <f t="shared" si="346"/>
        <v>2</v>
      </c>
      <c r="AP600" s="23"/>
      <c r="AQ600" s="23"/>
      <c r="AR600" s="23"/>
      <c r="AS600" s="23"/>
      <c r="AT600" s="23"/>
      <c r="AU600" s="27"/>
      <c r="AV600" s="27">
        <f t="shared" si="347"/>
        <v>0</v>
      </c>
      <c r="AW600" s="27"/>
      <c r="AX600" s="28">
        <f>VLOOKUP(J600,ABNT5101!$I$3:$J$9,2)</f>
        <v>10</v>
      </c>
      <c r="AY600" s="28">
        <f>VLOOKUP(J600,ABNT5101!$I$3:$M$9,5)</f>
        <v>0.18</v>
      </c>
      <c r="AZ600" s="28" t="str">
        <f>_xlfn.XLOOKUP(J600,ABNT5101!I:I,ABNT5101!L:L)</f>
        <v>-</v>
      </c>
      <c r="BA600" s="28">
        <f>_xlfn.XLOOKUP(J600,ABNT5101!$I:$I,ABNT5101!M:M)</f>
        <v>0.18</v>
      </c>
      <c r="BB600" s="28" t="str">
        <f>_xlfn.XLOOKUP(J600,ABNT5101!$I:$I,ABNT5101!N:N)</f>
        <v>-</v>
      </c>
      <c r="BC600" s="28">
        <f>_xlfn.XLOOKUP(J600,ABNT5101!$I:$I,ABNT5101!O:O)</f>
        <v>16</v>
      </c>
      <c r="BD600" s="31" t="str">
        <f t="shared" si="348"/>
        <v>ATENDE</v>
      </c>
      <c r="BE600" s="32">
        <f t="shared" si="340"/>
        <v>1.0819999999999999</v>
      </c>
      <c r="BF600" s="32">
        <f t="shared" si="341"/>
        <v>2.666666666666667</v>
      </c>
      <c r="BG600" s="32" t="str">
        <f t="shared" si="349"/>
        <v>-</v>
      </c>
      <c r="BH600" s="34">
        <v>20.82</v>
      </c>
      <c r="BI600" s="34">
        <v>0.66</v>
      </c>
      <c r="BJ600" s="34"/>
      <c r="BK600" s="34"/>
      <c r="BL600" s="35"/>
      <c r="BM600" s="34"/>
      <c r="BN600" s="31" t="str">
        <f t="shared" si="350"/>
        <v>ATENDE</v>
      </c>
      <c r="BO600" s="31" t="str">
        <f t="shared" si="342"/>
        <v>ATENDE</v>
      </c>
      <c r="BP600" s="31" t="str">
        <f t="shared" si="343"/>
        <v>ATENDE</v>
      </c>
      <c r="BQ600" s="31" t="str">
        <f t="shared" si="351"/>
        <v>ATENDE</v>
      </c>
      <c r="BR600" s="36" t="str">
        <f t="shared" si="352"/>
        <v>C4</v>
      </c>
      <c r="BS600" s="36" t="str">
        <f t="shared" si="353"/>
        <v>P3</v>
      </c>
      <c r="BT600" s="37">
        <f t="shared" si="354"/>
        <v>0.14100000000000001</v>
      </c>
      <c r="BU600" s="34">
        <v>11.41</v>
      </c>
      <c r="BV600" s="34">
        <v>5.24</v>
      </c>
      <c r="BW600" s="36">
        <f>IF(BS600="-","-",_xlfn.XLOOKUP(BS600,ABNT5101!$B$4:$B$9,ABNT5101!$C$4:$C$9))</f>
        <v>10</v>
      </c>
      <c r="BX600" s="36">
        <f>IF(BS600="-","-",_xlfn.XLOOKUP(BS600,ABNT5101!$B$4:$B$9,ABNT5101!$D$4:$D$9))</f>
        <v>2</v>
      </c>
      <c r="BY600" s="31" t="str">
        <f t="shared" si="355"/>
        <v>ATENDE</v>
      </c>
      <c r="BZ600" s="31" t="str">
        <f t="shared" si="356"/>
        <v>ATENDE</v>
      </c>
      <c r="CA600" s="31" t="str">
        <f t="shared" si="357"/>
        <v>ATENDE</v>
      </c>
      <c r="CB600" s="36" t="str">
        <f t="shared" si="367"/>
        <v>P3</v>
      </c>
      <c r="CC600" s="37">
        <f t="shared" si="358"/>
        <v>0.30399999999999983</v>
      </c>
      <c r="CD600" s="222">
        <v>13.04</v>
      </c>
      <c r="CE600" s="222">
        <v>7.98</v>
      </c>
      <c r="CF600" s="31">
        <f>IF(CB600="-","-",_xlfn.XLOOKUP(CB600,ABNT5101!$B$4:$B$9,ABNT5101!$C$4:$C$9))</f>
        <v>10</v>
      </c>
      <c r="CG600" s="36">
        <f>IF(CB600="-","-",_xlfn.XLOOKUP(CB600,ABNT5101!$B$4:$B$9,ABNT5101!$D$4:$D$9))</f>
        <v>2</v>
      </c>
      <c r="CH600" s="31" t="str">
        <f t="shared" si="359"/>
        <v>ATENDE</v>
      </c>
      <c r="CI600" s="31" t="str">
        <f t="shared" si="360"/>
        <v>ATENDE</v>
      </c>
      <c r="CJ600" s="31" t="str">
        <f t="shared" si="361"/>
        <v>ATENDE</v>
      </c>
      <c r="CK600" s="56" t="str">
        <f>_xlfn.XLOOKUP(CL600,'Banco de dados'!$B:$B,'Banco de dados'!$D:$D)</f>
        <v>SX LIGHTING</v>
      </c>
      <c r="CL600" s="42" t="str">
        <f>'Banco de dados'!B56</f>
        <v>SX-INEVO050HF</v>
      </c>
      <c r="CM600" s="56" t="str">
        <f>_xlfn.XLOOKUP(CL600,'Banco de dados'!$B:$B,'Banco de dados'!$E:$E)</f>
        <v>SXINEVO050K50L12CZF7PHF</v>
      </c>
      <c r="CN600" s="56"/>
      <c r="CO600" s="56" t="e">
        <f>IF(CN600="-","-",_xlfn.XLOOKUP(CN600,'Banco de dados'!$B:$B,'Banco de dados'!$E:$E))</f>
        <v>#N/A</v>
      </c>
      <c r="CP600" s="41">
        <f t="shared" si="362"/>
        <v>1</v>
      </c>
      <c r="CQ600" s="56">
        <f>_xlfn.XLOOKUP(CL600,'Banco de dados'!$B:$B,'Banco de dados'!$H:$H)</f>
        <v>50</v>
      </c>
      <c r="CR600" s="56" t="e">
        <f t="array" aca="1" ref="CR600" ca="1">_xludf.xlookup(CN600,'Banco de dados'!$B:$B,'Banco de dados'!$H:$H)</f>
        <v>#NAME?</v>
      </c>
      <c r="CS600" s="56" t="e">
        <f t="array" aca="1" ref="CS600" ca="1">_xludf.xlookup(CL600,'Banco de dados'!$B:$B,'Banco de dados'!$F:$F)</f>
        <v>#NAME?</v>
      </c>
      <c r="CT600" s="56" t="e">
        <f t="array" aca="1" ref="CT600" ca="1">_xludf.xlookup(CN600,'Banco de dados'!$B:$B,'Banco de dados'!$F:$F)</f>
        <v>#NAME?</v>
      </c>
      <c r="CU600" s="42"/>
      <c r="CV600" s="42"/>
      <c r="CW600" s="56" t="str">
        <f>IF(AJ600=0.5,"Suporte",IF(AND(AJ600&gt;='Braços de IP'!$B$9,AJ600&lt;='Braços de IP'!$D$9),'Braços de IP'!$E$9,IF(AND(AJ600&gt;='Braços de IP'!$B$10,AJ600&lt;='Braços de IP'!$D$10),'Braços de IP'!$E$10,IF(AND(AJ600&gt;='Braços de IP'!$B$11,AJ600&lt;='Braços de IP'!$D$11),'Braços de IP'!$E$11,IF(AND(AJ600&gt;='Braços de IP'!$B$12,AJ600&lt;='Braços de IP'!$D$12),'Braços de IP'!$E$12,IF(AND(AJ600&gt;='Braços de IP'!$B$13,AJ600&lt;='Braços de IP'!$D$13),'Braços de IP'!$E$13,IF(AND(AJ600&gt;='Braços de IP'!$B$14,AJ600&lt;='Braços de IP'!$D$14),'Braços de IP'!$E$14,"ERRO")))))))</f>
        <v>Médio II</v>
      </c>
      <c r="CX600" s="42"/>
      <c r="CY600" s="56" t="str">
        <f>IF($CX600="","",VLOOKUP($CX600,'Braços de IP'!$E$9:$I$15,2,0))</f>
        <v/>
      </c>
      <c r="CZ600" s="43" t="str">
        <f>IF($CX600="","",VLOOKUP($CX600,'Braços de IP'!$E$9:$I$15,5,0))</f>
        <v/>
      </c>
      <c r="DA600" s="56"/>
      <c r="DB600" s="56"/>
      <c r="DC600" s="56"/>
      <c r="DD600" s="56"/>
      <c r="DE600" s="56"/>
      <c r="DF600" s="56"/>
      <c r="DG600" s="44">
        <f t="shared" si="363"/>
        <v>50</v>
      </c>
      <c r="DH600" s="45">
        <f t="shared" si="364"/>
        <v>90</v>
      </c>
      <c r="DI600" s="44">
        <f t="shared" si="365"/>
        <v>140</v>
      </c>
      <c r="DJ600" s="46">
        <f t="shared" si="366"/>
        <v>0.44444444444444442</v>
      </c>
      <c r="DK600" s="47" t="s">
        <v>147</v>
      </c>
      <c r="DL600" s="48"/>
      <c r="DM600" s="49"/>
      <c r="DN600" s="23" t="s">
        <v>148</v>
      </c>
      <c r="DO600" s="23"/>
      <c r="DQ600" s="50"/>
    </row>
    <row r="601" spans="1:121" ht="15.75" customHeight="1" x14ac:dyDescent="0.3">
      <c r="A601" s="224" t="s">
        <v>1290</v>
      </c>
      <c r="B601" s="5"/>
      <c r="C601" s="5" t="s">
        <v>148</v>
      </c>
      <c r="D601" s="5"/>
      <c r="E601" s="22" t="s">
        <v>539</v>
      </c>
      <c r="F601" s="22" t="s">
        <v>137</v>
      </c>
      <c r="G601" s="23" t="s">
        <v>540</v>
      </c>
      <c r="H601" s="23">
        <v>-23.406424999999999</v>
      </c>
      <c r="I601" s="23">
        <v>-46.860745999999999</v>
      </c>
      <c r="J601" s="24" t="s">
        <v>160</v>
      </c>
      <c r="K601" s="60"/>
      <c r="L601" s="24" t="s">
        <v>219</v>
      </c>
      <c r="M601" s="24" t="s">
        <v>141</v>
      </c>
      <c r="N601" s="23">
        <v>90</v>
      </c>
      <c r="O601" s="23" t="s">
        <v>142</v>
      </c>
      <c r="P601" s="23" t="s">
        <v>143</v>
      </c>
      <c r="Q601" s="26">
        <f t="shared" si="344"/>
        <v>180</v>
      </c>
      <c r="R601" s="27">
        <v>2</v>
      </c>
      <c r="S601" s="28">
        <v>4</v>
      </c>
      <c r="T601" s="28">
        <v>6.5</v>
      </c>
      <c r="U601" s="23"/>
      <c r="V601" s="23"/>
      <c r="W601" s="29"/>
      <c r="X601" s="28">
        <v>4</v>
      </c>
      <c r="Y601" s="23"/>
      <c r="Z601" s="23"/>
      <c r="AA601" s="23"/>
      <c r="AB601" s="23">
        <v>4.7</v>
      </c>
      <c r="AC601" s="23">
        <v>5</v>
      </c>
      <c r="AD601" s="23" t="s">
        <v>144</v>
      </c>
      <c r="AE601" s="23" t="s">
        <v>145</v>
      </c>
      <c r="AF601" s="23">
        <v>26.5</v>
      </c>
      <c r="AG601" s="23">
        <v>7.2</v>
      </c>
      <c r="AH601" s="23">
        <v>1</v>
      </c>
      <c r="AI601" s="23">
        <v>0.75</v>
      </c>
      <c r="AJ601" s="23">
        <v>2.2999999999999998</v>
      </c>
      <c r="AK601" s="27">
        <f t="shared" si="345"/>
        <v>1.5499999999999998</v>
      </c>
      <c r="AL601" s="27" t="s">
        <v>143</v>
      </c>
      <c r="AM601" s="27" t="s">
        <v>143</v>
      </c>
      <c r="AN601" s="23"/>
      <c r="AO601" s="27">
        <f t="shared" si="346"/>
        <v>2</v>
      </c>
      <c r="AP601" s="23"/>
      <c r="AQ601" s="23"/>
      <c r="AR601" s="23"/>
      <c r="AS601" s="23"/>
      <c r="AT601" s="23"/>
      <c r="AU601" s="27"/>
      <c r="AV601" s="27">
        <f t="shared" si="347"/>
        <v>0</v>
      </c>
      <c r="AW601" s="27"/>
      <c r="AX601" s="28">
        <f>VLOOKUP(J601,ABNT5101!$I$3:$J$9,2)</f>
        <v>10</v>
      </c>
      <c r="AY601" s="28">
        <f>VLOOKUP(J601,ABNT5101!$I$3:$M$9,5)</f>
        <v>0.18</v>
      </c>
      <c r="AZ601" s="28" t="str">
        <f>_xlfn.XLOOKUP(J601,ABNT5101!I:I,ABNT5101!L:L)</f>
        <v>-</v>
      </c>
      <c r="BA601" s="28">
        <f>_xlfn.XLOOKUP(J601,ABNT5101!$I:$I,ABNT5101!M:M)</f>
        <v>0.18</v>
      </c>
      <c r="BB601" s="28" t="str">
        <f>_xlfn.XLOOKUP(J601,ABNT5101!$I:$I,ABNT5101!N:N)</f>
        <v>-</v>
      </c>
      <c r="BC601" s="28">
        <f>_xlfn.XLOOKUP(J601,ABNT5101!$I:$I,ABNT5101!O:O)</f>
        <v>16</v>
      </c>
      <c r="BD601" s="31" t="str">
        <f t="shared" si="348"/>
        <v>ATENDE</v>
      </c>
      <c r="BE601" s="32">
        <f t="shared" si="340"/>
        <v>1.359</v>
      </c>
      <c r="BF601" s="32">
        <f t="shared" si="341"/>
        <v>2.7222222222222228</v>
      </c>
      <c r="BG601" s="32" t="str">
        <f t="shared" si="349"/>
        <v>-</v>
      </c>
      <c r="BH601" s="34">
        <v>23.59</v>
      </c>
      <c r="BI601" s="34">
        <v>0.67</v>
      </c>
      <c r="BJ601" s="34"/>
      <c r="BK601" s="34"/>
      <c r="BL601" s="35"/>
      <c r="BM601" s="34"/>
      <c r="BN601" s="31" t="str">
        <f t="shared" si="350"/>
        <v>ATENDE</v>
      </c>
      <c r="BO601" s="31" t="str">
        <f t="shared" si="342"/>
        <v>ATENDE</v>
      </c>
      <c r="BP601" s="31" t="str">
        <f t="shared" si="343"/>
        <v>ATENDE</v>
      </c>
      <c r="BQ601" s="31" t="str">
        <f t="shared" si="351"/>
        <v>ATENDE</v>
      </c>
      <c r="BR601" s="36" t="str">
        <f t="shared" si="352"/>
        <v>C4</v>
      </c>
      <c r="BS601" s="36" t="str">
        <f t="shared" si="353"/>
        <v>P3</v>
      </c>
      <c r="BT601" s="37">
        <f t="shared" si="354"/>
        <v>0.28900000000000015</v>
      </c>
      <c r="BU601" s="34">
        <v>12.89</v>
      </c>
      <c r="BV601" s="34">
        <v>7.08</v>
      </c>
      <c r="BW601" s="36">
        <f>IF(BS601="-","-",_xlfn.XLOOKUP(BS601,ABNT5101!$B$4:$B$9,ABNT5101!$C$4:$C$9))</f>
        <v>10</v>
      </c>
      <c r="BX601" s="36">
        <f>IF(BS601="-","-",_xlfn.XLOOKUP(BS601,ABNT5101!$B$4:$B$9,ABNT5101!$D$4:$D$9))</f>
        <v>2</v>
      </c>
      <c r="BY601" s="31" t="str">
        <f t="shared" si="355"/>
        <v>ATENDE</v>
      </c>
      <c r="BZ601" s="31" t="str">
        <f t="shared" si="356"/>
        <v>ATENDE</v>
      </c>
      <c r="CA601" s="31" t="str">
        <f t="shared" si="357"/>
        <v>ATENDE</v>
      </c>
      <c r="CB601" s="36" t="str">
        <f t="shared" ref="CB601:CB628" si="368">BS601</f>
        <v>P3</v>
      </c>
      <c r="CC601" s="37">
        <f t="shared" si="358"/>
        <v>0.10899999999999999</v>
      </c>
      <c r="CD601" s="222">
        <v>11.09</v>
      </c>
      <c r="CE601" s="222">
        <v>6.3</v>
      </c>
      <c r="CF601" s="31">
        <f>IF(CB601="-","-",_xlfn.XLOOKUP(CB601,ABNT5101!$B$4:$B$9,ABNT5101!$C$4:$C$9))</f>
        <v>10</v>
      </c>
      <c r="CG601" s="36">
        <f>IF(CB601="-","-",_xlfn.XLOOKUP(CB601,ABNT5101!$B$4:$B$9,ABNT5101!$D$4:$D$9))</f>
        <v>2</v>
      </c>
      <c r="CH601" s="31" t="str">
        <f t="shared" si="359"/>
        <v>ATENDE</v>
      </c>
      <c r="CI601" s="31" t="str">
        <f t="shared" si="360"/>
        <v>ATENDE</v>
      </c>
      <c r="CJ601" s="31" t="str">
        <f t="shared" si="361"/>
        <v>ATENDE</v>
      </c>
      <c r="CK601" s="56" t="str">
        <f>_xlfn.XLOOKUP(CL601,'Banco de dados'!$B:$B,'Banco de dados'!$D:$D)</f>
        <v>TECNOWATT</v>
      </c>
      <c r="CL601" s="42" t="str">
        <f>'Banco de dados'!B68</f>
        <v xml:space="preserve">SIGSAGPTLRRSSNDL_60W_73IBBRS
</v>
      </c>
      <c r="CM601" s="56" t="str">
        <f>_xlfn.XLOOKUP(CL601,'Banco de dados'!$B:$B,'Banco de dados'!$E:$E)</f>
        <v>SIGSAGPTLRRSSNDL_60W_73IBBRS
1-10C1MUN6.5</v>
      </c>
      <c r="CN601" s="56"/>
      <c r="CO601" s="56" t="e">
        <f>IF(CN601="-","-",_xlfn.XLOOKUP(CN601,'Banco de dados'!$B:$B,'Banco de dados'!$E:$E))</f>
        <v>#N/A</v>
      </c>
      <c r="CP601" s="41">
        <f t="shared" si="362"/>
        <v>1</v>
      </c>
      <c r="CQ601" s="56">
        <f>_xlfn.XLOOKUP(CL601,'Banco de dados'!$B:$B,'Banco de dados'!$H:$H)</f>
        <v>60</v>
      </c>
      <c r="CR601" s="56" t="e">
        <f t="array" aca="1" ref="CR601" ca="1">_xludf.xlookup(CN601,'Banco de dados'!$B:$B,'Banco de dados'!$H:$H)</f>
        <v>#NAME?</v>
      </c>
      <c r="CS601" s="56" t="e">
        <f t="array" aca="1" ref="CS601" ca="1">_xludf.xlookup(CL601,'Banco de dados'!$B:$B,'Banco de dados'!$F:$F)</f>
        <v>#NAME?</v>
      </c>
      <c r="CT601" s="56" t="e">
        <f t="array" aca="1" ref="CT601" ca="1">_xludf.xlookup(CN601,'Banco de dados'!$B:$B,'Banco de dados'!$F:$F)</f>
        <v>#NAME?</v>
      </c>
      <c r="CU601" s="42"/>
      <c r="CV601" s="42"/>
      <c r="CW601" s="56" t="str">
        <f>IF(AJ601=0.5,"Suporte",IF(AND(AJ601&gt;='Braços de IP'!$B$9,AJ601&lt;='Braços de IP'!$D$9),'Braços de IP'!$E$9,IF(AND(AJ601&gt;='Braços de IP'!$B$10,AJ601&lt;='Braços de IP'!$D$10),'Braços de IP'!$E$10,IF(AND(AJ601&gt;='Braços de IP'!$B$11,AJ601&lt;='Braços de IP'!$D$11),'Braços de IP'!$E$11,IF(AND(AJ601&gt;='Braços de IP'!$B$12,AJ601&lt;='Braços de IP'!$D$12),'Braços de IP'!$E$12,IF(AND(AJ601&gt;='Braços de IP'!$B$13,AJ601&lt;='Braços de IP'!$D$13),'Braços de IP'!$E$13,IF(AND(AJ601&gt;='Braços de IP'!$B$14,AJ601&lt;='Braços de IP'!$D$14),'Braços de IP'!$E$14,"ERRO")))))))</f>
        <v>Médio II</v>
      </c>
      <c r="CX601" s="42"/>
      <c r="CY601" s="56" t="str">
        <f>IF($CX601="","",VLOOKUP($CX601,'Braços de IP'!$E$9:$I$15,2,0))</f>
        <v/>
      </c>
      <c r="CZ601" s="43" t="str">
        <f>IF($CX601="","",VLOOKUP($CX601,'Braços de IP'!$E$9:$I$15,5,0))</f>
        <v/>
      </c>
      <c r="DA601" s="56"/>
      <c r="DB601" s="56"/>
      <c r="DC601" s="56"/>
      <c r="DD601" s="56"/>
      <c r="DE601" s="56"/>
      <c r="DF601" s="56"/>
      <c r="DG601" s="44">
        <f t="shared" si="363"/>
        <v>60</v>
      </c>
      <c r="DH601" s="45">
        <f t="shared" si="364"/>
        <v>90</v>
      </c>
      <c r="DI601" s="44">
        <f t="shared" si="365"/>
        <v>150</v>
      </c>
      <c r="DJ601" s="46">
        <f t="shared" si="366"/>
        <v>0.33333333333333337</v>
      </c>
      <c r="DK601" s="47" t="s">
        <v>147</v>
      </c>
      <c r="DL601" s="48"/>
      <c r="DM601" s="49"/>
      <c r="DN601" s="23" t="s">
        <v>148</v>
      </c>
      <c r="DO601" s="23"/>
      <c r="DQ601" s="50"/>
    </row>
    <row r="602" spans="1:121" ht="15.75" hidden="1" customHeight="1" x14ac:dyDescent="0.3">
      <c r="B602" s="5"/>
      <c r="C602" s="5"/>
      <c r="D602" s="5"/>
      <c r="E602" s="22" t="s">
        <v>541</v>
      </c>
      <c r="F602" s="22" t="s">
        <v>150</v>
      </c>
      <c r="G602" s="23" t="s">
        <v>542</v>
      </c>
      <c r="H602" s="23">
        <v>-23.362850999999999</v>
      </c>
      <c r="I602" s="23">
        <v>-46.847375999999997</v>
      </c>
      <c r="J602" s="24" t="s">
        <v>223</v>
      </c>
      <c r="K602" s="60"/>
      <c r="L602" s="24" t="s">
        <v>152</v>
      </c>
      <c r="M602" s="24" t="s">
        <v>141</v>
      </c>
      <c r="N602" s="23">
        <v>90</v>
      </c>
      <c r="O602" s="23" t="s">
        <v>142</v>
      </c>
      <c r="P602" s="23" t="s">
        <v>143</v>
      </c>
      <c r="Q602" s="26">
        <f t="shared" si="344"/>
        <v>180</v>
      </c>
      <c r="R602" s="27">
        <v>2</v>
      </c>
      <c r="S602" s="24" t="s">
        <v>153</v>
      </c>
      <c r="T602" s="24">
        <v>6.5</v>
      </c>
      <c r="U602" s="23"/>
      <c r="V602" s="23"/>
      <c r="W602" s="29"/>
      <c r="X602" s="28" t="s">
        <v>153</v>
      </c>
      <c r="Y602" s="23"/>
      <c r="Z602" s="23"/>
      <c r="AA602" s="23"/>
      <c r="AB602" s="23"/>
      <c r="AC602" s="23"/>
      <c r="AD602" s="23" t="s">
        <v>144</v>
      </c>
      <c r="AE602" s="23" t="s">
        <v>145</v>
      </c>
      <c r="AF602" s="23">
        <v>25</v>
      </c>
      <c r="AG602" s="23">
        <v>8</v>
      </c>
      <c r="AH602" s="23">
        <v>1</v>
      </c>
      <c r="AI602" s="23">
        <v>1.8</v>
      </c>
      <c r="AJ602" s="23">
        <v>2.6</v>
      </c>
      <c r="AK602" s="27">
        <f t="shared" si="345"/>
        <v>0.8</v>
      </c>
      <c r="AL602" s="27" t="s">
        <v>143</v>
      </c>
      <c r="AM602" s="27" t="s">
        <v>143</v>
      </c>
      <c r="AN602" s="23"/>
      <c r="AO602" s="27">
        <f t="shared" si="346"/>
        <v>2</v>
      </c>
      <c r="AP602" s="23"/>
      <c r="AQ602" s="23"/>
      <c r="AR602" s="23"/>
      <c r="AS602" s="23"/>
      <c r="AT602" s="23"/>
      <c r="AU602" s="27"/>
      <c r="AV602" s="27">
        <f t="shared" si="347"/>
        <v>0</v>
      </c>
      <c r="AW602" s="27"/>
      <c r="AX602" s="28">
        <f>VLOOKUP(J602,ABNT5101!$I$3:$J$9,2)</f>
        <v>15</v>
      </c>
      <c r="AY602" s="28">
        <f>VLOOKUP(J602,ABNT5101!$I$3:$M$9,5)</f>
        <v>0.18</v>
      </c>
      <c r="AZ602" s="28" t="str">
        <f>_xlfn.XLOOKUP(J602,ABNT5101!I:I,ABNT5101!L:L)</f>
        <v>-</v>
      </c>
      <c r="BA602" s="28">
        <f>_xlfn.XLOOKUP(J602,ABNT5101!$I:$I,ABNT5101!M:M)</f>
        <v>0.18</v>
      </c>
      <c r="BB602" s="28" t="str">
        <f>_xlfn.XLOOKUP(J602,ABNT5101!$I:$I,ABNT5101!N:N)</f>
        <v>-</v>
      </c>
      <c r="BC602" s="28">
        <f>_xlfn.XLOOKUP(J602,ABNT5101!$I:$I,ABNT5101!O:O)</f>
        <v>15</v>
      </c>
      <c r="BD602" s="31" t="str">
        <f t="shared" si="348"/>
        <v>NÃO ATENDE</v>
      </c>
      <c r="BE602" s="32">
        <f t="shared" si="340"/>
        <v>-1</v>
      </c>
      <c r="BF602" s="32">
        <f t="shared" si="341"/>
        <v>-1</v>
      </c>
      <c r="BG602" s="32" t="str">
        <f t="shared" si="349"/>
        <v>-</v>
      </c>
      <c r="BH602" s="34"/>
      <c r="BI602" s="34"/>
      <c r="BJ602" s="34"/>
      <c r="BK602" s="34"/>
      <c r="BL602" s="35"/>
      <c r="BM602" s="34"/>
      <c r="BN602" s="31" t="str">
        <f t="shared" si="350"/>
        <v>NÃO ATENDE</v>
      </c>
      <c r="BO602" s="31" t="str">
        <f t="shared" si="342"/>
        <v>NÃO ATENDE</v>
      </c>
      <c r="BP602" s="31" t="str">
        <f t="shared" si="343"/>
        <v>NÃO ATENDE</v>
      </c>
      <c r="BQ602" s="31" t="str">
        <f t="shared" si="351"/>
        <v>ATENDE</v>
      </c>
      <c r="BR602" s="36" t="str">
        <f t="shared" si="352"/>
        <v>C3</v>
      </c>
      <c r="BS602" s="36" t="str">
        <f t="shared" si="353"/>
        <v>Sem Passeio</v>
      </c>
      <c r="BT602" s="37" t="e">
        <f t="shared" si="354"/>
        <v>#N/A</v>
      </c>
      <c r="BU602" s="34"/>
      <c r="BV602" s="34"/>
      <c r="BW602" s="36" t="e">
        <f>IF(BS602="-","-",_xlfn.XLOOKUP(BS602,ABNT5101!$B$4:$B$9,ABNT5101!$C$4:$C$9))</f>
        <v>#N/A</v>
      </c>
      <c r="BX602" s="36" t="e">
        <f>IF(BS602="-","-",_xlfn.XLOOKUP(BS602,ABNT5101!$B$4:$B$9,ABNT5101!$D$4:$D$9))</f>
        <v>#N/A</v>
      </c>
      <c r="BY602" s="31" t="e">
        <f t="shared" si="355"/>
        <v>#N/A</v>
      </c>
      <c r="BZ602" s="31" t="e">
        <f t="shared" si="356"/>
        <v>#N/A</v>
      </c>
      <c r="CA602" s="31" t="e">
        <f t="shared" si="357"/>
        <v>#N/A</v>
      </c>
      <c r="CB602" s="36" t="str">
        <f t="shared" si="368"/>
        <v>Sem Passeio</v>
      </c>
      <c r="CC602" s="37" t="e">
        <f t="shared" si="358"/>
        <v>#N/A</v>
      </c>
      <c r="CD602" s="38"/>
      <c r="CE602" s="38"/>
      <c r="CF602" s="31" t="e">
        <f>IF(CB602="-","-",_xlfn.XLOOKUP(CB602,ABNT5101!$B$4:$B$9,ABNT5101!$C$4:$C$9))</f>
        <v>#N/A</v>
      </c>
      <c r="CG602" s="36" t="e">
        <f>IF(CB602="-","-",_xlfn.XLOOKUP(CB602,ABNT5101!$B$4:$B$9,ABNT5101!$D$4:$D$9))</f>
        <v>#N/A</v>
      </c>
      <c r="CH602" s="31" t="e">
        <f t="shared" si="359"/>
        <v>#N/A</v>
      </c>
      <c r="CI602" s="31" t="e">
        <f t="shared" si="360"/>
        <v>#N/A</v>
      </c>
      <c r="CJ602" s="31" t="e">
        <f t="shared" si="361"/>
        <v>#N/A</v>
      </c>
      <c r="CK602" s="56" t="e">
        <f>_xlfn.XLOOKUP(CL602,'Banco de dados'!$B:$B,'Banco de dados'!$D:$D)</f>
        <v>#N/A</v>
      </c>
      <c r="CL602" s="42"/>
      <c r="CM602" s="56" t="e">
        <f>_xlfn.XLOOKUP(CL602,'Banco de dados'!$B:$B,'Banco de dados'!$E:$E)</f>
        <v>#N/A</v>
      </c>
      <c r="CN602" s="56"/>
      <c r="CO602" s="56" t="e">
        <f>IF(CN602="-","-",_xlfn.XLOOKUP(CN602,'Banco de dados'!$B:$B,'Banco de dados'!$E:$E))</f>
        <v>#N/A</v>
      </c>
      <c r="CP602" s="41">
        <f t="shared" si="362"/>
        <v>1</v>
      </c>
      <c r="CQ602" s="56" t="e">
        <f>_xlfn.XLOOKUP(CL602,'Banco de dados'!$B:$B,'Banco de dados'!$H:$H)</f>
        <v>#N/A</v>
      </c>
      <c r="CR602" s="56" t="e">
        <f t="array" aca="1" ref="CR602" ca="1">_xludf.xlookup(CN602,'Banco de dados'!$B:$B,'Banco de dados'!$H:$H)</f>
        <v>#NAME?</v>
      </c>
      <c r="CS602" s="56" t="e">
        <f t="array" aca="1" ref="CS602" ca="1">_xludf.xlookup(CL602,'Banco de dados'!$B:$B,'Banco de dados'!$F:$F)</f>
        <v>#NAME?</v>
      </c>
      <c r="CT602" s="56" t="e">
        <f t="array" aca="1" ref="CT602" ca="1">_xludf.xlookup(CN602,'Banco de dados'!$B:$B,'Banco de dados'!$F:$F)</f>
        <v>#NAME?</v>
      </c>
      <c r="CU602" s="42"/>
      <c r="CV602" s="42"/>
      <c r="CW602" s="56" t="str">
        <f>IF(AJ602=0.5,"Suporte",IF(AND(AJ602&gt;='Braços de IP'!$B$9,AJ602&lt;='Braços de IP'!$D$9),'Braços de IP'!$E$9,IF(AND(AJ602&gt;='Braços de IP'!$B$10,AJ602&lt;='Braços de IP'!$D$10),'Braços de IP'!$E$10,IF(AND(AJ602&gt;='Braços de IP'!$B$11,AJ602&lt;='Braços de IP'!$D$11),'Braços de IP'!$E$11,IF(AND(AJ602&gt;='Braços de IP'!$B$12,AJ602&lt;='Braços de IP'!$D$12),'Braços de IP'!$E$12,IF(AND(AJ602&gt;='Braços de IP'!$B$13,AJ602&lt;='Braços de IP'!$D$13),'Braços de IP'!$E$13,IF(AND(AJ602&gt;='Braços de IP'!$B$14,AJ602&lt;='Braços de IP'!$D$14),'Braços de IP'!$E$14,"ERRO")))))))</f>
        <v>Longo I</v>
      </c>
      <c r="CX602" s="42"/>
      <c r="CY602" s="56" t="str">
        <f>IF($CX602="","",VLOOKUP($CX602,'Braços de IP'!$E$9:$I$15,2,0))</f>
        <v/>
      </c>
      <c r="CZ602" s="43" t="str">
        <f>IF($CX602="","",VLOOKUP($CX602,'Braços de IP'!$E$9:$I$15,5,0))</f>
        <v/>
      </c>
      <c r="DA602" s="56"/>
      <c r="DB602" s="56"/>
      <c r="DC602" s="56"/>
      <c r="DD602" s="56"/>
      <c r="DE602" s="56"/>
      <c r="DF602" s="56"/>
      <c r="DG602" s="44" t="e">
        <f t="shared" si="363"/>
        <v>#N/A</v>
      </c>
      <c r="DH602" s="45">
        <f t="shared" si="364"/>
        <v>90</v>
      </c>
      <c r="DI602" s="44" t="e">
        <f t="shared" si="365"/>
        <v>#N/A</v>
      </c>
      <c r="DJ602" s="46" t="e">
        <f t="shared" si="366"/>
        <v>#N/A</v>
      </c>
      <c r="DK602" s="47" t="s">
        <v>147</v>
      </c>
      <c r="DL602" s="48"/>
      <c r="DM602" s="49"/>
      <c r="DN602" s="23" t="s">
        <v>148</v>
      </c>
      <c r="DO602" s="23"/>
      <c r="DQ602" s="50"/>
    </row>
    <row r="603" spans="1:121" ht="15.75" hidden="1" customHeight="1" x14ac:dyDescent="0.3">
      <c r="B603" s="5"/>
      <c r="C603" s="5"/>
      <c r="D603" s="5"/>
      <c r="E603" s="22" t="s">
        <v>541</v>
      </c>
      <c r="F603" s="22" t="s">
        <v>150</v>
      </c>
      <c r="G603" s="23" t="s">
        <v>542</v>
      </c>
      <c r="H603" s="23">
        <v>-23.362850999999999</v>
      </c>
      <c r="I603" s="23">
        <v>-46.847375999999997</v>
      </c>
      <c r="J603" s="24" t="s">
        <v>223</v>
      </c>
      <c r="K603" s="60"/>
      <c r="L603" s="24" t="s">
        <v>152</v>
      </c>
      <c r="M603" s="24" t="s">
        <v>141</v>
      </c>
      <c r="N603" s="23">
        <v>90</v>
      </c>
      <c r="O603" s="23" t="s">
        <v>142</v>
      </c>
      <c r="P603" s="23" t="s">
        <v>143</v>
      </c>
      <c r="Q603" s="26">
        <f t="shared" si="344"/>
        <v>180</v>
      </c>
      <c r="R603" s="27">
        <v>2</v>
      </c>
      <c r="S603" s="24" t="s">
        <v>153</v>
      </c>
      <c r="T603" s="24">
        <v>6.5</v>
      </c>
      <c r="U603" s="23"/>
      <c r="V603" s="23"/>
      <c r="W603" s="29"/>
      <c r="X603" s="28" t="s">
        <v>153</v>
      </c>
      <c r="Y603" s="23"/>
      <c r="Z603" s="23"/>
      <c r="AA603" s="23"/>
      <c r="AB603" s="23"/>
      <c r="AC603" s="23"/>
      <c r="AD603" s="23" t="s">
        <v>144</v>
      </c>
      <c r="AE603" s="23" t="s">
        <v>145</v>
      </c>
      <c r="AF603" s="23">
        <v>25</v>
      </c>
      <c r="AG603" s="23">
        <v>8</v>
      </c>
      <c r="AH603" s="23">
        <v>1</v>
      </c>
      <c r="AI603" s="23">
        <v>1.8</v>
      </c>
      <c r="AJ603" s="23">
        <v>2.6</v>
      </c>
      <c r="AK603" s="27">
        <f t="shared" si="345"/>
        <v>0.8</v>
      </c>
      <c r="AL603" s="27" t="s">
        <v>143</v>
      </c>
      <c r="AM603" s="27" t="s">
        <v>143</v>
      </c>
      <c r="AN603" s="23"/>
      <c r="AO603" s="27">
        <f t="shared" si="346"/>
        <v>2</v>
      </c>
      <c r="AP603" s="23"/>
      <c r="AQ603" s="23"/>
      <c r="AR603" s="23"/>
      <c r="AS603" s="23"/>
      <c r="AT603" s="23"/>
      <c r="AU603" s="27"/>
      <c r="AV603" s="27">
        <f t="shared" si="347"/>
        <v>0</v>
      </c>
      <c r="AW603" s="27"/>
      <c r="AX603" s="28">
        <f>VLOOKUP(J603,ABNT5101!$I$3:$J$9,2)</f>
        <v>15</v>
      </c>
      <c r="AY603" s="28">
        <f>VLOOKUP(J603,ABNT5101!$I$3:$M$9,5)</f>
        <v>0.18</v>
      </c>
      <c r="AZ603" s="28" t="str">
        <f>_xlfn.XLOOKUP(J603,ABNT5101!I:I,ABNT5101!L:L)</f>
        <v>-</v>
      </c>
      <c r="BA603" s="28">
        <f>_xlfn.XLOOKUP(J603,ABNT5101!$I:$I,ABNT5101!M:M)</f>
        <v>0.18</v>
      </c>
      <c r="BB603" s="28" t="str">
        <f>_xlfn.XLOOKUP(J603,ABNT5101!$I:$I,ABNT5101!N:N)</f>
        <v>-</v>
      </c>
      <c r="BC603" s="28">
        <f>_xlfn.XLOOKUP(J603,ABNT5101!$I:$I,ABNT5101!O:O)</f>
        <v>15</v>
      </c>
      <c r="BD603" s="31" t="str">
        <f t="shared" si="348"/>
        <v>NÃO ATENDE</v>
      </c>
      <c r="BE603" s="32">
        <f t="shared" si="340"/>
        <v>-1</v>
      </c>
      <c r="BF603" s="32">
        <f t="shared" si="341"/>
        <v>-1</v>
      </c>
      <c r="BG603" s="32" t="str">
        <f t="shared" si="349"/>
        <v>-</v>
      </c>
      <c r="BH603" s="34"/>
      <c r="BI603" s="34"/>
      <c r="BJ603" s="34"/>
      <c r="BK603" s="34"/>
      <c r="BL603" s="35"/>
      <c r="BM603" s="34"/>
      <c r="BN603" s="31" t="str">
        <f t="shared" si="350"/>
        <v>NÃO ATENDE</v>
      </c>
      <c r="BO603" s="31" t="str">
        <f t="shared" si="342"/>
        <v>NÃO ATENDE</v>
      </c>
      <c r="BP603" s="31" t="str">
        <f t="shared" si="343"/>
        <v>NÃO ATENDE</v>
      </c>
      <c r="BQ603" s="31" t="str">
        <f t="shared" si="351"/>
        <v>ATENDE</v>
      </c>
      <c r="BR603" s="36" t="str">
        <f t="shared" si="352"/>
        <v>C3</v>
      </c>
      <c r="BS603" s="36" t="str">
        <f t="shared" si="353"/>
        <v>Sem Passeio</v>
      </c>
      <c r="BT603" s="37" t="e">
        <f t="shared" si="354"/>
        <v>#N/A</v>
      </c>
      <c r="BU603" s="34"/>
      <c r="BV603" s="34"/>
      <c r="BW603" s="36" t="e">
        <f>IF(BS603="-","-",_xlfn.XLOOKUP(BS603,ABNT5101!$B$4:$B$9,ABNT5101!$C$4:$C$9))</f>
        <v>#N/A</v>
      </c>
      <c r="BX603" s="36" t="e">
        <f>IF(BS603="-","-",_xlfn.XLOOKUP(BS603,ABNT5101!$B$4:$B$9,ABNT5101!$D$4:$D$9))</f>
        <v>#N/A</v>
      </c>
      <c r="BY603" s="31" t="e">
        <f t="shared" si="355"/>
        <v>#N/A</v>
      </c>
      <c r="BZ603" s="31" t="e">
        <f t="shared" si="356"/>
        <v>#N/A</v>
      </c>
      <c r="CA603" s="31" t="e">
        <f t="shared" si="357"/>
        <v>#N/A</v>
      </c>
      <c r="CB603" s="36" t="str">
        <f t="shared" si="368"/>
        <v>Sem Passeio</v>
      </c>
      <c r="CC603" s="37" t="e">
        <f t="shared" si="358"/>
        <v>#N/A</v>
      </c>
      <c r="CD603" s="38"/>
      <c r="CE603" s="38"/>
      <c r="CF603" s="31" t="e">
        <f>IF(CB603="-","-",_xlfn.XLOOKUP(CB603,ABNT5101!$B$4:$B$9,ABNT5101!$C$4:$C$9))</f>
        <v>#N/A</v>
      </c>
      <c r="CG603" s="36" t="e">
        <f>IF(CB603="-","-",_xlfn.XLOOKUP(CB603,ABNT5101!$B$4:$B$9,ABNT5101!$D$4:$D$9))</f>
        <v>#N/A</v>
      </c>
      <c r="CH603" s="31" t="e">
        <f t="shared" si="359"/>
        <v>#N/A</v>
      </c>
      <c r="CI603" s="31" t="e">
        <f t="shared" si="360"/>
        <v>#N/A</v>
      </c>
      <c r="CJ603" s="31" t="e">
        <f t="shared" si="361"/>
        <v>#N/A</v>
      </c>
      <c r="CK603" s="56" t="e">
        <f>_xlfn.XLOOKUP(CL603,'Banco de dados'!$B:$B,'Banco de dados'!$D:$D)</f>
        <v>#N/A</v>
      </c>
      <c r="CL603" s="42"/>
      <c r="CM603" s="56" t="e">
        <f>_xlfn.XLOOKUP(CL603,'Banco de dados'!$B:$B,'Banco de dados'!$E:$E)</f>
        <v>#N/A</v>
      </c>
      <c r="CN603" s="56"/>
      <c r="CO603" s="56" t="e">
        <f>IF(CN603="-","-",_xlfn.XLOOKUP(CN603,'Banco de dados'!$B:$B,'Banco de dados'!$E:$E))</f>
        <v>#N/A</v>
      </c>
      <c r="CP603" s="41">
        <f t="shared" si="362"/>
        <v>1</v>
      </c>
      <c r="CQ603" s="56" t="e">
        <f>_xlfn.XLOOKUP(CL603,'Banco de dados'!$B:$B,'Banco de dados'!$H:$H)</f>
        <v>#N/A</v>
      </c>
      <c r="CR603" s="56" t="e">
        <f t="array" aca="1" ref="CR603" ca="1">_xludf.xlookup(CN603,'Banco de dados'!$B:$B,'Banco de dados'!$H:$H)</f>
        <v>#NAME?</v>
      </c>
      <c r="CS603" s="56" t="e">
        <f t="array" aca="1" ref="CS603" ca="1">_xludf.xlookup(CL603,'Banco de dados'!$B:$B,'Banco de dados'!$F:$F)</f>
        <v>#NAME?</v>
      </c>
      <c r="CT603" s="56" t="e">
        <f t="array" aca="1" ref="CT603" ca="1">_xludf.xlookup(CN603,'Banco de dados'!$B:$B,'Banco de dados'!$F:$F)</f>
        <v>#NAME?</v>
      </c>
      <c r="CU603" s="42"/>
      <c r="CV603" s="42"/>
      <c r="CW603" s="56" t="str">
        <f>IF(AJ603=0.5,"Suporte",IF(AND(AJ603&gt;='Braços de IP'!$B$9,AJ603&lt;='Braços de IP'!$D$9),'Braços de IP'!$E$9,IF(AND(AJ603&gt;='Braços de IP'!$B$10,AJ603&lt;='Braços de IP'!$D$10),'Braços de IP'!$E$10,IF(AND(AJ603&gt;='Braços de IP'!$B$11,AJ603&lt;='Braços de IP'!$D$11),'Braços de IP'!$E$11,IF(AND(AJ603&gt;='Braços de IP'!$B$12,AJ603&lt;='Braços de IP'!$D$12),'Braços de IP'!$E$12,IF(AND(AJ603&gt;='Braços de IP'!$B$13,AJ603&lt;='Braços de IP'!$D$13),'Braços de IP'!$E$13,IF(AND(AJ603&gt;='Braços de IP'!$B$14,AJ603&lt;='Braços de IP'!$D$14),'Braços de IP'!$E$14,"ERRO")))))))</f>
        <v>Longo I</v>
      </c>
      <c r="CX603" s="42"/>
      <c r="CY603" s="56" t="str">
        <f>IF($CX603="","",VLOOKUP($CX603,'Braços de IP'!$E$9:$I$15,2,0))</f>
        <v/>
      </c>
      <c r="CZ603" s="43" t="str">
        <f>IF($CX603="","",VLOOKUP($CX603,'Braços de IP'!$E$9:$I$15,5,0))</f>
        <v/>
      </c>
      <c r="DA603" s="56"/>
      <c r="DB603" s="56"/>
      <c r="DC603" s="56"/>
      <c r="DD603" s="56"/>
      <c r="DE603" s="56"/>
      <c r="DF603" s="56"/>
      <c r="DG603" s="44" t="e">
        <f t="shared" si="363"/>
        <v>#N/A</v>
      </c>
      <c r="DH603" s="45">
        <f t="shared" si="364"/>
        <v>90</v>
      </c>
      <c r="DI603" s="44" t="e">
        <f t="shared" si="365"/>
        <v>#N/A</v>
      </c>
      <c r="DJ603" s="46" t="e">
        <f t="shared" si="366"/>
        <v>#N/A</v>
      </c>
      <c r="DK603" s="47" t="s">
        <v>147</v>
      </c>
      <c r="DL603" s="48"/>
      <c r="DM603" s="49"/>
      <c r="DN603" s="23" t="s">
        <v>148</v>
      </c>
      <c r="DO603" s="23"/>
      <c r="DQ603" s="50"/>
    </row>
    <row r="604" spans="1:121" ht="15.75" hidden="1" customHeight="1" x14ac:dyDescent="0.3">
      <c r="B604" s="5"/>
      <c r="C604" s="5"/>
      <c r="D604" s="5"/>
      <c r="E604" s="22" t="s">
        <v>541</v>
      </c>
      <c r="F604" s="22" t="s">
        <v>150</v>
      </c>
      <c r="G604" s="23" t="s">
        <v>542</v>
      </c>
      <c r="H604" s="23">
        <v>-23.362850999999999</v>
      </c>
      <c r="I604" s="23">
        <v>-46.847375999999997</v>
      </c>
      <c r="J604" s="24" t="s">
        <v>223</v>
      </c>
      <c r="K604" s="60"/>
      <c r="L604" s="24" t="s">
        <v>152</v>
      </c>
      <c r="M604" s="24" t="s">
        <v>141</v>
      </c>
      <c r="N604" s="23">
        <v>90</v>
      </c>
      <c r="O604" s="23" t="s">
        <v>142</v>
      </c>
      <c r="P604" s="23" t="s">
        <v>143</v>
      </c>
      <c r="Q604" s="26">
        <f t="shared" si="344"/>
        <v>180</v>
      </c>
      <c r="R604" s="27">
        <v>2</v>
      </c>
      <c r="S604" s="24" t="s">
        <v>153</v>
      </c>
      <c r="T604" s="24">
        <v>6.5</v>
      </c>
      <c r="U604" s="23"/>
      <c r="V604" s="23"/>
      <c r="W604" s="29"/>
      <c r="X604" s="28" t="s">
        <v>153</v>
      </c>
      <c r="Y604" s="23"/>
      <c r="Z604" s="23"/>
      <c r="AA604" s="23"/>
      <c r="AB604" s="23"/>
      <c r="AC604" s="23"/>
      <c r="AD604" s="23" t="s">
        <v>144</v>
      </c>
      <c r="AE604" s="23" t="s">
        <v>145</v>
      </c>
      <c r="AF604" s="23">
        <v>25</v>
      </c>
      <c r="AG604" s="23">
        <v>8</v>
      </c>
      <c r="AH604" s="23">
        <v>1</v>
      </c>
      <c r="AI604" s="23">
        <v>1.8</v>
      </c>
      <c r="AJ604" s="23">
        <v>2.6</v>
      </c>
      <c r="AK604" s="27">
        <f t="shared" si="345"/>
        <v>0.8</v>
      </c>
      <c r="AL604" s="27" t="s">
        <v>143</v>
      </c>
      <c r="AM604" s="27" t="s">
        <v>143</v>
      </c>
      <c r="AN604" s="23"/>
      <c r="AO604" s="27">
        <f t="shared" si="346"/>
        <v>2</v>
      </c>
      <c r="AP604" s="23"/>
      <c r="AQ604" s="23"/>
      <c r="AR604" s="23"/>
      <c r="AS604" s="23"/>
      <c r="AT604" s="23"/>
      <c r="AU604" s="27"/>
      <c r="AV604" s="27">
        <f t="shared" si="347"/>
        <v>0</v>
      </c>
      <c r="AW604" s="27"/>
      <c r="AX604" s="28">
        <f>VLOOKUP(J604,ABNT5101!$I$3:$J$9,2)</f>
        <v>15</v>
      </c>
      <c r="AY604" s="28">
        <f>VLOOKUP(J604,ABNT5101!$I$3:$M$9,5)</f>
        <v>0.18</v>
      </c>
      <c r="AZ604" s="28" t="str">
        <f>_xlfn.XLOOKUP(J604,ABNT5101!I:I,ABNT5101!L:L)</f>
        <v>-</v>
      </c>
      <c r="BA604" s="28">
        <f>_xlfn.XLOOKUP(J604,ABNT5101!$I:$I,ABNT5101!M:M)</f>
        <v>0.18</v>
      </c>
      <c r="BB604" s="28" t="str">
        <f>_xlfn.XLOOKUP(J604,ABNT5101!$I:$I,ABNT5101!N:N)</f>
        <v>-</v>
      </c>
      <c r="BC604" s="28">
        <f>_xlfn.XLOOKUP(J604,ABNT5101!$I:$I,ABNT5101!O:O)</f>
        <v>15</v>
      </c>
      <c r="BD604" s="31" t="str">
        <f t="shared" si="348"/>
        <v>NÃO ATENDE</v>
      </c>
      <c r="BE604" s="32">
        <f t="shared" si="340"/>
        <v>-1</v>
      </c>
      <c r="BF604" s="32">
        <f t="shared" si="341"/>
        <v>-1</v>
      </c>
      <c r="BG604" s="32" t="str">
        <f t="shared" si="349"/>
        <v>-</v>
      </c>
      <c r="BH604" s="34"/>
      <c r="BI604" s="34"/>
      <c r="BJ604" s="34"/>
      <c r="BK604" s="34"/>
      <c r="BL604" s="35"/>
      <c r="BM604" s="34"/>
      <c r="BN604" s="31" t="str">
        <f t="shared" si="350"/>
        <v>NÃO ATENDE</v>
      </c>
      <c r="BO604" s="31" t="str">
        <f t="shared" si="342"/>
        <v>NÃO ATENDE</v>
      </c>
      <c r="BP604" s="31" t="str">
        <f t="shared" si="343"/>
        <v>NÃO ATENDE</v>
      </c>
      <c r="BQ604" s="31" t="str">
        <f t="shared" si="351"/>
        <v>ATENDE</v>
      </c>
      <c r="BR604" s="36" t="str">
        <f t="shared" si="352"/>
        <v>C3</v>
      </c>
      <c r="BS604" s="36" t="str">
        <f t="shared" si="353"/>
        <v>Sem Passeio</v>
      </c>
      <c r="BT604" s="37" t="e">
        <f t="shared" si="354"/>
        <v>#N/A</v>
      </c>
      <c r="BU604" s="34"/>
      <c r="BV604" s="34"/>
      <c r="BW604" s="36" t="e">
        <f>IF(BS604="-","-",_xlfn.XLOOKUP(BS604,ABNT5101!$B$4:$B$9,ABNT5101!$C$4:$C$9))</f>
        <v>#N/A</v>
      </c>
      <c r="BX604" s="36" t="e">
        <f>IF(BS604="-","-",_xlfn.XLOOKUP(BS604,ABNT5101!$B$4:$B$9,ABNT5101!$D$4:$D$9))</f>
        <v>#N/A</v>
      </c>
      <c r="BY604" s="31" t="e">
        <f t="shared" si="355"/>
        <v>#N/A</v>
      </c>
      <c r="BZ604" s="31" t="e">
        <f t="shared" si="356"/>
        <v>#N/A</v>
      </c>
      <c r="CA604" s="31" t="e">
        <f t="shared" si="357"/>
        <v>#N/A</v>
      </c>
      <c r="CB604" s="36" t="str">
        <f t="shared" si="368"/>
        <v>Sem Passeio</v>
      </c>
      <c r="CC604" s="37" t="e">
        <f t="shared" si="358"/>
        <v>#N/A</v>
      </c>
      <c r="CD604" s="38"/>
      <c r="CE604" s="38"/>
      <c r="CF604" s="31" t="e">
        <f>IF(CB604="-","-",_xlfn.XLOOKUP(CB604,ABNT5101!$B$4:$B$9,ABNT5101!$C$4:$C$9))</f>
        <v>#N/A</v>
      </c>
      <c r="CG604" s="36" t="e">
        <f>IF(CB604="-","-",_xlfn.XLOOKUP(CB604,ABNT5101!$B$4:$B$9,ABNT5101!$D$4:$D$9))</f>
        <v>#N/A</v>
      </c>
      <c r="CH604" s="31" t="e">
        <f t="shared" si="359"/>
        <v>#N/A</v>
      </c>
      <c r="CI604" s="31" t="e">
        <f t="shared" si="360"/>
        <v>#N/A</v>
      </c>
      <c r="CJ604" s="31" t="e">
        <f t="shared" si="361"/>
        <v>#N/A</v>
      </c>
      <c r="CK604" s="56" t="e">
        <f>_xlfn.XLOOKUP(CL604,'Banco de dados'!$B:$B,'Banco de dados'!$D:$D)</f>
        <v>#N/A</v>
      </c>
      <c r="CL604" s="42"/>
      <c r="CM604" s="56" t="e">
        <f>_xlfn.XLOOKUP(CL604,'Banco de dados'!$B:$B,'Banco de dados'!$E:$E)</f>
        <v>#N/A</v>
      </c>
      <c r="CN604" s="56"/>
      <c r="CO604" s="56" t="e">
        <f>IF(CN604="-","-",_xlfn.XLOOKUP(CN604,'Banco de dados'!$B:$B,'Banco de dados'!$E:$E))</f>
        <v>#N/A</v>
      </c>
      <c r="CP604" s="41">
        <f t="shared" si="362"/>
        <v>1</v>
      </c>
      <c r="CQ604" s="56" t="e">
        <f>_xlfn.XLOOKUP(CL604,'Banco de dados'!$B:$B,'Banco de dados'!$H:$H)</f>
        <v>#N/A</v>
      </c>
      <c r="CR604" s="56" t="e">
        <f t="array" aca="1" ref="CR604" ca="1">_xludf.xlookup(CN604,'Banco de dados'!$B:$B,'Banco de dados'!$H:$H)</f>
        <v>#NAME?</v>
      </c>
      <c r="CS604" s="56" t="e">
        <f t="array" aca="1" ref="CS604" ca="1">_xludf.xlookup(CL604,'Banco de dados'!$B:$B,'Banco de dados'!$F:$F)</f>
        <v>#NAME?</v>
      </c>
      <c r="CT604" s="56" t="e">
        <f t="array" aca="1" ref="CT604" ca="1">_xludf.xlookup(CN604,'Banco de dados'!$B:$B,'Banco de dados'!$F:$F)</f>
        <v>#NAME?</v>
      </c>
      <c r="CU604" s="42"/>
      <c r="CV604" s="42"/>
      <c r="CW604" s="56" t="str">
        <f>IF(AJ604=0.5,"Suporte",IF(AND(AJ604&gt;='Braços de IP'!$B$9,AJ604&lt;='Braços de IP'!$D$9),'Braços de IP'!$E$9,IF(AND(AJ604&gt;='Braços de IP'!$B$10,AJ604&lt;='Braços de IP'!$D$10),'Braços de IP'!$E$10,IF(AND(AJ604&gt;='Braços de IP'!$B$11,AJ604&lt;='Braços de IP'!$D$11),'Braços de IP'!$E$11,IF(AND(AJ604&gt;='Braços de IP'!$B$12,AJ604&lt;='Braços de IP'!$D$12),'Braços de IP'!$E$12,IF(AND(AJ604&gt;='Braços de IP'!$B$13,AJ604&lt;='Braços de IP'!$D$13),'Braços de IP'!$E$13,IF(AND(AJ604&gt;='Braços de IP'!$B$14,AJ604&lt;='Braços de IP'!$D$14),'Braços de IP'!$E$14,"ERRO")))))))</f>
        <v>Longo I</v>
      </c>
      <c r="CX604" s="42"/>
      <c r="CY604" s="56" t="str">
        <f>IF($CX604="","",VLOOKUP($CX604,'Braços de IP'!$E$9:$I$15,2,0))</f>
        <v/>
      </c>
      <c r="CZ604" s="43" t="str">
        <f>IF($CX604="","",VLOOKUP($CX604,'Braços de IP'!$E$9:$I$15,5,0))</f>
        <v/>
      </c>
      <c r="DA604" s="56"/>
      <c r="DB604" s="56"/>
      <c r="DC604" s="56"/>
      <c r="DD604" s="56"/>
      <c r="DE604" s="56"/>
      <c r="DF604" s="56"/>
      <c r="DG604" s="44" t="e">
        <f t="shared" si="363"/>
        <v>#N/A</v>
      </c>
      <c r="DH604" s="45">
        <f t="shared" si="364"/>
        <v>90</v>
      </c>
      <c r="DI604" s="44" t="e">
        <f t="shared" si="365"/>
        <v>#N/A</v>
      </c>
      <c r="DJ604" s="46" t="e">
        <f t="shared" si="366"/>
        <v>#N/A</v>
      </c>
      <c r="DK604" s="47" t="s">
        <v>147</v>
      </c>
      <c r="DL604" s="48"/>
      <c r="DM604" s="49"/>
      <c r="DN604" s="23" t="s">
        <v>148</v>
      </c>
      <c r="DO604" s="23"/>
      <c r="DQ604" s="50"/>
    </row>
    <row r="605" spans="1:121" ht="15.75" hidden="1" customHeight="1" x14ac:dyDescent="0.3">
      <c r="B605" s="5"/>
      <c r="C605" s="5"/>
      <c r="D605" s="5"/>
      <c r="E605" s="22" t="s">
        <v>543</v>
      </c>
      <c r="F605" s="22" t="s">
        <v>150</v>
      </c>
      <c r="G605" s="23" t="s">
        <v>486</v>
      </c>
      <c r="H605" s="23">
        <v>-23.339046</v>
      </c>
      <c r="I605" s="23">
        <v>-46.927714999999999</v>
      </c>
      <c r="J605" s="24" t="s">
        <v>156</v>
      </c>
      <c r="K605" s="60"/>
      <c r="L605" s="24" t="s">
        <v>152</v>
      </c>
      <c r="M605" s="24" t="s">
        <v>141</v>
      </c>
      <c r="N605" s="23">
        <v>60</v>
      </c>
      <c r="O605" s="23" t="s">
        <v>142</v>
      </c>
      <c r="P605" s="23" t="s">
        <v>143</v>
      </c>
      <c r="Q605" s="26">
        <f t="shared" si="344"/>
        <v>120</v>
      </c>
      <c r="R605" s="27">
        <v>2</v>
      </c>
      <c r="S605" s="24" t="s">
        <v>153</v>
      </c>
      <c r="T605" s="24">
        <v>6.5</v>
      </c>
      <c r="U605" s="23"/>
      <c r="V605" s="23"/>
      <c r="W605" s="29"/>
      <c r="X605" s="28" t="s">
        <v>153</v>
      </c>
      <c r="Y605" s="23"/>
      <c r="Z605" s="23"/>
      <c r="AA605" s="23"/>
      <c r="AB605" s="23"/>
      <c r="AC605" s="23"/>
      <c r="AD605" s="23" t="s">
        <v>144</v>
      </c>
      <c r="AE605" s="23" t="s">
        <v>145</v>
      </c>
      <c r="AF605" s="23">
        <v>38</v>
      </c>
      <c r="AG605" s="23">
        <v>6.7</v>
      </c>
      <c r="AH605" s="23">
        <v>1</v>
      </c>
      <c r="AI605" s="23">
        <v>1.2</v>
      </c>
      <c r="AJ605" s="23">
        <v>2.6</v>
      </c>
      <c r="AK605" s="27">
        <f t="shared" si="345"/>
        <v>1.4000000000000001</v>
      </c>
      <c r="AL605" s="27" t="s">
        <v>143</v>
      </c>
      <c r="AM605" s="27" t="s">
        <v>143</v>
      </c>
      <c r="AN605" s="23"/>
      <c r="AO605" s="27">
        <f t="shared" si="346"/>
        <v>2</v>
      </c>
      <c r="AP605" s="23"/>
      <c r="AQ605" s="23"/>
      <c r="AR605" s="23"/>
      <c r="AS605" s="23"/>
      <c r="AT605" s="23"/>
      <c r="AU605" s="27"/>
      <c r="AV605" s="27">
        <f t="shared" si="347"/>
        <v>0</v>
      </c>
      <c r="AW605" s="27"/>
      <c r="AX605" s="28">
        <f>VLOOKUP(J605,ABNT5101!$I$3:$J$9,2)</f>
        <v>20</v>
      </c>
      <c r="AY605" s="28">
        <f>VLOOKUP(J605,ABNT5101!$I$3:$M$9,5)</f>
        <v>0.28000000000000003</v>
      </c>
      <c r="AZ605" s="28" t="str">
        <f>_xlfn.XLOOKUP(J605,ABNT5101!I:I,ABNT5101!L:L)</f>
        <v>-</v>
      </c>
      <c r="BA605" s="28">
        <f>_xlfn.XLOOKUP(J605,ABNT5101!$I:$I,ABNT5101!M:M)</f>
        <v>0.28000000000000003</v>
      </c>
      <c r="BB605" s="28" t="str">
        <f>_xlfn.XLOOKUP(J605,ABNT5101!$I:$I,ABNT5101!N:N)</f>
        <v>-</v>
      </c>
      <c r="BC605" s="28">
        <f>_xlfn.XLOOKUP(J605,ABNT5101!$I:$I,ABNT5101!O:O)</f>
        <v>14</v>
      </c>
      <c r="BD605" s="31" t="str">
        <f t="shared" si="348"/>
        <v>NÃO ATENDE</v>
      </c>
      <c r="BE605" s="32">
        <f t="shared" si="340"/>
        <v>-1</v>
      </c>
      <c r="BF605" s="32">
        <f t="shared" si="341"/>
        <v>-1</v>
      </c>
      <c r="BG605" s="32" t="str">
        <f t="shared" si="349"/>
        <v>-</v>
      </c>
      <c r="BH605" s="34"/>
      <c r="BI605" s="34"/>
      <c r="BJ605" s="34"/>
      <c r="BK605" s="34"/>
      <c r="BL605" s="35"/>
      <c r="BM605" s="34"/>
      <c r="BN605" s="31" t="str">
        <f t="shared" si="350"/>
        <v>NÃO ATENDE</v>
      </c>
      <c r="BO605" s="31" t="str">
        <f t="shared" si="342"/>
        <v>NÃO ATENDE</v>
      </c>
      <c r="BP605" s="31" t="str">
        <f t="shared" si="343"/>
        <v>NÃO ATENDE</v>
      </c>
      <c r="BQ605" s="31" t="str">
        <f t="shared" si="351"/>
        <v>ATENDE</v>
      </c>
      <c r="BR605" s="36" t="str">
        <f t="shared" si="352"/>
        <v>C2</v>
      </c>
      <c r="BS605" s="36" t="str">
        <f t="shared" si="353"/>
        <v>Sem Passeio</v>
      </c>
      <c r="BT605" s="37" t="e">
        <f t="shared" si="354"/>
        <v>#N/A</v>
      </c>
      <c r="BU605" s="34"/>
      <c r="BV605" s="34"/>
      <c r="BW605" s="36" t="e">
        <f>IF(BS605="-","-",_xlfn.XLOOKUP(BS605,ABNT5101!$B$4:$B$9,ABNT5101!$C$4:$C$9))</f>
        <v>#N/A</v>
      </c>
      <c r="BX605" s="36" t="e">
        <f>IF(BS605="-","-",_xlfn.XLOOKUP(BS605,ABNT5101!$B$4:$B$9,ABNT5101!$D$4:$D$9))</f>
        <v>#N/A</v>
      </c>
      <c r="BY605" s="31" t="e">
        <f t="shared" si="355"/>
        <v>#N/A</v>
      </c>
      <c r="BZ605" s="31" t="e">
        <f t="shared" si="356"/>
        <v>#N/A</v>
      </c>
      <c r="CA605" s="31" t="e">
        <f t="shared" si="357"/>
        <v>#N/A</v>
      </c>
      <c r="CB605" s="36" t="str">
        <f t="shared" si="368"/>
        <v>Sem Passeio</v>
      </c>
      <c r="CC605" s="37" t="e">
        <f t="shared" si="358"/>
        <v>#N/A</v>
      </c>
      <c r="CD605" s="38"/>
      <c r="CE605" s="38"/>
      <c r="CF605" s="31" t="e">
        <f>IF(CB605="-","-",_xlfn.XLOOKUP(CB605,ABNT5101!$B$4:$B$9,ABNT5101!$C$4:$C$9))</f>
        <v>#N/A</v>
      </c>
      <c r="CG605" s="36" t="e">
        <f>IF(CB605="-","-",_xlfn.XLOOKUP(CB605,ABNT5101!$B$4:$B$9,ABNT5101!$D$4:$D$9))</f>
        <v>#N/A</v>
      </c>
      <c r="CH605" s="31" t="e">
        <f t="shared" si="359"/>
        <v>#N/A</v>
      </c>
      <c r="CI605" s="31" t="e">
        <f t="shared" si="360"/>
        <v>#N/A</v>
      </c>
      <c r="CJ605" s="31" t="e">
        <f t="shared" si="361"/>
        <v>#N/A</v>
      </c>
      <c r="CK605" s="56" t="e">
        <f>_xlfn.XLOOKUP(CL605,'Banco de dados'!$B:$B,'Banco de dados'!$D:$D)</f>
        <v>#N/A</v>
      </c>
      <c r="CL605" s="42"/>
      <c r="CM605" s="56" t="e">
        <f>_xlfn.XLOOKUP(CL605,'Banco de dados'!$B:$B,'Banco de dados'!$E:$E)</f>
        <v>#N/A</v>
      </c>
      <c r="CN605" s="56"/>
      <c r="CO605" s="56" t="e">
        <f>IF(CN605="-","-",_xlfn.XLOOKUP(CN605,'Banco de dados'!$B:$B,'Banco de dados'!$E:$E))</f>
        <v>#N/A</v>
      </c>
      <c r="CP605" s="41">
        <f t="shared" si="362"/>
        <v>1</v>
      </c>
      <c r="CQ605" s="56" t="e">
        <f>_xlfn.XLOOKUP(CL605,'Banco de dados'!$B:$B,'Banco de dados'!$H:$H)</f>
        <v>#N/A</v>
      </c>
      <c r="CR605" s="56" t="e">
        <f t="array" aca="1" ref="CR605" ca="1">_xludf.xlookup(CN605,'Banco de dados'!$B:$B,'Banco de dados'!$H:$H)</f>
        <v>#NAME?</v>
      </c>
      <c r="CS605" s="56" t="e">
        <f t="array" aca="1" ref="CS605" ca="1">_xludf.xlookup(CL605,'Banco de dados'!$B:$B,'Banco de dados'!$F:$F)</f>
        <v>#NAME?</v>
      </c>
      <c r="CT605" s="56" t="e">
        <f t="array" aca="1" ref="CT605" ca="1">_xludf.xlookup(CN605,'Banco de dados'!$B:$B,'Banco de dados'!$F:$F)</f>
        <v>#NAME?</v>
      </c>
      <c r="CU605" s="42"/>
      <c r="CV605" s="42"/>
      <c r="CW605" s="56" t="str">
        <f>IF(AJ605=0.5,"Suporte",IF(AND(AJ605&gt;='Braços de IP'!$B$9,AJ605&lt;='Braços de IP'!$D$9),'Braços de IP'!$E$9,IF(AND(AJ605&gt;='Braços de IP'!$B$10,AJ605&lt;='Braços de IP'!$D$10),'Braços de IP'!$E$10,IF(AND(AJ605&gt;='Braços de IP'!$B$11,AJ605&lt;='Braços de IP'!$D$11),'Braços de IP'!$E$11,IF(AND(AJ605&gt;='Braços de IP'!$B$12,AJ605&lt;='Braços de IP'!$D$12),'Braços de IP'!$E$12,IF(AND(AJ605&gt;='Braços de IP'!$B$13,AJ605&lt;='Braços de IP'!$D$13),'Braços de IP'!$E$13,IF(AND(AJ605&gt;='Braços de IP'!$B$14,AJ605&lt;='Braços de IP'!$D$14),'Braços de IP'!$E$14,"ERRO")))))))</f>
        <v>Longo I</v>
      </c>
      <c r="CX605" s="42"/>
      <c r="CY605" s="56" t="str">
        <f>IF($CX605="","",VLOOKUP($CX605,'Braços de IP'!$E$9:$I$15,2,0))</f>
        <v/>
      </c>
      <c r="CZ605" s="43" t="str">
        <f>IF($CX605="","",VLOOKUP($CX605,'Braços de IP'!$E$9:$I$15,5,0))</f>
        <v/>
      </c>
      <c r="DA605" s="56"/>
      <c r="DB605" s="56"/>
      <c r="DC605" s="56"/>
      <c r="DD605" s="56"/>
      <c r="DE605" s="56"/>
      <c r="DF605" s="56"/>
      <c r="DG605" s="44" t="e">
        <f t="shared" si="363"/>
        <v>#N/A</v>
      </c>
      <c r="DH605" s="45">
        <f t="shared" si="364"/>
        <v>60</v>
      </c>
      <c r="DI605" s="44" t="e">
        <f t="shared" si="365"/>
        <v>#N/A</v>
      </c>
      <c r="DJ605" s="46" t="e">
        <f t="shared" si="366"/>
        <v>#N/A</v>
      </c>
      <c r="DK605" s="47" t="s">
        <v>147</v>
      </c>
      <c r="DL605" s="48"/>
      <c r="DM605" s="49"/>
      <c r="DN605" s="23" t="s">
        <v>148</v>
      </c>
      <c r="DO605" s="23"/>
      <c r="DQ605" s="50"/>
    </row>
    <row r="606" spans="1:121" ht="15.75" hidden="1" customHeight="1" x14ac:dyDescent="0.3">
      <c r="B606" s="5"/>
      <c r="C606" s="5"/>
      <c r="D606" s="5"/>
      <c r="E606" s="22" t="s">
        <v>543</v>
      </c>
      <c r="F606" s="22" t="s">
        <v>150</v>
      </c>
      <c r="G606" s="23" t="s">
        <v>486</v>
      </c>
      <c r="H606" s="23">
        <v>-23.339046</v>
      </c>
      <c r="I606" s="23">
        <v>-46.927714999999999</v>
      </c>
      <c r="J606" s="24" t="s">
        <v>156</v>
      </c>
      <c r="K606" s="60"/>
      <c r="L606" s="24" t="s">
        <v>152</v>
      </c>
      <c r="M606" s="24" t="s">
        <v>141</v>
      </c>
      <c r="N606" s="23">
        <v>60</v>
      </c>
      <c r="O606" s="23" t="s">
        <v>142</v>
      </c>
      <c r="P606" s="23" t="s">
        <v>143</v>
      </c>
      <c r="Q606" s="26">
        <f t="shared" si="344"/>
        <v>120</v>
      </c>
      <c r="R606" s="27">
        <v>2</v>
      </c>
      <c r="S606" s="24" t="s">
        <v>153</v>
      </c>
      <c r="T606" s="24">
        <v>6.5</v>
      </c>
      <c r="U606" s="23"/>
      <c r="V606" s="23"/>
      <c r="W606" s="29"/>
      <c r="X606" s="28" t="s">
        <v>153</v>
      </c>
      <c r="Y606" s="23"/>
      <c r="Z606" s="23"/>
      <c r="AA606" s="23"/>
      <c r="AB606" s="23"/>
      <c r="AC606" s="23"/>
      <c r="AD606" s="23" t="s">
        <v>144</v>
      </c>
      <c r="AE606" s="23" t="s">
        <v>145</v>
      </c>
      <c r="AF606" s="23">
        <v>38</v>
      </c>
      <c r="AG606" s="23">
        <v>6.7</v>
      </c>
      <c r="AH606" s="23">
        <v>1</v>
      </c>
      <c r="AI606" s="23">
        <v>1.2</v>
      </c>
      <c r="AJ606" s="23">
        <v>2.6</v>
      </c>
      <c r="AK606" s="27">
        <f t="shared" si="345"/>
        <v>1.4000000000000001</v>
      </c>
      <c r="AL606" s="27" t="s">
        <v>143</v>
      </c>
      <c r="AM606" s="27" t="s">
        <v>143</v>
      </c>
      <c r="AN606" s="23"/>
      <c r="AO606" s="27">
        <f t="shared" si="346"/>
        <v>2</v>
      </c>
      <c r="AP606" s="23"/>
      <c r="AQ606" s="23"/>
      <c r="AR606" s="23"/>
      <c r="AS606" s="23"/>
      <c r="AT606" s="23"/>
      <c r="AU606" s="27"/>
      <c r="AV606" s="27">
        <f t="shared" si="347"/>
        <v>0</v>
      </c>
      <c r="AW606" s="27"/>
      <c r="AX606" s="28">
        <f>VLOOKUP(J606,ABNT5101!$I$3:$J$9,2)</f>
        <v>20</v>
      </c>
      <c r="AY606" s="28">
        <f>VLOOKUP(J606,ABNT5101!$I$3:$M$9,5)</f>
        <v>0.28000000000000003</v>
      </c>
      <c r="AZ606" s="28" t="str">
        <f>_xlfn.XLOOKUP(J606,ABNT5101!I:I,ABNT5101!L:L)</f>
        <v>-</v>
      </c>
      <c r="BA606" s="28">
        <f>_xlfn.XLOOKUP(J606,ABNT5101!$I:$I,ABNT5101!M:M)</f>
        <v>0.28000000000000003</v>
      </c>
      <c r="BB606" s="28" t="str">
        <f>_xlfn.XLOOKUP(J606,ABNT5101!$I:$I,ABNT5101!N:N)</f>
        <v>-</v>
      </c>
      <c r="BC606" s="28">
        <f>_xlfn.XLOOKUP(J606,ABNT5101!$I:$I,ABNT5101!O:O)</f>
        <v>14</v>
      </c>
      <c r="BD606" s="31" t="str">
        <f t="shared" si="348"/>
        <v>NÃO ATENDE</v>
      </c>
      <c r="BE606" s="32">
        <f t="shared" si="340"/>
        <v>-1</v>
      </c>
      <c r="BF606" s="32">
        <f t="shared" si="341"/>
        <v>-1</v>
      </c>
      <c r="BG606" s="32" t="str">
        <f t="shared" si="349"/>
        <v>-</v>
      </c>
      <c r="BH606" s="34"/>
      <c r="BI606" s="34"/>
      <c r="BJ606" s="34"/>
      <c r="BK606" s="34"/>
      <c r="BL606" s="35"/>
      <c r="BM606" s="34"/>
      <c r="BN606" s="31" t="str">
        <f t="shared" si="350"/>
        <v>NÃO ATENDE</v>
      </c>
      <c r="BO606" s="31" t="str">
        <f t="shared" si="342"/>
        <v>NÃO ATENDE</v>
      </c>
      <c r="BP606" s="31" t="str">
        <f t="shared" si="343"/>
        <v>NÃO ATENDE</v>
      </c>
      <c r="BQ606" s="31" t="str">
        <f t="shared" si="351"/>
        <v>ATENDE</v>
      </c>
      <c r="BR606" s="36" t="str">
        <f t="shared" si="352"/>
        <v>C2</v>
      </c>
      <c r="BS606" s="36" t="str">
        <f t="shared" si="353"/>
        <v>Sem Passeio</v>
      </c>
      <c r="BT606" s="37" t="e">
        <f t="shared" si="354"/>
        <v>#N/A</v>
      </c>
      <c r="BU606" s="34"/>
      <c r="BV606" s="34"/>
      <c r="BW606" s="36" t="e">
        <f>IF(BS606="-","-",_xlfn.XLOOKUP(BS606,ABNT5101!$B$4:$B$9,ABNT5101!$C$4:$C$9))</f>
        <v>#N/A</v>
      </c>
      <c r="BX606" s="36" t="e">
        <f>IF(BS606="-","-",_xlfn.XLOOKUP(BS606,ABNT5101!$B$4:$B$9,ABNT5101!$D$4:$D$9))</f>
        <v>#N/A</v>
      </c>
      <c r="BY606" s="31" t="e">
        <f t="shared" si="355"/>
        <v>#N/A</v>
      </c>
      <c r="BZ606" s="31" t="e">
        <f t="shared" si="356"/>
        <v>#N/A</v>
      </c>
      <c r="CA606" s="31" t="e">
        <f t="shared" si="357"/>
        <v>#N/A</v>
      </c>
      <c r="CB606" s="36" t="str">
        <f t="shared" si="368"/>
        <v>Sem Passeio</v>
      </c>
      <c r="CC606" s="37" t="e">
        <f t="shared" si="358"/>
        <v>#N/A</v>
      </c>
      <c r="CD606" s="38"/>
      <c r="CE606" s="38"/>
      <c r="CF606" s="31" t="e">
        <f>IF(CB606="-","-",_xlfn.XLOOKUP(CB606,ABNT5101!$B$4:$B$9,ABNT5101!$C$4:$C$9))</f>
        <v>#N/A</v>
      </c>
      <c r="CG606" s="36" t="e">
        <f>IF(CB606="-","-",_xlfn.XLOOKUP(CB606,ABNT5101!$B$4:$B$9,ABNT5101!$D$4:$D$9))</f>
        <v>#N/A</v>
      </c>
      <c r="CH606" s="31" t="e">
        <f t="shared" si="359"/>
        <v>#N/A</v>
      </c>
      <c r="CI606" s="31" t="e">
        <f t="shared" si="360"/>
        <v>#N/A</v>
      </c>
      <c r="CJ606" s="31" t="e">
        <f t="shared" si="361"/>
        <v>#N/A</v>
      </c>
      <c r="CK606" s="56" t="e">
        <f>_xlfn.XLOOKUP(CL606,'Banco de dados'!$B:$B,'Banco de dados'!$D:$D)</f>
        <v>#N/A</v>
      </c>
      <c r="CL606" s="42"/>
      <c r="CM606" s="56" t="e">
        <f>_xlfn.XLOOKUP(CL606,'Banco de dados'!$B:$B,'Banco de dados'!$E:$E)</f>
        <v>#N/A</v>
      </c>
      <c r="CN606" s="56"/>
      <c r="CO606" s="56" t="e">
        <f>IF(CN606="-","-",_xlfn.XLOOKUP(CN606,'Banco de dados'!$B:$B,'Banco de dados'!$E:$E))</f>
        <v>#N/A</v>
      </c>
      <c r="CP606" s="41">
        <f t="shared" si="362"/>
        <v>1</v>
      </c>
      <c r="CQ606" s="56" t="e">
        <f>_xlfn.XLOOKUP(CL606,'Banco de dados'!$B:$B,'Banco de dados'!$H:$H)</f>
        <v>#N/A</v>
      </c>
      <c r="CR606" s="56" t="e">
        <f t="array" aca="1" ref="CR606" ca="1">_xludf.xlookup(CN606,'Banco de dados'!$B:$B,'Banco de dados'!$H:$H)</f>
        <v>#NAME?</v>
      </c>
      <c r="CS606" s="56" t="e">
        <f t="array" aca="1" ref="CS606" ca="1">_xludf.xlookup(CL606,'Banco de dados'!$B:$B,'Banco de dados'!$F:$F)</f>
        <v>#NAME?</v>
      </c>
      <c r="CT606" s="56" t="e">
        <f t="array" aca="1" ref="CT606" ca="1">_xludf.xlookup(CN606,'Banco de dados'!$B:$B,'Banco de dados'!$F:$F)</f>
        <v>#NAME?</v>
      </c>
      <c r="CU606" s="42"/>
      <c r="CV606" s="42"/>
      <c r="CW606" s="56" t="str">
        <f>IF(AJ606=0.5,"Suporte",IF(AND(AJ606&gt;='Braços de IP'!$B$9,AJ606&lt;='Braços de IP'!$D$9),'Braços de IP'!$E$9,IF(AND(AJ606&gt;='Braços de IP'!$B$10,AJ606&lt;='Braços de IP'!$D$10),'Braços de IP'!$E$10,IF(AND(AJ606&gt;='Braços de IP'!$B$11,AJ606&lt;='Braços de IP'!$D$11),'Braços de IP'!$E$11,IF(AND(AJ606&gt;='Braços de IP'!$B$12,AJ606&lt;='Braços de IP'!$D$12),'Braços de IP'!$E$12,IF(AND(AJ606&gt;='Braços de IP'!$B$13,AJ606&lt;='Braços de IP'!$D$13),'Braços de IP'!$E$13,IF(AND(AJ606&gt;='Braços de IP'!$B$14,AJ606&lt;='Braços de IP'!$D$14),'Braços de IP'!$E$14,"ERRO")))))))</f>
        <v>Longo I</v>
      </c>
      <c r="CX606" s="42"/>
      <c r="CY606" s="56" t="str">
        <f>IF($CX606="","",VLOOKUP($CX606,'Braços de IP'!$E$9:$I$15,2,0))</f>
        <v/>
      </c>
      <c r="CZ606" s="43" t="str">
        <f>IF($CX606="","",VLOOKUP($CX606,'Braços de IP'!$E$9:$I$15,5,0))</f>
        <v/>
      </c>
      <c r="DA606" s="56"/>
      <c r="DB606" s="56"/>
      <c r="DC606" s="56"/>
      <c r="DD606" s="56"/>
      <c r="DE606" s="56"/>
      <c r="DF606" s="56"/>
      <c r="DG606" s="44" t="e">
        <f t="shared" si="363"/>
        <v>#N/A</v>
      </c>
      <c r="DH606" s="45">
        <f t="shared" si="364"/>
        <v>60</v>
      </c>
      <c r="DI606" s="44" t="e">
        <f t="shared" si="365"/>
        <v>#N/A</v>
      </c>
      <c r="DJ606" s="46" t="e">
        <f t="shared" si="366"/>
        <v>#N/A</v>
      </c>
      <c r="DK606" s="47" t="s">
        <v>147</v>
      </c>
      <c r="DL606" s="48"/>
      <c r="DM606" s="49"/>
      <c r="DN606" s="23" t="s">
        <v>148</v>
      </c>
      <c r="DO606" s="23"/>
      <c r="DQ606" s="50"/>
    </row>
    <row r="607" spans="1:121" ht="15.75" hidden="1" customHeight="1" x14ac:dyDescent="0.3">
      <c r="B607" s="5"/>
      <c r="C607" s="5"/>
      <c r="D607" s="5"/>
      <c r="E607" s="22" t="s">
        <v>543</v>
      </c>
      <c r="F607" s="22" t="s">
        <v>150</v>
      </c>
      <c r="G607" s="23" t="s">
        <v>486</v>
      </c>
      <c r="H607" s="23">
        <v>-23.339046</v>
      </c>
      <c r="I607" s="23">
        <v>-46.927714999999999</v>
      </c>
      <c r="J607" s="24" t="s">
        <v>156</v>
      </c>
      <c r="K607" s="60"/>
      <c r="L607" s="24" t="s">
        <v>152</v>
      </c>
      <c r="M607" s="24" t="s">
        <v>141</v>
      </c>
      <c r="N607" s="23">
        <v>60</v>
      </c>
      <c r="O607" s="23" t="s">
        <v>142</v>
      </c>
      <c r="P607" s="23" t="s">
        <v>143</v>
      </c>
      <c r="Q607" s="26">
        <f t="shared" si="344"/>
        <v>120</v>
      </c>
      <c r="R607" s="27">
        <v>2</v>
      </c>
      <c r="S607" s="24" t="s">
        <v>153</v>
      </c>
      <c r="T607" s="24">
        <v>6.5</v>
      </c>
      <c r="U607" s="23"/>
      <c r="V607" s="23"/>
      <c r="W607" s="29"/>
      <c r="X607" s="28" t="s">
        <v>153</v>
      </c>
      <c r="Y607" s="23"/>
      <c r="Z607" s="23"/>
      <c r="AA607" s="23"/>
      <c r="AB607" s="23"/>
      <c r="AC607" s="23"/>
      <c r="AD607" s="23" t="s">
        <v>144</v>
      </c>
      <c r="AE607" s="23" t="s">
        <v>145</v>
      </c>
      <c r="AF607" s="23">
        <v>38</v>
      </c>
      <c r="AG607" s="23">
        <v>6.7</v>
      </c>
      <c r="AH607" s="23">
        <v>1</v>
      </c>
      <c r="AI607" s="23">
        <v>1.2</v>
      </c>
      <c r="AJ607" s="23">
        <v>2.6</v>
      </c>
      <c r="AK607" s="27">
        <f t="shared" si="345"/>
        <v>1.4000000000000001</v>
      </c>
      <c r="AL607" s="27" t="s">
        <v>143</v>
      </c>
      <c r="AM607" s="27" t="s">
        <v>143</v>
      </c>
      <c r="AN607" s="23"/>
      <c r="AO607" s="27">
        <f t="shared" si="346"/>
        <v>2</v>
      </c>
      <c r="AP607" s="23"/>
      <c r="AQ607" s="23"/>
      <c r="AR607" s="23"/>
      <c r="AS607" s="23"/>
      <c r="AT607" s="23"/>
      <c r="AU607" s="27"/>
      <c r="AV607" s="27">
        <f t="shared" si="347"/>
        <v>0</v>
      </c>
      <c r="AW607" s="27"/>
      <c r="AX607" s="28">
        <f>VLOOKUP(J607,ABNT5101!$I$3:$J$9,2)</f>
        <v>20</v>
      </c>
      <c r="AY607" s="28">
        <f>VLOOKUP(J607,ABNT5101!$I$3:$M$9,5)</f>
        <v>0.28000000000000003</v>
      </c>
      <c r="AZ607" s="28" t="str">
        <f>_xlfn.XLOOKUP(J607,ABNT5101!I:I,ABNT5101!L:L)</f>
        <v>-</v>
      </c>
      <c r="BA607" s="28">
        <f>_xlfn.XLOOKUP(J607,ABNT5101!$I:$I,ABNT5101!M:M)</f>
        <v>0.28000000000000003</v>
      </c>
      <c r="BB607" s="28" t="str">
        <f>_xlfn.XLOOKUP(J607,ABNT5101!$I:$I,ABNT5101!N:N)</f>
        <v>-</v>
      </c>
      <c r="BC607" s="28">
        <f>_xlfn.XLOOKUP(J607,ABNT5101!$I:$I,ABNT5101!O:O)</f>
        <v>14</v>
      </c>
      <c r="BD607" s="31" t="str">
        <f t="shared" si="348"/>
        <v>NÃO ATENDE</v>
      </c>
      <c r="BE607" s="32">
        <f t="shared" ref="BE607:BE670" si="369">BH607/AX607-1</f>
        <v>-1</v>
      </c>
      <c r="BF607" s="32">
        <f t="shared" ref="BF607:BF670" si="370">BI607/AY607-1</f>
        <v>-1</v>
      </c>
      <c r="BG607" s="32" t="str">
        <f t="shared" si="349"/>
        <v>-</v>
      </c>
      <c r="BH607" s="34"/>
      <c r="BI607" s="34"/>
      <c r="BJ607" s="34"/>
      <c r="BK607" s="34"/>
      <c r="BL607" s="35"/>
      <c r="BM607" s="34"/>
      <c r="BN607" s="31" t="str">
        <f t="shared" si="350"/>
        <v>NÃO ATENDE</v>
      </c>
      <c r="BO607" s="31" t="str">
        <f t="shared" ref="BO607:BO670" si="371">IF(BH607&gt;=AX607,"ATENDE",IF(BH607&gt;=0.99*AX607,"ATENDIMENTO LIMIAR","NÃO ATENDE"))</f>
        <v>NÃO ATENDE</v>
      </c>
      <c r="BP607" s="31" t="str">
        <f t="shared" ref="BP607:BP670" si="372">IF(BI607&gt;=AY607,"ATENDE",IF(BI607&gt;=(AY607-0.02),"ATENDIMENTO LIMIAR","NÃO ATENDE"))</f>
        <v>NÃO ATENDE</v>
      </c>
      <c r="BQ607" s="31" t="str">
        <f t="shared" si="351"/>
        <v>ATENDE</v>
      </c>
      <c r="BR607" s="36" t="str">
        <f t="shared" si="352"/>
        <v>C2</v>
      </c>
      <c r="BS607" s="36" t="str">
        <f t="shared" si="353"/>
        <v>Sem Passeio</v>
      </c>
      <c r="BT607" s="37" t="e">
        <f t="shared" si="354"/>
        <v>#N/A</v>
      </c>
      <c r="BU607" s="34"/>
      <c r="BV607" s="34"/>
      <c r="BW607" s="36" t="e">
        <f>IF(BS607="-","-",_xlfn.XLOOKUP(BS607,ABNT5101!$B$4:$B$9,ABNT5101!$C$4:$C$9))</f>
        <v>#N/A</v>
      </c>
      <c r="BX607" s="36" t="e">
        <f>IF(BS607="-","-",_xlfn.XLOOKUP(BS607,ABNT5101!$B$4:$B$9,ABNT5101!$D$4:$D$9))</f>
        <v>#N/A</v>
      </c>
      <c r="BY607" s="31" t="e">
        <f t="shared" si="355"/>
        <v>#N/A</v>
      </c>
      <c r="BZ607" s="31" t="e">
        <f t="shared" si="356"/>
        <v>#N/A</v>
      </c>
      <c r="CA607" s="31" t="e">
        <f t="shared" si="357"/>
        <v>#N/A</v>
      </c>
      <c r="CB607" s="36" t="str">
        <f t="shared" si="368"/>
        <v>Sem Passeio</v>
      </c>
      <c r="CC607" s="37" t="e">
        <f t="shared" si="358"/>
        <v>#N/A</v>
      </c>
      <c r="CD607" s="38"/>
      <c r="CE607" s="38"/>
      <c r="CF607" s="31" t="e">
        <f>IF(CB607="-","-",_xlfn.XLOOKUP(CB607,ABNT5101!$B$4:$B$9,ABNT5101!$C$4:$C$9))</f>
        <v>#N/A</v>
      </c>
      <c r="CG607" s="36" t="e">
        <f>IF(CB607="-","-",_xlfn.XLOOKUP(CB607,ABNT5101!$B$4:$B$9,ABNT5101!$D$4:$D$9))</f>
        <v>#N/A</v>
      </c>
      <c r="CH607" s="31" t="e">
        <f t="shared" si="359"/>
        <v>#N/A</v>
      </c>
      <c r="CI607" s="31" t="e">
        <f t="shared" si="360"/>
        <v>#N/A</v>
      </c>
      <c r="CJ607" s="31" t="e">
        <f t="shared" si="361"/>
        <v>#N/A</v>
      </c>
      <c r="CK607" s="56" t="e">
        <f>_xlfn.XLOOKUP(CL607,'Banco de dados'!$B:$B,'Banco de dados'!$D:$D)</f>
        <v>#N/A</v>
      </c>
      <c r="CL607" s="42"/>
      <c r="CM607" s="56" t="e">
        <f>_xlfn.XLOOKUP(CL607,'Banco de dados'!$B:$B,'Banco de dados'!$E:$E)</f>
        <v>#N/A</v>
      </c>
      <c r="CN607" s="56"/>
      <c r="CO607" s="56" t="e">
        <f>IF(CN607="-","-",_xlfn.XLOOKUP(CN607,'Banco de dados'!$B:$B,'Banco de dados'!$E:$E))</f>
        <v>#N/A</v>
      </c>
      <c r="CP607" s="41">
        <f t="shared" si="362"/>
        <v>1</v>
      </c>
      <c r="CQ607" s="56" t="e">
        <f>_xlfn.XLOOKUP(CL607,'Banco de dados'!$B:$B,'Banco de dados'!$H:$H)</f>
        <v>#N/A</v>
      </c>
      <c r="CR607" s="56" t="e">
        <f t="array" aca="1" ref="CR607" ca="1">_xludf.xlookup(CN607,'Banco de dados'!$B:$B,'Banco de dados'!$H:$H)</f>
        <v>#NAME?</v>
      </c>
      <c r="CS607" s="56" t="e">
        <f t="array" aca="1" ref="CS607" ca="1">_xludf.xlookup(CL607,'Banco de dados'!$B:$B,'Banco de dados'!$F:$F)</f>
        <v>#NAME?</v>
      </c>
      <c r="CT607" s="56" t="e">
        <f t="array" aca="1" ref="CT607" ca="1">_xludf.xlookup(CN607,'Banco de dados'!$B:$B,'Banco de dados'!$F:$F)</f>
        <v>#NAME?</v>
      </c>
      <c r="CU607" s="42"/>
      <c r="CV607" s="42"/>
      <c r="CW607" s="56" t="str">
        <f>IF(AJ607=0.5,"Suporte",IF(AND(AJ607&gt;='Braços de IP'!$B$9,AJ607&lt;='Braços de IP'!$D$9),'Braços de IP'!$E$9,IF(AND(AJ607&gt;='Braços de IP'!$B$10,AJ607&lt;='Braços de IP'!$D$10),'Braços de IP'!$E$10,IF(AND(AJ607&gt;='Braços de IP'!$B$11,AJ607&lt;='Braços de IP'!$D$11),'Braços de IP'!$E$11,IF(AND(AJ607&gt;='Braços de IP'!$B$12,AJ607&lt;='Braços de IP'!$D$12),'Braços de IP'!$E$12,IF(AND(AJ607&gt;='Braços de IP'!$B$13,AJ607&lt;='Braços de IP'!$D$13),'Braços de IP'!$E$13,IF(AND(AJ607&gt;='Braços de IP'!$B$14,AJ607&lt;='Braços de IP'!$D$14),'Braços de IP'!$E$14,"ERRO")))))))</f>
        <v>Longo I</v>
      </c>
      <c r="CX607" s="42"/>
      <c r="CY607" s="56" t="str">
        <f>IF($CX607="","",VLOOKUP($CX607,'Braços de IP'!$E$9:$I$15,2,0))</f>
        <v/>
      </c>
      <c r="CZ607" s="43" t="str">
        <f>IF($CX607="","",VLOOKUP($CX607,'Braços de IP'!$E$9:$I$15,5,0))</f>
        <v/>
      </c>
      <c r="DA607" s="56"/>
      <c r="DB607" s="56"/>
      <c r="DC607" s="56"/>
      <c r="DD607" s="56"/>
      <c r="DE607" s="56"/>
      <c r="DF607" s="56"/>
      <c r="DG607" s="44" t="e">
        <f t="shared" si="363"/>
        <v>#N/A</v>
      </c>
      <c r="DH607" s="45">
        <f t="shared" si="364"/>
        <v>60</v>
      </c>
      <c r="DI607" s="44" t="e">
        <f t="shared" si="365"/>
        <v>#N/A</v>
      </c>
      <c r="DJ607" s="46" t="e">
        <f t="shared" si="366"/>
        <v>#N/A</v>
      </c>
      <c r="DK607" s="47" t="s">
        <v>147</v>
      </c>
      <c r="DL607" s="48"/>
      <c r="DM607" s="49"/>
      <c r="DN607" s="23" t="s">
        <v>148</v>
      </c>
      <c r="DO607" s="23"/>
      <c r="DQ607" s="50"/>
    </row>
    <row r="608" spans="1:121" ht="15.75" hidden="1" customHeight="1" x14ac:dyDescent="0.3">
      <c r="B608" s="5"/>
      <c r="C608" s="5"/>
      <c r="D608" s="5"/>
      <c r="E608" s="22" t="s">
        <v>544</v>
      </c>
      <c r="F608" s="22" t="s">
        <v>137</v>
      </c>
      <c r="G608" s="23" t="s">
        <v>545</v>
      </c>
      <c r="H608" s="23">
        <v>-23.367519000000001</v>
      </c>
      <c r="I608" s="23">
        <v>-46.871048000000002</v>
      </c>
      <c r="J608" s="24" t="s">
        <v>156</v>
      </c>
      <c r="K608" s="60"/>
      <c r="L608" s="24" t="s">
        <v>157</v>
      </c>
      <c r="M608" s="24" t="s">
        <v>141</v>
      </c>
      <c r="N608" s="23">
        <v>120</v>
      </c>
      <c r="O608" s="23" t="s">
        <v>142</v>
      </c>
      <c r="P608" s="23" t="s">
        <v>143</v>
      </c>
      <c r="Q608" s="26">
        <f t="shared" si="344"/>
        <v>240</v>
      </c>
      <c r="R608" s="27">
        <v>2</v>
      </c>
      <c r="S608" s="24">
        <v>2.8</v>
      </c>
      <c r="T608" s="24">
        <v>11</v>
      </c>
      <c r="U608" s="23"/>
      <c r="V608" s="23"/>
      <c r="W608" s="29"/>
      <c r="X608" s="28">
        <v>2</v>
      </c>
      <c r="Y608" s="23"/>
      <c r="Z608" s="23"/>
      <c r="AA608" s="23"/>
      <c r="AB608" s="23"/>
      <c r="AC608" s="23"/>
      <c r="AD608" s="23" t="s">
        <v>144</v>
      </c>
      <c r="AE608" s="23" t="s">
        <v>145</v>
      </c>
      <c r="AF608" s="23">
        <v>28</v>
      </c>
      <c r="AG608" s="23">
        <v>8.6</v>
      </c>
      <c r="AH608" s="23">
        <v>1</v>
      </c>
      <c r="AI608" s="23">
        <v>1.1000000000000001</v>
      </c>
      <c r="AJ608" s="23">
        <v>3.2</v>
      </c>
      <c r="AK608" s="27">
        <f t="shared" si="345"/>
        <v>2.1</v>
      </c>
      <c r="AL608" s="27" t="s">
        <v>143</v>
      </c>
      <c r="AM608" s="27" t="s">
        <v>143</v>
      </c>
      <c r="AN608" s="23"/>
      <c r="AO608" s="27">
        <f t="shared" si="346"/>
        <v>2</v>
      </c>
      <c r="AP608" s="23"/>
      <c r="AQ608" s="23"/>
      <c r="AR608" s="23"/>
      <c r="AS608" s="23"/>
      <c r="AT608" s="23"/>
      <c r="AU608" s="27"/>
      <c r="AV608" s="27">
        <f t="shared" si="347"/>
        <v>0</v>
      </c>
      <c r="AW608" s="27"/>
      <c r="AX608" s="28">
        <f>VLOOKUP(J608,ABNT5101!$I$3:$J$9,2)</f>
        <v>20</v>
      </c>
      <c r="AY608" s="28">
        <f>VLOOKUP(J608,ABNT5101!$I$3:$M$9,5)</f>
        <v>0.28000000000000003</v>
      </c>
      <c r="AZ608" s="28" t="str">
        <f>_xlfn.XLOOKUP(J608,ABNT5101!I:I,ABNT5101!L:L)</f>
        <v>-</v>
      </c>
      <c r="BA608" s="28">
        <f>_xlfn.XLOOKUP(J608,ABNT5101!$I:$I,ABNT5101!M:M)</f>
        <v>0.28000000000000003</v>
      </c>
      <c r="BB608" s="28" t="str">
        <f>_xlfn.XLOOKUP(J608,ABNT5101!$I:$I,ABNT5101!N:N)</f>
        <v>-</v>
      </c>
      <c r="BC608" s="28">
        <f>_xlfn.XLOOKUP(J608,ABNT5101!$I:$I,ABNT5101!O:O)</f>
        <v>14</v>
      </c>
      <c r="BD608" s="31" t="str">
        <f t="shared" si="348"/>
        <v>NÃO ATENDE</v>
      </c>
      <c r="BE608" s="32">
        <f t="shared" si="369"/>
        <v>-1</v>
      </c>
      <c r="BF608" s="32">
        <f t="shared" si="370"/>
        <v>-1</v>
      </c>
      <c r="BG608" s="32" t="str">
        <f t="shared" si="349"/>
        <v>-</v>
      </c>
      <c r="BH608" s="34"/>
      <c r="BI608" s="34"/>
      <c r="BJ608" s="34"/>
      <c r="BK608" s="34"/>
      <c r="BL608" s="35"/>
      <c r="BM608" s="34"/>
      <c r="BN608" s="31" t="str">
        <f t="shared" si="350"/>
        <v>NÃO ATENDE</v>
      </c>
      <c r="BO608" s="31" t="str">
        <f t="shared" si="371"/>
        <v>NÃO ATENDE</v>
      </c>
      <c r="BP608" s="31" t="str">
        <f t="shared" si="372"/>
        <v>NÃO ATENDE</v>
      </c>
      <c r="BQ608" s="31" t="str">
        <f t="shared" si="351"/>
        <v>ATENDE</v>
      </c>
      <c r="BR608" s="36" t="str">
        <f t="shared" si="352"/>
        <v>C2</v>
      </c>
      <c r="BS608" s="36" t="str">
        <f t="shared" si="353"/>
        <v>P5</v>
      </c>
      <c r="BT608" s="37">
        <f t="shared" si="354"/>
        <v>-1</v>
      </c>
      <c r="BU608" s="34"/>
      <c r="BV608" s="34"/>
      <c r="BW608" s="36">
        <f>IF(BS608="-","-",_xlfn.XLOOKUP(BS608,ABNT5101!$B$4:$B$9,ABNT5101!$C$4:$C$9))</f>
        <v>5</v>
      </c>
      <c r="BX608" s="36">
        <f>IF(BS608="-","-",_xlfn.XLOOKUP(BS608,ABNT5101!$B$4:$B$9,ABNT5101!$D$4:$D$9))</f>
        <v>1</v>
      </c>
      <c r="BY608" s="31" t="str">
        <f t="shared" si="355"/>
        <v>NÃO ATENDE</v>
      </c>
      <c r="BZ608" s="31" t="str">
        <f t="shared" si="356"/>
        <v>NÃO ATENDE</v>
      </c>
      <c r="CA608" s="31" t="str">
        <f t="shared" si="357"/>
        <v>NÃO ATENDE</v>
      </c>
      <c r="CB608" s="36" t="str">
        <f t="shared" si="368"/>
        <v>P5</v>
      </c>
      <c r="CC608" s="37">
        <f t="shared" si="358"/>
        <v>-1</v>
      </c>
      <c r="CD608" s="38"/>
      <c r="CE608" s="38"/>
      <c r="CF608" s="31">
        <f>IF(CB608="-","-",_xlfn.XLOOKUP(CB608,ABNT5101!$B$4:$B$9,ABNT5101!$C$4:$C$9))</f>
        <v>5</v>
      </c>
      <c r="CG608" s="36">
        <f>IF(CB608="-","-",_xlfn.XLOOKUP(CB608,ABNT5101!$B$4:$B$9,ABNT5101!$D$4:$D$9))</f>
        <v>1</v>
      </c>
      <c r="CH608" s="31" t="str">
        <f t="shared" si="359"/>
        <v>NÃO ATENDE</v>
      </c>
      <c r="CI608" s="31" t="str">
        <f t="shared" si="360"/>
        <v>NÃO ATENDE</v>
      </c>
      <c r="CJ608" s="31" t="str">
        <f t="shared" si="361"/>
        <v>NÃO ATENDE</v>
      </c>
      <c r="CK608" s="56" t="e">
        <f>_xlfn.XLOOKUP(CL608,'Banco de dados'!$B:$B,'Banco de dados'!$D:$D)</f>
        <v>#N/A</v>
      </c>
      <c r="CL608" s="42"/>
      <c r="CM608" s="56" t="e">
        <f>_xlfn.XLOOKUP(CL608,'Banco de dados'!$B:$B,'Banco de dados'!$E:$E)</f>
        <v>#N/A</v>
      </c>
      <c r="CN608" s="56"/>
      <c r="CO608" s="56" t="e">
        <f>IF(CN608="-","-",_xlfn.XLOOKUP(CN608,'Banco de dados'!$B:$B,'Banco de dados'!$E:$E))</f>
        <v>#N/A</v>
      </c>
      <c r="CP608" s="41">
        <f t="shared" si="362"/>
        <v>1</v>
      </c>
      <c r="CQ608" s="56" t="e">
        <f>_xlfn.XLOOKUP(CL608,'Banco de dados'!$B:$B,'Banco de dados'!$H:$H)</f>
        <v>#N/A</v>
      </c>
      <c r="CR608" s="56" t="e">
        <f t="array" aca="1" ref="CR608" ca="1">_xludf.xlookup(CN608,'Banco de dados'!$B:$B,'Banco de dados'!$H:$H)</f>
        <v>#NAME?</v>
      </c>
      <c r="CS608" s="56" t="e">
        <f t="array" aca="1" ref="CS608" ca="1">_xludf.xlookup(CL608,'Banco de dados'!$B:$B,'Banco de dados'!$F:$F)</f>
        <v>#NAME?</v>
      </c>
      <c r="CT608" s="56" t="e">
        <f t="array" aca="1" ref="CT608" ca="1">_xludf.xlookup(CN608,'Banco de dados'!$B:$B,'Banco de dados'!$F:$F)</f>
        <v>#NAME?</v>
      </c>
      <c r="CU608" s="42"/>
      <c r="CV608" s="42"/>
      <c r="CW608" s="56" t="str">
        <f>IF(AJ608=0.5,"Suporte",IF(AND(AJ608&gt;='Braços de IP'!$B$9,AJ608&lt;='Braços de IP'!$D$9),'Braços de IP'!$E$9,IF(AND(AJ608&gt;='Braços de IP'!$B$10,AJ608&lt;='Braços de IP'!$D$10),'Braços de IP'!$E$10,IF(AND(AJ608&gt;='Braços de IP'!$B$11,AJ608&lt;='Braços de IP'!$D$11),'Braços de IP'!$E$11,IF(AND(AJ608&gt;='Braços de IP'!$B$12,AJ608&lt;='Braços de IP'!$D$12),'Braços de IP'!$E$12,IF(AND(AJ608&gt;='Braços de IP'!$B$13,AJ608&lt;='Braços de IP'!$D$13),'Braços de IP'!$E$13,IF(AND(AJ608&gt;='Braços de IP'!$B$14,AJ608&lt;='Braços de IP'!$D$14),'Braços de IP'!$E$14,"ERRO")))))))</f>
        <v>Longo I</v>
      </c>
      <c r="CX608" s="42"/>
      <c r="CY608" s="56" t="str">
        <f>IF($CX608="","",VLOOKUP($CX608,'Braços de IP'!$E$9:$I$15,2,0))</f>
        <v/>
      </c>
      <c r="CZ608" s="43" t="str">
        <f>IF($CX608="","",VLOOKUP($CX608,'Braços de IP'!$E$9:$I$15,5,0))</f>
        <v/>
      </c>
      <c r="DA608" s="56"/>
      <c r="DB608" s="56"/>
      <c r="DC608" s="56"/>
      <c r="DD608" s="56"/>
      <c r="DE608" s="56"/>
      <c r="DF608" s="56"/>
      <c r="DG608" s="44" t="e">
        <f t="shared" si="363"/>
        <v>#N/A</v>
      </c>
      <c r="DH608" s="45">
        <f t="shared" si="364"/>
        <v>120</v>
      </c>
      <c r="DI608" s="44" t="e">
        <f t="shared" si="365"/>
        <v>#N/A</v>
      </c>
      <c r="DJ608" s="46" t="e">
        <f t="shared" si="366"/>
        <v>#N/A</v>
      </c>
      <c r="DK608" s="47" t="s">
        <v>147</v>
      </c>
      <c r="DL608" s="48"/>
      <c r="DM608" s="49"/>
      <c r="DN608" s="23" t="s">
        <v>148</v>
      </c>
      <c r="DO608" s="23"/>
      <c r="DQ608" s="50"/>
    </row>
    <row r="609" spans="1:127" ht="15.75" hidden="1" customHeight="1" x14ac:dyDescent="0.3">
      <c r="B609" s="5"/>
      <c r="C609" s="5"/>
      <c r="D609" s="5"/>
      <c r="E609" s="22" t="s">
        <v>544</v>
      </c>
      <c r="F609" s="22" t="s">
        <v>137</v>
      </c>
      <c r="G609" s="23" t="s">
        <v>545</v>
      </c>
      <c r="H609" s="23">
        <v>-23.367519000000001</v>
      </c>
      <c r="I609" s="23">
        <v>-46.871048000000002</v>
      </c>
      <c r="J609" s="24" t="s">
        <v>156</v>
      </c>
      <c r="K609" s="60"/>
      <c r="L609" s="24" t="s">
        <v>157</v>
      </c>
      <c r="M609" s="24" t="s">
        <v>141</v>
      </c>
      <c r="N609" s="23">
        <v>120</v>
      </c>
      <c r="O609" s="23" t="s">
        <v>142</v>
      </c>
      <c r="P609" s="23" t="s">
        <v>143</v>
      </c>
      <c r="Q609" s="26">
        <f t="shared" si="344"/>
        <v>240</v>
      </c>
      <c r="R609" s="27">
        <v>2</v>
      </c>
      <c r="S609" s="24">
        <v>2.8</v>
      </c>
      <c r="T609" s="24">
        <v>11</v>
      </c>
      <c r="U609" s="23"/>
      <c r="V609" s="23"/>
      <c r="W609" s="29"/>
      <c r="X609" s="28">
        <v>2</v>
      </c>
      <c r="Y609" s="23"/>
      <c r="Z609" s="23"/>
      <c r="AA609" s="23"/>
      <c r="AB609" s="23"/>
      <c r="AC609" s="23"/>
      <c r="AD609" s="23" t="s">
        <v>144</v>
      </c>
      <c r="AE609" s="23" t="s">
        <v>145</v>
      </c>
      <c r="AF609" s="23">
        <v>28</v>
      </c>
      <c r="AG609" s="23">
        <v>8.6</v>
      </c>
      <c r="AH609" s="23">
        <v>1</v>
      </c>
      <c r="AI609" s="23">
        <v>1.1000000000000001</v>
      </c>
      <c r="AJ609" s="23">
        <v>3.2</v>
      </c>
      <c r="AK609" s="27">
        <f t="shared" si="345"/>
        <v>2.1</v>
      </c>
      <c r="AL609" s="27" t="s">
        <v>143</v>
      </c>
      <c r="AM609" s="27" t="s">
        <v>143</v>
      </c>
      <c r="AN609" s="23"/>
      <c r="AO609" s="27">
        <f t="shared" si="346"/>
        <v>2</v>
      </c>
      <c r="AP609" s="23"/>
      <c r="AQ609" s="23"/>
      <c r="AR609" s="23"/>
      <c r="AS609" s="23"/>
      <c r="AT609" s="23"/>
      <c r="AU609" s="27"/>
      <c r="AV609" s="27">
        <f t="shared" si="347"/>
        <v>0</v>
      </c>
      <c r="AW609" s="27"/>
      <c r="AX609" s="28">
        <f>VLOOKUP(J609,ABNT5101!$I$3:$J$9,2)</f>
        <v>20</v>
      </c>
      <c r="AY609" s="28">
        <f>VLOOKUP(J609,ABNT5101!$I$3:$M$9,5)</f>
        <v>0.28000000000000003</v>
      </c>
      <c r="AZ609" s="28" t="str">
        <f>_xlfn.XLOOKUP(J609,ABNT5101!I:I,ABNT5101!L:L)</f>
        <v>-</v>
      </c>
      <c r="BA609" s="28">
        <f>_xlfn.XLOOKUP(J609,ABNT5101!$I:$I,ABNT5101!M:M)</f>
        <v>0.28000000000000003</v>
      </c>
      <c r="BB609" s="28" t="str">
        <f>_xlfn.XLOOKUP(J609,ABNT5101!$I:$I,ABNT5101!N:N)</f>
        <v>-</v>
      </c>
      <c r="BC609" s="28">
        <f>_xlfn.XLOOKUP(J609,ABNT5101!$I:$I,ABNT5101!O:O)</f>
        <v>14</v>
      </c>
      <c r="BD609" s="31" t="str">
        <f t="shared" si="348"/>
        <v>NÃO ATENDE</v>
      </c>
      <c r="BE609" s="32">
        <f t="shared" si="369"/>
        <v>-1</v>
      </c>
      <c r="BF609" s="32">
        <f t="shared" si="370"/>
        <v>-1</v>
      </c>
      <c r="BG609" s="32" t="str">
        <f t="shared" si="349"/>
        <v>-</v>
      </c>
      <c r="BH609" s="34"/>
      <c r="BI609" s="34"/>
      <c r="BJ609" s="34"/>
      <c r="BK609" s="34"/>
      <c r="BL609" s="35"/>
      <c r="BM609" s="34"/>
      <c r="BN609" s="31" t="str">
        <f t="shared" si="350"/>
        <v>NÃO ATENDE</v>
      </c>
      <c r="BO609" s="31" t="str">
        <f t="shared" si="371"/>
        <v>NÃO ATENDE</v>
      </c>
      <c r="BP609" s="31" t="str">
        <f t="shared" si="372"/>
        <v>NÃO ATENDE</v>
      </c>
      <c r="BQ609" s="31" t="str">
        <f t="shared" si="351"/>
        <v>ATENDE</v>
      </c>
      <c r="BR609" s="36" t="str">
        <f t="shared" si="352"/>
        <v>C2</v>
      </c>
      <c r="BS609" s="36" t="str">
        <f t="shared" si="353"/>
        <v>P5</v>
      </c>
      <c r="BT609" s="37">
        <f t="shared" si="354"/>
        <v>-1</v>
      </c>
      <c r="BU609" s="34"/>
      <c r="BV609" s="34"/>
      <c r="BW609" s="36">
        <f>IF(BS609="-","-",_xlfn.XLOOKUP(BS609,ABNT5101!$B$4:$B$9,ABNT5101!$C$4:$C$9))</f>
        <v>5</v>
      </c>
      <c r="BX609" s="36">
        <f>IF(BS609="-","-",_xlfn.XLOOKUP(BS609,ABNT5101!$B$4:$B$9,ABNT5101!$D$4:$D$9))</f>
        <v>1</v>
      </c>
      <c r="BY609" s="31" t="str">
        <f t="shared" si="355"/>
        <v>NÃO ATENDE</v>
      </c>
      <c r="BZ609" s="31" t="str">
        <f t="shared" si="356"/>
        <v>NÃO ATENDE</v>
      </c>
      <c r="CA609" s="31" t="str">
        <f t="shared" si="357"/>
        <v>NÃO ATENDE</v>
      </c>
      <c r="CB609" s="36" t="str">
        <f t="shared" si="368"/>
        <v>P5</v>
      </c>
      <c r="CC609" s="37">
        <f t="shared" si="358"/>
        <v>-1</v>
      </c>
      <c r="CD609" s="38"/>
      <c r="CE609" s="38"/>
      <c r="CF609" s="31">
        <f>IF(CB609="-","-",_xlfn.XLOOKUP(CB609,ABNT5101!$B$4:$B$9,ABNT5101!$C$4:$C$9))</f>
        <v>5</v>
      </c>
      <c r="CG609" s="36">
        <f>IF(CB609="-","-",_xlfn.XLOOKUP(CB609,ABNT5101!$B$4:$B$9,ABNT5101!$D$4:$D$9))</f>
        <v>1</v>
      </c>
      <c r="CH609" s="31" t="str">
        <f t="shared" si="359"/>
        <v>NÃO ATENDE</v>
      </c>
      <c r="CI609" s="31" t="str">
        <f t="shared" si="360"/>
        <v>NÃO ATENDE</v>
      </c>
      <c r="CJ609" s="31" t="str">
        <f t="shared" si="361"/>
        <v>NÃO ATENDE</v>
      </c>
      <c r="CK609" s="56" t="e">
        <f>_xlfn.XLOOKUP(CL609,'Banco de dados'!$B:$B,'Banco de dados'!$D:$D)</f>
        <v>#N/A</v>
      </c>
      <c r="CL609" s="42"/>
      <c r="CM609" s="56" t="e">
        <f>_xlfn.XLOOKUP(CL609,'Banco de dados'!$B:$B,'Banco de dados'!$E:$E)</f>
        <v>#N/A</v>
      </c>
      <c r="CN609" s="56"/>
      <c r="CO609" s="56" t="e">
        <f>IF(CN609="-","-",_xlfn.XLOOKUP(CN609,'Banco de dados'!$B:$B,'Banco de dados'!$E:$E))</f>
        <v>#N/A</v>
      </c>
      <c r="CP609" s="41">
        <f t="shared" si="362"/>
        <v>1</v>
      </c>
      <c r="CQ609" s="56" t="e">
        <f>_xlfn.XLOOKUP(CL609,'Banco de dados'!$B:$B,'Banco de dados'!$H:$H)</f>
        <v>#N/A</v>
      </c>
      <c r="CR609" s="56" t="e">
        <f t="array" aca="1" ref="CR609" ca="1">_xludf.xlookup(CN609,'Banco de dados'!$B:$B,'Banco de dados'!$H:$H)</f>
        <v>#NAME?</v>
      </c>
      <c r="CS609" s="56" t="e">
        <f t="array" aca="1" ref="CS609" ca="1">_xludf.xlookup(CL609,'Banco de dados'!$B:$B,'Banco de dados'!$F:$F)</f>
        <v>#NAME?</v>
      </c>
      <c r="CT609" s="56" t="e">
        <f t="array" aca="1" ref="CT609" ca="1">_xludf.xlookup(CN609,'Banco de dados'!$B:$B,'Banco de dados'!$F:$F)</f>
        <v>#NAME?</v>
      </c>
      <c r="CU609" s="42"/>
      <c r="CV609" s="42"/>
      <c r="CW609" s="56" t="str">
        <f>IF(AJ609=0.5,"Suporte",IF(AND(AJ609&gt;='Braços de IP'!$B$9,AJ609&lt;='Braços de IP'!$D$9),'Braços de IP'!$E$9,IF(AND(AJ609&gt;='Braços de IP'!$B$10,AJ609&lt;='Braços de IP'!$D$10),'Braços de IP'!$E$10,IF(AND(AJ609&gt;='Braços de IP'!$B$11,AJ609&lt;='Braços de IP'!$D$11),'Braços de IP'!$E$11,IF(AND(AJ609&gt;='Braços de IP'!$B$12,AJ609&lt;='Braços de IP'!$D$12),'Braços de IP'!$E$12,IF(AND(AJ609&gt;='Braços de IP'!$B$13,AJ609&lt;='Braços de IP'!$D$13),'Braços de IP'!$E$13,IF(AND(AJ609&gt;='Braços de IP'!$B$14,AJ609&lt;='Braços de IP'!$D$14),'Braços de IP'!$E$14,"ERRO")))))))</f>
        <v>Longo I</v>
      </c>
      <c r="CX609" s="42"/>
      <c r="CY609" s="56" t="str">
        <f>IF($CX609="","",VLOOKUP($CX609,'Braços de IP'!$E$9:$I$15,2,0))</f>
        <v/>
      </c>
      <c r="CZ609" s="43" t="str">
        <f>IF($CX609="","",VLOOKUP($CX609,'Braços de IP'!$E$9:$I$15,5,0))</f>
        <v/>
      </c>
      <c r="DA609" s="56"/>
      <c r="DB609" s="56"/>
      <c r="DC609" s="56"/>
      <c r="DD609" s="56"/>
      <c r="DE609" s="56"/>
      <c r="DF609" s="56"/>
      <c r="DG609" s="44" t="e">
        <f t="shared" si="363"/>
        <v>#N/A</v>
      </c>
      <c r="DH609" s="45">
        <f t="shared" si="364"/>
        <v>120</v>
      </c>
      <c r="DI609" s="44" t="e">
        <f t="shared" si="365"/>
        <v>#N/A</v>
      </c>
      <c r="DJ609" s="46" t="e">
        <f t="shared" si="366"/>
        <v>#N/A</v>
      </c>
      <c r="DK609" s="47" t="s">
        <v>147</v>
      </c>
      <c r="DL609" s="48"/>
      <c r="DM609" s="49"/>
      <c r="DN609" s="23" t="s">
        <v>148</v>
      </c>
      <c r="DO609" s="23"/>
      <c r="DQ609" s="50"/>
    </row>
    <row r="610" spans="1:127" ht="15.75" hidden="1" customHeight="1" x14ac:dyDescent="0.3">
      <c r="B610" s="5"/>
      <c r="C610" s="5"/>
      <c r="D610" s="5"/>
      <c r="E610" s="22" t="s">
        <v>544</v>
      </c>
      <c r="F610" s="22" t="s">
        <v>137</v>
      </c>
      <c r="G610" s="23" t="s">
        <v>545</v>
      </c>
      <c r="H610" s="23">
        <v>-23.367519000000001</v>
      </c>
      <c r="I610" s="23">
        <v>-46.871048000000002</v>
      </c>
      <c r="J610" s="24" t="s">
        <v>156</v>
      </c>
      <c r="K610" s="60"/>
      <c r="L610" s="24" t="s">
        <v>157</v>
      </c>
      <c r="M610" s="24" t="s">
        <v>141</v>
      </c>
      <c r="N610" s="23">
        <v>120</v>
      </c>
      <c r="O610" s="23" t="s">
        <v>142</v>
      </c>
      <c r="P610" s="23" t="s">
        <v>143</v>
      </c>
      <c r="Q610" s="26">
        <f t="shared" si="344"/>
        <v>240</v>
      </c>
      <c r="R610" s="27">
        <v>2</v>
      </c>
      <c r="S610" s="24">
        <v>2.8</v>
      </c>
      <c r="T610" s="24">
        <v>11</v>
      </c>
      <c r="U610" s="23"/>
      <c r="V610" s="23"/>
      <c r="W610" s="29"/>
      <c r="X610" s="28">
        <v>2</v>
      </c>
      <c r="Y610" s="23"/>
      <c r="Z610" s="23"/>
      <c r="AA610" s="23"/>
      <c r="AB610" s="23"/>
      <c r="AC610" s="23"/>
      <c r="AD610" s="23" t="s">
        <v>144</v>
      </c>
      <c r="AE610" s="23" t="s">
        <v>145</v>
      </c>
      <c r="AF610" s="23">
        <v>28</v>
      </c>
      <c r="AG610" s="23">
        <v>8.6</v>
      </c>
      <c r="AH610" s="23">
        <v>1</v>
      </c>
      <c r="AI610" s="23">
        <v>1.1000000000000001</v>
      </c>
      <c r="AJ610" s="23">
        <v>3.2</v>
      </c>
      <c r="AK610" s="27">
        <f t="shared" si="345"/>
        <v>2.1</v>
      </c>
      <c r="AL610" s="27" t="s">
        <v>143</v>
      </c>
      <c r="AM610" s="27" t="s">
        <v>143</v>
      </c>
      <c r="AN610" s="23"/>
      <c r="AO610" s="27">
        <f t="shared" si="346"/>
        <v>2</v>
      </c>
      <c r="AP610" s="23"/>
      <c r="AQ610" s="23"/>
      <c r="AR610" s="23"/>
      <c r="AS610" s="23"/>
      <c r="AT610" s="23"/>
      <c r="AU610" s="27"/>
      <c r="AV610" s="27">
        <f t="shared" si="347"/>
        <v>0</v>
      </c>
      <c r="AW610" s="27"/>
      <c r="AX610" s="28">
        <f>VLOOKUP(J610,ABNT5101!$I$3:$J$9,2)</f>
        <v>20</v>
      </c>
      <c r="AY610" s="28">
        <f>VLOOKUP(J610,ABNT5101!$I$3:$M$9,5)</f>
        <v>0.28000000000000003</v>
      </c>
      <c r="AZ610" s="28" t="str">
        <f>_xlfn.XLOOKUP(J610,ABNT5101!I:I,ABNT5101!L:L)</f>
        <v>-</v>
      </c>
      <c r="BA610" s="28">
        <f>_xlfn.XLOOKUP(J610,ABNT5101!$I:$I,ABNT5101!M:M)</f>
        <v>0.28000000000000003</v>
      </c>
      <c r="BB610" s="28" t="str">
        <f>_xlfn.XLOOKUP(J610,ABNT5101!$I:$I,ABNT5101!N:N)</f>
        <v>-</v>
      </c>
      <c r="BC610" s="28">
        <f>_xlfn.XLOOKUP(J610,ABNT5101!$I:$I,ABNT5101!O:O)</f>
        <v>14</v>
      </c>
      <c r="BD610" s="31" t="str">
        <f t="shared" si="348"/>
        <v>NÃO ATENDE</v>
      </c>
      <c r="BE610" s="32">
        <f t="shared" si="369"/>
        <v>-1</v>
      </c>
      <c r="BF610" s="32">
        <f t="shared" si="370"/>
        <v>-1</v>
      </c>
      <c r="BG610" s="32" t="str">
        <f t="shared" si="349"/>
        <v>-</v>
      </c>
      <c r="BH610" s="34"/>
      <c r="BI610" s="34"/>
      <c r="BJ610" s="34"/>
      <c r="BK610" s="34"/>
      <c r="BL610" s="35"/>
      <c r="BM610" s="34"/>
      <c r="BN610" s="31" t="str">
        <f t="shared" si="350"/>
        <v>NÃO ATENDE</v>
      </c>
      <c r="BO610" s="31" t="str">
        <f t="shared" si="371"/>
        <v>NÃO ATENDE</v>
      </c>
      <c r="BP610" s="31" t="str">
        <f t="shared" si="372"/>
        <v>NÃO ATENDE</v>
      </c>
      <c r="BQ610" s="31" t="str">
        <f t="shared" si="351"/>
        <v>ATENDE</v>
      </c>
      <c r="BR610" s="36" t="str">
        <f t="shared" si="352"/>
        <v>C2</v>
      </c>
      <c r="BS610" s="36" t="str">
        <f t="shared" si="353"/>
        <v>P5</v>
      </c>
      <c r="BT610" s="37">
        <f t="shared" si="354"/>
        <v>-1</v>
      </c>
      <c r="BU610" s="34"/>
      <c r="BV610" s="34"/>
      <c r="BW610" s="36">
        <f>IF(BS610="-","-",_xlfn.XLOOKUP(BS610,ABNT5101!$B$4:$B$9,ABNT5101!$C$4:$C$9))</f>
        <v>5</v>
      </c>
      <c r="BX610" s="36">
        <f>IF(BS610="-","-",_xlfn.XLOOKUP(BS610,ABNT5101!$B$4:$B$9,ABNT5101!$D$4:$D$9))</f>
        <v>1</v>
      </c>
      <c r="BY610" s="31" t="str">
        <f t="shared" si="355"/>
        <v>NÃO ATENDE</v>
      </c>
      <c r="BZ610" s="31" t="str">
        <f t="shared" si="356"/>
        <v>NÃO ATENDE</v>
      </c>
      <c r="CA610" s="31" t="str">
        <f t="shared" si="357"/>
        <v>NÃO ATENDE</v>
      </c>
      <c r="CB610" s="36" t="str">
        <f t="shared" si="368"/>
        <v>P5</v>
      </c>
      <c r="CC610" s="37">
        <f t="shared" si="358"/>
        <v>-1</v>
      </c>
      <c r="CD610" s="38"/>
      <c r="CE610" s="38"/>
      <c r="CF610" s="31">
        <f>IF(CB610="-","-",_xlfn.XLOOKUP(CB610,ABNT5101!$B$4:$B$9,ABNT5101!$C$4:$C$9))</f>
        <v>5</v>
      </c>
      <c r="CG610" s="36">
        <f>IF(CB610="-","-",_xlfn.XLOOKUP(CB610,ABNT5101!$B$4:$B$9,ABNT5101!$D$4:$D$9))</f>
        <v>1</v>
      </c>
      <c r="CH610" s="31" t="str">
        <f t="shared" si="359"/>
        <v>NÃO ATENDE</v>
      </c>
      <c r="CI610" s="31" t="str">
        <f t="shared" si="360"/>
        <v>NÃO ATENDE</v>
      </c>
      <c r="CJ610" s="31" t="str">
        <f t="shared" si="361"/>
        <v>NÃO ATENDE</v>
      </c>
      <c r="CK610" s="56" t="e">
        <f>_xlfn.XLOOKUP(CL610,'Banco de dados'!$B:$B,'Banco de dados'!$D:$D)</f>
        <v>#N/A</v>
      </c>
      <c r="CL610" s="42"/>
      <c r="CM610" s="56" t="e">
        <f>_xlfn.XLOOKUP(CL610,'Banco de dados'!$B:$B,'Banco de dados'!$E:$E)</f>
        <v>#N/A</v>
      </c>
      <c r="CN610" s="56"/>
      <c r="CO610" s="56" t="e">
        <f>IF(CN610="-","-",_xlfn.XLOOKUP(CN610,'Banco de dados'!$B:$B,'Banco de dados'!$E:$E))</f>
        <v>#N/A</v>
      </c>
      <c r="CP610" s="41">
        <f t="shared" si="362"/>
        <v>1</v>
      </c>
      <c r="CQ610" s="56" t="e">
        <f>_xlfn.XLOOKUP(CL610,'Banco de dados'!$B:$B,'Banco de dados'!$H:$H)</f>
        <v>#N/A</v>
      </c>
      <c r="CR610" s="56" t="e">
        <f t="array" aca="1" ref="CR610" ca="1">_xludf.xlookup(CN610,'Banco de dados'!$B:$B,'Banco de dados'!$H:$H)</f>
        <v>#NAME?</v>
      </c>
      <c r="CS610" s="56" t="e">
        <f t="array" aca="1" ref="CS610" ca="1">_xludf.xlookup(CL610,'Banco de dados'!$B:$B,'Banco de dados'!$F:$F)</f>
        <v>#NAME?</v>
      </c>
      <c r="CT610" s="56" t="e">
        <f t="array" aca="1" ref="CT610" ca="1">_xludf.xlookup(CN610,'Banco de dados'!$B:$B,'Banco de dados'!$F:$F)</f>
        <v>#NAME?</v>
      </c>
      <c r="CU610" s="42"/>
      <c r="CV610" s="42"/>
      <c r="CW610" s="56" t="str">
        <f>IF(AJ610=0.5,"Suporte",IF(AND(AJ610&gt;='Braços de IP'!$B$9,AJ610&lt;='Braços de IP'!$D$9),'Braços de IP'!$E$9,IF(AND(AJ610&gt;='Braços de IP'!$B$10,AJ610&lt;='Braços de IP'!$D$10),'Braços de IP'!$E$10,IF(AND(AJ610&gt;='Braços de IP'!$B$11,AJ610&lt;='Braços de IP'!$D$11),'Braços de IP'!$E$11,IF(AND(AJ610&gt;='Braços de IP'!$B$12,AJ610&lt;='Braços de IP'!$D$12),'Braços de IP'!$E$12,IF(AND(AJ610&gt;='Braços de IP'!$B$13,AJ610&lt;='Braços de IP'!$D$13),'Braços de IP'!$E$13,IF(AND(AJ610&gt;='Braços de IP'!$B$14,AJ610&lt;='Braços de IP'!$D$14),'Braços de IP'!$E$14,"ERRO")))))))</f>
        <v>Longo I</v>
      </c>
      <c r="CX610" s="42"/>
      <c r="CY610" s="56" t="str">
        <f>IF($CX610="","",VLOOKUP($CX610,'Braços de IP'!$E$9:$I$15,2,0))</f>
        <v/>
      </c>
      <c r="CZ610" s="43" t="str">
        <f>IF($CX610="","",VLOOKUP($CX610,'Braços de IP'!$E$9:$I$15,5,0))</f>
        <v/>
      </c>
      <c r="DA610" s="56"/>
      <c r="DB610" s="56"/>
      <c r="DC610" s="56"/>
      <c r="DD610" s="56"/>
      <c r="DE610" s="56"/>
      <c r="DF610" s="56"/>
      <c r="DG610" s="44" t="e">
        <f t="shared" si="363"/>
        <v>#N/A</v>
      </c>
      <c r="DH610" s="45">
        <f t="shared" si="364"/>
        <v>120</v>
      </c>
      <c r="DI610" s="44" t="e">
        <f t="shared" si="365"/>
        <v>#N/A</v>
      </c>
      <c r="DJ610" s="46" t="e">
        <f t="shared" si="366"/>
        <v>#N/A</v>
      </c>
      <c r="DK610" s="47" t="s">
        <v>147</v>
      </c>
      <c r="DL610" s="48"/>
      <c r="DM610" s="49"/>
      <c r="DN610" s="23" t="s">
        <v>148</v>
      </c>
      <c r="DO610" s="23"/>
      <c r="DQ610" s="50"/>
    </row>
    <row r="611" spans="1:127" ht="15.75" hidden="1" customHeight="1" x14ac:dyDescent="0.3">
      <c r="B611" s="5"/>
      <c r="C611" s="5"/>
      <c r="D611" s="5"/>
      <c r="E611" s="22" t="s">
        <v>546</v>
      </c>
      <c r="F611" s="22" t="s">
        <v>150</v>
      </c>
      <c r="G611" s="23" t="str">
        <f>F611</f>
        <v>V</v>
      </c>
      <c r="H611" s="23">
        <v>-23.388565069999999</v>
      </c>
      <c r="I611" s="23">
        <v>-46.919233380000001</v>
      </c>
      <c r="J611" s="24" t="s">
        <v>139</v>
      </c>
      <c r="K611" s="60"/>
      <c r="L611" s="24" t="s">
        <v>152</v>
      </c>
      <c r="M611" s="24" t="s">
        <v>141</v>
      </c>
      <c r="N611" s="23">
        <v>58</v>
      </c>
      <c r="O611" s="23" t="s">
        <v>142</v>
      </c>
      <c r="P611" s="23" t="s">
        <v>143</v>
      </c>
      <c r="Q611" s="26">
        <f t="shared" si="344"/>
        <v>116</v>
      </c>
      <c r="R611" s="27">
        <v>1</v>
      </c>
      <c r="S611" s="28" t="s">
        <v>153</v>
      </c>
      <c r="T611" s="28">
        <v>3.5</v>
      </c>
      <c r="U611" s="23"/>
      <c r="V611" s="23"/>
      <c r="W611" s="23"/>
      <c r="X611" s="28" t="s">
        <v>153</v>
      </c>
      <c r="Y611" s="23"/>
      <c r="Z611" s="23"/>
      <c r="AA611" s="23"/>
      <c r="AB611" s="23"/>
      <c r="AC611" s="23"/>
      <c r="AD611" s="23" t="s">
        <v>144</v>
      </c>
      <c r="AE611" s="23" t="s">
        <v>145</v>
      </c>
      <c r="AF611" s="23">
        <v>30</v>
      </c>
      <c r="AG611" s="23">
        <v>7.6</v>
      </c>
      <c r="AH611" s="23">
        <v>1</v>
      </c>
      <c r="AI611" s="23">
        <v>1</v>
      </c>
      <c r="AJ611" s="23">
        <v>2.6</v>
      </c>
      <c r="AK611" s="27">
        <f t="shared" si="345"/>
        <v>1.6</v>
      </c>
      <c r="AL611" s="27" t="s">
        <v>143</v>
      </c>
      <c r="AM611" s="27" t="s">
        <v>143</v>
      </c>
      <c r="AN611" s="23"/>
      <c r="AO611" s="27">
        <f t="shared" si="346"/>
        <v>2</v>
      </c>
      <c r="AP611" s="23"/>
      <c r="AQ611" s="23"/>
      <c r="AR611" s="23"/>
      <c r="AS611" s="23"/>
      <c r="AT611" s="23"/>
      <c r="AU611" s="27"/>
      <c r="AV611" s="27">
        <f t="shared" si="347"/>
        <v>0</v>
      </c>
      <c r="AW611" s="27"/>
      <c r="AX611" s="28">
        <f>VLOOKUP(J611,ABNT5101!$I$3:$J$9,2)</f>
        <v>7.5</v>
      </c>
      <c r="AY611" s="28">
        <f>VLOOKUP(J611,ABNT5101!$I$3:$M$9,5)</f>
        <v>0.18</v>
      </c>
      <c r="AZ611" s="28" t="str">
        <f>_xlfn.XLOOKUP(J611,ABNT5101!I:I,ABNT5101!L:L)</f>
        <v>-</v>
      </c>
      <c r="BA611" s="28">
        <f>_xlfn.XLOOKUP(J611,ABNT5101!$I:$I,ABNT5101!M:M)</f>
        <v>0.18</v>
      </c>
      <c r="BB611" s="28" t="str">
        <f>_xlfn.XLOOKUP(J611,ABNT5101!$I:$I,ABNT5101!N:N)</f>
        <v>-</v>
      </c>
      <c r="BC611" s="28">
        <f>_xlfn.XLOOKUP(J611,ABNT5101!$I:$I,ABNT5101!O:O)</f>
        <v>16</v>
      </c>
      <c r="BD611" s="31" t="str">
        <f t="shared" si="348"/>
        <v>NÃO ATENDE</v>
      </c>
      <c r="BE611" s="32">
        <f t="shared" si="369"/>
        <v>-1</v>
      </c>
      <c r="BF611" s="32">
        <f t="shared" si="370"/>
        <v>-1</v>
      </c>
      <c r="BG611" s="32" t="str">
        <f t="shared" si="349"/>
        <v>-</v>
      </c>
      <c r="BH611" s="33"/>
      <c r="BI611" s="33"/>
      <c r="BJ611" s="34"/>
      <c r="BK611" s="34"/>
      <c r="BL611" s="35"/>
      <c r="BM611" s="34"/>
      <c r="BN611" s="31" t="str">
        <f t="shared" si="350"/>
        <v>NÃO ATENDE</v>
      </c>
      <c r="BO611" s="31" t="str">
        <f t="shared" si="371"/>
        <v>NÃO ATENDE</v>
      </c>
      <c r="BP611" s="31" t="str">
        <f t="shared" si="372"/>
        <v>NÃO ATENDE</v>
      </c>
      <c r="BQ611" s="31" t="str">
        <f t="shared" si="351"/>
        <v>ATENDE</v>
      </c>
      <c r="BR611" s="36" t="str">
        <f t="shared" si="352"/>
        <v>C5</v>
      </c>
      <c r="BS611" s="36" t="str">
        <f t="shared" si="353"/>
        <v>Sem Passeio</v>
      </c>
      <c r="BT611" s="37" t="e">
        <f t="shared" si="354"/>
        <v>#N/A</v>
      </c>
      <c r="BU611" s="33"/>
      <c r="BV611" s="33"/>
      <c r="BW611" s="36" t="e">
        <f>IF(BS611="-","-",_xlfn.XLOOKUP(BS611,ABNT5101!$B$4:$B$9,ABNT5101!$C$4:$C$9))</f>
        <v>#N/A</v>
      </c>
      <c r="BX611" s="36" t="e">
        <f>IF(BS611="-","-",_xlfn.XLOOKUP(BS611,ABNT5101!$B$4:$B$9,ABNT5101!$D$4:$D$9))</f>
        <v>#N/A</v>
      </c>
      <c r="BY611" s="31" t="e">
        <f t="shared" si="355"/>
        <v>#N/A</v>
      </c>
      <c r="BZ611" s="31" t="e">
        <f t="shared" si="356"/>
        <v>#N/A</v>
      </c>
      <c r="CA611" s="31" t="e">
        <f t="shared" si="357"/>
        <v>#N/A</v>
      </c>
      <c r="CB611" s="36" t="str">
        <f t="shared" si="368"/>
        <v>Sem Passeio</v>
      </c>
      <c r="CC611" s="37" t="e">
        <f t="shared" si="358"/>
        <v>#N/A</v>
      </c>
      <c r="CD611" s="38"/>
      <c r="CE611" s="38"/>
      <c r="CF611" s="31" t="e">
        <f>IF(CB611="-","-",_xlfn.XLOOKUP(CB611,ABNT5101!$B$4:$B$9,ABNT5101!$C$4:$C$9))</f>
        <v>#N/A</v>
      </c>
      <c r="CG611" s="36" t="e">
        <f>IF(CB611="-","-",_xlfn.XLOOKUP(CB611,ABNT5101!$B$4:$B$9,ABNT5101!$D$4:$D$9))</f>
        <v>#N/A</v>
      </c>
      <c r="CH611" s="31" t="e">
        <f t="shared" si="359"/>
        <v>#N/A</v>
      </c>
      <c r="CI611" s="31" t="e">
        <f t="shared" si="360"/>
        <v>#N/A</v>
      </c>
      <c r="CJ611" s="31" t="e">
        <f t="shared" si="361"/>
        <v>#N/A</v>
      </c>
      <c r="CK611" s="56" t="e">
        <f>_xlfn.XLOOKUP(CL611,'Banco de dados'!$B:$B,'Banco de dados'!$D:$D)</f>
        <v>#N/A</v>
      </c>
      <c r="CL611" s="42"/>
      <c r="CM611" s="56" t="e">
        <f>_xlfn.XLOOKUP(CL611,'Banco de dados'!$B:$B,'Banco de dados'!$E:$E)</f>
        <v>#N/A</v>
      </c>
      <c r="CN611" s="56"/>
      <c r="CO611" s="56" t="e">
        <f>IF(CN611="-","-",_xlfn.XLOOKUP(CN611,'Banco de dados'!$B:$B,'Banco de dados'!$E:$E))</f>
        <v>#N/A</v>
      </c>
      <c r="CP611" s="41">
        <f t="shared" si="362"/>
        <v>1</v>
      </c>
      <c r="CQ611" s="56" t="e">
        <f>_xlfn.XLOOKUP(CL611,'Banco de dados'!$B:$B,'Banco de dados'!$H:$H)</f>
        <v>#N/A</v>
      </c>
      <c r="CR611" s="56" t="e">
        <f t="array" aca="1" ref="CR611" ca="1">_xludf.xlookup(CN611,'Banco de dados'!$B:$B,'Banco de dados'!$H:$H)</f>
        <v>#NAME?</v>
      </c>
      <c r="CS611" s="56" t="e">
        <f t="array" aca="1" ref="CS611" ca="1">_xludf.xlookup(CL611,'Banco de dados'!$B:$B,'Banco de dados'!$F:$F)</f>
        <v>#NAME?</v>
      </c>
      <c r="CT611" s="56" t="e">
        <f t="array" aca="1" ref="CT611" ca="1">_xludf.xlookup(CN611,'Banco de dados'!$B:$B,'Banco de dados'!$F:$F)</f>
        <v>#NAME?</v>
      </c>
      <c r="CU611" s="42"/>
      <c r="CV611" s="42"/>
      <c r="CW611" s="56" t="str">
        <f>IF(AJ611=0.5,"Suporte",IF(AND(AJ611&gt;='Braços de IP'!$B$9,AJ611&lt;='Braços de IP'!$D$9),'Braços de IP'!$E$9,IF(AND(AJ611&gt;='Braços de IP'!$B$10,AJ611&lt;='Braços de IP'!$D$10),'Braços de IP'!$E$10,IF(AND(AJ611&gt;='Braços de IP'!$B$11,AJ611&lt;='Braços de IP'!$D$11),'Braços de IP'!$E$11,IF(AND(AJ611&gt;='Braços de IP'!$B$12,AJ611&lt;='Braços de IP'!$D$12),'Braços de IP'!$E$12,IF(AND(AJ611&gt;='Braços de IP'!$B$13,AJ611&lt;='Braços de IP'!$D$13),'Braços de IP'!$E$13,IF(AND(AJ611&gt;='Braços de IP'!$B$14,AJ611&lt;='Braços de IP'!$D$14),'Braços de IP'!$E$14,"ERRO")))))))</f>
        <v>Longo I</v>
      </c>
      <c r="CX611" s="42"/>
      <c r="CY611" s="56" t="str">
        <f>IF($CX611="","",VLOOKUP($CX611,'Braços de IP'!$E$9:$I$15,2,0))</f>
        <v/>
      </c>
      <c r="CZ611" s="43" t="str">
        <f>IF($CX611="","",VLOOKUP($CX611,'Braços de IP'!$E$9:$I$15,5,0))</f>
        <v/>
      </c>
      <c r="DA611" s="56"/>
      <c r="DB611" s="56"/>
      <c r="DC611" s="56"/>
      <c r="DD611" s="56"/>
      <c r="DE611" s="56"/>
      <c r="DF611" s="56"/>
      <c r="DG611" s="44" t="e">
        <f t="shared" si="363"/>
        <v>#N/A</v>
      </c>
      <c r="DH611" s="45">
        <f t="shared" si="364"/>
        <v>58</v>
      </c>
      <c r="DI611" s="44" t="e">
        <f t="shared" si="365"/>
        <v>#N/A</v>
      </c>
      <c r="DJ611" s="46" t="e">
        <f t="shared" si="366"/>
        <v>#N/A</v>
      </c>
      <c r="DK611" s="47" t="s">
        <v>147</v>
      </c>
      <c r="DL611" s="48"/>
      <c r="DM611" s="49"/>
      <c r="DN611" s="23" t="s">
        <v>148</v>
      </c>
      <c r="DO611" s="23"/>
      <c r="DQ611" s="50"/>
    </row>
    <row r="612" spans="1:127" ht="15.75" hidden="1" customHeight="1" x14ac:dyDescent="0.3">
      <c r="B612" s="5"/>
      <c r="C612" s="5"/>
      <c r="D612" s="5"/>
      <c r="E612" s="22" t="s">
        <v>546</v>
      </c>
      <c r="F612" s="22" t="s">
        <v>150</v>
      </c>
      <c r="G612" s="23" t="str">
        <f>F612</f>
        <v>V</v>
      </c>
      <c r="H612" s="23">
        <v>-23.388565069999999</v>
      </c>
      <c r="I612" s="23">
        <v>-46.919233380000001</v>
      </c>
      <c r="J612" s="24" t="s">
        <v>139</v>
      </c>
      <c r="K612" s="60"/>
      <c r="L612" s="24" t="s">
        <v>152</v>
      </c>
      <c r="M612" s="24" t="s">
        <v>141</v>
      </c>
      <c r="N612" s="23">
        <v>58</v>
      </c>
      <c r="O612" s="23" t="s">
        <v>142</v>
      </c>
      <c r="P612" s="23" t="s">
        <v>143</v>
      </c>
      <c r="Q612" s="26">
        <f t="shared" si="344"/>
        <v>116</v>
      </c>
      <c r="R612" s="27">
        <v>1</v>
      </c>
      <c r="S612" s="28" t="s">
        <v>153</v>
      </c>
      <c r="T612" s="28">
        <v>3.5</v>
      </c>
      <c r="U612" s="23"/>
      <c r="V612" s="23"/>
      <c r="W612" s="23"/>
      <c r="X612" s="28" t="s">
        <v>153</v>
      </c>
      <c r="Y612" s="23"/>
      <c r="Z612" s="23"/>
      <c r="AA612" s="23"/>
      <c r="AB612" s="23"/>
      <c r="AC612" s="23"/>
      <c r="AD612" s="23" t="s">
        <v>144</v>
      </c>
      <c r="AE612" s="23" t="s">
        <v>145</v>
      </c>
      <c r="AF612" s="23">
        <v>30</v>
      </c>
      <c r="AG612" s="23">
        <v>7.6</v>
      </c>
      <c r="AH612" s="23">
        <v>1</v>
      </c>
      <c r="AI612" s="23">
        <v>1</v>
      </c>
      <c r="AJ612" s="23">
        <v>2.6</v>
      </c>
      <c r="AK612" s="27">
        <f t="shared" si="345"/>
        <v>1.6</v>
      </c>
      <c r="AL612" s="27" t="s">
        <v>143</v>
      </c>
      <c r="AM612" s="27" t="s">
        <v>143</v>
      </c>
      <c r="AN612" s="23"/>
      <c r="AO612" s="27">
        <f t="shared" si="346"/>
        <v>2</v>
      </c>
      <c r="AP612" s="23"/>
      <c r="AQ612" s="23"/>
      <c r="AR612" s="23"/>
      <c r="AS612" s="23"/>
      <c r="AT612" s="23"/>
      <c r="AU612" s="27"/>
      <c r="AV612" s="27">
        <f t="shared" si="347"/>
        <v>0</v>
      </c>
      <c r="AW612" s="27"/>
      <c r="AX612" s="28">
        <f>VLOOKUP(J612,ABNT5101!$I$3:$J$9,2)</f>
        <v>7.5</v>
      </c>
      <c r="AY612" s="28">
        <f>VLOOKUP(J612,ABNT5101!$I$3:$M$9,5)</f>
        <v>0.18</v>
      </c>
      <c r="AZ612" s="28" t="str">
        <f>_xlfn.XLOOKUP(J612,ABNT5101!I:I,ABNT5101!L:L)</f>
        <v>-</v>
      </c>
      <c r="BA612" s="28">
        <f>_xlfn.XLOOKUP(J612,ABNT5101!$I:$I,ABNT5101!M:M)</f>
        <v>0.18</v>
      </c>
      <c r="BB612" s="28" t="str">
        <f>_xlfn.XLOOKUP(J612,ABNT5101!$I:$I,ABNT5101!N:N)</f>
        <v>-</v>
      </c>
      <c r="BC612" s="28">
        <f>_xlfn.XLOOKUP(J612,ABNT5101!$I:$I,ABNT5101!O:O)</f>
        <v>16</v>
      </c>
      <c r="BD612" s="31" t="str">
        <f t="shared" si="348"/>
        <v>NÃO ATENDE</v>
      </c>
      <c r="BE612" s="32">
        <f t="shared" si="369"/>
        <v>-1</v>
      </c>
      <c r="BF612" s="32">
        <f t="shared" si="370"/>
        <v>-1</v>
      </c>
      <c r="BG612" s="32" t="str">
        <f t="shared" si="349"/>
        <v>-</v>
      </c>
      <c r="BH612" s="33"/>
      <c r="BI612" s="33"/>
      <c r="BJ612" s="34"/>
      <c r="BK612" s="34"/>
      <c r="BL612" s="35"/>
      <c r="BM612" s="34"/>
      <c r="BN612" s="31" t="str">
        <f t="shared" si="350"/>
        <v>NÃO ATENDE</v>
      </c>
      <c r="BO612" s="31" t="str">
        <f t="shared" si="371"/>
        <v>NÃO ATENDE</v>
      </c>
      <c r="BP612" s="31" t="str">
        <f t="shared" si="372"/>
        <v>NÃO ATENDE</v>
      </c>
      <c r="BQ612" s="31" t="str">
        <f t="shared" si="351"/>
        <v>ATENDE</v>
      </c>
      <c r="BR612" s="36" t="str">
        <f t="shared" si="352"/>
        <v>C5</v>
      </c>
      <c r="BS612" s="36" t="str">
        <f t="shared" si="353"/>
        <v>Sem Passeio</v>
      </c>
      <c r="BT612" s="37" t="e">
        <f t="shared" si="354"/>
        <v>#N/A</v>
      </c>
      <c r="BU612" s="33"/>
      <c r="BV612" s="33"/>
      <c r="BW612" s="36" t="e">
        <f>IF(BS612="-","-",_xlfn.XLOOKUP(BS612,ABNT5101!$B$4:$B$9,ABNT5101!$C$4:$C$9))</f>
        <v>#N/A</v>
      </c>
      <c r="BX612" s="36" t="e">
        <f>IF(BS612="-","-",_xlfn.XLOOKUP(BS612,ABNT5101!$B$4:$B$9,ABNT5101!$D$4:$D$9))</f>
        <v>#N/A</v>
      </c>
      <c r="BY612" s="31" t="e">
        <f t="shared" si="355"/>
        <v>#N/A</v>
      </c>
      <c r="BZ612" s="31" t="e">
        <f t="shared" si="356"/>
        <v>#N/A</v>
      </c>
      <c r="CA612" s="31" t="e">
        <f t="shared" si="357"/>
        <v>#N/A</v>
      </c>
      <c r="CB612" s="36" t="str">
        <f t="shared" si="368"/>
        <v>Sem Passeio</v>
      </c>
      <c r="CC612" s="37" t="e">
        <f t="shared" si="358"/>
        <v>#N/A</v>
      </c>
      <c r="CD612" s="38"/>
      <c r="CE612" s="38"/>
      <c r="CF612" s="31" t="e">
        <f>IF(CB612="-","-",_xlfn.XLOOKUP(CB612,ABNT5101!$B$4:$B$9,ABNT5101!$C$4:$C$9))</f>
        <v>#N/A</v>
      </c>
      <c r="CG612" s="36" t="e">
        <f>IF(CB612="-","-",_xlfn.XLOOKUP(CB612,ABNT5101!$B$4:$B$9,ABNT5101!$D$4:$D$9))</f>
        <v>#N/A</v>
      </c>
      <c r="CH612" s="31" t="e">
        <f t="shared" si="359"/>
        <v>#N/A</v>
      </c>
      <c r="CI612" s="31" t="e">
        <f t="shared" si="360"/>
        <v>#N/A</v>
      </c>
      <c r="CJ612" s="31" t="e">
        <f t="shared" si="361"/>
        <v>#N/A</v>
      </c>
      <c r="CK612" s="56" t="e">
        <f>_xlfn.XLOOKUP(CL612,'Banco de dados'!$B:$B,'Banco de dados'!$D:$D)</f>
        <v>#N/A</v>
      </c>
      <c r="CL612" s="42"/>
      <c r="CM612" s="56" t="e">
        <f>_xlfn.XLOOKUP(CL612,'Banco de dados'!$B:$B,'Banco de dados'!$E:$E)</f>
        <v>#N/A</v>
      </c>
      <c r="CN612" s="56"/>
      <c r="CO612" s="56" t="e">
        <f>IF(CN612="-","-",_xlfn.XLOOKUP(CN612,'Banco de dados'!$B:$B,'Banco de dados'!$E:$E))</f>
        <v>#N/A</v>
      </c>
      <c r="CP612" s="41">
        <f t="shared" si="362"/>
        <v>1</v>
      </c>
      <c r="CQ612" s="56" t="e">
        <f>_xlfn.XLOOKUP(CL612,'Banco de dados'!$B:$B,'Banco de dados'!$H:$H)</f>
        <v>#N/A</v>
      </c>
      <c r="CR612" s="56" t="e">
        <f t="array" aca="1" ref="CR612" ca="1">_xludf.xlookup(CN612,'Banco de dados'!$B:$B,'Banco de dados'!$H:$H)</f>
        <v>#NAME?</v>
      </c>
      <c r="CS612" s="56" t="e">
        <f t="array" aca="1" ref="CS612" ca="1">_xludf.xlookup(CL612,'Banco de dados'!$B:$B,'Banco de dados'!$F:$F)</f>
        <v>#NAME?</v>
      </c>
      <c r="CT612" s="56" t="e">
        <f t="array" aca="1" ref="CT612" ca="1">_xludf.xlookup(CN612,'Banco de dados'!$B:$B,'Banco de dados'!$F:$F)</f>
        <v>#NAME?</v>
      </c>
      <c r="CU612" s="42"/>
      <c r="CV612" s="42"/>
      <c r="CW612" s="56" t="str">
        <f>IF(AJ612=0.5,"Suporte",IF(AND(AJ612&gt;='Braços de IP'!$B$9,AJ612&lt;='Braços de IP'!$D$9),'Braços de IP'!$E$9,IF(AND(AJ612&gt;='Braços de IP'!$B$10,AJ612&lt;='Braços de IP'!$D$10),'Braços de IP'!$E$10,IF(AND(AJ612&gt;='Braços de IP'!$B$11,AJ612&lt;='Braços de IP'!$D$11),'Braços de IP'!$E$11,IF(AND(AJ612&gt;='Braços de IP'!$B$12,AJ612&lt;='Braços de IP'!$D$12),'Braços de IP'!$E$12,IF(AND(AJ612&gt;='Braços de IP'!$B$13,AJ612&lt;='Braços de IP'!$D$13),'Braços de IP'!$E$13,IF(AND(AJ612&gt;='Braços de IP'!$B$14,AJ612&lt;='Braços de IP'!$D$14),'Braços de IP'!$E$14,"ERRO")))))))</f>
        <v>Longo I</v>
      </c>
      <c r="CX612" s="42"/>
      <c r="CY612" s="56" t="str">
        <f>IF($CX612="","",VLOOKUP($CX612,'Braços de IP'!$E$9:$I$15,2,0))</f>
        <v/>
      </c>
      <c r="CZ612" s="43" t="str">
        <f>IF($CX612="","",VLOOKUP($CX612,'Braços de IP'!$E$9:$I$15,5,0))</f>
        <v/>
      </c>
      <c r="DA612" s="56"/>
      <c r="DB612" s="56"/>
      <c r="DC612" s="56"/>
      <c r="DD612" s="56"/>
      <c r="DE612" s="56"/>
      <c r="DF612" s="56"/>
      <c r="DG612" s="44" t="e">
        <f t="shared" si="363"/>
        <v>#N/A</v>
      </c>
      <c r="DH612" s="45">
        <f t="shared" si="364"/>
        <v>58</v>
      </c>
      <c r="DI612" s="44" t="e">
        <f t="shared" si="365"/>
        <v>#N/A</v>
      </c>
      <c r="DJ612" s="46" t="e">
        <f t="shared" si="366"/>
        <v>#N/A</v>
      </c>
      <c r="DK612" s="47" t="s">
        <v>147</v>
      </c>
      <c r="DL612" s="48"/>
      <c r="DM612" s="49"/>
      <c r="DN612" s="23" t="s">
        <v>148</v>
      </c>
      <c r="DO612" s="23"/>
      <c r="DQ612" s="50"/>
    </row>
    <row r="613" spans="1:127" ht="15.75" hidden="1" customHeight="1" x14ac:dyDescent="0.3">
      <c r="B613" s="5"/>
      <c r="C613" s="5"/>
      <c r="D613" s="5"/>
      <c r="E613" s="22" t="s">
        <v>546</v>
      </c>
      <c r="F613" s="22" t="s">
        <v>150</v>
      </c>
      <c r="G613" s="23" t="str">
        <f>F613</f>
        <v>V</v>
      </c>
      <c r="H613" s="23">
        <v>-23.388565069999999</v>
      </c>
      <c r="I613" s="23">
        <v>-46.919233380000001</v>
      </c>
      <c r="J613" s="24" t="s">
        <v>139</v>
      </c>
      <c r="K613" s="60"/>
      <c r="L613" s="24" t="s">
        <v>152</v>
      </c>
      <c r="M613" s="24" t="s">
        <v>141</v>
      </c>
      <c r="N613" s="23">
        <v>58</v>
      </c>
      <c r="O613" s="23" t="s">
        <v>142</v>
      </c>
      <c r="P613" s="23" t="s">
        <v>143</v>
      </c>
      <c r="Q613" s="26">
        <f t="shared" si="344"/>
        <v>116</v>
      </c>
      <c r="R613" s="27">
        <v>1</v>
      </c>
      <c r="S613" s="28" t="s">
        <v>153</v>
      </c>
      <c r="T613" s="28">
        <v>3.5</v>
      </c>
      <c r="U613" s="23"/>
      <c r="V613" s="23"/>
      <c r="W613" s="23"/>
      <c r="X613" s="28" t="s">
        <v>153</v>
      </c>
      <c r="Y613" s="23"/>
      <c r="Z613" s="23"/>
      <c r="AA613" s="23"/>
      <c r="AB613" s="23"/>
      <c r="AC613" s="23"/>
      <c r="AD613" s="23" t="s">
        <v>144</v>
      </c>
      <c r="AE613" s="23" t="s">
        <v>145</v>
      </c>
      <c r="AF613" s="23">
        <v>30</v>
      </c>
      <c r="AG613" s="23">
        <v>7.6</v>
      </c>
      <c r="AH613" s="23">
        <v>1</v>
      </c>
      <c r="AI613" s="23">
        <v>1</v>
      </c>
      <c r="AJ613" s="23">
        <v>2.6</v>
      </c>
      <c r="AK613" s="27">
        <f t="shared" si="345"/>
        <v>1.6</v>
      </c>
      <c r="AL613" s="27" t="s">
        <v>143</v>
      </c>
      <c r="AM613" s="27" t="s">
        <v>143</v>
      </c>
      <c r="AN613" s="23"/>
      <c r="AO613" s="27">
        <f t="shared" si="346"/>
        <v>2</v>
      </c>
      <c r="AP613" s="23"/>
      <c r="AQ613" s="23"/>
      <c r="AR613" s="23"/>
      <c r="AS613" s="23"/>
      <c r="AT613" s="23"/>
      <c r="AU613" s="27"/>
      <c r="AV613" s="27">
        <f t="shared" si="347"/>
        <v>0</v>
      </c>
      <c r="AW613" s="27"/>
      <c r="AX613" s="28">
        <f>VLOOKUP(J613,ABNT5101!$I$3:$J$9,2)</f>
        <v>7.5</v>
      </c>
      <c r="AY613" s="28">
        <f>VLOOKUP(J613,ABNT5101!$I$3:$M$9,5)</f>
        <v>0.18</v>
      </c>
      <c r="AZ613" s="28" t="str">
        <f>_xlfn.XLOOKUP(J613,ABNT5101!I:I,ABNT5101!L:L)</f>
        <v>-</v>
      </c>
      <c r="BA613" s="28">
        <f>_xlfn.XLOOKUP(J613,ABNT5101!$I:$I,ABNT5101!M:M)</f>
        <v>0.18</v>
      </c>
      <c r="BB613" s="28" t="str">
        <f>_xlfn.XLOOKUP(J613,ABNT5101!$I:$I,ABNT5101!N:N)</f>
        <v>-</v>
      </c>
      <c r="BC613" s="28">
        <f>_xlfn.XLOOKUP(J613,ABNT5101!$I:$I,ABNT5101!O:O)</f>
        <v>16</v>
      </c>
      <c r="BD613" s="31" t="str">
        <f t="shared" si="348"/>
        <v>NÃO ATENDE</v>
      </c>
      <c r="BE613" s="32">
        <f t="shared" si="369"/>
        <v>-1</v>
      </c>
      <c r="BF613" s="32">
        <f t="shared" si="370"/>
        <v>-1</v>
      </c>
      <c r="BG613" s="32" t="str">
        <f t="shared" si="349"/>
        <v>-</v>
      </c>
      <c r="BH613" s="33"/>
      <c r="BI613" s="33"/>
      <c r="BJ613" s="34"/>
      <c r="BK613" s="34"/>
      <c r="BL613" s="35"/>
      <c r="BM613" s="34"/>
      <c r="BN613" s="31" t="str">
        <f t="shared" si="350"/>
        <v>NÃO ATENDE</v>
      </c>
      <c r="BO613" s="31" t="str">
        <f t="shared" si="371"/>
        <v>NÃO ATENDE</v>
      </c>
      <c r="BP613" s="31" t="str">
        <f t="shared" si="372"/>
        <v>NÃO ATENDE</v>
      </c>
      <c r="BQ613" s="31" t="str">
        <f t="shared" si="351"/>
        <v>ATENDE</v>
      </c>
      <c r="BR613" s="36" t="str">
        <f t="shared" si="352"/>
        <v>C5</v>
      </c>
      <c r="BS613" s="36" t="str">
        <f t="shared" si="353"/>
        <v>Sem Passeio</v>
      </c>
      <c r="BT613" s="37" t="e">
        <f t="shared" si="354"/>
        <v>#N/A</v>
      </c>
      <c r="BU613" s="33"/>
      <c r="BV613" s="33"/>
      <c r="BW613" s="36" t="e">
        <f>IF(BS613="-","-",_xlfn.XLOOKUP(BS613,ABNT5101!$B$4:$B$9,ABNT5101!$C$4:$C$9))</f>
        <v>#N/A</v>
      </c>
      <c r="BX613" s="36" t="e">
        <f>IF(BS613="-","-",_xlfn.XLOOKUP(BS613,ABNT5101!$B$4:$B$9,ABNT5101!$D$4:$D$9))</f>
        <v>#N/A</v>
      </c>
      <c r="BY613" s="31" t="e">
        <f t="shared" si="355"/>
        <v>#N/A</v>
      </c>
      <c r="BZ613" s="31" t="e">
        <f t="shared" si="356"/>
        <v>#N/A</v>
      </c>
      <c r="CA613" s="31" t="e">
        <f t="shared" si="357"/>
        <v>#N/A</v>
      </c>
      <c r="CB613" s="36" t="str">
        <f t="shared" si="368"/>
        <v>Sem Passeio</v>
      </c>
      <c r="CC613" s="37" t="e">
        <f t="shared" si="358"/>
        <v>#N/A</v>
      </c>
      <c r="CD613" s="38"/>
      <c r="CE613" s="38"/>
      <c r="CF613" s="31" t="e">
        <f>IF(CB613="-","-",_xlfn.XLOOKUP(CB613,ABNT5101!$B$4:$B$9,ABNT5101!$C$4:$C$9))</f>
        <v>#N/A</v>
      </c>
      <c r="CG613" s="36" t="e">
        <f>IF(CB613="-","-",_xlfn.XLOOKUP(CB613,ABNT5101!$B$4:$B$9,ABNT5101!$D$4:$D$9))</f>
        <v>#N/A</v>
      </c>
      <c r="CH613" s="31" t="e">
        <f t="shared" si="359"/>
        <v>#N/A</v>
      </c>
      <c r="CI613" s="31" t="e">
        <f t="shared" si="360"/>
        <v>#N/A</v>
      </c>
      <c r="CJ613" s="31" t="e">
        <f t="shared" si="361"/>
        <v>#N/A</v>
      </c>
      <c r="CK613" s="56" t="e">
        <f>_xlfn.XLOOKUP(CL613,'Banco de dados'!$B:$B,'Banco de dados'!$D:$D)</f>
        <v>#N/A</v>
      </c>
      <c r="CL613" s="42"/>
      <c r="CM613" s="56" t="e">
        <f>_xlfn.XLOOKUP(CL613,'Banco de dados'!$B:$B,'Banco de dados'!$E:$E)</f>
        <v>#N/A</v>
      </c>
      <c r="CN613" s="56"/>
      <c r="CO613" s="56" t="e">
        <f>IF(CN613="-","-",_xlfn.XLOOKUP(CN613,'Banco de dados'!$B:$B,'Banco de dados'!$E:$E))</f>
        <v>#N/A</v>
      </c>
      <c r="CP613" s="41">
        <f t="shared" si="362"/>
        <v>1</v>
      </c>
      <c r="CQ613" s="56" t="e">
        <f>_xlfn.XLOOKUP(CL613,'Banco de dados'!$B:$B,'Banco de dados'!$H:$H)</f>
        <v>#N/A</v>
      </c>
      <c r="CR613" s="56" t="e">
        <f t="array" aca="1" ref="CR613" ca="1">_xludf.xlookup(CN613,'Banco de dados'!$B:$B,'Banco de dados'!$H:$H)</f>
        <v>#NAME?</v>
      </c>
      <c r="CS613" s="56" t="e">
        <f t="array" aca="1" ref="CS613" ca="1">_xludf.xlookup(CL613,'Banco de dados'!$B:$B,'Banco de dados'!$F:$F)</f>
        <v>#NAME?</v>
      </c>
      <c r="CT613" s="56" t="e">
        <f t="array" aca="1" ref="CT613" ca="1">_xludf.xlookup(CN613,'Banco de dados'!$B:$B,'Banco de dados'!$F:$F)</f>
        <v>#NAME?</v>
      </c>
      <c r="CU613" s="42"/>
      <c r="CV613" s="42"/>
      <c r="CW613" s="56" t="str">
        <f>IF(AJ613=0.5,"Suporte",IF(AND(AJ613&gt;='Braços de IP'!$B$9,AJ613&lt;='Braços de IP'!$D$9),'Braços de IP'!$E$9,IF(AND(AJ613&gt;='Braços de IP'!$B$10,AJ613&lt;='Braços de IP'!$D$10),'Braços de IP'!$E$10,IF(AND(AJ613&gt;='Braços de IP'!$B$11,AJ613&lt;='Braços de IP'!$D$11),'Braços de IP'!$E$11,IF(AND(AJ613&gt;='Braços de IP'!$B$12,AJ613&lt;='Braços de IP'!$D$12),'Braços de IP'!$E$12,IF(AND(AJ613&gt;='Braços de IP'!$B$13,AJ613&lt;='Braços de IP'!$D$13),'Braços de IP'!$E$13,IF(AND(AJ613&gt;='Braços de IP'!$B$14,AJ613&lt;='Braços de IP'!$D$14),'Braços de IP'!$E$14,"ERRO")))))))</f>
        <v>Longo I</v>
      </c>
      <c r="CX613" s="42"/>
      <c r="CY613" s="56" t="str">
        <f>IF($CX613="","",VLOOKUP($CX613,'Braços de IP'!$E$9:$I$15,2,0))</f>
        <v/>
      </c>
      <c r="CZ613" s="43" t="str">
        <f>IF($CX613="","",VLOOKUP($CX613,'Braços de IP'!$E$9:$I$15,5,0))</f>
        <v/>
      </c>
      <c r="DA613" s="56"/>
      <c r="DB613" s="56"/>
      <c r="DC613" s="56"/>
      <c r="DD613" s="56"/>
      <c r="DE613" s="56"/>
      <c r="DF613" s="56"/>
      <c r="DG613" s="44" t="e">
        <f t="shared" si="363"/>
        <v>#N/A</v>
      </c>
      <c r="DH613" s="45">
        <f t="shared" si="364"/>
        <v>58</v>
      </c>
      <c r="DI613" s="44" t="e">
        <f t="shared" si="365"/>
        <v>#N/A</v>
      </c>
      <c r="DJ613" s="46" t="e">
        <f t="shared" si="366"/>
        <v>#N/A</v>
      </c>
      <c r="DK613" s="47" t="s">
        <v>147</v>
      </c>
      <c r="DL613" s="48"/>
      <c r="DM613" s="49"/>
      <c r="DN613" s="23" t="s">
        <v>148</v>
      </c>
      <c r="DO613" s="23"/>
      <c r="DQ613" s="50"/>
    </row>
    <row r="614" spans="1:127" ht="15.75" customHeight="1" x14ac:dyDescent="0.3">
      <c r="A614" s="224" t="s">
        <v>1290</v>
      </c>
      <c r="B614" s="5"/>
      <c r="C614" s="5" t="s">
        <v>148</v>
      </c>
      <c r="D614" s="5"/>
      <c r="E614" s="22" t="s">
        <v>547</v>
      </c>
      <c r="F614" s="22" t="s">
        <v>210</v>
      </c>
      <c r="G614" s="23" t="s">
        <v>440</v>
      </c>
      <c r="H614" s="23">
        <v>-23.347176999999999</v>
      </c>
      <c r="I614" s="23">
        <v>-46.866449000000003</v>
      </c>
      <c r="J614" s="24" t="s">
        <v>269</v>
      </c>
      <c r="K614" s="60"/>
      <c r="L614" s="24" t="s">
        <v>157</v>
      </c>
      <c r="M614" s="24" t="s">
        <v>141</v>
      </c>
      <c r="N614" s="23">
        <v>200</v>
      </c>
      <c r="O614" s="23" t="s">
        <v>142</v>
      </c>
      <c r="P614" s="23" t="s">
        <v>143</v>
      </c>
      <c r="Q614" s="26">
        <f t="shared" si="344"/>
        <v>400</v>
      </c>
      <c r="R614" s="27">
        <v>2</v>
      </c>
      <c r="S614" s="28">
        <v>2</v>
      </c>
      <c r="T614" s="28">
        <v>5.5</v>
      </c>
      <c r="U614" s="23"/>
      <c r="V614" s="23"/>
      <c r="W614" s="24">
        <v>5.5</v>
      </c>
      <c r="X614" s="28">
        <v>2</v>
      </c>
      <c r="Y614" s="24">
        <v>1</v>
      </c>
      <c r="Z614" s="23"/>
      <c r="AA614" s="23"/>
      <c r="AB614" s="23"/>
      <c r="AC614" s="23"/>
      <c r="AD614" s="23" t="s">
        <v>144</v>
      </c>
      <c r="AE614" s="23" t="s">
        <v>145</v>
      </c>
      <c r="AF614" s="23">
        <v>38</v>
      </c>
      <c r="AG614" s="23">
        <v>8.6</v>
      </c>
      <c r="AH614" s="23">
        <v>1</v>
      </c>
      <c r="AI614" s="23">
        <v>0.4</v>
      </c>
      <c r="AJ614" s="23">
        <v>2.6</v>
      </c>
      <c r="AK614" s="27">
        <f t="shared" si="345"/>
        <v>2.2000000000000002</v>
      </c>
      <c r="AL614" s="27" t="s">
        <v>143</v>
      </c>
      <c r="AM614" s="27" t="s">
        <v>143</v>
      </c>
      <c r="AN614" s="23"/>
      <c r="AO614" s="27">
        <f t="shared" si="346"/>
        <v>2</v>
      </c>
      <c r="AP614" s="23"/>
      <c r="AQ614" s="23"/>
      <c r="AR614" s="23"/>
      <c r="AS614" s="23"/>
      <c r="AT614" s="23"/>
      <c r="AU614" s="27"/>
      <c r="AV614" s="27">
        <f t="shared" si="347"/>
        <v>0</v>
      </c>
      <c r="AW614" s="27"/>
      <c r="AX614" s="28">
        <f>VLOOKUP(J614,ABNT5101!$I$3:$J$9,2)</f>
        <v>30</v>
      </c>
      <c r="AY614" s="28">
        <f>VLOOKUP(J614,ABNT5101!$I$3:$M$9,5)</f>
        <v>0.38</v>
      </c>
      <c r="AZ614" s="28" t="str">
        <f>_xlfn.XLOOKUP(J614,ABNT5101!I:I,ABNT5101!L:L)</f>
        <v>-</v>
      </c>
      <c r="BA614" s="28">
        <f>_xlfn.XLOOKUP(J614,ABNT5101!$I:$I,ABNT5101!M:M)</f>
        <v>0.38</v>
      </c>
      <c r="BB614" s="28" t="str">
        <f>_xlfn.XLOOKUP(J614,ABNT5101!$I:$I,ABNT5101!N:N)</f>
        <v>-</v>
      </c>
      <c r="BC614" s="28">
        <f>_xlfn.XLOOKUP(J614,ABNT5101!$I:$I,ABNT5101!O:O)</f>
        <v>14</v>
      </c>
      <c r="BD614" s="31" t="str">
        <f t="shared" si="348"/>
        <v>ATENDE</v>
      </c>
      <c r="BE614" s="32">
        <f t="shared" si="369"/>
        <v>0.18133333333333335</v>
      </c>
      <c r="BF614" s="32">
        <f t="shared" si="370"/>
        <v>0.13157894736842102</v>
      </c>
      <c r="BG614" s="32" t="str">
        <f t="shared" si="349"/>
        <v>-</v>
      </c>
      <c r="BH614" s="243">
        <v>35.44</v>
      </c>
      <c r="BI614" s="243">
        <v>0.43</v>
      </c>
      <c r="BJ614" s="34"/>
      <c r="BK614" s="34"/>
      <c r="BL614" s="35"/>
      <c r="BM614" s="34"/>
      <c r="BN614" s="31" t="str">
        <f t="shared" si="350"/>
        <v>ATENDE</v>
      </c>
      <c r="BO614" s="31" t="str">
        <f t="shared" si="371"/>
        <v>ATENDE</v>
      </c>
      <c r="BP614" s="31" t="str">
        <f t="shared" si="372"/>
        <v>ATENDE</v>
      </c>
      <c r="BQ614" s="31" t="str">
        <f t="shared" si="351"/>
        <v>ATENDE</v>
      </c>
      <c r="BR614" s="36" t="str">
        <f t="shared" si="352"/>
        <v>C1</v>
      </c>
      <c r="BS614" s="36" t="str">
        <f t="shared" si="353"/>
        <v>P5</v>
      </c>
      <c r="BT614" s="37">
        <f t="shared" si="354"/>
        <v>3.8759999999999994</v>
      </c>
      <c r="BU614" s="243">
        <v>24.38</v>
      </c>
      <c r="BV614" s="243">
        <v>10.69</v>
      </c>
      <c r="BW614" s="36">
        <f>IF(BS614="-","-",_xlfn.XLOOKUP(BS614,ABNT5101!$B$4:$B$9,ABNT5101!$C$4:$C$9))</f>
        <v>5</v>
      </c>
      <c r="BX614" s="36">
        <f>IF(BS614="-","-",_xlfn.XLOOKUP(BS614,ABNT5101!$B$4:$B$9,ABNT5101!$D$4:$D$9))</f>
        <v>1</v>
      </c>
      <c r="BY614" s="31" t="str">
        <f t="shared" si="355"/>
        <v>ATENDE</v>
      </c>
      <c r="BZ614" s="31" t="str">
        <f t="shared" si="356"/>
        <v>ATENDE</v>
      </c>
      <c r="CA614" s="31" t="str">
        <f t="shared" si="357"/>
        <v>ATENDE</v>
      </c>
      <c r="CB614" s="36" t="str">
        <f t="shared" si="368"/>
        <v>P5</v>
      </c>
      <c r="CC614" s="37">
        <f t="shared" si="358"/>
        <v>3.2380000000000004</v>
      </c>
      <c r="CD614" s="244">
        <v>21.19</v>
      </c>
      <c r="CE614" s="244">
        <v>13.85</v>
      </c>
      <c r="CF614" s="31">
        <f>IF(CB614="-","-",_xlfn.XLOOKUP(CB614,ABNT5101!$B$4:$B$9,ABNT5101!$C$4:$C$9))</f>
        <v>5</v>
      </c>
      <c r="CG614" s="36">
        <f>IF(CB614="-","-",_xlfn.XLOOKUP(CB614,ABNT5101!$B$4:$B$9,ABNT5101!$D$4:$D$9))</f>
        <v>1</v>
      </c>
      <c r="CH614" s="31" t="str">
        <f t="shared" si="359"/>
        <v>ATENDE</v>
      </c>
      <c r="CI614" s="31" t="str">
        <f t="shared" si="360"/>
        <v>ATENDE</v>
      </c>
      <c r="CJ614" s="31" t="str">
        <f t="shared" si="361"/>
        <v>ATENDE</v>
      </c>
      <c r="CK614" s="56" t="str">
        <f>_xlfn.XLOOKUP(CL614,'Banco de dados'!$B:$B,'Banco de dados'!$D:$D)</f>
        <v>LEDSTAR</v>
      </c>
      <c r="CL614" s="42" t="str">
        <f>'Banco de dados'!B17</f>
        <v xml:space="preserve"> SL VT 9.1 200W</v>
      </c>
      <c r="CM614" s="56" t="str">
        <f>_xlfn.XLOOKUP(CL614,'Banco de dados'!$B:$B,'Banco de dados'!$E:$E)</f>
        <v>LUM LED SL VT 9.1 200W</v>
      </c>
      <c r="CN614" s="56"/>
      <c r="CO614" s="56" t="e">
        <f>IF(CN614="-","-",_xlfn.XLOOKUP(CN614,'Banco de dados'!$B:$B,'Banco de dados'!$E:$E))</f>
        <v>#N/A</v>
      </c>
      <c r="CP614" s="41">
        <f t="shared" si="362"/>
        <v>1</v>
      </c>
      <c r="CQ614" s="56">
        <f>_xlfn.XLOOKUP(CL614,'Banco de dados'!$B:$B,'Banco de dados'!$H:$H)</f>
        <v>200</v>
      </c>
      <c r="CR614" s="56" t="e">
        <f t="array" aca="1" ref="CR614" ca="1">_xludf.xlookup(CN614,'Banco de dados'!$B:$B,'Banco de dados'!$H:$H)</f>
        <v>#NAME?</v>
      </c>
      <c r="CS614" s="56" t="e">
        <f t="array" aca="1" ref="CS614" ca="1">_xludf.xlookup(CL614,'Banco de dados'!$B:$B,'Banco de dados'!$F:$F)</f>
        <v>#NAME?</v>
      </c>
      <c r="CT614" s="56" t="e">
        <f t="array" aca="1" ref="CT614" ca="1">_xludf.xlookup(CN614,'Banco de dados'!$B:$B,'Banco de dados'!$F:$F)</f>
        <v>#NAME?</v>
      </c>
      <c r="CU614" s="42"/>
      <c r="CV614" s="42"/>
      <c r="CW614" s="56" t="str">
        <f>IF(AJ614=0.5,"Suporte",IF(AND(AJ614&gt;='Braços de IP'!$B$9,AJ614&lt;='Braços de IP'!$D$9),'Braços de IP'!$E$9,IF(AND(AJ614&gt;='Braços de IP'!$B$10,AJ614&lt;='Braços de IP'!$D$10),'Braços de IP'!$E$10,IF(AND(AJ614&gt;='Braços de IP'!$B$11,AJ614&lt;='Braços de IP'!$D$11),'Braços de IP'!$E$11,IF(AND(AJ614&gt;='Braços de IP'!$B$12,AJ614&lt;='Braços de IP'!$D$12),'Braços de IP'!$E$12,IF(AND(AJ614&gt;='Braços de IP'!$B$13,AJ614&lt;='Braços de IP'!$D$13),'Braços de IP'!$E$13,IF(AND(AJ614&gt;='Braços de IP'!$B$14,AJ614&lt;='Braços de IP'!$D$14),'Braços de IP'!$E$14,"ERRO")))))))</f>
        <v>Longo I</v>
      </c>
      <c r="CX614" s="42"/>
      <c r="CY614" s="56" t="str">
        <f>IF($CX614="","",VLOOKUP($CX614,'Braços de IP'!$E$9:$I$15,2,0))</f>
        <v/>
      </c>
      <c r="CZ614" s="43" t="str">
        <f>IF($CX614="","",VLOOKUP($CX614,'Braços de IP'!$E$9:$I$15,5,0))</f>
        <v/>
      </c>
      <c r="DA614" s="56"/>
      <c r="DB614" s="56"/>
      <c r="DC614" s="56"/>
      <c r="DD614" s="56"/>
      <c r="DE614" s="56"/>
      <c r="DF614" s="56"/>
      <c r="DG614" s="44">
        <f t="shared" si="363"/>
        <v>200</v>
      </c>
      <c r="DH614" s="45">
        <f t="shared" si="364"/>
        <v>200</v>
      </c>
      <c r="DI614" s="44">
        <f t="shared" si="365"/>
        <v>400</v>
      </c>
      <c r="DJ614" s="46">
        <f t="shared" si="366"/>
        <v>0</v>
      </c>
      <c r="DK614" s="47" t="s">
        <v>147</v>
      </c>
      <c r="DL614" s="48"/>
      <c r="DM614" s="49"/>
      <c r="DN614" s="23" t="s">
        <v>148</v>
      </c>
      <c r="DO614" s="23"/>
      <c r="DQ614" s="50"/>
    </row>
    <row r="615" spans="1:127" ht="15.75" customHeight="1" x14ac:dyDescent="0.3">
      <c r="A615" s="224" t="s">
        <v>1290</v>
      </c>
      <c r="B615" s="5"/>
      <c r="C615" s="5" t="s">
        <v>148</v>
      </c>
      <c r="D615" s="5"/>
      <c r="E615" s="22" t="s">
        <v>547</v>
      </c>
      <c r="F615" s="22" t="s">
        <v>210</v>
      </c>
      <c r="G615" s="23" t="s">
        <v>440</v>
      </c>
      <c r="H615" s="23">
        <v>-23.347176999999999</v>
      </c>
      <c r="I615" s="23">
        <v>-46.866449000000003</v>
      </c>
      <c r="J615" s="24" t="s">
        <v>269</v>
      </c>
      <c r="K615" s="60"/>
      <c r="L615" s="24" t="s">
        <v>157</v>
      </c>
      <c r="M615" s="24" t="s">
        <v>141</v>
      </c>
      <c r="N615" s="23">
        <v>200</v>
      </c>
      <c r="O615" s="23" t="s">
        <v>142</v>
      </c>
      <c r="P615" s="23" t="s">
        <v>143</v>
      </c>
      <c r="Q615" s="26">
        <f t="shared" si="344"/>
        <v>400</v>
      </c>
      <c r="R615" s="27">
        <v>2</v>
      </c>
      <c r="S615" s="28">
        <v>2</v>
      </c>
      <c r="T615" s="28">
        <v>5.5</v>
      </c>
      <c r="U615" s="23"/>
      <c r="V615" s="23"/>
      <c r="W615" s="24">
        <v>5.5</v>
      </c>
      <c r="X615" s="28">
        <v>2</v>
      </c>
      <c r="Y615" s="24">
        <v>1</v>
      </c>
      <c r="Z615" s="23"/>
      <c r="AA615" s="23"/>
      <c r="AB615" s="23"/>
      <c r="AC615" s="23"/>
      <c r="AD615" s="23" t="s">
        <v>144</v>
      </c>
      <c r="AE615" s="23" t="s">
        <v>145</v>
      </c>
      <c r="AF615" s="23">
        <v>38</v>
      </c>
      <c r="AG615" s="23">
        <v>8.6</v>
      </c>
      <c r="AH615" s="23">
        <v>1</v>
      </c>
      <c r="AI615" s="23">
        <v>0.4</v>
      </c>
      <c r="AJ615" s="23">
        <v>2.6</v>
      </c>
      <c r="AK615" s="27">
        <f t="shared" si="345"/>
        <v>2.2000000000000002</v>
      </c>
      <c r="AL615" s="27" t="s">
        <v>143</v>
      </c>
      <c r="AM615" s="27" t="s">
        <v>143</v>
      </c>
      <c r="AN615" s="23"/>
      <c r="AO615" s="27">
        <f t="shared" si="346"/>
        <v>2</v>
      </c>
      <c r="AP615" s="23"/>
      <c r="AQ615" s="23"/>
      <c r="AR615" s="23"/>
      <c r="AS615" s="23"/>
      <c r="AT615" s="23"/>
      <c r="AU615" s="27"/>
      <c r="AV615" s="27">
        <f t="shared" si="347"/>
        <v>0</v>
      </c>
      <c r="AW615" s="27"/>
      <c r="AX615" s="28">
        <f>VLOOKUP(J615,ABNT5101!$I$3:$J$9,2)</f>
        <v>30</v>
      </c>
      <c r="AY615" s="28">
        <f>VLOOKUP(J615,ABNT5101!$I$3:$M$9,5)</f>
        <v>0.38</v>
      </c>
      <c r="AZ615" s="28" t="str">
        <f>_xlfn.XLOOKUP(J615,ABNT5101!I:I,ABNT5101!L:L)</f>
        <v>-</v>
      </c>
      <c r="BA615" s="28">
        <f>_xlfn.XLOOKUP(J615,ABNT5101!$I:$I,ABNT5101!M:M)</f>
        <v>0.38</v>
      </c>
      <c r="BB615" s="28" t="str">
        <f>_xlfn.XLOOKUP(J615,ABNT5101!$I:$I,ABNT5101!N:N)</f>
        <v>-</v>
      </c>
      <c r="BC615" s="28">
        <f>_xlfn.XLOOKUP(J615,ABNT5101!$I:$I,ABNT5101!O:O)</f>
        <v>14</v>
      </c>
      <c r="BD615" s="31" t="str">
        <f t="shared" si="348"/>
        <v>ATENDE</v>
      </c>
      <c r="BE615" s="32">
        <f t="shared" si="369"/>
        <v>0.49466666666666681</v>
      </c>
      <c r="BF615" s="32">
        <f t="shared" si="370"/>
        <v>1.0526315789473686</v>
      </c>
      <c r="BG615" s="32" t="str">
        <f t="shared" si="349"/>
        <v>-</v>
      </c>
      <c r="BH615" s="243">
        <v>44.84</v>
      </c>
      <c r="BI615" s="243">
        <v>0.78</v>
      </c>
      <c r="BJ615" s="34"/>
      <c r="BK615" s="34"/>
      <c r="BL615" s="35"/>
      <c r="BM615" s="34"/>
      <c r="BN615" s="31" t="str">
        <f t="shared" si="350"/>
        <v>ATENDE</v>
      </c>
      <c r="BO615" s="31" t="str">
        <f t="shared" si="371"/>
        <v>ATENDE</v>
      </c>
      <c r="BP615" s="31" t="str">
        <f t="shared" si="372"/>
        <v>ATENDE</v>
      </c>
      <c r="BQ615" s="31" t="str">
        <f t="shared" si="351"/>
        <v>ATENDE</v>
      </c>
      <c r="BR615" s="36" t="str">
        <f t="shared" si="352"/>
        <v>C1</v>
      </c>
      <c r="BS615" s="36" t="str">
        <f t="shared" si="353"/>
        <v>P5</v>
      </c>
      <c r="BT615" s="37">
        <f t="shared" si="354"/>
        <v>5.9480000000000004</v>
      </c>
      <c r="BU615" s="243">
        <v>34.74</v>
      </c>
      <c r="BV615" s="243">
        <v>29.36</v>
      </c>
      <c r="BW615" s="36">
        <f>IF(BS615="-","-",_xlfn.XLOOKUP(BS615,ABNT5101!$B$4:$B$9,ABNT5101!$C$4:$C$9))</f>
        <v>5</v>
      </c>
      <c r="BX615" s="36">
        <f>IF(BS615="-","-",_xlfn.XLOOKUP(BS615,ABNT5101!$B$4:$B$9,ABNT5101!$D$4:$D$9))</f>
        <v>1</v>
      </c>
      <c r="BY615" s="31" t="str">
        <f t="shared" si="355"/>
        <v>ATENDE</v>
      </c>
      <c r="BZ615" s="31" t="str">
        <f t="shared" si="356"/>
        <v>ATENDE</v>
      </c>
      <c r="CA615" s="31" t="str">
        <f t="shared" si="357"/>
        <v>ATENDE</v>
      </c>
      <c r="CB615" s="36" t="str">
        <f t="shared" si="368"/>
        <v>P5</v>
      </c>
      <c r="CC615" s="37">
        <f t="shared" si="358"/>
        <v>2.44</v>
      </c>
      <c r="CD615" s="244">
        <v>17.2</v>
      </c>
      <c r="CE615" s="244">
        <v>13.14</v>
      </c>
      <c r="CF615" s="31">
        <f>IF(CB615="-","-",_xlfn.XLOOKUP(CB615,ABNT5101!$B$4:$B$9,ABNT5101!$C$4:$C$9))</f>
        <v>5</v>
      </c>
      <c r="CG615" s="36">
        <f>IF(CB615="-","-",_xlfn.XLOOKUP(CB615,ABNT5101!$B$4:$B$9,ABNT5101!$D$4:$D$9))</f>
        <v>1</v>
      </c>
      <c r="CH615" s="31" t="str">
        <f t="shared" si="359"/>
        <v>ATENDE</v>
      </c>
      <c r="CI615" s="31" t="str">
        <f t="shared" si="360"/>
        <v>ATENDE</v>
      </c>
      <c r="CJ615" s="31" t="str">
        <f t="shared" si="361"/>
        <v>ATENDE</v>
      </c>
      <c r="CK615" s="56" t="str">
        <f>_xlfn.XLOOKUP(CL615,'Banco de dados'!$B:$B,'Banco de dados'!$D:$D)</f>
        <v>SX LIGHTING</v>
      </c>
      <c r="CL615" s="42" t="str">
        <f>'Banco de dados'!B60</f>
        <v>SX-INLPP090HF</v>
      </c>
      <c r="CM615" s="56" t="str">
        <f>_xlfn.XLOOKUP(CL615,'Banco de dados'!$B:$B,'Banco de dados'!$E:$E)</f>
        <v>SXINLPP090K50L12CZF7PHF</v>
      </c>
      <c r="CN615" s="56"/>
      <c r="CO615" s="56" t="e">
        <f>IF(CN615="-","-",_xlfn.XLOOKUP(CN615,'Banco de dados'!$B:$B,'Banco de dados'!$E:$E))</f>
        <v>#N/A</v>
      </c>
      <c r="CP615" s="41">
        <f t="shared" si="362"/>
        <v>1</v>
      </c>
      <c r="CQ615" s="56">
        <f>_xlfn.XLOOKUP(CL615,'Banco de dados'!$B:$B,'Banco de dados'!$H:$H)</f>
        <v>90</v>
      </c>
      <c r="CR615" s="56" t="e">
        <f t="array" aca="1" ref="CR615" ca="1">_xludf.xlookup(CN615,'Banco de dados'!$B:$B,'Banco de dados'!$H:$H)</f>
        <v>#NAME?</v>
      </c>
      <c r="CS615" s="56" t="e">
        <f t="array" aca="1" ref="CS615" ca="1">_xludf.xlookup(CL615,'Banco de dados'!$B:$B,'Banco de dados'!$F:$F)</f>
        <v>#NAME?</v>
      </c>
      <c r="CT615" s="56" t="e">
        <f t="array" aca="1" ref="CT615" ca="1">_xludf.xlookup(CN615,'Banco de dados'!$B:$B,'Banco de dados'!$F:$F)</f>
        <v>#NAME?</v>
      </c>
      <c r="CU615" s="42"/>
      <c r="CV615" s="42"/>
      <c r="CW615" s="56" t="str">
        <f>IF(AJ615=0.5,"Suporte",IF(AND(AJ615&gt;='Braços de IP'!$B$9,AJ615&lt;='Braços de IP'!$D$9),'Braços de IP'!$E$9,IF(AND(AJ615&gt;='Braços de IP'!$B$10,AJ615&lt;='Braços de IP'!$D$10),'Braços de IP'!$E$10,IF(AND(AJ615&gt;='Braços de IP'!$B$11,AJ615&lt;='Braços de IP'!$D$11),'Braços de IP'!$E$11,IF(AND(AJ615&gt;='Braços de IP'!$B$12,AJ615&lt;='Braços de IP'!$D$12),'Braços de IP'!$E$12,IF(AND(AJ615&gt;='Braços de IP'!$B$13,AJ615&lt;='Braços de IP'!$D$13),'Braços de IP'!$E$13,IF(AND(AJ615&gt;='Braços de IP'!$B$14,AJ615&lt;='Braços de IP'!$D$14),'Braços de IP'!$E$14,"ERRO")))))))</f>
        <v>Longo I</v>
      </c>
      <c r="CX615" s="42"/>
      <c r="CY615" s="56" t="str">
        <f>IF($CX615="","",VLOOKUP($CX615,'Braços de IP'!$E$9:$I$15,2,0))</f>
        <v/>
      </c>
      <c r="CZ615" s="43" t="str">
        <f>IF($CX615="","",VLOOKUP($CX615,'Braços de IP'!$E$9:$I$15,5,0))</f>
        <v/>
      </c>
      <c r="DA615" s="56" t="s">
        <v>262</v>
      </c>
      <c r="DB615" s="56"/>
      <c r="DC615" s="56"/>
      <c r="DD615" s="56" t="s">
        <v>1295</v>
      </c>
      <c r="DE615" s="56"/>
      <c r="DF615" s="56"/>
      <c r="DG615" s="44">
        <f t="shared" si="363"/>
        <v>90</v>
      </c>
      <c r="DH615" s="45">
        <f t="shared" si="364"/>
        <v>200</v>
      </c>
      <c r="DI615" s="44">
        <f t="shared" si="365"/>
        <v>290</v>
      </c>
      <c r="DJ615" s="46">
        <f t="shared" si="366"/>
        <v>0.55000000000000004</v>
      </c>
      <c r="DK615" s="47" t="s">
        <v>147</v>
      </c>
      <c r="DL615" s="48"/>
      <c r="DM615" s="49"/>
      <c r="DN615" s="23" t="s">
        <v>148</v>
      </c>
      <c r="DO615" s="23"/>
      <c r="DQ615" s="50"/>
    </row>
    <row r="616" spans="1:127" ht="15.75" customHeight="1" x14ac:dyDescent="0.3">
      <c r="A616" s="224" t="s">
        <v>1290</v>
      </c>
      <c r="B616" s="5"/>
      <c r="C616" s="5" t="s">
        <v>148</v>
      </c>
      <c r="D616" s="5"/>
      <c r="E616" s="22" t="s">
        <v>547</v>
      </c>
      <c r="F616" s="22" t="s">
        <v>210</v>
      </c>
      <c r="G616" s="23" t="s">
        <v>440</v>
      </c>
      <c r="H616" s="23">
        <v>-23.347176999999999</v>
      </c>
      <c r="I616" s="23">
        <v>-46.866449000000003</v>
      </c>
      <c r="J616" s="24" t="s">
        <v>269</v>
      </c>
      <c r="K616" s="60"/>
      <c r="L616" s="24" t="s">
        <v>157</v>
      </c>
      <c r="M616" s="24" t="s">
        <v>141</v>
      </c>
      <c r="N616" s="23">
        <v>200</v>
      </c>
      <c r="O616" s="23" t="s">
        <v>142</v>
      </c>
      <c r="P616" s="23" t="s">
        <v>143</v>
      </c>
      <c r="Q616" s="26">
        <f t="shared" si="344"/>
        <v>400</v>
      </c>
      <c r="R616" s="27">
        <v>2</v>
      </c>
      <c r="S616" s="28">
        <v>2</v>
      </c>
      <c r="T616" s="28">
        <v>5.5</v>
      </c>
      <c r="U616" s="23"/>
      <c r="V616" s="23"/>
      <c r="W616" s="24">
        <v>5.5</v>
      </c>
      <c r="X616" s="28">
        <v>2</v>
      </c>
      <c r="Y616" s="24">
        <v>1</v>
      </c>
      <c r="Z616" s="23"/>
      <c r="AA616" s="23"/>
      <c r="AB616" s="23"/>
      <c r="AC616" s="23"/>
      <c r="AD616" s="23" t="s">
        <v>144</v>
      </c>
      <c r="AE616" s="23" t="s">
        <v>145</v>
      </c>
      <c r="AF616" s="23">
        <v>38</v>
      </c>
      <c r="AG616" s="23">
        <v>8.6</v>
      </c>
      <c r="AH616" s="23">
        <v>1</v>
      </c>
      <c r="AI616" s="23">
        <v>0.4</v>
      </c>
      <c r="AJ616" s="23">
        <v>2.6</v>
      </c>
      <c r="AK616" s="27">
        <f t="shared" si="345"/>
        <v>2.2000000000000002</v>
      </c>
      <c r="AL616" s="27" t="s">
        <v>143</v>
      </c>
      <c r="AM616" s="27" t="s">
        <v>143</v>
      </c>
      <c r="AN616" s="23"/>
      <c r="AO616" s="27">
        <f t="shared" si="346"/>
        <v>2</v>
      </c>
      <c r="AP616" s="23"/>
      <c r="AQ616" s="23"/>
      <c r="AR616" s="23"/>
      <c r="AS616" s="23"/>
      <c r="AT616" s="23"/>
      <c r="AU616" s="27"/>
      <c r="AV616" s="27">
        <f t="shared" si="347"/>
        <v>0</v>
      </c>
      <c r="AW616" s="27"/>
      <c r="AX616" s="28">
        <f>VLOOKUP(J616,ABNT5101!$I$3:$J$9,2)</f>
        <v>30</v>
      </c>
      <c r="AY616" s="28">
        <f>VLOOKUP(J616,ABNT5101!$I$3:$M$9,5)</f>
        <v>0.38</v>
      </c>
      <c r="AZ616" s="28" t="str">
        <f>_xlfn.XLOOKUP(J616,ABNT5101!I:I,ABNT5101!L:L)</f>
        <v>-</v>
      </c>
      <c r="BA616" s="28">
        <f>_xlfn.XLOOKUP(J616,ABNT5101!$I:$I,ABNT5101!M:M)</f>
        <v>0.38</v>
      </c>
      <c r="BB616" s="28" t="str">
        <f>_xlfn.XLOOKUP(J616,ABNT5101!$I:$I,ABNT5101!N:N)</f>
        <v>-</v>
      </c>
      <c r="BC616" s="28">
        <f>_xlfn.XLOOKUP(J616,ABNT5101!$I:$I,ABNT5101!O:O)</f>
        <v>14</v>
      </c>
      <c r="BD616" s="31" t="str">
        <f t="shared" si="348"/>
        <v>ATENDE</v>
      </c>
      <c r="BE616" s="32">
        <f t="shared" si="369"/>
        <v>0.83133333333333326</v>
      </c>
      <c r="BF616" s="32">
        <f t="shared" si="370"/>
        <v>0.84210526315789469</v>
      </c>
      <c r="BG616" s="32" t="str">
        <f t="shared" si="349"/>
        <v>-</v>
      </c>
      <c r="BH616" s="243">
        <v>54.94</v>
      </c>
      <c r="BI616" s="243">
        <v>0.7</v>
      </c>
      <c r="BJ616" s="34"/>
      <c r="BK616" s="34"/>
      <c r="BL616" s="35"/>
      <c r="BM616" s="34"/>
      <c r="BN616" s="31" t="str">
        <f t="shared" si="350"/>
        <v>ATENDE</v>
      </c>
      <c r="BO616" s="31" t="str">
        <f t="shared" si="371"/>
        <v>ATENDE</v>
      </c>
      <c r="BP616" s="31" t="str">
        <f t="shared" si="372"/>
        <v>ATENDE</v>
      </c>
      <c r="BQ616" s="31" t="str">
        <f t="shared" si="351"/>
        <v>ATENDE</v>
      </c>
      <c r="BR616" s="36" t="str">
        <f t="shared" si="352"/>
        <v>C1</v>
      </c>
      <c r="BS616" s="36" t="str">
        <f t="shared" si="353"/>
        <v>P5</v>
      </c>
      <c r="BT616" s="37">
        <f t="shared" si="354"/>
        <v>6.83</v>
      </c>
      <c r="BU616" s="243">
        <v>39.15</v>
      </c>
      <c r="BV616" s="243">
        <v>30.53</v>
      </c>
      <c r="BW616" s="36">
        <f>IF(BS616="-","-",_xlfn.XLOOKUP(BS616,ABNT5101!$B$4:$B$9,ABNT5101!$C$4:$C$9))</f>
        <v>5</v>
      </c>
      <c r="BX616" s="36">
        <f>IF(BS616="-","-",_xlfn.XLOOKUP(BS616,ABNT5101!$B$4:$B$9,ABNT5101!$D$4:$D$9))</f>
        <v>1</v>
      </c>
      <c r="BY616" s="31" t="str">
        <f t="shared" si="355"/>
        <v>ATENDE</v>
      </c>
      <c r="BZ616" s="31" t="str">
        <f t="shared" si="356"/>
        <v>ATENDE</v>
      </c>
      <c r="CA616" s="31" t="str">
        <f t="shared" si="357"/>
        <v>ATENDE</v>
      </c>
      <c r="CB616" s="36" t="str">
        <f t="shared" si="368"/>
        <v>P5</v>
      </c>
      <c r="CC616" s="37">
        <f t="shared" si="358"/>
        <v>2.1520000000000001</v>
      </c>
      <c r="CD616" s="244">
        <v>15.76</v>
      </c>
      <c r="CE616" s="244">
        <v>13.51</v>
      </c>
      <c r="CF616" s="31">
        <f>IF(CB616="-","-",_xlfn.XLOOKUP(CB616,ABNT5101!$B$4:$B$9,ABNT5101!$C$4:$C$9))</f>
        <v>5</v>
      </c>
      <c r="CG616" s="36">
        <f>IF(CB616="-","-",_xlfn.XLOOKUP(CB616,ABNT5101!$B$4:$B$9,ABNT5101!$D$4:$D$9))</f>
        <v>1</v>
      </c>
      <c r="CH616" s="31" t="str">
        <f t="shared" si="359"/>
        <v>ATENDE</v>
      </c>
      <c r="CI616" s="31" t="str">
        <f t="shared" si="360"/>
        <v>ATENDE</v>
      </c>
      <c r="CJ616" s="31" t="str">
        <f t="shared" si="361"/>
        <v>ATENDE</v>
      </c>
      <c r="CK616" s="56" t="str">
        <f>_xlfn.XLOOKUP(CL616,'Banco de dados'!$B:$B,'Banco de dados'!$D:$D)</f>
        <v>TECNOWATT</v>
      </c>
      <c r="CL616" s="42" t="str">
        <f>'Banco de dados'!B73</f>
        <v xml:space="preserve">SIGMAGPTLRRSMNDL120W_82IBBR
</v>
      </c>
      <c r="CM616" s="56" t="str">
        <f>_xlfn.XLOOKUP(CL616,'Banco de dados'!$B:$B,'Banco de dados'!$E:$E)</f>
        <v>SIGMAGPTLRRSMNDL120W_82IBBR
S1-10C1MUN6.5</v>
      </c>
      <c r="CN616" s="56"/>
      <c r="CO616" s="56" t="e">
        <f>IF(CN616="-","-",_xlfn.XLOOKUP(CN616,'Banco de dados'!$B:$B,'Banco de dados'!$E:$E))</f>
        <v>#N/A</v>
      </c>
      <c r="CP616" s="41">
        <f t="shared" si="362"/>
        <v>1</v>
      </c>
      <c r="CQ616" s="56">
        <f>_xlfn.XLOOKUP(CL616,'Banco de dados'!$B:$B,'Banco de dados'!$H:$H)</f>
        <v>120</v>
      </c>
      <c r="CR616" s="56" t="e">
        <f t="array" aca="1" ref="CR616" ca="1">_xludf.xlookup(CN616,'Banco de dados'!$B:$B,'Banco de dados'!$H:$H)</f>
        <v>#NAME?</v>
      </c>
      <c r="CS616" s="56" t="e">
        <f t="array" aca="1" ref="CS616" ca="1">_xludf.xlookup(CL616,'Banco de dados'!$B:$B,'Banco de dados'!$F:$F)</f>
        <v>#NAME?</v>
      </c>
      <c r="CT616" s="56" t="e">
        <f t="array" aca="1" ref="CT616" ca="1">_xludf.xlookup(CN616,'Banco de dados'!$B:$B,'Banco de dados'!$F:$F)</f>
        <v>#NAME?</v>
      </c>
      <c r="CU616" s="42"/>
      <c r="CV616" s="42"/>
      <c r="CW616" s="56" t="str">
        <f>IF(AJ616=0.5,"Suporte",IF(AND(AJ616&gt;='Braços de IP'!$B$9,AJ616&lt;='Braços de IP'!$D$9),'Braços de IP'!$E$9,IF(AND(AJ616&gt;='Braços de IP'!$B$10,AJ616&lt;='Braços de IP'!$D$10),'Braços de IP'!$E$10,IF(AND(AJ616&gt;='Braços de IP'!$B$11,AJ616&lt;='Braços de IP'!$D$11),'Braços de IP'!$E$11,IF(AND(AJ616&gt;='Braços de IP'!$B$12,AJ616&lt;='Braços de IP'!$D$12),'Braços de IP'!$E$12,IF(AND(AJ616&gt;='Braços de IP'!$B$13,AJ616&lt;='Braços de IP'!$D$13),'Braços de IP'!$E$13,IF(AND(AJ616&gt;='Braços de IP'!$B$14,AJ616&lt;='Braços de IP'!$D$14),'Braços de IP'!$E$14,"ERRO")))))))</f>
        <v>Longo I</v>
      </c>
      <c r="CX616" s="42"/>
      <c r="CY616" s="56" t="str">
        <f>IF($CX616="","",VLOOKUP($CX616,'Braços de IP'!$E$9:$I$15,2,0))</f>
        <v/>
      </c>
      <c r="CZ616" s="43" t="str">
        <f>IF($CX616="","",VLOOKUP($CX616,'Braços de IP'!$E$9:$I$15,5,0))</f>
        <v/>
      </c>
      <c r="DA616" s="56" t="s">
        <v>262</v>
      </c>
      <c r="DB616" s="56"/>
      <c r="DC616" s="56"/>
      <c r="DD616" s="56" t="s">
        <v>1295</v>
      </c>
      <c r="DE616" s="56"/>
      <c r="DF616" s="56"/>
      <c r="DG616" s="44">
        <f t="shared" si="363"/>
        <v>120</v>
      </c>
      <c r="DH616" s="45">
        <f t="shared" si="364"/>
        <v>200</v>
      </c>
      <c r="DI616" s="44">
        <f t="shared" si="365"/>
        <v>320</v>
      </c>
      <c r="DJ616" s="46">
        <f t="shared" si="366"/>
        <v>0.4</v>
      </c>
      <c r="DK616" s="47" t="s">
        <v>147</v>
      </c>
      <c r="DL616" s="48"/>
      <c r="DM616" s="49"/>
      <c r="DN616" s="23" t="s">
        <v>148</v>
      </c>
      <c r="DO616" s="23"/>
      <c r="DQ616" s="50"/>
    </row>
    <row r="617" spans="1:127" ht="15.75" hidden="1" customHeight="1" x14ac:dyDescent="0.3">
      <c r="B617" s="5"/>
      <c r="C617" s="5"/>
      <c r="D617" s="5"/>
      <c r="E617" s="22" t="s">
        <v>548</v>
      </c>
      <c r="F617" s="22" t="s">
        <v>137</v>
      </c>
      <c r="G617" s="23" t="s">
        <v>549</v>
      </c>
      <c r="H617" s="23">
        <v>-23.331969999999998</v>
      </c>
      <c r="I617" s="23">
        <v>-46.838647999999999</v>
      </c>
      <c r="J617" s="24" t="s">
        <v>160</v>
      </c>
      <c r="K617" s="60"/>
      <c r="L617" s="24" t="s">
        <v>157</v>
      </c>
      <c r="M617" s="24" t="s">
        <v>141</v>
      </c>
      <c r="N617" s="23">
        <v>90</v>
      </c>
      <c r="O617" s="23" t="s">
        <v>142</v>
      </c>
      <c r="P617" s="23" t="s">
        <v>143</v>
      </c>
      <c r="Q617" s="26">
        <f t="shared" si="344"/>
        <v>180</v>
      </c>
      <c r="R617" s="27">
        <v>1</v>
      </c>
      <c r="S617" s="28">
        <v>3</v>
      </c>
      <c r="T617" s="28">
        <v>8</v>
      </c>
      <c r="U617" s="23"/>
      <c r="V617" s="23"/>
      <c r="W617" s="23"/>
      <c r="X617" s="28">
        <v>2.2000000000000002</v>
      </c>
      <c r="Y617" s="23"/>
      <c r="Z617" s="23"/>
      <c r="AA617" s="23"/>
      <c r="AB617" s="23"/>
      <c r="AC617" s="23"/>
      <c r="AD617" s="23" t="s">
        <v>144</v>
      </c>
      <c r="AE617" s="23" t="s">
        <v>145</v>
      </c>
      <c r="AF617" s="23"/>
      <c r="AG617" s="23">
        <v>7.5</v>
      </c>
      <c r="AH617" s="23">
        <v>1</v>
      </c>
      <c r="AI617" s="23">
        <v>0.5</v>
      </c>
      <c r="AJ617" s="23">
        <v>2.8</v>
      </c>
      <c r="AK617" s="27">
        <f t="shared" si="345"/>
        <v>2.2999999999999998</v>
      </c>
      <c r="AL617" s="27" t="s">
        <v>143</v>
      </c>
      <c r="AM617" s="27" t="s">
        <v>143</v>
      </c>
      <c r="AN617" s="23"/>
      <c r="AO617" s="27">
        <f t="shared" si="346"/>
        <v>2</v>
      </c>
      <c r="AP617" s="23"/>
      <c r="AQ617" s="23"/>
      <c r="AR617" s="23"/>
      <c r="AS617" s="23"/>
      <c r="AT617" s="23"/>
      <c r="AU617" s="27"/>
      <c r="AV617" s="27">
        <f t="shared" si="347"/>
        <v>0</v>
      </c>
      <c r="AW617" s="27"/>
      <c r="AX617" s="28">
        <f>VLOOKUP(J617,ABNT5101!$I$3:$J$9,2)</f>
        <v>10</v>
      </c>
      <c r="AY617" s="28">
        <f>VLOOKUP(J617,ABNT5101!$I$3:$M$9,5)</f>
        <v>0.18</v>
      </c>
      <c r="AZ617" s="28" t="str">
        <f>_xlfn.XLOOKUP(J617,ABNT5101!I:I,ABNT5101!L:L)</f>
        <v>-</v>
      </c>
      <c r="BA617" s="28">
        <f>_xlfn.XLOOKUP(J617,ABNT5101!$I:$I,ABNT5101!M:M)</f>
        <v>0.18</v>
      </c>
      <c r="BB617" s="28" t="str">
        <f>_xlfn.XLOOKUP(J617,ABNT5101!$I:$I,ABNT5101!N:N)</f>
        <v>-</v>
      </c>
      <c r="BC617" s="28">
        <f>_xlfn.XLOOKUP(J617,ABNT5101!$I:$I,ABNT5101!O:O)</f>
        <v>16</v>
      </c>
      <c r="BD617" s="31" t="str">
        <f t="shared" si="348"/>
        <v>NÃO ATENDE</v>
      </c>
      <c r="BE617" s="32">
        <f t="shared" si="369"/>
        <v>-1</v>
      </c>
      <c r="BF617" s="32">
        <f t="shared" si="370"/>
        <v>-1</v>
      </c>
      <c r="BG617" s="32" t="str">
        <f t="shared" si="349"/>
        <v>-</v>
      </c>
      <c r="BH617" s="33"/>
      <c r="BI617" s="33"/>
      <c r="BJ617" s="34"/>
      <c r="BK617" s="34"/>
      <c r="BL617" s="35"/>
      <c r="BM617" s="34"/>
      <c r="BN617" s="31" t="str">
        <f t="shared" si="350"/>
        <v>NÃO ATENDE</v>
      </c>
      <c r="BO617" s="31" t="str">
        <f t="shared" si="371"/>
        <v>NÃO ATENDE</v>
      </c>
      <c r="BP617" s="31" t="str">
        <f t="shared" si="372"/>
        <v>NÃO ATENDE</v>
      </c>
      <c r="BQ617" s="31" t="str">
        <f t="shared" si="351"/>
        <v>ATENDE</v>
      </c>
      <c r="BR617" s="36" t="str">
        <f t="shared" si="352"/>
        <v>C4</v>
      </c>
      <c r="BS617" s="36" t="str">
        <f t="shared" si="353"/>
        <v>P5</v>
      </c>
      <c r="BT617" s="37">
        <f t="shared" si="354"/>
        <v>-1</v>
      </c>
      <c r="BU617" s="33"/>
      <c r="BV617" s="33"/>
      <c r="BW617" s="36">
        <f>IF(BS617="-","-",_xlfn.XLOOKUP(BS617,ABNT5101!$B$4:$B$9,ABNT5101!$C$4:$C$9))</f>
        <v>5</v>
      </c>
      <c r="BX617" s="36">
        <f>IF(BS617="-","-",_xlfn.XLOOKUP(BS617,ABNT5101!$B$4:$B$9,ABNT5101!$D$4:$D$9))</f>
        <v>1</v>
      </c>
      <c r="BY617" s="31" t="str">
        <f t="shared" si="355"/>
        <v>NÃO ATENDE</v>
      </c>
      <c r="BZ617" s="31" t="str">
        <f t="shared" si="356"/>
        <v>NÃO ATENDE</v>
      </c>
      <c r="CA617" s="31" t="str">
        <f t="shared" si="357"/>
        <v>NÃO ATENDE</v>
      </c>
      <c r="CB617" s="36" t="str">
        <f t="shared" si="368"/>
        <v>P5</v>
      </c>
      <c r="CC617" s="37">
        <f t="shared" si="358"/>
        <v>-1</v>
      </c>
      <c r="CD617" s="38"/>
      <c r="CE617" s="38"/>
      <c r="CF617" s="31">
        <f>IF(CB617="-","-",_xlfn.XLOOKUP(CB617,ABNT5101!$B$4:$B$9,ABNT5101!$C$4:$C$9))</f>
        <v>5</v>
      </c>
      <c r="CG617" s="36">
        <f>IF(CB617="-","-",_xlfn.XLOOKUP(CB617,ABNT5101!$B$4:$B$9,ABNT5101!$D$4:$D$9))</f>
        <v>1</v>
      </c>
      <c r="CH617" s="31" t="str">
        <f t="shared" si="359"/>
        <v>NÃO ATENDE</v>
      </c>
      <c r="CI617" s="31" t="str">
        <f t="shared" si="360"/>
        <v>NÃO ATENDE</v>
      </c>
      <c r="CJ617" s="31" t="str">
        <f t="shared" si="361"/>
        <v>NÃO ATENDE</v>
      </c>
      <c r="CK617" s="56" t="e">
        <f>_xlfn.XLOOKUP(CL617,'Banco de dados'!$B:$B,'Banco de dados'!$D:$D)</f>
        <v>#N/A</v>
      </c>
      <c r="CL617" s="42"/>
      <c r="CM617" s="56" t="e">
        <f>_xlfn.XLOOKUP(CL617,'Banco de dados'!$B:$B,'Banco de dados'!$E:$E)</f>
        <v>#N/A</v>
      </c>
      <c r="CN617" s="56"/>
      <c r="CO617" s="56" t="e">
        <f>IF(CN617="-","-",_xlfn.XLOOKUP(CN617,'Banco de dados'!$B:$B,'Banco de dados'!$E:$E))</f>
        <v>#N/A</v>
      </c>
      <c r="CP617" s="41">
        <f t="shared" si="362"/>
        <v>1</v>
      </c>
      <c r="CQ617" s="56" t="e">
        <f>_xlfn.XLOOKUP(CL617,'Banco de dados'!$B:$B,'Banco de dados'!$H:$H)</f>
        <v>#N/A</v>
      </c>
      <c r="CR617" s="56" t="e">
        <f t="array" aca="1" ref="CR617" ca="1">_xludf.xlookup(CN617,'Banco de dados'!$B:$B,'Banco de dados'!$H:$H)</f>
        <v>#NAME?</v>
      </c>
      <c r="CS617" s="56" t="e">
        <f t="array" aca="1" ref="CS617" ca="1">_xludf.xlookup(CL617,'Banco de dados'!$B:$B,'Banco de dados'!$F:$F)</f>
        <v>#NAME?</v>
      </c>
      <c r="CT617" s="56" t="e">
        <f t="array" aca="1" ref="CT617" ca="1">_xludf.xlookup(CN617,'Banco de dados'!$B:$B,'Banco de dados'!$F:$F)</f>
        <v>#NAME?</v>
      </c>
      <c r="CU617" s="42"/>
      <c r="CV617" s="42"/>
      <c r="CW617" s="56" t="str">
        <f>IF(AJ617=0.5,"Suporte",IF(AND(AJ617&gt;='Braços de IP'!$B$9,AJ617&lt;='Braços de IP'!$D$9),'Braços de IP'!$E$9,IF(AND(AJ617&gt;='Braços de IP'!$B$10,AJ617&lt;='Braços de IP'!$D$10),'Braços de IP'!$E$10,IF(AND(AJ617&gt;='Braços de IP'!$B$11,AJ617&lt;='Braços de IP'!$D$11),'Braços de IP'!$E$11,IF(AND(AJ617&gt;='Braços de IP'!$B$12,AJ617&lt;='Braços de IP'!$D$12),'Braços de IP'!$E$12,IF(AND(AJ617&gt;='Braços de IP'!$B$13,AJ617&lt;='Braços de IP'!$D$13),'Braços de IP'!$E$13,IF(AND(AJ617&gt;='Braços de IP'!$B$14,AJ617&lt;='Braços de IP'!$D$14),'Braços de IP'!$E$14,"ERRO")))))))</f>
        <v>Longo I</v>
      </c>
      <c r="CX617" s="42"/>
      <c r="CY617" s="56" t="str">
        <f>IF($CX617="","",VLOOKUP($CX617,'Braços de IP'!$E$9:$I$15,2,0))</f>
        <v/>
      </c>
      <c r="CZ617" s="43" t="str">
        <f>IF($CX617="","",VLOOKUP($CX617,'Braços de IP'!$E$9:$I$15,5,0))</f>
        <v/>
      </c>
      <c r="DA617" s="56"/>
      <c r="DB617" s="56"/>
      <c r="DC617" s="56"/>
      <c r="DD617" s="56"/>
      <c r="DE617" s="56"/>
      <c r="DF617" s="56"/>
      <c r="DG617" s="44" t="e">
        <f t="shared" si="363"/>
        <v>#N/A</v>
      </c>
      <c r="DH617" s="45">
        <f t="shared" si="364"/>
        <v>90</v>
      </c>
      <c r="DI617" s="44" t="e">
        <f t="shared" si="365"/>
        <v>#N/A</v>
      </c>
      <c r="DJ617" s="46" t="e">
        <f t="shared" si="366"/>
        <v>#N/A</v>
      </c>
      <c r="DK617" s="47" t="s">
        <v>147</v>
      </c>
      <c r="DL617" s="48"/>
      <c r="DM617" s="49"/>
      <c r="DN617" s="23" t="s">
        <v>148</v>
      </c>
      <c r="DO617" s="23"/>
      <c r="DQ617" s="50"/>
    </row>
    <row r="618" spans="1:127" ht="15.75" hidden="1" customHeight="1" x14ac:dyDescent="0.3">
      <c r="B618" s="5"/>
      <c r="C618" s="5"/>
      <c r="D618" s="5"/>
      <c r="E618" s="22" t="s">
        <v>548</v>
      </c>
      <c r="F618" s="22" t="s">
        <v>137</v>
      </c>
      <c r="G618" s="23" t="s">
        <v>549</v>
      </c>
      <c r="H618" s="23">
        <v>-23.331969999999998</v>
      </c>
      <c r="I618" s="23">
        <v>-46.838647999999999</v>
      </c>
      <c r="J618" s="24" t="s">
        <v>160</v>
      </c>
      <c r="K618" s="60"/>
      <c r="L618" s="24" t="s">
        <v>157</v>
      </c>
      <c r="M618" s="24" t="s">
        <v>141</v>
      </c>
      <c r="N618" s="23">
        <v>90</v>
      </c>
      <c r="O618" s="23" t="s">
        <v>142</v>
      </c>
      <c r="P618" s="23" t="s">
        <v>143</v>
      </c>
      <c r="Q618" s="26">
        <f t="shared" ref="Q618:Q681" si="373">N618*AH618*2</f>
        <v>180</v>
      </c>
      <c r="R618" s="27">
        <v>1</v>
      </c>
      <c r="S618" s="28">
        <v>3</v>
      </c>
      <c r="T618" s="28">
        <v>8</v>
      </c>
      <c r="U618" s="23"/>
      <c r="V618" s="23"/>
      <c r="W618" s="23"/>
      <c r="X618" s="28">
        <v>2.2000000000000002</v>
      </c>
      <c r="Y618" s="23"/>
      <c r="Z618" s="23"/>
      <c r="AA618" s="23"/>
      <c r="AB618" s="23"/>
      <c r="AC618" s="23"/>
      <c r="AD618" s="23" t="s">
        <v>144</v>
      </c>
      <c r="AE618" s="23" t="s">
        <v>145</v>
      </c>
      <c r="AF618" s="23"/>
      <c r="AG618" s="23">
        <v>7.5</v>
      </c>
      <c r="AH618" s="23">
        <v>1</v>
      </c>
      <c r="AI618" s="23">
        <v>0.5</v>
      </c>
      <c r="AJ618" s="23">
        <v>2.8</v>
      </c>
      <c r="AK618" s="27">
        <f t="shared" ref="AK618:AK681" si="374">AJ618-AI618</f>
        <v>2.2999999999999998</v>
      </c>
      <c r="AL618" s="27" t="s">
        <v>143</v>
      </c>
      <c r="AM618" s="27" t="s">
        <v>143</v>
      </c>
      <c r="AN618" s="23"/>
      <c r="AO618" s="27">
        <f t="shared" ref="AO618:AO681" si="375">IF(AD618="Unilateral",2*AH618,IF(AD618="Bilateral Alternada",3*AH618,IF(AD618="Bilateral Frontal",4*AH618,IF(AD618="Canteiro Central",2*AH618,"erro"))))</f>
        <v>2</v>
      </c>
      <c r="AP618" s="23"/>
      <c r="AQ618" s="23"/>
      <c r="AR618" s="23"/>
      <c r="AS618" s="23"/>
      <c r="AT618" s="23"/>
      <c r="AU618" s="27"/>
      <c r="AV618" s="27">
        <f t="shared" ref="AV618:AV681" si="376">IF(AP618=0,0,IF(AD618="Unilateral",2*AP618,IF(AD618="Bilateral Alternada",3*AP618,IF(AD618="Bilateral Frontal",4*AP618,IF(AD618="Canteiro Central",2*AP618,"erro")))))</f>
        <v>0</v>
      </c>
      <c r="AW618" s="27"/>
      <c r="AX618" s="28">
        <f>VLOOKUP(J618,ABNT5101!$I$3:$J$9,2)</f>
        <v>10</v>
      </c>
      <c r="AY618" s="28">
        <f>VLOOKUP(J618,ABNT5101!$I$3:$M$9,5)</f>
        <v>0.18</v>
      </c>
      <c r="AZ618" s="28" t="str">
        <f>_xlfn.XLOOKUP(J618,ABNT5101!I:I,ABNT5101!L:L)</f>
        <v>-</v>
      </c>
      <c r="BA618" s="28">
        <f>_xlfn.XLOOKUP(J618,ABNT5101!$I:$I,ABNT5101!M:M)</f>
        <v>0.18</v>
      </c>
      <c r="BB618" s="28" t="str">
        <f>_xlfn.XLOOKUP(J618,ABNT5101!$I:$I,ABNT5101!N:N)</f>
        <v>-</v>
      </c>
      <c r="BC618" s="28">
        <f>_xlfn.XLOOKUP(J618,ABNT5101!$I:$I,ABNT5101!O:O)</f>
        <v>16</v>
      </c>
      <c r="BD618" s="31" t="str">
        <f t="shared" ref="BD618:BD681" si="377">IF(BN618="NÃO ATENDE","NÃO ATENDE",IF(BY618="NÃO ATENDE","NÃO ATENDE",IF(CH618="NÃO ATENDE","NÃO ATENDE","ATENDE")))</f>
        <v>NÃO ATENDE</v>
      </c>
      <c r="BE618" s="32">
        <f t="shared" si="369"/>
        <v>-1</v>
      </c>
      <c r="BF618" s="32">
        <f t="shared" si="370"/>
        <v>-1</v>
      </c>
      <c r="BG618" s="32" t="str">
        <f t="shared" ref="BG618:BG681" si="378">IF($J618="M6",BJ618/AZ618-1,"-")</f>
        <v>-</v>
      </c>
      <c r="BH618" s="33"/>
      <c r="BI618" s="33"/>
      <c r="BJ618" s="34"/>
      <c r="BK618" s="34"/>
      <c r="BL618" s="35"/>
      <c r="BM618" s="34"/>
      <c r="BN618" s="31" t="str">
        <f t="shared" ref="BN618:BN681" si="379">IF(OR(BO618="NÃO ATENDE",BP618="NÃO ATENDE",BQ618="NÃO ATENDE"),"NÃO ATENDE","ATENDE")</f>
        <v>NÃO ATENDE</v>
      </c>
      <c r="BO618" s="31" t="str">
        <f t="shared" si="371"/>
        <v>NÃO ATENDE</v>
      </c>
      <c r="BP618" s="31" t="str">
        <f t="shared" si="372"/>
        <v>NÃO ATENDE</v>
      </c>
      <c r="BQ618" s="31" t="str">
        <f t="shared" ref="BQ618:BQ681" si="380">IF(AZ618="-","ATENDE",IF(BJ618&gt;=AZ618,"ATENDE",IF(BJ618&gt;=(AZ618-0.02),"ATENDIMENTO LIMIAR","NÃO ATENDE")))</f>
        <v>ATENDE</v>
      </c>
      <c r="BR618" s="36" t="str">
        <f t="shared" ref="BR618:BR681" si="381">J618</f>
        <v>C4</v>
      </c>
      <c r="BS618" s="36" t="str">
        <f t="shared" ref="BS618:BS681" si="382">L618</f>
        <v>P5</v>
      </c>
      <c r="BT618" s="37">
        <f t="shared" ref="BT618:BT681" si="383">IF(BU618="-","-",BU618/BW618-1)</f>
        <v>-1</v>
      </c>
      <c r="BU618" s="33"/>
      <c r="BV618" s="33"/>
      <c r="BW618" s="36">
        <f>IF(BS618="-","-",_xlfn.XLOOKUP(BS618,ABNT5101!$B$4:$B$9,ABNT5101!$C$4:$C$9))</f>
        <v>5</v>
      </c>
      <c r="BX618" s="36">
        <f>IF(BS618="-","-",_xlfn.XLOOKUP(BS618,ABNT5101!$B$4:$B$9,ABNT5101!$D$4:$D$9))</f>
        <v>1</v>
      </c>
      <c r="BY618" s="31" t="str">
        <f t="shared" ref="BY618:BY681" si="384">IF(BZ618="-","-",IF(BZ618="NÃO ATENDE","NÃO ATENDE",IF(CA618="NÃO ATENDE","NÃO ATENDE","ATENDE")))</f>
        <v>NÃO ATENDE</v>
      </c>
      <c r="BZ618" s="31" t="str">
        <f t="shared" ref="BZ618:BZ681" si="385">IF(BS618="-","-",IF(BU618&gt;=BW618,"ATENDE",IF(BU618&gt;=(BW618*0.99),"ATENDIMENTO LIMIAR","NÃO ATENDE")))</f>
        <v>NÃO ATENDE</v>
      </c>
      <c r="CA618" s="31" t="str">
        <f t="shared" ref="CA618:CA681" si="386">IF(BS618="-","-",IF(BV618&gt;=BX618,"ATENDE","NÃO ATENDE"))</f>
        <v>NÃO ATENDE</v>
      </c>
      <c r="CB618" s="36" t="str">
        <f t="shared" si="368"/>
        <v>P5</v>
      </c>
      <c r="CC618" s="37">
        <f t="shared" ref="CC618:CC681" si="387">IF(CD618="-","-",CD618/CF618-1)</f>
        <v>-1</v>
      </c>
      <c r="CD618" s="38"/>
      <c r="CE618" s="38"/>
      <c r="CF618" s="31">
        <f>IF(CB618="-","-",_xlfn.XLOOKUP(CB618,ABNT5101!$B$4:$B$9,ABNT5101!$C$4:$C$9))</f>
        <v>5</v>
      </c>
      <c r="CG618" s="36">
        <f>IF(CB618="-","-",_xlfn.XLOOKUP(CB618,ABNT5101!$B$4:$B$9,ABNT5101!$D$4:$D$9))</f>
        <v>1</v>
      </c>
      <c r="CH618" s="31" t="str">
        <f t="shared" ref="CH618:CH681" si="388">IF(CI618="-","-",IF(CI618="NÃO ATENDE","NÃO ATENDE",IF(CJ618="NÃO ATENDE","NÃO ATENDE","ATENDE")))</f>
        <v>NÃO ATENDE</v>
      </c>
      <c r="CI618" s="31" t="str">
        <f t="shared" ref="CI618:CI681" si="389">IF(CB618="-","-",IF(CD618&gt;=(CF618),"ATENDE",IF(CD618&gt;=(0.99*CF618),"ATENDIMENTO LIMIAR","NÃO ATENDE")))</f>
        <v>NÃO ATENDE</v>
      </c>
      <c r="CJ618" s="31" t="str">
        <f t="shared" ref="CJ618:CJ681" si="390">IF(CB618="-","-",IF(CE618&gt;=CG618,"ATENDE","NÃO ATENDE"))</f>
        <v>NÃO ATENDE</v>
      </c>
      <c r="CK618" s="56" t="e">
        <f>_xlfn.XLOOKUP(CL618,'Banco de dados'!$B:$B,'Banco de dados'!$D:$D)</f>
        <v>#N/A</v>
      </c>
      <c r="CL618" s="42"/>
      <c r="CM618" s="56" t="e">
        <f>_xlfn.XLOOKUP(CL618,'Banco de dados'!$B:$B,'Banco de dados'!$E:$E)</f>
        <v>#N/A</v>
      </c>
      <c r="CN618" s="56"/>
      <c r="CO618" s="56" t="e">
        <f>IF(CN618="-","-",_xlfn.XLOOKUP(CN618,'Banco de dados'!$B:$B,'Banco de dados'!$E:$E))</f>
        <v>#N/A</v>
      </c>
      <c r="CP618" s="41">
        <f t="shared" ref="CP618:CP681" si="391">AH618</f>
        <v>1</v>
      </c>
      <c r="CQ618" s="56" t="e">
        <f>_xlfn.XLOOKUP(CL618,'Banco de dados'!$B:$B,'Banco de dados'!$H:$H)</f>
        <v>#N/A</v>
      </c>
      <c r="CR618" s="56" t="e">
        <f t="array" aca="1" ref="CR618" ca="1">_xludf.xlookup(CN618,'Banco de dados'!$B:$B,'Banco de dados'!$H:$H)</f>
        <v>#NAME?</v>
      </c>
      <c r="CS618" s="56" t="e">
        <f t="array" aca="1" ref="CS618" ca="1">_xludf.xlookup(CL618,'Banco de dados'!$B:$B,'Banco de dados'!$F:$F)</f>
        <v>#NAME?</v>
      </c>
      <c r="CT618" s="56" t="e">
        <f t="array" aca="1" ref="CT618" ca="1">_xludf.xlookup(CN618,'Banco de dados'!$B:$B,'Banco de dados'!$F:$F)</f>
        <v>#NAME?</v>
      </c>
      <c r="CU618" s="42"/>
      <c r="CV618" s="42"/>
      <c r="CW618" s="56" t="str">
        <f>IF(AJ618=0.5,"Suporte",IF(AND(AJ618&gt;='Braços de IP'!$B$9,AJ618&lt;='Braços de IP'!$D$9),'Braços de IP'!$E$9,IF(AND(AJ618&gt;='Braços de IP'!$B$10,AJ618&lt;='Braços de IP'!$D$10),'Braços de IP'!$E$10,IF(AND(AJ618&gt;='Braços de IP'!$B$11,AJ618&lt;='Braços de IP'!$D$11),'Braços de IP'!$E$11,IF(AND(AJ618&gt;='Braços de IP'!$B$12,AJ618&lt;='Braços de IP'!$D$12),'Braços de IP'!$E$12,IF(AND(AJ618&gt;='Braços de IP'!$B$13,AJ618&lt;='Braços de IP'!$D$13),'Braços de IP'!$E$13,IF(AND(AJ618&gt;='Braços de IP'!$B$14,AJ618&lt;='Braços de IP'!$D$14),'Braços de IP'!$E$14,"ERRO")))))))</f>
        <v>Longo I</v>
      </c>
      <c r="CX618" s="42"/>
      <c r="CY618" s="56" t="str">
        <f>IF($CX618="","",VLOOKUP($CX618,'Braços de IP'!$E$9:$I$15,2,0))</f>
        <v/>
      </c>
      <c r="CZ618" s="43" t="str">
        <f>IF($CX618="","",VLOOKUP($CX618,'Braços de IP'!$E$9:$I$15,5,0))</f>
        <v/>
      </c>
      <c r="DA618" s="56"/>
      <c r="DB618" s="56"/>
      <c r="DC618" s="56"/>
      <c r="DD618" s="56"/>
      <c r="DE618" s="56"/>
      <c r="DF618" s="56"/>
      <c r="DG618" s="44" t="e">
        <f t="shared" ref="DG618:DG681" si="392">CQ618</f>
        <v>#N/A</v>
      </c>
      <c r="DH618" s="45">
        <f t="shared" ref="DH618:DH681" si="393">N618</f>
        <v>90</v>
      </c>
      <c r="DI618" s="44" t="e">
        <f t="shared" ref="DI618:DI681" si="394">SUM(DG618:DH618)*CP618</f>
        <v>#N/A</v>
      </c>
      <c r="DJ618" s="46" t="e">
        <f t="shared" ref="DJ618:DJ681" si="395">1-DG618/DH618</f>
        <v>#N/A</v>
      </c>
      <c r="DK618" s="47" t="s">
        <v>147</v>
      </c>
      <c r="DL618" s="48"/>
      <c r="DM618" s="49"/>
      <c r="DN618" s="23" t="s">
        <v>148</v>
      </c>
      <c r="DO618" s="23"/>
      <c r="DQ618" s="50"/>
    </row>
    <row r="619" spans="1:127" ht="15.75" hidden="1" customHeight="1" x14ac:dyDescent="0.3">
      <c r="B619" s="5"/>
      <c r="C619" s="5"/>
      <c r="D619" s="5"/>
      <c r="E619" s="22" t="s">
        <v>548</v>
      </c>
      <c r="F619" s="22" t="s">
        <v>137</v>
      </c>
      <c r="G619" s="23" t="s">
        <v>549</v>
      </c>
      <c r="H619" s="23">
        <v>-23.331969999999998</v>
      </c>
      <c r="I619" s="23">
        <v>-46.838647999999999</v>
      </c>
      <c r="J619" s="24" t="s">
        <v>160</v>
      </c>
      <c r="K619" s="60"/>
      <c r="L619" s="24" t="s">
        <v>157</v>
      </c>
      <c r="M619" s="24" t="s">
        <v>141</v>
      </c>
      <c r="N619" s="23">
        <v>90</v>
      </c>
      <c r="O619" s="23" t="s">
        <v>142</v>
      </c>
      <c r="P619" s="23" t="s">
        <v>143</v>
      </c>
      <c r="Q619" s="26">
        <f t="shared" si="373"/>
        <v>180</v>
      </c>
      <c r="R619" s="27">
        <v>1</v>
      </c>
      <c r="S619" s="28">
        <v>3</v>
      </c>
      <c r="T619" s="28">
        <v>8</v>
      </c>
      <c r="U619" s="23"/>
      <c r="V619" s="23"/>
      <c r="W619" s="23"/>
      <c r="X619" s="28">
        <v>2.2000000000000002</v>
      </c>
      <c r="Y619" s="23"/>
      <c r="Z619" s="23"/>
      <c r="AA619" s="23"/>
      <c r="AB619" s="23"/>
      <c r="AC619" s="23"/>
      <c r="AD619" s="23" t="s">
        <v>144</v>
      </c>
      <c r="AE619" s="23" t="s">
        <v>145</v>
      </c>
      <c r="AF619" s="23"/>
      <c r="AG619" s="23">
        <v>7.5</v>
      </c>
      <c r="AH619" s="23">
        <v>1</v>
      </c>
      <c r="AI619" s="23">
        <v>0.5</v>
      </c>
      <c r="AJ619" s="23">
        <v>2.8</v>
      </c>
      <c r="AK619" s="27">
        <f t="shared" si="374"/>
        <v>2.2999999999999998</v>
      </c>
      <c r="AL619" s="27" t="s">
        <v>143</v>
      </c>
      <c r="AM619" s="27" t="s">
        <v>143</v>
      </c>
      <c r="AN619" s="23"/>
      <c r="AO619" s="27">
        <f t="shared" si="375"/>
        <v>2</v>
      </c>
      <c r="AP619" s="23"/>
      <c r="AQ619" s="23"/>
      <c r="AR619" s="23"/>
      <c r="AS619" s="23"/>
      <c r="AT619" s="23"/>
      <c r="AU619" s="27"/>
      <c r="AV619" s="27">
        <f t="shared" si="376"/>
        <v>0</v>
      </c>
      <c r="AW619" s="27"/>
      <c r="AX619" s="28">
        <f>VLOOKUP(J619,ABNT5101!$I$3:$J$9,2)</f>
        <v>10</v>
      </c>
      <c r="AY619" s="28">
        <f>VLOOKUP(J619,ABNT5101!$I$3:$M$9,5)</f>
        <v>0.18</v>
      </c>
      <c r="AZ619" s="28" t="str">
        <f>_xlfn.XLOOKUP(J619,ABNT5101!I:I,ABNT5101!L:L)</f>
        <v>-</v>
      </c>
      <c r="BA619" s="28">
        <f>_xlfn.XLOOKUP(J619,ABNT5101!$I:$I,ABNT5101!M:M)</f>
        <v>0.18</v>
      </c>
      <c r="BB619" s="28" t="str">
        <f>_xlfn.XLOOKUP(J619,ABNT5101!$I:$I,ABNT5101!N:N)</f>
        <v>-</v>
      </c>
      <c r="BC619" s="28">
        <f>_xlfn.XLOOKUP(J619,ABNT5101!$I:$I,ABNT5101!O:O)</f>
        <v>16</v>
      </c>
      <c r="BD619" s="31" t="str">
        <f t="shared" si="377"/>
        <v>NÃO ATENDE</v>
      </c>
      <c r="BE619" s="32">
        <f t="shared" si="369"/>
        <v>-1</v>
      </c>
      <c r="BF619" s="32">
        <f t="shared" si="370"/>
        <v>-1</v>
      </c>
      <c r="BG619" s="32" t="str">
        <f t="shared" si="378"/>
        <v>-</v>
      </c>
      <c r="BH619" s="33"/>
      <c r="BI619" s="33"/>
      <c r="BJ619" s="34"/>
      <c r="BK619" s="34"/>
      <c r="BL619" s="35"/>
      <c r="BM619" s="34"/>
      <c r="BN619" s="31" t="str">
        <f t="shared" si="379"/>
        <v>NÃO ATENDE</v>
      </c>
      <c r="BO619" s="31" t="str">
        <f t="shared" si="371"/>
        <v>NÃO ATENDE</v>
      </c>
      <c r="BP619" s="31" t="str">
        <f t="shared" si="372"/>
        <v>NÃO ATENDE</v>
      </c>
      <c r="BQ619" s="31" t="str">
        <f t="shared" si="380"/>
        <v>ATENDE</v>
      </c>
      <c r="BR619" s="36" t="str">
        <f t="shared" si="381"/>
        <v>C4</v>
      </c>
      <c r="BS619" s="36" t="str">
        <f t="shared" si="382"/>
        <v>P5</v>
      </c>
      <c r="BT619" s="37">
        <f t="shared" si="383"/>
        <v>-1</v>
      </c>
      <c r="BU619" s="33"/>
      <c r="BV619" s="33"/>
      <c r="BW619" s="36">
        <f>IF(BS619="-","-",_xlfn.XLOOKUP(BS619,ABNT5101!$B$4:$B$9,ABNT5101!$C$4:$C$9))</f>
        <v>5</v>
      </c>
      <c r="BX619" s="36">
        <f>IF(BS619="-","-",_xlfn.XLOOKUP(BS619,ABNT5101!$B$4:$B$9,ABNT5101!$D$4:$D$9))</f>
        <v>1</v>
      </c>
      <c r="BY619" s="31" t="str">
        <f t="shared" si="384"/>
        <v>NÃO ATENDE</v>
      </c>
      <c r="BZ619" s="31" t="str">
        <f t="shared" si="385"/>
        <v>NÃO ATENDE</v>
      </c>
      <c r="CA619" s="31" t="str">
        <f t="shared" si="386"/>
        <v>NÃO ATENDE</v>
      </c>
      <c r="CB619" s="36" t="str">
        <f t="shared" si="368"/>
        <v>P5</v>
      </c>
      <c r="CC619" s="37">
        <f t="shared" si="387"/>
        <v>-1</v>
      </c>
      <c r="CD619" s="38"/>
      <c r="CE619" s="38"/>
      <c r="CF619" s="31">
        <f>IF(CB619="-","-",_xlfn.XLOOKUP(CB619,ABNT5101!$B$4:$B$9,ABNT5101!$C$4:$C$9))</f>
        <v>5</v>
      </c>
      <c r="CG619" s="36">
        <f>IF(CB619="-","-",_xlfn.XLOOKUP(CB619,ABNT5101!$B$4:$B$9,ABNT5101!$D$4:$D$9))</f>
        <v>1</v>
      </c>
      <c r="CH619" s="31" t="str">
        <f t="shared" si="388"/>
        <v>NÃO ATENDE</v>
      </c>
      <c r="CI619" s="31" t="str">
        <f t="shared" si="389"/>
        <v>NÃO ATENDE</v>
      </c>
      <c r="CJ619" s="31" t="str">
        <f t="shared" si="390"/>
        <v>NÃO ATENDE</v>
      </c>
      <c r="CK619" s="56" t="e">
        <f>_xlfn.XLOOKUP(CL619,'Banco de dados'!$B:$B,'Banco de dados'!$D:$D)</f>
        <v>#N/A</v>
      </c>
      <c r="CL619" s="42"/>
      <c r="CM619" s="56" t="e">
        <f>_xlfn.XLOOKUP(CL619,'Banco de dados'!$B:$B,'Banco de dados'!$E:$E)</f>
        <v>#N/A</v>
      </c>
      <c r="CN619" s="56"/>
      <c r="CO619" s="56" t="e">
        <f>IF(CN619="-","-",_xlfn.XLOOKUP(CN619,'Banco de dados'!$B:$B,'Banco de dados'!$E:$E))</f>
        <v>#N/A</v>
      </c>
      <c r="CP619" s="41">
        <f t="shared" si="391"/>
        <v>1</v>
      </c>
      <c r="CQ619" s="56" t="e">
        <f>_xlfn.XLOOKUP(CL619,'Banco de dados'!$B:$B,'Banco de dados'!$H:$H)</f>
        <v>#N/A</v>
      </c>
      <c r="CR619" s="56" t="e">
        <f t="array" aca="1" ref="CR619" ca="1">_xludf.xlookup(CN619,'Banco de dados'!$B:$B,'Banco de dados'!$H:$H)</f>
        <v>#NAME?</v>
      </c>
      <c r="CS619" s="56" t="e">
        <f t="array" aca="1" ref="CS619" ca="1">_xludf.xlookup(CL619,'Banco de dados'!$B:$B,'Banco de dados'!$F:$F)</f>
        <v>#NAME?</v>
      </c>
      <c r="CT619" s="56" t="e">
        <f t="array" aca="1" ref="CT619" ca="1">_xludf.xlookup(CN619,'Banco de dados'!$B:$B,'Banco de dados'!$F:$F)</f>
        <v>#NAME?</v>
      </c>
      <c r="CU619" s="42"/>
      <c r="CV619" s="42"/>
      <c r="CW619" s="56" t="str">
        <f>IF(AJ619=0.5,"Suporte",IF(AND(AJ619&gt;='Braços de IP'!$B$9,AJ619&lt;='Braços de IP'!$D$9),'Braços de IP'!$E$9,IF(AND(AJ619&gt;='Braços de IP'!$B$10,AJ619&lt;='Braços de IP'!$D$10),'Braços de IP'!$E$10,IF(AND(AJ619&gt;='Braços de IP'!$B$11,AJ619&lt;='Braços de IP'!$D$11),'Braços de IP'!$E$11,IF(AND(AJ619&gt;='Braços de IP'!$B$12,AJ619&lt;='Braços de IP'!$D$12),'Braços de IP'!$E$12,IF(AND(AJ619&gt;='Braços de IP'!$B$13,AJ619&lt;='Braços de IP'!$D$13),'Braços de IP'!$E$13,IF(AND(AJ619&gt;='Braços de IP'!$B$14,AJ619&lt;='Braços de IP'!$D$14),'Braços de IP'!$E$14,"ERRO")))))))</f>
        <v>Longo I</v>
      </c>
      <c r="CX619" s="42"/>
      <c r="CY619" s="56" t="str">
        <f>IF($CX619="","",VLOOKUP($CX619,'Braços de IP'!$E$9:$I$15,2,0))</f>
        <v/>
      </c>
      <c r="CZ619" s="43" t="str">
        <f>IF($CX619="","",VLOOKUP($CX619,'Braços de IP'!$E$9:$I$15,5,0))</f>
        <v/>
      </c>
      <c r="DA619" s="56"/>
      <c r="DB619" s="56"/>
      <c r="DC619" s="56"/>
      <c r="DD619" s="56"/>
      <c r="DE619" s="56"/>
      <c r="DF619" s="56"/>
      <c r="DG619" s="44" t="e">
        <f t="shared" si="392"/>
        <v>#N/A</v>
      </c>
      <c r="DH619" s="45">
        <f t="shared" si="393"/>
        <v>90</v>
      </c>
      <c r="DI619" s="44" t="e">
        <f t="shared" si="394"/>
        <v>#N/A</v>
      </c>
      <c r="DJ619" s="46" t="e">
        <f t="shared" si="395"/>
        <v>#N/A</v>
      </c>
      <c r="DK619" s="47" t="s">
        <v>147</v>
      </c>
      <c r="DL619" s="48"/>
      <c r="DM619" s="49"/>
      <c r="DN619" s="23" t="s">
        <v>148</v>
      </c>
      <c r="DO619" s="23"/>
      <c r="DQ619" s="50"/>
    </row>
    <row r="620" spans="1:127" ht="15.75" hidden="1" customHeight="1" x14ac:dyDescent="0.3">
      <c r="B620" s="5"/>
      <c r="C620" s="5"/>
      <c r="D620" s="5"/>
      <c r="E620" s="22" t="s">
        <v>550</v>
      </c>
      <c r="F620" s="22" t="s">
        <v>164</v>
      </c>
      <c r="G620" s="23" t="s">
        <v>551</v>
      </c>
      <c r="H620" s="23">
        <v>-23.398216999999999</v>
      </c>
      <c r="I620" s="23">
        <v>-46.865042000000003</v>
      </c>
      <c r="J620" s="24" t="s">
        <v>160</v>
      </c>
      <c r="K620" s="60"/>
      <c r="L620" s="24" t="s">
        <v>140</v>
      </c>
      <c r="M620" s="24" t="s">
        <v>141</v>
      </c>
      <c r="N620" s="23">
        <v>90</v>
      </c>
      <c r="O620" s="23" t="s">
        <v>142</v>
      </c>
      <c r="P620" s="23" t="s">
        <v>143</v>
      </c>
      <c r="Q620" s="26">
        <f t="shared" si="373"/>
        <v>180</v>
      </c>
      <c r="R620" s="27">
        <v>2</v>
      </c>
      <c r="S620" s="28">
        <v>3.6</v>
      </c>
      <c r="T620" s="28">
        <v>7</v>
      </c>
      <c r="U620" s="23"/>
      <c r="V620" s="23"/>
      <c r="W620" s="23"/>
      <c r="X620" s="28" t="s">
        <v>153</v>
      </c>
      <c r="Y620" s="23"/>
      <c r="Z620" s="23"/>
      <c r="AA620" s="29"/>
      <c r="AB620" s="23"/>
      <c r="AC620" s="23"/>
      <c r="AD620" s="23" t="s">
        <v>144</v>
      </c>
      <c r="AE620" s="23" t="s">
        <v>145</v>
      </c>
      <c r="AF620" s="23"/>
      <c r="AG620" s="23">
        <v>8.4</v>
      </c>
      <c r="AH620" s="23">
        <v>1</v>
      </c>
      <c r="AI620" s="23">
        <v>0.6</v>
      </c>
      <c r="AJ620" s="23">
        <v>2.2999999999999998</v>
      </c>
      <c r="AK620" s="27">
        <f t="shared" si="374"/>
        <v>1.6999999999999997</v>
      </c>
      <c r="AL620" s="27" t="s">
        <v>143</v>
      </c>
      <c r="AM620" s="27" t="s">
        <v>143</v>
      </c>
      <c r="AN620" s="23"/>
      <c r="AO620" s="27">
        <f t="shared" si="375"/>
        <v>2</v>
      </c>
      <c r="AP620" s="23"/>
      <c r="AQ620" s="23"/>
      <c r="AR620" s="23"/>
      <c r="AS620" s="23"/>
      <c r="AT620" s="23"/>
      <c r="AU620" s="27"/>
      <c r="AV620" s="27">
        <f t="shared" si="376"/>
        <v>0</v>
      </c>
      <c r="AW620" s="27"/>
      <c r="AX620" s="28">
        <f>VLOOKUP(J620,ABNT5101!$I$3:$J$9,2)</f>
        <v>10</v>
      </c>
      <c r="AY620" s="28">
        <f>VLOOKUP(J620,ABNT5101!$I$3:$M$9,5)</f>
        <v>0.18</v>
      </c>
      <c r="AZ620" s="28" t="str">
        <f>_xlfn.XLOOKUP(J620,ABNT5101!I:I,ABNT5101!L:L)</f>
        <v>-</v>
      </c>
      <c r="BA620" s="28">
        <f>_xlfn.XLOOKUP(J620,ABNT5101!$I:$I,ABNT5101!M:M)</f>
        <v>0.18</v>
      </c>
      <c r="BB620" s="28" t="str">
        <f>_xlfn.XLOOKUP(J620,ABNT5101!$I:$I,ABNT5101!N:N)</f>
        <v>-</v>
      </c>
      <c r="BC620" s="28">
        <f>_xlfn.XLOOKUP(J620,ABNT5101!$I:$I,ABNT5101!O:O)</f>
        <v>16</v>
      </c>
      <c r="BD620" s="31" t="str">
        <f t="shared" si="377"/>
        <v>NÃO ATENDE</v>
      </c>
      <c r="BE620" s="32">
        <f t="shared" si="369"/>
        <v>-1</v>
      </c>
      <c r="BF620" s="32">
        <f t="shared" si="370"/>
        <v>-1</v>
      </c>
      <c r="BG620" s="32" t="str">
        <f t="shared" si="378"/>
        <v>-</v>
      </c>
      <c r="BH620" s="33"/>
      <c r="BI620" s="33"/>
      <c r="BJ620" s="34"/>
      <c r="BK620" s="34"/>
      <c r="BL620" s="35"/>
      <c r="BM620" s="34"/>
      <c r="BN620" s="31" t="str">
        <f t="shared" si="379"/>
        <v>NÃO ATENDE</v>
      </c>
      <c r="BO620" s="31" t="str">
        <f t="shared" si="371"/>
        <v>NÃO ATENDE</v>
      </c>
      <c r="BP620" s="31" t="str">
        <f t="shared" si="372"/>
        <v>NÃO ATENDE</v>
      </c>
      <c r="BQ620" s="31" t="str">
        <f t="shared" si="380"/>
        <v>ATENDE</v>
      </c>
      <c r="BR620" s="36" t="str">
        <f t="shared" si="381"/>
        <v>C4</v>
      </c>
      <c r="BS620" s="36" t="str">
        <f t="shared" si="382"/>
        <v>P6</v>
      </c>
      <c r="BT620" s="37">
        <f t="shared" si="383"/>
        <v>-1</v>
      </c>
      <c r="BU620" s="33"/>
      <c r="BV620" s="33"/>
      <c r="BW620" s="36">
        <f>IF(BS620="-","-",_xlfn.XLOOKUP(BS620,ABNT5101!$B$4:$B$9,ABNT5101!$C$4:$C$9))</f>
        <v>3</v>
      </c>
      <c r="BX620" s="36">
        <f>IF(BS620="-","-",_xlfn.XLOOKUP(BS620,ABNT5101!$B$4:$B$9,ABNT5101!$D$4:$D$9))</f>
        <v>0.6</v>
      </c>
      <c r="BY620" s="31" t="str">
        <f t="shared" si="384"/>
        <v>NÃO ATENDE</v>
      </c>
      <c r="BZ620" s="31" t="str">
        <f t="shared" si="385"/>
        <v>NÃO ATENDE</v>
      </c>
      <c r="CA620" s="31" t="str">
        <f t="shared" si="386"/>
        <v>NÃO ATENDE</v>
      </c>
      <c r="CB620" s="36" t="str">
        <f t="shared" si="368"/>
        <v>P6</v>
      </c>
      <c r="CC620" s="37">
        <f t="shared" si="387"/>
        <v>-1</v>
      </c>
      <c r="CD620" s="38"/>
      <c r="CE620" s="38"/>
      <c r="CF620" s="31">
        <f>IF(CB620="-","-",_xlfn.XLOOKUP(CB620,ABNT5101!$B$4:$B$9,ABNT5101!$C$4:$C$9))</f>
        <v>3</v>
      </c>
      <c r="CG620" s="36">
        <f>IF(CB620="-","-",_xlfn.XLOOKUP(CB620,ABNT5101!$B$4:$B$9,ABNT5101!$D$4:$D$9))</f>
        <v>0.6</v>
      </c>
      <c r="CH620" s="31" t="str">
        <f t="shared" si="388"/>
        <v>NÃO ATENDE</v>
      </c>
      <c r="CI620" s="31" t="str">
        <f t="shared" si="389"/>
        <v>NÃO ATENDE</v>
      </c>
      <c r="CJ620" s="31" t="str">
        <f t="shared" si="390"/>
        <v>NÃO ATENDE</v>
      </c>
      <c r="CK620" s="56" t="e">
        <f>_xlfn.XLOOKUP(CL620,'Banco de dados'!$B:$B,'Banco de dados'!$D:$D)</f>
        <v>#N/A</v>
      </c>
      <c r="CL620" s="40"/>
      <c r="CM620" s="56" t="e">
        <f>_xlfn.XLOOKUP(CL620,'Banco de dados'!$B:$B,'Banco de dados'!$E:$E)</f>
        <v>#N/A</v>
      </c>
      <c r="CN620" s="56"/>
      <c r="CO620" s="56" t="e">
        <f>IF(CN620="-","-",_xlfn.XLOOKUP(CN620,'Banco de dados'!$B:$B,'Banco de dados'!$E:$E))</f>
        <v>#N/A</v>
      </c>
      <c r="CP620" s="41">
        <f t="shared" si="391"/>
        <v>1</v>
      </c>
      <c r="CQ620" s="56" t="e">
        <f>_xlfn.XLOOKUP(CL620,'Banco de dados'!$B:$B,'Banco de dados'!$H:$H)</f>
        <v>#N/A</v>
      </c>
      <c r="CR620" s="56" t="e">
        <f t="array" aca="1" ref="CR620" ca="1">_xludf.xlookup(CN620,'Banco de dados'!$B:$B,'Banco de dados'!$H:$H)</f>
        <v>#NAME?</v>
      </c>
      <c r="CS620" s="56" t="e">
        <f t="array" aca="1" ref="CS620" ca="1">_xludf.xlookup(CL620,'Banco de dados'!$B:$B,'Banco de dados'!$F:$F)</f>
        <v>#NAME?</v>
      </c>
      <c r="CT620" s="56" t="e">
        <f t="array" aca="1" ref="CT620" ca="1">_xludf.xlookup(CN620,'Banco de dados'!$B:$B,'Banco de dados'!$F:$F)</f>
        <v>#NAME?</v>
      </c>
      <c r="CU620" s="42"/>
      <c r="CV620" s="40"/>
      <c r="CW620" s="56" t="str">
        <f>IF(AJ620=0.5,"Suporte",IF(AND(AJ620&gt;='Braços de IP'!$B$9,AJ620&lt;='Braços de IP'!$D$9),'Braços de IP'!$E$9,IF(AND(AJ620&gt;='Braços de IP'!$B$10,AJ620&lt;='Braços de IP'!$D$10),'Braços de IP'!$E$10,IF(AND(AJ620&gt;='Braços de IP'!$B$11,AJ620&lt;='Braços de IP'!$D$11),'Braços de IP'!$E$11,IF(AND(AJ620&gt;='Braços de IP'!$B$12,AJ620&lt;='Braços de IP'!$D$12),'Braços de IP'!$E$12,IF(AND(AJ620&gt;='Braços de IP'!$B$13,AJ620&lt;='Braços de IP'!$D$13),'Braços de IP'!$E$13,IF(AND(AJ620&gt;='Braços de IP'!$B$14,AJ620&lt;='Braços de IP'!$D$14),'Braços de IP'!$E$14,"ERRO")))))))</f>
        <v>Médio II</v>
      </c>
      <c r="CX620" s="42"/>
      <c r="CY620" s="56" t="str">
        <f>IF($CX620="","",VLOOKUP($CX620,'Braços de IP'!$E$9:$I$15,2,0))</f>
        <v/>
      </c>
      <c r="CZ620" s="43" t="str">
        <f>IF($CX620="","",VLOOKUP($CX620,'Braços de IP'!$E$9:$I$15,5,0))</f>
        <v/>
      </c>
      <c r="DA620" s="56"/>
      <c r="DB620" s="56"/>
      <c r="DC620" s="56"/>
      <c r="DD620" s="56"/>
      <c r="DE620" s="56"/>
      <c r="DF620" s="56"/>
      <c r="DG620" s="44" t="e">
        <f t="shared" si="392"/>
        <v>#N/A</v>
      </c>
      <c r="DH620" s="45">
        <f t="shared" si="393"/>
        <v>90</v>
      </c>
      <c r="DI620" s="44" t="e">
        <f t="shared" si="394"/>
        <v>#N/A</v>
      </c>
      <c r="DJ620" s="46" t="e">
        <f t="shared" si="395"/>
        <v>#N/A</v>
      </c>
      <c r="DK620" s="47" t="s">
        <v>147</v>
      </c>
      <c r="DL620" s="48"/>
      <c r="DM620" s="49"/>
      <c r="DN620" s="23" t="s">
        <v>148</v>
      </c>
      <c r="DO620" s="23"/>
      <c r="DP620" s="5"/>
      <c r="DQ620" s="5"/>
      <c r="DR620" s="5"/>
      <c r="DS620" s="5"/>
      <c r="DT620" s="5"/>
      <c r="DU620" s="5"/>
      <c r="DV620" s="5"/>
      <c r="DW620" s="5"/>
    </row>
    <row r="621" spans="1:127" ht="15.75" hidden="1" customHeight="1" x14ac:dyDescent="0.3">
      <c r="B621" s="5"/>
      <c r="C621" s="5"/>
      <c r="D621" s="5"/>
      <c r="E621" s="22" t="s">
        <v>550</v>
      </c>
      <c r="F621" s="22" t="s">
        <v>164</v>
      </c>
      <c r="G621" s="23" t="s">
        <v>551</v>
      </c>
      <c r="H621" s="23">
        <v>-23.398216999999999</v>
      </c>
      <c r="I621" s="23">
        <v>-46.865042000000003</v>
      </c>
      <c r="J621" s="24" t="s">
        <v>160</v>
      </c>
      <c r="K621" s="60"/>
      <c r="L621" s="24" t="s">
        <v>140</v>
      </c>
      <c r="M621" s="24" t="s">
        <v>141</v>
      </c>
      <c r="N621" s="23">
        <v>90</v>
      </c>
      <c r="O621" s="23" t="s">
        <v>142</v>
      </c>
      <c r="P621" s="23" t="s">
        <v>143</v>
      </c>
      <c r="Q621" s="26">
        <f t="shared" si="373"/>
        <v>180</v>
      </c>
      <c r="R621" s="27">
        <v>2</v>
      </c>
      <c r="S621" s="28">
        <v>3.6</v>
      </c>
      <c r="T621" s="28">
        <v>7</v>
      </c>
      <c r="U621" s="23"/>
      <c r="V621" s="23"/>
      <c r="W621" s="23"/>
      <c r="X621" s="28" t="s">
        <v>153</v>
      </c>
      <c r="Y621" s="23"/>
      <c r="Z621" s="23"/>
      <c r="AA621" s="29"/>
      <c r="AB621" s="23"/>
      <c r="AC621" s="23"/>
      <c r="AD621" s="23" t="s">
        <v>144</v>
      </c>
      <c r="AE621" s="23" t="s">
        <v>145</v>
      </c>
      <c r="AF621" s="23"/>
      <c r="AG621" s="23">
        <v>8.4</v>
      </c>
      <c r="AH621" s="23">
        <v>1</v>
      </c>
      <c r="AI621" s="23">
        <v>0.6</v>
      </c>
      <c r="AJ621" s="23">
        <v>2.2999999999999998</v>
      </c>
      <c r="AK621" s="27">
        <f t="shared" si="374"/>
        <v>1.6999999999999997</v>
      </c>
      <c r="AL621" s="27" t="s">
        <v>143</v>
      </c>
      <c r="AM621" s="27" t="s">
        <v>143</v>
      </c>
      <c r="AN621" s="23"/>
      <c r="AO621" s="27">
        <f t="shared" si="375"/>
        <v>2</v>
      </c>
      <c r="AP621" s="23"/>
      <c r="AQ621" s="23"/>
      <c r="AR621" s="23"/>
      <c r="AS621" s="23"/>
      <c r="AT621" s="23"/>
      <c r="AU621" s="27"/>
      <c r="AV621" s="27">
        <f t="shared" si="376"/>
        <v>0</v>
      </c>
      <c r="AW621" s="27"/>
      <c r="AX621" s="28">
        <f>VLOOKUP(J621,ABNT5101!$I$3:$J$9,2)</f>
        <v>10</v>
      </c>
      <c r="AY621" s="28">
        <f>VLOOKUP(J621,ABNT5101!$I$3:$M$9,5)</f>
        <v>0.18</v>
      </c>
      <c r="AZ621" s="28" t="str">
        <f>_xlfn.XLOOKUP(J621,ABNT5101!I:I,ABNT5101!L:L)</f>
        <v>-</v>
      </c>
      <c r="BA621" s="28">
        <f>_xlfn.XLOOKUP(J621,ABNT5101!$I:$I,ABNT5101!M:M)</f>
        <v>0.18</v>
      </c>
      <c r="BB621" s="28" t="str">
        <f>_xlfn.XLOOKUP(J621,ABNT5101!$I:$I,ABNT5101!N:N)</f>
        <v>-</v>
      </c>
      <c r="BC621" s="28">
        <f>_xlfn.XLOOKUP(J621,ABNT5101!$I:$I,ABNT5101!O:O)</f>
        <v>16</v>
      </c>
      <c r="BD621" s="31" t="str">
        <f t="shared" si="377"/>
        <v>NÃO ATENDE</v>
      </c>
      <c r="BE621" s="32">
        <f t="shared" si="369"/>
        <v>-1</v>
      </c>
      <c r="BF621" s="32">
        <f t="shared" si="370"/>
        <v>-1</v>
      </c>
      <c r="BG621" s="32" t="str">
        <f t="shared" si="378"/>
        <v>-</v>
      </c>
      <c r="BH621" s="33"/>
      <c r="BI621" s="33"/>
      <c r="BJ621" s="34"/>
      <c r="BK621" s="34"/>
      <c r="BL621" s="35"/>
      <c r="BM621" s="34"/>
      <c r="BN621" s="31" t="str">
        <f t="shared" si="379"/>
        <v>NÃO ATENDE</v>
      </c>
      <c r="BO621" s="31" t="str">
        <f t="shared" si="371"/>
        <v>NÃO ATENDE</v>
      </c>
      <c r="BP621" s="31" t="str">
        <f t="shared" si="372"/>
        <v>NÃO ATENDE</v>
      </c>
      <c r="BQ621" s="31" t="str">
        <f t="shared" si="380"/>
        <v>ATENDE</v>
      </c>
      <c r="BR621" s="36" t="str">
        <f t="shared" si="381"/>
        <v>C4</v>
      </c>
      <c r="BS621" s="36" t="str">
        <f t="shared" si="382"/>
        <v>P6</v>
      </c>
      <c r="BT621" s="37">
        <f t="shared" si="383"/>
        <v>-1</v>
      </c>
      <c r="BU621" s="33"/>
      <c r="BV621" s="33"/>
      <c r="BW621" s="36">
        <f>IF(BS621="-","-",_xlfn.XLOOKUP(BS621,ABNT5101!$B$4:$B$9,ABNT5101!$C$4:$C$9))</f>
        <v>3</v>
      </c>
      <c r="BX621" s="36">
        <f>IF(BS621="-","-",_xlfn.XLOOKUP(BS621,ABNT5101!$B$4:$B$9,ABNT5101!$D$4:$D$9))</f>
        <v>0.6</v>
      </c>
      <c r="BY621" s="31" t="str">
        <f t="shared" si="384"/>
        <v>NÃO ATENDE</v>
      </c>
      <c r="BZ621" s="31" t="str">
        <f t="shared" si="385"/>
        <v>NÃO ATENDE</v>
      </c>
      <c r="CA621" s="31" t="str">
        <f t="shared" si="386"/>
        <v>NÃO ATENDE</v>
      </c>
      <c r="CB621" s="36" t="str">
        <f t="shared" si="368"/>
        <v>P6</v>
      </c>
      <c r="CC621" s="37">
        <f t="shared" si="387"/>
        <v>-1</v>
      </c>
      <c r="CD621" s="38"/>
      <c r="CE621" s="38"/>
      <c r="CF621" s="31">
        <f>IF(CB621="-","-",_xlfn.XLOOKUP(CB621,ABNT5101!$B$4:$B$9,ABNT5101!$C$4:$C$9))</f>
        <v>3</v>
      </c>
      <c r="CG621" s="36">
        <f>IF(CB621="-","-",_xlfn.XLOOKUP(CB621,ABNT5101!$B$4:$B$9,ABNT5101!$D$4:$D$9))</f>
        <v>0.6</v>
      </c>
      <c r="CH621" s="31" t="str">
        <f t="shared" si="388"/>
        <v>NÃO ATENDE</v>
      </c>
      <c r="CI621" s="31" t="str">
        <f t="shared" si="389"/>
        <v>NÃO ATENDE</v>
      </c>
      <c r="CJ621" s="31" t="str">
        <f t="shared" si="390"/>
        <v>NÃO ATENDE</v>
      </c>
      <c r="CK621" s="56" t="e">
        <f>_xlfn.XLOOKUP(CL621,'Banco de dados'!$B:$B,'Banco de dados'!$D:$D)</f>
        <v>#N/A</v>
      </c>
      <c r="CL621" s="40"/>
      <c r="CM621" s="56" t="e">
        <f>_xlfn.XLOOKUP(CL621,'Banco de dados'!$B:$B,'Banco de dados'!$E:$E)</f>
        <v>#N/A</v>
      </c>
      <c r="CN621" s="56"/>
      <c r="CO621" s="56" t="e">
        <f>IF(CN621="-","-",_xlfn.XLOOKUP(CN621,'Banco de dados'!$B:$B,'Banco de dados'!$E:$E))</f>
        <v>#N/A</v>
      </c>
      <c r="CP621" s="41">
        <f t="shared" si="391"/>
        <v>1</v>
      </c>
      <c r="CQ621" s="56" t="e">
        <f>_xlfn.XLOOKUP(CL621,'Banco de dados'!$B:$B,'Banco de dados'!$H:$H)</f>
        <v>#N/A</v>
      </c>
      <c r="CR621" s="56" t="e">
        <f t="array" aca="1" ref="CR621" ca="1">_xludf.xlookup(CN621,'Banco de dados'!$B:$B,'Banco de dados'!$H:$H)</f>
        <v>#NAME?</v>
      </c>
      <c r="CS621" s="56" t="e">
        <f t="array" aca="1" ref="CS621" ca="1">_xludf.xlookup(CL621,'Banco de dados'!$B:$B,'Banco de dados'!$F:$F)</f>
        <v>#NAME?</v>
      </c>
      <c r="CT621" s="56" t="e">
        <f t="array" aca="1" ref="CT621" ca="1">_xludf.xlookup(CN621,'Banco de dados'!$B:$B,'Banco de dados'!$F:$F)</f>
        <v>#NAME?</v>
      </c>
      <c r="CU621" s="42"/>
      <c r="CV621" s="40"/>
      <c r="CW621" s="56" t="str">
        <f>IF(AJ621=0.5,"Suporte",IF(AND(AJ621&gt;='Braços de IP'!$B$9,AJ621&lt;='Braços de IP'!$D$9),'Braços de IP'!$E$9,IF(AND(AJ621&gt;='Braços de IP'!$B$10,AJ621&lt;='Braços de IP'!$D$10),'Braços de IP'!$E$10,IF(AND(AJ621&gt;='Braços de IP'!$B$11,AJ621&lt;='Braços de IP'!$D$11),'Braços de IP'!$E$11,IF(AND(AJ621&gt;='Braços de IP'!$B$12,AJ621&lt;='Braços de IP'!$D$12),'Braços de IP'!$E$12,IF(AND(AJ621&gt;='Braços de IP'!$B$13,AJ621&lt;='Braços de IP'!$D$13),'Braços de IP'!$E$13,IF(AND(AJ621&gt;='Braços de IP'!$B$14,AJ621&lt;='Braços de IP'!$D$14),'Braços de IP'!$E$14,"ERRO")))))))</f>
        <v>Médio II</v>
      </c>
      <c r="CX621" s="42"/>
      <c r="CY621" s="56" t="str">
        <f>IF($CX621="","",VLOOKUP($CX621,'Braços de IP'!$E$9:$I$15,2,0))</f>
        <v/>
      </c>
      <c r="CZ621" s="43" t="str">
        <f>IF($CX621="","",VLOOKUP($CX621,'Braços de IP'!$E$9:$I$15,5,0))</f>
        <v/>
      </c>
      <c r="DA621" s="56"/>
      <c r="DB621" s="56"/>
      <c r="DC621" s="56"/>
      <c r="DD621" s="56"/>
      <c r="DE621" s="56"/>
      <c r="DF621" s="56"/>
      <c r="DG621" s="44" t="e">
        <f t="shared" si="392"/>
        <v>#N/A</v>
      </c>
      <c r="DH621" s="45">
        <f t="shared" si="393"/>
        <v>90</v>
      </c>
      <c r="DI621" s="44" t="e">
        <f t="shared" si="394"/>
        <v>#N/A</v>
      </c>
      <c r="DJ621" s="46" t="e">
        <f t="shared" si="395"/>
        <v>#N/A</v>
      </c>
      <c r="DK621" s="47" t="s">
        <v>147</v>
      </c>
      <c r="DL621" s="48"/>
      <c r="DM621" s="49"/>
      <c r="DN621" s="23" t="s">
        <v>148</v>
      </c>
      <c r="DO621" s="23"/>
      <c r="DP621" s="5"/>
      <c r="DQ621" s="5"/>
      <c r="DR621" s="5"/>
      <c r="DS621" s="5"/>
      <c r="DT621" s="5"/>
      <c r="DU621" s="5"/>
      <c r="DV621" s="5"/>
      <c r="DW621" s="5"/>
    </row>
    <row r="622" spans="1:127" ht="15.75" hidden="1" customHeight="1" x14ac:dyDescent="0.3">
      <c r="B622" s="5"/>
      <c r="C622" s="5"/>
      <c r="D622" s="5"/>
      <c r="E622" s="22" t="s">
        <v>550</v>
      </c>
      <c r="F622" s="22" t="s">
        <v>164</v>
      </c>
      <c r="G622" s="23" t="s">
        <v>551</v>
      </c>
      <c r="H622" s="23">
        <v>-23.398216999999999</v>
      </c>
      <c r="I622" s="23">
        <v>-46.865042000000003</v>
      </c>
      <c r="J622" s="24" t="s">
        <v>160</v>
      </c>
      <c r="K622" s="60"/>
      <c r="L622" s="24" t="s">
        <v>140</v>
      </c>
      <c r="M622" s="24" t="s">
        <v>141</v>
      </c>
      <c r="N622" s="23">
        <v>90</v>
      </c>
      <c r="O622" s="23" t="s">
        <v>142</v>
      </c>
      <c r="P622" s="23" t="s">
        <v>143</v>
      </c>
      <c r="Q622" s="26">
        <f t="shared" si="373"/>
        <v>180</v>
      </c>
      <c r="R622" s="27">
        <v>2</v>
      </c>
      <c r="S622" s="28">
        <v>3.6</v>
      </c>
      <c r="T622" s="28">
        <v>7</v>
      </c>
      <c r="U622" s="23"/>
      <c r="V622" s="23"/>
      <c r="W622" s="23"/>
      <c r="X622" s="28" t="s">
        <v>153</v>
      </c>
      <c r="Y622" s="23"/>
      <c r="Z622" s="23"/>
      <c r="AA622" s="29"/>
      <c r="AB622" s="23"/>
      <c r="AC622" s="23"/>
      <c r="AD622" s="23" t="s">
        <v>144</v>
      </c>
      <c r="AE622" s="23" t="s">
        <v>145</v>
      </c>
      <c r="AF622" s="23"/>
      <c r="AG622" s="23">
        <v>8.4</v>
      </c>
      <c r="AH622" s="23">
        <v>1</v>
      </c>
      <c r="AI622" s="23">
        <v>0.6</v>
      </c>
      <c r="AJ622" s="23">
        <v>2.2999999999999998</v>
      </c>
      <c r="AK622" s="27">
        <f t="shared" si="374"/>
        <v>1.6999999999999997</v>
      </c>
      <c r="AL622" s="27" t="s">
        <v>143</v>
      </c>
      <c r="AM622" s="27" t="s">
        <v>143</v>
      </c>
      <c r="AN622" s="23"/>
      <c r="AO622" s="27">
        <f t="shared" si="375"/>
        <v>2</v>
      </c>
      <c r="AP622" s="23"/>
      <c r="AQ622" s="23"/>
      <c r="AR622" s="23"/>
      <c r="AS622" s="23"/>
      <c r="AT622" s="23"/>
      <c r="AU622" s="27"/>
      <c r="AV622" s="27">
        <f t="shared" si="376"/>
        <v>0</v>
      </c>
      <c r="AW622" s="27"/>
      <c r="AX622" s="28">
        <f>VLOOKUP(J622,ABNT5101!$I$3:$J$9,2)</f>
        <v>10</v>
      </c>
      <c r="AY622" s="28">
        <f>VLOOKUP(J622,ABNT5101!$I$3:$M$9,5)</f>
        <v>0.18</v>
      </c>
      <c r="AZ622" s="28" t="str">
        <f>_xlfn.XLOOKUP(J622,ABNT5101!I:I,ABNT5101!L:L)</f>
        <v>-</v>
      </c>
      <c r="BA622" s="28">
        <f>_xlfn.XLOOKUP(J622,ABNT5101!$I:$I,ABNT5101!M:M)</f>
        <v>0.18</v>
      </c>
      <c r="BB622" s="28" t="str">
        <f>_xlfn.XLOOKUP(J622,ABNT5101!$I:$I,ABNT5101!N:N)</f>
        <v>-</v>
      </c>
      <c r="BC622" s="28">
        <f>_xlfn.XLOOKUP(J622,ABNT5101!$I:$I,ABNT5101!O:O)</f>
        <v>16</v>
      </c>
      <c r="BD622" s="31" t="str">
        <f t="shared" si="377"/>
        <v>NÃO ATENDE</v>
      </c>
      <c r="BE622" s="32">
        <f t="shared" si="369"/>
        <v>-1</v>
      </c>
      <c r="BF622" s="32">
        <f t="shared" si="370"/>
        <v>-1</v>
      </c>
      <c r="BG622" s="32" t="str">
        <f t="shared" si="378"/>
        <v>-</v>
      </c>
      <c r="BH622" s="33"/>
      <c r="BI622" s="33"/>
      <c r="BJ622" s="34"/>
      <c r="BK622" s="34"/>
      <c r="BL622" s="35"/>
      <c r="BM622" s="34"/>
      <c r="BN622" s="31" t="str">
        <f t="shared" si="379"/>
        <v>NÃO ATENDE</v>
      </c>
      <c r="BO622" s="31" t="str">
        <f t="shared" si="371"/>
        <v>NÃO ATENDE</v>
      </c>
      <c r="BP622" s="31" t="str">
        <f t="shared" si="372"/>
        <v>NÃO ATENDE</v>
      </c>
      <c r="BQ622" s="31" t="str">
        <f t="shared" si="380"/>
        <v>ATENDE</v>
      </c>
      <c r="BR622" s="36" t="str">
        <f t="shared" si="381"/>
        <v>C4</v>
      </c>
      <c r="BS622" s="36" t="str">
        <f t="shared" si="382"/>
        <v>P6</v>
      </c>
      <c r="BT622" s="37">
        <f t="shared" si="383"/>
        <v>-1</v>
      </c>
      <c r="BU622" s="33"/>
      <c r="BV622" s="33"/>
      <c r="BW622" s="36">
        <f>IF(BS622="-","-",_xlfn.XLOOKUP(BS622,ABNT5101!$B$4:$B$9,ABNT5101!$C$4:$C$9))</f>
        <v>3</v>
      </c>
      <c r="BX622" s="36">
        <f>IF(BS622="-","-",_xlfn.XLOOKUP(BS622,ABNT5101!$B$4:$B$9,ABNT5101!$D$4:$D$9))</f>
        <v>0.6</v>
      </c>
      <c r="BY622" s="31" t="str">
        <f t="shared" si="384"/>
        <v>NÃO ATENDE</v>
      </c>
      <c r="BZ622" s="31" t="str">
        <f t="shared" si="385"/>
        <v>NÃO ATENDE</v>
      </c>
      <c r="CA622" s="31" t="str">
        <f t="shared" si="386"/>
        <v>NÃO ATENDE</v>
      </c>
      <c r="CB622" s="36" t="str">
        <f t="shared" si="368"/>
        <v>P6</v>
      </c>
      <c r="CC622" s="37">
        <f t="shared" si="387"/>
        <v>-1</v>
      </c>
      <c r="CD622" s="38"/>
      <c r="CE622" s="38"/>
      <c r="CF622" s="31">
        <f>IF(CB622="-","-",_xlfn.XLOOKUP(CB622,ABNT5101!$B$4:$B$9,ABNT5101!$C$4:$C$9))</f>
        <v>3</v>
      </c>
      <c r="CG622" s="36">
        <f>IF(CB622="-","-",_xlfn.XLOOKUP(CB622,ABNT5101!$B$4:$B$9,ABNT5101!$D$4:$D$9))</f>
        <v>0.6</v>
      </c>
      <c r="CH622" s="31" t="str">
        <f t="shared" si="388"/>
        <v>NÃO ATENDE</v>
      </c>
      <c r="CI622" s="31" t="str">
        <f t="shared" si="389"/>
        <v>NÃO ATENDE</v>
      </c>
      <c r="CJ622" s="31" t="str">
        <f t="shared" si="390"/>
        <v>NÃO ATENDE</v>
      </c>
      <c r="CK622" s="56" t="e">
        <f>_xlfn.XLOOKUP(CL622,'Banco de dados'!$B:$B,'Banco de dados'!$D:$D)</f>
        <v>#N/A</v>
      </c>
      <c r="CL622" s="40"/>
      <c r="CM622" s="56" t="e">
        <f>_xlfn.XLOOKUP(CL622,'Banco de dados'!$B:$B,'Banco de dados'!$E:$E)</f>
        <v>#N/A</v>
      </c>
      <c r="CN622" s="56"/>
      <c r="CO622" s="56" t="e">
        <f>IF(CN622="-","-",_xlfn.XLOOKUP(CN622,'Banco de dados'!$B:$B,'Banco de dados'!$E:$E))</f>
        <v>#N/A</v>
      </c>
      <c r="CP622" s="41">
        <f t="shared" si="391"/>
        <v>1</v>
      </c>
      <c r="CQ622" s="56" t="e">
        <f>_xlfn.XLOOKUP(CL622,'Banco de dados'!$B:$B,'Banco de dados'!$H:$H)</f>
        <v>#N/A</v>
      </c>
      <c r="CR622" s="56" t="e">
        <f t="array" aca="1" ref="CR622" ca="1">_xludf.xlookup(CN622,'Banco de dados'!$B:$B,'Banco de dados'!$H:$H)</f>
        <v>#NAME?</v>
      </c>
      <c r="CS622" s="56" t="e">
        <f t="array" aca="1" ref="CS622" ca="1">_xludf.xlookup(CL622,'Banco de dados'!$B:$B,'Banco de dados'!$F:$F)</f>
        <v>#NAME?</v>
      </c>
      <c r="CT622" s="56" t="e">
        <f t="array" aca="1" ref="CT622" ca="1">_xludf.xlookup(CN622,'Banco de dados'!$B:$B,'Banco de dados'!$F:$F)</f>
        <v>#NAME?</v>
      </c>
      <c r="CU622" s="42"/>
      <c r="CV622" s="40"/>
      <c r="CW622" s="56" t="str">
        <f>IF(AJ622=0.5,"Suporte",IF(AND(AJ622&gt;='Braços de IP'!$B$9,AJ622&lt;='Braços de IP'!$D$9),'Braços de IP'!$E$9,IF(AND(AJ622&gt;='Braços de IP'!$B$10,AJ622&lt;='Braços de IP'!$D$10),'Braços de IP'!$E$10,IF(AND(AJ622&gt;='Braços de IP'!$B$11,AJ622&lt;='Braços de IP'!$D$11),'Braços de IP'!$E$11,IF(AND(AJ622&gt;='Braços de IP'!$B$12,AJ622&lt;='Braços de IP'!$D$12),'Braços de IP'!$E$12,IF(AND(AJ622&gt;='Braços de IP'!$B$13,AJ622&lt;='Braços de IP'!$D$13),'Braços de IP'!$E$13,IF(AND(AJ622&gt;='Braços de IP'!$B$14,AJ622&lt;='Braços de IP'!$D$14),'Braços de IP'!$E$14,"ERRO")))))))</f>
        <v>Médio II</v>
      </c>
      <c r="CX622" s="42"/>
      <c r="CY622" s="56" t="str">
        <f>IF($CX622="","",VLOOKUP($CX622,'Braços de IP'!$E$9:$I$15,2,0))</f>
        <v/>
      </c>
      <c r="CZ622" s="43" t="str">
        <f>IF($CX622="","",VLOOKUP($CX622,'Braços de IP'!$E$9:$I$15,5,0))</f>
        <v/>
      </c>
      <c r="DA622" s="56"/>
      <c r="DB622" s="56"/>
      <c r="DC622" s="56"/>
      <c r="DD622" s="56"/>
      <c r="DE622" s="56"/>
      <c r="DF622" s="56"/>
      <c r="DG622" s="44" t="e">
        <f t="shared" si="392"/>
        <v>#N/A</v>
      </c>
      <c r="DH622" s="45">
        <f t="shared" si="393"/>
        <v>90</v>
      </c>
      <c r="DI622" s="44" t="e">
        <f t="shared" si="394"/>
        <v>#N/A</v>
      </c>
      <c r="DJ622" s="46" t="e">
        <f t="shared" si="395"/>
        <v>#N/A</v>
      </c>
      <c r="DK622" s="47" t="s">
        <v>147</v>
      </c>
      <c r="DL622" s="48"/>
      <c r="DM622" s="49"/>
      <c r="DN622" s="23" t="s">
        <v>148</v>
      </c>
      <c r="DO622" s="23"/>
      <c r="DP622" s="5"/>
      <c r="DQ622" s="5"/>
      <c r="DR622" s="5"/>
      <c r="DS622" s="5"/>
      <c r="DT622" s="5"/>
      <c r="DU622" s="5"/>
      <c r="DV622" s="5"/>
      <c r="DW622" s="5"/>
    </row>
    <row r="623" spans="1:127" ht="15.75" hidden="1" customHeight="1" x14ac:dyDescent="0.3">
      <c r="B623" s="5"/>
      <c r="C623" s="5"/>
      <c r="D623" s="5"/>
      <c r="E623" s="22" t="s">
        <v>552</v>
      </c>
      <c r="F623" s="22" t="s">
        <v>150</v>
      </c>
      <c r="G623" s="23" t="s">
        <v>553</v>
      </c>
      <c r="H623" s="23">
        <v>-23.337582730000001</v>
      </c>
      <c r="I623" s="23">
        <v>-46.91489782</v>
      </c>
      <c r="J623" s="24" t="s">
        <v>139</v>
      </c>
      <c r="K623" s="60"/>
      <c r="L623" s="24" t="s">
        <v>152</v>
      </c>
      <c r="M623" s="24" t="s">
        <v>141</v>
      </c>
      <c r="N623" s="23">
        <v>90</v>
      </c>
      <c r="O623" s="23" t="s">
        <v>142</v>
      </c>
      <c r="P623" s="23" t="s">
        <v>143</v>
      </c>
      <c r="Q623" s="26">
        <f t="shared" si="373"/>
        <v>180</v>
      </c>
      <c r="R623" s="23"/>
      <c r="S623" s="28" t="s">
        <v>153</v>
      </c>
      <c r="T623" s="28"/>
      <c r="U623" s="23"/>
      <c r="V623" s="23"/>
      <c r="W623" s="23"/>
      <c r="X623" s="28" t="s">
        <v>153</v>
      </c>
      <c r="Y623" s="23"/>
      <c r="Z623" s="23"/>
      <c r="AA623" s="29"/>
      <c r="AB623" s="23"/>
      <c r="AC623" s="23"/>
      <c r="AD623" s="23" t="s">
        <v>144</v>
      </c>
      <c r="AE623" s="23" t="s">
        <v>145</v>
      </c>
      <c r="AF623" s="23"/>
      <c r="AG623" s="23">
        <v>8.1999999999999993</v>
      </c>
      <c r="AH623" s="23">
        <v>1</v>
      </c>
      <c r="AI623" s="23">
        <v>0.9</v>
      </c>
      <c r="AJ623" s="23">
        <v>2.6</v>
      </c>
      <c r="AK623" s="27">
        <f t="shared" si="374"/>
        <v>1.7000000000000002</v>
      </c>
      <c r="AL623" s="27" t="s">
        <v>143</v>
      </c>
      <c r="AM623" s="27" t="s">
        <v>143</v>
      </c>
      <c r="AN623" s="23"/>
      <c r="AO623" s="27">
        <f t="shared" si="375"/>
        <v>2</v>
      </c>
      <c r="AP623" s="23"/>
      <c r="AQ623" s="23"/>
      <c r="AR623" s="23"/>
      <c r="AS623" s="23"/>
      <c r="AT623" s="23"/>
      <c r="AU623" s="27"/>
      <c r="AV623" s="27">
        <f t="shared" si="376"/>
        <v>0</v>
      </c>
      <c r="AW623" s="27"/>
      <c r="AX623" s="28">
        <f>VLOOKUP(J623,ABNT5101!$I$3:$J$9,2)</f>
        <v>7.5</v>
      </c>
      <c r="AY623" s="28">
        <f>VLOOKUP(J623,ABNT5101!$I$3:$M$9,5)</f>
        <v>0.18</v>
      </c>
      <c r="AZ623" s="28" t="str">
        <f>_xlfn.XLOOKUP(J623,ABNT5101!I:I,ABNT5101!L:L)</f>
        <v>-</v>
      </c>
      <c r="BA623" s="28">
        <f>_xlfn.XLOOKUP(J623,ABNT5101!$I:$I,ABNT5101!M:M)</f>
        <v>0.18</v>
      </c>
      <c r="BB623" s="28" t="str">
        <f>_xlfn.XLOOKUP(J623,ABNT5101!$I:$I,ABNT5101!N:N)</f>
        <v>-</v>
      </c>
      <c r="BC623" s="28">
        <f>_xlfn.XLOOKUP(J623,ABNT5101!$I:$I,ABNT5101!O:O)</f>
        <v>16</v>
      </c>
      <c r="BD623" s="31" t="str">
        <f t="shared" si="377"/>
        <v>NÃO ATENDE</v>
      </c>
      <c r="BE623" s="32">
        <f t="shared" si="369"/>
        <v>-1</v>
      </c>
      <c r="BF623" s="32">
        <f t="shared" si="370"/>
        <v>-1</v>
      </c>
      <c r="BG623" s="32" t="str">
        <f t="shared" si="378"/>
        <v>-</v>
      </c>
      <c r="BH623" s="33"/>
      <c r="BI623" s="33"/>
      <c r="BJ623" s="34"/>
      <c r="BK623" s="34"/>
      <c r="BL623" s="35"/>
      <c r="BM623" s="34"/>
      <c r="BN623" s="31" t="str">
        <f t="shared" si="379"/>
        <v>NÃO ATENDE</v>
      </c>
      <c r="BO623" s="31" t="str">
        <f t="shared" si="371"/>
        <v>NÃO ATENDE</v>
      </c>
      <c r="BP623" s="31" t="str">
        <f t="shared" si="372"/>
        <v>NÃO ATENDE</v>
      </c>
      <c r="BQ623" s="31" t="str">
        <f t="shared" si="380"/>
        <v>ATENDE</v>
      </c>
      <c r="BR623" s="36" t="str">
        <f t="shared" si="381"/>
        <v>C5</v>
      </c>
      <c r="BS623" s="36" t="str">
        <f t="shared" si="382"/>
        <v>Sem Passeio</v>
      </c>
      <c r="BT623" s="37" t="e">
        <f t="shared" si="383"/>
        <v>#N/A</v>
      </c>
      <c r="BU623" s="33"/>
      <c r="BV623" s="33"/>
      <c r="BW623" s="36" t="e">
        <f>IF(BS623="-","-",_xlfn.XLOOKUP(BS623,ABNT5101!$B$4:$B$9,ABNT5101!$C$4:$C$9))</f>
        <v>#N/A</v>
      </c>
      <c r="BX623" s="36" t="e">
        <f>IF(BS623="-","-",_xlfn.XLOOKUP(BS623,ABNT5101!$B$4:$B$9,ABNT5101!$D$4:$D$9))</f>
        <v>#N/A</v>
      </c>
      <c r="BY623" s="31" t="e">
        <f t="shared" si="384"/>
        <v>#N/A</v>
      </c>
      <c r="BZ623" s="31" t="e">
        <f t="shared" si="385"/>
        <v>#N/A</v>
      </c>
      <c r="CA623" s="31" t="e">
        <f t="shared" si="386"/>
        <v>#N/A</v>
      </c>
      <c r="CB623" s="36" t="str">
        <f t="shared" si="368"/>
        <v>Sem Passeio</v>
      </c>
      <c r="CC623" s="37" t="e">
        <f t="shared" si="387"/>
        <v>#N/A</v>
      </c>
      <c r="CD623" s="38"/>
      <c r="CE623" s="38"/>
      <c r="CF623" s="31" t="e">
        <f>IF(CB623="-","-",_xlfn.XLOOKUP(CB623,ABNT5101!$B$4:$B$9,ABNT5101!$C$4:$C$9))</f>
        <v>#N/A</v>
      </c>
      <c r="CG623" s="36" t="e">
        <f>IF(CB623="-","-",_xlfn.XLOOKUP(CB623,ABNT5101!$B$4:$B$9,ABNT5101!$D$4:$D$9))</f>
        <v>#N/A</v>
      </c>
      <c r="CH623" s="31" t="e">
        <f t="shared" si="388"/>
        <v>#N/A</v>
      </c>
      <c r="CI623" s="31" t="e">
        <f t="shared" si="389"/>
        <v>#N/A</v>
      </c>
      <c r="CJ623" s="31" t="e">
        <f t="shared" si="390"/>
        <v>#N/A</v>
      </c>
      <c r="CK623" s="56" t="e">
        <f>_xlfn.XLOOKUP(CL623,'Banco de dados'!$B:$B,'Banco de dados'!$D:$D)</f>
        <v>#N/A</v>
      </c>
      <c r="CL623" s="40"/>
      <c r="CM623" s="56" t="e">
        <f>_xlfn.XLOOKUP(CL623,'Banco de dados'!$B:$B,'Banco de dados'!$E:$E)</f>
        <v>#N/A</v>
      </c>
      <c r="CN623" s="56"/>
      <c r="CO623" s="56" t="e">
        <f>IF(CN623="-","-",_xlfn.XLOOKUP(CN623,'Banco de dados'!$B:$B,'Banco de dados'!$E:$E))</f>
        <v>#N/A</v>
      </c>
      <c r="CP623" s="41">
        <f t="shared" si="391"/>
        <v>1</v>
      </c>
      <c r="CQ623" s="56" t="e">
        <f>_xlfn.XLOOKUP(CL623,'Banco de dados'!$B:$B,'Banco de dados'!$H:$H)</f>
        <v>#N/A</v>
      </c>
      <c r="CR623" s="56" t="e">
        <f t="array" aca="1" ref="CR623" ca="1">_xludf.xlookup(CN623,'Banco de dados'!$B:$B,'Banco de dados'!$H:$H)</f>
        <v>#NAME?</v>
      </c>
      <c r="CS623" s="56" t="e">
        <f t="array" aca="1" ref="CS623" ca="1">_xludf.xlookup(CL623,'Banco de dados'!$B:$B,'Banco de dados'!$F:$F)</f>
        <v>#NAME?</v>
      </c>
      <c r="CT623" s="56" t="e">
        <f t="array" aca="1" ref="CT623" ca="1">_xludf.xlookup(CN623,'Banco de dados'!$B:$B,'Banco de dados'!$F:$F)</f>
        <v>#NAME?</v>
      </c>
      <c r="CU623" s="42"/>
      <c r="CV623" s="40"/>
      <c r="CW623" s="56" t="str">
        <f>IF(AJ623=0.5,"Suporte",IF(AND(AJ623&gt;='Braços de IP'!$B$9,AJ623&lt;='Braços de IP'!$D$9),'Braços de IP'!$E$9,IF(AND(AJ623&gt;='Braços de IP'!$B$10,AJ623&lt;='Braços de IP'!$D$10),'Braços de IP'!$E$10,IF(AND(AJ623&gt;='Braços de IP'!$B$11,AJ623&lt;='Braços de IP'!$D$11),'Braços de IP'!$E$11,IF(AND(AJ623&gt;='Braços de IP'!$B$12,AJ623&lt;='Braços de IP'!$D$12),'Braços de IP'!$E$12,IF(AND(AJ623&gt;='Braços de IP'!$B$13,AJ623&lt;='Braços de IP'!$D$13),'Braços de IP'!$E$13,IF(AND(AJ623&gt;='Braços de IP'!$B$14,AJ623&lt;='Braços de IP'!$D$14),'Braços de IP'!$E$14,"ERRO")))))))</f>
        <v>Longo I</v>
      </c>
      <c r="CX623" s="42"/>
      <c r="CY623" s="56" t="str">
        <f>IF($CX623="","",VLOOKUP($CX623,'Braços de IP'!$E$9:$I$15,2,0))</f>
        <v/>
      </c>
      <c r="CZ623" s="43" t="str">
        <f>IF($CX623="","",VLOOKUP($CX623,'Braços de IP'!$E$9:$I$15,5,0))</f>
        <v/>
      </c>
      <c r="DA623" s="56"/>
      <c r="DB623" s="56"/>
      <c r="DC623" s="56"/>
      <c r="DD623" s="56"/>
      <c r="DE623" s="56"/>
      <c r="DF623" s="56"/>
      <c r="DG623" s="44" t="e">
        <f t="shared" si="392"/>
        <v>#N/A</v>
      </c>
      <c r="DH623" s="45">
        <f t="shared" si="393"/>
        <v>90</v>
      </c>
      <c r="DI623" s="44" t="e">
        <f t="shared" si="394"/>
        <v>#N/A</v>
      </c>
      <c r="DJ623" s="46" t="e">
        <f t="shared" si="395"/>
        <v>#N/A</v>
      </c>
      <c r="DK623" s="47" t="s">
        <v>147</v>
      </c>
      <c r="DL623" s="48"/>
      <c r="DM623" s="49"/>
      <c r="DN623" s="23" t="s">
        <v>148</v>
      </c>
      <c r="DO623" s="23"/>
      <c r="DP623" s="5"/>
      <c r="DQ623" s="5"/>
      <c r="DR623" s="5"/>
      <c r="DS623" s="5"/>
      <c r="DT623" s="5"/>
      <c r="DU623" s="5"/>
      <c r="DV623" s="5"/>
      <c r="DW623" s="5"/>
    </row>
    <row r="624" spans="1:127" ht="15.75" hidden="1" customHeight="1" x14ac:dyDescent="0.3">
      <c r="B624" s="5"/>
      <c r="C624" s="5"/>
      <c r="D624" s="5"/>
      <c r="E624" s="22" t="s">
        <v>552</v>
      </c>
      <c r="F624" s="22" t="s">
        <v>150</v>
      </c>
      <c r="G624" s="23" t="s">
        <v>553</v>
      </c>
      <c r="H624" s="23">
        <v>-23.337582730000001</v>
      </c>
      <c r="I624" s="23">
        <v>-46.91489782</v>
      </c>
      <c r="J624" s="24" t="s">
        <v>139</v>
      </c>
      <c r="K624" s="60"/>
      <c r="L624" s="24" t="s">
        <v>152</v>
      </c>
      <c r="M624" s="24" t="s">
        <v>141</v>
      </c>
      <c r="N624" s="23">
        <v>90</v>
      </c>
      <c r="O624" s="23" t="s">
        <v>142</v>
      </c>
      <c r="P624" s="23" t="s">
        <v>143</v>
      </c>
      <c r="Q624" s="26">
        <f t="shared" si="373"/>
        <v>180</v>
      </c>
      <c r="R624" s="23"/>
      <c r="S624" s="28" t="s">
        <v>153</v>
      </c>
      <c r="T624" s="28"/>
      <c r="U624" s="23"/>
      <c r="V624" s="23"/>
      <c r="W624" s="23"/>
      <c r="X624" s="28" t="s">
        <v>153</v>
      </c>
      <c r="Y624" s="23"/>
      <c r="Z624" s="23"/>
      <c r="AA624" s="29"/>
      <c r="AB624" s="23"/>
      <c r="AC624" s="23"/>
      <c r="AD624" s="23" t="s">
        <v>144</v>
      </c>
      <c r="AE624" s="23" t="s">
        <v>145</v>
      </c>
      <c r="AF624" s="23"/>
      <c r="AG624" s="23">
        <v>8.1999999999999993</v>
      </c>
      <c r="AH624" s="23">
        <v>1</v>
      </c>
      <c r="AI624" s="23">
        <v>0.9</v>
      </c>
      <c r="AJ624" s="23">
        <v>2.6</v>
      </c>
      <c r="AK624" s="27">
        <f t="shared" si="374"/>
        <v>1.7000000000000002</v>
      </c>
      <c r="AL624" s="27" t="s">
        <v>143</v>
      </c>
      <c r="AM624" s="27" t="s">
        <v>143</v>
      </c>
      <c r="AN624" s="23"/>
      <c r="AO624" s="27">
        <f t="shared" si="375"/>
        <v>2</v>
      </c>
      <c r="AP624" s="23"/>
      <c r="AQ624" s="23"/>
      <c r="AR624" s="23"/>
      <c r="AS624" s="23"/>
      <c r="AT624" s="23"/>
      <c r="AU624" s="27"/>
      <c r="AV624" s="27">
        <f t="shared" si="376"/>
        <v>0</v>
      </c>
      <c r="AW624" s="27"/>
      <c r="AX624" s="28">
        <f>VLOOKUP(J624,ABNT5101!$I$3:$J$9,2)</f>
        <v>7.5</v>
      </c>
      <c r="AY624" s="28">
        <f>VLOOKUP(J624,ABNT5101!$I$3:$M$9,5)</f>
        <v>0.18</v>
      </c>
      <c r="AZ624" s="28" t="str">
        <f>_xlfn.XLOOKUP(J624,ABNT5101!I:I,ABNT5101!L:L)</f>
        <v>-</v>
      </c>
      <c r="BA624" s="28">
        <f>_xlfn.XLOOKUP(J624,ABNT5101!$I:$I,ABNT5101!M:M)</f>
        <v>0.18</v>
      </c>
      <c r="BB624" s="28" t="str">
        <f>_xlfn.XLOOKUP(J624,ABNT5101!$I:$I,ABNT5101!N:N)</f>
        <v>-</v>
      </c>
      <c r="BC624" s="28">
        <f>_xlfn.XLOOKUP(J624,ABNT5101!$I:$I,ABNT5101!O:O)</f>
        <v>16</v>
      </c>
      <c r="BD624" s="31" t="str">
        <f t="shared" si="377"/>
        <v>NÃO ATENDE</v>
      </c>
      <c r="BE624" s="32">
        <f t="shared" si="369"/>
        <v>-1</v>
      </c>
      <c r="BF624" s="32">
        <f t="shared" si="370"/>
        <v>-1</v>
      </c>
      <c r="BG624" s="32" t="str">
        <f t="shared" si="378"/>
        <v>-</v>
      </c>
      <c r="BH624" s="33"/>
      <c r="BI624" s="33"/>
      <c r="BJ624" s="34"/>
      <c r="BK624" s="34"/>
      <c r="BL624" s="35"/>
      <c r="BM624" s="34"/>
      <c r="BN624" s="31" t="str">
        <f t="shared" si="379"/>
        <v>NÃO ATENDE</v>
      </c>
      <c r="BO624" s="31" t="str">
        <f t="shared" si="371"/>
        <v>NÃO ATENDE</v>
      </c>
      <c r="BP624" s="31" t="str">
        <f t="shared" si="372"/>
        <v>NÃO ATENDE</v>
      </c>
      <c r="BQ624" s="31" t="str">
        <f t="shared" si="380"/>
        <v>ATENDE</v>
      </c>
      <c r="BR624" s="36" t="str">
        <f t="shared" si="381"/>
        <v>C5</v>
      </c>
      <c r="BS624" s="36" t="str">
        <f t="shared" si="382"/>
        <v>Sem Passeio</v>
      </c>
      <c r="BT624" s="37" t="e">
        <f t="shared" si="383"/>
        <v>#N/A</v>
      </c>
      <c r="BU624" s="33"/>
      <c r="BV624" s="33"/>
      <c r="BW624" s="36" t="e">
        <f>IF(BS624="-","-",_xlfn.XLOOKUP(BS624,ABNT5101!$B$4:$B$9,ABNT5101!$C$4:$C$9))</f>
        <v>#N/A</v>
      </c>
      <c r="BX624" s="36" t="e">
        <f>IF(BS624="-","-",_xlfn.XLOOKUP(BS624,ABNT5101!$B$4:$B$9,ABNT5101!$D$4:$D$9))</f>
        <v>#N/A</v>
      </c>
      <c r="BY624" s="31" t="e">
        <f t="shared" si="384"/>
        <v>#N/A</v>
      </c>
      <c r="BZ624" s="31" t="e">
        <f t="shared" si="385"/>
        <v>#N/A</v>
      </c>
      <c r="CA624" s="31" t="e">
        <f t="shared" si="386"/>
        <v>#N/A</v>
      </c>
      <c r="CB624" s="36" t="str">
        <f t="shared" si="368"/>
        <v>Sem Passeio</v>
      </c>
      <c r="CC624" s="37" t="e">
        <f t="shared" si="387"/>
        <v>#N/A</v>
      </c>
      <c r="CD624" s="38"/>
      <c r="CE624" s="38"/>
      <c r="CF624" s="31" t="e">
        <f>IF(CB624="-","-",_xlfn.XLOOKUP(CB624,ABNT5101!$B$4:$B$9,ABNT5101!$C$4:$C$9))</f>
        <v>#N/A</v>
      </c>
      <c r="CG624" s="36" t="e">
        <f>IF(CB624="-","-",_xlfn.XLOOKUP(CB624,ABNT5101!$B$4:$B$9,ABNT5101!$D$4:$D$9))</f>
        <v>#N/A</v>
      </c>
      <c r="CH624" s="31" t="e">
        <f t="shared" si="388"/>
        <v>#N/A</v>
      </c>
      <c r="CI624" s="31" t="e">
        <f t="shared" si="389"/>
        <v>#N/A</v>
      </c>
      <c r="CJ624" s="31" t="e">
        <f t="shared" si="390"/>
        <v>#N/A</v>
      </c>
      <c r="CK624" s="56" t="e">
        <f>_xlfn.XLOOKUP(CL624,'Banco de dados'!$B:$B,'Banco de dados'!$D:$D)</f>
        <v>#N/A</v>
      </c>
      <c r="CL624" s="40"/>
      <c r="CM624" s="56" t="e">
        <f>_xlfn.XLOOKUP(CL624,'Banco de dados'!$B:$B,'Banco de dados'!$E:$E)</f>
        <v>#N/A</v>
      </c>
      <c r="CN624" s="56"/>
      <c r="CO624" s="56" t="e">
        <f>IF(CN624="-","-",_xlfn.XLOOKUP(CN624,'Banco de dados'!$B:$B,'Banco de dados'!$E:$E))</f>
        <v>#N/A</v>
      </c>
      <c r="CP624" s="41">
        <f t="shared" si="391"/>
        <v>1</v>
      </c>
      <c r="CQ624" s="56" t="e">
        <f>_xlfn.XLOOKUP(CL624,'Banco de dados'!$B:$B,'Banco de dados'!$H:$H)</f>
        <v>#N/A</v>
      </c>
      <c r="CR624" s="56" t="e">
        <f t="array" aca="1" ref="CR624" ca="1">_xludf.xlookup(CN624,'Banco de dados'!$B:$B,'Banco de dados'!$H:$H)</f>
        <v>#NAME?</v>
      </c>
      <c r="CS624" s="56" t="e">
        <f t="array" aca="1" ref="CS624" ca="1">_xludf.xlookup(CL624,'Banco de dados'!$B:$B,'Banco de dados'!$F:$F)</f>
        <v>#NAME?</v>
      </c>
      <c r="CT624" s="56" t="e">
        <f t="array" aca="1" ref="CT624" ca="1">_xludf.xlookup(CN624,'Banco de dados'!$B:$B,'Banco de dados'!$F:$F)</f>
        <v>#NAME?</v>
      </c>
      <c r="CU624" s="42"/>
      <c r="CV624" s="40"/>
      <c r="CW624" s="56" t="str">
        <f>IF(AJ624=0.5,"Suporte",IF(AND(AJ624&gt;='Braços de IP'!$B$9,AJ624&lt;='Braços de IP'!$D$9),'Braços de IP'!$E$9,IF(AND(AJ624&gt;='Braços de IP'!$B$10,AJ624&lt;='Braços de IP'!$D$10),'Braços de IP'!$E$10,IF(AND(AJ624&gt;='Braços de IP'!$B$11,AJ624&lt;='Braços de IP'!$D$11),'Braços de IP'!$E$11,IF(AND(AJ624&gt;='Braços de IP'!$B$12,AJ624&lt;='Braços de IP'!$D$12),'Braços de IP'!$E$12,IF(AND(AJ624&gt;='Braços de IP'!$B$13,AJ624&lt;='Braços de IP'!$D$13),'Braços de IP'!$E$13,IF(AND(AJ624&gt;='Braços de IP'!$B$14,AJ624&lt;='Braços de IP'!$D$14),'Braços de IP'!$E$14,"ERRO")))))))</f>
        <v>Longo I</v>
      </c>
      <c r="CX624" s="42"/>
      <c r="CY624" s="56" t="str">
        <f>IF($CX624="","",VLOOKUP($CX624,'Braços de IP'!$E$9:$I$15,2,0))</f>
        <v/>
      </c>
      <c r="CZ624" s="43" t="str">
        <f>IF($CX624="","",VLOOKUP($CX624,'Braços de IP'!$E$9:$I$15,5,0))</f>
        <v/>
      </c>
      <c r="DA624" s="56"/>
      <c r="DB624" s="56"/>
      <c r="DC624" s="56"/>
      <c r="DD624" s="56"/>
      <c r="DE624" s="56"/>
      <c r="DF624" s="56"/>
      <c r="DG624" s="44" t="e">
        <f t="shared" si="392"/>
        <v>#N/A</v>
      </c>
      <c r="DH624" s="45">
        <f t="shared" si="393"/>
        <v>90</v>
      </c>
      <c r="DI624" s="44" t="e">
        <f t="shared" si="394"/>
        <v>#N/A</v>
      </c>
      <c r="DJ624" s="46" t="e">
        <f t="shared" si="395"/>
        <v>#N/A</v>
      </c>
      <c r="DK624" s="47" t="s">
        <v>147</v>
      </c>
      <c r="DL624" s="48"/>
      <c r="DM624" s="49"/>
      <c r="DN624" s="23" t="s">
        <v>148</v>
      </c>
      <c r="DO624" s="23"/>
      <c r="DP624" s="5"/>
      <c r="DQ624" s="5"/>
      <c r="DR624" s="5"/>
      <c r="DS624" s="5"/>
      <c r="DT624" s="5"/>
      <c r="DU624" s="5"/>
      <c r="DV624" s="5"/>
      <c r="DW624" s="5"/>
    </row>
    <row r="625" spans="2:127" ht="15.75" hidden="1" customHeight="1" x14ac:dyDescent="0.3">
      <c r="B625" s="5"/>
      <c r="C625" s="5"/>
      <c r="D625" s="5"/>
      <c r="E625" s="22" t="s">
        <v>552</v>
      </c>
      <c r="F625" s="22" t="s">
        <v>150</v>
      </c>
      <c r="G625" s="23" t="s">
        <v>553</v>
      </c>
      <c r="H625" s="23">
        <v>-23.337582730000001</v>
      </c>
      <c r="I625" s="23">
        <v>-46.91489782</v>
      </c>
      <c r="J625" s="24" t="s">
        <v>139</v>
      </c>
      <c r="K625" s="60"/>
      <c r="L625" s="24" t="s">
        <v>152</v>
      </c>
      <c r="M625" s="24" t="s">
        <v>141</v>
      </c>
      <c r="N625" s="23">
        <v>90</v>
      </c>
      <c r="O625" s="23" t="s">
        <v>142</v>
      </c>
      <c r="P625" s="23" t="s">
        <v>143</v>
      </c>
      <c r="Q625" s="26">
        <f t="shared" si="373"/>
        <v>180</v>
      </c>
      <c r="R625" s="23"/>
      <c r="S625" s="28" t="s">
        <v>153</v>
      </c>
      <c r="T625" s="28"/>
      <c r="U625" s="23"/>
      <c r="V625" s="23"/>
      <c r="W625" s="23"/>
      <c r="X625" s="28" t="s">
        <v>153</v>
      </c>
      <c r="Y625" s="23"/>
      <c r="Z625" s="23"/>
      <c r="AA625" s="29"/>
      <c r="AB625" s="23"/>
      <c r="AC625" s="23"/>
      <c r="AD625" s="23" t="s">
        <v>144</v>
      </c>
      <c r="AE625" s="23" t="s">
        <v>145</v>
      </c>
      <c r="AF625" s="23"/>
      <c r="AG625" s="23">
        <v>8.1999999999999993</v>
      </c>
      <c r="AH625" s="23">
        <v>1</v>
      </c>
      <c r="AI625" s="23">
        <v>0.9</v>
      </c>
      <c r="AJ625" s="23">
        <v>2.6</v>
      </c>
      <c r="AK625" s="27">
        <f t="shared" si="374"/>
        <v>1.7000000000000002</v>
      </c>
      <c r="AL625" s="27" t="s">
        <v>143</v>
      </c>
      <c r="AM625" s="27" t="s">
        <v>143</v>
      </c>
      <c r="AN625" s="23"/>
      <c r="AO625" s="27">
        <f t="shared" si="375"/>
        <v>2</v>
      </c>
      <c r="AP625" s="23"/>
      <c r="AQ625" s="23"/>
      <c r="AR625" s="23"/>
      <c r="AS625" s="23"/>
      <c r="AT625" s="23"/>
      <c r="AU625" s="27"/>
      <c r="AV625" s="27">
        <f t="shared" si="376"/>
        <v>0</v>
      </c>
      <c r="AW625" s="27"/>
      <c r="AX625" s="28">
        <f>VLOOKUP(J625,ABNT5101!$I$3:$J$9,2)</f>
        <v>7.5</v>
      </c>
      <c r="AY625" s="28">
        <f>VLOOKUP(J625,ABNT5101!$I$3:$M$9,5)</f>
        <v>0.18</v>
      </c>
      <c r="AZ625" s="28" t="str">
        <f>_xlfn.XLOOKUP(J625,ABNT5101!I:I,ABNT5101!L:L)</f>
        <v>-</v>
      </c>
      <c r="BA625" s="28">
        <f>_xlfn.XLOOKUP(J625,ABNT5101!$I:$I,ABNT5101!M:M)</f>
        <v>0.18</v>
      </c>
      <c r="BB625" s="28" t="str">
        <f>_xlfn.XLOOKUP(J625,ABNT5101!$I:$I,ABNT5101!N:N)</f>
        <v>-</v>
      </c>
      <c r="BC625" s="28">
        <f>_xlfn.XLOOKUP(J625,ABNT5101!$I:$I,ABNT5101!O:O)</f>
        <v>16</v>
      </c>
      <c r="BD625" s="31" t="str">
        <f t="shared" si="377"/>
        <v>NÃO ATENDE</v>
      </c>
      <c r="BE625" s="32">
        <f t="shared" si="369"/>
        <v>-1</v>
      </c>
      <c r="BF625" s="32">
        <f t="shared" si="370"/>
        <v>-1</v>
      </c>
      <c r="BG625" s="32" t="str">
        <f t="shared" si="378"/>
        <v>-</v>
      </c>
      <c r="BH625" s="33"/>
      <c r="BI625" s="33"/>
      <c r="BJ625" s="34"/>
      <c r="BK625" s="34"/>
      <c r="BL625" s="35"/>
      <c r="BM625" s="34"/>
      <c r="BN625" s="31" t="str">
        <f t="shared" si="379"/>
        <v>NÃO ATENDE</v>
      </c>
      <c r="BO625" s="31" t="str">
        <f t="shared" si="371"/>
        <v>NÃO ATENDE</v>
      </c>
      <c r="BP625" s="31" t="str">
        <f t="shared" si="372"/>
        <v>NÃO ATENDE</v>
      </c>
      <c r="BQ625" s="31" t="str">
        <f t="shared" si="380"/>
        <v>ATENDE</v>
      </c>
      <c r="BR625" s="36" t="str">
        <f t="shared" si="381"/>
        <v>C5</v>
      </c>
      <c r="BS625" s="36" t="str">
        <f t="shared" si="382"/>
        <v>Sem Passeio</v>
      </c>
      <c r="BT625" s="37" t="e">
        <f t="shared" si="383"/>
        <v>#N/A</v>
      </c>
      <c r="BU625" s="33"/>
      <c r="BV625" s="33"/>
      <c r="BW625" s="36" t="e">
        <f>IF(BS625="-","-",_xlfn.XLOOKUP(BS625,ABNT5101!$B$4:$B$9,ABNT5101!$C$4:$C$9))</f>
        <v>#N/A</v>
      </c>
      <c r="BX625" s="36" t="e">
        <f>IF(BS625="-","-",_xlfn.XLOOKUP(BS625,ABNT5101!$B$4:$B$9,ABNT5101!$D$4:$D$9))</f>
        <v>#N/A</v>
      </c>
      <c r="BY625" s="31" t="e">
        <f t="shared" si="384"/>
        <v>#N/A</v>
      </c>
      <c r="BZ625" s="31" t="e">
        <f t="shared" si="385"/>
        <v>#N/A</v>
      </c>
      <c r="CA625" s="31" t="e">
        <f t="shared" si="386"/>
        <v>#N/A</v>
      </c>
      <c r="CB625" s="36" t="str">
        <f t="shared" si="368"/>
        <v>Sem Passeio</v>
      </c>
      <c r="CC625" s="37" t="e">
        <f t="shared" si="387"/>
        <v>#N/A</v>
      </c>
      <c r="CD625" s="38"/>
      <c r="CE625" s="38"/>
      <c r="CF625" s="31" t="e">
        <f>IF(CB625="-","-",_xlfn.XLOOKUP(CB625,ABNT5101!$B$4:$B$9,ABNT5101!$C$4:$C$9))</f>
        <v>#N/A</v>
      </c>
      <c r="CG625" s="36" t="e">
        <f>IF(CB625="-","-",_xlfn.XLOOKUP(CB625,ABNT5101!$B$4:$B$9,ABNT5101!$D$4:$D$9))</f>
        <v>#N/A</v>
      </c>
      <c r="CH625" s="31" t="e">
        <f t="shared" si="388"/>
        <v>#N/A</v>
      </c>
      <c r="CI625" s="31" t="e">
        <f t="shared" si="389"/>
        <v>#N/A</v>
      </c>
      <c r="CJ625" s="31" t="e">
        <f t="shared" si="390"/>
        <v>#N/A</v>
      </c>
      <c r="CK625" s="56" t="e">
        <f>_xlfn.XLOOKUP(CL625,'Banco de dados'!$B:$B,'Banco de dados'!$D:$D)</f>
        <v>#N/A</v>
      </c>
      <c r="CL625" s="40"/>
      <c r="CM625" s="56" t="e">
        <f>_xlfn.XLOOKUP(CL625,'Banco de dados'!$B:$B,'Banco de dados'!$E:$E)</f>
        <v>#N/A</v>
      </c>
      <c r="CN625" s="56"/>
      <c r="CO625" s="56" t="e">
        <f>IF(CN625="-","-",_xlfn.XLOOKUP(CN625,'Banco de dados'!$B:$B,'Banco de dados'!$E:$E))</f>
        <v>#N/A</v>
      </c>
      <c r="CP625" s="41">
        <f t="shared" si="391"/>
        <v>1</v>
      </c>
      <c r="CQ625" s="56" t="e">
        <f>_xlfn.XLOOKUP(CL625,'Banco de dados'!$B:$B,'Banco de dados'!$H:$H)</f>
        <v>#N/A</v>
      </c>
      <c r="CR625" s="56" t="e">
        <f t="array" aca="1" ref="CR625" ca="1">_xludf.xlookup(CN625,'Banco de dados'!$B:$B,'Banco de dados'!$H:$H)</f>
        <v>#NAME?</v>
      </c>
      <c r="CS625" s="56" t="e">
        <f t="array" aca="1" ref="CS625" ca="1">_xludf.xlookup(CL625,'Banco de dados'!$B:$B,'Banco de dados'!$F:$F)</f>
        <v>#NAME?</v>
      </c>
      <c r="CT625" s="56" t="e">
        <f t="array" aca="1" ref="CT625" ca="1">_xludf.xlookup(CN625,'Banco de dados'!$B:$B,'Banco de dados'!$F:$F)</f>
        <v>#NAME?</v>
      </c>
      <c r="CU625" s="42"/>
      <c r="CV625" s="40"/>
      <c r="CW625" s="56" t="str">
        <f>IF(AJ625=0.5,"Suporte",IF(AND(AJ625&gt;='Braços de IP'!$B$9,AJ625&lt;='Braços de IP'!$D$9),'Braços de IP'!$E$9,IF(AND(AJ625&gt;='Braços de IP'!$B$10,AJ625&lt;='Braços de IP'!$D$10),'Braços de IP'!$E$10,IF(AND(AJ625&gt;='Braços de IP'!$B$11,AJ625&lt;='Braços de IP'!$D$11),'Braços de IP'!$E$11,IF(AND(AJ625&gt;='Braços de IP'!$B$12,AJ625&lt;='Braços de IP'!$D$12),'Braços de IP'!$E$12,IF(AND(AJ625&gt;='Braços de IP'!$B$13,AJ625&lt;='Braços de IP'!$D$13),'Braços de IP'!$E$13,IF(AND(AJ625&gt;='Braços de IP'!$B$14,AJ625&lt;='Braços de IP'!$D$14),'Braços de IP'!$E$14,"ERRO")))))))</f>
        <v>Longo I</v>
      </c>
      <c r="CX625" s="42"/>
      <c r="CY625" s="56" t="str">
        <f>IF($CX625="","",VLOOKUP($CX625,'Braços de IP'!$E$9:$I$15,2,0))</f>
        <v/>
      </c>
      <c r="CZ625" s="43" t="str">
        <f>IF($CX625="","",VLOOKUP($CX625,'Braços de IP'!$E$9:$I$15,5,0))</f>
        <v/>
      </c>
      <c r="DA625" s="56"/>
      <c r="DB625" s="56"/>
      <c r="DC625" s="56"/>
      <c r="DD625" s="56"/>
      <c r="DE625" s="56"/>
      <c r="DF625" s="56"/>
      <c r="DG625" s="44" t="e">
        <f t="shared" si="392"/>
        <v>#N/A</v>
      </c>
      <c r="DH625" s="45">
        <f t="shared" si="393"/>
        <v>90</v>
      </c>
      <c r="DI625" s="44" t="e">
        <f t="shared" si="394"/>
        <v>#N/A</v>
      </c>
      <c r="DJ625" s="46" t="e">
        <f t="shared" si="395"/>
        <v>#N/A</v>
      </c>
      <c r="DK625" s="47" t="s">
        <v>147</v>
      </c>
      <c r="DL625" s="48"/>
      <c r="DM625" s="49"/>
      <c r="DN625" s="23" t="s">
        <v>148</v>
      </c>
      <c r="DO625" s="23"/>
      <c r="DP625" s="5"/>
      <c r="DQ625" s="5"/>
      <c r="DR625" s="5"/>
      <c r="DS625" s="5"/>
      <c r="DT625" s="5"/>
      <c r="DU625" s="5"/>
      <c r="DV625" s="5"/>
      <c r="DW625" s="5"/>
    </row>
    <row r="626" spans="2:127" ht="15.75" hidden="1" customHeight="1" x14ac:dyDescent="0.3">
      <c r="B626" s="5"/>
      <c r="C626" s="5"/>
      <c r="D626" s="5"/>
      <c r="E626" s="22" t="s">
        <v>554</v>
      </c>
      <c r="F626" s="22" t="s">
        <v>137</v>
      </c>
      <c r="G626" s="23" t="s">
        <v>555</v>
      </c>
      <c r="H626" s="23">
        <v>-23.336693</v>
      </c>
      <c r="I626" s="23">
        <v>-46.842384000000003</v>
      </c>
      <c r="J626" s="24" t="s">
        <v>160</v>
      </c>
      <c r="K626" s="60"/>
      <c r="L626" s="24" t="s">
        <v>180</v>
      </c>
      <c r="M626" s="24" t="s">
        <v>141</v>
      </c>
      <c r="N626" s="23">
        <v>120</v>
      </c>
      <c r="O626" s="23" t="s">
        <v>142</v>
      </c>
      <c r="P626" s="23" t="s">
        <v>143</v>
      </c>
      <c r="Q626" s="26">
        <f t="shared" si="373"/>
        <v>240</v>
      </c>
      <c r="R626" s="27">
        <v>1</v>
      </c>
      <c r="S626" s="28">
        <v>2.5</v>
      </c>
      <c r="T626" s="28">
        <v>8</v>
      </c>
      <c r="U626" s="23"/>
      <c r="V626" s="23"/>
      <c r="W626" s="23"/>
      <c r="X626" s="28">
        <v>2.2000000000000002</v>
      </c>
      <c r="Y626" s="23"/>
      <c r="Z626" s="23"/>
      <c r="AA626" s="29"/>
      <c r="AB626" s="23"/>
      <c r="AC626" s="23"/>
      <c r="AD626" s="23" t="s">
        <v>144</v>
      </c>
      <c r="AE626" s="23" t="s">
        <v>145</v>
      </c>
      <c r="AF626" s="23"/>
      <c r="AG626" s="23">
        <v>8.5</v>
      </c>
      <c r="AH626" s="23">
        <v>1</v>
      </c>
      <c r="AI626" s="23">
        <v>2.4</v>
      </c>
      <c r="AJ626" s="23">
        <v>4</v>
      </c>
      <c r="AK626" s="27">
        <f t="shared" si="374"/>
        <v>1.6</v>
      </c>
      <c r="AL626" s="27" t="s">
        <v>143</v>
      </c>
      <c r="AM626" s="27" t="s">
        <v>143</v>
      </c>
      <c r="AN626" s="23"/>
      <c r="AO626" s="27">
        <f t="shared" si="375"/>
        <v>2</v>
      </c>
      <c r="AP626" s="23"/>
      <c r="AQ626" s="23"/>
      <c r="AR626" s="23"/>
      <c r="AS626" s="23"/>
      <c r="AT626" s="23"/>
      <c r="AU626" s="27"/>
      <c r="AV626" s="27">
        <f t="shared" si="376"/>
        <v>0</v>
      </c>
      <c r="AW626" s="27"/>
      <c r="AX626" s="28">
        <f>VLOOKUP(J626,ABNT5101!$I$3:$J$9,2)</f>
        <v>10</v>
      </c>
      <c r="AY626" s="28">
        <f>VLOOKUP(J626,ABNT5101!$I$3:$M$9,5)</f>
        <v>0.18</v>
      </c>
      <c r="AZ626" s="28" t="str">
        <f>_xlfn.XLOOKUP(J626,ABNT5101!I:I,ABNT5101!L:L)</f>
        <v>-</v>
      </c>
      <c r="BA626" s="28">
        <f>_xlfn.XLOOKUP(J626,ABNT5101!$I:$I,ABNT5101!M:M)</f>
        <v>0.18</v>
      </c>
      <c r="BB626" s="28" t="str">
        <f>_xlfn.XLOOKUP(J626,ABNT5101!$I:$I,ABNT5101!N:N)</f>
        <v>-</v>
      </c>
      <c r="BC626" s="28">
        <f>_xlfn.XLOOKUP(J626,ABNT5101!$I:$I,ABNT5101!O:O)</f>
        <v>16</v>
      </c>
      <c r="BD626" s="31" t="str">
        <f t="shared" si="377"/>
        <v>NÃO ATENDE</v>
      </c>
      <c r="BE626" s="32">
        <f t="shared" si="369"/>
        <v>-1</v>
      </c>
      <c r="BF626" s="32">
        <f t="shared" si="370"/>
        <v>-1</v>
      </c>
      <c r="BG626" s="32" t="str">
        <f t="shared" si="378"/>
        <v>-</v>
      </c>
      <c r="BH626" s="33"/>
      <c r="BI626" s="33"/>
      <c r="BJ626" s="34"/>
      <c r="BK626" s="34"/>
      <c r="BL626" s="35"/>
      <c r="BM626" s="34"/>
      <c r="BN626" s="31" t="str">
        <f t="shared" si="379"/>
        <v>NÃO ATENDE</v>
      </c>
      <c r="BO626" s="31" t="str">
        <f t="shared" si="371"/>
        <v>NÃO ATENDE</v>
      </c>
      <c r="BP626" s="31" t="str">
        <f t="shared" si="372"/>
        <v>NÃO ATENDE</v>
      </c>
      <c r="BQ626" s="31" t="str">
        <f t="shared" si="380"/>
        <v>ATENDE</v>
      </c>
      <c r="BR626" s="36" t="str">
        <f t="shared" si="381"/>
        <v>C4</v>
      </c>
      <c r="BS626" s="36" t="str">
        <f t="shared" si="382"/>
        <v>P4</v>
      </c>
      <c r="BT626" s="37">
        <f t="shared" si="383"/>
        <v>-1</v>
      </c>
      <c r="BU626" s="33"/>
      <c r="BV626" s="33"/>
      <c r="BW626" s="36">
        <f>IF(BS626="-","-",_xlfn.XLOOKUP(BS626,ABNT5101!$B$4:$B$9,ABNT5101!$C$4:$C$9))</f>
        <v>7.5</v>
      </c>
      <c r="BX626" s="36">
        <f>IF(BS626="-","-",_xlfn.XLOOKUP(BS626,ABNT5101!$B$4:$B$9,ABNT5101!$D$4:$D$9))</f>
        <v>1.5</v>
      </c>
      <c r="BY626" s="31" t="str">
        <f t="shared" si="384"/>
        <v>NÃO ATENDE</v>
      </c>
      <c r="BZ626" s="31" t="str">
        <f t="shared" si="385"/>
        <v>NÃO ATENDE</v>
      </c>
      <c r="CA626" s="31" t="str">
        <f t="shared" si="386"/>
        <v>NÃO ATENDE</v>
      </c>
      <c r="CB626" s="36" t="str">
        <f t="shared" si="368"/>
        <v>P4</v>
      </c>
      <c r="CC626" s="37">
        <f t="shared" si="387"/>
        <v>-1</v>
      </c>
      <c r="CD626" s="38"/>
      <c r="CE626" s="38"/>
      <c r="CF626" s="31">
        <f>IF(CB626="-","-",_xlfn.XLOOKUP(CB626,ABNT5101!$B$4:$B$9,ABNT5101!$C$4:$C$9))</f>
        <v>7.5</v>
      </c>
      <c r="CG626" s="36">
        <f>IF(CB626="-","-",_xlfn.XLOOKUP(CB626,ABNT5101!$B$4:$B$9,ABNT5101!$D$4:$D$9))</f>
        <v>1.5</v>
      </c>
      <c r="CH626" s="31" t="str">
        <f t="shared" si="388"/>
        <v>NÃO ATENDE</v>
      </c>
      <c r="CI626" s="31" t="str">
        <f t="shared" si="389"/>
        <v>NÃO ATENDE</v>
      </c>
      <c r="CJ626" s="31" t="str">
        <f t="shared" si="390"/>
        <v>NÃO ATENDE</v>
      </c>
      <c r="CK626" s="56" t="e">
        <f>_xlfn.XLOOKUP(CL626,'Banco de dados'!$B:$B,'Banco de dados'!$D:$D)</f>
        <v>#N/A</v>
      </c>
      <c r="CL626" s="40"/>
      <c r="CM626" s="56" t="e">
        <f>_xlfn.XLOOKUP(CL626,'Banco de dados'!$B:$B,'Banco de dados'!$E:$E)</f>
        <v>#N/A</v>
      </c>
      <c r="CN626" s="56"/>
      <c r="CO626" s="56" t="e">
        <f>IF(CN626="-","-",_xlfn.XLOOKUP(CN626,'Banco de dados'!$B:$B,'Banco de dados'!$E:$E))</f>
        <v>#N/A</v>
      </c>
      <c r="CP626" s="41">
        <f t="shared" si="391"/>
        <v>1</v>
      </c>
      <c r="CQ626" s="56" t="e">
        <f>_xlfn.XLOOKUP(CL626,'Banco de dados'!$B:$B,'Banco de dados'!$H:$H)</f>
        <v>#N/A</v>
      </c>
      <c r="CR626" s="56" t="e">
        <f t="array" aca="1" ref="CR626" ca="1">_xludf.xlookup(CN626,'Banco de dados'!$B:$B,'Banco de dados'!$H:$H)</f>
        <v>#NAME?</v>
      </c>
      <c r="CS626" s="56" t="e">
        <f t="array" aca="1" ref="CS626" ca="1">_xludf.xlookup(CL626,'Banco de dados'!$B:$B,'Banco de dados'!$F:$F)</f>
        <v>#NAME?</v>
      </c>
      <c r="CT626" s="56" t="e">
        <f t="array" aca="1" ref="CT626" ca="1">_xludf.xlookup(CN626,'Banco de dados'!$B:$B,'Banco de dados'!$F:$F)</f>
        <v>#NAME?</v>
      </c>
      <c r="CU626" s="42"/>
      <c r="CV626" s="40"/>
      <c r="CW626" s="56" t="str">
        <f>IF(AJ626=0.5,"Suporte",IF(AND(AJ626&gt;='Braços de IP'!$B$9,AJ626&lt;='Braços de IP'!$D$9),'Braços de IP'!$E$9,IF(AND(AJ626&gt;='Braços de IP'!$B$10,AJ626&lt;='Braços de IP'!$D$10),'Braços de IP'!$E$10,IF(AND(AJ626&gt;='Braços de IP'!$B$11,AJ626&lt;='Braços de IP'!$D$11),'Braços de IP'!$E$11,IF(AND(AJ626&gt;='Braços de IP'!$B$12,AJ626&lt;='Braços de IP'!$D$12),'Braços de IP'!$E$12,IF(AND(AJ626&gt;='Braços de IP'!$B$13,AJ626&lt;='Braços de IP'!$D$13),'Braços de IP'!$E$13,IF(AND(AJ626&gt;='Braços de IP'!$B$14,AJ626&lt;='Braços de IP'!$D$14),'Braços de IP'!$E$14,"ERRO")))))))</f>
        <v>Longo II</v>
      </c>
      <c r="CX626" s="42"/>
      <c r="CY626" s="56" t="str">
        <f>IF($CX626="","",VLOOKUP($CX626,'Braços de IP'!$E$9:$I$15,2,0))</f>
        <v/>
      </c>
      <c r="CZ626" s="43" t="str">
        <f>IF($CX626="","",VLOOKUP($CX626,'Braços de IP'!$E$9:$I$15,5,0))</f>
        <v/>
      </c>
      <c r="DA626" s="56"/>
      <c r="DB626" s="56"/>
      <c r="DC626" s="56"/>
      <c r="DD626" s="56"/>
      <c r="DE626" s="56"/>
      <c r="DF626" s="56"/>
      <c r="DG626" s="44" t="e">
        <f t="shared" si="392"/>
        <v>#N/A</v>
      </c>
      <c r="DH626" s="45">
        <f t="shared" si="393"/>
        <v>120</v>
      </c>
      <c r="DI626" s="44" t="e">
        <f t="shared" si="394"/>
        <v>#N/A</v>
      </c>
      <c r="DJ626" s="46" t="e">
        <f t="shared" si="395"/>
        <v>#N/A</v>
      </c>
      <c r="DK626" s="47" t="s">
        <v>147</v>
      </c>
      <c r="DL626" s="48"/>
      <c r="DM626" s="49"/>
      <c r="DN626" s="23" t="s">
        <v>148</v>
      </c>
      <c r="DO626" s="23"/>
      <c r="DP626" s="5"/>
      <c r="DQ626" s="5"/>
      <c r="DR626" s="5"/>
      <c r="DS626" s="5"/>
      <c r="DT626" s="5"/>
      <c r="DU626" s="5"/>
      <c r="DV626" s="5"/>
      <c r="DW626" s="5"/>
    </row>
    <row r="627" spans="2:127" ht="15.75" hidden="1" customHeight="1" x14ac:dyDescent="0.3">
      <c r="B627" s="5"/>
      <c r="C627" s="5"/>
      <c r="D627" s="5"/>
      <c r="E627" s="22" t="s">
        <v>554</v>
      </c>
      <c r="F627" s="22" t="s">
        <v>137</v>
      </c>
      <c r="G627" s="23" t="s">
        <v>555</v>
      </c>
      <c r="H627" s="23">
        <v>-23.336693</v>
      </c>
      <c r="I627" s="23">
        <v>-46.842384000000003</v>
      </c>
      <c r="J627" s="24" t="s">
        <v>160</v>
      </c>
      <c r="K627" s="60"/>
      <c r="L627" s="24" t="s">
        <v>180</v>
      </c>
      <c r="M627" s="24" t="s">
        <v>141</v>
      </c>
      <c r="N627" s="23">
        <v>120</v>
      </c>
      <c r="O627" s="23" t="s">
        <v>142</v>
      </c>
      <c r="P627" s="23" t="s">
        <v>143</v>
      </c>
      <c r="Q627" s="26">
        <f t="shared" si="373"/>
        <v>240</v>
      </c>
      <c r="R627" s="27">
        <v>1</v>
      </c>
      <c r="S627" s="28">
        <v>2.5</v>
      </c>
      <c r="T627" s="28">
        <v>8</v>
      </c>
      <c r="U627" s="23"/>
      <c r="V627" s="23"/>
      <c r="W627" s="23"/>
      <c r="X627" s="28">
        <v>2.2000000000000002</v>
      </c>
      <c r="Y627" s="23"/>
      <c r="Z627" s="23"/>
      <c r="AA627" s="29"/>
      <c r="AB627" s="23"/>
      <c r="AC627" s="23"/>
      <c r="AD627" s="23" t="s">
        <v>144</v>
      </c>
      <c r="AE627" s="23" t="s">
        <v>145</v>
      </c>
      <c r="AF627" s="23"/>
      <c r="AG627" s="23">
        <v>8.5</v>
      </c>
      <c r="AH627" s="23">
        <v>1</v>
      </c>
      <c r="AI627" s="23">
        <v>2.4</v>
      </c>
      <c r="AJ627" s="23">
        <v>4</v>
      </c>
      <c r="AK627" s="27">
        <f t="shared" si="374"/>
        <v>1.6</v>
      </c>
      <c r="AL627" s="27" t="s">
        <v>143</v>
      </c>
      <c r="AM627" s="27" t="s">
        <v>143</v>
      </c>
      <c r="AN627" s="23"/>
      <c r="AO627" s="27">
        <f t="shared" si="375"/>
        <v>2</v>
      </c>
      <c r="AP627" s="23"/>
      <c r="AQ627" s="23"/>
      <c r="AR627" s="23"/>
      <c r="AS627" s="23"/>
      <c r="AT627" s="23"/>
      <c r="AU627" s="27"/>
      <c r="AV627" s="27">
        <f t="shared" si="376"/>
        <v>0</v>
      </c>
      <c r="AW627" s="27"/>
      <c r="AX627" s="28">
        <f>VLOOKUP(J627,ABNT5101!$I$3:$J$9,2)</f>
        <v>10</v>
      </c>
      <c r="AY627" s="28">
        <f>VLOOKUP(J627,ABNT5101!$I$3:$M$9,5)</f>
        <v>0.18</v>
      </c>
      <c r="AZ627" s="28" t="str">
        <f>_xlfn.XLOOKUP(J627,ABNT5101!I:I,ABNT5101!L:L)</f>
        <v>-</v>
      </c>
      <c r="BA627" s="28">
        <f>_xlfn.XLOOKUP(J627,ABNT5101!$I:$I,ABNT5101!M:M)</f>
        <v>0.18</v>
      </c>
      <c r="BB627" s="28" t="str">
        <f>_xlfn.XLOOKUP(J627,ABNT5101!$I:$I,ABNT5101!N:N)</f>
        <v>-</v>
      </c>
      <c r="BC627" s="28">
        <f>_xlfn.XLOOKUP(J627,ABNT5101!$I:$I,ABNT5101!O:O)</f>
        <v>16</v>
      </c>
      <c r="BD627" s="31" t="str">
        <f t="shared" si="377"/>
        <v>NÃO ATENDE</v>
      </c>
      <c r="BE627" s="32">
        <f t="shared" si="369"/>
        <v>-1</v>
      </c>
      <c r="BF627" s="32">
        <f t="shared" si="370"/>
        <v>-1</v>
      </c>
      <c r="BG627" s="32" t="str">
        <f t="shared" si="378"/>
        <v>-</v>
      </c>
      <c r="BH627" s="33"/>
      <c r="BI627" s="33"/>
      <c r="BJ627" s="34"/>
      <c r="BK627" s="34"/>
      <c r="BL627" s="35"/>
      <c r="BM627" s="34"/>
      <c r="BN627" s="31" t="str">
        <f t="shared" si="379"/>
        <v>NÃO ATENDE</v>
      </c>
      <c r="BO627" s="31" t="str">
        <f t="shared" si="371"/>
        <v>NÃO ATENDE</v>
      </c>
      <c r="BP627" s="31" t="str">
        <f t="shared" si="372"/>
        <v>NÃO ATENDE</v>
      </c>
      <c r="BQ627" s="31" t="str">
        <f t="shared" si="380"/>
        <v>ATENDE</v>
      </c>
      <c r="BR627" s="36" t="str">
        <f t="shared" si="381"/>
        <v>C4</v>
      </c>
      <c r="BS627" s="36" t="str">
        <f t="shared" si="382"/>
        <v>P4</v>
      </c>
      <c r="BT627" s="37">
        <f t="shared" si="383"/>
        <v>-1</v>
      </c>
      <c r="BU627" s="33"/>
      <c r="BV627" s="33"/>
      <c r="BW627" s="36">
        <f>IF(BS627="-","-",_xlfn.XLOOKUP(BS627,ABNT5101!$B$4:$B$9,ABNT5101!$C$4:$C$9))</f>
        <v>7.5</v>
      </c>
      <c r="BX627" s="36">
        <f>IF(BS627="-","-",_xlfn.XLOOKUP(BS627,ABNT5101!$B$4:$B$9,ABNT5101!$D$4:$D$9))</f>
        <v>1.5</v>
      </c>
      <c r="BY627" s="31" t="str">
        <f t="shared" si="384"/>
        <v>NÃO ATENDE</v>
      </c>
      <c r="BZ627" s="31" t="str">
        <f t="shared" si="385"/>
        <v>NÃO ATENDE</v>
      </c>
      <c r="CA627" s="31" t="str">
        <f t="shared" si="386"/>
        <v>NÃO ATENDE</v>
      </c>
      <c r="CB627" s="36" t="str">
        <f t="shared" si="368"/>
        <v>P4</v>
      </c>
      <c r="CC627" s="37">
        <f t="shared" si="387"/>
        <v>-1</v>
      </c>
      <c r="CD627" s="38"/>
      <c r="CE627" s="38"/>
      <c r="CF627" s="31">
        <f>IF(CB627="-","-",_xlfn.XLOOKUP(CB627,ABNT5101!$B$4:$B$9,ABNT5101!$C$4:$C$9))</f>
        <v>7.5</v>
      </c>
      <c r="CG627" s="36">
        <f>IF(CB627="-","-",_xlfn.XLOOKUP(CB627,ABNT5101!$B$4:$B$9,ABNT5101!$D$4:$D$9))</f>
        <v>1.5</v>
      </c>
      <c r="CH627" s="31" t="str">
        <f t="shared" si="388"/>
        <v>NÃO ATENDE</v>
      </c>
      <c r="CI627" s="31" t="str">
        <f t="shared" si="389"/>
        <v>NÃO ATENDE</v>
      </c>
      <c r="CJ627" s="31" t="str">
        <f t="shared" si="390"/>
        <v>NÃO ATENDE</v>
      </c>
      <c r="CK627" s="56" t="e">
        <f>_xlfn.XLOOKUP(CL627,'Banco de dados'!$B:$B,'Banco de dados'!$D:$D)</f>
        <v>#N/A</v>
      </c>
      <c r="CL627" s="40"/>
      <c r="CM627" s="56" t="e">
        <f>_xlfn.XLOOKUP(CL627,'Banco de dados'!$B:$B,'Banco de dados'!$E:$E)</f>
        <v>#N/A</v>
      </c>
      <c r="CN627" s="56"/>
      <c r="CO627" s="56" t="e">
        <f>IF(CN627="-","-",_xlfn.XLOOKUP(CN627,'Banco de dados'!$B:$B,'Banco de dados'!$E:$E))</f>
        <v>#N/A</v>
      </c>
      <c r="CP627" s="41">
        <f t="shared" si="391"/>
        <v>1</v>
      </c>
      <c r="CQ627" s="56" t="e">
        <f>_xlfn.XLOOKUP(CL627,'Banco de dados'!$B:$B,'Banco de dados'!$H:$H)</f>
        <v>#N/A</v>
      </c>
      <c r="CR627" s="56" t="e">
        <f t="array" aca="1" ref="CR627" ca="1">_xludf.xlookup(CN627,'Banco de dados'!$B:$B,'Banco de dados'!$H:$H)</f>
        <v>#NAME?</v>
      </c>
      <c r="CS627" s="56" t="e">
        <f t="array" aca="1" ref="CS627" ca="1">_xludf.xlookup(CL627,'Banco de dados'!$B:$B,'Banco de dados'!$F:$F)</f>
        <v>#NAME?</v>
      </c>
      <c r="CT627" s="56" t="e">
        <f t="array" aca="1" ref="CT627" ca="1">_xludf.xlookup(CN627,'Banco de dados'!$B:$B,'Banco de dados'!$F:$F)</f>
        <v>#NAME?</v>
      </c>
      <c r="CU627" s="42"/>
      <c r="CV627" s="40"/>
      <c r="CW627" s="56" t="str">
        <f>IF(AJ627=0.5,"Suporte",IF(AND(AJ627&gt;='Braços de IP'!$B$9,AJ627&lt;='Braços de IP'!$D$9),'Braços de IP'!$E$9,IF(AND(AJ627&gt;='Braços de IP'!$B$10,AJ627&lt;='Braços de IP'!$D$10),'Braços de IP'!$E$10,IF(AND(AJ627&gt;='Braços de IP'!$B$11,AJ627&lt;='Braços de IP'!$D$11),'Braços de IP'!$E$11,IF(AND(AJ627&gt;='Braços de IP'!$B$12,AJ627&lt;='Braços de IP'!$D$12),'Braços de IP'!$E$12,IF(AND(AJ627&gt;='Braços de IP'!$B$13,AJ627&lt;='Braços de IP'!$D$13),'Braços de IP'!$E$13,IF(AND(AJ627&gt;='Braços de IP'!$B$14,AJ627&lt;='Braços de IP'!$D$14),'Braços de IP'!$E$14,"ERRO")))))))</f>
        <v>Longo II</v>
      </c>
      <c r="CX627" s="42"/>
      <c r="CY627" s="56" t="str">
        <f>IF($CX627="","",VLOOKUP($CX627,'Braços de IP'!$E$9:$I$15,2,0))</f>
        <v/>
      </c>
      <c r="CZ627" s="43" t="str">
        <f>IF($CX627="","",VLOOKUP($CX627,'Braços de IP'!$E$9:$I$15,5,0))</f>
        <v/>
      </c>
      <c r="DA627" s="56"/>
      <c r="DB627" s="56"/>
      <c r="DC627" s="56"/>
      <c r="DD627" s="56"/>
      <c r="DE627" s="56"/>
      <c r="DF627" s="56"/>
      <c r="DG627" s="44" t="e">
        <f t="shared" si="392"/>
        <v>#N/A</v>
      </c>
      <c r="DH627" s="45">
        <f t="shared" si="393"/>
        <v>120</v>
      </c>
      <c r="DI627" s="44" t="e">
        <f t="shared" si="394"/>
        <v>#N/A</v>
      </c>
      <c r="DJ627" s="46" t="e">
        <f t="shared" si="395"/>
        <v>#N/A</v>
      </c>
      <c r="DK627" s="47" t="s">
        <v>147</v>
      </c>
      <c r="DL627" s="48"/>
      <c r="DM627" s="49"/>
      <c r="DN627" s="23" t="s">
        <v>148</v>
      </c>
      <c r="DO627" s="23"/>
      <c r="DP627" s="5"/>
      <c r="DQ627" s="5"/>
      <c r="DR627" s="5"/>
      <c r="DS627" s="5"/>
      <c r="DT627" s="5"/>
      <c r="DU627" s="5"/>
      <c r="DV627" s="5"/>
      <c r="DW627" s="5"/>
    </row>
    <row r="628" spans="2:127" ht="15.75" hidden="1" customHeight="1" x14ac:dyDescent="0.3">
      <c r="B628" s="5"/>
      <c r="C628" s="5"/>
      <c r="D628" s="5"/>
      <c r="E628" s="22" t="s">
        <v>554</v>
      </c>
      <c r="F628" s="22" t="s">
        <v>137</v>
      </c>
      <c r="G628" s="23" t="s">
        <v>555</v>
      </c>
      <c r="H628" s="23">
        <v>-23.336693</v>
      </c>
      <c r="I628" s="23">
        <v>-46.842384000000003</v>
      </c>
      <c r="J628" s="24" t="s">
        <v>160</v>
      </c>
      <c r="K628" s="60"/>
      <c r="L628" s="24" t="s">
        <v>180</v>
      </c>
      <c r="M628" s="24" t="s">
        <v>141</v>
      </c>
      <c r="N628" s="23">
        <v>120</v>
      </c>
      <c r="O628" s="23" t="s">
        <v>142</v>
      </c>
      <c r="P628" s="23" t="s">
        <v>143</v>
      </c>
      <c r="Q628" s="26">
        <f t="shared" si="373"/>
        <v>240</v>
      </c>
      <c r="R628" s="27">
        <v>1</v>
      </c>
      <c r="S628" s="28">
        <v>2.5</v>
      </c>
      <c r="T628" s="28">
        <v>8</v>
      </c>
      <c r="U628" s="23"/>
      <c r="V628" s="23"/>
      <c r="W628" s="23"/>
      <c r="X628" s="28">
        <v>2.2000000000000002</v>
      </c>
      <c r="Y628" s="23"/>
      <c r="Z628" s="23"/>
      <c r="AA628" s="29"/>
      <c r="AB628" s="23"/>
      <c r="AC628" s="23"/>
      <c r="AD628" s="23" t="s">
        <v>144</v>
      </c>
      <c r="AE628" s="23" t="s">
        <v>145</v>
      </c>
      <c r="AF628" s="23"/>
      <c r="AG628" s="23">
        <v>8.5</v>
      </c>
      <c r="AH628" s="23">
        <v>1</v>
      </c>
      <c r="AI628" s="23">
        <v>2.4</v>
      </c>
      <c r="AJ628" s="23">
        <v>4</v>
      </c>
      <c r="AK628" s="27">
        <f t="shared" si="374"/>
        <v>1.6</v>
      </c>
      <c r="AL628" s="27" t="s">
        <v>143</v>
      </c>
      <c r="AM628" s="27" t="s">
        <v>143</v>
      </c>
      <c r="AN628" s="23"/>
      <c r="AO628" s="27">
        <f t="shared" si="375"/>
        <v>2</v>
      </c>
      <c r="AP628" s="23"/>
      <c r="AQ628" s="23"/>
      <c r="AR628" s="23"/>
      <c r="AS628" s="23"/>
      <c r="AT628" s="23"/>
      <c r="AU628" s="27"/>
      <c r="AV628" s="27">
        <f t="shared" si="376"/>
        <v>0</v>
      </c>
      <c r="AW628" s="27"/>
      <c r="AX628" s="28">
        <f>VLOOKUP(J628,ABNT5101!$I$3:$J$9,2)</f>
        <v>10</v>
      </c>
      <c r="AY628" s="28">
        <f>VLOOKUP(J628,ABNT5101!$I$3:$M$9,5)</f>
        <v>0.18</v>
      </c>
      <c r="AZ628" s="28" t="str">
        <f>_xlfn.XLOOKUP(J628,ABNT5101!I:I,ABNT5101!L:L)</f>
        <v>-</v>
      </c>
      <c r="BA628" s="28">
        <f>_xlfn.XLOOKUP(J628,ABNT5101!$I:$I,ABNT5101!M:M)</f>
        <v>0.18</v>
      </c>
      <c r="BB628" s="28" t="str">
        <f>_xlfn.XLOOKUP(J628,ABNT5101!$I:$I,ABNT5101!N:N)</f>
        <v>-</v>
      </c>
      <c r="BC628" s="28">
        <f>_xlfn.XLOOKUP(J628,ABNT5101!$I:$I,ABNT5101!O:O)</f>
        <v>16</v>
      </c>
      <c r="BD628" s="31" t="str">
        <f t="shared" si="377"/>
        <v>NÃO ATENDE</v>
      </c>
      <c r="BE628" s="32">
        <f t="shared" si="369"/>
        <v>-1</v>
      </c>
      <c r="BF628" s="32">
        <f t="shared" si="370"/>
        <v>-1</v>
      </c>
      <c r="BG628" s="32" t="str">
        <f t="shared" si="378"/>
        <v>-</v>
      </c>
      <c r="BH628" s="33"/>
      <c r="BI628" s="33"/>
      <c r="BJ628" s="34"/>
      <c r="BK628" s="34"/>
      <c r="BL628" s="35"/>
      <c r="BM628" s="34"/>
      <c r="BN628" s="31" t="str">
        <f t="shared" si="379"/>
        <v>NÃO ATENDE</v>
      </c>
      <c r="BO628" s="31" t="str">
        <f t="shared" si="371"/>
        <v>NÃO ATENDE</v>
      </c>
      <c r="BP628" s="31" t="str">
        <f t="shared" si="372"/>
        <v>NÃO ATENDE</v>
      </c>
      <c r="BQ628" s="31" t="str">
        <f t="shared" si="380"/>
        <v>ATENDE</v>
      </c>
      <c r="BR628" s="36" t="str">
        <f t="shared" si="381"/>
        <v>C4</v>
      </c>
      <c r="BS628" s="36" t="str">
        <f t="shared" si="382"/>
        <v>P4</v>
      </c>
      <c r="BT628" s="37">
        <f t="shared" si="383"/>
        <v>-1</v>
      </c>
      <c r="BU628" s="33"/>
      <c r="BV628" s="33"/>
      <c r="BW628" s="36">
        <f>IF(BS628="-","-",_xlfn.XLOOKUP(BS628,ABNT5101!$B$4:$B$9,ABNT5101!$C$4:$C$9))</f>
        <v>7.5</v>
      </c>
      <c r="BX628" s="36">
        <f>IF(BS628="-","-",_xlfn.XLOOKUP(BS628,ABNT5101!$B$4:$B$9,ABNT5101!$D$4:$D$9))</f>
        <v>1.5</v>
      </c>
      <c r="BY628" s="31" t="str">
        <f t="shared" si="384"/>
        <v>NÃO ATENDE</v>
      </c>
      <c r="BZ628" s="31" t="str">
        <f t="shared" si="385"/>
        <v>NÃO ATENDE</v>
      </c>
      <c r="CA628" s="31" t="str">
        <f t="shared" si="386"/>
        <v>NÃO ATENDE</v>
      </c>
      <c r="CB628" s="36" t="str">
        <f t="shared" si="368"/>
        <v>P4</v>
      </c>
      <c r="CC628" s="37">
        <f t="shared" si="387"/>
        <v>-1</v>
      </c>
      <c r="CD628" s="38"/>
      <c r="CE628" s="38"/>
      <c r="CF628" s="31">
        <f>IF(CB628="-","-",_xlfn.XLOOKUP(CB628,ABNT5101!$B$4:$B$9,ABNT5101!$C$4:$C$9))</f>
        <v>7.5</v>
      </c>
      <c r="CG628" s="36">
        <f>IF(CB628="-","-",_xlfn.XLOOKUP(CB628,ABNT5101!$B$4:$B$9,ABNT5101!$D$4:$D$9))</f>
        <v>1.5</v>
      </c>
      <c r="CH628" s="31" t="str">
        <f t="shared" si="388"/>
        <v>NÃO ATENDE</v>
      </c>
      <c r="CI628" s="31" t="str">
        <f t="shared" si="389"/>
        <v>NÃO ATENDE</v>
      </c>
      <c r="CJ628" s="31" t="str">
        <f t="shared" si="390"/>
        <v>NÃO ATENDE</v>
      </c>
      <c r="CK628" s="56" t="e">
        <f>_xlfn.XLOOKUP(CL628,'Banco de dados'!$B:$B,'Banco de dados'!$D:$D)</f>
        <v>#N/A</v>
      </c>
      <c r="CL628" s="40"/>
      <c r="CM628" s="56" t="e">
        <f>_xlfn.XLOOKUP(CL628,'Banco de dados'!$B:$B,'Banco de dados'!$E:$E)</f>
        <v>#N/A</v>
      </c>
      <c r="CN628" s="56"/>
      <c r="CO628" s="56" t="e">
        <f>IF(CN628="-","-",_xlfn.XLOOKUP(CN628,'Banco de dados'!$B:$B,'Banco de dados'!$E:$E))</f>
        <v>#N/A</v>
      </c>
      <c r="CP628" s="41">
        <f t="shared" si="391"/>
        <v>1</v>
      </c>
      <c r="CQ628" s="56" t="e">
        <f>_xlfn.XLOOKUP(CL628,'Banco de dados'!$B:$B,'Banco de dados'!$H:$H)</f>
        <v>#N/A</v>
      </c>
      <c r="CR628" s="56" t="e">
        <f t="array" aca="1" ref="CR628" ca="1">_xludf.xlookup(CN628,'Banco de dados'!$B:$B,'Banco de dados'!$H:$H)</f>
        <v>#NAME?</v>
      </c>
      <c r="CS628" s="56" t="e">
        <f t="array" aca="1" ref="CS628" ca="1">_xludf.xlookup(CL628,'Banco de dados'!$B:$B,'Banco de dados'!$F:$F)</f>
        <v>#NAME?</v>
      </c>
      <c r="CT628" s="56" t="e">
        <f t="array" aca="1" ref="CT628" ca="1">_xludf.xlookup(CN628,'Banco de dados'!$B:$B,'Banco de dados'!$F:$F)</f>
        <v>#NAME?</v>
      </c>
      <c r="CU628" s="42"/>
      <c r="CV628" s="40"/>
      <c r="CW628" s="56" t="str">
        <f>IF(AJ628=0.5,"Suporte",IF(AND(AJ628&gt;='Braços de IP'!$B$9,AJ628&lt;='Braços de IP'!$D$9),'Braços de IP'!$E$9,IF(AND(AJ628&gt;='Braços de IP'!$B$10,AJ628&lt;='Braços de IP'!$D$10),'Braços de IP'!$E$10,IF(AND(AJ628&gt;='Braços de IP'!$B$11,AJ628&lt;='Braços de IP'!$D$11),'Braços de IP'!$E$11,IF(AND(AJ628&gt;='Braços de IP'!$B$12,AJ628&lt;='Braços de IP'!$D$12),'Braços de IP'!$E$12,IF(AND(AJ628&gt;='Braços de IP'!$B$13,AJ628&lt;='Braços de IP'!$D$13),'Braços de IP'!$E$13,IF(AND(AJ628&gt;='Braços de IP'!$B$14,AJ628&lt;='Braços de IP'!$D$14),'Braços de IP'!$E$14,"ERRO")))))))</f>
        <v>Longo II</v>
      </c>
      <c r="CX628" s="42"/>
      <c r="CY628" s="56" t="str">
        <f>IF($CX628="","",VLOOKUP($CX628,'Braços de IP'!$E$9:$I$15,2,0))</f>
        <v/>
      </c>
      <c r="CZ628" s="43" t="str">
        <f>IF($CX628="","",VLOOKUP($CX628,'Braços de IP'!$E$9:$I$15,5,0))</f>
        <v/>
      </c>
      <c r="DA628" s="56"/>
      <c r="DB628" s="56"/>
      <c r="DC628" s="56"/>
      <c r="DD628" s="56"/>
      <c r="DE628" s="56"/>
      <c r="DF628" s="56"/>
      <c r="DG628" s="44" t="e">
        <f t="shared" si="392"/>
        <v>#N/A</v>
      </c>
      <c r="DH628" s="45">
        <f t="shared" si="393"/>
        <v>120</v>
      </c>
      <c r="DI628" s="44" t="e">
        <f t="shared" si="394"/>
        <v>#N/A</v>
      </c>
      <c r="DJ628" s="46" t="e">
        <f t="shared" si="395"/>
        <v>#N/A</v>
      </c>
      <c r="DK628" s="47" t="s">
        <v>147</v>
      </c>
      <c r="DL628" s="48"/>
      <c r="DM628" s="49"/>
      <c r="DN628" s="23" t="s">
        <v>148</v>
      </c>
      <c r="DO628" s="23"/>
      <c r="DP628" s="5"/>
      <c r="DQ628" s="5"/>
      <c r="DR628" s="5"/>
      <c r="DS628" s="5"/>
      <c r="DT628" s="5"/>
      <c r="DU628" s="5"/>
      <c r="DV628" s="5"/>
      <c r="DW628" s="5"/>
    </row>
    <row r="629" spans="2:127" ht="15.75" hidden="1" customHeight="1" x14ac:dyDescent="0.3">
      <c r="B629" s="5"/>
      <c r="C629" s="5"/>
      <c r="D629" s="5"/>
      <c r="E629" s="22" t="s">
        <v>556</v>
      </c>
      <c r="F629" s="22" t="s">
        <v>137</v>
      </c>
      <c r="G629" s="23" t="s">
        <v>557</v>
      </c>
      <c r="H629" s="23">
        <v>-23.410356459999999</v>
      </c>
      <c r="I629" s="23">
        <v>-46.843658670000003</v>
      </c>
      <c r="J629" s="24" t="s">
        <v>160</v>
      </c>
      <c r="K629" s="60"/>
      <c r="L629" s="24" t="s">
        <v>140</v>
      </c>
      <c r="M629" s="24" t="s">
        <v>141</v>
      </c>
      <c r="N629" s="23">
        <v>60</v>
      </c>
      <c r="O629" s="23" t="s">
        <v>142</v>
      </c>
      <c r="P629" s="23" t="s">
        <v>143</v>
      </c>
      <c r="Q629" s="26">
        <f t="shared" si="373"/>
        <v>120</v>
      </c>
      <c r="R629" s="27">
        <v>2</v>
      </c>
      <c r="S629" s="28">
        <v>3</v>
      </c>
      <c r="T629" s="28">
        <v>6</v>
      </c>
      <c r="U629" s="23"/>
      <c r="V629" s="23"/>
      <c r="W629" s="29"/>
      <c r="X629" s="28">
        <v>2</v>
      </c>
      <c r="Y629" s="23"/>
      <c r="Z629" s="23"/>
      <c r="AA629" s="23"/>
      <c r="AB629" s="23"/>
      <c r="AC629" s="23"/>
      <c r="AD629" s="23" t="s">
        <v>144</v>
      </c>
      <c r="AE629" s="23" t="s">
        <v>145</v>
      </c>
      <c r="AF629" s="23"/>
      <c r="AG629" s="23">
        <v>7.8</v>
      </c>
      <c r="AH629" s="23">
        <v>1</v>
      </c>
      <c r="AI629" s="23">
        <v>0.3</v>
      </c>
      <c r="AJ629" s="23">
        <v>2.6</v>
      </c>
      <c r="AK629" s="27">
        <f t="shared" si="374"/>
        <v>2.3000000000000003</v>
      </c>
      <c r="AL629" s="27" t="s">
        <v>143</v>
      </c>
      <c r="AM629" s="27" t="s">
        <v>143</v>
      </c>
      <c r="AN629" s="23"/>
      <c r="AO629" s="27">
        <f t="shared" si="375"/>
        <v>2</v>
      </c>
      <c r="AP629" s="23"/>
      <c r="AQ629" s="23"/>
      <c r="AR629" s="23"/>
      <c r="AS629" s="23"/>
      <c r="AT629" s="23"/>
      <c r="AU629" s="27"/>
      <c r="AV629" s="27">
        <f t="shared" si="376"/>
        <v>0</v>
      </c>
      <c r="AW629" s="27"/>
      <c r="AX629" s="28">
        <f>VLOOKUP(J629,ABNT5101!$I$3:$J$9,2)</f>
        <v>10</v>
      </c>
      <c r="AY629" s="28">
        <f>VLOOKUP(J629,ABNT5101!$I$3:$M$9,5)</f>
        <v>0.18</v>
      </c>
      <c r="AZ629" s="28" t="str">
        <f>_xlfn.XLOOKUP(J629,ABNT5101!I:I,ABNT5101!L:L)</f>
        <v>-</v>
      </c>
      <c r="BA629" s="28">
        <f>_xlfn.XLOOKUP(J629,ABNT5101!$I:$I,ABNT5101!M:M)</f>
        <v>0.18</v>
      </c>
      <c r="BB629" s="28" t="str">
        <f>_xlfn.XLOOKUP(J629,ABNT5101!$I:$I,ABNT5101!N:N)</f>
        <v>-</v>
      </c>
      <c r="BC629" s="28">
        <f>_xlfn.XLOOKUP(J629,ABNT5101!$I:$I,ABNT5101!O:O)</f>
        <v>16</v>
      </c>
      <c r="BD629" s="31" t="str">
        <f t="shared" si="377"/>
        <v>NÃO ATENDE</v>
      </c>
      <c r="BE629" s="32">
        <f t="shared" si="369"/>
        <v>-1</v>
      </c>
      <c r="BF629" s="32">
        <f t="shared" si="370"/>
        <v>-1</v>
      </c>
      <c r="BG629" s="32" t="str">
        <f t="shared" si="378"/>
        <v>-</v>
      </c>
      <c r="BH629" s="34"/>
      <c r="BI629" s="34"/>
      <c r="BJ629" s="34"/>
      <c r="BK629" s="34"/>
      <c r="BL629" s="35"/>
      <c r="BM629" s="34"/>
      <c r="BN629" s="31" t="str">
        <f t="shared" si="379"/>
        <v>NÃO ATENDE</v>
      </c>
      <c r="BO629" s="31" t="str">
        <f t="shared" si="371"/>
        <v>NÃO ATENDE</v>
      </c>
      <c r="BP629" s="31" t="str">
        <f t="shared" si="372"/>
        <v>NÃO ATENDE</v>
      </c>
      <c r="BQ629" s="31" t="str">
        <f t="shared" si="380"/>
        <v>ATENDE</v>
      </c>
      <c r="BR629" s="36" t="str">
        <f t="shared" si="381"/>
        <v>C4</v>
      </c>
      <c r="BS629" s="36" t="str">
        <f t="shared" si="382"/>
        <v>P6</v>
      </c>
      <c r="BT629" s="37">
        <f t="shared" si="383"/>
        <v>-1</v>
      </c>
      <c r="BU629" s="34"/>
      <c r="BV629" s="34"/>
      <c r="BW629" s="36">
        <f>IF(BS629="-","-",_xlfn.XLOOKUP(BS629,ABNT5101!$B$4:$B$9,ABNT5101!$C$4:$C$9))</f>
        <v>3</v>
      </c>
      <c r="BX629" s="36">
        <f>IF(BS629="-","-",_xlfn.XLOOKUP(BS629,ABNT5101!$B$4:$B$9,ABNT5101!$D$4:$D$9))</f>
        <v>0.6</v>
      </c>
      <c r="BY629" s="31" t="str">
        <f t="shared" si="384"/>
        <v>NÃO ATENDE</v>
      </c>
      <c r="BZ629" s="31" t="str">
        <f t="shared" si="385"/>
        <v>NÃO ATENDE</v>
      </c>
      <c r="CA629" s="31" t="str">
        <f t="shared" si="386"/>
        <v>NÃO ATENDE</v>
      </c>
      <c r="CB629" s="36" t="s">
        <v>143</v>
      </c>
      <c r="CC629" s="37" t="e">
        <f t="shared" si="387"/>
        <v>#VALUE!</v>
      </c>
      <c r="CD629" s="38"/>
      <c r="CE629" s="38"/>
      <c r="CF629" s="31" t="str">
        <f>IF(CB629="-","-",_xlfn.XLOOKUP(CB629,ABNT5101!$B$4:$B$9,ABNT5101!$C$4:$C$9))</f>
        <v>-</v>
      </c>
      <c r="CG629" s="36" t="str">
        <f>IF(CB629="-","-",_xlfn.XLOOKUP(CB629,ABNT5101!$B$4:$B$9,ABNT5101!$D$4:$D$9))</f>
        <v>-</v>
      </c>
      <c r="CH629" s="31" t="str">
        <f t="shared" si="388"/>
        <v>-</v>
      </c>
      <c r="CI629" s="31" t="str">
        <f t="shared" si="389"/>
        <v>-</v>
      </c>
      <c r="CJ629" s="31" t="str">
        <f t="shared" si="390"/>
        <v>-</v>
      </c>
      <c r="CK629" s="56" t="e">
        <f>_xlfn.XLOOKUP(CL629,'Banco de dados'!$B:$B,'Banco de dados'!$D:$D)</f>
        <v>#N/A</v>
      </c>
      <c r="CL629" s="42"/>
      <c r="CM629" s="56" t="e">
        <f>_xlfn.XLOOKUP(CL629,'Banco de dados'!$B:$B,'Banco de dados'!$E:$E)</f>
        <v>#N/A</v>
      </c>
      <c r="CN629" s="56"/>
      <c r="CO629" s="56" t="e">
        <f>IF(CN629="-","-",_xlfn.XLOOKUP(CN629,'Banco de dados'!$B:$B,'Banco de dados'!$E:$E))</f>
        <v>#N/A</v>
      </c>
      <c r="CP629" s="41">
        <f t="shared" si="391"/>
        <v>1</v>
      </c>
      <c r="CQ629" s="56" t="e">
        <f>_xlfn.XLOOKUP(CL629,'Banco de dados'!$B:$B,'Banco de dados'!$H:$H)</f>
        <v>#N/A</v>
      </c>
      <c r="CR629" s="56" t="e">
        <f t="array" aca="1" ref="CR629" ca="1">_xludf.xlookup(CN629,'Banco de dados'!$B:$B,'Banco de dados'!$H:$H)</f>
        <v>#NAME?</v>
      </c>
      <c r="CS629" s="56" t="e">
        <f t="array" aca="1" ref="CS629" ca="1">_xludf.xlookup(CL629,'Banco de dados'!$B:$B,'Banco de dados'!$F:$F)</f>
        <v>#NAME?</v>
      </c>
      <c r="CT629" s="56" t="e">
        <f t="array" aca="1" ref="CT629" ca="1">_xludf.xlookup(CN629,'Banco de dados'!$B:$B,'Banco de dados'!$F:$F)</f>
        <v>#NAME?</v>
      </c>
      <c r="CU629" s="42"/>
      <c r="CV629" s="42"/>
      <c r="CW629" s="56" t="str">
        <f>IF(AJ629=0.5,"Suporte",IF(AND(AJ629&gt;='Braços de IP'!$B$9,AJ629&lt;='Braços de IP'!$D$9),'Braços de IP'!$E$9,IF(AND(AJ629&gt;='Braços de IP'!$B$10,AJ629&lt;='Braços de IP'!$D$10),'Braços de IP'!$E$10,IF(AND(AJ629&gt;='Braços de IP'!$B$11,AJ629&lt;='Braços de IP'!$D$11),'Braços de IP'!$E$11,IF(AND(AJ629&gt;='Braços de IP'!$B$12,AJ629&lt;='Braços de IP'!$D$12),'Braços de IP'!$E$12,IF(AND(AJ629&gt;='Braços de IP'!$B$13,AJ629&lt;='Braços de IP'!$D$13),'Braços de IP'!$E$13,IF(AND(AJ629&gt;='Braços de IP'!$B$14,AJ629&lt;='Braços de IP'!$D$14),'Braços de IP'!$E$14,"ERRO")))))))</f>
        <v>Longo I</v>
      </c>
      <c r="CX629" s="42"/>
      <c r="CY629" s="56" t="str">
        <f>IF($CX629="","",VLOOKUP($CX629,'Braços de IP'!$E$9:$I$15,2,0))</f>
        <v/>
      </c>
      <c r="CZ629" s="43" t="str">
        <f>IF($CX629="","",VLOOKUP($CX629,'Braços de IP'!$E$9:$I$15,5,0))</f>
        <v/>
      </c>
      <c r="DA629" s="56"/>
      <c r="DB629" s="56"/>
      <c r="DC629" s="56"/>
      <c r="DD629" s="56"/>
      <c r="DE629" s="56"/>
      <c r="DF629" s="56"/>
      <c r="DG629" s="44" t="e">
        <f t="shared" si="392"/>
        <v>#N/A</v>
      </c>
      <c r="DH629" s="45">
        <f t="shared" si="393"/>
        <v>60</v>
      </c>
      <c r="DI629" s="44" t="e">
        <f t="shared" si="394"/>
        <v>#N/A</v>
      </c>
      <c r="DJ629" s="46" t="e">
        <f t="shared" si="395"/>
        <v>#N/A</v>
      </c>
      <c r="DK629" s="47" t="s">
        <v>147</v>
      </c>
      <c r="DL629" s="48"/>
      <c r="DM629" s="49"/>
      <c r="DN629" s="23" t="s">
        <v>148</v>
      </c>
      <c r="DO629" s="23"/>
      <c r="DP629" s="5"/>
      <c r="DQ629" s="5"/>
      <c r="DR629" s="5"/>
      <c r="DS629" s="5"/>
      <c r="DT629" s="5"/>
      <c r="DU629" s="5"/>
      <c r="DV629" s="5"/>
      <c r="DW629" s="5"/>
    </row>
    <row r="630" spans="2:127" ht="15.75" hidden="1" customHeight="1" x14ac:dyDescent="0.3">
      <c r="B630" s="5"/>
      <c r="C630" s="5"/>
      <c r="D630" s="5"/>
      <c r="E630" s="22" t="s">
        <v>556</v>
      </c>
      <c r="F630" s="22" t="s">
        <v>137</v>
      </c>
      <c r="G630" s="23" t="s">
        <v>557</v>
      </c>
      <c r="H630" s="23">
        <v>-23.410356459999999</v>
      </c>
      <c r="I630" s="23">
        <v>-46.843658670000003</v>
      </c>
      <c r="J630" s="24" t="s">
        <v>160</v>
      </c>
      <c r="K630" s="60"/>
      <c r="L630" s="24" t="s">
        <v>140</v>
      </c>
      <c r="M630" s="24" t="s">
        <v>141</v>
      </c>
      <c r="N630" s="23">
        <v>60</v>
      </c>
      <c r="O630" s="23" t="s">
        <v>142</v>
      </c>
      <c r="P630" s="23" t="s">
        <v>143</v>
      </c>
      <c r="Q630" s="26">
        <f t="shared" si="373"/>
        <v>120</v>
      </c>
      <c r="R630" s="27">
        <v>2</v>
      </c>
      <c r="S630" s="28">
        <v>3</v>
      </c>
      <c r="T630" s="28">
        <v>6</v>
      </c>
      <c r="U630" s="23"/>
      <c r="V630" s="23"/>
      <c r="W630" s="29"/>
      <c r="X630" s="28">
        <v>2</v>
      </c>
      <c r="Y630" s="23"/>
      <c r="Z630" s="23"/>
      <c r="AA630" s="23"/>
      <c r="AB630" s="23"/>
      <c r="AC630" s="23"/>
      <c r="AD630" s="23" t="s">
        <v>144</v>
      </c>
      <c r="AE630" s="23" t="s">
        <v>145</v>
      </c>
      <c r="AF630" s="23"/>
      <c r="AG630" s="23">
        <v>7.8</v>
      </c>
      <c r="AH630" s="23">
        <v>1</v>
      </c>
      <c r="AI630" s="23">
        <v>0.3</v>
      </c>
      <c r="AJ630" s="23">
        <v>2.6</v>
      </c>
      <c r="AK630" s="27">
        <f t="shared" si="374"/>
        <v>2.3000000000000003</v>
      </c>
      <c r="AL630" s="27" t="s">
        <v>143</v>
      </c>
      <c r="AM630" s="27" t="s">
        <v>143</v>
      </c>
      <c r="AN630" s="23"/>
      <c r="AO630" s="27">
        <f t="shared" si="375"/>
        <v>2</v>
      </c>
      <c r="AP630" s="23"/>
      <c r="AQ630" s="23"/>
      <c r="AR630" s="23"/>
      <c r="AS630" s="23"/>
      <c r="AT630" s="23"/>
      <c r="AU630" s="27"/>
      <c r="AV630" s="27">
        <f t="shared" si="376"/>
        <v>0</v>
      </c>
      <c r="AW630" s="27"/>
      <c r="AX630" s="28">
        <f>VLOOKUP(J630,ABNT5101!$I$3:$J$9,2)</f>
        <v>10</v>
      </c>
      <c r="AY630" s="28">
        <f>VLOOKUP(J630,ABNT5101!$I$3:$M$9,5)</f>
        <v>0.18</v>
      </c>
      <c r="AZ630" s="28" t="str">
        <f>_xlfn.XLOOKUP(J630,ABNT5101!I:I,ABNT5101!L:L)</f>
        <v>-</v>
      </c>
      <c r="BA630" s="28">
        <f>_xlfn.XLOOKUP(J630,ABNT5101!$I:$I,ABNT5101!M:M)</f>
        <v>0.18</v>
      </c>
      <c r="BB630" s="28" t="str">
        <f>_xlfn.XLOOKUP(J630,ABNT5101!$I:$I,ABNT5101!N:N)</f>
        <v>-</v>
      </c>
      <c r="BC630" s="28">
        <f>_xlfn.XLOOKUP(J630,ABNT5101!$I:$I,ABNT5101!O:O)</f>
        <v>16</v>
      </c>
      <c r="BD630" s="31" t="str">
        <f t="shared" si="377"/>
        <v>NÃO ATENDE</v>
      </c>
      <c r="BE630" s="32">
        <f t="shared" si="369"/>
        <v>-1</v>
      </c>
      <c r="BF630" s="32">
        <f t="shared" si="370"/>
        <v>-1</v>
      </c>
      <c r="BG630" s="32" t="str">
        <f t="shared" si="378"/>
        <v>-</v>
      </c>
      <c r="BH630" s="34"/>
      <c r="BI630" s="34"/>
      <c r="BJ630" s="34"/>
      <c r="BK630" s="34"/>
      <c r="BL630" s="35"/>
      <c r="BM630" s="34"/>
      <c r="BN630" s="31" t="str">
        <f t="shared" si="379"/>
        <v>NÃO ATENDE</v>
      </c>
      <c r="BO630" s="31" t="str">
        <f t="shared" si="371"/>
        <v>NÃO ATENDE</v>
      </c>
      <c r="BP630" s="31" t="str">
        <f t="shared" si="372"/>
        <v>NÃO ATENDE</v>
      </c>
      <c r="BQ630" s="31" t="str">
        <f t="shared" si="380"/>
        <v>ATENDE</v>
      </c>
      <c r="BR630" s="36" t="str">
        <f t="shared" si="381"/>
        <v>C4</v>
      </c>
      <c r="BS630" s="36" t="str">
        <f t="shared" si="382"/>
        <v>P6</v>
      </c>
      <c r="BT630" s="37">
        <f t="shared" si="383"/>
        <v>-1</v>
      </c>
      <c r="BU630" s="34"/>
      <c r="BV630" s="34"/>
      <c r="BW630" s="36">
        <f>IF(BS630="-","-",_xlfn.XLOOKUP(BS630,ABNT5101!$B$4:$B$9,ABNT5101!$C$4:$C$9))</f>
        <v>3</v>
      </c>
      <c r="BX630" s="36">
        <f>IF(BS630="-","-",_xlfn.XLOOKUP(BS630,ABNT5101!$B$4:$B$9,ABNT5101!$D$4:$D$9))</f>
        <v>0.6</v>
      </c>
      <c r="BY630" s="31" t="str">
        <f t="shared" si="384"/>
        <v>NÃO ATENDE</v>
      </c>
      <c r="BZ630" s="31" t="str">
        <f t="shared" si="385"/>
        <v>NÃO ATENDE</v>
      </c>
      <c r="CA630" s="31" t="str">
        <f t="shared" si="386"/>
        <v>NÃO ATENDE</v>
      </c>
      <c r="CB630" s="36" t="s">
        <v>143</v>
      </c>
      <c r="CC630" s="37" t="e">
        <f t="shared" si="387"/>
        <v>#VALUE!</v>
      </c>
      <c r="CD630" s="38"/>
      <c r="CE630" s="38"/>
      <c r="CF630" s="31" t="str">
        <f>IF(CB630="-","-",_xlfn.XLOOKUP(CB630,ABNT5101!$B$4:$B$9,ABNT5101!$C$4:$C$9))</f>
        <v>-</v>
      </c>
      <c r="CG630" s="36" t="str">
        <f>IF(CB630="-","-",_xlfn.XLOOKUP(CB630,ABNT5101!$B$4:$B$9,ABNT5101!$D$4:$D$9))</f>
        <v>-</v>
      </c>
      <c r="CH630" s="31" t="str">
        <f t="shared" si="388"/>
        <v>-</v>
      </c>
      <c r="CI630" s="31" t="str">
        <f t="shared" si="389"/>
        <v>-</v>
      </c>
      <c r="CJ630" s="31" t="str">
        <f t="shared" si="390"/>
        <v>-</v>
      </c>
      <c r="CK630" s="56" t="e">
        <f>_xlfn.XLOOKUP(CL630,'Banco de dados'!$B:$B,'Banco de dados'!$D:$D)</f>
        <v>#N/A</v>
      </c>
      <c r="CL630" s="42"/>
      <c r="CM630" s="56" t="e">
        <f>_xlfn.XLOOKUP(CL630,'Banco de dados'!$B:$B,'Banco de dados'!$E:$E)</f>
        <v>#N/A</v>
      </c>
      <c r="CN630" s="56"/>
      <c r="CO630" s="56" t="e">
        <f>IF(CN630="-","-",_xlfn.XLOOKUP(CN630,'Banco de dados'!$B:$B,'Banco de dados'!$E:$E))</f>
        <v>#N/A</v>
      </c>
      <c r="CP630" s="41">
        <f t="shared" si="391"/>
        <v>1</v>
      </c>
      <c r="CQ630" s="56" t="e">
        <f>_xlfn.XLOOKUP(CL630,'Banco de dados'!$B:$B,'Banco de dados'!$H:$H)</f>
        <v>#N/A</v>
      </c>
      <c r="CR630" s="56" t="e">
        <f t="array" aca="1" ref="CR630" ca="1">_xludf.xlookup(CN630,'Banco de dados'!$B:$B,'Banco de dados'!$H:$H)</f>
        <v>#NAME?</v>
      </c>
      <c r="CS630" s="56" t="e">
        <f t="array" aca="1" ref="CS630" ca="1">_xludf.xlookup(CL630,'Banco de dados'!$B:$B,'Banco de dados'!$F:$F)</f>
        <v>#NAME?</v>
      </c>
      <c r="CT630" s="56" t="e">
        <f t="array" aca="1" ref="CT630" ca="1">_xludf.xlookup(CN630,'Banco de dados'!$B:$B,'Banco de dados'!$F:$F)</f>
        <v>#NAME?</v>
      </c>
      <c r="CU630" s="42"/>
      <c r="CV630" s="42"/>
      <c r="CW630" s="56" t="str">
        <f>IF(AJ630=0.5,"Suporte",IF(AND(AJ630&gt;='Braços de IP'!$B$9,AJ630&lt;='Braços de IP'!$D$9),'Braços de IP'!$E$9,IF(AND(AJ630&gt;='Braços de IP'!$B$10,AJ630&lt;='Braços de IP'!$D$10),'Braços de IP'!$E$10,IF(AND(AJ630&gt;='Braços de IP'!$B$11,AJ630&lt;='Braços de IP'!$D$11),'Braços de IP'!$E$11,IF(AND(AJ630&gt;='Braços de IP'!$B$12,AJ630&lt;='Braços de IP'!$D$12),'Braços de IP'!$E$12,IF(AND(AJ630&gt;='Braços de IP'!$B$13,AJ630&lt;='Braços de IP'!$D$13),'Braços de IP'!$E$13,IF(AND(AJ630&gt;='Braços de IP'!$B$14,AJ630&lt;='Braços de IP'!$D$14),'Braços de IP'!$E$14,"ERRO")))))))</f>
        <v>Longo I</v>
      </c>
      <c r="CX630" s="42"/>
      <c r="CY630" s="56" t="str">
        <f>IF($CX630="","",VLOOKUP($CX630,'Braços de IP'!$E$9:$I$15,2,0))</f>
        <v/>
      </c>
      <c r="CZ630" s="43" t="str">
        <f>IF($CX630="","",VLOOKUP($CX630,'Braços de IP'!$E$9:$I$15,5,0))</f>
        <v/>
      </c>
      <c r="DA630" s="56"/>
      <c r="DB630" s="56"/>
      <c r="DC630" s="56"/>
      <c r="DD630" s="56"/>
      <c r="DE630" s="56"/>
      <c r="DF630" s="56"/>
      <c r="DG630" s="44" t="e">
        <f t="shared" si="392"/>
        <v>#N/A</v>
      </c>
      <c r="DH630" s="45">
        <f t="shared" si="393"/>
        <v>60</v>
      </c>
      <c r="DI630" s="44" t="e">
        <f t="shared" si="394"/>
        <v>#N/A</v>
      </c>
      <c r="DJ630" s="46" t="e">
        <f t="shared" si="395"/>
        <v>#N/A</v>
      </c>
      <c r="DK630" s="47" t="s">
        <v>147</v>
      </c>
      <c r="DL630" s="48"/>
      <c r="DM630" s="49"/>
      <c r="DN630" s="23" t="s">
        <v>148</v>
      </c>
      <c r="DO630" s="23"/>
      <c r="DP630" s="5"/>
      <c r="DQ630" s="5"/>
      <c r="DR630" s="5"/>
      <c r="DS630" s="5"/>
      <c r="DT630" s="5"/>
      <c r="DU630" s="5"/>
      <c r="DV630" s="5"/>
      <c r="DW630" s="5"/>
    </row>
    <row r="631" spans="2:127" ht="15.75" hidden="1" customHeight="1" x14ac:dyDescent="0.3">
      <c r="B631" s="5"/>
      <c r="C631" s="5"/>
      <c r="D631" s="5"/>
      <c r="E631" s="22" t="s">
        <v>556</v>
      </c>
      <c r="F631" s="22" t="s">
        <v>137</v>
      </c>
      <c r="G631" s="23" t="s">
        <v>557</v>
      </c>
      <c r="H631" s="23">
        <v>-23.410356459999999</v>
      </c>
      <c r="I631" s="23">
        <v>-46.843658670000003</v>
      </c>
      <c r="J631" s="24" t="s">
        <v>160</v>
      </c>
      <c r="K631" s="60"/>
      <c r="L631" s="24" t="s">
        <v>140</v>
      </c>
      <c r="M631" s="24" t="s">
        <v>141</v>
      </c>
      <c r="N631" s="23">
        <v>60</v>
      </c>
      <c r="O631" s="23" t="s">
        <v>142</v>
      </c>
      <c r="P631" s="23" t="s">
        <v>143</v>
      </c>
      <c r="Q631" s="26">
        <f t="shared" si="373"/>
        <v>120</v>
      </c>
      <c r="R631" s="27">
        <v>2</v>
      </c>
      <c r="S631" s="28">
        <v>3</v>
      </c>
      <c r="T631" s="28">
        <v>6</v>
      </c>
      <c r="U631" s="23"/>
      <c r="V631" s="23"/>
      <c r="W631" s="29"/>
      <c r="X631" s="28">
        <v>2</v>
      </c>
      <c r="Y631" s="23"/>
      <c r="Z631" s="23"/>
      <c r="AA631" s="23"/>
      <c r="AB631" s="23"/>
      <c r="AC631" s="23"/>
      <c r="AD631" s="23" t="s">
        <v>144</v>
      </c>
      <c r="AE631" s="23" t="s">
        <v>145</v>
      </c>
      <c r="AF631" s="23"/>
      <c r="AG631" s="23">
        <v>7.8</v>
      </c>
      <c r="AH631" s="23">
        <v>1</v>
      </c>
      <c r="AI631" s="23">
        <v>0.3</v>
      </c>
      <c r="AJ631" s="23">
        <v>2.6</v>
      </c>
      <c r="AK631" s="27">
        <f t="shared" si="374"/>
        <v>2.3000000000000003</v>
      </c>
      <c r="AL631" s="27" t="s">
        <v>143</v>
      </c>
      <c r="AM631" s="27" t="s">
        <v>143</v>
      </c>
      <c r="AN631" s="23"/>
      <c r="AO631" s="27">
        <f t="shared" si="375"/>
        <v>2</v>
      </c>
      <c r="AP631" s="23"/>
      <c r="AQ631" s="23"/>
      <c r="AR631" s="23"/>
      <c r="AS631" s="23"/>
      <c r="AT631" s="23"/>
      <c r="AU631" s="27"/>
      <c r="AV631" s="27">
        <f t="shared" si="376"/>
        <v>0</v>
      </c>
      <c r="AW631" s="27"/>
      <c r="AX631" s="28">
        <f>VLOOKUP(J631,ABNT5101!$I$3:$J$9,2)</f>
        <v>10</v>
      </c>
      <c r="AY631" s="28">
        <f>VLOOKUP(J631,ABNT5101!$I$3:$M$9,5)</f>
        <v>0.18</v>
      </c>
      <c r="AZ631" s="28" t="str">
        <f>_xlfn.XLOOKUP(J631,ABNT5101!I:I,ABNT5101!L:L)</f>
        <v>-</v>
      </c>
      <c r="BA631" s="28">
        <f>_xlfn.XLOOKUP(J631,ABNT5101!$I:$I,ABNT5101!M:M)</f>
        <v>0.18</v>
      </c>
      <c r="BB631" s="28" t="str">
        <f>_xlfn.XLOOKUP(J631,ABNT5101!$I:$I,ABNT5101!N:N)</f>
        <v>-</v>
      </c>
      <c r="BC631" s="28">
        <f>_xlfn.XLOOKUP(J631,ABNT5101!$I:$I,ABNT5101!O:O)</f>
        <v>16</v>
      </c>
      <c r="BD631" s="31" t="str">
        <f t="shared" si="377"/>
        <v>NÃO ATENDE</v>
      </c>
      <c r="BE631" s="32">
        <f t="shared" si="369"/>
        <v>-1</v>
      </c>
      <c r="BF631" s="32">
        <f t="shared" si="370"/>
        <v>-1</v>
      </c>
      <c r="BG631" s="32" t="str">
        <f t="shared" si="378"/>
        <v>-</v>
      </c>
      <c r="BH631" s="34"/>
      <c r="BI631" s="34"/>
      <c r="BJ631" s="34"/>
      <c r="BK631" s="34"/>
      <c r="BL631" s="35"/>
      <c r="BM631" s="34"/>
      <c r="BN631" s="31" t="str">
        <f t="shared" si="379"/>
        <v>NÃO ATENDE</v>
      </c>
      <c r="BO631" s="31" t="str">
        <f t="shared" si="371"/>
        <v>NÃO ATENDE</v>
      </c>
      <c r="BP631" s="31" t="str">
        <f t="shared" si="372"/>
        <v>NÃO ATENDE</v>
      </c>
      <c r="BQ631" s="31" t="str">
        <f t="shared" si="380"/>
        <v>ATENDE</v>
      </c>
      <c r="BR631" s="36" t="str">
        <f t="shared" si="381"/>
        <v>C4</v>
      </c>
      <c r="BS631" s="36" t="str">
        <f t="shared" si="382"/>
        <v>P6</v>
      </c>
      <c r="BT631" s="37">
        <f t="shared" si="383"/>
        <v>-1</v>
      </c>
      <c r="BU631" s="34"/>
      <c r="BV631" s="34"/>
      <c r="BW631" s="36">
        <f>IF(BS631="-","-",_xlfn.XLOOKUP(BS631,ABNT5101!$B$4:$B$9,ABNT5101!$C$4:$C$9))</f>
        <v>3</v>
      </c>
      <c r="BX631" s="36">
        <f>IF(BS631="-","-",_xlfn.XLOOKUP(BS631,ABNT5101!$B$4:$B$9,ABNT5101!$D$4:$D$9))</f>
        <v>0.6</v>
      </c>
      <c r="BY631" s="31" t="str">
        <f t="shared" si="384"/>
        <v>NÃO ATENDE</v>
      </c>
      <c r="BZ631" s="31" t="str">
        <f t="shared" si="385"/>
        <v>NÃO ATENDE</v>
      </c>
      <c r="CA631" s="31" t="str">
        <f t="shared" si="386"/>
        <v>NÃO ATENDE</v>
      </c>
      <c r="CB631" s="36" t="s">
        <v>143</v>
      </c>
      <c r="CC631" s="37" t="e">
        <f t="shared" si="387"/>
        <v>#VALUE!</v>
      </c>
      <c r="CD631" s="38"/>
      <c r="CE631" s="38"/>
      <c r="CF631" s="31" t="str">
        <f>IF(CB631="-","-",_xlfn.XLOOKUP(CB631,ABNT5101!$B$4:$B$9,ABNT5101!$C$4:$C$9))</f>
        <v>-</v>
      </c>
      <c r="CG631" s="36" t="str">
        <f>IF(CB631="-","-",_xlfn.XLOOKUP(CB631,ABNT5101!$B$4:$B$9,ABNT5101!$D$4:$D$9))</f>
        <v>-</v>
      </c>
      <c r="CH631" s="31" t="str">
        <f t="shared" si="388"/>
        <v>-</v>
      </c>
      <c r="CI631" s="31" t="str">
        <f t="shared" si="389"/>
        <v>-</v>
      </c>
      <c r="CJ631" s="31" t="str">
        <f t="shared" si="390"/>
        <v>-</v>
      </c>
      <c r="CK631" s="56" t="e">
        <f>_xlfn.XLOOKUP(CL631,'Banco de dados'!$B:$B,'Banco de dados'!$D:$D)</f>
        <v>#N/A</v>
      </c>
      <c r="CL631" s="42"/>
      <c r="CM631" s="56" t="e">
        <f>_xlfn.XLOOKUP(CL631,'Banco de dados'!$B:$B,'Banco de dados'!$E:$E)</f>
        <v>#N/A</v>
      </c>
      <c r="CN631" s="56"/>
      <c r="CO631" s="56" t="e">
        <f>IF(CN631="-","-",_xlfn.XLOOKUP(CN631,'Banco de dados'!$B:$B,'Banco de dados'!$E:$E))</f>
        <v>#N/A</v>
      </c>
      <c r="CP631" s="41">
        <f t="shared" si="391"/>
        <v>1</v>
      </c>
      <c r="CQ631" s="56" t="e">
        <f>_xlfn.XLOOKUP(CL631,'Banco de dados'!$B:$B,'Banco de dados'!$H:$H)</f>
        <v>#N/A</v>
      </c>
      <c r="CR631" s="56" t="e">
        <f t="array" aca="1" ref="CR631" ca="1">_xludf.xlookup(CN631,'Banco de dados'!$B:$B,'Banco de dados'!$H:$H)</f>
        <v>#NAME?</v>
      </c>
      <c r="CS631" s="56" t="e">
        <f t="array" aca="1" ref="CS631" ca="1">_xludf.xlookup(CL631,'Banco de dados'!$B:$B,'Banco de dados'!$F:$F)</f>
        <v>#NAME?</v>
      </c>
      <c r="CT631" s="56" t="e">
        <f t="array" aca="1" ref="CT631" ca="1">_xludf.xlookup(CN631,'Banco de dados'!$B:$B,'Banco de dados'!$F:$F)</f>
        <v>#NAME?</v>
      </c>
      <c r="CU631" s="42"/>
      <c r="CV631" s="42"/>
      <c r="CW631" s="56" t="str">
        <f>IF(AJ631=0.5,"Suporte",IF(AND(AJ631&gt;='Braços de IP'!$B$9,AJ631&lt;='Braços de IP'!$D$9),'Braços de IP'!$E$9,IF(AND(AJ631&gt;='Braços de IP'!$B$10,AJ631&lt;='Braços de IP'!$D$10),'Braços de IP'!$E$10,IF(AND(AJ631&gt;='Braços de IP'!$B$11,AJ631&lt;='Braços de IP'!$D$11),'Braços de IP'!$E$11,IF(AND(AJ631&gt;='Braços de IP'!$B$12,AJ631&lt;='Braços de IP'!$D$12),'Braços de IP'!$E$12,IF(AND(AJ631&gt;='Braços de IP'!$B$13,AJ631&lt;='Braços de IP'!$D$13),'Braços de IP'!$E$13,IF(AND(AJ631&gt;='Braços de IP'!$B$14,AJ631&lt;='Braços de IP'!$D$14),'Braços de IP'!$E$14,"ERRO")))))))</f>
        <v>Longo I</v>
      </c>
      <c r="CX631" s="42"/>
      <c r="CY631" s="56" t="str">
        <f>IF($CX631="","",VLOOKUP($CX631,'Braços de IP'!$E$9:$I$15,2,0))</f>
        <v/>
      </c>
      <c r="CZ631" s="43" t="str">
        <f>IF($CX631="","",VLOOKUP($CX631,'Braços de IP'!$E$9:$I$15,5,0))</f>
        <v/>
      </c>
      <c r="DA631" s="56"/>
      <c r="DB631" s="56"/>
      <c r="DC631" s="56"/>
      <c r="DD631" s="56"/>
      <c r="DE631" s="56"/>
      <c r="DF631" s="56"/>
      <c r="DG631" s="44" t="e">
        <f t="shared" si="392"/>
        <v>#N/A</v>
      </c>
      <c r="DH631" s="45">
        <f t="shared" si="393"/>
        <v>60</v>
      </c>
      <c r="DI631" s="44" t="e">
        <f t="shared" si="394"/>
        <v>#N/A</v>
      </c>
      <c r="DJ631" s="46" t="e">
        <f t="shared" si="395"/>
        <v>#N/A</v>
      </c>
      <c r="DK631" s="47" t="s">
        <v>147</v>
      </c>
      <c r="DL631" s="48"/>
      <c r="DM631" s="49"/>
      <c r="DN631" s="23" t="s">
        <v>148</v>
      </c>
      <c r="DO631" s="23"/>
      <c r="DP631" s="5"/>
      <c r="DQ631" s="5"/>
      <c r="DR631" s="5"/>
      <c r="DS631" s="5"/>
      <c r="DT631" s="5"/>
      <c r="DU631" s="5"/>
      <c r="DV631" s="5"/>
      <c r="DW631" s="5"/>
    </row>
    <row r="632" spans="2:127" ht="15.75" hidden="1" customHeight="1" x14ac:dyDescent="0.3">
      <c r="B632" s="5"/>
      <c r="C632" s="5"/>
      <c r="D632" s="5"/>
      <c r="E632" s="22" t="s">
        <v>558</v>
      </c>
      <c r="F632" s="22" t="s">
        <v>150</v>
      </c>
      <c r="G632" s="23" t="s">
        <v>559</v>
      </c>
      <c r="H632" s="23">
        <v>-23.400378</v>
      </c>
      <c r="I632" s="23">
        <v>-46.853417</v>
      </c>
      <c r="J632" s="24" t="s">
        <v>160</v>
      </c>
      <c r="K632" s="60"/>
      <c r="L632" s="24" t="s">
        <v>152</v>
      </c>
      <c r="M632" s="24" t="s">
        <v>141</v>
      </c>
      <c r="N632" s="23">
        <v>90</v>
      </c>
      <c r="O632" s="23" t="s">
        <v>142</v>
      </c>
      <c r="P632" s="23" t="s">
        <v>143</v>
      </c>
      <c r="Q632" s="26">
        <f t="shared" si="373"/>
        <v>180</v>
      </c>
      <c r="R632" s="27">
        <v>1</v>
      </c>
      <c r="S632" s="28" t="s">
        <v>153</v>
      </c>
      <c r="T632" s="28">
        <v>7</v>
      </c>
      <c r="U632" s="23"/>
      <c r="V632" s="23"/>
      <c r="W632" s="29"/>
      <c r="X632" s="28" t="s">
        <v>153</v>
      </c>
      <c r="Y632" s="23"/>
      <c r="Z632" s="23"/>
      <c r="AA632" s="23"/>
      <c r="AB632" s="23"/>
      <c r="AC632" s="23"/>
      <c r="AD632" s="23" t="s">
        <v>144</v>
      </c>
      <c r="AE632" s="23" t="s">
        <v>145</v>
      </c>
      <c r="AF632" s="23"/>
      <c r="AG632" s="23">
        <v>7.8</v>
      </c>
      <c r="AH632" s="23">
        <v>1</v>
      </c>
      <c r="AI632" s="23">
        <v>0.3</v>
      </c>
      <c r="AJ632" s="23">
        <v>2.2999999999999998</v>
      </c>
      <c r="AK632" s="27">
        <f t="shared" si="374"/>
        <v>1.9999999999999998</v>
      </c>
      <c r="AL632" s="27" t="s">
        <v>143</v>
      </c>
      <c r="AM632" s="27" t="s">
        <v>143</v>
      </c>
      <c r="AN632" s="23"/>
      <c r="AO632" s="27">
        <f t="shared" si="375"/>
        <v>2</v>
      </c>
      <c r="AP632" s="23"/>
      <c r="AQ632" s="23"/>
      <c r="AR632" s="23"/>
      <c r="AS632" s="23"/>
      <c r="AT632" s="23"/>
      <c r="AU632" s="27"/>
      <c r="AV632" s="27">
        <f t="shared" si="376"/>
        <v>0</v>
      </c>
      <c r="AW632" s="27"/>
      <c r="AX632" s="28">
        <f>VLOOKUP(J632,ABNT5101!$I$3:$J$9,2)</f>
        <v>10</v>
      </c>
      <c r="AY632" s="28">
        <f>VLOOKUP(J632,ABNT5101!$I$3:$M$9,5)</f>
        <v>0.18</v>
      </c>
      <c r="AZ632" s="28" t="str">
        <f>_xlfn.XLOOKUP(J632,ABNT5101!I:I,ABNT5101!L:L)</f>
        <v>-</v>
      </c>
      <c r="BA632" s="28">
        <f>_xlfn.XLOOKUP(J632,ABNT5101!$I:$I,ABNT5101!M:M)</f>
        <v>0.18</v>
      </c>
      <c r="BB632" s="28" t="str">
        <f>_xlfn.XLOOKUP(J632,ABNT5101!$I:$I,ABNT5101!N:N)</f>
        <v>-</v>
      </c>
      <c r="BC632" s="28">
        <f>_xlfn.XLOOKUP(J632,ABNT5101!$I:$I,ABNT5101!O:O)</f>
        <v>16</v>
      </c>
      <c r="BD632" s="31" t="str">
        <f t="shared" si="377"/>
        <v>NÃO ATENDE</v>
      </c>
      <c r="BE632" s="32">
        <f t="shared" si="369"/>
        <v>-1</v>
      </c>
      <c r="BF632" s="32">
        <f t="shared" si="370"/>
        <v>-1</v>
      </c>
      <c r="BG632" s="32" t="str">
        <f t="shared" si="378"/>
        <v>-</v>
      </c>
      <c r="BH632" s="34"/>
      <c r="BI632" s="34"/>
      <c r="BJ632" s="34"/>
      <c r="BK632" s="34"/>
      <c r="BL632" s="35"/>
      <c r="BM632" s="34"/>
      <c r="BN632" s="31" t="str">
        <f t="shared" si="379"/>
        <v>NÃO ATENDE</v>
      </c>
      <c r="BO632" s="31" t="str">
        <f t="shared" si="371"/>
        <v>NÃO ATENDE</v>
      </c>
      <c r="BP632" s="31" t="str">
        <f t="shared" si="372"/>
        <v>NÃO ATENDE</v>
      </c>
      <c r="BQ632" s="31" t="str">
        <f t="shared" si="380"/>
        <v>ATENDE</v>
      </c>
      <c r="BR632" s="36" t="str">
        <f t="shared" si="381"/>
        <v>C4</v>
      </c>
      <c r="BS632" s="36" t="str">
        <f t="shared" si="382"/>
        <v>Sem Passeio</v>
      </c>
      <c r="BT632" s="37" t="e">
        <f t="shared" si="383"/>
        <v>#N/A</v>
      </c>
      <c r="BU632" s="34"/>
      <c r="BV632" s="34"/>
      <c r="BW632" s="36" t="e">
        <f>IF(BS632="-","-",_xlfn.XLOOKUP(BS632,ABNT5101!$B$4:$B$9,ABNT5101!$C$4:$C$9))</f>
        <v>#N/A</v>
      </c>
      <c r="BX632" s="36" t="e">
        <f>IF(BS632="-","-",_xlfn.XLOOKUP(BS632,ABNT5101!$B$4:$B$9,ABNT5101!$D$4:$D$9))</f>
        <v>#N/A</v>
      </c>
      <c r="BY632" s="31" t="e">
        <f t="shared" si="384"/>
        <v>#N/A</v>
      </c>
      <c r="BZ632" s="31" t="e">
        <f t="shared" si="385"/>
        <v>#N/A</v>
      </c>
      <c r="CA632" s="31" t="e">
        <f t="shared" si="386"/>
        <v>#N/A</v>
      </c>
      <c r="CB632" s="36" t="s">
        <v>143</v>
      </c>
      <c r="CC632" s="37" t="e">
        <f t="shared" si="387"/>
        <v>#VALUE!</v>
      </c>
      <c r="CD632" s="38"/>
      <c r="CE632" s="38"/>
      <c r="CF632" s="31" t="str">
        <f>IF(CB632="-","-",_xlfn.XLOOKUP(CB632,ABNT5101!$B$4:$B$9,ABNT5101!$C$4:$C$9))</f>
        <v>-</v>
      </c>
      <c r="CG632" s="36" t="str">
        <f>IF(CB632="-","-",_xlfn.XLOOKUP(CB632,ABNT5101!$B$4:$B$9,ABNT5101!$D$4:$D$9))</f>
        <v>-</v>
      </c>
      <c r="CH632" s="31" t="str">
        <f t="shared" si="388"/>
        <v>-</v>
      </c>
      <c r="CI632" s="31" t="str">
        <f t="shared" si="389"/>
        <v>-</v>
      </c>
      <c r="CJ632" s="31" t="str">
        <f t="shared" si="390"/>
        <v>-</v>
      </c>
      <c r="CK632" s="56" t="e">
        <f>_xlfn.XLOOKUP(CL632,'Banco de dados'!$B:$B,'Banco de dados'!$D:$D)</f>
        <v>#N/A</v>
      </c>
      <c r="CL632" s="42"/>
      <c r="CM632" s="56" t="e">
        <f>_xlfn.XLOOKUP(CL632,'Banco de dados'!$B:$B,'Banco de dados'!$E:$E)</f>
        <v>#N/A</v>
      </c>
      <c r="CN632" s="56"/>
      <c r="CO632" s="56" t="e">
        <f>IF(CN632="-","-",_xlfn.XLOOKUP(CN632,'Banco de dados'!$B:$B,'Banco de dados'!$E:$E))</f>
        <v>#N/A</v>
      </c>
      <c r="CP632" s="41">
        <f t="shared" si="391"/>
        <v>1</v>
      </c>
      <c r="CQ632" s="56" t="e">
        <f>_xlfn.XLOOKUP(CL632,'Banco de dados'!$B:$B,'Banco de dados'!$H:$H)</f>
        <v>#N/A</v>
      </c>
      <c r="CR632" s="56" t="e">
        <f t="array" aca="1" ref="CR632" ca="1">_xludf.xlookup(CN632,'Banco de dados'!$B:$B,'Banco de dados'!$H:$H)</f>
        <v>#NAME?</v>
      </c>
      <c r="CS632" s="56" t="e">
        <f t="array" aca="1" ref="CS632" ca="1">_xludf.xlookup(CL632,'Banco de dados'!$B:$B,'Banco de dados'!$F:$F)</f>
        <v>#NAME?</v>
      </c>
      <c r="CT632" s="56" t="e">
        <f t="array" aca="1" ref="CT632" ca="1">_xludf.xlookup(CN632,'Banco de dados'!$B:$B,'Banco de dados'!$F:$F)</f>
        <v>#NAME?</v>
      </c>
      <c r="CU632" s="42"/>
      <c r="CV632" s="42"/>
      <c r="CW632" s="56" t="str">
        <f>IF(AJ632=0.5,"Suporte",IF(AND(AJ632&gt;='Braços de IP'!$B$9,AJ632&lt;='Braços de IP'!$D$9),'Braços de IP'!$E$9,IF(AND(AJ632&gt;='Braços de IP'!$B$10,AJ632&lt;='Braços de IP'!$D$10),'Braços de IP'!$E$10,IF(AND(AJ632&gt;='Braços de IP'!$B$11,AJ632&lt;='Braços de IP'!$D$11),'Braços de IP'!$E$11,IF(AND(AJ632&gt;='Braços de IP'!$B$12,AJ632&lt;='Braços de IP'!$D$12),'Braços de IP'!$E$12,IF(AND(AJ632&gt;='Braços de IP'!$B$13,AJ632&lt;='Braços de IP'!$D$13),'Braços de IP'!$E$13,IF(AND(AJ632&gt;='Braços de IP'!$B$14,AJ632&lt;='Braços de IP'!$D$14),'Braços de IP'!$E$14,"ERRO")))))))</f>
        <v>Médio II</v>
      </c>
      <c r="CX632" s="42"/>
      <c r="CY632" s="56" t="str">
        <f>IF($CX632="","",VLOOKUP($CX632,'Braços de IP'!$E$9:$I$15,2,0))</f>
        <v/>
      </c>
      <c r="CZ632" s="43" t="str">
        <f>IF($CX632="","",VLOOKUP($CX632,'Braços de IP'!$E$9:$I$15,5,0))</f>
        <v/>
      </c>
      <c r="DA632" s="56"/>
      <c r="DB632" s="56"/>
      <c r="DC632" s="56"/>
      <c r="DD632" s="56"/>
      <c r="DE632" s="56"/>
      <c r="DF632" s="56"/>
      <c r="DG632" s="44" t="e">
        <f t="shared" si="392"/>
        <v>#N/A</v>
      </c>
      <c r="DH632" s="45">
        <f t="shared" si="393"/>
        <v>90</v>
      </c>
      <c r="DI632" s="44" t="e">
        <f t="shared" si="394"/>
        <v>#N/A</v>
      </c>
      <c r="DJ632" s="46" t="e">
        <f t="shared" si="395"/>
        <v>#N/A</v>
      </c>
      <c r="DK632" s="47" t="s">
        <v>147</v>
      </c>
      <c r="DL632" s="48"/>
      <c r="DM632" s="49"/>
      <c r="DN632" s="23" t="s">
        <v>148</v>
      </c>
      <c r="DO632" s="23"/>
      <c r="DP632" s="5"/>
      <c r="DQ632" s="5"/>
      <c r="DR632" s="5"/>
      <c r="DS632" s="5"/>
      <c r="DT632" s="5"/>
      <c r="DU632" s="5"/>
      <c r="DV632" s="5"/>
      <c r="DW632" s="5"/>
    </row>
    <row r="633" spans="2:127" ht="15.75" hidden="1" customHeight="1" x14ac:dyDescent="0.3">
      <c r="B633" s="5"/>
      <c r="C633" s="5"/>
      <c r="D633" s="5"/>
      <c r="E633" s="22" t="s">
        <v>558</v>
      </c>
      <c r="F633" s="22" t="s">
        <v>150</v>
      </c>
      <c r="G633" s="23" t="s">
        <v>559</v>
      </c>
      <c r="H633" s="23">
        <v>-23.400378</v>
      </c>
      <c r="I633" s="23">
        <v>-46.853417</v>
      </c>
      <c r="J633" s="24" t="s">
        <v>160</v>
      </c>
      <c r="K633" s="60"/>
      <c r="L633" s="24" t="s">
        <v>152</v>
      </c>
      <c r="M633" s="24" t="s">
        <v>141</v>
      </c>
      <c r="N633" s="23">
        <v>90</v>
      </c>
      <c r="O633" s="23" t="s">
        <v>142</v>
      </c>
      <c r="P633" s="23" t="s">
        <v>143</v>
      </c>
      <c r="Q633" s="26">
        <f t="shared" si="373"/>
        <v>180</v>
      </c>
      <c r="R633" s="27">
        <v>1</v>
      </c>
      <c r="S633" s="28" t="s">
        <v>153</v>
      </c>
      <c r="T633" s="28">
        <v>7</v>
      </c>
      <c r="U633" s="23"/>
      <c r="V633" s="23"/>
      <c r="W633" s="29"/>
      <c r="X633" s="28" t="s">
        <v>153</v>
      </c>
      <c r="Y633" s="23"/>
      <c r="Z633" s="23"/>
      <c r="AA633" s="23"/>
      <c r="AB633" s="23"/>
      <c r="AC633" s="23"/>
      <c r="AD633" s="23" t="s">
        <v>144</v>
      </c>
      <c r="AE633" s="23" t="s">
        <v>145</v>
      </c>
      <c r="AF633" s="23"/>
      <c r="AG633" s="23">
        <v>7.8</v>
      </c>
      <c r="AH633" s="23">
        <v>1</v>
      </c>
      <c r="AI633" s="23">
        <v>0.3</v>
      </c>
      <c r="AJ633" s="23">
        <v>2.2999999999999998</v>
      </c>
      <c r="AK633" s="27">
        <f t="shared" si="374"/>
        <v>1.9999999999999998</v>
      </c>
      <c r="AL633" s="27" t="s">
        <v>143</v>
      </c>
      <c r="AM633" s="27" t="s">
        <v>143</v>
      </c>
      <c r="AN633" s="23"/>
      <c r="AO633" s="27">
        <f t="shared" si="375"/>
        <v>2</v>
      </c>
      <c r="AP633" s="23"/>
      <c r="AQ633" s="23"/>
      <c r="AR633" s="23"/>
      <c r="AS633" s="23"/>
      <c r="AT633" s="23"/>
      <c r="AU633" s="27"/>
      <c r="AV633" s="27">
        <f t="shared" si="376"/>
        <v>0</v>
      </c>
      <c r="AW633" s="27"/>
      <c r="AX633" s="28">
        <f>VLOOKUP(J633,ABNT5101!$I$3:$J$9,2)</f>
        <v>10</v>
      </c>
      <c r="AY633" s="28">
        <f>VLOOKUP(J633,ABNT5101!$I$3:$M$9,5)</f>
        <v>0.18</v>
      </c>
      <c r="AZ633" s="28" t="str">
        <f>_xlfn.XLOOKUP(J633,ABNT5101!I:I,ABNT5101!L:L)</f>
        <v>-</v>
      </c>
      <c r="BA633" s="28">
        <f>_xlfn.XLOOKUP(J633,ABNT5101!$I:$I,ABNT5101!M:M)</f>
        <v>0.18</v>
      </c>
      <c r="BB633" s="28" t="str">
        <f>_xlfn.XLOOKUP(J633,ABNT5101!$I:$I,ABNT5101!N:N)</f>
        <v>-</v>
      </c>
      <c r="BC633" s="28">
        <f>_xlfn.XLOOKUP(J633,ABNT5101!$I:$I,ABNT5101!O:O)</f>
        <v>16</v>
      </c>
      <c r="BD633" s="31" t="str">
        <f t="shared" si="377"/>
        <v>NÃO ATENDE</v>
      </c>
      <c r="BE633" s="32">
        <f t="shared" si="369"/>
        <v>-1</v>
      </c>
      <c r="BF633" s="32">
        <f t="shared" si="370"/>
        <v>-1</v>
      </c>
      <c r="BG633" s="32" t="str">
        <f t="shared" si="378"/>
        <v>-</v>
      </c>
      <c r="BH633" s="34"/>
      <c r="BI633" s="34"/>
      <c r="BJ633" s="34"/>
      <c r="BK633" s="34"/>
      <c r="BL633" s="35"/>
      <c r="BM633" s="34"/>
      <c r="BN633" s="31" t="str">
        <f t="shared" si="379"/>
        <v>NÃO ATENDE</v>
      </c>
      <c r="BO633" s="31" t="str">
        <f t="shared" si="371"/>
        <v>NÃO ATENDE</v>
      </c>
      <c r="BP633" s="31" t="str">
        <f t="shared" si="372"/>
        <v>NÃO ATENDE</v>
      </c>
      <c r="BQ633" s="31" t="str">
        <f t="shared" si="380"/>
        <v>ATENDE</v>
      </c>
      <c r="BR633" s="36" t="str">
        <f t="shared" si="381"/>
        <v>C4</v>
      </c>
      <c r="BS633" s="36" t="str">
        <f t="shared" si="382"/>
        <v>Sem Passeio</v>
      </c>
      <c r="BT633" s="37" t="e">
        <f t="shared" si="383"/>
        <v>#N/A</v>
      </c>
      <c r="BU633" s="34"/>
      <c r="BV633" s="34"/>
      <c r="BW633" s="36" t="e">
        <f>IF(BS633="-","-",_xlfn.XLOOKUP(BS633,ABNT5101!$B$4:$B$9,ABNT5101!$C$4:$C$9))</f>
        <v>#N/A</v>
      </c>
      <c r="BX633" s="36" t="e">
        <f>IF(BS633="-","-",_xlfn.XLOOKUP(BS633,ABNT5101!$B$4:$B$9,ABNT5101!$D$4:$D$9))</f>
        <v>#N/A</v>
      </c>
      <c r="BY633" s="31" t="e">
        <f t="shared" si="384"/>
        <v>#N/A</v>
      </c>
      <c r="BZ633" s="31" t="e">
        <f t="shared" si="385"/>
        <v>#N/A</v>
      </c>
      <c r="CA633" s="31" t="e">
        <f t="shared" si="386"/>
        <v>#N/A</v>
      </c>
      <c r="CB633" s="36" t="s">
        <v>143</v>
      </c>
      <c r="CC633" s="37" t="e">
        <f t="shared" si="387"/>
        <v>#VALUE!</v>
      </c>
      <c r="CD633" s="38"/>
      <c r="CE633" s="38"/>
      <c r="CF633" s="31" t="str">
        <f>IF(CB633="-","-",_xlfn.XLOOKUP(CB633,ABNT5101!$B$4:$B$9,ABNT5101!$C$4:$C$9))</f>
        <v>-</v>
      </c>
      <c r="CG633" s="36" t="str">
        <f>IF(CB633="-","-",_xlfn.XLOOKUP(CB633,ABNT5101!$B$4:$B$9,ABNT5101!$D$4:$D$9))</f>
        <v>-</v>
      </c>
      <c r="CH633" s="31" t="str">
        <f t="shared" si="388"/>
        <v>-</v>
      </c>
      <c r="CI633" s="31" t="str">
        <f t="shared" si="389"/>
        <v>-</v>
      </c>
      <c r="CJ633" s="31" t="str">
        <f t="shared" si="390"/>
        <v>-</v>
      </c>
      <c r="CK633" s="56" t="e">
        <f>_xlfn.XLOOKUP(CL633,'Banco de dados'!$B:$B,'Banco de dados'!$D:$D)</f>
        <v>#N/A</v>
      </c>
      <c r="CL633" s="42"/>
      <c r="CM633" s="56" t="e">
        <f>_xlfn.XLOOKUP(CL633,'Banco de dados'!$B:$B,'Banco de dados'!$E:$E)</f>
        <v>#N/A</v>
      </c>
      <c r="CN633" s="56"/>
      <c r="CO633" s="56" t="e">
        <f>IF(CN633="-","-",_xlfn.XLOOKUP(CN633,'Banco de dados'!$B:$B,'Banco de dados'!$E:$E))</f>
        <v>#N/A</v>
      </c>
      <c r="CP633" s="41">
        <f t="shared" si="391"/>
        <v>1</v>
      </c>
      <c r="CQ633" s="56" t="e">
        <f>_xlfn.XLOOKUP(CL633,'Banco de dados'!$B:$B,'Banco de dados'!$H:$H)</f>
        <v>#N/A</v>
      </c>
      <c r="CR633" s="56" t="e">
        <f t="array" aca="1" ref="CR633" ca="1">_xludf.xlookup(CN633,'Banco de dados'!$B:$B,'Banco de dados'!$H:$H)</f>
        <v>#NAME?</v>
      </c>
      <c r="CS633" s="56" t="e">
        <f t="array" aca="1" ref="CS633" ca="1">_xludf.xlookup(CL633,'Banco de dados'!$B:$B,'Banco de dados'!$F:$F)</f>
        <v>#NAME?</v>
      </c>
      <c r="CT633" s="56" t="e">
        <f t="array" aca="1" ref="CT633" ca="1">_xludf.xlookup(CN633,'Banco de dados'!$B:$B,'Banco de dados'!$F:$F)</f>
        <v>#NAME?</v>
      </c>
      <c r="CU633" s="42"/>
      <c r="CV633" s="42"/>
      <c r="CW633" s="56" t="str">
        <f>IF(AJ633=0.5,"Suporte",IF(AND(AJ633&gt;='Braços de IP'!$B$9,AJ633&lt;='Braços de IP'!$D$9),'Braços de IP'!$E$9,IF(AND(AJ633&gt;='Braços de IP'!$B$10,AJ633&lt;='Braços de IP'!$D$10),'Braços de IP'!$E$10,IF(AND(AJ633&gt;='Braços de IP'!$B$11,AJ633&lt;='Braços de IP'!$D$11),'Braços de IP'!$E$11,IF(AND(AJ633&gt;='Braços de IP'!$B$12,AJ633&lt;='Braços de IP'!$D$12),'Braços de IP'!$E$12,IF(AND(AJ633&gt;='Braços de IP'!$B$13,AJ633&lt;='Braços de IP'!$D$13),'Braços de IP'!$E$13,IF(AND(AJ633&gt;='Braços de IP'!$B$14,AJ633&lt;='Braços de IP'!$D$14),'Braços de IP'!$E$14,"ERRO")))))))</f>
        <v>Médio II</v>
      </c>
      <c r="CX633" s="42"/>
      <c r="CY633" s="56" t="str">
        <f>IF($CX633="","",VLOOKUP($CX633,'Braços de IP'!$E$9:$I$15,2,0))</f>
        <v/>
      </c>
      <c r="CZ633" s="43" t="str">
        <f>IF($CX633="","",VLOOKUP($CX633,'Braços de IP'!$E$9:$I$15,5,0))</f>
        <v/>
      </c>
      <c r="DA633" s="56"/>
      <c r="DB633" s="56"/>
      <c r="DC633" s="56"/>
      <c r="DD633" s="56"/>
      <c r="DE633" s="56"/>
      <c r="DF633" s="56"/>
      <c r="DG633" s="44" t="e">
        <f t="shared" si="392"/>
        <v>#N/A</v>
      </c>
      <c r="DH633" s="45">
        <f t="shared" si="393"/>
        <v>90</v>
      </c>
      <c r="DI633" s="44" t="e">
        <f t="shared" si="394"/>
        <v>#N/A</v>
      </c>
      <c r="DJ633" s="46" t="e">
        <f t="shared" si="395"/>
        <v>#N/A</v>
      </c>
      <c r="DK633" s="47" t="s">
        <v>147</v>
      </c>
      <c r="DL633" s="48"/>
      <c r="DM633" s="49"/>
      <c r="DN633" s="23" t="s">
        <v>148</v>
      </c>
      <c r="DO633" s="23"/>
      <c r="DP633" s="5"/>
      <c r="DQ633" s="5"/>
      <c r="DR633" s="5"/>
      <c r="DS633" s="5"/>
      <c r="DT633" s="5"/>
      <c r="DU633" s="5"/>
      <c r="DV633" s="5"/>
      <c r="DW633" s="5"/>
    </row>
    <row r="634" spans="2:127" ht="15.75" hidden="1" customHeight="1" x14ac:dyDescent="0.3">
      <c r="B634" s="5"/>
      <c r="C634" s="5"/>
      <c r="D634" s="5"/>
      <c r="E634" s="22" t="s">
        <v>558</v>
      </c>
      <c r="F634" s="22" t="s">
        <v>150</v>
      </c>
      <c r="G634" s="23" t="s">
        <v>559</v>
      </c>
      <c r="H634" s="23">
        <v>-23.400378</v>
      </c>
      <c r="I634" s="23">
        <v>-46.853417</v>
      </c>
      <c r="J634" s="24" t="s">
        <v>160</v>
      </c>
      <c r="K634" s="60"/>
      <c r="L634" s="24" t="s">
        <v>152</v>
      </c>
      <c r="M634" s="24" t="s">
        <v>141</v>
      </c>
      <c r="N634" s="23">
        <v>90</v>
      </c>
      <c r="O634" s="23" t="s">
        <v>142</v>
      </c>
      <c r="P634" s="23" t="s">
        <v>143</v>
      </c>
      <c r="Q634" s="26">
        <f t="shared" si="373"/>
        <v>180</v>
      </c>
      <c r="R634" s="27">
        <v>1</v>
      </c>
      <c r="S634" s="28" t="s">
        <v>153</v>
      </c>
      <c r="T634" s="28">
        <v>7</v>
      </c>
      <c r="U634" s="23"/>
      <c r="V634" s="23"/>
      <c r="W634" s="29"/>
      <c r="X634" s="28" t="s">
        <v>153</v>
      </c>
      <c r="Y634" s="23"/>
      <c r="Z634" s="23"/>
      <c r="AA634" s="23"/>
      <c r="AB634" s="23"/>
      <c r="AC634" s="23"/>
      <c r="AD634" s="23" t="s">
        <v>144</v>
      </c>
      <c r="AE634" s="23" t="s">
        <v>145</v>
      </c>
      <c r="AF634" s="23"/>
      <c r="AG634" s="23">
        <v>7.8</v>
      </c>
      <c r="AH634" s="23">
        <v>1</v>
      </c>
      <c r="AI634" s="23">
        <v>0.3</v>
      </c>
      <c r="AJ634" s="23">
        <v>2.2999999999999998</v>
      </c>
      <c r="AK634" s="27">
        <f t="shared" si="374"/>
        <v>1.9999999999999998</v>
      </c>
      <c r="AL634" s="27" t="s">
        <v>143</v>
      </c>
      <c r="AM634" s="27" t="s">
        <v>143</v>
      </c>
      <c r="AN634" s="23"/>
      <c r="AO634" s="27">
        <f t="shared" si="375"/>
        <v>2</v>
      </c>
      <c r="AP634" s="23"/>
      <c r="AQ634" s="23"/>
      <c r="AR634" s="23"/>
      <c r="AS634" s="23"/>
      <c r="AT634" s="23"/>
      <c r="AU634" s="27"/>
      <c r="AV634" s="27">
        <f t="shared" si="376"/>
        <v>0</v>
      </c>
      <c r="AW634" s="27"/>
      <c r="AX634" s="28">
        <f>VLOOKUP(J634,ABNT5101!$I$3:$J$9,2)</f>
        <v>10</v>
      </c>
      <c r="AY634" s="28">
        <f>VLOOKUP(J634,ABNT5101!$I$3:$M$9,5)</f>
        <v>0.18</v>
      </c>
      <c r="AZ634" s="28" t="str">
        <f>_xlfn.XLOOKUP(J634,ABNT5101!I:I,ABNT5101!L:L)</f>
        <v>-</v>
      </c>
      <c r="BA634" s="28">
        <f>_xlfn.XLOOKUP(J634,ABNT5101!$I:$I,ABNT5101!M:M)</f>
        <v>0.18</v>
      </c>
      <c r="BB634" s="28" t="str">
        <f>_xlfn.XLOOKUP(J634,ABNT5101!$I:$I,ABNT5101!N:N)</f>
        <v>-</v>
      </c>
      <c r="BC634" s="28">
        <f>_xlfn.XLOOKUP(J634,ABNT5101!$I:$I,ABNT5101!O:O)</f>
        <v>16</v>
      </c>
      <c r="BD634" s="31" t="str">
        <f t="shared" si="377"/>
        <v>NÃO ATENDE</v>
      </c>
      <c r="BE634" s="32">
        <f t="shared" si="369"/>
        <v>-1</v>
      </c>
      <c r="BF634" s="32">
        <f t="shared" si="370"/>
        <v>-1</v>
      </c>
      <c r="BG634" s="32" t="str">
        <f t="shared" si="378"/>
        <v>-</v>
      </c>
      <c r="BH634" s="34"/>
      <c r="BI634" s="34"/>
      <c r="BJ634" s="34"/>
      <c r="BK634" s="34"/>
      <c r="BL634" s="35"/>
      <c r="BM634" s="34"/>
      <c r="BN634" s="31" t="str">
        <f t="shared" si="379"/>
        <v>NÃO ATENDE</v>
      </c>
      <c r="BO634" s="31" t="str">
        <f t="shared" si="371"/>
        <v>NÃO ATENDE</v>
      </c>
      <c r="BP634" s="31" t="str">
        <f t="shared" si="372"/>
        <v>NÃO ATENDE</v>
      </c>
      <c r="BQ634" s="31" t="str">
        <f t="shared" si="380"/>
        <v>ATENDE</v>
      </c>
      <c r="BR634" s="36" t="str">
        <f t="shared" si="381"/>
        <v>C4</v>
      </c>
      <c r="BS634" s="36" t="str">
        <f t="shared" si="382"/>
        <v>Sem Passeio</v>
      </c>
      <c r="BT634" s="37" t="e">
        <f t="shared" si="383"/>
        <v>#N/A</v>
      </c>
      <c r="BU634" s="34"/>
      <c r="BV634" s="34"/>
      <c r="BW634" s="36" t="e">
        <f>IF(BS634="-","-",_xlfn.XLOOKUP(BS634,ABNT5101!$B$4:$B$9,ABNT5101!$C$4:$C$9))</f>
        <v>#N/A</v>
      </c>
      <c r="BX634" s="36" t="e">
        <f>IF(BS634="-","-",_xlfn.XLOOKUP(BS634,ABNT5101!$B$4:$B$9,ABNT5101!$D$4:$D$9))</f>
        <v>#N/A</v>
      </c>
      <c r="BY634" s="31" t="e">
        <f t="shared" si="384"/>
        <v>#N/A</v>
      </c>
      <c r="BZ634" s="31" t="e">
        <f t="shared" si="385"/>
        <v>#N/A</v>
      </c>
      <c r="CA634" s="31" t="e">
        <f t="shared" si="386"/>
        <v>#N/A</v>
      </c>
      <c r="CB634" s="36" t="s">
        <v>143</v>
      </c>
      <c r="CC634" s="37" t="e">
        <f t="shared" si="387"/>
        <v>#VALUE!</v>
      </c>
      <c r="CD634" s="38"/>
      <c r="CE634" s="38"/>
      <c r="CF634" s="31" t="str">
        <f>IF(CB634="-","-",_xlfn.XLOOKUP(CB634,ABNT5101!$B$4:$B$9,ABNT5101!$C$4:$C$9))</f>
        <v>-</v>
      </c>
      <c r="CG634" s="36" t="str">
        <f>IF(CB634="-","-",_xlfn.XLOOKUP(CB634,ABNT5101!$B$4:$B$9,ABNT5101!$D$4:$D$9))</f>
        <v>-</v>
      </c>
      <c r="CH634" s="31" t="str">
        <f t="shared" si="388"/>
        <v>-</v>
      </c>
      <c r="CI634" s="31" t="str">
        <f t="shared" si="389"/>
        <v>-</v>
      </c>
      <c r="CJ634" s="31" t="str">
        <f t="shared" si="390"/>
        <v>-</v>
      </c>
      <c r="CK634" s="56" t="e">
        <f>_xlfn.XLOOKUP(CL634,'Banco de dados'!$B:$B,'Banco de dados'!$D:$D)</f>
        <v>#N/A</v>
      </c>
      <c r="CL634" s="42"/>
      <c r="CM634" s="56" t="e">
        <f>_xlfn.XLOOKUP(CL634,'Banco de dados'!$B:$B,'Banco de dados'!$E:$E)</f>
        <v>#N/A</v>
      </c>
      <c r="CN634" s="56"/>
      <c r="CO634" s="56" t="e">
        <f>IF(CN634="-","-",_xlfn.XLOOKUP(CN634,'Banco de dados'!$B:$B,'Banco de dados'!$E:$E))</f>
        <v>#N/A</v>
      </c>
      <c r="CP634" s="41">
        <f t="shared" si="391"/>
        <v>1</v>
      </c>
      <c r="CQ634" s="56" t="e">
        <f>_xlfn.XLOOKUP(CL634,'Banco de dados'!$B:$B,'Banco de dados'!$H:$H)</f>
        <v>#N/A</v>
      </c>
      <c r="CR634" s="56" t="e">
        <f t="array" aca="1" ref="CR634" ca="1">_xludf.xlookup(CN634,'Banco de dados'!$B:$B,'Banco de dados'!$H:$H)</f>
        <v>#NAME?</v>
      </c>
      <c r="CS634" s="56" t="e">
        <f t="array" aca="1" ref="CS634" ca="1">_xludf.xlookup(CL634,'Banco de dados'!$B:$B,'Banco de dados'!$F:$F)</f>
        <v>#NAME?</v>
      </c>
      <c r="CT634" s="56" t="e">
        <f t="array" aca="1" ref="CT634" ca="1">_xludf.xlookup(CN634,'Banco de dados'!$B:$B,'Banco de dados'!$F:$F)</f>
        <v>#NAME?</v>
      </c>
      <c r="CU634" s="42"/>
      <c r="CV634" s="42"/>
      <c r="CW634" s="56" t="str">
        <f>IF(AJ634=0.5,"Suporte",IF(AND(AJ634&gt;='Braços de IP'!$B$9,AJ634&lt;='Braços de IP'!$D$9),'Braços de IP'!$E$9,IF(AND(AJ634&gt;='Braços de IP'!$B$10,AJ634&lt;='Braços de IP'!$D$10),'Braços de IP'!$E$10,IF(AND(AJ634&gt;='Braços de IP'!$B$11,AJ634&lt;='Braços de IP'!$D$11),'Braços de IP'!$E$11,IF(AND(AJ634&gt;='Braços de IP'!$B$12,AJ634&lt;='Braços de IP'!$D$12),'Braços de IP'!$E$12,IF(AND(AJ634&gt;='Braços de IP'!$B$13,AJ634&lt;='Braços de IP'!$D$13),'Braços de IP'!$E$13,IF(AND(AJ634&gt;='Braços de IP'!$B$14,AJ634&lt;='Braços de IP'!$D$14),'Braços de IP'!$E$14,"ERRO")))))))</f>
        <v>Médio II</v>
      </c>
      <c r="CX634" s="42"/>
      <c r="CY634" s="56" t="str">
        <f>IF($CX634="","",VLOOKUP($CX634,'Braços de IP'!$E$9:$I$15,2,0))</f>
        <v/>
      </c>
      <c r="CZ634" s="43" t="str">
        <f>IF($CX634="","",VLOOKUP($CX634,'Braços de IP'!$E$9:$I$15,5,0))</f>
        <v/>
      </c>
      <c r="DA634" s="56"/>
      <c r="DB634" s="56"/>
      <c r="DC634" s="56"/>
      <c r="DD634" s="56"/>
      <c r="DE634" s="56"/>
      <c r="DF634" s="56"/>
      <c r="DG634" s="44" t="e">
        <f t="shared" si="392"/>
        <v>#N/A</v>
      </c>
      <c r="DH634" s="45">
        <f t="shared" si="393"/>
        <v>90</v>
      </c>
      <c r="DI634" s="44" t="e">
        <f t="shared" si="394"/>
        <v>#N/A</v>
      </c>
      <c r="DJ634" s="46" t="e">
        <f t="shared" si="395"/>
        <v>#N/A</v>
      </c>
      <c r="DK634" s="47" t="s">
        <v>147</v>
      </c>
      <c r="DL634" s="48"/>
      <c r="DM634" s="49"/>
      <c r="DN634" s="23" t="s">
        <v>148</v>
      </c>
      <c r="DO634" s="23"/>
      <c r="DP634" s="5"/>
      <c r="DQ634" s="5"/>
      <c r="DR634" s="5"/>
      <c r="DS634" s="5"/>
      <c r="DT634" s="5"/>
      <c r="DU634" s="5"/>
      <c r="DV634" s="5"/>
      <c r="DW634" s="5"/>
    </row>
    <row r="635" spans="2:127" ht="15.75" hidden="1" customHeight="1" x14ac:dyDescent="0.3">
      <c r="B635" s="5"/>
      <c r="C635" s="5"/>
      <c r="D635" s="5"/>
      <c r="E635" s="22" t="s">
        <v>560</v>
      </c>
      <c r="F635" s="22" t="s">
        <v>150</v>
      </c>
      <c r="G635" s="23" t="s">
        <v>296</v>
      </c>
      <c r="H635" s="23">
        <v>-23.394160530000001</v>
      </c>
      <c r="I635" s="23">
        <v>-46.863403720000001</v>
      </c>
      <c r="J635" s="24" t="s">
        <v>223</v>
      </c>
      <c r="K635" s="60"/>
      <c r="L635" s="24" t="s">
        <v>152</v>
      </c>
      <c r="M635" s="24" t="s">
        <v>141</v>
      </c>
      <c r="N635" s="23">
        <v>90</v>
      </c>
      <c r="O635" s="23" t="s">
        <v>142</v>
      </c>
      <c r="P635" s="23">
        <v>100</v>
      </c>
      <c r="Q635" s="26">
        <f t="shared" si="373"/>
        <v>180</v>
      </c>
      <c r="R635" s="23"/>
      <c r="S635" s="28" t="s">
        <v>153</v>
      </c>
      <c r="T635" s="28"/>
      <c r="U635" s="23"/>
      <c r="V635" s="23"/>
      <c r="W635" s="29"/>
      <c r="X635" s="28" t="s">
        <v>153</v>
      </c>
      <c r="Y635" s="23"/>
      <c r="Z635" s="23"/>
      <c r="AA635" s="23"/>
      <c r="AB635" s="23"/>
      <c r="AC635" s="23"/>
      <c r="AD635" s="23" t="s">
        <v>144</v>
      </c>
      <c r="AE635" s="23" t="s">
        <v>145</v>
      </c>
      <c r="AF635" s="23">
        <v>16.399999999999999</v>
      </c>
      <c r="AG635" s="23">
        <v>8.6</v>
      </c>
      <c r="AH635" s="23">
        <v>1</v>
      </c>
      <c r="AI635" s="23">
        <v>0.4</v>
      </c>
      <c r="AJ635" s="23">
        <v>2</v>
      </c>
      <c r="AK635" s="27">
        <f t="shared" si="374"/>
        <v>1.6</v>
      </c>
      <c r="AL635" s="27" t="s">
        <v>143</v>
      </c>
      <c r="AM635" s="27" t="s">
        <v>143</v>
      </c>
      <c r="AN635" s="23"/>
      <c r="AO635" s="27">
        <f t="shared" si="375"/>
        <v>2</v>
      </c>
      <c r="AP635" s="23">
        <v>2</v>
      </c>
      <c r="AQ635" s="23" t="s">
        <v>359</v>
      </c>
      <c r="AR635" s="23">
        <v>16.399999999999999</v>
      </c>
      <c r="AS635" s="23">
        <v>7.6</v>
      </c>
      <c r="AT635" s="23">
        <v>1.5</v>
      </c>
      <c r="AU635" s="27">
        <v>3</v>
      </c>
      <c r="AV635" s="27">
        <f t="shared" si="376"/>
        <v>4</v>
      </c>
      <c r="AW635" s="27"/>
      <c r="AX635" s="28">
        <f>VLOOKUP(J635,ABNT5101!$I$3:$J$9,2)</f>
        <v>15</v>
      </c>
      <c r="AY635" s="28">
        <f>VLOOKUP(J635,ABNT5101!$I$3:$M$9,5)</f>
        <v>0.18</v>
      </c>
      <c r="AZ635" s="28" t="str">
        <f>_xlfn.XLOOKUP(J635,ABNT5101!I:I,ABNT5101!L:L)</f>
        <v>-</v>
      </c>
      <c r="BA635" s="28">
        <f>_xlfn.XLOOKUP(J635,ABNT5101!$I:$I,ABNT5101!M:M)</f>
        <v>0.18</v>
      </c>
      <c r="BB635" s="28" t="str">
        <f>_xlfn.XLOOKUP(J635,ABNT5101!$I:$I,ABNT5101!N:N)</f>
        <v>-</v>
      </c>
      <c r="BC635" s="28">
        <f>_xlfn.XLOOKUP(J635,ABNT5101!$I:$I,ABNT5101!O:O)</f>
        <v>15</v>
      </c>
      <c r="BD635" s="31" t="str">
        <f t="shared" si="377"/>
        <v>NÃO ATENDE</v>
      </c>
      <c r="BE635" s="32">
        <f t="shared" si="369"/>
        <v>-1</v>
      </c>
      <c r="BF635" s="32">
        <f t="shared" si="370"/>
        <v>-1</v>
      </c>
      <c r="BG635" s="32" t="str">
        <f t="shared" si="378"/>
        <v>-</v>
      </c>
      <c r="BH635" s="34"/>
      <c r="BI635" s="34"/>
      <c r="BJ635" s="34"/>
      <c r="BK635" s="34"/>
      <c r="BL635" s="35"/>
      <c r="BM635" s="34"/>
      <c r="BN635" s="31" t="str">
        <f t="shared" si="379"/>
        <v>NÃO ATENDE</v>
      </c>
      <c r="BO635" s="31" t="str">
        <f t="shared" si="371"/>
        <v>NÃO ATENDE</v>
      </c>
      <c r="BP635" s="31" t="str">
        <f t="shared" si="372"/>
        <v>NÃO ATENDE</v>
      </c>
      <c r="BQ635" s="31" t="str">
        <f t="shared" si="380"/>
        <v>ATENDE</v>
      </c>
      <c r="BR635" s="36" t="str">
        <f t="shared" si="381"/>
        <v>C3</v>
      </c>
      <c r="BS635" s="36" t="str">
        <f t="shared" si="382"/>
        <v>Sem Passeio</v>
      </c>
      <c r="BT635" s="37" t="e">
        <f t="shared" si="383"/>
        <v>#N/A</v>
      </c>
      <c r="BU635" s="34"/>
      <c r="BV635" s="34"/>
      <c r="BW635" s="36" t="e">
        <f>IF(BS635="-","-",_xlfn.XLOOKUP(BS635,ABNT5101!$B$4:$B$9,ABNT5101!$C$4:$C$9))</f>
        <v>#N/A</v>
      </c>
      <c r="BX635" s="36" t="e">
        <f>IF(BS635="-","-",_xlfn.XLOOKUP(BS635,ABNT5101!$B$4:$B$9,ABNT5101!$D$4:$D$9))</f>
        <v>#N/A</v>
      </c>
      <c r="BY635" s="31" t="e">
        <f t="shared" si="384"/>
        <v>#N/A</v>
      </c>
      <c r="BZ635" s="31" t="e">
        <f t="shared" si="385"/>
        <v>#N/A</v>
      </c>
      <c r="CA635" s="31" t="e">
        <f t="shared" si="386"/>
        <v>#N/A</v>
      </c>
      <c r="CB635" s="36" t="s">
        <v>143</v>
      </c>
      <c r="CC635" s="37" t="e">
        <f t="shared" si="387"/>
        <v>#VALUE!</v>
      </c>
      <c r="CD635" s="38"/>
      <c r="CE635" s="38"/>
      <c r="CF635" s="31" t="str">
        <f>IF(CB635="-","-",_xlfn.XLOOKUP(CB635,ABNT5101!$B$4:$B$9,ABNT5101!$C$4:$C$9))</f>
        <v>-</v>
      </c>
      <c r="CG635" s="36" t="str">
        <f>IF(CB635="-","-",_xlfn.XLOOKUP(CB635,ABNT5101!$B$4:$B$9,ABNT5101!$D$4:$D$9))</f>
        <v>-</v>
      </c>
      <c r="CH635" s="31" t="str">
        <f t="shared" si="388"/>
        <v>-</v>
      </c>
      <c r="CI635" s="31" t="str">
        <f t="shared" si="389"/>
        <v>-</v>
      </c>
      <c r="CJ635" s="31" t="str">
        <f t="shared" si="390"/>
        <v>-</v>
      </c>
      <c r="CK635" s="56" t="e">
        <f>_xlfn.XLOOKUP(CL635,'Banco de dados'!$B:$B,'Banco de dados'!$D:$D)</f>
        <v>#N/A</v>
      </c>
      <c r="CL635" s="42"/>
      <c r="CM635" s="56" t="e">
        <f>_xlfn.XLOOKUP(CL635,'Banco de dados'!$B:$B,'Banco de dados'!$E:$E)</f>
        <v>#N/A</v>
      </c>
      <c r="CN635" s="56"/>
      <c r="CO635" s="56" t="e">
        <f>IF(CN635="-","-",_xlfn.XLOOKUP(CN635,'Banco de dados'!$B:$B,'Banco de dados'!$E:$E))</f>
        <v>#N/A</v>
      </c>
      <c r="CP635" s="41">
        <f t="shared" si="391"/>
        <v>1</v>
      </c>
      <c r="CQ635" s="56" t="e">
        <f>_xlfn.XLOOKUP(CL635,'Banco de dados'!$B:$B,'Banco de dados'!$H:$H)</f>
        <v>#N/A</v>
      </c>
      <c r="CR635" s="56" t="e">
        <f t="array" aca="1" ref="CR635" ca="1">_xludf.xlookup(CN635,'Banco de dados'!$B:$B,'Banco de dados'!$H:$H)</f>
        <v>#NAME?</v>
      </c>
      <c r="CS635" s="56" t="e">
        <f t="array" aca="1" ref="CS635" ca="1">_xludf.xlookup(CL635,'Banco de dados'!$B:$B,'Banco de dados'!$F:$F)</f>
        <v>#NAME?</v>
      </c>
      <c r="CT635" s="56" t="e">
        <f t="array" aca="1" ref="CT635" ca="1">_xludf.xlookup(CN635,'Banco de dados'!$B:$B,'Banco de dados'!$F:$F)</f>
        <v>#NAME?</v>
      </c>
      <c r="CU635" s="42"/>
      <c r="CV635" s="42"/>
      <c r="CW635" s="56" t="str">
        <f>IF(AJ635=0.5,"Suporte",IF(AND(AJ635&gt;='Braços de IP'!$B$9,AJ635&lt;='Braços de IP'!$D$9),'Braços de IP'!$E$9,IF(AND(AJ635&gt;='Braços de IP'!$B$10,AJ635&lt;='Braços de IP'!$D$10),'Braços de IP'!$E$10,IF(AND(AJ635&gt;='Braços de IP'!$B$11,AJ635&lt;='Braços de IP'!$D$11),'Braços de IP'!$E$11,IF(AND(AJ635&gt;='Braços de IP'!$B$12,AJ635&lt;='Braços de IP'!$D$12),'Braços de IP'!$E$12,IF(AND(AJ635&gt;='Braços de IP'!$B$13,AJ635&lt;='Braços de IP'!$D$13),'Braços de IP'!$E$13,IF(AND(AJ635&gt;='Braços de IP'!$B$14,AJ635&lt;='Braços de IP'!$D$14),'Braços de IP'!$E$14,"ERRO")))))))</f>
        <v>Médio I</v>
      </c>
      <c r="CX635" s="42"/>
      <c r="CY635" s="56" t="str">
        <f>IF($CX635="","",VLOOKUP($CX635,'Braços de IP'!$E$9:$I$15,2,0))</f>
        <v/>
      </c>
      <c r="CZ635" s="43" t="str">
        <f>IF($CX635="","",VLOOKUP($CX635,'Braços de IP'!$E$9:$I$15,5,0))</f>
        <v/>
      </c>
      <c r="DA635" s="56"/>
      <c r="DB635" s="56"/>
      <c r="DC635" s="56"/>
      <c r="DD635" s="56"/>
      <c r="DE635" s="56"/>
      <c r="DF635" s="56"/>
      <c r="DG635" s="44" t="e">
        <f t="shared" si="392"/>
        <v>#N/A</v>
      </c>
      <c r="DH635" s="45">
        <f t="shared" si="393"/>
        <v>90</v>
      </c>
      <c r="DI635" s="44" t="e">
        <f t="shared" si="394"/>
        <v>#N/A</v>
      </c>
      <c r="DJ635" s="46" t="e">
        <f t="shared" si="395"/>
        <v>#N/A</v>
      </c>
      <c r="DK635" s="47" t="s">
        <v>147</v>
      </c>
      <c r="DL635" s="48"/>
      <c r="DM635" s="49"/>
      <c r="DN635" s="23" t="s">
        <v>148</v>
      </c>
      <c r="DO635" s="23"/>
      <c r="DP635" s="5"/>
      <c r="DQ635" s="5"/>
      <c r="DR635" s="5"/>
      <c r="DS635" s="5"/>
      <c r="DT635" s="5"/>
      <c r="DU635" s="5"/>
      <c r="DV635" s="5"/>
      <c r="DW635" s="5"/>
    </row>
    <row r="636" spans="2:127" ht="15.75" hidden="1" customHeight="1" x14ac:dyDescent="0.3">
      <c r="B636" s="5"/>
      <c r="C636" s="5"/>
      <c r="D636" s="5"/>
      <c r="E636" s="22" t="s">
        <v>560</v>
      </c>
      <c r="F636" s="22" t="s">
        <v>150</v>
      </c>
      <c r="G636" s="23" t="s">
        <v>296</v>
      </c>
      <c r="H636" s="23">
        <v>-23.394160530000001</v>
      </c>
      <c r="I636" s="23">
        <v>-46.863403720000001</v>
      </c>
      <c r="J636" s="24" t="s">
        <v>223</v>
      </c>
      <c r="K636" s="60"/>
      <c r="L636" s="24" t="s">
        <v>152</v>
      </c>
      <c r="M636" s="24" t="s">
        <v>141</v>
      </c>
      <c r="N636" s="23">
        <v>90</v>
      </c>
      <c r="O636" s="23" t="s">
        <v>142</v>
      </c>
      <c r="P636" s="23">
        <v>100</v>
      </c>
      <c r="Q636" s="26">
        <f t="shared" si="373"/>
        <v>180</v>
      </c>
      <c r="R636" s="23"/>
      <c r="S636" s="28" t="s">
        <v>153</v>
      </c>
      <c r="T636" s="28"/>
      <c r="U636" s="23"/>
      <c r="V636" s="23"/>
      <c r="W636" s="29"/>
      <c r="X636" s="28" t="s">
        <v>153</v>
      </c>
      <c r="Y636" s="23"/>
      <c r="Z636" s="23"/>
      <c r="AA636" s="23"/>
      <c r="AB636" s="23"/>
      <c r="AC636" s="23"/>
      <c r="AD636" s="23" t="s">
        <v>144</v>
      </c>
      <c r="AE636" s="23" t="s">
        <v>145</v>
      </c>
      <c r="AF636" s="23">
        <v>16.399999999999999</v>
      </c>
      <c r="AG636" s="23">
        <v>8.6</v>
      </c>
      <c r="AH636" s="23">
        <v>1</v>
      </c>
      <c r="AI636" s="23">
        <v>0.4</v>
      </c>
      <c r="AJ636" s="23">
        <v>2</v>
      </c>
      <c r="AK636" s="27">
        <f t="shared" si="374"/>
        <v>1.6</v>
      </c>
      <c r="AL636" s="27" t="s">
        <v>143</v>
      </c>
      <c r="AM636" s="27" t="s">
        <v>143</v>
      </c>
      <c r="AN636" s="23"/>
      <c r="AO636" s="27">
        <f t="shared" si="375"/>
        <v>2</v>
      </c>
      <c r="AP636" s="23">
        <v>2</v>
      </c>
      <c r="AQ636" s="23" t="s">
        <v>359</v>
      </c>
      <c r="AR636" s="23">
        <v>16.399999999999999</v>
      </c>
      <c r="AS636" s="23">
        <v>7.6</v>
      </c>
      <c r="AT636" s="23">
        <v>1.5</v>
      </c>
      <c r="AU636" s="27">
        <v>3</v>
      </c>
      <c r="AV636" s="27">
        <f t="shared" si="376"/>
        <v>4</v>
      </c>
      <c r="AW636" s="27"/>
      <c r="AX636" s="28">
        <f>VLOOKUP(J636,ABNT5101!$I$3:$J$9,2)</f>
        <v>15</v>
      </c>
      <c r="AY636" s="28">
        <f>VLOOKUP(J636,ABNT5101!$I$3:$M$9,5)</f>
        <v>0.18</v>
      </c>
      <c r="AZ636" s="28" t="str">
        <f>_xlfn.XLOOKUP(J636,ABNT5101!I:I,ABNT5101!L:L)</f>
        <v>-</v>
      </c>
      <c r="BA636" s="28">
        <f>_xlfn.XLOOKUP(J636,ABNT5101!$I:$I,ABNT5101!M:M)</f>
        <v>0.18</v>
      </c>
      <c r="BB636" s="28" t="str">
        <f>_xlfn.XLOOKUP(J636,ABNT5101!$I:$I,ABNT5101!N:N)</f>
        <v>-</v>
      </c>
      <c r="BC636" s="28">
        <f>_xlfn.XLOOKUP(J636,ABNT5101!$I:$I,ABNT5101!O:O)</f>
        <v>15</v>
      </c>
      <c r="BD636" s="31" t="str">
        <f t="shared" si="377"/>
        <v>NÃO ATENDE</v>
      </c>
      <c r="BE636" s="32">
        <f t="shared" si="369"/>
        <v>-1</v>
      </c>
      <c r="BF636" s="32">
        <f t="shared" si="370"/>
        <v>-1</v>
      </c>
      <c r="BG636" s="32" t="str">
        <f t="shared" si="378"/>
        <v>-</v>
      </c>
      <c r="BH636" s="34"/>
      <c r="BI636" s="34"/>
      <c r="BJ636" s="34"/>
      <c r="BK636" s="34"/>
      <c r="BL636" s="35"/>
      <c r="BM636" s="34"/>
      <c r="BN636" s="31" t="str">
        <f t="shared" si="379"/>
        <v>NÃO ATENDE</v>
      </c>
      <c r="BO636" s="31" t="str">
        <f t="shared" si="371"/>
        <v>NÃO ATENDE</v>
      </c>
      <c r="BP636" s="31" t="str">
        <f t="shared" si="372"/>
        <v>NÃO ATENDE</v>
      </c>
      <c r="BQ636" s="31" t="str">
        <f t="shared" si="380"/>
        <v>ATENDE</v>
      </c>
      <c r="BR636" s="36" t="str">
        <f t="shared" si="381"/>
        <v>C3</v>
      </c>
      <c r="BS636" s="36" t="str">
        <f t="shared" si="382"/>
        <v>Sem Passeio</v>
      </c>
      <c r="BT636" s="37" t="e">
        <f t="shared" si="383"/>
        <v>#N/A</v>
      </c>
      <c r="BU636" s="34"/>
      <c r="BV636" s="34"/>
      <c r="BW636" s="36" t="e">
        <f>IF(BS636="-","-",_xlfn.XLOOKUP(BS636,ABNT5101!$B$4:$B$9,ABNT5101!$C$4:$C$9))</f>
        <v>#N/A</v>
      </c>
      <c r="BX636" s="36" t="e">
        <f>IF(BS636="-","-",_xlfn.XLOOKUP(BS636,ABNT5101!$B$4:$B$9,ABNT5101!$D$4:$D$9))</f>
        <v>#N/A</v>
      </c>
      <c r="BY636" s="31" t="e">
        <f t="shared" si="384"/>
        <v>#N/A</v>
      </c>
      <c r="BZ636" s="31" t="e">
        <f t="shared" si="385"/>
        <v>#N/A</v>
      </c>
      <c r="CA636" s="31" t="e">
        <f t="shared" si="386"/>
        <v>#N/A</v>
      </c>
      <c r="CB636" s="36" t="s">
        <v>143</v>
      </c>
      <c r="CC636" s="37" t="e">
        <f t="shared" si="387"/>
        <v>#VALUE!</v>
      </c>
      <c r="CD636" s="38"/>
      <c r="CE636" s="38"/>
      <c r="CF636" s="31" t="str">
        <f>IF(CB636="-","-",_xlfn.XLOOKUP(CB636,ABNT5101!$B$4:$B$9,ABNT5101!$C$4:$C$9))</f>
        <v>-</v>
      </c>
      <c r="CG636" s="36" t="str">
        <f>IF(CB636="-","-",_xlfn.XLOOKUP(CB636,ABNT5101!$B$4:$B$9,ABNT5101!$D$4:$D$9))</f>
        <v>-</v>
      </c>
      <c r="CH636" s="31" t="str">
        <f t="shared" si="388"/>
        <v>-</v>
      </c>
      <c r="CI636" s="31" t="str">
        <f t="shared" si="389"/>
        <v>-</v>
      </c>
      <c r="CJ636" s="31" t="str">
        <f t="shared" si="390"/>
        <v>-</v>
      </c>
      <c r="CK636" s="56" t="e">
        <f>_xlfn.XLOOKUP(CL636,'Banco de dados'!$B:$B,'Banco de dados'!$D:$D)</f>
        <v>#N/A</v>
      </c>
      <c r="CL636" s="42"/>
      <c r="CM636" s="56" t="e">
        <f>_xlfn.XLOOKUP(CL636,'Banco de dados'!$B:$B,'Banco de dados'!$E:$E)</f>
        <v>#N/A</v>
      </c>
      <c r="CN636" s="56"/>
      <c r="CO636" s="56" t="e">
        <f>IF(CN636="-","-",_xlfn.XLOOKUP(CN636,'Banco de dados'!$B:$B,'Banco de dados'!$E:$E))</f>
        <v>#N/A</v>
      </c>
      <c r="CP636" s="41">
        <f t="shared" si="391"/>
        <v>1</v>
      </c>
      <c r="CQ636" s="56" t="e">
        <f>_xlfn.XLOOKUP(CL636,'Banco de dados'!$B:$B,'Banco de dados'!$H:$H)</f>
        <v>#N/A</v>
      </c>
      <c r="CR636" s="56" t="e">
        <f t="array" aca="1" ref="CR636" ca="1">_xludf.xlookup(CN636,'Banco de dados'!$B:$B,'Banco de dados'!$H:$H)</f>
        <v>#NAME?</v>
      </c>
      <c r="CS636" s="56" t="e">
        <f t="array" aca="1" ref="CS636" ca="1">_xludf.xlookup(CL636,'Banco de dados'!$B:$B,'Banco de dados'!$F:$F)</f>
        <v>#NAME?</v>
      </c>
      <c r="CT636" s="56" t="e">
        <f t="array" aca="1" ref="CT636" ca="1">_xludf.xlookup(CN636,'Banco de dados'!$B:$B,'Banco de dados'!$F:$F)</f>
        <v>#NAME?</v>
      </c>
      <c r="CU636" s="42"/>
      <c r="CV636" s="42"/>
      <c r="CW636" s="56" t="str">
        <f>IF(AJ636=0.5,"Suporte",IF(AND(AJ636&gt;='Braços de IP'!$B$9,AJ636&lt;='Braços de IP'!$D$9),'Braços de IP'!$E$9,IF(AND(AJ636&gt;='Braços de IP'!$B$10,AJ636&lt;='Braços de IP'!$D$10),'Braços de IP'!$E$10,IF(AND(AJ636&gt;='Braços de IP'!$B$11,AJ636&lt;='Braços de IP'!$D$11),'Braços de IP'!$E$11,IF(AND(AJ636&gt;='Braços de IP'!$B$12,AJ636&lt;='Braços de IP'!$D$12),'Braços de IP'!$E$12,IF(AND(AJ636&gt;='Braços de IP'!$B$13,AJ636&lt;='Braços de IP'!$D$13),'Braços de IP'!$E$13,IF(AND(AJ636&gt;='Braços de IP'!$B$14,AJ636&lt;='Braços de IP'!$D$14),'Braços de IP'!$E$14,"ERRO")))))))</f>
        <v>Médio I</v>
      </c>
      <c r="CX636" s="42"/>
      <c r="CY636" s="56" t="str">
        <f>IF($CX636="","",VLOOKUP($CX636,'Braços de IP'!$E$9:$I$15,2,0))</f>
        <v/>
      </c>
      <c r="CZ636" s="43" t="str">
        <f>IF($CX636="","",VLOOKUP($CX636,'Braços de IP'!$E$9:$I$15,5,0))</f>
        <v/>
      </c>
      <c r="DA636" s="56"/>
      <c r="DB636" s="56"/>
      <c r="DC636" s="56"/>
      <c r="DD636" s="56"/>
      <c r="DE636" s="56"/>
      <c r="DF636" s="56"/>
      <c r="DG636" s="44" t="e">
        <f t="shared" si="392"/>
        <v>#N/A</v>
      </c>
      <c r="DH636" s="45">
        <f t="shared" si="393"/>
        <v>90</v>
      </c>
      <c r="DI636" s="44" t="e">
        <f t="shared" si="394"/>
        <v>#N/A</v>
      </c>
      <c r="DJ636" s="46" t="e">
        <f t="shared" si="395"/>
        <v>#N/A</v>
      </c>
      <c r="DK636" s="47" t="s">
        <v>147</v>
      </c>
      <c r="DL636" s="48"/>
      <c r="DM636" s="49"/>
      <c r="DN636" s="23" t="s">
        <v>148</v>
      </c>
      <c r="DO636" s="23"/>
      <c r="DP636" s="5"/>
      <c r="DQ636" s="5"/>
      <c r="DR636" s="5"/>
      <c r="DS636" s="5"/>
      <c r="DT636" s="5"/>
      <c r="DU636" s="5"/>
      <c r="DV636" s="5"/>
      <c r="DW636" s="5"/>
    </row>
    <row r="637" spans="2:127" ht="15.75" hidden="1" customHeight="1" x14ac:dyDescent="0.3">
      <c r="B637" s="5"/>
      <c r="C637" s="5"/>
      <c r="D637" s="5"/>
      <c r="E637" s="22" t="s">
        <v>560</v>
      </c>
      <c r="F637" s="22" t="s">
        <v>150</v>
      </c>
      <c r="G637" s="23" t="s">
        <v>296</v>
      </c>
      <c r="H637" s="23">
        <v>-23.394160530000001</v>
      </c>
      <c r="I637" s="23">
        <v>-46.863403720000001</v>
      </c>
      <c r="J637" s="24" t="s">
        <v>223</v>
      </c>
      <c r="K637" s="60"/>
      <c r="L637" s="24" t="s">
        <v>152</v>
      </c>
      <c r="M637" s="24" t="s">
        <v>141</v>
      </c>
      <c r="N637" s="23">
        <v>90</v>
      </c>
      <c r="O637" s="23" t="s">
        <v>142</v>
      </c>
      <c r="P637" s="23">
        <v>100</v>
      </c>
      <c r="Q637" s="26">
        <f t="shared" si="373"/>
        <v>180</v>
      </c>
      <c r="R637" s="23"/>
      <c r="S637" s="28" t="s">
        <v>153</v>
      </c>
      <c r="T637" s="28"/>
      <c r="U637" s="23"/>
      <c r="V637" s="23"/>
      <c r="W637" s="29"/>
      <c r="X637" s="28" t="s">
        <v>153</v>
      </c>
      <c r="Y637" s="23"/>
      <c r="Z637" s="23"/>
      <c r="AA637" s="23"/>
      <c r="AB637" s="23"/>
      <c r="AC637" s="23"/>
      <c r="AD637" s="23" t="s">
        <v>144</v>
      </c>
      <c r="AE637" s="23" t="s">
        <v>145</v>
      </c>
      <c r="AF637" s="23">
        <v>16.399999999999999</v>
      </c>
      <c r="AG637" s="23">
        <v>8.6</v>
      </c>
      <c r="AH637" s="23">
        <v>1</v>
      </c>
      <c r="AI637" s="23">
        <v>0.4</v>
      </c>
      <c r="AJ637" s="23">
        <v>2</v>
      </c>
      <c r="AK637" s="27">
        <f t="shared" si="374"/>
        <v>1.6</v>
      </c>
      <c r="AL637" s="27" t="s">
        <v>143</v>
      </c>
      <c r="AM637" s="27" t="s">
        <v>143</v>
      </c>
      <c r="AN637" s="23"/>
      <c r="AO637" s="27">
        <f t="shared" si="375"/>
        <v>2</v>
      </c>
      <c r="AP637" s="23">
        <v>2</v>
      </c>
      <c r="AQ637" s="23" t="s">
        <v>359</v>
      </c>
      <c r="AR637" s="23">
        <v>16.399999999999999</v>
      </c>
      <c r="AS637" s="23">
        <v>7.6</v>
      </c>
      <c r="AT637" s="23">
        <v>1.5</v>
      </c>
      <c r="AU637" s="27">
        <v>3</v>
      </c>
      <c r="AV637" s="27">
        <f t="shared" si="376"/>
        <v>4</v>
      </c>
      <c r="AW637" s="27"/>
      <c r="AX637" s="28">
        <f>VLOOKUP(J637,ABNT5101!$I$3:$J$9,2)</f>
        <v>15</v>
      </c>
      <c r="AY637" s="28">
        <f>VLOOKUP(J637,ABNT5101!$I$3:$M$9,5)</f>
        <v>0.18</v>
      </c>
      <c r="AZ637" s="28" t="str">
        <f>_xlfn.XLOOKUP(J637,ABNT5101!I:I,ABNT5101!L:L)</f>
        <v>-</v>
      </c>
      <c r="BA637" s="28">
        <f>_xlfn.XLOOKUP(J637,ABNT5101!$I:$I,ABNT5101!M:M)</f>
        <v>0.18</v>
      </c>
      <c r="BB637" s="28" t="str">
        <f>_xlfn.XLOOKUP(J637,ABNT5101!$I:$I,ABNT5101!N:N)</f>
        <v>-</v>
      </c>
      <c r="BC637" s="28">
        <f>_xlfn.XLOOKUP(J637,ABNT5101!$I:$I,ABNT5101!O:O)</f>
        <v>15</v>
      </c>
      <c r="BD637" s="31" t="str">
        <f t="shared" si="377"/>
        <v>NÃO ATENDE</v>
      </c>
      <c r="BE637" s="32">
        <f t="shared" si="369"/>
        <v>-1</v>
      </c>
      <c r="BF637" s="32">
        <f t="shared" si="370"/>
        <v>-1</v>
      </c>
      <c r="BG637" s="32" t="str">
        <f t="shared" si="378"/>
        <v>-</v>
      </c>
      <c r="BH637" s="34"/>
      <c r="BI637" s="34"/>
      <c r="BJ637" s="34"/>
      <c r="BK637" s="34"/>
      <c r="BL637" s="35"/>
      <c r="BM637" s="34"/>
      <c r="BN637" s="31" t="str">
        <f t="shared" si="379"/>
        <v>NÃO ATENDE</v>
      </c>
      <c r="BO637" s="31" t="str">
        <f t="shared" si="371"/>
        <v>NÃO ATENDE</v>
      </c>
      <c r="BP637" s="31" t="str">
        <f t="shared" si="372"/>
        <v>NÃO ATENDE</v>
      </c>
      <c r="BQ637" s="31" t="str">
        <f t="shared" si="380"/>
        <v>ATENDE</v>
      </c>
      <c r="BR637" s="36" t="str">
        <f t="shared" si="381"/>
        <v>C3</v>
      </c>
      <c r="BS637" s="36" t="str">
        <f t="shared" si="382"/>
        <v>Sem Passeio</v>
      </c>
      <c r="BT637" s="37" t="e">
        <f t="shared" si="383"/>
        <v>#N/A</v>
      </c>
      <c r="BU637" s="34"/>
      <c r="BV637" s="34"/>
      <c r="BW637" s="36" t="e">
        <f>IF(BS637="-","-",_xlfn.XLOOKUP(BS637,ABNT5101!$B$4:$B$9,ABNT5101!$C$4:$C$9))</f>
        <v>#N/A</v>
      </c>
      <c r="BX637" s="36" t="e">
        <f>IF(BS637="-","-",_xlfn.XLOOKUP(BS637,ABNT5101!$B$4:$B$9,ABNT5101!$D$4:$D$9))</f>
        <v>#N/A</v>
      </c>
      <c r="BY637" s="31" t="e">
        <f t="shared" si="384"/>
        <v>#N/A</v>
      </c>
      <c r="BZ637" s="31" t="e">
        <f t="shared" si="385"/>
        <v>#N/A</v>
      </c>
      <c r="CA637" s="31" t="e">
        <f t="shared" si="386"/>
        <v>#N/A</v>
      </c>
      <c r="CB637" s="36" t="s">
        <v>143</v>
      </c>
      <c r="CC637" s="37" t="e">
        <f t="shared" si="387"/>
        <v>#VALUE!</v>
      </c>
      <c r="CD637" s="38"/>
      <c r="CE637" s="38"/>
      <c r="CF637" s="31" t="str">
        <f>IF(CB637="-","-",_xlfn.XLOOKUP(CB637,ABNT5101!$B$4:$B$9,ABNT5101!$C$4:$C$9))</f>
        <v>-</v>
      </c>
      <c r="CG637" s="36" t="str">
        <f>IF(CB637="-","-",_xlfn.XLOOKUP(CB637,ABNT5101!$B$4:$B$9,ABNT5101!$D$4:$D$9))</f>
        <v>-</v>
      </c>
      <c r="CH637" s="31" t="str">
        <f t="shared" si="388"/>
        <v>-</v>
      </c>
      <c r="CI637" s="31" t="str">
        <f t="shared" si="389"/>
        <v>-</v>
      </c>
      <c r="CJ637" s="31" t="str">
        <f t="shared" si="390"/>
        <v>-</v>
      </c>
      <c r="CK637" s="56" t="e">
        <f>_xlfn.XLOOKUP(CL637,'Banco de dados'!$B:$B,'Banco de dados'!$D:$D)</f>
        <v>#N/A</v>
      </c>
      <c r="CL637" s="42"/>
      <c r="CM637" s="56" t="e">
        <f>_xlfn.XLOOKUP(CL637,'Banco de dados'!$B:$B,'Banco de dados'!$E:$E)</f>
        <v>#N/A</v>
      </c>
      <c r="CN637" s="56"/>
      <c r="CO637" s="56" t="e">
        <f>IF(CN637="-","-",_xlfn.XLOOKUP(CN637,'Banco de dados'!$B:$B,'Banco de dados'!$E:$E))</f>
        <v>#N/A</v>
      </c>
      <c r="CP637" s="41">
        <f t="shared" si="391"/>
        <v>1</v>
      </c>
      <c r="CQ637" s="56" t="e">
        <f>_xlfn.XLOOKUP(CL637,'Banco de dados'!$B:$B,'Banco de dados'!$H:$H)</f>
        <v>#N/A</v>
      </c>
      <c r="CR637" s="56" t="e">
        <f t="array" aca="1" ref="CR637" ca="1">_xludf.xlookup(CN637,'Banco de dados'!$B:$B,'Banco de dados'!$H:$H)</f>
        <v>#NAME?</v>
      </c>
      <c r="CS637" s="56" t="e">
        <f t="array" aca="1" ref="CS637" ca="1">_xludf.xlookup(CL637,'Banco de dados'!$B:$B,'Banco de dados'!$F:$F)</f>
        <v>#NAME?</v>
      </c>
      <c r="CT637" s="56" t="e">
        <f t="array" aca="1" ref="CT637" ca="1">_xludf.xlookup(CN637,'Banco de dados'!$B:$B,'Banco de dados'!$F:$F)</f>
        <v>#NAME?</v>
      </c>
      <c r="CU637" s="42"/>
      <c r="CV637" s="42"/>
      <c r="CW637" s="56" t="str">
        <f>IF(AJ637=0.5,"Suporte",IF(AND(AJ637&gt;='Braços de IP'!$B$9,AJ637&lt;='Braços de IP'!$D$9),'Braços de IP'!$E$9,IF(AND(AJ637&gt;='Braços de IP'!$B$10,AJ637&lt;='Braços de IP'!$D$10),'Braços de IP'!$E$10,IF(AND(AJ637&gt;='Braços de IP'!$B$11,AJ637&lt;='Braços de IP'!$D$11),'Braços de IP'!$E$11,IF(AND(AJ637&gt;='Braços de IP'!$B$12,AJ637&lt;='Braços de IP'!$D$12),'Braços de IP'!$E$12,IF(AND(AJ637&gt;='Braços de IP'!$B$13,AJ637&lt;='Braços de IP'!$D$13),'Braços de IP'!$E$13,IF(AND(AJ637&gt;='Braços de IP'!$B$14,AJ637&lt;='Braços de IP'!$D$14),'Braços de IP'!$E$14,"ERRO")))))))</f>
        <v>Médio I</v>
      </c>
      <c r="CX637" s="42"/>
      <c r="CY637" s="56" t="str">
        <f>IF($CX637="","",VLOOKUP($CX637,'Braços de IP'!$E$9:$I$15,2,0))</f>
        <v/>
      </c>
      <c r="CZ637" s="43" t="str">
        <f>IF($CX637="","",VLOOKUP($CX637,'Braços de IP'!$E$9:$I$15,5,0))</f>
        <v/>
      </c>
      <c r="DA637" s="56"/>
      <c r="DB637" s="56"/>
      <c r="DC637" s="56"/>
      <c r="DD637" s="56"/>
      <c r="DE637" s="56"/>
      <c r="DF637" s="56"/>
      <c r="DG637" s="44" t="e">
        <f t="shared" si="392"/>
        <v>#N/A</v>
      </c>
      <c r="DH637" s="45">
        <f t="shared" si="393"/>
        <v>90</v>
      </c>
      <c r="DI637" s="44" t="e">
        <f t="shared" si="394"/>
        <v>#N/A</v>
      </c>
      <c r="DJ637" s="46" t="e">
        <f t="shared" si="395"/>
        <v>#N/A</v>
      </c>
      <c r="DK637" s="47" t="s">
        <v>147</v>
      </c>
      <c r="DL637" s="48"/>
      <c r="DM637" s="49"/>
      <c r="DN637" s="23" t="s">
        <v>148</v>
      </c>
      <c r="DO637" s="23"/>
      <c r="DP637" s="5"/>
      <c r="DQ637" s="5"/>
      <c r="DR637" s="5"/>
      <c r="DS637" s="5"/>
      <c r="DT637" s="5"/>
      <c r="DU637" s="5"/>
      <c r="DV637" s="5"/>
      <c r="DW637" s="5"/>
    </row>
    <row r="638" spans="2:127" ht="15.75" hidden="1" customHeight="1" x14ac:dyDescent="0.3">
      <c r="B638" s="5"/>
      <c r="C638" s="5"/>
      <c r="D638" s="5"/>
      <c r="E638" s="22" t="s">
        <v>561</v>
      </c>
      <c r="F638" s="22" t="s">
        <v>150</v>
      </c>
      <c r="G638" s="23" t="s">
        <v>562</v>
      </c>
      <c r="H638" s="23">
        <v>-23.418078999999999</v>
      </c>
      <c r="I638" s="23">
        <v>-46.825234999999999</v>
      </c>
      <c r="J638" s="24" t="s">
        <v>139</v>
      </c>
      <c r="K638" s="60"/>
      <c r="L638" s="24" t="s">
        <v>152</v>
      </c>
      <c r="M638" s="24" t="s">
        <v>141</v>
      </c>
      <c r="N638" s="23">
        <v>58</v>
      </c>
      <c r="O638" s="23" t="s">
        <v>142</v>
      </c>
      <c r="P638" s="23" t="s">
        <v>143</v>
      </c>
      <c r="Q638" s="26">
        <f t="shared" si="373"/>
        <v>116</v>
      </c>
      <c r="R638" s="27">
        <v>1</v>
      </c>
      <c r="S638" s="28" t="s">
        <v>153</v>
      </c>
      <c r="T638" s="28">
        <v>2.7</v>
      </c>
      <c r="U638" s="23"/>
      <c r="V638" s="23"/>
      <c r="W638" s="29"/>
      <c r="X638" s="28" t="s">
        <v>153</v>
      </c>
      <c r="Y638" s="23"/>
      <c r="Z638" s="23"/>
      <c r="AA638" s="23"/>
      <c r="AB638" s="23"/>
      <c r="AC638" s="23"/>
      <c r="AD638" s="23" t="s">
        <v>144</v>
      </c>
      <c r="AE638" s="23" t="s">
        <v>145</v>
      </c>
      <c r="AF638" s="23"/>
      <c r="AG638" s="23">
        <v>6.5</v>
      </c>
      <c r="AH638" s="23">
        <v>1</v>
      </c>
      <c r="AI638" s="23">
        <v>0.1</v>
      </c>
      <c r="AJ638" s="23">
        <v>1.3</v>
      </c>
      <c r="AK638" s="27">
        <f t="shared" si="374"/>
        <v>1.2</v>
      </c>
      <c r="AL638" s="27" t="s">
        <v>143</v>
      </c>
      <c r="AM638" s="27" t="s">
        <v>143</v>
      </c>
      <c r="AN638" s="23"/>
      <c r="AO638" s="27">
        <f t="shared" si="375"/>
        <v>2</v>
      </c>
      <c r="AP638" s="23"/>
      <c r="AQ638" s="23"/>
      <c r="AR638" s="23"/>
      <c r="AS638" s="23"/>
      <c r="AT638" s="23"/>
      <c r="AU638" s="27"/>
      <c r="AV638" s="27">
        <f t="shared" si="376"/>
        <v>0</v>
      </c>
      <c r="AW638" s="27"/>
      <c r="AX638" s="28">
        <f>VLOOKUP(J638,ABNT5101!$I$3:$J$9,2)</f>
        <v>7.5</v>
      </c>
      <c r="AY638" s="28">
        <f>VLOOKUP(J638,ABNT5101!$I$3:$M$9,5)</f>
        <v>0.18</v>
      </c>
      <c r="AZ638" s="28" t="str">
        <f>_xlfn.XLOOKUP(J638,ABNT5101!I:I,ABNT5101!L:L)</f>
        <v>-</v>
      </c>
      <c r="BA638" s="28">
        <f>_xlfn.XLOOKUP(J638,ABNT5101!$I:$I,ABNT5101!M:M)</f>
        <v>0.18</v>
      </c>
      <c r="BB638" s="28" t="str">
        <f>_xlfn.XLOOKUP(J638,ABNT5101!$I:$I,ABNT5101!N:N)</f>
        <v>-</v>
      </c>
      <c r="BC638" s="28">
        <f>_xlfn.XLOOKUP(J638,ABNT5101!$I:$I,ABNT5101!O:O)</f>
        <v>16</v>
      </c>
      <c r="BD638" s="31" t="str">
        <f t="shared" si="377"/>
        <v>NÃO ATENDE</v>
      </c>
      <c r="BE638" s="32">
        <f t="shared" si="369"/>
        <v>-1</v>
      </c>
      <c r="BF638" s="32">
        <f t="shared" si="370"/>
        <v>-1</v>
      </c>
      <c r="BG638" s="32" t="str">
        <f t="shared" si="378"/>
        <v>-</v>
      </c>
      <c r="BH638" s="34"/>
      <c r="BI638" s="34"/>
      <c r="BJ638" s="34"/>
      <c r="BK638" s="34"/>
      <c r="BL638" s="35"/>
      <c r="BM638" s="34"/>
      <c r="BN638" s="31" t="str">
        <f t="shared" si="379"/>
        <v>NÃO ATENDE</v>
      </c>
      <c r="BO638" s="31" t="str">
        <f t="shared" si="371"/>
        <v>NÃO ATENDE</v>
      </c>
      <c r="BP638" s="31" t="str">
        <f t="shared" si="372"/>
        <v>NÃO ATENDE</v>
      </c>
      <c r="BQ638" s="31" t="str">
        <f t="shared" si="380"/>
        <v>ATENDE</v>
      </c>
      <c r="BR638" s="36" t="str">
        <f t="shared" si="381"/>
        <v>C5</v>
      </c>
      <c r="BS638" s="36" t="str">
        <f t="shared" si="382"/>
        <v>Sem Passeio</v>
      </c>
      <c r="BT638" s="37" t="e">
        <f t="shared" si="383"/>
        <v>#N/A</v>
      </c>
      <c r="BU638" s="34"/>
      <c r="BV638" s="34"/>
      <c r="BW638" s="36" t="e">
        <f>IF(BS638="-","-",_xlfn.XLOOKUP(BS638,ABNT5101!$B$4:$B$9,ABNT5101!$C$4:$C$9))</f>
        <v>#N/A</v>
      </c>
      <c r="BX638" s="36" t="e">
        <f>IF(BS638="-","-",_xlfn.XLOOKUP(BS638,ABNT5101!$B$4:$B$9,ABNT5101!$D$4:$D$9))</f>
        <v>#N/A</v>
      </c>
      <c r="BY638" s="31" t="e">
        <f t="shared" si="384"/>
        <v>#N/A</v>
      </c>
      <c r="BZ638" s="31" t="e">
        <f t="shared" si="385"/>
        <v>#N/A</v>
      </c>
      <c r="CA638" s="31" t="e">
        <f t="shared" si="386"/>
        <v>#N/A</v>
      </c>
      <c r="CB638" s="36" t="str">
        <f t="shared" ref="CB638:CB682" si="396">BS638</f>
        <v>Sem Passeio</v>
      </c>
      <c r="CC638" s="37" t="e">
        <f t="shared" si="387"/>
        <v>#N/A</v>
      </c>
      <c r="CD638" s="38"/>
      <c r="CE638" s="38"/>
      <c r="CF638" s="31" t="e">
        <f>IF(CB638="-","-",_xlfn.XLOOKUP(CB638,ABNT5101!$B$4:$B$9,ABNT5101!$C$4:$C$9))</f>
        <v>#N/A</v>
      </c>
      <c r="CG638" s="36" t="e">
        <f>IF(CB638="-","-",_xlfn.XLOOKUP(CB638,ABNT5101!$B$4:$B$9,ABNT5101!$D$4:$D$9))</f>
        <v>#N/A</v>
      </c>
      <c r="CH638" s="31" t="e">
        <f t="shared" si="388"/>
        <v>#N/A</v>
      </c>
      <c r="CI638" s="31" t="e">
        <f t="shared" si="389"/>
        <v>#N/A</v>
      </c>
      <c r="CJ638" s="31" t="e">
        <f t="shared" si="390"/>
        <v>#N/A</v>
      </c>
      <c r="CK638" s="56" t="e">
        <f>_xlfn.XLOOKUP(CL638,'Banco de dados'!$B:$B,'Banco de dados'!$D:$D)</f>
        <v>#N/A</v>
      </c>
      <c r="CL638" s="42"/>
      <c r="CM638" s="56" t="e">
        <f>_xlfn.XLOOKUP(CL638,'Banco de dados'!$B:$B,'Banco de dados'!$E:$E)</f>
        <v>#N/A</v>
      </c>
      <c r="CN638" s="56"/>
      <c r="CO638" s="56" t="e">
        <f>IF(CN638="-","-",_xlfn.XLOOKUP(CN638,'Banco de dados'!$B:$B,'Banco de dados'!$E:$E))</f>
        <v>#N/A</v>
      </c>
      <c r="CP638" s="41">
        <f t="shared" si="391"/>
        <v>1</v>
      </c>
      <c r="CQ638" s="56" t="e">
        <f>_xlfn.XLOOKUP(CL638,'Banco de dados'!$B:$B,'Banco de dados'!$H:$H)</f>
        <v>#N/A</v>
      </c>
      <c r="CR638" s="56" t="e">
        <f t="array" aca="1" ref="CR638" ca="1">_xludf.xlookup(CN638,'Banco de dados'!$B:$B,'Banco de dados'!$H:$H)</f>
        <v>#NAME?</v>
      </c>
      <c r="CS638" s="56" t="e">
        <f t="array" aca="1" ref="CS638" ca="1">_xludf.xlookup(CL638,'Banco de dados'!$B:$B,'Banco de dados'!$F:$F)</f>
        <v>#NAME?</v>
      </c>
      <c r="CT638" s="56" t="e">
        <f t="array" aca="1" ref="CT638" ca="1">_xludf.xlookup(CN638,'Banco de dados'!$B:$B,'Banco de dados'!$F:$F)</f>
        <v>#NAME?</v>
      </c>
      <c r="CU638" s="42"/>
      <c r="CV638" s="42"/>
      <c r="CW638" s="56" t="str">
        <f>IF(AJ638=0.5,"Suporte",IF(AND(AJ638&gt;='Braços de IP'!$B$9,AJ638&lt;='Braços de IP'!$D$9),'Braços de IP'!$E$9,IF(AND(AJ638&gt;='Braços de IP'!$B$10,AJ638&lt;='Braços de IP'!$D$10),'Braços de IP'!$E$10,IF(AND(AJ638&gt;='Braços de IP'!$B$11,AJ638&lt;='Braços de IP'!$D$11),'Braços de IP'!$E$11,IF(AND(AJ638&gt;='Braços de IP'!$B$12,AJ638&lt;='Braços de IP'!$D$12),'Braços de IP'!$E$12,IF(AND(AJ638&gt;='Braços de IP'!$B$13,AJ638&lt;='Braços de IP'!$D$13),'Braços de IP'!$E$13,IF(AND(AJ638&gt;='Braços de IP'!$B$14,AJ638&lt;='Braços de IP'!$D$14),'Braços de IP'!$E$14,"ERRO")))))))</f>
        <v>Curto II</v>
      </c>
      <c r="CX638" s="42"/>
      <c r="CY638" s="56" t="str">
        <f>IF($CX638="","",VLOOKUP($CX638,'Braços de IP'!$E$9:$I$15,2,0))</f>
        <v/>
      </c>
      <c r="CZ638" s="43" t="str">
        <f>IF($CX638="","",VLOOKUP($CX638,'Braços de IP'!$E$9:$I$15,5,0))</f>
        <v/>
      </c>
      <c r="DA638" s="56"/>
      <c r="DB638" s="56"/>
      <c r="DC638" s="56"/>
      <c r="DD638" s="56" t="s">
        <v>563</v>
      </c>
      <c r="DE638" s="56"/>
      <c r="DF638" s="56"/>
      <c r="DG638" s="44" t="e">
        <f t="shared" si="392"/>
        <v>#N/A</v>
      </c>
      <c r="DH638" s="45">
        <f t="shared" si="393"/>
        <v>58</v>
      </c>
      <c r="DI638" s="44" t="e">
        <f t="shared" si="394"/>
        <v>#N/A</v>
      </c>
      <c r="DJ638" s="46" t="e">
        <f t="shared" si="395"/>
        <v>#N/A</v>
      </c>
      <c r="DK638" s="47" t="s">
        <v>147</v>
      </c>
      <c r="DL638" s="48"/>
      <c r="DM638" s="49"/>
      <c r="DN638" s="23" t="s">
        <v>148</v>
      </c>
      <c r="DO638" s="23"/>
      <c r="DQ638" s="50"/>
    </row>
    <row r="639" spans="2:127" ht="15.75" hidden="1" customHeight="1" x14ac:dyDescent="0.3">
      <c r="B639" s="5"/>
      <c r="C639" s="5"/>
      <c r="D639" s="5"/>
      <c r="E639" s="22" t="s">
        <v>561</v>
      </c>
      <c r="F639" s="22" t="s">
        <v>150</v>
      </c>
      <c r="G639" s="23" t="s">
        <v>562</v>
      </c>
      <c r="H639" s="23">
        <v>-23.418078999999999</v>
      </c>
      <c r="I639" s="23">
        <v>-46.825234999999999</v>
      </c>
      <c r="J639" s="24" t="s">
        <v>139</v>
      </c>
      <c r="K639" s="60"/>
      <c r="L639" s="24" t="s">
        <v>152</v>
      </c>
      <c r="M639" s="24" t="s">
        <v>141</v>
      </c>
      <c r="N639" s="23">
        <v>58</v>
      </c>
      <c r="O639" s="23" t="s">
        <v>142</v>
      </c>
      <c r="P639" s="23" t="s">
        <v>143</v>
      </c>
      <c r="Q639" s="26">
        <f t="shared" si="373"/>
        <v>116</v>
      </c>
      <c r="R639" s="27">
        <v>1</v>
      </c>
      <c r="S639" s="28" t="s">
        <v>153</v>
      </c>
      <c r="T639" s="28">
        <v>2.7</v>
      </c>
      <c r="U639" s="23"/>
      <c r="V639" s="23"/>
      <c r="W639" s="29"/>
      <c r="X639" s="28" t="s">
        <v>153</v>
      </c>
      <c r="Y639" s="23"/>
      <c r="Z639" s="23"/>
      <c r="AA639" s="23"/>
      <c r="AB639" s="23"/>
      <c r="AC639" s="23"/>
      <c r="AD639" s="23" t="s">
        <v>144</v>
      </c>
      <c r="AE639" s="23" t="s">
        <v>145</v>
      </c>
      <c r="AF639" s="23"/>
      <c r="AG639" s="23">
        <v>6.5</v>
      </c>
      <c r="AH639" s="23">
        <v>1</v>
      </c>
      <c r="AI639" s="23">
        <v>0.1</v>
      </c>
      <c r="AJ639" s="23">
        <v>1.3</v>
      </c>
      <c r="AK639" s="27">
        <f t="shared" si="374"/>
        <v>1.2</v>
      </c>
      <c r="AL639" s="27" t="s">
        <v>143</v>
      </c>
      <c r="AM639" s="27" t="s">
        <v>143</v>
      </c>
      <c r="AN639" s="23"/>
      <c r="AO639" s="27">
        <f t="shared" si="375"/>
        <v>2</v>
      </c>
      <c r="AP639" s="23"/>
      <c r="AQ639" s="23"/>
      <c r="AR639" s="23"/>
      <c r="AS639" s="23"/>
      <c r="AT639" s="23"/>
      <c r="AU639" s="27"/>
      <c r="AV639" s="27">
        <f t="shared" si="376"/>
        <v>0</v>
      </c>
      <c r="AW639" s="27"/>
      <c r="AX639" s="28">
        <f>VLOOKUP(J639,ABNT5101!$I$3:$J$9,2)</f>
        <v>7.5</v>
      </c>
      <c r="AY639" s="28">
        <f>VLOOKUP(J639,ABNT5101!$I$3:$M$9,5)</f>
        <v>0.18</v>
      </c>
      <c r="AZ639" s="28" t="str">
        <f>_xlfn.XLOOKUP(J639,ABNT5101!I:I,ABNT5101!L:L)</f>
        <v>-</v>
      </c>
      <c r="BA639" s="28">
        <f>_xlfn.XLOOKUP(J639,ABNT5101!$I:$I,ABNT5101!M:M)</f>
        <v>0.18</v>
      </c>
      <c r="BB639" s="28" t="str">
        <f>_xlfn.XLOOKUP(J639,ABNT5101!$I:$I,ABNT5101!N:N)</f>
        <v>-</v>
      </c>
      <c r="BC639" s="28">
        <f>_xlfn.XLOOKUP(J639,ABNT5101!$I:$I,ABNT5101!O:O)</f>
        <v>16</v>
      </c>
      <c r="BD639" s="31" t="str">
        <f t="shared" si="377"/>
        <v>NÃO ATENDE</v>
      </c>
      <c r="BE639" s="32">
        <f t="shared" si="369"/>
        <v>-1</v>
      </c>
      <c r="BF639" s="32">
        <f t="shared" si="370"/>
        <v>-1</v>
      </c>
      <c r="BG639" s="32" t="str">
        <f t="shared" si="378"/>
        <v>-</v>
      </c>
      <c r="BH639" s="34"/>
      <c r="BI639" s="34"/>
      <c r="BJ639" s="34"/>
      <c r="BK639" s="34"/>
      <c r="BL639" s="35"/>
      <c r="BM639" s="34"/>
      <c r="BN639" s="31" t="str">
        <f t="shared" si="379"/>
        <v>NÃO ATENDE</v>
      </c>
      <c r="BO639" s="31" t="str">
        <f t="shared" si="371"/>
        <v>NÃO ATENDE</v>
      </c>
      <c r="BP639" s="31" t="str">
        <f t="shared" si="372"/>
        <v>NÃO ATENDE</v>
      </c>
      <c r="BQ639" s="31" t="str">
        <f t="shared" si="380"/>
        <v>ATENDE</v>
      </c>
      <c r="BR639" s="36" t="str">
        <f t="shared" si="381"/>
        <v>C5</v>
      </c>
      <c r="BS639" s="36" t="str">
        <f t="shared" si="382"/>
        <v>Sem Passeio</v>
      </c>
      <c r="BT639" s="37" t="e">
        <f t="shared" si="383"/>
        <v>#N/A</v>
      </c>
      <c r="BU639" s="34"/>
      <c r="BV639" s="34"/>
      <c r="BW639" s="36" t="e">
        <f>IF(BS639="-","-",_xlfn.XLOOKUP(BS639,ABNT5101!$B$4:$B$9,ABNT5101!$C$4:$C$9))</f>
        <v>#N/A</v>
      </c>
      <c r="BX639" s="36" t="e">
        <f>IF(BS639="-","-",_xlfn.XLOOKUP(BS639,ABNT5101!$B$4:$B$9,ABNT5101!$D$4:$D$9))</f>
        <v>#N/A</v>
      </c>
      <c r="BY639" s="31" t="e">
        <f t="shared" si="384"/>
        <v>#N/A</v>
      </c>
      <c r="BZ639" s="31" t="e">
        <f t="shared" si="385"/>
        <v>#N/A</v>
      </c>
      <c r="CA639" s="31" t="e">
        <f t="shared" si="386"/>
        <v>#N/A</v>
      </c>
      <c r="CB639" s="36" t="str">
        <f t="shared" si="396"/>
        <v>Sem Passeio</v>
      </c>
      <c r="CC639" s="37" t="e">
        <f t="shared" si="387"/>
        <v>#N/A</v>
      </c>
      <c r="CD639" s="38"/>
      <c r="CE639" s="38"/>
      <c r="CF639" s="31" t="e">
        <f>IF(CB639="-","-",_xlfn.XLOOKUP(CB639,ABNT5101!$B$4:$B$9,ABNT5101!$C$4:$C$9))</f>
        <v>#N/A</v>
      </c>
      <c r="CG639" s="36" t="e">
        <f>IF(CB639="-","-",_xlfn.XLOOKUP(CB639,ABNT5101!$B$4:$B$9,ABNT5101!$D$4:$D$9))</f>
        <v>#N/A</v>
      </c>
      <c r="CH639" s="31" t="e">
        <f t="shared" si="388"/>
        <v>#N/A</v>
      </c>
      <c r="CI639" s="31" t="e">
        <f t="shared" si="389"/>
        <v>#N/A</v>
      </c>
      <c r="CJ639" s="31" t="e">
        <f t="shared" si="390"/>
        <v>#N/A</v>
      </c>
      <c r="CK639" s="56" t="e">
        <f>_xlfn.XLOOKUP(CL639,'Banco de dados'!$B:$B,'Banco de dados'!$D:$D)</f>
        <v>#N/A</v>
      </c>
      <c r="CL639" s="42"/>
      <c r="CM639" s="56" t="e">
        <f>_xlfn.XLOOKUP(CL639,'Banco de dados'!$B:$B,'Banco de dados'!$E:$E)</f>
        <v>#N/A</v>
      </c>
      <c r="CN639" s="56"/>
      <c r="CO639" s="56" t="e">
        <f>IF(CN639="-","-",_xlfn.XLOOKUP(CN639,'Banco de dados'!$B:$B,'Banco de dados'!$E:$E))</f>
        <v>#N/A</v>
      </c>
      <c r="CP639" s="41">
        <f t="shared" si="391"/>
        <v>1</v>
      </c>
      <c r="CQ639" s="56" t="e">
        <f>_xlfn.XLOOKUP(CL639,'Banco de dados'!$B:$B,'Banco de dados'!$H:$H)</f>
        <v>#N/A</v>
      </c>
      <c r="CR639" s="56" t="e">
        <f t="array" aca="1" ref="CR639" ca="1">_xludf.xlookup(CN639,'Banco de dados'!$B:$B,'Banco de dados'!$H:$H)</f>
        <v>#NAME?</v>
      </c>
      <c r="CS639" s="56" t="e">
        <f t="array" aca="1" ref="CS639" ca="1">_xludf.xlookup(CL639,'Banco de dados'!$B:$B,'Banco de dados'!$F:$F)</f>
        <v>#NAME?</v>
      </c>
      <c r="CT639" s="56" t="e">
        <f t="array" aca="1" ref="CT639" ca="1">_xludf.xlookup(CN639,'Banco de dados'!$B:$B,'Banco de dados'!$F:$F)</f>
        <v>#NAME?</v>
      </c>
      <c r="CU639" s="42"/>
      <c r="CV639" s="42"/>
      <c r="CW639" s="56" t="str">
        <f>IF(AJ639=0.5,"Suporte",IF(AND(AJ639&gt;='Braços de IP'!$B$9,AJ639&lt;='Braços de IP'!$D$9),'Braços de IP'!$E$9,IF(AND(AJ639&gt;='Braços de IP'!$B$10,AJ639&lt;='Braços de IP'!$D$10),'Braços de IP'!$E$10,IF(AND(AJ639&gt;='Braços de IP'!$B$11,AJ639&lt;='Braços de IP'!$D$11),'Braços de IP'!$E$11,IF(AND(AJ639&gt;='Braços de IP'!$B$12,AJ639&lt;='Braços de IP'!$D$12),'Braços de IP'!$E$12,IF(AND(AJ639&gt;='Braços de IP'!$B$13,AJ639&lt;='Braços de IP'!$D$13),'Braços de IP'!$E$13,IF(AND(AJ639&gt;='Braços de IP'!$B$14,AJ639&lt;='Braços de IP'!$D$14),'Braços de IP'!$E$14,"ERRO")))))))</f>
        <v>Curto II</v>
      </c>
      <c r="CX639" s="42"/>
      <c r="CY639" s="56" t="str">
        <f>IF($CX639="","",VLOOKUP($CX639,'Braços de IP'!$E$9:$I$15,2,0))</f>
        <v/>
      </c>
      <c r="CZ639" s="43" t="str">
        <f>IF($CX639="","",VLOOKUP($CX639,'Braços de IP'!$E$9:$I$15,5,0))</f>
        <v/>
      </c>
      <c r="DA639" s="56"/>
      <c r="DB639" s="56"/>
      <c r="DC639" s="56"/>
      <c r="DD639" s="56" t="s">
        <v>563</v>
      </c>
      <c r="DE639" s="56"/>
      <c r="DF639" s="56"/>
      <c r="DG639" s="44" t="e">
        <f t="shared" si="392"/>
        <v>#N/A</v>
      </c>
      <c r="DH639" s="45">
        <f t="shared" si="393"/>
        <v>58</v>
      </c>
      <c r="DI639" s="44" t="e">
        <f t="shared" si="394"/>
        <v>#N/A</v>
      </c>
      <c r="DJ639" s="46" t="e">
        <f t="shared" si="395"/>
        <v>#N/A</v>
      </c>
      <c r="DK639" s="47" t="s">
        <v>147</v>
      </c>
      <c r="DL639" s="48"/>
      <c r="DM639" s="49"/>
      <c r="DN639" s="23" t="s">
        <v>148</v>
      </c>
      <c r="DO639" s="23"/>
      <c r="DQ639" s="50"/>
    </row>
    <row r="640" spans="2:127" ht="15.75" hidden="1" customHeight="1" x14ac:dyDescent="0.3">
      <c r="B640" s="5"/>
      <c r="C640" s="5"/>
      <c r="D640" s="5"/>
      <c r="E640" s="22" t="s">
        <v>561</v>
      </c>
      <c r="F640" s="22" t="s">
        <v>150</v>
      </c>
      <c r="G640" s="23" t="s">
        <v>562</v>
      </c>
      <c r="H640" s="23">
        <v>-23.418078999999999</v>
      </c>
      <c r="I640" s="23">
        <v>-46.825234999999999</v>
      </c>
      <c r="J640" s="24" t="s">
        <v>139</v>
      </c>
      <c r="K640" s="60"/>
      <c r="L640" s="24" t="s">
        <v>152</v>
      </c>
      <c r="M640" s="24" t="s">
        <v>141</v>
      </c>
      <c r="N640" s="23">
        <v>58</v>
      </c>
      <c r="O640" s="23" t="s">
        <v>142</v>
      </c>
      <c r="P640" s="23" t="s">
        <v>143</v>
      </c>
      <c r="Q640" s="26">
        <f t="shared" si="373"/>
        <v>116</v>
      </c>
      <c r="R640" s="27">
        <v>1</v>
      </c>
      <c r="S640" s="28" t="s">
        <v>153</v>
      </c>
      <c r="T640" s="28">
        <v>2.7</v>
      </c>
      <c r="U640" s="23"/>
      <c r="V640" s="23"/>
      <c r="W640" s="29"/>
      <c r="X640" s="28" t="s">
        <v>153</v>
      </c>
      <c r="Y640" s="23"/>
      <c r="Z640" s="23"/>
      <c r="AA640" s="23"/>
      <c r="AB640" s="23"/>
      <c r="AC640" s="23"/>
      <c r="AD640" s="23" t="s">
        <v>144</v>
      </c>
      <c r="AE640" s="23" t="s">
        <v>145</v>
      </c>
      <c r="AF640" s="23"/>
      <c r="AG640" s="23">
        <v>6.5</v>
      </c>
      <c r="AH640" s="23">
        <v>1</v>
      </c>
      <c r="AI640" s="23">
        <v>0.1</v>
      </c>
      <c r="AJ640" s="23">
        <v>1.3</v>
      </c>
      <c r="AK640" s="27">
        <f t="shared" si="374"/>
        <v>1.2</v>
      </c>
      <c r="AL640" s="27" t="s">
        <v>143</v>
      </c>
      <c r="AM640" s="27" t="s">
        <v>143</v>
      </c>
      <c r="AN640" s="23"/>
      <c r="AO640" s="27">
        <f t="shared" si="375"/>
        <v>2</v>
      </c>
      <c r="AP640" s="23"/>
      <c r="AQ640" s="23"/>
      <c r="AR640" s="23"/>
      <c r="AS640" s="23"/>
      <c r="AT640" s="23"/>
      <c r="AU640" s="27"/>
      <c r="AV640" s="27">
        <f t="shared" si="376"/>
        <v>0</v>
      </c>
      <c r="AW640" s="27"/>
      <c r="AX640" s="28">
        <f>VLOOKUP(J640,ABNT5101!$I$3:$J$9,2)</f>
        <v>7.5</v>
      </c>
      <c r="AY640" s="28">
        <f>VLOOKUP(J640,ABNT5101!$I$3:$M$9,5)</f>
        <v>0.18</v>
      </c>
      <c r="AZ640" s="28" t="str">
        <f>_xlfn.XLOOKUP(J640,ABNT5101!I:I,ABNT5101!L:L)</f>
        <v>-</v>
      </c>
      <c r="BA640" s="28">
        <f>_xlfn.XLOOKUP(J640,ABNT5101!$I:$I,ABNT5101!M:M)</f>
        <v>0.18</v>
      </c>
      <c r="BB640" s="28" t="str">
        <f>_xlfn.XLOOKUP(J640,ABNT5101!$I:$I,ABNT5101!N:N)</f>
        <v>-</v>
      </c>
      <c r="BC640" s="28">
        <f>_xlfn.XLOOKUP(J640,ABNT5101!$I:$I,ABNT5101!O:O)</f>
        <v>16</v>
      </c>
      <c r="BD640" s="31" t="str">
        <f t="shared" si="377"/>
        <v>NÃO ATENDE</v>
      </c>
      <c r="BE640" s="32">
        <f t="shared" si="369"/>
        <v>-1</v>
      </c>
      <c r="BF640" s="32">
        <f t="shared" si="370"/>
        <v>-1</v>
      </c>
      <c r="BG640" s="32" t="str">
        <f t="shared" si="378"/>
        <v>-</v>
      </c>
      <c r="BH640" s="34"/>
      <c r="BI640" s="34"/>
      <c r="BJ640" s="34"/>
      <c r="BK640" s="34"/>
      <c r="BL640" s="35"/>
      <c r="BM640" s="34"/>
      <c r="BN640" s="31" t="str">
        <f t="shared" si="379"/>
        <v>NÃO ATENDE</v>
      </c>
      <c r="BO640" s="31" t="str">
        <f t="shared" si="371"/>
        <v>NÃO ATENDE</v>
      </c>
      <c r="BP640" s="31" t="str">
        <f t="shared" si="372"/>
        <v>NÃO ATENDE</v>
      </c>
      <c r="BQ640" s="31" t="str">
        <f t="shared" si="380"/>
        <v>ATENDE</v>
      </c>
      <c r="BR640" s="36" t="str">
        <f t="shared" si="381"/>
        <v>C5</v>
      </c>
      <c r="BS640" s="36" t="str">
        <f t="shared" si="382"/>
        <v>Sem Passeio</v>
      </c>
      <c r="BT640" s="37" t="e">
        <f t="shared" si="383"/>
        <v>#N/A</v>
      </c>
      <c r="BU640" s="34"/>
      <c r="BV640" s="34"/>
      <c r="BW640" s="36" t="e">
        <f>IF(BS640="-","-",_xlfn.XLOOKUP(BS640,ABNT5101!$B$4:$B$9,ABNT5101!$C$4:$C$9))</f>
        <v>#N/A</v>
      </c>
      <c r="BX640" s="36" t="e">
        <f>IF(BS640="-","-",_xlfn.XLOOKUP(BS640,ABNT5101!$B$4:$B$9,ABNT5101!$D$4:$D$9))</f>
        <v>#N/A</v>
      </c>
      <c r="BY640" s="31" t="e">
        <f t="shared" si="384"/>
        <v>#N/A</v>
      </c>
      <c r="BZ640" s="31" t="e">
        <f t="shared" si="385"/>
        <v>#N/A</v>
      </c>
      <c r="CA640" s="31" t="e">
        <f t="shared" si="386"/>
        <v>#N/A</v>
      </c>
      <c r="CB640" s="36" t="str">
        <f t="shared" si="396"/>
        <v>Sem Passeio</v>
      </c>
      <c r="CC640" s="37" t="e">
        <f t="shared" si="387"/>
        <v>#N/A</v>
      </c>
      <c r="CD640" s="38"/>
      <c r="CE640" s="38"/>
      <c r="CF640" s="31" t="e">
        <f>IF(CB640="-","-",_xlfn.XLOOKUP(CB640,ABNT5101!$B$4:$B$9,ABNT5101!$C$4:$C$9))</f>
        <v>#N/A</v>
      </c>
      <c r="CG640" s="36" t="e">
        <f>IF(CB640="-","-",_xlfn.XLOOKUP(CB640,ABNT5101!$B$4:$B$9,ABNT5101!$D$4:$D$9))</f>
        <v>#N/A</v>
      </c>
      <c r="CH640" s="31" t="e">
        <f t="shared" si="388"/>
        <v>#N/A</v>
      </c>
      <c r="CI640" s="31" t="e">
        <f t="shared" si="389"/>
        <v>#N/A</v>
      </c>
      <c r="CJ640" s="31" t="e">
        <f t="shared" si="390"/>
        <v>#N/A</v>
      </c>
      <c r="CK640" s="56" t="e">
        <f>_xlfn.XLOOKUP(CL640,'Banco de dados'!$B:$B,'Banco de dados'!$D:$D)</f>
        <v>#N/A</v>
      </c>
      <c r="CL640" s="42"/>
      <c r="CM640" s="56" t="e">
        <f>_xlfn.XLOOKUP(CL640,'Banco de dados'!$B:$B,'Banco de dados'!$E:$E)</f>
        <v>#N/A</v>
      </c>
      <c r="CN640" s="56"/>
      <c r="CO640" s="56" t="e">
        <f>IF(CN640="-","-",_xlfn.XLOOKUP(CN640,'Banco de dados'!$B:$B,'Banco de dados'!$E:$E))</f>
        <v>#N/A</v>
      </c>
      <c r="CP640" s="41">
        <f t="shared" si="391"/>
        <v>1</v>
      </c>
      <c r="CQ640" s="56" t="e">
        <f>_xlfn.XLOOKUP(CL640,'Banco de dados'!$B:$B,'Banco de dados'!$H:$H)</f>
        <v>#N/A</v>
      </c>
      <c r="CR640" s="56" t="e">
        <f t="array" aca="1" ref="CR640" ca="1">_xludf.xlookup(CN640,'Banco de dados'!$B:$B,'Banco de dados'!$H:$H)</f>
        <v>#NAME?</v>
      </c>
      <c r="CS640" s="56" t="e">
        <f t="array" aca="1" ref="CS640" ca="1">_xludf.xlookup(CL640,'Banco de dados'!$B:$B,'Banco de dados'!$F:$F)</f>
        <v>#NAME?</v>
      </c>
      <c r="CT640" s="56" t="e">
        <f t="array" aca="1" ref="CT640" ca="1">_xludf.xlookup(CN640,'Banco de dados'!$B:$B,'Banco de dados'!$F:$F)</f>
        <v>#NAME?</v>
      </c>
      <c r="CU640" s="42"/>
      <c r="CV640" s="42"/>
      <c r="CW640" s="56" t="str">
        <f>IF(AJ640=0.5,"Suporte",IF(AND(AJ640&gt;='Braços de IP'!$B$9,AJ640&lt;='Braços de IP'!$D$9),'Braços de IP'!$E$9,IF(AND(AJ640&gt;='Braços de IP'!$B$10,AJ640&lt;='Braços de IP'!$D$10),'Braços de IP'!$E$10,IF(AND(AJ640&gt;='Braços de IP'!$B$11,AJ640&lt;='Braços de IP'!$D$11),'Braços de IP'!$E$11,IF(AND(AJ640&gt;='Braços de IP'!$B$12,AJ640&lt;='Braços de IP'!$D$12),'Braços de IP'!$E$12,IF(AND(AJ640&gt;='Braços de IP'!$B$13,AJ640&lt;='Braços de IP'!$D$13),'Braços de IP'!$E$13,IF(AND(AJ640&gt;='Braços de IP'!$B$14,AJ640&lt;='Braços de IP'!$D$14),'Braços de IP'!$E$14,"ERRO")))))))</f>
        <v>Curto II</v>
      </c>
      <c r="CX640" s="42"/>
      <c r="CY640" s="56" t="str">
        <f>IF($CX640="","",VLOOKUP($CX640,'Braços de IP'!$E$9:$I$15,2,0))</f>
        <v/>
      </c>
      <c r="CZ640" s="43" t="str">
        <f>IF($CX640="","",VLOOKUP($CX640,'Braços de IP'!$E$9:$I$15,5,0))</f>
        <v/>
      </c>
      <c r="DA640" s="56"/>
      <c r="DB640" s="56"/>
      <c r="DC640" s="56"/>
      <c r="DD640" s="56" t="s">
        <v>563</v>
      </c>
      <c r="DE640" s="56"/>
      <c r="DF640" s="56"/>
      <c r="DG640" s="44" t="e">
        <f t="shared" si="392"/>
        <v>#N/A</v>
      </c>
      <c r="DH640" s="45">
        <f t="shared" si="393"/>
        <v>58</v>
      </c>
      <c r="DI640" s="44" t="e">
        <f t="shared" si="394"/>
        <v>#N/A</v>
      </c>
      <c r="DJ640" s="46" t="e">
        <f t="shared" si="395"/>
        <v>#N/A</v>
      </c>
      <c r="DK640" s="47" t="s">
        <v>147</v>
      </c>
      <c r="DL640" s="48"/>
      <c r="DM640" s="49"/>
      <c r="DN640" s="23" t="s">
        <v>148</v>
      </c>
      <c r="DO640" s="23"/>
      <c r="DQ640" s="50"/>
    </row>
    <row r="641" spans="1:127" ht="15.75" hidden="1" customHeight="1" x14ac:dyDescent="0.3">
      <c r="B641" s="5"/>
      <c r="C641" s="5"/>
      <c r="D641" s="5"/>
      <c r="E641" s="22" t="s">
        <v>564</v>
      </c>
      <c r="F641" s="22" t="s">
        <v>137</v>
      </c>
      <c r="G641" s="23" t="s">
        <v>565</v>
      </c>
      <c r="H641" s="23">
        <v>-23.410914999999999</v>
      </c>
      <c r="I641" s="23">
        <v>-46.835441000000003</v>
      </c>
      <c r="J641" s="24" t="s">
        <v>160</v>
      </c>
      <c r="K641" s="60"/>
      <c r="L641" s="24" t="s">
        <v>140</v>
      </c>
      <c r="M641" s="24" t="s">
        <v>141</v>
      </c>
      <c r="N641" s="23">
        <v>58</v>
      </c>
      <c r="O641" s="23" t="s">
        <v>142</v>
      </c>
      <c r="P641" s="23" t="s">
        <v>143</v>
      </c>
      <c r="Q641" s="26">
        <f t="shared" si="373"/>
        <v>116</v>
      </c>
      <c r="R641" s="27">
        <v>1</v>
      </c>
      <c r="S641" s="28">
        <v>1.3</v>
      </c>
      <c r="T641" s="28">
        <v>6</v>
      </c>
      <c r="U641" s="23"/>
      <c r="V641" s="23"/>
      <c r="W641" s="29"/>
      <c r="X641" s="28">
        <v>1.5</v>
      </c>
      <c r="Y641" s="23"/>
      <c r="Z641" s="23"/>
      <c r="AA641" s="23"/>
      <c r="AB641" s="23"/>
      <c r="AC641" s="23"/>
      <c r="AD641" s="23" t="s">
        <v>144</v>
      </c>
      <c r="AE641" s="23" t="s">
        <v>145</v>
      </c>
      <c r="AF641" s="23"/>
      <c r="AG641" s="23">
        <v>6.8</v>
      </c>
      <c r="AH641" s="23">
        <v>1</v>
      </c>
      <c r="AI641" s="23">
        <v>0.15</v>
      </c>
      <c r="AJ641" s="23">
        <v>2.9</v>
      </c>
      <c r="AK641" s="27">
        <f t="shared" si="374"/>
        <v>2.75</v>
      </c>
      <c r="AL641" s="27" t="s">
        <v>143</v>
      </c>
      <c r="AM641" s="27" t="s">
        <v>143</v>
      </c>
      <c r="AN641" s="23"/>
      <c r="AO641" s="27">
        <f t="shared" si="375"/>
        <v>2</v>
      </c>
      <c r="AP641" s="23"/>
      <c r="AQ641" s="23"/>
      <c r="AR641" s="23"/>
      <c r="AS641" s="23"/>
      <c r="AT641" s="23"/>
      <c r="AU641" s="27"/>
      <c r="AV641" s="27">
        <f t="shared" si="376"/>
        <v>0</v>
      </c>
      <c r="AW641" s="27"/>
      <c r="AX641" s="28">
        <f>VLOOKUP(J641,ABNT5101!$I$3:$J$9,2)</f>
        <v>10</v>
      </c>
      <c r="AY641" s="28">
        <f>VLOOKUP(J641,ABNT5101!$I$3:$M$9,5)</f>
        <v>0.18</v>
      </c>
      <c r="AZ641" s="28" t="str">
        <f>_xlfn.XLOOKUP(J641,ABNT5101!I:I,ABNT5101!L:L)</f>
        <v>-</v>
      </c>
      <c r="BA641" s="28">
        <f>_xlfn.XLOOKUP(J641,ABNT5101!$I:$I,ABNT5101!M:M)</f>
        <v>0.18</v>
      </c>
      <c r="BB641" s="28" t="str">
        <f>_xlfn.XLOOKUP(J641,ABNT5101!$I:$I,ABNT5101!N:N)</f>
        <v>-</v>
      </c>
      <c r="BC641" s="28">
        <f>_xlfn.XLOOKUP(J641,ABNT5101!$I:$I,ABNT5101!O:O)</f>
        <v>16</v>
      </c>
      <c r="BD641" s="31" t="str">
        <f t="shared" si="377"/>
        <v>NÃO ATENDE</v>
      </c>
      <c r="BE641" s="32">
        <f t="shared" si="369"/>
        <v>-1</v>
      </c>
      <c r="BF641" s="32">
        <f t="shared" si="370"/>
        <v>-1</v>
      </c>
      <c r="BG641" s="32" t="str">
        <f t="shared" si="378"/>
        <v>-</v>
      </c>
      <c r="BH641" s="34"/>
      <c r="BI641" s="34"/>
      <c r="BJ641" s="34"/>
      <c r="BK641" s="34"/>
      <c r="BL641" s="35"/>
      <c r="BM641" s="34"/>
      <c r="BN641" s="31" t="str">
        <f t="shared" si="379"/>
        <v>NÃO ATENDE</v>
      </c>
      <c r="BO641" s="31" t="str">
        <f t="shared" si="371"/>
        <v>NÃO ATENDE</v>
      </c>
      <c r="BP641" s="31" t="str">
        <f t="shared" si="372"/>
        <v>NÃO ATENDE</v>
      </c>
      <c r="BQ641" s="31" t="str">
        <f t="shared" si="380"/>
        <v>ATENDE</v>
      </c>
      <c r="BR641" s="36" t="str">
        <f t="shared" si="381"/>
        <v>C4</v>
      </c>
      <c r="BS641" s="36" t="str">
        <f t="shared" si="382"/>
        <v>P6</v>
      </c>
      <c r="BT641" s="37">
        <f t="shared" si="383"/>
        <v>-1</v>
      </c>
      <c r="BU641" s="34"/>
      <c r="BV641" s="34"/>
      <c r="BW641" s="36">
        <f>IF(BS641="-","-",_xlfn.XLOOKUP(BS641,ABNT5101!$B$4:$B$9,ABNT5101!$C$4:$C$9))</f>
        <v>3</v>
      </c>
      <c r="BX641" s="36">
        <f>IF(BS641="-","-",_xlfn.XLOOKUP(BS641,ABNT5101!$B$4:$B$9,ABNT5101!$D$4:$D$9))</f>
        <v>0.6</v>
      </c>
      <c r="BY641" s="31" t="str">
        <f t="shared" si="384"/>
        <v>NÃO ATENDE</v>
      </c>
      <c r="BZ641" s="31" t="str">
        <f t="shared" si="385"/>
        <v>NÃO ATENDE</v>
      </c>
      <c r="CA641" s="31" t="str">
        <f t="shared" si="386"/>
        <v>NÃO ATENDE</v>
      </c>
      <c r="CB641" s="36" t="str">
        <f t="shared" si="396"/>
        <v>P6</v>
      </c>
      <c r="CC641" s="37">
        <f t="shared" si="387"/>
        <v>-1</v>
      </c>
      <c r="CD641" s="38"/>
      <c r="CE641" s="38"/>
      <c r="CF641" s="31">
        <f>IF(CB641="-","-",_xlfn.XLOOKUP(CB641,ABNT5101!$B$4:$B$9,ABNT5101!$C$4:$C$9))</f>
        <v>3</v>
      </c>
      <c r="CG641" s="36">
        <f>IF(CB641="-","-",_xlfn.XLOOKUP(CB641,ABNT5101!$B$4:$B$9,ABNT5101!$D$4:$D$9))</f>
        <v>0.6</v>
      </c>
      <c r="CH641" s="31" t="str">
        <f t="shared" si="388"/>
        <v>NÃO ATENDE</v>
      </c>
      <c r="CI641" s="31" t="str">
        <f t="shared" si="389"/>
        <v>NÃO ATENDE</v>
      </c>
      <c r="CJ641" s="31" t="str">
        <f t="shared" si="390"/>
        <v>NÃO ATENDE</v>
      </c>
      <c r="CK641" s="56" t="e">
        <f>_xlfn.XLOOKUP(CL641,'Banco de dados'!$B:$B,'Banco de dados'!$D:$D)</f>
        <v>#N/A</v>
      </c>
      <c r="CL641" s="42"/>
      <c r="CM641" s="56" t="e">
        <f>_xlfn.XLOOKUP(CL641,'Banco de dados'!$B:$B,'Banco de dados'!$E:$E)</f>
        <v>#N/A</v>
      </c>
      <c r="CN641" s="56"/>
      <c r="CO641" s="56" t="e">
        <f>IF(CN641="-","-",_xlfn.XLOOKUP(CN641,'Banco de dados'!$B:$B,'Banco de dados'!$E:$E))</f>
        <v>#N/A</v>
      </c>
      <c r="CP641" s="41">
        <f t="shared" si="391"/>
        <v>1</v>
      </c>
      <c r="CQ641" s="56" t="e">
        <f>_xlfn.XLOOKUP(CL641,'Banco de dados'!$B:$B,'Banco de dados'!$H:$H)</f>
        <v>#N/A</v>
      </c>
      <c r="CR641" s="56" t="e">
        <f t="array" aca="1" ref="CR641" ca="1">_xludf.xlookup(CN641,'Banco de dados'!$B:$B,'Banco de dados'!$H:$H)</f>
        <v>#NAME?</v>
      </c>
      <c r="CS641" s="56" t="e">
        <f t="array" aca="1" ref="CS641" ca="1">_xludf.xlookup(CL641,'Banco de dados'!$B:$B,'Banco de dados'!$F:$F)</f>
        <v>#NAME?</v>
      </c>
      <c r="CT641" s="56" t="e">
        <f t="array" aca="1" ref="CT641" ca="1">_xludf.xlookup(CN641,'Banco de dados'!$B:$B,'Banco de dados'!$F:$F)</f>
        <v>#NAME?</v>
      </c>
      <c r="CU641" s="42"/>
      <c r="CV641" s="42"/>
      <c r="CW641" s="56" t="str">
        <f>IF(AJ641=0.5,"Suporte",IF(AND(AJ641&gt;='Braços de IP'!$B$9,AJ641&lt;='Braços de IP'!$D$9),'Braços de IP'!$E$9,IF(AND(AJ641&gt;='Braços de IP'!$B$10,AJ641&lt;='Braços de IP'!$D$10),'Braços de IP'!$E$10,IF(AND(AJ641&gt;='Braços de IP'!$B$11,AJ641&lt;='Braços de IP'!$D$11),'Braços de IP'!$E$11,IF(AND(AJ641&gt;='Braços de IP'!$B$12,AJ641&lt;='Braços de IP'!$D$12),'Braços de IP'!$E$12,IF(AND(AJ641&gt;='Braços de IP'!$B$13,AJ641&lt;='Braços de IP'!$D$13),'Braços de IP'!$E$13,IF(AND(AJ641&gt;='Braços de IP'!$B$14,AJ641&lt;='Braços de IP'!$D$14),'Braços de IP'!$E$14,"ERRO")))))))</f>
        <v>Longo I</v>
      </c>
      <c r="CX641" s="42"/>
      <c r="CY641" s="56" t="str">
        <f>IF($CX641="","",VLOOKUP($CX641,'Braços de IP'!$E$9:$I$15,2,0))</f>
        <v/>
      </c>
      <c r="CZ641" s="43" t="str">
        <f>IF($CX641="","",VLOOKUP($CX641,'Braços de IP'!$E$9:$I$15,5,0))</f>
        <v/>
      </c>
      <c r="DA641" s="56"/>
      <c r="DB641" s="56"/>
      <c r="DC641" s="56"/>
      <c r="DD641" s="56" t="s">
        <v>563</v>
      </c>
      <c r="DE641" s="56"/>
      <c r="DF641" s="56"/>
      <c r="DG641" s="44" t="e">
        <f t="shared" si="392"/>
        <v>#N/A</v>
      </c>
      <c r="DH641" s="45">
        <f t="shared" si="393"/>
        <v>58</v>
      </c>
      <c r="DI641" s="44" t="e">
        <f t="shared" si="394"/>
        <v>#N/A</v>
      </c>
      <c r="DJ641" s="46" t="e">
        <f t="shared" si="395"/>
        <v>#N/A</v>
      </c>
      <c r="DK641" s="47" t="s">
        <v>147</v>
      </c>
      <c r="DL641" s="48"/>
      <c r="DM641" s="49"/>
      <c r="DN641" s="23" t="s">
        <v>148</v>
      </c>
      <c r="DO641" s="23"/>
      <c r="DQ641" s="50"/>
    </row>
    <row r="642" spans="1:127" ht="15.75" hidden="1" customHeight="1" x14ac:dyDescent="0.3">
      <c r="B642" s="5"/>
      <c r="C642" s="5"/>
      <c r="D642" s="5"/>
      <c r="E642" s="22" t="s">
        <v>564</v>
      </c>
      <c r="F642" s="22" t="s">
        <v>137</v>
      </c>
      <c r="G642" s="23" t="s">
        <v>565</v>
      </c>
      <c r="H642" s="23">
        <v>-23.410914999999999</v>
      </c>
      <c r="I642" s="23">
        <v>-46.835441000000003</v>
      </c>
      <c r="J642" s="24" t="s">
        <v>160</v>
      </c>
      <c r="K642" s="60"/>
      <c r="L642" s="24" t="s">
        <v>140</v>
      </c>
      <c r="M642" s="24" t="s">
        <v>141</v>
      </c>
      <c r="N642" s="23">
        <v>58</v>
      </c>
      <c r="O642" s="23" t="s">
        <v>142</v>
      </c>
      <c r="P642" s="23" t="s">
        <v>143</v>
      </c>
      <c r="Q642" s="26">
        <f t="shared" si="373"/>
        <v>116</v>
      </c>
      <c r="R642" s="27">
        <v>1</v>
      </c>
      <c r="S642" s="28">
        <v>1.3</v>
      </c>
      <c r="T642" s="28">
        <v>6</v>
      </c>
      <c r="U642" s="23"/>
      <c r="V642" s="23"/>
      <c r="W642" s="29"/>
      <c r="X642" s="28">
        <v>1.5</v>
      </c>
      <c r="Y642" s="23"/>
      <c r="Z642" s="23"/>
      <c r="AA642" s="23"/>
      <c r="AB642" s="23"/>
      <c r="AC642" s="23"/>
      <c r="AD642" s="23" t="s">
        <v>144</v>
      </c>
      <c r="AE642" s="23" t="s">
        <v>145</v>
      </c>
      <c r="AF642" s="23"/>
      <c r="AG642" s="23">
        <v>6.8</v>
      </c>
      <c r="AH642" s="23">
        <v>1</v>
      </c>
      <c r="AI642" s="23">
        <v>0.15</v>
      </c>
      <c r="AJ642" s="23">
        <v>2.9</v>
      </c>
      <c r="AK642" s="27">
        <f t="shared" si="374"/>
        <v>2.75</v>
      </c>
      <c r="AL642" s="27" t="s">
        <v>143</v>
      </c>
      <c r="AM642" s="27" t="s">
        <v>143</v>
      </c>
      <c r="AN642" s="23"/>
      <c r="AO642" s="27">
        <f t="shared" si="375"/>
        <v>2</v>
      </c>
      <c r="AP642" s="23"/>
      <c r="AQ642" s="23"/>
      <c r="AR642" s="23"/>
      <c r="AS642" s="23"/>
      <c r="AT642" s="23"/>
      <c r="AU642" s="27"/>
      <c r="AV642" s="27">
        <f t="shared" si="376"/>
        <v>0</v>
      </c>
      <c r="AW642" s="27"/>
      <c r="AX642" s="28">
        <f>VLOOKUP(J642,ABNT5101!$I$3:$J$9,2)</f>
        <v>10</v>
      </c>
      <c r="AY642" s="28">
        <f>VLOOKUP(J642,ABNT5101!$I$3:$M$9,5)</f>
        <v>0.18</v>
      </c>
      <c r="AZ642" s="28" t="str">
        <f>_xlfn.XLOOKUP(J642,ABNT5101!I:I,ABNT5101!L:L)</f>
        <v>-</v>
      </c>
      <c r="BA642" s="28">
        <f>_xlfn.XLOOKUP(J642,ABNT5101!$I:$I,ABNT5101!M:M)</f>
        <v>0.18</v>
      </c>
      <c r="BB642" s="28" t="str">
        <f>_xlfn.XLOOKUP(J642,ABNT5101!$I:$I,ABNT5101!N:N)</f>
        <v>-</v>
      </c>
      <c r="BC642" s="28">
        <f>_xlfn.XLOOKUP(J642,ABNT5101!$I:$I,ABNT5101!O:O)</f>
        <v>16</v>
      </c>
      <c r="BD642" s="31" t="str">
        <f t="shared" si="377"/>
        <v>NÃO ATENDE</v>
      </c>
      <c r="BE642" s="32">
        <f t="shared" si="369"/>
        <v>-1</v>
      </c>
      <c r="BF642" s="32">
        <f t="shared" si="370"/>
        <v>-1</v>
      </c>
      <c r="BG642" s="32" t="str">
        <f t="shared" si="378"/>
        <v>-</v>
      </c>
      <c r="BH642" s="34"/>
      <c r="BI642" s="34"/>
      <c r="BJ642" s="34"/>
      <c r="BK642" s="34"/>
      <c r="BL642" s="35"/>
      <c r="BM642" s="34"/>
      <c r="BN642" s="31" t="str">
        <f t="shared" si="379"/>
        <v>NÃO ATENDE</v>
      </c>
      <c r="BO642" s="31" t="str">
        <f t="shared" si="371"/>
        <v>NÃO ATENDE</v>
      </c>
      <c r="BP642" s="31" t="str">
        <f t="shared" si="372"/>
        <v>NÃO ATENDE</v>
      </c>
      <c r="BQ642" s="31" t="str">
        <f t="shared" si="380"/>
        <v>ATENDE</v>
      </c>
      <c r="BR642" s="36" t="str">
        <f t="shared" si="381"/>
        <v>C4</v>
      </c>
      <c r="BS642" s="36" t="str">
        <f t="shared" si="382"/>
        <v>P6</v>
      </c>
      <c r="BT642" s="37">
        <f t="shared" si="383"/>
        <v>-1</v>
      </c>
      <c r="BU642" s="34"/>
      <c r="BV642" s="34"/>
      <c r="BW642" s="36">
        <f>IF(BS642="-","-",_xlfn.XLOOKUP(BS642,ABNT5101!$B$4:$B$9,ABNT5101!$C$4:$C$9))</f>
        <v>3</v>
      </c>
      <c r="BX642" s="36">
        <f>IF(BS642="-","-",_xlfn.XLOOKUP(BS642,ABNT5101!$B$4:$B$9,ABNT5101!$D$4:$D$9))</f>
        <v>0.6</v>
      </c>
      <c r="BY642" s="31" t="str">
        <f t="shared" si="384"/>
        <v>NÃO ATENDE</v>
      </c>
      <c r="BZ642" s="31" t="str">
        <f t="shared" si="385"/>
        <v>NÃO ATENDE</v>
      </c>
      <c r="CA642" s="31" t="str">
        <f t="shared" si="386"/>
        <v>NÃO ATENDE</v>
      </c>
      <c r="CB642" s="36" t="str">
        <f t="shared" si="396"/>
        <v>P6</v>
      </c>
      <c r="CC642" s="37">
        <f t="shared" si="387"/>
        <v>-1</v>
      </c>
      <c r="CD642" s="38"/>
      <c r="CE642" s="38"/>
      <c r="CF642" s="31">
        <f>IF(CB642="-","-",_xlfn.XLOOKUP(CB642,ABNT5101!$B$4:$B$9,ABNT5101!$C$4:$C$9))</f>
        <v>3</v>
      </c>
      <c r="CG642" s="36">
        <f>IF(CB642="-","-",_xlfn.XLOOKUP(CB642,ABNT5101!$B$4:$B$9,ABNT5101!$D$4:$D$9))</f>
        <v>0.6</v>
      </c>
      <c r="CH642" s="31" t="str">
        <f t="shared" si="388"/>
        <v>NÃO ATENDE</v>
      </c>
      <c r="CI642" s="31" t="str">
        <f t="shared" si="389"/>
        <v>NÃO ATENDE</v>
      </c>
      <c r="CJ642" s="31" t="str">
        <f t="shared" si="390"/>
        <v>NÃO ATENDE</v>
      </c>
      <c r="CK642" s="56" t="e">
        <f>_xlfn.XLOOKUP(CL642,'Banco de dados'!$B:$B,'Banco de dados'!$D:$D)</f>
        <v>#N/A</v>
      </c>
      <c r="CL642" s="42"/>
      <c r="CM642" s="56" t="e">
        <f>_xlfn.XLOOKUP(CL642,'Banco de dados'!$B:$B,'Banco de dados'!$E:$E)</f>
        <v>#N/A</v>
      </c>
      <c r="CN642" s="56"/>
      <c r="CO642" s="56" t="e">
        <f>IF(CN642="-","-",_xlfn.XLOOKUP(CN642,'Banco de dados'!$B:$B,'Banco de dados'!$E:$E))</f>
        <v>#N/A</v>
      </c>
      <c r="CP642" s="41">
        <f t="shared" si="391"/>
        <v>1</v>
      </c>
      <c r="CQ642" s="56" t="e">
        <f>_xlfn.XLOOKUP(CL642,'Banco de dados'!$B:$B,'Banco de dados'!$H:$H)</f>
        <v>#N/A</v>
      </c>
      <c r="CR642" s="56" t="e">
        <f t="array" aca="1" ref="CR642" ca="1">_xludf.xlookup(CN642,'Banco de dados'!$B:$B,'Banco de dados'!$H:$H)</f>
        <v>#NAME?</v>
      </c>
      <c r="CS642" s="56" t="e">
        <f t="array" aca="1" ref="CS642" ca="1">_xludf.xlookup(CL642,'Banco de dados'!$B:$B,'Banco de dados'!$F:$F)</f>
        <v>#NAME?</v>
      </c>
      <c r="CT642" s="56" t="e">
        <f t="array" aca="1" ref="CT642" ca="1">_xludf.xlookup(CN642,'Banco de dados'!$B:$B,'Banco de dados'!$F:$F)</f>
        <v>#NAME?</v>
      </c>
      <c r="CU642" s="42"/>
      <c r="CV642" s="42"/>
      <c r="CW642" s="56" t="str">
        <f>IF(AJ642=0.5,"Suporte",IF(AND(AJ642&gt;='Braços de IP'!$B$9,AJ642&lt;='Braços de IP'!$D$9),'Braços de IP'!$E$9,IF(AND(AJ642&gt;='Braços de IP'!$B$10,AJ642&lt;='Braços de IP'!$D$10),'Braços de IP'!$E$10,IF(AND(AJ642&gt;='Braços de IP'!$B$11,AJ642&lt;='Braços de IP'!$D$11),'Braços de IP'!$E$11,IF(AND(AJ642&gt;='Braços de IP'!$B$12,AJ642&lt;='Braços de IP'!$D$12),'Braços de IP'!$E$12,IF(AND(AJ642&gt;='Braços de IP'!$B$13,AJ642&lt;='Braços de IP'!$D$13),'Braços de IP'!$E$13,IF(AND(AJ642&gt;='Braços de IP'!$B$14,AJ642&lt;='Braços de IP'!$D$14),'Braços de IP'!$E$14,"ERRO")))))))</f>
        <v>Longo I</v>
      </c>
      <c r="CX642" s="42"/>
      <c r="CY642" s="56" t="str">
        <f>IF($CX642="","",VLOOKUP($CX642,'Braços de IP'!$E$9:$I$15,2,0))</f>
        <v/>
      </c>
      <c r="CZ642" s="43" t="str">
        <f>IF($CX642="","",VLOOKUP($CX642,'Braços de IP'!$E$9:$I$15,5,0))</f>
        <v/>
      </c>
      <c r="DA642" s="56"/>
      <c r="DB642" s="56"/>
      <c r="DC642" s="56"/>
      <c r="DD642" s="56" t="s">
        <v>563</v>
      </c>
      <c r="DE642" s="56"/>
      <c r="DF642" s="56"/>
      <c r="DG642" s="44" t="e">
        <f t="shared" si="392"/>
        <v>#N/A</v>
      </c>
      <c r="DH642" s="45">
        <f t="shared" si="393"/>
        <v>58</v>
      </c>
      <c r="DI642" s="44" t="e">
        <f t="shared" si="394"/>
        <v>#N/A</v>
      </c>
      <c r="DJ642" s="46" t="e">
        <f t="shared" si="395"/>
        <v>#N/A</v>
      </c>
      <c r="DK642" s="47" t="s">
        <v>147</v>
      </c>
      <c r="DL642" s="48"/>
      <c r="DM642" s="49"/>
      <c r="DN642" s="23" t="s">
        <v>148</v>
      </c>
      <c r="DO642" s="23"/>
      <c r="DQ642" s="50"/>
    </row>
    <row r="643" spans="1:127" ht="15.75" hidden="1" customHeight="1" x14ac:dyDescent="0.3">
      <c r="B643" s="5"/>
      <c r="C643" s="5"/>
      <c r="D643" s="5"/>
      <c r="E643" s="22" t="s">
        <v>564</v>
      </c>
      <c r="F643" s="22" t="s">
        <v>137</v>
      </c>
      <c r="G643" s="23" t="s">
        <v>565</v>
      </c>
      <c r="H643" s="23">
        <v>-23.410914999999999</v>
      </c>
      <c r="I643" s="23">
        <v>-46.835441000000003</v>
      </c>
      <c r="J643" s="24" t="s">
        <v>160</v>
      </c>
      <c r="K643" s="60"/>
      <c r="L643" s="24" t="s">
        <v>140</v>
      </c>
      <c r="M643" s="24" t="s">
        <v>141</v>
      </c>
      <c r="N643" s="23">
        <v>58</v>
      </c>
      <c r="O643" s="23" t="s">
        <v>142</v>
      </c>
      <c r="P643" s="23" t="s">
        <v>143</v>
      </c>
      <c r="Q643" s="26">
        <f t="shared" si="373"/>
        <v>116</v>
      </c>
      <c r="R643" s="27">
        <v>1</v>
      </c>
      <c r="S643" s="28">
        <v>1.3</v>
      </c>
      <c r="T643" s="28">
        <v>6</v>
      </c>
      <c r="U643" s="23"/>
      <c r="V643" s="23"/>
      <c r="W643" s="29"/>
      <c r="X643" s="28">
        <v>1.5</v>
      </c>
      <c r="Y643" s="23"/>
      <c r="Z643" s="23"/>
      <c r="AA643" s="23"/>
      <c r="AB643" s="23"/>
      <c r="AC643" s="23"/>
      <c r="AD643" s="23" t="s">
        <v>144</v>
      </c>
      <c r="AE643" s="23" t="s">
        <v>145</v>
      </c>
      <c r="AF643" s="23"/>
      <c r="AG643" s="23">
        <v>6.8</v>
      </c>
      <c r="AH643" s="23">
        <v>1</v>
      </c>
      <c r="AI643" s="23">
        <v>0.15</v>
      </c>
      <c r="AJ643" s="23">
        <v>2.9</v>
      </c>
      <c r="AK643" s="27">
        <f t="shared" si="374"/>
        <v>2.75</v>
      </c>
      <c r="AL643" s="27" t="s">
        <v>143</v>
      </c>
      <c r="AM643" s="27" t="s">
        <v>143</v>
      </c>
      <c r="AN643" s="23"/>
      <c r="AO643" s="27">
        <f t="shared" si="375"/>
        <v>2</v>
      </c>
      <c r="AP643" s="23"/>
      <c r="AQ643" s="23"/>
      <c r="AR643" s="23"/>
      <c r="AS643" s="23"/>
      <c r="AT643" s="23"/>
      <c r="AU643" s="27"/>
      <c r="AV643" s="27">
        <f t="shared" si="376"/>
        <v>0</v>
      </c>
      <c r="AW643" s="27"/>
      <c r="AX643" s="28">
        <f>VLOOKUP(J643,ABNT5101!$I$3:$J$9,2)</f>
        <v>10</v>
      </c>
      <c r="AY643" s="28">
        <f>VLOOKUP(J643,ABNT5101!$I$3:$M$9,5)</f>
        <v>0.18</v>
      </c>
      <c r="AZ643" s="28" t="str">
        <f>_xlfn.XLOOKUP(J643,ABNT5101!I:I,ABNT5101!L:L)</f>
        <v>-</v>
      </c>
      <c r="BA643" s="28">
        <f>_xlfn.XLOOKUP(J643,ABNT5101!$I:$I,ABNT5101!M:M)</f>
        <v>0.18</v>
      </c>
      <c r="BB643" s="28" t="str">
        <f>_xlfn.XLOOKUP(J643,ABNT5101!$I:$I,ABNT5101!N:N)</f>
        <v>-</v>
      </c>
      <c r="BC643" s="28">
        <f>_xlfn.XLOOKUP(J643,ABNT5101!$I:$I,ABNT5101!O:O)</f>
        <v>16</v>
      </c>
      <c r="BD643" s="31" t="str">
        <f t="shared" si="377"/>
        <v>NÃO ATENDE</v>
      </c>
      <c r="BE643" s="32">
        <f t="shared" si="369"/>
        <v>-1</v>
      </c>
      <c r="BF643" s="32">
        <f t="shared" si="370"/>
        <v>-1</v>
      </c>
      <c r="BG643" s="32" t="str">
        <f t="shared" si="378"/>
        <v>-</v>
      </c>
      <c r="BH643" s="34"/>
      <c r="BI643" s="34"/>
      <c r="BJ643" s="34"/>
      <c r="BK643" s="34"/>
      <c r="BL643" s="35"/>
      <c r="BM643" s="34"/>
      <c r="BN643" s="31" t="str">
        <f t="shared" si="379"/>
        <v>NÃO ATENDE</v>
      </c>
      <c r="BO643" s="31" t="str">
        <f t="shared" si="371"/>
        <v>NÃO ATENDE</v>
      </c>
      <c r="BP643" s="31" t="str">
        <f t="shared" si="372"/>
        <v>NÃO ATENDE</v>
      </c>
      <c r="BQ643" s="31" t="str">
        <f t="shared" si="380"/>
        <v>ATENDE</v>
      </c>
      <c r="BR643" s="36" t="str">
        <f t="shared" si="381"/>
        <v>C4</v>
      </c>
      <c r="BS643" s="36" t="str">
        <f t="shared" si="382"/>
        <v>P6</v>
      </c>
      <c r="BT643" s="37">
        <f t="shared" si="383"/>
        <v>-1</v>
      </c>
      <c r="BU643" s="34"/>
      <c r="BV643" s="34"/>
      <c r="BW643" s="36">
        <f>IF(BS643="-","-",_xlfn.XLOOKUP(BS643,ABNT5101!$B$4:$B$9,ABNT5101!$C$4:$C$9))</f>
        <v>3</v>
      </c>
      <c r="BX643" s="36">
        <f>IF(BS643="-","-",_xlfn.XLOOKUP(BS643,ABNT5101!$B$4:$B$9,ABNT5101!$D$4:$D$9))</f>
        <v>0.6</v>
      </c>
      <c r="BY643" s="31" t="str">
        <f t="shared" si="384"/>
        <v>NÃO ATENDE</v>
      </c>
      <c r="BZ643" s="31" t="str">
        <f t="shared" si="385"/>
        <v>NÃO ATENDE</v>
      </c>
      <c r="CA643" s="31" t="str">
        <f t="shared" si="386"/>
        <v>NÃO ATENDE</v>
      </c>
      <c r="CB643" s="36" t="str">
        <f t="shared" si="396"/>
        <v>P6</v>
      </c>
      <c r="CC643" s="37">
        <f t="shared" si="387"/>
        <v>-1</v>
      </c>
      <c r="CD643" s="38"/>
      <c r="CE643" s="38"/>
      <c r="CF643" s="31">
        <f>IF(CB643="-","-",_xlfn.XLOOKUP(CB643,ABNT5101!$B$4:$B$9,ABNT5101!$C$4:$C$9))</f>
        <v>3</v>
      </c>
      <c r="CG643" s="36">
        <f>IF(CB643="-","-",_xlfn.XLOOKUP(CB643,ABNT5101!$B$4:$B$9,ABNT5101!$D$4:$D$9))</f>
        <v>0.6</v>
      </c>
      <c r="CH643" s="31" t="str">
        <f t="shared" si="388"/>
        <v>NÃO ATENDE</v>
      </c>
      <c r="CI643" s="31" t="str">
        <f t="shared" si="389"/>
        <v>NÃO ATENDE</v>
      </c>
      <c r="CJ643" s="31" t="str">
        <f t="shared" si="390"/>
        <v>NÃO ATENDE</v>
      </c>
      <c r="CK643" s="56" t="e">
        <f>_xlfn.XLOOKUP(CL643,'Banco de dados'!$B:$B,'Banco de dados'!$D:$D)</f>
        <v>#N/A</v>
      </c>
      <c r="CL643" s="42"/>
      <c r="CM643" s="56" t="e">
        <f>_xlfn.XLOOKUP(CL643,'Banco de dados'!$B:$B,'Banco de dados'!$E:$E)</f>
        <v>#N/A</v>
      </c>
      <c r="CN643" s="56"/>
      <c r="CO643" s="56" t="e">
        <f>IF(CN643="-","-",_xlfn.XLOOKUP(CN643,'Banco de dados'!$B:$B,'Banco de dados'!$E:$E))</f>
        <v>#N/A</v>
      </c>
      <c r="CP643" s="41">
        <f t="shared" si="391"/>
        <v>1</v>
      </c>
      <c r="CQ643" s="56" t="e">
        <f>_xlfn.XLOOKUP(CL643,'Banco de dados'!$B:$B,'Banco de dados'!$H:$H)</f>
        <v>#N/A</v>
      </c>
      <c r="CR643" s="56" t="e">
        <f t="array" aca="1" ref="CR643" ca="1">_xludf.xlookup(CN643,'Banco de dados'!$B:$B,'Banco de dados'!$H:$H)</f>
        <v>#NAME?</v>
      </c>
      <c r="CS643" s="56" t="e">
        <f t="array" aca="1" ref="CS643" ca="1">_xludf.xlookup(CL643,'Banco de dados'!$B:$B,'Banco de dados'!$F:$F)</f>
        <v>#NAME?</v>
      </c>
      <c r="CT643" s="56" t="e">
        <f t="array" aca="1" ref="CT643" ca="1">_xludf.xlookup(CN643,'Banco de dados'!$B:$B,'Banco de dados'!$F:$F)</f>
        <v>#NAME?</v>
      </c>
      <c r="CU643" s="42"/>
      <c r="CV643" s="42"/>
      <c r="CW643" s="56" t="str">
        <f>IF(AJ643=0.5,"Suporte",IF(AND(AJ643&gt;='Braços de IP'!$B$9,AJ643&lt;='Braços de IP'!$D$9),'Braços de IP'!$E$9,IF(AND(AJ643&gt;='Braços de IP'!$B$10,AJ643&lt;='Braços de IP'!$D$10),'Braços de IP'!$E$10,IF(AND(AJ643&gt;='Braços de IP'!$B$11,AJ643&lt;='Braços de IP'!$D$11),'Braços de IP'!$E$11,IF(AND(AJ643&gt;='Braços de IP'!$B$12,AJ643&lt;='Braços de IP'!$D$12),'Braços de IP'!$E$12,IF(AND(AJ643&gt;='Braços de IP'!$B$13,AJ643&lt;='Braços de IP'!$D$13),'Braços de IP'!$E$13,IF(AND(AJ643&gt;='Braços de IP'!$B$14,AJ643&lt;='Braços de IP'!$D$14),'Braços de IP'!$E$14,"ERRO")))))))</f>
        <v>Longo I</v>
      </c>
      <c r="CX643" s="42"/>
      <c r="CY643" s="56" t="str">
        <f>IF($CX643="","",VLOOKUP($CX643,'Braços de IP'!$E$9:$I$15,2,0))</f>
        <v/>
      </c>
      <c r="CZ643" s="43" t="str">
        <f>IF($CX643="","",VLOOKUP($CX643,'Braços de IP'!$E$9:$I$15,5,0))</f>
        <v/>
      </c>
      <c r="DA643" s="56"/>
      <c r="DB643" s="56"/>
      <c r="DC643" s="56"/>
      <c r="DD643" s="56" t="s">
        <v>563</v>
      </c>
      <c r="DE643" s="56"/>
      <c r="DF643" s="56"/>
      <c r="DG643" s="44" t="e">
        <f t="shared" si="392"/>
        <v>#N/A</v>
      </c>
      <c r="DH643" s="45">
        <f t="shared" si="393"/>
        <v>58</v>
      </c>
      <c r="DI643" s="44" t="e">
        <f t="shared" si="394"/>
        <v>#N/A</v>
      </c>
      <c r="DJ643" s="46" t="e">
        <f t="shared" si="395"/>
        <v>#N/A</v>
      </c>
      <c r="DK643" s="47" t="s">
        <v>147</v>
      </c>
      <c r="DL643" s="48"/>
      <c r="DM643" s="49"/>
      <c r="DN643" s="23" t="s">
        <v>148</v>
      </c>
      <c r="DO643" s="23"/>
      <c r="DQ643" s="50"/>
    </row>
    <row r="644" spans="1:127" ht="15.75" hidden="1" customHeight="1" x14ac:dyDescent="0.3">
      <c r="B644" s="5"/>
      <c r="C644" s="5"/>
      <c r="D644" s="5"/>
      <c r="E644" s="22" t="s">
        <v>566</v>
      </c>
      <c r="F644" s="22" t="s">
        <v>137</v>
      </c>
      <c r="G644" s="23" t="s">
        <v>567</v>
      </c>
      <c r="H644" s="23">
        <v>-23.408529999999999</v>
      </c>
      <c r="I644" s="23">
        <v>-46.853448</v>
      </c>
      <c r="J644" s="24" t="s">
        <v>160</v>
      </c>
      <c r="K644" s="60"/>
      <c r="L644" s="24" t="s">
        <v>140</v>
      </c>
      <c r="M644" s="24" t="s">
        <v>141</v>
      </c>
      <c r="N644" s="23">
        <v>58</v>
      </c>
      <c r="O644" s="23" t="s">
        <v>142</v>
      </c>
      <c r="P644" s="23" t="s">
        <v>143</v>
      </c>
      <c r="Q644" s="26">
        <f t="shared" si="373"/>
        <v>116</v>
      </c>
      <c r="R644" s="27">
        <v>2</v>
      </c>
      <c r="S644" s="28">
        <v>4</v>
      </c>
      <c r="T644" s="28">
        <v>7</v>
      </c>
      <c r="U644" s="23"/>
      <c r="V644" s="23"/>
      <c r="W644" s="29"/>
      <c r="X644" s="28">
        <v>3.6</v>
      </c>
      <c r="Y644" s="23"/>
      <c r="Z644" s="23"/>
      <c r="AA644" s="23"/>
      <c r="AB644" s="23"/>
      <c r="AC644" s="23"/>
      <c r="AD644" s="23" t="s">
        <v>144</v>
      </c>
      <c r="AE644" s="23" t="s">
        <v>145</v>
      </c>
      <c r="AF644" s="23"/>
      <c r="AG644" s="23">
        <v>7.5</v>
      </c>
      <c r="AH644" s="23">
        <v>1</v>
      </c>
      <c r="AI644" s="23">
        <v>0.35</v>
      </c>
      <c r="AJ644" s="23">
        <v>2.5</v>
      </c>
      <c r="AK644" s="27">
        <f t="shared" si="374"/>
        <v>2.15</v>
      </c>
      <c r="AL644" s="27" t="s">
        <v>143</v>
      </c>
      <c r="AM644" s="27" t="s">
        <v>143</v>
      </c>
      <c r="AN644" s="23"/>
      <c r="AO644" s="27">
        <f t="shared" si="375"/>
        <v>2</v>
      </c>
      <c r="AP644" s="23"/>
      <c r="AQ644" s="23"/>
      <c r="AR644" s="23"/>
      <c r="AS644" s="23"/>
      <c r="AT644" s="23"/>
      <c r="AU644" s="27"/>
      <c r="AV644" s="27">
        <f t="shared" si="376"/>
        <v>0</v>
      </c>
      <c r="AW644" s="27"/>
      <c r="AX644" s="28">
        <f>VLOOKUP(J644,ABNT5101!$I$3:$J$9,2)</f>
        <v>10</v>
      </c>
      <c r="AY644" s="28">
        <f>VLOOKUP(J644,ABNT5101!$I$3:$M$9,5)</f>
        <v>0.18</v>
      </c>
      <c r="AZ644" s="28" t="str">
        <f>_xlfn.XLOOKUP(J644,ABNT5101!I:I,ABNT5101!L:L)</f>
        <v>-</v>
      </c>
      <c r="BA644" s="28">
        <f>_xlfn.XLOOKUP(J644,ABNT5101!$I:$I,ABNT5101!M:M)</f>
        <v>0.18</v>
      </c>
      <c r="BB644" s="28" t="str">
        <f>_xlfn.XLOOKUP(J644,ABNT5101!$I:$I,ABNT5101!N:N)</f>
        <v>-</v>
      </c>
      <c r="BC644" s="28">
        <f>_xlfn.XLOOKUP(J644,ABNT5101!$I:$I,ABNT5101!O:O)</f>
        <v>16</v>
      </c>
      <c r="BD644" s="31" t="str">
        <f t="shared" si="377"/>
        <v>NÃO ATENDE</v>
      </c>
      <c r="BE644" s="32">
        <f t="shared" si="369"/>
        <v>-1</v>
      </c>
      <c r="BF644" s="32">
        <f t="shared" si="370"/>
        <v>-1</v>
      </c>
      <c r="BG644" s="32" t="str">
        <f t="shared" si="378"/>
        <v>-</v>
      </c>
      <c r="BH644" s="34"/>
      <c r="BI644" s="34"/>
      <c r="BJ644" s="34"/>
      <c r="BK644" s="34"/>
      <c r="BL644" s="35"/>
      <c r="BM644" s="34"/>
      <c r="BN644" s="31" t="str">
        <f t="shared" si="379"/>
        <v>NÃO ATENDE</v>
      </c>
      <c r="BO644" s="31" t="str">
        <f t="shared" si="371"/>
        <v>NÃO ATENDE</v>
      </c>
      <c r="BP644" s="31" t="str">
        <f t="shared" si="372"/>
        <v>NÃO ATENDE</v>
      </c>
      <c r="BQ644" s="31" t="str">
        <f t="shared" si="380"/>
        <v>ATENDE</v>
      </c>
      <c r="BR644" s="36" t="str">
        <f t="shared" si="381"/>
        <v>C4</v>
      </c>
      <c r="BS644" s="36" t="str">
        <f t="shared" si="382"/>
        <v>P6</v>
      </c>
      <c r="BT644" s="37">
        <f t="shared" si="383"/>
        <v>-1</v>
      </c>
      <c r="BU644" s="34"/>
      <c r="BV644" s="34"/>
      <c r="BW644" s="36">
        <f>IF(BS644="-","-",_xlfn.XLOOKUP(BS644,ABNT5101!$B$4:$B$9,ABNT5101!$C$4:$C$9))</f>
        <v>3</v>
      </c>
      <c r="BX644" s="36">
        <f>IF(BS644="-","-",_xlfn.XLOOKUP(BS644,ABNT5101!$B$4:$B$9,ABNT5101!$D$4:$D$9))</f>
        <v>0.6</v>
      </c>
      <c r="BY644" s="31" t="str">
        <f t="shared" si="384"/>
        <v>NÃO ATENDE</v>
      </c>
      <c r="BZ644" s="31" t="str">
        <f t="shared" si="385"/>
        <v>NÃO ATENDE</v>
      </c>
      <c r="CA644" s="31" t="str">
        <f t="shared" si="386"/>
        <v>NÃO ATENDE</v>
      </c>
      <c r="CB644" s="36" t="str">
        <f t="shared" si="396"/>
        <v>P6</v>
      </c>
      <c r="CC644" s="37">
        <f t="shared" si="387"/>
        <v>-1</v>
      </c>
      <c r="CD644" s="38"/>
      <c r="CE644" s="38"/>
      <c r="CF644" s="31">
        <f>IF(CB644="-","-",_xlfn.XLOOKUP(CB644,ABNT5101!$B$4:$B$9,ABNT5101!$C$4:$C$9))</f>
        <v>3</v>
      </c>
      <c r="CG644" s="36">
        <f>IF(CB644="-","-",_xlfn.XLOOKUP(CB644,ABNT5101!$B$4:$B$9,ABNT5101!$D$4:$D$9))</f>
        <v>0.6</v>
      </c>
      <c r="CH644" s="31" t="str">
        <f t="shared" si="388"/>
        <v>NÃO ATENDE</v>
      </c>
      <c r="CI644" s="31" t="str">
        <f t="shared" si="389"/>
        <v>NÃO ATENDE</v>
      </c>
      <c r="CJ644" s="31" t="str">
        <f t="shared" si="390"/>
        <v>NÃO ATENDE</v>
      </c>
      <c r="CK644" s="56" t="e">
        <f>_xlfn.XLOOKUP(CL644,'Banco de dados'!$B:$B,'Banco de dados'!$D:$D)</f>
        <v>#N/A</v>
      </c>
      <c r="CL644" s="55"/>
      <c r="CM644" s="56" t="e">
        <f>_xlfn.XLOOKUP(CL644,'Banco de dados'!$B:$B,'Banco de dados'!$E:$E)</f>
        <v>#N/A</v>
      </c>
      <c r="CN644" s="56"/>
      <c r="CO644" s="56" t="e">
        <f>IF(CN644="-","-",_xlfn.XLOOKUP(CN644,'Banco de dados'!$B:$B,'Banco de dados'!$E:$E))</f>
        <v>#N/A</v>
      </c>
      <c r="CP644" s="41">
        <f t="shared" si="391"/>
        <v>1</v>
      </c>
      <c r="CQ644" s="56" t="e">
        <f>_xlfn.XLOOKUP(CL644,'Banco de dados'!$B:$B,'Banco de dados'!$H:$H)</f>
        <v>#N/A</v>
      </c>
      <c r="CR644" s="56" t="e">
        <f t="array" aca="1" ref="CR644" ca="1">_xludf.xlookup(CN644,'Banco de dados'!$B:$B,'Banco de dados'!$H:$H)</f>
        <v>#NAME?</v>
      </c>
      <c r="CS644" s="56" t="e">
        <f t="array" aca="1" ref="CS644" ca="1">_xludf.xlookup(CL644,'Banco de dados'!$B:$B,'Banco de dados'!$F:$F)</f>
        <v>#NAME?</v>
      </c>
      <c r="CT644" s="56" t="e">
        <f t="array" aca="1" ref="CT644" ca="1">_xludf.xlookup(CN644,'Banco de dados'!$B:$B,'Banco de dados'!$F:$F)</f>
        <v>#NAME?</v>
      </c>
      <c r="CU644" s="42"/>
      <c r="CV644" s="42"/>
      <c r="CW644" s="56" t="str">
        <f>IF(AJ644=0.5,"Suporte",IF(AND(AJ644&gt;='Braços de IP'!$B$9,AJ644&lt;='Braços de IP'!$D$9),'Braços de IP'!$E$9,IF(AND(AJ644&gt;='Braços de IP'!$B$10,AJ644&lt;='Braços de IP'!$D$10),'Braços de IP'!$E$10,IF(AND(AJ644&gt;='Braços de IP'!$B$11,AJ644&lt;='Braços de IP'!$D$11),'Braços de IP'!$E$11,IF(AND(AJ644&gt;='Braços de IP'!$B$12,AJ644&lt;='Braços de IP'!$D$12),'Braços de IP'!$E$12,IF(AND(AJ644&gt;='Braços de IP'!$B$13,AJ644&lt;='Braços de IP'!$D$13),'Braços de IP'!$E$13,IF(AND(AJ644&gt;='Braços de IP'!$B$14,AJ644&lt;='Braços de IP'!$D$14),'Braços de IP'!$E$14,"ERRO")))))))</f>
        <v>Médio II</v>
      </c>
      <c r="CX644" s="42"/>
      <c r="CY644" s="56" t="str">
        <f>IF($CX644="","",VLOOKUP($CX644,'Braços de IP'!$E$9:$I$15,2,0))</f>
        <v/>
      </c>
      <c r="CZ644" s="43" t="str">
        <f>IF($CX644="","",VLOOKUP($CX644,'Braços de IP'!$E$9:$I$15,5,0))</f>
        <v/>
      </c>
      <c r="DA644" s="56"/>
      <c r="DB644" s="56"/>
      <c r="DC644" s="56"/>
      <c r="DD644" s="56" t="s">
        <v>563</v>
      </c>
      <c r="DE644" s="56"/>
      <c r="DF644" s="56"/>
      <c r="DG644" s="44" t="e">
        <f t="shared" si="392"/>
        <v>#N/A</v>
      </c>
      <c r="DH644" s="45">
        <f t="shared" si="393"/>
        <v>58</v>
      </c>
      <c r="DI644" s="44" t="e">
        <f t="shared" si="394"/>
        <v>#N/A</v>
      </c>
      <c r="DJ644" s="46" t="e">
        <f t="shared" si="395"/>
        <v>#N/A</v>
      </c>
      <c r="DK644" s="47" t="s">
        <v>147</v>
      </c>
      <c r="DL644" s="48"/>
      <c r="DM644" s="49"/>
      <c r="DN644" s="23" t="s">
        <v>148</v>
      </c>
      <c r="DO644" s="23"/>
      <c r="DQ644" s="50"/>
    </row>
    <row r="645" spans="1:127" ht="15.75" hidden="1" customHeight="1" x14ac:dyDescent="0.3">
      <c r="B645" s="5"/>
      <c r="C645" s="5"/>
      <c r="D645" s="5"/>
      <c r="E645" s="22" t="s">
        <v>566</v>
      </c>
      <c r="F645" s="22" t="s">
        <v>137</v>
      </c>
      <c r="G645" s="23" t="s">
        <v>567</v>
      </c>
      <c r="H645" s="23">
        <v>-23.408529999999999</v>
      </c>
      <c r="I645" s="23">
        <v>-46.853448</v>
      </c>
      <c r="J645" s="24" t="s">
        <v>160</v>
      </c>
      <c r="K645" s="60"/>
      <c r="L645" s="24" t="s">
        <v>140</v>
      </c>
      <c r="M645" s="24" t="s">
        <v>141</v>
      </c>
      <c r="N645" s="23">
        <v>58</v>
      </c>
      <c r="O645" s="23" t="s">
        <v>142</v>
      </c>
      <c r="P645" s="23" t="s">
        <v>143</v>
      </c>
      <c r="Q645" s="26">
        <f t="shared" si="373"/>
        <v>116</v>
      </c>
      <c r="R645" s="27">
        <v>2</v>
      </c>
      <c r="S645" s="28">
        <v>4</v>
      </c>
      <c r="T645" s="28">
        <v>7</v>
      </c>
      <c r="U645" s="23"/>
      <c r="V645" s="23"/>
      <c r="W645" s="29"/>
      <c r="X645" s="28">
        <v>3.6</v>
      </c>
      <c r="Y645" s="23"/>
      <c r="Z645" s="23"/>
      <c r="AA645" s="23"/>
      <c r="AB645" s="23"/>
      <c r="AC645" s="23"/>
      <c r="AD645" s="23" t="s">
        <v>144</v>
      </c>
      <c r="AE645" s="23" t="s">
        <v>145</v>
      </c>
      <c r="AF645" s="23"/>
      <c r="AG645" s="23">
        <v>7.5</v>
      </c>
      <c r="AH645" s="23">
        <v>1</v>
      </c>
      <c r="AI645" s="23">
        <v>0.35</v>
      </c>
      <c r="AJ645" s="23">
        <v>2.5</v>
      </c>
      <c r="AK645" s="27">
        <f t="shared" si="374"/>
        <v>2.15</v>
      </c>
      <c r="AL645" s="27" t="s">
        <v>143</v>
      </c>
      <c r="AM645" s="27" t="s">
        <v>143</v>
      </c>
      <c r="AN645" s="23"/>
      <c r="AO645" s="27">
        <f t="shared" si="375"/>
        <v>2</v>
      </c>
      <c r="AP645" s="23"/>
      <c r="AQ645" s="23"/>
      <c r="AR645" s="23"/>
      <c r="AS645" s="23"/>
      <c r="AT645" s="23"/>
      <c r="AU645" s="27"/>
      <c r="AV645" s="27">
        <f t="shared" si="376"/>
        <v>0</v>
      </c>
      <c r="AW645" s="27"/>
      <c r="AX645" s="28">
        <f>VLOOKUP(J645,ABNT5101!$I$3:$J$9,2)</f>
        <v>10</v>
      </c>
      <c r="AY645" s="28">
        <f>VLOOKUP(J645,ABNT5101!$I$3:$M$9,5)</f>
        <v>0.18</v>
      </c>
      <c r="AZ645" s="28" t="str">
        <f>_xlfn.XLOOKUP(J645,ABNT5101!I:I,ABNT5101!L:L)</f>
        <v>-</v>
      </c>
      <c r="BA645" s="28">
        <f>_xlfn.XLOOKUP(J645,ABNT5101!$I:$I,ABNT5101!M:M)</f>
        <v>0.18</v>
      </c>
      <c r="BB645" s="28" t="str">
        <f>_xlfn.XLOOKUP(J645,ABNT5101!$I:$I,ABNT5101!N:N)</f>
        <v>-</v>
      </c>
      <c r="BC645" s="28">
        <f>_xlfn.XLOOKUP(J645,ABNT5101!$I:$I,ABNT5101!O:O)</f>
        <v>16</v>
      </c>
      <c r="BD645" s="31" t="str">
        <f t="shared" si="377"/>
        <v>NÃO ATENDE</v>
      </c>
      <c r="BE645" s="32">
        <f t="shared" si="369"/>
        <v>-1</v>
      </c>
      <c r="BF645" s="32">
        <f t="shared" si="370"/>
        <v>-1</v>
      </c>
      <c r="BG645" s="32" t="str">
        <f t="shared" si="378"/>
        <v>-</v>
      </c>
      <c r="BH645" s="34"/>
      <c r="BI645" s="34"/>
      <c r="BJ645" s="34"/>
      <c r="BK645" s="34"/>
      <c r="BL645" s="35"/>
      <c r="BM645" s="34"/>
      <c r="BN645" s="31" t="str">
        <f t="shared" si="379"/>
        <v>NÃO ATENDE</v>
      </c>
      <c r="BO645" s="31" t="str">
        <f t="shared" si="371"/>
        <v>NÃO ATENDE</v>
      </c>
      <c r="BP645" s="31" t="str">
        <f t="shared" si="372"/>
        <v>NÃO ATENDE</v>
      </c>
      <c r="BQ645" s="31" t="str">
        <f t="shared" si="380"/>
        <v>ATENDE</v>
      </c>
      <c r="BR645" s="36" t="str">
        <f t="shared" si="381"/>
        <v>C4</v>
      </c>
      <c r="BS645" s="36" t="str">
        <f t="shared" si="382"/>
        <v>P6</v>
      </c>
      <c r="BT645" s="37">
        <f t="shared" si="383"/>
        <v>-1</v>
      </c>
      <c r="BU645" s="34"/>
      <c r="BV645" s="34"/>
      <c r="BW645" s="36">
        <f>IF(BS645="-","-",_xlfn.XLOOKUP(BS645,ABNT5101!$B$4:$B$9,ABNT5101!$C$4:$C$9))</f>
        <v>3</v>
      </c>
      <c r="BX645" s="36">
        <f>IF(BS645="-","-",_xlfn.XLOOKUP(BS645,ABNT5101!$B$4:$B$9,ABNT5101!$D$4:$D$9))</f>
        <v>0.6</v>
      </c>
      <c r="BY645" s="31" t="str">
        <f t="shared" si="384"/>
        <v>NÃO ATENDE</v>
      </c>
      <c r="BZ645" s="31" t="str">
        <f t="shared" si="385"/>
        <v>NÃO ATENDE</v>
      </c>
      <c r="CA645" s="31" t="str">
        <f t="shared" si="386"/>
        <v>NÃO ATENDE</v>
      </c>
      <c r="CB645" s="36" t="str">
        <f t="shared" si="396"/>
        <v>P6</v>
      </c>
      <c r="CC645" s="37">
        <f t="shared" si="387"/>
        <v>-1</v>
      </c>
      <c r="CD645" s="38"/>
      <c r="CE645" s="38"/>
      <c r="CF645" s="31">
        <f>IF(CB645="-","-",_xlfn.XLOOKUP(CB645,ABNT5101!$B$4:$B$9,ABNT5101!$C$4:$C$9))</f>
        <v>3</v>
      </c>
      <c r="CG645" s="36">
        <f>IF(CB645="-","-",_xlfn.XLOOKUP(CB645,ABNT5101!$B$4:$B$9,ABNT5101!$D$4:$D$9))</f>
        <v>0.6</v>
      </c>
      <c r="CH645" s="31" t="str">
        <f t="shared" si="388"/>
        <v>NÃO ATENDE</v>
      </c>
      <c r="CI645" s="31" t="str">
        <f t="shared" si="389"/>
        <v>NÃO ATENDE</v>
      </c>
      <c r="CJ645" s="31" t="str">
        <f t="shared" si="390"/>
        <v>NÃO ATENDE</v>
      </c>
      <c r="CK645" s="56" t="e">
        <f>_xlfn.XLOOKUP(CL645,'Banco de dados'!$B:$B,'Banco de dados'!$D:$D)</f>
        <v>#N/A</v>
      </c>
      <c r="CL645" s="55"/>
      <c r="CM645" s="56" t="e">
        <f>_xlfn.XLOOKUP(CL645,'Banco de dados'!$B:$B,'Banco de dados'!$E:$E)</f>
        <v>#N/A</v>
      </c>
      <c r="CN645" s="56"/>
      <c r="CO645" s="56" t="e">
        <f>IF(CN645="-","-",_xlfn.XLOOKUP(CN645,'Banco de dados'!$B:$B,'Banco de dados'!$E:$E))</f>
        <v>#N/A</v>
      </c>
      <c r="CP645" s="41">
        <f t="shared" si="391"/>
        <v>1</v>
      </c>
      <c r="CQ645" s="56" t="e">
        <f>_xlfn.XLOOKUP(CL645,'Banco de dados'!$B:$B,'Banco de dados'!$H:$H)</f>
        <v>#N/A</v>
      </c>
      <c r="CR645" s="56" t="e">
        <f t="array" aca="1" ref="CR645" ca="1">_xludf.xlookup(CN645,'Banco de dados'!$B:$B,'Banco de dados'!$H:$H)</f>
        <v>#NAME?</v>
      </c>
      <c r="CS645" s="56" t="e">
        <f t="array" aca="1" ref="CS645" ca="1">_xludf.xlookup(CL645,'Banco de dados'!$B:$B,'Banco de dados'!$F:$F)</f>
        <v>#NAME?</v>
      </c>
      <c r="CT645" s="56" t="e">
        <f t="array" aca="1" ref="CT645" ca="1">_xludf.xlookup(CN645,'Banco de dados'!$B:$B,'Banco de dados'!$F:$F)</f>
        <v>#NAME?</v>
      </c>
      <c r="CU645" s="42"/>
      <c r="CV645" s="42"/>
      <c r="CW645" s="56" t="str">
        <f>IF(AJ645=0.5,"Suporte",IF(AND(AJ645&gt;='Braços de IP'!$B$9,AJ645&lt;='Braços de IP'!$D$9),'Braços de IP'!$E$9,IF(AND(AJ645&gt;='Braços de IP'!$B$10,AJ645&lt;='Braços de IP'!$D$10),'Braços de IP'!$E$10,IF(AND(AJ645&gt;='Braços de IP'!$B$11,AJ645&lt;='Braços de IP'!$D$11),'Braços de IP'!$E$11,IF(AND(AJ645&gt;='Braços de IP'!$B$12,AJ645&lt;='Braços de IP'!$D$12),'Braços de IP'!$E$12,IF(AND(AJ645&gt;='Braços de IP'!$B$13,AJ645&lt;='Braços de IP'!$D$13),'Braços de IP'!$E$13,IF(AND(AJ645&gt;='Braços de IP'!$B$14,AJ645&lt;='Braços de IP'!$D$14),'Braços de IP'!$E$14,"ERRO")))))))</f>
        <v>Médio II</v>
      </c>
      <c r="CX645" s="42"/>
      <c r="CY645" s="56" t="str">
        <f>IF($CX645="","",VLOOKUP($CX645,'Braços de IP'!$E$9:$I$15,2,0))</f>
        <v/>
      </c>
      <c r="CZ645" s="43" t="str">
        <f>IF($CX645="","",VLOOKUP($CX645,'Braços de IP'!$E$9:$I$15,5,0))</f>
        <v/>
      </c>
      <c r="DA645" s="56"/>
      <c r="DB645" s="56"/>
      <c r="DC645" s="56"/>
      <c r="DD645" s="56" t="s">
        <v>563</v>
      </c>
      <c r="DE645" s="56"/>
      <c r="DF645" s="56"/>
      <c r="DG645" s="44" t="e">
        <f t="shared" si="392"/>
        <v>#N/A</v>
      </c>
      <c r="DH645" s="45">
        <f t="shared" si="393"/>
        <v>58</v>
      </c>
      <c r="DI645" s="44" t="e">
        <f t="shared" si="394"/>
        <v>#N/A</v>
      </c>
      <c r="DJ645" s="46" t="e">
        <f t="shared" si="395"/>
        <v>#N/A</v>
      </c>
      <c r="DK645" s="47" t="s">
        <v>147</v>
      </c>
      <c r="DL645" s="48"/>
      <c r="DM645" s="49"/>
      <c r="DN645" s="23" t="s">
        <v>148</v>
      </c>
      <c r="DO645" s="23"/>
      <c r="DQ645" s="50"/>
    </row>
    <row r="646" spans="1:127" ht="15.75" hidden="1" customHeight="1" x14ac:dyDescent="0.3">
      <c r="B646" s="5"/>
      <c r="C646" s="5"/>
      <c r="D646" s="5"/>
      <c r="E646" s="22" t="s">
        <v>566</v>
      </c>
      <c r="F646" s="22" t="s">
        <v>137</v>
      </c>
      <c r="G646" s="23" t="s">
        <v>567</v>
      </c>
      <c r="H646" s="23">
        <v>-23.408529999999999</v>
      </c>
      <c r="I646" s="23">
        <v>-46.853448</v>
      </c>
      <c r="J646" s="24" t="s">
        <v>160</v>
      </c>
      <c r="K646" s="60"/>
      <c r="L646" s="24" t="s">
        <v>140</v>
      </c>
      <c r="M646" s="24" t="s">
        <v>141</v>
      </c>
      <c r="N646" s="23">
        <v>58</v>
      </c>
      <c r="O646" s="23" t="s">
        <v>142</v>
      </c>
      <c r="P646" s="23" t="s">
        <v>143</v>
      </c>
      <c r="Q646" s="26">
        <f t="shared" si="373"/>
        <v>116</v>
      </c>
      <c r="R646" s="27">
        <v>2</v>
      </c>
      <c r="S646" s="28">
        <v>4</v>
      </c>
      <c r="T646" s="28">
        <v>7</v>
      </c>
      <c r="U646" s="23"/>
      <c r="V646" s="23"/>
      <c r="W646" s="29"/>
      <c r="X646" s="28">
        <v>3.6</v>
      </c>
      <c r="Y646" s="23"/>
      <c r="Z646" s="23"/>
      <c r="AA646" s="23"/>
      <c r="AB646" s="23"/>
      <c r="AC646" s="23"/>
      <c r="AD646" s="23" t="s">
        <v>144</v>
      </c>
      <c r="AE646" s="23" t="s">
        <v>145</v>
      </c>
      <c r="AF646" s="23"/>
      <c r="AG646" s="23">
        <v>7.5</v>
      </c>
      <c r="AH646" s="23">
        <v>1</v>
      </c>
      <c r="AI646" s="23">
        <v>0.35</v>
      </c>
      <c r="AJ646" s="23">
        <v>2.5</v>
      </c>
      <c r="AK646" s="27">
        <f t="shared" si="374"/>
        <v>2.15</v>
      </c>
      <c r="AL646" s="27" t="s">
        <v>143</v>
      </c>
      <c r="AM646" s="27" t="s">
        <v>143</v>
      </c>
      <c r="AN646" s="23"/>
      <c r="AO646" s="27">
        <f t="shared" si="375"/>
        <v>2</v>
      </c>
      <c r="AP646" s="23"/>
      <c r="AQ646" s="23"/>
      <c r="AR646" s="23"/>
      <c r="AS646" s="23"/>
      <c r="AT646" s="23"/>
      <c r="AU646" s="27"/>
      <c r="AV646" s="27">
        <f t="shared" si="376"/>
        <v>0</v>
      </c>
      <c r="AW646" s="27"/>
      <c r="AX646" s="28">
        <f>VLOOKUP(J646,ABNT5101!$I$3:$J$9,2)</f>
        <v>10</v>
      </c>
      <c r="AY646" s="28">
        <f>VLOOKUP(J646,ABNT5101!$I$3:$M$9,5)</f>
        <v>0.18</v>
      </c>
      <c r="AZ646" s="28" t="str">
        <f>_xlfn.XLOOKUP(J646,ABNT5101!I:I,ABNT5101!L:L)</f>
        <v>-</v>
      </c>
      <c r="BA646" s="28">
        <f>_xlfn.XLOOKUP(J646,ABNT5101!$I:$I,ABNT5101!M:M)</f>
        <v>0.18</v>
      </c>
      <c r="BB646" s="28" t="str">
        <f>_xlfn.XLOOKUP(J646,ABNT5101!$I:$I,ABNT5101!N:N)</f>
        <v>-</v>
      </c>
      <c r="BC646" s="28">
        <f>_xlfn.XLOOKUP(J646,ABNT5101!$I:$I,ABNT5101!O:O)</f>
        <v>16</v>
      </c>
      <c r="BD646" s="31" t="str">
        <f t="shared" si="377"/>
        <v>NÃO ATENDE</v>
      </c>
      <c r="BE646" s="32">
        <f t="shared" si="369"/>
        <v>-1</v>
      </c>
      <c r="BF646" s="32">
        <f t="shared" si="370"/>
        <v>-1</v>
      </c>
      <c r="BG646" s="32" t="str">
        <f t="shared" si="378"/>
        <v>-</v>
      </c>
      <c r="BH646" s="34"/>
      <c r="BI646" s="34"/>
      <c r="BJ646" s="34"/>
      <c r="BK646" s="34"/>
      <c r="BL646" s="35"/>
      <c r="BM646" s="34"/>
      <c r="BN646" s="31" t="str">
        <f t="shared" si="379"/>
        <v>NÃO ATENDE</v>
      </c>
      <c r="BO646" s="31" t="str">
        <f t="shared" si="371"/>
        <v>NÃO ATENDE</v>
      </c>
      <c r="BP646" s="31" t="str">
        <f t="shared" si="372"/>
        <v>NÃO ATENDE</v>
      </c>
      <c r="BQ646" s="31" t="str">
        <f t="shared" si="380"/>
        <v>ATENDE</v>
      </c>
      <c r="BR646" s="36" t="str">
        <f t="shared" si="381"/>
        <v>C4</v>
      </c>
      <c r="BS646" s="36" t="str">
        <f t="shared" si="382"/>
        <v>P6</v>
      </c>
      <c r="BT646" s="37">
        <f t="shared" si="383"/>
        <v>-1</v>
      </c>
      <c r="BU646" s="34"/>
      <c r="BV646" s="34"/>
      <c r="BW646" s="36">
        <f>IF(BS646="-","-",_xlfn.XLOOKUP(BS646,ABNT5101!$B$4:$B$9,ABNT5101!$C$4:$C$9))</f>
        <v>3</v>
      </c>
      <c r="BX646" s="36">
        <f>IF(BS646="-","-",_xlfn.XLOOKUP(BS646,ABNT5101!$B$4:$B$9,ABNT5101!$D$4:$D$9))</f>
        <v>0.6</v>
      </c>
      <c r="BY646" s="31" t="str">
        <f t="shared" si="384"/>
        <v>NÃO ATENDE</v>
      </c>
      <c r="BZ646" s="31" t="str">
        <f t="shared" si="385"/>
        <v>NÃO ATENDE</v>
      </c>
      <c r="CA646" s="31" t="str">
        <f t="shared" si="386"/>
        <v>NÃO ATENDE</v>
      </c>
      <c r="CB646" s="36" t="str">
        <f t="shared" si="396"/>
        <v>P6</v>
      </c>
      <c r="CC646" s="37">
        <f t="shared" si="387"/>
        <v>-1</v>
      </c>
      <c r="CD646" s="38"/>
      <c r="CE646" s="38"/>
      <c r="CF646" s="31">
        <f>IF(CB646="-","-",_xlfn.XLOOKUP(CB646,ABNT5101!$B$4:$B$9,ABNT5101!$C$4:$C$9))</f>
        <v>3</v>
      </c>
      <c r="CG646" s="36">
        <f>IF(CB646="-","-",_xlfn.XLOOKUP(CB646,ABNT5101!$B$4:$B$9,ABNT5101!$D$4:$D$9))</f>
        <v>0.6</v>
      </c>
      <c r="CH646" s="31" t="str">
        <f t="shared" si="388"/>
        <v>NÃO ATENDE</v>
      </c>
      <c r="CI646" s="31" t="str">
        <f t="shared" si="389"/>
        <v>NÃO ATENDE</v>
      </c>
      <c r="CJ646" s="31" t="str">
        <f t="shared" si="390"/>
        <v>NÃO ATENDE</v>
      </c>
      <c r="CK646" s="56" t="e">
        <f>_xlfn.XLOOKUP(CL646,'Banco de dados'!$B:$B,'Banco de dados'!$D:$D)</f>
        <v>#N/A</v>
      </c>
      <c r="CL646" s="55"/>
      <c r="CM646" s="56" t="e">
        <f>_xlfn.XLOOKUP(CL646,'Banco de dados'!$B:$B,'Banco de dados'!$E:$E)</f>
        <v>#N/A</v>
      </c>
      <c r="CN646" s="56"/>
      <c r="CO646" s="56" t="e">
        <f>IF(CN646="-","-",_xlfn.XLOOKUP(CN646,'Banco de dados'!$B:$B,'Banco de dados'!$E:$E))</f>
        <v>#N/A</v>
      </c>
      <c r="CP646" s="41">
        <f t="shared" si="391"/>
        <v>1</v>
      </c>
      <c r="CQ646" s="56" t="e">
        <f>_xlfn.XLOOKUP(CL646,'Banco de dados'!$B:$B,'Banco de dados'!$H:$H)</f>
        <v>#N/A</v>
      </c>
      <c r="CR646" s="56" t="e">
        <f t="array" aca="1" ref="CR646" ca="1">_xludf.xlookup(CN646,'Banco de dados'!$B:$B,'Banco de dados'!$H:$H)</f>
        <v>#NAME?</v>
      </c>
      <c r="CS646" s="56" t="e">
        <f t="array" aca="1" ref="CS646" ca="1">_xludf.xlookup(CL646,'Banco de dados'!$B:$B,'Banco de dados'!$F:$F)</f>
        <v>#NAME?</v>
      </c>
      <c r="CT646" s="56" t="e">
        <f t="array" aca="1" ref="CT646" ca="1">_xludf.xlookup(CN646,'Banco de dados'!$B:$B,'Banco de dados'!$F:$F)</f>
        <v>#NAME?</v>
      </c>
      <c r="CU646" s="42"/>
      <c r="CV646" s="42"/>
      <c r="CW646" s="56" t="str">
        <f>IF(AJ646=0.5,"Suporte",IF(AND(AJ646&gt;='Braços de IP'!$B$9,AJ646&lt;='Braços de IP'!$D$9),'Braços de IP'!$E$9,IF(AND(AJ646&gt;='Braços de IP'!$B$10,AJ646&lt;='Braços de IP'!$D$10),'Braços de IP'!$E$10,IF(AND(AJ646&gt;='Braços de IP'!$B$11,AJ646&lt;='Braços de IP'!$D$11),'Braços de IP'!$E$11,IF(AND(AJ646&gt;='Braços de IP'!$B$12,AJ646&lt;='Braços de IP'!$D$12),'Braços de IP'!$E$12,IF(AND(AJ646&gt;='Braços de IP'!$B$13,AJ646&lt;='Braços de IP'!$D$13),'Braços de IP'!$E$13,IF(AND(AJ646&gt;='Braços de IP'!$B$14,AJ646&lt;='Braços de IP'!$D$14),'Braços de IP'!$E$14,"ERRO")))))))</f>
        <v>Médio II</v>
      </c>
      <c r="CX646" s="42"/>
      <c r="CY646" s="56" t="str">
        <f>IF($CX646="","",VLOOKUP($CX646,'Braços de IP'!$E$9:$I$15,2,0))</f>
        <v/>
      </c>
      <c r="CZ646" s="43" t="str">
        <f>IF($CX646="","",VLOOKUP($CX646,'Braços de IP'!$E$9:$I$15,5,0))</f>
        <v/>
      </c>
      <c r="DA646" s="56"/>
      <c r="DB646" s="56"/>
      <c r="DC646" s="56"/>
      <c r="DD646" s="56" t="s">
        <v>563</v>
      </c>
      <c r="DE646" s="56"/>
      <c r="DF646" s="56"/>
      <c r="DG646" s="44" t="e">
        <f t="shared" si="392"/>
        <v>#N/A</v>
      </c>
      <c r="DH646" s="45">
        <f t="shared" si="393"/>
        <v>58</v>
      </c>
      <c r="DI646" s="44" t="e">
        <f t="shared" si="394"/>
        <v>#N/A</v>
      </c>
      <c r="DJ646" s="46" t="e">
        <f t="shared" si="395"/>
        <v>#N/A</v>
      </c>
      <c r="DK646" s="47" t="s">
        <v>147</v>
      </c>
      <c r="DL646" s="48"/>
      <c r="DM646" s="49"/>
      <c r="DN646" s="23" t="s">
        <v>148</v>
      </c>
      <c r="DO646" s="23"/>
      <c r="DQ646" s="50"/>
    </row>
    <row r="647" spans="1:127" ht="15.75" hidden="1" customHeight="1" x14ac:dyDescent="0.3">
      <c r="B647" s="5"/>
      <c r="C647" s="5"/>
      <c r="D647" s="5"/>
      <c r="E647" s="22" t="s">
        <v>568</v>
      </c>
      <c r="F647" s="22" t="s">
        <v>150</v>
      </c>
      <c r="G647" s="23" t="s">
        <v>569</v>
      </c>
      <c r="H647" s="23">
        <v>-23.356515940000001</v>
      </c>
      <c r="I647" s="23">
        <v>-46.93485055</v>
      </c>
      <c r="J647" s="24" t="s">
        <v>139</v>
      </c>
      <c r="K647" s="60"/>
      <c r="L647" s="24" t="s">
        <v>152</v>
      </c>
      <c r="M647" s="24" t="s">
        <v>141</v>
      </c>
      <c r="N647" s="23">
        <v>58</v>
      </c>
      <c r="O647" s="23" t="s">
        <v>142</v>
      </c>
      <c r="P647" s="23" t="s">
        <v>143</v>
      </c>
      <c r="Q647" s="26">
        <f t="shared" si="373"/>
        <v>116</v>
      </c>
      <c r="R647" s="27">
        <v>1</v>
      </c>
      <c r="S647" s="28" t="s">
        <v>153</v>
      </c>
      <c r="T647" s="28">
        <v>3.5</v>
      </c>
      <c r="U647" s="23"/>
      <c r="V647" s="23"/>
      <c r="W647" s="29"/>
      <c r="X647" s="28" t="s">
        <v>153</v>
      </c>
      <c r="Y647" s="23"/>
      <c r="Z647" s="23"/>
      <c r="AA647" s="23"/>
      <c r="AB647" s="23"/>
      <c r="AC647" s="23"/>
      <c r="AD647" s="23" t="s">
        <v>144</v>
      </c>
      <c r="AE647" s="23" t="s">
        <v>145</v>
      </c>
      <c r="AF647" s="23"/>
      <c r="AG647" s="23">
        <v>8</v>
      </c>
      <c r="AH647" s="23">
        <v>1</v>
      </c>
      <c r="AI647" s="23">
        <v>2.9</v>
      </c>
      <c r="AJ647" s="23">
        <v>2.5</v>
      </c>
      <c r="AK647" s="27">
        <f t="shared" si="374"/>
        <v>-0.39999999999999991</v>
      </c>
      <c r="AL647" s="27" t="s">
        <v>143</v>
      </c>
      <c r="AM647" s="27" t="s">
        <v>143</v>
      </c>
      <c r="AN647" s="23"/>
      <c r="AO647" s="27">
        <f t="shared" si="375"/>
        <v>2</v>
      </c>
      <c r="AP647" s="23"/>
      <c r="AQ647" s="23"/>
      <c r="AR647" s="23"/>
      <c r="AS647" s="23"/>
      <c r="AT647" s="23"/>
      <c r="AU647" s="27"/>
      <c r="AV647" s="27">
        <f t="shared" si="376"/>
        <v>0</v>
      </c>
      <c r="AW647" s="27"/>
      <c r="AX647" s="28">
        <f>VLOOKUP(J647,ABNT5101!$I$3:$J$9,2)</f>
        <v>7.5</v>
      </c>
      <c r="AY647" s="28">
        <f>VLOOKUP(J647,ABNT5101!$I$3:$M$9,5)</f>
        <v>0.18</v>
      </c>
      <c r="AZ647" s="28" t="str">
        <f>_xlfn.XLOOKUP(J647,ABNT5101!I:I,ABNT5101!L:L)</f>
        <v>-</v>
      </c>
      <c r="BA647" s="28">
        <f>_xlfn.XLOOKUP(J647,ABNT5101!$I:$I,ABNT5101!M:M)</f>
        <v>0.18</v>
      </c>
      <c r="BB647" s="28" t="str">
        <f>_xlfn.XLOOKUP(J647,ABNT5101!$I:$I,ABNT5101!N:N)</f>
        <v>-</v>
      </c>
      <c r="BC647" s="28">
        <f>_xlfn.XLOOKUP(J647,ABNT5101!$I:$I,ABNT5101!O:O)</f>
        <v>16</v>
      </c>
      <c r="BD647" s="31" t="str">
        <f t="shared" si="377"/>
        <v>NÃO ATENDE</v>
      </c>
      <c r="BE647" s="32">
        <f t="shared" si="369"/>
        <v>-1</v>
      </c>
      <c r="BF647" s="32">
        <f t="shared" si="370"/>
        <v>-1</v>
      </c>
      <c r="BG647" s="32" t="str">
        <f t="shared" si="378"/>
        <v>-</v>
      </c>
      <c r="BH647" s="34"/>
      <c r="BI647" s="34"/>
      <c r="BJ647" s="34"/>
      <c r="BK647" s="34"/>
      <c r="BL647" s="35"/>
      <c r="BM647" s="34"/>
      <c r="BN647" s="31" t="str">
        <f t="shared" si="379"/>
        <v>NÃO ATENDE</v>
      </c>
      <c r="BO647" s="31" t="str">
        <f t="shared" si="371"/>
        <v>NÃO ATENDE</v>
      </c>
      <c r="BP647" s="31" t="str">
        <f t="shared" si="372"/>
        <v>NÃO ATENDE</v>
      </c>
      <c r="BQ647" s="31" t="str">
        <f t="shared" si="380"/>
        <v>ATENDE</v>
      </c>
      <c r="BR647" s="36" t="str">
        <f t="shared" si="381"/>
        <v>C5</v>
      </c>
      <c r="BS647" s="36" t="str">
        <f t="shared" si="382"/>
        <v>Sem Passeio</v>
      </c>
      <c r="BT647" s="37" t="e">
        <f t="shared" si="383"/>
        <v>#N/A</v>
      </c>
      <c r="BU647" s="34"/>
      <c r="BV647" s="34"/>
      <c r="BW647" s="36" t="e">
        <f>IF(BS647="-","-",_xlfn.XLOOKUP(BS647,ABNT5101!$B$4:$B$9,ABNT5101!$C$4:$C$9))</f>
        <v>#N/A</v>
      </c>
      <c r="BX647" s="36" t="e">
        <f>IF(BS647="-","-",_xlfn.XLOOKUP(BS647,ABNT5101!$B$4:$B$9,ABNT5101!$D$4:$D$9))</f>
        <v>#N/A</v>
      </c>
      <c r="BY647" s="31" t="e">
        <f t="shared" si="384"/>
        <v>#N/A</v>
      </c>
      <c r="BZ647" s="31" t="e">
        <f t="shared" si="385"/>
        <v>#N/A</v>
      </c>
      <c r="CA647" s="31" t="e">
        <f t="shared" si="386"/>
        <v>#N/A</v>
      </c>
      <c r="CB647" s="36" t="str">
        <f t="shared" si="396"/>
        <v>Sem Passeio</v>
      </c>
      <c r="CC647" s="37" t="e">
        <f t="shared" si="387"/>
        <v>#N/A</v>
      </c>
      <c r="CD647" s="38"/>
      <c r="CE647" s="38"/>
      <c r="CF647" s="31" t="e">
        <f>IF(CB647="-","-",_xlfn.XLOOKUP(CB647,ABNT5101!$B$4:$B$9,ABNT5101!$C$4:$C$9))</f>
        <v>#N/A</v>
      </c>
      <c r="CG647" s="36" t="e">
        <f>IF(CB647="-","-",_xlfn.XLOOKUP(CB647,ABNT5101!$B$4:$B$9,ABNT5101!$D$4:$D$9))</f>
        <v>#N/A</v>
      </c>
      <c r="CH647" s="31" t="e">
        <f t="shared" si="388"/>
        <v>#N/A</v>
      </c>
      <c r="CI647" s="31" t="e">
        <f t="shared" si="389"/>
        <v>#N/A</v>
      </c>
      <c r="CJ647" s="31" t="e">
        <f t="shared" si="390"/>
        <v>#N/A</v>
      </c>
      <c r="CK647" s="56" t="e">
        <f>_xlfn.XLOOKUP(CL647,'Banco de dados'!$B:$B,'Banco de dados'!$D:$D)</f>
        <v>#N/A</v>
      </c>
      <c r="CL647" s="42"/>
      <c r="CM647" s="56" t="e">
        <f>_xlfn.XLOOKUP(CL647,'Banco de dados'!$B:$B,'Banco de dados'!$E:$E)</f>
        <v>#N/A</v>
      </c>
      <c r="CN647" s="56"/>
      <c r="CO647" s="56" t="e">
        <f>IF(CN647="-","-",_xlfn.XLOOKUP(CN647,'Banco de dados'!$B:$B,'Banco de dados'!$E:$E))</f>
        <v>#N/A</v>
      </c>
      <c r="CP647" s="41">
        <f t="shared" si="391"/>
        <v>1</v>
      </c>
      <c r="CQ647" s="56" t="e">
        <f>_xlfn.XLOOKUP(CL647,'Banco de dados'!$B:$B,'Banco de dados'!$H:$H)</f>
        <v>#N/A</v>
      </c>
      <c r="CR647" s="56" t="e">
        <f t="array" aca="1" ref="CR647" ca="1">_xludf.xlookup(CN647,'Banco de dados'!$B:$B,'Banco de dados'!$H:$H)</f>
        <v>#NAME?</v>
      </c>
      <c r="CS647" s="56" t="e">
        <f t="array" aca="1" ref="CS647" ca="1">_xludf.xlookup(CL647,'Banco de dados'!$B:$B,'Banco de dados'!$F:$F)</f>
        <v>#NAME?</v>
      </c>
      <c r="CT647" s="56" t="e">
        <f t="array" aca="1" ref="CT647" ca="1">_xludf.xlookup(CN647,'Banco de dados'!$B:$B,'Banco de dados'!$F:$F)</f>
        <v>#NAME?</v>
      </c>
      <c r="CU647" s="42"/>
      <c r="CV647" s="42"/>
      <c r="CW647" s="56" t="str">
        <f>IF(AJ647=0.5,"Suporte",IF(AND(AJ647&gt;='Braços de IP'!$B$9,AJ647&lt;='Braços de IP'!$D$9),'Braços de IP'!$E$9,IF(AND(AJ647&gt;='Braços de IP'!$B$10,AJ647&lt;='Braços de IP'!$D$10),'Braços de IP'!$E$10,IF(AND(AJ647&gt;='Braços de IP'!$B$11,AJ647&lt;='Braços de IP'!$D$11),'Braços de IP'!$E$11,IF(AND(AJ647&gt;='Braços de IP'!$B$12,AJ647&lt;='Braços de IP'!$D$12),'Braços de IP'!$E$12,IF(AND(AJ647&gt;='Braços de IP'!$B$13,AJ647&lt;='Braços de IP'!$D$13),'Braços de IP'!$E$13,IF(AND(AJ647&gt;='Braços de IP'!$B$14,AJ647&lt;='Braços de IP'!$D$14),'Braços de IP'!$E$14,"ERRO")))))))</f>
        <v>Médio II</v>
      </c>
      <c r="CX647" s="42"/>
      <c r="CY647" s="56" t="str">
        <f>IF($CX647="","",VLOOKUP($CX647,'Braços de IP'!$E$9:$I$15,2,0))</f>
        <v/>
      </c>
      <c r="CZ647" s="43" t="str">
        <f>IF($CX647="","",VLOOKUP($CX647,'Braços de IP'!$E$9:$I$15,5,0))</f>
        <v/>
      </c>
      <c r="DA647" s="56"/>
      <c r="DB647" s="56"/>
      <c r="DC647" s="56"/>
      <c r="DD647" s="56"/>
      <c r="DE647" s="56"/>
      <c r="DF647" s="56"/>
      <c r="DG647" s="44" t="e">
        <f t="shared" si="392"/>
        <v>#N/A</v>
      </c>
      <c r="DH647" s="45">
        <f t="shared" si="393"/>
        <v>58</v>
      </c>
      <c r="DI647" s="44" t="e">
        <f t="shared" si="394"/>
        <v>#N/A</v>
      </c>
      <c r="DJ647" s="46" t="e">
        <f t="shared" si="395"/>
        <v>#N/A</v>
      </c>
      <c r="DK647" s="47" t="s">
        <v>147</v>
      </c>
      <c r="DL647" s="48"/>
      <c r="DM647" s="49"/>
      <c r="DN647" s="23" t="s">
        <v>148</v>
      </c>
      <c r="DO647" s="23"/>
      <c r="DP647" s="5"/>
      <c r="DQ647" s="5"/>
      <c r="DR647" s="5"/>
      <c r="DS647" s="5"/>
      <c r="DT647" s="5"/>
      <c r="DU647" s="5"/>
      <c r="DV647" s="5"/>
      <c r="DW647" s="5"/>
    </row>
    <row r="648" spans="1:127" ht="15.75" hidden="1" customHeight="1" x14ac:dyDescent="0.3">
      <c r="B648" s="5"/>
      <c r="C648" s="5"/>
      <c r="D648" s="5"/>
      <c r="E648" s="22" t="s">
        <v>568</v>
      </c>
      <c r="F648" s="22" t="s">
        <v>150</v>
      </c>
      <c r="G648" s="23" t="s">
        <v>569</v>
      </c>
      <c r="H648" s="23">
        <v>-23.356515940000001</v>
      </c>
      <c r="I648" s="23">
        <v>-46.93485055</v>
      </c>
      <c r="J648" s="24" t="s">
        <v>139</v>
      </c>
      <c r="K648" s="60"/>
      <c r="L648" s="24" t="s">
        <v>152</v>
      </c>
      <c r="M648" s="24" t="s">
        <v>141</v>
      </c>
      <c r="N648" s="23">
        <v>58</v>
      </c>
      <c r="O648" s="23" t="s">
        <v>142</v>
      </c>
      <c r="P648" s="23" t="s">
        <v>143</v>
      </c>
      <c r="Q648" s="26">
        <f t="shared" si="373"/>
        <v>116</v>
      </c>
      <c r="R648" s="27">
        <v>1</v>
      </c>
      <c r="S648" s="28" t="s">
        <v>153</v>
      </c>
      <c r="T648" s="28">
        <v>3.5</v>
      </c>
      <c r="U648" s="23"/>
      <c r="V648" s="23"/>
      <c r="W648" s="29"/>
      <c r="X648" s="28" t="s">
        <v>153</v>
      </c>
      <c r="Y648" s="23"/>
      <c r="Z648" s="23"/>
      <c r="AA648" s="23"/>
      <c r="AB648" s="23"/>
      <c r="AC648" s="23"/>
      <c r="AD648" s="23" t="s">
        <v>144</v>
      </c>
      <c r="AE648" s="23" t="s">
        <v>145</v>
      </c>
      <c r="AF648" s="23"/>
      <c r="AG648" s="23">
        <v>8</v>
      </c>
      <c r="AH648" s="23">
        <v>1</v>
      </c>
      <c r="AI648" s="23">
        <v>2.9</v>
      </c>
      <c r="AJ648" s="23">
        <v>2.5</v>
      </c>
      <c r="AK648" s="27">
        <f t="shared" si="374"/>
        <v>-0.39999999999999991</v>
      </c>
      <c r="AL648" s="27" t="s">
        <v>143</v>
      </c>
      <c r="AM648" s="27" t="s">
        <v>143</v>
      </c>
      <c r="AN648" s="23"/>
      <c r="AO648" s="27">
        <f t="shared" si="375"/>
        <v>2</v>
      </c>
      <c r="AP648" s="23"/>
      <c r="AQ648" s="23"/>
      <c r="AR648" s="23"/>
      <c r="AS648" s="23"/>
      <c r="AT648" s="23"/>
      <c r="AU648" s="27"/>
      <c r="AV648" s="27">
        <f t="shared" si="376"/>
        <v>0</v>
      </c>
      <c r="AW648" s="27"/>
      <c r="AX648" s="28">
        <f>VLOOKUP(J648,ABNT5101!$I$3:$J$9,2)</f>
        <v>7.5</v>
      </c>
      <c r="AY648" s="28">
        <f>VLOOKUP(J648,ABNT5101!$I$3:$M$9,5)</f>
        <v>0.18</v>
      </c>
      <c r="AZ648" s="28" t="str">
        <f>_xlfn.XLOOKUP(J648,ABNT5101!I:I,ABNT5101!L:L)</f>
        <v>-</v>
      </c>
      <c r="BA648" s="28">
        <f>_xlfn.XLOOKUP(J648,ABNT5101!$I:$I,ABNT5101!M:M)</f>
        <v>0.18</v>
      </c>
      <c r="BB648" s="28" t="str">
        <f>_xlfn.XLOOKUP(J648,ABNT5101!$I:$I,ABNT5101!N:N)</f>
        <v>-</v>
      </c>
      <c r="BC648" s="28">
        <f>_xlfn.XLOOKUP(J648,ABNT5101!$I:$I,ABNT5101!O:O)</f>
        <v>16</v>
      </c>
      <c r="BD648" s="31" t="str">
        <f t="shared" si="377"/>
        <v>NÃO ATENDE</v>
      </c>
      <c r="BE648" s="32">
        <f t="shared" si="369"/>
        <v>-1</v>
      </c>
      <c r="BF648" s="32">
        <f t="shared" si="370"/>
        <v>-1</v>
      </c>
      <c r="BG648" s="32" t="str">
        <f t="shared" si="378"/>
        <v>-</v>
      </c>
      <c r="BH648" s="34"/>
      <c r="BI648" s="34"/>
      <c r="BJ648" s="34"/>
      <c r="BK648" s="34"/>
      <c r="BL648" s="35"/>
      <c r="BM648" s="34"/>
      <c r="BN648" s="31" t="str">
        <f t="shared" si="379"/>
        <v>NÃO ATENDE</v>
      </c>
      <c r="BO648" s="31" t="str">
        <f t="shared" si="371"/>
        <v>NÃO ATENDE</v>
      </c>
      <c r="BP648" s="31" t="str">
        <f t="shared" si="372"/>
        <v>NÃO ATENDE</v>
      </c>
      <c r="BQ648" s="31" t="str">
        <f t="shared" si="380"/>
        <v>ATENDE</v>
      </c>
      <c r="BR648" s="36" t="str">
        <f t="shared" si="381"/>
        <v>C5</v>
      </c>
      <c r="BS648" s="36" t="str">
        <f t="shared" si="382"/>
        <v>Sem Passeio</v>
      </c>
      <c r="BT648" s="37" t="e">
        <f t="shared" si="383"/>
        <v>#N/A</v>
      </c>
      <c r="BU648" s="34"/>
      <c r="BV648" s="34"/>
      <c r="BW648" s="36" t="e">
        <f>IF(BS648="-","-",_xlfn.XLOOKUP(BS648,ABNT5101!$B$4:$B$9,ABNT5101!$C$4:$C$9))</f>
        <v>#N/A</v>
      </c>
      <c r="BX648" s="36" t="e">
        <f>IF(BS648="-","-",_xlfn.XLOOKUP(BS648,ABNT5101!$B$4:$B$9,ABNT5101!$D$4:$D$9))</f>
        <v>#N/A</v>
      </c>
      <c r="BY648" s="31" t="e">
        <f t="shared" si="384"/>
        <v>#N/A</v>
      </c>
      <c r="BZ648" s="31" t="e">
        <f t="shared" si="385"/>
        <v>#N/A</v>
      </c>
      <c r="CA648" s="31" t="e">
        <f t="shared" si="386"/>
        <v>#N/A</v>
      </c>
      <c r="CB648" s="36" t="str">
        <f t="shared" si="396"/>
        <v>Sem Passeio</v>
      </c>
      <c r="CC648" s="37" t="e">
        <f t="shared" si="387"/>
        <v>#N/A</v>
      </c>
      <c r="CD648" s="38"/>
      <c r="CE648" s="38"/>
      <c r="CF648" s="31" t="e">
        <f>IF(CB648="-","-",_xlfn.XLOOKUP(CB648,ABNT5101!$B$4:$B$9,ABNT5101!$C$4:$C$9))</f>
        <v>#N/A</v>
      </c>
      <c r="CG648" s="36" t="e">
        <f>IF(CB648="-","-",_xlfn.XLOOKUP(CB648,ABNT5101!$B$4:$B$9,ABNT5101!$D$4:$D$9))</f>
        <v>#N/A</v>
      </c>
      <c r="CH648" s="31" t="e">
        <f t="shared" si="388"/>
        <v>#N/A</v>
      </c>
      <c r="CI648" s="31" t="e">
        <f t="shared" si="389"/>
        <v>#N/A</v>
      </c>
      <c r="CJ648" s="31" t="e">
        <f t="shared" si="390"/>
        <v>#N/A</v>
      </c>
      <c r="CK648" s="56" t="e">
        <f>_xlfn.XLOOKUP(CL648,'Banco de dados'!$B:$B,'Banco de dados'!$D:$D)</f>
        <v>#N/A</v>
      </c>
      <c r="CL648" s="42"/>
      <c r="CM648" s="56" t="e">
        <f>_xlfn.XLOOKUP(CL648,'Banco de dados'!$B:$B,'Banco de dados'!$E:$E)</f>
        <v>#N/A</v>
      </c>
      <c r="CN648" s="56"/>
      <c r="CO648" s="56" t="e">
        <f>IF(CN648="-","-",_xlfn.XLOOKUP(CN648,'Banco de dados'!$B:$B,'Banco de dados'!$E:$E))</f>
        <v>#N/A</v>
      </c>
      <c r="CP648" s="41">
        <f t="shared" si="391"/>
        <v>1</v>
      </c>
      <c r="CQ648" s="56" t="e">
        <f>_xlfn.XLOOKUP(CL648,'Banco de dados'!$B:$B,'Banco de dados'!$H:$H)</f>
        <v>#N/A</v>
      </c>
      <c r="CR648" s="56" t="e">
        <f t="array" aca="1" ref="CR648" ca="1">_xludf.xlookup(CN648,'Banco de dados'!$B:$B,'Banco de dados'!$H:$H)</f>
        <v>#NAME?</v>
      </c>
      <c r="CS648" s="56" t="e">
        <f t="array" aca="1" ref="CS648" ca="1">_xludf.xlookup(CL648,'Banco de dados'!$B:$B,'Banco de dados'!$F:$F)</f>
        <v>#NAME?</v>
      </c>
      <c r="CT648" s="56" t="e">
        <f t="array" aca="1" ref="CT648" ca="1">_xludf.xlookup(CN648,'Banco de dados'!$B:$B,'Banco de dados'!$F:$F)</f>
        <v>#NAME?</v>
      </c>
      <c r="CU648" s="42"/>
      <c r="CV648" s="42"/>
      <c r="CW648" s="56" t="str">
        <f>IF(AJ648=0.5,"Suporte",IF(AND(AJ648&gt;='Braços de IP'!$B$9,AJ648&lt;='Braços de IP'!$D$9),'Braços de IP'!$E$9,IF(AND(AJ648&gt;='Braços de IP'!$B$10,AJ648&lt;='Braços de IP'!$D$10),'Braços de IP'!$E$10,IF(AND(AJ648&gt;='Braços de IP'!$B$11,AJ648&lt;='Braços de IP'!$D$11),'Braços de IP'!$E$11,IF(AND(AJ648&gt;='Braços de IP'!$B$12,AJ648&lt;='Braços de IP'!$D$12),'Braços de IP'!$E$12,IF(AND(AJ648&gt;='Braços de IP'!$B$13,AJ648&lt;='Braços de IP'!$D$13),'Braços de IP'!$E$13,IF(AND(AJ648&gt;='Braços de IP'!$B$14,AJ648&lt;='Braços de IP'!$D$14),'Braços de IP'!$E$14,"ERRO")))))))</f>
        <v>Médio II</v>
      </c>
      <c r="CX648" s="42"/>
      <c r="CY648" s="56" t="str">
        <f>IF($CX648="","",VLOOKUP($CX648,'Braços de IP'!$E$9:$I$15,2,0))</f>
        <v/>
      </c>
      <c r="CZ648" s="43" t="str">
        <f>IF($CX648="","",VLOOKUP($CX648,'Braços de IP'!$E$9:$I$15,5,0))</f>
        <v/>
      </c>
      <c r="DA648" s="56"/>
      <c r="DB648" s="56"/>
      <c r="DC648" s="56"/>
      <c r="DD648" s="56"/>
      <c r="DE648" s="56"/>
      <c r="DF648" s="56"/>
      <c r="DG648" s="44" t="e">
        <f t="shared" si="392"/>
        <v>#N/A</v>
      </c>
      <c r="DH648" s="45">
        <f t="shared" si="393"/>
        <v>58</v>
      </c>
      <c r="DI648" s="44" t="e">
        <f t="shared" si="394"/>
        <v>#N/A</v>
      </c>
      <c r="DJ648" s="46" t="e">
        <f t="shared" si="395"/>
        <v>#N/A</v>
      </c>
      <c r="DK648" s="47" t="s">
        <v>147</v>
      </c>
      <c r="DL648" s="48"/>
      <c r="DM648" s="49"/>
      <c r="DN648" s="23" t="s">
        <v>148</v>
      </c>
      <c r="DO648" s="23"/>
      <c r="DP648" s="5"/>
      <c r="DQ648" s="5"/>
      <c r="DR648" s="5"/>
      <c r="DS648" s="5"/>
      <c r="DT648" s="5"/>
      <c r="DU648" s="5"/>
      <c r="DV648" s="5"/>
      <c r="DW648" s="5"/>
    </row>
    <row r="649" spans="1:127" ht="15.75" hidden="1" customHeight="1" x14ac:dyDescent="0.3">
      <c r="B649" s="5"/>
      <c r="C649" s="5"/>
      <c r="D649" s="5"/>
      <c r="E649" s="22" t="s">
        <v>568</v>
      </c>
      <c r="F649" s="22" t="s">
        <v>150</v>
      </c>
      <c r="G649" s="23" t="s">
        <v>569</v>
      </c>
      <c r="H649" s="23">
        <v>-23.356515940000001</v>
      </c>
      <c r="I649" s="23">
        <v>-46.93485055</v>
      </c>
      <c r="J649" s="24" t="s">
        <v>139</v>
      </c>
      <c r="K649" s="60"/>
      <c r="L649" s="24" t="s">
        <v>152</v>
      </c>
      <c r="M649" s="24" t="s">
        <v>141</v>
      </c>
      <c r="N649" s="23">
        <v>58</v>
      </c>
      <c r="O649" s="23" t="s">
        <v>142</v>
      </c>
      <c r="P649" s="23" t="s">
        <v>143</v>
      </c>
      <c r="Q649" s="26">
        <f t="shared" si="373"/>
        <v>116</v>
      </c>
      <c r="R649" s="27">
        <v>1</v>
      </c>
      <c r="S649" s="28" t="s">
        <v>153</v>
      </c>
      <c r="T649" s="28">
        <v>3.5</v>
      </c>
      <c r="U649" s="23"/>
      <c r="V649" s="23"/>
      <c r="W649" s="29"/>
      <c r="X649" s="28" t="s">
        <v>153</v>
      </c>
      <c r="Y649" s="23"/>
      <c r="Z649" s="23"/>
      <c r="AA649" s="23"/>
      <c r="AB649" s="23"/>
      <c r="AC649" s="23"/>
      <c r="AD649" s="23" t="s">
        <v>144</v>
      </c>
      <c r="AE649" s="23" t="s">
        <v>145</v>
      </c>
      <c r="AF649" s="23"/>
      <c r="AG649" s="23">
        <v>8</v>
      </c>
      <c r="AH649" s="23">
        <v>1</v>
      </c>
      <c r="AI649" s="23">
        <v>2.9</v>
      </c>
      <c r="AJ649" s="23">
        <v>2.5</v>
      </c>
      <c r="AK649" s="27">
        <f t="shared" si="374"/>
        <v>-0.39999999999999991</v>
      </c>
      <c r="AL649" s="27" t="s">
        <v>143</v>
      </c>
      <c r="AM649" s="27" t="s">
        <v>143</v>
      </c>
      <c r="AN649" s="23"/>
      <c r="AO649" s="27">
        <f t="shared" si="375"/>
        <v>2</v>
      </c>
      <c r="AP649" s="23"/>
      <c r="AQ649" s="23"/>
      <c r="AR649" s="23"/>
      <c r="AS649" s="23"/>
      <c r="AT649" s="23"/>
      <c r="AU649" s="27"/>
      <c r="AV649" s="27">
        <f t="shared" si="376"/>
        <v>0</v>
      </c>
      <c r="AW649" s="27"/>
      <c r="AX649" s="28">
        <f>VLOOKUP(J649,ABNT5101!$I$3:$J$9,2)</f>
        <v>7.5</v>
      </c>
      <c r="AY649" s="28">
        <f>VLOOKUP(J649,ABNT5101!$I$3:$M$9,5)</f>
        <v>0.18</v>
      </c>
      <c r="AZ649" s="28" t="str">
        <f>_xlfn.XLOOKUP(J649,ABNT5101!I:I,ABNT5101!L:L)</f>
        <v>-</v>
      </c>
      <c r="BA649" s="28">
        <f>_xlfn.XLOOKUP(J649,ABNT5101!$I:$I,ABNT5101!M:M)</f>
        <v>0.18</v>
      </c>
      <c r="BB649" s="28" t="str">
        <f>_xlfn.XLOOKUP(J649,ABNT5101!$I:$I,ABNT5101!N:N)</f>
        <v>-</v>
      </c>
      <c r="BC649" s="28">
        <f>_xlfn.XLOOKUP(J649,ABNT5101!$I:$I,ABNT5101!O:O)</f>
        <v>16</v>
      </c>
      <c r="BD649" s="31" t="str">
        <f t="shared" si="377"/>
        <v>NÃO ATENDE</v>
      </c>
      <c r="BE649" s="32">
        <f t="shared" si="369"/>
        <v>-1</v>
      </c>
      <c r="BF649" s="32">
        <f t="shared" si="370"/>
        <v>-1</v>
      </c>
      <c r="BG649" s="32" t="str">
        <f t="shared" si="378"/>
        <v>-</v>
      </c>
      <c r="BH649" s="34"/>
      <c r="BI649" s="34"/>
      <c r="BJ649" s="34"/>
      <c r="BK649" s="34"/>
      <c r="BL649" s="35"/>
      <c r="BM649" s="34"/>
      <c r="BN649" s="31" t="str">
        <f t="shared" si="379"/>
        <v>NÃO ATENDE</v>
      </c>
      <c r="BO649" s="31" t="str">
        <f t="shared" si="371"/>
        <v>NÃO ATENDE</v>
      </c>
      <c r="BP649" s="31" t="str">
        <f t="shared" si="372"/>
        <v>NÃO ATENDE</v>
      </c>
      <c r="BQ649" s="31" t="str">
        <f t="shared" si="380"/>
        <v>ATENDE</v>
      </c>
      <c r="BR649" s="36" t="str">
        <f t="shared" si="381"/>
        <v>C5</v>
      </c>
      <c r="BS649" s="36" t="str">
        <f t="shared" si="382"/>
        <v>Sem Passeio</v>
      </c>
      <c r="BT649" s="37" t="e">
        <f t="shared" si="383"/>
        <v>#N/A</v>
      </c>
      <c r="BU649" s="34"/>
      <c r="BV649" s="34"/>
      <c r="BW649" s="36" t="e">
        <f>IF(BS649="-","-",_xlfn.XLOOKUP(BS649,ABNT5101!$B$4:$B$9,ABNT5101!$C$4:$C$9))</f>
        <v>#N/A</v>
      </c>
      <c r="BX649" s="36" t="e">
        <f>IF(BS649="-","-",_xlfn.XLOOKUP(BS649,ABNT5101!$B$4:$B$9,ABNT5101!$D$4:$D$9))</f>
        <v>#N/A</v>
      </c>
      <c r="BY649" s="31" t="e">
        <f t="shared" si="384"/>
        <v>#N/A</v>
      </c>
      <c r="BZ649" s="31" t="e">
        <f t="shared" si="385"/>
        <v>#N/A</v>
      </c>
      <c r="CA649" s="31" t="e">
        <f t="shared" si="386"/>
        <v>#N/A</v>
      </c>
      <c r="CB649" s="36" t="str">
        <f t="shared" si="396"/>
        <v>Sem Passeio</v>
      </c>
      <c r="CC649" s="37" t="e">
        <f t="shared" si="387"/>
        <v>#N/A</v>
      </c>
      <c r="CD649" s="38"/>
      <c r="CE649" s="38"/>
      <c r="CF649" s="31" t="e">
        <f>IF(CB649="-","-",_xlfn.XLOOKUP(CB649,ABNT5101!$B$4:$B$9,ABNT5101!$C$4:$C$9))</f>
        <v>#N/A</v>
      </c>
      <c r="CG649" s="36" t="e">
        <f>IF(CB649="-","-",_xlfn.XLOOKUP(CB649,ABNT5101!$B$4:$B$9,ABNT5101!$D$4:$D$9))</f>
        <v>#N/A</v>
      </c>
      <c r="CH649" s="31" t="e">
        <f t="shared" si="388"/>
        <v>#N/A</v>
      </c>
      <c r="CI649" s="31" t="e">
        <f t="shared" si="389"/>
        <v>#N/A</v>
      </c>
      <c r="CJ649" s="31" t="e">
        <f t="shared" si="390"/>
        <v>#N/A</v>
      </c>
      <c r="CK649" s="56" t="e">
        <f>_xlfn.XLOOKUP(CL649,'Banco de dados'!$B:$B,'Banco de dados'!$D:$D)</f>
        <v>#N/A</v>
      </c>
      <c r="CL649" s="42"/>
      <c r="CM649" s="56" t="e">
        <f>_xlfn.XLOOKUP(CL649,'Banco de dados'!$B:$B,'Banco de dados'!$E:$E)</f>
        <v>#N/A</v>
      </c>
      <c r="CN649" s="56"/>
      <c r="CO649" s="56" t="e">
        <f>IF(CN649="-","-",_xlfn.XLOOKUP(CN649,'Banco de dados'!$B:$B,'Banco de dados'!$E:$E))</f>
        <v>#N/A</v>
      </c>
      <c r="CP649" s="41">
        <f t="shared" si="391"/>
        <v>1</v>
      </c>
      <c r="CQ649" s="56" t="e">
        <f>_xlfn.XLOOKUP(CL649,'Banco de dados'!$B:$B,'Banco de dados'!$H:$H)</f>
        <v>#N/A</v>
      </c>
      <c r="CR649" s="56" t="e">
        <f t="array" aca="1" ref="CR649" ca="1">_xludf.xlookup(CN649,'Banco de dados'!$B:$B,'Banco de dados'!$H:$H)</f>
        <v>#NAME?</v>
      </c>
      <c r="CS649" s="56" t="e">
        <f t="array" aca="1" ref="CS649" ca="1">_xludf.xlookup(CL649,'Banco de dados'!$B:$B,'Banco de dados'!$F:$F)</f>
        <v>#NAME?</v>
      </c>
      <c r="CT649" s="56" t="e">
        <f t="array" aca="1" ref="CT649" ca="1">_xludf.xlookup(CN649,'Banco de dados'!$B:$B,'Banco de dados'!$F:$F)</f>
        <v>#NAME?</v>
      </c>
      <c r="CU649" s="42"/>
      <c r="CV649" s="42"/>
      <c r="CW649" s="56" t="str">
        <f>IF(AJ649=0.5,"Suporte",IF(AND(AJ649&gt;='Braços de IP'!$B$9,AJ649&lt;='Braços de IP'!$D$9),'Braços de IP'!$E$9,IF(AND(AJ649&gt;='Braços de IP'!$B$10,AJ649&lt;='Braços de IP'!$D$10),'Braços de IP'!$E$10,IF(AND(AJ649&gt;='Braços de IP'!$B$11,AJ649&lt;='Braços de IP'!$D$11),'Braços de IP'!$E$11,IF(AND(AJ649&gt;='Braços de IP'!$B$12,AJ649&lt;='Braços de IP'!$D$12),'Braços de IP'!$E$12,IF(AND(AJ649&gt;='Braços de IP'!$B$13,AJ649&lt;='Braços de IP'!$D$13),'Braços de IP'!$E$13,IF(AND(AJ649&gt;='Braços de IP'!$B$14,AJ649&lt;='Braços de IP'!$D$14),'Braços de IP'!$E$14,"ERRO")))))))</f>
        <v>Médio II</v>
      </c>
      <c r="CX649" s="42"/>
      <c r="CY649" s="56" t="str">
        <f>IF($CX649="","",VLOOKUP($CX649,'Braços de IP'!$E$9:$I$15,2,0))</f>
        <v/>
      </c>
      <c r="CZ649" s="43" t="str">
        <f>IF($CX649="","",VLOOKUP($CX649,'Braços de IP'!$E$9:$I$15,5,0))</f>
        <v/>
      </c>
      <c r="DA649" s="56"/>
      <c r="DB649" s="56"/>
      <c r="DC649" s="56"/>
      <c r="DD649" s="56"/>
      <c r="DE649" s="56"/>
      <c r="DF649" s="56"/>
      <c r="DG649" s="44" t="e">
        <f t="shared" si="392"/>
        <v>#N/A</v>
      </c>
      <c r="DH649" s="45">
        <f t="shared" si="393"/>
        <v>58</v>
      </c>
      <c r="DI649" s="44" t="e">
        <f t="shared" si="394"/>
        <v>#N/A</v>
      </c>
      <c r="DJ649" s="46" t="e">
        <f t="shared" si="395"/>
        <v>#N/A</v>
      </c>
      <c r="DK649" s="47" t="s">
        <v>147</v>
      </c>
      <c r="DL649" s="48"/>
      <c r="DM649" s="49"/>
      <c r="DN649" s="23" t="s">
        <v>148</v>
      </c>
      <c r="DO649" s="23"/>
      <c r="DP649" s="5"/>
      <c r="DQ649" s="5"/>
      <c r="DR649" s="5"/>
      <c r="DS649" s="5"/>
      <c r="DT649" s="5"/>
      <c r="DU649" s="5"/>
      <c r="DV649" s="5"/>
      <c r="DW649" s="5"/>
    </row>
    <row r="650" spans="1:127" ht="15.75" customHeight="1" x14ac:dyDescent="0.3">
      <c r="A650" s="224" t="s">
        <v>1290</v>
      </c>
      <c r="B650" s="5"/>
      <c r="C650" s="5" t="s">
        <v>148</v>
      </c>
      <c r="D650" s="5"/>
      <c r="E650" s="22" t="s">
        <v>570</v>
      </c>
      <c r="F650" s="22" t="s">
        <v>210</v>
      </c>
      <c r="G650" s="23" t="s">
        <v>376</v>
      </c>
      <c r="H650" s="23">
        <v>-23.350113</v>
      </c>
      <c r="I650" s="23">
        <v>-46.835256999999999</v>
      </c>
      <c r="J650" s="24" t="s">
        <v>223</v>
      </c>
      <c r="K650" s="60"/>
      <c r="L650" s="24" t="s">
        <v>157</v>
      </c>
      <c r="M650" s="24" t="s">
        <v>141</v>
      </c>
      <c r="N650" s="23">
        <v>58</v>
      </c>
      <c r="O650" s="23" t="s">
        <v>142</v>
      </c>
      <c r="P650" s="23" t="s">
        <v>143</v>
      </c>
      <c r="Q650" s="26">
        <f t="shared" si="373"/>
        <v>464</v>
      </c>
      <c r="R650" s="27">
        <v>4</v>
      </c>
      <c r="S650" s="28">
        <v>2</v>
      </c>
      <c r="T650" s="28">
        <v>6.5</v>
      </c>
      <c r="U650" s="23"/>
      <c r="V650" s="23"/>
      <c r="W650" s="28">
        <v>6.5</v>
      </c>
      <c r="X650" s="28">
        <v>1.5</v>
      </c>
      <c r="Y650" s="23">
        <v>1.2</v>
      </c>
      <c r="Z650" s="23"/>
      <c r="AA650" s="23"/>
      <c r="AB650" s="23"/>
      <c r="AC650" s="23"/>
      <c r="AD650" s="23" t="s">
        <v>270</v>
      </c>
      <c r="AE650" s="23" t="s">
        <v>325</v>
      </c>
      <c r="AF650" s="23">
        <v>32</v>
      </c>
      <c r="AG650" s="23">
        <v>9</v>
      </c>
      <c r="AH650" s="23">
        <v>4</v>
      </c>
      <c r="AI650" s="23">
        <v>0.6</v>
      </c>
      <c r="AJ650" s="23">
        <v>1.2</v>
      </c>
      <c r="AK650" s="27">
        <f t="shared" si="374"/>
        <v>0.6</v>
      </c>
      <c r="AL650" s="27" t="s">
        <v>143</v>
      </c>
      <c r="AM650" s="27" t="s">
        <v>143</v>
      </c>
      <c r="AN650" s="23"/>
      <c r="AO650" s="27">
        <f t="shared" si="375"/>
        <v>8</v>
      </c>
      <c r="AP650" s="23"/>
      <c r="AQ650" s="23"/>
      <c r="AR650" s="23"/>
      <c r="AS650" s="23"/>
      <c r="AT650" s="23"/>
      <c r="AU650" s="27"/>
      <c r="AV650" s="27">
        <f t="shared" si="376"/>
        <v>0</v>
      </c>
      <c r="AW650" s="27"/>
      <c r="AX650" s="28">
        <f>VLOOKUP(J650,ABNT5101!$I$3:$J$9,2)</f>
        <v>15</v>
      </c>
      <c r="AY650" s="28">
        <f>VLOOKUP(J650,ABNT5101!$I$3:$M$9,5)</f>
        <v>0.18</v>
      </c>
      <c r="AZ650" s="28" t="str">
        <f>_xlfn.XLOOKUP(J650,ABNT5101!I:I,ABNT5101!L:L)</f>
        <v>-</v>
      </c>
      <c r="BA650" s="28">
        <f>_xlfn.XLOOKUP(J650,ABNT5101!$I:$I,ABNT5101!M:M)</f>
        <v>0.18</v>
      </c>
      <c r="BB650" s="28" t="str">
        <f>_xlfn.XLOOKUP(J650,ABNT5101!$I:$I,ABNT5101!N:N)</f>
        <v>-</v>
      </c>
      <c r="BC650" s="28">
        <f>_xlfn.XLOOKUP(J650,ABNT5101!$I:$I,ABNT5101!O:O)</f>
        <v>15</v>
      </c>
      <c r="BD650" s="31" t="str">
        <f t="shared" si="377"/>
        <v>ATENDE</v>
      </c>
      <c r="BE650" s="32">
        <f t="shared" si="369"/>
        <v>0.43599999999999994</v>
      </c>
      <c r="BF650" s="32">
        <f t="shared" si="370"/>
        <v>2.0000000000000004</v>
      </c>
      <c r="BG650" s="32" t="str">
        <f t="shared" si="378"/>
        <v>-</v>
      </c>
      <c r="BH650" s="34">
        <v>21.54</v>
      </c>
      <c r="BI650" s="34">
        <v>0.54</v>
      </c>
      <c r="BJ650" s="34"/>
      <c r="BK650" s="34"/>
      <c r="BL650" s="35"/>
      <c r="BM650" s="34"/>
      <c r="BN650" s="31" t="str">
        <f t="shared" si="379"/>
        <v>ATENDE</v>
      </c>
      <c r="BO650" s="31" t="str">
        <f t="shared" si="371"/>
        <v>ATENDE</v>
      </c>
      <c r="BP650" s="31" t="str">
        <f t="shared" si="372"/>
        <v>ATENDE</v>
      </c>
      <c r="BQ650" s="31" t="str">
        <f t="shared" si="380"/>
        <v>ATENDE</v>
      </c>
      <c r="BR650" s="36" t="str">
        <f t="shared" si="381"/>
        <v>C3</v>
      </c>
      <c r="BS650" s="36" t="str">
        <f t="shared" si="382"/>
        <v>P5</v>
      </c>
      <c r="BT650" s="37">
        <f t="shared" si="383"/>
        <v>1.6619999999999999</v>
      </c>
      <c r="BU650" s="34">
        <v>13.31</v>
      </c>
      <c r="BV650" s="34">
        <v>8.3699999999999992</v>
      </c>
      <c r="BW650" s="36">
        <f>IF(BS650="-","-",_xlfn.XLOOKUP(BS650,ABNT5101!$B$4:$B$9,ABNT5101!$C$4:$C$9))</f>
        <v>5</v>
      </c>
      <c r="BX650" s="36">
        <f>IF(BS650="-","-",_xlfn.XLOOKUP(BS650,ABNT5101!$B$4:$B$9,ABNT5101!$D$4:$D$9))</f>
        <v>1</v>
      </c>
      <c r="BY650" s="31" t="str">
        <f t="shared" si="384"/>
        <v>ATENDE</v>
      </c>
      <c r="BZ650" s="31" t="str">
        <f t="shared" si="385"/>
        <v>ATENDE</v>
      </c>
      <c r="CA650" s="31" t="str">
        <f t="shared" si="386"/>
        <v>ATENDE</v>
      </c>
      <c r="CB650" s="36" t="str">
        <f t="shared" si="396"/>
        <v>P5</v>
      </c>
      <c r="CC650" s="37">
        <f t="shared" si="387"/>
        <v>1.6819999999999999</v>
      </c>
      <c r="CD650" s="222">
        <v>13.41</v>
      </c>
      <c r="CE650" s="222">
        <v>8.65</v>
      </c>
      <c r="CF650" s="31">
        <f>IF(CB650="-","-",_xlfn.XLOOKUP(CB650,ABNT5101!$B$4:$B$9,ABNT5101!$C$4:$C$9))</f>
        <v>5</v>
      </c>
      <c r="CG650" s="36">
        <f>IF(CB650="-","-",_xlfn.XLOOKUP(CB650,ABNT5101!$B$4:$B$9,ABNT5101!$D$4:$D$9))</f>
        <v>1</v>
      </c>
      <c r="CH650" s="31" t="str">
        <f t="shared" si="388"/>
        <v>ATENDE</v>
      </c>
      <c r="CI650" s="31" t="str">
        <f t="shared" si="389"/>
        <v>ATENDE</v>
      </c>
      <c r="CJ650" s="31" t="str">
        <f t="shared" si="390"/>
        <v>ATENDE</v>
      </c>
      <c r="CK650" s="56" t="str">
        <f>_xlfn.XLOOKUP(CL650,'Banco de dados'!$B:$B,'Banco de dados'!$D:$D)</f>
        <v>LEDSTAR</v>
      </c>
      <c r="CL650" s="42" t="str">
        <f>'Banco de dados'!B5</f>
        <v xml:space="preserve"> SL VT 9.1 28W</v>
      </c>
      <c r="CM650" s="56" t="str">
        <f>_xlfn.XLOOKUP(CL650,'Banco de dados'!$B:$B,'Banco de dados'!$E:$E)</f>
        <v>LUM LED SL VT 9.1 28W</v>
      </c>
      <c r="CN650" s="56"/>
      <c r="CO650" s="56" t="e">
        <f>IF(CN650="-","-",_xlfn.XLOOKUP(CN650,'Banco de dados'!$B:$B,'Banco de dados'!$E:$E))</f>
        <v>#N/A</v>
      </c>
      <c r="CP650" s="41">
        <f t="shared" si="391"/>
        <v>4</v>
      </c>
      <c r="CQ650" s="56">
        <f>_xlfn.XLOOKUP(CL650,'Banco de dados'!$B:$B,'Banco de dados'!$H:$H)</f>
        <v>28</v>
      </c>
      <c r="CR650" s="56" t="e">
        <f t="array" aca="1" ref="CR650" ca="1">_xludf.xlookup(CN650,'Banco de dados'!$B:$B,'Banco de dados'!$H:$H)</f>
        <v>#NAME?</v>
      </c>
      <c r="CS650" s="56" t="e">
        <f t="array" aca="1" ref="CS650" ca="1">_xludf.xlookup(CL650,'Banco de dados'!$B:$B,'Banco de dados'!$F:$F)</f>
        <v>#NAME?</v>
      </c>
      <c r="CT650" s="56" t="e">
        <f t="array" aca="1" ref="CT650" ca="1">_xludf.xlookup(CN650,'Banco de dados'!$B:$B,'Banco de dados'!$F:$F)</f>
        <v>#NAME?</v>
      </c>
      <c r="CU650" s="42"/>
      <c r="CV650" s="42"/>
      <c r="CW650" s="56" t="str">
        <f>IF(AJ650=0.5,"Suporte",IF(AND(AJ650&gt;='Braços de IP'!$B$9,AJ650&lt;='Braços de IP'!$D$9),'Braços de IP'!$E$9,IF(AND(AJ650&gt;='Braços de IP'!$B$10,AJ650&lt;='Braços de IP'!$D$10),'Braços de IP'!$E$10,IF(AND(AJ650&gt;='Braços de IP'!$B$11,AJ650&lt;='Braços de IP'!$D$11),'Braços de IP'!$E$11,IF(AND(AJ650&gt;='Braços de IP'!$B$12,AJ650&lt;='Braços de IP'!$D$12),'Braços de IP'!$E$12,IF(AND(AJ650&gt;='Braços de IP'!$B$13,AJ650&lt;='Braços de IP'!$D$13),'Braços de IP'!$E$13,IF(AND(AJ650&gt;='Braços de IP'!$B$14,AJ650&lt;='Braços de IP'!$D$14),'Braços de IP'!$E$14,"ERRO")))))))</f>
        <v>Curto I</v>
      </c>
      <c r="CX650" s="42"/>
      <c r="CY650" s="56" t="str">
        <f>IF($CX650="","",VLOOKUP($CX650,'Braços de IP'!$E$9:$I$15,2,0))</f>
        <v/>
      </c>
      <c r="CZ650" s="43" t="str">
        <f>IF($CX650="","",VLOOKUP($CX650,'Braços de IP'!$E$9:$I$15,5,0))</f>
        <v/>
      </c>
      <c r="DA650" s="56"/>
      <c r="DB650" s="56"/>
      <c r="DC650" s="56"/>
      <c r="DD650" s="56"/>
      <c r="DE650" s="56"/>
      <c r="DF650" s="56"/>
      <c r="DG650" s="44">
        <f t="shared" si="392"/>
        <v>28</v>
      </c>
      <c r="DH650" s="45">
        <f t="shared" si="393"/>
        <v>58</v>
      </c>
      <c r="DI650" s="44">
        <f t="shared" si="394"/>
        <v>344</v>
      </c>
      <c r="DJ650" s="46">
        <f t="shared" si="395"/>
        <v>0.51724137931034475</v>
      </c>
      <c r="DK650" s="47" t="s">
        <v>147</v>
      </c>
      <c r="DL650" s="48"/>
      <c r="DM650" s="49"/>
      <c r="DN650" s="23" t="s">
        <v>148</v>
      </c>
      <c r="DO650" s="23"/>
      <c r="DP650" s="5"/>
      <c r="DQ650" s="5"/>
      <c r="DR650" s="5"/>
      <c r="DS650" s="5"/>
      <c r="DT650" s="5"/>
      <c r="DU650" s="5"/>
      <c r="DV650" s="5"/>
      <c r="DW650" s="5"/>
    </row>
    <row r="651" spans="1:127" ht="15.75" customHeight="1" x14ac:dyDescent="0.3">
      <c r="A651" s="224" t="s">
        <v>1290</v>
      </c>
      <c r="B651" s="5"/>
      <c r="C651" s="5" t="s">
        <v>148</v>
      </c>
      <c r="D651" s="5"/>
      <c r="E651" s="22" t="s">
        <v>570</v>
      </c>
      <c r="F651" s="22" t="s">
        <v>210</v>
      </c>
      <c r="G651" s="23" t="s">
        <v>376</v>
      </c>
      <c r="H651" s="23">
        <v>-23.350113</v>
      </c>
      <c r="I651" s="23">
        <v>-46.835256999999999</v>
      </c>
      <c r="J651" s="24" t="s">
        <v>223</v>
      </c>
      <c r="K651" s="60"/>
      <c r="L651" s="24" t="s">
        <v>157</v>
      </c>
      <c r="M651" s="24" t="s">
        <v>141</v>
      </c>
      <c r="N651" s="23">
        <v>58</v>
      </c>
      <c r="O651" s="23" t="s">
        <v>142</v>
      </c>
      <c r="P651" s="23" t="s">
        <v>143</v>
      </c>
      <c r="Q651" s="26">
        <f t="shared" si="373"/>
        <v>464</v>
      </c>
      <c r="R651" s="27">
        <v>4</v>
      </c>
      <c r="S651" s="28">
        <v>2</v>
      </c>
      <c r="T651" s="28">
        <v>6.5</v>
      </c>
      <c r="U651" s="23"/>
      <c r="V651" s="23"/>
      <c r="W651" s="28">
        <v>6.5</v>
      </c>
      <c r="X651" s="28">
        <v>1.5</v>
      </c>
      <c r="Y651" s="23">
        <v>1.2</v>
      </c>
      <c r="Z651" s="23"/>
      <c r="AA651" s="23"/>
      <c r="AB651" s="23"/>
      <c r="AC651" s="23"/>
      <c r="AD651" s="23" t="s">
        <v>270</v>
      </c>
      <c r="AE651" s="23" t="s">
        <v>325</v>
      </c>
      <c r="AF651" s="23">
        <v>32</v>
      </c>
      <c r="AG651" s="23">
        <v>9</v>
      </c>
      <c r="AH651" s="23">
        <v>4</v>
      </c>
      <c r="AI651" s="23">
        <v>0.6</v>
      </c>
      <c r="AJ651" s="23">
        <v>1.2</v>
      </c>
      <c r="AK651" s="27">
        <f t="shared" si="374"/>
        <v>0.6</v>
      </c>
      <c r="AL651" s="27" t="s">
        <v>143</v>
      </c>
      <c r="AM651" s="27" t="s">
        <v>143</v>
      </c>
      <c r="AN651" s="23"/>
      <c r="AO651" s="27">
        <f t="shared" si="375"/>
        <v>8</v>
      </c>
      <c r="AP651" s="23"/>
      <c r="AQ651" s="23"/>
      <c r="AR651" s="23"/>
      <c r="AS651" s="23"/>
      <c r="AT651" s="23"/>
      <c r="AU651" s="27"/>
      <c r="AV651" s="27">
        <f t="shared" si="376"/>
        <v>0</v>
      </c>
      <c r="AW651" s="27"/>
      <c r="AX651" s="28">
        <f>VLOOKUP(J651,ABNT5101!$I$3:$J$9,2)</f>
        <v>15</v>
      </c>
      <c r="AY651" s="28">
        <f>VLOOKUP(J651,ABNT5101!$I$3:$M$9,5)</f>
        <v>0.18</v>
      </c>
      <c r="AZ651" s="28" t="str">
        <f>_xlfn.XLOOKUP(J651,ABNT5101!I:I,ABNT5101!L:L)</f>
        <v>-</v>
      </c>
      <c r="BA651" s="28">
        <f>_xlfn.XLOOKUP(J651,ABNT5101!$I:$I,ABNT5101!M:M)</f>
        <v>0.18</v>
      </c>
      <c r="BB651" s="28" t="str">
        <f>_xlfn.XLOOKUP(J651,ABNT5101!$I:$I,ABNT5101!N:N)</f>
        <v>-</v>
      </c>
      <c r="BC651" s="28">
        <f>_xlfn.XLOOKUP(J651,ABNT5101!$I:$I,ABNT5101!O:O)</f>
        <v>15</v>
      </c>
      <c r="BD651" s="31" t="str">
        <f t="shared" si="377"/>
        <v>ATENDE</v>
      </c>
      <c r="BE651" s="32">
        <f t="shared" si="369"/>
        <v>0.10933333333333328</v>
      </c>
      <c r="BF651" s="32">
        <f t="shared" si="370"/>
        <v>2.5</v>
      </c>
      <c r="BG651" s="32" t="str">
        <f t="shared" si="378"/>
        <v>-</v>
      </c>
      <c r="BH651" s="34">
        <v>16.64</v>
      </c>
      <c r="BI651" s="34">
        <v>0.63</v>
      </c>
      <c r="BJ651" s="34"/>
      <c r="BK651" s="34"/>
      <c r="BL651" s="35"/>
      <c r="BM651" s="34"/>
      <c r="BN651" s="31" t="str">
        <f t="shared" si="379"/>
        <v>ATENDE</v>
      </c>
      <c r="BO651" s="31" t="str">
        <f t="shared" si="371"/>
        <v>ATENDE</v>
      </c>
      <c r="BP651" s="31" t="str">
        <f t="shared" si="372"/>
        <v>ATENDE</v>
      </c>
      <c r="BQ651" s="31" t="str">
        <f t="shared" si="380"/>
        <v>ATENDE</v>
      </c>
      <c r="BR651" s="36" t="str">
        <f t="shared" si="381"/>
        <v>C3</v>
      </c>
      <c r="BS651" s="36" t="str">
        <f t="shared" si="382"/>
        <v>P5</v>
      </c>
      <c r="BT651" s="37">
        <f t="shared" si="383"/>
        <v>0.99200000000000021</v>
      </c>
      <c r="BU651" s="34">
        <v>9.9600000000000009</v>
      </c>
      <c r="BV651" s="34">
        <v>8.06</v>
      </c>
      <c r="BW651" s="36">
        <f>IF(BS651="-","-",_xlfn.XLOOKUP(BS651,ABNT5101!$B$4:$B$9,ABNT5101!$C$4:$C$9))</f>
        <v>5</v>
      </c>
      <c r="BX651" s="36">
        <f>IF(BS651="-","-",_xlfn.XLOOKUP(BS651,ABNT5101!$B$4:$B$9,ABNT5101!$D$4:$D$9))</f>
        <v>1</v>
      </c>
      <c r="BY651" s="31" t="str">
        <f t="shared" si="384"/>
        <v>ATENDE</v>
      </c>
      <c r="BZ651" s="31" t="str">
        <f t="shared" si="385"/>
        <v>ATENDE</v>
      </c>
      <c r="CA651" s="31" t="str">
        <f t="shared" si="386"/>
        <v>ATENDE</v>
      </c>
      <c r="CB651" s="36" t="str">
        <f t="shared" si="396"/>
        <v>P5</v>
      </c>
      <c r="CC651" s="37">
        <f t="shared" si="387"/>
        <v>1.008</v>
      </c>
      <c r="CD651" s="222">
        <v>10.039999999999999</v>
      </c>
      <c r="CE651" s="222">
        <v>8.3000000000000007</v>
      </c>
      <c r="CF651" s="31">
        <f>IF(CB651="-","-",_xlfn.XLOOKUP(CB651,ABNT5101!$B$4:$B$9,ABNT5101!$C$4:$C$9))</f>
        <v>5</v>
      </c>
      <c r="CG651" s="36">
        <f>IF(CB651="-","-",_xlfn.XLOOKUP(CB651,ABNT5101!$B$4:$B$9,ABNT5101!$D$4:$D$9))</f>
        <v>1</v>
      </c>
      <c r="CH651" s="31" t="str">
        <f t="shared" si="388"/>
        <v>ATENDE</v>
      </c>
      <c r="CI651" s="31" t="str">
        <f t="shared" si="389"/>
        <v>ATENDE</v>
      </c>
      <c r="CJ651" s="31" t="str">
        <f t="shared" si="390"/>
        <v>ATENDE</v>
      </c>
      <c r="CK651" s="56" t="str">
        <f>_xlfn.XLOOKUP(CL651,'Banco de dados'!$B:$B,'Banco de dados'!$D:$D)</f>
        <v>SX LIGHTING</v>
      </c>
      <c r="CL651" s="42" t="str">
        <f>'Banco de dados'!B53</f>
        <v>SX-INEVO020HF</v>
      </c>
      <c r="CM651" s="56" t="str">
        <f>_xlfn.XLOOKUP(CL651,'Banco de dados'!$B:$B,'Banco de dados'!$E:$E)</f>
        <v>SXINEVO020K50L12CZF7PHF</v>
      </c>
      <c r="CN651" s="56"/>
      <c r="CO651" s="56" t="e">
        <f>IF(CN651="-","-",_xlfn.XLOOKUP(CN651,'Banco de dados'!$B:$B,'Banco de dados'!$E:$E))</f>
        <v>#N/A</v>
      </c>
      <c r="CP651" s="41">
        <f t="shared" si="391"/>
        <v>4</v>
      </c>
      <c r="CQ651" s="56">
        <f>_xlfn.XLOOKUP(CL651,'Banco de dados'!$B:$B,'Banco de dados'!$H:$H)</f>
        <v>22.5</v>
      </c>
      <c r="CR651" s="56" t="e">
        <f t="array" aca="1" ref="CR651" ca="1">_xludf.xlookup(CN651,'Banco de dados'!$B:$B,'Banco de dados'!$H:$H)</f>
        <v>#NAME?</v>
      </c>
      <c r="CS651" s="56" t="e">
        <f t="array" aca="1" ref="CS651" ca="1">_xludf.xlookup(CL651,'Banco de dados'!$B:$B,'Banco de dados'!$F:$F)</f>
        <v>#NAME?</v>
      </c>
      <c r="CT651" s="56" t="e">
        <f t="array" aca="1" ref="CT651" ca="1">_xludf.xlookup(CN651,'Banco de dados'!$B:$B,'Banco de dados'!$F:$F)</f>
        <v>#NAME?</v>
      </c>
      <c r="CU651" s="42"/>
      <c r="CV651" s="42"/>
      <c r="CW651" s="56" t="str">
        <f>IF(AJ651=0.5,"Suporte",IF(AND(AJ651&gt;='Braços de IP'!$B$9,AJ651&lt;='Braços de IP'!$D$9),'Braços de IP'!$E$9,IF(AND(AJ651&gt;='Braços de IP'!$B$10,AJ651&lt;='Braços de IP'!$D$10),'Braços de IP'!$E$10,IF(AND(AJ651&gt;='Braços de IP'!$B$11,AJ651&lt;='Braços de IP'!$D$11),'Braços de IP'!$E$11,IF(AND(AJ651&gt;='Braços de IP'!$B$12,AJ651&lt;='Braços de IP'!$D$12),'Braços de IP'!$E$12,IF(AND(AJ651&gt;='Braços de IP'!$B$13,AJ651&lt;='Braços de IP'!$D$13),'Braços de IP'!$E$13,IF(AND(AJ651&gt;='Braços de IP'!$B$14,AJ651&lt;='Braços de IP'!$D$14),'Braços de IP'!$E$14,"ERRO")))))))</f>
        <v>Curto I</v>
      </c>
      <c r="CX651" s="42"/>
      <c r="CY651" s="56" t="str">
        <f>IF($CX651="","",VLOOKUP($CX651,'Braços de IP'!$E$9:$I$15,2,0))</f>
        <v/>
      </c>
      <c r="CZ651" s="43" t="str">
        <f>IF($CX651="","",VLOOKUP($CX651,'Braços de IP'!$E$9:$I$15,5,0))</f>
        <v/>
      </c>
      <c r="DA651" s="56"/>
      <c r="DB651" s="56"/>
      <c r="DC651" s="56"/>
      <c r="DD651" s="56"/>
      <c r="DE651" s="56"/>
      <c r="DF651" s="56"/>
      <c r="DG651" s="44">
        <f t="shared" si="392"/>
        <v>22.5</v>
      </c>
      <c r="DH651" s="45">
        <f t="shared" si="393"/>
        <v>58</v>
      </c>
      <c r="DI651" s="44">
        <f t="shared" si="394"/>
        <v>322</v>
      </c>
      <c r="DJ651" s="46">
        <f t="shared" si="395"/>
        <v>0.61206896551724133</v>
      </c>
      <c r="DK651" s="47" t="s">
        <v>147</v>
      </c>
      <c r="DL651" s="48"/>
      <c r="DM651" s="49"/>
      <c r="DN651" s="23" t="s">
        <v>148</v>
      </c>
      <c r="DO651" s="23"/>
      <c r="DP651" s="5"/>
      <c r="DQ651" s="5"/>
      <c r="DR651" s="5"/>
      <c r="DS651" s="5"/>
      <c r="DT651" s="5"/>
      <c r="DU651" s="5"/>
      <c r="DV651" s="5"/>
      <c r="DW651" s="5"/>
    </row>
    <row r="652" spans="1:127" ht="15.75" customHeight="1" x14ac:dyDescent="0.3">
      <c r="A652" s="224" t="s">
        <v>1290</v>
      </c>
      <c r="B652" s="5"/>
      <c r="C652" s="5" t="s">
        <v>148</v>
      </c>
      <c r="D652" s="5"/>
      <c r="E652" s="22" t="s">
        <v>570</v>
      </c>
      <c r="F652" s="22" t="s">
        <v>210</v>
      </c>
      <c r="G652" s="23" t="s">
        <v>376</v>
      </c>
      <c r="H652" s="23">
        <v>-23.350113</v>
      </c>
      <c r="I652" s="23">
        <v>-46.835256999999999</v>
      </c>
      <c r="J652" s="24" t="s">
        <v>223</v>
      </c>
      <c r="K652" s="60"/>
      <c r="L652" s="24" t="s">
        <v>157</v>
      </c>
      <c r="M652" s="24" t="s">
        <v>141</v>
      </c>
      <c r="N652" s="23">
        <v>58</v>
      </c>
      <c r="O652" s="23" t="s">
        <v>142</v>
      </c>
      <c r="P652" s="23" t="s">
        <v>143</v>
      </c>
      <c r="Q652" s="26">
        <f t="shared" si="373"/>
        <v>464</v>
      </c>
      <c r="R652" s="27">
        <v>4</v>
      </c>
      <c r="S652" s="28">
        <v>2</v>
      </c>
      <c r="T652" s="28">
        <v>6.5</v>
      </c>
      <c r="U652" s="23"/>
      <c r="V652" s="23"/>
      <c r="W652" s="28">
        <v>6.5</v>
      </c>
      <c r="X652" s="28">
        <v>1.5</v>
      </c>
      <c r="Y652" s="23">
        <v>1.2</v>
      </c>
      <c r="Z652" s="23"/>
      <c r="AA652" s="23"/>
      <c r="AB652" s="23"/>
      <c r="AC652" s="23"/>
      <c r="AD652" s="23" t="s">
        <v>270</v>
      </c>
      <c r="AE652" s="23" t="s">
        <v>325</v>
      </c>
      <c r="AF652" s="23">
        <v>32</v>
      </c>
      <c r="AG652" s="23">
        <v>9</v>
      </c>
      <c r="AH652" s="23">
        <v>4</v>
      </c>
      <c r="AI652" s="23">
        <v>0.6</v>
      </c>
      <c r="AJ652" s="23">
        <v>1.2</v>
      </c>
      <c r="AK652" s="27">
        <f t="shared" si="374"/>
        <v>0.6</v>
      </c>
      <c r="AL652" s="27" t="s">
        <v>143</v>
      </c>
      <c r="AM652" s="27" t="s">
        <v>143</v>
      </c>
      <c r="AN652" s="23"/>
      <c r="AO652" s="27">
        <f t="shared" si="375"/>
        <v>8</v>
      </c>
      <c r="AP652" s="23"/>
      <c r="AQ652" s="23"/>
      <c r="AR652" s="23"/>
      <c r="AS652" s="23"/>
      <c r="AT652" s="23"/>
      <c r="AU652" s="27"/>
      <c r="AV652" s="27">
        <f t="shared" si="376"/>
        <v>0</v>
      </c>
      <c r="AW652" s="27"/>
      <c r="AX652" s="28">
        <f>VLOOKUP(J652,ABNT5101!$I$3:$J$9,2)</f>
        <v>15</v>
      </c>
      <c r="AY652" s="28">
        <f>VLOOKUP(J652,ABNT5101!$I$3:$M$9,5)</f>
        <v>0.18</v>
      </c>
      <c r="AZ652" s="28" t="str">
        <f>_xlfn.XLOOKUP(J652,ABNT5101!I:I,ABNT5101!L:L)</f>
        <v>-</v>
      </c>
      <c r="BA652" s="28">
        <f>_xlfn.XLOOKUP(J652,ABNT5101!$I:$I,ABNT5101!M:M)</f>
        <v>0.18</v>
      </c>
      <c r="BB652" s="28" t="str">
        <f>_xlfn.XLOOKUP(J652,ABNT5101!$I:$I,ABNT5101!N:N)</f>
        <v>-</v>
      </c>
      <c r="BC652" s="28">
        <f>_xlfn.XLOOKUP(J652,ABNT5101!$I:$I,ABNT5101!O:O)</f>
        <v>15</v>
      </c>
      <c r="BD652" s="31" t="str">
        <f t="shared" si="377"/>
        <v>ATENDE</v>
      </c>
      <c r="BE652" s="32">
        <f t="shared" si="369"/>
        <v>0.65933333333333333</v>
      </c>
      <c r="BF652" s="32">
        <f t="shared" si="370"/>
        <v>2.6111111111111112</v>
      </c>
      <c r="BG652" s="32" t="str">
        <f t="shared" si="378"/>
        <v>-</v>
      </c>
      <c r="BH652" s="34">
        <v>24.89</v>
      </c>
      <c r="BI652" s="34">
        <v>0.65</v>
      </c>
      <c r="BJ652" s="34"/>
      <c r="BK652" s="34"/>
      <c r="BL652" s="35"/>
      <c r="BM652" s="34"/>
      <c r="BN652" s="31" t="str">
        <f t="shared" si="379"/>
        <v>ATENDE</v>
      </c>
      <c r="BO652" s="31" t="str">
        <f t="shared" si="371"/>
        <v>ATENDE</v>
      </c>
      <c r="BP652" s="31" t="str">
        <f t="shared" si="372"/>
        <v>ATENDE</v>
      </c>
      <c r="BQ652" s="31" t="str">
        <f t="shared" si="380"/>
        <v>ATENDE</v>
      </c>
      <c r="BR652" s="36" t="str">
        <f t="shared" si="381"/>
        <v>C3</v>
      </c>
      <c r="BS652" s="36" t="str">
        <f t="shared" si="382"/>
        <v>P5</v>
      </c>
      <c r="BT652" s="37">
        <f t="shared" si="383"/>
        <v>1.8420000000000001</v>
      </c>
      <c r="BU652" s="34">
        <v>14.21</v>
      </c>
      <c r="BV652" s="34">
        <v>11.83</v>
      </c>
      <c r="BW652" s="36">
        <f>IF(BS652="-","-",_xlfn.XLOOKUP(BS652,ABNT5101!$B$4:$B$9,ABNT5101!$C$4:$C$9))</f>
        <v>5</v>
      </c>
      <c r="BX652" s="36">
        <f>IF(BS652="-","-",_xlfn.XLOOKUP(BS652,ABNT5101!$B$4:$B$9,ABNT5101!$D$4:$D$9))</f>
        <v>1</v>
      </c>
      <c r="BY652" s="31" t="str">
        <f t="shared" si="384"/>
        <v>ATENDE</v>
      </c>
      <c r="BZ652" s="31" t="str">
        <f t="shared" si="385"/>
        <v>ATENDE</v>
      </c>
      <c r="CA652" s="31" t="str">
        <f t="shared" si="386"/>
        <v>ATENDE</v>
      </c>
      <c r="CB652" s="36" t="str">
        <f t="shared" si="396"/>
        <v>P5</v>
      </c>
      <c r="CC652" s="37">
        <f t="shared" si="387"/>
        <v>1.8660000000000001</v>
      </c>
      <c r="CD652" s="222">
        <v>14.33</v>
      </c>
      <c r="CE652" s="222">
        <v>12.23</v>
      </c>
      <c r="CF652" s="31">
        <f>IF(CB652="-","-",_xlfn.XLOOKUP(CB652,ABNT5101!$B$4:$B$9,ABNT5101!$C$4:$C$9))</f>
        <v>5</v>
      </c>
      <c r="CG652" s="36">
        <f>IF(CB652="-","-",_xlfn.XLOOKUP(CB652,ABNT5101!$B$4:$B$9,ABNT5101!$D$4:$D$9))</f>
        <v>1</v>
      </c>
      <c r="CH652" s="31" t="str">
        <f t="shared" si="388"/>
        <v>ATENDE</v>
      </c>
      <c r="CI652" s="31" t="str">
        <f t="shared" si="389"/>
        <v>ATENDE</v>
      </c>
      <c r="CJ652" s="31" t="str">
        <f t="shared" si="390"/>
        <v>ATENDE</v>
      </c>
      <c r="CK652" s="56" t="str">
        <f>_xlfn.XLOOKUP(CL652,'Banco de dados'!$B:$B,'Banco de dados'!$D:$D)</f>
        <v>TECNOWATT</v>
      </c>
      <c r="CL652" s="42" t="str">
        <f>'Banco de dados'!B65</f>
        <v xml:space="preserve">SIGSAGPTLRRSSNDL_30W_38IBBRS
</v>
      </c>
      <c r="CM652" s="56" t="str">
        <f>_xlfn.XLOOKUP(CL652,'Banco de dados'!$B:$B,'Banco de dados'!$E:$E)</f>
        <v>SIGSAGPTLRRSSNDL_30W_38IBBRS
1-10C1MUN6.5</v>
      </c>
      <c r="CN652" s="56"/>
      <c r="CO652" s="56" t="e">
        <f>IF(CN652="-","-",_xlfn.XLOOKUP(CN652,'Banco de dados'!$B:$B,'Banco de dados'!$E:$E))</f>
        <v>#N/A</v>
      </c>
      <c r="CP652" s="41">
        <f t="shared" si="391"/>
        <v>4</v>
      </c>
      <c r="CQ652" s="56">
        <f>_xlfn.XLOOKUP(CL652,'Banco de dados'!$B:$B,'Banco de dados'!$H:$H)</f>
        <v>30</v>
      </c>
      <c r="CR652" s="56" t="e">
        <f t="array" aca="1" ref="CR652" ca="1">_xludf.xlookup(CN652,'Banco de dados'!$B:$B,'Banco de dados'!$H:$H)</f>
        <v>#NAME?</v>
      </c>
      <c r="CS652" s="56" t="e">
        <f t="array" aca="1" ref="CS652" ca="1">_xludf.xlookup(CL652,'Banco de dados'!$B:$B,'Banco de dados'!$F:$F)</f>
        <v>#NAME?</v>
      </c>
      <c r="CT652" s="56" t="e">
        <f t="array" aca="1" ref="CT652" ca="1">_xludf.xlookup(CN652,'Banco de dados'!$B:$B,'Banco de dados'!$F:$F)</f>
        <v>#NAME?</v>
      </c>
      <c r="CU652" s="42"/>
      <c r="CV652" s="42"/>
      <c r="CW652" s="56" t="str">
        <f>IF(AJ652=0.5,"Suporte",IF(AND(AJ652&gt;='Braços de IP'!$B$9,AJ652&lt;='Braços de IP'!$D$9),'Braços de IP'!$E$9,IF(AND(AJ652&gt;='Braços de IP'!$B$10,AJ652&lt;='Braços de IP'!$D$10),'Braços de IP'!$E$10,IF(AND(AJ652&gt;='Braços de IP'!$B$11,AJ652&lt;='Braços de IP'!$D$11),'Braços de IP'!$E$11,IF(AND(AJ652&gt;='Braços de IP'!$B$12,AJ652&lt;='Braços de IP'!$D$12),'Braços de IP'!$E$12,IF(AND(AJ652&gt;='Braços de IP'!$B$13,AJ652&lt;='Braços de IP'!$D$13),'Braços de IP'!$E$13,IF(AND(AJ652&gt;='Braços de IP'!$B$14,AJ652&lt;='Braços de IP'!$D$14),'Braços de IP'!$E$14,"ERRO")))))))</f>
        <v>Curto I</v>
      </c>
      <c r="CX652" s="42"/>
      <c r="CY652" s="56" t="str">
        <f>IF($CX652="","",VLOOKUP($CX652,'Braços de IP'!$E$9:$I$15,2,0))</f>
        <v/>
      </c>
      <c r="CZ652" s="43" t="str">
        <f>IF($CX652="","",VLOOKUP($CX652,'Braços de IP'!$E$9:$I$15,5,0))</f>
        <v/>
      </c>
      <c r="DA652" s="56"/>
      <c r="DB652" s="56"/>
      <c r="DC652" s="56"/>
      <c r="DD652" s="56"/>
      <c r="DE652" s="56"/>
      <c r="DF652" s="56"/>
      <c r="DG652" s="44">
        <f t="shared" si="392"/>
        <v>30</v>
      </c>
      <c r="DH652" s="45">
        <f t="shared" si="393"/>
        <v>58</v>
      </c>
      <c r="DI652" s="44">
        <f t="shared" si="394"/>
        <v>352</v>
      </c>
      <c r="DJ652" s="46">
        <f t="shared" si="395"/>
        <v>0.48275862068965514</v>
      </c>
      <c r="DK652" s="47" t="s">
        <v>147</v>
      </c>
      <c r="DL652" s="48"/>
      <c r="DM652" s="49"/>
      <c r="DN652" s="23" t="s">
        <v>148</v>
      </c>
      <c r="DO652" s="23"/>
      <c r="DP652" s="5"/>
      <c r="DQ652" s="5"/>
      <c r="DR652" s="5"/>
      <c r="DS652" s="5"/>
      <c r="DT652" s="5"/>
      <c r="DU652" s="5"/>
      <c r="DV652" s="5"/>
      <c r="DW652" s="5"/>
    </row>
    <row r="653" spans="1:127" ht="15.75" hidden="1" customHeight="1" x14ac:dyDescent="0.3">
      <c r="B653" s="5"/>
      <c r="C653" s="5"/>
      <c r="D653" s="5"/>
      <c r="E653" s="22" t="s">
        <v>571</v>
      </c>
      <c r="F653" s="22" t="s">
        <v>164</v>
      </c>
      <c r="G653" s="23" t="s">
        <v>444</v>
      </c>
      <c r="H653" s="23">
        <v>-23.374101</v>
      </c>
      <c r="I653" s="23">
        <v>-46.865940000000002</v>
      </c>
      <c r="J653" s="24" t="s">
        <v>156</v>
      </c>
      <c r="K653" s="60"/>
      <c r="L653" s="24" t="s">
        <v>157</v>
      </c>
      <c r="M653" s="24" t="s">
        <v>141</v>
      </c>
      <c r="N653" s="23">
        <v>120</v>
      </c>
      <c r="O653" s="23" t="s">
        <v>142</v>
      </c>
      <c r="P653" s="23" t="s">
        <v>143</v>
      </c>
      <c r="Q653" s="26">
        <f t="shared" si="373"/>
        <v>240</v>
      </c>
      <c r="R653" s="27">
        <v>2</v>
      </c>
      <c r="S653" s="28">
        <v>2</v>
      </c>
      <c r="T653" s="28">
        <v>8</v>
      </c>
      <c r="U653" s="23"/>
      <c r="V653" s="23"/>
      <c r="W653" s="29"/>
      <c r="X653" s="28"/>
      <c r="Y653" s="23"/>
      <c r="Z653" s="23"/>
      <c r="AA653" s="23"/>
      <c r="AB653" s="23"/>
      <c r="AC653" s="23"/>
      <c r="AD653" s="23" t="s">
        <v>144</v>
      </c>
      <c r="AE653" s="23" t="s">
        <v>145</v>
      </c>
      <c r="AF653" s="23"/>
      <c r="AG653" s="23">
        <v>9.1</v>
      </c>
      <c r="AH653" s="23">
        <v>1</v>
      </c>
      <c r="AI653" s="23">
        <v>3</v>
      </c>
      <c r="AJ653" s="23">
        <v>3.2</v>
      </c>
      <c r="AK653" s="27">
        <f t="shared" si="374"/>
        <v>0.20000000000000018</v>
      </c>
      <c r="AL653" s="27" t="s">
        <v>143</v>
      </c>
      <c r="AM653" s="27" t="s">
        <v>143</v>
      </c>
      <c r="AN653" s="23"/>
      <c r="AO653" s="27">
        <f t="shared" si="375"/>
        <v>2</v>
      </c>
      <c r="AP653" s="23"/>
      <c r="AQ653" s="23"/>
      <c r="AR653" s="23"/>
      <c r="AS653" s="23"/>
      <c r="AT653" s="23"/>
      <c r="AU653" s="27"/>
      <c r="AV653" s="27">
        <f t="shared" si="376"/>
        <v>0</v>
      </c>
      <c r="AW653" s="27"/>
      <c r="AX653" s="28">
        <f>VLOOKUP(J653,ABNT5101!$I$3:$J$9,2)</f>
        <v>20</v>
      </c>
      <c r="AY653" s="28">
        <f>VLOOKUP(J653,ABNT5101!$I$3:$M$9,5)</f>
        <v>0.28000000000000003</v>
      </c>
      <c r="AZ653" s="28" t="str">
        <f>_xlfn.XLOOKUP(J653,ABNT5101!I:I,ABNT5101!L:L)</f>
        <v>-</v>
      </c>
      <c r="BA653" s="28">
        <f>_xlfn.XLOOKUP(J653,ABNT5101!$I:$I,ABNT5101!M:M)</f>
        <v>0.28000000000000003</v>
      </c>
      <c r="BB653" s="28" t="str">
        <f>_xlfn.XLOOKUP(J653,ABNT5101!$I:$I,ABNT5101!N:N)</f>
        <v>-</v>
      </c>
      <c r="BC653" s="28">
        <f>_xlfn.XLOOKUP(J653,ABNT5101!$I:$I,ABNT5101!O:O)</f>
        <v>14</v>
      </c>
      <c r="BD653" s="31" t="str">
        <f t="shared" si="377"/>
        <v>NÃO ATENDE</v>
      </c>
      <c r="BE653" s="32">
        <f t="shared" si="369"/>
        <v>-1</v>
      </c>
      <c r="BF653" s="32">
        <f t="shared" si="370"/>
        <v>-1</v>
      </c>
      <c r="BG653" s="32" t="str">
        <f t="shared" si="378"/>
        <v>-</v>
      </c>
      <c r="BH653" s="34"/>
      <c r="BI653" s="34"/>
      <c r="BJ653" s="34"/>
      <c r="BK653" s="34"/>
      <c r="BL653" s="35"/>
      <c r="BM653" s="34"/>
      <c r="BN653" s="31" t="str">
        <f t="shared" si="379"/>
        <v>NÃO ATENDE</v>
      </c>
      <c r="BO653" s="31" t="str">
        <f t="shared" si="371"/>
        <v>NÃO ATENDE</v>
      </c>
      <c r="BP653" s="31" t="str">
        <f t="shared" si="372"/>
        <v>NÃO ATENDE</v>
      </c>
      <c r="BQ653" s="31" t="str">
        <f t="shared" si="380"/>
        <v>ATENDE</v>
      </c>
      <c r="BR653" s="36" t="str">
        <f t="shared" si="381"/>
        <v>C2</v>
      </c>
      <c r="BS653" s="36" t="str">
        <f t="shared" si="382"/>
        <v>P5</v>
      </c>
      <c r="BT653" s="37">
        <f t="shared" si="383"/>
        <v>-1</v>
      </c>
      <c r="BU653" s="34"/>
      <c r="BV653" s="34"/>
      <c r="BW653" s="36">
        <f>IF(BS653="-","-",_xlfn.XLOOKUP(BS653,ABNT5101!$B$4:$B$9,ABNT5101!$C$4:$C$9))</f>
        <v>5</v>
      </c>
      <c r="BX653" s="36">
        <f>IF(BS653="-","-",_xlfn.XLOOKUP(BS653,ABNT5101!$B$4:$B$9,ABNT5101!$D$4:$D$9))</f>
        <v>1</v>
      </c>
      <c r="BY653" s="31" t="str">
        <f t="shared" si="384"/>
        <v>NÃO ATENDE</v>
      </c>
      <c r="BZ653" s="31" t="str">
        <f t="shared" si="385"/>
        <v>NÃO ATENDE</v>
      </c>
      <c r="CA653" s="31" t="str">
        <f t="shared" si="386"/>
        <v>NÃO ATENDE</v>
      </c>
      <c r="CB653" s="36" t="str">
        <f t="shared" si="396"/>
        <v>P5</v>
      </c>
      <c r="CC653" s="37">
        <f t="shared" si="387"/>
        <v>-1</v>
      </c>
      <c r="CD653" s="38"/>
      <c r="CE653" s="38"/>
      <c r="CF653" s="31">
        <f>IF(CB653="-","-",_xlfn.XLOOKUP(CB653,ABNT5101!$B$4:$B$9,ABNT5101!$C$4:$C$9))</f>
        <v>5</v>
      </c>
      <c r="CG653" s="36">
        <f>IF(CB653="-","-",_xlfn.XLOOKUP(CB653,ABNT5101!$B$4:$B$9,ABNT5101!$D$4:$D$9))</f>
        <v>1</v>
      </c>
      <c r="CH653" s="31" t="str">
        <f t="shared" si="388"/>
        <v>NÃO ATENDE</v>
      </c>
      <c r="CI653" s="31" t="str">
        <f t="shared" si="389"/>
        <v>NÃO ATENDE</v>
      </c>
      <c r="CJ653" s="31" t="str">
        <f t="shared" si="390"/>
        <v>NÃO ATENDE</v>
      </c>
      <c r="CK653" s="56" t="e">
        <f>_xlfn.XLOOKUP(CL653,'Banco de dados'!$B:$B,'Banco de dados'!$D:$D)</f>
        <v>#N/A</v>
      </c>
      <c r="CL653" s="42"/>
      <c r="CM653" s="56" t="e">
        <f>_xlfn.XLOOKUP(CL653,'Banco de dados'!$B:$B,'Banco de dados'!$E:$E)</f>
        <v>#N/A</v>
      </c>
      <c r="CN653" s="56"/>
      <c r="CO653" s="56" t="e">
        <f>IF(CN653="-","-",_xlfn.XLOOKUP(CN653,'Banco de dados'!$B:$B,'Banco de dados'!$E:$E))</f>
        <v>#N/A</v>
      </c>
      <c r="CP653" s="41">
        <f t="shared" si="391"/>
        <v>1</v>
      </c>
      <c r="CQ653" s="56" t="e">
        <f>_xlfn.XLOOKUP(CL653,'Banco de dados'!$B:$B,'Banco de dados'!$H:$H)</f>
        <v>#N/A</v>
      </c>
      <c r="CR653" s="56" t="e">
        <f t="array" aca="1" ref="CR653" ca="1">_xludf.xlookup(CN653,'Banco de dados'!$B:$B,'Banco de dados'!$H:$H)</f>
        <v>#NAME?</v>
      </c>
      <c r="CS653" s="56" t="e">
        <f t="array" aca="1" ref="CS653" ca="1">_xludf.xlookup(CL653,'Banco de dados'!$B:$B,'Banco de dados'!$F:$F)</f>
        <v>#NAME?</v>
      </c>
      <c r="CT653" s="56" t="e">
        <f t="array" aca="1" ref="CT653" ca="1">_xludf.xlookup(CN653,'Banco de dados'!$B:$B,'Banco de dados'!$F:$F)</f>
        <v>#NAME?</v>
      </c>
      <c r="CU653" s="42"/>
      <c r="CV653" s="42"/>
      <c r="CW653" s="56" t="str">
        <f>IF(AJ653=0.5,"Suporte",IF(AND(AJ653&gt;='Braços de IP'!$B$9,AJ653&lt;='Braços de IP'!$D$9),'Braços de IP'!$E$9,IF(AND(AJ653&gt;='Braços de IP'!$B$10,AJ653&lt;='Braços de IP'!$D$10),'Braços de IP'!$E$10,IF(AND(AJ653&gt;='Braços de IP'!$B$11,AJ653&lt;='Braços de IP'!$D$11),'Braços de IP'!$E$11,IF(AND(AJ653&gt;='Braços de IP'!$B$12,AJ653&lt;='Braços de IP'!$D$12),'Braços de IP'!$E$12,IF(AND(AJ653&gt;='Braços de IP'!$B$13,AJ653&lt;='Braços de IP'!$D$13),'Braços de IP'!$E$13,IF(AND(AJ653&gt;='Braços de IP'!$B$14,AJ653&lt;='Braços de IP'!$D$14),'Braços de IP'!$E$14,"ERRO")))))))</f>
        <v>Longo I</v>
      </c>
      <c r="CX653" s="42"/>
      <c r="CY653" s="56" t="str">
        <f>IF($CX653="","",VLOOKUP($CX653,'Braços de IP'!$E$9:$I$15,2,0))</f>
        <v/>
      </c>
      <c r="CZ653" s="43" t="str">
        <f>IF($CX653="","",VLOOKUP($CX653,'Braços de IP'!$E$9:$I$15,5,0))</f>
        <v/>
      </c>
      <c r="DA653" s="56"/>
      <c r="DB653" s="56"/>
      <c r="DC653" s="56"/>
      <c r="DD653" s="56"/>
      <c r="DE653" s="56"/>
      <c r="DF653" s="56"/>
      <c r="DG653" s="44" t="e">
        <f t="shared" si="392"/>
        <v>#N/A</v>
      </c>
      <c r="DH653" s="45">
        <f t="shared" si="393"/>
        <v>120</v>
      </c>
      <c r="DI653" s="44" t="e">
        <f t="shared" si="394"/>
        <v>#N/A</v>
      </c>
      <c r="DJ653" s="46" t="e">
        <f t="shared" si="395"/>
        <v>#N/A</v>
      </c>
      <c r="DK653" s="47" t="s">
        <v>147</v>
      </c>
      <c r="DL653" s="48"/>
      <c r="DM653" s="49"/>
      <c r="DN653" s="23" t="s">
        <v>148</v>
      </c>
      <c r="DO653" s="23"/>
      <c r="DP653" s="5"/>
      <c r="DQ653" s="5"/>
      <c r="DR653" s="5"/>
      <c r="DS653" s="5"/>
      <c r="DT653" s="5"/>
      <c r="DU653" s="5"/>
      <c r="DV653" s="5"/>
      <c r="DW653" s="5"/>
    </row>
    <row r="654" spans="1:127" ht="15.75" hidden="1" customHeight="1" x14ac:dyDescent="0.3">
      <c r="B654" s="5"/>
      <c r="C654" s="5"/>
      <c r="D654" s="5"/>
      <c r="E654" s="22" t="s">
        <v>571</v>
      </c>
      <c r="F654" s="22" t="s">
        <v>164</v>
      </c>
      <c r="G654" s="23" t="s">
        <v>444</v>
      </c>
      <c r="H654" s="23">
        <v>-23.374101</v>
      </c>
      <c r="I654" s="23">
        <v>-46.865940000000002</v>
      </c>
      <c r="J654" s="24" t="s">
        <v>156</v>
      </c>
      <c r="K654" s="60"/>
      <c r="L654" s="24" t="s">
        <v>157</v>
      </c>
      <c r="M654" s="24" t="s">
        <v>141</v>
      </c>
      <c r="N654" s="23">
        <v>120</v>
      </c>
      <c r="O654" s="23" t="s">
        <v>142</v>
      </c>
      <c r="P654" s="23" t="s">
        <v>143</v>
      </c>
      <c r="Q654" s="26">
        <f t="shared" si="373"/>
        <v>240</v>
      </c>
      <c r="R654" s="27">
        <v>2</v>
      </c>
      <c r="S654" s="28">
        <v>2</v>
      </c>
      <c r="T654" s="28">
        <v>8</v>
      </c>
      <c r="U654" s="23"/>
      <c r="V654" s="23"/>
      <c r="W654" s="29"/>
      <c r="X654" s="28"/>
      <c r="Y654" s="23"/>
      <c r="Z654" s="23"/>
      <c r="AA654" s="23"/>
      <c r="AB654" s="23"/>
      <c r="AC654" s="23"/>
      <c r="AD654" s="23" t="s">
        <v>144</v>
      </c>
      <c r="AE654" s="23" t="s">
        <v>145</v>
      </c>
      <c r="AF654" s="23"/>
      <c r="AG654" s="23">
        <v>9.1</v>
      </c>
      <c r="AH654" s="23">
        <v>1</v>
      </c>
      <c r="AI654" s="23">
        <v>3</v>
      </c>
      <c r="AJ654" s="23">
        <v>3.2</v>
      </c>
      <c r="AK654" s="27">
        <f t="shared" si="374"/>
        <v>0.20000000000000018</v>
      </c>
      <c r="AL654" s="27" t="s">
        <v>143</v>
      </c>
      <c r="AM654" s="27" t="s">
        <v>143</v>
      </c>
      <c r="AN654" s="23"/>
      <c r="AO654" s="27">
        <f t="shared" si="375"/>
        <v>2</v>
      </c>
      <c r="AP654" s="23"/>
      <c r="AQ654" s="23"/>
      <c r="AR654" s="23"/>
      <c r="AS654" s="23"/>
      <c r="AT654" s="23"/>
      <c r="AU654" s="27"/>
      <c r="AV654" s="27">
        <f t="shared" si="376"/>
        <v>0</v>
      </c>
      <c r="AW654" s="27"/>
      <c r="AX654" s="28">
        <f>VLOOKUP(J654,ABNT5101!$I$3:$J$9,2)</f>
        <v>20</v>
      </c>
      <c r="AY654" s="28">
        <f>VLOOKUP(J654,ABNT5101!$I$3:$M$9,5)</f>
        <v>0.28000000000000003</v>
      </c>
      <c r="AZ654" s="28" t="str">
        <f>_xlfn.XLOOKUP(J654,ABNT5101!I:I,ABNT5101!L:L)</f>
        <v>-</v>
      </c>
      <c r="BA654" s="28">
        <f>_xlfn.XLOOKUP(J654,ABNT5101!$I:$I,ABNT5101!M:M)</f>
        <v>0.28000000000000003</v>
      </c>
      <c r="BB654" s="28" t="str">
        <f>_xlfn.XLOOKUP(J654,ABNT5101!$I:$I,ABNT5101!N:N)</f>
        <v>-</v>
      </c>
      <c r="BC654" s="28">
        <f>_xlfn.XLOOKUP(J654,ABNT5101!$I:$I,ABNT5101!O:O)</f>
        <v>14</v>
      </c>
      <c r="BD654" s="31" t="str">
        <f t="shared" si="377"/>
        <v>NÃO ATENDE</v>
      </c>
      <c r="BE654" s="32">
        <f t="shared" si="369"/>
        <v>-1</v>
      </c>
      <c r="BF654" s="32">
        <f t="shared" si="370"/>
        <v>-1</v>
      </c>
      <c r="BG654" s="32" t="str">
        <f t="shared" si="378"/>
        <v>-</v>
      </c>
      <c r="BH654" s="34"/>
      <c r="BI654" s="34"/>
      <c r="BJ654" s="34"/>
      <c r="BK654" s="34"/>
      <c r="BL654" s="35"/>
      <c r="BM654" s="34"/>
      <c r="BN654" s="31" t="str">
        <f t="shared" si="379"/>
        <v>NÃO ATENDE</v>
      </c>
      <c r="BO654" s="31" t="str">
        <f t="shared" si="371"/>
        <v>NÃO ATENDE</v>
      </c>
      <c r="BP654" s="31" t="str">
        <f t="shared" si="372"/>
        <v>NÃO ATENDE</v>
      </c>
      <c r="BQ654" s="31" t="str">
        <f t="shared" si="380"/>
        <v>ATENDE</v>
      </c>
      <c r="BR654" s="36" t="str">
        <f t="shared" si="381"/>
        <v>C2</v>
      </c>
      <c r="BS654" s="36" t="str">
        <f t="shared" si="382"/>
        <v>P5</v>
      </c>
      <c r="BT654" s="37">
        <f t="shared" si="383"/>
        <v>-1</v>
      </c>
      <c r="BU654" s="34"/>
      <c r="BV654" s="34"/>
      <c r="BW654" s="36">
        <f>IF(BS654="-","-",_xlfn.XLOOKUP(BS654,ABNT5101!$B$4:$B$9,ABNT5101!$C$4:$C$9))</f>
        <v>5</v>
      </c>
      <c r="BX654" s="36">
        <f>IF(BS654="-","-",_xlfn.XLOOKUP(BS654,ABNT5101!$B$4:$B$9,ABNT5101!$D$4:$D$9))</f>
        <v>1</v>
      </c>
      <c r="BY654" s="31" t="str">
        <f t="shared" si="384"/>
        <v>NÃO ATENDE</v>
      </c>
      <c r="BZ654" s="31" t="str">
        <f t="shared" si="385"/>
        <v>NÃO ATENDE</v>
      </c>
      <c r="CA654" s="31" t="str">
        <f t="shared" si="386"/>
        <v>NÃO ATENDE</v>
      </c>
      <c r="CB654" s="36" t="str">
        <f t="shared" si="396"/>
        <v>P5</v>
      </c>
      <c r="CC654" s="37">
        <f t="shared" si="387"/>
        <v>-1</v>
      </c>
      <c r="CD654" s="38"/>
      <c r="CE654" s="38"/>
      <c r="CF654" s="31">
        <f>IF(CB654="-","-",_xlfn.XLOOKUP(CB654,ABNT5101!$B$4:$B$9,ABNT5101!$C$4:$C$9))</f>
        <v>5</v>
      </c>
      <c r="CG654" s="36">
        <f>IF(CB654="-","-",_xlfn.XLOOKUP(CB654,ABNT5101!$B$4:$B$9,ABNT5101!$D$4:$D$9))</f>
        <v>1</v>
      </c>
      <c r="CH654" s="31" t="str">
        <f t="shared" si="388"/>
        <v>NÃO ATENDE</v>
      </c>
      <c r="CI654" s="31" t="str">
        <f t="shared" si="389"/>
        <v>NÃO ATENDE</v>
      </c>
      <c r="CJ654" s="31" t="str">
        <f t="shared" si="390"/>
        <v>NÃO ATENDE</v>
      </c>
      <c r="CK654" s="56" t="e">
        <f>_xlfn.XLOOKUP(CL654,'Banco de dados'!$B:$B,'Banco de dados'!$D:$D)</f>
        <v>#N/A</v>
      </c>
      <c r="CL654" s="42"/>
      <c r="CM654" s="56" t="e">
        <f>_xlfn.XLOOKUP(CL654,'Banco de dados'!$B:$B,'Banco de dados'!$E:$E)</f>
        <v>#N/A</v>
      </c>
      <c r="CN654" s="56"/>
      <c r="CO654" s="56" t="e">
        <f>IF(CN654="-","-",_xlfn.XLOOKUP(CN654,'Banco de dados'!$B:$B,'Banco de dados'!$E:$E))</f>
        <v>#N/A</v>
      </c>
      <c r="CP654" s="41">
        <f t="shared" si="391"/>
        <v>1</v>
      </c>
      <c r="CQ654" s="56" t="e">
        <f>_xlfn.XLOOKUP(CL654,'Banco de dados'!$B:$B,'Banco de dados'!$H:$H)</f>
        <v>#N/A</v>
      </c>
      <c r="CR654" s="56" t="e">
        <f t="array" aca="1" ref="CR654" ca="1">_xludf.xlookup(CN654,'Banco de dados'!$B:$B,'Banco de dados'!$H:$H)</f>
        <v>#NAME?</v>
      </c>
      <c r="CS654" s="56" t="e">
        <f t="array" aca="1" ref="CS654" ca="1">_xludf.xlookup(CL654,'Banco de dados'!$B:$B,'Banco de dados'!$F:$F)</f>
        <v>#NAME?</v>
      </c>
      <c r="CT654" s="56" t="e">
        <f t="array" aca="1" ref="CT654" ca="1">_xludf.xlookup(CN654,'Banco de dados'!$B:$B,'Banco de dados'!$F:$F)</f>
        <v>#NAME?</v>
      </c>
      <c r="CU654" s="42"/>
      <c r="CV654" s="42"/>
      <c r="CW654" s="56" t="str">
        <f>IF(AJ654=0.5,"Suporte",IF(AND(AJ654&gt;='Braços de IP'!$B$9,AJ654&lt;='Braços de IP'!$D$9),'Braços de IP'!$E$9,IF(AND(AJ654&gt;='Braços de IP'!$B$10,AJ654&lt;='Braços de IP'!$D$10),'Braços de IP'!$E$10,IF(AND(AJ654&gt;='Braços de IP'!$B$11,AJ654&lt;='Braços de IP'!$D$11),'Braços de IP'!$E$11,IF(AND(AJ654&gt;='Braços de IP'!$B$12,AJ654&lt;='Braços de IP'!$D$12),'Braços de IP'!$E$12,IF(AND(AJ654&gt;='Braços de IP'!$B$13,AJ654&lt;='Braços de IP'!$D$13),'Braços de IP'!$E$13,IF(AND(AJ654&gt;='Braços de IP'!$B$14,AJ654&lt;='Braços de IP'!$D$14),'Braços de IP'!$E$14,"ERRO")))))))</f>
        <v>Longo I</v>
      </c>
      <c r="CX654" s="42"/>
      <c r="CY654" s="56" t="str">
        <f>IF($CX654="","",VLOOKUP($CX654,'Braços de IP'!$E$9:$I$15,2,0))</f>
        <v/>
      </c>
      <c r="CZ654" s="43" t="str">
        <f>IF($CX654="","",VLOOKUP($CX654,'Braços de IP'!$E$9:$I$15,5,0))</f>
        <v/>
      </c>
      <c r="DA654" s="56"/>
      <c r="DB654" s="56"/>
      <c r="DC654" s="56"/>
      <c r="DD654" s="56"/>
      <c r="DE654" s="56"/>
      <c r="DF654" s="56"/>
      <c r="DG654" s="44" t="e">
        <f t="shared" si="392"/>
        <v>#N/A</v>
      </c>
      <c r="DH654" s="45">
        <f t="shared" si="393"/>
        <v>120</v>
      </c>
      <c r="DI654" s="44" t="e">
        <f t="shared" si="394"/>
        <v>#N/A</v>
      </c>
      <c r="DJ654" s="46" t="e">
        <f t="shared" si="395"/>
        <v>#N/A</v>
      </c>
      <c r="DK654" s="47" t="s">
        <v>147</v>
      </c>
      <c r="DL654" s="48"/>
      <c r="DM654" s="49"/>
      <c r="DN654" s="23" t="s">
        <v>148</v>
      </c>
      <c r="DO654" s="23"/>
      <c r="DP654" s="5"/>
      <c r="DQ654" s="5"/>
      <c r="DR654" s="5"/>
      <c r="DS654" s="5"/>
      <c r="DT654" s="5"/>
      <c r="DU654" s="5"/>
      <c r="DV654" s="5"/>
      <c r="DW654" s="5"/>
    </row>
    <row r="655" spans="1:127" ht="15.75" hidden="1" customHeight="1" x14ac:dyDescent="0.3">
      <c r="B655" s="5"/>
      <c r="C655" s="5"/>
      <c r="D655" s="5"/>
      <c r="E655" s="22" t="s">
        <v>571</v>
      </c>
      <c r="F655" s="22" t="s">
        <v>164</v>
      </c>
      <c r="G655" s="23" t="s">
        <v>444</v>
      </c>
      <c r="H655" s="23">
        <v>-23.374101</v>
      </c>
      <c r="I655" s="23">
        <v>-46.865940000000002</v>
      </c>
      <c r="J655" s="24" t="s">
        <v>156</v>
      </c>
      <c r="K655" s="60"/>
      <c r="L655" s="24" t="s">
        <v>157</v>
      </c>
      <c r="M655" s="24" t="s">
        <v>141</v>
      </c>
      <c r="N655" s="23">
        <v>120</v>
      </c>
      <c r="O655" s="23" t="s">
        <v>142</v>
      </c>
      <c r="P655" s="23" t="s">
        <v>143</v>
      </c>
      <c r="Q655" s="26">
        <f t="shared" si="373"/>
        <v>240</v>
      </c>
      <c r="R655" s="27">
        <v>2</v>
      </c>
      <c r="S655" s="28">
        <v>2</v>
      </c>
      <c r="T655" s="28">
        <v>8</v>
      </c>
      <c r="U655" s="23"/>
      <c r="V655" s="23"/>
      <c r="W655" s="29"/>
      <c r="X655" s="28"/>
      <c r="Y655" s="23"/>
      <c r="Z655" s="23"/>
      <c r="AA655" s="23"/>
      <c r="AB655" s="23"/>
      <c r="AC655" s="23"/>
      <c r="AD655" s="23" t="s">
        <v>144</v>
      </c>
      <c r="AE655" s="23" t="s">
        <v>145</v>
      </c>
      <c r="AF655" s="23"/>
      <c r="AG655" s="23">
        <v>9.1</v>
      </c>
      <c r="AH655" s="23">
        <v>1</v>
      </c>
      <c r="AI655" s="23">
        <v>3</v>
      </c>
      <c r="AJ655" s="23">
        <v>3.2</v>
      </c>
      <c r="AK655" s="27">
        <f t="shared" si="374"/>
        <v>0.20000000000000018</v>
      </c>
      <c r="AL655" s="27" t="s">
        <v>143</v>
      </c>
      <c r="AM655" s="27" t="s">
        <v>143</v>
      </c>
      <c r="AN655" s="23"/>
      <c r="AO655" s="27">
        <f t="shared" si="375"/>
        <v>2</v>
      </c>
      <c r="AP655" s="23"/>
      <c r="AQ655" s="23"/>
      <c r="AR655" s="23"/>
      <c r="AS655" s="23"/>
      <c r="AT655" s="23"/>
      <c r="AU655" s="27"/>
      <c r="AV655" s="27">
        <f t="shared" si="376"/>
        <v>0</v>
      </c>
      <c r="AW655" s="27"/>
      <c r="AX655" s="28">
        <f>VLOOKUP(J655,ABNT5101!$I$3:$J$9,2)</f>
        <v>20</v>
      </c>
      <c r="AY655" s="28">
        <f>VLOOKUP(J655,ABNT5101!$I$3:$M$9,5)</f>
        <v>0.28000000000000003</v>
      </c>
      <c r="AZ655" s="28" t="str">
        <f>_xlfn.XLOOKUP(J655,ABNT5101!I:I,ABNT5101!L:L)</f>
        <v>-</v>
      </c>
      <c r="BA655" s="28">
        <f>_xlfn.XLOOKUP(J655,ABNT5101!$I:$I,ABNT5101!M:M)</f>
        <v>0.28000000000000003</v>
      </c>
      <c r="BB655" s="28" t="str">
        <f>_xlfn.XLOOKUP(J655,ABNT5101!$I:$I,ABNT5101!N:N)</f>
        <v>-</v>
      </c>
      <c r="BC655" s="28">
        <f>_xlfn.XLOOKUP(J655,ABNT5101!$I:$I,ABNT5101!O:O)</f>
        <v>14</v>
      </c>
      <c r="BD655" s="31" t="str">
        <f t="shared" si="377"/>
        <v>NÃO ATENDE</v>
      </c>
      <c r="BE655" s="32">
        <f t="shared" si="369"/>
        <v>-1</v>
      </c>
      <c r="BF655" s="32">
        <f t="shared" si="370"/>
        <v>-1</v>
      </c>
      <c r="BG655" s="32" t="str">
        <f t="shared" si="378"/>
        <v>-</v>
      </c>
      <c r="BH655" s="34"/>
      <c r="BI655" s="34"/>
      <c r="BJ655" s="34"/>
      <c r="BK655" s="34"/>
      <c r="BL655" s="35"/>
      <c r="BM655" s="34"/>
      <c r="BN655" s="31" t="str">
        <f t="shared" si="379"/>
        <v>NÃO ATENDE</v>
      </c>
      <c r="BO655" s="31" t="str">
        <f t="shared" si="371"/>
        <v>NÃO ATENDE</v>
      </c>
      <c r="BP655" s="31" t="str">
        <f t="shared" si="372"/>
        <v>NÃO ATENDE</v>
      </c>
      <c r="BQ655" s="31" t="str">
        <f t="shared" si="380"/>
        <v>ATENDE</v>
      </c>
      <c r="BR655" s="36" t="str">
        <f t="shared" si="381"/>
        <v>C2</v>
      </c>
      <c r="BS655" s="36" t="str">
        <f t="shared" si="382"/>
        <v>P5</v>
      </c>
      <c r="BT655" s="37">
        <f t="shared" si="383"/>
        <v>-1</v>
      </c>
      <c r="BU655" s="34"/>
      <c r="BV655" s="34"/>
      <c r="BW655" s="36">
        <f>IF(BS655="-","-",_xlfn.XLOOKUP(BS655,ABNT5101!$B$4:$B$9,ABNT5101!$C$4:$C$9))</f>
        <v>5</v>
      </c>
      <c r="BX655" s="36">
        <f>IF(BS655="-","-",_xlfn.XLOOKUP(BS655,ABNT5101!$B$4:$B$9,ABNT5101!$D$4:$D$9))</f>
        <v>1</v>
      </c>
      <c r="BY655" s="31" t="str">
        <f t="shared" si="384"/>
        <v>NÃO ATENDE</v>
      </c>
      <c r="BZ655" s="31" t="str">
        <f t="shared" si="385"/>
        <v>NÃO ATENDE</v>
      </c>
      <c r="CA655" s="31" t="str">
        <f t="shared" si="386"/>
        <v>NÃO ATENDE</v>
      </c>
      <c r="CB655" s="36" t="str">
        <f t="shared" si="396"/>
        <v>P5</v>
      </c>
      <c r="CC655" s="37">
        <f t="shared" si="387"/>
        <v>-1</v>
      </c>
      <c r="CD655" s="38"/>
      <c r="CE655" s="38"/>
      <c r="CF655" s="31">
        <f>IF(CB655="-","-",_xlfn.XLOOKUP(CB655,ABNT5101!$B$4:$B$9,ABNT5101!$C$4:$C$9))</f>
        <v>5</v>
      </c>
      <c r="CG655" s="36">
        <f>IF(CB655="-","-",_xlfn.XLOOKUP(CB655,ABNT5101!$B$4:$B$9,ABNT5101!$D$4:$D$9))</f>
        <v>1</v>
      </c>
      <c r="CH655" s="31" t="str">
        <f t="shared" si="388"/>
        <v>NÃO ATENDE</v>
      </c>
      <c r="CI655" s="31" t="str">
        <f t="shared" si="389"/>
        <v>NÃO ATENDE</v>
      </c>
      <c r="CJ655" s="31" t="str">
        <f t="shared" si="390"/>
        <v>NÃO ATENDE</v>
      </c>
      <c r="CK655" s="56" t="e">
        <f>_xlfn.XLOOKUP(CL655,'Banco de dados'!$B:$B,'Banco de dados'!$D:$D)</f>
        <v>#N/A</v>
      </c>
      <c r="CL655" s="42"/>
      <c r="CM655" s="56" t="e">
        <f>_xlfn.XLOOKUP(CL655,'Banco de dados'!$B:$B,'Banco de dados'!$E:$E)</f>
        <v>#N/A</v>
      </c>
      <c r="CN655" s="56"/>
      <c r="CO655" s="56" t="e">
        <f>IF(CN655="-","-",_xlfn.XLOOKUP(CN655,'Banco de dados'!$B:$B,'Banco de dados'!$E:$E))</f>
        <v>#N/A</v>
      </c>
      <c r="CP655" s="41">
        <f t="shared" si="391"/>
        <v>1</v>
      </c>
      <c r="CQ655" s="56" t="e">
        <f>_xlfn.XLOOKUP(CL655,'Banco de dados'!$B:$B,'Banco de dados'!$H:$H)</f>
        <v>#N/A</v>
      </c>
      <c r="CR655" s="56" t="e">
        <f t="array" aca="1" ref="CR655" ca="1">_xludf.xlookup(CN655,'Banco de dados'!$B:$B,'Banco de dados'!$H:$H)</f>
        <v>#NAME?</v>
      </c>
      <c r="CS655" s="56" t="e">
        <f t="array" aca="1" ref="CS655" ca="1">_xludf.xlookup(CL655,'Banco de dados'!$B:$B,'Banco de dados'!$F:$F)</f>
        <v>#NAME?</v>
      </c>
      <c r="CT655" s="56" t="e">
        <f t="array" aca="1" ref="CT655" ca="1">_xludf.xlookup(CN655,'Banco de dados'!$B:$B,'Banco de dados'!$F:$F)</f>
        <v>#NAME?</v>
      </c>
      <c r="CU655" s="42"/>
      <c r="CV655" s="42"/>
      <c r="CW655" s="56" t="str">
        <f>IF(AJ655=0.5,"Suporte",IF(AND(AJ655&gt;='Braços de IP'!$B$9,AJ655&lt;='Braços de IP'!$D$9),'Braços de IP'!$E$9,IF(AND(AJ655&gt;='Braços de IP'!$B$10,AJ655&lt;='Braços de IP'!$D$10),'Braços de IP'!$E$10,IF(AND(AJ655&gt;='Braços de IP'!$B$11,AJ655&lt;='Braços de IP'!$D$11),'Braços de IP'!$E$11,IF(AND(AJ655&gt;='Braços de IP'!$B$12,AJ655&lt;='Braços de IP'!$D$12),'Braços de IP'!$E$12,IF(AND(AJ655&gt;='Braços de IP'!$B$13,AJ655&lt;='Braços de IP'!$D$13),'Braços de IP'!$E$13,IF(AND(AJ655&gt;='Braços de IP'!$B$14,AJ655&lt;='Braços de IP'!$D$14),'Braços de IP'!$E$14,"ERRO")))))))</f>
        <v>Longo I</v>
      </c>
      <c r="CX655" s="42"/>
      <c r="CY655" s="56" t="str">
        <f>IF($CX655="","",VLOOKUP($CX655,'Braços de IP'!$E$9:$I$15,2,0))</f>
        <v/>
      </c>
      <c r="CZ655" s="43" t="str">
        <f>IF($CX655="","",VLOOKUP($CX655,'Braços de IP'!$E$9:$I$15,5,0))</f>
        <v/>
      </c>
      <c r="DA655" s="56"/>
      <c r="DB655" s="56"/>
      <c r="DC655" s="56"/>
      <c r="DD655" s="56"/>
      <c r="DE655" s="56"/>
      <c r="DF655" s="56"/>
      <c r="DG655" s="44" t="e">
        <f t="shared" si="392"/>
        <v>#N/A</v>
      </c>
      <c r="DH655" s="45">
        <f t="shared" si="393"/>
        <v>120</v>
      </c>
      <c r="DI655" s="44" t="e">
        <f t="shared" si="394"/>
        <v>#N/A</v>
      </c>
      <c r="DJ655" s="46" t="e">
        <f t="shared" si="395"/>
        <v>#N/A</v>
      </c>
      <c r="DK655" s="47" t="s">
        <v>147</v>
      </c>
      <c r="DL655" s="48"/>
      <c r="DM655" s="49"/>
      <c r="DN655" s="23" t="s">
        <v>148</v>
      </c>
      <c r="DO655" s="23"/>
      <c r="DP655" s="5"/>
      <c r="DQ655" s="5"/>
      <c r="DR655" s="5"/>
      <c r="DS655" s="5"/>
      <c r="DT655" s="5"/>
      <c r="DU655" s="5"/>
      <c r="DV655" s="5"/>
      <c r="DW655" s="5"/>
    </row>
    <row r="656" spans="1:127" ht="15.75" customHeight="1" x14ac:dyDescent="0.3">
      <c r="A656" s="224" t="s">
        <v>1290</v>
      </c>
      <c r="B656" s="5"/>
      <c r="C656" s="5" t="s">
        <v>148</v>
      </c>
      <c r="D656" s="5"/>
      <c r="E656" s="22" t="s">
        <v>572</v>
      </c>
      <c r="F656" s="22" t="s">
        <v>210</v>
      </c>
      <c r="G656" s="23" t="s">
        <v>376</v>
      </c>
      <c r="H656" s="23">
        <v>-23.349007</v>
      </c>
      <c r="I656" s="23">
        <v>-46.834169000000003</v>
      </c>
      <c r="J656" s="24" t="s">
        <v>223</v>
      </c>
      <c r="K656" s="60"/>
      <c r="L656" s="24" t="s">
        <v>157</v>
      </c>
      <c r="M656" s="24" t="s">
        <v>141</v>
      </c>
      <c r="N656" s="23">
        <v>58</v>
      </c>
      <c r="O656" s="23" t="s">
        <v>142</v>
      </c>
      <c r="P656" s="23" t="s">
        <v>143</v>
      </c>
      <c r="Q656" s="26">
        <f t="shared" si="373"/>
        <v>464</v>
      </c>
      <c r="R656" s="27">
        <v>4</v>
      </c>
      <c r="S656" s="28">
        <v>4</v>
      </c>
      <c r="T656" s="28">
        <v>6.5</v>
      </c>
      <c r="U656" s="23"/>
      <c r="V656" s="23"/>
      <c r="W656" s="28">
        <v>6.5</v>
      </c>
      <c r="X656" s="28">
        <v>1.5</v>
      </c>
      <c r="Y656" s="23">
        <v>1.2</v>
      </c>
      <c r="Z656" s="23"/>
      <c r="AA656" s="23"/>
      <c r="AB656" s="23"/>
      <c r="AC656" s="23"/>
      <c r="AD656" s="23" t="s">
        <v>270</v>
      </c>
      <c r="AE656" s="23" t="s">
        <v>325</v>
      </c>
      <c r="AF656" s="23">
        <v>33</v>
      </c>
      <c r="AG656" s="23">
        <v>9</v>
      </c>
      <c r="AH656" s="23">
        <v>4</v>
      </c>
      <c r="AI656" s="23">
        <v>0.6</v>
      </c>
      <c r="AJ656" s="23">
        <v>1.2</v>
      </c>
      <c r="AK656" s="27">
        <f t="shared" si="374"/>
        <v>0.6</v>
      </c>
      <c r="AL656" s="27" t="s">
        <v>143</v>
      </c>
      <c r="AM656" s="27" t="s">
        <v>143</v>
      </c>
      <c r="AN656" s="23"/>
      <c r="AO656" s="27">
        <f t="shared" si="375"/>
        <v>8</v>
      </c>
      <c r="AP656" s="23"/>
      <c r="AQ656" s="23"/>
      <c r="AR656" s="23"/>
      <c r="AS656" s="23"/>
      <c r="AT656" s="23"/>
      <c r="AU656" s="27"/>
      <c r="AV656" s="27">
        <f t="shared" si="376"/>
        <v>0</v>
      </c>
      <c r="AW656" s="27"/>
      <c r="AX656" s="28">
        <f>VLOOKUP(J656,ABNT5101!$I$3:$J$9,2)</f>
        <v>15</v>
      </c>
      <c r="AY656" s="28">
        <f>VLOOKUP(J656,ABNT5101!$I$3:$M$9,5)</f>
        <v>0.18</v>
      </c>
      <c r="AZ656" s="28" t="str">
        <f>_xlfn.XLOOKUP(J656,ABNT5101!I:I,ABNT5101!L:L)</f>
        <v>-</v>
      </c>
      <c r="BA656" s="28">
        <f>_xlfn.XLOOKUP(J656,ABNT5101!$I:$I,ABNT5101!M:M)</f>
        <v>0.18</v>
      </c>
      <c r="BB656" s="28" t="str">
        <f>_xlfn.XLOOKUP(J656,ABNT5101!$I:$I,ABNT5101!N:N)</f>
        <v>-</v>
      </c>
      <c r="BC656" s="28">
        <f>_xlfn.XLOOKUP(J656,ABNT5101!$I:$I,ABNT5101!O:O)</f>
        <v>15</v>
      </c>
      <c r="BD656" s="31" t="str">
        <f t="shared" si="377"/>
        <v>ATENDE</v>
      </c>
      <c r="BE656" s="32">
        <f t="shared" si="369"/>
        <v>0.43066666666666675</v>
      </c>
      <c r="BF656" s="32">
        <f t="shared" si="370"/>
        <v>1.9444444444444446</v>
      </c>
      <c r="BG656" s="32" t="str">
        <f t="shared" si="378"/>
        <v>-</v>
      </c>
      <c r="BH656" s="34">
        <v>21.46</v>
      </c>
      <c r="BI656" s="34">
        <v>0.53</v>
      </c>
      <c r="BJ656" s="34"/>
      <c r="BK656" s="34"/>
      <c r="BL656" s="35"/>
      <c r="BM656" s="34"/>
      <c r="BN656" s="31" t="str">
        <f t="shared" si="379"/>
        <v>ATENDE</v>
      </c>
      <c r="BO656" s="31" t="str">
        <f t="shared" si="371"/>
        <v>ATENDE</v>
      </c>
      <c r="BP656" s="31" t="str">
        <f t="shared" si="372"/>
        <v>ATENDE</v>
      </c>
      <c r="BQ656" s="31" t="str">
        <f t="shared" si="380"/>
        <v>ATENDE</v>
      </c>
      <c r="BR656" s="36" t="str">
        <f t="shared" si="381"/>
        <v>C3</v>
      </c>
      <c r="BS656" s="36" t="str">
        <f t="shared" si="382"/>
        <v>P5</v>
      </c>
      <c r="BT656" s="37">
        <f t="shared" si="383"/>
        <v>1.266</v>
      </c>
      <c r="BU656" s="34">
        <v>11.33</v>
      </c>
      <c r="BV656" s="34">
        <v>6.23</v>
      </c>
      <c r="BW656" s="36">
        <f>IF(BS656="-","-",_xlfn.XLOOKUP(BS656,ABNT5101!$B$4:$B$9,ABNT5101!$C$4:$C$9))</f>
        <v>5</v>
      </c>
      <c r="BX656" s="36">
        <f>IF(BS656="-","-",_xlfn.XLOOKUP(BS656,ABNT5101!$B$4:$B$9,ABNT5101!$D$4:$D$9))</f>
        <v>1</v>
      </c>
      <c r="BY656" s="31" t="str">
        <f t="shared" si="384"/>
        <v>ATENDE</v>
      </c>
      <c r="BZ656" s="31" t="str">
        <f t="shared" si="385"/>
        <v>ATENDE</v>
      </c>
      <c r="CA656" s="31" t="str">
        <f t="shared" si="386"/>
        <v>ATENDE</v>
      </c>
      <c r="CB656" s="36" t="str">
        <f t="shared" si="396"/>
        <v>P5</v>
      </c>
      <c r="CC656" s="37">
        <f t="shared" si="387"/>
        <v>1.6680000000000001</v>
      </c>
      <c r="CD656" s="222">
        <v>13.34</v>
      </c>
      <c r="CE656" s="222">
        <v>8.52</v>
      </c>
      <c r="CF656" s="31">
        <f>IF(CB656="-","-",_xlfn.XLOOKUP(CB656,ABNT5101!$B$4:$B$9,ABNT5101!$C$4:$C$9))</f>
        <v>5</v>
      </c>
      <c r="CG656" s="36">
        <f>IF(CB656="-","-",_xlfn.XLOOKUP(CB656,ABNT5101!$B$4:$B$9,ABNT5101!$D$4:$D$9))</f>
        <v>1</v>
      </c>
      <c r="CH656" s="31" t="str">
        <f t="shared" si="388"/>
        <v>ATENDE</v>
      </c>
      <c r="CI656" s="31" t="str">
        <f t="shared" si="389"/>
        <v>ATENDE</v>
      </c>
      <c r="CJ656" s="31" t="str">
        <f t="shared" si="390"/>
        <v>ATENDE</v>
      </c>
      <c r="CK656" s="56" t="str">
        <f>_xlfn.XLOOKUP(CL656,'Banco de dados'!$B:$B,'Banco de dados'!$D:$D)</f>
        <v>LEDSTAR</v>
      </c>
      <c r="CL656" s="42" t="str">
        <f>'Banco de dados'!B5</f>
        <v xml:space="preserve"> SL VT 9.1 28W</v>
      </c>
      <c r="CM656" s="56" t="str">
        <f>_xlfn.XLOOKUP(CL656,'Banco de dados'!$B:$B,'Banco de dados'!$E:$E)</f>
        <v>LUM LED SL VT 9.1 28W</v>
      </c>
      <c r="CN656" s="56"/>
      <c r="CO656" s="56" t="e">
        <f>IF(CN656="-","-",_xlfn.XLOOKUP(CN656,'Banco de dados'!$B:$B,'Banco de dados'!$E:$E))</f>
        <v>#N/A</v>
      </c>
      <c r="CP656" s="41">
        <f t="shared" si="391"/>
        <v>4</v>
      </c>
      <c r="CQ656" s="56">
        <f>_xlfn.XLOOKUP(CL656,'Banco de dados'!$B:$B,'Banco de dados'!$H:$H)</f>
        <v>28</v>
      </c>
      <c r="CR656" s="56" t="e">
        <f t="array" aca="1" ref="CR656" ca="1">_xludf.xlookup(CN656,'Banco de dados'!$B:$B,'Banco de dados'!$H:$H)</f>
        <v>#NAME?</v>
      </c>
      <c r="CS656" s="56" t="e">
        <f t="array" aca="1" ref="CS656" ca="1">_xludf.xlookup(CL656,'Banco de dados'!$B:$B,'Banco de dados'!$F:$F)</f>
        <v>#NAME?</v>
      </c>
      <c r="CT656" s="56" t="e">
        <f t="array" aca="1" ref="CT656" ca="1">_xludf.xlookup(CN656,'Banco de dados'!$B:$B,'Banco de dados'!$F:$F)</f>
        <v>#NAME?</v>
      </c>
      <c r="CU656" s="42"/>
      <c r="CV656" s="42"/>
      <c r="CW656" s="56" t="str">
        <f>IF(AJ656=0.5,"Suporte",IF(AND(AJ656&gt;='Braços de IP'!$B$9,AJ656&lt;='Braços de IP'!$D$9),'Braços de IP'!$E$9,IF(AND(AJ656&gt;='Braços de IP'!$B$10,AJ656&lt;='Braços de IP'!$D$10),'Braços de IP'!$E$10,IF(AND(AJ656&gt;='Braços de IP'!$B$11,AJ656&lt;='Braços de IP'!$D$11),'Braços de IP'!$E$11,IF(AND(AJ656&gt;='Braços de IP'!$B$12,AJ656&lt;='Braços de IP'!$D$12),'Braços de IP'!$E$12,IF(AND(AJ656&gt;='Braços de IP'!$B$13,AJ656&lt;='Braços de IP'!$D$13),'Braços de IP'!$E$13,IF(AND(AJ656&gt;='Braços de IP'!$B$14,AJ656&lt;='Braços de IP'!$D$14),'Braços de IP'!$E$14,"ERRO")))))))</f>
        <v>Curto I</v>
      </c>
      <c r="CX656" s="42"/>
      <c r="CY656" s="56" t="str">
        <f>IF($CX656="","",VLOOKUP($CX656,'Braços de IP'!$E$9:$I$15,2,0))</f>
        <v/>
      </c>
      <c r="CZ656" s="43" t="str">
        <f>IF($CX656="","",VLOOKUP($CX656,'Braços de IP'!$E$9:$I$15,5,0))</f>
        <v/>
      </c>
      <c r="DA656" s="56"/>
      <c r="DB656" s="56"/>
      <c r="DC656" s="56"/>
      <c r="DD656" s="56"/>
      <c r="DE656" s="56"/>
      <c r="DF656" s="56"/>
      <c r="DG656" s="44">
        <f t="shared" si="392"/>
        <v>28</v>
      </c>
      <c r="DH656" s="45">
        <f t="shared" si="393"/>
        <v>58</v>
      </c>
      <c r="DI656" s="44">
        <f t="shared" si="394"/>
        <v>344</v>
      </c>
      <c r="DJ656" s="46">
        <f t="shared" si="395"/>
        <v>0.51724137931034475</v>
      </c>
      <c r="DK656" s="47" t="s">
        <v>147</v>
      </c>
      <c r="DL656" s="48"/>
      <c r="DM656" s="49"/>
      <c r="DN656" s="23" t="s">
        <v>148</v>
      </c>
      <c r="DO656" s="23"/>
      <c r="DP656" s="5"/>
      <c r="DQ656" s="5"/>
      <c r="DR656" s="5"/>
      <c r="DS656" s="5"/>
      <c r="DT656" s="5"/>
      <c r="DU656" s="5"/>
      <c r="DV656" s="5"/>
      <c r="DW656" s="5"/>
    </row>
    <row r="657" spans="1:127" ht="15.75" customHeight="1" x14ac:dyDescent="0.3">
      <c r="A657" s="224" t="s">
        <v>1290</v>
      </c>
      <c r="B657" s="5"/>
      <c r="C657" s="5" t="s">
        <v>148</v>
      </c>
      <c r="D657" s="5"/>
      <c r="E657" s="22" t="s">
        <v>572</v>
      </c>
      <c r="F657" s="22" t="s">
        <v>210</v>
      </c>
      <c r="G657" s="23" t="s">
        <v>376</v>
      </c>
      <c r="H657" s="23">
        <v>-23.349007</v>
      </c>
      <c r="I657" s="23">
        <v>-46.834169000000003</v>
      </c>
      <c r="J657" s="24" t="s">
        <v>223</v>
      </c>
      <c r="K657" s="60"/>
      <c r="L657" s="24" t="s">
        <v>157</v>
      </c>
      <c r="M657" s="24" t="s">
        <v>141</v>
      </c>
      <c r="N657" s="23">
        <v>58</v>
      </c>
      <c r="O657" s="23" t="s">
        <v>142</v>
      </c>
      <c r="P657" s="23" t="s">
        <v>143</v>
      </c>
      <c r="Q657" s="26">
        <f t="shared" si="373"/>
        <v>464</v>
      </c>
      <c r="R657" s="27">
        <v>4</v>
      </c>
      <c r="S657" s="28">
        <v>4</v>
      </c>
      <c r="T657" s="28">
        <v>6.5</v>
      </c>
      <c r="U657" s="23"/>
      <c r="V657" s="23"/>
      <c r="W657" s="28">
        <v>6.5</v>
      </c>
      <c r="X657" s="28">
        <v>1.5</v>
      </c>
      <c r="Y657" s="23">
        <v>1.2</v>
      </c>
      <c r="Z657" s="23"/>
      <c r="AA657" s="23"/>
      <c r="AB657" s="23"/>
      <c r="AC657" s="23"/>
      <c r="AD657" s="23" t="s">
        <v>270</v>
      </c>
      <c r="AE657" s="23" t="s">
        <v>325</v>
      </c>
      <c r="AF657" s="23">
        <v>33</v>
      </c>
      <c r="AG657" s="23">
        <v>9</v>
      </c>
      <c r="AH657" s="23">
        <v>4</v>
      </c>
      <c r="AI657" s="23">
        <v>0.6</v>
      </c>
      <c r="AJ657" s="23">
        <v>1.2</v>
      </c>
      <c r="AK657" s="27">
        <f t="shared" si="374"/>
        <v>0.6</v>
      </c>
      <c r="AL657" s="27" t="s">
        <v>143</v>
      </c>
      <c r="AM657" s="27" t="s">
        <v>143</v>
      </c>
      <c r="AN657" s="23"/>
      <c r="AO657" s="27">
        <f t="shared" si="375"/>
        <v>8</v>
      </c>
      <c r="AP657" s="23"/>
      <c r="AQ657" s="23"/>
      <c r="AR657" s="23"/>
      <c r="AS657" s="23"/>
      <c r="AT657" s="23"/>
      <c r="AU657" s="27"/>
      <c r="AV657" s="27">
        <f t="shared" si="376"/>
        <v>0</v>
      </c>
      <c r="AW657" s="27"/>
      <c r="AX657" s="28">
        <f>VLOOKUP(J657,ABNT5101!$I$3:$J$9,2)</f>
        <v>15</v>
      </c>
      <c r="AY657" s="28">
        <f>VLOOKUP(J657,ABNT5101!$I$3:$M$9,5)</f>
        <v>0.18</v>
      </c>
      <c r="AZ657" s="28" t="str">
        <f>_xlfn.XLOOKUP(J657,ABNT5101!I:I,ABNT5101!L:L)</f>
        <v>-</v>
      </c>
      <c r="BA657" s="28">
        <f>_xlfn.XLOOKUP(J657,ABNT5101!$I:$I,ABNT5101!M:M)</f>
        <v>0.18</v>
      </c>
      <c r="BB657" s="28" t="str">
        <f>_xlfn.XLOOKUP(J657,ABNT5101!$I:$I,ABNT5101!N:N)</f>
        <v>-</v>
      </c>
      <c r="BC657" s="28">
        <f>_xlfn.XLOOKUP(J657,ABNT5101!$I:$I,ABNT5101!O:O)</f>
        <v>15</v>
      </c>
      <c r="BD657" s="31" t="str">
        <f t="shared" si="377"/>
        <v>ATENDE</v>
      </c>
      <c r="BE657" s="32">
        <f t="shared" si="369"/>
        <v>0.10333333333333328</v>
      </c>
      <c r="BF657" s="32">
        <f t="shared" si="370"/>
        <v>2.5</v>
      </c>
      <c r="BG657" s="32" t="str">
        <f t="shared" si="378"/>
        <v>-</v>
      </c>
      <c r="BH657" s="34">
        <v>16.55</v>
      </c>
      <c r="BI657" s="34">
        <v>0.63</v>
      </c>
      <c r="BJ657" s="34"/>
      <c r="BK657" s="34"/>
      <c r="BL657" s="35"/>
      <c r="BM657" s="34"/>
      <c r="BN657" s="31" t="str">
        <f t="shared" si="379"/>
        <v>ATENDE</v>
      </c>
      <c r="BO657" s="31" t="str">
        <f t="shared" si="371"/>
        <v>ATENDE</v>
      </c>
      <c r="BP657" s="31" t="str">
        <f t="shared" si="372"/>
        <v>ATENDE</v>
      </c>
      <c r="BQ657" s="31" t="str">
        <f t="shared" si="380"/>
        <v>ATENDE</v>
      </c>
      <c r="BR657" s="36" t="str">
        <f t="shared" si="381"/>
        <v>C3</v>
      </c>
      <c r="BS657" s="36" t="str">
        <f t="shared" si="382"/>
        <v>P5</v>
      </c>
      <c r="BT657" s="37">
        <f t="shared" si="383"/>
        <v>0.66599999999999993</v>
      </c>
      <c r="BU657" s="34">
        <v>8.33</v>
      </c>
      <c r="BV657" s="34">
        <v>5.98</v>
      </c>
      <c r="BW657" s="36">
        <f>IF(BS657="-","-",_xlfn.XLOOKUP(BS657,ABNT5101!$B$4:$B$9,ABNT5101!$C$4:$C$9))</f>
        <v>5</v>
      </c>
      <c r="BX657" s="36">
        <f>IF(BS657="-","-",_xlfn.XLOOKUP(BS657,ABNT5101!$B$4:$B$9,ABNT5101!$D$4:$D$9))</f>
        <v>1</v>
      </c>
      <c r="BY657" s="31" t="str">
        <f t="shared" si="384"/>
        <v>ATENDE</v>
      </c>
      <c r="BZ657" s="31" t="str">
        <f t="shared" si="385"/>
        <v>ATENDE</v>
      </c>
      <c r="CA657" s="31" t="str">
        <f t="shared" si="386"/>
        <v>ATENDE</v>
      </c>
      <c r="CB657" s="36" t="str">
        <f t="shared" si="396"/>
        <v>P5</v>
      </c>
      <c r="CC657" s="37">
        <f t="shared" si="387"/>
        <v>0.99200000000000021</v>
      </c>
      <c r="CD657" s="222">
        <v>9.9600000000000009</v>
      </c>
      <c r="CE657" s="222">
        <v>8.23</v>
      </c>
      <c r="CF657" s="31">
        <f>IF(CB657="-","-",_xlfn.XLOOKUP(CB657,ABNT5101!$B$4:$B$9,ABNT5101!$C$4:$C$9))</f>
        <v>5</v>
      </c>
      <c r="CG657" s="36">
        <f>IF(CB657="-","-",_xlfn.XLOOKUP(CB657,ABNT5101!$B$4:$B$9,ABNT5101!$D$4:$D$9))</f>
        <v>1</v>
      </c>
      <c r="CH657" s="31" t="str">
        <f t="shared" si="388"/>
        <v>ATENDE</v>
      </c>
      <c r="CI657" s="31" t="str">
        <f t="shared" si="389"/>
        <v>ATENDE</v>
      </c>
      <c r="CJ657" s="31" t="str">
        <f t="shared" si="390"/>
        <v>ATENDE</v>
      </c>
      <c r="CK657" s="56" t="str">
        <f>_xlfn.XLOOKUP(CL657,'Banco de dados'!$B:$B,'Banco de dados'!$D:$D)</f>
        <v>SX LIGHTING</v>
      </c>
      <c r="CL657" s="42" t="str">
        <f>'Banco de dados'!B53</f>
        <v>SX-INEVO020HF</v>
      </c>
      <c r="CM657" s="56" t="str">
        <f>_xlfn.XLOOKUP(CL657,'Banco de dados'!$B:$B,'Banco de dados'!$E:$E)</f>
        <v>SXINEVO020K50L12CZF7PHF</v>
      </c>
      <c r="CN657" s="56"/>
      <c r="CO657" s="56" t="e">
        <f>IF(CN657="-","-",_xlfn.XLOOKUP(CN657,'Banco de dados'!$B:$B,'Banco de dados'!$E:$E))</f>
        <v>#N/A</v>
      </c>
      <c r="CP657" s="41">
        <f t="shared" si="391"/>
        <v>4</v>
      </c>
      <c r="CQ657" s="56">
        <f>_xlfn.XLOOKUP(CL657,'Banco de dados'!$B:$B,'Banco de dados'!$H:$H)</f>
        <v>22.5</v>
      </c>
      <c r="CR657" s="56" t="e">
        <f t="array" aca="1" ref="CR657" ca="1">_xludf.xlookup(CN657,'Banco de dados'!$B:$B,'Banco de dados'!$H:$H)</f>
        <v>#NAME?</v>
      </c>
      <c r="CS657" s="56" t="e">
        <f t="array" aca="1" ref="CS657" ca="1">_xludf.xlookup(CL657,'Banco de dados'!$B:$B,'Banco de dados'!$F:$F)</f>
        <v>#NAME?</v>
      </c>
      <c r="CT657" s="56" t="e">
        <f t="array" aca="1" ref="CT657" ca="1">_xludf.xlookup(CN657,'Banco de dados'!$B:$B,'Banco de dados'!$F:$F)</f>
        <v>#NAME?</v>
      </c>
      <c r="CU657" s="42"/>
      <c r="CV657" s="42"/>
      <c r="CW657" s="56" t="str">
        <f>IF(AJ657=0.5,"Suporte",IF(AND(AJ657&gt;='Braços de IP'!$B$9,AJ657&lt;='Braços de IP'!$D$9),'Braços de IP'!$E$9,IF(AND(AJ657&gt;='Braços de IP'!$B$10,AJ657&lt;='Braços de IP'!$D$10),'Braços de IP'!$E$10,IF(AND(AJ657&gt;='Braços de IP'!$B$11,AJ657&lt;='Braços de IP'!$D$11),'Braços de IP'!$E$11,IF(AND(AJ657&gt;='Braços de IP'!$B$12,AJ657&lt;='Braços de IP'!$D$12),'Braços de IP'!$E$12,IF(AND(AJ657&gt;='Braços de IP'!$B$13,AJ657&lt;='Braços de IP'!$D$13),'Braços de IP'!$E$13,IF(AND(AJ657&gt;='Braços de IP'!$B$14,AJ657&lt;='Braços de IP'!$D$14),'Braços de IP'!$E$14,"ERRO")))))))</f>
        <v>Curto I</v>
      </c>
      <c r="CX657" s="42"/>
      <c r="CY657" s="56" t="str">
        <f>IF($CX657="","",VLOOKUP($CX657,'Braços de IP'!$E$9:$I$15,2,0))</f>
        <v/>
      </c>
      <c r="CZ657" s="43" t="str">
        <f>IF($CX657="","",VLOOKUP($CX657,'Braços de IP'!$E$9:$I$15,5,0))</f>
        <v/>
      </c>
      <c r="DA657" s="56"/>
      <c r="DB657" s="56"/>
      <c r="DC657" s="56"/>
      <c r="DD657" s="56"/>
      <c r="DE657" s="56"/>
      <c r="DF657" s="56"/>
      <c r="DG657" s="44">
        <f t="shared" si="392"/>
        <v>22.5</v>
      </c>
      <c r="DH657" s="45">
        <f t="shared" si="393"/>
        <v>58</v>
      </c>
      <c r="DI657" s="44">
        <f t="shared" si="394"/>
        <v>322</v>
      </c>
      <c r="DJ657" s="46">
        <f t="shared" si="395"/>
        <v>0.61206896551724133</v>
      </c>
      <c r="DK657" s="47" t="s">
        <v>147</v>
      </c>
      <c r="DL657" s="48"/>
      <c r="DM657" s="49"/>
      <c r="DN657" s="23" t="s">
        <v>148</v>
      </c>
      <c r="DO657" s="23"/>
      <c r="DP657" s="5"/>
      <c r="DQ657" s="5"/>
      <c r="DR657" s="5"/>
      <c r="DS657" s="5"/>
      <c r="DT657" s="5"/>
      <c r="DU657" s="5"/>
      <c r="DV657" s="5"/>
      <c r="DW657" s="5"/>
    </row>
    <row r="658" spans="1:127" ht="15.75" customHeight="1" x14ac:dyDescent="0.3">
      <c r="A658" s="224" t="s">
        <v>1290</v>
      </c>
      <c r="B658" s="5"/>
      <c r="C658" s="5" t="s">
        <v>148</v>
      </c>
      <c r="D658" s="5"/>
      <c r="E658" s="22" t="s">
        <v>572</v>
      </c>
      <c r="F658" s="22" t="s">
        <v>210</v>
      </c>
      <c r="G658" s="23" t="s">
        <v>376</v>
      </c>
      <c r="H658" s="23">
        <v>-23.349007</v>
      </c>
      <c r="I658" s="23">
        <v>-46.834169000000003</v>
      </c>
      <c r="J658" s="24" t="s">
        <v>223</v>
      </c>
      <c r="K658" s="60"/>
      <c r="L658" s="24" t="s">
        <v>157</v>
      </c>
      <c r="M658" s="24" t="s">
        <v>141</v>
      </c>
      <c r="N658" s="23">
        <v>58</v>
      </c>
      <c r="O658" s="23" t="s">
        <v>142</v>
      </c>
      <c r="P658" s="23" t="s">
        <v>143</v>
      </c>
      <c r="Q658" s="26">
        <f t="shared" si="373"/>
        <v>464</v>
      </c>
      <c r="R658" s="27">
        <v>4</v>
      </c>
      <c r="S658" s="28">
        <v>4</v>
      </c>
      <c r="T658" s="28">
        <v>6.5</v>
      </c>
      <c r="U658" s="23"/>
      <c r="V658" s="23"/>
      <c r="W658" s="28">
        <v>6.5</v>
      </c>
      <c r="X658" s="28">
        <v>1.5</v>
      </c>
      <c r="Y658" s="23">
        <v>1.2</v>
      </c>
      <c r="Z658" s="23"/>
      <c r="AA658" s="23"/>
      <c r="AB658" s="23"/>
      <c r="AC658" s="23"/>
      <c r="AD658" s="23" t="s">
        <v>270</v>
      </c>
      <c r="AE658" s="23" t="s">
        <v>325</v>
      </c>
      <c r="AF658" s="23">
        <v>33</v>
      </c>
      <c r="AG658" s="23">
        <v>9</v>
      </c>
      <c r="AH658" s="23">
        <v>4</v>
      </c>
      <c r="AI658" s="23">
        <v>0.6</v>
      </c>
      <c r="AJ658" s="23">
        <v>1.2</v>
      </c>
      <c r="AK658" s="27">
        <f t="shared" si="374"/>
        <v>0.6</v>
      </c>
      <c r="AL658" s="27" t="s">
        <v>143</v>
      </c>
      <c r="AM658" s="27" t="s">
        <v>143</v>
      </c>
      <c r="AN658" s="23"/>
      <c r="AO658" s="27">
        <f t="shared" si="375"/>
        <v>8</v>
      </c>
      <c r="AP658" s="23"/>
      <c r="AQ658" s="23"/>
      <c r="AR658" s="23"/>
      <c r="AS658" s="23"/>
      <c r="AT658" s="23"/>
      <c r="AU658" s="27"/>
      <c r="AV658" s="27">
        <f t="shared" si="376"/>
        <v>0</v>
      </c>
      <c r="AW658" s="27"/>
      <c r="AX658" s="28">
        <f>VLOOKUP(J658,ABNT5101!$I$3:$J$9,2)</f>
        <v>15</v>
      </c>
      <c r="AY658" s="28">
        <f>VLOOKUP(J658,ABNT5101!$I$3:$M$9,5)</f>
        <v>0.18</v>
      </c>
      <c r="AZ658" s="28" t="str">
        <f>_xlfn.XLOOKUP(J658,ABNT5101!I:I,ABNT5101!L:L)</f>
        <v>-</v>
      </c>
      <c r="BA658" s="28">
        <f>_xlfn.XLOOKUP(J658,ABNT5101!$I:$I,ABNT5101!M:M)</f>
        <v>0.18</v>
      </c>
      <c r="BB658" s="28" t="str">
        <f>_xlfn.XLOOKUP(J658,ABNT5101!$I:$I,ABNT5101!N:N)</f>
        <v>-</v>
      </c>
      <c r="BC658" s="28">
        <f>_xlfn.XLOOKUP(J658,ABNT5101!$I:$I,ABNT5101!O:O)</f>
        <v>15</v>
      </c>
      <c r="BD658" s="31" t="str">
        <f t="shared" si="377"/>
        <v>ATENDE</v>
      </c>
      <c r="BE658" s="32">
        <f t="shared" si="369"/>
        <v>0.65133333333333332</v>
      </c>
      <c r="BF658" s="32">
        <f t="shared" si="370"/>
        <v>2.6111111111111112</v>
      </c>
      <c r="BG658" s="32" t="str">
        <f t="shared" si="378"/>
        <v>-</v>
      </c>
      <c r="BH658" s="34">
        <v>24.77</v>
      </c>
      <c r="BI658" s="34">
        <v>0.65</v>
      </c>
      <c r="BJ658" s="34"/>
      <c r="BK658" s="34"/>
      <c r="BL658" s="35"/>
      <c r="BM658" s="34"/>
      <c r="BN658" s="31" t="str">
        <f t="shared" si="379"/>
        <v>ATENDE</v>
      </c>
      <c r="BO658" s="31" t="str">
        <f t="shared" si="371"/>
        <v>ATENDE</v>
      </c>
      <c r="BP658" s="31" t="str">
        <f t="shared" si="372"/>
        <v>ATENDE</v>
      </c>
      <c r="BQ658" s="31" t="str">
        <f t="shared" si="380"/>
        <v>ATENDE</v>
      </c>
      <c r="BR658" s="36" t="str">
        <f t="shared" si="381"/>
        <v>C3</v>
      </c>
      <c r="BS658" s="36" t="str">
        <f t="shared" si="382"/>
        <v>P5</v>
      </c>
      <c r="BT658" s="37">
        <f t="shared" si="383"/>
        <v>1.3719999999999999</v>
      </c>
      <c r="BU658" s="34">
        <v>11.86</v>
      </c>
      <c r="BV658" s="34">
        <v>8.52</v>
      </c>
      <c r="BW658" s="36">
        <f>IF(BS658="-","-",_xlfn.XLOOKUP(BS658,ABNT5101!$B$4:$B$9,ABNT5101!$C$4:$C$9))</f>
        <v>5</v>
      </c>
      <c r="BX658" s="36">
        <f>IF(BS658="-","-",_xlfn.XLOOKUP(BS658,ABNT5101!$B$4:$B$9,ABNT5101!$D$4:$D$9))</f>
        <v>1</v>
      </c>
      <c r="BY658" s="31" t="str">
        <f t="shared" si="384"/>
        <v>ATENDE</v>
      </c>
      <c r="BZ658" s="31" t="str">
        <f t="shared" si="385"/>
        <v>ATENDE</v>
      </c>
      <c r="CA658" s="31" t="str">
        <f t="shared" si="386"/>
        <v>ATENDE</v>
      </c>
      <c r="CB658" s="36" t="str">
        <f t="shared" si="396"/>
        <v>P5</v>
      </c>
      <c r="CC658" s="37">
        <f t="shared" si="387"/>
        <v>1.8440000000000003</v>
      </c>
      <c r="CD658" s="222">
        <v>14.22</v>
      </c>
      <c r="CE658" s="222">
        <v>12.09</v>
      </c>
      <c r="CF658" s="31">
        <f>IF(CB658="-","-",_xlfn.XLOOKUP(CB658,ABNT5101!$B$4:$B$9,ABNT5101!$C$4:$C$9))</f>
        <v>5</v>
      </c>
      <c r="CG658" s="36">
        <f>IF(CB658="-","-",_xlfn.XLOOKUP(CB658,ABNT5101!$B$4:$B$9,ABNT5101!$D$4:$D$9))</f>
        <v>1</v>
      </c>
      <c r="CH658" s="31" t="str">
        <f t="shared" si="388"/>
        <v>ATENDE</v>
      </c>
      <c r="CI658" s="31" t="str">
        <f t="shared" si="389"/>
        <v>ATENDE</v>
      </c>
      <c r="CJ658" s="31" t="str">
        <f t="shared" si="390"/>
        <v>ATENDE</v>
      </c>
      <c r="CK658" s="56" t="str">
        <f>_xlfn.XLOOKUP(CL658,'Banco de dados'!$B:$B,'Banco de dados'!$D:$D)</f>
        <v>TECNOWATT</v>
      </c>
      <c r="CL658" s="42" t="str">
        <f>'Banco de dados'!B65</f>
        <v xml:space="preserve">SIGSAGPTLRRSSNDL_30W_38IBBRS
</v>
      </c>
      <c r="CM658" s="56" t="str">
        <f>_xlfn.XLOOKUP(CL658,'Banco de dados'!$B:$B,'Banco de dados'!$E:$E)</f>
        <v>SIGSAGPTLRRSSNDL_30W_38IBBRS
1-10C1MUN6.5</v>
      </c>
      <c r="CN658" s="56"/>
      <c r="CO658" s="56" t="e">
        <f>IF(CN658="-","-",_xlfn.XLOOKUP(CN658,'Banco de dados'!$B:$B,'Banco de dados'!$E:$E))</f>
        <v>#N/A</v>
      </c>
      <c r="CP658" s="41">
        <f t="shared" si="391"/>
        <v>4</v>
      </c>
      <c r="CQ658" s="56">
        <f>_xlfn.XLOOKUP(CL658,'Banco de dados'!$B:$B,'Banco de dados'!$H:$H)</f>
        <v>30</v>
      </c>
      <c r="CR658" s="56" t="e">
        <f t="array" aca="1" ref="CR658" ca="1">_xludf.xlookup(CN658,'Banco de dados'!$B:$B,'Banco de dados'!$H:$H)</f>
        <v>#NAME?</v>
      </c>
      <c r="CS658" s="56" t="e">
        <f t="array" aca="1" ref="CS658" ca="1">_xludf.xlookup(CL658,'Banco de dados'!$B:$B,'Banco de dados'!$F:$F)</f>
        <v>#NAME?</v>
      </c>
      <c r="CT658" s="56" t="e">
        <f t="array" aca="1" ref="CT658" ca="1">_xludf.xlookup(CN658,'Banco de dados'!$B:$B,'Banco de dados'!$F:$F)</f>
        <v>#NAME?</v>
      </c>
      <c r="CU658" s="42"/>
      <c r="CV658" s="42"/>
      <c r="CW658" s="56" t="str">
        <f>IF(AJ658=0.5,"Suporte",IF(AND(AJ658&gt;='Braços de IP'!$B$9,AJ658&lt;='Braços de IP'!$D$9),'Braços de IP'!$E$9,IF(AND(AJ658&gt;='Braços de IP'!$B$10,AJ658&lt;='Braços de IP'!$D$10),'Braços de IP'!$E$10,IF(AND(AJ658&gt;='Braços de IP'!$B$11,AJ658&lt;='Braços de IP'!$D$11),'Braços de IP'!$E$11,IF(AND(AJ658&gt;='Braços de IP'!$B$12,AJ658&lt;='Braços de IP'!$D$12),'Braços de IP'!$E$12,IF(AND(AJ658&gt;='Braços de IP'!$B$13,AJ658&lt;='Braços de IP'!$D$13),'Braços de IP'!$E$13,IF(AND(AJ658&gt;='Braços de IP'!$B$14,AJ658&lt;='Braços de IP'!$D$14),'Braços de IP'!$E$14,"ERRO")))))))</f>
        <v>Curto I</v>
      </c>
      <c r="CX658" s="42"/>
      <c r="CY658" s="56" t="str">
        <f>IF($CX658="","",VLOOKUP($CX658,'Braços de IP'!$E$9:$I$15,2,0))</f>
        <v/>
      </c>
      <c r="CZ658" s="43" t="str">
        <f>IF($CX658="","",VLOOKUP($CX658,'Braços de IP'!$E$9:$I$15,5,0))</f>
        <v/>
      </c>
      <c r="DA658" s="56"/>
      <c r="DB658" s="56"/>
      <c r="DC658" s="56"/>
      <c r="DD658" s="56"/>
      <c r="DE658" s="56"/>
      <c r="DF658" s="56"/>
      <c r="DG658" s="44">
        <f t="shared" si="392"/>
        <v>30</v>
      </c>
      <c r="DH658" s="45">
        <f t="shared" si="393"/>
        <v>58</v>
      </c>
      <c r="DI658" s="44">
        <f t="shared" si="394"/>
        <v>352</v>
      </c>
      <c r="DJ658" s="46">
        <f t="shared" si="395"/>
        <v>0.48275862068965514</v>
      </c>
      <c r="DK658" s="47" t="s">
        <v>147</v>
      </c>
      <c r="DL658" s="48"/>
      <c r="DM658" s="49"/>
      <c r="DN658" s="23" t="s">
        <v>148</v>
      </c>
      <c r="DO658" s="23"/>
      <c r="DP658" s="5"/>
      <c r="DQ658" s="5"/>
      <c r="DR658" s="5"/>
      <c r="DS658" s="5"/>
      <c r="DT658" s="5"/>
      <c r="DU658" s="5"/>
      <c r="DV658" s="5"/>
      <c r="DW658" s="5"/>
    </row>
    <row r="659" spans="1:127" ht="15.75" hidden="1" customHeight="1" x14ac:dyDescent="0.3">
      <c r="B659" s="5"/>
      <c r="C659" s="5"/>
      <c r="D659" s="5"/>
      <c r="E659" s="22" t="s">
        <v>573</v>
      </c>
      <c r="F659" s="22" t="s">
        <v>137</v>
      </c>
      <c r="G659" s="23" t="s">
        <v>574</v>
      </c>
      <c r="H659" s="23">
        <v>-23.401948999999998</v>
      </c>
      <c r="I659" s="23">
        <v>-46.858832</v>
      </c>
      <c r="J659" s="24" t="s">
        <v>223</v>
      </c>
      <c r="K659" s="60"/>
      <c r="L659" s="24" t="s">
        <v>157</v>
      </c>
      <c r="M659" s="24" t="s">
        <v>141</v>
      </c>
      <c r="N659" s="23">
        <v>100</v>
      </c>
      <c r="O659" s="23" t="s">
        <v>142</v>
      </c>
      <c r="P659" s="23" t="s">
        <v>143</v>
      </c>
      <c r="Q659" s="26">
        <f t="shared" si="373"/>
        <v>200</v>
      </c>
      <c r="R659" s="27">
        <v>2</v>
      </c>
      <c r="S659" s="28">
        <v>3</v>
      </c>
      <c r="T659" s="28">
        <v>10</v>
      </c>
      <c r="U659" s="23"/>
      <c r="V659" s="23"/>
      <c r="W659" s="29"/>
      <c r="X659" s="28">
        <v>2.7</v>
      </c>
      <c r="Y659" s="23"/>
      <c r="Z659" s="23"/>
      <c r="AA659" s="23"/>
      <c r="AB659" s="23"/>
      <c r="AC659" s="23"/>
      <c r="AD659" s="23" t="s">
        <v>144</v>
      </c>
      <c r="AE659" s="23" t="s">
        <v>145</v>
      </c>
      <c r="AF659" s="23"/>
      <c r="AG659" s="23">
        <v>8</v>
      </c>
      <c r="AH659" s="23">
        <v>1</v>
      </c>
      <c r="AI659" s="23">
        <v>0.55000000000000004</v>
      </c>
      <c r="AJ659" s="23">
        <v>2.6</v>
      </c>
      <c r="AK659" s="27">
        <f t="shared" si="374"/>
        <v>2.0499999999999998</v>
      </c>
      <c r="AL659" s="27" t="s">
        <v>143</v>
      </c>
      <c r="AM659" s="27" t="s">
        <v>143</v>
      </c>
      <c r="AN659" s="23"/>
      <c r="AO659" s="27">
        <f t="shared" si="375"/>
        <v>2</v>
      </c>
      <c r="AP659" s="23"/>
      <c r="AQ659" s="23"/>
      <c r="AR659" s="23"/>
      <c r="AS659" s="23"/>
      <c r="AT659" s="23"/>
      <c r="AU659" s="27"/>
      <c r="AV659" s="27">
        <f t="shared" si="376"/>
        <v>0</v>
      </c>
      <c r="AW659" s="27"/>
      <c r="AX659" s="28">
        <f>VLOOKUP(J659,ABNT5101!$I$3:$J$9,2)</f>
        <v>15</v>
      </c>
      <c r="AY659" s="28">
        <f>VLOOKUP(J659,ABNT5101!$I$3:$M$9,5)</f>
        <v>0.18</v>
      </c>
      <c r="AZ659" s="28" t="str">
        <f>_xlfn.XLOOKUP(J659,ABNT5101!I:I,ABNT5101!L:L)</f>
        <v>-</v>
      </c>
      <c r="BA659" s="28">
        <f>_xlfn.XLOOKUP(J659,ABNT5101!$I:$I,ABNT5101!M:M)</f>
        <v>0.18</v>
      </c>
      <c r="BB659" s="28" t="str">
        <f>_xlfn.XLOOKUP(J659,ABNT5101!$I:$I,ABNT5101!N:N)</f>
        <v>-</v>
      </c>
      <c r="BC659" s="28">
        <f>_xlfn.XLOOKUP(J659,ABNT5101!$I:$I,ABNT5101!O:O)</f>
        <v>15</v>
      </c>
      <c r="BD659" s="31" t="str">
        <f t="shared" si="377"/>
        <v>NÃO ATENDE</v>
      </c>
      <c r="BE659" s="32">
        <f t="shared" si="369"/>
        <v>-1</v>
      </c>
      <c r="BF659" s="32">
        <f t="shared" si="370"/>
        <v>-1</v>
      </c>
      <c r="BG659" s="32" t="str">
        <f t="shared" si="378"/>
        <v>-</v>
      </c>
      <c r="BH659" s="34"/>
      <c r="BI659" s="34"/>
      <c r="BJ659" s="34"/>
      <c r="BK659" s="34"/>
      <c r="BL659" s="35"/>
      <c r="BM659" s="34"/>
      <c r="BN659" s="31" t="str">
        <f t="shared" si="379"/>
        <v>NÃO ATENDE</v>
      </c>
      <c r="BO659" s="31" t="str">
        <f t="shared" si="371"/>
        <v>NÃO ATENDE</v>
      </c>
      <c r="BP659" s="31" t="str">
        <f t="shared" si="372"/>
        <v>NÃO ATENDE</v>
      </c>
      <c r="BQ659" s="31" t="str">
        <f t="shared" si="380"/>
        <v>ATENDE</v>
      </c>
      <c r="BR659" s="36" t="str">
        <f t="shared" si="381"/>
        <v>C3</v>
      </c>
      <c r="BS659" s="36" t="str">
        <f t="shared" si="382"/>
        <v>P5</v>
      </c>
      <c r="BT659" s="37">
        <f t="shared" si="383"/>
        <v>-1</v>
      </c>
      <c r="BU659" s="34"/>
      <c r="BV659" s="34"/>
      <c r="BW659" s="36">
        <f>IF(BS659="-","-",_xlfn.XLOOKUP(BS659,ABNT5101!$B$4:$B$9,ABNT5101!$C$4:$C$9))</f>
        <v>5</v>
      </c>
      <c r="BX659" s="36">
        <f>IF(BS659="-","-",_xlfn.XLOOKUP(BS659,ABNT5101!$B$4:$B$9,ABNT5101!$D$4:$D$9))</f>
        <v>1</v>
      </c>
      <c r="BY659" s="31" t="str">
        <f t="shared" si="384"/>
        <v>NÃO ATENDE</v>
      </c>
      <c r="BZ659" s="31" t="str">
        <f t="shared" si="385"/>
        <v>NÃO ATENDE</v>
      </c>
      <c r="CA659" s="31" t="str">
        <f t="shared" si="386"/>
        <v>NÃO ATENDE</v>
      </c>
      <c r="CB659" s="36" t="str">
        <f t="shared" si="396"/>
        <v>P5</v>
      </c>
      <c r="CC659" s="37">
        <f t="shared" si="387"/>
        <v>-1</v>
      </c>
      <c r="CD659" s="38"/>
      <c r="CE659" s="38"/>
      <c r="CF659" s="31">
        <f>IF(CB659="-","-",_xlfn.XLOOKUP(CB659,ABNT5101!$B$4:$B$9,ABNT5101!$C$4:$C$9))</f>
        <v>5</v>
      </c>
      <c r="CG659" s="36">
        <f>IF(CB659="-","-",_xlfn.XLOOKUP(CB659,ABNT5101!$B$4:$B$9,ABNT5101!$D$4:$D$9))</f>
        <v>1</v>
      </c>
      <c r="CH659" s="31" t="str">
        <f t="shared" si="388"/>
        <v>NÃO ATENDE</v>
      </c>
      <c r="CI659" s="31" t="str">
        <f t="shared" si="389"/>
        <v>NÃO ATENDE</v>
      </c>
      <c r="CJ659" s="31" t="str">
        <f t="shared" si="390"/>
        <v>NÃO ATENDE</v>
      </c>
      <c r="CK659" s="56" t="e">
        <f>_xlfn.XLOOKUP(CL659,'Banco de dados'!$B:$B,'Banco de dados'!$D:$D)</f>
        <v>#N/A</v>
      </c>
      <c r="CL659" s="42"/>
      <c r="CM659" s="56" t="e">
        <f>_xlfn.XLOOKUP(CL659,'Banco de dados'!$B:$B,'Banco de dados'!$E:$E)</f>
        <v>#N/A</v>
      </c>
      <c r="CN659" s="56"/>
      <c r="CO659" s="56" t="e">
        <f>IF(CN659="-","-",_xlfn.XLOOKUP(CN659,'Banco de dados'!$B:$B,'Banco de dados'!$E:$E))</f>
        <v>#N/A</v>
      </c>
      <c r="CP659" s="41">
        <f t="shared" si="391"/>
        <v>1</v>
      </c>
      <c r="CQ659" s="56" t="e">
        <f>_xlfn.XLOOKUP(CL659,'Banco de dados'!$B:$B,'Banco de dados'!$H:$H)</f>
        <v>#N/A</v>
      </c>
      <c r="CR659" s="56" t="e">
        <f t="array" aca="1" ref="CR659" ca="1">_xludf.xlookup(CN659,'Banco de dados'!$B:$B,'Banco de dados'!$H:$H)</f>
        <v>#NAME?</v>
      </c>
      <c r="CS659" s="56" t="e">
        <f t="array" aca="1" ref="CS659" ca="1">_xludf.xlookup(CL659,'Banco de dados'!$B:$B,'Banco de dados'!$F:$F)</f>
        <v>#NAME?</v>
      </c>
      <c r="CT659" s="56" t="e">
        <f t="array" aca="1" ref="CT659" ca="1">_xludf.xlookup(CN659,'Banco de dados'!$B:$B,'Banco de dados'!$F:$F)</f>
        <v>#NAME?</v>
      </c>
      <c r="CU659" s="42"/>
      <c r="CV659" s="42"/>
      <c r="CW659" s="56" t="str">
        <f>IF(AJ659=0.5,"Suporte",IF(AND(AJ659&gt;='Braços de IP'!$B$9,AJ659&lt;='Braços de IP'!$D$9),'Braços de IP'!$E$9,IF(AND(AJ659&gt;='Braços de IP'!$B$10,AJ659&lt;='Braços de IP'!$D$10),'Braços de IP'!$E$10,IF(AND(AJ659&gt;='Braços de IP'!$B$11,AJ659&lt;='Braços de IP'!$D$11),'Braços de IP'!$E$11,IF(AND(AJ659&gt;='Braços de IP'!$B$12,AJ659&lt;='Braços de IP'!$D$12),'Braços de IP'!$E$12,IF(AND(AJ659&gt;='Braços de IP'!$B$13,AJ659&lt;='Braços de IP'!$D$13),'Braços de IP'!$E$13,IF(AND(AJ659&gt;='Braços de IP'!$B$14,AJ659&lt;='Braços de IP'!$D$14),'Braços de IP'!$E$14,"ERRO")))))))</f>
        <v>Longo I</v>
      </c>
      <c r="CX659" s="42"/>
      <c r="CY659" s="56" t="str">
        <f>IF($CX659="","",VLOOKUP($CX659,'Braços de IP'!$E$9:$I$15,2,0))</f>
        <v/>
      </c>
      <c r="CZ659" s="43" t="str">
        <f>IF($CX659="","",VLOOKUP($CX659,'Braços de IP'!$E$9:$I$15,5,0))</f>
        <v/>
      </c>
      <c r="DA659" s="56"/>
      <c r="DB659" s="56"/>
      <c r="DC659" s="56"/>
      <c r="DD659" s="56"/>
      <c r="DE659" s="56"/>
      <c r="DF659" s="56"/>
      <c r="DG659" s="44" t="e">
        <f t="shared" si="392"/>
        <v>#N/A</v>
      </c>
      <c r="DH659" s="45">
        <f t="shared" si="393"/>
        <v>100</v>
      </c>
      <c r="DI659" s="44" t="e">
        <f t="shared" si="394"/>
        <v>#N/A</v>
      </c>
      <c r="DJ659" s="46" t="e">
        <f t="shared" si="395"/>
        <v>#N/A</v>
      </c>
      <c r="DK659" s="47" t="s">
        <v>147</v>
      </c>
      <c r="DL659" s="48"/>
      <c r="DM659" s="49"/>
      <c r="DN659" s="23" t="s">
        <v>148</v>
      </c>
      <c r="DO659" s="23"/>
      <c r="DP659" s="5"/>
      <c r="DQ659" s="5"/>
      <c r="DR659" s="5"/>
      <c r="DS659" s="5"/>
      <c r="DT659" s="5"/>
      <c r="DU659" s="5"/>
      <c r="DV659" s="5"/>
      <c r="DW659" s="5"/>
    </row>
    <row r="660" spans="1:127" ht="15.75" hidden="1" customHeight="1" x14ac:dyDescent="0.3">
      <c r="B660" s="5"/>
      <c r="C660" s="5"/>
      <c r="D660" s="5"/>
      <c r="E660" s="22" t="s">
        <v>573</v>
      </c>
      <c r="F660" s="22" t="s">
        <v>137</v>
      </c>
      <c r="G660" s="23" t="s">
        <v>574</v>
      </c>
      <c r="H660" s="23">
        <v>-23.401948999999998</v>
      </c>
      <c r="I660" s="23">
        <v>-46.858832</v>
      </c>
      <c r="J660" s="24" t="s">
        <v>223</v>
      </c>
      <c r="K660" s="60"/>
      <c r="L660" s="24" t="s">
        <v>157</v>
      </c>
      <c r="M660" s="24" t="s">
        <v>141</v>
      </c>
      <c r="N660" s="23">
        <v>100</v>
      </c>
      <c r="O660" s="23" t="s">
        <v>142</v>
      </c>
      <c r="P660" s="23" t="s">
        <v>143</v>
      </c>
      <c r="Q660" s="26">
        <f t="shared" si="373"/>
        <v>200</v>
      </c>
      <c r="R660" s="27">
        <v>2</v>
      </c>
      <c r="S660" s="28">
        <v>3</v>
      </c>
      <c r="T660" s="28">
        <v>10</v>
      </c>
      <c r="U660" s="23"/>
      <c r="V660" s="23"/>
      <c r="W660" s="29"/>
      <c r="X660" s="28">
        <v>2.7</v>
      </c>
      <c r="Y660" s="23"/>
      <c r="Z660" s="23"/>
      <c r="AA660" s="23"/>
      <c r="AB660" s="23"/>
      <c r="AC660" s="23"/>
      <c r="AD660" s="23" t="s">
        <v>144</v>
      </c>
      <c r="AE660" s="23" t="s">
        <v>145</v>
      </c>
      <c r="AF660" s="23"/>
      <c r="AG660" s="23">
        <v>8</v>
      </c>
      <c r="AH660" s="23">
        <v>1</v>
      </c>
      <c r="AI660" s="23">
        <v>0.55000000000000004</v>
      </c>
      <c r="AJ660" s="23">
        <v>2.6</v>
      </c>
      <c r="AK660" s="27">
        <f t="shared" si="374"/>
        <v>2.0499999999999998</v>
      </c>
      <c r="AL660" s="27" t="s">
        <v>143</v>
      </c>
      <c r="AM660" s="27" t="s">
        <v>143</v>
      </c>
      <c r="AN660" s="23"/>
      <c r="AO660" s="27">
        <f t="shared" si="375"/>
        <v>2</v>
      </c>
      <c r="AP660" s="23"/>
      <c r="AQ660" s="23"/>
      <c r="AR660" s="23"/>
      <c r="AS660" s="23"/>
      <c r="AT660" s="23"/>
      <c r="AU660" s="27"/>
      <c r="AV660" s="27">
        <f t="shared" si="376"/>
        <v>0</v>
      </c>
      <c r="AW660" s="27"/>
      <c r="AX660" s="28">
        <f>VLOOKUP(J660,ABNT5101!$I$3:$J$9,2)</f>
        <v>15</v>
      </c>
      <c r="AY660" s="28">
        <f>VLOOKUP(J660,ABNT5101!$I$3:$M$9,5)</f>
        <v>0.18</v>
      </c>
      <c r="AZ660" s="28" t="str">
        <f>_xlfn.XLOOKUP(J660,ABNT5101!I:I,ABNT5101!L:L)</f>
        <v>-</v>
      </c>
      <c r="BA660" s="28">
        <f>_xlfn.XLOOKUP(J660,ABNT5101!$I:$I,ABNT5101!M:M)</f>
        <v>0.18</v>
      </c>
      <c r="BB660" s="28" t="str">
        <f>_xlfn.XLOOKUP(J660,ABNT5101!$I:$I,ABNT5101!N:N)</f>
        <v>-</v>
      </c>
      <c r="BC660" s="28">
        <f>_xlfn.XLOOKUP(J660,ABNT5101!$I:$I,ABNT5101!O:O)</f>
        <v>15</v>
      </c>
      <c r="BD660" s="31" t="str">
        <f t="shared" si="377"/>
        <v>NÃO ATENDE</v>
      </c>
      <c r="BE660" s="32">
        <f t="shared" si="369"/>
        <v>-1</v>
      </c>
      <c r="BF660" s="32">
        <f t="shared" si="370"/>
        <v>-1</v>
      </c>
      <c r="BG660" s="32" t="str">
        <f t="shared" si="378"/>
        <v>-</v>
      </c>
      <c r="BH660" s="34"/>
      <c r="BI660" s="34"/>
      <c r="BJ660" s="34"/>
      <c r="BK660" s="34"/>
      <c r="BL660" s="35"/>
      <c r="BM660" s="34"/>
      <c r="BN660" s="31" t="str">
        <f t="shared" si="379"/>
        <v>NÃO ATENDE</v>
      </c>
      <c r="BO660" s="31" t="str">
        <f t="shared" si="371"/>
        <v>NÃO ATENDE</v>
      </c>
      <c r="BP660" s="31" t="str">
        <f t="shared" si="372"/>
        <v>NÃO ATENDE</v>
      </c>
      <c r="BQ660" s="31" t="str">
        <f t="shared" si="380"/>
        <v>ATENDE</v>
      </c>
      <c r="BR660" s="36" t="str">
        <f t="shared" si="381"/>
        <v>C3</v>
      </c>
      <c r="BS660" s="36" t="str">
        <f t="shared" si="382"/>
        <v>P5</v>
      </c>
      <c r="BT660" s="37">
        <f t="shared" si="383"/>
        <v>-1</v>
      </c>
      <c r="BU660" s="34"/>
      <c r="BV660" s="34"/>
      <c r="BW660" s="36">
        <f>IF(BS660="-","-",_xlfn.XLOOKUP(BS660,ABNT5101!$B$4:$B$9,ABNT5101!$C$4:$C$9))</f>
        <v>5</v>
      </c>
      <c r="BX660" s="36">
        <f>IF(BS660="-","-",_xlfn.XLOOKUP(BS660,ABNT5101!$B$4:$B$9,ABNT5101!$D$4:$D$9))</f>
        <v>1</v>
      </c>
      <c r="BY660" s="31" t="str">
        <f t="shared" si="384"/>
        <v>NÃO ATENDE</v>
      </c>
      <c r="BZ660" s="31" t="str">
        <f t="shared" si="385"/>
        <v>NÃO ATENDE</v>
      </c>
      <c r="CA660" s="31" t="str">
        <f t="shared" si="386"/>
        <v>NÃO ATENDE</v>
      </c>
      <c r="CB660" s="36" t="str">
        <f t="shared" si="396"/>
        <v>P5</v>
      </c>
      <c r="CC660" s="37">
        <f t="shared" si="387"/>
        <v>-1</v>
      </c>
      <c r="CD660" s="38"/>
      <c r="CE660" s="38"/>
      <c r="CF660" s="31">
        <f>IF(CB660="-","-",_xlfn.XLOOKUP(CB660,ABNT5101!$B$4:$B$9,ABNT5101!$C$4:$C$9))</f>
        <v>5</v>
      </c>
      <c r="CG660" s="36">
        <f>IF(CB660="-","-",_xlfn.XLOOKUP(CB660,ABNT5101!$B$4:$B$9,ABNT5101!$D$4:$D$9))</f>
        <v>1</v>
      </c>
      <c r="CH660" s="31" t="str">
        <f t="shared" si="388"/>
        <v>NÃO ATENDE</v>
      </c>
      <c r="CI660" s="31" t="str">
        <f t="shared" si="389"/>
        <v>NÃO ATENDE</v>
      </c>
      <c r="CJ660" s="31" t="str">
        <f t="shared" si="390"/>
        <v>NÃO ATENDE</v>
      </c>
      <c r="CK660" s="56" t="e">
        <f>_xlfn.XLOOKUP(CL660,'Banco de dados'!$B:$B,'Banco de dados'!$D:$D)</f>
        <v>#N/A</v>
      </c>
      <c r="CL660" s="42"/>
      <c r="CM660" s="56" t="e">
        <f>_xlfn.XLOOKUP(CL660,'Banco de dados'!$B:$B,'Banco de dados'!$E:$E)</f>
        <v>#N/A</v>
      </c>
      <c r="CN660" s="56"/>
      <c r="CO660" s="56" t="e">
        <f>IF(CN660="-","-",_xlfn.XLOOKUP(CN660,'Banco de dados'!$B:$B,'Banco de dados'!$E:$E))</f>
        <v>#N/A</v>
      </c>
      <c r="CP660" s="41">
        <f t="shared" si="391"/>
        <v>1</v>
      </c>
      <c r="CQ660" s="56" t="e">
        <f>_xlfn.XLOOKUP(CL660,'Banco de dados'!$B:$B,'Banco de dados'!$H:$H)</f>
        <v>#N/A</v>
      </c>
      <c r="CR660" s="56" t="e">
        <f t="array" aca="1" ref="CR660" ca="1">_xludf.xlookup(CN660,'Banco de dados'!$B:$B,'Banco de dados'!$H:$H)</f>
        <v>#NAME?</v>
      </c>
      <c r="CS660" s="56" t="e">
        <f t="array" aca="1" ref="CS660" ca="1">_xludf.xlookup(CL660,'Banco de dados'!$B:$B,'Banco de dados'!$F:$F)</f>
        <v>#NAME?</v>
      </c>
      <c r="CT660" s="56" t="e">
        <f t="array" aca="1" ref="CT660" ca="1">_xludf.xlookup(CN660,'Banco de dados'!$B:$B,'Banco de dados'!$F:$F)</f>
        <v>#NAME?</v>
      </c>
      <c r="CU660" s="42"/>
      <c r="CV660" s="42"/>
      <c r="CW660" s="56" t="str">
        <f>IF(AJ660=0.5,"Suporte",IF(AND(AJ660&gt;='Braços de IP'!$B$9,AJ660&lt;='Braços de IP'!$D$9),'Braços de IP'!$E$9,IF(AND(AJ660&gt;='Braços de IP'!$B$10,AJ660&lt;='Braços de IP'!$D$10),'Braços de IP'!$E$10,IF(AND(AJ660&gt;='Braços de IP'!$B$11,AJ660&lt;='Braços de IP'!$D$11),'Braços de IP'!$E$11,IF(AND(AJ660&gt;='Braços de IP'!$B$12,AJ660&lt;='Braços de IP'!$D$12),'Braços de IP'!$E$12,IF(AND(AJ660&gt;='Braços de IP'!$B$13,AJ660&lt;='Braços de IP'!$D$13),'Braços de IP'!$E$13,IF(AND(AJ660&gt;='Braços de IP'!$B$14,AJ660&lt;='Braços de IP'!$D$14),'Braços de IP'!$E$14,"ERRO")))))))</f>
        <v>Longo I</v>
      </c>
      <c r="CX660" s="42"/>
      <c r="CY660" s="56" t="str">
        <f>IF($CX660="","",VLOOKUP($CX660,'Braços de IP'!$E$9:$I$15,2,0))</f>
        <v/>
      </c>
      <c r="CZ660" s="43" t="str">
        <f>IF($CX660="","",VLOOKUP($CX660,'Braços de IP'!$E$9:$I$15,5,0))</f>
        <v/>
      </c>
      <c r="DA660" s="56"/>
      <c r="DB660" s="56"/>
      <c r="DC660" s="56"/>
      <c r="DD660" s="56"/>
      <c r="DE660" s="56"/>
      <c r="DF660" s="56"/>
      <c r="DG660" s="44" t="e">
        <f t="shared" si="392"/>
        <v>#N/A</v>
      </c>
      <c r="DH660" s="45">
        <f t="shared" si="393"/>
        <v>100</v>
      </c>
      <c r="DI660" s="44" t="e">
        <f t="shared" si="394"/>
        <v>#N/A</v>
      </c>
      <c r="DJ660" s="46" t="e">
        <f t="shared" si="395"/>
        <v>#N/A</v>
      </c>
      <c r="DK660" s="47" t="s">
        <v>147</v>
      </c>
      <c r="DL660" s="48"/>
      <c r="DM660" s="49"/>
      <c r="DN660" s="23" t="s">
        <v>148</v>
      </c>
      <c r="DO660" s="23"/>
      <c r="DP660" s="5"/>
      <c r="DQ660" s="5"/>
      <c r="DR660" s="5"/>
      <c r="DS660" s="5"/>
      <c r="DT660" s="5"/>
      <c r="DU660" s="5"/>
      <c r="DV660" s="5"/>
      <c r="DW660" s="5"/>
    </row>
    <row r="661" spans="1:127" ht="15.75" hidden="1" customHeight="1" x14ac:dyDescent="0.3">
      <c r="B661" s="5"/>
      <c r="C661" s="5"/>
      <c r="D661" s="5"/>
      <c r="E661" s="22" t="s">
        <v>573</v>
      </c>
      <c r="F661" s="22" t="s">
        <v>137</v>
      </c>
      <c r="G661" s="23" t="s">
        <v>574</v>
      </c>
      <c r="H661" s="23">
        <v>-23.401948999999998</v>
      </c>
      <c r="I661" s="23">
        <v>-46.858832</v>
      </c>
      <c r="J661" s="24" t="s">
        <v>223</v>
      </c>
      <c r="K661" s="60"/>
      <c r="L661" s="24" t="s">
        <v>157</v>
      </c>
      <c r="M661" s="24" t="s">
        <v>141</v>
      </c>
      <c r="N661" s="23">
        <v>100</v>
      </c>
      <c r="O661" s="23" t="s">
        <v>142</v>
      </c>
      <c r="P661" s="23" t="s">
        <v>143</v>
      </c>
      <c r="Q661" s="26">
        <f t="shared" si="373"/>
        <v>200</v>
      </c>
      <c r="R661" s="27">
        <v>2</v>
      </c>
      <c r="S661" s="28">
        <v>3</v>
      </c>
      <c r="T661" s="28">
        <v>10</v>
      </c>
      <c r="U661" s="23"/>
      <c r="V661" s="23"/>
      <c r="W661" s="29"/>
      <c r="X661" s="28">
        <v>2.7</v>
      </c>
      <c r="Y661" s="23"/>
      <c r="Z661" s="23"/>
      <c r="AA661" s="23"/>
      <c r="AB661" s="23"/>
      <c r="AC661" s="23"/>
      <c r="AD661" s="23" t="s">
        <v>144</v>
      </c>
      <c r="AE661" s="23" t="s">
        <v>145</v>
      </c>
      <c r="AF661" s="23"/>
      <c r="AG661" s="23">
        <v>8</v>
      </c>
      <c r="AH661" s="23">
        <v>1</v>
      </c>
      <c r="AI661" s="23">
        <v>0.55000000000000004</v>
      </c>
      <c r="AJ661" s="23">
        <v>2.6</v>
      </c>
      <c r="AK661" s="27">
        <f t="shared" si="374"/>
        <v>2.0499999999999998</v>
      </c>
      <c r="AL661" s="27" t="s">
        <v>143</v>
      </c>
      <c r="AM661" s="27" t="s">
        <v>143</v>
      </c>
      <c r="AN661" s="23"/>
      <c r="AO661" s="27">
        <f t="shared" si="375"/>
        <v>2</v>
      </c>
      <c r="AP661" s="23"/>
      <c r="AQ661" s="23"/>
      <c r="AR661" s="23"/>
      <c r="AS661" s="23"/>
      <c r="AT661" s="23"/>
      <c r="AU661" s="27"/>
      <c r="AV661" s="27">
        <f t="shared" si="376"/>
        <v>0</v>
      </c>
      <c r="AW661" s="27"/>
      <c r="AX661" s="28">
        <f>VLOOKUP(J661,ABNT5101!$I$3:$J$9,2)</f>
        <v>15</v>
      </c>
      <c r="AY661" s="28">
        <f>VLOOKUP(J661,ABNT5101!$I$3:$M$9,5)</f>
        <v>0.18</v>
      </c>
      <c r="AZ661" s="28" t="str">
        <f>_xlfn.XLOOKUP(J661,ABNT5101!I:I,ABNT5101!L:L)</f>
        <v>-</v>
      </c>
      <c r="BA661" s="28">
        <f>_xlfn.XLOOKUP(J661,ABNT5101!$I:$I,ABNT5101!M:M)</f>
        <v>0.18</v>
      </c>
      <c r="BB661" s="28" t="str">
        <f>_xlfn.XLOOKUP(J661,ABNT5101!$I:$I,ABNT5101!N:N)</f>
        <v>-</v>
      </c>
      <c r="BC661" s="28">
        <f>_xlfn.XLOOKUP(J661,ABNT5101!$I:$I,ABNT5101!O:O)</f>
        <v>15</v>
      </c>
      <c r="BD661" s="31" t="str">
        <f t="shared" si="377"/>
        <v>NÃO ATENDE</v>
      </c>
      <c r="BE661" s="32">
        <f t="shared" si="369"/>
        <v>-1</v>
      </c>
      <c r="BF661" s="32">
        <f t="shared" si="370"/>
        <v>-1</v>
      </c>
      <c r="BG661" s="32" t="str">
        <f t="shared" si="378"/>
        <v>-</v>
      </c>
      <c r="BH661" s="34"/>
      <c r="BI661" s="34"/>
      <c r="BJ661" s="34"/>
      <c r="BK661" s="34"/>
      <c r="BL661" s="35"/>
      <c r="BM661" s="34"/>
      <c r="BN661" s="31" t="str">
        <f t="shared" si="379"/>
        <v>NÃO ATENDE</v>
      </c>
      <c r="BO661" s="31" t="str">
        <f t="shared" si="371"/>
        <v>NÃO ATENDE</v>
      </c>
      <c r="BP661" s="31" t="str">
        <f t="shared" si="372"/>
        <v>NÃO ATENDE</v>
      </c>
      <c r="BQ661" s="31" t="str">
        <f t="shared" si="380"/>
        <v>ATENDE</v>
      </c>
      <c r="BR661" s="36" t="str">
        <f t="shared" si="381"/>
        <v>C3</v>
      </c>
      <c r="BS661" s="36" t="str">
        <f t="shared" si="382"/>
        <v>P5</v>
      </c>
      <c r="BT661" s="37">
        <f t="shared" si="383"/>
        <v>-1</v>
      </c>
      <c r="BU661" s="34"/>
      <c r="BV661" s="34"/>
      <c r="BW661" s="36">
        <f>IF(BS661="-","-",_xlfn.XLOOKUP(BS661,ABNT5101!$B$4:$B$9,ABNT5101!$C$4:$C$9))</f>
        <v>5</v>
      </c>
      <c r="BX661" s="36">
        <f>IF(BS661="-","-",_xlfn.XLOOKUP(BS661,ABNT5101!$B$4:$B$9,ABNT5101!$D$4:$D$9))</f>
        <v>1</v>
      </c>
      <c r="BY661" s="31" t="str">
        <f t="shared" si="384"/>
        <v>NÃO ATENDE</v>
      </c>
      <c r="BZ661" s="31" t="str">
        <f t="shared" si="385"/>
        <v>NÃO ATENDE</v>
      </c>
      <c r="CA661" s="31" t="str">
        <f t="shared" si="386"/>
        <v>NÃO ATENDE</v>
      </c>
      <c r="CB661" s="36" t="str">
        <f t="shared" si="396"/>
        <v>P5</v>
      </c>
      <c r="CC661" s="37">
        <f t="shared" si="387"/>
        <v>-1</v>
      </c>
      <c r="CD661" s="38"/>
      <c r="CE661" s="38"/>
      <c r="CF661" s="31">
        <f>IF(CB661="-","-",_xlfn.XLOOKUP(CB661,ABNT5101!$B$4:$B$9,ABNT5101!$C$4:$C$9))</f>
        <v>5</v>
      </c>
      <c r="CG661" s="36">
        <f>IF(CB661="-","-",_xlfn.XLOOKUP(CB661,ABNT5101!$B$4:$B$9,ABNT5101!$D$4:$D$9))</f>
        <v>1</v>
      </c>
      <c r="CH661" s="31" t="str">
        <f t="shared" si="388"/>
        <v>NÃO ATENDE</v>
      </c>
      <c r="CI661" s="31" t="str">
        <f t="shared" si="389"/>
        <v>NÃO ATENDE</v>
      </c>
      <c r="CJ661" s="31" t="str">
        <f t="shared" si="390"/>
        <v>NÃO ATENDE</v>
      </c>
      <c r="CK661" s="56" t="e">
        <f>_xlfn.XLOOKUP(CL661,'Banco de dados'!$B:$B,'Banco de dados'!$D:$D)</f>
        <v>#N/A</v>
      </c>
      <c r="CL661" s="42"/>
      <c r="CM661" s="56" t="e">
        <f>_xlfn.XLOOKUP(CL661,'Banco de dados'!$B:$B,'Banco de dados'!$E:$E)</f>
        <v>#N/A</v>
      </c>
      <c r="CN661" s="56"/>
      <c r="CO661" s="56" t="e">
        <f>IF(CN661="-","-",_xlfn.XLOOKUP(CN661,'Banco de dados'!$B:$B,'Banco de dados'!$E:$E))</f>
        <v>#N/A</v>
      </c>
      <c r="CP661" s="41">
        <f t="shared" si="391"/>
        <v>1</v>
      </c>
      <c r="CQ661" s="56" t="e">
        <f>_xlfn.XLOOKUP(CL661,'Banco de dados'!$B:$B,'Banco de dados'!$H:$H)</f>
        <v>#N/A</v>
      </c>
      <c r="CR661" s="56" t="e">
        <f t="array" aca="1" ref="CR661" ca="1">_xludf.xlookup(CN661,'Banco de dados'!$B:$B,'Banco de dados'!$H:$H)</f>
        <v>#NAME?</v>
      </c>
      <c r="CS661" s="56" t="e">
        <f t="array" aca="1" ref="CS661" ca="1">_xludf.xlookup(CL661,'Banco de dados'!$B:$B,'Banco de dados'!$F:$F)</f>
        <v>#NAME?</v>
      </c>
      <c r="CT661" s="56" t="e">
        <f t="array" aca="1" ref="CT661" ca="1">_xludf.xlookup(CN661,'Banco de dados'!$B:$B,'Banco de dados'!$F:$F)</f>
        <v>#NAME?</v>
      </c>
      <c r="CU661" s="42"/>
      <c r="CV661" s="42"/>
      <c r="CW661" s="56" t="str">
        <f>IF(AJ661=0.5,"Suporte",IF(AND(AJ661&gt;='Braços de IP'!$B$9,AJ661&lt;='Braços de IP'!$D$9),'Braços de IP'!$E$9,IF(AND(AJ661&gt;='Braços de IP'!$B$10,AJ661&lt;='Braços de IP'!$D$10),'Braços de IP'!$E$10,IF(AND(AJ661&gt;='Braços de IP'!$B$11,AJ661&lt;='Braços de IP'!$D$11),'Braços de IP'!$E$11,IF(AND(AJ661&gt;='Braços de IP'!$B$12,AJ661&lt;='Braços de IP'!$D$12),'Braços de IP'!$E$12,IF(AND(AJ661&gt;='Braços de IP'!$B$13,AJ661&lt;='Braços de IP'!$D$13),'Braços de IP'!$E$13,IF(AND(AJ661&gt;='Braços de IP'!$B$14,AJ661&lt;='Braços de IP'!$D$14),'Braços de IP'!$E$14,"ERRO")))))))</f>
        <v>Longo I</v>
      </c>
      <c r="CX661" s="42"/>
      <c r="CY661" s="56" t="str">
        <f>IF($CX661="","",VLOOKUP($CX661,'Braços de IP'!$E$9:$I$15,2,0))</f>
        <v/>
      </c>
      <c r="CZ661" s="43" t="str">
        <f>IF($CX661="","",VLOOKUP($CX661,'Braços de IP'!$E$9:$I$15,5,0))</f>
        <v/>
      </c>
      <c r="DA661" s="56"/>
      <c r="DB661" s="56"/>
      <c r="DC661" s="56"/>
      <c r="DD661" s="56"/>
      <c r="DE661" s="56"/>
      <c r="DF661" s="56"/>
      <c r="DG661" s="44" t="e">
        <f t="shared" si="392"/>
        <v>#N/A</v>
      </c>
      <c r="DH661" s="45">
        <f t="shared" si="393"/>
        <v>100</v>
      </c>
      <c r="DI661" s="44" t="e">
        <f t="shared" si="394"/>
        <v>#N/A</v>
      </c>
      <c r="DJ661" s="46" t="e">
        <f t="shared" si="395"/>
        <v>#N/A</v>
      </c>
      <c r="DK661" s="47" t="s">
        <v>147</v>
      </c>
      <c r="DL661" s="48"/>
      <c r="DM661" s="49"/>
      <c r="DN661" s="23" t="s">
        <v>148</v>
      </c>
      <c r="DO661" s="23"/>
      <c r="DP661" s="5"/>
      <c r="DQ661" s="5"/>
      <c r="DR661" s="5"/>
      <c r="DS661" s="5"/>
      <c r="DT661" s="5"/>
      <c r="DU661" s="5"/>
      <c r="DV661" s="5"/>
      <c r="DW661" s="5"/>
    </row>
    <row r="662" spans="1:127" ht="15.75" hidden="1" customHeight="1" x14ac:dyDescent="0.3">
      <c r="B662" s="5"/>
      <c r="C662" s="5"/>
      <c r="D662" s="5"/>
      <c r="E662" s="22" t="s">
        <v>575</v>
      </c>
      <c r="F662" s="22" t="s">
        <v>150</v>
      </c>
      <c r="G662" s="23" t="s">
        <v>576</v>
      </c>
      <c r="H662" s="23">
        <v>-23.346340609999999</v>
      </c>
      <c r="I662" s="23">
        <v>-46.878304139999997</v>
      </c>
      <c r="J662" s="24" t="s">
        <v>160</v>
      </c>
      <c r="K662" s="60"/>
      <c r="L662" s="24" t="s">
        <v>152</v>
      </c>
      <c r="M662" s="24" t="s">
        <v>141</v>
      </c>
      <c r="N662" s="23">
        <v>60</v>
      </c>
      <c r="O662" s="23" t="s">
        <v>142</v>
      </c>
      <c r="P662" s="23" t="s">
        <v>143</v>
      </c>
      <c r="Q662" s="26">
        <f t="shared" si="373"/>
        <v>120</v>
      </c>
      <c r="R662" s="27">
        <v>1</v>
      </c>
      <c r="S662" s="28" t="s">
        <v>153</v>
      </c>
      <c r="T662" s="28">
        <v>3.5</v>
      </c>
      <c r="U662" s="23"/>
      <c r="V662" s="23"/>
      <c r="W662" s="29"/>
      <c r="X662" s="28" t="s">
        <v>153</v>
      </c>
      <c r="Y662" s="23"/>
      <c r="Z662" s="23"/>
      <c r="AA662" s="23"/>
      <c r="AB662" s="23"/>
      <c r="AC662" s="23"/>
      <c r="AD662" s="23" t="s">
        <v>144</v>
      </c>
      <c r="AE662" s="23" t="s">
        <v>145</v>
      </c>
      <c r="AF662" s="23"/>
      <c r="AG662" s="23">
        <v>5.5</v>
      </c>
      <c r="AH662" s="23">
        <v>1</v>
      </c>
      <c r="AI662" s="23">
        <v>0.6</v>
      </c>
      <c r="AJ662" s="23">
        <v>0.85</v>
      </c>
      <c r="AK662" s="27">
        <f t="shared" si="374"/>
        <v>0.25</v>
      </c>
      <c r="AL662" s="27" t="s">
        <v>143</v>
      </c>
      <c r="AM662" s="27" t="s">
        <v>143</v>
      </c>
      <c r="AN662" s="23"/>
      <c r="AO662" s="27">
        <f t="shared" si="375"/>
        <v>2</v>
      </c>
      <c r="AP662" s="23"/>
      <c r="AQ662" s="23"/>
      <c r="AR662" s="23"/>
      <c r="AS662" s="23"/>
      <c r="AT662" s="23"/>
      <c r="AU662" s="27"/>
      <c r="AV662" s="27">
        <f t="shared" si="376"/>
        <v>0</v>
      </c>
      <c r="AW662" s="27"/>
      <c r="AX662" s="28">
        <f>VLOOKUP(J662,ABNT5101!$I$3:$J$9,2)</f>
        <v>10</v>
      </c>
      <c r="AY662" s="28">
        <f>VLOOKUP(J662,ABNT5101!$I$3:$M$9,5)</f>
        <v>0.18</v>
      </c>
      <c r="AZ662" s="28" t="str">
        <f>_xlfn.XLOOKUP(J662,ABNT5101!I:I,ABNT5101!L:L)</f>
        <v>-</v>
      </c>
      <c r="BA662" s="28">
        <f>_xlfn.XLOOKUP(J662,ABNT5101!$I:$I,ABNT5101!M:M)</f>
        <v>0.18</v>
      </c>
      <c r="BB662" s="28" t="str">
        <f>_xlfn.XLOOKUP(J662,ABNT5101!$I:$I,ABNT5101!N:N)</f>
        <v>-</v>
      </c>
      <c r="BC662" s="28">
        <f>_xlfn.XLOOKUP(J662,ABNT5101!$I:$I,ABNT5101!O:O)</f>
        <v>16</v>
      </c>
      <c r="BD662" s="31" t="str">
        <f t="shared" si="377"/>
        <v>NÃO ATENDE</v>
      </c>
      <c r="BE662" s="32">
        <f t="shared" si="369"/>
        <v>-1</v>
      </c>
      <c r="BF662" s="32">
        <f t="shared" si="370"/>
        <v>-1</v>
      </c>
      <c r="BG662" s="32" t="str">
        <f t="shared" si="378"/>
        <v>-</v>
      </c>
      <c r="BH662" s="34"/>
      <c r="BI662" s="34"/>
      <c r="BJ662" s="34"/>
      <c r="BK662" s="34"/>
      <c r="BL662" s="35"/>
      <c r="BM662" s="34"/>
      <c r="BN662" s="31" t="str">
        <f t="shared" si="379"/>
        <v>NÃO ATENDE</v>
      </c>
      <c r="BO662" s="31" t="str">
        <f t="shared" si="371"/>
        <v>NÃO ATENDE</v>
      </c>
      <c r="BP662" s="31" t="str">
        <f t="shared" si="372"/>
        <v>NÃO ATENDE</v>
      </c>
      <c r="BQ662" s="31" t="str">
        <f t="shared" si="380"/>
        <v>ATENDE</v>
      </c>
      <c r="BR662" s="36" t="str">
        <f t="shared" si="381"/>
        <v>C4</v>
      </c>
      <c r="BS662" s="36" t="str">
        <f t="shared" si="382"/>
        <v>Sem Passeio</v>
      </c>
      <c r="BT662" s="37" t="e">
        <f t="shared" si="383"/>
        <v>#N/A</v>
      </c>
      <c r="BU662" s="34"/>
      <c r="BV662" s="34"/>
      <c r="BW662" s="36" t="e">
        <f>IF(BS662="-","-",_xlfn.XLOOKUP(BS662,ABNT5101!$B$4:$B$9,ABNT5101!$C$4:$C$9))</f>
        <v>#N/A</v>
      </c>
      <c r="BX662" s="36" t="e">
        <f>IF(BS662="-","-",_xlfn.XLOOKUP(BS662,ABNT5101!$B$4:$B$9,ABNT5101!$D$4:$D$9))</f>
        <v>#N/A</v>
      </c>
      <c r="BY662" s="31" t="e">
        <f t="shared" si="384"/>
        <v>#N/A</v>
      </c>
      <c r="BZ662" s="31" t="e">
        <f t="shared" si="385"/>
        <v>#N/A</v>
      </c>
      <c r="CA662" s="31" t="e">
        <f t="shared" si="386"/>
        <v>#N/A</v>
      </c>
      <c r="CB662" s="36" t="str">
        <f t="shared" si="396"/>
        <v>Sem Passeio</v>
      </c>
      <c r="CC662" s="37" t="e">
        <f t="shared" si="387"/>
        <v>#N/A</v>
      </c>
      <c r="CD662" s="38"/>
      <c r="CE662" s="38"/>
      <c r="CF662" s="31" t="e">
        <f>IF(CB662="-","-",_xlfn.XLOOKUP(CB662,ABNT5101!$B$4:$B$9,ABNT5101!$C$4:$C$9))</f>
        <v>#N/A</v>
      </c>
      <c r="CG662" s="36" t="e">
        <f>IF(CB662="-","-",_xlfn.XLOOKUP(CB662,ABNT5101!$B$4:$B$9,ABNT5101!$D$4:$D$9))</f>
        <v>#N/A</v>
      </c>
      <c r="CH662" s="31" t="e">
        <f t="shared" si="388"/>
        <v>#N/A</v>
      </c>
      <c r="CI662" s="31" t="e">
        <f t="shared" si="389"/>
        <v>#N/A</v>
      </c>
      <c r="CJ662" s="31" t="e">
        <f t="shared" si="390"/>
        <v>#N/A</v>
      </c>
      <c r="CK662" s="56" t="e">
        <f>_xlfn.XLOOKUP(CL662,'Banco de dados'!$B:$B,'Banco de dados'!$D:$D)</f>
        <v>#N/A</v>
      </c>
      <c r="CL662" s="42"/>
      <c r="CM662" s="56" t="e">
        <f>_xlfn.XLOOKUP(CL662,'Banco de dados'!$B:$B,'Banco de dados'!$E:$E)</f>
        <v>#N/A</v>
      </c>
      <c r="CN662" s="56"/>
      <c r="CO662" s="56" t="e">
        <f>IF(CN662="-","-",_xlfn.XLOOKUP(CN662,'Banco de dados'!$B:$B,'Banco de dados'!$E:$E))</f>
        <v>#N/A</v>
      </c>
      <c r="CP662" s="41">
        <f t="shared" si="391"/>
        <v>1</v>
      </c>
      <c r="CQ662" s="56" t="e">
        <f>_xlfn.XLOOKUP(CL662,'Banco de dados'!$B:$B,'Banco de dados'!$H:$H)</f>
        <v>#N/A</v>
      </c>
      <c r="CR662" s="56" t="e">
        <f t="array" aca="1" ref="CR662" ca="1">_xludf.xlookup(CN662,'Banco de dados'!$B:$B,'Banco de dados'!$H:$H)</f>
        <v>#NAME?</v>
      </c>
      <c r="CS662" s="56" t="e">
        <f t="array" aca="1" ref="CS662" ca="1">_xludf.xlookup(CL662,'Banco de dados'!$B:$B,'Banco de dados'!$F:$F)</f>
        <v>#NAME?</v>
      </c>
      <c r="CT662" s="56" t="e">
        <f t="array" aca="1" ref="CT662" ca="1">_xludf.xlookup(CN662,'Banco de dados'!$B:$B,'Banco de dados'!$F:$F)</f>
        <v>#NAME?</v>
      </c>
      <c r="CU662" s="42"/>
      <c r="CV662" s="42"/>
      <c r="CW662" s="56" t="str">
        <f>IF(AJ662=0.5,"Suporte",IF(AND(AJ662&gt;='Braços de IP'!$B$9,AJ662&lt;='Braços de IP'!$D$9),'Braços de IP'!$E$9,IF(AND(AJ662&gt;='Braços de IP'!$B$10,AJ662&lt;='Braços de IP'!$D$10),'Braços de IP'!$E$10,IF(AND(AJ662&gt;='Braços de IP'!$B$11,AJ662&lt;='Braços de IP'!$D$11),'Braços de IP'!$E$11,IF(AND(AJ662&gt;='Braços de IP'!$B$12,AJ662&lt;='Braços de IP'!$D$12),'Braços de IP'!$E$12,IF(AND(AJ662&gt;='Braços de IP'!$B$13,AJ662&lt;='Braços de IP'!$D$13),'Braços de IP'!$E$13,IF(AND(AJ662&gt;='Braços de IP'!$B$14,AJ662&lt;='Braços de IP'!$D$14),'Braços de IP'!$E$14,"ERRO")))))))</f>
        <v>Curto I</v>
      </c>
      <c r="CX662" s="42"/>
      <c r="CY662" s="56" t="str">
        <f>IF($CX662="","",VLOOKUP($CX662,'Braços de IP'!$E$9:$I$15,2,0))</f>
        <v/>
      </c>
      <c r="CZ662" s="43" t="str">
        <f>IF($CX662="","",VLOOKUP($CX662,'Braços de IP'!$E$9:$I$15,5,0))</f>
        <v/>
      </c>
      <c r="DA662" s="56"/>
      <c r="DB662" s="56"/>
      <c r="DC662" s="56"/>
      <c r="DD662" s="56"/>
      <c r="DE662" s="56"/>
      <c r="DF662" s="56"/>
      <c r="DG662" s="44" t="e">
        <f t="shared" si="392"/>
        <v>#N/A</v>
      </c>
      <c r="DH662" s="45">
        <f t="shared" si="393"/>
        <v>60</v>
      </c>
      <c r="DI662" s="44" t="e">
        <f t="shared" si="394"/>
        <v>#N/A</v>
      </c>
      <c r="DJ662" s="46" t="e">
        <f t="shared" si="395"/>
        <v>#N/A</v>
      </c>
      <c r="DK662" s="47" t="s">
        <v>147</v>
      </c>
      <c r="DL662" s="48"/>
      <c r="DM662" s="49"/>
      <c r="DN662" s="23" t="s">
        <v>148</v>
      </c>
      <c r="DO662" s="23"/>
      <c r="DP662" s="5"/>
      <c r="DQ662" s="5"/>
      <c r="DR662" s="5"/>
      <c r="DS662" s="5"/>
      <c r="DT662" s="5"/>
      <c r="DU662" s="5"/>
      <c r="DV662" s="5"/>
      <c r="DW662" s="5"/>
    </row>
    <row r="663" spans="1:127" ht="15.75" hidden="1" customHeight="1" x14ac:dyDescent="0.3">
      <c r="B663" s="5"/>
      <c r="C663" s="5"/>
      <c r="D663" s="5"/>
      <c r="E663" s="22" t="s">
        <v>575</v>
      </c>
      <c r="F663" s="22" t="s">
        <v>150</v>
      </c>
      <c r="G663" s="23" t="s">
        <v>576</v>
      </c>
      <c r="H663" s="23">
        <v>-23.346340609999999</v>
      </c>
      <c r="I663" s="23">
        <v>-46.878304139999997</v>
      </c>
      <c r="J663" s="24" t="s">
        <v>160</v>
      </c>
      <c r="K663" s="60"/>
      <c r="L663" s="24" t="s">
        <v>152</v>
      </c>
      <c r="M663" s="24" t="s">
        <v>141</v>
      </c>
      <c r="N663" s="23">
        <v>60</v>
      </c>
      <c r="O663" s="23" t="s">
        <v>142</v>
      </c>
      <c r="P663" s="23" t="s">
        <v>143</v>
      </c>
      <c r="Q663" s="26">
        <f t="shared" si="373"/>
        <v>120</v>
      </c>
      <c r="R663" s="27">
        <v>1</v>
      </c>
      <c r="S663" s="28" t="s">
        <v>153</v>
      </c>
      <c r="T663" s="28">
        <v>3.5</v>
      </c>
      <c r="U663" s="23"/>
      <c r="V663" s="23"/>
      <c r="W663" s="29"/>
      <c r="X663" s="28" t="s">
        <v>153</v>
      </c>
      <c r="Y663" s="23"/>
      <c r="Z663" s="23"/>
      <c r="AA663" s="23"/>
      <c r="AB663" s="23"/>
      <c r="AC663" s="23"/>
      <c r="AD663" s="23" t="s">
        <v>144</v>
      </c>
      <c r="AE663" s="23" t="s">
        <v>145</v>
      </c>
      <c r="AF663" s="23"/>
      <c r="AG663" s="23">
        <v>5.5</v>
      </c>
      <c r="AH663" s="23">
        <v>1</v>
      </c>
      <c r="AI663" s="23">
        <v>0.6</v>
      </c>
      <c r="AJ663" s="23">
        <v>0.85</v>
      </c>
      <c r="AK663" s="27">
        <f t="shared" si="374"/>
        <v>0.25</v>
      </c>
      <c r="AL663" s="27" t="s">
        <v>143</v>
      </c>
      <c r="AM663" s="27" t="s">
        <v>143</v>
      </c>
      <c r="AN663" s="23"/>
      <c r="AO663" s="27">
        <f t="shared" si="375"/>
        <v>2</v>
      </c>
      <c r="AP663" s="23"/>
      <c r="AQ663" s="23"/>
      <c r="AR663" s="23"/>
      <c r="AS663" s="23"/>
      <c r="AT663" s="23"/>
      <c r="AU663" s="27"/>
      <c r="AV663" s="27">
        <f t="shared" si="376"/>
        <v>0</v>
      </c>
      <c r="AW663" s="27"/>
      <c r="AX663" s="28">
        <f>VLOOKUP(J663,ABNT5101!$I$3:$J$9,2)</f>
        <v>10</v>
      </c>
      <c r="AY663" s="28">
        <f>VLOOKUP(J663,ABNT5101!$I$3:$M$9,5)</f>
        <v>0.18</v>
      </c>
      <c r="AZ663" s="28" t="str">
        <f>_xlfn.XLOOKUP(J663,ABNT5101!I:I,ABNT5101!L:L)</f>
        <v>-</v>
      </c>
      <c r="BA663" s="28">
        <f>_xlfn.XLOOKUP(J663,ABNT5101!$I:$I,ABNT5101!M:M)</f>
        <v>0.18</v>
      </c>
      <c r="BB663" s="28" t="str">
        <f>_xlfn.XLOOKUP(J663,ABNT5101!$I:$I,ABNT5101!N:N)</f>
        <v>-</v>
      </c>
      <c r="BC663" s="28">
        <f>_xlfn.XLOOKUP(J663,ABNT5101!$I:$I,ABNT5101!O:O)</f>
        <v>16</v>
      </c>
      <c r="BD663" s="31" t="str">
        <f t="shared" si="377"/>
        <v>NÃO ATENDE</v>
      </c>
      <c r="BE663" s="32">
        <f t="shared" si="369"/>
        <v>-1</v>
      </c>
      <c r="BF663" s="32">
        <f t="shared" si="370"/>
        <v>-1</v>
      </c>
      <c r="BG663" s="32" t="str">
        <f t="shared" si="378"/>
        <v>-</v>
      </c>
      <c r="BH663" s="34"/>
      <c r="BI663" s="34"/>
      <c r="BJ663" s="34"/>
      <c r="BK663" s="34"/>
      <c r="BL663" s="35"/>
      <c r="BM663" s="34"/>
      <c r="BN663" s="31" t="str">
        <f t="shared" si="379"/>
        <v>NÃO ATENDE</v>
      </c>
      <c r="BO663" s="31" t="str">
        <f t="shared" si="371"/>
        <v>NÃO ATENDE</v>
      </c>
      <c r="BP663" s="31" t="str">
        <f t="shared" si="372"/>
        <v>NÃO ATENDE</v>
      </c>
      <c r="BQ663" s="31" t="str">
        <f t="shared" si="380"/>
        <v>ATENDE</v>
      </c>
      <c r="BR663" s="36" t="str">
        <f t="shared" si="381"/>
        <v>C4</v>
      </c>
      <c r="BS663" s="36" t="str">
        <f t="shared" si="382"/>
        <v>Sem Passeio</v>
      </c>
      <c r="BT663" s="37" t="e">
        <f t="shared" si="383"/>
        <v>#N/A</v>
      </c>
      <c r="BU663" s="34"/>
      <c r="BV663" s="34"/>
      <c r="BW663" s="36" t="e">
        <f>IF(BS663="-","-",_xlfn.XLOOKUP(BS663,ABNT5101!$B$4:$B$9,ABNT5101!$C$4:$C$9))</f>
        <v>#N/A</v>
      </c>
      <c r="BX663" s="36" t="e">
        <f>IF(BS663="-","-",_xlfn.XLOOKUP(BS663,ABNT5101!$B$4:$B$9,ABNT5101!$D$4:$D$9))</f>
        <v>#N/A</v>
      </c>
      <c r="BY663" s="31" t="e">
        <f t="shared" si="384"/>
        <v>#N/A</v>
      </c>
      <c r="BZ663" s="31" t="e">
        <f t="shared" si="385"/>
        <v>#N/A</v>
      </c>
      <c r="CA663" s="31" t="e">
        <f t="shared" si="386"/>
        <v>#N/A</v>
      </c>
      <c r="CB663" s="36" t="str">
        <f t="shared" si="396"/>
        <v>Sem Passeio</v>
      </c>
      <c r="CC663" s="37" t="e">
        <f t="shared" si="387"/>
        <v>#N/A</v>
      </c>
      <c r="CD663" s="38"/>
      <c r="CE663" s="38"/>
      <c r="CF663" s="31" t="e">
        <f>IF(CB663="-","-",_xlfn.XLOOKUP(CB663,ABNT5101!$B$4:$B$9,ABNT5101!$C$4:$C$9))</f>
        <v>#N/A</v>
      </c>
      <c r="CG663" s="36" t="e">
        <f>IF(CB663="-","-",_xlfn.XLOOKUP(CB663,ABNT5101!$B$4:$B$9,ABNT5101!$D$4:$D$9))</f>
        <v>#N/A</v>
      </c>
      <c r="CH663" s="31" t="e">
        <f t="shared" si="388"/>
        <v>#N/A</v>
      </c>
      <c r="CI663" s="31" t="e">
        <f t="shared" si="389"/>
        <v>#N/A</v>
      </c>
      <c r="CJ663" s="31" t="e">
        <f t="shared" si="390"/>
        <v>#N/A</v>
      </c>
      <c r="CK663" s="56" t="e">
        <f>_xlfn.XLOOKUP(CL663,'Banco de dados'!$B:$B,'Banco de dados'!$D:$D)</f>
        <v>#N/A</v>
      </c>
      <c r="CL663" s="42"/>
      <c r="CM663" s="56" t="e">
        <f>_xlfn.XLOOKUP(CL663,'Banco de dados'!$B:$B,'Banco de dados'!$E:$E)</f>
        <v>#N/A</v>
      </c>
      <c r="CN663" s="56"/>
      <c r="CO663" s="56" t="e">
        <f>IF(CN663="-","-",_xlfn.XLOOKUP(CN663,'Banco de dados'!$B:$B,'Banco de dados'!$E:$E))</f>
        <v>#N/A</v>
      </c>
      <c r="CP663" s="41">
        <f t="shared" si="391"/>
        <v>1</v>
      </c>
      <c r="CQ663" s="56" t="e">
        <f>_xlfn.XLOOKUP(CL663,'Banco de dados'!$B:$B,'Banco de dados'!$H:$H)</f>
        <v>#N/A</v>
      </c>
      <c r="CR663" s="56" t="e">
        <f t="array" aca="1" ref="CR663" ca="1">_xludf.xlookup(CN663,'Banco de dados'!$B:$B,'Banco de dados'!$H:$H)</f>
        <v>#NAME?</v>
      </c>
      <c r="CS663" s="56" t="e">
        <f t="array" aca="1" ref="CS663" ca="1">_xludf.xlookup(CL663,'Banco de dados'!$B:$B,'Banco de dados'!$F:$F)</f>
        <v>#NAME?</v>
      </c>
      <c r="CT663" s="56" t="e">
        <f t="array" aca="1" ref="CT663" ca="1">_xludf.xlookup(CN663,'Banco de dados'!$B:$B,'Banco de dados'!$F:$F)</f>
        <v>#NAME?</v>
      </c>
      <c r="CU663" s="42"/>
      <c r="CV663" s="42"/>
      <c r="CW663" s="56" t="str">
        <f>IF(AJ663=0.5,"Suporte",IF(AND(AJ663&gt;='Braços de IP'!$B$9,AJ663&lt;='Braços de IP'!$D$9),'Braços de IP'!$E$9,IF(AND(AJ663&gt;='Braços de IP'!$B$10,AJ663&lt;='Braços de IP'!$D$10),'Braços de IP'!$E$10,IF(AND(AJ663&gt;='Braços de IP'!$B$11,AJ663&lt;='Braços de IP'!$D$11),'Braços de IP'!$E$11,IF(AND(AJ663&gt;='Braços de IP'!$B$12,AJ663&lt;='Braços de IP'!$D$12),'Braços de IP'!$E$12,IF(AND(AJ663&gt;='Braços de IP'!$B$13,AJ663&lt;='Braços de IP'!$D$13),'Braços de IP'!$E$13,IF(AND(AJ663&gt;='Braços de IP'!$B$14,AJ663&lt;='Braços de IP'!$D$14),'Braços de IP'!$E$14,"ERRO")))))))</f>
        <v>Curto I</v>
      </c>
      <c r="CX663" s="42"/>
      <c r="CY663" s="56" t="str">
        <f>IF($CX663="","",VLOOKUP($CX663,'Braços de IP'!$E$9:$I$15,2,0))</f>
        <v/>
      </c>
      <c r="CZ663" s="43" t="str">
        <f>IF($CX663="","",VLOOKUP($CX663,'Braços de IP'!$E$9:$I$15,5,0))</f>
        <v/>
      </c>
      <c r="DA663" s="56"/>
      <c r="DB663" s="56"/>
      <c r="DC663" s="56"/>
      <c r="DD663" s="56"/>
      <c r="DE663" s="56"/>
      <c r="DF663" s="56"/>
      <c r="DG663" s="44" t="e">
        <f t="shared" si="392"/>
        <v>#N/A</v>
      </c>
      <c r="DH663" s="45">
        <f t="shared" si="393"/>
        <v>60</v>
      </c>
      <c r="DI663" s="44" t="e">
        <f t="shared" si="394"/>
        <v>#N/A</v>
      </c>
      <c r="DJ663" s="46" t="e">
        <f t="shared" si="395"/>
        <v>#N/A</v>
      </c>
      <c r="DK663" s="47" t="s">
        <v>147</v>
      </c>
      <c r="DL663" s="48"/>
      <c r="DM663" s="49"/>
      <c r="DN663" s="23" t="s">
        <v>148</v>
      </c>
      <c r="DO663" s="23"/>
      <c r="DP663" s="5"/>
      <c r="DQ663" s="5"/>
      <c r="DR663" s="5"/>
      <c r="DS663" s="5"/>
      <c r="DT663" s="5"/>
      <c r="DU663" s="5"/>
      <c r="DV663" s="5"/>
      <c r="DW663" s="5"/>
    </row>
    <row r="664" spans="1:127" ht="15.75" hidden="1" customHeight="1" x14ac:dyDescent="0.3">
      <c r="B664" s="5"/>
      <c r="C664" s="5"/>
      <c r="D664" s="5"/>
      <c r="E664" s="22" t="s">
        <v>575</v>
      </c>
      <c r="F664" s="22" t="s">
        <v>150</v>
      </c>
      <c r="G664" s="23" t="s">
        <v>576</v>
      </c>
      <c r="H664" s="23">
        <v>-23.346340609999999</v>
      </c>
      <c r="I664" s="23">
        <v>-46.878304139999997</v>
      </c>
      <c r="J664" s="24" t="s">
        <v>160</v>
      </c>
      <c r="K664" s="60"/>
      <c r="L664" s="24" t="s">
        <v>152</v>
      </c>
      <c r="M664" s="24" t="s">
        <v>141</v>
      </c>
      <c r="N664" s="23">
        <v>60</v>
      </c>
      <c r="O664" s="23" t="s">
        <v>142</v>
      </c>
      <c r="P664" s="23" t="s">
        <v>143</v>
      </c>
      <c r="Q664" s="26">
        <f t="shared" si="373"/>
        <v>120</v>
      </c>
      <c r="R664" s="27">
        <v>1</v>
      </c>
      <c r="S664" s="28" t="s">
        <v>153</v>
      </c>
      <c r="T664" s="28">
        <v>3.5</v>
      </c>
      <c r="U664" s="23"/>
      <c r="V664" s="23"/>
      <c r="W664" s="29"/>
      <c r="X664" s="28" t="s">
        <v>153</v>
      </c>
      <c r="Y664" s="23"/>
      <c r="Z664" s="23"/>
      <c r="AA664" s="23"/>
      <c r="AB664" s="23"/>
      <c r="AC664" s="23"/>
      <c r="AD664" s="23" t="s">
        <v>144</v>
      </c>
      <c r="AE664" s="23" t="s">
        <v>145</v>
      </c>
      <c r="AF664" s="23"/>
      <c r="AG664" s="23">
        <v>5.5</v>
      </c>
      <c r="AH664" s="23">
        <v>1</v>
      </c>
      <c r="AI664" s="23">
        <v>0.6</v>
      </c>
      <c r="AJ664" s="23">
        <v>0.85</v>
      </c>
      <c r="AK664" s="27">
        <f t="shared" si="374"/>
        <v>0.25</v>
      </c>
      <c r="AL664" s="27" t="s">
        <v>143</v>
      </c>
      <c r="AM664" s="27" t="s">
        <v>143</v>
      </c>
      <c r="AN664" s="23"/>
      <c r="AO664" s="27">
        <f t="shared" si="375"/>
        <v>2</v>
      </c>
      <c r="AP664" s="23"/>
      <c r="AQ664" s="23"/>
      <c r="AR664" s="23"/>
      <c r="AS664" s="23"/>
      <c r="AT664" s="23"/>
      <c r="AU664" s="27"/>
      <c r="AV664" s="27">
        <f t="shared" si="376"/>
        <v>0</v>
      </c>
      <c r="AW664" s="27"/>
      <c r="AX664" s="28">
        <f>VLOOKUP(J664,ABNT5101!$I$3:$J$9,2)</f>
        <v>10</v>
      </c>
      <c r="AY664" s="28">
        <f>VLOOKUP(J664,ABNT5101!$I$3:$M$9,5)</f>
        <v>0.18</v>
      </c>
      <c r="AZ664" s="28" t="str">
        <f>_xlfn.XLOOKUP(J664,ABNT5101!I:I,ABNT5101!L:L)</f>
        <v>-</v>
      </c>
      <c r="BA664" s="28">
        <f>_xlfn.XLOOKUP(J664,ABNT5101!$I:$I,ABNT5101!M:M)</f>
        <v>0.18</v>
      </c>
      <c r="BB664" s="28" t="str">
        <f>_xlfn.XLOOKUP(J664,ABNT5101!$I:$I,ABNT5101!N:N)</f>
        <v>-</v>
      </c>
      <c r="BC664" s="28">
        <f>_xlfn.XLOOKUP(J664,ABNT5101!$I:$I,ABNT5101!O:O)</f>
        <v>16</v>
      </c>
      <c r="BD664" s="31" t="str">
        <f t="shared" si="377"/>
        <v>NÃO ATENDE</v>
      </c>
      <c r="BE664" s="32">
        <f t="shared" si="369"/>
        <v>-1</v>
      </c>
      <c r="BF664" s="32">
        <f t="shared" si="370"/>
        <v>-1</v>
      </c>
      <c r="BG664" s="32" t="str">
        <f t="shared" si="378"/>
        <v>-</v>
      </c>
      <c r="BH664" s="34"/>
      <c r="BI664" s="34"/>
      <c r="BJ664" s="34"/>
      <c r="BK664" s="34"/>
      <c r="BL664" s="35"/>
      <c r="BM664" s="34"/>
      <c r="BN664" s="31" t="str">
        <f t="shared" si="379"/>
        <v>NÃO ATENDE</v>
      </c>
      <c r="BO664" s="31" t="str">
        <f t="shared" si="371"/>
        <v>NÃO ATENDE</v>
      </c>
      <c r="BP664" s="31" t="str">
        <f t="shared" si="372"/>
        <v>NÃO ATENDE</v>
      </c>
      <c r="BQ664" s="31" t="str">
        <f t="shared" si="380"/>
        <v>ATENDE</v>
      </c>
      <c r="BR664" s="36" t="str">
        <f t="shared" si="381"/>
        <v>C4</v>
      </c>
      <c r="BS664" s="36" t="str">
        <f t="shared" si="382"/>
        <v>Sem Passeio</v>
      </c>
      <c r="BT664" s="37" t="e">
        <f t="shared" si="383"/>
        <v>#N/A</v>
      </c>
      <c r="BU664" s="34"/>
      <c r="BV664" s="34"/>
      <c r="BW664" s="36" t="e">
        <f>IF(BS664="-","-",_xlfn.XLOOKUP(BS664,ABNT5101!$B$4:$B$9,ABNT5101!$C$4:$C$9))</f>
        <v>#N/A</v>
      </c>
      <c r="BX664" s="36" t="e">
        <f>IF(BS664="-","-",_xlfn.XLOOKUP(BS664,ABNT5101!$B$4:$B$9,ABNT5101!$D$4:$D$9))</f>
        <v>#N/A</v>
      </c>
      <c r="BY664" s="31" t="e">
        <f t="shared" si="384"/>
        <v>#N/A</v>
      </c>
      <c r="BZ664" s="31" t="e">
        <f t="shared" si="385"/>
        <v>#N/A</v>
      </c>
      <c r="CA664" s="31" t="e">
        <f t="shared" si="386"/>
        <v>#N/A</v>
      </c>
      <c r="CB664" s="36" t="str">
        <f t="shared" si="396"/>
        <v>Sem Passeio</v>
      </c>
      <c r="CC664" s="37" t="e">
        <f t="shared" si="387"/>
        <v>#N/A</v>
      </c>
      <c r="CD664" s="38"/>
      <c r="CE664" s="38"/>
      <c r="CF664" s="31" t="e">
        <f>IF(CB664="-","-",_xlfn.XLOOKUP(CB664,ABNT5101!$B$4:$B$9,ABNT5101!$C$4:$C$9))</f>
        <v>#N/A</v>
      </c>
      <c r="CG664" s="36" t="e">
        <f>IF(CB664="-","-",_xlfn.XLOOKUP(CB664,ABNT5101!$B$4:$B$9,ABNT5101!$D$4:$D$9))</f>
        <v>#N/A</v>
      </c>
      <c r="CH664" s="31" t="e">
        <f t="shared" si="388"/>
        <v>#N/A</v>
      </c>
      <c r="CI664" s="31" t="e">
        <f t="shared" si="389"/>
        <v>#N/A</v>
      </c>
      <c r="CJ664" s="31" t="e">
        <f t="shared" si="390"/>
        <v>#N/A</v>
      </c>
      <c r="CK664" s="56" t="e">
        <f>_xlfn.XLOOKUP(CL664,'Banco de dados'!$B:$B,'Banco de dados'!$D:$D)</f>
        <v>#N/A</v>
      </c>
      <c r="CL664" s="42"/>
      <c r="CM664" s="56" t="e">
        <f>_xlfn.XLOOKUP(CL664,'Banco de dados'!$B:$B,'Banco de dados'!$E:$E)</f>
        <v>#N/A</v>
      </c>
      <c r="CN664" s="56"/>
      <c r="CO664" s="56" t="e">
        <f>IF(CN664="-","-",_xlfn.XLOOKUP(CN664,'Banco de dados'!$B:$B,'Banco de dados'!$E:$E))</f>
        <v>#N/A</v>
      </c>
      <c r="CP664" s="41">
        <f t="shared" si="391"/>
        <v>1</v>
      </c>
      <c r="CQ664" s="56" t="e">
        <f>_xlfn.XLOOKUP(CL664,'Banco de dados'!$B:$B,'Banco de dados'!$H:$H)</f>
        <v>#N/A</v>
      </c>
      <c r="CR664" s="56" t="e">
        <f t="array" aca="1" ref="CR664" ca="1">_xludf.xlookup(CN664,'Banco de dados'!$B:$B,'Banco de dados'!$H:$H)</f>
        <v>#NAME?</v>
      </c>
      <c r="CS664" s="56" t="e">
        <f t="array" aca="1" ref="CS664" ca="1">_xludf.xlookup(CL664,'Banco de dados'!$B:$B,'Banco de dados'!$F:$F)</f>
        <v>#NAME?</v>
      </c>
      <c r="CT664" s="56" t="e">
        <f t="array" aca="1" ref="CT664" ca="1">_xludf.xlookup(CN664,'Banco de dados'!$B:$B,'Banco de dados'!$F:$F)</f>
        <v>#NAME?</v>
      </c>
      <c r="CU664" s="42"/>
      <c r="CV664" s="42"/>
      <c r="CW664" s="56" t="str">
        <f>IF(AJ664=0.5,"Suporte",IF(AND(AJ664&gt;='Braços de IP'!$B$9,AJ664&lt;='Braços de IP'!$D$9),'Braços de IP'!$E$9,IF(AND(AJ664&gt;='Braços de IP'!$B$10,AJ664&lt;='Braços de IP'!$D$10),'Braços de IP'!$E$10,IF(AND(AJ664&gt;='Braços de IP'!$B$11,AJ664&lt;='Braços de IP'!$D$11),'Braços de IP'!$E$11,IF(AND(AJ664&gt;='Braços de IP'!$B$12,AJ664&lt;='Braços de IP'!$D$12),'Braços de IP'!$E$12,IF(AND(AJ664&gt;='Braços de IP'!$B$13,AJ664&lt;='Braços de IP'!$D$13),'Braços de IP'!$E$13,IF(AND(AJ664&gt;='Braços de IP'!$B$14,AJ664&lt;='Braços de IP'!$D$14),'Braços de IP'!$E$14,"ERRO")))))))</f>
        <v>Curto I</v>
      </c>
      <c r="CX664" s="42"/>
      <c r="CY664" s="56" t="str">
        <f>IF($CX664="","",VLOOKUP($CX664,'Braços de IP'!$E$9:$I$15,2,0))</f>
        <v/>
      </c>
      <c r="CZ664" s="43" t="str">
        <f>IF($CX664="","",VLOOKUP($CX664,'Braços de IP'!$E$9:$I$15,5,0))</f>
        <v/>
      </c>
      <c r="DA664" s="56"/>
      <c r="DB664" s="56"/>
      <c r="DC664" s="56"/>
      <c r="DD664" s="56"/>
      <c r="DE664" s="56"/>
      <c r="DF664" s="56"/>
      <c r="DG664" s="44" t="e">
        <f t="shared" si="392"/>
        <v>#N/A</v>
      </c>
      <c r="DH664" s="45">
        <f t="shared" si="393"/>
        <v>60</v>
      </c>
      <c r="DI664" s="44" t="e">
        <f t="shared" si="394"/>
        <v>#N/A</v>
      </c>
      <c r="DJ664" s="46" t="e">
        <f t="shared" si="395"/>
        <v>#N/A</v>
      </c>
      <c r="DK664" s="47" t="s">
        <v>147</v>
      </c>
      <c r="DL664" s="48"/>
      <c r="DM664" s="49"/>
      <c r="DN664" s="23" t="s">
        <v>148</v>
      </c>
      <c r="DO664" s="23"/>
      <c r="DP664" s="5"/>
      <c r="DQ664" s="5"/>
      <c r="DR664" s="5"/>
      <c r="DS664" s="5"/>
      <c r="DT664" s="5"/>
      <c r="DU664" s="5"/>
      <c r="DV664" s="5"/>
      <c r="DW664" s="5"/>
    </row>
    <row r="665" spans="1:127" ht="15.75" customHeight="1" x14ac:dyDescent="0.3">
      <c r="A665" s="224" t="s">
        <v>1290</v>
      </c>
      <c r="B665" s="5"/>
      <c r="C665" s="5" t="s">
        <v>148</v>
      </c>
      <c r="D665" s="5"/>
      <c r="E665" s="22" t="s">
        <v>577</v>
      </c>
      <c r="F665" s="22" t="s">
        <v>137</v>
      </c>
      <c r="G665" s="23" t="s">
        <v>578</v>
      </c>
      <c r="H665" s="23">
        <v>-23.411021999999999</v>
      </c>
      <c r="I665" s="23">
        <v>-46.829020999999997</v>
      </c>
      <c r="J665" s="24" t="s">
        <v>160</v>
      </c>
      <c r="K665" s="60"/>
      <c r="L665" s="24" t="s">
        <v>140</v>
      </c>
      <c r="M665" s="24" t="s">
        <v>141</v>
      </c>
      <c r="N665" s="23">
        <v>87</v>
      </c>
      <c r="O665" s="23" t="s">
        <v>142</v>
      </c>
      <c r="P665" s="23" t="s">
        <v>143</v>
      </c>
      <c r="Q665" s="26">
        <f t="shared" si="373"/>
        <v>174</v>
      </c>
      <c r="R665" s="27">
        <v>2</v>
      </c>
      <c r="S665" s="28">
        <v>1</v>
      </c>
      <c r="T665" s="28">
        <v>6.1</v>
      </c>
      <c r="U665" s="23"/>
      <c r="V665" s="23"/>
      <c r="W665" s="29"/>
      <c r="X665" s="28">
        <v>1</v>
      </c>
      <c r="Y665" s="23"/>
      <c r="Z665" s="23"/>
      <c r="AA665" s="23"/>
      <c r="AB665" s="23">
        <v>4</v>
      </c>
      <c r="AC665" s="23">
        <v>4</v>
      </c>
      <c r="AD665" s="23" t="s">
        <v>144</v>
      </c>
      <c r="AE665" s="23" t="s">
        <v>145</v>
      </c>
      <c r="AF665" s="23">
        <v>35.6</v>
      </c>
      <c r="AG665" s="23">
        <v>6.3</v>
      </c>
      <c r="AH665" s="23">
        <v>1</v>
      </c>
      <c r="AI665" s="23">
        <v>0.25</v>
      </c>
      <c r="AJ665" s="23">
        <v>2.6</v>
      </c>
      <c r="AK665" s="27">
        <f t="shared" si="374"/>
        <v>2.35</v>
      </c>
      <c r="AL665" s="27" t="s">
        <v>143</v>
      </c>
      <c r="AM665" s="27" t="s">
        <v>143</v>
      </c>
      <c r="AN665" s="23"/>
      <c r="AO665" s="27">
        <f t="shared" si="375"/>
        <v>2</v>
      </c>
      <c r="AP665" s="23"/>
      <c r="AQ665" s="23"/>
      <c r="AR665" s="23"/>
      <c r="AS665" s="23"/>
      <c r="AT665" s="23"/>
      <c r="AU665" s="27"/>
      <c r="AV665" s="27">
        <f t="shared" si="376"/>
        <v>0</v>
      </c>
      <c r="AW665" s="27"/>
      <c r="AX665" s="28">
        <f>VLOOKUP(J665,ABNT5101!$I$3:$J$9,2)</f>
        <v>10</v>
      </c>
      <c r="AY665" s="28">
        <f>VLOOKUP(J665,ABNT5101!$I$3:$M$9,5)</f>
        <v>0.18</v>
      </c>
      <c r="AZ665" s="28" t="str">
        <f>_xlfn.XLOOKUP(J665,ABNT5101!I:I,ABNT5101!L:L)</f>
        <v>-</v>
      </c>
      <c r="BA665" s="28">
        <f>_xlfn.XLOOKUP(J665,ABNT5101!$I:$I,ABNT5101!M:M)</f>
        <v>0.18</v>
      </c>
      <c r="BB665" s="28" t="str">
        <f>_xlfn.XLOOKUP(J665,ABNT5101!$I:$I,ABNT5101!N:N)</f>
        <v>-</v>
      </c>
      <c r="BC665" s="28">
        <f>_xlfn.XLOOKUP(J665,ABNT5101!$I:$I,ABNT5101!O:O)</f>
        <v>16</v>
      </c>
      <c r="BD665" s="31" t="str">
        <f t="shared" si="377"/>
        <v>ATENDE</v>
      </c>
      <c r="BE665" s="32">
        <f t="shared" si="369"/>
        <v>5.2999999999999936E-2</v>
      </c>
      <c r="BF665" s="32">
        <f t="shared" si="370"/>
        <v>0.2777777777777779</v>
      </c>
      <c r="BG665" s="32" t="str">
        <f t="shared" si="378"/>
        <v>-</v>
      </c>
      <c r="BH665" s="34">
        <v>10.53</v>
      </c>
      <c r="BI665" s="34">
        <v>0.23</v>
      </c>
      <c r="BJ665" s="34"/>
      <c r="BK665" s="34"/>
      <c r="BL665" s="35"/>
      <c r="BM665" s="34"/>
      <c r="BN665" s="31" t="str">
        <f t="shared" si="379"/>
        <v>ATENDE</v>
      </c>
      <c r="BO665" s="31" t="str">
        <f t="shared" si="371"/>
        <v>ATENDE</v>
      </c>
      <c r="BP665" s="31" t="str">
        <f t="shared" si="372"/>
        <v>ATENDE</v>
      </c>
      <c r="BQ665" s="31" t="str">
        <f t="shared" si="380"/>
        <v>ATENDE</v>
      </c>
      <c r="BR665" s="36" t="str">
        <f t="shared" si="381"/>
        <v>C4</v>
      </c>
      <c r="BS665" s="36" t="str">
        <f t="shared" si="382"/>
        <v>P6</v>
      </c>
      <c r="BT665" s="37">
        <f t="shared" si="383"/>
        <v>1.2533333333333334</v>
      </c>
      <c r="BU665" s="34">
        <v>6.76</v>
      </c>
      <c r="BV665" s="34">
        <v>1.63</v>
      </c>
      <c r="BW665" s="36">
        <f>IF(BS665="-","-",_xlfn.XLOOKUP(BS665,ABNT5101!$B$4:$B$9,ABNT5101!$C$4:$C$9))</f>
        <v>3</v>
      </c>
      <c r="BX665" s="36">
        <f>IF(BS665="-","-",_xlfn.XLOOKUP(BS665,ABNT5101!$B$4:$B$9,ABNT5101!$D$4:$D$9))</f>
        <v>0.6</v>
      </c>
      <c r="BY665" s="31" t="str">
        <f t="shared" si="384"/>
        <v>ATENDE</v>
      </c>
      <c r="BZ665" s="31" t="str">
        <f t="shared" si="385"/>
        <v>ATENDE</v>
      </c>
      <c r="CA665" s="31" t="str">
        <f t="shared" si="386"/>
        <v>ATENDE</v>
      </c>
      <c r="CB665" s="36" t="str">
        <f t="shared" si="396"/>
        <v>P6</v>
      </c>
      <c r="CC665" s="37">
        <f t="shared" si="387"/>
        <v>2.1466666666666665</v>
      </c>
      <c r="CD665" s="222">
        <v>9.44</v>
      </c>
      <c r="CE665" s="222">
        <v>2.93</v>
      </c>
      <c r="CF665" s="31">
        <f>IF(CB665="-","-",_xlfn.XLOOKUP(CB665,ABNT5101!$B$4:$B$9,ABNT5101!$C$4:$C$9))</f>
        <v>3</v>
      </c>
      <c r="CG665" s="36">
        <f>IF(CB665="-","-",_xlfn.XLOOKUP(CB665,ABNT5101!$B$4:$B$9,ABNT5101!$D$4:$D$9))</f>
        <v>0.6</v>
      </c>
      <c r="CH665" s="31" t="str">
        <f t="shared" si="388"/>
        <v>ATENDE</v>
      </c>
      <c r="CI665" s="31" t="str">
        <f t="shared" si="389"/>
        <v>ATENDE</v>
      </c>
      <c r="CJ665" s="31" t="str">
        <f t="shared" si="390"/>
        <v>ATENDE</v>
      </c>
      <c r="CK665" s="56" t="str">
        <f>_xlfn.XLOOKUP(CL665,'Banco de dados'!$B:$B,'Banco de dados'!$D:$D)</f>
        <v>LEDSTAR</v>
      </c>
      <c r="CL665" s="42" t="str">
        <f>'Banco de dados'!B6</f>
        <v xml:space="preserve"> SL VT 9.1 35W</v>
      </c>
      <c r="CM665" s="56" t="str">
        <f>_xlfn.XLOOKUP(CL665,'Banco de dados'!$B:$B,'Banco de dados'!$E:$E)</f>
        <v>LUM LED SL VT 9.1 35W</v>
      </c>
      <c r="CN665" s="56"/>
      <c r="CO665" s="56" t="e">
        <f>IF(CN665="-","-",_xlfn.XLOOKUP(CN665,'Banco de dados'!$B:$B,'Banco de dados'!$E:$E))</f>
        <v>#N/A</v>
      </c>
      <c r="CP665" s="41">
        <f t="shared" si="391"/>
        <v>1</v>
      </c>
      <c r="CQ665" s="56">
        <f>_xlfn.XLOOKUP(CL665,'Banco de dados'!$B:$B,'Banco de dados'!$H:$H)</f>
        <v>35</v>
      </c>
      <c r="CR665" s="56" t="e">
        <f t="array" aca="1" ref="CR665" ca="1">_xludf.xlookup(CN665,'Banco de dados'!$B:$B,'Banco de dados'!$H:$H)</f>
        <v>#NAME?</v>
      </c>
      <c r="CS665" s="56" t="e">
        <f t="array" aca="1" ref="CS665" ca="1">_xludf.xlookup(CL665,'Banco de dados'!$B:$B,'Banco de dados'!$F:$F)</f>
        <v>#NAME?</v>
      </c>
      <c r="CT665" s="56" t="e">
        <f t="array" aca="1" ref="CT665" ca="1">_xludf.xlookup(CN665,'Banco de dados'!$B:$B,'Banco de dados'!$F:$F)</f>
        <v>#NAME?</v>
      </c>
      <c r="CU665" s="42"/>
      <c r="CV665" s="42"/>
      <c r="CW665" s="56" t="str">
        <f>IF(AJ665=0.5,"Suporte",IF(AND(AJ665&gt;='Braços de IP'!$B$9,AJ665&lt;='Braços de IP'!$D$9),'Braços de IP'!$E$9,IF(AND(AJ665&gt;='Braços de IP'!$B$10,AJ665&lt;='Braços de IP'!$D$10),'Braços de IP'!$E$10,IF(AND(AJ665&gt;='Braços de IP'!$B$11,AJ665&lt;='Braços de IP'!$D$11),'Braços de IP'!$E$11,IF(AND(AJ665&gt;='Braços de IP'!$B$12,AJ665&lt;='Braços de IP'!$D$12),'Braços de IP'!$E$12,IF(AND(AJ665&gt;='Braços de IP'!$B$13,AJ665&lt;='Braços de IP'!$D$13),'Braços de IP'!$E$13,IF(AND(AJ665&gt;='Braços de IP'!$B$14,AJ665&lt;='Braços de IP'!$D$14),'Braços de IP'!$E$14,"ERRO")))))))</f>
        <v>Longo I</v>
      </c>
      <c r="CX665" s="42"/>
      <c r="CY665" s="56" t="str">
        <f>IF($CX665="","",VLOOKUP($CX665,'Braços de IP'!$E$9:$I$15,2,0))</f>
        <v/>
      </c>
      <c r="CZ665" s="43" t="str">
        <f>IF($CX665="","",VLOOKUP($CX665,'Braços de IP'!$E$9:$I$15,5,0))</f>
        <v/>
      </c>
      <c r="DA665" s="56"/>
      <c r="DB665" s="56"/>
      <c r="DC665" s="56"/>
      <c r="DD665" s="56"/>
      <c r="DE665" s="56"/>
      <c r="DF665" s="56"/>
      <c r="DG665" s="44">
        <f t="shared" si="392"/>
        <v>35</v>
      </c>
      <c r="DH665" s="45">
        <f t="shared" si="393"/>
        <v>87</v>
      </c>
      <c r="DI665" s="44">
        <f t="shared" si="394"/>
        <v>122</v>
      </c>
      <c r="DJ665" s="46">
        <f t="shared" si="395"/>
        <v>0.59770114942528729</v>
      </c>
      <c r="DK665" s="47" t="s">
        <v>147</v>
      </c>
      <c r="DL665" s="48"/>
      <c r="DM665" s="49"/>
      <c r="DN665" s="23" t="s">
        <v>148</v>
      </c>
      <c r="DO665" s="23"/>
      <c r="DQ665" s="50"/>
    </row>
    <row r="666" spans="1:127" ht="15.75" customHeight="1" x14ac:dyDescent="0.3">
      <c r="A666" s="224" t="s">
        <v>1290</v>
      </c>
      <c r="B666" s="5"/>
      <c r="C666" s="5" t="s">
        <v>148</v>
      </c>
      <c r="D666" s="5"/>
      <c r="E666" s="22" t="s">
        <v>577</v>
      </c>
      <c r="F666" s="22" t="s">
        <v>137</v>
      </c>
      <c r="G666" s="23" t="s">
        <v>578</v>
      </c>
      <c r="H666" s="23">
        <v>-23.411021999999999</v>
      </c>
      <c r="I666" s="23">
        <v>-46.829020999999997</v>
      </c>
      <c r="J666" s="24" t="s">
        <v>160</v>
      </c>
      <c r="K666" s="60"/>
      <c r="L666" s="24" t="s">
        <v>140</v>
      </c>
      <c r="M666" s="24" t="s">
        <v>141</v>
      </c>
      <c r="N666" s="23">
        <v>87</v>
      </c>
      <c r="O666" s="23" t="s">
        <v>142</v>
      </c>
      <c r="P666" s="23" t="s">
        <v>143</v>
      </c>
      <c r="Q666" s="26">
        <f t="shared" si="373"/>
        <v>174</v>
      </c>
      <c r="R666" s="27">
        <v>2</v>
      </c>
      <c r="S666" s="28">
        <v>1</v>
      </c>
      <c r="T666" s="28">
        <v>6.1</v>
      </c>
      <c r="U666" s="23"/>
      <c r="V666" s="23"/>
      <c r="W666" s="29"/>
      <c r="X666" s="28">
        <v>1</v>
      </c>
      <c r="Y666" s="23"/>
      <c r="Z666" s="23"/>
      <c r="AA666" s="23"/>
      <c r="AB666" s="23">
        <v>4</v>
      </c>
      <c r="AC666" s="23">
        <v>4</v>
      </c>
      <c r="AD666" s="23" t="s">
        <v>144</v>
      </c>
      <c r="AE666" s="23" t="s">
        <v>145</v>
      </c>
      <c r="AF666" s="23">
        <v>35.6</v>
      </c>
      <c r="AG666" s="23">
        <v>6.3</v>
      </c>
      <c r="AH666" s="23">
        <v>1</v>
      </c>
      <c r="AI666" s="23">
        <v>0.25</v>
      </c>
      <c r="AJ666" s="23">
        <v>2.6</v>
      </c>
      <c r="AK666" s="27">
        <f t="shared" si="374"/>
        <v>2.35</v>
      </c>
      <c r="AL666" s="27" t="s">
        <v>143</v>
      </c>
      <c r="AM666" s="27" t="s">
        <v>143</v>
      </c>
      <c r="AN666" s="23"/>
      <c r="AO666" s="27">
        <f t="shared" si="375"/>
        <v>2</v>
      </c>
      <c r="AP666" s="23"/>
      <c r="AQ666" s="23"/>
      <c r="AR666" s="23"/>
      <c r="AS666" s="23"/>
      <c r="AT666" s="23"/>
      <c r="AU666" s="27"/>
      <c r="AV666" s="27">
        <f t="shared" si="376"/>
        <v>0</v>
      </c>
      <c r="AW666" s="27"/>
      <c r="AX666" s="28">
        <f>VLOOKUP(J666,ABNT5101!$I$3:$J$9,2)</f>
        <v>10</v>
      </c>
      <c r="AY666" s="28">
        <f>VLOOKUP(J666,ABNT5101!$I$3:$M$9,5)</f>
        <v>0.18</v>
      </c>
      <c r="AZ666" s="28" t="str">
        <f>_xlfn.XLOOKUP(J666,ABNT5101!I:I,ABNT5101!L:L)</f>
        <v>-</v>
      </c>
      <c r="BA666" s="28">
        <f>_xlfn.XLOOKUP(J666,ABNT5101!$I:$I,ABNT5101!M:M)</f>
        <v>0.18</v>
      </c>
      <c r="BB666" s="28" t="str">
        <f>_xlfn.XLOOKUP(J666,ABNT5101!$I:$I,ABNT5101!N:N)</f>
        <v>-</v>
      </c>
      <c r="BC666" s="28">
        <f>_xlfn.XLOOKUP(J666,ABNT5101!$I:$I,ABNT5101!O:O)</f>
        <v>16</v>
      </c>
      <c r="BD666" s="31" t="str">
        <f t="shared" si="377"/>
        <v>ATENDE</v>
      </c>
      <c r="BE666" s="32">
        <f t="shared" si="369"/>
        <v>0.20100000000000007</v>
      </c>
      <c r="BF666" s="32">
        <f t="shared" si="370"/>
        <v>0.38888888888888884</v>
      </c>
      <c r="BG666" s="32" t="str">
        <f t="shared" si="378"/>
        <v>-</v>
      </c>
      <c r="BH666" s="34">
        <v>12.01</v>
      </c>
      <c r="BI666" s="34">
        <v>0.25</v>
      </c>
      <c r="BJ666" s="34"/>
      <c r="BK666" s="34"/>
      <c r="BL666" s="35"/>
      <c r="BM666" s="34"/>
      <c r="BN666" s="31" t="str">
        <f t="shared" si="379"/>
        <v>ATENDE</v>
      </c>
      <c r="BO666" s="31" t="str">
        <f t="shared" si="371"/>
        <v>ATENDE</v>
      </c>
      <c r="BP666" s="31" t="str">
        <f t="shared" si="372"/>
        <v>ATENDE</v>
      </c>
      <c r="BQ666" s="31" t="str">
        <f t="shared" si="380"/>
        <v>ATENDE</v>
      </c>
      <c r="BR666" s="36" t="str">
        <f t="shared" si="381"/>
        <v>C4</v>
      </c>
      <c r="BS666" s="36" t="str">
        <f t="shared" si="382"/>
        <v>P6</v>
      </c>
      <c r="BT666" s="37">
        <f t="shared" si="383"/>
        <v>1.5566666666666666</v>
      </c>
      <c r="BU666" s="34">
        <v>7.67</v>
      </c>
      <c r="BV666" s="34">
        <v>1.72</v>
      </c>
      <c r="BW666" s="36">
        <f>IF(BS666="-","-",_xlfn.XLOOKUP(BS666,ABNT5101!$B$4:$B$9,ABNT5101!$C$4:$C$9))</f>
        <v>3</v>
      </c>
      <c r="BX666" s="36">
        <f>IF(BS666="-","-",_xlfn.XLOOKUP(BS666,ABNT5101!$B$4:$B$9,ABNT5101!$D$4:$D$9))</f>
        <v>0.6</v>
      </c>
      <c r="BY666" s="31" t="str">
        <f t="shared" si="384"/>
        <v>ATENDE</v>
      </c>
      <c r="BZ666" s="31" t="str">
        <f t="shared" si="385"/>
        <v>ATENDE</v>
      </c>
      <c r="CA666" s="31" t="str">
        <f t="shared" si="386"/>
        <v>ATENDE</v>
      </c>
      <c r="CB666" s="36" t="str">
        <f t="shared" si="396"/>
        <v>P6</v>
      </c>
      <c r="CC666" s="37">
        <f t="shared" si="387"/>
        <v>2.5099999999999998</v>
      </c>
      <c r="CD666" s="222">
        <v>10.53</v>
      </c>
      <c r="CE666" s="222">
        <v>4.67</v>
      </c>
      <c r="CF666" s="31">
        <f>IF(CB666="-","-",_xlfn.XLOOKUP(CB666,ABNT5101!$B$4:$B$9,ABNT5101!$C$4:$C$9))</f>
        <v>3</v>
      </c>
      <c r="CG666" s="36">
        <f>IF(CB666="-","-",_xlfn.XLOOKUP(CB666,ABNT5101!$B$4:$B$9,ABNT5101!$D$4:$D$9))</f>
        <v>0.6</v>
      </c>
      <c r="CH666" s="31" t="str">
        <f t="shared" si="388"/>
        <v>ATENDE</v>
      </c>
      <c r="CI666" s="31" t="str">
        <f t="shared" si="389"/>
        <v>ATENDE</v>
      </c>
      <c r="CJ666" s="31" t="str">
        <f t="shared" si="390"/>
        <v>ATENDE</v>
      </c>
      <c r="CK666" s="56" t="str">
        <f>_xlfn.XLOOKUP(CL666,'Banco de dados'!$B:$B,'Banco de dados'!$D:$D)</f>
        <v>SX LIGHTING</v>
      </c>
      <c r="CL666" s="42" t="str">
        <f>'Banco de dados'!B55</f>
        <v>SX-INEVO040HF</v>
      </c>
      <c r="CM666" s="56" t="str">
        <f>_xlfn.XLOOKUP(CL666,'Banco de dados'!$B:$B,'Banco de dados'!$E:$E)</f>
        <v>SXINEVO040K50L12CZF7PHF</v>
      </c>
      <c r="CN666" s="56"/>
      <c r="CO666" s="56" t="e">
        <f>IF(CN666="-","-",_xlfn.XLOOKUP(CN666,'Banco de dados'!$B:$B,'Banco de dados'!$E:$E))</f>
        <v>#N/A</v>
      </c>
      <c r="CP666" s="41">
        <f t="shared" si="391"/>
        <v>1</v>
      </c>
      <c r="CQ666" s="56">
        <f>_xlfn.XLOOKUP(CL666,'Banco de dados'!$B:$B,'Banco de dados'!$H:$H)</f>
        <v>39</v>
      </c>
      <c r="CR666" s="56" t="e">
        <f t="array" aca="1" ref="CR666" ca="1">_xludf.xlookup(CN666,'Banco de dados'!$B:$B,'Banco de dados'!$H:$H)</f>
        <v>#NAME?</v>
      </c>
      <c r="CS666" s="56" t="e">
        <f t="array" aca="1" ref="CS666" ca="1">_xludf.xlookup(CL666,'Banco de dados'!$B:$B,'Banco de dados'!$F:$F)</f>
        <v>#NAME?</v>
      </c>
      <c r="CT666" s="56" t="e">
        <f t="array" aca="1" ref="CT666" ca="1">_xludf.xlookup(CN666,'Banco de dados'!$B:$B,'Banco de dados'!$F:$F)</f>
        <v>#NAME?</v>
      </c>
      <c r="CU666" s="42"/>
      <c r="CV666" s="42"/>
      <c r="CW666" s="56" t="str">
        <f>IF(AJ666=0.5,"Suporte",IF(AND(AJ666&gt;='Braços de IP'!$B$9,AJ666&lt;='Braços de IP'!$D$9),'Braços de IP'!$E$9,IF(AND(AJ666&gt;='Braços de IP'!$B$10,AJ666&lt;='Braços de IP'!$D$10),'Braços de IP'!$E$10,IF(AND(AJ666&gt;='Braços de IP'!$B$11,AJ666&lt;='Braços de IP'!$D$11),'Braços de IP'!$E$11,IF(AND(AJ666&gt;='Braços de IP'!$B$12,AJ666&lt;='Braços de IP'!$D$12),'Braços de IP'!$E$12,IF(AND(AJ666&gt;='Braços de IP'!$B$13,AJ666&lt;='Braços de IP'!$D$13),'Braços de IP'!$E$13,IF(AND(AJ666&gt;='Braços de IP'!$B$14,AJ666&lt;='Braços de IP'!$D$14),'Braços de IP'!$E$14,"ERRO")))))))</f>
        <v>Longo I</v>
      </c>
      <c r="CX666" s="42"/>
      <c r="CY666" s="56" t="str">
        <f>IF($CX666="","",VLOOKUP($CX666,'Braços de IP'!$E$9:$I$15,2,0))</f>
        <v/>
      </c>
      <c r="CZ666" s="43" t="str">
        <f>IF($CX666="","",VLOOKUP($CX666,'Braços de IP'!$E$9:$I$15,5,0))</f>
        <v/>
      </c>
      <c r="DA666" s="56"/>
      <c r="DB666" s="56"/>
      <c r="DC666" s="56"/>
      <c r="DD666" s="56"/>
      <c r="DE666" s="56"/>
      <c r="DF666" s="56"/>
      <c r="DG666" s="44">
        <f t="shared" si="392"/>
        <v>39</v>
      </c>
      <c r="DH666" s="45">
        <f t="shared" si="393"/>
        <v>87</v>
      </c>
      <c r="DI666" s="44">
        <f t="shared" si="394"/>
        <v>126</v>
      </c>
      <c r="DJ666" s="46">
        <f t="shared" si="395"/>
        <v>0.55172413793103448</v>
      </c>
      <c r="DK666" s="47" t="s">
        <v>147</v>
      </c>
      <c r="DL666" s="48"/>
      <c r="DM666" s="49"/>
      <c r="DN666" s="23" t="s">
        <v>148</v>
      </c>
      <c r="DO666" s="23"/>
      <c r="DQ666" s="50"/>
    </row>
    <row r="667" spans="1:127" ht="15.75" customHeight="1" x14ac:dyDescent="0.3">
      <c r="A667" s="224" t="s">
        <v>1290</v>
      </c>
      <c r="B667" s="5"/>
      <c r="C667" s="5" t="s">
        <v>148</v>
      </c>
      <c r="D667" s="5"/>
      <c r="E667" s="22" t="s">
        <v>577</v>
      </c>
      <c r="F667" s="22" t="s">
        <v>137</v>
      </c>
      <c r="G667" s="23" t="s">
        <v>578</v>
      </c>
      <c r="H667" s="23">
        <v>-23.411021999999999</v>
      </c>
      <c r="I667" s="23">
        <v>-46.829020999999997</v>
      </c>
      <c r="J667" s="24" t="s">
        <v>160</v>
      </c>
      <c r="K667" s="60"/>
      <c r="L667" s="24" t="s">
        <v>140</v>
      </c>
      <c r="M667" s="24" t="s">
        <v>141</v>
      </c>
      <c r="N667" s="23">
        <v>87</v>
      </c>
      <c r="O667" s="23" t="s">
        <v>142</v>
      </c>
      <c r="P667" s="23" t="s">
        <v>143</v>
      </c>
      <c r="Q667" s="26">
        <f t="shared" si="373"/>
        <v>174</v>
      </c>
      <c r="R667" s="27">
        <v>2</v>
      </c>
      <c r="S667" s="28">
        <v>1</v>
      </c>
      <c r="T667" s="28">
        <v>6.1</v>
      </c>
      <c r="U667" s="23"/>
      <c r="V667" s="23"/>
      <c r="W667" s="29"/>
      <c r="X667" s="28">
        <v>1</v>
      </c>
      <c r="Y667" s="23"/>
      <c r="Z667" s="23"/>
      <c r="AA667" s="23"/>
      <c r="AB667" s="23">
        <v>4</v>
      </c>
      <c r="AC667" s="23">
        <v>4</v>
      </c>
      <c r="AD667" s="23" t="s">
        <v>144</v>
      </c>
      <c r="AE667" s="23" t="s">
        <v>145</v>
      </c>
      <c r="AF667" s="23">
        <v>35.6</v>
      </c>
      <c r="AG667" s="23">
        <v>6.3</v>
      </c>
      <c r="AH667" s="23">
        <v>1</v>
      </c>
      <c r="AI667" s="23">
        <v>0.25</v>
      </c>
      <c r="AJ667" s="23">
        <v>2.6</v>
      </c>
      <c r="AK667" s="27">
        <f t="shared" si="374"/>
        <v>2.35</v>
      </c>
      <c r="AL667" s="27" t="s">
        <v>143</v>
      </c>
      <c r="AM667" s="27" t="s">
        <v>143</v>
      </c>
      <c r="AN667" s="23"/>
      <c r="AO667" s="27">
        <f t="shared" si="375"/>
        <v>2</v>
      </c>
      <c r="AP667" s="23"/>
      <c r="AQ667" s="23"/>
      <c r="AR667" s="23"/>
      <c r="AS667" s="23"/>
      <c r="AT667" s="23"/>
      <c r="AU667" s="27"/>
      <c r="AV667" s="27">
        <f t="shared" si="376"/>
        <v>0</v>
      </c>
      <c r="AW667" s="27"/>
      <c r="AX667" s="28">
        <f>VLOOKUP(J667,ABNT5101!$I$3:$J$9,2)</f>
        <v>10</v>
      </c>
      <c r="AY667" s="28">
        <f>VLOOKUP(J667,ABNT5101!$I$3:$M$9,5)</f>
        <v>0.18</v>
      </c>
      <c r="AZ667" s="28" t="str">
        <f>_xlfn.XLOOKUP(J667,ABNT5101!I:I,ABNT5101!L:L)</f>
        <v>-</v>
      </c>
      <c r="BA667" s="28">
        <f>_xlfn.XLOOKUP(J667,ABNT5101!$I:$I,ABNT5101!M:M)</f>
        <v>0.18</v>
      </c>
      <c r="BB667" s="28" t="str">
        <f>_xlfn.XLOOKUP(J667,ABNT5101!$I:$I,ABNT5101!N:N)</f>
        <v>-</v>
      </c>
      <c r="BC667" s="28">
        <f>_xlfn.XLOOKUP(J667,ABNT5101!$I:$I,ABNT5101!O:O)</f>
        <v>16</v>
      </c>
      <c r="BD667" s="31" t="str">
        <f t="shared" si="377"/>
        <v>ATENDE</v>
      </c>
      <c r="BE667" s="32">
        <f t="shared" si="369"/>
        <v>2.100000000000013E-2</v>
      </c>
      <c r="BF667" s="32">
        <f t="shared" si="370"/>
        <v>0.44444444444444464</v>
      </c>
      <c r="BG667" s="32" t="str">
        <f t="shared" si="378"/>
        <v>-</v>
      </c>
      <c r="BH667" s="34">
        <v>10.210000000000001</v>
      </c>
      <c r="BI667" s="34">
        <v>0.26</v>
      </c>
      <c r="BJ667" s="34"/>
      <c r="BK667" s="34"/>
      <c r="BL667" s="35"/>
      <c r="BM667" s="34"/>
      <c r="BN667" s="31" t="str">
        <f t="shared" si="379"/>
        <v>ATENDE</v>
      </c>
      <c r="BO667" s="31" t="str">
        <f t="shared" si="371"/>
        <v>ATENDE</v>
      </c>
      <c r="BP667" s="31" t="str">
        <f t="shared" si="372"/>
        <v>ATENDE</v>
      </c>
      <c r="BQ667" s="31" t="str">
        <f t="shared" si="380"/>
        <v>ATENDE</v>
      </c>
      <c r="BR667" s="36" t="str">
        <f t="shared" si="381"/>
        <v>C4</v>
      </c>
      <c r="BS667" s="36" t="str">
        <f t="shared" si="382"/>
        <v>P6</v>
      </c>
      <c r="BT667" s="37">
        <f t="shared" si="383"/>
        <v>1.0233333333333334</v>
      </c>
      <c r="BU667" s="34">
        <v>6.07</v>
      </c>
      <c r="BV667" s="34">
        <v>1.82</v>
      </c>
      <c r="BW667" s="36">
        <f>IF(BS667="-","-",_xlfn.XLOOKUP(BS667,ABNT5101!$B$4:$B$9,ABNT5101!$C$4:$C$9))</f>
        <v>3</v>
      </c>
      <c r="BX667" s="36">
        <f>IF(BS667="-","-",_xlfn.XLOOKUP(BS667,ABNT5101!$B$4:$B$9,ABNT5101!$D$4:$D$9))</f>
        <v>0.6</v>
      </c>
      <c r="BY667" s="31" t="str">
        <f t="shared" si="384"/>
        <v>ATENDE</v>
      </c>
      <c r="BZ667" s="31" t="str">
        <f t="shared" si="385"/>
        <v>ATENDE</v>
      </c>
      <c r="CA667" s="31" t="str">
        <f t="shared" si="386"/>
        <v>ATENDE</v>
      </c>
      <c r="CB667" s="36" t="str">
        <f t="shared" si="396"/>
        <v>P6</v>
      </c>
      <c r="CC667" s="37">
        <f t="shared" si="387"/>
        <v>1.7599999999999998</v>
      </c>
      <c r="CD667" s="222">
        <v>8.2799999999999994</v>
      </c>
      <c r="CE667" s="222">
        <v>3.17</v>
      </c>
      <c r="CF667" s="31">
        <f>IF(CB667="-","-",_xlfn.XLOOKUP(CB667,ABNT5101!$B$4:$B$9,ABNT5101!$C$4:$C$9))</f>
        <v>3</v>
      </c>
      <c r="CG667" s="36">
        <f>IF(CB667="-","-",_xlfn.XLOOKUP(CB667,ABNT5101!$B$4:$B$9,ABNT5101!$D$4:$D$9))</f>
        <v>0.6</v>
      </c>
      <c r="CH667" s="31" t="str">
        <f t="shared" si="388"/>
        <v>ATENDE</v>
      </c>
      <c r="CI667" s="31" t="str">
        <f t="shared" si="389"/>
        <v>ATENDE</v>
      </c>
      <c r="CJ667" s="31" t="str">
        <f t="shared" si="390"/>
        <v>ATENDE</v>
      </c>
      <c r="CK667" s="56" t="str">
        <f>_xlfn.XLOOKUP(CL667,'Banco de dados'!$B:$B,'Banco de dados'!$D:$D)</f>
        <v>TECNOWATT</v>
      </c>
      <c r="CL667" s="42" t="str">
        <f>'Banco de dados'!B65</f>
        <v xml:space="preserve">SIGSAGPTLRRSSNDL_30W_38IBBRS
</v>
      </c>
      <c r="CM667" s="56" t="str">
        <f>_xlfn.XLOOKUP(CL667,'Banco de dados'!$B:$B,'Banco de dados'!$E:$E)</f>
        <v>SIGSAGPTLRRSSNDL_30W_38IBBRS
1-10C1MUN6.5</v>
      </c>
      <c r="CN667" s="56"/>
      <c r="CO667" s="56" t="e">
        <f>IF(CN667="-","-",_xlfn.XLOOKUP(CN667,'Banco de dados'!$B:$B,'Banco de dados'!$E:$E))</f>
        <v>#N/A</v>
      </c>
      <c r="CP667" s="41">
        <f t="shared" si="391"/>
        <v>1</v>
      </c>
      <c r="CQ667" s="56">
        <f>_xlfn.XLOOKUP(CL667,'Banco de dados'!$B:$B,'Banco de dados'!$H:$H)</f>
        <v>30</v>
      </c>
      <c r="CR667" s="56" t="e">
        <f t="array" aca="1" ref="CR667" ca="1">_xludf.xlookup(CN667,'Banco de dados'!$B:$B,'Banco de dados'!$H:$H)</f>
        <v>#NAME?</v>
      </c>
      <c r="CS667" s="56" t="e">
        <f t="array" aca="1" ref="CS667" ca="1">_xludf.xlookup(CL667,'Banco de dados'!$B:$B,'Banco de dados'!$F:$F)</f>
        <v>#NAME?</v>
      </c>
      <c r="CT667" s="56" t="e">
        <f t="array" aca="1" ref="CT667" ca="1">_xludf.xlookup(CN667,'Banco de dados'!$B:$B,'Banco de dados'!$F:$F)</f>
        <v>#NAME?</v>
      </c>
      <c r="CU667" s="42"/>
      <c r="CV667" s="42"/>
      <c r="CW667" s="56" t="str">
        <f>IF(AJ667=0.5,"Suporte",IF(AND(AJ667&gt;='Braços de IP'!$B$9,AJ667&lt;='Braços de IP'!$D$9),'Braços de IP'!$E$9,IF(AND(AJ667&gt;='Braços de IP'!$B$10,AJ667&lt;='Braços de IP'!$D$10),'Braços de IP'!$E$10,IF(AND(AJ667&gt;='Braços de IP'!$B$11,AJ667&lt;='Braços de IP'!$D$11),'Braços de IP'!$E$11,IF(AND(AJ667&gt;='Braços de IP'!$B$12,AJ667&lt;='Braços de IP'!$D$12),'Braços de IP'!$E$12,IF(AND(AJ667&gt;='Braços de IP'!$B$13,AJ667&lt;='Braços de IP'!$D$13),'Braços de IP'!$E$13,IF(AND(AJ667&gt;='Braços de IP'!$B$14,AJ667&lt;='Braços de IP'!$D$14),'Braços de IP'!$E$14,"ERRO")))))))</f>
        <v>Longo I</v>
      </c>
      <c r="CX667" s="42"/>
      <c r="CY667" s="56" t="str">
        <f>IF($CX667="","",VLOOKUP($CX667,'Braços de IP'!$E$9:$I$15,2,0))</f>
        <v/>
      </c>
      <c r="CZ667" s="43" t="str">
        <f>IF($CX667="","",VLOOKUP($CX667,'Braços de IP'!$E$9:$I$15,5,0))</f>
        <v/>
      </c>
      <c r="DA667" s="56"/>
      <c r="DB667" s="56"/>
      <c r="DC667" s="56"/>
      <c r="DD667" s="56"/>
      <c r="DE667" s="56"/>
      <c r="DF667" s="56"/>
      <c r="DG667" s="44">
        <f t="shared" si="392"/>
        <v>30</v>
      </c>
      <c r="DH667" s="45">
        <f t="shared" si="393"/>
        <v>87</v>
      </c>
      <c r="DI667" s="44">
        <f t="shared" si="394"/>
        <v>117</v>
      </c>
      <c r="DJ667" s="46">
        <f t="shared" si="395"/>
        <v>0.65517241379310343</v>
      </c>
      <c r="DK667" s="47" t="s">
        <v>147</v>
      </c>
      <c r="DL667" s="48"/>
      <c r="DM667" s="49"/>
      <c r="DN667" s="23" t="s">
        <v>148</v>
      </c>
      <c r="DO667" s="23"/>
      <c r="DQ667" s="50"/>
    </row>
    <row r="668" spans="1:127" ht="15.75" hidden="1" customHeight="1" x14ac:dyDescent="0.3">
      <c r="B668" s="5"/>
      <c r="C668" s="5"/>
      <c r="D668" s="5"/>
      <c r="E668" s="22" t="s">
        <v>579</v>
      </c>
      <c r="F668" s="22" t="s">
        <v>150</v>
      </c>
      <c r="G668" s="23" t="s">
        <v>300</v>
      </c>
      <c r="H668" s="23">
        <v>-23.334861</v>
      </c>
      <c r="I668" s="23">
        <v>-46.928804999999997</v>
      </c>
      <c r="J668" s="24" t="s">
        <v>156</v>
      </c>
      <c r="K668" s="60"/>
      <c r="L668" s="24" t="s">
        <v>152</v>
      </c>
      <c r="M668" s="24" t="s">
        <v>141</v>
      </c>
      <c r="N668" s="23">
        <v>60</v>
      </c>
      <c r="O668" s="23" t="s">
        <v>142</v>
      </c>
      <c r="P668" s="23" t="s">
        <v>143</v>
      </c>
      <c r="Q668" s="26">
        <f t="shared" si="373"/>
        <v>120</v>
      </c>
      <c r="R668" s="27">
        <v>2</v>
      </c>
      <c r="S668" s="28" t="s">
        <v>153</v>
      </c>
      <c r="T668" s="28">
        <v>7</v>
      </c>
      <c r="U668" s="23"/>
      <c r="V668" s="23"/>
      <c r="W668" s="29"/>
      <c r="X668" s="28" t="s">
        <v>153</v>
      </c>
      <c r="Y668" s="23"/>
      <c r="Z668" s="23"/>
      <c r="AA668" s="23"/>
      <c r="AB668" s="23"/>
      <c r="AC668" s="23"/>
      <c r="AD668" s="23" t="s">
        <v>144</v>
      </c>
      <c r="AE668" s="23" t="s">
        <v>145</v>
      </c>
      <c r="AF668" s="23"/>
      <c r="AG668" s="23">
        <v>6.4</v>
      </c>
      <c r="AH668" s="23">
        <v>1</v>
      </c>
      <c r="AI668" s="23">
        <v>1.4</v>
      </c>
      <c r="AJ668" s="23">
        <v>2.5</v>
      </c>
      <c r="AK668" s="27">
        <f t="shared" si="374"/>
        <v>1.1000000000000001</v>
      </c>
      <c r="AL668" s="27" t="s">
        <v>143</v>
      </c>
      <c r="AM668" s="27" t="s">
        <v>143</v>
      </c>
      <c r="AN668" s="23"/>
      <c r="AO668" s="27">
        <f t="shared" si="375"/>
        <v>2</v>
      </c>
      <c r="AP668" s="23"/>
      <c r="AQ668" s="23"/>
      <c r="AR668" s="23"/>
      <c r="AS668" s="23"/>
      <c r="AT668" s="23"/>
      <c r="AU668" s="27"/>
      <c r="AV668" s="27">
        <f t="shared" si="376"/>
        <v>0</v>
      </c>
      <c r="AW668" s="27"/>
      <c r="AX668" s="28">
        <f>VLOOKUP(J668,ABNT5101!$I$3:$J$9,2)</f>
        <v>20</v>
      </c>
      <c r="AY668" s="28">
        <f>VLOOKUP(J668,ABNT5101!$I$3:$M$9,5)</f>
        <v>0.28000000000000003</v>
      </c>
      <c r="AZ668" s="28" t="str">
        <f>_xlfn.XLOOKUP(J668,ABNT5101!I:I,ABNT5101!L:L)</f>
        <v>-</v>
      </c>
      <c r="BA668" s="28">
        <f>_xlfn.XLOOKUP(J668,ABNT5101!$I:$I,ABNT5101!M:M)</f>
        <v>0.28000000000000003</v>
      </c>
      <c r="BB668" s="28" t="str">
        <f>_xlfn.XLOOKUP(J668,ABNT5101!$I:$I,ABNT5101!N:N)</f>
        <v>-</v>
      </c>
      <c r="BC668" s="28">
        <f>_xlfn.XLOOKUP(J668,ABNT5101!$I:$I,ABNT5101!O:O)</f>
        <v>14</v>
      </c>
      <c r="BD668" s="31" t="str">
        <f t="shared" si="377"/>
        <v>NÃO ATENDE</v>
      </c>
      <c r="BE668" s="32">
        <f t="shared" si="369"/>
        <v>-1</v>
      </c>
      <c r="BF668" s="32">
        <f t="shared" si="370"/>
        <v>-1</v>
      </c>
      <c r="BG668" s="32" t="str">
        <f t="shared" si="378"/>
        <v>-</v>
      </c>
      <c r="BH668" s="34"/>
      <c r="BI668" s="34"/>
      <c r="BJ668" s="34"/>
      <c r="BK668" s="34"/>
      <c r="BL668" s="35"/>
      <c r="BM668" s="34"/>
      <c r="BN668" s="31" t="str">
        <f t="shared" si="379"/>
        <v>NÃO ATENDE</v>
      </c>
      <c r="BO668" s="31" t="str">
        <f t="shared" si="371"/>
        <v>NÃO ATENDE</v>
      </c>
      <c r="BP668" s="31" t="str">
        <f t="shared" si="372"/>
        <v>NÃO ATENDE</v>
      </c>
      <c r="BQ668" s="31" t="str">
        <f t="shared" si="380"/>
        <v>ATENDE</v>
      </c>
      <c r="BR668" s="36" t="str">
        <f t="shared" si="381"/>
        <v>C2</v>
      </c>
      <c r="BS668" s="36" t="str">
        <f t="shared" si="382"/>
        <v>Sem Passeio</v>
      </c>
      <c r="BT668" s="37" t="e">
        <f t="shared" si="383"/>
        <v>#N/A</v>
      </c>
      <c r="BU668" s="34"/>
      <c r="BV668" s="34"/>
      <c r="BW668" s="36" t="e">
        <f>IF(BS668="-","-",_xlfn.XLOOKUP(BS668,ABNT5101!$B$4:$B$9,ABNT5101!$C$4:$C$9))</f>
        <v>#N/A</v>
      </c>
      <c r="BX668" s="36" t="e">
        <f>IF(BS668="-","-",_xlfn.XLOOKUP(BS668,ABNT5101!$B$4:$B$9,ABNT5101!$D$4:$D$9))</f>
        <v>#N/A</v>
      </c>
      <c r="BY668" s="31" t="e">
        <f t="shared" si="384"/>
        <v>#N/A</v>
      </c>
      <c r="BZ668" s="31" t="e">
        <f t="shared" si="385"/>
        <v>#N/A</v>
      </c>
      <c r="CA668" s="31" t="e">
        <f t="shared" si="386"/>
        <v>#N/A</v>
      </c>
      <c r="CB668" s="36" t="str">
        <f t="shared" si="396"/>
        <v>Sem Passeio</v>
      </c>
      <c r="CC668" s="37" t="e">
        <f t="shared" si="387"/>
        <v>#N/A</v>
      </c>
      <c r="CD668" s="38"/>
      <c r="CE668" s="38"/>
      <c r="CF668" s="31" t="e">
        <f>IF(CB668="-","-",_xlfn.XLOOKUP(CB668,ABNT5101!$B$4:$B$9,ABNT5101!$C$4:$C$9))</f>
        <v>#N/A</v>
      </c>
      <c r="CG668" s="36" t="e">
        <f>IF(CB668="-","-",_xlfn.XLOOKUP(CB668,ABNT5101!$B$4:$B$9,ABNT5101!$D$4:$D$9))</f>
        <v>#N/A</v>
      </c>
      <c r="CH668" s="31" t="e">
        <f t="shared" si="388"/>
        <v>#N/A</v>
      </c>
      <c r="CI668" s="31" t="e">
        <f t="shared" si="389"/>
        <v>#N/A</v>
      </c>
      <c r="CJ668" s="31" t="e">
        <f t="shared" si="390"/>
        <v>#N/A</v>
      </c>
      <c r="CK668" s="56" t="e">
        <f>_xlfn.XLOOKUP(CL668,'Banco de dados'!$B:$B,'Banco de dados'!$D:$D)</f>
        <v>#N/A</v>
      </c>
      <c r="CL668" s="42"/>
      <c r="CM668" s="56" t="e">
        <f>_xlfn.XLOOKUP(CL668,'Banco de dados'!$B:$B,'Banco de dados'!$E:$E)</f>
        <v>#N/A</v>
      </c>
      <c r="CN668" s="56"/>
      <c r="CO668" s="56" t="e">
        <f>IF(CN668="-","-",_xlfn.XLOOKUP(CN668,'Banco de dados'!$B:$B,'Banco de dados'!$E:$E))</f>
        <v>#N/A</v>
      </c>
      <c r="CP668" s="41">
        <f t="shared" si="391"/>
        <v>1</v>
      </c>
      <c r="CQ668" s="56" t="e">
        <f>_xlfn.XLOOKUP(CL668,'Banco de dados'!$B:$B,'Banco de dados'!$H:$H)</f>
        <v>#N/A</v>
      </c>
      <c r="CR668" s="56" t="e">
        <f t="array" aca="1" ref="CR668" ca="1">_xludf.xlookup(CN668,'Banco de dados'!$B:$B,'Banco de dados'!$H:$H)</f>
        <v>#NAME?</v>
      </c>
      <c r="CS668" s="56" t="e">
        <f t="array" aca="1" ref="CS668" ca="1">_xludf.xlookup(CL668,'Banco de dados'!$B:$B,'Banco de dados'!$F:$F)</f>
        <v>#NAME?</v>
      </c>
      <c r="CT668" s="56" t="e">
        <f t="array" aca="1" ref="CT668" ca="1">_xludf.xlookup(CN668,'Banco de dados'!$B:$B,'Banco de dados'!$F:$F)</f>
        <v>#NAME?</v>
      </c>
      <c r="CU668" s="42"/>
      <c r="CV668" s="42"/>
      <c r="CW668" s="56" t="str">
        <f>IF(AJ668=0.5,"Suporte",IF(AND(AJ668&gt;='Braços de IP'!$B$9,AJ668&lt;='Braços de IP'!$D$9),'Braços de IP'!$E$9,IF(AND(AJ668&gt;='Braços de IP'!$B$10,AJ668&lt;='Braços de IP'!$D$10),'Braços de IP'!$E$10,IF(AND(AJ668&gt;='Braços de IP'!$B$11,AJ668&lt;='Braços de IP'!$D$11),'Braços de IP'!$E$11,IF(AND(AJ668&gt;='Braços de IP'!$B$12,AJ668&lt;='Braços de IP'!$D$12),'Braços de IP'!$E$12,IF(AND(AJ668&gt;='Braços de IP'!$B$13,AJ668&lt;='Braços de IP'!$D$13),'Braços de IP'!$E$13,IF(AND(AJ668&gt;='Braços de IP'!$B$14,AJ668&lt;='Braços de IP'!$D$14),'Braços de IP'!$E$14,"ERRO")))))))</f>
        <v>Médio II</v>
      </c>
      <c r="CX668" s="42"/>
      <c r="CY668" s="56" t="str">
        <f>IF($CX668="","",VLOOKUP($CX668,'Braços de IP'!$E$9:$I$15,2,0))</f>
        <v/>
      </c>
      <c r="CZ668" s="43" t="str">
        <f>IF($CX668="","",VLOOKUP($CX668,'Braços de IP'!$E$9:$I$15,5,0))</f>
        <v/>
      </c>
      <c r="DA668" s="56"/>
      <c r="DB668" s="56"/>
      <c r="DC668" s="56"/>
      <c r="DD668" s="56"/>
      <c r="DE668" s="56"/>
      <c r="DF668" s="56"/>
      <c r="DG668" s="44" t="e">
        <f t="shared" si="392"/>
        <v>#N/A</v>
      </c>
      <c r="DH668" s="45">
        <f t="shared" si="393"/>
        <v>60</v>
      </c>
      <c r="DI668" s="44" t="e">
        <f t="shared" si="394"/>
        <v>#N/A</v>
      </c>
      <c r="DJ668" s="46" t="e">
        <f t="shared" si="395"/>
        <v>#N/A</v>
      </c>
      <c r="DK668" s="47" t="s">
        <v>147</v>
      </c>
      <c r="DL668" s="48"/>
      <c r="DM668" s="49"/>
      <c r="DN668" s="23" t="s">
        <v>148</v>
      </c>
      <c r="DO668" s="23"/>
      <c r="DQ668" s="50"/>
    </row>
    <row r="669" spans="1:127" ht="15.75" hidden="1" customHeight="1" x14ac:dyDescent="0.3">
      <c r="B669" s="5"/>
      <c r="C669" s="5"/>
      <c r="D669" s="5"/>
      <c r="E669" s="22" t="s">
        <v>579</v>
      </c>
      <c r="F669" s="22" t="s">
        <v>150</v>
      </c>
      <c r="G669" s="23" t="s">
        <v>300</v>
      </c>
      <c r="H669" s="23">
        <v>-23.334861</v>
      </c>
      <c r="I669" s="23">
        <v>-46.928804999999997</v>
      </c>
      <c r="J669" s="24" t="s">
        <v>156</v>
      </c>
      <c r="K669" s="60"/>
      <c r="L669" s="24" t="s">
        <v>152</v>
      </c>
      <c r="M669" s="24" t="s">
        <v>141</v>
      </c>
      <c r="N669" s="23">
        <v>60</v>
      </c>
      <c r="O669" s="23" t="s">
        <v>142</v>
      </c>
      <c r="P669" s="23" t="s">
        <v>143</v>
      </c>
      <c r="Q669" s="26">
        <f t="shared" si="373"/>
        <v>120</v>
      </c>
      <c r="R669" s="27">
        <v>2</v>
      </c>
      <c r="S669" s="28" t="s">
        <v>153</v>
      </c>
      <c r="T669" s="28">
        <v>7</v>
      </c>
      <c r="U669" s="23"/>
      <c r="V669" s="23"/>
      <c r="W669" s="29"/>
      <c r="X669" s="28" t="s">
        <v>153</v>
      </c>
      <c r="Y669" s="23"/>
      <c r="Z669" s="23"/>
      <c r="AA669" s="23"/>
      <c r="AB669" s="23"/>
      <c r="AC669" s="23"/>
      <c r="AD669" s="23" t="s">
        <v>144</v>
      </c>
      <c r="AE669" s="23" t="s">
        <v>145</v>
      </c>
      <c r="AF669" s="23"/>
      <c r="AG669" s="23">
        <v>6.4</v>
      </c>
      <c r="AH669" s="23">
        <v>1</v>
      </c>
      <c r="AI669" s="23">
        <v>1.4</v>
      </c>
      <c r="AJ669" s="23">
        <v>2.5</v>
      </c>
      <c r="AK669" s="27">
        <f t="shared" si="374"/>
        <v>1.1000000000000001</v>
      </c>
      <c r="AL669" s="27" t="s">
        <v>143</v>
      </c>
      <c r="AM669" s="27" t="s">
        <v>143</v>
      </c>
      <c r="AN669" s="23"/>
      <c r="AO669" s="27">
        <f t="shared" si="375"/>
        <v>2</v>
      </c>
      <c r="AP669" s="23"/>
      <c r="AQ669" s="23"/>
      <c r="AR669" s="23"/>
      <c r="AS669" s="23"/>
      <c r="AT669" s="23"/>
      <c r="AU669" s="27"/>
      <c r="AV669" s="27">
        <f t="shared" si="376"/>
        <v>0</v>
      </c>
      <c r="AW669" s="27"/>
      <c r="AX669" s="28">
        <f>VLOOKUP(J669,ABNT5101!$I$3:$J$9,2)</f>
        <v>20</v>
      </c>
      <c r="AY669" s="28">
        <f>VLOOKUP(J669,ABNT5101!$I$3:$M$9,5)</f>
        <v>0.28000000000000003</v>
      </c>
      <c r="AZ669" s="28" t="str">
        <f>_xlfn.XLOOKUP(J669,ABNT5101!I:I,ABNT5101!L:L)</f>
        <v>-</v>
      </c>
      <c r="BA669" s="28">
        <f>_xlfn.XLOOKUP(J669,ABNT5101!$I:$I,ABNT5101!M:M)</f>
        <v>0.28000000000000003</v>
      </c>
      <c r="BB669" s="28" t="str">
        <f>_xlfn.XLOOKUP(J669,ABNT5101!$I:$I,ABNT5101!N:N)</f>
        <v>-</v>
      </c>
      <c r="BC669" s="28">
        <f>_xlfn.XLOOKUP(J669,ABNT5101!$I:$I,ABNT5101!O:O)</f>
        <v>14</v>
      </c>
      <c r="BD669" s="31" t="str">
        <f t="shared" si="377"/>
        <v>NÃO ATENDE</v>
      </c>
      <c r="BE669" s="32">
        <f t="shared" si="369"/>
        <v>-1</v>
      </c>
      <c r="BF669" s="32">
        <f t="shared" si="370"/>
        <v>-1</v>
      </c>
      <c r="BG669" s="32" t="str">
        <f t="shared" si="378"/>
        <v>-</v>
      </c>
      <c r="BH669" s="34"/>
      <c r="BI669" s="34"/>
      <c r="BJ669" s="34"/>
      <c r="BK669" s="34"/>
      <c r="BL669" s="35"/>
      <c r="BM669" s="34"/>
      <c r="BN669" s="31" t="str">
        <f t="shared" si="379"/>
        <v>NÃO ATENDE</v>
      </c>
      <c r="BO669" s="31" t="str">
        <f t="shared" si="371"/>
        <v>NÃO ATENDE</v>
      </c>
      <c r="BP669" s="31" t="str">
        <f t="shared" si="372"/>
        <v>NÃO ATENDE</v>
      </c>
      <c r="BQ669" s="31" t="str">
        <f t="shared" si="380"/>
        <v>ATENDE</v>
      </c>
      <c r="BR669" s="36" t="str">
        <f t="shared" si="381"/>
        <v>C2</v>
      </c>
      <c r="BS669" s="36" t="str">
        <f t="shared" si="382"/>
        <v>Sem Passeio</v>
      </c>
      <c r="BT669" s="37" t="e">
        <f t="shared" si="383"/>
        <v>#N/A</v>
      </c>
      <c r="BU669" s="34"/>
      <c r="BV669" s="34"/>
      <c r="BW669" s="36" t="e">
        <f>IF(BS669="-","-",_xlfn.XLOOKUP(BS669,ABNT5101!$B$4:$B$9,ABNT5101!$C$4:$C$9))</f>
        <v>#N/A</v>
      </c>
      <c r="BX669" s="36" t="e">
        <f>IF(BS669="-","-",_xlfn.XLOOKUP(BS669,ABNT5101!$B$4:$B$9,ABNT5101!$D$4:$D$9))</f>
        <v>#N/A</v>
      </c>
      <c r="BY669" s="31" t="e">
        <f t="shared" si="384"/>
        <v>#N/A</v>
      </c>
      <c r="BZ669" s="31" t="e">
        <f t="shared" si="385"/>
        <v>#N/A</v>
      </c>
      <c r="CA669" s="31" t="e">
        <f t="shared" si="386"/>
        <v>#N/A</v>
      </c>
      <c r="CB669" s="36" t="str">
        <f t="shared" si="396"/>
        <v>Sem Passeio</v>
      </c>
      <c r="CC669" s="37" t="e">
        <f t="shared" si="387"/>
        <v>#N/A</v>
      </c>
      <c r="CD669" s="38"/>
      <c r="CE669" s="38"/>
      <c r="CF669" s="31" t="e">
        <f>IF(CB669="-","-",_xlfn.XLOOKUP(CB669,ABNT5101!$B$4:$B$9,ABNT5101!$C$4:$C$9))</f>
        <v>#N/A</v>
      </c>
      <c r="CG669" s="36" t="e">
        <f>IF(CB669="-","-",_xlfn.XLOOKUP(CB669,ABNT5101!$B$4:$B$9,ABNT5101!$D$4:$D$9))</f>
        <v>#N/A</v>
      </c>
      <c r="CH669" s="31" t="e">
        <f t="shared" si="388"/>
        <v>#N/A</v>
      </c>
      <c r="CI669" s="31" t="e">
        <f t="shared" si="389"/>
        <v>#N/A</v>
      </c>
      <c r="CJ669" s="31" t="e">
        <f t="shared" si="390"/>
        <v>#N/A</v>
      </c>
      <c r="CK669" s="56" t="e">
        <f>_xlfn.XLOOKUP(CL669,'Banco de dados'!$B:$B,'Banco de dados'!$D:$D)</f>
        <v>#N/A</v>
      </c>
      <c r="CL669" s="42"/>
      <c r="CM669" s="56" t="e">
        <f>_xlfn.XLOOKUP(CL669,'Banco de dados'!$B:$B,'Banco de dados'!$E:$E)</f>
        <v>#N/A</v>
      </c>
      <c r="CN669" s="56"/>
      <c r="CO669" s="56" t="e">
        <f>IF(CN669="-","-",_xlfn.XLOOKUP(CN669,'Banco de dados'!$B:$B,'Banco de dados'!$E:$E))</f>
        <v>#N/A</v>
      </c>
      <c r="CP669" s="41">
        <f t="shared" si="391"/>
        <v>1</v>
      </c>
      <c r="CQ669" s="56" t="e">
        <f>_xlfn.XLOOKUP(CL669,'Banco de dados'!$B:$B,'Banco de dados'!$H:$H)</f>
        <v>#N/A</v>
      </c>
      <c r="CR669" s="56" t="e">
        <f t="array" aca="1" ref="CR669" ca="1">_xludf.xlookup(CN669,'Banco de dados'!$B:$B,'Banco de dados'!$H:$H)</f>
        <v>#NAME?</v>
      </c>
      <c r="CS669" s="56" t="e">
        <f t="array" aca="1" ref="CS669" ca="1">_xludf.xlookup(CL669,'Banco de dados'!$B:$B,'Banco de dados'!$F:$F)</f>
        <v>#NAME?</v>
      </c>
      <c r="CT669" s="56" t="e">
        <f t="array" aca="1" ref="CT669" ca="1">_xludf.xlookup(CN669,'Banco de dados'!$B:$B,'Banco de dados'!$F:$F)</f>
        <v>#NAME?</v>
      </c>
      <c r="CU669" s="42"/>
      <c r="CV669" s="42"/>
      <c r="CW669" s="56" t="str">
        <f>IF(AJ669=0.5,"Suporte",IF(AND(AJ669&gt;='Braços de IP'!$B$9,AJ669&lt;='Braços de IP'!$D$9),'Braços de IP'!$E$9,IF(AND(AJ669&gt;='Braços de IP'!$B$10,AJ669&lt;='Braços de IP'!$D$10),'Braços de IP'!$E$10,IF(AND(AJ669&gt;='Braços de IP'!$B$11,AJ669&lt;='Braços de IP'!$D$11),'Braços de IP'!$E$11,IF(AND(AJ669&gt;='Braços de IP'!$B$12,AJ669&lt;='Braços de IP'!$D$12),'Braços de IP'!$E$12,IF(AND(AJ669&gt;='Braços de IP'!$B$13,AJ669&lt;='Braços de IP'!$D$13),'Braços de IP'!$E$13,IF(AND(AJ669&gt;='Braços de IP'!$B$14,AJ669&lt;='Braços de IP'!$D$14),'Braços de IP'!$E$14,"ERRO")))))))</f>
        <v>Médio II</v>
      </c>
      <c r="CX669" s="42"/>
      <c r="CY669" s="56" t="str">
        <f>IF($CX669="","",VLOOKUP($CX669,'Braços de IP'!$E$9:$I$15,2,0))</f>
        <v/>
      </c>
      <c r="CZ669" s="43" t="str">
        <f>IF($CX669="","",VLOOKUP($CX669,'Braços de IP'!$E$9:$I$15,5,0))</f>
        <v/>
      </c>
      <c r="DA669" s="56"/>
      <c r="DB669" s="56"/>
      <c r="DC669" s="56"/>
      <c r="DD669" s="56"/>
      <c r="DE669" s="56"/>
      <c r="DF669" s="56"/>
      <c r="DG669" s="44" t="e">
        <f t="shared" si="392"/>
        <v>#N/A</v>
      </c>
      <c r="DH669" s="45">
        <f t="shared" si="393"/>
        <v>60</v>
      </c>
      <c r="DI669" s="44" t="e">
        <f t="shared" si="394"/>
        <v>#N/A</v>
      </c>
      <c r="DJ669" s="46" t="e">
        <f t="shared" si="395"/>
        <v>#N/A</v>
      </c>
      <c r="DK669" s="47" t="s">
        <v>147</v>
      </c>
      <c r="DL669" s="48"/>
      <c r="DM669" s="49"/>
      <c r="DN669" s="23" t="s">
        <v>148</v>
      </c>
      <c r="DO669" s="23"/>
      <c r="DQ669" s="50"/>
    </row>
    <row r="670" spans="1:127" ht="15.75" hidden="1" customHeight="1" x14ac:dyDescent="0.3">
      <c r="B670" s="5"/>
      <c r="C670" s="5"/>
      <c r="D670" s="5"/>
      <c r="E670" s="22" t="s">
        <v>579</v>
      </c>
      <c r="F670" s="22" t="s">
        <v>150</v>
      </c>
      <c r="G670" s="23" t="s">
        <v>300</v>
      </c>
      <c r="H670" s="23">
        <v>-23.334861</v>
      </c>
      <c r="I670" s="23">
        <v>-46.928804999999997</v>
      </c>
      <c r="J670" s="24" t="s">
        <v>156</v>
      </c>
      <c r="K670" s="60"/>
      <c r="L670" s="24" t="s">
        <v>152</v>
      </c>
      <c r="M670" s="24" t="s">
        <v>141</v>
      </c>
      <c r="N670" s="23">
        <v>60</v>
      </c>
      <c r="O670" s="23" t="s">
        <v>142</v>
      </c>
      <c r="P670" s="23" t="s">
        <v>143</v>
      </c>
      <c r="Q670" s="26">
        <f t="shared" si="373"/>
        <v>120</v>
      </c>
      <c r="R670" s="27">
        <v>2</v>
      </c>
      <c r="S670" s="28" t="s">
        <v>153</v>
      </c>
      <c r="T670" s="28">
        <v>7</v>
      </c>
      <c r="U670" s="23"/>
      <c r="V670" s="23"/>
      <c r="W670" s="29"/>
      <c r="X670" s="28" t="s">
        <v>153</v>
      </c>
      <c r="Y670" s="23"/>
      <c r="Z670" s="23"/>
      <c r="AA670" s="23"/>
      <c r="AB670" s="23"/>
      <c r="AC670" s="23"/>
      <c r="AD670" s="23" t="s">
        <v>144</v>
      </c>
      <c r="AE670" s="23" t="s">
        <v>145</v>
      </c>
      <c r="AF670" s="23"/>
      <c r="AG670" s="23">
        <v>6.4</v>
      </c>
      <c r="AH670" s="23">
        <v>1</v>
      </c>
      <c r="AI670" s="23">
        <v>1.4</v>
      </c>
      <c r="AJ670" s="23">
        <v>2.5</v>
      </c>
      <c r="AK670" s="27">
        <f t="shared" si="374"/>
        <v>1.1000000000000001</v>
      </c>
      <c r="AL670" s="27" t="s">
        <v>143</v>
      </c>
      <c r="AM670" s="27" t="s">
        <v>143</v>
      </c>
      <c r="AN670" s="23"/>
      <c r="AO670" s="27">
        <f t="shared" si="375"/>
        <v>2</v>
      </c>
      <c r="AP670" s="23"/>
      <c r="AQ670" s="23"/>
      <c r="AR670" s="23"/>
      <c r="AS670" s="23"/>
      <c r="AT670" s="23"/>
      <c r="AU670" s="27"/>
      <c r="AV670" s="27">
        <f t="shared" si="376"/>
        <v>0</v>
      </c>
      <c r="AW670" s="27"/>
      <c r="AX670" s="28">
        <f>VLOOKUP(J670,ABNT5101!$I$3:$J$9,2)</f>
        <v>20</v>
      </c>
      <c r="AY670" s="28">
        <f>VLOOKUP(J670,ABNT5101!$I$3:$M$9,5)</f>
        <v>0.28000000000000003</v>
      </c>
      <c r="AZ670" s="28" t="str">
        <f>_xlfn.XLOOKUP(J670,ABNT5101!I:I,ABNT5101!L:L)</f>
        <v>-</v>
      </c>
      <c r="BA670" s="28">
        <f>_xlfn.XLOOKUP(J670,ABNT5101!$I:$I,ABNT5101!M:M)</f>
        <v>0.28000000000000003</v>
      </c>
      <c r="BB670" s="28" t="str">
        <f>_xlfn.XLOOKUP(J670,ABNT5101!$I:$I,ABNT5101!N:N)</f>
        <v>-</v>
      </c>
      <c r="BC670" s="28">
        <f>_xlfn.XLOOKUP(J670,ABNT5101!$I:$I,ABNT5101!O:O)</f>
        <v>14</v>
      </c>
      <c r="BD670" s="31" t="str">
        <f t="shared" si="377"/>
        <v>NÃO ATENDE</v>
      </c>
      <c r="BE670" s="32">
        <f t="shared" si="369"/>
        <v>-1</v>
      </c>
      <c r="BF670" s="32">
        <f t="shared" si="370"/>
        <v>-1</v>
      </c>
      <c r="BG670" s="32" t="str">
        <f t="shared" si="378"/>
        <v>-</v>
      </c>
      <c r="BH670" s="34"/>
      <c r="BI670" s="34"/>
      <c r="BJ670" s="34"/>
      <c r="BK670" s="34"/>
      <c r="BL670" s="35"/>
      <c r="BM670" s="34"/>
      <c r="BN670" s="31" t="str">
        <f t="shared" si="379"/>
        <v>NÃO ATENDE</v>
      </c>
      <c r="BO670" s="31" t="str">
        <f t="shared" si="371"/>
        <v>NÃO ATENDE</v>
      </c>
      <c r="BP670" s="31" t="str">
        <f t="shared" si="372"/>
        <v>NÃO ATENDE</v>
      </c>
      <c r="BQ670" s="31" t="str">
        <f t="shared" si="380"/>
        <v>ATENDE</v>
      </c>
      <c r="BR670" s="36" t="str">
        <f t="shared" si="381"/>
        <v>C2</v>
      </c>
      <c r="BS670" s="36" t="str">
        <f t="shared" si="382"/>
        <v>Sem Passeio</v>
      </c>
      <c r="BT670" s="37" t="e">
        <f t="shared" si="383"/>
        <v>#N/A</v>
      </c>
      <c r="BU670" s="34"/>
      <c r="BV670" s="34"/>
      <c r="BW670" s="36" t="e">
        <f>IF(BS670="-","-",_xlfn.XLOOKUP(BS670,ABNT5101!$B$4:$B$9,ABNT5101!$C$4:$C$9))</f>
        <v>#N/A</v>
      </c>
      <c r="BX670" s="36" t="e">
        <f>IF(BS670="-","-",_xlfn.XLOOKUP(BS670,ABNT5101!$B$4:$B$9,ABNT5101!$D$4:$D$9))</f>
        <v>#N/A</v>
      </c>
      <c r="BY670" s="31" t="e">
        <f t="shared" si="384"/>
        <v>#N/A</v>
      </c>
      <c r="BZ670" s="31" t="e">
        <f t="shared" si="385"/>
        <v>#N/A</v>
      </c>
      <c r="CA670" s="31" t="e">
        <f t="shared" si="386"/>
        <v>#N/A</v>
      </c>
      <c r="CB670" s="36" t="str">
        <f t="shared" si="396"/>
        <v>Sem Passeio</v>
      </c>
      <c r="CC670" s="37" t="e">
        <f t="shared" si="387"/>
        <v>#N/A</v>
      </c>
      <c r="CD670" s="38"/>
      <c r="CE670" s="38"/>
      <c r="CF670" s="31" t="e">
        <f>IF(CB670="-","-",_xlfn.XLOOKUP(CB670,ABNT5101!$B$4:$B$9,ABNT5101!$C$4:$C$9))</f>
        <v>#N/A</v>
      </c>
      <c r="CG670" s="36" t="e">
        <f>IF(CB670="-","-",_xlfn.XLOOKUP(CB670,ABNT5101!$B$4:$B$9,ABNT5101!$D$4:$D$9))</f>
        <v>#N/A</v>
      </c>
      <c r="CH670" s="31" t="e">
        <f t="shared" si="388"/>
        <v>#N/A</v>
      </c>
      <c r="CI670" s="31" t="e">
        <f t="shared" si="389"/>
        <v>#N/A</v>
      </c>
      <c r="CJ670" s="31" t="e">
        <f t="shared" si="390"/>
        <v>#N/A</v>
      </c>
      <c r="CK670" s="56" t="e">
        <f>_xlfn.XLOOKUP(CL670,'Banco de dados'!$B:$B,'Banco de dados'!$D:$D)</f>
        <v>#N/A</v>
      </c>
      <c r="CL670" s="42"/>
      <c r="CM670" s="56" t="e">
        <f>_xlfn.XLOOKUP(CL670,'Banco de dados'!$B:$B,'Banco de dados'!$E:$E)</f>
        <v>#N/A</v>
      </c>
      <c r="CN670" s="56"/>
      <c r="CO670" s="56" t="e">
        <f>IF(CN670="-","-",_xlfn.XLOOKUP(CN670,'Banco de dados'!$B:$B,'Banco de dados'!$E:$E))</f>
        <v>#N/A</v>
      </c>
      <c r="CP670" s="41">
        <f t="shared" si="391"/>
        <v>1</v>
      </c>
      <c r="CQ670" s="56" t="e">
        <f>_xlfn.XLOOKUP(CL670,'Banco de dados'!$B:$B,'Banco de dados'!$H:$H)</f>
        <v>#N/A</v>
      </c>
      <c r="CR670" s="56" t="e">
        <f t="array" aca="1" ref="CR670" ca="1">_xludf.xlookup(CN670,'Banco de dados'!$B:$B,'Banco de dados'!$H:$H)</f>
        <v>#NAME?</v>
      </c>
      <c r="CS670" s="56" t="e">
        <f t="array" aca="1" ref="CS670" ca="1">_xludf.xlookup(CL670,'Banco de dados'!$B:$B,'Banco de dados'!$F:$F)</f>
        <v>#NAME?</v>
      </c>
      <c r="CT670" s="56" t="e">
        <f t="array" aca="1" ref="CT670" ca="1">_xludf.xlookup(CN670,'Banco de dados'!$B:$B,'Banco de dados'!$F:$F)</f>
        <v>#NAME?</v>
      </c>
      <c r="CU670" s="42"/>
      <c r="CV670" s="42"/>
      <c r="CW670" s="56" t="str">
        <f>IF(AJ670=0.5,"Suporte",IF(AND(AJ670&gt;='Braços de IP'!$B$9,AJ670&lt;='Braços de IP'!$D$9),'Braços de IP'!$E$9,IF(AND(AJ670&gt;='Braços de IP'!$B$10,AJ670&lt;='Braços de IP'!$D$10),'Braços de IP'!$E$10,IF(AND(AJ670&gt;='Braços de IP'!$B$11,AJ670&lt;='Braços de IP'!$D$11),'Braços de IP'!$E$11,IF(AND(AJ670&gt;='Braços de IP'!$B$12,AJ670&lt;='Braços de IP'!$D$12),'Braços de IP'!$E$12,IF(AND(AJ670&gt;='Braços de IP'!$B$13,AJ670&lt;='Braços de IP'!$D$13),'Braços de IP'!$E$13,IF(AND(AJ670&gt;='Braços de IP'!$B$14,AJ670&lt;='Braços de IP'!$D$14),'Braços de IP'!$E$14,"ERRO")))))))</f>
        <v>Médio II</v>
      </c>
      <c r="CX670" s="42"/>
      <c r="CY670" s="56" t="str">
        <f>IF($CX670="","",VLOOKUP($CX670,'Braços de IP'!$E$9:$I$15,2,0))</f>
        <v/>
      </c>
      <c r="CZ670" s="43" t="str">
        <f>IF($CX670="","",VLOOKUP($CX670,'Braços de IP'!$E$9:$I$15,5,0))</f>
        <v/>
      </c>
      <c r="DA670" s="56"/>
      <c r="DB670" s="56"/>
      <c r="DC670" s="56"/>
      <c r="DD670" s="56"/>
      <c r="DE670" s="56"/>
      <c r="DF670" s="56"/>
      <c r="DG670" s="44" t="e">
        <f t="shared" si="392"/>
        <v>#N/A</v>
      </c>
      <c r="DH670" s="45">
        <f t="shared" si="393"/>
        <v>60</v>
      </c>
      <c r="DI670" s="44" t="e">
        <f t="shared" si="394"/>
        <v>#N/A</v>
      </c>
      <c r="DJ670" s="46" t="e">
        <f t="shared" si="395"/>
        <v>#N/A</v>
      </c>
      <c r="DK670" s="47" t="s">
        <v>147</v>
      </c>
      <c r="DL670" s="48"/>
      <c r="DM670" s="49"/>
      <c r="DN670" s="23" t="s">
        <v>148</v>
      </c>
      <c r="DO670" s="23"/>
      <c r="DQ670" s="50"/>
    </row>
    <row r="671" spans="1:127" ht="15.75" customHeight="1" x14ac:dyDescent="0.3">
      <c r="A671" s="224" t="s">
        <v>1290</v>
      </c>
      <c r="B671" s="5"/>
      <c r="C671" s="5" t="s">
        <v>148</v>
      </c>
      <c r="D671" s="5"/>
      <c r="E671" s="22" t="s">
        <v>580</v>
      </c>
      <c r="F671" s="22" t="s">
        <v>164</v>
      </c>
      <c r="G671" s="23" t="s">
        <v>298</v>
      </c>
      <c r="H671" s="23">
        <v>-23.353961000000002</v>
      </c>
      <c r="I671" s="23">
        <v>-46.849724000000002</v>
      </c>
      <c r="J671" s="24" t="s">
        <v>223</v>
      </c>
      <c r="K671" s="60"/>
      <c r="L671" s="24" t="s">
        <v>157</v>
      </c>
      <c r="M671" s="24" t="s">
        <v>141</v>
      </c>
      <c r="N671" s="23">
        <v>87</v>
      </c>
      <c r="O671" s="23" t="s">
        <v>142</v>
      </c>
      <c r="P671" s="23" t="s">
        <v>143</v>
      </c>
      <c r="Q671" s="26">
        <f t="shared" si="373"/>
        <v>174</v>
      </c>
      <c r="R671" s="27">
        <v>2</v>
      </c>
      <c r="S671" s="28">
        <v>1.4</v>
      </c>
      <c r="T671" s="28">
        <v>10</v>
      </c>
      <c r="U671" s="23"/>
      <c r="V671" s="23"/>
      <c r="W671" s="29"/>
      <c r="X671" s="28" t="s">
        <v>153</v>
      </c>
      <c r="Y671" s="23"/>
      <c r="Z671" s="23"/>
      <c r="AA671" s="23"/>
      <c r="AB671" s="23"/>
      <c r="AC671" s="23"/>
      <c r="AD671" s="23" t="s">
        <v>144</v>
      </c>
      <c r="AE671" s="23" t="s">
        <v>145</v>
      </c>
      <c r="AF671" s="23">
        <v>31.4</v>
      </c>
      <c r="AG671" s="23">
        <v>9.4</v>
      </c>
      <c r="AH671" s="23">
        <v>1</v>
      </c>
      <c r="AI671" s="23">
        <v>0.3</v>
      </c>
      <c r="AJ671" s="23">
        <v>3</v>
      </c>
      <c r="AK671" s="27">
        <f t="shared" si="374"/>
        <v>2.7</v>
      </c>
      <c r="AL671" s="27" t="s">
        <v>143</v>
      </c>
      <c r="AM671" s="27" t="s">
        <v>143</v>
      </c>
      <c r="AN671" s="23"/>
      <c r="AO671" s="27">
        <f t="shared" si="375"/>
        <v>2</v>
      </c>
      <c r="AP671" s="23"/>
      <c r="AQ671" s="23"/>
      <c r="AR671" s="23"/>
      <c r="AS671" s="23"/>
      <c r="AT671" s="23"/>
      <c r="AU671" s="27"/>
      <c r="AV671" s="27">
        <f t="shared" si="376"/>
        <v>0</v>
      </c>
      <c r="AW671" s="27"/>
      <c r="AX671" s="28">
        <f>VLOOKUP(J671,ABNT5101!$I$3:$J$9,2)</f>
        <v>15</v>
      </c>
      <c r="AY671" s="28">
        <f>VLOOKUP(J671,ABNT5101!$I$3:$M$9,5)</f>
        <v>0.18</v>
      </c>
      <c r="AZ671" s="28" t="str">
        <f>_xlfn.XLOOKUP(J671,ABNT5101!I:I,ABNT5101!L:L)</f>
        <v>-</v>
      </c>
      <c r="BA671" s="28">
        <f>_xlfn.XLOOKUP(J671,ABNT5101!$I:$I,ABNT5101!M:M)</f>
        <v>0.18</v>
      </c>
      <c r="BB671" s="28" t="str">
        <f>_xlfn.XLOOKUP(J671,ABNT5101!$I:$I,ABNT5101!N:N)</f>
        <v>-</v>
      </c>
      <c r="BC671" s="28">
        <f>_xlfn.XLOOKUP(J671,ABNT5101!$I:$I,ABNT5101!O:O)</f>
        <v>15</v>
      </c>
      <c r="BD671" s="31" t="str">
        <f t="shared" si="377"/>
        <v>ATENDE</v>
      </c>
      <c r="BE671" s="32">
        <f t="shared" ref="BE671:BE734" si="397">BH671/AX671-1</f>
        <v>8.3333333333333259E-2</v>
      </c>
      <c r="BF671" s="32">
        <f t="shared" ref="BF671:BF734" si="398">BI671/AY671-1</f>
        <v>1.9444444444444446</v>
      </c>
      <c r="BG671" s="32" t="str">
        <f t="shared" si="378"/>
        <v>-</v>
      </c>
      <c r="BH671" s="34">
        <v>16.25</v>
      </c>
      <c r="BI671" s="34">
        <v>0.53</v>
      </c>
      <c r="BJ671" s="34"/>
      <c r="BK671" s="34"/>
      <c r="BL671" s="35"/>
      <c r="BM671" s="34"/>
      <c r="BN671" s="31" t="str">
        <f t="shared" si="379"/>
        <v>ATENDE</v>
      </c>
      <c r="BO671" s="31" t="str">
        <f t="shared" ref="BO671:BO734" si="399">IF(BH671&gt;=AX671,"ATENDE",IF(BH671&gt;=0.99*AX671,"ATENDIMENTO LIMIAR","NÃO ATENDE"))</f>
        <v>ATENDE</v>
      </c>
      <c r="BP671" s="31" t="str">
        <f t="shared" ref="BP671:BP734" si="400">IF(BI671&gt;=AY671,"ATENDE",IF(BI671&gt;=(AY671-0.02),"ATENDIMENTO LIMIAR","NÃO ATENDE"))</f>
        <v>ATENDE</v>
      </c>
      <c r="BQ671" s="31" t="str">
        <f t="shared" si="380"/>
        <v>ATENDE</v>
      </c>
      <c r="BR671" s="36" t="str">
        <f t="shared" si="381"/>
        <v>C3</v>
      </c>
      <c r="BS671" s="36" t="str">
        <f t="shared" si="382"/>
        <v>P5</v>
      </c>
      <c r="BT671" s="37">
        <f t="shared" si="383"/>
        <v>1.3839999999999999</v>
      </c>
      <c r="BU671" s="34">
        <v>11.92</v>
      </c>
      <c r="BV671" s="34">
        <v>8.58</v>
      </c>
      <c r="BW671" s="36">
        <f>IF(BS671="-","-",_xlfn.XLOOKUP(BS671,ABNT5101!$B$4:$B$9,ABNT5101!$C$4:$C$9))</f>
        <v>5</v>
      </c>
      <c r="BX671" s="36">
        <f>IF(BS671="-","-",_xlfn.XLOOKUP(BS671,ABNT5101!$B$4:$B$9,ABNT5101!$D$4:$D$9))</f>
        <v>1</v>
      </c>
      <c r="BY671" s="31" t="str">
        <f t="shared" si="384"/>
        <v>ATENDE</v>
      </c>
      <c r="BZ671" s="31" t="str">
        <f t="shared" si="385"/>
        <v>ATENDE</v>
      </c>
      <c r="CA671" s="31" t="str">
        <f t="shared" si="386"/>
        <v>ATENDE</v>
      </c>
      <c r="CB671" s="36" t="str">
        <f t="shared" si="396"/>
        <v>P5</v>
      </c>
      <c r="CC671" s="37" t="str">
        <f t="shared" si="387"/>
        <v>-</v>
      </c>
      <c r="CD671" s="222" t="s">
        <v>143</v>
      </c>
      <c r="CE671" s="222" t="s">
        <v>143</v>
      </c>
      <c r="CF671" s="31">
        <f>IF(CB671="-","-",_xlfn.XLOOKUP(CB671,ABNT5101!$B$4:$B$9,ABNT5101!$C$4:$C$9))</f>
        <v>5</v>
      </c>
      <c r="CG671" s="36">
        <f>IF(CB671="-","-",_xlfn.XLOOKUP(CB671,ABNT5101!$B$4:$B$9,ABNT5101!$D$4:$D$9))</f>
        <v>1</v>
      </c>
      <c r="CH671" s="31" t="str">
        <f t="shared" si="388"/>
        <v>ATENDE</v>
      </c>
      <c r="CI671" s="31" t="str">
        <f t="shared" si="389"/>
        <v>ATENDE</v>
      </c>
      <c r="CJ671" s="31" t="str">
        <f t="shared" si="390"/>
        <v>ATENDE</v>
      </c>
      <c r="CK671" s="56" t="str">
        <f>_xlfn.XLOOKUP(CL671,'Banco de dados'!$B:$B,'Banco de dados'!$D:$D)</f>
        <v>LEDSTAR</v>
      </c>
      <c r="CL671" s="42" t="str">
        <f>'Banco de dados'!B10</f>
        <v xml:space="preserve"> SL VT 9.1 72W</v>
      </c>
      <c r="CM671" s="56" t="str">
        <f>_xlfn.XLOOKUP(CL671,'Banco de dados'!$B:$B,'Banco de dados'!$E:$E)</f>
        <v>LUM LED SL VT 9.1 72W</v>
      </c>
      <c r="CN671" s="56"/>
      <c r="CO671" s="56" t="e">
        <f>IF(CN671="-","-",_xlfn.XLOOKUP(CN671,'Banco de dados'!$B:$B,'Banco de dados'!$E:$E))</f>
        <v>#N/A</v>
      </c>
      <c r="CP671" s="41">
        <f t="shared" si="391"/>
        <v>1</v>
      </c>
      <c r="CQ671" s="56">
        <f>_xlfn.XLOOKUP(CL671,'Banco de dados'!$B:$B,'Banco de dados'!$H:$H)</f>
        <v>72</v>
      </c>
      <c r="CR671" s="56" t="e">
        <f t="array" aca="1" ref="CR671" ca="1">_xludf.xlookup(CN671,'Banco de dados'!$B:$B,'Banco de dados'!$H:$H)</f>
        <v>#NAME?</v>
      </c>
      <c r="CS671" s="56" t="e">
        <f t="array" aca="1" ref="CS671" ca="1">_xludf.xlookup(CL671,'Banco de dados'!$B:$B,'Banco de dados'!$F:$F)</f>
        <v>#NAME?</v>
      </c>
      <c r="CT671" s="56" t="e">
        <f t="array" aca="1" ref="CT671" ca="1">_xludf.xlookup(CN671,'Banco de dados'!$B:$B,'Banco de dados'!$F:$F)</f>
        <v>#NAME?</v>
      </c>
      <c r="CU671" s="42"/>
      <c r="CV671" s="42"/>
      <c r="CW671" s="56" t="str">
        <f>IF(AJ671=0.5,"Suporte",IF(AND(AJ671&gt;='Braços de IP'!$B$9,AJ671&lt;='Braços de IP'!$D$9),'Braços de IP'!$E$9,IF(AND(AJ671&gt;='Braços de IP'!$B$10,AJ671&lt;='Braços de IP'!$D$10),'Braços de IP'!$E$10,IF(AND(AJ671&gt;='Braços de IP'!$B$11,AJ671&lt;='Braços de IP'!$D$11),'Braços de IP'!$E$11,IF(AND(AJ671&gt;='Braços de IP'!$B$12,AJ671&lt;='Braços de IP'!$D$12),'Braços de IP'!$E$12,IF(AND(AJ671&gt;='Braços de IP'!$B$13,AJ671&lt;='Braços de IP'!$D$13),'Braços de IP'!$E$13,IF(AND(AJ671&gt;='Braços de IP'!$B$14,AJ671&lt;='Braços de IP'!$D$14),'Braços de IP'!$E$14,"ERRO")))))))</f>
        <v>Longo I</v>
      </c>
      <c r="CX671" s="42"/>
      <c r="CY671" s="56" t="str">
        <f>IF($CX671="","",VLOOKUP($CX671,'Braços de IP'!$E$9:$I$15,2,0))</f>
        <v/>
      </c>
      <c r="CZ671" s="43" t="str">
        <f>IF($CX671="","",VLOOKUP($CX671,'Braços de IP'!$E$9:$I$15,5,0))</f>
        <v/>
      </c>
      <c r="DA671" s="56"/>
      <c r="DB671" s="56"/>
      <c r="DC671" s="56"/>
      <c r="DD671" s="56"/>
      <c r="DE671" s="56"/>
      <c r="DF671" s="56"/>
      <c r="DG671" s="44">
        <f t="shared" si="392"/>
        <v>72</v>
      </c>
      <c r="DH671" s="45">
        <f t="shared" si="393"/>
        <v>87</v>
      </c>
      <c r="DI671" s="44">
        <f t="shared" si="394"/>
        <v>159</v>
      </c>
      <c r="DJ671" s="46">
        <f t="shared" si="395"/>
        <v>0.17241379310344829</v>
      </c>
      <c r="DK671" s="47" t="s">
        <v>147</v>
      </c>
      <c r="DL671" s="48"/>
      <c r="DM671" s="49"/>
      <c r="DN671" s="23" t="s">
        <v>148</v>
      </c>
      <c r="DO671" s="23"/>
      <c r="DQ671" s="50"/>
    </row>
    <row r="672" spans="1:127" ht="15.75" customHeight="1" x14ac:dyDescent="0.3">
      <c r="A672" s="224" t="s">
        <v>1290</v>
      </c>
      <c r="B672" s="5"/>
      <c r="C672" s="5" t="s">
        <v>148</v>
      </c>
      <c r="D672" s="5"/>
      <c r="E672" s="22" t="s">
        <v>580</v>
      </c>
      <c r="F672" s="22" t="s">
        <v>164</v>
      </c>
      <c r="G672" s="23" t="s">
        <v>298</v>
      </c>
      <c r="H672" s="23">
        <v>-23.353961000000002</v>
      </c>
      <c r="I672" s="23">
        <v>-46.849724000000002</v>
      </c>
      <c r="J672" s="24" t="s">
        <v>223</v>
      </c>
      <c r="K672" s="60"/>
      <c r="L672" s="24" t="s">
        <v>157</v>
      </c>
      <c r="M672" s="24" t="s">
        <v>141</v>
      </c>
      <c r="N672" s="23">
        <v>87</v>
      </c>
      <c r="O672" s="23" t="s">
        <v>142</v>
      </c>
      <c r="P672" s="23" t="s">
        <v>143</v>
      </c>
      <c r="Q672" s="26">
        <f t="shared" si="373"/>
        <v>174</v>
      </c>
      <c r="R672" s="27">
        <v>2</v>
      </c>
      <c r="S672" s="28">
        <v>1.4</v>
      </c>
      <c r="T672" s="28">
        <v>10</v>
      </c>
      <c r="U672" s="23"/>
      <c r="V672" s="23"/>
      <c r="W672" s="29"/>
      <c r="X672" s="28" t="s">
        <v>153</v>
      </c>
      <c r="Y672" s="23"/>
      <c r="Z672" s="23"/>
      <c r="AA672" s="23"/>
      <c r="AB672" s="23"/>
      <c r="AC672" s="23"/>
      <c r="AD672" s="23" t="s">
        <v>144</v>
      </c>
      <c r="AE672" s="23" t="s">
        <v>145</v>
      </c>
      <c r="AF672" s="23">
        <v>31.4</v>
      </c>
      <c r="AG672" s="23">
        <v>9.4</v>
      </c>
      <c r="AH672" s="23">
        <v>1</v>
      </c>
      <c r="AI672" s="23">
        <v>0.3</v>
      </c>
      <c r="AJ672" s="23">
        <v>3</v>
      </c>
      <c r="AK672" s="27">
        <f t="shared" si="374"/>
        <v>2.7</v>
      </c>
      <c r="AL672" s="27" t="s">
        <v>143</v>
      </c>
      <c r="AM672" s="27" t="s">
        <v>143</v>
      </c>
      <c r="AN672" s="23"/>
      <c r="AO672" s="27">
        <f t="shared" si="375"/>
        <v>2</v>
      </c>
      <c r="AP672" s="23"/>
      <c r="AQ672" s="23"/>
      <c r="AR672" s="23"/>
      <c r="AS672" s="23"/>
      <c r="AT672" s="23"/>
      <c r="AU672" s="27"/>
      <c r="AV672" s="27">
        <f t="shared" si="376"/>
        <v>0</v>
      </c>
      <c r="AW672" s="27"/>
      <c r="AX672" s="28">
        <f>VLOOKUP(J672,ABNT5101!$I$3:$J$9,2)</f>
        <v>15</v>
      </c>
      <c r="AY672" s="28">
        <f>VLOOKUP(J672,ABNT5101!$I$3:$M$9,5)</f>
        <v>0.18</v>
      </c>
      <c r="AZ672" s="28" t="str">
        <f>_xlfn.XLOOKUP(J672,ABNT5101!I:I,ABNT5101!L:L)</f>
        <v>-</v>
      </c>
      <c r="BA672" s="28">
        <f>_xlfn.XLOOKUP(J672,ABNT5101!$I:$I,ABNT5101!M:M)</f>
        <v>0.18</v>
      </c>
      <c r="BB672" s="28" t="str">
        <f>_xlfn.XLOOKUP(J672,ABNT5101!$I:$I,ABNT5101!N:N)</f>
        <v>-</v>
      </c>
      <c r="BC672" s="28">
        <f>_xlfn.XLOOKUP(J672,ABNT5101!$I:$I,ABNT5101!O:O)</f>
        <v>15</v>
      </c>
      <c r="BD672" s="31" t="str">
        <f t="shared" si="377"/>
        <v>ATENDE</v>
      </c>
      <c r="BE672" s="32">
        <f t="shared" si="397"/>
        <v>0.25600000000000001</v>
      </c>
      <c r="BF672" s="32">
        <f t="shared" si="398"/>
        <v>2.2777777777777777</v>
      </c>
      <c r="BG672" s="32" t="str">
        <f t="shared" si="378"/>
        <v>-</v>
      </c>
      <c r="BH672" s="34">
        <v>18.84</v>
      </c>
      <c r="BI672" s="34">
        <v>0.59</v>
      </c>
      <c r="BJ672" s="34"/>
      <c r="BK672" s="34"/>
      <c r="BL672" s="35"/>
      <c r="BM672" s="34"/>
      <c r="BN672" s="31" t="str">
        <f t="shared" si="379"/>
        <v>ATENDE</v>
      </c>
      <c r="BO672" s="31" t="str">
        <f t="shared" si="399"/>
        <v>ATENDE</v>
      </c>
      <c r="BP672" s="31" t="str">
        <f t="shared" si="400"/>
        <v>ATENDE</v>
      </c>
      <c r="BQ672" s="31" t="str">
        <f t="shared" si="380"/>
        <v>ATENDE</v>
      </c>
      <c r="BR672" s="36" t="str">
        <f t="shared" si="381"/>
        <v>C3</v>
      </c>
      <c r="BS672" s="36" t="str">
        <f t="shared" si="382"/>
        <v>P5</v>
      </c>
      <c r="BT672" s="37">
        <f t="shared" si="383"/>
        <v>2.048</v>
      </c>
      <c r="BU672" s="34">
        <v>15.24</v>
      </c>
      <c r="BV672" s="34">
        <v>9.91</v>
      </c>
      <c r="BW672" s="36">
        <f>IF(BS672="-","-",_xlfn.XLOOKUP(BS672,ABNT5101!$B$4:$B$9,ABNT5101!$C$4:$C$9))</f>
        <v>5</v>
      </c>
      <c r="BX672" s="36">
        <f>IF(BS672="-","-",_xlfn.XLOOKUP(BS672,ABNT5101!$B$4:$B$9,ABNT5101!$D$4:$D$9))</f>
        <v>1</v>
      </c>
      <c r="BY672" s="31" t="str">
        <f t="shared" si="384"/>
        <v>ATENDE</v>
      </c>
      <c r="BZ672" s="31" t="str">
        <f t="shared" si="385"/>
        <v>ATENDE</v>
      </c>
      <c r="CA672" s="31" t="str">
        <f t="shared" si="386"/>
        <v>ATENDE</v>
      </c>
      <c r="CB672" s="36" t="str">
        <f t="shared" si="396"/>
        <v>P5</v>
      </c>
      <c r="CC672" s="37" t="str">
        <f t="shared" si="387"/>
        <v>-</v>
      </c>
      <c r="CD672" s="222" t="s">
        <v>143</v>
      </c>
      <c r="CE672" s="222" t="s">
        <v>143</v>
      </c>
      <c r="CF672" s="31">
        <f>IF(CB672="-","-",_xlfn.XLOOKUP(CB672,ABNT5101!$B$4:$B$9,ABNT5101!$C$4:$C$9))</f>
        <v>5</v>
      </c>
      <c r="CG672" s="36">
        <f>IF(CB672="-","-",_xlfn.XLOOKUP(CB672,ABNT5101!$B$4:$B$9,ABNT5101!$D$4:$D$9))</f>
        <v>1</v>
      </c>
      <c r="CH672" s="31" t="str">
        <f t="shared" si="388"/>
        <v>ATENDE</v>
      </c>
      <c r="CI672" s="31" t="str">
        <f t="shared" si="389"/>
        <v>ATENDE</v>
      </c>
      <c r="CJ672" s="31" t="str">
        <f t="shared" si="390"/>
        <v>ATENDE</v>
      </c>
      <c r="CK672" s="56" t="str">
        <f>_xlfn.XLOOKUP(CL672,'Banco de dados'!$B:$B,'Banco de dados'!$D:$D)</f>
        <v>SX LIGHTING</v>
      </c>
      <c r="CL672" s="42" t="str">
        <f>'Banco de dados'!B58</f>
        <v>SX-INLPP070HF</v>
      </c>
      <c r="CM672" s="56" t="str">
        <f>_xlfn.XLOOKUP(CL672,'Banco de dados'!$B:$B,'Banco de dados'!$E:$E)</f>
        <v>SXINLPP070K50L12CZF7PHF</v>
      </c>
      <c r="CN672" s="56"/>
      <c r="CO672" s="56" t="e">
        <f>IF(CN672="-","-",_xlfn.XLOOKUP(CN672,'Banco de dados'!$B:$B,'Banco de dados'!$E:$E))</f>
        <v>#N/A</v>
      </c>
      <c r="CP672" s="41">
        <f t="shared" si="391"/>
        <v>1</v>
      </c>
      <c r="CQ672" s="56">
        <f>_xlfn.XLOOKUP(CL672,'Banco de dados'!$B:$B,'Banco de dados'!$H:$H)</f>
        <v>70</v>
      </c>
      <c r="CR672" s="56" t="e">
        <f t="array" aca="1" ref="CR672" ca="1">_xludf.xlookup(CN672,'Banco de dados'!$B:$B,'Banco de dados'!$H:$H)</f>
        <v>#NAME?</v>
      </c>
      <c r="CS672" s="56" t="e">
        <f t="array" aca="1" ref="CS672" ca="1">_xludf.xlookup(CL672,'Banco de dados'!$B:$B,'Banco de dados'!$F:$F)</f>
        <v>#NAME?</v>
      </c>
      <c r="CT672" s="56" t="e">
        <f t="array" aca="1" ref="CT672" ca="1">_xludf.xlookup(CN672,'Banco de dados'!$B:$B,'Banco de dados'!$F:$F)</f>
        <v>#NAME?</v>
      </c>
      <c r="CU672" s="42"/>
      <c r="CV672" s="42"/>
      <c r="CW672" s="56" t="str">
        <f>IF(AJ672=0.5,"Suporte",IF(AND(AJ672&gt;='Braços de IP'!$B$9,AJ672&lt;='Braços de IP'!$D$9),'Braços de IP'!$E$9,IF(AND(AJ672&gt;='Braços de IP'!$B$10,AJ672&lt;='Braços de IP'!$D$10),'Braços de IP'!$E$10,IF(AND(AJ672&gt;='Braços de IP'!$B$11,AJ672&lt;='Braços de IP'!$D$11),'Braços de IP'!$E$11,IF(AND(AJ672&gt;='Braços de IP'!$B$12,AJ672&lt;='Braços de IP'!$D$12),'Braços de IP'!$E$12,IF(AND(AJ672&gt;='Braços de IP'!$B$13,AJ672&lt;='Braços de IP'!$D$13),'Braços de IP'!$E$13,IF(AND(AJ672&gt;='Braços de IP'!$B$14,AJ672&lt;='Braços de IP'!$D$14),'Braços de IP'!$E$14,"ERRO")))))))</f>
        <v>Longo I</v>
      </c>
      <c r="CX672" s="42"/>
      <c r="CY672" s="56" t="str">
        <f>IF($CX672="","",VLOOKUP($CX672,'Braços de IP'!$E$9:$I$15,2,0))</f>
        <v/>
      </c>
      <c r="CZ672" s="43" t="str">
        <f>IF($CX672="","",VLOOKUP($CX672,'Braços de IP'!$E$9:$I$15,5,0))</f>
        <v/>
      </c>
      <c r="DA672" s="56"/>
      <c r="DB672" s="56"/>
      <c r="DC672" s="56"/>
      <c r="DD672" s="56"/>
      <c r="DE672" s="56"/>
      <c r="DF672" s="56"/>
      <c r="DG672" s="44">
        <f t="shared" si="392"/>
        <v>70</v>
      </c>
      <c r="DH672" s="45">
        <f t="shared" si="393"/>
        <v>87</v>
      </c>
      <c r="DI672" s="44">
        <f t="shared" si="394"/>
        <v>157</v>
      </c>
      <c r="DJ672" s="46">
        <f t="shared" si="395"/>
        <v>0.1954022988505747</v>
      </c>
      <c r="DK672" s="47" t="s">
        <v>147</v>
      </c>
      <c r="DL672" s="48"/>
      <c r="DM672" s="49"/>
      <c r="DN672" s="23" t="s">
        <v>148</v>
      </c>
      <c r="DO672" s="23"/>
      <c r="DQ672" s="50"/>
    </row>
    <row r="673" spans="1:127" ht="15.75" customHeight="1" x14ac:dyDescent="0.3">
      <c r="A673" s="224" t="s">
        <v>1290</v>
      </c>
      <c r="B673" s="5"/>
      <c r="C673" s="5" t="s">
        <v>148</v>
      </c>
      <c r="D673" s="5"/>
      <c r="E673" s="22" t="s">
        <v>580</v>
      </c>
      <c r="F673" s="22" t="s">
        <v>164</v>
      </c>
      <c r="G673" s="23" t="s">
        <v>298</v>
      </c>
      <c r="H673" s="23">
        <v>-23.353961000000002</v>
      </c>
      <c r="I673" s="23">
        <v>-46.849724000000002</v>
      </c>
      <c r="J673" s="24" t="s">
        <v>223</v>
      </c>
      <c r="K673" s="60"/>
      <c r="L673" s="24" t="s">
        <v>157</v>
      </c>
      <c r="M673" s="24" t="s">
        <v>141</v>
      </c>
      <c r="N673" s="23">
        <v>87</v>
      </c>
      <c r="O673" s="23" t="s">
        <v>142</v>
      </c>
      <c r="P673" s="23" t="s">
        <v>143</v>
      </c>
      <c r="Q673" s="26">
        <f t="shared" si="373"/>
        <v>174</v>
      </c>
      <c r="R673" s="27">
        <v>2</v>
      </c>
      <c r="S673" s="28">
        <v>1.4</v>
      </c>
      <c r="T673" s="28">
        <v>10</v>
      </c>
      <c r="U673" s="23"/>
      <c r="V673" s="23"/>
      <c r="W673" s="29"/>
      <c r="X673" s="28" t="s">
        <v>153</v>
      </c>
      <c r="Y673" s="23"/>
      <c r="Z673" s="23"/>
      <c r="AA673" s="23"/>
      <c r="AB673" s="23"/>
      <c r="AC673" s="23"/>
      <c r="AD673" s="23" t="s">
        <v>144</v>
      </c>
      <c r="AE673" s="23" t="s">
        <v>145</v>
      </c>
      <c r="AF673" s="23">
        <v>31.4</v>
      </c>
      <c r="AG673" s="23">
        <v>9.4</v>
      </c>
      <c r="AH673" s="23">
        <v>1</v>
      </c>
      <c r="AI673" s="23">
        <v>0.3</v>
      </c>
      <c r="AJ673" s="23">
        <v>3</v>
      </c>
      <c r="AK673" s="27">
        <f t="shared" si="374"/>
        <v>2.7</v>
      </c>
      <c r="AL673" s="27" t="s">
        <v>143</v>
      </c>
      <c r="AM673" s="27" t="s">
        <v>143</v>
      </c>
      <c r="AN673" s="23"/>
      <c r="AO673" s="27">
        <f t="shared" si="375"/>
        <v>2</v>
      </c>
      <c r="AP673" s="23"/>
      <c r="AQ673" s="23"/>
      <c r="AR673" s="23"/>
      <c r="AS673" s="23"/>
      <c r="AT673" s="23"/>
      <c r="AU673" s="27"/>
      <c r="AV673" s="27">
        <f t="shared" si="376"/>
        <v>0</v>
      </c>
      <c r="AW673" s="27"/>
      <c r="AX673" s="28">
        <f>VLOOKUP(J673,ABNT5101!$I$3:$J$9,2)</f>
        <v>15</v>
      </c>
      <c r="AY673" s="28">
        <f>VLOOKUP(J673,ABNT5101!$I$3:$M$9,5)</f>
        <v>0.18</v>
      </c>
      <c r="AZ673" s="28" t="str">
        <f>_xlfn.XLOOKUP(J673,ABNT5101!I:I,ABNT5101!L:L)</f>
        <v>-</v>
      </c>
      <c r="BA673" s="28">
        <f>_xlfn.XLOOKUP(J673,ABNT5101!$I:$I,ABNT5101!M:M)</f>
        <v>0.18</v>
      </c>
      <c r="BB673" s="28" t="str">
        <f>_xlfn.XLOOKUP(J673,ABNT5101!$I:$I,ABNT5101!N:N)</f>
        <v>-</v>
      </c>
      <c r="BC673" s="28">
        <f>_xlfn.XLOOKUP(J673,ABNT5101!$I:$I,ABNT5101!O:O)</f>
        <v>15</v>
      </c>
      <c r="BD673" s="31" t="str">
        <f t="shared" si="377"/>
        <v>ATENDE</v>
      </c>
      <c r="BE673" s="32">
        <f t="shared" si="397"/>
        <v>8.9333333333333265E-2</v>
      </c>
      <c r="BF673" s="32">
        <f t="shared" si="398"/>
        <v>3.2222222222222223</v>
      </c>
      <c r="BG673" s="32" t="str">
        <f t="shared" si="378"/>
        <v>-</v>
      </c>
      <c r="BH673" s="34">
        <v>16.34</v>
      </c>
      <c r="BI673" s="34">
        <v>0.76</v>
      </c>
      <c r="BJ673" s="34"/>
      <c r="BK673" s="34"/>
      <c r="BL673" s="35"/>
      <c r="BM673" s="34"/>
      <c r="BN673" s="31" t="str">
        <f t="shared" si="379"/>
        <v>ATENDE</v>
      </c>
      <c r="BO673" s="31" t="str">
        <f t="shared" si="399"/>
        <v>ATENDE</v>
      </c>
      <c r="BP673" s="31" t="str">
        <f t="shared" si="400"/>
        <v>ATENDE</v>
      </c>
      <c r="BQ673" s="31" t="str">
        <f t="shared" si="380"/>
        <v>ATENDE</v>
      </c>
      <c r="BR673" s="36" t="str">
        <f t="shared" si="381"/>
        <v>C3</v>
      </c>
      <c r="BS673" s="36" t="str">
        <f t="shared" si="382"/>
        <v>P5</v>
      </c>
      <c r="BT673" s="37">
        <f t="shared" si="383"/>
        <v>1.3159999999999998</v>
      </c>
      <c r="BU673" s="34">
        <v>11.58</v>
      </c>
      <c r="BV673" s="34">
        <v>9.48</v>
      </c>
      <c r="BW673" s="36">
        <f>IF(BS673="-","-",_xlfn.XLOOKUP(BS673,ABNT5101!$B$4:$B$9,ABNT5101!$C$4:$C$9))</f>
        <v>5</v>
      </c>
      <c r="BX673" s="36">
        <f>IF(BS673="-","-",_xlfn.XLOOKUP(BS673,ABNT5101!$B$4:$B$9,ABNT5101!$D$4:$D$9))</f>
        <v>1</v>
      </c>
      <c r="BY673" s="31" t="str">
        <f t="shared" si="384"/>
        <v>ATENDE</v>
      </c>
      <c r="BZ673" s="31" t="str">
        <f t="shared" si="385"/>
        <v>ATENDE</v>
      </c>
      <c r="CA673" s="31" t="str">
        <f t="shared" si="386"/>
        <v>ATENDE</v>
      </c>
      <c r="CB673" s="36" t="str">
        <f t="shared" si="396"/>
        <v>P5</v>
      </c>
      <c r="CC673" s="37" t="str">
        <f t="shared" si="387"/>
        <v>-</v>
      </c>
      <c r="CD673" s="222" t="s">
        <v>143</v>
      </c>
      <c r="CE673" s="222" t="s">
        <v>143</v>
      </c>
      <c r="CF673" s="31">
        <f>IF(CB673="-","-",_xlfn.XLOOKUP(CB673,ABNT5101!$B$4:$B$9,ABNT5101!$C$4:$C$9))</f>
        <v>5</v>
      </c>
      <c r="CG673" s="36">
        <f>IF(CB673="-","-",_xlfn.XLOOKUP(CB673,ABNT5101!$B$4:$B$9,ABNT5101!$D$4:$D$9))</f>
        <v>1</v>
      </c>
      <c r="CH673" s="31" t="str">
        <f t="shared" si="388"/>
        <v>ATENDE</v>
      </c>
      <c r="CI673" s="31" t="str">
        <f t="shared" si="389"/>
        <v>ATENDE</v>
      </c>
      <c r="CJ673" s="31" t="str">
        <f t="shared" si="390"/>
        <v>ATENDE</v>
      </c>
      <c r="CK673" s="56" t="str">
        <f>_xlfn.XLOOKUP(CL673,'Banco de dados'!$B:$B,'Banco de dados'!$D:$D)</f>
        <v>TECNOWATT</v>
      </c>
      <c r="CL673" s="42" t="str">
        <f>'Banco de dados'!B69</f>
        <v xml:space="preserve">SIGSAGPTLRRSSNDL_68W_83IBBRS
</v>
      </c>
      <c r="CM673" s="56" t="str">
        <f>_xlfn.XLOOKUP(CL673,'Banco de dados'!$B:$B,'Banco de dados'!$E:$E)</f>
        <v>SIGSAGPTLRRSSNDL_68W_83IBBRS
1-10C1MUN6.5</v>
      </c>
      <c r="CN673" s="56"/>
      <c r="CO673" s="56" t="e">
        <f>IF(CN673="-","-",_xlfn.XLOOKUP(CN673,'Banco de dados'!$B:$B,'Banco de dados'!$E:$E))</f>
        <v>#N/A</v>
      </c>
      <c r="CP673" s="41">
        <f t="shared" si="391"/>
        <v>1</v>
      </c>
      <c r="CQ673" s="56">
        <f>_xlfn.XLOOKUP(CL673,'Banco de dados'!$B:$B,'Banco de dados'!$H:$H)</f>
        <v>68</v>
      </c>
      <c r="CR673" s="56" t="e">
        <f t="array" aca="1" ref="CR673" ca="1">_xludf.xlookup(CN673,'Banco de dados'!$B:$B,'Banco de dados'!$H:$H)</f>
        <v>#NAME?</v>
      </c>
      <c r="CS673" s="56" t="e">
        <f t="array" aca="1" ref="CS673" ca="1">_xludf.xlookup(CL673,'Banco de dados'!$B:$B,'Banco de dados'!$F:$F)</f>
        <v>#NAME?</v>
      </c>
      <c r="CT673" s="56" t="e">
        <f t="array" aca="1" ref="CT673" ca="1">_xludf.xlookup(CN673,'Banco de dados'!$B:$B,'Banco de dados'!$F:$F)</f>
        <v>#NAME?</v>
      </c>
      <c r="CU673" s="42"/>
      <c r="CV673" s="42"/>
      <c r="CW673" s="56" t="str">
        <f>IF(AJ673=0.5,"Suporte",IF(AND(AJ673&gt;='Braços de IP'!$B$9,AJ673&lt;='Braços de IP'!$D$9),'Braços de IP'!$E$9,IF(AND(AJ673&gt;='Braços de IP'!$B$10,AJ673&lt;='Braços de IP'!$D$10),'Braços de IP'!$E$10,IF(AND(AJ673&gt;='Braços de IP'!$B$11,AJ673&lt;='Braços de IP'!$D$11),'Braços de IP'!$E$11,IF(AND(AJ673&gt;='Braços de IP'!$B$12,AJ673&lt;='Braços de IP'!$D$12),'Braços de IP'!$E$12,IF(AND(AJ673&gt;='Braços de IP'!$B$13,AJ673&lt;='Braços de IP'!$D$13),'Braços de IP'!$E$13,IF(AND(AJ673&gt;='Braços de IP'!$B$14,AJ673&lt;='Braços de IP'!$D$14),'Braços de IP'!$E$14,"ERRO")))))))</f>
        <v>Longo I</v>
      </c>
      <c r="CX673" s="42"/>
      <c r="CY673" s="56" t="str">
        <f>IF($CX673="","",VLOOKUP($CX673,'Braços de IP'!$E$9:$I$15,2,0))</f>
        <v/>
      </c>
      <c r="CZ673" s="43" t="str">
        <f>IF($CX673="","",VLOOKUP($CX673,'Braços de IP'!$E$9:$I$15,5,0))</f>
        <v/>
      </c>
      <c r="DA673" s="56"/>
      <c r="DB673" s="56"/>
      <c r="DC673" s="56"/>
      <c r="DD673" s="56"/>
      <c r="DE673" s="56"/>
      <c r="DF673" s="56"/>
      <c r="DG673" s="44">
        <f t="shared" si="392"/>
        <v>68</v>
      </c>
      <c r="DH673" s="45">
        <f t="shared" si="393"/>
        <v>87</v>
      </c>
      <c r="DI673" s="44">
        <f t="shared" si="394"/>
        <v>155</v>
      </c>
      <c r="DJ673" s="46">
        <f t="shared" si="395"/>
        <v>0.2183908045977011</v>
      </c>
      <c r="DK673" s="47" t="s">
        <v>147</v>
      </c>
      <c r="DL673" s="48"/>
      <c r="DM673" s="49"/>
      <c r="DN673" s="23" t="s">
        <v>148</v>
      </c>
      <c r="DO673" s="23"/>
      <c r="DQ673" s="50"/>
    </row>
    <row r="674" spans="1:127" ht="15.75" customHeight="1" x14ac:dyDescent="0.3">
      <c r="A674" t="s">
        <v>1290</v>
      </c>
      <c r="B674" s="5"/>
      <c r="C674" s="5" t="s">
        <v>148</v>
      </c>
      <c r="D674" s="5"/>
      <c r="E674" s="22" t="s">
        <v>581</v>
      </c>
      <c r="F674" s="22" t="s">
        <v>295</v>
      </c>
      <c r="G674" s="23" t="s">
        <v>335</v>
      </c>
      <c r="H674" s="23">
        <v>-23.407325</v>
      </c>
      <c r="I674" s="23">
        <v>-46.847045999999999</v>
      </c>
      <c r="J674" s="24" t="s">
        <v>160</v>
      </c>
      <c r="K674" s="60"/>
      <c r="L674" s="24" t="s">
        <v>157</v>
      </c>
      <c r="M674" s="24" t="s">
        <v>141</v>
      </c>
      <c r="N674" s="23">
        <v>120</v>
      </c>
      <c r="O674" s="23" t="s">
        <v>142</v>
      </c>
      <c r="P674" s="23" t="s">
        <v>143</v>
      </c>
      <c r="Q674" s="26">
        <f t="shared" si="373"/>
        <v>240</v>
      </c>
      <c r="R674" s="27">
        <v>2</v>
      </c>
      <c r="S674" s="28">
        <v>1.5</v>
      </c>
      <c r="T674" s="28">
        <v>6.8</v>
      </c>
      <c r="U674" s="23"/>
      <c r="V674" s="23"/>
      <c r="W674" s="227">
        <v>6.8</v>
      </c>
      <c r="X674" s="28"/>
      <c r="Y674" s="23">
        <v>7</v>
      </c>
      <c r="Z674" s="23"/>
      <c r="AA674" s="23"/>
      <c r="AB674" s="23"/>
      <c r="AC674" s="23"/>
      <c r="AD674" s="23" t="s">
        <v>144</v>
      </c>
      <c r="AE674" s="23" t="s">
        <v>145</v>
      </c>
      <c r="AF674" s="23">
        <v>34.5</v>
      </c>
      <c r="AG674" s="23">
        <v>8.9</v>
      </c>
      <c r="AH674" s="23">
        <v>1</v>
      </c>
      <c r="AI674" s="23">
        <v>0.4</v>
      </c>
      <c r="AJ674" s="23">
        <v>3.3</v>
      </c>
      <c r="AK674" s="27">
        <f t="shared" si="374"/>
        <v>2.9</v>
      </c>
      <c r="AL674" s="27" t="s">
        <v>143</v>
      </c>
      <c r="AM674" s="27" t="s">
        <v>143</v>
      </c>
      <c r="AN674" s="23"/>
      <c r="AO674" s="27">
        <f t="shared" si="375"/>
        <v>2</v>
      </c>
      <c r="AP674" s="23"/>
      <c r="AQ674" s="23"/>
      <c r="AR674" s="23"/>
      <c r="AS674" s="23"/>
      <c r="AT674" s="23"/>
      <c r="AU674" s="27"/>
      <c r="AV674" s="27">
        <f t="shared" si="376"/>
        <v>0</v>
      </c>
      <c r="AW674" s="27"/>
      <c r="AX674" s="28">
        <f>VLOOKUP(J674,ABNT5101!$I$3:$J$9,2)</f>
        <v>10</v>
      </c>
      <c r="AY674" s="28">
        <f>VLOOKUP(J674,ABNT5101!$I$3:$M$9,5)</f>
        <v>0.18</v>
      </c>
      <c r="AZ674" s="28" t="str">
        <f>_xlfn.XLOOKUP(J674,ABNT5101!I:I,ABNT5101!L:L)</f>
        <v>-</v>
      </c>
      <c r="BA674" s="28">
        <f>_xlfn.XLOOKUP(J674,ABNT5101!$I:$I,ABNT5101!M:M)</f>
        <v>0.18</v>
      </c>
      <c r="BB674" s="28" t="str">
        <f>_xlfn.XLOOKUP(J674,ABNT5101!$I:$I,ABNT5101!N:N)</f>
        <v>-</v>
      </c>
      <c r="BC674" s="28">
        <f>_xlfn.XLOOKUP(J674,ABNT5101!$I:$I,ABNT5101!O:O)</f>
        <v>16</v>
      </c>
      <c r="BD674" s="31" t="str">
        <f t="shared" si="377"/>
        <v>ATENDE</v>
      </c>
      <c r="BE674" s="32">
        <f t="shared" si="397"/>
        <v>2.5680000000000001</v>
      </c>
      <c r="BF674" s="32">
        <f t="shared" si="398"/>
        <v>3.0555555555555554</v>
      </c>
      <c r="BG674" s="32" t="str">
        <f t="shared" si="378"/>
        <v>-</v>
      </c>
      <c r="BH674" s="34">
        <v>35.68</v>
      </c>
      <c r="BI674" s="34">
        <v>0.73</v>
      </c>
      <c r="BJ674" s="34"/>
      <c r="BK674" s="34"/>
      <c r="BL674" s="35"/>
      <c r="BM674" s="34"/>
      <c r="BN674" s="31" t="str">
        <f t="shared" si="379"/>
        <v>ATENDE</v>
      </c>
      <c r="BO674" s="31" t="str">
        <f t="shared" si="399"/>
        <v>ATENDE</v>
      </c>
      <c r="BP674" s="31" t="str">
        <f t="shared" si="400"/>
        <v>ATENDE</v>
      </c>
      <c r="BQ674" s="31" t="str">
        <f t="shared" si="380"/>
        <v>ATENDE</v>
      </c>
      <c r="BR674" s="36" t="str">
        <f t="shared" si="381"/>
        <v>C4</v>
      </c>
      <c r="BS674" s="36" t="str">
        <f t="shared" si="382"/>
        <v>P5</v>
      </c>
      <c r="BT674" s="37">
        <f t="shared" si="383"/>
        <v>3.6619999999999999</v>
      </c>
      <c r="BU674" s="34">
        <v>23.31</v>
      </c>
      <c r="BV674" s="34">
        <v>19.98</v>
      </c>
      <c r="BW674" s="36">
        <f>IF(BS674="-","-",_xlfn.XLOOKUP(BS674,ABNT5101!$B$4:$B$9,ABNT5101!$C$4:$C$9))</f>
        <v>5</v>
      </c>
      <c r="BX674" s="36">
        <f>IF(BS674="-","-",_xlfn.XLOOKUP(BS674,ABNT5101!$B$4:$B$9,ABNT5101!$D$4:$D$9))</f>
        <v>1</v>
      </c>
      <c r="BY674" s="31" t="str">
        <f t="shared" si="384"/>
        <v>ATENDE</v>
      </c>
      <c r="BZ674" s="31" t="str">
        <f t="shared" si="385"/>
        <v>ATENDE</v>
      </c>
      <c r="CA674" s="31" t="str">
        <f t="shared" si="386"/>
        <v>ATENDE</v>
      </c>
      <c r="CB674" s="36" t="str">
        <f t="shared" si="396"/>
        <v>P5</v>
      </c>
      <c r="CC674" s="37" t="str">
        <f t="shared" si="387"/>
        <v>-</v>
      </c>
      <c r="CD674" s="38" t="s">
        <v>143</v>
      </c>
      <c r="CE674" s="38" t="s">
        <v>143</v>
      </c>
      <c r="CF674" s="31">
        <f>IF(CB674="-","-",_xlfn.XLOOKUP(CB674,ABNT5101!$B$4:$B$9,ABNT5101!$C$4:$C$9))</f>
        <v>5</v>
      </c>
      <c r="CG674" s="36">
        <f>IF(CB674="-","-",_xlfn.XLOOKUP(CB674,ABNT5101!$B$4:$B$9,ABNT5101!$D$4:$D$9))</f>
        <v>1</v>
      </c>
      <c r="CH674" s="31" t="str">
        <f t="shared" si="388"/>
        <v>ATENDE</v>
      </c>
      <c r="CI674" s="31" t="str">
        <f t="shared" si="389"/>
        <v>ATENDE</v>
      </c>
      <c r="CJ674" s="31" t="str">
        <f t="shared" si="390"/>
        <v>ATENDE</v>
      </c>
      <c r="CK674" s="56" t="str">
        <f>_xlfn.XLOOKUP(CL674,'Banco de dados'!$B:$B,'Banco de dados'!$D:$D)</f>
        <v>LEDSTAR</v>
      </c>
      <c r="CL674" s="42" t="str">
        <f>'Banco de dados'!B11</f>
        <v xml:space="preserve"> SL VT 9.1 85W</v>
      </c>
      <c r="CM674" s="56" t="str">
        <f>_xlfn.XLOOKUP(CL674,'Banco de dados'!$B:$B,'Banco de dados'!$E:$E)</f>
        <v>LUM LED SL VT 9.1 85W</v>
      </c>
      <c r="CN674" s="56"/>
      <c r="CO674" s="56" t="e">
        <f>IF(CN674="-","-",_xlfn.XLOOKUP(CN674,'Banco de dados'!$B:$B,'Banco de dados'!$E:$E))</f>
        <v>#N/A</v>
      </c>
      <c r="CP674" s="41">
        <f t="shared" si="391"/>
        <v>1</v>
      </c>
      <c r="CQ674" s="56">
        <f>_xlfn.XLOOKUP(CL674,'Banco de dados'!$B:$B,'Banco de dados'!$H:$H)</f>
        <v>85</v>
      </c>
      <c r="CR674" s="56" t="e">
        <f t="array" aca="1" ref="CR674" ca="1">_xludf.xlookup(CN674,'Banco de dados'!$B:$B,'Banco de dados'!$H:$H)</f>
        <v>#NAME?</v>
      </c>
      <c r="CS674" s="56" t="e">
        <f t="array" aca="1" ref="CS674" ca="1">_xludf.xlookup(CL674,'Banco de dados'!$B:$B,'Banco de dados'!$F:$F)</f>
        <v>#NAME?</v>
      </c>
      <c r="CT674" s="56" t="e">
        <f t="array" aca="1" ref="CT674" ca="1">_xludf.xlookup(CN674,'Banco de dados'!$B:$B,'Banco de dados'!$F:$F)</f>
        <v>#NAME?</v>
      </c>
      <c r="CU674" s="42">
        <v>0</v>
      </c>
      <c r="CV674" s="42">
        <v>6</v>
      </c>
      <c r="CW674" s="56" t="str">
        <f>IF(AJ674=0.5,"Suporte",IF(AND(AJ674&gt;='Braços de IP'!$B$9,AJ674&lt;='Braços de IP'!$D$9),'Braços de IP'!$E$9,IF(AND(AJ674&gt;='Braços de IP'!$B$10,AJ674&lt;='Braços de IP'!$D$10),'Braços de IP'!$E$10,IF(AND(AJ674&gt;='Braços de IP'!$B$11,AJ674&lt;='Braços de IP'!$D$11),'Braços de IP'!$E$11,IF(AND(AJ674&gt;='Braços de IP'!$B$12,AJ674&lt;='Braços de IP'!$D$12),'Braços de IP'!$E$12,IF(AND(AJ674&gt;='Braços de IP'!$B$13,AJ674&lt;='Braços de IP'!$D$13),'Braços de IP'!$E$13,IF(AND(AJ674&gt;='Braços de IP'!$B$14,AJ674&lt;='Braços de IP'!$D$14),'Braços de IP'!$E$14,"ERRO")))))))</f>
        <v>Longo II</v>
      </c>
      <c r="CX674" s="42"/>
      <c r="CY674" s="56" t="str">
        <f>IF($CX674="","",VLOOKUP($CX674,'Braços de IP'!$E$9:$I$15,2,0))</f>
        <v/>
      </c>
      <c r="CZ674" s="43" t="str">
        <f>IF($CX674="","",VLOOKUP($CX674,'Braços de IP'!$E$9:$I$15,5,0))</f>
        <v/>
      </c>
      <c r="DA674" s="56" t="s">
        <v>262</v>
      </c>
      <c r="DB674" s="56"/>
      <c r="DC674" s="56"/>
      <c r="DD674" s="56" t="s">
        <v>1296</v>
      </c>
      <c r="DE674" s="56"/>
      <c r="DF674" s="56"/>
      <c r="DG674" s="44">
        <f t="shared" si="392"/>
        <v>85</v>
      </c>
      <c r="DH674" s="45">
        <f t="shared" si="393"/>
        <v>120</v>
      </c>
      <c r="DI674" s="44">
        <f t="shared" si="394"/>
        <v>205</v>
      </c>
      <c r="DJ674" s="46">
        <f t="shared" si="395"/>
        <v>0.29166666666666663</v>
      </c>
      <c r="DK674" s="47" t="s">
        <v>147</v>
      </c>
      <c r="DL674" s="48"/>
      <c r="DM674" s="49"/>
      <c r="DN674" s="23" t="s">
        <v>148</v>
      </c>
      <c r="DO674" s="23"/>
      <c r="DP674" s="5"/>
      <c r="DQ674" s="5"/>
      <c r="DR674" s="5"/>
      <c r="DS674" s="5"/>
      <c r="DT674" s="5"/>
      <c r="DU674" s="5"/>
      <c r="DV674" s="5"/>
      <c r="DW674" s="5"/>
    </row>
    <row r="675" spans="1:127" ht="15.75" customHeight="1" x14ac:dyDescent="0.3">
      <c r="A675" t="s">
        <v>1290</v>
      </c>
      <c r="B675" s="5"/>
      <c r="C675" s="5" t="s">
        <v>148</v>
      </c>
      <c r="D675" s="5"/>
      <c r="E675" s="22" t="s">
        <v>581</v>
      </c>
      <c r="F675" s="22" t="s">
        <v>295</v>
      </c>
      <c r="G675" s="23" t="s">
        <v>335</v>
      </c>
      <c r="H675" s="23">
        <v>-23.407325</v>
      </c>
      <c r="I675" s="23">
        <v>-46.847045999999999</v>
      </c>
      <c r="J675" s="24" t="s">
        <v>160</v>
      </c>
      <c r="K675" s="60"/>
      <c r="L675" s="24" t="s">
        <v>157</v>
      </c>
      <c r="M675" s="24" t="s">
        <v>141</v>
      </c>
      <c r="N675" s="23">
        <v>120</v>
      </c>
      <c r="O675" s="23" t="s">
        <v>142</v>
      </c>
      <c r="P675" s="23" t="s">
        <v>143</v>
      </c>
      <c r="Q675" s="26">
        <f t="shared" si="373"/>
        <v>240</v>
      </c>
      <c r="R675" s="27">
        <v>2</v>
      </c>
      <c r="S675" s="28">
        <v>1.5</v>
      </c>
      <c r="T675" s="28">
        <v>6.8</v>
      </c>
      <c r="U675" s="23"/>
      <c r="V675" s="23"/>
      <c r="W675" s="227">
        <v>6.8</v>
      </c>
      <c r="X675" s="28"/>
      <c r="Y675" s="23">
        <v>7</v>
      </c>
      <c r="Z675" s="23"/>
      <c r="AA675" s="23"/>
      <c r="AB675" s="23"/>
      <c r="AC675" s="23"/>
      <c r="AD675" s="23" t="s">
        <v>144</v>
      </c>
      <c r="AE675" s="23" t="s">
        <v>145</v>
      </c>
      <c r="AF675" s="23">
        <v>34.5</v>
      </c>
      <c r="AG675" s="23">
        <v>8.9</v>
      </c>
      <c r="AH675" s="23">
        <v>1</v>
      </c>
      <c r="AI675" s="23">
        <v>0.4</v>
      </c>
      <c r="AJ675" s="23">
        <v>3.3</v>
      </c>
      <c r="AK675" s="27">
        <f t="shared" si="374"/>
        <v>2.9</v>
      </c>
      <c r="AL675" s="27" t="s">
        <v>143</v>
      </c>
      <c r="AM675" s="27" t="s">
        <v>143</v>
      </c>
      <c r="AN675" s="23"/>
      <c r="AO675" s="27">
        <f t="shared" si="375"/>
        <v>2</v>
      </c>
      <c r="AP675" s="23"/>
      <c r="AQ675" s="23"/>
      <c r="AR675" s="23"/>
      <c r="AS675" s="23"/>
      <c r="AT675" s="23"/>
      <c r="AU675" s="27"/>
      <c r="AV675" s="27">
        <f t="shared" si="376"/>
        <v>0</v>
      </c>
      <c r="AW675" s="27"/>
      <c r="AX675" s="28">
        <f>VLOOKUP(J675,ABNT5101!$I$3:$J$9,2)</f>
        <v>10</v>
      </c>
      <c r="AY675" s="28">
        <f>VLOOKUP(J675,ABNT5101!$I$3:$M$9,5)</f>
        <v>0.18</v>
      </c>
      <c r="AZ675" s="28" t="str">
        <f>_xlfn.XLOOKUP(J675,ABNT5101!I:I,ABNT5101!L:L)</f>
        <v>-</v>
      </c>
      <c r="BA675" s="28">
        <f>_xlfn.XLOOKUP(J675,ABNT5101!$I:$I,ABNT5101!M:M)</f>
        <v>0.18</v>
      </c>
      <c r="BB675" s="28" t="str">
        <f>_xlfn.XLOOKUP(J675,ABNT5101!$I:$I,ABNT5101!N:N)</f>
        <v>-</v>
      </c>
      <c r="BC675" s="28">
        <f>_xlfn.XLOOKUP(J675,ABNT5101!$I:$I,ABNT5101!O:O)</f>
        <v>16</v>
      </c>
      <c r="BD675" s="31" t="str">
        <f t="shared" si="377"/>
        <v>ATENDE</v>
      </c>
      <c r="BE675" s="32">
        <f t="shared" si="397"/>
        <v>2.54</v>
      </c>
      <c r="BF675" s="32">
        <f t="shared" si="398"/>
        <v>3.3333333333333339</v>
      </c>
      <c r="BG675" s="32" t="str">
        <f t="shared" si="378"/>
        <v>-</v>
      </c>
      <c r="BH675" s="34">
        <v>35.4</v>
      </c>
      <c r="BI675" s="34">
        <v>0.78</v>
      </c>
      <c r="BJ675" s="34"/>
      <c r="BK675" s="34"/>
      <c r="BL675" s="35"/>
      <c r="BM675" s="34"/>
      <c r="BN675" s="31" t="str">
        <f t="shared" si="379"/>
        <v>ATENDE</v>
      </c>
      <c r="BO675" s="31" t="str">
        <f t="shared" si="399"/>
        <v>ATENDE</v>
      </c>
      <c r="BP675" s="31" t="str">
        <f t="shared" si="400"/>
        <v>ATENDE</v>
      </c>
      <c r="BQ675" s="31" t="str">
        <f t="shared" si="380"/>
        <v>ATENDE</v>
      </c>
      <c r="BR675" s="36" t="str">
        <f t="shared" si="381"/>
        <v>C4</v>
      </c>
      <c r="BS675" s="36" t="str">
        <f t="shared" si="382"/>
        <v>P5</v>
      </c>
      <c r="BT675" s="37">
        <f t="shared" si="383"/>
        <v>3.5439999999999996</v>
      </c>
      <c r="BU675" s="34">
        <v>22.72</v>
      </c>
      <c r="BV675" s="34">
        <v>19.309999999999999</v>
      </c>
      <c r="BW675" s="36">
        <f>IF(BS675="-","-",_xlfn.XLOOKUP(BS675,ABNT5101!$B$4:$B$9,ABNT5101!$C$4:$C$9))</f>
        <v>5</v>
      </c>
      <c r="BX675" s="36">
        <f>IF(BS675="-","-",_xlfn.XLOOKUP(BS675,ABNT5101!$B$4:$B$9,ABNT5101!$D$4:$D$9))</f>
        <v>1</v>
      </c>
      <c r="BY675" s="31" t="str">
        <f t="shared" si="384"/>
        <v>ATENDE</v>
      </c>
      <c r="BZ675" s="31" t="str">
        <f t="shared" si="385"/>
        <v>ATENDE</v>
      </c>
      <c r="CA675" s="31" t="str">
        <f t="shared" si="386"/>
        <v>ATENDE</v>
      </c>
      <c r="CB675" s="36" t="str">
        <f t="shared" si="396"/>
        <v>P5</v>
      </c>
      <c r="CC675" s="37" t="str">
        <f t="shared" si="387"/>
        <v>-</v>
      </c>
      <c r="CD675" s="38" t="s">
        <v>143</v>
      </c>
      <c r="CE675" s="38" t="s">
        <v>143</v>
      </c>
      <c r="CF675" s="31">
        <f>IF(CB675="-","-",_xlfn.XLOOKUP(CB675,ABNT5101!$B$4:$B$9,ABNT5101!$C$4:$C$9))</f>
        <v>5</v>
      </c>
      <c r="CG675" s="36">
        <f>IF(CB675="-","-",_xlfn.XLOOKUP(CB675,ABNT5101!$B$4:$B$9,ABNT5101!$D$4:$D$9))</f>
        <v>1</v>
      </c>
      <c r="CH675" s="31" t="str">
        <f t="shared" si="388"/>
        <v>ATENDE</v>
      </c>
      <c r="CI675" s="31" t="str">
        <f t="shared" si="389"/>
        <v>ATENDE</v>
      </c>
      <c r="CJ675" s="31" t="str">
        <f t="shared" si="390"/>
        <v>ATENDE</v>
      </c>
      <c r="CK675" s="56" t="str">
        <f>_xlfn.XLOOKUP(CL675,'Banco de dados'!$B:$B,'Banco de dados'!$D:$D)</f>
        <v>SX LIGHTING</v>
      </c>
      <c r="CL675" s="42" t="str">
        <f>'Banco de dados'!B58</f>
        <v>SX-INLPP070HF</v>
      </c>
      <c r="CM675" s="56" t="str">
        <f>_xlfn.XLOOKUP(CL675,'Banco de dados'!$B:$B,'Banco de dados'!$E:$E)</f>
        <v>SXINLPP070K50L12CZF7PHF</v>
      </c>
      <c r="CN675" s="56"/>
      <c r="CO675" s="56" t="e">
        <f>IF(CN675="-","-",_xlfn.XLOOKUP(CN675,'Banco de dados'!$B:$B,'Banco de dados'!$E:$E))</f>
        <v>#N/A</v>
      </c>
      <c r="CP675" s="41">
        <f t="shared" si="391"/>
        <v>1</v>
      </c>
      <c r="CQ675" s="56">
        <f>_xlfn.XLOOKUP(CL675,'Banco de dados'!$B:$B,'Banco de dados'!$H:$H)</f>
        <v>70</v>
      </c>
      <c r="CR675" s="56" t="e">
        <f t="array" aca="1" ref="CR675" ca="1">_xludf.xlookup(CN675,'Banco de dados'!$B:$B,'Banco de dados'!$H:$H)</f>
        <v>#NAME?</v>
      </c>
      <c r="CS675" s="56" t="e">
        <f t="array" aca="1" ref="CS675" ca="1">_xludf.xlookup(CL675,'Banco de dados'!$B:$B,'Banco de dados'!$F:$F)</f>
        <v>#NAME?</v>
      </c>
      <c r="CT675" s="56" t="e">
        <f t="array" aca="1" ref="CT675" ca="1">_xludf.xlookup(CN675,'Banco de dados'!$B:$B,'Banco de dados'!$F:$F)</f>
        <v>#NAME?</v>
      </c>
      <c r="CU675" s="42">
        <v>0</v>
      </c>
      <c r="CV675" s="42">
        <v>8</v>
      </c>
      <c r="CW675" s="56" t="str">
        <f>IF(AJ675=0.5,"Suporte",IF(AND(AJ675&gt;='Braços de IP'!$B$9,AJ675&lt;='Braços de IP'!$D$9),'Braços de IP'!$E$9,IF(AND(AJ675&gt;='Braços de IP'!$B$10,AJ675&lt;='Braços de IP'!$D$10),'Braços de IP'!$E$10,IF(AND(AJ675&gt;='Braços de IP'!$B$11,AJ675&lt;='Braços de IP'!$D$11),'Braços de IP'!$E$11,IF(AND(AJ675&gt;='Braços de IP'!$B$12,AJ675&lt;='Braços de IP'!$D$12),'Braços de IP'!$E$12,IF(AND(AJ675&gt;='Braços de IP'!$B$13,AJ675&lt;='Braços de IP'!$D$13),'Braços de IP'!$E$13,IF(AND(AJ675&gt;='Braços de IP'!$B$14,AJ675&lt;='Braços de IP'!$D$14),'Braços de IP'!$E$14,"ERRO")))))))</f>
        <v>Longo II</v>
      </c>
      <c r="CX675" s="42"/>
      <c r="CY675" s="56" t="str">
        <f>IF($CX675="","",VLOOKUP($CX675,'Braços de IP'!$E$9:$I$15,2,0))</f>
        <v/>
      </c>
      <c r="CZ675" s="43" t="str">
        <f>IF($CX675="","",VLOOKUP($CX675,'Braços de IP'!$E$9:$I$15,5,0))</f>
        <v/>
      </c>
      <c r="DA675" s="56" t="s">
        <v>262</v>
      </c>
      <c r="DB675" s="56"/>
      <c r="DC675" s="56"/>
      <c r="DD675" s="56" t="s">
        <v>1296</v>
      </c>
      <c r="DE675" s="56"/>
      <c r="DF675" s="56"/>
      <c r="DG675" s="44">
        <f t="shared" si="392"/>
        <v>70</v>
      </c>
      <c r="DH675" s="45">
        <f t="shared" si="393"/>
        <v>120</v>
      </c>
      <c r="DI675" s="44">
        <f t="shared" si="394"/>
        <v>190</v>
      </c>
      <c r="DJ675" s="46">
        <f t="shared" si="395"/>
        <v>0.41666666666666663</v>
      </c>
      <c r="DK675" s="47" t="s">
        <v>147</v>
      </c>
      <c r="DL675" s="48"/>
      <c r="DM675" s="49"/>
      <c r="DN675" s="23" t="s">
        <v>148</v>
      </c>
      <c r="DO675" s="23"/>
      <c r="DP675" s="5"/>
      <c r="DQ675" s="5"/>
      <c r="DR675" s="5"/>
      <c r="DS675" s="5"/>
      <c r="DT675" s="5"/>
      <c r="DU675" s="5"/>
      <c r="DV675" s="5"/>
      <c r="DW675" s="5"/>
    </row>
    <row r="676" spans="1:127" ht="15.75" customHeight="1" x14ac:dyDescent="0.3">
      <c r="A676" t="s">
        <v>1290</v>
      </c>
      <c r="B676" s="5"/>
      <c r="C676" s="5" t="s">
        <v>148</v>
      </c>
      <c r="D676" s="5"/>
      <c r="E676" s="22" t="s">
        <v>581</v>
      </c>
      <c r="F676" s="22" t="s">
        <v>295</v>
      </c>
      <c r="G676" s="23" t="s">
        <v>335</v>
      </c>
      <c r="H676" s="23">
        <v>-23.407325</v>
      </c>
      <c r="I676" s="23">
        <v>-46.847045999999999</v>
      </c>
      <c r="J676" s="24" t="s">
        <v>160</v>
      </c>
      <c r="K676" s="60"/>
      <c r="L676" s="24" t="s">
        <v>157</v>
      </c>
      <c r="M676" s="24" t="s">
        <v>141</v>
      </c>
      <c r="N676" s="23">
        <v>120</v>
      </c>
      <c r="O676" s="23" t="s">
        <v>142</v>
      </c>
      <c r="P676" s="23" t="s">
        <v>143</v>
      </c>
      <c r="Q676" s="26">
        <f t="shared" si="373"/>
        <v>240</v>
      </c>
      <c r="R676" s="27">
        <v>2</v>
      </c>
      <c r="S676" s="28">
        <v>1.5</v>
      </c>
      <c r="T676" s="28">
        <v>6.8</v>
      </c>
      <c r="U676" s="23"/>
      <c r="V676" s="23"/>
      <c r="W676" s="227">
        <v>6.8</v>
      </c>
      <c r="X676" s="28"/>
      <c r="Y676" s="23">
        <v>7</v>
      </c>
      <c r="Z676" s="23"/>
      <c r="AA676" s="23"/>
      <c r="AB676" s="23"/>
      <c r="AC676" s="23"/>
      <c r="AD676" s="23" t="s">
        <v>144</v>
      </c>
      <c r="AE676" s="23" t="s">
        <v>145</v>
      </c>
      <c r="AF676" s="23">
        <v>34.5</v>
      </c>
      <c r="AG676" s="23">
        <v>8.9</v>
      </c>
      <c r="AH676" s="23">
        <v>1</v>
      </c>
      <c r="AI676" s="23">
        <v>0.4</v>
      </c>
      <c r="AJ676" s="23">
        <v>3.3</v>
      </c>
      <c r="AK676" s="27">
        <f t="shared" si="374"/>
        <v>2.9</v>
      </c>
      <c r="AL676" s="27" t="s">
        <v>143</v>
      </c>
      <c r="AM676" s="27" t="s">
        <v>143</v>
      </c>
      <c r="AN676" s="23"/>
      <c r="AO676" s="27">
        <f t="shared" si="375"/>
        <v>2</v>
      </c>
      <c r="AP676" s="23"/>
      <c r="AQ676" s="23"/>
      <c r="AR676" s="23"/>
      <c r="AS676" s="23"/>
      <c r="AT676" s="23"/>
      <c r="AU676" s="27"/>
      <c r="AV676" s="27">
        <f t="shared" si="376"/>
        <v>0</v>
      </c>
      <c r="AW676" s="27"/>
      <c r="AX676" s="28">
        <f>VLOOKUP(J676,ABNT5101!$I$3:$J$9,2)</f>
        <v>10</v>
      </c>
      <c r="AY676" s="28">
        <f>VLOOKUP(J676,ABNT5101!$I$3:$M$9,5)</f>
        <v>0.18</v>
      </c>
      <c r="AZ676" s="28" t="str">
        <f>_xlfn.XLOOKUP(J676,ABNT5101!I:I,ABNT5101!L:L)</f>
        <v>-</v>
      </c>
      <c r="BA676" s="28">
        <f>_xlfn.XLOOKUP(J676,ABNT5101!$I:$I,ABNT5101!M:M)</f>
        <v>0.18</v>
      </c>
      <c r="BB676" s="28" t="str">
        <f>_xlfn.XLOOKUP(J676,ABNT5101!$I:$I,ABNT5101!N:N)</f>
        <v>-</v>
      </c>
      <c r="BC676" s="28">
        <f>_xlfn.XLOOKUP(J676,ABNT5101!$I:$I,ABNT5101!O:O)</f>
        <v>16</v>
      </c>
      <c r="BD676" s="31" t="str">
        <f t="shared" si="377"/>
        <v>ATENDE</v>
      </c>
      <c r="BE676" s="32">
        <f t="shared" si="397"/>
        <v>4.1749999999999998</v>
      </c>
      <c r="BF676" s="32">
        <f t="shared" si="398"/>
        <v>2.666666666666667</v>
      </c>
      <c r="BG676" s="32" t="str">
        <f t="shared" si="378"/>
        <v>-</v>
      </c>
      <c r="BH676" s="34">
        <v>51.75</v>
      </c>
      <c r="BI676" s="34">
        <v>0.66</v>
      </c>
      <c r="BJ676" s="34"/>
      <c r="BK676" s="34"/>
      <c r="BL676" s="35"/>
      <c r="BM676" s="34"/>
      <c r="BN676" s="31" t="str">
        <f t="shared" si="379"/>
        <v>ATENDE</v>
      </c>
      <c r="BO676" s="31" t="str">
        <f t="shared" si="399"/>
        <v>ATENDE</v>
      </c>
      <c r="BP676" s="31" t="str">
        <f t="shared" si="400"/>
        <v>ATENDE</v>
      </c>
      <c r="BQ676" s="31" t="str">
        <f t="shared" si="380"/>
        <v>ATENDE</v>
      </c>
      <c r="BR676" s="36" t="str">
        <f t="shared" si="381"/>
        <v>C4</v>
      </c>
      <c r="BS676" s="36" t="str">
        <f t="shared" si="382"/>
        <v>P5</v>
      </c>
      <c r="BT676" s="37">
        <f t="shared" si="383"/>
        <v>4.7039999999999997</v>
      </c>
      <c r="BU676" s="34">
        <v>28.52</v>
      </c>
      <c r="BV676" s="34">
        <v>23.27</v>
      </c>
      <c r="BW676" s="36">
        <f>IF(BS676="-","-",_xlfn.XLOOKUP(BS676,ABNT5101!$B$4:$B$9,ABNT5101!$C$4:$C$9))</f>
        <v>5</v>
      </c>
      <c r="BX676" s="36">
        <f>IF(BS676="-","-",_xlfn.XLOOKUP(BS676,ABNT5101!$B$4:$B$9,ABNT5101!$D$4:$D$9))</f>
        <v>1</v>
      </c>
      <c r="BY676" s="31" t="str">
        <f t="shared" si="384"/>
        <v>ATENDE</v>
      </c>
      <c r="BZ676" s="31" t="str">
        <f t="shared" si="385"/>
        <v>ATENDE</v>
      </c>
      <c r="CA676" s="31" t="str">
        <f t="shared" si="386"/>
        <v>ATENDE</v>
      </c>
      <c r="CB676" s="36" t="str">
        <f t="shared" si="396"/>
        <v>P5</v>
      </c>
      <c r="CC676" s="37" t="str">
        <f t="shared" si="387"/>
        <v>-</v>
      </c>
      <c r="CD676" s="38" t="s">
        <v>143</v>
      </c>
      <c r="CE676" s="38" t="s">
        <v>143</v>
      </c>
      <c r="CF676" s="31">
        <f>IF(CB676="-","-",_xlfn.XLOOKUP(CB676,ABNT5101!$B$4:$B$9,ABNT5101!$C$4:$C$9))</f>
        <v>5</v>
      </c>
      <c r="CG676" s="36">
        <f>IF(CB676="-","-",_xlfn.XLOOKUP(CB676,ABNT5101!$B$4:$B$9,ABNT5101!$D$4:$D$9))</f>
        <v>1</v>
      </c>
      <c r="CH676" s="31" t="str">
        <f t="shared" si="388"/>
        <v>ATENDE</v>
      </c>
      <c r="CI676" s="31" t="str">
        <f t="shared" si="389"/>
        <v>ATENDE</v>
      </c>
      <c r="CJ676" s="31" t="str">
        <f t="shared" si="390"/>
        <v>ATENDE</v>
      </c>
      <c r="CK676" s="56" t="str">
        <f>_xlfn.XLOOKUP(CL676,'Banco de dados'!$B:$B,'Banco de dados'!$D:$D)</f>
        <v>TECNOWATT</v>
      </c>
      <c r="CL676" s="42" t="str">
        <f>'Banco de dados'!B73</f>
        <v xml:space="preserve">SIGMAGPTLRRSMNDL120W_82IBBR
</v>
      </c>
      <c r="CM676" s="56" t="str">
        <f>_xlfn.XLOOKUP(CL676,'Banco de dados'!$B:$B,'Banco de dados'!$E:$E)</f>
        <v>SIGMAGPTLRRSMNDL120W_82IBBR
S1-10C1MUN6.5</v>
      </c>
      <c r="CN676" s="56"/>
      <c r="CO676" s="56" t="e">
        <f>IF(CN676="-","-",_xlfn.XLOOKUP(CN676,'Banco de dados'!$B:$B,'Banco de dados'!$E:$E))</f>
        <v>#N/A</v>
      </c>
      <c r="CP676" s="41">
        <f t="shared" si="391"/>
        <v>1</v>
      </c>
      <c r="CQ676" s="56">
        <f>_xlfn.XLOOKUP(CL676,'Banco de dados'!$B:$B,'Banco de dados'!$H:$H)</f>
        <v>120</v>
      </c>
      <c r="CR676" s="56" t="e">
        <f t="array" aca="1" ref="CR676" ca="1">_xludf.xlookup(CN676,'Banco de dados'!$B:$B,'Banco de dados'!$H:$H)</f>
        <v>#NAME?</v>
      </c>
      <c r="CS676" s="56" t="e">
        <f t="array" aca="1" ref="CS676" ca="1">_xludf.xlookup(CL676,'Banco de dados'!$B:$B,'Banco de dados'!$F:$F)</f>
        <v>#NAME?</v>
      </c>
      <c r="CT676" s="56" t="e">
        <f t="array" aca="1" ref="CT676" ca="1">_xludf.xlookup(CN676,'Banco de dados'!$B:$B,'Banco de dados'!$F:$F)</f>
        <v>#NAME?</v>
      </c>
      <c r="CU676" s="42">
        <v>0</v>
      </c>
      <c r="CV676" s="42">
        <v>10</v>
      </c>
      <c r="CW676" s="56" t="str">
        <f>IF(AJ676=0.5,"Suporte",IF(AND(AJ676&gt;='Braços de IP'!$B$9,AJ676&lt;='Braços de IP'!$D$9),'Braços de IP'!$E$9,IF(AND(AJ676&gt;='Braços de IP'!$B$10,AJ676&lt;='Braços de IP'!$D$10),'Braços de IP'!$E$10,IF(AND(AJ676&gt;='Braços de IP'!$B$11,AJ676&lt;='Braços de IP'!$D$11),'Braços de IP'!$E$11,IF(AND(AJ676&gt;='Braços de IP'!$B$12,AJ676&lt;='Braços de IP'!$D$12),'Braços de IP'!$E$12,IF(AND(AJ676&gt;='Braços de IP'!$B$13,AJ676&lt;='Braços de IP'!$D$13),'Braços de IP'!$E$13,IF(AND(AJ676&gt;='Braços de IP'!$B$14,AJ676&lt;='Braços de IP'!$D$14),'Braços de IP'!$E$14,"ERRO")))))))</f>
        <v>Longo II</v>
      </c>
      <c r="CX676" s="42"/>
      <c r="CY676" s="56" t="str">
        <f>IF($CX676="","",VLOOKUP($CX676,'Braços de IP'!$E$9:$I$15,2,0))</f>
        <v/>
      </c>
      <c r="CZ676" s="43" t="str">
        <f>IF($CX676="","",VLOOKUP($CX676,'Braços de IP'!$E$9:$I$15,5,0))</f>
        <v/>
      </c>
      <c r="DA676" s="56" t="s">
        <v>262</v>
      </c>
      <c r="DB676" s="56"/>
      <c r="DC676" s="56"/>
      <c r="DD676" s="56" t="s">
        <v>1296</v>
      </c>
      <c r="DE676" s="56"/>
      <c r="DF676" s="56"/>
      <c r="DG676" s="44">
        <f t="shared" si="392"/>
        <v>120</v>
      </c>
      <c r="DH676" s="45">
        <f t="shared" si="393"/>
        <v>120</v>
      </c>
      <c r="DI676" s="44">
        <f t="shared" si="394"/>
        <v>240</v>
      </c>
      <c r="DJ676" s="46">
        <f t="shared" si="395"/>
        <v>0</v>
      </c>
      <c r="DK676" s="47" t="s">
        <v>147</v>
      </c>
      <c r="DL676" s="48"/>
      <c r="DM676" s="49"/>
      <c r="DN676" s="23" t="s">
        <v>148</v>
      </c>
      <c r="DO676" s="23"/>
      <c r="DP676" s="5"/>
      <c r="DQ676" s="5"/>
      <c r="DR676" s="5"/>
      <c r="DS676" s="5"/>
      <c r="DT676" s="5"/>
      <c r="DU676" s="5"/>
      <c r="DV676" s="5"/>
      <c r="DW676" s="5"/>
    </row>
    <row r="677" spans="1:127" ht="15.75" hidden="1" customHeight="1" x14ac:dyDescent="0.3">
      <c r="B677" s="5"/>
      <c r="C677" s="5"/>
      <c r="D677" s="5"/>
      <c r="E677" s="22" t="s">
        <v>582</v>
      </c>
      <c r="F677" s="22" t="s">
        <v>137</v>
      </c>
      <c r="G677" s="23" t="s">
        <v>583</v>
      </c>
      <c r="H677" s="23">
        <v>-23.337356</v>
      </c>
      <c r="I677" s="23">
        <v>-46.832462999999997</v>
      </c>
      <c r="J677" s="24" t="s">
        <v>139</v>
      </c>
      <c r="K677" s="60"/>
      <c r="L677" s="24" t="s">
        <v>140</v>
      </c>
      <c r="M677" s="24" t="s">
        <v>141</v>
      </c>
      <c r="N677" s="23">
        <v>60</v>
      </c>
      <c r="O677" s="23" t="s">
        <v>142</v>
      </c>
      <c r="P677" s="23" t="s">
        <v>143</v>
      </c>
      <c r="Q677" s="26">
        <f t="shared" si="373"/>
        <v>120</v>
      </c>
      <c r="R677" s="27">
        <v>1</v>
      </c>
      <c r="S677" s="28">
        <v>1.6</v>
      </c>
      <c r="T677" s="28">
        <v>7</v>
      </c>
      <c r="U677" s="23"/>
      <c r="V677" s="23"/>
      <c r="W677" s="29"/>
      <c r="X677" s="28">
        <v>1.4</v>
      </c>
      <c r="Y677" s="23"/>
      <c r="Z677" s="23"/>
      <c r="AA677" s="23"/>
      <c r="AB677" s="23"/>
      <c r="AC677" s="23"/>
      <c r="AD677" s="23" t="s">
        <v>144</v>
      </c>
      <c r="AE677" s="23" t="s">
        <v>145</v>
      </c>
      <c r="AF677" s="23"/>
      <c r="AG677" s="23">
        <v>6.6</v>
      </c>
      <c r="AH677" s="23">
        <v>1</v>
      </c>
      <c r="AI677" s="23">
        <v>0.6</v>
      </c>
      <c r="AJ677" s="23">
        <v>2</v>
      </c>
      <c r="AK677" s="27">
        <f t="shared" si="374"/>
        <v>1.4</v>
      </c>
      <c r="AL677" s="27" t="s">
        <v>143</v>
      </c>
      <c r="AM677" s="27" t="s">
        <v>143</v>
      </c>
      <c r="AN677" s="23"/>
      <c r="AO677" s="27">
        <f t="shared" si="375"/>
        <v>2</v>
      </c>
      <c r="AP677" s="23"/>
      <c r="AQ677" s="23"/>
      <c r="AR677" s="23"/>
      <c r="AS677" s="23"/>
      <c r="AT677" s="23"/>
      <c r="AU677" s="27"/>
      <c r="AV677" s="27">
        <f t="shared" si="376"/>
        <v>0</v>
      </c>
      <c r="AW677" s="27"/>
      <c r="AX677" s="28">
        <f>VLOOKUP(J677,ABNT5101!$I$3:$J$9,2)</f>
        <v>7.5</v>
      </c>
      <c r="AY677" s="28">
        <f>VLOOKUP(J677,ABNT5101!$I$3:$M$9,5)</f>
        <v>0.18</v>
      </c>
      <c r="AZ677" s="28" t="str">
        <f>_xlfn.XLOOKUP(J677,ABNT5101!I:I,ABNT5101!L:L)</f>
        <v>-</v>
      </c>
      <c r="BA677" s="28">
        <f>_xlfn.XLOOKUP(J677,ABNT5101!$I:$I,ABNT5101!M:M)</f>
        <v>0.18</v>
      </c>
      <c r="BB677" s="28" t="str">
        <f>_xlfn.XLOOKUP(J677,ABNT5101!$I:$I,ABNT5101!N:N)</f>
        <v>-</v>
      </c>
      <c r="BC677" s="28">
        <f>_xlfn.XLOOKUP(J677,ABNT5101!$I:$I,ABNT5101!O:O)</f>
        <v>16</v>
      </c>
      <c r="BD677" s="31" t="str">
        <f t="shared" si="377"/>
        <v>NÃO ATENDE</v>
      </c>
      <c r="BE677" s="32">
        <f t="shared" si="397"/>
        <v>-1</v>
      </c>
      <c r="BF677" s="32">
        <f t="shared" si="398"/>
        <v>-1</v>
      </c>
      <c r="BG677" s="32" t="str">
        <f t="shared" si="378"/>
        <v>-</v>
      </c>
      <c r="BH677" s="34"/>
      <c r="BI677" s="34"/>
      <c r="BJ677" s="34"/>
      <c r="BK677" s="34"/>
      <c r="BL677" s="35"/>
      <c r="BM677" s="34"/>
      <c r="BN677" s="31" t="str">
        <f t="shared" si="379"/>
        <v>NÃO ATENDE</v>
      </c>
      <c r="BO677" s="31" t="str">
        <f t="shared" si="399"/>
        <v>NÃO ATENDE</v>
      </c>
      <c r="BP677" s="31" t="str">
        <f t="shared" si="400"/>
        <v>NÃO ATENDE</v>
      </c>
      <c r="BQ677" s="31" t="str">
        <f t="shared" si="380"/>
        <v>ATENDE</v>
      </c>
      <c r="BR677" s="36" t="str">
        <f t="shared" si="381"/>
        <v>C5</v>
      </c>
      <c r="BS677" s="36" t="str">
        <f t="shared" si="382"/>
        <v>P6</v>
      </c>
      <c r="BT677" s="37">
        <f t="shared" si="383"/>
        <v>-1</v>
      </c>
      <c r="BU677" s="34"/>
      <c r="BV677" s="34"/>
      <c r="BW677" s="36">
        <f>IF(BS677="-","-",_xlfn.XLOOKUP(BS677,ABNT5101!$B$4:$B$9,ABNT5101!$C$4:$C$9))</f>
        <v>3</v>
      </c>
      <c r="BX677" s="36">
        <f>IF(BS677="-","-",_xlfn.XLOOKUP(BS677,ABNT5101!$B$4:$B$9,ABNT5101!$D$4:$D$9))</f>
        <v>0.6</v>
      </c>
      <c r="BY677" s="31" t="str">
        <f t="shared" si="384"/>
        <v>NÃO ATENDE</v>
      </c>
      <c r="BZ677" s="31" t="str">
        <f t="shared" si="385"/>
        <v>NÃO ATENDE</v>
      </c>
      <c r="CA677" s="31" t="str">
        <f t="shared" si="386"/>
        <v>NÃO ATENDE</v>
      </c>
      <c r="CB677" s="36" t="str">
        <f t="shared" si="396"/>
        <v>P6</v>
      </c>
      <c r="CC677" s="37">
        <f t="shared" si="387"/>
        <v>-1</v>
      </c>
      <c r="CD677" s="38"/>
      <c r="CE677" s="38"/>
      <c r="CF677" s="31">
        <f>IF(CB677="-","-",_xlfn.XLOOKUP(CB677,ABNT5101!$B$4:$B$9,ABNT5101!$C$4:$C$9))</f>
        <v>3</v>
      </c>
      <c r="CG677" s="36">
        <f>IF(CB677="-","-",_xlfn.XLOOKUP(CB677,ABNT5101!$B$4:$B$9,ABNT5101!$D$4:$D$9))</f>
        <v>0.6</v>
      </c>
      <c r="CH677" s="31" t="str">
        <f t="shared" si="388"/>
        <v>NÃO ATENDE</v>
      </c>
      <c r="CI677" s="31" t="str">
        <f t="shared" si="389"/>
        <v>NÃO ATENDE</v>
      </c>
      <c r="CJ677" s="31" t="str">
        <f t="shared" si="390"/>
        <v>NÃO ATENDE</v>
      </c>
      <c r="CK677" s="56" t="e">
        <f>_xlfn.XLOOKUP(CL677,'Banco de dados'!$B:$B,'Banco de dados'!$D:$D)</f>
        <v>#N/A</v>
      </c>
      <c r="CL677" s="42"/>
      <c r="CM677" s="56" t="e">
        <f>_xlfn.XLOOKUP(CL677,'Banco de dados'!$B:$B,'Banco de dados'!$E:$E)</f>
        <v>#N/A</v>
      </c>
      <c r="CN677" s="56"/>
      <c r="CO677" s="56" t="e">
        <f>IF(CN677="-","-",_xlfn.XLOOKUP(CN677,'Banco de dados'!$B:$B,'Banco de dados'!$E:$E))</f>
        <v>#N/A</v>
      </c>
      <c r="CP677" s="41">
        <f t="shared" si="391"/>
        <v>1</v>
      </c>
      <c r="CQ677" s="56" t="e">
        <f>_xlfn.XLOOKUP(CL677,'Banco de dados'!$B:$B,'Banco de dados'!$H:$H)</f>
        <v>#N/A</v>
      </c>
      <c r="CR677" s="56" t="e">
        <f t="array" aca="1" ref="CR677" ca="1">_xludf.xlookup(CN677,'Banco de dados'!$B:$B,'Banco de dados'!$H:$H)</f>
        <v>#NAME?</v>
      </c>
      <c r="CS677" s="56" t="e">
        <f t="array" aca="1" ref="CS677" ca="1">_xludf.xlookup(CL677,'Banco de dados'!$B:$B,'Banco de dados'!$F:$F)</f>
        <v>#NAME?</v>
      </c>
      <c r="CT677" s="56" t="e">
        <f t="array" aca="1" ref="CT677" ca="1">_xludf.xlookup(CN677,'Banco de dados'!$B:$B,'Banco de dados'!$F:$F)</f>
        <v>#NAME?</v>
      </c>
      <c r="CU677" s="42"/>
      <c r="CV677" s="42"/>
      <c r="CW677" s="56" t="str">
        <f>IF(AJ677=0.5,"Suporte",IF(AND(AJ677&gt;='Braços de IP'!$B$9,AJ677&lt;='Braços de IP'!$D$9),'Braços de IP'!$E$9,IF(AND(AJ677&gt;='Braços de IP'!$B$10,AJ677&lt;='Braços de IP'!$D$10),'Braços de IP'!$E$10,IF(AND(AJ677&gt;='Braços de IP'!$B$11,AJ677&lt;='Braços de IP'!$D$11),'Braços de IP'!$E$11,IF(AND(AJ677&gt;='Braços de IP'!$B$12,AJ677&lt;='Braços de IP'!$D$12),'Braços de IP'!$E$12,IF(AND(AJ677&gt;='Braços de IP'!$B$13,AJ677&lt;='Braços de IP'!$D$13),'Braços de IP'!$E$13,IF(AND(AJ677&gt;='Braços de IP'!$B$14,AJ677&lt;='Braços de IP'!$D$14),'Braços de IP'!$E$14,"ERRO")))))))</f>
        <v>Médio I</v>
      </c>
      <c r="CX677" s="42"/>
      <c r="CY677" s="56" t="str">
        <f>IF($CX677="","",VLOOKUP($CX677,'Braços de IP'!$E$9:$I$15,2,0))</f>
        <v/>
      </c>
      <c r="CZ677" s="43" t="str">
        <f>IF($CX677="","",VLOOKUP($CX677,'Braços de IP'!$E$9:$I$15,5,0))</f>
        <v/>
      </c>
      <c r="DA677" s="56"/>
      <c r="DB677" s="56"/>
      <c r="DC677" s="56"/>
      <c r="DD677" s="56"/>
      <c r="DE677" s="56"/>
      <c r="DF677" s="56"/>
      <c r="DG677" s="44" t="e">
        <f t="shared" si="392"/>
        <v>#N/A</v>
      </c>
      <c r="DH677" s="45">
        <f t="shared" si="393"/>
        <v>60</v>
      </c>
      <c r="DI677" s="44" t="e">
        <f t="shared" si="394"/>
        <v>#N/A</v>
      </c>
      <c r="DJ677" s="46" t="e">
        <f t="shared" si="395"/>
        <v>#N/A</v>
      </c>
      <c r="DK677" s="47" t="s">
        <v>147</v>
      </c>
      <c r="DL677" s="48"/>
      <c r="DM677" s="49"/>
      <c r="DN677" s="23" t="s">
        <v>148</v>
      </c>
      <c r="DO677" s="23"/>
      <c r="DP677" s="5"/>
      <c r="DQ677" s="5"/>
      <c r="DR677" s="5"/>
      <c r="DS677" s="5"/>
      <c r="DT677" s="5"/>
      <c r="DU677" s="5"/>
      <c r="DV677" s="5"/>
      <c r="DW677" s="5"/>
    </row>
    <row r="678" spans="1:127" ht="15.75" hidden="1" customHeight="1" x14ac:dyDescent="0.3">
      <c r="B678" s="5"/>
      <c r="C678" s="5"/>
      <c r="D678" s="5"/>
      <c r="E678" s="22" t="s">
        <v>582</v>
      </c>
      <c r="F678" s="22" t="s">
        <v>137</v>
      </c>
      <c r="G678" s="23" t="s">
        <v>583</v>
      </c>
      <c r="H678" s="23">
        <v>-23.337356</v>
      </c>
      <c r="I678" s="23">
        <v>-46.832462999999997</v>
      </c>
      <c r="J678" s="24" t="s">
        <v>139</v>
      </c>
      <c r="K678" s="60"/>
      <c r="L678" s="24" t="s">
        <v>140</v>
      </c>
      <c r="M678" s="24" t="s">
        <v>141</v>
      </c>
      <c r="N678" s="23">
        <v>60</v>
      </c>
      <c r="O678" s="23" t="s">
        <v>142</v>
      </c>
      <c r="P678" s="23" t="s">
        <v>143</v>
      </c>
      <c r="Q678" s="26">
        <f t="shared" si="373"/>
        <v>120</v>
      </c>
      <c r="R678" s="27">
        <v>1</v>
      </c>
      <c r="S678" s="28">
        <v>1.6</v>
      </c>
      <c r="T678" s="28">
        <v>7</v>
      </c>
      <c r="U678" s="23"/>
      <c r="V678" s="23"/>
      <c r="W678" s="29"/>
      <c r="X678" s="28">
        <v>1.4</v>
      </c>
      <c r="Y678" s="23"/>
      <c r="Z678" s="23"/>
      <c r="AA678" s="23"/>
      <c r="AB678" s="23"/>
      <c r="AC678" s="23"/>
      <c r="AD678" s="23" t="s">
        <v>144</v>
      </c>
      <c r="AE678" s="23" t="s">
        <v>145</v>
      </c>
      <c r="AF678" s="23"/>
      <c r="AG678" s="23">
        <v>6.6</v>
      </c>
      <c r="AH678" s="23">
        <v>1</v>
      </c>
      <c r="AI678" s="23">
        <v>0.6</v>
      </c>
      <c r="AJ678" s="23">
        <v>2</v>
      </c>
      <c r="AK678" s="27">
        <f t="shared" si="374"/>
        <v>1.4</v>
      </c>
      <c r="AL678" s="27" t="s">
        <v>143</v>
      </c>
      <c r="AM678" s="27" t="s">
        <v>143</v>
      </c>
      <c r="AN678" s="23"/>
      <c r="AO678" s="27">
        <f t="shared" si="375"/>
        <v>2</v>
      </c>
      <c r="AP678" s="23"/>
      <c r="AQ678" s="23"/>
      <c r="AR678" s="23"/>
      <c r="AS678" s="23"/>
      <c r="AT678" s="23"/>
      <c r="AU678" s="27"/>
      <c r="AV678" s="27">
        <f t="shared" si="376"/>
        <v>0</v>
      </c>
      <c r="AW678" s="27"/>
      <c r="AX678" s="28">
        <f>VLOOKUP(J678,ABNT5101!$I$3:$J$9,2)</f>
        <v>7.5</v>
      </c>
      <c r="AY678" s="28">
        <f>VLOOKUP(J678,ABNT5101!$I$3:$M$9,5)</f>
        <v>0.18</v>
      </c>
      <c r="AZ678" s="28" t="str">
        <f>_xlfn.XLOOKUP(J678,ABNT5101!I:I,ABNT5101!L:L)</f>
        <v>-</v>
      </c>
      <c r="BA678" s="28">
        <f>_xlfn.XLOOKUP(J678,ABNT5101!$I:$I,ABNT5101!M:M)</f>
        <v>0.18</v>
      </c>
      <c r="BB678" s="28" t="str">
        <f>_xlfn.XLOOKUP(J678,ABNT5101!$I:$I,ABNT5101!N:N)</f>
        <v>-</v>
      </c>
      <c r="BC678" s="28">
        <f>_xlfn.XLOOKUP(J678,ABNT5101!$I:$I,ABNT5101!O:O)</f>
        <v>16</v>
      </c>
      <c r="BD678" s="31" t="str">
        <f t="shared" si="377"/>
        <v>NÃO ATENDE</v>
      </c>
      <c r="BE678" s="32">
        <f t="shared" si="397"/>
        <v>-1</v>
      </c>
      <c r="BF678" s="32">
        <f t="shared" si="398"/>
        <v>-1</v>
      </c>
      <c r="BG678" s="32" t="str">
        <f t="shared" si="378"/>
        <v>-</v>
      </c>
      <c r="BH678" s="34"/>
      <c r="BI678" s="34"/>
      <c r="BJ678" s="34"/>
      <c r="BK678" s="34"/>
      <c r="BL678" s="35"/>
      <c r="BM678" s="34"/>
      <c r="BN678" s="31" t="str">
        <f t="shared" si="379"/>
        <v>NÃO ATENDE</v>
      </c>
      <c r="BO678" s="31" t="str">
        <f t="shared" si="399"/>
        <v>NÃO ATENDE</v>
      </c>
      <c r="BP678" s="31" t="str">
        <f t="shared" si="400"/>
        <v>NÃO ATENDE</v>
      </c>
      <c r="BQ678" s="31" t="str">
        <f t="shared" si="380"/>
        <v>ATENDE</v>
      </c>
      <c r="BR678" s="36" t="str">
        <f t="shared" si="381"/>
        <v>C5</v>
      </c>
      <c r="BS678" s="36" t="str">
        <f t="shared" si="382"/>
        <v>P6</v>
      </c>
      <c r="BT678" s="37">
        <f t="shared" si="383"/>
        <v>-1</v>
      </c>
      <c r="BU678" s="34"/>
      <c r="BV678" s="34"/>
      <c r="BW678" s="36">
        <f>IF(BS678="-","-",_xlfn.XLOOKUP(BS678,ABNT5101!$B$4:$B$9,ABNT5101!$C$4:$C$9))</f>
        <v>3</v>
      </c>
      <c r="BX678" s="36">
        <f>IF(BS678="-","-",_xlfn.XLOOKUP(BS678,ABNT5101!$B$4:$B$9,ABNT5101!$D$4:$D$9))</f>
        <v>0.6</v>
      </c>
      <c r="BY678" s="31" t="str">
        <f t="shared" si="384"/>
        <v>NÃO ATENDE</v>
      </c>
      <c r="BZ678" s="31" t="str">
        <f t="shared" si="385"/>
        <v>NÃO ATENDE</v>
      </c>
      <c r="CA678" s="31" t="str">
        <f t="shared" si="386"/>
        <v>NÃO ATENDE</v>
      </c>
      <c r="CB678" s="36" t="str">
        <f t="shared" si="396"/>
        <v>P6</v>
      </c>
      <c r="CC678" s="37">
        <f t="shared" si="387"/>
        <v>-1</v>
      </c>
      <c r="CD678" s="38"/>
      <c r="CE678" s="38"/>
      <c r="CF678" s="31">
        <f>IF(CB678="-","-",_xlfn.XLOOKUP(CB678,ABNT5101!$B$4:$B$9,ABNT5101!$C$4:$C$9))</f>
        <v>3</v>
      </c>
      <c r="CG678" s="36">
        <f>IF(CB678="-","-",_xlfn.XLOOKUP(CB678,ABNT5101!$B$4:$B$9,ABNT5101!$D$4:$D$9))</f>
        <v>0.6</v>
      </c>
      <c r="CH678" s="31" t="str">
        <f t="shared" si="388"/>
        <v>NÃO ATENDE</v>
      </c>
      <c r="CI678" s="31" t="str">
        <f t="shared" si="389"/>
        <v>NÃO ATENDE</v>
      </c>
      <c r="CJ678" s="31" t="str">
        <f t="shared" si="390"/>
        <v>NÃO ATENDE</v>
      </c>
      <c r="CK678" s="56" t="e">
        <f>_xlfn.XLOOKUP(CL678,'Banco de dados'!$B:$B,'Banco de dados'!$D:$D)</f>
        <v>#N/A</v>
      </c>
      <c r="CL678" s="42"/>
      <c r="CM678" s="56" t="e">
        <f>_xlfn.XLOOKUP(CL678,'Banco de dados'!$B:$B,'Banco de dados'!$E:$E)</f>
        <v>#N/A</v>
      </c>
      <c r="CN678" s="56"/>
      <c r="CO678" s="56" t="e">
        <f>IF(CN678="-","-",_xlfn.XLOOKUP(CN678,'Banco de dados'!$B:$B,'Banco de dados'!$E:$E))</f>
        <v>#N/A</v>
      </c>
      <c r="CP678" s="41">
        <f t="shared" si="391"/>
        <v>1</v>
      </c>
      <c r="CQ678" s="56" t="e">
        <f>_xlfn.XLOOKUP(CL678,'Banco de dados'!$B:$B,'Banco de dados'!$H:$H)</f>
        <v>#N/A</v>
      </c>
      <c r="CR678" s="56" t="e">
        <f t="array" aca="1" ref="CR678" ca="1">_xludf.xlookup(CN678,'Banco de dados'!$B:$B,'Banco de dados'!$H:$H)</f>
        <v>#NAME?</v>
      </c>
      <c r="CS678" s="56" t="e">
        <f t="array" aca="1" ref="CS678" ca="1">_xludf.xlookup(CL678,'Banco de dados'!$B:$B,'Banco de dados'!$F:$F)</f>
        <v>#NAME?</v>
      </c>
      <c r="CT678" s="56" t="e">
        <f t="array" aca="1" ref="CT678" ca="1">_xludf.xlookup(CN678,'Banco de dados'!$B:$B,'Banco de dados'!$F:$F)</f>
        <v>#NAME?</v>
      </c>
      <c r="CU678" s="42"/>
      <c r="CV678" s="42"/>
      <c r="CW678" s="56" t="str">
        <f>IF(AJ678=0.5,"Suporte",IF(AND(AJ678&gt;='Braços de IP'!$B$9,AJ678&lt;='Braços de IP'!$D$9),'Braços de IP'!$E$9,IF(AND(AJ678&gt;='Braços de IP'!$B$10,AJ678&lt;='Braços de IP'!$D$10),'Braços de IP'!$E$10,IF(AND(AJ678&gt;='Braços de IP'!$B$11,AJ678&lt;='Braços de IP'!$D$11),'Braços de IP'!$E$11,IF(AND(AJ678&gt;='Braços de IP'!$B$12,AJ678&lt;='Braços de IP'!$D$12),'Braços de IP'!$E$12,IF(AND(AJ678&gt;='Braços de IP'!$B$13,AJ678&lt;='Braços de IP'!$D$13),'Braços de IP'!$E$13,IF(AND(AJ678&gt;='Braços de IP'!$B$14,AJ678&lt;='Braços de IP'!$D$14),'Braços de IP'!$E$14,"ERRO")))))))</f>
        <v>Médio I</v>
      </c>
      <c r="CX678" s="42"/>
      <c r="CY678" s="56" t="str">
        <f>IF($CX678="","",VLOOKUP($CX678,'Braços de IP'!$E$9:$I$15,2,0))</f>
        <v/>
      </c>
      <c r="CZ678" s="43" t="str">
        <f>IF($CX678="","",VLOOKUP($CX678,'Braços de IP'!$E$9:$I$15,5,0))</f>
        <v/>
      </c>
      <c r="DA678" s="56"/>
      <c r="DB678" s="56"/>
      <c r="DC678" s="56"/>
      <c r="DD678" s="56"/>
      <c r="DE678" s="56"/>
      <c r="DF678" s="56"/>
      <c r="DG678" s="44" t="e">
        <f t="shared" si="392"/>
        <v>#N/A</v>
      </c>
      <c r="DH678" s="45">
        <f t="shared" si="393"/>
        <v>60</v>
      </c>
      <c r="DI678" s="44" t="e">
        <f t="shared" si="394"/>
        <v>#N/A</v>
      </c>
      <c r="DJ678" s="46" t="e">
        <f t="shared" si="395"/>
        <v>#N/A</v>
      </c>
      <c r="DK678" s="47" t="s">
        <v>147</v>
      </c>
      <c r="DL678" s="48"/>
      <c r="DM678" s="49"/>
      <c r="DN678" s="23" t="s">
        <v>148</v>
      </c>
      <c r="DO678" s="23"/>
      <c r="DP678" s="5"/>
      <c r="DQ678" s="5"/>
      <c r="DR678" s="5"/>
      <c r="DS678" s="5"/>
      <c r="DT678" s="5"/>
      <c r="DU678" s="5"/>
      <c r="DV678" s="5"/>
      <c r="DW678" s="5"/>
    </row>
    <row r="679" spans="1:127" ht="15.75" hidden="1" customHeight="1" x14ac:dyDescent="0.3">
      <c r="B679" s="5"/>
      <c r="C679" s="5"/>
      <c r="D679" s="5"/>
      <c r="E679" s="22" t="s">
        <v>582</v>
      </c>
      <c r="F679" s="22" t="s">
        <v>137</v>
      </c>
      <c r="G679" s="23" t="s">
        <v>583</v>
      </c>
      <c r="H679" s="23">
        <v>-23.337356</v>
      </c>
      <c r="I679" s="23">
        <v>-46.832462999999997</v>
      </c>
      <c r="J679" s="24" t="s">
        <v>139</v>
      </c>
      <c r="K679" s="60"/>
      <c r="L679" s="24" t="s">
        <v>140</v>
      </c>
      <c r="M679" s="24" t="s">
        <v>141</v>
      </c>
      <c r="N679" s="23">
        <v>60</v>
      </c>
      <c r="O679" s="23" t="s">
        <v>142</v>
      </c>
      <c r="P679" s="23" t="s">
        <v>143</v>
      </c>
      <c r="Q679" s="26">
        <f t="shared" si="373"/>
        <v>120</v>
      </c>
      <c r="R679" s="27">
        <v>1</v>
      </c>
      <c r="S679" s="28">
        <v>1.6</v>
      </c>
      <c r="T679" s="28">
        <v>7</v>
      </c>
      <c r="U679" s="23"/>
      <c r="V679" s="23"/>
      <c r="W679" s="29"/>
      <c r="X679" s="28">
        <v>1.4</v>
      </c>
      <c r="Y679" s="23"/>
      <c r="Z679" s="23"/>
      <c r="AA679" s="23"/>
      <c r="AB679" s="23"/>
      <c r="AC679" s="23"/>
      <c r="AD679" s="23" t="s">
        <v>144</v>
      </c>
      <c r="AE679" s="23" t="s">
        <v>145</v>
      </c>
      <c r="AF679" s="23"/>
      <c r="AG679" s="23">
        <v>6.6</v>
      </c>
      <c r="AH679" s="23">
        <v>1</v>
      </c>
      <c r="AI679" s="23">
        <v>0.6</v>
      </c>
      <c r="AJ679" s="23">
        <v>2</v>
      </c>
      <c r="AK679" s="27">
        <f t="shared" si="374"/>
        <v>1.4</v>
      </c>
      <c r="AL679" s="27" t="s">
        <v>143</v>
      </c>
      <c r="AM679" s="27" t="s">
        <v>143</v>
      </c>
      <c r="AN679" s="23"/>
      <c r="AO679" s="27">
        <f t="shared" si="375"/>
        <v>2</v>
      </c>
      <c r="AP679" s="23"/>
      <c r="AQ679" s="23"/>
      <c r="AR679" s="23"/>
      <c r="AS679" s="23"/>
      <c r="AT679" s="23"/>
      <c r="AU679" s="27"/>
      <c r="AV679" s="27">
        <f t="shared" si="376"/>
        <v>0</v>
      </c>
      <c r="AW679" s="27"/>
      <c r="AX679" s="28">
        <f>VLOOKUP(J679,ABNT5101!$I$3:$J$9,2)</f>
        <v>7.5</v>
      </c>
      <c r="AY679" s="28">
        <f>VLOOKUP(J679,ABNT5101!$I$3:$M$9,5)</f>
        <v>0.18</v>
      </c>
      <c r="AZ679" s="28" t="str">
        <f>_xlfn.XLOOKUP(J679,ABNT5101!I:I,ABNT5101!L:L)</f>
        <v>-</v>
      </c>
      <c r="BA679" s="28">
        <f>_xlfn.XLOOKUP(J679,ABNT5101!$I:$I,ABNT5101!M:M)</f>
        <v>0.18</v>
      </c>
      <c r="BB679" s="28" t="str">
        <f>_xlfn.XLOOKUP(J679,ABNT5101!$I:$I,ABNT5101!N:N)</f>
        <v>-</v>
      </c>
      <c r="BC679" s="28">
        <f>_xlfn.XLOOKUP(J679,ABNT5101!$I:$I,ABNT5101!O:O)</f>
        <v>16</v>
      </c>
      <c r="BD679" s="31" t="str">
        <f t="shared" si="377"/>
        <v>NÃO ATENDE</v>
      </c>
      <c r="BE679" s="32">
        <f t="shared" si="397"/>
        <v>-1</v>
      </c>
      <c r="BF679" s="32">
        <f t="shared" si="398"/>
        <v>-1</v>
      </c>
      <c r="BG679" s="32" t="str">
        <f t="shared" si="378"/>
        <v>-</v>
      </c>
      <c r="BH679" s="34"/>
      <c r="BI679" s="34"/>
      <c r="BJ679" s="34"/>
      <c r="BK679" s="34"/>
      <c r="BL679" s="35"/>
      <c r="BM679" s="34"/>
      <c r="BN679" s="31" t="str">
        <f t="shared" si="379"/>
        <v>NÃO ATENDE</v>
      </c>
      <c r="BO679" s="31" t="str">
        <f t="shared" si="399"/>
        <v>NÃO ATENDE</v>
      </c>
      <c r="BP679" s="31" t="str">
        <f t="shared" si="400"/>
        <v>NÃO ATENDE</v>
      </c>
      <c r="BQ679" s="31" t="str">
        <f t="shared" si="380"/>
        <v>ATENDE</v>
      </c>
      <c r="BR679" s="36" t="str">
        <f t="shared" si="381"/>
        <v>C5</v>
      </c>
      <c r="BS679" s="36" t="str">
        <f t="shared" si="382"/>
        <v>P6</v>
      </c>
      <c r="BT679" s="37">
        <f t="shared" si="383"/>
        <v>-1</v>
      </c>
      <c r="BU679" s="34"/>
      <c r="BV679" s="34"/>
      <c r="BW679" s="36">
        <f>IF(BS679="-","-",_xlfn.XLOOKUP(BS679,ABNT5101!$B$4:$B$9,ABNT5101!$C$4:$C$9))</f>
        <v>3</v>
      </c>
      <c r="BX679" s="36">
        <f>IF(BS679="-","-",_xlfn.XLOOKUP(BS679,ABNT5101!$B$4:$B$9,ABNT5101!$D$4:$D$9))</f>
        <v>0.6</v>
      </c>
      <c r="BY679" s="31" t="str">
        <f t="shared" si="384"/>
        <v>NÃO ATENDE</v>
      </c>
      <c r="BZ679" s="31" t="str">
        <f t="shared" si="385"/>
        <v>NÃO ATENDE</v>
      </c>
      <c r="CA679" s="31" t="str">
        <f t="shared" si="386"/>
        <v>NÃO ATENDE</v>
      </c>
      <c r="CB679" s="36" t="str">
        <f t="shared" si="396"/>
        <v>P6</v>
      </c>
      <c r="CC679" s="37">
        <f t="shared" si="387"/>
        <v>-1</v>
      </c>
      <c r="CD679" s="38"/>
      <c r="CE679" s="38"/>
      <c r="CF679" s="31">
        <f>IF(CB679="-","-",_xlfn.XLOOKUP(CB679,ABNT5101!$B$4:$B$9,ABNT5101!$C$4:$C$9))</f>
        <v>3</v>
      </c>
      <c r="CG679" s="36">
        <f>IF(CB679="-","-",_xlfn.XLOOKUP(CB679,ABNT5101!$B$4:$B$9,ABNT5101!$D$4:$D$9))</f>
        <v>0.6</v>
      </c>
      <c r="CH679" s="31" t="str">
        <f t="shared" si="388"/>
        <v>NÃO ATENDE</v>
      </c>
      <c r="CI679" s="31" t="str">
        <f t="shared" si="389"/>
        <v>NÃO ATENDE</v>
      </c>
      <c r="CJ679" s="31" t="str">
        <f t="shared" si="390"/>
        <v>NÃO ATENDE</v>
      </c>
      <c r="CK679" s="56" t="e">
        <f>_xlfn.XLOOKUP(CL679,'Banco de dados'!$B:$B,'Banco de dados'!$D:$D)</f>
        <v>#N/A</v>
      </c>
      <c r="CL679" s="42"/>
      <c r="CM679" s="56" t="e">
        <f>_xlfn.XLOOKUP(CL679,'Banco de dados'!$B:$B,'Banco de dados'!$E:$E)</f>
        <v>#N/A</v>
      </c>
      <c r="CN679" s="56"/>
      <c r="CO679" s="56" t="e">
        <f>IF(CN679="-","-",_xlfn.XLOOKUP(CN679,'Banco de dados'!$B:$B,'Banco de dados'!$E:$E))</f>
        <v>#N/A</v>
      </c>
      <c r="CP679" s="41">
        <f t="shared" si="391"/>
        <v>1</v>
      </c>
      <c r="CQ679" s="56" t="e">
        <f>_xlfn.XLOOKUP(CL679,'Banco de dados'!$B:$B,'Banco de dados'!$H:$H)</f>
        <v>#N/A</v>
      </c>
      <c r="CR679" s="56" t="e">
        <f t="array" aca="1" ref="CR679" ca="1">_xludf.xlookup(CN679,'Banco de dados'!$B:$B,'Banco de dados'!$H:$H)</f>
        <v>#NAME?</v>
      </c>
      <c r="CS679" s="56" t="e">
        <f t="array" aca="1" ref="CS679" ca="1">_xludf.xlookup(CL679,'Banco de dados'!$B:$B,'Banco de dados'!$F:$F)</f>
        <v>#NAME?</v>
      </c>
      <c r="CT679" s="56" t="e">
        <f t="array" aca="1" ref="CT679" ca="1">_xludf.xlookup(CN679,'Banco de dados'!$B:$B,'Banco de dados'!$F:$F)</f>
        <v>#NAME?</v>
      </c>
      <c r="CU679" s="42"/>
      <c r="CV679" s="42"/>
      <c r="CW679" s="56" t="str">
        <f>IF(AJ679=0.5,"Suporte",IF(AND(AJ679&gt;='Braços de IP'!$B$9,AJ679&lt;='Braços de IP'!$D$9),'Braços de IP'!$E$9,IF(AND(AJ679&gt;='Braços de IP'!$B$10,AJ679&lt;='Braços de IP'!$D$10),'Braços de IP'!$E$10,IF(AND(AJ679&gt;='Braços de IP'!$B$11,AJ679&lt;='Braços de IP'!$D$11),'Braços de IP'!$E$11,IF(AND(AJ679&gt;='Braços de IP'!$B$12,AJ679&lt;='Braços de IP'!$D$12),'Braços de IP'!$E$12,IF(AND(AJ679&gt;='Braços de IP'!$B$13,AJ679&lt;='Braços de IP'!$D$13),'Braços de IP'!$E$13,IF(AND(AJ679&gt;='Braços de IP'!$B$14,AJ679&lt;='Braços de IP'!$D$14),'Braços de IP'!$E$14,"ERRO")))))))</f>
        <v>Médio I</v>
      </c>
      <c r="CX679" s="42"/>
      <c r="CY679" s="56" t="str">
        <f>IF($CX679="","",VLOOKUP($CX679,'Braços de IP'!$E$9:$I$15,2,0))</f>
        <v/>
      </c>
      <c r="CZ679" s="43" t="str">
        <f>IF($CX679="","",VLOOKUP($CX679,'Braços de IP'!$E$9:$I$15,5,0))</f>
        <v/>
      </c>
      <c r="DA679" s="56"/>
      <c r="DB679" s="56"/>
      <c r="DC679" s="56"/>
      <c r="DD679" s="56"/>
      <c r="DE679" s="56"/>
      <c r="DF679" s="56"/>
      <c r="DG679" s="44" t="e">
        <f t="shared" si="392"/>
        <v>#N/A</v>
      </c>
      <c r="DH679" s="45">
        <f t="shared" si="393"/>
        <v>60</v>
      </c>
      <c r="DI679" s="44" t="e">
        <f t="shared" si="394"/>
        <v>#N/A</v>
      </c>
      <c r="DJ679" s="46" t="e">
        <f t="shared" si="395"/>
        <v>#N/A</v>
      </c>
      <c r="DK679" s="47" t="s">
        <v>147</v>
      </c>
      <c r="DL679" s="48"/>
      <c r="DM679" s="49"/>
      <c r="DN679" s="23" t="s">
        <v>148</v>
      </c>
      <c r="DO679" s="23"/>
      <c r="DP679" s="5"/>
      <c r="DQ679" s="5"/>
      <c r="DR679" s="5"/>
      <c r="DS679" s="5"/>
      <c r="DT679" s="5"/>
      <c r="DU679" s="5"/>
      <c r="DV679" s="5"/>
      <c r="DW679" s="5"/>
    </row>
    <row r="680" spans="1:127" ht="15.75" hidden="1" customHeight="1" x14ac:dyDescent="0.3">
      <c r="B680" s="5"/>
      <c r="C680" s="5"/>
      <c r="D680" s="5"/>
      <c r="E680" s="22" t="s">
        <v>584</v>
      </c>
      <c r="F680" s="22" t="s">
        <v>137</v>
      </c>
      <c r="G680" s="23" t="s">
        <v>293</v>
      </c>
      <c r="H680" s="23">
        <v>-23.410813999999998</v>
      </c>
      <c r="I680" s="23">
        <v>-46.841521999999998</v>
      </c>
      <c r="J680" s="24" t="s">
        <v>160</v>
      </c>
      <c r="K680" s="60"/>
      <c r="L680" s="24" t="s">
        <v>157</v>
      </c>
      <c r="M680" s="24" t="s">
        <v>141</v>
      </c>
      <c r="N680" s="23">
        <v>87</v>
      </c>
      <c r="O680" s="23" t="s">
        <v>142</v>
      </c>
      <c r="P680" s="23" t="s">
        <v>143</v>
      </c>
      <c r="Q680" s="26">
        <f t="shared" si="373"/>
        <v>174</v>
      </c>
      <c r="R680" s="27">
        <v>1</v>
      </c>
      <c r="S680" s="28">
        <v>2</v>
      </c>
      <c r="T680" s="28">
        <v>6.2</v>
      </c>
      <c r="U680" s="23"/>
      <c r="V680" s="23"/>
      <c r="W680" s="29"/>
      <c r="X680" s="28">
        <v>3.5</v>
      </c>
      <c r="Y680" s="23"/>
      <c r="Z680" s="23"/>
      <c r="AA680" s="23"/>
      <c r="AB680" s="23"/>
      <c r="AC680" s="23"/>
      <c r="AD680" s="23" t="s">
        <v>144</v>
      </c>
      <c r="AE680" s="23" t="s">
        <v>145</v>
      </c>
      <c r="AF680" s="23"/>
      <c r="AG680" s="23">
        <v>6.7</v>
      </c>
      <c r="AH680" s="23">
        <v>1</v>
      </c>
      <c r="AI680" s="23">
        <v>0.35</v>
      </c>
      <c r="AJ680" s="23">
        <v>3</v>
      </c>
      <c r="AK680" s="27">
        <f t="shared" si="374"/>
        <v>2.65</v>
      </c>
      <c r="AL680" s="27" t="s">
        <v>143</v>
      </c>
      <c r="AM680" s="27" t="s">
        <v>143</v>
      </c>
      <c r="AN680" s="23"/>
      <c r="AO680" s="27">
        <f t="shared" si="375"/>
        <v>2</v>
      </c>
      <c r="AP680" s="23"/>
      <c r="AQ680" s="23"/>
      <c r="AR680" s="23"/>
      <c r="AS680" s="23"/>
      <c r="AT680" s="23"/>
      <c r="AU680" s="27"/>
      <c r="AV680" s="27">
        <f t="shared" si="376"/>
        <v>0</v>
      </c>
      <c r="AW680" s="27"/>
      <c r="AX680" s="28">
        <f>VLOOKUP(J680,ABNT5101!$I$3:$J$9,2)</f>
        <v>10</v>
      </c>
      <c r="AY680" s="28">
        <f>VLOOKUP(J680,ABNT5101!$I$3:$M$9,5)</f>
        <v>0.18</v>
      </c>
      <c r="AZ680" s="28" t="str">
        <f>_xlfn.XLOOKUP(J680,ABNT5101!I:I,ABNT5101!L:L)</f>
        <v>-</v>
      </c>
      <c r="BA680" s="28">
        <f>_xlfn.XLOOKUP(J680,ABNT5101!$I:$I,ABNT5101!M:M)</f>
        <v>0.18</v>
      </c>
      <c r="BB680" s="28" t="str">
        <f>_xlfn.XLOOKUP(J680,ABNT5101!$I:$I,ABNT5101!N:N)</f>
        <v>-</v>
      </c>
      <c r="BC680" s="28">
        <f>_xlfn.XLOOKUP(J680,ABNT5101!$I:$I,ABNT5101!O:O)</f>
        <v>16</v>
      </c>
      <c r="BD680" s="31" t="str">
        <f t="shared" si="377"/>
        <v>NÃO ATENDE</v>
      </c>
      <c r="BE680" s="32">
        <f t="shared" si="397"/>
        <v>-1</v>
      </c>
      <c r="BF680" s="32">
        <f t="shared" si="398"/>
        <v>-1</v>
      </c>
      <c r="BG680" s="32" t="str">
        <f t="shared" si="378"/>
        <v>-</v>
      </c>
      <c r="BH680" s="34"/>
      <c r="BI680" s="34"/>
      <c r="BJ680" s="34"/>
      <c r="BK680" s="34"/>
      <c r="BL680" s="35"/>
      <c r="BM680" s="34"/>
      <c r="BN680" s="31" t="str">
        <f t="shared" si="379"/>
        <v>NÃO ATENDE</v>
      </c>
      <c r="BO680" s="31" t="str">
        <f t="shared" si="399"/>
        <v>NÃO ATENDE</v>
      </c>
      <c r="BP680" s="31" t="str">
        <f t="shared" si="400"/>
        <v>NÃO ATENDE</v>
      </c>
      <c r="BQ680" s="31" t="str">
        <f t="shared" si="380"/>
        <v>ATENDE</v>
      </c>
      <c r="BR680" s="36" t="str">
        <f t="shared" si="381"/>
        <v>C4</v>
      </c>
      <c r="BS680" s="36" t="str">
        <f t="shared" si="382"/>
        <v>P5</v>
      </c>
      <c r="BT680" s="37">
        <f t="shared" si="383"/>
        <v>-1</v>
      </c>
      <c r="BU680" s="34"/>
      <c r="BV680" s="34"/>
      <c r="BW680" s="36">
        <f>IF(BS680="-","-",_xlfn.XLOOKUP(BS680,ABNT5101!$B$4:$B$9,ABNT5101!$C$4:$C$9))</f>
        <v>5</v>
      </c>
      <c r="BX680" s="36">
        <f>IF(BS680="-","-",_xlfn.XLOOKUP(BS680,ABNT5101!$B$4:$B$9,ABNT5101!$D$4:$D$9))</f>
        <v>1</v>
      </c>
      <c r="BY680" s="31" t="str">
        <f t="shared" si="384"/>
        <v>NÃO ATENDE</v>
      </c>
      <c r="BZ680" s="31" t="str">
        <f t="shared" si="385"/>
        <v>NÃO ATENDE</v>
      </c>
      <c r="CA680" s="31" t="str">
        <f t="shared" si="386"/>
        <v>NÃO ATENDE</v>
      </c>
      <c r="CB680" s="36" t="str">
        <f t="shared" si="396"/>
        <v>P5</v>
      </c>
      <c r="CC680" s="37">
        <f t="shared" si="387"/>
        <v>-1</v>
      </c>
      <c r="CD680" s="38"/>
      <c r="CE680" s="38"/>
      <c r="CF680" s="31">
        <f>IF(CB680="-","-",_xlfn.XLOOKUP(CB680,ABNT5101!$B$4:$B$9,ABNT5101!$C$4:$C$9))</f>
        <v>5</v>
      </c>
      <c r="CG680" s="36">
        <f>IF(CB680="-","-",_xlfn.XLOOKUP(CB680,ABNT5101!$B$4:$B$9,ABNT5101!$D$4:$D$9))</f>
        <v>1</v>
      </c>
      <c r="CH680" s="31" t="str">
        <f t="shared" si="388"/>
        <v>NÃO ATENDE</v>
      </c>
      <c r="CI680" s="31" t="str">
        <f t="shared" si="389"/>
        <v>NÃO ATENDE</v>
      </c>
      <c r="CJ680" s="31" t="str">
        <f t="shared" si="390"/>
        <v>NÃO ATENDE</v>
      </c>
      <c r="CK680" s="56" t="e">
        <f>_xlfn.XLOOKUP(CL680,'Banco de dados'!$B:$B,'Banco de dados'!$D:$D)</f>
        <v>#N/A</v>
      </c>
      <c r="CL680" s="42"/>
      <c r="CM680" s="56" t="e">
        <f>_xlfn.XLOOKUP(CL680,'Banco de dados'!$B:$B,'Banco de dados'!$E:$E)</f>
        <v>#N/A</v>
      </c>
      <c r="CN680" s="56"/>
      <c r="CO680" s="56" t="e">
        <f>IF(CN680="-","-",_xlfn.XLOOKUP(CN680,'Banco de dados'!$B:$B,'Banco de dados'!$E:$E))</f>
        <v>#N/A</v>
      </c>
      <c r="CP680" s="41">
        <f t="shared" si="391"/>
        <v>1</v>
      </c>
      <c r="CQ680" s="56" t="e">
        <f>_xlfn.XLOOKUP(CL680,'Banco de dados'!$B:$B,'Banco de dados'!$H:$H)</f>
        <v>#N/A</v>
      </c>
      <c r="CR680" s="56" t="e">
        <f t="array" aca="1" ref="CR680" ca="1">_xludf.xlookup(CN680,'Banco de dados'!$B:$B,'Banco de dados'!$H:$H)</f>
        <v>#NAME?</v>
      </c>
      <c r="CS680" s="56" t="e">
        <f t="array" aca="1" ref="CS680" ca="1">_xludf.xlookup(CL680,'Banco de dados'!$B:$B,'Banco de dados'!$F:$F)</f>
        <v>#NAME?</v>
      </c>
      <c r="CT680" s="56" t="e">
        <f t="array" aca="1" ref="CT680" ca="1">_xludf.xlookup(CN680,'Banco de dados'!$B:$B,'Banco de dados'!$F:$F)</f>
        <v>#NAME?</v>
      </c>
      <c r="CU680" s="42"/>
      <c r="CV680" s="42"/>
      <c r="CW680" s="56" t="str">
        <f>IF(AJ680=0.5,"Suporte",IF(AND(AJ680&gt;='Braços de IP'!$B$9,AJ680&lt;='Braços de IP'!$D$9),'Braços de IP'!$E$9,IF(AND(AJ680&gt;='Braços de IP'!$B$10,AJ680&lt;='Braços de IP'!$D$10),'Braços de IP'!$E$10,IF(AND(AJ680&gt;='Braços de IP'!$B$11,AJ680&lt;='Braços de IP'!$D$11),'Braços de IP'!$E$11,IF(AND(AJ680&gt;='Braços de IP'!$B$12,AJ680&lt;='Braços de IP'!$D$12),'Braços de IP'!$E$12,IF(AND(AJ680&gt;='Braços de IP'!$B$13,AJ680&lt;='Braços de IP'!$D$13),'Braços de IP'!$E$13,IF(AND(AJ680&gt;='Braços de IP'!$B$14,AJ680&lt;='Braços de IP'!$D$14),'Braços de IP'!$E$14,"ERRO")))))))</f>
        <v>Longo I</v>
      </c>
      <c r="CX680" s="42"/>
      <c r="CY680" s="56" t="str">
        <f>IF($CX680="","",VLOOKUP($CX680,'Braços de IP'!$E$9:$I$15,2,0))</f>
        <v/>
      </c>
      <c r="CZ680" s="43" t="str">
        <f>IF($CX680="","",VLOOKUP($CX680,'Braços de IP'!$E$9:$I$15,5,0))</f>
        <v/>
      </c>
      <c r="DA680" s="56"/>
      <c r="DB680" s="56"/>
      <c r="DC680" s="56"/>
      <c r="DD680" s="56"/>
      <c r="DE680" s="56"/>
      <c r="DF680" s="56"/>
      <c r="DG680" s="44" t="e">
        <f t="shared" si="392"/>
        <v>#N/A</v>
      </c>
      <c r="DH680" s="45">
        <f t="shared" si="393"/>
        <v>87</v>
      </c>
      <c r="DI680" s="44" t="e">
        <f t="shared" si="394"/>
        <v>#N/A</v>
      </c>
      <c r="DJ680" s="46" t="e">
        <f t="shared" si="395"/>
        <v>#N/A</v>
      </c>
      <c r="DK680" s="47" t="s">
        <v>147</v>
      </c>
      <c r="DL680" s="48"/>
      <c r="DM680" s="49"/>
      <c r="DN680" s="23" t="s">
        <v>148</v>
      </c>
      <c r="DO680" s="23"/>
      <c r="DP680" s="5"/>
      <c r="DQ680" s="5"/>
      <c r="DR680" s="5"/>
      <c r="DS680" s="5"/>
      <c r="DT680" s="5"/>
      <c r="DU680" s="5"/>
      <c r="DV680" s="5"/>
      <c r="DW680" s="5"/>
    </row>
    <row r="681" spans="1:127" ht="15.75" hidden="1" customHeight="1" x14ac:dyDescent="0.3">
      <c r="B681" s="5"/>
      <c r="C681" s="5"/>
      <c r="D681" s="5"/>
      <c r="E681" s="22" t="s">
        <v>584</v>
      </c>
      <c r="F681" s="22" t="s">
        <v>137</v>
      </c>
      <c r="G681" s="23" t="s">
        <v>293</v>
      </c>
      <c r="H681" s="23">
        <v>-23.410813999999998</v>
      </c>
      <c r="I681" s="23">
        <v>-46.841521999999998</v>
      </c>
      <c r="J681" s="24" t="s">
        <v>160</v>
      </c>
      <c r="K681" s="60"/>
      <c r="L681" s="24" t="s">
        <v>157</v>
      </c>
      <c r="M681" s="24" t="s">
        <v>141</v>
      </c>
      <c r="N681" s="23">
        <v>87</v>
      </c>
      <c r="O681" s="23" t="s">
        <v>142</v>
      </c>
      <c r="P681" s="23" t="s">
        <v>143</v>
      </c>
      <c r="Q681" s="26">
        <f t="shared" si="373"/>
        <v>174</v>
      </c>
      <c r="R681" s="27">
        <v>1</v>
      </c>
      <c r="S681" s="28">
        <v>2</v>
      </c>
      <c r="T681" s="28">
        <v>6.2</v>
      </c>
      <c r="U681" s="23"/>
      <c r="V681" s="23"/>
      <c r="W681" s="29"/>
      <c r="X681" s="28">
        <v>3.5</v>
      </c>
      <c r="Y681" s="23"/>
      <c r="Z681" s="23"/>
      <c r="AA681" s="23"/>
      <c r="AB681" s="23"/>
      <c r="AC681" s="23"/>
      <c r="AD681" s="23" t="s">
        <v>144</v>
      </c>
      <c r="AE681" s="23" t="s">
        <v>145</v>
      </c>
      <c r="AF681" s="23"/>
      <c r="AG681" s="23">
        <v>6.7</v>
      </c>
      <c r="AH681" s="23">
        <v>1</v>
      </c>
      <c r="AI681" s="23">
        <v>0.35</v>
      </c>
      <c r="AJ681" s="23">
        <v>3</v>
      </c>
      <c r="AK681" s="27">
        <f t="shared" si="374"/>
        <v>2.65</v>
      </c>
      <c r="AL681" s="27" t="s">
        <v>143</v>
      </c>
      <c r="AM681" s="27" t="s">
        <v>143</v>
      </c>
      <c r="AN681" s="23"/>
      <c r="AO681" s="27">
        <f t="shared" si="375"/>
        <v>2</v>
      </c>
      <c r="AP681" s="23"/>
      <c r="AQ681" s="23"/>
      <c r="AR681" s="23"/>
      <c r="AS681" s="23"/>
      <c r="AT681" s="23"/>
      <c r="AU681" s="27"/>
      <c r="AV681" s="27">
        <f t="shared" si="376"/>
        <v>0</v>
      </c>
      <c r="AW681" s="27"/>
      <c r="AX681" s="28">
        <f>VLOOKUP(J681,ABNT5101!$I$3:$J$9,2)</f>
        <v>10</v>
      </c>
      <c r="AY681" s="28">
        <f>VLOOKUP(J681,ABNT5101!$I$3:$M$9,5)</f>
        <v>0.18</v>
      </c>
      <c r="AZ681" s="28" t="str">
        <f>_xlfn.XLOOKUP(J681,ABNT5101!I:I,ABNT5101!L:L)</f>
        <v>-</v>
      </c>
      <c r="BA681" s="28">
        <f>_xlfn.XLOOKUP(J681,ABNT5101!$I:$I,ABNT5101!M:M)</f>
        <v>0.18</v>
      </c>
      <c r="BB681" s="28" t="str">
        <f>_xlfn.XLOOKUP(J681,ABNT5101!$I:$I,ABNT5101!N:N)</f>
        <v>-</v>
      </c>
      <c r="BC681" s="28">
        <f>_xlfn.XLOOKUP(J681,ABNT5101!$I:$I,ABNT5101!O:O)</f>
        <v>16</v>
      </c>
      <c r="BD681" s="31" t="str">
        <f t="shared" si="377"/>
        <v>NÃO ATENDE</v>
      </c>
      <c r="BE681" s="32">
        <f t="shared" si="397"/>
        <v>-1</v>
      </c>
      <c r="BF681" s="32">
        <f t="shared" si="398"/>
        <v>-1</v>
      </c>
      <c r="BG681" s="32" t="str">
        <f t="shared" si="378"/>
        <v>-</v>
      </c>
      <c r="BH681" s="34"/>
      <c r="BI681" s="34"/>
      <c r="BJ681" s="34"/>
      <c r="BK681" s="34"/>
      <c r="BL681" s="35"/>
      <c r="BM681" s="34"/>
      <c r="BN681" s="31" t="str">
        <f t="shared" si="379"/>
        <v>NÃO ATENDE</v>
      </c>
      <c r="BO681" s="31" t="str">
        <f t="shared" si="399"/>
        <v>NÃO ATENDE</v>
      </c>
      <c r="BP681" s="31" t="str">
        <f t="shared" si="400"/>
        <v>NÃO ATENDE</v>
      </c>
      <c r="BQ681" s="31" t="str">
        <f t="shared" si="380"/>
        <v>ATENDE</v>
      </c>
      <c r="BR681" s="36" t="str">
        <f t="shared" si="381"/>
        <v>C4</v>
      </c>
      <c r="BS681" s="36" t="str">
        <f t="shared" si="382"/>
        <v>P5</v>
      </c>
      <c r="BT681" s="37">
        <f t="shared" si="383"/>
        <v>-1</v>
      </c>
      <c r="BU681" s="34"/>
      <c r="BV681" s="34"/>
      <c r="BW681" s="36">
        <f>IF(BS681="-","-",_xlfn.XLOOKUP(BS681,ABNT5101!$B$4:$B$9,ABNT5101!$C$4:$C$9))</f>
        <v>5</v>
      </c>
      <c r="BX681" s="36">
        <f>IF(BS681="-","-",_xlfn.XLOOKUP(BS681,ABNT5101!$B$4:$B$9,ABNT5101!$D$4:$D$9))</f>
        <v>1</v>
      </c>
      <c r="BY681" s="31" t="str">
        <f t="shared" si="384"/>
        <v>NÃO ATENDE</v>
      </c>
      <c r="BZ681" s="31" t="str">
        <f t="shared" si="385"/>
        <v>NÃO ATENDE</v>
      </c>
      <c r="CA681" s="31" t="str">
        <f t="shared" si="386"/>
        <v>NÃO ATENDE</v>
      </c>
      <c r="CB681" s="36" t="str">
        <f t="shared" si="396"/>
        <v>P5</v>
      </c>
      <c r="CC681" s="37">
        <f t="shared" si="387"/>
        <v>-1</v>
      </c>
      <c r="CD681" s="38"/>
      <c r="CE681" s="38"/>
      <c r="CF681" s="31">
        <f>IF(CB681="-","-",_xlfn.XLOOKUP(CB681,ABNT5101!$B$4:$B$9,ABNT5101!$C$4:$C$9))</f>
        <v>5</v>
      </c>
      <c r="CG681" s="36">
        <f>IF(CB681="-","-",_xlfn.XLOOKUP(CB681,ABNT5101!$B$4:$B$9,ABNT5101!$D$4:$D$9))</f>
        <v>1</v>
      </c>
      <c r="CH681" s="31" t="str">
        <f t="shared" si="388"/>
        <v>NÃO ATENDE</v>
      </c>
      <c r="CI681" s="31" t="str">
        <f t="shared" si="389"/>
        <v>NÃO ATENDE</v>
      </c>
      <c r="CJ681" s="31" t="str">
        <f t="shared" si="390"/>
        <v>NÃO ATENDE</v>
      </c>
      <c r="CK681" s="56" t="e">
        <f>_xlfn.XLOOKUP(CL681,'Banco de dados'!$B:$B,'Banco de dados'!$D:$D)</f>
        <v>#N/A</v>
      </c>
      <c r="CL681" s="42"/>
      <c r="CM681" s="56" t="e">
        <f>_xlfn.XLOOKUP(CL681,'Banco de dados'!$B:$B,'Banco de dados'!$E:$E)</f>
        <v>#N/A</v>
      </c>
      <c r="CN681" s="56"/>
      <c r="CO681" s="56" t="e">
        <f>IF(CN681="-","-",_xlfn.XLOOKUP(CN681,'Banco de dados'!$B:$B,'Banco de dados'!$E:$E))</f>
        <v>#N/A</v>
      </c>
      <c r="CP681" s="41">
        <f t="shared" si="391"/>
        <v>1</v>
      </c>
      <c r="CQ681" s="56" t="e">
        <f>_xlfn.XLOOKUP(CL681,'Banco de dados'!$B:$B,'Banco de dados'!$H:$H)</f>
        <v>#N/A</v>
      </c>
      <c r="CR681" s="56" t="e">
        <f t="array" aca="1" ref="CR681" ca="1">_xludf.xlookup(CN681,'Banco de dados'!$B:$B,'Banco de dados'!$H:$H)</f>
        <v>#NAME?</v>
      </c>
      <c r="CS681" s="56" t="e">
        <f t="array" aca="1" ref="CS681" ca="1">_xludf.xlookup(CL681,'Banco de dados'!$B:$B,'Banco de dados'!$F:$F)</f>
        <v>#NAME?</v>
      </c>
      <c r="CT681" s="56" t="e">
        <f t="array" aca="1" ref="CT681" ca="1">_xludf.xlookup(CN681,'Banco de dados'!$B:$B,'Banco de dados'!$F:$F)</f>
        <v>#NAME?</v>
      </c>
      <c r="CU681" s="42"/>
      <c r="CV681" s="42"/>
      <c r="CW681" s="56" t="str">
        <f>IF(AJ681=0.5,"Suporte",IF(AND(AJ681&gt;='Braços de IP'!$B$9,AJ681&lt;='Braços de IP'!$D$9),'Braços de IP'!$E$9,IF(AND(AJ681&gt;='Braços de IP'!$B$10,AJ681&lt;='Braços de IP'!$D$10),'Braços de IP'!$E$10,IF(AND(AJ681&gt;='Braços de IP'!$B$11,AJ681&lt;='Braços de IP'!$D$11),'Braços de IP'!$E$11,IF(AND(AJ681&gt;='Braços de IP'!$B$12,AJ681&lt;='Braços de IP'!$D$12),'Braços de IP'!$E$12,IF(AND(AJ681&gt;='Braços de IP'!$B$13,AJ681&lt;='Braços de IP'!$D$13),'Braços de IP'!$E$13,IF(AND(AJ681&gt;='Braços de IP'!$B$14,AJ681&lt;='Braços de IP'!$D$14),'Braços de IP'!$E$14,"ERRO")))))))</f>
        <v>Longo I</v>
      </c>
      <c r="CX681" s="42"/>
      <c r="CY681" s="56" t="str">
        <f>IF($CX681="","",VLOOKUP($CX681,'Braços de IP'!$E$9:$I$15,2,0))</f>
        <v/>
      </c>
      <c r="CZ681" s="43" t="str">
        <f>IF($CX681="","",VLOOKUP($CX681,'Braços de IP'!$E$9:$I$15,5,0))</f>
        <v/>
      </c>
      <c r="DA681" s="56"/>
      <c r="DB681" s="56"/>
      <c r="DC681" s="56"/>
      <c r="DD681" s="56"/>
      <c r="DE681" s="56"/>
      <c r="DF681" s="56"/>
      <c r="DG681" s="44" t="e">
        <f t="shared" si="392"/>
        <v>#N/A</v>
      </c>
      <c r="DH681" s="45">
        <f t="shared" si="393"/>
        <v>87</v>
      </c>
      <c r="DI681" s="44" t="e">
        <f t="shared" si="394"/>
        <v>#N/A</v>
      </c>
      <c r="DJ681" s="46" t="e">
        <f t="shared" si="395"/>
        <v>#N/A</v>
      </c>
      <c r="DK681" s="47" t="s">
        <v>147</v>
      </c>
      <c r="DL681" s="48"/>
      <c r="DM681" s="49"/>
      <c r="DN681" s="23" t="s">
        <v>148</v>
      </c>
      <c r="DO681" s="23"/>
      <c r="DP681" s="5"/>
      <c r="DQ681" s="5"/>
      <c r="DR681" s="5"/>
      <c r="DS681" s="5"/>
      <c r="DT681" s="5"/>
      <c r="DU681" s="5"/>
      <c r="DV681" s="5"/>
      <c r="DW681" s="5"/>
    </row>
    <row r="682" spans="1:127" ht="15.75" hidden="1" customHeight="1" x14ac:dyDescent="0.3">
      <c r="B682" s="5"/>
      <c r="C682" s="5"/>
      <c r="D682" s="5"/>
      <c r="E682" s="22" t="s">
        <v>584</v>
      </c>
      <c r="F682" s="22" t="s">
        <v>137</v>
      </c>
      <c r="G682" s="23" t="s">
        <v>293</v>
      </c>
      <c r="H682" s="23">
        <v>-23.410813999999998</v>
      </c>
      <c r="I682" s="23">
        <v>-46.841521999999998</v>
      </c>
      <c r="J682" s="24" t="s">
        <v>160</v>
      </c>
      <c r="K682" s="60"/>
      <c r="L682" s="24" t="s">
        <v>157</v>
      </c>
      <c r="M682" s="24" t="s">
        <v>141</v>
      </c>
      <c r="N682" s="23">
        <v>87</v>
      </c>
      <c r="O682" s="23" t="s">
        <v>142</v>
      </c>
      <c r="P682" s="23" t="s">
        <v>143</v>
      </c>
      <c r="Q682" s="26">
        <f t="shared" ref="Q682:Q745" si="401">N682*AH682*2</f>
        <v>174</v>
      </c>
      <c r="R682" s="27">
        <v>1</v>
      </c>
      <c r="S682" s="28">
        <v>2</v>
      </c>
      <c r="T682" s="28">
        <v>6.2</v>
      </c>
      <c r="U682" s="23"/>
      <c r="V682" s="23"/>
      <c r="W682" s="29"/>
      <c r="X682" s="28">
        <v>3.5</v>
      </c>
      <c r="Y682" s="23"/>
      <c r="Z682" s="23"/>
      <c r="AA682" s="23"/>
      <c r="AB682" s="23"/>
      <c r="AC682" s="23"/>
      <c r="AD682" s="23" t="s">
        <v>144</v>
      </c>
      <c r="AE682" s="23" t="s">
        <v>145</v>
      </c>
      <c r="AF682" s="23"/>
      <c r="AG682" s="23">
        <v>6.7</v>
      </c>
      <c r="AH682" s="23">
        <v>1</v>
      </c>
      <c r="AI682" s="23">
        <v>0.35</v>
      </c>
      <c r="AJ682" s="23">
        <v>3</v>
      </c>
      <c r="AK682" s="27">
        <f t="shared" ref="AK682:AK745" si="402">AJ682-AI682</f>
        <v>2.65</v>
      </c>
      <c r="AL682" s="27" t="s">
        <v>143</v>
      </c>
      <c r="AM682" s="27" t="s">
        <v>143</v>
      </c>
      <c r="AN682" s="23"/>
      <c r="AO682" s="27">
        <f t="shared" ref="AO682:AO745" si="403">IF(AD682="Unilateral",2*AH682,IF(AD682="Bilateral Alternada",3*AH682,IF(AD682="Bilateral Frontal",4*AH682,IF(AD682="Canteiro Central",2*AH682,"erro"))))</f>
        <v>2</v>
      </c>
      <c r="AP682" s="23"/>
      <c r="AQ682" s="23"/>
      <c r="AR682" s="23"/>
      <c r="AS682" s="23"/>
      <c r="AT682" s="23"/>
      <c r="AU682" s="27"/>
      <c r="AV682" s="27">
        <f t="shared" ref="AV682:AV745" si="404">IF(AP682=0,0,IF(AD682="Unilateral",2*AP682,IF(AD682="Bilateral Alternada",3*AP682,IF(AD682="Bilateral Frontal",4*AP682,IF(AD682="Canteiro Central",2*AP682,"erro")))))</f>
        <v>0</v>
      </c>
      <c r="AW682" s="27"/>
      <c r="AX682" s="28">
        <f>VLOOKUP(J682,ABNT5101!$I$3:$J$9,2)</f>
        <v>10</v>
      </c>
      <c r="AY682" s="28">
        <f>VLOOKUP(J682,ABNT5101!$I$3:$M$9,5)</f>
        <v>0.18</v>
      </c>
      <c r="AZ682" s="28" t="str">
        <f>_xlfn.XLOOKUP(J682,ABNT5101!I:I,ABNT5101!L:L)</f>
        <v>-</v>
      </c>
      <c r="BA682" s="28">
        <f>_xlfn.XLOOKUP(J682,ABNT5101!$I:$I,ABNT5101!M:M)</f>
        <v>0.18</v>
      </c>
      <c r="BB682" s="28" t="str">
        <f>_xlfn.XLOOKUP(J682,ABNT5101!$I:$I,ABNT5101!N:N)</f>
        <v>-</v>
      </c>
      <c r="BC682" s="28">
        <f>_xlfn.XLOOKUP(J682,ABNT5101!$I:$I,ABNT5101!O:O)</f>
        <v>16</v>
      </c>
      <c r="BD682" s="31" t="str">
        <f t="shared" ref="BD682:BD745" si="405">IF(BN682="NÃO ATENDE","NÃO ATENDE",IF(BY682="NÃO ATENDE","NÃO ATENDE",IF(CH682="NÃO ATENDE","NÃO ATENDE","ATENDE")))</f>
        <v>NÃO ATENDE</v>
      </c>
      <c r="BE682" s="32">
        <f t="shared" si="397"/>
        <v>-1</v>
      </c>
      <c r="BF682" s="32">
        <f t="shared" si="398"/>
        <v>-1</v>
      </c>
      <c r="BG682" s="32" t="str">
        <f t="shared" ref="BG682:BG745" si="406">IF($J682="M6",BJ682/AZ682-1,"-")</f>
        <v>-</v>
      </c>
      <c r="BH682" s="34"/>
      <c r="BI682" s="34"/>
      <c r="BJ682" s="34"/>
      <c r="BK682" s="34"/>
      <c r="BL682" s="35"/>
      <c r="BM682" s="34"/>
      <c r="BN682" s="31" t="str">
        <f t="shared" ref="BN682:BN745" si="407">IF(OR(BO682="NÃO ATENDE",BP682="NÃO ATENDE",BQ682="NÃO ATENDE"),"NÃO ATENDE","ATENDE")</f>
        <v>NÃO ATENDE</v>
      </c>
      <c r="BO682" s="31" t="str">
        <f t="shared" si="399"/>
        <v>NÃO ATENDE</v>
      </c>
      <c r="BP682" s="31" t="str">
        <f t="shared" si="400"/>
        <v>NÃO ATENDE</v>
      </c>
      <c r="BQ682" s="31" t="str">
        <f t="shared" ref="BQ682:BQ745" si="408">IF(AZ682="-","ATENDE",IF(BJ682&gt;=AZ682,"ATENDE",IF(BJ682&gt;=(AZ682-0.02),"ATENDIMENTO LIMIAR","NÃO ATENDE")))</f>
        <v>ATENDE</v>
      </c>
      <c r="BR682" s="36" t="str">
        <f t="shared" ref="BR682:BR745" si="409">J682</f>
        <v>C4</v>
      </c>
      <c r="BS682" s="36" t="str">
        <f t="shared" ref="BS682:BS745" si="410">L682</f>
        <v>P5</v>
      </c>
      <c r="BT682" s="37">
        <f t="shared" ref="BT682:BT745" si="411">IF(BU682="-","-",BU682/BW682-1)</f>
        <v>-1</v>
      </c>
      <c r="BU682" s="34"/>
      <c r="BV682" s="34"/>
      <c r="BW682" s="36">
        <f>IF(BS682="-","-",_xlfn.XLOOKUP(BS682,ABNT5101!$B$4:$B$9,ABNT5101!$C$4:$C$9))</f>
        <v>5</v>
      </c>
      <c r="BX682" s="36">
        <f>IF(BS682="-","-",_xlfn.XLOOKUP(BS682,ABNT5101!$B$4:$B$9,ABNT5101!$D$4:$D$9))</f>
        <v>1</v>
      </c>
      <c r="BY682" s="31" t="str">
        <f t="shared" ref="BY682:BY745" si="412">IF(BZ682="-","-",IF(BZ682="NÃO ATENDE","NÃO ATENDE",IF(CA682="NÃO ATENDE","NÃO ATENDE","ATENDE")))</f>
        <v>NÃO ATENDE</v>
      </c>
      <c r="BZ682" s="31" t="str">
        <f t="shared" ref="BZ682:BZ745" si="413">IF(BS682="-","-",IF(BU682&gt;=BW682,"ATENDE",IF(BU682&gt;=(BW682*0.99),"ATENDIMENTO LIMIAR","NÃO ATENDE")))</f>
        <v>NÃO ATENDE</v>
      </c>
      <c r="CA682" s="31" t="str">
        <f t="shared" ref="CA682:CA745" si="414">IF(BS682="-","-",IF(BV682&gt;=BX682,"ATENDE","NÃO ATENDE"))</f>
        <v>NÃO ATENDE</v>
      </c>
      <c r="CB682" s="36" t="str">
        <f t="shared" si="396"/>
        <v>P5</v>
      </c>
      <c r="CC682" s="37">
        <f t="shared" ref="CC682:CC745" si="415">IF(CD682="-","-",CD682/CF682-1)</f>
        <v>-1</v>
      </c>
      <c r="CD682" s="38"/>
      <c r="CE682" s="38"/>
      <c r="CF682" s="31">
        <f>IF(CB682="-","-",_xlfn.XLOOKUP(CB682,ABNT5101!$B$4:$B$9,ABNT5101!$C$4:$C$9))</f>
        <v>5</v>
      </c>
      <c r="CG682" s="36">
        <f>IF(CB682="-","-",_xlfn.XLOOKUP(CB682,ABNT5101!$B$4:$B$9,ABNT5101!$D$4:$D$9))</f>
        <v>1</v>
      </c>
      <c r="CH682" s="31" t="str">
        <f t="shared" ref="CH682:CH745" si="416">IF(CI682="-","-",IF(CI682="NÃO ATENDE","NÃO ATENDE",IF(CJ682="NÃO ATENDE","NÃO ATENDE","ATENDE")))</f>
        <v>NÃO ATENDE</v>
      </c>
      <c r="CI682" s="31" t="str">
        <f t="shared" ref="CI682:CI745" si="417">IF(CB682="-","-",IF(CD682&gt;=(CF682),"ATENDE",IF(CD682&gt;=(0.99*CF682),"ATENDIMENTO LIMIAR","NÃO ATENDE")))</f>
        <v>NÃO ATENDE</v>
      </c>
      <c r="CJ682" s="31" t="str">
        <f t="shared" ref="CJ682:CJ745" si="418">IF(CB682="-","-",IF(CE682&gt;=CG682,"ATENDE","NÃO ATENDE"))</f>
        <v>NÃO ATENDE</v>
      </c>
      <c r="CK682" s="56" t="e">
        <f>_xlfn.XLOOKUP(CL682,'Banco de dados'!$B:$B,'Banco de dados'!$D:$D)</f>
        <v>#N/A</v>
      </c>
      <c r="CL682" s="42"/>
      <c r="CM682" s="56" t="e">
        <f>_xlfn.XLOOKUP(CL682,'Banco de dados'!$B:$B,'Banco de dados'!$E:$E)</f>
        <v>#N/A</v>
      </c>
      <c r="CN682" s="56"/>
      <c r="CO682" s="56" t="e">
        <f>IF(CN682="-","-",_xlfn.XLOOKUP(CN682,'Banco de dados'!$B:$B,'Banco de dados'!$E:$E))</f>
        <v>#N/A</v>
      </c>
      <c r="CP682" s="41">
        <f t="shared" ref="CP682:CP745" si="419">AH682</f>
        <v>1</v>
      </c>
      <c r="CQ682" s="56" t="e">
        <f>_xlfn.XLOOKUP(CL682,'Banco de dados'!$B:$B,'Banco de dados'!$H:$H)</f>
        <v>#N/A</v>
      </c>
      <c r="CR682" s="56" t="e">
        <f t="array" aca="1" ref="CR682" ca="1">_xludf.xlookup(CN682,'Banco de dados'!$B:$B,'Banco de dados'!$H:$H)</f>
        <v>#NAME?</v>
      </c>
      <c r="CS682" s="56" t="e">
        <f t="array" aca="1" ref="CS682" ca="1">_xludf.xlookup(CL682,'Banco de dados'!$B:$B,'Banco de dados'!$F:$F)</f>
        <v>#NAME?</v>
      </c>
      <c r="CT682" s="56" t="e">
        <f t="array" aca="1" ref="CT682" ca="1">_xludf.xlookup(CN682,'Banco de dados'!$B:$B,'Banco de dados'!$F:$F)</f>
        <v>#NAME?</v>
      </c>
      <c r="CU682" s="42"/>
      <c r="CV682" s="42"/>
      <c r="CW682" s="56" t="str">
        <f>IF(AJ682=0.5,"Suporte",IF(AND(AJ682&gt;='Braços de IP'!$B$9,AJ682&lt;='Braços de IP'!$D$9),'Braços de IP'!$E$9,IF(AND(AJ682&gt;='Braços de IP'!$B$10,AJ682&lt;='Braços de IP'!$D$10),'Braços de IP'!$E$10,IF(AND(AJ682&gt;='Braços de IP'!$B$11,AJ682&lt;='Braços de IP'!$D$11),'Braços de IP'!$E$11,IF(AND(AJ682&gt;='Braços de IP'!$B$12,AJ682&lt;='Braços de IP'!$D$12),'Braços de IP'!$E$12,IF(AND(AJ682&gt;='Braços de IP'!$B$13,AJ682&lt;='Braços de IP'!$D$13),'Braços de IP'!$E$13,IF(AND(AJ682&gt;='Braços de IP'!$B$14,AJ682&lt;='Braços de IP'!$D$14),'Braços de IP'!$E$14,"ERRO")))))))</f>
        <v>Longo I</v>
      </c>
      <c r="CX682" s="42"/>
      <c r="CY682" s="56" t="str">
        <f>IF($CX682="","",VLOOKUP($CX682,'Braços de IP'!$E$9:$I$15,2,0))</f>
        <v/>
      </c>
      <c r="CZ682" s="43" t="str">
        <f>IF($CX682="","",VLOOKUP($CX682,'Braços de IP'!$E$9:$I$15,5,0))</f>
        <v/>
      </c>
      <c r="DA682" s="56"/>
      <c r="DB682" s="56"/>
      <c r="DC682" s="56"/>
      <c r="DD682" s="56"/>
      <c r="DE682" s="56"/>
      <c r="DF682" s="56"/>
      <c r="DG682" s="44" t="e">
        <f t="shared" ref="DG682:DG745" si="420">CQ682</f>
        <v>#N/A</v>
      </c>
      <c r="DH682" s="45">
        <f t="shared" ref="DH682:DH745" si="421">N682</f>
        <v>87</v>
      </c>
      <c r="DI682" s="44" t="e">
        <f t="shared" ref="DI682:DI745" si="422">SUM(DG682:DH682)*CP682</f>
        <v>#N/A</v>
      </c>
      <c r="DJ682" s="46" t="e">
        <f t="shared" ref="DJ682:DJ745" si="423">1-DG682/DH682</f>
        <v>#N/A</v>
      </c>
      <c r="DK682" s="47" t="s">
        <v>147</v>
      </c>
      <c r="DL682" s="48"/>
      <c r="DM682" s="49"/>
      <c r="DN682" s="23" t="s">
        <v>148</v>
      </c>
      <c r="DO682" s="23"/>
      <c r="DP682" s="5"/>
      <c r="DQ682" s="5"/>
      <c r="DR682" s="5"/>
      <c r="DS682" s="5"/>
      <c r="DT682" s="5"/>
      <c r="DU682" s="5"/>
      <c r="DV682" s="5"/>
      <c r="DW682" s="5"/>
    </row>
    <row r="683" spans="1:127" ht="15.75" hidden="1" customHeight="1" x14ac:dyDescent="0.3">
      <c r="B683" s="5"/>
      <c r="C683" s="5"/>
      <c r="D683" s="5"/>
      <c r="E683" s="22" t="s">
        <v>585</v>
      </c>
      <c r="F683" s="22" t="s">
        <v>137</v>
      </c>
      <c r="G683" s="23" t="s">
        <v>203</v>
      </c>
      <c r="H683" s="23">
        <v>-23.413430000000002</v>
      </c>
      <c r="I683" s="23">
        <v>-46.841220999999997</v>
      </c>
      <c r="J683" s="24" t="s">
        <v>139</v>
      </c>
      <c r="K683" s="60"/>
      <c r="L683" s="24" t="s">
        <v>140</v>
      </c>
      <c r="M683" s="24" t="s">
        <v>141</v>
      </c>
      <c r="N683" s="23">
        <v>58</v>
      </c>
      <c r="O683" s="23" t="s">
        <v>142</v>
      </c>
      <c r="P683" s="23" t="s">
        <v>143</v>
      </c>
      <c r="Q683" s="26">
        <f t="shared" si="401"/>
        <v>116</v>
      </c>
      <c r="R683" s="27">
        <v>1</v>
      </c>
      <c r="S683" s="28">
        <v>2</v>
      </c>
      <c r="T683" s="28">
        <v>6.6</v>
      </c>
      <c r="U683" s="23"/>
      <c r="V683" s="23"/>
      <c r="W683" s="29"/>
      <c r="X683" s="28">
        <v>2</v>
      </c>
      <c r="Y683" s="23"/>
      <c r="Z683" s="23"/>
      <c r="AA683" s="23"/>
      <c r="AB683" s="23"/>
      <c r="AC683" s="23"/>
      <c r="AD683" s="23" t="s">
        <v>144</v>
      </c>
      <c r="AE683" s="23" t="s">
        <v>145</v>
      </c>
      <c r="AF683" s="23"/>
      <c r="AG683" s="23">
        <v>7</v>
      </c>
      <c r="AH683" s="23">
        <v>1</v>
      </c>
      <c r="AI683" s="23">
        <v>0.7</v>
      </c>
      <c r="AJ683" s="23">
        <v>2.6</v>
      </c>
      <c r="AK683" s="27">
        <f t="shared" si="402"/>
        <v>1.9000000000000001</v>
      </c>
      <c r="AL683" s="27" t="s">
        <v>143</v>
      </c>
      <c r="AM683" s="27" t="s">
        <v>143</v>
      </c>
      <c r="AN683" s="23"/>
      <c r="AO683" s="27">
        <f t="shared" si="403"/>
        <v>2</v>
      </c>
      <c r="AP683" s="23"/>
      <c r="AQ683" s="23"/>
      <c r="AR683" s="23"/>
      <c r="AS683" s="23"/>
      <c r="AT683" s="23"/>
      <c r="AU683" s="27"/>
      <c r="AV683" s="27">
        <f t="shared" si="404"/>
        <v>0</v>
      </c>
      <c r="AW683" s="27"/>
      <c r="AX683" s="28">
        <f>VLOOKUP(J683,ABNT5101!$I$3:$J$9,2)</f>
        <v>7.5</v>
      </c>
      <c r="AY683" s="28">
        <f>VLOOKUP(J683,ABNT5101!$I$3:$M$9,5)</f>
        <v>0.18</v>
      </c>
      <c r="AZ683" s="28" t="str">
        <f>_xlfn.XLOOKUP(J683,ABNT5101!I:I,ABNT5101!L:L)</f>
        <v>-</v>
      </c>
      <c r="BA683" s="28">
        <f>_xlfn.XLOOKUP(J683,ABNT5101!$I:$I,ABNT5101!M:M)</f>
        <v>0.18</v>
      </c>
      <c r="BB683" s="28" t="str">
        <f>_xlfn.XLOOKUP(J683,ABNT5101!$I:$I,ABNT5101!N:N)</f>
        <v>-</v>
      </c>
      <c r="BC683" s="28">
        <f>_xlfn.XLOOKUP(J683,ABNT5101!$I:$I,ABNT5101!O:O)</f>
        <v>16</v>
      </c>
      <c r="BD683" s="31" t="str">
        <f t="shared" si="405"/>
        <v>NÃO ATENDE</v>
      </c>
      <c r="BE683" s="32">
        <f t="shared" si="397"/>
        <v>-1</v>
      </c>
      <c r="BF683" s="32">
        <f t="shared" si="398"/>
        <v>-1</v>
      </c>
      <c r="BG683" s="32" t="str">
        <f t="shared" si="406"/>
        <v>-</v>
      </c>
      <c r="BH683" s="34"/>
      <c r="BI683" s="34"/>
      <c r="BJ683" s="34"/>
      <c r="BK683" s="34"/>
      <c r="BL683" s="35"/>
      <c r="BM683" s="34"/>
      <c r="BN683" s="31" t="str">
        <f t="shared" si="407"/>
        <v>NÃO ATENDE</v>
      </c>
      <c r="BO683" s="31" t="str">
        <f t="shared" si="399"/>
        <v>NÃO ATENDE</v>
      </c>
      <c r="BP683" s="31" t="str">
        <f t="shared" si="400"/>
        <v>NÃO ATENDE</v>
      </c>
      <c r="BQ683" s="31" t="str">
        <f t="shared" si="408"/>
        <v>ATENDE</v>
      </c>
      <c r="BR683" s="36" t="str">
        <f t="shared" si="409"/>
        <v>C5</v>
      </c>
      <c r="BS683" s="36" t="str">
        <f t="shared" si="410"/>
        <v>P6</v>
      </c>
      <c r="BT683" s="37">
        <f t="shared" si="411"/>
        <v>-1</v>
      </c>
      <c r="BU683" s="34"/>
      <c r="BV683" s="34"/>
      <c r="BW683" s="36">
        <f>IF(BS683="-","-",_xlfn.XLOOKUP(BS683,ABNT5101!$B$4:$B$9,ABNT5101!$C$4:$C$9))</f>
        <v>3</v>
      </c>
      <c r="BX683" s="36">
        <f>IF(BS683="-","-",_xlfn.XLOOKUP(BS683,ABNT5101!$B$4:$B$9,ABNT5101!$D$4:$D$9))</f>
        <v>0.6</v>
      </c>
      <c r="BY683" s="31" t="str">
        <f t="shared" si="412"/>
        <v>NÃO ATENDE</v>
      </c>
      <c r="BZ683" s="31" t="str">
        <f t="shared" si="413"/>
        <v>NÃO ATENDE</v>
      </c>
      <c r="CA683" s="31" t="str">
        <f t="shared" si="414"/>
        <v>NÃO ATENDE</v>
      </c>
      <c r="CB683" s="36" t="s">
        <v>143</v>
      </c>
      <c r="CC683" s="37" t="e">
        <f t="shared" si="415"/>
        <v>#VALUE!</v>
      </c>
      <c r="CD683" s="38"/>
      <c r="CE683" s="38"/>
      <c r="CF683" s="31" t="str">
        <f>IF(CB683="-","-",_xlfn.XLOOKUP(CB683,ABNT5101!$B$4:$B$9,ABNT5101!$C$4:$C$9))</f>
        <v>-</v>
      </c>
      <c r="CG683" s="36" t="str">
        <f>IF(CB683="-","-",_xlfn.XLOOKUP(CB683,ABNT5101!$B$4:$B$9,ABNT5101!$D$4:$D$9))</f>
        <v>-</v>
      </c>
      <c r="CH683" s="31" t="str">
        <f t="shared" si="416"/>
        <v>-</v>
      </c>
      <c r="CI683" s="31" t="str">
        <f t="shared" si="417"/>
        <v>-</v>
      </c>
      <c r="CJ683" s="31" t="str">
        <f t="shared" si="418"/>
        <v>-</v>
      </c>
      <c r="CK683" s="56" t="e">
        <f>_xlfn.XLOOKUP(CL683,'Banco de dados'!$B:$B,'Banco de dados'!$D:$D)</f>
        <v>#N/A</v>
      </c>
      <c r="CL683" s="42"/>
      <c r="CM683" s="56" t="e">
        <f>_xlfn.XLOOKUP(CL683,'Banco de dados'!$B:$B,'Banco de dados'!$E:$E)</f>
        <v>#N/A</v>
      </c>
      <c r="CN683" s="56"/>
      <c r="CO683" s="56" t="e">
        <f>IF(CN683="-","-",_xlfn.XLOOKUP(CN683,'Banco de dados'!$B:$B,'Banco de dados'!$E:$E))</f>
        <v>#N/A</v>
      </c>
      <c r="CP683" s="41">
        <f t="shared" si="419"/>
        <v>1</v>
      </c>
      <c r="CQ683" s="56" t="e">
        <f>_xlfn.XLOOKUP(CL683,'Banco de dados'!$B:$B,'Banco de dados'!$H:$H)</f>
        <v>#N/A</v>
      </c>
      <c r="CR683" s="56" t="e">
        <f t="array" aca="1" ref="CR683" ca="1">_xludf.xlookup(CN683,'Banco de dados'!$B:$B,'Banco de dados'!$H:$H)</f>
        <v>#NAME?</v>
      </c>
      <c r="CS683" s="56" t="e">
        <f t="array" aca="1" ref="CS683" ca="1">_xludf.xlookup(CL683,'Banco de dados'!$B:$B,'Banco de dados'!$F:$F)</f>
        <v>#NAME?</v>
      </c>
      <c r="CT683" s="56" t="e">
        <f t="array" aca="1" ref="CT683" ca="1">_xludf.xlookup(CN683,'Banco de dados'!$B:$B,'Banco de dados'!$F:$F)</f>
        <v>#NAME?</v>
      </c>
      <c r="CU683" s="42"/>
      <c r="CV683" s="42"/>
      <c r="CW683" s="56" t="str">
        <f>IF(AJ683=0.5,"Suporte",IF(AND(AJ683&gt;='Braços de IP'!$B$9,AJ683&lt;='Braços de IP'!$D$9),'Braços de IP'!$E$9,IF(AND(AJ683&gt;='Braços de IP'!$B$10,AJ683&lt;='Braços de IP'!$D$10),'Braços de IP'!$E$10,IF(AND(AJ683&gt;='Braços de IP'!$B$11,AJ683&lt;='Braços de IP'!$D$11),'Braços de IP'!$E$11,IF(AND(AJ683&gt;='Braços de IP'!$B$12,AJ683&lt;='Braços de IP'!$D$12),'Braços de IP'!$E$12,IF(AND(AJ683&gt;='Braços de IP'!$B$13,AJ683&lt;='Braços de IP'!$D$13),'Braços de IP'!$E$13,IF(AND(AJ683&gt;='Braços de IP'!$B$14,AJ683&lt;='Braços de IP'!$D$14),'Braços de IP'!$E$14,"ERRO")))))))</f>
        <v>Longo I</v>
      </c>
      <c r="CX683" s="42"/>
      <c r="CY683" s="56" t="str">
        <f>IF($CX683="","",VLOOKUP($CX683,'Braços de IP'!$E$9:$I$15,2,0))</f>
        <v/>
      </c>
      <c r="CZ683" s="43" t="str">
        <f>IF($CX683="","",VLOOKUP($CX683,'Braços de IP'!$E$9:$I$15,5,0))</f>
        <v/>
      </c>
      <c r="DA683" s="56"/>
      <c r="DB683" s="56"/>
      <c r="DC683" s="56"/>
      <c r="DD683" s="56"/>
      <c r="DE683" s="56"/>
      <c r="DF683" s="56"/>
      <c r="DG683" s="44" t="e">
        <f t="shared" si="420"/>
        <v>#N/A</v>
      </c>
      <c r="DH683" s="45">
        <f t="shared" si="421"/>
        <v>58</v>
      </c>
      <c r="DI683" s="44" t="e">
        <f t="shared" si="422"/>
        <v>#N/A</v>
      </c>
      <c r="DJ683" s="46" t="e">
        <f t="shared" si="423"/>
        <v>#N/A</v>
      </c>
      <c r="DK683" s="47" t="s">
        <v>147</v>
      </c>
      <c r="DL683" s="48"/>
      <c r="DM683" s="49"/>
      <c r="DN683" s="23" t="s">
        <v>148</v>
      </c>
      <c r="DO683" s="23"/>
      <c r="DQ683" s="50"/>
    </row>
    <row r="684" spans="1:127" ht="15.75" hidden="1" customHeight="1" x14ac:dyDescent="0.3">
      <c r="B684" s="5"/>
      <c r="C684" s="5"/>
      <c r="D684" s="5"/>
      <c r="E684" s="22" t="s">
        <v>585</v>
      </c>
      <c r="F684" s="22" t="s">
        <v>137</v>
      </c>
      <c r="G684" s="23" t="s">
        <v>203</v>
      </c>
      <c r="H684" s="23">
        <v>-23.413430000000002</v>
      </c>
      <c r="I684" s="23">
        <v>-46.841220999999997</v>
      </c>
      <c r="J684" s="24" t="s">
        <v>139</v>
      </c>
      <c r="K684" s="60"/>
      <c r="L684" s="24" t="s">
        <v>140</v>
      </c>
      <c r="M684" s="24" t="s">
        <v>141</v>
      </c>
      <c r="N684" s="23">
        <v>58</v>
      </c>
      <c r="O684" s="23" t="s">
        <v>142</v>
      </c>
      <c r="P684" s="23" t="s">
        <v>143</v>
      </c>
      <c r="Q684" s="26">
        <f t="shared" si="401"/>
        <v>116</v>
      </c>
      <c r="R684" s="27">
        <v>1</v>
      </c>
      <c r="S684" s="28">
        <v>2</v>
      </c>
      <c r="T684" s="28">
        <v>6.6</v>
      </c>
      <c r="U684" s="23"/>
      <c r="V684" s="23"/>
      <c r="W684" s="29"/>
      <c r="X684" s="28">
        <v>2</v>
      </c>
      <c r="Y684" s="23"/>
      <c r="Z684" s="23"/>
      <c r="AA684" s="23"/>
      <c r="AB684" s="23"/>
      <c r="AC684" s="23"/>
      <c r="AD684" s="23" t="s">
        <v>144</v>
      </c>
      <c r="AE684" s="23" t="s">
        <v>145</v>
      </c>
      <c r="AF684" s="23"/>
      <c r="AG684" s="23">
        <v>7</v>
      </c>
      <c r="AH684" s="23">
        <v>1</v>
      </c>
      <c r="AI684" s="23">
        <v>0.7</v>
      </c>
      <c r="AJ684" s="23">
        <v>2.6</v>
      </c>
      <c r="AK684" s="27">
        <f t="shared" si="402"/>
        <v>1.9000000000000001</v>
      </c>
      <c r="AL684" s="27" t="s">
        <v>143</v>
      </c>
      <c r="AM684" s="27" t="s">
        <v>143</v>
      </c>
      <c r="AN684" s="23"/>
      <c r="AO684" s="27">
        <f t="shared" si="403"/>
        <v>2</v>
      </c>
      <c r="AP684" s="23"/>
      <c r="AQ684" s="23"/>
      <c r="AR684" s="23"/>
      <c r="AS684" s="23"/>
      <c r="AT684" s="23"/>
      <c r="AU684" s="27"/>
      <c r="AV684" s="27">
        <f t="shared" si="404"/>
        <v>0</v>
      </c>
      <c r="AW684" s="27"/>
      <c r="AX684" s="28">
        <f>VLOOKUP(J684,ABNT5101!$I$3:$J$9,2)</f>
        <v>7.5</v>
      </c>
      <c r="AY684" s="28">
        <f>VLOOKUP(J684,ABNT5101!$I$3:$M$9,5)</f>
        <v>0.18</v>
      </c>
      <c r="AZ684" s="28" t="str">
        <f>_xlfn.XLOOKUP(J684,ABNT5101!I:I,ABNT5101!L:L)</f>
        <v>-</v>
      </c>
      <c r="BA684" s="28">
        <f>_xlfn.XLOOKUP(J684,ABNT5101!$I:$I,ABNT5101!M:M)</f>
        <v>0.18</v>
      </c>
      <c r="BB684" s="28" t="str">
        <f>_xlfn.XLOOKUP(J684,ABNT5101!$I:$I,ABNT5101!N:N)</f>
        <v>-</v>
      </c>
      <c r="BC684" s="28">
        <f>_xlfn.XLOOKUP(J684,ABNT5101!$I:$I,ABNT5101!O:O)</f>
        <v>16</v>
      </c>
      <c r="BD684" s="31" t="str">
        <f t="shared" si="405"/>
        <v>NÃO ATENDE</v>
      </c>
      <c r="BE684" s="32">
        <f t="shared" si="397"/>
        <v>-1</v>
      </c>
      <c r="BF684" s="32">
        <f t="shared" si="398"/>
        <v>-1</v>
      </c>
      <c r="BG684" s="32" t="str">
        <f t="shared" si="406"/>
        <v>-</v>
      </c>
      <c r="BH684" s="34"/>
      <c r="BI684" s="34"/>
      <c r="BJ684" s="34"/>
      <c r="BK684" s="34"/>
      <c r="BL684" s="35"/>
      <c r="BM684" s="34"/>
      <c r="BN684" s="31" t="str">
        <f t="shared" si="407"/>
        <v>NÃO ATENDE</v>
      </c>
      <c r="BO684" s="31" t="str">
        <f t="shared" si="399"/>
        <v>NÃO ATENDE</v>
      </c>
      <c r="BP684" s="31" t="str">
        <f t="shared" si="400"/>
        <v>NÃO ATENDE</v>
      </c>
      <c r="BQ684" s="31" t="str">
        <f t="shared" si="408"/>
        <v>ATENDE</v>
      </c>
      <c r="BR684" s="36" t="str">
        <f t="shared" si="409"/>
        <v>C5</v>
      </c>
      <c r="BS684" s="36" t="str">
        <f t="shared" si="410"/>
        <v>P6</v>
      </c>
      <c r="BT684" s="37">
        <f t="shared" si="411"/>
        <v>-1</v>
      </c>
      <c r="BU684" s="34"/>
      <c r="BV684" s="34"/>
      <c r="BW684" s="36">
        <f>IF(BS684="-","-",_xlfn.XLOOKUP(BS684,ABNT5101!$B$4:$B$9,ABNT5101!$C$4:$C$9))</f>
        <v>3</v>
      </c>
      <c r="BX684" s="36">
        <f>IF(BS684="-","-",_xlfn.XLOOKUP(BS684,ABNT5101!$B$4:$B$9,ABNT5101!$D$4:$D$9))</f>
        <v>0.6</v>
      </c>
      <c r="BY684" s="31" t="str">
        <f t="shared" si="412"/>
        <v>NÃO ATENDE</v>
      </c>
      <c r="BZ684" s="31" t="str">
        <f t="shared" si="413"/>
        <v>NÃO ATENDE</v>
      </c>
      <c r="CA684" s="31" t="str">
        <f t="shared" si="414"/>
        <v>NÃO ATENDE</v>
      </c>
      <c r="CB684" s="36" t="s">
        <v>143</v>
      </c>
      <c r="CC684" s="37" t="e">
        <f t="shared" si="415"/>
        <v>#VALUE!</v>
      </c>
      <c r="CD684" s="38"/>
      <c r="CE684" s="38"/>
      <c r="CF684" s="31" t="str">
        <f>IF(CB684="-","-",_xlfn.XLOOKUP(CB684,ABNT5101!$B$4:$B$9,ABNT5101!$C$4:$C$9))</f>
        <v>-</v>
      </c>
      <c r="CG684" s="36" t="str">
        <f>IF(CB684="-","-",_xlfn.XLOOKUP(CB684,ABNT5101!$B$4:$B$9,ABNT5101!$D$4:$D$9))</f>
        <v>-</v>
      </c>
      <c r="CH684" s="31" t="str">
        <f t="shared" si="416"/>
        <v>-</v>
      </c>
      <c r="CI684" s="31" t="str">
        <f t="shared" si="417"/>
        <v>-</v>
      </c>
      <c r="CJ684" s="31" t="str">
        <f t="shared" si="418"/>
        <v>-</v>
      </c>
      <c r="CK684" s="56" t="e">
        <f>_xlfn.XLOOKUP(CL684,'Banco de dados'!$B:$B,'Banco de dados'!$D:$D)</f>
        <v>#N/A</v>
      </c>
      <c r="CL684" s="42"/>
      <c r="CM684" s="56" t="e">
        <f>_xlfn.XLOOKUP(CL684,'Banco de dados'!$B:$B,'Banco de dados'!$E:$E)</f>
        <v>#N/A</v>
      </c>
      <c r="CN684" s="56"/>
      <c r="CO684" s="56" t="e">
        <f>IF(CN684="-","-",_xlfn.XLOOKUP(CN684,'Banco de dados'!$B:$B,'Banco de dados'!$E:$E))</f>
        <v>#N/A</v>
      </c>
      <c r="CP684" s="41">
        <f t="shared" si="419"/>
        <v>1</v>
      </c>
      <c r="CQ684" s="56" t="e">
        <f>_xlfn.XLOOKUP(CL684,'Banco de dados'!$B:$B,'Banco de dados'!$H:$H)</f>
        <v>#N/A</v>
      </c>
      <c r="CR684" s="56" t="e">
        <f t="array" aca="1" ref="CR684" ca="1">_xludf.xlookup(CN684,'Banco de dados'!$B:$B,'Banco de dados'!$H:$H)</f>
        <v>#NAME?</v>
      </c>
      <c r="CS684" s="56" t="e">
        <f t="array" aca="1" ref="CS684" ca="1">_xludf.xlookup(CL684,'Banco de dados'!$B:$B,'Banco de dados'!$F:$F)</f>
        <v>#NAME?</v>
      </c>
      <c r="CT684" s="56" t="e">
        <f t="array" aca="1" ref="CT684" ca="1">_xludf.xlookup(CN684,'Banco de dados'!$B:$B,'Banco de dados'!$F:$F)</f>
        <v>#NAME?</v>
      </c>
      <c r="CU684" s="42"/>
      <c r="CV684" s="42"/>
      <c r="CW684" s="56" t="str">
        <f>IF(AJ684=0.5,"Suporte",IF(AND(AJ684&gt;='Braços de IP'!$B$9,AJ684&lt;='Braços de IP'!$D$9),'Braços de IP'!$E$9,IF(AND(AJ684&gt;='Braços de IP'!$B$10,AJ684&lt;='Braços de IP'!$D$10),'Braços de IP'!$E$10,IF(AND(AJ684&gt;='Braços de IP'!$B$11,AJ684&lt;='Braços de IP'!$D$11),'Braços de IP'!$E$11,IF(AND(AJ684&gt;='Braços de IP'!$B$12,AJ684&lt;='Braços de IP'!$D$12),'Braços de IP'!$E$12,IF(AND(AJ684&gt;='Braços de IP'!$B$13,AJ684&lt;='Braços de IP'!$D$13),'Braços de IP'!$E$13,IF(AND(AJ684&gt;='Braços de IP'!$B$14,AJ684&lt;='Braços de IP'!$D$14),'Braços de IP'!$E$14,"ERRO")))))))</f>
        <v>Longo I</v>
      </c>
      <c r="CX684" s="42"/>
      <c r="CY684" s="56" t="str">
        <f>IF($CX684="","",VLOOKUP($CX684,'Braços de IP'!$E$9:$I$15,2,0))</f>
        <v/>
      </c>
      <c r="CZ684" s="43" t="str">
        <f>IF($CX684="","",VLOOKUP($CX684,'Braços de IP'!$E$9:$I$15,5,0))</f>
        <v/>
      </c>
      <c r="DA684" s="56"/>
      <c r="DB684" s="56"/>
      <c r="DC684" s="56"/>
      <c r="DD684" s="56"/>
      <c r="DE684" s="56"/>
      <c r="DF684" s="56"/>
      <c r="DG684" s="44" t="e">
        <f t="shared" si="420"/>
        <v>#N/A</v>
      </c>
      <c r="DH684" s="45">
        <f t="shared" si="421"/>
        <v>58</v>
      </c>
      <c r="DI684" s="44" t="e">
        <f t="shared" si="422"/>
        <v>#N/A</v>
      </c>
      <c r="DJ684" s="46" t="e">
        <f t="shared" si="423"/>
        <v>#N/A</v>
      </c>
      <c r="DK684" s="47" t="s">
        <v>147</v>
      </c>
      <c r="DL684" s="48"/>
      <c r="DM684" s="49"/>
      <c r="DN684" s="23" t="s">
        <v>148</v>
      </c>
      <c r="DO684" s="23"/>
      <c r="DQ684" s="50"/>
    </row>
    <row r="685" spans="1:127" ht="15.75" hidden="1" customHeight="1" x14ac:dyDescent="0.3">
      <c r="B685" s="5"/>
      <c r="C685" s="5"/>
      <c r="D685" s="5"/>
      <c r="E685" s="22" t="s">
        <v>585</v>
      </c>
      <c r="F685" s="22" t="s">
        <v>137</v>
      </c>
      <c r="G685" s="23" t="s">
        <v>203</v>
      </c>
      <c r="H685" s="23">
        <v>-23.413430000000002</v>
      </c>
      <c r="I685" s="23">
        <v>-46.841220999999997</v>
      </c>
      <c r="J685" s="24" t="s">
        <v>139</v>
      </c>
      <c r="K685" s="60"/>
      <c r="L685" s="24" t="s">
        <v>140</v>
      </c>
      <c r="M685" s="24" t="s">
        <v>141</v>
      </c>
      <c r="N685" s="23">
        <v>58</v>
      </c>
      <c r="O685" s="23" t="s">
        <v>142</v>
      </c>
      <c r="P685" s="23" t="s">
        <v>143</v>
      </c>
      <c r="Q685" s="26">
        <f t="shared" si="401"/>
        <v>116</v>
      </c>
      <c r="R685" s="27">
        <v>1</v>
      </c>
      <c r="S685" s="28">
        <v>2</v>
      </c>
      <c r="T685" s="28">
        <v>6.6</v>
      </c>
      <c r="U685" s="23"/>
      <c r="V685" s="23"/>
      <c r="W685" s="29"/>
      <c r="X685" s="28">
        <v>2</v>
      </c>
      <c r="Y685" s="23"/>
      <c r="Z685" s="23"/>
      <c r="AA685" s="23"/>
      <c r="AB685" s="23"/>
      <c r="AC685" s="23"/>
      <c r="AD685" s="23" t="s">
        <v>144</v>
      </c>
      <c r="AE685" s="23" t="s">
        <v>145</v>
      </c>
      <c r="AF685" s="23"/>
      <c r="AG685" s="23">
        <v>7</v>
      </c>
      <c r="AH685" s="23">
        <v>1</v>
      </c>
      <c r="AI685" s="23">
        <v>0.7</v>
      </c>
      <c r="AJ685" s="23">
        <v>2.6</v>
      </c>
      <c r="AK685" s="27">
        <f t="shared" si="402"/>
        <v>1.9000000000000001</v>
      </c>
      <c r="AL685" s="27" t="s">
        <v>143</v>
      </c>
      <c r="AM685" s="27" t="s">
        <v>143</v>
      </c>
      <c r="AN685" s="23"/>
      <c r="AO685" s="27">
        <f t="shared" si="403"/>
        <v>2</v>
      </c>
      <c r="AP685" s="23"/>
      <c r="AQ685" s="23"/>
      <c r="AR685" s="23"/>
      <c r="AS685" s="23"/>
      <c r="AT685" s="23"/>
      <c r="AU685" s="27"/>
      <c r="AV685" s="27">
        <f t="shared" si="404"/>
        <v>0</v>
      </c>
      <c r="AW685" s="27"/>
      <c r="AX685" s="28">
        <f>VLOOKUP(J685,ABNT5101!$I$3:$J$9,2)</f>
        <v>7.5</v>
      </c>
      <c r="AY685" s="28">
        <f>VLOOKUP(J685,ABNT5101!$I$3:$M$9,5)</f>
        <v>0.18</v>
      </c>
      <c r="AZ685" s="28" t="str">
        <f>_xlfn.XLOOKUP(J685,ABNT5101!I:I,ABNT5101!L:L)</f>
        <v>-</v>
      </c>
      <c r="BA685" s="28">
        <f>_xlfn.XLOOKUP(J685,ABNT5101!$I:$I,ABNT5101!M:M)</f>
        <v>0.18</v>
      </c>
      <c r="BB685" s="28" t="str">
        <f>_xlfn.XLOOKUP(J685,ABNT5101!$I:$I,ABNT5101!N:N)</f>
        <v>-</v>
      </c>
      <c r="BC685" s="28">
        <f>_xlfn.XLOOKUP(J685,ABNT5101!$I:$I,ABNT5101!O:O)</f>
        <v>16</v>
      </c>
      <c r="BD685" s="31" t="str">
        <f t="shared" si="405"/>
        <v>NÃO ATENDE</v>
      </c>
      <c r="BE685" s="32">
        <f t="shared" si="397"/>
        <v>-1</v>
      </c>
      <c r="BF685" s="32">
        <f t="shared" si="398"/>
        <v>-1</v>
      </c>
      <c r="BG685" s="32" t="str">
        <f t="shared" si="406"/>
        <v>-</v>
      </c>
      <c r="BH685" s="34"/>
      <c r="BI685" s="34"/>
      <c r="BJ685" s="34"/>
      <c r="BK685" s="34"/>
      <c r="BL685" s="35"/>
      <c r="BM685" s="34"/>
      <c r="BN685" s="31" t="str">
        <f t="shared" si="407"/>
        <v>NÃO ATENDE</v>
      </c>
      <c r="BO685" s="31" t="str">
        <f t="shared" si="399"/>
        <v>NÃO ATENDE</v>
      </c>
      <c r="BP685" s="31" t="str">
        <f t="shared" si="400"/>
        <v>NÃO ATENDE</v>
      </c>
      <c r="BQ685" s="31" t="str">
        <f t="shared" si="408"/>
        <v>ATENDE</v>
      </c>
      <c r="BR685" s="36" t="str">
        <f t="shared" si="409"/>
        <v>C5</v>
      </c>
      <c r="BS685" s="36" t="str">
        <f t="shared" si="410"/>
        <v>P6</v>
      </c>
      <c r="BT685" s="37">
        <f t="shared" si="411"/>
        <v>-1</v>
      </c>
      <c r="BU685" s="34"/>
      <c r="BV685" s="34"/>
      <c r="BW685" s="36">
        <f>IF(BS685="-","-",_xlfn.XLOOKUP(BS685,ABNT5101!$B$4:$B$9,ABNT5101!$C$4:$C$9))</f>
        <v>3</v>
      </c>
      <c r="BX685" s="36">
        <f>IF(BS685="-","-",_xlfn.XLOOKUP(BS685,ABNT5101!$B$4:$B$9,ABNT5101!$D$4:$D$9))</f>
        <v>0.6</v>
      </c>
      <c r="BY685" s="31" t="str">
        <f t="shared" si="412"/>
        <v>NÃO ATENDE</v>
      </c>
      <c r="BZ685" s="31" t="str">
        <f t="shared" si="413"/>
        <v>NÃO ATENDE</v>
      </c>
      <c r="CA685" s="31" t="str">
        <f t="shared" si="414"/>
        <v>NÃO ATENDE</v>
      </c>
      <c r="CB685" s="36" t="s">
        <v>143</v>
      </c>
      <c r="CC685" s="37" t="e">
        <f t="shared" si="415"/>
        <v>#VALUE!</v>
      </c>
      <c r="CD685" s="38"/>
      <c r="CE685" s="38"/>
      <c r="CF685" s="31" t="str">
        <f>IF(CB685="-","-",_xlfn.XLOOKUP(CB685,ABNT5101!$B$4:$B$9,ABNT5101!$C$4:$C$9))</f>
        <v>-</v>
      </c>
      <c r="CG685" s="36" t="str">
        <f>IF(CB685="-","-",_xlfn.XLOOKUP(CB685,ABNT5101!$B$4:$B$9,ABNT5101!$D$4:$D$9))</f>
        <v>-</v>
      </c>
      <c r="CH685" s="31" t="str">
        <f t="shared" si="416"/>
        <v>-</v>
      </c>
      <c r="CI685" s="31" t="str">
        <f t="shared" si="417"/>
        <v>-</v>
      </c>
      <c r="CJ685" s="31" t="str">
        <f t="shared" si="418"/>
        <v>-</v>
      </c>
      <c r="CK685" s="56" t="e">
        <f>_xlfn.XLOOKUP(CL685,'Banco de dados'!$B:$B,'Banco de dados'!$D:$D)</f>
        <v>#N/A</v>
      </c>
      <c r="CL685" s="42"/>
      <c r="CM685" s="56" t="e">
        <f>_xlfn.XLOOKUP(CL685,'Banco de dados'!$B:$B,'Banco de dados'!$E:$E)</f>
        <v>#N/A</v>
      </c>
      <c r="CN685" s="56"/>
      <c r="CO685" s="56" t="e">
        <f>IF(CN685="-","-",_xlfn.XLOOKUP(CN685,'Banco de dados'!$B:$B,'Banco de dados'!$E:$E))</f>
        <v>#N/A</v>
      </c>
      <c r="CP685" s="41">
        <f t="shared" si="419"/>
        <v>1</v>
      </c>
      <c r="CQ685" s="56" t="e">
        <f>_xlfn.XLOOKUP(CL685,'Banco de dados'!$B:$B,'Banco de dados'!$H:$H)</f>
        <v>#N/A</v>
      </c>
      <c r="CR685" s="56" t="e">
        <f t="array" aca="1" ref="CR685" ca="1">_xludf.xlookup(CN685,'Banco de dados'!$B:$B,'Banco de dados'!$H:$H)</f>
        <v>#NAME?</v>
      </c>
      <c r="CS685" s="56" t="e">
        <f t="array" aca="1" ref="CS685" ca="1">_xludf.xlookup(CL685,'Banco de dados'!$B:$B,'Banco de dados'!$F:$F)</f>
        <v>#NAME?</v>
      </c>
      <c r="CT685" s="56" t="e">
        <f t="array" aca="1" ref="CT685" ca="1">_xludf.xlookup(CN685,'Banco de dados'!$B:$B,'Banco de dados'!$F:$F)</f>
        <v>#NAME?</v>
      </c>
      <c r="CU685" s="42"/>
      <c r="CV685" s="42"/>
      <c r="CW685" s="56" t="str">
        <f>IF(AJ685=0.5,"Suporte",IF(AND(AJ685&gt;='Braços de IP'!$B$9,AJ685&lt;='Braços de IP'!$D$9),'Braços de IP'!$E$9,IF(AND(AJ685&gt;='Braços de IP'!$B$10,AJ685&lt;='Braços de IP'!$D$10),'Braços de IP'!$E$10,IF(AND(AJ685&gt;='Braços de IP'!$B$11,AJ685&lt;='Braços de IP'!$D$11),'Braços de IP'!$E$11,IF(AND(AJ685&gt;='Braços de IP'!$B$12,AJ685&lt;='Braços de IP'!$D$12),'Braços de IP'!$E$12,IF(AND(AJ685&gt;='Braços de IP'!$B$13,AJ685&lt;='Braços de IP'!$D$13),'Braços de IP'!$E$13,IF(AND(AJ685&gt;='Braços de IP'!$B$14,AJ685&lt;='Braços de IP'!$D$14),'Braços de IP'!$E$14,"ERRO")))))))</f>
        <v>Longo I</v>
      </c>
      <c r="CX685" s="42"/>
      <c r="CY685" s="56" t="str">
        <f>IF($CX685="","",VLOOKUP($CX685,'Braços de IP'!$E$9:$I$15,2,0))</f>
        <v/>
      </c>
      <c r="CZ685" s="43" t="str">
        <f>IF($CX685="","",VLOOKUP($CX685,'Braços de IP'!$E$9:$I$15,5,0))</f>
        <v/>
      </c>
      <c r="DA685" s="56"/>
      <c r="DB685" s="56"/>
      <c r="DC685" s="56"/>
      <c r="DD685" s="56"/>
      <c r="DE685" s="56"/>
      <c r="DF685" s="56"/>
      <c r="DG685" s="44" t="e">
        <f t="shared" si="420"/>
        <v>#N/A</v>
      </c>
      <c r="DH685" s="45">
        <f t="shared" si="421"/>
        <v>58</v>
      </c>
      <c r="DI685" s="44" t="e">
        <f t="shared" si="422"/>
        <v>#N/A</v>
      </c>
      <c r="DJ685" s="46" t="e">
        <f t="shared" si="423"/>
        <v>#N/A</v>
      </c>
      <c r="DK685" s="47" t="s">
        <v>147</v>
      </c>
      <c r="DL685" s="48"/>
      <c r="DM685" s="49"/>
      <c r="DN685" s="23" t="s">
        <v>148</v>
      </c>
      <c r="DO685" s="23"/>
      <c r="DQ685" s="50"/>
    </row>
    <row r="686" spans="1:127" ht="15.75" customHeight="1" x14ac:dyDescent="0.3">
      <c r="A686" t="s">
        <v>1290</v>
      </c>
      <c r="B686" s="5"/>
      <c r="C686" s="5" t="s">
        <v>148</v>
      </c>
      <c r="D686" s="5"/>
      <c r="E686" s="22" t="s">
        <v>586</v>
      </c>
      <c r="F686" s="22" t="s">
        <v>150</v>
      </c>
      <c r="G686" s="23" t="s">
        <v>587</v>
      </c>
      <c r="H686" s="23">
        <v>-23.414899999999999</v>
      </c>
      <c r="I686" s="23">
        <v>-46.823039999999999</v>
      </c>
      <c r="J686" s="24" t="s">
        <v>139</v>
      </c>
      <c r="K686" s="60"/>
      <c r="L686" s="24" t="s">
        <v>152</v>
      </c>
      <c r="M686" s="24" t="s">
        <v>141</v>
      </c>
      <c r="N686" s="23">
        <v>58</v>
      </c>
      <c r="O686" s="23" t="s">
        <v>142</v>
      </c>
      <c r="P686" s="23" t="s">
        <v>143</v>
      </c>
      <c r="Q686" s="26">
        <f t="shared" si="401"/>
        <v>116</v>
      </c>
      <c r="R686" s="23"/>
      <c r="S686" s="28" t="s">
        <v>153</v>
      </c>
      <c r="T686" s="28">
        <v>6.5</v>
      </c>
      <c r="U686" s="23"/>
      <c r="V686" s="23"/>
      <c r="W686" s="29"/>
      <c r="X686" s="28" t="s">
        <v>153</v>
      </c>
      <c r="Y686" s="23"/>
      <c r="Z686" s="23"/>
      <c r="AA686" s="23"/>
      <c r="AB686" s="23">
        <v>4</v>
      </c>
      <c r="AC686" s="23"/>
      <c r="AD686" s="23" t="s">
        <v>144</v>
      </c>
      <c r="AE686" s="23" t="s">
        <v>145</v>
      </c>
      <c r="AF686" s="23">
        <v>30</v>
      </c>
      <c r="AG686" s="23">
        <v>6</v>
      </c>
      <c r="AH686" s="23">
        <v>1</v>
      </c>
      <c r="AI686" s="23">
        <v>4</v>
      </c>
      <c r="AJ686" s="23">
        <v>1.2</v>
      </c>
      <c r="AK686" s="27">
        <f t="shared" si="402"/>
        <v>-2.8</v>
      </c>
      <c r="AL686" s="27" t="s">
        <v>143</v>
      </c>
      <c r="AM686" s="27" t="s">
        <v>143</v>
      </c>
      <c r="AN686" s="23"/>
      <c r="AO686" s="27">
        <f t="shared" si="403"/>
        <v>2</v>
      </c>
      <c r="AP686" s="23"/>
      <c r="AQ686" s="23"/>
      <c r="AR686" s="23"/>
      <c r="AS686" s="23"/>
      <c r="AT686" s="23"/>
      <c r="AU686" s="27"/>
      <c r="AV686" s="27">
        <f t="shared" si="404"/>
        <v>0</v>
      </c>
      <c r="AW686" s="27"/>
      <c r="AX686" s="28">
        <f>VLOOKUP(J686,ABNT5101!$I$3:$J$9,2)</f>
        <v>7.5</v>
      </c>
      <c r="AY686" s="28">
        <f>VLOOKUP(J686,ABNT5101!$I$3:$M$9,5)</f>
        <v>0.18</v>
      </c>
      <c r="AZ686" s="28" t="str">
        <f>_xlfn.XLOOKUP(J686,ABNT5101!I:I,ABNT5101!L:L)</f>
        <v>-</v>
      </c>
      <c r="BA686" s="28">
        <f>_xlfn.XLOOKUP(J686,ABNT5101!$I:$I,ABNT5101!M:M)</f>
        <v>0.18</v>
      </c>
      <c r="BB686" s="28" t="str">
        <f>_xlfn.XLOOKUP(J686,ABNT5101!$I:$I,ABNT5101!N:N)</f>
        <v>-</v>
      </c>
      <c r="BC686" s="28">
        <f>_xlfn.XLOOKUP(J686,ABNT5101!$I:$I,ABNT5101!O:O)</f>
        <v>16</v>
      </c>
      <c r="BD686" s="31" t="str">
        <f t="shared" si="405"/>
        <v>ATENDE</v>
      </c>
      <c r="BE686" s="32">
        <f t="shared" si="397"/>
        <v>4.5333333333333226E-2</v>
      </c>
      <c r="BF686" s="32">
        <f t="shared" si="398"/>
        <v>0.38888888888888884</v>
      </c>
      <c r="BG686" s="32" t="str">
        <f t="shared" si="406"/>
        <v>-</v>
      </c>
      <c r="BH686" s="34">
        <v>7.84</v>
      </c>
      <c r="BI686" s="34">
        <v>0.25</v>
      </c>
      <c r="BJ686" s="34"/>
      <c r="BK686" s="34"/>
      <c r="BL686" s="35"/>
      <c r="BM686" s="34"/>
      <c r="BN686" s="31" t="str">
        <f t="shared" si="407"/>
        <v>ATENDE</v>
      </c>
      <c r="BO686" s="31" t="str">
        <f t="shared" si="399"/>
        <v>ATENDE</v>
      </c>
      <c r="BP686" s="31" t="str">
        <f t="shared" si="400"/>
        <v>ATENDE</v>
      </c>
      <c r="BQ686" s="31" t="str">
        <f t="shared" si="408"/>
        <v>ATENDE</v>
      </c>
      <c r="BR686" s="36" t="str">
        <f t="shared" si="409"/>
        <v>C5</v>
      </c>
      <c r="BS686" s="36" t="s">
        <v>143</v>
      </c>
      <c r="BT686" s="37" t="str">
        <f t="shared" si="411"/>
        <v>-</v>
      </c>
      <c r="BU686" s="34" t="s">
        <v>143</v>
      </c>
      <c r="BV686" s="34" t="s">
        <v>143</v>
      </c>
      <c r="BW686" s="36" t="str">
        <f>IF(BS686="-","-",_xlfn.XLOOKUP(BS686,ABNT5101!$B$4:$B$9,ABNT5101!$C$4:$C$9))</f>
        <v>-</v>
      </c>
      <c r="BX686" s="36" t="str">
        <f>IF(BS686="-","-",_xlfn.XLOOKUP(BS686,ABNT5101!$B$4:$B$9,ABNT5101!$D$4:$D$9))</f>
        <v>-</v>
      </c>
      <c r="BY686" s="31" t="str">
        <f t="shared" si="412"/>
        <v>-</v>
      </c>
      <c r="BZ686" s="31" t="str">
        <f t="shared" si="413"/>
        <v>-</v>
      </c>
      <c r="CA686" s="31" t="str">
        <f t="shared" si="414"/>
        <v>-</v>
      </c>
      <c r="CB686" s="36" t="s">
        <v>143</v>
      </c>
      <c r="CC686" s="37" t="str">
        <f t="shared" si="415"/>
        <v>-</v>
      </c>
      <c r="CD686" s="38" t="s">
        <v>143</v>
      </c>
      <c r="CE686" s="38" t="s">
        <v>143</v>
      </c>
      <c r="CF686" s="31" t="str">
        <f>IF(CB686="-","-",_xlfn.XLOOKUP(CB686,ABNT5101!$B$4:$B$9,ABNT5101!$C$4:$C$9))</f>
        <v>-</v>
      </c>
      <c r="CG686" s="36" t="str">
        <f>IF(CB686="-","-",_xlfn.XLOOKUP(CB686,ABNT5101!$B$4:$B$9,ABNT5101!$D$4:$D$9))</f>
        <v>-</v>
      </c>
      <c r="CH686" s="31" t="str">
        <f t="shared" si="416"/>
        <v>-</v>
      </c>
      <c r="CI686" s="31" t="str">
        <f t="shared" si="417"/>
        <v>-</v>
      </c>
      <c r="CJ686" s="31" t="str">
        <f t="shared" si="418"/>
        <v>-</v>
      </c>
      <c r="CK686" s="56" t="str">
        <f>_xlfn.XLOOKUP(CL686,'Banco de dados'!$B:$B,'Banco de dados'!$D:$D)</f>
        <v>LEDSTAR</v>
      </c>
      <c r="CL686" s="42" t="str">
        <f>'Banco de dados'!B6</f>
        <v xml:space="preserve"> SL VT 9.1 35W</v>
      </c>
      <c r="CM686" s="56" t="str">
        <f>_xlfn.XLOOKUP(CL686,'Banco de dados'!$B:$B,'Banco de dados'!$E:$E)</f>
        <v>LUM LED SL VT 9.1 35W</v>
      </c>
      <c r="CN686" s="56"/>
      <c r="CO686" s="56" t="e">
        <f>IF(CN686="-","-",_xlfn.XLOOKUP(CN686,'Banco de dados'!$B:$B,'Banco de dados'!$E:$E))</f>
        <v>#N/A</v>
      </c>
      <c r="CP686" s="41">
        <f t="shared" si="419"/>
        <v>1</v>
      </c>
      <c r="CQ686" s="56">
        <f>_xlfn.XLOOKUP(CL686,'Banco de dados'!$B:$B,'Banco de dados'!$H:$H)</f>
        <v>35</v>
      </c>
      <c r="CR686" s="56" t="e">
        <f t="array" aca="1" ref="CR686" ca="1">_xludf.xlookup(CN686,'Banco de dados'!$B:$B,'Banco de dados'!$H:$H)</f>
        <v>#NAME?</v>
      </c>
      <c r="CS686" s="56" t="e">
        <f t="array" aca="1" ref="CS686" ca="1">_xludf.xlookup(CL686,'Banco de dados'!$B:$B,'Banco de dados'!$F:$F)</f>
        <v>#NAME?</v>
      </c>
      <c r="CT686" s="56" t="e">
        <f t="array" aca="1" ref="CT686" ca="1">_xludf.xlookup(CN686,'Banco de dados'!$B:$B,'Banco de dados'!$F:$F)</f>
        <v>#NAME?</v>
      </c>
      <c r="CU686" s="42">
        <v>0</v>
      </c>
      <c r="CV686" s="42">
        <v>0</v>
      </c>
      <c r="CW686" s="56" t="str">
        <f>IF(AJ686=0.5,"Suporte",IF(AND(AJ686&gt;='Braços de IP'!$B$9,AJ686&lt;='Braços de IP'!$D$9),'Braços de IP'!$E$9,IF(AND(AJ686&gt;='Braços de IP'!$B$10,AJ686&lt;='Braços de IP'!$D$10),'Braços de IP'!$E$10,IF(AND(AJ686&gt;='Braços de IP'!$B$11,AJ686&lt;='Braços de IP'!$D$11),'Braços de IP'!$E$11,IF(AND(AJ686&gt;='Braços de IP'!$B$12,AJ686&lt;='Braços de IP'!$D$12),'Braços de IP'!$E$12,IF(AND(AJ686&gt;='Braços de IP'!$B$13,AJ686&lt;='Braços de IP'!$D$13),'Braços de IP'!$E$13,IF(AND(AJ686&gt;='Braços de IP'!$B$14,AJ686&lt;='Braços de IP'!$D$14),'Braços de IP'!$E$14,"ERRO")))))))</f>
        <v>Curto I</v>
      </c>
      <c r="CX686" s="42"/>
      <c r="CY686" s="56" t="str">
        <f>IF($CX686="","",VLOOKUP($CX686,'Braços de IP'!$E$9:$I$15,2,0))</f>
        <v/>
      </c>
      <c r="CZ686" s="43" t="str">
        <f>IF($CX686="","",VLOOKUP($CX686,'Braços de IP'!$E$9:$I$15,5,0))</f>
        <v/>
      </c>
      <c r="DA686" s="56"/>
      <c r="DB686" s="56"/>
      <c r="DC686" s="56"/>
      <c r="DD686" s="56"/>
      <c r="DE686" s="56"/>
      <c r="DF686" s="56"/>
      <c r="DG686" s="44">
        <f t="shared" si="420"/>
        <v>35</v>
      </c>
      <c r="DH686" s="45">
        <f t="shared" si="421"/>
        <v>58</v>
      </c>
      <c r="DI686" s="44">
        <f t="shared" si="422"/>
        <v>93</v>
      </c>
      <c r="DJ686" s="46">
        <f t="shared" si="423"/>
        <v>0.39655172413793105</v>
      </c>
      <c r="DK686" s="47" t="s">
        <v>147</v>
      </c>
      <c r="DL686" s="48"/>
      <c r="DM686" s="49"/>
      <c r="DN686" s="23" t="s">
        <v>148</v>
      </c>
      <c r="DO686" s="23"/>
      <c r="DQ686" s="50"/>
    </row>
    <row r="687" spans="1:127" ht="15.75" customHeight="1" x14ac:dyDescent="0.3">
      <c r="A687" t="s">
        <v>1290</v>
      </c>
      <c r="B687" s="5"/>
      <c r="C687" s="5" t="s">
        <v>148</v>
      </c>
      <c r="D687" s="5"/>
      <c r="E687" s="22" t="s">
        <v>586</v>
      </c>
      <c r="F687" s="22" t="s">
        <v>150</v>
      </c>
      <c r="G687" s="23" t="s">
        <v>587</v>
      </c>
      <c r="H687" s="23">
        <v>-23.414899999999999</v>
      </c>
      <c r="I687" s="23">
        <v>-46.823039999999999</v>
      </c>
      <c r="J687" s="24" t="s">
        <v>139</v>
      </c>
      <c r="K687" s="60"/>
      <c r="L687" s="24" t="s">
        <v>152</v>
      </c>
      <c r="M687" s="24" t="s">
        <v>141</v>
      </c>
      <c r="N687" s="23">
        <v>58</v>
      </c>
      <c r="O687" s="23" t="s">
        <v>142</v>
      </c>
      <c r="P687" s="23" t="s">
        <v>143</v>
      </c>
      <c r="Q687" s="26">
        <f t="shared" si="401"/>
        <v>116</v>
      </c>
      <c r="R687" s="23"/>
      <c r="S687" s="28" t="s">
        <v>153</v>
      </c>
      <c r="T687" s="28">
        <v>6.5</v>
      </c>
      <c r="U687" s="23"/>
      <c r="V687" s="23"/>
      <c r="W687" s="29"/>
      <c r="X687" s="28" t="s">
        <v>153</v>
      </c>
      <c r="Y687" s="23"/>
      <c r="Z687" s="23"/>
      <c r="AA687" s="23"/>
      <c r="AB687" s="23">
        <v>4</v>
      </c>
      <c r="AC687" s="23"/>
      <c r="AD687" s="23" t="s">
        <v>144</v>
      </c>
      <c r="AE687" s="23" t="s">
        <v>145</v>
      </c>
      <c r="AF687" s="23">
        <v>30</v>
      </c>
      <c r="AG687" s="23">
        <v>6</v>
      </c>
      <c r="AH687" s="23">
        <v>1</v>
      </c>
      <c r="AI687" s="23">
        <v>4</v>
      </c>
      <c r="AJ687" s="23">
        <v>1.2</v>
      </c>
      <c r="AK687" s="27">
        <f t="shared" si="402"/>
        <v>-2.8</v>
      </c>
      <c r="AL687" s="27" t="s">
        <v>143</v>
      </c>
      <c r="AM687" s="27" t="s">
        <v>143</v>
      </c>
      <c r="AN687" s="23"/>
      <c r="AO687" s="27">
        <f t="shared" si="403"/>
        <v>2</v>
      </c>
      <c r="AP687" s="23"/>
      <c r="AQ687" s="23"/>
      <c r="AR687" s="23"/>
      <c r="AS687" s="23"/>
      <c r="AT687" s="23"/>
      <c r="AU687" s="27"/>
      <c r="AV687" s="27">
        <f t="shared" si="404"/>
        <v>0</v>
      </c>
      <c r="AW687" s="27"/>
      <c r="AX687" s="28">
        <f>VLOOKUP(J687,ABNT5101!$I$3:$J$9,2)</f>
        <v>7.5</v>
      </c>
      <c r="AY687" s="28">
        <f>VLOOKUP(J687,ABNT5101!$I$3:$M$9,5)</f>
        <v>0.18</v>
      </c>
      <c r="AZ687" s="28" t="str">
        <f>_xlfn.XLOOKUP(J687,ABNT5101!I:I,ABNT5101!L:L)</f>
        <v>-</v>
      </c>
      <c r="BA687" s="28">
        <f>_xlfn.XLOOKUP(J687,ABNT5101!$I:$I,ABNT5101!M:M)</f>
        <v>0.18</v>
      </c>
      <c r="BB687" s="28" t="str">
        <f>_xlfn.XLOOKUP(J687,ABNT5101!$I:$I,ABNT5101!N:N)</f>
        <v>-</v>
      </c>
      <c r="BC687" s="28">
        <f>_xlfn.XLOOKUP(J687,ABNT5101!$I:$I,ABNT5101!O:O)</f>
        <v>16</v>
      </c>
      <c r="BD687" s="31" t="str">
        <f t="shared" si="405"/>
        <v>ATENDE</v>
      </c>
      <c r="BE687" s="32">
        <f t="shared" si="397"/>
        <v>0.10666666666666669</v>
      </c>
      <c r="BF687" s="32">
        <f t="shared" si="398"/>
        <v>0.11111111111111116</v>
      </c>
      <c r="BG687" s="32" t="str">
        <f t="shared" si="406"/>
        <v>-</v>
      </c>
      <c r="BH687" s="34">
        <v>8.3000000000000007</v>
      </c>
      <c r="BI687" s="34">
        <v>0.2</v>
      </c>
      <c r="BJ687" s="34"/>
      <c r="BK687" s="34"/>
      <c r="BL687" s="35"/>
      <c r="BM687" s="34"/>
      <c r="BN687" s="31" t="str">
        <f t="shared" si="407"/>
        <v>ATENDE</v>
      </c>
      <c r="BO687" s="31" t="str">
        <f t="shared" si="399"/>
        <v>ATENDE</v>
      </c>
      <c r="BP687" s="31" t="str">
        <f t="shared" si="400"/>
        <v>ATENDE</v>
      </c>
      <c r="BQ687" s="31" t="str">
        <f t="shared" si="408"/>
        <v>ATENDE</v>
      </c>
      <c r="BR687" s="36" t="str">
        <f t="shared" si="409"/>
        <v>C5</v>
      </c>
      <c r="BS687" s="36" t="s">
        <v>143</v>
      </c>
      <c r="BT687" s="37" t="str">
        <f t="shared" si="411"/>
        <v>-</v>
      </c>
      <c r="BU687" s="34" t="s">
        <v>143</v>
      </c>
      <c r="BV687" s="34" t="s">
        <v>143</v>
      </c>
      <c r="BW687" s="36" t="str">
        <f>IF(BS687="-","-",_xlfn.XLOOKUP(BS687,ABNT5101!$B$4:$B$9,ABNT5101!$C$4:$C$9))</f>
        <v>-</v>
      </c>
      <c r="BX687" s="36" t="str">
        <f>IF(BS687="-","-",_xlfn.XLOOKUP(BS687,ABNT5101!$B$4:$B$9,ABNT5101!$D$4:$D$9))</f>
        <v>-</v>
      </c>
      <c r="BY687" s="31" t="str">
        <f t="shared" si="412"/>
        <v>-</v>
      </c>
      <c r="BZ687" s="31" t="str">
        <f t="shared" si="413"/>
        <v>-</v>
      </c>
      <c r="CA687" s="31" t="str">
        <f t="shared" si="414"/>
        <v>-</v>
      </c>
      <c r="CB687" s="36" t="s">
        <v>143</v>
      </c>
      <c r="CC687" s="37" t="str">
        <f t="shared" si="415"/>
        <v>-</v>
      </c>
      <c r="CD687" s="38" t="s">
        <v>143</v>
      </c>
      <c r="CE687" s="38" t="s">
        <v>143</v>
      </c>
      <c r="CF687" s="31" t="str">
        <f>IF(CB687="-","-",_xlfn.XLOOKUP(CB687,ABNT5101!$B$4:$B$9,ABNT5101!$C$4:$C$9))</f>
        <v>-</v>
      </c>
      <c r="CG687" s="36" t="str">
        <f>IF(CB687="-","-",_xlfn.XLOOKUP(CB687,ABNT5101!$B$4:$B$9,ABNT5101!$D$4:$D$9))</f>
        <v>-</v>
      </c>
      <c r="CH687" s="31" t="str">
        <f t="shared" si="416"/>
        <v>-</v>
      </c>
      <c r="CI687" s="31" t="str">
        <f t="shared" si="417"/>
        <v>-</v>
      </c>
      <c r="CJ687" s="31" t="str">
        <f t="shared" si="418"/>
        <v>-</v>
      </c>
      <c r="CK687" s="56" t="str">
        <f>_xlfn.XLOOKUP(CL687,'Banco de dados'!$B:$B,'Banco de dados'!$D:$D)</f>
        <v>SX LIGHTING</v>
      </c>
      <c r="CL687" s="42" t="str">
        <f>'Banco de dados'!B55</f>
        <v>SX-INEVO040HF</v>
      </c>
      <c r="CM687" s="56" t="str">
        <f>_xlfn.XLOOKUP(CL687,'Banco de dados'!$B:$B,'Banco de dados'!$E:$E)</f>
        <v>SXINEVO040K50L12CZF7PHF</v>
      </c>
      <c r="CN687" s="56"/>
      <c r="CO687" s="56" t="e">
        <f>IF(CN687="-","-",_xlfn.XLOOKUP(CN687,'Banco de dados'!$B:$B,'Banco de dados'!$E:$E))</f>
        <v>#N/A</v>
      </c>
      <c r="CP687" s="41">
        <f t="shared" si="419"/>
        <v>1</v>
      </c>
      <c r="CQ687" s="56">
        <f>_xlfn.XLOOKUP(CL687,'Banco de dados'!$B:$B,'Banco de dados'!$H:$H)</f>
        <v>39</v>
      </c>
      <c r="CR687" s="56" t="e">
        <f t="array" aca="1" ref="CR687" ca="1">_xludf.xlookup(CN687,'Banco de dados'!$B:$B,'Banco de dados'!$H:$H)</f>
        <v>#NAME?</v>
      </c>
      <c r="CS687" s="56" t="e">
        <f t="array" aca="1" ref="CS687" ca="1">_xludf.xlookup(CL687,'Banco de dados'!$B:$B,'Banco de dados'!$F:$F)</f>
        <v>#NAME?</v>
      </c>
      <c r="CT687" s="56" t="e">
        <f t="array" aca="1" ref="CT687" ca="1">_xludf.xlookup(CN687,'Banco de dados'!$B:$B,'Banco de dados'!$F:$F)</f>
        <v>#NAME?</v>
      </c>
      <c r="CU687" s="42">
        <v>0</v>
      </c>
      <c r="CV687" s="42">
        <v>0</v>
      </c>
      <c r="CW687" s="56" t="str">
        <f>IF(AJ687=0.5,"Suporte",IF(AND(AJ687&gt;='Braços de IP'!$B$9,AJ687&lt;='Braços de IP'!$D$9),'Braços de IP'!$E$9,IF(AND(AJ687&gt;='Braços de IP'!$B$10,AJ687&lt;='Braços de IP'!$D$10),'Braços de IP'!$E$10,IF(AND(AJ687&gt;='Braços de IP'!$B$11,AJ687&lt;='Braços de IP'!$D$11),'Braços de IP'!$E$11,IF(AND(AJ687&gt;='Braços de IP'!$B$12,AJ687&lt;='Braços de IP'!$D$12),'Braços de IP'!$E$12,IF(AND(AJ687&gt;='Braços de IP'!$B$13,AJ687&lt;='Braços de IP'!$D$13),'Braços de IP'!$E$13,IF(AND(AJ687&gt;='Braços de IP'!$B$14,AJ687&lt;='Braços de IP'!$D$14),'Braços de IP'!$E$14,"ERRO")))))))</f>
        <v>Curto I</v>
      </c>
      <c r="CX687" s="42"/>
      <c r="CY687" s="56" t="str">
        <f>IF($CX687="","",VLOOKUP($CX687,'Braços de IP'!$E$9:$I$15,2,0))</f>
        <v/>
      </c>
      <c r="CZ687" s="43" t="str">
        <f>IF($CX687="","",VLOOKUP($CX687,'Braços de IP'!$E$9:$I$15,5,0))</f>
        <v/>
      </c>
      <c r="DA687" s="56"/>
      <c r="DB687" s="56"/>
      <c r="DC687" s="56"/>
      <c r="DD687" s="56"/>
      <c r="DE687" s="56"/>
      <c r="DF687" s="56"/>
      <c r="DG687" s="44">
        <f t="shared" si="420"/>
        <v>39</v>
      </c>
      <c r="DH687" s="45">
        <f t="shared" si="421"/>
        <v>58</v>
      </c>
      <c r="DI687" s="44">
        <f t="shared" si="422"/>
        <v>97</v>
      </c>
      <c r="DJ687" s="46">
        <f t="shared" si="423"/>
        <v>0.32758620689655171</v>
      </c>
      <c r="DK687" s="47" t="s">
        <v>147</v>
      </c>
      <c r="DL687" s="48"/>
      <c r="DM687" s="49"/>
      <c r="DN687" s="23" t="s">
        <v>148</v>
      </c>
      <c r="DO687" s="23"/>
      <c r="DQ687" s="50"/>
    </row>
    <row r="688" spans="1:127" ht="15.75" customHeight="1" x14ac:dyDescent="0.3">
      <c r="A688" t="s">
        <v>1290</v>
      </c>
      <c r="B688" s="5"/>
      <c r="C688" s="5" t="s">
        <v>148</v>
      </c>
      <c r="D688" s="5"/>
      <c r="E688" s="22" t="s">
        <v>586</v>
      </c>
      <c r="F688" s="22" t="s">
        <v>150</v>
      </c>
      <c r="G688" s="23" t="s">
        <v>587</v>
      </c>
      <c r="H688" s="23">
        <v>-23.414899999999999</v>
      </c>
      <c r="I688" s="23">
        <v>-46.823039999999999</v>
      </c>
      <c r="J688" s="24" t="s">
        <v>139</v>
      </c>
      <c r="K688" s="60"/>
      <c r="L688" s="24" t="s">
        <v>152</v>
      </c>
      <c r="M688" s="24" t="s">
        <v>141</v>
      </c>
      <c r="N688" s="23">
        <v>58</v>
      </c>
      <c r="O688" s="23" t="s">
        <v>142</v>
      </c>
      <c r="P688" s="23" t="s">
        <v>143</v>
      </c>
      <c r="Q688" s="26">
        <f t="shared" si="401"/>
        <v>116</v>
      </c>
      <c r="R688" s="23"/>
      <c r="S688" s="28" t="s">
        <v>153</v>
      </c>
      <c r="T688" s="28">
        <v>6.5</v>
      </c>
      <c r="U688" s="23"/>
      <c r="V688" s="23"/>
      <c r="W688" s="29"/>
      <c r="X688" s="28" t="s">
        <v>153</v>
      </c>
      <c r="Y688" s="23"/>
      <c r="Z688" s="23"/>
      <c r="AA688" s="23"/>
      <c r="AB688" s="23">
        <v>4</v>
      </c>
      <c r="AC688" s="23"/>
      <c r="AD688" s="23" t="s">
        <v>144</v>
      </c>
      <c r="AE688" s="23" t="s">
        <v>145</v>
      </c>
      <c r="AF688" s="23">
        <v>30</v>
      </c>
      <c r="AG688" s="23">
        <v>6</v>
      </c>
      <c r="AH688" s="23">
        <v>1</v>
      </c>
      <c r="AI688" s="23">
        <v>4</v>
      </c>
      <c r="AJ688" s="23">
        <v>1.2</v>
      </c>
      <c r="AK688" s="27">
        <f t="shared" si="402"/>
        <v>-2.8</v>
      </c>
      <c r="AL688" s="27" t="s">
        <v>143</v>
      </c>
      <c r="AM688" s="27" t="s">
        <v>143</v>
      </c>
      <c r="AN688" s="23"/>
      <c r="AO688" s="27">
        <f t="shared" si="403"/>
        <v>2</v>
      </c>
      <c r="AP688" s="23"/>
      <c r="AQ688" s="23"/>
      <c r="AR688" s="23"/>
      <c r="AS688" s="23"/>
      <c r="AT688" s="23"/>
      <c r="AU688" s="27"/>
      <c r="AV688" s="27">
        <f t="shared" si="404"/>
        <v>0</v>
      </c>
      <c r="AW688" s="27"/>
      <c r="AX688" s="28">
        <f>VLOOKUP(J688,ABNT5101!$I$3:$J$9,2)</f>
        <v>7.5</v>
      </c>
      <c r="AY688" s="28">
        <f>VLOOKUP(J688,ABNT5101!$I$3:$M$9,5)</f>
        <v>0.18</v>
      </c>
      <c r="AZ688" s="28" t="str">
        <f>_xlfn.XLOOKUP(J688,ABNT5101!I:I,ABNT5101!L:L)</f>
        <v>-</v>
      </c>
      <c r="BA688" s="28">
        <f>_xlfn.XLOOKUP(J688,ABNT5101!$I:$I,ABNT5101!M:M)</f>
        <v>0.18</v>
      </c>
      <c r="BB688" s="28" t="str">
        <f>_xlfn.XLOOKUP(J688,ABNT5101!$I:$I,ABNT5101!N:N)</f>
        <v>-</v>
      </c>
      <c r="BC688" s="28">
        <f>_xlfn.XLOOKUP(J688,ABNT5101!$I:$I,ABNT5101!O:O)</f>
        <v>16</v>
      </c>
      <c r="BD688" s="31" t="str">
        <f t="shared" si="405"/>
        <v>ATENDE</v>
      </c>
      <c r="BE688" s="32">
        <f t="shared" si="397"/>
        <v>0.14933333333333332</v>
      </c>
      <c r="BF688" s="32">
        <f t="shared" si="398"/>
        <v>0.16666666666666674</v>
      </c>
      <c r="BG688" s="32" t="str">
        <f t="shared" si="406"/>
        <v>-</v>
      </c>
      <c r="BH688" s="34">
        <v>8.6199999999999992</v>
      </c>
      <c r="BI688" s="34">
        <v>0.21</v>
      </c>
      <c r="BJ688" s="34"/>
      <c r="BK688" s="34"/>
      <c r="BL688" s="35"/>
      <c r="BM688" s="34"/>
      <c r="BN688" s="31" t="str">
        <f t="shared" si="407"/>
        <v>ATENDE</v>
      </c>
      <c r="BO688" s="31" t="str">
        <f t="shared" si="399"/>
        <v>ATENDE</v>
      </c>
      <c r="BP688" s="31" t="str">
        <f t="shared" si="400"/>
        <v>ATENDE</v>
      </c>
      <c r="BQ688" s="31" t="str">
        <f t="shared" si="408"/>
        <v>ATENDE</v>
      </c>
      <c r="BR688" s="36" t="str">
        <f t="shared" si="409"/>
        <v>C5</v>
      </c>
      <c r="BS688" s="36" t="s">
        <v>143</v>
      </c>
      <c r="BT688" s="37" t="str">
        <f t="shared" si="411"/>
        <v>-</v>
      </c>
      <c r="BU688" s="34" t="s">
        <v>143</v>
      </c>
      <c r="BV688" s="34" t="s">
        <v>143</v>
      </c>
      <c r="BW688" s="36" t="str">
        <f>IF(BS688="-","-",_xlfn.XLOOKUP(BS688,ABNT5101!$B$4:$B$9,ABNT5101!$C$4:$C$9))</f>
        <v>-</v>
      </c>
      <c r="BX688" s="36" t="str">
        <f>IF(BS688="-","-",_xlfn.XLOOKUP(BS688,ABNT5101!$B$4:$B$9,ABNT5101!$D$4:$D$9))</f>
        <v>-</v>
      </c>
      <c r="BY688" s="31" t="str">
        <f t="shared" si="412"/>
        <v>-</v>
      </c>
      <c r="BZ688" s="31" t="str">
        <f t="shared" si="413"/>
        <v>-</v>
      </c>
      <c r="CA688" s="31" t="str">
        <f t="shared" si="414"/>
        <v>-</v>
      </c>
      <c r="CB688" s="36" t="s">
        <v>143</v>
      </c>
      <c r="CC688" s="37" t="str">
        <f t="shared" si="415"/>
        <v>-</v>
      </c>
      <c r="CD688" s="38" t="s">
        <v>143</v>
      </c>
      <c r="CE688" s="38" t="s">
        <v>143</v>
      </c>
      <c r="CF688" s="31" t="str">
        <f>IF(CB688="-","-",_xlfn.XLOOKUP(CB688,ABNT5101!$B$4:$B$9,ABNT5101!$C$4:$C$9))</f>
        <v>-</v>
      </c>
      <c r="CG688" s="36" t="str">
        <f>IF(CB688="-","-",_xlfn.XLOOKUP(CB688,ABNT5101!$B$4:$B$9,ABNT5101!$D$4:$D$9))</f>
        <v>-</v>
      </c>
      <c r="CH688" s="31" t="str">
        <f t="shared" si="416"/>
        <v>-</v>
      </c>
      <c r="CI688" s="31" t="str">
        <f t="shared" si="417"/>
        <v>-</v>
      </c>
      <c r="CJ688" s="31" t="str">
        <f t="shared" si="418"/>
        <v>-</v>
      </c>
      <c r="CK688" s="56" t="str">
        <f>_xlfn.XLOOKUP(CL688,'Banco de dados'!$B:$B,'Banco de dados'!$D:$D)</f>
        <v>TECNOWATT</v>
      </c>
      <c r="CL688" s="42" t="str">
        <f>'Banco de dados'!B66</f>
        <v xml:space="preserve">SIGSAGPTLRRSSNDL_40W_50IBBRS
</v>
      </c>
      <c r="CM688" s="56" t="str">
        <f>_xlfn.XLOOKUP(CL688,'Banco de dados'!$B:$B,'Banco de dados'!$E:$E)</f>
        <v>SIGSAGPTLRRSSNDL_40W_50IBBRS
1-10C1MUN6.5</v>
      </c>
      <c r="CN688" s="56"/>
      <c r="CO688" s="56" t="e">
        <f>IF(CN688="-","-",_xlfn.XLOOKUP(CN688,'Banco de dados'!$B:$B,'Banco de dados'!$E:$E))</f>
        <v>#N/A</v>
      </c>
      <c r="CP688" s="41">
        <f t="shared" si="419"/>
        <v>1</v>
      </c>
      <c r="CQ688" s="56">
        <f>_xlfn.XLOOKUP(CL688,'Banco de dados'!$B:$B,'Banco de dados'!$H:$H)</f>
        <v>40</v>
      </c>
      <c r="CR688" s="56" t="e">
        <f t="array" aca="1" ref="CR688" ca="1">_xludf.xlookup(CN688,'Banco de dados'!$B:$B,'Banco de dados'!$H:$H)</f>
        <v>#NAME?</v>
      </c>
      <c r="CS688" s="56" t="e">
        <f t="array" aca="1" ref="CS688" ca="1">_xludf.xlookup(CL688,'Banco de dados'!$B:$B,'Banco de dados'!$F:$F)</f>
        <v>#NAME?</v>
      </c>
      <c r="CT688" s="56" t="e">
        <f t="array" aca="1" ref="CT688" ca="1">_xludf.xlookup(CN688,'Banco de dados'!$B:$B,'Banco de dados'!$F:$F)</f>
        <v>#NAME?</v>
      </c>
      <c r="CU688" s="42">
        <v>0</v>
      </c>
      <c r="CV688" s="42">
        <v>3</v>
      </c>
      <c r="CW688" s="56" t="str">
        <f>IF(AJ688=0.5,"Suporte",IF(AND(AJ688&gt;='Braços de IP'!$B$9,AJ688&lt;='Braços de IP'!$D$9),'Braços de IP'!$E$9,IF(AND(AJ688&gt;='Braços de IP'!$B$10,AJ688&lt;='Braços de IP'!$D$10),'Braços de IP'!$E$10,IF(AND(AJ688&gt;='Braços de IP'!$B$11,AJ688&lt;='Braços de IP'!$D$11),'Braços de IP'!$E$11,IF(AND(AJ688&gt;='Braços de IP'!$B$12,AJ688&lt;='Braços de IP'!$D$12),'Braços de IP'!$E$12,IF(AND(AJ688&gt;='Braços de IP'!$B$13,AJ688&lt;='Braços de IP'!$D$13),'Braços de IP'!$E$13,IF(AND(AJ688&gt;='Braços de IP'!$B$14,AJ688&lt;='Braços de IP'!$D$14),'Braços de IP'!$E$14,"ERRO")))))))</f>
        <v>Curto I</v>
      </c>
      <c r="CX688" s="42"/>
      <c r="CY688" s="56" t="str">
        <f>IF($CX688="","",VLOOKUP($CX688,'Braços de IP'!$E$9:$I$15,2,0))</f>
        <v/>
      </c>
      <c r="CZ688" s="43" t="str">
        <f>IF($CX688="","",VLOOKUP($CX688,'Braços de IP'!$E$9:$I$15,5,0))</f>
        <v/>
      </c>
      <c r="DA688" s="56"/>
      <c r="DB688" s="56"/>
      <c r="DC688" s="56"/>
      <c r="DD688" s="56"/>
      <c r="DE688" s="56"/>
      <c r="DF688" s="56"/>
      <c r="DG688" s="44">
        <f t="shared" si="420"/>
        <v>40</v>
      </c>
      <c r="DH688" s="45">
        <f t="shared" si="421"/>
        <v>58</v>
      </c>
      <c r="DI688" s="44">
        <f t="shared" si="422"/>
        <v>98</v>
      </c>
      <c r="DJ688" s="46">
        <f t="shared" si="423"/>
        <v>0.31034482758620685</v>
      </c>
      <c r="DK688" s="47" t="s">
        <v>147</v>
      </c>
      <c r="DL688" s="48"/>
      <c r="DM688" s="49"/>
      <c r="DN688" s="23" t="s">
        <v>148</v>
      </c>
      <c r="DO688" s="23"/>
      <c r="DQ688" s="50"/>
    </row>
    <row r="689" spans="1:121" ht="15.75" hidden="1" customHeight="1" x14ac:dyDescent="0.3">
      <c r="B689" s="5"/>
      <c r="C689" s="5"/>
      <c r="D689" s="5"/>
      <c r="E689" s="22" t="s">
        <v>588</v>
      </c>
      <c r="F689" s="22" t="s">
        <v>150</v>
      </c>
      <c r="G689" s="23" t="s">
        <v>589</v>
      </c>
      <c r="H689" s="23">
        <v>-23.419483</v>
      </c>
      <c r="I689" s="23">
        <v>-46.847143000000003</v>
      </c>
      <c r="J689" s="24" t="s">
        <v>160</v>
      </c>
      <c r="K689" s="60"/>
      <c r="L689" s="24" t="s">
        <v>152</v>
      </c>
      <c r="M689" s="24" t="s">
        <v>141</v>
      </c>
      <c r="N689" s="23">
        <v>58</v>
      </c>
      <c r="O689" s="23" t="s">
        <v>142</v>
      </c>
      <c r="P689" s="23" t="s">
        <v>143</v>
      </c>
      <c r="Q689" s="26">
        <f t="shared" si="401"/>
        <v>116</v>
      </c>
      <c r="R689" s="27">
        <v>1</v>
      </c>
      <c r="S689" s="28" t="s">
        <v>153</v>
      </c>
      <c r="T689" s="28">
        <v>5.4</v>
      </c>
      <c r="U689" s="23"/>
      <c r="V689" s="23"/>
      <c r="W689" s="29"/>
      <c r="X689" s="28" t="s">
        <v>153</v>
      </c>
      <c r="Y689" s="23"/>
      <c r="Z689" s="23"/>
      <c r="AA689" s="23"/>
      <c r="AB689" s="23"/>
      <c r="AC689" s="23"/>
      <c r="AD689" s="23" t="s">
        <v>144</v>
      </c>
      <c r="AE689" s="23" t="s">
        <v>145</v>
      </c>
      <c r="AF689" s="23"/>
      <c r="AG689" s="23">
        <v>6.6</v>
      </c>
      <c r="AH689" s="23">
        <v>1</v>
      </c>
      <c r="AI689" s="23">
        <v>0.8</v>
      </c>
      <c r="AJ689" s="23">
        <v>2.6</v>
      </c>
      <c r="AK689" s="27">
        <f t="shared" si="402"/>
        <v>1.8</v>
      </c>
      <c r="AL689" s="27" t="s">
        <v>143</v>
      </c>
      <c r="AM689" s="27" t="s">
        <v>143</v>
      </c>
      <c r="AN689" s="23"/>
      <c r="AO689" s="27">
        <f t="shared" si="403"/>
        <v>2</v>
      </c>
      <c r="AP689" s="23"/>
      <c r="AQ689" s="23"/>
      <c r="AR689" s="23"/>
      <c r="AS689" s="23"/>
      <c r="AT689" s="23"/>
      <c r="AU689" s="27"/>
      <c r="AV689" s="27">
        <f t="shared" si="404"/>
        <v>0</v>
      </c>
      <c r="AW689" s="27"/>
      <c r="AX689" s="28">
        <f>VLOOKUP(J689,ABNT5101!$I$3:$J$9,2)</f>
        <v>10</v>
      </c>
      <c r="AY689" s="28">
        <f>VLOOKUP(J689,ABNT5101!$I$3:$M$9,5)</f>
        <v>0.18</v>
      </c>
      <c r="AZ689" s="28" t="str">
        <f>_xlfn.XLOOKUP(J689,ABNT5101!I:I,ABNT5101!L:L)</f>
        <v>-</v>
      </c>
      <c r="BA689" s="28">
        <f>_xlfn.XLOOKUP(J689,ABNT5101!$I:$I,ABNT5101!M:M)</f>
        <v>0.18</v>
      </c>
      <c r="BB689" s="28" t="str">
        <f>_xlfn.XLOOKUP(J689,ABNT5101!$I:$I,ABNT5101!N:N)</f>
        <v>-</v>
      </c>
      <c r="BC689" s="28">
        <f>_xlfn.XLOOKUP(J689,ABNT5101!$I:$I,ABNT5101!O:O)</f>
        <v>16</v>
      </c>
      <c r="BD689" s="31" t="str">
        <f t="shared" si="405"/>
        <v>NÃO ATENDE</v>
      </c>
      <c r="BE689" s="32">
        <f t="shared" si="397"/>
        <v>-1</v>
      </c>
      <c r="BF689" s="32">
        <f t="shared" si="398"/>
        <v>-1</v>
      </c>
      <c r="BG689" s="32" t="str">
        <f t="shared" si="406"/>
        <v>-</v>
      </c>
      <c r="BH689" s="34"/>
      <c r="BI689" s="34"/>
      <c r="BJ689" s="34"/>
      <c r="BK689" s="34"/>
      <c r="BL689" s="35"/>
      <c r="BM689" s="34"/>
      <c r="BN689" s="31" t="str">
        <f t="shared" si="407"/>
        <v>NÃO ATENDE</v>
      </c>
      <c r="BO689" s="31" t="str">
        <f t="shared" si="399"/>
        <v>NÃO ATENDE</v>
      </c>
      <c r="BP689" s="31" t="str">
        <f t="shared" si="400"/>
        <v>NÃO ATENDE</v>
      </c>
      <c r="BQ689" s="31" t="str">
        <f t="shared" si="408"/>
        <v>ATENDE</v>
      </c>
      <c r="BR689" s="36" t="str">
        <f t="shared" si="409"/>
        <v>C4</v>
      </c>
      <c r="BS689" s="36" t="str">
        <f t="shared" si="410"/>
        <v>Sem Passeio</v>
      </c>
      <c r="BT689" s="37" t="e">
        <f t="shared" si="411"/>
        <v>#N/A</v>
      </c>
      <c r="BU689" s="34"/>
      <c r="BV689" s="34"/>
      <c r="BW689" s="36" t="e">
        <f>IF(BS689="-","-",_xlfn.XLOOKUP(BS689,ABNT5101!$B$4:$B$9,ABNT5101!$C$4:$C$9))</f>
        <v>#N/A</v>
      </c>
      <c r="BX689" s="36" t="e">
        <f>IF(BS689="-","-",_xlfn.XLOOKUP(BS689,ABNT5101!$B$4:$B$9,ABNT5101!$D$4:$D$9))</f>
        <v>#N/A</v>
      </c>
      <c r="BY689" s="31" t="e">
        <f t="shared" si="412"/>
        <v>#N/A</v>
      </c>
      <c r="BZ689" s="31" t="e">
        <f t="shared" si="413"/>
        <v>#N/A</v>
      </c>
      <c r="CA689" s="31" t="e">
        <f t="shared" si="414"/>
        <v>#N/A</v>
      </c>
      <c r="CB689" s="36" t="s">
        <v>143</v>
      </c>
      <c r="CC689" s="37" t="e">
        <f t="shared" si="415"/>
        <v>#VALUE!</v>
      </c>
      <c r="CD689" s="38"/>
      <c r="CE689" s="38"/>
      <c r="CF689" s="31" t="str">
        <f>IF(CB689="-","-",_xlfn.XLOOKUP(CB689,ABNT5101!$B$4:$B$9,ABNT5101!$C$4:$C$9))</f>
        <v>-</v>
      </c>
      <c r="CG689" s="36" t="str">
        <f>IF(CB689="-","-",_xlfn.XLOOKUP(CB689,ABNT5101!$B$4:$B$9,ABNT5101!$D$4:$D$9))</f>
        <v>-</v>
      </c>
      <c r="CH689" s="31" t="str">
        <f t="shared" si="416"/>
        <v>-</v>
      </c>
      <c r="CI689" s="31" t="str">
        <f t="shared" si="417"/>
        <v>-</v>
      </c>
      <c r="CJ689" s="31" t="str">
        <f t="shared" si="418"/>
        <v>-</v>
      </c>
      <c r="CK689" s="56" t="e">
        <f>_xlfn.XLOOKUP(CL689,'Banco de dados'!$B:$B,'Banco de dados'!$D:$D)</f>
        <v>#N/A</v>
      </c>
      <c r="CL689" s="55"/>
      <c r="CM689" s="56" t="e">
        <f>_xlfn.XLOOKUP(CL689,'Banco de dados'!$B:$B,'Banco de dados'!$E:$E)</f>
        <v>#N/A</v>
      </c>
      <c r="CN689" s="56"/>
      <c r="CO689" s="56" t="e">
        <f>IF(CN689="-","-",_xlfn.XLOOKUP(CN689,'Banco de dados'!$B:$B,'Banco de dados'!$E:$E))</f>
        <v>#N/A</v>
      </c>
      <c r="CP689" s="41">
        <f t="shared" si="419"/>
        <v>1</v>
      </c>
      <c r="CQ689" s="56" t="e">
        <f>_xlfn.XLOOKUP(CL689,'Banco de dados'!$B:$B,'Banco de dados'!$H:$H)</f>
        <v>#N/A</v>
      </c>
      <c r="CR689" s="56" t="e">
        <f t="array" aca="1" ref="CR689" ca="1">_xludf.xlookup(CN689,'Banco de dados'!$B:$B,'Banco de dados'!$H:$H)</f>
        <v>#NAME?</v>
      </c>
      <c r="CS689" s="56" t="e">
        <f t="array" aca="1" ref="CS689" ca="1">_xludf.xlookup(CL689,'Banco de dados'!$B:$B,'Banco de dados'!$F:$F)</f>
        <v>#NAME?</v>
      </c>
      <c r="CT689" s="56" t="e">
        <f t="array" aca="1" ref="CT689" ca="1">_xludf.xlookup(CN689,'Banco de dados'!$B:$B,'Banco de dados'!$F:$F)</f>
        <v>#NAME?</v>
      </c>
      <c r="CU689" s="42"/>
      <c r="CV689" s="42"/>
      <c r="CW689" s="56" t="str">
        <f>IF(AJ689=0.5,"Suporte",IF(AND(AJ689&gt;='Braços de IP'!$B$9,AJ689&lt;='Braços de IP'!$D$9),'Braços de IP'!$E$9,IF(AND(AJ689&gt;='Braços de IP'!$B$10,AJ689&lt;='Braços de IP'!$D$10),'Braços de IP'!$E$10,IF(AND(AJ689&gt;='Braços de IP'!$B$11,AJ689&lt;='Braços de IP'!$D$11),'Braços de IP'!$E$11,IF(AND(AJ689&gt;='Braços de IP'!$B$12,AJ689&lt;='Braços de IP'!$D$12),'Braços de IP'!$E$12,IF(AND(AJ689&gt;='Braços de IP'!$B$13,AJ689&lt;='Braços de IP'!$D$13),'Braços de IP'!$E$13,IF(AND(AJ689&gt;='Braços de IP'!$B$14,AJ689&lt;='Braços de IP'!$D$14),'Braços de IP'!$E$14,"ERRO")))))))</f>
        <v>Longo I</v>
      </c>
      <c r="CX689" s="42"/>
      <c r="CY689" s="56" t="str">
        <f>IF($CX689="","",VLOOKUP($CX689,'Braços de IP'!$E$9:$I$15,2,0))</f>
        <v/>
      </c>
      <c r="CZ689" s="43" t="str">
        <f>IF($CX689="","",VLOOKUP($CX689,'Braços de IP'!$E$9:$I$15,5,0))</f>
        <v/>
      </c>
      <c r="DA689" s="56"/>
      <c r="DB689" s="56"/>
      <c r="DC689" s="56"/>
      <c r="DD689" s="56"/>
      <c r="DE689" s="56"/>
      <c r="DF689" s="56"/>
      <c r="DG689" s="44" t="e">
        <f t="shared" si="420"/>
        <v>#N/A</v>
      </c>
      <c r="DH689" s="45">
        <f t="shared" si="421"/>
        <v>58</v>
      </c>
      <c r="DI689" s="44" t="e">
        <f t="shared" si="422"/>
        <v>#N/A</v>
      </c>
      <c r="DJ689" s="46" t="e">
        <f t="shared" si="423"/>
        <v>#N/A</v>
      </c>
      <c r="DK689" s="47" t="s">
        <v>147</v>
      </c>
      <c r="DL689" s="48"/>
      <c r="DM689" s="49"/>
      <c r="DN689" s="23" t="s">
        <v>148</v>
      </c>
      <c r="DO689" s="23"/>
      <c r="DQ689" s="50"/>
    </row>
    <row r="690" spans="1:121" ht="15.75" hidden="1" customHeight="1" x14ac:dyDescent="0.3">
      <c r="B690" s="5"/>
      <c r="C690" s="5"/>
      <c r="D690" s="5"/>
      <c r="E690" s="22" t="s">
        <v>588</v>
      </c>
      <c r="F690" s="22" t="s">
        <v>150</v>
      </c>
      <c r="G690" s="23" t="s">
        <v>589</v>
      </c>
      <c r="H690" s="23">
        <v>-23.419483</v>
      </c>
      <c r="I690" s="23">
        <v>-46.847143000000003</v>
      </c>
      <c r="J690" s="24" t="s">
        <v>160</v>
      </c>
      <c r="K690" s="60"/>
      <c r="L690" s="24" t="s">
        <v>152</v>
      </c>
      <c r="M690" s="24" t="s">
        <v>141</v>
      </c>
      <c r="N690" s="23">
        <v>58</v>
      </c>
      <c r="O690" s="23" t="s">
        <v>142</v>
      </c>
      <c r="P690" s="23" t="s">
        <v>143</v>
      </c>
      <c r="Q690" s="26">
        <f t="shared" si="401"/>
        <v>116</v>
      </c>
      <c r="R690" s="27">
        <v>1</v>
      </c>
      <c r="S690" s="28" t="s">
        <v>153</v>
      </c>
      <c r="T690" s="28">
        <v>5.4</v>
      </c>
      <c r="U690" s="23"/>
      <c r="V690" s="23"/>
      <c r="W690" s="29"/>
      <c r="X690" s="28" t="s">
        <v>153</v>
      </c>
      <c r="Y690" s="23"/>
      <c r="Z690" s="23"/>
      <c r="AA690" s="23"/>
      <c r="AB690" s="23"/>
      <c r="AC690" s="23"/>
      <c r="AD690" s="23" t="s">
        <v>144</v>
      </c>
      <c r="AE690" s="23" t="s">
        <v>145</v>
      </c>
      <c r="AF690" s="23"/>
      <c r="AG690" s="23">
        <v>6.6</v>
      </c>
      <c r="AH690" s="23">
        <v>1</v>
      </c>
      <c r="AI690" s="23">
        <v>0.8</v>
      </c>
      <c r="AJ690" s="23">
        <v>2.6</v>
      </c>
      <c r="AK690" s="27">
        <f t="shared" si="402"/>
        <v>1.8</v>
      </c>
      <c r="AL690" s="27" t="s">
        <v>143</v>
      </c>
      <c r="AM690" s="27" t="s">
        <v>143</v>
      </c>
      <c r="AN690" s="23"/>
      <c r="AO690" s="27">
        <f t="shared" si="403"/>
        <v>2</v>
      </c>
      <c r="AP690" s="23"/>
      <c r="AQ690" s="23"/>
      <c r="AR690" s="23"/>
      <c r="AS690" s="23"/>
      <c r="AT690" s="23"/>
      <c r="AU690" s="27"/>
      <c r="AV690" s="27">
        <f t="shared" si="404"/>
        <v>0</v>
      </c>
      <c r="AW690" s="27"/>
      <c r="AX690" s="28">
        <f>VLOOKUP(J690,ABNT5101!$I$3:$J$9,2)</f>
        <v>10</v>
      </c>
      <c r="AY690" s="28">
        <f>VLOOKUP(J690,ABNT5101!$I$3:$M$9,5)</f>
        <v>0.18</v>
      </c>
      <c r="AZ690" s="28" t="str">
        <f>_xlfn.XLOOKUP(J690,ABNT5101!I:I,ABNT5101!L:L)</f>
        <v>-</v>
      </c>
      <c r="BA690" s="28">
        <f>_xlfn.XLOOKUP(J690,ABNT5101!$I:$I,ABNT5101!M:M)</f>
        <v>0.18</v>
      </c>
      <c r="BB690" s="28" t="str">
        <f>_xlfn.XLOOKUP(J690,ABNT5101!$I:$I,ABNT5101!N:N)</f>
        <v>-</v>
      </c>
      <c r="BC690" s="28">
        <f>_xlfn.XLOOKUP(J690,ABNT5101!$I:$I,ABNT5101!O:O)</f>
        <v>16</v>
      </c>
      <c r="BD690" s="31" t="str">
        <f t="shared" si="405"/>
        <v>NÃO ATENDE</v>
      </c>
      <c r="BE690" s="32">
        <f t="shared" si="397"/>
        <v>-1</v>
      </c>
      <c r="BF690" s="32">
        <f t="shared" si="398"/>
        <v>-1</v>
      </c>
      <c r="BG690" s="32" t="str">
        <f t="shared" si="406"/>
        <v>-</v>
      </c>
      <c r="BH690" s="34"/>
      <c r="BI690" s="34"/>
      <c r="BJ690" s="34"/>
      <c r="BK690" s="34"/>
      <c r="BL690" s="35"/>
      <c r="BM690" s="34"/>
      <c r="BN690" s="31" t="str">
        <f t="shared" si="407"/>
        <v>NÃO ATENDE</v>
      </c>
      <c r="BO690" s="31" t="str">
        <f t="shared" si="399"/>
        <v>NÃO ATENDE</v>
      </c>
      <c r="BP690" s="31" t="str">
        <f t="shared" si="400"/>
        <v>NÃO ATENDE</v>
      </c>
      <c r="BQ690" s="31" t="str">
        <f t="shared" si="408"/>
        <v>ATENDE</v>
      </c>
      <c r="BR690" s="36" t="str">
        <f t="shared" si="409"/>
        <v>C4</v>
      </c>
      <c r="BS690" s="36" t="str">
        <f t="shared" si="410"/>
        <v>Sem Passeio</v>
      </c>
      <c r="BT690" s="37" t="e">
        <f t="shared" si="411"/>
        <v>#N/A</v>
      </c>
      <c r="BU690" s="34"/>
      <c r="BV690" s="34"/>
      <c r="BW690" s="36" t="e">
        <f>IF(BS690="-","-",_xlfn.XLOOKUP(BS690,ABNT5101!$B$4:$B$9,ABNT5101!$C$4:$C$9))</f>
        <v>#N/A</v>
      </c>
      <c r="BX690" s="36" t="e">
        <f>IF(BS690="-","-",_xlfn.XLOOKUP(BS690,ABNT5101!$B$4:$B$9,ABNT5101!$D$4:$D$9))</f>
        <v>#N/A</v>
      </c>
      <c r="BY690" s="31" t="e">
        <f t="shared" si="412"/>
        <v>#N/A</v>
      </c>
      <c r="BZ690" s="31" t="e">
        <f t="shared" si="413"/>
        <v>#N/A</v>
      </c>
      <c r="CA690" s="31" t="e">
        <f t="shared" si="414"/>
        <v>#N/A</v>
      </c>
      <c r="CB690" s="36" t="s">
        <v>143</v>
      </c>
      <c r="CC690" s="37" t="e">
        <f t="shared" si="415"/>
        <v>#VALUE!</v>
      </c>
      <c r="CD690" s="38"/>
      <c r="CE690" s="38"/>
      <c r="CF690" s="31" t="str">
        <f>IF(CB690="-","-",_xlfn.XLOOKUP(CB690,ABNT5101!$B$4:$B$9,ABNT5101!$C$4:$C$9))</f>
        <v>-</v>
      </c>
      <c r="CG690" s="36" t="str">
        <f>IF(CB690="-","-",_xlfn.XLOOKUP(CB690,ABNT5101!$B$4:$B$9,ABNT5101!$D$4:$D$9))</f>
        <v>-</v>
      </c>
      <c r="CH690" s="31" t="str">
        <f t="shared" si="416"/>
        <v>-</v>
      </c>
      <c r="CI690" s="31" t="str">
        <f t="shared" si="417"/>
        <v>-</v>
      </c>
      <c r="CJ690" s="31" t="str">
        <f t="shared" si="418"/>
        <v>-</v>
      </c>
      <c r="CK690" s="56" t="e">
        <f>_xlfn.XLOOKUP(CL690,'Banco de dados'!$B:$B,'Banco de dados'!$D:$D)</f>
        <v>#N/A</v>
      </c>
      <c r="CL690" s="55"/>
      <c r="CM690" s="56" t="e">
        <f>_xlfn.XLOOKUP(CL690,'Banco de dados'!$B:$B,'Banco de dados'!$E:$E)</f>
        <v>#N/A</v>
      </c>
      <c r="CN690" s="56"/>
      <c r="CO690" s="56" t="e">
        <f>IF(CN690="-","-",_xlfn.XLOOKUP(CN690,'Banco de dados'!$B:$B,'Banco de dados'!$E:$E))</f>
        <v>#N/A</v>
      </c>
      <c r="CP690" s="41">
        <f t="shared" si="419"/>
        <v>1</v>
      </c>
      <c r="CQ690" s="56" t="e">
        <f>_xlfn.XLOOKUP(CL690,'Banco de dados'!$B:$B,'Banco de dados'!$H:$H)</f>
        <v>#N/A</v>
      </c>
      <c r="CR690" s="56" t="e">
        <f t="array" aca="1" ref="CR690" ca="1">_xludf.xlookup(CN690,'Banco de dados'!$B:$B,'Banco de dados'!$H:$H)</f>
        <v>#NAME?</v>
      </c>
      <c r="CS690" s="56" t="e">
        <f t="array" aca="1" ref="CS690" ca="1">_xludf.xlookup(CL690,'Banco de dados'!$B:$B,'Banco de dados'!$F:$F)</f>
        <v>#NAME?</v>
      </c>
      <c r="CT690" s="56" t="e">
        <f t="array" aca="1" ref="CT690" ca="1">_xludf.xlookup(CN690,'Banco de dados'!$B:$B,'Banco de dados'!$F:$F)</f>
        <v>#NAME?</v>
      </c>
      <c r="CU690" s="42"/>
      <c r="CV690" s="42"/>
      <c r="CW690" s="56" t="str">
        <f>IF(AJ690=0.5,"Suporte",IF(AND(AJ690&gt;='Braços de IP'!$B$9,AJ690&lt;='Braços de IP'!$D$9),'Braços de IP'!$E$9,IF(AND(AJ690&gt;='Braços de IP'!$B$10,AJ690&lt;='Braços de IP'!$D$10),'Braços de IP'!$E$10,IF(AND(AJ690&gt;='Braços de IP'!$B$11,AJ690&lt;='Braços de IP'!$D$11),'Braços de IP'!$E$11,IF(AND(AJ690&gt;='Braços de IP'!$B$12,AJ690&lt;='Braços de IP'!$D$12),'Braços de IP'!$E$12,IF(AND(AJ690&gt;='Braços de IP'!$B$13,AJ690&lt;='Braços de IP'!$D$13),'Braços de IP'!$E$13,IF(AND(AJ690&gt;='Braços de IP'!$B$14,AJ690&lt;='Braços de IP'!$D$14),'Braços de IP'!$E$14,"ERRO")))))))</f>
        <v>Longo I</v>
      </c>
      <c r="CX690" s="42"/>
      <c r="CY690" s="56" t="str">
        <f>IF($CX690="","",VLOOKUP($CX690,'Braços de IP'!$E$9:$I$15,2,0))</f>
        <v/>
      </c>
      <c r="CZ690" s="43" t="str">
        <f>IF($CX690="","",VLOOKUP($CX690,'Braços de IP'!$E$9:$I$15,5,0))</f>
        <v/>
      </c>
      <c r="DA690" s="56"/>
      <c r="DB690" s="56"/>
      <c r="DC690" s="56"/>
      <c r="DD690" s="56"/>
      <c r="DE690" s="56"/>
      <c r="DF690" s="56"/>
      <c r="DG690" s="44" t="e">
        <f t="shared" si="420"/>
        <v>#N/A</v>
      </c>
      <c r="DH690" s="45">
        <f t="shared" si="421"/>
        <v>58</v>
      </c>
      <c r="DI690" s="44" t="e">
        <f t="shared" si="422"/>
        <v>#N/A</v>
      </c>
      <c r="DJ690" s="46" t="e">
        <f t="shared" si="423"/>
        <v>#N/A</v>
      </c>
      <c r="DK690" s="47" t="s">
        <v>147</v>
      </c>
      <c r="DL690" s="48"/>
      <c r="DM690" s="49"/>
      <c r="DN690" s="23" t="s">
        <v>148</v>
      </c>
      <c r="DO690" s="23"/>
      <c r="DQ690" s="50"/>
    </row>
    <row r="691" spans="1:121" ht="15.75" hidden="1" customHeight="1" x14ac:dyDescent="0.3">
      <c r="B691" s="5"/>
      <c r="C691" s="5"/>
      <c r="D691" s="5"/>
      <c r="E691" s="22" t="s">
        <v>588</v>
      </c>
      <c r="F691" s="22" t="s">
        <v>150</v>
      </c>
      <c r="G691" s="23" t="s">
        <v>589</v>
      </c>
      <c r="H691" s="23">
        <v>-23.419483</v>
      </c>
      <c r="I691" s="23">
        <v>-46.847143000000003</v>
      </c>
      <c r="J691" s="24" t="s">
        <v>160</v>
      </c>
      <c r="K691" s="60"/>
      <c r="L691" s="24" t="s">
        <v>152</v>
      </c>
      <c r="M691" s="24" t="s">
        <v>141</v>
      </c>
      <c r="N691" s="23">
        <v>58</v>
      </c>
      <c r="O691" s="23" t="s">
        <v>142</v>
      </c>
      <c r="P691" s="23" t="s">
        <v>143</v>
      </c>
      <c r="Q691" s="26">
        <f t="shared" si="401"/>
        <v>116</v>
      </c>
      <c r="R691" s="27">
        <v>1</v>
      </c>
      <c r="S691" s="28" t="s">
        <v>153</v>
      </c>
      <c r="T691" s="28">
        <v>5.4</v>
      </c>
      <c r="U691" s="23"/>
      <c r="V691" s="23"/>
      <c r="W691" s="29"/>
      <c r="X691" s="28" t="s">
        <v>153</v>
      </c>
      <c r="Y691" s="23"/>
      <c r="Z691" s="23"/>
      <c r="AA691" s="23"/>
      <c r="AB691" s="23"/>
      <c r="AC691" s="23"/>
      <c r="AD691" s="23" t="s">
        <v>144</v>
      </c>
      <c r="AE691" s="23" t="s">
        <v>145</v>
      </c>
      <c r="AF691" s="23"/>
      <c r="AG691" s="23">
        <v>6.6</v>
      </c>
      <c r="AH691" s="23">
        <v>1</v>
      </c>
      <c r="AI691" s="23">
        <v>0.8</v>
      </c>
      <c r="AJ691" s="23">
        <v>2.6</v>
      </c>
      <c r="AK691" s="27">
        <f t="shared" si="402"/>
        <v>1.8</v>
      </c>
      <c r="AL691" s="27" t="s">
        <v>143</v>
      </c>
      <c r="AM691" s="27" t="s">
        <v>143</v>
      </c>
      <c r="AN691" s="23"/>
      <c r="AO691" s="27">
        <f t="shared" si="403"/>
        <v>2</v>
      </c>
      <c r="AP691" s="23"/>
      <c r="AQ691" s="23"/>
      <c r="AR691" s="23"/>
      <c r="AS691" s="23"/>
      <c r="AT691" s="23"/>
      <c r="AU691" s="27"/>
      <c r="AV691" s="27">
        <f t="shared" si="404"/>
        <v>0</v>
      </c>
      <c r="AW691" s="27"/>
      <c r="AX691" s="28">
        <f>VLOOKUP(J691,ABNT5101!$I$3:$J$9,2)</f>
        <v>10</v>
      </c>
      <c r="AY691" s="28">
        <f>VLOOKUP(J691,ABNT5101!$I$3:$M$9,5)</f>
        <v>0.18</v>
      </c>
      <c r="AZ691" s="28" t="str">
        <f>_xlfn.XLOOKUP(J691,ABNT5101!I:I,ABNT5101!L:L)</f>
        <v>-</v>
      </c>
      <c r="BA691" s="28">
        <f>_xlfn.XLOOKUP(J691,ABNT5101!$I:$I,ABNT5101!M:M)</f>
        <v>0.18</v>
      </c>
      <c r="BB691" s="28" t="str">
        <f>_xlfn.XLOOKUP(J691,ABNT5101!$I:$I,ABNT5101!N:N)</f>
        <v>-</v>
      </c>
      <c r="BC691" s="28">
        <f>_xlfn.XLOOKUP(J691,ABNT5101!$I:$I,ABNT5101!O:O)</f>
        <v>16</v>
      </c>
      <c r="BD691" s="31" t="str">
        <f t="shared" si="405"/>
        <v>NÃO ATENDE</v>
      </c>
      <c r="BE691" s="32">
        <f t="shared" si="397"/>
        <v>-1</v>
      </c>
      <c r="BF691" s="32">
        <f t="shared" si="398"/>
        <v>-1</v>
      </c>
      <c r="BG691" s="32" t="str">
        <f t="shared" si="406"/>
        <v>-</v>
      </c>
      <c r="BH691" s="34"/>
      <c r="BI691" s="34"/>
      <c r="BJ691" s="34"/>
      <c r="BK691" s="34"/>
      <c r="BL691" s="35"/>
      <c r="BM691" s="34"/>
      <c r="BN691" s="31" t="str">
        <f t="shared" si="407"/>
        <v>NÃO ATENDE</v>
      </c>
      <c r="BO691" s="31" t="str">
        <f t="shared" si="399"/>
        <v>NÃO ATENDE</v>
      </c>
      <c r="BP691" s="31" t="str">
        <f t="shared" si="400"/>
        <v>NÃO ATENDE</v>
      </c>
      <c r="BQ691" s="31" t="str">
        <f t="shared" si="408"/>
        <v>ATENDE</v>
      </c>
      <c r="BR691" s="36" t="str">
        <f t="shared" si="409"/>
        <v>C4</v>
      </c>
      <c r="BS691" s="36" t="str">
        <f t="shared" si="410"/>
        <v>Sem Passeio</v>
      </c>
      <c r="BT691" s="37" t="e">
        <f t="shared" si="411"/>
        <v>#N/A</v>
      </c>
      <c r="BU691" s="34"/>
      <c r="BV691" s="34"/>
      <c r="BW691" s="36" t="e">
        <f>IF(BS691="-","-",_xlfn.XLOOKUP(BS691,ABNT5101!$B$4:$B$9,ABNT5101!$C$4:$C$9))</f>
        <v>#N/A</v>
      </c>
      <c r="BX691" s="36" t="e">
        <f>IF(BS691="-","-",_xlfn.XLOOKUP(BS691,ABNT5101!$B$4:$B$9,ABNT5101!$D$4:$D$9))</f>
        <v>#N/A</v>
      </c>
      <c r="BY691" s="31" t="e">
        <f t="shared" si="412"/>
        <v>#N/A</v>
      </c>
      <c r="BZ691" s="31" t="e">
        <f t="shared" si="413"/>
        <v>#N/A</v>
      </c>
      <c r="CA691" s="31" t="e">
        <f t="shared" si="414"/>
        <v>#N/A</v>
      </c>
      <c r="CB691" s="36" t="s">
        <v>143</v>
      </c>
      <c r="CC691" s="37" t="e">
        <f t="shared" si="415"/>
        <v>#VALUE!</v>
      </c>
      <c r="CD691" s="38"/>
      <c r="CE691" s="38"/>
      <c r="CF691" s="31" t="str">
        <f>IF(CB691="-","-",_xlfn.XLOOKUP(CB691,ABNT5101!$B$4:$B$9,ABNT5101!$C$4:$C$9))</f>
        <v>-</v>
      </c>
      <c r="CG691" s="36" t="str">
        <f>IF(CB691="-","-",_xlfn.XLOOKUP(CB691,ABNT5101!$B$4:$B$9,ABNT5101!$D$4:$D$9))</f>
        <v>-</v>
      </c>
      <c r="CH691" s="31" t="str">
        <f t="shared" si="416"/>
        <v>-</v>
      </c>
      <c r="CI691" s="31" t="str">
        <f t="shared" si="417"/>
        <v>-</v>
      </c>
      <c r="CJ691" s="31" t="str">
        <f t="shared" si="418"/>
        <v>-</v>
      </c>
      <c r="CK691" s="56" t="e">
        <f>_xlfn.XLOOKUP(CL691,'Banco de dados'!$B:$B,'Banco de dados'!$D:$D)</f>
        <v>#N/A</v>
      </c>
      <c r="CL691" s="55"/>
      <c r="CM691" s="56" t="e">
        <f>_xlfn.XLOOKUP(CL691,'Banco de dados'!$B:$B,'Banco de dados'!$E:$E)</f>
        <v>#N/A</v>
      </c>
      <c r="CN691" s="56"/>
      <c r="CO691" s="56" t="e">
        <f>IF(CN691="-","-",_xlfn.XLOOKUP(CN691,'Banco de dados'!$B:$B,'Banco de dados'!$E:$E))</f>
        <v>#N/A</v>
      </c>
      <c r="CP691" s="41">
        <f t="shared" si="419"/>
        <v>1</v>
      </c>
      <c r="CQ691" s="56" t="e">
        <f>_xlfn.XLOOKUP(CL691,'Banco de dados'!$B:$B,'Banco de dados'!$H:$H)</f>
        <v>#N/A</v>
      </c>
      <c r="CR691" s="56" t="e">
        <f t="array" aca="1" ref="CR691" ca="1">_xludf.xlookup(CN691,'Banco de dados'!$B:$B,'Banco de dados'!$H:$H)</f>
        <v>#NAME?</v>
      </c>
      <c r="CS691" s="56" t="e">
        <f t="array" aca="1" ref="CS691" ca="1">_xludf.xlookup(CL691,'Banco de dados'!$B:$B,'Banco de dados'!$F:$F)</f>
        <v>#NAME?</v>
      </c>
      <c r="CT691" s="56" t="e">
        <f t="array" aca="1" ref="CT691" ca="1">_xludf.xlookup(CN691,'Banco de dados'!$B:$B,'Banco de dados'!$F:$F)</f>
        <v>#NAME?</v>
      </c>
      <c r="CU691" s="42"/>
      <c r="CV691" s="42"/>
      <c r="CW691" s="56" t="str">
        <f>IF(AJ691=0.5,"Suporte",IF(AND(AJ691&gt;='Braços de IP'!$B$9,AJ691&lt;='Braços de IP'!$D$9),'Braços de IP'!$E$9,IF(AND(AJ691&gt;='Braços de IP'!$B$10,AJ691&lt;='Braços de IP'!$D$10),'Braços de IP'!$E$10,IF(AND(AJ691&gt;='Braços de IP'!$B$11,AJ691&lt;='Braços de IP'!$D$11),'Braços de IP'!$E$11,IF(AND(AJ691&gt;='Braços de IP'!$B$12,AJ691&lt;='Braços de IP'!$D$12),'Braços de IP'!$E$12,IF(AND(AJ691&gt;='Braços de IP'!$B$13,AJ691&lt;='Braços de IP'!$D$13),'Braços de IP'!$E$13,IF(AND(AJ691&gt;='Braços de IP'!$B$14,AJ691&lt;='Braços de IP'!$D$14),'Braços de IP'!$E$14,"ERRO")))))))</f>
        <v>Longo I</v>
      </c>
      <c r="CX691" s="42"/>
      <c r="CY691" s="56" t="str">
        <f>IF($CX691="","",VLOOKUP($CX691,'Braços de IP'!$E$9:$I$15,2,0))</f>
        <v/>
      </c>
      <c r="CZ691" s="43" t="str">
        <f>IF($CX691="","",VLOOKUP($CX691,'Braços de IP'!$E$9:$I$15,5,0))</f>
        <v/>
      </c>
      <c r="DA691" s="56"/>
      <c r="DB691" s="56"/>
      <c r="DC691" s="56"/>
      <c r="DD691" s="56"/>
      <c r="DE691" s="56"/>
      <c r="DF691" s="56"/>
      <c r="DG691" s="44" t="e">
        <f t="shared" si="420"/>
        <v>#N/A</v>
      </c>
      <c r="DH691" s="45">
        <f t="shared" si="421"/>
        <v>58</v>
      </c>
      <c r="DI691" s="44" t="e">
        <f t="shared" si="422"/>
        <v>#N/A</v>
      </c>
      <c r="DJ691" s="46" t="e">
        <f t="shared" si="423"/>
        <v>#N/A</v>
      </c>
      <c r="DK691" s="47" t="s">
        <v>147</v>
      </c>
      <c r="DL691" s="48"/>
      <c r="DM691" s="49"/>
      <c r="DN691" s="23" t="s">
        <v>148</v>
      </c>
      <c r="DO691" s="23"/>
      <c r="DQ691" s="50"/>
    </row>
    <row r="692" spans="1:121" ht="15.75" hidden="1" customHeight="1" x14ac:dyDescent="0.3">
      <c r="B692" s="5"/>
      <c r="C692" s="5"/>
      <c r="D692" s="5"/>
      <c r="E692" s="22" t="s">
        <v>590</v>
      </c>
      <c r="F692" s="22" t="s">
        <v>137</v>
      </c>
      <c r="G692" s="23" t="s">
        <v>591</v>
      </c>
      <c r="H692" s="23">
        <v>-23.408064</v>
      </c>
      <c r="I692" s="23">
        <v>-46.864617000000003</v>
      </c>
      <c r="J692" s="24" t="s">
        <v>160</v>
      </c>
      <c r="K692" s="60"/>
      <c r="L692" s="24" t="s">
        <v>140</v>
      </c>
      <c r="M692" s="24" t="s">
        <v>141</v>
      </c>
      <c r="N692" s="23">
        <v>90</v>
      </c>
      <c r="O692" s="23" t="s">
        <v>142</v>
      </c>
      <c r="P692" s="23" t="s">
        <v>143</v>
      </c>
      <c r="Q692" s="26">
        <f t="shared" si="401"/>
        <v>180</v>
      </c>
      <c r="R692" s="27">
        <v>1</v>
      </c>
      <c r="S692" s="24">
        <v>2</v>
      </c>
      <c r="T692" s="24">
        <v>6</v>
      </c>
      <c r="U692" s="29"/>
      <c r="V692" s="29"/>
      <c r="W692" s="29"/>
      <c r="X692" s="28">
        <v>3</v>
      </c>
      <c r="Y692" s="23"/>
      <c r="Z692" s="23"/>
      <c r="AA692" s="23"/>
      <c r="AB692" s="23"/>
      <c r="AC692" s="23"/>
      <c r="AD692" s="23" t="s">
        <v>144</v>
      </c>
      <c r="AE692" s="23" t="s">
        <v>145</v>
      </c>
      <c r="AF692" s="23"/>
      <c r="AG692" s="23">
        <v>7.5</v>
      </c>
      <c r="AH692" s="23">
        <v>1</v>
      </c>
      <c r="AI692" s="23">
        <v>0.3</v>
      </c>
      <c r="AJ692" s="23">
        <v>2.1</v>
      </c>
      <c r="AK692" s="27">
        <f t="shared" si="402"/>
        <v>1.8</v>
      </c>
      <c r="AL692" s="27" t="s">
        <v>143</v>
      </c>
      <c r="AM692" s="27" t="s">
        <v>143</v>
      </c>
      <c r="AN692" s="23"/>
      <c r="AO692" s="27">
        <f t="shared" si="403"/>
        <v>2</v>
      </c>
      <c r="AP692" s="23"/>
      <c r="AQ692" s="23"/>
      <c r="AR692" s="23"/>
      <c r="AS692" s="23"/>
      <c r="AT692" s="23"/>
      <c r="AU692" s="27"/>
      <c r="AV692" s="27">
        <f t="shared" si="404"/>
        <v>0</v>
      </c>
      <c r="AW692" s="27"/>
      <c r="AX692" s="28">
        <f>VLOOKUP(J692,ABNT5101!$I$3:$J$9,2)</f>
        <v>10</v>
      </c>
      <c r="AY692" s="28">
        <f>VLOOKUP(J692,ABNT5101!$I$3:$M$9,5)</f>
        <v>0.18</v>
      </c>
      <c r="AZ692" s="28" t="str">
        <f>_xlfn.XLOOKUP(J692,ABNT5101!I:I,ABNT5101!L:L)</f>
        <v>-</v>
      </c>
      <c r="BA692" s="28">
        <f>_xlfn.XLOOKUP(J692,ABNT5101!$I:$I,ABNT5101!M:M)</f>
        <v>0.18</v>
      </c>
      <c r="BB692" s="28" t="str">
        <f>_xlfn.XLOOKUP(J692,ABNT5101!$I:$I,ABNT5101!N:N)</f>
        <v>-</v>
      </c>
      <c r="BC692" s="28">
        <f>_xlfn.XLOOKUP(J692,ABNT5101!$I:$I,ABNT5101!O:O)</f>
        <v>16</v>
      </c>
      <c r="BD692" s="31" t="str">
        <f t="shared" si="405"/>
        <v>NÃO ATENDE</v>
      </c>
      <c r="BE692" s="32">
        <f t="shared" si="397"/>
        <v>-1</v>
      </c>
      <c r="BF692" s="32">
        <f t="shared" si="398"/>
        <v>-1</v>
      </c>
      <c r="BG692" s="32" t="str">
        <f t="shared" si="406"/>
        <v>-</v>
      </c>
      <c r="BH692" s="34"/>
      <c r="BI692" s="34"/>
      <c r="BJ692" s="34"/>
      <c r="BK692" s="34"/>
      <c r="BL692" s="35"/>
      <c r="BM692" s="34"/>
      <c r="BN692" s="31" t="str">
        <f t="shared" si="407"/>
        <v>NÃO ATENDE</v>
      </c>
      <c r="BO692" s="31" t="str">
        <f t="shared" si="399"/>
        <v>NÃO ATENDE</v>
      </c>
      <c r="BP692" s="31" t="str">
        <f t="shared" si="400"/>
        <v>NÃO ATENDE</v>
      </c>
      <c r="BQ692" s="31" t="str">
        <f t="shared" si="408"/>
        <v>ATENDE</v>
      </c>
      <c r="BR692" s="36" t="str">
        <f t="shared" si="409"/>
        <v>C4</v>
      </c>
      <c r="BS692" s="36" t="str">
        <f t="shared" si="410"/>
        <v>P6</v>
      </c>
      <c r="BT692" s="37">
        <f t="shared" si="411"/>
        <v>-1</v>
      </c>
      <c r="BU692" s="34"/>
      <c r="BV692" s="34"/>
      <c r="BW692" s="36">
        <f>IF(BS692="-","-",_xlfn.XLOOKUP(BS692,ABNT5101!$B$4:$B$9,ABNT5101!$C$4:$C$9))</f>
        <v>3</v>
      </c>
      <c r="BX692" s="36">
        <f>IF(BS692="-","-",_xlfn.XLOOKUP(BS692,ABNT5101!$B$4:$B$9,ABNT5101!$D$4:$D$9))</f>
        <v>0.6</v>
      </c>
      <c r="BY692" s="31" t="str">
        <f t="shared" si="412"/>
        <v>NÃO ATENDE</v>
      </c>
      <c r="BZ692" s="31" t="str">
        <f t="shared" si="413"/>
        <v>NÃO ATENDE</v>
      </c>
      <c r="CA692" s="31" t="str">
        <f t="shared" si="414"/>
        <v>NÃO ATENDE</v>
      </c>
      <c r="CB692" s="36" t="str">
        <f t="shared" ref="CB692:CB723" si="424">BS692</f>
        <v>P6</v>
      </c>
      <c r="CC692" s="37">
        <f t="shared" si="415"/>
        <v>-1</v>
      </c>
      <c r="CD692" s="38"/>
      <c r="CE692" s="38"/>
      <c r="CF692" s="31">
        <f>IF(CB692="-","-",_xlfn.XLOOKUP(CB692,ABNT5101!$B$4:$B$9,ABNT5101!$C$4:$C$9))</f>
        <v>3</v>
      </c>
      <c r="CG692" s="36">
        <f>IF(CB692="-","-",_xlfn.XLOOKUP(CB692,ABNT5101!$B$4:$B$9,ABNT5101!$D$4:$D$9))</f>
        <v>0.6</v>
      </c>
      <c r="CH692" s="31" t="str">
        <f t="shared" si="416"/>
        <v>NÃO ATENDE</v>
      </c>
      <c r="CI692" s="31" t="str">
        <f t="shared" si="417"/>
        <v>NÃO ATENDE</v>
      </c>
      <c r="CJ692" s="31" t="str">
        <f t="shared" si="418"/>
        <v>NÃO ATENDE</v>
      </c>
      <c r="CK692" s="56" t="e">
        <f>_xlfn.XLOOKUP(CL692,'Banco de dados'!$B:$B,'Banco de dados'!$D:$D)</f>
        <v>#N/A</v>
      </c>
      <c r="CL692" s="42"/>
      <c r="CM692" s="56" t="e">
        <f>_xlfn.XLOOKUP(CL692,'Banco de dados'!$B:$B,'Banco de dados'!$E:$E)</f>
        <v>#N/A</v>
      </c>
      <c r="CN692" s="56"/>
      <c r="CO692" s="56" t="e">
        <f>IF(CN692="-","-",_xlfn.XLOOKUP(CN692,'Banco de dados'!$B:$B,'Banco de dados'!$E:$E))</f>
        <v>#N/A</v>
      </c>
      <c r="CP692" s="41">
        <f t="shared" si="419"/>
        <v>1</v>
      </c>
      <c r="CQ692" s="56" t="e">
        <f>_xlfn.XLOOKUP(CL692,'Banco de dados'!$B:$B,'Banco de dados'!$H:$H)</f>
        <v>#N/A</v>
      </c>
      <c r="CR692" s="56" t="e">
        <f t="array" aca="1" ref="CR692" ca="1">_xludf.xlookup(CN692,'Banco de dados'!$B:$B,'Banco de dados'!$H:$H)</f>
        <v>#NAME?</v>
      </c>
      <c r="CS692" s="56" t="e">
        <f t="array" aca="1" ref="CS692" ca="1">_xludf.xlookup(CL692,'Banco de dados'!$B:$B,'Banco de dados'!$F:$F)</f>
        <v>#NAME?</v>
      </c>
      <c r="CT692" s="56" t="e">
        <f t="array" aca="1" ref="CT692" ca="1">_xludf.xlookup(CN692,'Banco de dados'!$B:$B,'Banco de dados'!$F:$F)</f>
        <v>#NAME?</v>
      </c>
      <c r="CU692" s="42"/>
      <c r="CV692" s="42"/>
      <c r="CW692" s="56" t="s">
        <v>204</v>
      </c>
      <c r="CX692" s="42"/>
      <c r="CY692" s="56" t="str">
        <f>IF($CX692="","",VLOOKUP($CX692,'Braços de IP'!$E$9:$I$15,2,0))</f>
        <v/>
      </c>
      <c r="CZ692" s="43" t="str">
        <f>IF($CX692="","",VLOOKUP($CX692,'Braços de IP'!$E$9:$I$15,5,0))</f>
        <v/>
      </c>
      <c r="DA692" s="56"/>
      <c r="DB692" s="56"/>
      <c r="DC692" s="56"/>
      <c r="DD692" s="56"/>
      <c r="DE692" s="56"/>
      <c r="DF692" s="56"/>
      <c r="DG692" s="44" t="e">
        <f t="shared" si="420"/>
        <v>#N/A</v>
      </c>
      <c r="DH692" s="45">
        <f t="shared" si="421"/>
        <v>90</v>
      </c>
      <c r="DI692" s="44" t="e">
        <f t="shared" si="422"/>
        <v>#N/A</v>
      </c>
      <c r="DJ692" s="46" t="e">
        <f t="shared" si="423"/>
        <v>#N/A</v>
      </c>
      <c r="DK692" s="47" t="s">
        <v>147</v>
      </c>
      <c r="DL692" s="48"/>
      <c r="DM692" s="49"/>
      <c r="DN692" s="23" t="s">
        <v>148</v>
      </c>
      <c r="DO692" s="23"/>
      <c r="DQ692" s="50"/>
    </row>
    <row r="693" spans="1:121" ht="15.75" hidden="1" customHeight="1" x14ac:dyDescent="0.3">
      <c r="B693" s="5"/>
      <c r="C693" s="5"/>
      <c r="D693" s="5"/>
      <c r="E693" s="22" t="s">
        <v>590</v>
      </c>
      <c r="F693" s="22" t="s">
        <v>137</v>
      </c>
      <c r="G693" s="23" t="s">
        <v>591</v>
      </c>
      <c r="H693" s="23">
        <v>-23.408064</v>
      </c>
      <c r="I693" s="23">
        <v>-46.864617000000003</v>
      </c>
      <c r="J693" s="24" t="s">
        <v>160</v>
      </c>
      <c r="K693" s="60"/>
      <c r="L693" s="24" t="s">
        <v>140</v>
      </c>
      <c r="M693" s="24" t="s">
        <v>141</v>
      </c>
      <c r="N693" s="23">
        <v>90</v>
      </c>
      <c r="O693" s="23" t="s">
        <v>142</v>
      </c>
      <c r="P693" s="23" t="s">
        <v>143</v>
      </c>
      <c r="Q693" s="26">
        <f t="shared" si="401"/>
        <v>180</v>
      </c>
      <c r="R693" s="27">
        <v>1</v>
      </c>
      <c r="S693" s="24">
        <v>2</v>
      </c>
      <c r="T693" s="24">
        <v>6</v>
      </c>
      <c r="U693" s="29"/>
      <c r="V693" s="29"/>
      <c r="W693" s="29"/>
      <c r="X693" s="28">
        <v>3</v>
      </c>
      <c r="Y693" s="23"/>
      <c r="Z693" s="23"/>
      <c r="AA693" s="23"/>
      <c r="AB693" s="23"/>
      <c r="AC693" s="23"/>
      <c r="AD693" s="23" t="s">
        <v>144</v>
      </c>
      <c r="AE693" s="23" t="s">
        <v>145</v>
      </c>
      <c r="AF693" s="23"/>
      <c r="AG693" s="23">
        <v>7.5</v>
      </c>
      <c r="AH693" s="23">
        <v>1</v>
      </c>
      <c r="AI693" s="23">
        <v>0.3</v>
      </c>
      <c r="AJ693" s="23">
        <v>2.1</v>
      </c>
      <c r="AK693" s="27">
        <f t="shared" si="402"/>
        <v>1.8</v>
      </c>
      <c r="AL693" s="27" t="s">
        <v>143</v>
      </c>
      <c r="AM693" s="27" t="s">
        <v>143</v>
      </c>
      <c r="AN693" s="23"/>
      <c r="AO693" s="27">
        <f t="shared" si="403"/>
        <v>2</v>
      </c>
      <c r="AP693" s="23"/>
      <c r="AQ693" s="23"/>
      <c r="AR693" s="23"/>
      <c r="AS693" s="23"/>
      <c r="AT693" s="23"/>
      <c r="AU693" s="27"/>
      <c r="AV693" s="27">
        <f t="shared" si="404"/>
        <v>0</v>
      </c>
      <c r="AW693" s="27"/>
      <c r="AX693" s="28">
        <f>VLOOKUP(J693,ABNT5101!$I$3:$J$9,2)</f>
        <v>10</v>
      </c>
      <c r="AY693" s="28">
        <f>VLOOKUP(J693,ABNT5101!$I$3:$M$9,5)</f>
        <v>0.18</v>
      </c>
      <c r="AZ693" s="28" t="str">
        <f>_xlfn.XLOOKUP(J693,ABNT5101!I:I,ABNT5101!L:L)</f>
        <v>-</v>
      </c>
      <c r="BA693" s="28">
        <f>_xlfn.XLOOKUP(J693,ABNT5101!$I:$I,ABNT5101!M:M)</f>
        <v>0.18</v>
      </c>
      <c r="BB693" s="28" t="str">
        <f>_xlfn.XLOOKUP(J693,ABNT5101!$I:$I,ABNT5101!N:N)</f>
        <v>-</v>
      </c>
      <c r="BC693" s="28">
        <f>_xlfn.XLOOKUP(J693,ABNT5101!$I:$I,ABNT5101!O:O)</f>
        <v>16</v>
      </c>
      <c r="BD693" s="31" t="str">
        <f t="shared" si="405"/>
        <v>NÃO ATENDE</v>
      </c>
      <c r="BE693" s="32">
        <f t="shared" si="397"/>
        <v>-1</v>
      </c>
      <c r="BF693" s="32">
        <f t="shared" si="398"/>
        <v>-1</v>
      </c>
      <c r="BG693" s="32" t="str">
        <f t="shared" si="406"/>
        <v>-</v>
      </c>
      <c r="BH693" s="34"/>
      <c r="BI693" s="34"/>
      <c r="BJ693" s="34"/>
      <c r="BK693" s="34"/>
      <c r="BL693" s="35"/>
      <c r="BM693" s="34"/>
      <c r="BN693" s="31" t="str">
        <f t="shared" si="407"/>
        <v>NÃO ATENDE</v>
      </c>
      <c r="BO693" s="31" t="str">
        <f t="shared" si="399"/>
        <v>NÃO ATENDE</v>
      </c>
      <c r="BP693" s="31" t="str">
        <f t="shared" si="400"/>
        <v>NÃO ATENDE</v>
      </c>
      <c r="BQ693" s="31" t="str">
        <f t="shared" si="408"/>
        <v>ATENDE</v>
      </c>
      <c r="BR693" s="36" t="str">
        <f t="shared" si="409"/>
        <v>C4</v>
      </c>
      <c r="BS693" s="36" t="str">
        <f t="shared" si="410"/>
        <v>P6</v>
      </c>
      <c r="BT693" s="37">
        <f t="shared" si="411"/>
        <v>-1</v>
      </c>
      <c r="BU693" s="34"/>
      <c r="BV693" s="34"/>
      <c r="BW693" s="36">
        <f>IF(BS693="-","-",_xlfn.XLOOKUP(BS693,ABNT5101!$B$4:$B$9,ABNT5101!$C$4:$C$9))</f>
        <v>3</v>
      </c>
      <c r="BX693" s="36">
        <f>IF(BS693="-","-",_xlfn.XLOOKUP(BS693,ABNT5101!$B$4:$B$9,ABNT5101!$D$4:$D$9))</f>
        <v>0.6</v>
      </c>
      <c r="BY693" s="31" t="str">
        <f t="shared" si="412"/>
        <v>NÃO ATENDE</v>
      </c>
      <c r="BZ693" s="31" t="str">
        <f t="shared" si="413"/>
        <v>NÃO ATENDE</v>
      </c>
      <c r="CA693" s="31" t="str">
        <f t="shared" si="414"/>
        <v>NÃO ATENDE</v>
      </c>
      <c r="CB693" s="36" t="str">
        <f t="shared" si="424"/>
        <v>P6</v>
      </c>
      <c r="CC693" s="37">
        <f t="shared" si="415"/>
        <v>-1</v>
      </c>
      <c r="CD693" s="38"/>
      <c r="CE693" s="38"/>
      <c r="CF693" s="31">
        <f>IF(CB693="-","-",_xlfn.XLOOKUP(CB693,ABNT5101!$B$4:$B$9,ABNT5101!$C$4:$C$9))</f>
        <v>3</v>
      </c>
      <c r="CG693" s="36">
        <f>IF(CB693="-","-",_xlfn.XLOOKUP(CB693,ABNT5101!$B$4:$B$9,ABNT5101!$D$4:$D$9))</f>
        <v>0.6</v>
      </c>
      <c r="CH693" s="31" t="str">
        <f t="shared" si="416"/>
        <v>NÃO ATENDE</v>
      </c>
      <c r="CI693" s="31" t="str">
        <f t="shared" si="417"/>
        <v>NÃO ATENDE</v>
      </c>
      <c r="CJ693" s="31" t="str">
        <f t="shared" si="418"/>
        <v>NÃO ATENDE</v>
      </c>
      <c r="CK693" s="56" t="e">
        <f>_xlfn.XLOOKUP(CL693,'Banco de dados'!$B:$B,'Banco de dados'!$D:$D)</f>
        <v>#N/A</v>
      </c>
      <c r="CL693" s="42"/>
      <c r="CM693" s="56" t="e">
        <f>_xlfn.XLOOKUP(CL693,'Banco de dados'!$B:$B,'Banco de dados'!$E:$E)</f>
        <v>#N/A</v>
      </c>
      <c r="CN693" s="56"/>
      <c r="CO693" s="56" t="e">
        <f>IF(CN693="-","-",_xlfn.XLOOKUP(CN693,'Banco de dados'!$B:$B,'Banco de dados'!$E:$E))</f>
        <v>#N/A</v>
      </c>
      <c r="CP693" s="41">
        <f t="shared" si="419"/>
        <v>1</v>
      </c>
      <c r="CQ693" s="56" t="e">
        <f>_xlfn.XLOOKUP(CL693,'Banco de dados'!$B:$B,'Banco de dados'!$H:$H)</f>
        <v>#N/A</v>
      </c>
      <c r="CR693" s="56" t="e">
        <f t="array" aca="1" ref="CR693" ca="1">_xludf.xlookup(CN693,'Banco de dados'!$B:$B,'Banco de dados'!$H:$H)</f>
        <v>#NAME?</v>
      </c>
      <c r="CS693" s="56" t="e">
        <f t="array" aca="1" ref="CS693" ca="1">_xludf.xlookup(CL693,'Banco de dados'!$B:$B,'Banco de dados'!$F:$F)</f>
        <v>#NAME?</v>
      </c>
      <c r="CT693" s="56" t="e">
        <f t="array" aca="1" ref="CT693" ca="1">_xludf.xlookup(CN693,'Banco de dados'!$B:$B,'Banco de dados'!$F:$F)</f>
        <v>#NAME?</v>
      </c>
      <c r="CU693" s="42"/>
      <c r="CV693" s="42"/>
      <c r="CW693" s="56" t="s">
        <v>204</v>
      </c>
      <c r="CX693" s="42"/>
      <c r="CY693" s="56" t="str">
        <f>IF($CX693="","",VLOOKUP($CX693,'Braços de IP'!$E$9:$I$15,2,0))</f>
        <v/>
      </c>
      <c r="CZ693" s="43" t="str">
        <f>IF($CX693="","",VLOOKUP($CX693,'Braços de IP'!$E$9:$I$15,5,0))</f>
        <v/>
      </c>
      <c r="DA693" s="56"/>
      <c r="DB693" s="56"/>
      <c r="DC693" s="56"/>
      <c r="DD693" s="56"/>
      <c r="DE693" s="56"/>
      <c r="DF693" s="56"/>
      <c r="DG693" s="44" t="e">
        <f t="shared" si="420"/>
        <v>#N/A</v>
      </c>
      <c r="DH693" s="45">
        <f t="shared" si="421"/>
        <v>90</v>
      </c>
      <c r="DI693" s="44" t="e">
        <f t="shared" si="422"/>
        <v>#N/A</v>
      </c>
      <c r="DJ693" s="46" t="e">
        <f t="shared" si="423"/>
        <v>#N/A</v>
      </c>
      <c r="DK693" s="47" t="s">
        <v>147</v>
      </c>
      <c r="DL693" s="48"/>
      <c r="DM693" s="49"/>
      <c r="DN693" s="23" t="s">
        <v>148</v>
      </c>
      <c r="DO693" s="23"/>
      <c r="DQ693" s="50"/>
    </row>
    <row r="694" spans="1:121" ht="15.75" hidden="1" customHeight="1" x14ac:dyDescent="0.3">
      <c r="B694" s="5"/>
      <c r="C694" s="5"/>
      <c r="D694" s="5"/>
      <c r="E694" s="22" t="s">
        <v>590</v>
      </c>
      <c r="F694" s="22" t="s">
        <v>137</v>
      </c>
      <c r="G694" s="23" t="s">
        <v>591</v>
      </c>
      <c r="H694" s="23">
        <v>-23.408064</v>
      </c>
      <c r="I694" s="23">
        <v>-46.864617000000003</v>
      </c>
      <c r="J694" s="24" t="s">
        <v>160</v>
      </c>
      <c r="K694" s="60"/>
      <c r="L694" s="24" t="s">
        <v>140</v>
      </c>
      <c r="M694" s="24" t="s">
        <v>141</v>
      </c>
      <c r="N694" s="23">
        <v>90</v>
      </c>
      <c r="O694" s="23" t="s">
        <v>142</v>
      </c>
      <c r="P694" s="23" t="s">
        <v>143</v>
      </c>
      <c r="Q694" s="26">
        <f t="shared" si="401"/>
        <v>180</v>
      </c>
      <c r="R694" s="27">
        <v>1</v>
      </c>
      <c r="S694" s="24">
        <v>2</v>
      </c>
      <c r="T694" s="24">
        <v>6</v>
      </c>
      <c r="U694" s="29"/>
      <c r="V694" s="29"/>
      <c r="W694" s="29"/>
      <c r="X694" s="28">
        <v>3</v>
      </c>
      <c r="Y694" s="23"/>
      <c r="Z694" s="23"/>
      <c r="AA694" s="23"/>
      <c r="AB694" s="23"/>
      <c r="AC694" s="23"/>
      <c r="AD694" s="23" t="s">
        <v>144</v>
      </c>
      <c r="AE694" s="23" t="s">
        <v>145</v>
      </c>
      <c r="AF694" s="23"/>
      <c r="AG694" s="23">
        <v>7.5</v>
      </c>
      <c r="AH694" s="23">
        <v>1</v>
      </c>
      <c r="AI694" s="23">
        <v>0.3</v>
      </c>
      <c r="AJ694" s="23">
        <v>2.1</v>
      </c>
      <c r="AK694" s="27">
        <f t="shared" si="402"/>
        <v>1.8</v>
      </c>
      <c r="AL694" s="27" t="s">
        <v>143</v>
      </c>
      <c r="AM694" s="27" t="s">
        <v>143</v>
      </c>
      <c r="AN694" s="23"/>
      <c r="AO694" s="27">
        <f t="shared" si="403"/>
        <v>2</v>
      </c>
      <c r="AP694" s="23"/>
      <c r="AQ694" s="23"/>
      <c r="AR694" s="23"/>
      <c r="AS694" s="23"/>
      <c r="AT694" s="23"/>
      <c r="AU694" s="27"/>
      <c r="AV694" s="27">
        <f t="shared" si="404"/>
        <v>0</v>
      </c>
      <c r="AW694" s="27"/>
      <c r="AX694" s="28">
        <f>VLOOKUP(J694,ABNT5101!$I$3:$J$9,2)</f>
        <v>10</v>
      </c>
      <c r="AY694" s="28">
        <f>VLOOKUP(J694,ABNT5101!$I$3:$M$9,5)</f>
        <v>0.18</v>
      </c>
      <c r="AZ694" s="28" t="str">
        <f>_xlfn.XLOOKUP(J694,ABNT5101!I:I,ABNT5101!L:L)</f>
        <v>-</v>
      </c>
      <c r="BA694" s="28">
        <f>_xlfn.XLOOKUP(J694,ABNT5101!$I:$I,ABNT5101!M:M)</f>
        <v>0.18</v>
      </c>
      <c r="BB694" s="28" t="str">
        <f>_xlfn.XLOOKUP(J694,ABNT5101!$I:$I,ABNT5101!N:N)</f>
        <v>-</v>
      </c>
      <c r="BC694" s="28">
        <f>_xlfn.XLOOKUP(J694,ABNT5101!$I:$I,ABNT5101!O:O)</f>
        <v>16</v>
      </c>
      <c r="BD694" s="31" t="str">
        <f t="shared" si="405"/>
        <v>NÃO ATENDE</v>
      </c>
      <c r="BE694" s="32">
        <f t="shared" si="397"/>
        <v>-1</v>
      </c>
      <c r="BF694" s="32">
        <f t="shared" si="398"/>
        <v>-1</v>
      </c>
      <c r="BG694" s="32" t="str">
        <f t="shared" si="406"/>
        <v>-</v>
      </c>
      <c r="BH694" s="34"/>
      <c r="BI694" s="34"/>
      <c r="BJ694" s="34"/>
      <c r="BK694" s="34"/>
      <c r="BL694" s="35"/>
      <c r="BM694" s="34"/>
      <c r="BN694" s="31" t="str">
        <f t="shared" si="407"/>
        <v>NÃO ATENDE</v>
      </c>
      <c r="BO694" s="31" t="str">
        <f t="shared" si="399"/>
        <v>NÃO ATENDE</v>
      </c>
      <c r="BP694" s="31" t="str">
        <f t="shared" si="400"/>
        <v>NÃO ATENDE</v>
      </c>
      <c r="BQ694" s="31" t="str">
        <f t="shared" si="408"/>
        <v>ATENDE</v>
      </c>
      <c r="BR694" s="36" t="str">
        <f t="shared" si="409"/>
        <v>C4</v>
      </c>
      <c r="BS694" s="36" t="str">
        <f t="shared" si="410"/>
        <v>P6</v>
      </c>
      <c r="BT694" s="37">
        <f t="shared" si="411"/>
        <v>-1</v>
      </c>
      <c r="BU694" s="34"/>
      <c r="BV694" s="34"/>
      <c r="BW694" s="36">
        <f>IF(BS694="-","-",_xlfn.XLOOKUP(BS694,ABNT5101!$B$4:$B$9,ABNT5101!$C$4:$C$9))</f>
        <v>3</v>
      </c>
      <c r="BX694" s="36">
        <f>IF(BS694="-","-",_xlfn.XLOOKUP(BS694,ABNT5101!$B$4:$B$9,ABNT5101!$D$4:$D$9))</f>
        <v>0.6</v>
      </c>
      <c r="BY694" s="31" t="str">
        <f t="shared" si="412"/>
        <v>NÃO ATENDE</v>
      </c>
      <c r="BZ694" s="31" t="str">
        <f t="shared" si="413"/>
        <v>NÃO ATENDE</v>
      </c>
      <c r="CA694" s="31" t="str">
        <f t="shared" si="414"/>
        <v>NÃO ATENDE</v>
      </c>
      <c r="CB694" s="36" t="str">
        <f t="shared" si="424"/>
        <v>P6</v>
      </c>
      <c r="CC694" s="37">
        <f t="shared" si="415"/>
        <v>-1</v>
      </c>
      <c r="CD694" s="38"/>
      <c r="CE694" s="38"/>
      <c r="CF694" s="31">
        <f>IF(CB694="-","-",_xlfn.XLOOKUP(CB694,ABNT5101!$B$4:$B$9,ABNT5101!$C$4:$C$9))</f>
        <v>3</v>
      </c>
      <c r="CG694" s="36">
        <f>IF(CB694="-","-",_xlfn.XLOOKUP(CB694,ABNT5101!$B$4:$B$9,ABNT5101!$D$4:$D$9))</f>
        <v>0.6</v>
      </c>
      <c r="CH694" s="31" t="str">
        <f t="shared" si="416"/>
        <v>NÃO ATENDE</v>
      </c>
      <c r="CI694" s="31" t="str">
        <f t="shared" si="417"/>
        <v>NÃO ATENDE</v>
      </c>
      <c r="CJ694" s="31" t="str">
        <f t="shared" si="418"/>
        <v>NÃO ATENDE</v>
      </c>
      <c r="CK694" s="56" t="e">
        <f>_xlfn.XLOOKUP(CL694,'Banco de dados'!$B:$B,'Banco de dados'!$D:$D)</f>
        <v>#N/A</v>
      </c>
      <c r="CL694" s="42"/>
      <c r="CM694" s="56" t="e">
        <f>_xlfn.XLOOKUP(CL694,'Banco de dados'!$B:$B,'Banco de dados'!$E:$E)</f>
        <v>#N/A</v>
      </c>
      <c r="CN694" s="56"/>
      <c r="CO694" s="56" t="e">
        <f>IF(CN694="-","-",_xlfn.XLOOKUP(CN694,'Banco de dados'!$B:$B,'Banco de dados'!$E:$E))</f>
        <v>#N/A</v>
      </c>
      <c r="CP694" s="41">
        <f t="shared" si="419"/>
        <v>1</v>
      </c>
      <c r="CQ694" s="56" t="e">
        <f>_xlfn.XLOOKUP(CL694,'Banco de dados'!$B:$B,'Banco de dados'!$H:$H)</f>
        <v>#N/A</v>
      </c>
      <c r="CR694" s="56" t="e">
        <f t="array" aca="1" ref="CR694" ca="1">_xludf.xlookup(CN694,'Banco de dados'!$B:$B,'Banco de dados'!$H:$H)</f>
        <v>#NAME?</v>
      </c>
      <c r="CS694" s="56" t="e">
        <f t="array" aca="1" ref="CS694" ca="1">_xludf.xlookup(CL694,'Banco de dados'!$B:$B,'Banco de dados'!$F:$F)</f>
        <v>#NAME?</v>
      </c>
      <c r="CT694" s="56" t="e">
        <f t="array" aca="1" ref="CT694" ca="1">_xludf.xlookup(CN694,'Banco de dados'!$B:$B,'Banco de dados'!$F:$F)</f>
        <v>#NAME?</v>
      </c>
      <c r="CU694" s="42"/>
      <c r="CV694" s="42"/>
      <c r="CW694" s="56" t="s">
        <v>204</v>
      </c>
      <c r="CX694" s="42"/>
      <c r="CY694" s="56" t="str">
        <f>IF($CX694="","",VLOOKUP($CX694,'Braços de IP'!$E$9:$I$15,2,0))</f>
        <v/>
      </c>
      <c r="CZ694" s="43" t="str">
        <f>IF($CX694="","",VLOOKUP($CX694,'Braços de IP'!$E$9:$I$15,5,0))</f>
        <v/>
      </c>
      <c r="DA694" s="56"/>
      <c r="DB694" s="56"/>
      <c r="DC694" s="56"/>
      <c r="DD694" s="56"/>
      <c r="DE694" s="56"/>
      <c r="DF694" s="56"/>
      <c r="DG694" s="44" t="e">
        <f t="shared" si="420"/>
        <v>#N/A</v>
      </c>
      <c r="DH694" s="45">
        <f t="shared" si="421"/>
        <v>90</v>
      </c>
      <c r="DI694" s="44" t="e">
        <f t="shared" si="422"/>
        <v>#N/A</v>
      </c>
      <c r="DJ694" s="46" t="e">
        <f t="shared" si="423"/>
        <v>#N/A</v>
      </c>
      <c r="DK694" s="47" t="s">
        <v>147</v>
      </c>
      <c r="DL694" s="48"/>
      <c r="DM694" s="49"/>
      <c r="DN694" s="23" t="s">
        <v>148</v>
      </c>
      <c r="DO694" s="23"/>
      <c r="DQ694" s="50"/>
    </row>
    <row r="695" spans="1:121" ht="15.75" customHeight="1" x14ac:dyDescent="0.3">
      <c r="A695" s="224" t="s">
        <v>1290</v>
      </c>
      <c r="B695" s="5"/>
      <c r="C695" s="5" t="s">
        <v>148</v>
      </c>
      <c r="D695" s="5"/>
      <c r="E695" s="22" t="s">
        <v>592</v>
      </c>
      <c r="F695" s="22" t="s">
        <v>192</v>
      </c>
      <c r="G695" s="23" t="s">
        <v>440</v>
      </c>
      <c r="H695" s="23">
        <v>-23.345288</v>
      </c>
      <c r="I695" s="23">
        <v>-46.857779999999998</v>
      </c>
      <c r="J695" s="24" t="s">
        <v>269</v>
      </c>
      <c r="K695" s="60"/>
      <c r="L695" s="24" t="s">
        <v>157</v>
      </c>
      <c r="M695" s="24" t="s">
        <v>141</v>
      </c>
      <c r="N695" s="23">
        <v>90</v>
      </c>
      <c r="O695" s="23" t="s">
        <v>142</v>
      </c>
      <c r="P695" s="23" t="s">
        <v>143</v>
      </c>
      <c r="Q695" s="26">
        <f t="shared" si="401"/>
        <v>180</v>
      </c>
      <c r="R695" s="27">
        <v>3</v>
      </c>
      <c r="S695" s="24" t="s">
        <v>143</v>
      </c>
      <c r="T695" s="24">
        <v>12</v>
      </c>
      <c r="U695" s="29"/>
      <c r="V695" s="29"/>
      <c r="W695" s="29"/>
      <c r="X695" s="24">
        <v>1.45</v>
      </c>
      <c r="Y695" s="23"/>
      <c r="Z695" s="23"/>
      <c r="AA695" s="23"/>
      <c r="AB695" s="23"/>
      <c r="AC695" s="23"/>
      <c r="AD695" s="23" t="s">
        <v>144</v>
      </c>
      <c r="AE695" s="23" t="s">
        <v>145</v>
      </c>
      <c r="AF695" s="23">
        <v>25</v>
      </c>
      <c r="AG695" s="23">
        <v>10</v>
      </c>
      <c r="AH695" s="23">
        <v>1</v>
      </c>
      <c r="AI695" s="23">
        <v>1.1499999999999999</v>
      </c>
      <c r="AJ695" s="23">
        <v>2.2999999999999998</v>
      </c>
      <c r="AK695" s="27">
        <f t="shared" si="402"/>
        <v>1.1499999999999999</v>
      </c>
      <c r="AL695" s="27" t="s">
        <v>143</v>
      </c>
      <c r="AM695" s="27" t="s">
        <v>143</v>
      </c>
      <c r="AN695" s="23"/>
      <c r="AO695" s="27">
        <f t="shared" si="403"/>
        <v>2</v>
      </c>
      <c r="AP695" s="23"/>
      <c r="AQ695" s="23"/>
      <c r="AR695" s="23"/>
      <c r="AS695" s="23"/>
      <c r="AT695" s="23"/>
      <c r="AU695" s="27"/>
      <c r="AV695" s="27">
        <f t="shared" si="404"/>
        <v>0</v>
      </c>
      <c r="AW695" s="27"/>
      <c r="AX695" s="28">
        <f>VLOOKUP(J695,ABNT5101!$I$3:$J$9,2)</f>
        <v>30</v>
      </c>
      <c r="AY695" s="28">
        <f>VLOOKUP(J695,ABNT5101!$I$3:$M$9,5)</f>
        <v>0.38</v>
      </c>
      <c r="AZ695" s="28" t="str">
        <f>_xlfn.XLOOKUP(J695,ABNT5101!I:I,ABNT5101!L:L)</f>
        <v>-</v>
      </c>
      <c r="BA695" s="28">
        <f>_xlfn.XLOOKUP(J695,ABNT5101!$I:$I,ABNT5101!M:M)</f>
        <v>0.38</v>
      </c>
      <c r="BB695" s="28" t="str">
        <f>_xlfn.XLOOKUP(J695,ABNT5101!$I:$I,ABNT5101!N:N)</f>
        <v>-</v>
      </c>
      <c r="BC695" s="28">
        <f>_xlfn.XLOOKUP(J695,ABNT5101!$I:$I,ABNT5101!O:O)</f>
        <v>14</v>
      </c>
      <c r="BD695" s="31" t="str">
        <f t="shared" si="405"/>
        <v>ATENDE</v>
      </c>
      <c r="BE695" s="32">
        <f t="shared" si="397"/>
        <v>3.5333333333333217E-2</v>
      </c>
      <c r="BF695" s="32">
        <f t="shared" si="398"/>
        <v>0.42105263157894735</v>
      </c>
      <c r="BG695" s="32" t="str">
        <f t="shared" si="406"/>
        <v>-</v>
      </c>
      <c r="BH695" s="34">
        <v>31.06</v>
      </c>
      <c r="BI695" s="34">
        <v>0.54</v>
      </c>
      <c r="BJ695" s="34"/>
      <c r="BK695" s="34"/>
      <c r="BL695" s="35"/>
      <c r="BM695" s="34"/>
      <c r="BN695" s="31" t="str">
        <f t="shared" si="407"/>
        <v>ATENDE</v>
      </c>
      <c r="BO695" s="31" t="str">
        <f t="shared" si="399"/>
        <v>ATENDE</v>
      </c>
      <c r="BP695" s="31" t="str">
        <f t="shared" si="400"/>
        <v>ATENDE</v>
      </c>
      <c r="BQ695" s="31" t="str">
        <f t="shared" si="408"/>
        <v>ATENDE</v>
      </c>
      <c r="BR695" s="36" t="str">
        <f t="shared" si="409"/>
        <v>C1</v>
      </c>
      <c r="BS695" s="36" t="str">
        <f t="shared" si="410"/>
        <v>P5</v>
      </c>
      <c r="BT695" s="37" t="str">
        <f t="shared" si="411"/>
        <v>-</v>
      </c>
      <c r="BU695" s="34" t="s">
        <v>143</v>
      </c>
      <c r="BV695" s="34" t="s">
        <v>143</v>
      </c>
      <c r="BW695" s="36">
        <f>IF(BS695="-","-",_xlfn.XLOOKUP(BS695,ABNT5101!$B$4:$B$9,ABNT5101!$C$4:$C$9))</f>
        <v>5</v>
      </c>
      <c r="BX695" s="36">
        <f>IF(BS695="-","-",_xlfn.XLOOKUP(BS695,ABNT5101!$B$4:$B$9,ABNT5101!$D$4:$D$9))</f>
        <v>1</v>
      </c>
      <c r="BY695" s="31" t="str">
        <f t="shared" si="412"/>
        <v>ATENDE</v>
      </c>
      <c r="BZ695" s="31" t="str">
        <f t="shared" si="413"/>
        <v>ATENDE</v>
      </c>
      <c r="CA695" s="31" t="str">
        <f t="shared" si="414"/>
        <v>ATENDE</v>
      </c>
      <c r="CB695" s="36" t="str">
        <f t="shared" si="424"/>
        <v>P5</v>
      </c>
      <c r="CC695" s="37">
        <f t="shared" si="415"/>
        <v>1.806</v>
      </c>
      <c r="CD695" s="244">
        <v>14.03</v>
      </c>
      <c r="CE695" s="244">
        <v>11.16</v>
      </c>
      <c r="CF695" s="31">
        <f>IF(CB695="-","-",_xlfn.XLOOKUP(CB695,ABNT5101!$B$4:$B$9,ABNT5101!$C$4:$C$9))</f>
        <v>5</v>
      </c>
      <c r="CG695" s="36">
        <f>IF(CB695="-","-",_xlfn.XLOOKUP(CB695,ABNT5101!$B$4:$B$9,ABNT5101!$D$4:$D$9))</f>
        <v>1</v>
      </c>
      <c r="CH695" s="31" t="str">
        <f t="shared" si="416"/>
        <v>ATENDE</v>
      </c>
      <c r="CI695" s="31" t="str">
        <f t="shared" si="417"/>
        <v>ATENDE</v>
      </c>
      <c r="CJ695" s="31" t="str">
        <f t="shared" si="418"/>
        <v>ATENDE</v>
      </c>
      <c r="CK695" s="56" t="str">
        <f>_xlfn.XLOOKUP(CL695,'Banco de dados'!$B:$B,'Banco de dados'!$D:$D)</f>
        <v>LEDSTAR</v>
      </c>
      <c r="CL695" s="42" t="str">
        <f>'Banco de dados'!B13</f>
        <v xml:space="preserve"> SL VT 9.1 120W</v>
      </c>
      <c r="CM695" s="56" t="str">
        <f>_xlfn.XLOOKUP(CL695,'Banco de dados'!$B:$B,'Banco de dados'!$E:$E)</f>
        <v>LUM LED SL VT 9.1 120W</v>
      </c>
      <c r="CN695" s="56"/>
      <c r="CO695" s="56" t="e">
        <f>IF(CN695="-","-",_xlfn.XLOOKUP(CN695,'Banco de dados'!$B:$B,'Banco de dados'!$E:$E))</f>
        <v>#N/A</v>
      </c>
      <c r="CP695" s="41">
        <f t="shared" si="419"/>
        <v>1</v>
      </c>
      <c r="CQ695" s="56">
        <f>_xlfn.XLOOKUP(CL695,'Banco de dados'!$B:$B,'Banco de dados'!$H:$H)</f>
        <v>120</v>
      </c>
      <c r="CR695" s="56" t="e">
        <f t="array" aca="1" ref="CR695" ca="1">_xludf.xlookup(CN695,'Banco de dados'!$B:$B,'Banco de dados'!$H:$H)</f>
        <v>#NAME?</v>
      </c>
      <c r="CS695" s="56" t="e">
        <f t="array" aca="1" ref="CS695" ca="1">_xludf.xlookup(CL695,'Banco de dados'!$B:$B,'Banco de dados'!$F:$F)</f>
        <v>#NAME?</v>
      </c>
      <c r="CT695" s="56" t="e">
        <f t="array" aca="1" ref="CT695" ca="1">_xludf.xlookup(CN695,'Banco de dados'!$B:$B,'Banco de dados'!$F:$F)</f>
        <v>#NAME?</v>
      </c>
      <c r="CU695" s="42"/>
      <c r="CV695" s="42"/>
      <c r="CW695" s="56" t="s">
        <v>204</v>
      </c>
      <c r="CX695" s="42"/>
      <c r="CY695" s="56" t="str">
        <f>IF($CX695="","",VLOOKUP($CX695,'Braços de IP'!$E$9:$I$15,2,0))</f>
        <v/>
      </c>
      <c r="CZ695" s="43" t="str">
        <f>IF($CX695="","",VLOOKUP($CX695,'Braços de IP'!$E$9:$I$15,5,0))</f>
        <v/>
      </c>
      <c r="DA695" s="56"/>
      <c r="DB695" s="56"/>
      <c r="DC695" s="56"/>
      <c r="DD695" s="56"/>
      <c r="DE695" s="56"/>
      <c r="DF695" s="56"/>
      <c r="DG695" s="44">
        <f t="shared" si="420"/>
        <v>120</v>
      </c>
      <c r="DH695" s="45">
        <f t="shared" si="421"/>
        <v>90</v>
      </c>
      <c r="DI695" s="44">
        <f t="shared" si="422"/>
        <v>210</v>
      </c>
      <c r="DJ695" s="46">
        <f t="shared" si="423"/>
        <v>-0.33333333333333326</v>
      </c>
      <c r="DK695" s="47" t="s">
        <v>147</v>
      </c>
      <c r="DL695" s="48"/>
      <c r="DM695" s="49"/>
      <c r="DN695" s="23" t="s">
        <v>148</v>
      </c>
      <c r="DO695" s="23"/>
      <c r="DQ695" s="50"/>
    </row>
    <row r="696" spans="1:121" ht="15.75" customHeight="1" x14ac:dyDescent="0.3">
      <c r="A696" s="224" t="s">
        <v>1290</v>
      </c>
      <c r="B696" s="5"/>
      <c r="C696" s="5" t="s">
        <v>148</v>
      </c>
      <c r="D696" s="5"/>
      <c r="E696" s="22" t="s">
        <v>592</v>
      </c>
      <c r="F696" s="22" t="s">
        <v>192</v>
      </c>
      <c r="G696" s="23" t="s">
        <v>440</v>
      </c>
      <c r="H696" s="23">
        <v>-23.345288</v>
      </c>
      <c r="I696" s="23">
        <v>-46.857779999999998</v>
      </c>
      <c r="J696" s="24" t="s">
        <v>269</v>
      </c>
      <c r="K696" s="60"/>
      <c r="L696" s="24" t="s">
        <v>157</v>
      </c>
      <c r="M696" s="24" t="s">
        <v>141</v>
      </c>
      <c r="N696" s="23">
        <v>90</v>
      </c>
      <c r="O696" s="23" t="s">
        <v>142</v>
      </c>
      <c r="P696" s="23" t="s">
        <v>143</v>
      </c>
      <c r="Q696" s="26">
        <f t="shared" si="401"/>
        <v>180</v>
      </c>
      <c r="R696" s="27">
        <v>3</v>
      </c>
      <c r="S696" s="24" t="s">
        <v>143</v>
      </c>
      <c r="T696" s="24">
        <v>12</v>
      </c>
      <c r="U696" s="29"/>
      <c r="V696" s="29"/>
      <c r="W696" s="29"/>
      <c r="X696" s="24">
        <v>1.45</v>
      </c>
      <c r="Y696" s="23"/>
      <c r="Z696" s="23"/>
      <c r="AA696" s="23"/>
      <c r="AB696" s="23"/>
      <c r="AC696" s="23"/>
      <c r="AD696" s="23" t="s">
        <v>144</v>
      </c>
      <c r="AE696" s="23" t="s">
        <v>145</v>
      </c>
      <c r="AF696" s="23">
        <v>25</v>
      </c>
      <c r="AG696" s="23">
        <v>10</v>
      </c>
      <c r="AH696" s="23">
        <v>1</v>
      </c>
      <c r="AI696" s="23">
        <v>1.1499999999999999</v>
      </c>
      <c r="AJ696" s="23">
        <v>2.2999999999999998</v>
      </c>
      <c r="AK696" s="27">
        <f t="shared" si="402"/>
        <v>1.1499999999999999</v>
      </c>
      <c r="AL696" s="27" t="s">
        <v>143</v>
      </c>
      <c r="AM696" s="27" t="s">
        <v>143</v>
      </c>
      <c r="AN696" s="23"/>
      <c r="AO696" s="27">
        <f t="shared" si="403"/>
        <v>2</v>
      </c>
      <c r="AP696" s="23"/>
      <c r="AQ696" s="23"/>
      <c r="AR696" s="23"/>
      <c r="AS696" s="23"/>
      <c r="AT696" s="23"/>
      <c r="AU696" s="27"/>
      <c r="AV696" s="27">
        <f t="shared" si="404"/>
        <v>0</v>
      </c>
      <c r="AW696" s="27"/>
      <c r="AX696" s="28">
        <f>VLOOKUP(J696,ABNT5101!$I$3:$J$9,2)</f>
        <v>30</v>
      </c>
      <c r="AY696" s="28">
        <f>VLOOKUP(J696,ABNT5101!$I$3:$M$9,5)</f>
        <v>0.38</v>
      </c>
      <c r="AZ696" s="28" t="str">
        <f>_xlfn.XLOOKUP(J696,ABNT5101!I:I,ABNT5101!L:L)</f>
        <v>-</v>
      </c>
      <c r="BA696" s="28">
        <f>_xlfn.XLOOKUP(J696,ABNT5101!$I:$I,ABNT5101!M:M)</f>
        <v>0.38</v>
      </c>
      <c r="BB696" s="28" t="str">
        <f>_xlfn.XLOOKUP(J696,ABNT5101!$I:$I,ABNT5101!N:N)</f>
        <v>-</v>
      </c>
      <c r="BC696" s="28">
        <f>_xlfn.XLOOKUP(J696,ABNT5101!$I:$I,ABNT5101!O:O)</f>
        <v>14</v>
      </c>
      <c r="BD696" s="31" t="str">
        <f t="shared" si="405"/>
        <v>ATENDE</v>
      </c>
      <c r="BE696" s="32">
        <f t="shared" si="397"/>
        <v>2.2666666666666613E-2</v>
      </c>
      <c r="BF696" s="32">
        <f t="shared" si="398"/>
        <v>0.28947368421052633</v>
      </c>
      <c r="BG696" s="32" t="str">
        <f t="shared" si="406"/>
        <v>-</v>
      </c>
      <c r="BH696" s="34">
        <v>30.68</v>
      </c>
      <c r="BI696" s="34">
        <v>0.49</v>
      </c>
      <c r="BJ696" s="34"/>
      <c r="BK696" s="34"/>
      <c r="BL696" s="35"/>
      <c r="BM696" s="34"/>
      <c r="BN696" s="31" t="str">
        <f t="shared" si="407"/>
        <v>ATENDE</v>
      </c>
      <c r="BO696" s="31" t="str">
        <f t="shared" si="399"/>
        <v>ATENDE</v>
      </c>
      <c r="BP696" s="31" t="str">
        <f t="shared" si="400"/>
        <v>ATENDE</v>
      </c>
      <c r="BQ696" s="31" t="str">
        <f t="shared" si="408"/>
        <v>ATENDE</v>
      </c>
      <c r="BR696" s="36" t="str">
        <f t="shared" si="409"/>
        <v>C1</v>
      </c>
      <c r="BS696" s="36" t="str">
        <f t="shared" si="410"/>
        <v>P5</v>
      </c>
      <c r="BT696" s="37" t="str">
        <f t="shared" si="411"/>
        <v>-</v>
      </c>
      <c r="BU696" s="34" t="s">
        <v>143</v>
      </c>
      <c r="BV696" s="34" t="s">
        <v>143</v>
      </c>
      <c r="BW696" s="36">
        <f>IF(BS696="-","-",_xlfn.XLOOKUP(BS696,ABNT5101!$B$4:$B$9,ABNT5101!$C$4:$C$9))</f>
        <v>5</v>
      </c>
      <c r="BX696" s="36">
        <f>IF(BS696="-","-",_xlfn.XLOOKUP(BS696,ABNT5101!$B$4:$B$9,ABNT5101!$D$4:$D$9))</f>
        <v>1</v>
      </c>
      <c r="BY696" s="31" t="str">
        <f t="shared" si="412"/>
        <v>ATENDE</v>
      </c>
      <c r="BZ696" s="31" t="str">
        <f t="shared" si="413"/>
        <v>ATENDE</v>
      </c>
      <c r="CA696" s="31" t="str">
        <f t="shared" si="414"/>
        <v>ATENDE</v>
      </c>
      <c r="CB696" s="36" t="str">
        <f t="shared" si="424"/>
        <v>P5</v>
      </c>
      <c r="CC696" s="37">
        <f t="shared" si="415"/>
        <v>1.5880000000000001</v>
      </c>
      <c r="CD696" s="244">
        <v>12.94</v>
      </c>
      <c r="CE696" s="244">
        <v>10.4</v>
      </c>
      <c r="CF696" s="31">
        <f>IF(CB696="-","-",_xlfn.XLOOKUP(CB696,ABNT5101!$B$4:$B$9,ABNT5101!$C$4:$C$9))</f>
        <v>5</v>
      </c>
      <c r="CG696" s="36">
        <f>IF(CB696="-","-",_xlfn.XLOOKUP(CB696,ABNT5101!$B$4:$B$9,ABNT5101!$D$4:$D$9))</f>
        <v>1</v>
      </c>
      <c r="CH696" s="31" t="str">
        <f t="shared" si="416"/>
        <v>ATENDE</v>
      </c>
      <c r="CI696" s="31" t="str">
        <f t="shared" si="417"/>
        <v>ATENDE</v>
      </c>
      <c r="CJ696" s="31" t="str">
        <f t="shared" si="418"/>
        <v>ATENDE</v>
      </c>
      <c r="CK696" s="56" t="str">
        <f>_xlfn.XLOOKUP(CL696,'Banco de dados'!$B:$B,'Banco de dados'!$D:$D)</f>
        <v>SX LIGHTING</v>
      </c>
      <c r="CL696" s="42" t="str">
        <f>'Banco de dados'!B62</f>
        <v>SX-INLPP120HF</v>
      </c>
      <c r="CM696" s="56" t="str">
        <f>_xlfn.XLOOKUP(CL696,'Banco de dados'!$B:$B,'Banco de dados'!$E:$E)</f>
        <v>SXINLPP120K50L12CZF7PHF</v>
      </c>
      <c r="CN696" s="56"/>
      <c r="CO696" s="56" t="e">
        <f>IF(CN696="-","-",_xlfn.XLOOKUP(CN696,'Banco de dados'!$B:$B,'Banco de dados'!$E:$E))</f>
        <v>#N/A</v>
      </c>
      <c r="CP696" s="41">
        <f t="shared" si="419"/>
        <v>1</v>
      </c>
      <c r="CQ696" s="56">
        <f>_xlfn.XLOOKUP(CL696,'Banco de dados'!$B:$B,'Banco de dados'!$H:$H)</f>
        <v>120</v>
      </c>
      <c r="CR696" s="56" t="e">
        <f t="array" aca="1" ref="CR696" ca="1">_xludf.xlookup(CN696,'Banco de dados'!$B:$B,'Banco de dados'!$H:$H)</f>
        <v>#NAME?</v>
      </c>
      <c r="CS696" s="56" t="e">
        <f t="array" aca="1" ref="CS696" ca="1">_xludf.xlookup(CL696,'Banco de dados'!$B:$B,'Banco de dados'!$F:$F)</f>
        <v>#NAME?</v>
      </c>
      <c r="CT696" s="56" t="e">
        <f t="array" aca="1" ref="CT696" ca="1">_xludf.xlookup(CN696,'Banco de dados'!$B:$B,'Banco de dados'!$F:$F)</f>
        <v>#NAME?</v>
      </c>
      <c r="CU696" s="42"/>
      <c r="CV696" s="42"/>
      <c r="CW696" s="56" t="s">
        <v>204</v>
      </c>
      <c r="CX696" s="42"/>
      <c r="CY696" s="56" t="str">
        <f>IF($CX696="","",VLOOKUP($CX696,'Braços de IP'!$E$9:$I$15,2,0))</f>
        <v/>
      </c>
      <c r="CZ696" s="43" t="str">
        <f>IF($CX696="","",VLOOKUP($CX696,'Braços de IP'!$E$9:$I$15,5,0))</f>
        <v/>
      </c>
      <c r="DA696" s="56"/>
      <c r="DB696" s="56"/>
      <c r="DC696" s="56"/>
      <c r="DD696" s="56"/>
      <c r="DE696" s="56"/>
      <c r="DF696" s="56"/>
      <c r="DG696" s="44">
        <f t="shared" si="420"/>
        <v>120</v>
      </c>
      <c r="DH696" s="45">
        <f t="shared" si="421"/>
        <v>90</v>
      </c>
      <c r="DI696" s="44">
        <f t="shared" si="422"/>
        <v>210</v>
      </c>
      <c r="DJ696" s="46">
        <f t="shared" si="423"/>
        <v>-0.33333333333333326</v>
      </c>
      <c r="DK696" s="47" t="s">
        <v>147</v>
      </c>
      <c r="DL696" s="48"/>
      <c r="DM696" s="49"/>
      <c r="DN696" s="23" t="s">
        <v>148</v>
      </c>
      <c r="DO696" s="23"/>
      <c r="DQ696" s="50"/>
    </row>
    <row r="697" spans="1:121" ht="15.75" customHeight="1" x14ac:dyDescent="0.3">
      <c r="A697" s="224" t="s">
        <v>1290</v>
      </c>
      <c r="B697" s="5"/>
      <c r="C697" s="5" t="s">
        <v>148</v>
      </c>
      <c r="D697" s="5"/>
      <c r="E697" s="22" t="s">
        <v>592</v>
      </c>
      <c r="F697" s="22" t="s">
        <v>192</v>
      </c>
      <c r="G697" s="23" t="s">
        <v>440</v>
      </c>
      <c r="H697" s="23">
        <v>-23.345288</v>
      </c>
      <c r="I697" s="23">
        <v>-46.857779999999998</v>
      </c>
      <c r="J697" s="24" t="s">
        <v>269</v>
      </c>
      <c r="K697" s="60"/>
      <c r="L697" s="24" t="s">
        <v>157</v>
      </c>
      <c r="M697" s="24" t="s">
        <v>141</v>
      </c>
      <c r="N697" s="23">
        <v>90</v>
      </c>
      <c r="O697" s="23" t="s">
        <v>142</v>
      </c>
      <c r="P697" s="23" t="s">
        <v>143</v>
      </c>
      <c r="Q697" s="26">
        <f t="shared" si="401"/>
        <v>180</v>
      </c>
      <c r="R697" s="27">
        <v>3</v>
      </c>
      <c r="S697" s="24" t="s">
        <v>143</v>
      </c>
      <c r="T697" s="24">
        <v>12</v>
      </c>
      <c r="U697" s="29"/>
      <c r="V697" s="29"/>
      <c r="W697" s="29"/>
      <c r="X697" s="24">
        <v>1.45</v>
      </c>
      <c r="Y697" s="23"/>
      <c r="Z697" s="23"/>
      <c r="AA697" s="23"/>
      <c r="AB697" s="23"/>
      <c r="AC697" s="23"/>
      <c r="AD697" s="23" t="s">
        <v>144</v>
      </c>
      <c r="AE697" s="23" t="s">
        <v>145</v>
      </c>
      <c r="AF697" s="23">
        <v>25</v>
      </c>
      <c r="AG697" s="23">
        <v>10</v>
      </c>
      <c r="AH697" s="23">
        <v>1</v>
      </c>
      <c r="AI697" s="23">
        <v>1.1499999999999999</v>
      </c>
      <c r="AJ697" s="23">
        <v>2.2999999999999998</v>
      </c>
      <c r="AK697" s="27">
        <f t="shared" si="402"/>
        <v>1.1499999999999999</v>
      </c>
      <c r="AL697" s="27" t="s">
        <v>143</v>
      </c>
      <c r="AM697" s="27" t="s">
        <v>143</v>
      </c>
      <c r="AN697" s="23"/>
      <c r="AO697" s="27">
        <f t="shared" si="403"/>
        <v>2</v>
      </c>
      <c r="AP697" s="23"/>
      <c r="AQ697" s="23"/>
      <c r="AR697" s="23"/>
      <c r="AS697" s="23"/>
      <c r="AT697" s="23"/>
      <c r="AU697" s="27"/>
      <c r="AV697" s="27">
        <f t="shared" si="404"/>
        <v>0</v>
      </c>
      <c r="AW697" s="27"/>
      <c r="AX697" s="28">
        <f>VLOOKUP(J697,ABNT5101!$I$3:$J$9,2)</f>
        <v>30</v>
      </c>
      <c r="AY697" s="28">
        <f>VLOOKUP(J697,ABNT5101!$I$3:$M$9,5)</f>
        <v>0.38</v>
      </c>
      <c r="AZ697" s="28" t="str">
        <f>_xlfn.XLOOKUP(J697,ABNT5101!I:I,ABNT5101!L:L)</f>
        <v>-</v>
      </c>
      <c r="BA697" s="28">
        <f>_xlfn.XLOOKUP(J697,ABNT5101!$I:$I,ABNT5101!M:M)</f>
        <v>0.38</v>
      </c>
      <c r="BB697" s="28" t="str">
        <f>_xlfn.XLOOKUP(J697,ABNT5101!$I:$I,ABNT5101!N:N)</f>
        <v>-</v>
      </c>
      <c r="BC697" s="28">
        <f>_xlfn.XLOOKUP(J697,ABNT5101!$I:$I,ABNT5101!O:O)</f>
        <v>14</v>
      </c>
      <c r="BD697" s="31" t="str">
        <f t="shared" si="405"/>
        <v>ATENDE</v>
      </c>
      <c r="BE697" s="32">
        <f t="shared" si="397"/>
        <v>0.17333333333333334</v>
      </c>
      <c r="BF697" s="32">
        <f t="shared" si="398"/>
        <v>0.36842105263157898</v>
      </c>
      <c r="BG697" s="32" t="str">
        <f t="shared" si="406"/>
        <v>-</v>
      </c>
      <c r="BH697" s="34">
        <v>35.200000000000003</v>
      </c>
      <c r="BI697" s="34">
        <v>0.52</v>
      </c>
      <c r="BJ697" s="34"/>
      <c r="BK697" s="34"/>
      <c r="BL697" s="35"/>
      <c r="BM697" s="34"/>
      <c r="BN697" s="31" t="str">
        <f t="shared" si="407"/>
        <v>ATENDE</v>
      </c>
      <c r="BO697" s="31" t="str">
        <f t="shared" si="399"/>
        <v>ATENDE</v>
      </c>
      <c r="BP697" s="31" t="str">
        <f t="shared" si="400"/>
        <v>ATENDE</v>
      </c>
      <c r="BQ697" s="31" t="str">
        <f t="shared" si="408"/>
        <v>ATENDE</v>
      </c>
      <c r="BR697" s="36" t="str">
        <f t="shared" si="409"/>
        <v>C1</v>
      </c>
      <c r="BS697" s="36" t="str">
        <f t="shared" si="410"/>
        <v>P5</v>
      </c>
      <c r="BT697" s="37" t="str">
        <f t="shared" si="411"/>
        <v>-</v>
      </c>
      <c r="BU697" s="34" t="s">
        <v>143</v>
      </c>
      <c r="BV697" s="34" t="s">
        <v>143</v>
      </c>
      <c r="BW697" s="36">
        <f>IF(BS697="-","-",_xlfn.XLOOKUP(BS697,ABNT5101!$B$4:$B$9,ABNT5101!$C$4:$C$9))</f>
        <v>5</v>
      </c>
      <c r="BX697" s="36">
        <f>IF(BS697="-","-",_xlfn.XLOOKUP(BS697,ABNT5101!$B$4:$B$9,ABNT5101!$D$4:$D$9))</f>
        <v>1</v>
      </c>
      <c r="BY697" s="31" t="str">
        <f t="shared" si="412"/>
        <v>ATENDE</v>
      </c>
      <c r="BZ697" s="31" t="str">
        <f t="shared" si="413"/>
        <v>ATENDE</v>
      </c>
      <c r="CA697" s="31" t="str">
        <f t="shared" si="414"/>
        <v>ATENDE</v>
      </c>
      <c r="CB697" s="36" t="str">
        <f t="shared" si="424"/>
        <v>P5</v>
      </c>
      <c r="CC697" s="37">
        <f t="shared" si="415"/>
        <v>1.8820000000000001</v>
      </c>
      <c r="CD697" s="244">
        <v>14.41</v>
      </c>
      <c r="CE697" s="244">
        <v>12.87</v>
      </c>
      <c r="CF697" s="31">
        <f>IF(CB697="-","-",_xlfn.XLOOKUP(CB697,ABNT5101!$B$4:$B$9,ABNT5101!$C$4:$C$9))</f>
        <v>5</v>
      </c>
      <c r="CG697" s="36">
        <f>IF(CB697="-","-",_xlfn.XLOOKUP(CB697,ABNT5101!$B$4:$B$9,ABNT5101!$D$4:$D$9))</f>
        <v>1</v>
      </c>
      <c r="CH697" s="31" t="str">
        <f t="shared" si="416"/>
        <v>ATENDE</v>
      </c>
      <c r="CI697" s="31" t="str">
        <f t="shared" si="417"/>
        <v>ATENDE</v>
      </c>
      <c r="CJ697" s="31" t="str">
        <f t="shared" si="418"/>
        <v>ATENDE</v>
      </c>
      <c r="CK697" s="56" t="str">
        <f>_xlfn.XLOOKUP(CL697,'Banco de dados'!$B:$B,'Banco de dados'!$D:$D)</f>
        <v>TECNOWATT</v>
      </c>
      <c r="CL697" s="42" t="str">
        <f>'Banco de dados'!B74</f>
        <v xml:space="preserve">SIGMAGPTLRRSMNDL150W102IBBR
</v>
      </c>
      <c r="CM697" s="56" t="str">
        <f>_xlfn.XLOOKUP(CL697,'Banco de dados'!$B:$B,'Banco de dados'!$E:$E)</f>
        <v>SIGMAGPTLRRSMNDL150W102IBBR
S1-10C1MUN6.5</v>
      </c>
      <c r="CN697" s="56"/>
      <c r="CO697" s="56" t="e">
        <f>IF(CN697="-","-",_xlfn.XLOOKUP(CN697,'Banco de dados'!$B:$B,'Banco de dados'!$E:$E))</f>
        <v>#N/A</v>
      </c>
      <c r="CP697" s="41">
        <f t="shared" si="419"/>
        <v>1</v>
      </c>
      <c r="CQ697" s="56">
        <f>_xlfn.XLOOKUP(CL697,'Banco de dados'!$B:$B,'Banco de dados'!$H:$H)</f>
        <v>150</v>
      </c>
      <c r="CR697" s="56" t="e">
        <f t="array" aca="1" ref="CR697" ca="1">_xludf.xlookup(CN697,'Banco de dados'!$B:$B,'Banco de dados'!$H:$H)</f>
        <v>#NAME?</v>
      </c>
      <c r="CS697" s="56" t="e">
        <f t="array" aca="1" ref="CS697" ca="1">_xludf.xlookup(CL697,'Banco de dados'!$B:$B,'Banco de dados'!$F:$F)</f>
        <v>#NAME?</v>
      </c>
      <c r="CT697" s="56" t="e">
        <f t="array" aca="1" ref="CT697" ca="1">_xludf.xlookup(CN697,'Banco de dados'!$B:$B,'Banco de dados'!$F:$F)</f>
        <v>#NAME?</v>
      </c>
      <c r="CU697" s="42"/>
      <c r="CV697" s="42"/>
      <c r="CW697" s="56" t="s">
        <v>204</v>
      </c>
      <c r="CX697" s="42"/>
      <c r="CY697" s="56" t="str">
        <f>IF($CX697="","",VLOOKUP($CX697,'Braços de IP'!$E$9:$I$15,2,0))</f>
        <v/>
      </c>
      <c r="CZ697" s="43" t="str">
        <f>IF($CX697="","",VLOOKUP($CX697,'Braços de IP'!$E$9:$I$15,5,0))</f>
        <v/>
      </c>
      <c r="DA697" s="56"/>
      <c r="DB697" s="56"/>
      <c r="DC697" s="56"/>
      <c r="DD697" s="56"/>
      <c r="DE697" s="56"/>
      <c r="DF697" s="56"/>
      <c r="DG697" s="44">
        <f t="shared" si="420"/>
        <v>150</v>
      </c>
      <c r="DH697" s="45">
        <f t="shared" si="421"/>
        <v>90</v>
      </c>
      <c r="DI697" s="44">
        <f t="shared" si="422"/>
        <v>240</v>
      </c>
      <c r="DJ697" s="46">
        <f t="shared" si="423"/>
        <v>-0.66666666666666674</v>
      </c>
      <c r="DK697" s="47" t="s">
        <v>147</v>
      </c>
      <c r="DL697" s="48"/>
      <c r="DM697" s="49"/>
      <c r="DN697" s="23" t="s">
        <v>148</v>
      </c>
      <c r="DO697" s="23"/>
      <c r="DQ697" s="50"/>
    </row>
    <row r="698" spans="1:121" ht="15.75" hidden="1" customHeight="1" x14ac:dyDescent="0.3">
      <c r="B698" s="5"/>
      <c r="C698" s="5"/>
      <c r="D698" s="5"/>
      <c r="E698" s="22" t="s">
        <v>593</v>
      </c>
      <c r="F698" s="22" t="s">
        <v>137</v>
      </c>
      <c r="G698" s="23" t="s">
        <v>594</v>
      </c>
      <c r="H698" s="23">
        <v>-23.411466000000001</v>
      </c>
      <c r="I698" s="23">
        <v>-46.833874000000002</v>
      </c>
      <c r="J698" s="24" t="s">
        <v>139</v>
      </c>
      <c r="K698" s="60"/>
      <c r="L698" s="24" t="s">
        <v>140</v>
      </c>
      <c r="M698" s="24" t="s">
        <v>141</v>
      </c>
      <c r="N698" s="23">
        <v>58</v>
      </c>
      <c r="O698" s="23" t="s">
        <v>142</v>
      </c>
      <c r="P698" s="23" t="s">
        <v>143</v>
      </c>
      <c r="Q698" s="26">
        <f t="shared" si="401"/>
        <v>116</v>
      </c>
      <c r="R698" s="27">
        <v>1</v>
      </c>
      <c r="S698" s="24">
        <v>3</v>
      </c>
      <c r="T698" s="24">
        <v>4.5999999999999996</v>
      </c>
      <c r="U698" s="29"/>
      <c r="V698" s="29"/>
      <c r="W698" s="29"/>
      <c r="X698" s="28">
        <v>2.5</v>
      </c>
      <c r="Y698" s="23"/>
      <c r="Z698" s="23"/>
      <c r="AA698" s="23"/>
      <c r="AB698" s="23"/>
      <c r="AC698" s="23"/>
      <c r="AD698" s="23" t="s">
        <v>144</v>
      </c>
      <c r="AE698" s="23" t="s">
        <v>145</v>
      </c>
      <c r="AF698" s="23"/>
      <c r="AG698" s="23">
        <v>6.8</v>
      </c>
      <c r="AH698" s="23">
        <v>1</v>
      </c>
      <c r="AI698" s="23">
        <v>0.5</v>
      </c>
      <c r="AJ698" s="23">
        <v>1.35</v>
      </c>
      <c r="AK698" s="27">
        <f t="shared" si="402"/>
        <v>0.85000000000000009</v>
      </c>
      <c r="AL698" s="27" t="s">
        <v>143</v>
      </c>
      <c r="AM698" s="27" t="s">
        <v>143</v>
      </c>
      <c r="AN698" s="23"/>
      <c r="AO698" s="27">
        <f t="shared" si="403"/>
        <v>2</v>
      </c>
      <c r="AP698" s="23"/>
      <c r="AQ698" s="23"/>
      <c r="AR698" s="23"/>
      <c r="AS698" s="23"/>
      <c r="AT698" s="23"/>
      <c r="AU698" s="27"/>
      <c r="AV698" s="27">
        <f t="shared" si="404"/>
        <v>0</v>
      </c>
      <c r="AW698" s="27"/>
      <c r="AX698" s="28">
        <f>VLOOKUP(J698,ABNT5101!$I$3:$J$9,2)</f>
        <v>7.5</v>
      </c>
      <c r="AY698" s="28">
        <f>VLOOKUP(J698,ABNT5101!$I$3:$M$9,5)</f>
        <v>0.18</v>
      </c>
      <c r="AZ698" s="28" t="str">
        <f>_xlfn.XLOOKUP(J698,ABNT5101!I:I,ABNT5101!L:L)</f>
        <v>-</v>
      </c>
      <c r="BA698" s="28">
        <f>_xlfn.XLOOKUP(J698,ABNT5101!$I:$I,ABNT5101!M:M)</f>
        <v>0.18</v>
      </c>
      <c r="BB698" s="28" t="str">
        <f>_xlfn.XLOOKUP(J698,ABNT5101!$I:$I,ABNT5101!N:N)</f>
        <v>-</v>
      </c>
      <c r="BC698" s="28">
        <f>_xlfn.XLOOKUP(J698,ABNT5101!$I:$I,ABNT5101!O:O)</f>
        <v>16</v>
      </c>
      <c r="BD698" s="31" t="str">
        <f t="shared" si="405"/>
        <v>NÃO ATENDE</v>
      </c>
      <c r="BE698" s="32">
        <f t="shared" si="397"/>
        <v>-1</v>
      </c>
      <c r="BF698" s="32">
        <f t="shared" si="398"/>
        <v>-1</v>
      </c>
      <c r="BG698" s="32" t="str">
        <f t="shared" si="406"/>
        <v>-</v>
      </c>
      <c r="BH698" s="34"/>
      <c r="BI698" s="34"/>
      <c r="BJ698" s="34"/>
      <c r="BK698" s="34"/>
      <c r="BL698" s="35"/>
      <c r="BM698" s="34"/>
      <c r="BN698" s="31" t="str">
        <f t="shared" si="407"/>
        <v>NÃO ATENDE</v>
      </c>
      <c r="BO698" s="31" t="str">
        <f t="shared" si="399"/>
        <v>NÃO ATENDE</v>
      </c>
      <c r="BP698" s="31" t="str">
        <f t="shared" si="400"/>
        <v>NÃO ATENDE</v>
      </c>
      <c r="BQ698" s="31" t="str">
        <f t="shared" si="408"/>
        <v>ATENDE</v>
      </c>
      <c r="BR698" s="36" t="str">
        <f t="shared" si="409"/>
        <v>C5</v>
      </c>
      <c r="BS698" s="36" t="str">
        <f t="shared" si="410"/>
        <v>P6</v>
      </c>
      <c r="BT698" s="37">
        <f t="shared" si="411"/>
        <v>-1</v>
      </c>
      <c r="BU698" s="34"/>
      <c r="BV698" s="34"/>
      <c r="BW698" s="36">
        <f>IF(BS698="-","-",_xlfn.XLOOKUP(BS698,ABNT5101!$B$4:$B$9,ABNT5101!$C$4:$C$9))</f>
        <v>3</v>
      </c>
      <c r="BX698" s="36">
        <f>IF(BS698="-","-",_xlfn.XLOOKUP(BS698,ABNT5101!$B$4:$B$9,ABNT5101!$D$4:$D$9))</f>
        <v>0.6</v>
      </c>
      <c r="BY698" s="31" t="str">
        <f t="shared" si="412"/>
        <v>NÃO ATENDE</v>
      </c>
      <c r="BZ698" s="31" t="str">
        <f t="shared" si="413"/>
        <v>NÃO ATENDE</v>
      </c>
      <c r="CA698" s="31" t="str">
        <f t="shared" si="414"/>
        <v>NÃO ATENDE</v>
      </c>
      <c r="CB698" s="36" t="str">
        <f t="shared" si="424"/>
        <v>P6</v>
      </c>
      <c r="CC698" s="37">
        <f t="shared" si="415"/>
        <v>-1</v>
      </c>
      <c r="CD698" s="38"/>
      <c r="CE698" s="38"/>
      <c r="CF698" s="31">
        <f>IF(CB698="-","-",_xlfn.XLOOKUP(CB698,ABNT5101!$B$4:$B$9,ABNT5101!$C$4:$C$9))</f>
        <v>3</v>
      </c>
      <c r="CG698" s="36">
        <f>IF(CB698="-","-",_xlfn.XLOOKUP(CB698,ABNT5101!$B$4:$B$9,ABNT5101!$D$4:$D$9))</f>
        <v>0.6</v>
      </c>
      <c r="CH698" s="31" t="str">
        <f t="shared" si="416"/>
        <v>NÃO ATENDE</v>
      </c>
      <c r="CI698" s="31" t="str">
        <f t="shared" si="417"/>
        <v>NÃO ATENDE</v>
      </c>
      <c r="CJ698" s="31" t="str">
        <f t="shared" si="418"/>
        <v>NÃO ATENDE</v>
      </c>
      <c r="CK698" s="56" t="e">
        <f>_xlfn.XLOOKUP(CL698,'Banco de dados'!$B:$B,'Banco de dados'!$D:$D)</f>
        <v>#N/A</v>
      </c>
      <c r="CL698" s="55"/>
      <c r="CM698" s="56" t="e">
        <f>_xlfn.XLOOKUP(CL698,'Banco de dados'!$B:$B,'Banco de dados'!$E:$E)</f>
        <v>#N/A</v>
      </c>
      <c r="CN698" s="56"/>
      <c r="CO698" s="56" t="e">
        <f>IF(CN698="-","-",_xlfn.XLOOKUP(CN698,'Banco de dados'!$B:$B,'Banco de dados'!$E:$E))</f>
        <v>#N/A</v>
      </c>
      <c r="CP698" s="41">
        <f t="shared" si="419"/>
        <v>1</v>
      </c>
      <c r="CQ698" s="56" t="e">
        <f>_xlfn.XLOOKUP(CL698,'Banco de dados'!$B:$B,'Banco de dados'!$H:$H)</f>
        <v>#N/A</v>
      </c>
      <c r="CR698" s="56" t="e">
        <f t="array" aca="1" ref="CR698" ca="1">_xludf.xlookup(CN698,'Banco de dados'!$B:$B,'Banco de dados'!$H:$H)</f>
        <v>#NAME?</v>
      </c>
      <c r="CS698" s="56" t="e">
        <f t="array" aca="1" ref="CS698" ca="1">_xludf.xlookup(CL698,'Banco de dados'!$B:$B,'Banco de dados'!$F:$F)</f>
        <v>#NAME?</v>
      </c>
      <c r="CT698" s="56" t="e">
        <f t="array" aca="1" ref="CT698" ca="1">_xludf.xlookup(CN698,'Banco de dados'!$B:$B,'Banco de dados'!$F:$F)</f>
        <v>#NAME?</v>
      </c>
      <c r="CU698" s="42"/>
      <c r="CV698" s="42"/>
      <c r="CW698" s="56" t="s">
        <v>204</v>
      </c>
      <c r="CX698" s="42"/>
      <c r="CY698" s="56" t="str">
        <f>IF($CX698="","",VLOOKUP($CX698,'Braços de IP'!$E$9:$I$15,2,0))</f>
        <v/>
      </c>
      <c r="CZ698" s="43" t="str">
        <f>IF($CX698="","",VLOOKUP($CX698,'Braços de IP'!$E$9:$I$15,5,0))</f>
        <v/>
      </c>
      <c r="DA698" s="56"/>
      <c r="DB698" s="56"/>
      <c r="DC698" s="56"/>
      <c r="DD698" s="56"/>
      <c r="DE698" s="56"/>
      <c r="DF698" s="56"/>
      <c r="DG698" s="44" t="e">
        <f t="shared" si="420"/>
        <v>#N/A</v>
      </c>
      <c r="DH698" s="45">
        <f t="shared" si="421"/>
        <v>58</v>
      </c>
      <c r="DI698" s="44" t="e">
        <f t="shared" si="422"/>
        <v>#N/A</v>
      </c>
      <c r="DJ698" s="46" t="e">
        <f t="shared" si="423"/>
        <v>#N/A</v>
      </c>
      <c r="DK698" s="47" t="s">
        <v>147</v>
      </c>
      <c r="DL698" s="48"/>
      <c r="DM698" s="49"/>
      <c r="DN698" s="23" t="s">
        <v>148</v>
      </c>
      <c r="DO698" s="23"/>
      <c r="DQ698" s="50"/>
    </row>
    <row r="699" spans="1:121" ht="15.75" hidden="1" customHeight="1" x14ac:dyDescent="0.3">
      <c r="B699" s="5"/>
      <c r="C699" s="5"/>
      <c r="D699" s="5"/>
      <c r="E699" s="22" t="s">
        <v>593</v>
      </c>
      <c r="F699" s="22" t="s">
        <v>137</v>
      </c>
      <c r="G699" s="23" t="s">
        <v>594</v>
      </c>
      <c r="H699" s="23">
        <v>-23.411466000000001</v>
      </c>
      <c r="I699" s="23">
        <v>-46.833874000000002</v>
      </c>
      <c r="J699" s="24" t="s">
        <v>139</v>
      </c>
      <c r="K699" s="60"/>
      <c r="L699" s="24" t="s">
        <v>140</v>
      </c>
      <c r="M699" s="24" t="s">
        <v>141</v>
      </c>
      <c r="N699" s="23">
        <v>58</v>
      </c>
      <c r="O699" s="23" t="s">
        <v>142</v>
      </c>
      <c r="P699" s="23" t="s">
        <v>143</v>
      </c>
      <c r="Q699" s="26">
        <f t="shared" si="401"/>
        <v>116</v>
      </c>
      <c r="R699" s="27">
        <v>1</v>
      </c>
      <c r="S699" s="24">
        <v>3</v>
      </c>
      <c r="T699" s="24">
        <v>4.5999999999999996</v>
      </c>
      <c r="U699" s="29"/>
      <c r="V699" s="29"/>
      <c r="W699" s="29"/>
      <c r="X699" s="28">
        <v>2.5</v>
      </c>
      <c r="Y699" s="23"/>
      <c r="Z699" s="23"/>
      <c r="AA699" s="23"/>
      <c r="AB699" s="23"/>
      <c r="AC699" s="23"/>
      <c r="AD699" s="23" t="s">
        <v>144</v>
      </c>
      <c r="AE699" s="23" t="s">
        <v>145</v>
      </c>
      <c r="AF699" s="23"/>
      <c r="AG699" s="23">
        <v>6.8</v>
      </c>
      <c r="AH699" s="23">
        <v>1</v>
      </c>
      <c r="AI699" s="23">
        <v>0.5</v>
      </c>
      <c r="AJ699" s="23">
        <v>1.35</v>
      </c>
      <c r="AK699" s="27">
        <f t="shared" si="402"/>
        <v>0.85000000000000009</v>
      </c>
      <c r="AL699" s="27" t="s">
        <v>143</v>
      </c>
      <c r="AM699" s="27" t="s">
        <v>143</v>
      </c>
      <c r="AN699" s="23"/>
      <c r="AO699" s="27">
        <f t="shared" si="403"/>
        <v>2</v>
      </c>
      <c r="AP699" s="23"/>
      <c r="AQ699" s="23"/>
      <c r="AR699" s="23"/>
      <c r="AS699" s="23"/>
      <c r="AT699" s="23"/>
      <c r="AU699" s="27"/>
      <c r="AV699" s="27">
        <f t="shared" si="404"/>
        <v>0</v>
      </c>
      <c r="AW699" s="27"/>
      <c r="AX699" s="28">
        <f>VLOOKUP(J699,ABNT5101!$I$3:$J$9,2)</f>
        <v>7.5</v>
      </c>
      <c r="AY699" s="28">
        <f>VLOOKUP(J699,ABNT5101!$I$3:$M$9,5)</f>
        <v>0.18</v>
      </c>
      <c r="AZ699" s="28" t="str">
        <f>_xlfn.XLOOKUP(J699,ABNT5101!I:I,ABNT5101!L:L)</f>
        <v>-</v>
      </c>
      <c r="BA699" s="28">
        <f>_xlfn.XLOOKUP(J699,ABNT5101!$I:$I,ABNT5101!M:M)</f>
        <v>0.18</v>
      </c>
      <c r="BB699" s="28" t="str">
        <f>_xlfn.XLOOKUP(J699,ABNT5101!$I:$I,ABNT5101!N:N)</f>
        <v>-</v>
      </c>
      <c r="BC699" s="28">
        <f>_xlfn.XLOOKUP(J699,ABNT5101!$I:$I,ABNT5101!O:O)</f>
        <v>16</v>
      </c>
      <c r="BD699" s="31" t="str">
        <f t="shared" si="405"/>
        <v>NÃO ATENDE</v>
      </c>
      <c r="BE699" s="32">
        <f t="shared" si="397"/>
        <v>-1</v>
      </c>
      <c r="BF699" s="32">
        <f t="shared" si="398"/>
        <v>-1</v>
      </c>
      <c r="BG699" s="32" t="str">
        <f t="shared" si="406"/>
        <v>-</v>
      </c>
      <c r="BH699" s="34"/>
      <c r="BI699" s="34"/>
      <c r="BJ699" s="34"/>
      <c r="BK699" s="34"/>
      <c r="BL699" s="35"/>
      <c r="BM699" s="34"/>
      <c r="BN699" s="31" t="str">
        <f t="shared" si="407"/>
        <v>NÃO ATENDE</v>
      </c>
      <c r="BO699" s="31" t="str">
        <f t="shared" si="399"/>
        <v>NÃO ATENDE</v>
      </c>
      <c r="BP699" s="31" t="str">
        <f t="shared" si="400"/>
        <v>NÃO ATENDE</v>
      </c>
      <c r="BQ699" s="31" t="str">
        <f t="shared" si="408"/>
        <v>ATENDE</v>
      </c>
      <c r="BR699" s="36" t="str">
        <f t="shared" si="409"/>
        <v>C5</v>
      </c>
      <c r="BS699" s="36" t="str">
        <f t="shared" si="410"/>
        <v>P6</v>
      </c>
      <c r="BT699" s="37">
        <f t="shared" si="411"/>
        <v>-1</v>
      </c>
      <c r="BU699" s="34"/>
      <c r="BV699" s="34"/>
      <c r="BW699" s="36">
        <f>IF(BS699="-","-",_xlfn.XLOOKUP(BS699,ABNT5101!$B$4:$B$9,ABNT5101!$C$4:$C$9))</f>
        <v>3</v>
      </c>
      <c r="BX699" s="36">
        <f>IF(BS699="-","-",_xlfn.XLOOKUP(BS699,ABNT5101!$B$4:$B$9,ABNT5101!$D$4:$D$9))</f>
        <v>0.6</v>
      </c>
      <c r="BY699" s="31" t="str">
        <f t="shared" si="412"/>
        <v>NÃO ATENDE</v>
      </c>
      <c r="BZ699" s="31" t="str">
        <f t="shared" si="413"/>
        <v>NÃO ATENDE</v>
      </c>
      <c r="CA699" s="31" t="str">
        <f t="shared" si="414"/>
        <v>NÃO ATENDE</v>
      </c>
      <c r="CB699" s="36" t="str">
        <f t="shared" si="424"/>
        <v>P6</v>
      </c>
      <c r="CC699" s="37">
        <f t="shared" si="415"/>
        <v>-1</v>
      </c>
      <c r="CD699" s="38"/>
      <c r="CE699" s="38"/>
      <c r="CF699" s="31">
        <f>IF(CB699="-","-",_xlfn.XLOOKUP(CB699,ABNT5101!$B$4:$B$9,ABNT5101!$C$4:$C$9))</f>
        <v>3</v>
      </c>
      <c r="CG699" s="36">
        <f>IF(CB699="-","-",_xlfn.XLOOKUP(CB699,ABNT5101!$B$4:$B$9,ABNT5101!$D$4:$D$9))</f>
        <v>0.6</v>
      </c>
      <c r="CH699" s="31" t="str">
        <f t="shared" si="416"/>
        <v>NÃO ATENDE</v>
      </c>
      <c r="CI699" s="31" t="str">
        <f t="shared" si="417"/>
        <v>NÃO ATENDE</v>
      </c>
      <c r="CJ699" s="31" t="str">
        <f t="shared" si="418"/>
        <v>NÃO ATENDE</v>
      </c>
      <c r="CK699" s="56" t="e">
        <f>_xlfn.XLOOKUP(CL699,'Banco de dados'!$B:$B,'Banco de dados'!$D:$D)</f>
        <v>#N/A</v>
      </c>
      <c r="CL699" s="55"/>
      <c r="CM699" s="56" t="e">
        <f>_xlfn.XLOOKUP(CL699,'Banco de dados'!$B:$B,'Banco de dados'!$E:$E)</f>
        <v>#N/A</v>
      </c>
      <c r="CN699" s="56"/>
      <c r="CO699" s="56" t="e">
        <f>IF(CN699="-","-",_xlfn.XLOOKUP(CN699,'Banco de dados'!$B:$B,'Banco de dados'!$E:$E))</f>
        <v>#N/A</v>
      </c>
      <c r="CP699" s="41">
        <f t="shared" si="419"/>
        <v>1</v>
      </c>
      <c r="CQ699" s="56" t="e">
        <f>_xlfn.XLOOKUP(CL699,'Banco de dados'!$B:$B,'Banco de dados'!$H:$H)</f>
        <v>#N/A</v>
      </c>
      <c r="CR699" s="56" t="e">
        <f t="array" aca="1" ref="CR699" ca="1">_xludf.xlookup(CN699,'Banco de dados'!$B:$B,'Banco de dados'!$H:$H)</f>
        <v>#NAME?</v>
      </c>
      <c r="CS699" s="56" t="e">
        <f t="array" aca="1" ref="CS699" ca="1">_xludf.xlookup(CL699,'Banco de dados'!$B:$B,'Banco de dados'!$F:$F)</f>
        <v>#NAME?</v>
      </c>
      <c r="CT699" s="56" t="e">
        <f t="array" aca="1" ref="CT699" ca="1">_xludf.xlookup(CN699,'Banco de dados'!$B:$B,'Banco de dados'!$F:$F)</f>
        <v>#NAME?</v>
      </c>
      <c r="CU699" s="42"/>
      <c r="CV699" s="42"/>
      <c r="CW699" s="56" t="s">
        <v>204</v>
      </c>
      <c r="CX699" s="42"/>
      <c r="CY699" s="56" t="str">
        <f>IF($CX699="","",VLOOKUP($CX699,'Braços de IP'!$E$9:$I$15,2,0))</f>
        <v/>
      </c>
      <c r="CZ699" s="43" t="str">
        <f>IF($CX699="","",VLOOKUP($CX699,'Braços de IP'!$E$9:$I$15,5,0))</f>
        <v/>
      </c>
      <c r="DA699" s="56"/>
      <c r="DB699" s="56"/>
      <c r="DC699" s="56"/>
      <c r="DD699" s="56"/>
      <c r="DE699" s="56"/>
      <c r="DF699" s="56"/>
      <c r="DG699" s="44" t="e">
        <f t="shared" si="420"/>
        <v>#N/A</v>
      </c>
      <c r="DH699" s="45">
        <f t="shared" si="421"/>
        <v>58</v>
      </c>
      <c r="DI699" s="44" t="e">
        <f t="shared" si="422"/>
        <v>#N/A</v>
      </c>
      <c r="DJ699" s="46" t="e">
        <f t="shared" si="423"/>
        <v>#N/A</v>
      </c>
      <c r="DK699" s="47" t="s">
        <v>147</v>
      </c>
      <c r="DL699" s="48"/>
      <c r="DM699" s="49"/>
      <c r="DN699" s="23" t="s">
        <v>148</v>
      </c>
      <c r="DO699" s="23"/>
      <c r="DQ699" s="50"/>
    </row>
    <row r="700" spans="1:121" ht="15.75" hidden="1" customHeight="1" x14ac:dyDescent="0.3">
      <c r="B700" s="5"/>
      <c r="C700" s="5"/>
      <c r="D700" s="5"/>
      <c r="E700" s="22" t="s">
        <v>593</v>
      </c>
      <c r="F700" s="22" t="s">
        <v>137</v>
      </c>
      <c r="G700" s="23" t="s">
        <v>594</v>
      </c>
      <c r="H700" s="23">
        <v>-23.411466000000001</v>
      </c>
      <c r="I700" s="23">
        <v>-46.833874000000002</v>
      </c>
      <c r="J700" s="24" t="s">
        <v>139</v>
      </c>
      <c r="K700" s="60"/>
      <c r="L700" s="24" t="s">
        <v>140</v>
      </c>
      <c r="M700" s="24" t="s">
        <v>141</v>
      </c>
      <c r="N700" s="23">
        <v>58</v>
      </c>
      <c r="O700" s="23" t="s">
        <v>142</v>
      </c>
      <c r="P700" s="23" t="s">
        <v>143</v>
      </c>
      <c r="Q700" s="26">
        <f t="shared" si="401"/>
        <v>116</v>
      </c>
      <c r="R700" s="27">
        <v>1</v>
      </c>
      <c r="S700" s="24">
        <v>3</v>
      </c>
      <c r="T700" s="24">
        <v>4.5999999999999996</v>
      </c>
      <c r="U700" s="29"/>
      <c r="V700" s="29"/>
      <c r="W700" s="29"/>
      <c r="X700" s="28">
        <v>2.5</v>
      </c>
      <c r="Y700" s="23"/>
      <c r="Z700" s="23"/>
      <c r="AA700" s="23"/>
      <c r="AB700" s="23"/>
      <c r="AC700" s="23"/>
      <c r="AD700" s="23" t="s">
        <v>144</v>
      </c>
      <c r="AE700" s="23" t="s">
        <v>145</v>
      </c>
      <c r="AF700" s="23"/>
      <c r="AG700" s="23">
        <v>6.8</v>
      </c>
      <c r="AH700" s="23">
        <v>1</v>
      </c>
      <c r="AI700" s="23">
        <v>0.5</v>
      </c>
      <c r="AJ700" s="23">
        <v>1.35</v>
      </c>
      <c r="AK700" s="27">
        <f t="shared" si="402"/>
        <v>0.85000000000000009</v>
      </c>
      <c r="AL700" s="27" t="s">
        <v>143</v>
      </c>
      <c r="AM700" s="27" t="s">
        <v>143</v>
      </c>
      <c r="AN700" s="23"/>
      <c r="AO700" s="27">
        <f t="shared" si="403"/>
        <v>2</v>
      </c>
      <c r="AP700" s="23"/>
      <c r="AQ700" s="23"/>
      <c r="AR700" s="23"/>
      <c r="AS700" s="23"/>
      <c r="AT700" s="23"/>
      <c r="AU700" s="27"/>
      <c r="AV700" s="27">
        <f t="shared" si="404"/>
        <v>0</v>
      </c>
      <c r="AW700" s="27"/>
      <c r="AX700" s="28">
        <f>VLOOKUP(J700,ABNT5101!$I$3:$J$9,2)</f>
        <v>7.5</v>
      </c>
      <c r="AY700" s="28">
        <f>VLOOKUP(J700,ABNT5101!$I$3:$M$9,5)</f>
        <v>0.18</v>
      </c>
      <c r="AZ700" s="28" t="str">
        <f>_xlfn.XLOOKUP(J700,ABNT5101!I:I,ABNT5101!L:L)</f>
        <v>-</v>
      </c>
      <c r="BA700" s="28">
        <f>_xlfn.XLOOKUP(J700,ABNT5101!$I:$I,ABNT5101!M:M)</f>
        <v>0.18</v>
      </c>
      <c r="BB700" s="28" t="str">
        <f>_xlfn.XLOOKUP(J700,ABNT5101!$I:$I,ABNT5101!N:N)</f>
        <v>-</v>
      </c>
      <c r="BC700" s="28">
        <f>_xlfn.XLOOKUP(J700,ABNT5101!$I:$I,ABNT5101!O:O)</f>
        <v>16</v>
      </c>
      <c r="BD700" s="31" t="str">
        <f t="shared" si="405"/>
        <v>NÃO ATENDE</v>
      </c>
      <c r="BE700" s="32">
        <f t="shared" si="397"/>
        <v>-1</v>
      </c>
      <c r="BF700" s="32">
        <f t="shared" si="398"/>
        <v>-1</v>
      </c>
      <c r="BG700" s="32" t="str">
        <f t="shared" si="406"/>
        <v>-</v>
      </c>
      <c r="BH700" s="34"/>
      <c r="BI700" s="34"/>
      <c r="BJ700" s="34"/>
      <c r="BK700" s="34"/>
      <c r="BL700" s="35"/>
      <c r="BM700" s="34"/>
      <c r="BN700" s="31" t="str">
        <f t="shared" si="407"/>
        <v>NÃO ATENDE</v>
      </c>
      <c r="BO700" s="31" t="str">
        <f t="shared" si="399"/>
        <v>NÃO ATENDE</v>
      </c>
      <c r="BP700" s="31" t="str">
        <f t="shared" si="400"/>
        <v>NÃO ATENDE</v>
      </c>
      <c r="BQ700" s="31" t="str">
        <f t="shared" si="408"/>
        <v>ATENDE</v>
      </c>
      <c r="BR700" s="36" t="str">
        <f t="shared" si="409"/>
        <v>C5</v>
      </c>
      <c r="BS700" s="36" t="str">
        <f t="shared" si="410"/>
        <v>P6</v>
      </c>
      <c r="BT700" s="37">
        <f t="shared" si="411"/>
        <v>-1</v>
      </c>
      <c r="BU700" s="34"/>
      <c r="BV700" s="34"/>
      <c r="BW700" s="36">
        <f>IF(BS700="-","-",_xlfn.XLOOKUP(BS700,ABNT5101!$B$4:$B$9,ABNT5101!$C$4:$C$9))</f>
        <v>3</v>
      </c>
      <c r="BX700" s="36">
        <f>IF(BS700="-","-",_xlfn.XLOOKUP(BS700,ABNT5101!$B$4:$B$9,ABNT5101!$D$4:$D$9))</f>
        <v>0.6</v>
      </c>
      <c r="BY700" s="31" t="str">
        <f t="shared" si="412"/>
        <v>NÃO ATENDE</v>
      </c>
      <c r="BZ700" s="31" t="str">
        <f t="shared" si="413"/>
        <v>NÃO ATENDE</v>
      </c>
      <c r="CA700" s="31" t="str">
        <f t="shared" si="414"/>
        <v>NÃO ATENDE</v>
      </c>
      <c r="CB700" s="36" t="str">
        <f t="shared" si="424"/>
        <v>P6</v>
      </c>
      <c r="CC700" s="37">
        <f t="shared" si="415"/>
        <v>-1</v>
      </c>
      <c r="CD700" s="38"/>
      <c r="CE700" s="38"/>
      <c r="CF700" s="31">
        <f>IF(CB700="-","-",_xlfn.XLOOKUP(CB700,ABNT5101!$B$4:$B$9,ABNT5101!$C$4:$C$9))</f>
        <v>3</v>
      </c>
      <c r="CG700" s="36">
        <f>IF(CB700="-","-",_xlfn.XLOOKUP(CB700,ABNT5101!$B$4:$B$9,ABNT5101!$D$4:$D$9))</f>
        <v>0.6</v>
      </c>
      <c r="CH700" s="31" t="str">
        <f t="shared" si="416"/>
        <v>NÃO ATENDE</v>
      </c>
      <c r="CI700" s="31" t="str">
        <f t="shared" si="417"/>
        <v>NÃO ATENDE</v>
      </c>
      <c r="CJ700" s="31" t="str">
        <f t="shared" si="418"/>
        <v>NÃO ATENDE</v>
      </c>
      <c r="CK700" s="56" t="e">
        <f>_xlfn.XLOOKUP(CL700,'Banco de dados'!$B:$B,'Banco de dados'!$D:$D)</f>
        <v>#N/A</v>
      </c>
      <c r="CL700" s="55"/>
      <c r="CM700" s="56" t="e">
        <f>_xlfn.XLOOKUP(CL700,'Banco de dados'!$B:$B,'Banco de dados'!$E:$E)</f>
        <v>#N/A</v>
      </c>
      <c r="CN700" s="56"/>
      <c r="CO700" s="56" t="e">
        <f>IF(CN700="-","-",_xlfn.XLOOKUP(CN700,'Banco de dados'!$B:$B,'Banco de dados'!$E:$E))</f>
        <v>#N/A</v>
      </c>
      <c r="CP700" s="41">
        <f t="shared" si="419"/>
        <v>1</v>
      </c>
      <c r="CQ700" s="56" t="e">
        <f>_xlfn.XLOOKUP(CL700,'Banco de dados'!$B:$B,'Banco de dados'!$H:$H)</f>
        <v>#N/A</v>
      </c>
      <c r="CR700" s="56" t="e">
        <f t="array" aca="1" ref="CR700" ca="1">_xludf.xlookup(CN700,'Banco de dados'!$B:$B,'Banco de dados'!$H:$H)</f>
        <v>#NAME?</v>
      </c>
      <c r="CS700" s="56" t="e">
        <f t="array" aca="1" ref="CS700" ca="1">_xludf.xlookup(CL700,'Banco de dados'!$B:$B,'Banco de dados'!$F:$F)</f>
        <v>#NAME?</v>
      </c>
      <c r="CT700" s="56" t="e">
        <f t="array" aca="1" ref="CT700" ca="1">_xludf.xlookup(CN700,'Banco de dados'!$B:$B,'Banco de dados'!$F:$F)</f>
        <v>#NAME?</v>
      </c>
      <c r="CU700" s="42"/>
      <c r="CV700" s="42"/>
      <c r="CW700" s="56" t="s">
        <v>204</v>
      </c>
      <c r="CX700" s="42"/>
      <c r="CY700" s="56" t="str">
        <f>IF($CX700="","",VLOOKUP($CX700,'Braços de IP'!$E$9:$I$15,2,0))</f>
        <v/>
      </c>
      <c r="CZ700" s="43" t="str">
        <f>IF($CX700="","",VLOOKUP($CX700,'Braços de IP'!$E$9:$I$15,5,0))</f>
        <v/>
      </c>
      <c r="DA700" s="56"/>
      <c r="DB700" s="56"/>
      <c r="DC700" s="56"/>
      <c r="DD700" s="56"/>
      <c r="DE700" s="56"/>
      <c r="DF700" s="56"/>
      <c r="DG700" s="44" t="e">
        <f t="shared" si="420"/>
        <v>#N/A</v>
      </c>
      <c r="DH700" s="45">
        <f t="shared" si="421"/>
        <v>58</v>
      </c>
      <c r="DI700" s="44" t="e">
        <f t="shared" si="422"/>
        <v>#N/A</v>
      </c>
      <c r="DJ700" s="46" t="e">
        <f t="shared" si="423"/>
        <v>#N/A</v>
      </c>
      <c r="DK700" s="47" t="s">
        <v>147</v>
      </c>
      <c r="DL700" s="48"/>
      <c r="DM700" s="49"/>
      <c r="DN700" s="23" t="s">
        <v>148</v>
      </c>
      <c r="DO700" s="23"/>
      <c r="DQ700" s="50"/>
    </row>
    <row r="701" spans="1:121" ht="15.75" hidden="1" customHeight="1" x14ac:dyDescent="0.3">
      <c r="B701" s="5"/>
      <c r="C701" s="5"/>
      <c r="D701" s="5"/>
      <c r="E701" s="22" t="s">
        <v>595</v>
      </c>
      <c r="F701" s="22" t="s">
        <v>150</v>
      </c>
      <c r="G701" s="23" t="s">
        <v>379</v>
      </c>
      <c r="H701" s="23">
        <v>-23.336347</v>
      </c>
      <c r="I701" s="23">
        <v>-46.925699000000002</v>
      </c>
      <c r="J701" s="24" t="s">
        <v>139</v>
      </c>
      <c r="K701" s="60"/>
      <c r="L701" s="24" t="s">
        <v>152</v>
      </c>
      <c r="M701" s="24" t="s">
        <v>141</v>
      </c>
      <c r="N701" s="23">
        <v>58</v>
      </c>
      <c r="O701" s="23" t="s">
        <v>142</v>
      </c>
      <c r="P701" s="23" t="s">
        <v>143</v>
      </c>
      <c r="Q701" s="26">
        <f t="shared" si="401"/>
        <v>116</v>
      </c>
      <c r="R701" s="27">
        <v>1</v>
      </c>
      <c r="S701" s="28" t="s">
        <v>153</v>
      </c>
      <c r="T701" s="28">
        <v>4</v>
      </c>
      <c r="U701" s="29"/>
      <c r="V701" s="29"/>
      <c r="W701" s="29"/>
      <c r="X701" s="28" t="s">
        <v>153</v>
      </c>
      <c r="Y701" s="23"/>
      <c r="Z701" s="23"/>
      <c r="AA701" s="23"/>
      <c r="AB701" s="23"/>
      <c r="AC701" s="23"/>
      <c r="AD701" s="23" t="s">
        <v>144</v>
      </c>
      <c r="AE701" s="23" t="s">
        <v>145</v>
      </c>
      <c r="AF701" s="23"/>
      <c r="AG701" s="23">
        <v>8.6999999999999993</v>
      </c>
      <c r="AH701" s="29">
        <v>1</v>
      </c>
      <c r="AI701" s="23">
        <v>1.6</v>
      </c>
      <c r="AJ701" s="23">
        <v>2</v>
      </c>
      <c r="AK701" s="27">
        <f t="shared" si="402"/>
        <v>0.39999999999999991</v>
      </c>
      <c r="AL701" s="27" t="s">
        <v>143</v>
      </c>
      <c r="AM701" s="27" t="s">
        <v>143</v>
      </c>
      <c r="AN701" s="23"/>
      <c r="AO701" s="27">
        <f t="shared" si="403"/>
        <v>2</v>
      </c>
      <c r="AP701" s="23"/>
      <c r="AQ701" s="23"/>
      <c r="AR701" s="23"/>
      <c r="AS701" s="23"/>
      <c r="AT701" s="23"/>
      <c r="AU701" s="27"/>
      <c r="AV701" s="27">
        <f t="shared" si="404"/>
        <v>0</v>
      </c>
      <c r="AW701" s="27"/>
      <c r="AX701" s="28">
        <f>VLOOKUP(J701,ABNT5101!$I$3:$J$9,2)</f>
        <v>7.5</v>
      </c>
      <c r="AY701" s="28">
        <f>VLOOKUP(J701,ABNT5101!$I$3:$M$9,5)</f>
        <v>0.18</v>
      </c>
      <c r="AZ701" s="28" t="str">
        <f>_xlfn.XLOOKUP(J701,ABNT5101!I:I,ABNT5101!L:L)</f>
        <v>-</v>
      </c>
      <c r="BA701" s="28">
        <f>_xlfn.XLOOKUP(J701,ABNT5101!$I:$I,ABNT5101!M:M)</f>
        <v>0.18</v>
      </c>
      <c r="BB701" s="28" t="str">
        <f>_xlfn.XLOOKUP(J701,ABNT5101!$I:$I,ABNT5101!N:N)</f>
        <v>-</v>
      </c>
      <c r="BC701" s="28">
        <f>_xlfn.XLOOKUP(J701,ABNT5101!$I:$I,ABNT5101!O:O)</f>
        <v>16</v>
      </c>
      <c r="BD701" s="31" t="str">
        <f t="shared" si="405"/>
        <v>NÃO ATENDE</v>
      </c>
      <c r="BE701" s="32">
        <f t="shared" si="397"/>
        <v>-1</v>
      </c>
      <c r="BF701" s="32">
        <f t="shared" si="398"/>
        <v>-1</v>
      </c>
      <c r="BG701" s="32" t="str">
        <f t="shared" si="406"/>
        <v>-</v>
      </c>
      <c r="BH701" s="33"/>
      <c r="BI701" s="33"/>
      <c r="BJ701" s="34"/>
      <c r="BK701" s="34"/>
      <c r="BL701" s="35"/>
      <c r="BM701" s="34"/>
      <c r="BN701" s="31" t="str">
        <f t="shared" si="407"/>
        <v>NÃO ATENDE</v>
      </c>
      <c r="BO701" s="31" t="str">
        <f t="shared" si="399"/>
        <v>NÃO ATENDE</v>
      </c>
      <c r="BP701" s="31" t="str">
        <f t="shared" si="400"/>
        <v>NÃO ATENDE</v>
      </c>
      <c r="BQ701" s="31" t="str">
        <f t="shared" si="408"/>
        <v>ATENDE</v>
      </c>
      <c r="BR701" s="36" t="str">
        <f t="shared" si="409"/>
        <v>C5</v>
      </c>
      <c r="BS701" s="36" t="str">
        <f t="shared" si="410"/>
        <v>Sem Passeio</v>
      </c>
      <c r="BT701" s="37" t="e">
        <f t="shared" si="411"/>
        <v>#N/A</v>
      </c>
      <c r="BU701" s="33"/>
      <c r="BV701" s="33"/>
      <c r="BW701" s="36" t="e">
        <f>IF(BS701="-","-",_xlfn.XLOOKUP(BS701,ABNT5101!$B$4:$B$9,ABNT5101!$C$4:$C$9))</f>
        <v>#N/A</v>
      </c>
      <c r="BX701" s="36" t="e">
        <f>IF(BS701="-","-",_xlfn.XLOOKUP(BS701,ABNT5101!$B$4:$B$9,ABNT5101!$D$4:$D$9))</f>
        <v>#N/A</v>
      </c>
      <c r="BY701" s="31" t="e">
        <f t="shared" si="412"/>
        <v>#N/A</v>
      </c>
      <c r="BZ701" s="31" t="e">
        <f t="shared" si="413"/>
        <v>#N/A</v>
      </c>
      <c r="CA701" s="31" t="e">
        <f t="shared" si="414"/>
        <v>#N/A</v>
      </c>
      <c r="CB701" s="36" t="str">
        <f t="shared" si="424"/>
        <v>Sem Passeio</v>
      </c>
      <c r="CC701" s="37" t="e">
        <f t="shared" si="415"/>
        <v>#N/A</v>
      </c>
      <c r="CD701" s="38"/>
      <c r="CE701" s="38"/>
      <c r="CF701" s="31" t="e">
        <f>IF(CB701="-","-",_xlfn.XLOOKUP(CB701,ABNT5101!$B$4:$B$9,ABNT5101!$C$4:$C$9))</f>
        <v>#N/A</v>
      </c>
      <c r="CG701" s="36" t="e">
        <f>IF(CB701="-","-",_xlfn.XLOOKUP(CB701,ABNT5101!$B$4:$B$9,ABNT5101!$D$4:$D$9))</f>
        <v>#N/A</v>
      </c>
      <c r="CH701" s="31" t="e">
        <f t="shared" si="416"/>
        <v>#N/A</v>
      </c>
      <c r="CI701" s="31" t="e">
        <f t="shared" si="417"/>
        <v>#N/A</v>
      </c>
      <c r="CJ701" s="31" t="e">
        <f t="shared" si="418"/>
        <v>#N/A</v>
      </c>
      <c r="CK701" s="56" t="e">
        <f>_xlfn.XLOOKUP(CL701,'Banco de dados'!$B:$B,'Banco de dados'!$D:$D)</f>
        <v>#N/A</v>
      </c>
      <c r="CL701" s="42"/>
      <c r="CM701" s="56" t="e">
        <f>_xlfn.XLOOKUP(CL701,'Banco de dados'!$B:$B,'Banco de dados'!$E:$E)</f>
        <v>#N/A</v>
      </c>
      <c r="CN701" s="56"/>
      <c r="CO701" s="56" t="e">
        <f>IF(CN701="-","-",_xlfn.XLOOKUP(CN701,'Banco de dados'!$B:$B,'Banco de dados'!$E:$E))</f>
        <v>#N/A</v>
      </c>
      <c r="CP701" s="41">
        <f t="shared" si="419"/>
        <v>1</v>
      </c>
      <c r="CQ701" s="56" t="e">
        <f>_xlfn.XLOOKUP(CL701,'Banco de dados'!$B:$B,'Banco de dados'!$H:$H)</f>
        <v>#N/A</v>
      </c>
      <c r="CR701" s="56" t="e">
        <f t="array" aca="1" ref="CR701" ca="1">_xludf.xlookup(CN701,'Banco de dados'!$B:$B,'Banco de dados'!$H:$H)</f>
        <v>#NAME?</v>
      </c>
      <c r="CS701" s="56" t="e">
        <f t="array" aca="1" ref="CS701" ca="1">_xludf.xlookup(CL701,'Banco de dados'!$B:$B,'Banco de dados'!$F:$F)</f>
        <v>#NAME?</v>
      </c>
      <c r="CT701" s="56" t="e">
        <f t="array" aca="1" ref="CT701" ca="1">_xludf.xlookup(CN701,'Banco de dados'!$B:$B,'Banco de dados'!$F:$F)</f>
        <v>#NAME?</v>
      </c>
      <c r="CU701" s="42"/>
      <c r="CV701" s="42"/>
      <c r="CW701" s="56" t="str">
        <f>IF(AJ701=0.5,"Suporte",IF(AND(AJ701&gt;='Braços de IP'!$B$9,AJ701&lt;='Braços de IP'!$D$9),'Braços de IP'!$E$9,IF(AND(AJ701&gt;='Braços de IP'!$B$10,AJ701&lt;='Braços de IP'!$D$10),'Braços de IP'!$E$10,IF(AND(AJ701&gt;='Braços de IP'!$B$11,AJ701&lt;='Braços de IP'!$D$11),'Braços de IP'!$E$11,IF(AND(AJ701&gt;='Braços de IP'!$B$12,AJ701&lt;='Braços de IP'!$D$12),'Braços de IP'!$E$12,IF(AND(AJ701&gt;='Braços de IP'!$B$13,AJ701&lt;='Braços de IP'!$D$13),'Braços de IP'!$E$13,IF(AND(AJ701&gt;='Braços de IP'!$B$14,AJ701&lt;='Braços de IP'!$D$14),'Braços de IP'!$E$14,"ERRO")))))))</f>
        <v>Médio I</v>
      </c>
      <c r="CX701" s="42"/>
      <c r="CY701" s="56" t="str">
        <f>IF($CX701="","",VLOOKUP($CX701,'Braços de IP'!$E$9:$I$15,2,0))</f>
        <v/>
      </c>
      <c r="CZ701" s="43" t="str">
        <f>IF($CX701="","",VLOOKUP($CX701,'Braços de IP'!$E$9:$I$15,5,0))</f>
        <v/>
      </c>
      <c r="DA701" s="56"/>
      <c r="DB701" s="56">
        <v>1</v>
      </c>
      <c r="DC701" s="56">
        <v>1</v>
      </c>
      <c r="DD701" s="56"/>
      <c r="DE701" s="56"/>
      <c r="DF701" s="56"/>
      <c r="DG701" s="44" t="e">
        <f t="shared" si="420"/>
        <v>#N/A</v>
      </c>
      <c r="DH701" s="45">
        <f t="shared" si="421"/>
        <v>58</v>
      </c>
      <c r="DI701" s="44" t="e">
        <f t="shared" si="422"/>
        <v>#N/A</v>
      </c>
      <c r="DJ701" s="46" t="e">
        <f t="shared" si="423"/>
        <v>#N/A</v>
      </c>
      <c r="DK701" s="47" t="s">
        <v>147</v>
      </c>
      <c r="DL701" s="48"/>
      <c r="DM701" s="49"/>
      <c r="DN701" s="23" t="s">
        <v>148</v>
      </c>
      <c r="DO701" s="23"/>
      <c r="DQ701" s="50"/>
    </row>
    <row r="702" spans="1:121" ht="15.75" hidden="1" customHeight="1" x14ac:dyDescent="0.3">
      <c r="B702" s="5"/>
      <c r="C702" s="5"/>
      <c r="D702" s="5"/>
      <c r="E702" s="22" t="s">
        <v>595</v>
      </c>
      <c r="F702" s="22" t="s">
        <v>150</v>
      </c>
      <c r="G702" s="23" t="s">
        <v>379</v>
      </c>
      <c r="H702" s="23">
        <v>-23.336347</v>
      </c>
      <c r="I702" s="23">
        <v>-46.925699000000002</v>
      </c>
      <c r="J702" s="24" t="s">
        <v>139</v>
      </c>
      <c r="K702" s="60"/>
      <c r="L702" s="24" t="s">
        <v>152</v>
      </c>
      <c r="M702" s="24" t="s">
        <v>141</v>
      </c>
      <c r="N702" s="23">
        <v>58</v>
      </c>
      <c r="O702" s="23" t="s">
        <v>142</v>
      </c>
      <c r="P702" s="23" t="s">
        <v>143</v>
      </c>
      <c r="Q702" s="26">
        <f t="shared" si="401"/>
        <v>116</v>
      </c>
      <c r="R702" s="27">
        <v>1</v>
      </c>
      <c r="S702" s="28" t="s">
        <v>153</v>
      </c>
      <c r="T702" s="28">
        <v>4</v>
      </c>
      <c r="U702" s="29"/>
      <c r="V702" s="29"/>
      <c r="W702" s="29"/>
      <c r="X702" s="28" t="s">
        <v>153</v>
      </c>
      <c r="Y702" s="23"/>
      <c r="Z702" s="23"/>
      <c r="AA702" s="23"/>
      <c r="AB702" s="23"/>
      <c r="AC702" s="23"/>
      <c r="AD702" s="23" t="s">
        <v>144</v>
      </c>
      <c r="AE702" s="23" t="s">
        <v>145</v>
      </c>
      <c r="AF702" s="23"/>
      <c r="AG702" s="23">
        <v>8.6999999999999993</v>
      </c>
      <c r="AH702" s="29">
        <v>1</v>
      </c>
      <c r="AI702" s="23">
        <v>1.6</v>
      </c>
      <c r="AJ702" s="23">
        <v>2</v>
      </c>
      <c r="AK702" s="27">
        <f t="shared" si="402"/>
        <v>0.39999999999999991</v>
      </c>
      <c r="AL702" s="27" t="s">
        <v>143</v>
      </c>
      <c r="AM702" s="27" t="s">
        <v>143</v>
      </c>
      <c r="AN702" s="23"/>
      <c r="AO702" s="27">
        <f t="shared" si="403"/>
        <v>2</v>
      </c>
      <c r="AP702" s="23"/>
      <c r="AQ702" s="23"/>
      <c r="AR702" s="23"/>
      <c r="AS702" s="23"/>
      <c r="AT702" s="23"/>
      <c r="AU702" s="27"/>
      <c r="AV702" s="27">
        <f t="shared" si="404"/>
        <v>0</v>
      </c>
      <c r="AW702" s="27"/>
      <c r="AX702" s="28">
        <f>VLOOKUP(J702,ABNT5101!$I$3:$J$9,2)</f>
        <v>7.5</v>
      </c>
      <c r="AY702" s="28">
        <f>VLOOKUP(J702,ABNT5101!$I$3:$M$9,5)</f>
        <v>0.18</v>
      </c>
      <c r="AZ702" s="28" t="str">
        <f>_xlfn.XLOOKUP(J702,ABNT5101!I:I,ABNT5101!L:L)</f>
        <v>-</v>
      </c>
      <c r="BA702" s="28">
        <f>_xlfn.XLOOKUP(J702,ABNT5101!$I:$I,ABNT5101!M:M)</f>
        <v>0.18</v>
      </c>
      <c r="BB702" s="28" t="str">
        <f>_xlfn.XLOOKUP(J702,ABNT5101!$I:$I,ABNT5101!N:N)</f>
        <v>-</v>
      </c>
      <c r="BC702" s="28">
        <f>_xlfn.XLOOKUP(J702,ABNT5101!$I:$I,ABNT5101!O:O)</f>
        <v>16</v>
      </c>
      <c r="BD702" s="31" t="str">
        <f t="shared" si="405"/>
        <v>NÃO ATENDE</v>
      </c>
      <c r="BE702" s="32">
        <f t="shared" si="397"/>
        <v>-1</v>
      </c>
      <c r="BF702" s="32">
        <f t="shared" si="398"/>
        <v>-1</v>
      </c>
      <c r="BG702" s="32" t="str">
        <f t="shared" si="406"/>
        <v>-</v>
      </c>
      <c r="BH702" s="33"/>
      <c r="BI702" s="33"/>
      <c r="BJ702" s="34"/>
      <c r="BK702" s="34"/>
      <c r="BL702" s="35"/>
      <c r="BM702" s="34"/>
      <c r="BN702" s="31" t="str">
        <f t="shared" si="407"/>
        <v>NÃO ATENDE</v>
      </c>
      <c r="BO702" s="31" t="str">
        <f t="shared" si="399"/>
        <v>NÃO ATENDE</v>
      </c>
      <c r="BP702" s="31" t="str">
        <f t="shared" si="400"/>
        <v>NÃO ATENDE</v>
      </c>
      <c r="BQ702" s="31" t="str">
        <f t="shared" si="408"/>
        <v>ATENDE</v>
      </c>
      <c r="BR702" s="36" t="str">
        <f t="shared" si="409"/>
        <v>C5</v>
      </c>
      <c r="BS702" s="36" t="str">
        <f t="shared" si="410"/>
        <v>Sem Passeio</v>
      </c>
      <c r="BT702" s="37" t="e">
        <f t="shared" si="411"/>
        <v>#N/A</v>
      </c>
      <c r="BU702" s="33"/>
      <c r="BV702" s="33"/>
      <c r="BW702" s="36" t="e">
        <f>IF(BS702="-","-",_xlfn.XLOOKUP(BS702,ABNT5101!$B$4:$B$9,ABNT5101!$C$4:$C$9))</f>
        <v>#N/A</v>
      </c>
      <c r="BX702" s="36" t="e">
        <f>IF(BS702="-","-",_xlfn.XLOOKUP(BS702,ABNT5101!$B$4:$B$9,ABNT5101!$D$4:$D$9))</f>
        <v>#N/A</v>
      </c>
      <c r="BY702" s="31" t="e">
        <f t="shared" si="412"/>
        <v>#N/A</v>
      </c>
      <c r="BZ702" s="31" t="e">
        <f t="shared" si="413"/>
        <v>#N/A</v>
      </c>
      <c r="CA702" s="31" t="e">
        <f t="shared" si="414"/>
        <v>#N/A</v>
      </c>
      <c r="CB702" s="36" t="str">
        <f t="shared" si="424"/>
        <v>Sem Passeio</v>
      </c>
      <c r="CC702" s="37" t="e">
        <f t="shared" si="415"/>
        <v>#N/A</v>
      </c>
      <c r="CD702" s="38"/>
      <c r="CE702" s="38"/>
      <c r="CF702" s="31" t="e">
        <f>IF(CB702="-","-",_xlfn.XLOOKUP(CB702,ABNT5101!$B$4:$B$9,ABNT5101!$C$4:$C$9))</f>
        <v>#N/A</v>
      </c>
      <c r="CG702" s="36" t="e">
        <f>IF(CB702="-","-",_xlfn.XLOOKUP(CB702,ABNT5101!$B$4:$B$9,ABNT5101!$D$4:$D$9))</f>
        <v>#N/A</v>
      </c>
      <c r="CH702" s="31" t="e">
        <f t="shared" si="416"/>
        <v>#N/A</v>
      </c>
      <c r="CI702" s="31" t="e">
        <f t="shared" si="417"/>
        <v>#N/A</v>
      </c>
      <c r="CJ702" s="31" t="e">
        <f t="shared" si="418"/>
        <v>#N/A</v>
      </c>
      <c r="CK702" s="56" t="e">
        <f>_xlfn.XLOOKUP(CL702,'Banco de dados'!$B:$B,'Banco de dados'!$D:$D)</f>
        <v>#N/A</v>
      </c>
      <c r="CL702" s="42"/>
      <c r="CM702" s="56" t="e">
        <f>_xlfn.XLOOKUP(CL702,'Banco de dados'!$B:$B,'Banco de dados'!$E:$E)</f>
        <v>#N/A</v>
      </c>
      <c r="CN702" s="56"/>
      <c r="CO702" s="56" t="e">
        <f>IF(CN702="-","-",_xlfn.XLOOKUP(CN702,'Banco de dados'!$B:$B,'Banco de dados'!$E:$E))</f>
        <v>#N/A</v>
      </c>
      <c r="CP702" s="41">
        <f t="shared" si="419"/>
        <v>1</v>
      </c>
      <c r="CQ702" s="56" t="e">
        <f>_xlfn.XLOOKUP(CL702,'Banco de dados'!$B:$B,'Banco de dados'!$H:$H)</f>
        <v>#N/A</v>
      </c>
      <c r="CR702" s="56" t="e">
        <f t="array" aca="1" ref="CR702" ca="1">_xludf.xlookup(CN702,'Banco de dados'!$B:$B,'Banco de dados'!$H:$H)</f>
        <v>#NAME?</v>
      </c>
      <c r="CS702" s="56" t="e">
        <f t="array" aca="1" ref="CS702" ca="1">_xludf.xlookup(CL702,'Banco de dados'!$B:$B,'Banco de dados'!$F:$F)</f>
        <v>#NAME?</v>
      </c>
      <c r="CT702" s="56" t="e">
        <f t="array" aca="1" ref="CT702" ca="1">_xludf.xlookup(CN702,'Banco de dados'!$B:$B,'Banco de dados'!$F:$F)</f>
        <v>#NAME?</v>
      </c>
      <c r="CU702" s="42"/>
      <c r="CV702" s="42"/>
      <c r="CW702" s="56" t="str">
        <f>IF(AJ702=0.5,"Suporte",IF(AND(AJ702&gt;='Braços de IP'!$B$9,AJ702&lt;='Braços de IP'!$D$9),'Braços de IP'!$E$9,IF(AND(AJ702&gt;='Braços de IP'!$B$10,AJ702&lt;='Braços de IP'!$D$10),'Braços de IP'!$E$10,IF(AND(AJ702&gt;='Braços de IP'!$B$11,AJ702&lt;='Braços de IP'!$D$11),'Braços de IP'!$E$11,IF(AND(AJ702&gt;='Braços de IP'!$B$12,AJ702&lt;='Braços de IP'!$D$12),'Braços de IP'!$E$12,IF(AND(AJ702&gt;='Braços de IP'!$B$13,AJ702&lt;='Braços de IP'!$D$13),'Braços de IP'!$E$13,IF(AND(AJ702&gt;='Braços de IP'!$B$14,AJ702&lt;='Braços de IP'!$D$14),'Braços de IP'!$E$14,"ERRO")))))))</f>
        <v>Médio I</v>
      </c>
      <c r="CX702" s="42"/>
      <c r="CY702" s="56" t="str">
        <f>IF($CX702="","",VLOOKUP($CX702,'Braços de IP'!$E$9:$I$15,2,0))</f>
        <v/>
      </c>
      <c r="CZ702" s="43" t="str">
        <f>IF($CX702="","",VLOOKUP($CX702,'Braços de IP'!$E$9:$I$15,5,0))</f>
        <v/>
      </c>
      <c r="DA702" s="56"/>
      <c r="DB702" s="56">
        <v>1</v>
      </c>
      <c r="DC702" s="56">
        <v>1</v>
      </c>
      <c r="DD702" s="56"/>
      <c r="DE702" s="56"/>
      <c r="DF702" s="56"/>
      <c r="DG702" s="44" t="e">
        <f t="shared" si="420"/>
        <v>#N/A</v>
      </c>
      <c r="DH702" s="45">
        <f t="shared" si="421"/>
        <v>58</v>
      </c>
      <c r="DI702" s="44" t="e">
        <f t="shared" si="422"/>
        <v>#N/A</v>
      </c>
      <c r="DJ702" s="46" t="e">
        <f t="shared" si="423"/>
        <v>#N/A</v>
      </c>
      <c r="DK702" s="47" t="s">
        <v>147</v>
      </c>
      <c r="DL702" s="48"/>
      <c r="DM702" s="49"/>
      <c r="DN702" s="23" t="s">
        <v>148</v>
      </c>
      <c r="DO702" s="23"/>
      <c r="DQ702" s="50"/>
    </row>
    <row r="703" spans="1:121" ht="15.75" hidden="1" customHeight="1" x14ac:dyDescent="0.3">
      <c r="B703" s="5"/>
      <c r="C703" s="5"/>
      <c r="D703" s="5"/>
      <c r="E703" s="22" t="s">
        <v>595</v>
      </c>
      <c r="F703" s="22" t="s">
        <v>150</v>
      </c>
      <c r="G703" s="23" t="s">
        <v>379</v>
      </c>
      <c r="H703" s="23">
        <v>-23.336347</v>
      </c>
      <c r="I703" s="23">
        <v>-46.925699000000002</v>
      </c>
      <c r="J703" s="24" t="s">
        <v>139</v>
      </c>
      <c r="K703" s="60"/>
      <c r="L703" s="24" t="s">
        <v>152</v>
      </c>
      <c r="M703" s="24" t="s">
        <v>141</v>
      </c>
      <c r="N703" s="23">
        <v>58</v>
      </c>
      <c r="O703" s="23" t="s">
        <v>142</v>
      </c>
      <c r="P703" s="23" t="s">
        <v>143</v>
      </c>
      <c r="Q703" s="26">
        <f t="shared" si="401"/>
        <v>116</v>
      </c>
      <c r="R703" s="27">
        <v>1</v>
      </c>
      <c r="S703" s="28" t="s">
        <v>153</v>
      </c>
      <c r="T703" s="28">
        <v>4</v>
      </c>
      <c r="U703" s="29"/>
      <c r="V703" s="29"/>
      <c r="W703" s="29"/>
      <c r="X703" s="28" t="s">
        <v>153</v>
      </c>
      <c r="Y703" s="23"/>
      <c r="Z703" s="23"/>
      <c r="AA703" s="23"/>
      <c r="AB703" s="23"/>
      <c r="AC703" s="23"/>
      <c r="AD703" s="23" t="s">
        <v>144</v>
      </c>
      <c r="AE703" s="23" t="s">
        <v>145</v>
      </c>
      <c r="AF703" s="23"/>
      <c r="AG703" s="23">
        <v>8.6999999999999993</v>
      </c>
      <c r="AH703" s="29">
        <v>1</v>
      </c>
      <c r="AI703" s="23">
        <v>1.6</v>
      </c>
      <c r="AJ703" s="23">
        <v>2</v>
      </c>
      <c r="AK703" s="27">
        <f t="shared" si="402"/>
        <v>0.39999999999999991</v>
      </c>
      <c r="AL703" s="27" t="s">
        <v>143</v>
      </c>
      <c r="AM703" s="27" t="s">
        <v>143</v>
      </c>
      <c r="AN703" s="23"/>
      <c r="AO703" s="27">
        <f t="shared" si="403"/>
        <v>2</v>
      </c>
      <c r="AP703" s="23"/>
      <c r="AQ703" s="23"/>
      <c r="AR703" s="23"/>
      <c r="AS703" s="23"/>
      <c r="AT703" s="23"/>
      <c r="AU703" s="27"/>
      <c r="AV703" s="27">
        <f t="shared" si="404"/>
        <v>0</v>
      </c>
      <c r="AW703" s="27"/>
      <c r="AX703" s="28">
        <f>VLOOKUP(J703,ABNT5101!$I$3:$J$9,2)</f>
        <v>7.5</v>
      </c>
      <c r="AY703" s="28">
        <f>VLOOKUP(J703,ABNT5101!$I$3:$M$9,5)</f>
        <v>0.18</v>
      </c>
      <c r="AZ703" s="28" t="str">
        <f>_xlfn.XLOOKUP(J703,ABNT5101!I:I,ABNT5101!L:L)</f>
        <v>-</v>
      </c>
      <c r="BA703" s="28">
        <f>_xlfn.XLOOKUP(J703,ABNT5101!$I:$I,ABNT5101!M:M)</f>
        <v>0.18</v>
      </c>
      <c r="BB703" s="28" t="str">
        <f>_xlfn.XLOOKUP(J703,ABNT5101!$I:$I,ABNT5101!N:N)</f>
        <v>-</v>
      </c>
      <c r="BC703" s="28">
        <f>_xlfn.XLOOKUP(J703,ABNT5101!$I:$I,ABNT5101!O:O)</f>
        <v>16</v>
      </c>
      <c r="BD703" s="31" t="str">
        <f t="shared" si="405"/>
        <v>NÃO ATENDE</v>
      </c>
      <c r="BE703" s="32">
        <f t="shared" si="397"/>
        <v>-1</v>
      </c>
      <c r="BF703" s="32">
        <f t="shared" si="398"/>
        <v>-1</v>
      </c>
      <c r="BG703" s="32" t="str">
        <f t="shared" si="406"/>
        <v>-</v>
      </c>
      <c r="BH703" s="33"/>
      <c r="BI703" s="33"/>
      <c r="BJ703" s="34"/>
      <c r="BK703" s="34"/>
      <c r="BL703" s="35"/>
      <c r="BM703" s="34"/>
      <c r="BN703" s="31" t="str">
        <f t="shared" si="407"/>
        <v>NÃO ATENDE</v>
      </c>
      <c r="BO703" s="31" t="str">
        <f t="shared" si="399"/>
        <v>NÃO ATENDE</v>
      </c>
      <c r="BP703" s="31" t="str">
        <f t="shared" si="400"/>
        <v>NÃO ATENDE</v>
      </c>
      <c r="BQ703" s="31" t="str">
        <f t="shared" si="408"/>
        <v>ATENDE</v>
      </c>
      <c r="BR703" s="36" t="str">
        <f t="shared" si="409"/>
        <v>C5</v>
      </c>
      <c r="BS703" s="36" t="str">
        <f t="shared" si="410"/>
        <v>Sem Passeio</v>
      </c>
      <c r="BT703" s="37" t="e">
        <f t="shared" si="411"/>
        <v>#N/A</v>
      </c>
      <c r="BU703" s="33"/>
      <c r="BV703" s="33"/>
      <c r="BW703" s="36" t="e">
        <f>IF(BS703="-","-",_xlfn.XLOOKUP(BS703,ABNT5101!$B$4:$B$9,ABNT5101!$C$4:$C$9))</f>
        <v>#N/A</v>
      </c>
      <c r="BX703" s="36" t="e">
        <f>IF(BS703="-","-",_xlfn.XLOOKUP(BS703,ABNT5101!$B$4:$B$9,ABNT5101!$D$4:$D$9))</f>
        <v>#N/A</v>
      </c>
      <c r="BY703" s="31" t="e">
        <f t="shared" si="412"/>
        <v>#N/A</v>
      </c>
      <c r="BZ703" s="31" t="e">
        <f t="shared" si="413"/>
        <v>#N/A</v>
      </c>
      <c r="CA703" s="31" t="e">
        <f t="shared" si="414"/>
        <v>#N/A</v>
      </c>
      <c r="CB703" s="36" t="str">
        <f t="shared" si="424"/>
        <v>Sem Passeio</v>
      </c>
      <c r="CC703" s="37" t="e">
        <f t="shared" si="415"/>
        <v>#N/A</v>
      </c>
      <c r="CD703" s="38"/>
      <c r="CE703" s="38"/>
      <c r="CF703" s="31" t="e">
        <f>IF(CB703="-","-",_xlfn.XLOOKUP(CB703,ABNT5101!$B$4:$B$9,ABNT5101!$C$4:$C$9))</f>
        <v>#N/A</v>
      </c>
      <c r="CG703" s="36" t="e">
        <f>IF(CB703="-","-",_xlfn.XLOOKUP(CB703,ABNT5101!$B$4:$B$9,ABNT5101!$D$4:$D$9))</f>
        <v>#N/A</v>
      </c>
      <c r="CH703" s="31" t="e">
        <f t="shared" si="416"/>
        <v>#N/A</v>
      </c>
      <c r="CI703" s="31" t="e">
        <f t="shared" si="417"/>
        <v>#N/A</v>
      </c>
      <c r="CJ703" s="31" t="e">
        <f t="shared" si="418"/>
        <v>#N/A</v>
      </c>
      <c r="CK703" s="56" t="e">
        <f>_xlfn.XLOOKUP(CL703,'Banco de dados'!$B:$B,'Banco de dados'!$D:$D)</f>
        <v>#N/A</v>
      </c>
      <c r="CL703" s="42"/>
      <c r="CM703" s="56" t="e">
        <f>_xlfn.XLOOKUP(CL703,'Banco de dados'!$B:$B,'Banco de dados'!$E:$E)</f>
        <v>#N/A</v>
      </c>
      <c r="CN703" s="56"/>
      <c r="CO703" s="56" t="e">
        <f>IF(CN703="-","-",_xlfn.XLOOKUP(CN703,'Banco de dados'!$B:$B,'Banco de dados'!$E:$E))</f>
        <v>#N/A</v>
      </c>
      <c r="CP703" s="41">
        <f t="shared" si="419"/>
        <v>1</v>
      </c>
      <c r="CQ703" s="56" t="e">
        <f>_xlfn.XLOOKUP(CL703,'Banco de dados'!$B:$B,'Banco de dados'!$H:$H)</f>
        <v>#N/A</v>
      </c>
      <c r="CR703" s="56" t="e">
        <f t="array" aca="1" ref="CR703" ca="1">_xludf.xlookup(CN703,'Banco de dados'!$B:$B,'Banco de dados'!$H:$H)</f>
        <v>#NAME?</v>
      </c>
      <c r="CS703" s="56" t="e">
        <f t="array" aca="1" ref="CS703" ca="1">_xludf.xlookup(CL703,'Banco de dados'!$B:$B,'Banco de dados'!$F:$F)</f>
        <v>#NAME?</v>
      </c>
      <c r="CT703" s="56" t="e">
        <f t="array" aca="1" ref="CT703" ca="1">_xludf.xlookup(CN703,'Banco de dados'!$B:$B,'Banco de dados'!$F:$F)</f>
        <v>#NAME?</v>
      </c>
      <c r="CU703" s="42"/>
      <c r="CV703" s="42"/>
      <c r="CW703" s="56" t="str">
        <f>IF(AJ703=0.5,"Suporte",IF(AND(AJ703&gt;='Braços de IP'!$B$9,AJ703&lt;='Braços de IP'!$D$9),'Braços de IP'!$E$9,IF(AND(AJ703&gt;='Braços de IP'!$B$10,AJ703&lt;='Braços de IP'!$D$10),'Braços de IP'!$E$10,IF(AND(AJ703&gt;='Braços de IP'!$B$11,AJ703&lt;='Braços de IP'!$D$11),'Braços de IP'!$E$11,IF(AND(AJ703&gt;='Braços de IP'!$B$12,AJ703&lt;='Braços de IP'!$D$12),'Braços de IP'!$E$12,IF(AND(AJ703&gt;='Braços de IP'!$B$13,AJ703&lt;='Braços de IP'!$D$13),'Braços de IP'!$E$13,IF(AND(AJ703&gt;='Braços de IP'!$B$14,AJ703&lt;='Braços de IP'!$D$14),'Braços de IP'!$E$14,"ERRO")))))))</f>
        <v>Médio I</v>
      </c>
      <c r="CX703" s="42"/>
      <c r="CY703" s="56" t="str">
        <f>IF($CX703="","",VLOOKUP($CX703,'Braços de IP'!$E$9:$I$15,2,0))</f>
        <v/>
      </c>
      <c r="CZ703" s="43" t="str">
        <f>IF($CX703="","",VLOOKUP($CX703,'Braços de IP'!$E$9:$I$15,5,0))</f>
        <v/>
      </c>
      <c r="DA703" s="56"/>
      <c r="DB703" s="56">
        <v>1</v>
      </c>
      <c r="DC703" s="56">
        <v>1</v>
      </c>
      <c r="DD703" s="56"/>
      <c r="DE703" s="56"/>
      <c r="DF703" s="56"/>
      <c r="DG703" s="44" t="e">
        <f t="shared" si="420"/>
        <v>#N/A</v>
      </c>
      <c r="DH703" s="45">
        <f t="shared" si="421"/>
        <v>58</v>
      </c>
      <c r="DI703" s="44" t="e">
        <f t="shared" si="422"/>
        <v>#N/A</v>
      </c>
      <c r="DJ703" s="46" t="e">
        <f t="shared" si="423"/>
        <v>#N/A</v>
      </c>
      <c r="DK703" s="47" t="s">
        <v>147</v>
      </c>
      <c r="DL703" s="48"/>
      <c r="DM703" s="49"/>
      <c r="DN703" s="23" t="s">
        <v>148</v>
      </c>
      <c r="DO703" s="23"/>
      <c r="DQ703" s="50"/>
    </row>
    <row r="704" spans="1:121" ht="15.75" hidden="1" customHeight="1" x14ac:dyDescent="0.3">
      <c r="B704" s="5"/>
      <c r="C704" s="5"/>
      <c r="D704" s="5"/>
      <c r="E704" s="22" t="s">
        <v>596</v>
      </c>
      <c r="F704" s="22" t="s">
        <v>137</v>
      </c>
      <c r="G704" s="23" t="s">
        <v>597</v>
      </c>
      <c r="H704" s="23">
        <v>-23.398398</v>
      </c>
      <c r="I704" s="23">
        <v>-46.857695</v>
      </c>
      <c r="J704" s="24" t="s">
        <v>160</v>
      </c>
      <c r="K704" s="60"/>
      <c r="L704" s="24" t="s">
        <v>140</v>
      </c>
      <c r="M704" s="24" t="s">
        <v>141</v>
      </c>
      <c r="N704" s="23">
        <v>90</v>
      </c>
      <c r="O704" s="23" t="s">
        <v>142</v>
      </c>
      <c r="P704" s="23" t="s">
        <v>143</v>
      </c>
      <c r="Q704" s="26">
        <f t="shared" si="401"/>
        <v>180</v>
      </c>
      <c r="R704" s="27">
        <v>2</v>
      </c>
      <c r="S704" s="28">
        <v>3.5</v>
      </c>
      <c r="T704" s="28">
        <v>6.5</v>
      </c>
      <c r="U704" s="29"/>
      <c r="V704" s="29"/>
      <c r="W704" s="29"/>
      <c r="X704" s="28">
        <v>3.5</v>
      </c>
      <c r="Y704" s="23"/>
      <c r="Z704" s="23"/>
      <c r="AA704" s="23"/>
      <c r="AB704" s="23"/>
      <c r="AC704" s="23"/>
      <c r="AD704" s="23" t="s">
        <v>144</v>
      </c>
      <c r="AE704" s="23" t="s">
        <v>145</v>
      </c>
      <c r="AF704" s="23"/>
      <c r="AG704" s="23">
        <v>7.9</v>
      </c>
      <c r="AH704" s="29">
        <v>1</v>
      </c>
      <c r="AI704" s="23">
        <v>0.5</v>
      </c>
      <c r="AJ704" s="23">
        <v>2.2999999999999998</v>
      </c>
      <c r="AK704" s="27">
        <f t="shared" si="402"/>
        <v>1.7999999999999998</v>
      </c>
      <c r="AL704" s="27" t="s">
        <v>143</v>
      </c>
      <c r="AM704" s="27" t="s">
        <v>143</v>
      </c>
      <c r="AN704" s="23"/>
      <c r="AO704" s="27">
        <f t="shared" si="403"/>
        <v>2</v>
      </c>
      <c r="AP704" s="23"/>
      <c r="AQ704" s="23"/>
      <c r="AR704" s="23"/>
      <c r="AS704" s="23"/>
      <c r="AT704" s="23"/>
      <c r="AU704" s="27"/>
      <c r="AV704" s="27">
        <f t="shared" si="404"/>
        <v>0</v>
      </c>
      <c r="AW704" s="27"/>
      <c r="AX704" s="28">
        <f>VLOOKUP(J704,ABNT5101!$I$3:$J$9,2)</f>
        <v>10</v>
      </c>
      <c r="AY704" s="28">
        <f>VLOOKUP(J704,ABNT5101!$I$3:$M$9,5)</f>
        <v>0.18</v>
      </c>
      <c r="AZ704" s="28" t="str">
        <f>_xlfn.XLOOKUP(J704,ABNT5101!I:I,ABNT5101!L:L)</f>
        <v>-</v>
      </c>
      <c r="BA704" s="28">
        <f>_xlfn.XLOOKUP(J704,ABNT5101!$I:$I,ABNT5101!M:M)</f>
        <v>0.18</v>
      </c>
      <c r="BB704" s="28" t="str">
        <f>_xlfn.XLOOKUP(J704,ABNT5101!$I:$I,ABNT5101!N:N)</f>
        <v>-</v>
      </c>
      <c r="BC704" s="28">
        <f>_xlfn.XLOOKUP(J704,ABNT5101!$I:$I,ABNT5101!O:O)</f>
        <v>16</v>
      </c>
      <c r="BD704" s="31" t="str">
        <f t="shared" si="405"/>
        <v>NÃO ATENDE</v>
      </c>
      <c r="BE704" s="32">
        <f t="shared" si="397"/>
        <v>-1</v>
      </c>
      <c r="BF704" s="32">
        <f t="shared" si="398"/>
        <v>-1</v>
      </c>
      <c r="BG704" s="32" t="str">
        <f t="shared" si="406"/>
        <v>-</v>
      </c>
      <c r="BH704" s="33"/>
      <c r="BI704" s="33"/>
      <c r="BJ704" s="34"/>
      <c r="BK704" s="34"/>
      <c r="BL704" s="35"/>
      <c r="BM704" s="34"/>
      <c r="BN704" s="31" t="str">
        <f t="shared" si="407"/>
        <v>NÃO ATENDE</v>
      </c>
      <c r="BO704" s="31" t="str">
        <f t="shared" si="399"/>
        <v>NÃO ATENDE</v>
      </c>
      <c r="BP704" s="31" t="str">
        <f t="shared" si="400"/>
        <v>NÃO ATENDE</v>
      </c>
      <c r="BQ704" s="31" t="str">
        <f t="shared" si="408"/>
        <v>ATENDE</v>
      </c>
      <c r="BR704" s="36" t="str">
        <f t="shared" si="409"/>
        <v>C4</v>
      </c>
      <c r="BS704" s="36" t="str">
        <f t="shared" si="410"/>
        <v>P6</v>
      </c>
      <c r="BT704" s="37">
        <f t="shared" si="411"/>
        <v>-1</v>
      </c>
      <c r="BU704" s="33"/>
      <c r="BV704" s="33"/>
      <c r="BW704" s="36">
        <f>IF(BS704="-","-",_xlfn.XLOOKUP(BS704,ABNT5101!$B$4:$B$9,ABNT5101!$C$4:$C$9))</f>
        <v>3</v>
      </c>
      <c r="BX704" s="36">
        <f>IF(BS704="-","-",_xlfn.XLOOKUP(BS704,ABNT5101!$B$4:$B$9,ABNT5101!$D$4:$D$9))</f>
        <v>0.6</v>
      </c>
      <c r="BY704" s="31" t="str">
        <f t="shared" si="412"/>
        <v>NÃO ATENDE</v>
      </c>
      <c r="BZ704" s="31" t="str">
        <f t="shared" si="413"/>
        <v>NÃO ATENDE</v>
      </c>
      <c r="CA704" s="31" t="str">
        <f t="shared" si="414"/>
        <v>NÃO ATENDE</v>
      </c>
      <c r="CB704" s="36" t="str">
        <f t="shared" si="424"/>
        <v>P6</v>
      </c>
      <c r="CC704" s="37">
        <f t="shared" si="415"/>
        <v>-1</v>
      </c>
      <c r="CD704" s="38"/>
      <c r="CE704" s="38"/>
      <c r="CF704" s="31">
        <f>IF(CB704="-","-",_xlfn.XLOOKUP(CB704,ABNT5101!$B$4:$B$9,ABNT5101!$C$4:$C$9))</f>
        <v>3</v>
      </c>
      <c r="CG704" s="36">
        <f>IF(CB704="-","-",_xlfn.XLOOKUP(CB704,ABNT5101!$B$4:$B$9,ABNT5101!$D$4:$D$9))</f>
        <v>0.6</v>
      </c>
      <c r="CH704" s="31" t="str">
        <f t="shared" si="416"/>
        <v>NÃO ATENDE</v>
      </c>
      <c r="CI704" s="31" t="str">
        <f t="shared" si="417"/>
        <v>NÃO ATENDE</v>
      </c>
      <c r="CJ704" s="31" t="str">
        <f t="shared" si="418"/>
        <v>NÃO ATENDE</v>
      </c>
      <c r="CK704" s="56" t="e">
        <f>_xlfn.XLOOKUP(CL704,'Banco de dados'!$B:$B,'Banco de dados'!$D:$D)</f>
        <v>#N/A</v>
      </c>
      <c r="CL704" s="42"/>
      <c r="CM704" s="56" t="e">
        <f>_xlfn.XLOOKUP(CL704,'Banco de dados'!$B:$B,'Banco de dados'!$E:$E)</f>
        <v>#N/A</v>
      </c>
      <c r="CN704" s="56"/>
      <c r="CO704" s="56" t="e">
        <f>IF(CN704="-","-",_xlfn.XLOOKUP(CN704,'Banco de dados'!$B:$B,'Banco de dados'!$E:$E))</f>
        <v>#N/A</v>
      </c>
      <c r="CP704" s="41">
        <f t="shared" si="419"/>
        <v>1</v>
      </c>
      <c r="CQ704" s="56" t="e">
        <f>_xlfn.XLOOKUP(CL704,'Banco de dados'!$B:$B,'Banco de dados'!$H:$H)</f>
        <v>#N/A</v>
      </c>
      <c r="CR704" s="56" t="e">
        <f t="array" aca="1" ref="CR704" ca="1">_xludf.xlookup(CN704,'Banco de dados'!$B:$B,'Banco de dados'!$H:$H)</f>
        <v>#NAME?</v>
      </c>
      <c r="CS704" s="56" t="e">
        <f t="array" aca="1" ref="CS704" ca="1">_xludf.xlookup(CL704,'Banco de dados'!$B:$B,'Banco de dados'!$F:$F)</f>
        <v>#NAME?</v>
      </c>
      <c r="CT704" s="56" t="e">
        <f t="array" aca="1" ref="CT704" ca="1">_xludf.xlookup(CN704,'Banco de dados'!$B:$B,'Banco de dados'!$F:$F)</f>
        <v>#NAME?</v>
      </c>
      <c r="CU704" s="42"/>
      <c r="CV704" s="42"/>
      <c r="CW704" s="56" t="str">
        <f>IF(AJ704=0.5,"Suporte",IF(AND(AJ704&gt;='Braços de IP'!$B$9,AJ704&lt;='Braços de IP'!$D$9),'Braços de IP'!$E$9,IF(AND(AJ704&gt;='Braços de IP'!$B$10,AJ704&lt;='Braços de IP'!$D$10),'Braços de IP'!$E$10,IF(AND(AJ704&gt;='Braços de IP'!$B$11,AJ704&lt;='Braços de IP'!$D$11),'Braços de IP'!$E$11,IF(AND(AJ704&gt;='Braços de IP'!$B$12,AJ704&lt;='Braços de IP'!$D$12),'Braços de IP'!$E$12,IF(AND(AJ704&gt;='Braços de IP'!$B$13,AJ704&lt;='Braços de IP'!$D$13),'Braços de IP'!$E$13,IF(AND(AJ704&gt;='Braços de IP'!$B$14,AJ704&lt;='Braços de IP'!$D$14),'Braços de IP'!$E$14,"ERRO")))))))</f>
        <v>Médio II</v>
      </c>
      <c r="CX704" s="42"/>
      <c r="CY704" s="56" t="str">
        <f>IF($CX704="","",VLOOKUP($CX704,'Braços de IP'!$E$9:$I$15,2,0))</f>
        <v/>
      </c>
      <c r="CZ704" s="43" t="str">
        <f>IF($CX704="","",VLOOKUP($CX704,'Braços de IP'!$E$9:$I$15,5,0))</f>
        <v/>
      </c>
      <c r="DA704" s="56"/>
      <c r="DB704" s="56">
        <v>1</v>
      </c>
      <c r="DC704" s="56">
        <v>1</v>
      </c>
      <c r="DD704" s="56"/>
      <c r="DE704" s="56"/>
      <c r="DF704" s="56"/>
      <c r="DG704" s="44" t="e">
        <f t="shared" si="420"/>
        <v>#N/A</v>
      </c>
      <c r="DH704" s="45">
        <f t="shared" si="421"/>
        <v>90</v>
      </c>
      <c r="DI704" s="44" t="e">
        <f t="shared" si="422"/>
        <v>#N/A</v>
      </c>
      <c r="DJ704" s="46" t="e">
        <f t="shared" si="423"/>
        <v>#N/A</v>
      </c>
      <c r="DK704" s="47" t="s">
        <v>147</v>
      </c>
      <c r="DL704" s="48"/>
      <c r="DM704" s="49"/>
      <c r="DN704" s="23" t="s">
        <v>148</v>
      </c>
      <c r="DO704" s="23"/>
      <c r="DQ704" s="50"/>
    </row>
    <row r="705" spans="2:121" ht="15.75" hidden="1" customHeight="1" x14ac:dyDescent="0.3">
      <c r="B705" s="5"/>
      <c r="C705" s="5"/>
      <c r="D705" s="5"/>
      <c r="E705" s="22" t="s">
        <v>596</v>
      </c>
      <c r="F705" s="22" t="s">
        <v>137</v>
      </c>
      <c r="G705" s="23" t="s">
        <v>597</v>
      </c>
      <c r="H705" s="23">
        <v>-23.398398</v>
      </c>
      <c r="I705" s="23">
        <v>-46.857695</v>
      </c>
      <c r="J705" s="24" t="s">
        <v>160</v>
      </c>
      <c r="K705" s="60"/>
      <c r="L705" s="24" t="s">
        <v>140</v>
      </c>
      <c r="M705" s="24" t="s">
        <v>141</v>
      </c>
      <c r="N705" s="23">
        <v>90</v>
      </c>
      <c r="O705" s="23" t="s">
        <v>142</v>
      </c>
      <c r="P705" s="23" t="s">
        <v>143</v>
      </c>
      <c r="Q705" s="26">
        <f t="shared" si="401"/>
        <v>180</v>
      </c>
      <c r="R705" s="27">
        <v>2</v>
      </c>
      <c r="S705" s="28">
        <v>3.5</v>
      </c>
      <c r="T705" s="28">
        <v>6.5</v>
      </c>
      <c r="U705" s="29"/>
      <c r="V705" s="29"/>
      <c r="W705" s="29"/>
      <c r="X705" s="28">
        <v>3.5</v>
      </c>
      <c r="Y705" s="23"/>
      <c r="Z705" s="23"/>
      <c r="AA705" s="23"/>
      <c r="AB705" s="23"/>
      <c r="AC705" s="23"/>
      <c r="AD705" s="23" t="s">
        <v>144</v>
      </c>
      <c r="AE705" s="23" t="s">
        <v>145</v>
      </c>
      <c r="AF705" s="23"/>
      <c r="AG705" s="23">
        <v>7.9</v>
      </c>
      <c r="AH705" s="29">
        <v>1</v>
      </c>
      <c r="AI705" s="23">
        <v>0.5</v>
      </c>
      <c r="AJ705" s="23">
        <v>2.2999999999999998</v>
      </c>
      <c r="AK705" s="27">
        <f t="shared" si="402"/>
        <v>1.7999999999999998</v>
      </c>
      <c r="AL705" s="27" t="s">
        <v>143</v>
      </c>
      <c r="AM705" s="27" t="s">
        <v>143</v>
      </c>
      <c r="AN705" s="23"/>
      <c r="AO705" s="27">
        <f t="shared" si="403"/>
        <v>2</v>
      </c>
      <c r="AP705" s="23"/>
      <c r="AQ705" s="23"/>
      <c r="AR705" s="23"/>
      <c r="AS705" s="23"/>
      <c r="AT705" s="23"/>
      <c r="AU705" s="27"/>
      <c r="AV705" s="27">
        <f t="shared" si="404"/>
        <v>0</v>
      </c>
      <c r="AW705" s="27"/>
      <c r="AX705" s="28">
        <f>VLOOKUP(J705,ABNT5101!$I$3:$J$9,2)</f>
        <v>10</v>
      </c>
      <c r="AY705" s="28">
        <f>VLOOKUP(J705,ABNT5101!$I$3:$M$9,5)</f>
        <v>0.18</v>
      </c>
      <c r="AZ705" s="28" t="str">
        <f>_xlfn.XLOOKUP(J705,ABNT5101!I:I,ABNT5101!L:L)</f>
        <v>-</v>
      </c>
      <c r="BA705" s="28">
        <f>_xlfn.XLOOKUP(J705,ABNT5101!$I:$I,ABNT5101!M:M)</f>
        <v>0.18</v>
      </c>
      <c r="BB705" s="28" t="str">
        <f>_xlfn.XLOOKUP(J705,ABNT5101!$I:$I,ABNT5101!N:N)</f>
        <v>-</v>
      </c>
      <c r="BC705" s="28">
        <f>_xlfn.XLOOKUP(J705,ABNT5101!$I:$I,ABNT5101!O:O)</f>
        <v>16</v>
      </c>
      <c r="BD705" s="31" t="str">
        <f t="shared" si="405"/>
        <v>NÃO ATENDE</v>
      </c>
      <c r="BE705" s="32">
        <f t="shared" si="397"/>
        <v>-1</v>
      </c>
      <c r="BF705" s="32">
        <f t="shared" si="398"/>
        <v>-1</v>
      </c>
      <c r="BG705" s="32" t="str">
        <f t="shared" si="406"/>
        <v>-</v>
      </c>
      <c r="BH705" s="33"/>
      <c r="BI705" s="33"/>
      <c r="BJ705" s="34"/>
      <c r="BK705" s="34"/>
      <c r="BL705" s="35"/>
      <c r="BM705" s="34"/>
      <c r="BN705" s="31" t="str">
        <f t="shared" si="407"/>
        <v>NÃO ATENDE</v>
      </c>
      <c r="BO705" s="31" t="str">
        <f t="shared" si="399"/>
        <v>NÃO ATENDE</v>
      </c>
      <c r="BP705" s="31" t="str">
        <f t="shared" si="400"/>
        <v>NÃO ATENDE</v>
      </c>
      <c r="BQ705" s="31" t="str">
        <f t="shared" si="408"/>
        <v>ATENDE</v>
      </c>
      <c r="BR705" s="36" t="str">
        <f t="shared" si="409"/>
        <v>C4</v>
      </c>
      <c r="BS705" s="36" t="str">
        <f t="shared" si="410"/>
        <v>P6</v>
      </c>
      <c r="BT705" s="37">
        <f t="shared" si="411"/>
        <v>-1</v>
      </c>
      <c r="BU705" s="33"/>
      <c r="BV705" s="33"/>
      <c r="BW705" s="36">
        <f>IF(BS705="-","-",_xlfn.XLOOKUP(BS705,ABNT5101!$B$4:$B$9,ABNT5101!$C$4:$C$9))</f>
        <v>3</v>
      </c>
      <c r="BX705" s="36">
        <f>IF(BS705="-","-",_xlfn.XLOOKUP(BS705,ABNT5101!$B$4:$B$9,ABNT5101!$D$4:$D$9))</f>
        <v>0.6</v>
      </c>
      <c r="BY705" s="31" t="str">
        <f t="shared" si="412"/>
        <v>NÃO ATENDE</v>
      </c>
      <c r="BZ705" s="31" t="str">
        <f t="shared" si="413"/>
        <v>NÃO ATENDE</v>
      </c>
      <c r="CA705" s="31" t="str">
        <f t="shared" si="414"/>
        <v>NÃO ATENDE</v>
      </c>
      <c r="CB705" s="36" t="str">
        <f t="shared" si="424"/>
        <v>P6</v>
      </c>
      <c r="CC705" s="37">
        <f t="shared" si="415"/>
        <v>-1</v>
      </c>
      <c r="CD705" s="38"/>
      <c r="CE705" s="38"/>
      <c r="CF705" s="31">
        <f>IF(CB705="-","-",_xlfn.XLOOKUP(CB705,ABNT5101!$B$4:$B$9,ABNT5101!$C$4:$C$9))</f>
        <v>3</v>
      </c>
      <c r="CG705" s="36">
        <f>IF(CB705="-","-",_xlfn.XLOOKUP(CB705,ABNT5101!$B$4:$B$9,ABNT5101!$D$4:$D$9))</f>
        <v>0.6</v>
      </c>
      <c r="CH705" s="31" t="str">
        <f t="shared" si="416"/>
        <v>NÃO ATENDE</v>
      </c>
      <c r="CI705" s="31" t="str">
        <f t="shared" si="417"/>
        <v>NÃO ATENDE</v>
      </c>
      <c r="CJ705" s="31" t="str">
        <f t="shared" si="418"/>
        <v>NÃO ATENDE</v>
      </c>
      <c r="CK705" s="56" t="e">
        <f>_xlfn.XLOOKUP(CL705,'Banco de dados'!$B:$B,'Banco de dados'!$D:$D)</f>
        <v>#N/A</v>
      </c>
      <c r="CL705" s="42"/>
      <c r="CM705" s="56" t="e">
        <f>_xlfn.XLOOKUP(CL705,'Banco de dados'!$B:$B,'Banco de dados'!$E:$E)</f>
        <v>#N/A</v>
      </c>
      <c r="CN705" s="56"/>
      <c r="CO705" s="56" t="e">
        <f>IF(CN705="-","-",_xlfn.XLOOKUP(CN705,'Banco de dados'!$B:$B,'Banco de dados'!$E:$E))</f>
        <v>#N/A</v>
      </c>
      <c r="CP705" s="41">
        <f t="shared" si="419"/>
        <v>1</v>
      </c>
      <c r="CQ705" s="56" t="e">
        <f>_xlfn.XLOOKUP(CL705,'Banco de dados'!$B:$B,'Banco de dados'!$H:$H)</f>
        <v>#N/A</v>
      </c>
      <c r="CR705" s="56" t="e">
        <f t="array" aca="1" ref="CR705" ca="1">_xludf.xlookup(CN705,'Banco de dados'!$B:$B,'Banco de dados'!$H:$H)</f>
        <v>#NAME?</v>
      </c>
      <c r="CS705" s="56" t="e">
        <f t="array" aca="1" ref="CS705" ca="1">_xludf.xlookup(CL705,'Banco de dados'!$B:$B,'Banco de dados'!$F:$F)</f>
        <v>#NAME?</v>
      </c>
      <c r="CT705" s="56" t="e">
        <f t="array" aca="1" ref="CT705" ca="1">_xludf.xlookup(CN705,'Banco de dados'!$B:$B,'Banco de dados'!$F:$F)</f>
        <v>#NAME?</v>
      </c>
      <c r="CU705" s="42"/>
      <c r="CV705" s="42"/>
      <c r="CW705" s="56" t="str">
        <f>IF(AJ705=0.5,"Suporte",IF(AND(AJ705&gt;='Braços de IP'!$B$9,AJ705&lt;='Braços de IP'!$D$9),'Braços de IP'!$E$9,IF(AND(AJ705&gt;='Braços de IP'!$B$10,AJ705&lt;='Braços de IP'!$D$10),'Braços de IP'!$E$10,IF(AND(AJ705&gt;='Braços de IP'!$B$11,AJ705&lt;='Braços de IP'!$D$11),'Braços de IP'!$E$11,IF(AND(AJ705&gt;='Braços de IP'!$B$12,AJ705&lt;='Braços de IP'!$D$12),'Braços de IP'!$E$12,IF(AND(AJ705&gt;='Braços de IP'!$B$13,AJ705&lt;='Braços de IP'!$D$13),'Braços de IP'!$E$13,IF(AND(AJ705&gt;='Braços de IP'!$B$14,AJ705&lt;='Braços de IP'!$D$14),'Braços de IP'!$E$14,"ERRO")))))))</f>
        <v>Médio II</v>
      </c>
      <c r="CX705" s="42"/>
      <c r="CY705" s="56" t="str">
        <f>IF($CX705="","",VLOOKUP($CX705,'Braços de IP'!$E$9:$I$15,2,0))</f>
        <v/>
      </c>
      <c r="CZ705" s="43" t="str">
        <f>IF($CX705="","",VLOOKUP($CX705,'Braços de IP'!$E$9:$I$15,5,0))</f>
        <v/>
      </c>
      <c r="DA705" s="56"/>
      <c r="DB705" s="56">
        <v>1</v>
      </c>
      <c r="DC705" s="56">
        <v>1</v>
      </c>
      <c r="DD705" s="56"/>
      <c r="DE705" s="56"/>
      <c r="DF705" s="56"/>
      <c r="DG705" s="44" t="e">
        <f t="shared" si="420"/>
        <v>#N/A</v>
      </c>
      <c r="DH705" s="45">
        <f t="shared" si="421"/>
        <v>90</v>
      </c>
      <c r="DI705" s="44" t="e">
        <f t="shared" si="422"/>
        <v>#N/A</v>
      </c>
      <c r="DJ705" s="46" t="e">
        <f t="shared" si="423"/>
        <v>#N/A</v>
      </c>
      <c r="DK705" s="47" t="s">
        <v>147</v>
      </c>
      <c r="DL705" s="48"/>
      <c r="DM705" s="49"/>
      <c r="DN705" s="23" t="s">
        <v>148</v>
      </c>
      <c r="DO705" s="23"/>
      <c r="DQ705" s="50"/>
    </row>
    <row r="706" spans="2:121" ht="15.75" hidden="1" customHeight="1" x14ac:dyDescent="0.3">
      <c r="B706" s="5"/>
      <c r="C706" s="5"/>
      <c r="D706" s="5"/>
      <c r="E706" s="22" t="s">
        <v>596</v>
      </c>
      <c r="F706" s="22" t="s">
        <v>137</v>
      </c>
      <c r="G706" s="23" t="s">
        <v>597</v>
      </c>
      <c r="H706" s="23">
        <v>-23.398398</v>
      </c>
      <c r="I706" s="23">
        <v>-46.857695</v>
      </c>
      <c r="J706" s="24" t="s">
        <v>160</v>
      </c>
      <c r="K706" s="60"/>
      <c r="L706" s="24" t="s">
        <v>140</v>
      </c>
      <c r="M706" s="24" t="s">
        <v>141</v>
      </c>
      <c r="N706" s="23">
        <v>90</v>
      </c>
      <c r="O706" s="23" t="s">
        <v>142</v>
      </c>
      <c r="P706" s="23" t="s">
        <v>143</v>
      </c>
      <c r="Q706" s="26">
        <f t="shared" si="401"/>
        <v>180</v>
      </c>
      <c r="R706" s="27">
        <v>2</v>
      </c>
      <c r="S706" s="28">
        <v>3.5</v>
      </c>
      <c r="T706" s="28">
        <v>6.5</v>
      </c>
      <c r="U706" s="29"/>
      <c r="V706" s="29"/>
      <c r="W706" s="29"/>
      <c r="X706" s="28">
        <v>3.5</v>
      </c>
      <c r="Y706" s="23"/>
      <c r="Z706" s="23"/>
      <c r="AA706" s="23"/>
      <c r="AB706" s="23"/>
      <c r="AC706" s="23"/>
      <c r="AD706" s="23" t="s">
        <v>144</v>
      </c>
      <c r="AE706" s="23" t="s">
        <v>145</v>
      </c>
      <c r="AF706" s="23"/>
      <c r="AG706" s="23">
        <v>7.9</v>
      </c>
      <c r="AH706" s="29">
        <v>1</v>
      </c>
      <c r="AI706" s="23">
        <v>0.5</v>
      </c>
      <c r="AJ706" s="23">
        <v>2.2999999999999998</v>
      </c>
      <c r="AK706" s="27">
        <f t="shared" si="402"/>
        <v>1.7999999999999998</v>
      </c>
      <c r="AL706" s="27" t="s">
        <v>143</v>
      </c>
      <c r="AM706" s="27" t="s">
        <v>143</v>
      </c>
      <c r="AN706" s="23"/>
      <c r="AO706" s="27">
        <f t="shared" si="403"/>
        <v>2</v>
      </c>
      <c r="AP706" s="23"/>
      <c r="AQ706" s="23"/>
      <c r="AR706" s="23"/>
      <c r="AS706" s="23"/>
      <c r="AT706" s="23"/>
      <c r="AU706" s="27"/>
      <c r="AV706" s="27">
        <f t="shared" si="404"/>
        <v>0</v>
      </c>
      <c r="AW706" s="27"/>
      <c r="AX706" s="28">
        <f>VLOOKUP(J706,ABNT5101!$I$3:$J$9,2)</f>
        <v>10</v>
      </c>
      <c r="AY706" s="28">
        <f>VLOOKUP(J706,ABNT5101!$I$3:$M$9,5)</f>
        <v>0.18</v>
      </c>
      <c r="AZ706" s="28" t="str">
        <f>_xlfn.XLOOKUP(J706,ABNT5101!I:I,ABNT5101!L:L)</f>
        <v>-</v>
      </c>
      <c r="BA706" s="28">
        <f>_xlfn.XLOOKUP(J706,ABNT5101!$I:$I,ABNT5101!M:M)</f>
        <v>0.18</v>
      </c>
      <c r="BB706" s="28" t="str">
        <f>_xlfn.XLOOKUP(J706,ABNT5101!$I:$I,ABNT5101!N:N)</f>
        <v>-</v>
      </c>
      <c r="BC706" s="28">
        <f>_xlfn.XLOOKUP(J706,ABNT5101!$I:$I,ABNT5101!O:O)</f>
        <v>16</v>
      </c>
      <c r="BD706" s="31" t="str">
        <f t="shared" si="405"/>
        <v>NÃO ATENDE</v>
      </c>
      <c r="BE706" s="32">
        <f t="shared" si="397"/>
        <v>-1</v>
      </c>
      <c r="BF706" s="32">
        <f t="shared" si="398"/>
        <v>-1</v>
      </c>
      <c r="BG706" s="32" t="str">
        <f t="shared" si="406"/>
        <v>-</v>
      </c>
      <c r="BH706" s="33"/>
      <c r="BI706" s="33"/>
      <c r="BJ706" s="34"/>
      <c r="BK706" s="34"/>
      <c r="BL706" s="35"/>
      <c r="BM706" s="34"/>
      <c r="BN706" s="31" t="str">
        <f t="shared" si="407"/>
        <v>NÃO ATENDE</v>
      </c>
      <c r="BO706" s="31" t="str">
        <f t="shared" si="399"/>
        <v>NÃO ATENDE</v>
      </c>
      <c r="BP706" s="31" t="str">
        <f t="shared" si="400"/>
        <v>NÃO ATENDE</v>
      </c>
      <c r="BQ706" s="31" t="str">
        <f t="shared" si="408"/>
        <v>ATENDE</v>
      </c>
      <c r="BR706" s="36" t="str">
        <f t="shared" si="409"/>
        <v>C4</v>
      </c>
      <c r="BS706" s="36" t="str">
        <f t="shared" si="410"/>
        <v>P6</v>
      </c>
      <c r="BT706" s="37">
        <f t="shared" si="411"/>
        <v>-1</v>
      </c>
      <c r="BU706" s="33"/>
      <c r="BV706" s="33"/>
      <c r="BW706" s="36">
        <f>IF(BS706="-","-",_xlfn.XLOOKUP(BS706,ABNT5101!$B$4:$B$9,ABNT5101!$C$4:$C$9))</f>
        <v>3</v>
      </c>
      <c r="BX706" s="36">
        <f>IF(BS706="-","-",_xlfn.XLOOKUP(BS706,ABNT5101!$B$4:$B$9,ABNT5101!$D$4:$D$9))</f>
        <v>0.6</v>
      </c>
      <c r="BY706" s="31" t="str">
        <f t="shared" si="412"/>
        <v>NÃO ATENDE</v>
      </c>
      <c r="BZ706" s="31" t="str">
        <f t="shared" si="413"/>
        <v>NÃO ATENDE</v>
      </c>
      <c r="CA706" s="31" t="str">
        <f t="shared" si="414"/>
        <v>NÃO ATENDE</v>
      </c>
      <c r="CB706" s="36" t="str">
        <f t="shared" si="424"/>
        <v>P6</v>
      </c>
      <c r="CC706" s="37">
        <f t="shared" si="415"/>
        <v>-1</v>
      </c>
      <c r="CD706" s="38"/>
      <c r="CE706" s="38"/>
      <c r="CF706" s="31">
        <f>IF(CB706="-","-",_xlfn.XLOOKUP(CB706,ABNT5101!$B$4:$B$9,ABNT5101!$C$4:$C$9))</f>
        <v>3</v>
      </c>
      <c r="CG706" s="36">
        <f>IF(CB706="-","-",_xlfn.XLOOKUP(CB706,ABNT5101!$B$4:$B$9,ABNT5101!$D$4:$D$9))</f>
        <v>0.6</v>
      </c>
      <c r="CH706" s="31" t="str">
        <f t="shared" si="416"/>
        <v>NÃO ATENDE</v>
      </c>
      <c r="CI706" s="31" t="str">
        <f t="shared" si="417"/>
        <v>NÃO ATENDE</v>
      </c>
      <c r="CJ706" s="31" t="str">
        <f t="shared" si="418"/>
        <v>NÃO ATENDE</v>
      </c>
      <c r="CK706" s="56" t="e">
        <f>_xlfn.XLOOKUP(CL706,'Banco de dados'!$B:$B,'Banco de dados'!$D:$D)</f>
        <v>#N/A</v>
      </c>
      <c r="CL706" s="42"/>
      <c r="CM706" s="56" t="e">
        <f>_xlfn.XLOOKUP(CL706,'Banco de dados'!$B:$B,'Banco de dados'!$E:$E)</f>
        <v>#N/A</v>
      </c>
      <c r="CN706" s="56"/>
      <c r="CO706" s="56" t="e">
        <f>IF(CN706="-","-",_xlfn.XLOOKUP(CN706,'Banco de dados'!$B:$B,'Banco de dados'!$E:$E))</f>
        <v>#N/A</v>
      </c>
      <c r="CP706" s="41">
        <f t="shared" si="419"/>
        <v>1</v>
      </c>
      <c r="CQ706" s="56" t="e">
        <f>_xlfn.XLOOKUP(CL706,'Banco de dados'!$B:$B,'Banco de dados'!$H:$H)</f>
        <v>#N/A</v>
      </c>
      <c r="CR706" s="56" t="e">
        <f t="array" aca="1" ref="CR706" ca="1">_xludf.xlookup(CN706,'Banco de dados'!$B:$B,'Banco de dados'!$H:$H)</f>
        <v>#NAME?</v>
      </c>
      <c r="CS706" s="56" t="e">
        <f t="array" aca="1" ref="CS706" ca="1">_xludf.xlookup(CL706,'Banco de dados'!$B:$B,'Banco de dados'!$F:$F)</f>
        <v>#NAME?</v>
      </c>
      <c r="CT706" s="56" t="e">
        <f t="array" aca="1" ref="CT706" ca="1">_xludf.xlookup(CN706,'Banco de dados'!$B:$B,'Banco de dados'!$F:$F)</f>
        <v>#NAME?</v>
      </c>
      <c r="CU706" s="42"/>
      <c r="CV706" s="42"/>
      <c r="CW706" s="56" t="str">
        <f>IF(AJ706=0.5,"Suporte",IF(AND(AJ706&gt;='Braços de IP'!$B$9,AJ706&lt;='Braços de IP'!$D$9),'Braços de IP'!$E$9,IF(AND(AJ706&gt;='Braços de IP'!$B$10,AJ706&lt;='Braços de IP'!$D$10),'Braços de IP'!$E$10,IF(AND(AJ706&gt;='Braços de IP'!$B$11,AJ706&lt;='Braços de IP'!$D$11),'Braços de IP'!$E$11,IF(AND(AJ706&gt;='Braços de IP'!$B$12,AJ706&lt;='Braços de IP'!$D$12),'Braços de IP'!$E$12,IF(AND(AJ706&gt;='Braços de IP'!$B$13,AJ706&lt;='Braços de IP'!$D$13),'Braços de IP'!$E$13,IF(AND(AJ706&gt;='Braços de IP'!$B$14,AJ706&lt;='Braços de IP'!$D$14),'Braços de IP'!$E$14,"ERRO")))))))</f>
        <v>Médio II</v>
      </c>
      <c r="CX706" s="42"/>
      <c r="CY706" s="56" t="str">
        <f>IF($CX706="","",VLOOKUP($CX706,'Braços de IP'!$E$9:$I$15,2,0))</f>
        <v/>
      </c>
      <c r="CZ706" s="43" t="str">
        <f>IF($CX706="","",VLOOKUP($CX706,'Braços de IP'!$E$9:$I$15,5,0))</f>
        <v/>
      </c>
      <c r="DA706" s="56"/>
      <c r="DB706" s="56">
        <v>1</v>
      </c>
      <c r="DC706" s="56">
        <v>1</v>
      </c>
      <c r="DD706" s="56"/>
      <c r="DE706" s="56"/>
      <c r="DF706" s="56"/>
      <c r="DG706" s="44" t="e">
        <f t="shared" si="420"/>
        <v>#N/A</v>
      </c>
      <c r="DH706" s="45">
        <f t="shared" si="421"/>
        <v>90</v>
      </c>
      <c r="DI706" s="44" t="e">
        <f t="shared" si="422"/>
        <v>#N/A</v>
      </c>
      <c r="DJ706" s="46" t="e">
        <f t="shared" si="423"/>
        <v>#N/A</v>
      </c>
      <c r="DK706" s="47" t="s">
        <v>147</v>
      </c>
      <c r="DL706" s="48"/>
      <c r="DM706" s="49"/>
      <c r="DN706" s="23" t="s">
        <v>148</v>
      </c>
      <c r="DO706" s="23"/>
      <c r="DQ706" s="50"/>
    </row>
    <row r="707" spans="2:121" ht="15.75" hidden="1" customHeight="1" x14ac:dyDescent="0.3">
      <c r="B707" s="5"/>
      <c r="C707" s="5"/>
      <c r="D707" s="5"/>
      <c r="E707" s="22" t="s">
        <v>598</v>
      </c>
      <c r="F707" s="22" t="s">
        <v>150</v>
      </c>
      <c r="G707" s="23" t="s">
        <v>599</v>
      </c>
      <c r="H707" s="23">
        <v>-23.315542000000001</v>
      </c>
      <c r="I707" s="23">
        <v>-46.863484999999997</v>
      </c>
      <c r="J707" s="24" t="s">
        <v>160</v>
      </c>
      <c r="K707" s="60"/>
      <c r="L707" s="24" t="s">
        <v>152</v>
      </c>
      <c r="M707" s="24" t="s">
        <v>141</v>
      </c>
      <c r="N707" s="23">
        <v>120</v>
      </c>
      <c r="O707" s="23" t="s">
        <v>142</v>
      </c>
      <c r="P707" s="23" t="s">
        <v>143</v>
      </c>
      <c r="Q707" s="26">
        <f t="shared" si="401"/>
        <v>240</v>
      </c>
      <c r="R707" s="27">
        <v>1</v>
      </c>
      <c r="S707" s="28" t="s">
        <v>153</v>
      </c>
      <c r="T707" s="28">
        <v>5.5</v>
      </c>
      <c r="U707" s="29"/>
      <c r="V707" s="29"/>
      <c r="W707" s="29"/>
      <c r="X707" s="28" t="s">
        <v>153</v>
      </c>
      <c r="Y707" s="23"/>
      <c r="Z707" s="23"/>
      <c r="AA707" s="23"/>
      <c r="AB707" s="23"/>
      <c r="AC707" s="23"/>
      <c r="AD707" s="23" t="s">
        <v>144</v>
      </c>
      <c r="AE707" s="23" t="s">
        <v>145</v>
      </c>
      <c r="AF707" s="23"/>
      <c r="AG707" s="23">
        <v>8</v>
      </c>
      <c r="AH707" s="29">
        <v>1</v>
      </c>
      <c r="AI707" s="23">
        <v>0.65</v>
      </c>
      <c r="AJ707" s="23">
        <v>2</v>
      </c>
      <c r="AK707" s="27">
        <f t="shared" si="402"/>
        <v>1.35</v>
      </c>
      <c r="AL707" s="27" t="s">
        <v>143</v>
      </c>
      <c r="AM707" s="27" t="s">
        <v>143</v>
      </c>
      <c r="AN707" s="23"/>
      <c r="AO707" s="27">
        <f t="shared" si="403"/>
        <v>2</v>
      </c>
      <c r="AP707" s="23"/>
      <c r="AQ707" s="23"/>
      <c r="AR707" s="23"/>
      <c r="AS707" s="23"/>
      <c r="AT707" s="23"/>
      <c r="AU707" s="27"/>
      <c r="AV707" s="27">
        <f t="shared" si="404"/>
        <v>0</v>
      </c>
      <c r="AW707" s="27"/>
      <c r="AX707" s="28">
        <f>VLOOKUP(J707,ABNT5101!$I$3:$J$9,2)</f>
        <v>10</v>
      </c>
      <c r="AY707" s="28">
        <f>VLOOKUP(J707,ABNT5101!$I$3:$M$9,5)</f>
        <v>0.18</v>
      </c>
      <c r="AZ707" s="28" t="str">
        <f>_xlfn.XLOOKUP(J707,ABNT5101!I:I,ABNT5101!L:L)</f>
        <v>-</v>
      </c>
      <c r="BA707" s="28">
        <f>_xlfn.XLOOKUP(J707,ABNT5101!$I:$I,ABNT5101!M:M)</f>
        <v>0.18</v>
      </c>
      <c r="BB707" s="28" t="str">
        <f>_xlfn.XLOOKUP(J707,ABNT5101!$I:$I,ABNT5101!N:N)</f>
        <v>-</v>
      </c>
      <c r="BC707" s="28">
        <f>_xlfn.XLOOKUP(J707,ABNT5101!$I:$I,ABNT5101!O:O)</f>
        <v>16</v>
      </c>
      <c r="BD707" s="31" t="str">
        <f t="shared" si="405"/>
        <v>NÃO ATENDE</v>
      </c>
      <c r="BE707" s="32">
        <f t="shared" si="397"/>
        <v>-1</v>
      </c>
      <c r="BF707" s="32">
        <f t="shared" si="398"/>
        <v>-1</v>
      </c>
      <c r="BG707" s="32" t="str">
        <f t="shared" si="406"/>
        <v>-</v>
      </c>
      <c r="BH707" s="33"/>
      <c r="BI707" s="33"/>
      <c r="BJ707" s="34"/>
      <c r="BK707" s="34"/>
      <c r="BL707" s="35"/>
      <c r="BM707" s="34"/>
      <c r="BN707" s="31" t="str">
        <f t="shared" si="407"/>
        <v>NÃO ATENDE</v>
      </c>
      <c r="BO707" s="31" t="str">
        <f t="shared" si="399"/>
        <v>NÃO ATENDE</v>
      </c>
      <c r="BP707" s="31" t="str">
        <f t="shared" si="400"/>
        <v>NÃO ATENDE</v>
      </c>
      <c r="BQ707" s="31" t="str">
        <f t="shared" si="408"/>
        <v>ATENDE</v>
      </c>
      <c r="BR707" s="36" t="str">
        <f t="shared" si="409"/>
        <v>C4</v>
      </c>
      <c r="BS707" s="36" t="str">
        <f t="shared" si="410"/>
        <v>Sem Passeio</v>
      </c>
      <c r="BT707" s="37" t="e">
        <f t="shared" si="411"/>
        <v>#N/A</v>
      </c>
      <c r="BU707" s="33"/>
      <c r="BV707" s="33"/>
      <c r="BW707" s="36" t="e">
        <f>IF(BS707="-","-",_xlfn.XLOOKUP(BS707,ABNT5101!$B$4:$B$9,ABNT5101!$C$4:$C$9))</f>
        <v>#N/A</v>
      </c>
      <c r="BX707" s="36" t="e">
        <f>IF(BS707="-","-",_xlfn.XLOOKUP(BS707,ABNT5101!$B$4:$B$9,ABNT5101!$D$4:$D$9))</f>
        <v>#N/A</v>
      </c>
      <c r="BY707" s="31" t="e">
        <f t="shared" si="412"/>
        <v>#N/A</v>
      </c>
      <c r="BZ707" s="31" t="e">
        <f t="shared" si="413"/>
        <v>#N/A</v>
      </c>
      <c r="CA707" s="31" t="e">
        <f t="shared" si="414"/>
        <v>#N/A</v>
      </c>
      <c r="CB707" s="36" t="str">
        <f t="shared" si="424"/>
        <v>Sem Passeio</v>
      </c>
      <c r="CC707" s="37" t="e">
        <f t="shared" si="415"/>
        <v>#N/A</v>
      </c>
      <c r="CD707" s="38"/>
      <c r="CE707" s="38"/>
      <c r="CF707" s="31" t="e">
        <f>IF(CB707="-","-",_xlfn.XLOOKUP(CB707,ABNT5101!$B$4:$B$9,ABNT5101!$C$4:$C$9))</f>
        <v>#N/A</v>
      </c>
      <c r="CG707" s="36" t="e">
        <f>IF(CB707="-","-",_xlfn.XLOOKUP(CB707,ABNT5101!$B$4:$B$9,ABNT5101!$D$4:$D$9))</f>
        <v>#N/A</v>
      </c>
      <c r="CH707" s="31" t="e">
        <f t="shared" si="416"/>
        <v>#N/A</v>
      </c>
      <c r="CI707" s="31" t="e">
        <f t="shared" si="417"/>
        <v>#N/A</v>
      </c>
      <c r="CJ707" s="31" t="e">
        <f t="shared" si="418"/>
        <v>#N/A</v>
      </c>
      <c r="CK707" s="56" t="e">
        <f>_xlfn.XLOOKUP(CL707,'Banco de dados'!$B:$B,'Banco de dados'!$D:$D)</f>
        <v>#N/A</v>
      </c>
      <c r="CL707" s="42"/>
      <c r="CM707" s="56" t="e">
        <f>_xlfn.XLOOKUP(CL707,'Banco de dados'!$B:$B,'Banco de dados'!$E:$E)</f>
        <v>#N/A</v>
      </c>
      <c r="CN707" s="56"/>
      <c r="CO707" s="56" t="e">
        <f>IF(CN707="-","-",_xlfn.XLOOKUP(CN707,'Banco de dados'!$B:$B,'Banco de dados'!$E:$E))</f>
        <v>#N/A</v>
      </c>
      <c r="CP707" s="41">
        <f t="shared" si="419"/>
        <v>1</v>
      </c>
      <c r="CQ707" s="56" t="e">
        <f>_xlfn.XLOOKUP(CL707,'Banco de dados'!$B:$B,'Banco de dados'!$H:$H)</f>
        <v>#N/A</v>
      </c>
      <c r="CR707" s="56" t="e">
        <f t="array" aca="1" ref="CR707" ca="1">_xludf.xlookup(CN707,'Banco de dados'!$B:$B,'Banco de dados'!$H:$H)</f>
        <v>#NAME?</v>
      </c>
      <c r="CS707" s="56" t="e">
        <f t="array" aca="1" ref="CS707" ca="1">_xludf.xlookup(CL707,'Banco de dados'!$B:$B,'Banco de dados'!$F:$F)</f>
        <v>#NAME?</v>
      </c>
      <c r="CT707" s="56" t="e">
        <f t="array" aca="1" ref="CT707" ca="1">_xludf.xlookup(CN707,'Banco de dados'!$B:$B,'Banco de dados'!$F:$F)</f>
        <v>#NAME?</v>
      </c>
      <c r="CU707" s="42"/>
      <c r="CV707" s="42"/>
      <c r="CW707" s="56" t="str">
        <f>IF(AJ707=0.5,"Suporte",IF(AND(AJ707&gt;='Braços de IP'!$B$9,AJ707&lt;='Braços de IP'!$D$9),'Braços de IP'!$E$9,IF(AND(AJ707&gt;='Braços de IP'!$B$10,AJ707&lt;='Braços de IP'!$D$10),'Braços de IP'!$E$10,IF(AND(AJ707&gt;='Braços de IP'!$B$11,AJ707&lt;='Braços de IP'!$D$11),'Braços de IP'!$E$11,IF(AND(AJ707&gt;='Braços de IP'!$B$12,AJ707&lt;='Braços de IP'!$D$12),'Braços de IP'!$E$12,IF(AND(AJ707&gt;='Braços de IP'!$B$13,AJ707&lt;='Braços de IP'!$D$13),'Braços de IP'!$E$13,IF(AND(AJ707&gt;='Braços de IP'!$B$14,AJ707&lt;='Braços de IP'!$D$14),'Braços de IP'!$E$14,"ERRO")))))))</f>
        <v>Médio I</v>
      </c>
      <c r="CX707" s="42"/>
      <c r="CY707" s="56" t="str">
        <f>IF($CX707="","",VLOOKUP($CX707,'Braços de IP'!$E$9:$I$15,2,0))</f>
        <v/>
      </c>
      <c r="CZ707" s="43" t="str">
        <f>IF($CX707="","",VLOOKUP($CX707,'Braços de IP'!$E$9:$I$15,5,0))</f>
        <v/>
      </c>
      <c r="DA707" s="56"/>
      <c r="DB707" s="56">
        <v>1</v>
      </c>
      <c r="DC707" s="56">
        <v>1</v>
      </c>
      <c r="DD707" s="56"/>
      <c r="DE707" s="56"/>
      <c r="DF707" s="56"/>
      <c r="DG707" s="44" t="e">
        <f t="shared" si="420"/>
        <v>#N/A</v>
      </c>
      <c r="DH707" s="45">
        <f t="shared" si="421"/>
        <v>120</v>
      </c>
      <c r="DI707" s="44" t="e">
        <f t="shared" si="422"/>
        <v>#N/A</v>
      </c>
      <c r="DJ707" s="46" t="e">
        <f t="shared" si="423"/>
        <v>#N/A</v>
      </c>
      <c r="DK707" s="47" t="s">
        <v>147</v>
      </c>
      <c r="DL707" s="48"/>
      <c r="DM707" s="49"/>
      <c r="DN707" s="23" t="s">
        <v>148</v>
      </c>
      <c r="DO707" s="23"/>
      <c r="DQ707" s="50"/>
    </row>
    <row r="708" spans="2:121" ht="15.75" hidden="1" customHeight="1" x14ac:dyDescent="0.3">
      <c r="B708" s="5"/>
      <c r="C708" s="5"/>
      <c r="D708" s="5"/>
      <c r="E708" s="22" t="s">
        <v>598</v>
      </c>
      <c r="F708" s="22" t="s">
        <v>150</v>
      </c>
      <c r="G708" s="23" t="s">
        <v>599</v>
      </c>
      <c r="H708" s="23">
        <v>-23.315542000000001</v>
      </c>
      <c r="I708" s="23">
        <v>-46.863484999999997</v>
      </c>
      <c r="J708" s="24" t="s">
        <v>160</v>
      </c>
      <c r="K708" s="60"/>
      <c r="L708" s="24" t="s">
        <v>152</v>
      </c>
      <c r="M708" s="24" t="s">
        <v>141</v>
      </c>
      <c r="N708" s="23">
        <v>120</v>
      </c>
      <c r="O708" s="23" t="s">
        <v>142</v>
      </c>
      <c r="P708" s="23" t="s">
        <v>143</v>
      </c>
      <c r="Q708" s="26">
        <f t="shared" si="401"/>
        <v>240</v>
      </c>
      <c r="R708" s="27">
        <v>1</v>
      </c>
      <c r="S708" s="28" t="s">
        <v>153</v>
      </c>
      <c r="T708" s="28">
        <v>5.5</v>
      </c>
      <c r="U708" s="29"/>
      <c r="V708" s="29"/>
      <c r="W708" s="29"/>
      <c r="X708" s="28" t="s">
        <v>153</v>
      </c>
      <c r="Y708" s="23"/>
      <c r="Z708" s="23"/>
      <c r="AA708" s="23"/>
      <c r="AB708" s="23"/>
      <c r="AC708" s="23"/>
      <c r="AD708" s="23" t="s">
        <v>144</v>
      </c>
      <c r="AE708" s="23" t="s">
        <v>145</v>
      </c>
      <c r="AF708" s="23"/>
      <c r="AG708" s="23">
        <v>8</v>
      </c>
      <c r="AH708" s="29">
        <v>1</v>
      </c>
      <c r="AI708" s="23">
        <v>0.65</v>
      </c>
      <c r="AJ708" s="23">
        <v>2</v>
      </c>
      <c r="AK708" s="27">
        <f t="shared" si="402"/>
        <v>1.35</v>
      </c>
      <c r="AL708" s="27" t="s">
        <v>143</v>
      </c>
      <c r="AM708" s="27" t="s">
        <v>143</v>
      </c>
      <c r="AN708" s="23"/>
      <c r="AO708" s="27">
        <f t="shared" si="403"/>
        <v>2</v>
      </c>
      <c r="AP708" s="23"/>
      <c r="AQ708" s="23"/>
      <c r="AR708" s="23"/>
      <c r="AS708" s="23"/>
      <c r="AT708" s="23"/>
      <c r="AU708" s="27"/>
      <c r="AV708" s="27">
        <f t="shared" si="404"/>
        <v>0</v>
      </c>
      <c r="AW708" s="27"/>
      <c r="AX708" s="28">
        <f>VLOOKUP(J708,ABNT5101!$I$3:$J$9,2)</f>
        <v>10</v>
      </c>
      <c r="AY708" s="28">
        <f>VLOOKUP(J708,ABNT5101!$I$3:$M$9,5)</f>
        <v>0.18</v>
      </c>
      <c r="AZ708" s="28" t="str">
        <f>_xlfn.XLOOKUP(J708,ABNT5101!I:I,ABNT5101!L:L)</f>
        <v>-</v>
      </c>
      <c r="BA708" s="28">
        <f>_xlfn.XLOOKUP(J708,ABNT5101!$I:$I,ABNT5101!M:M)</f>
        <v>0.18</v>
      </c>
      <c r="BB708" s="28" t="str">
        <f>_xlfn.XLOOKUP(J708,ABNT5101!$I:$I,ABNT5101!N:N)</f>
        <v>-</v>
      </c>
      <c r="BC708" s="28">
        <f>_xlfn.XLOOKUP(J708,ABNT5101!$I:$I,ABNT5101!O:O)</f>
        <v>16</v>
      </c>
      <c r="BD708" s="31" t="str">
        <f t="shared" si="405"/>
        <v>NÃO ATENDE</v>
      </c>
      <c r="BE708" s="32">
        <f t="shared" si="397"/>
        <v>-1</v>
      </c>
      <c r="BF708" s="32">
        <f t="shared" si="398"/>
        <v>-1</v>
      </c>
      <c r="BG708" s="32" t="str">
        <f t="shared" si="406"/>
        <v>-</v>
      </c>
      <c r="BH708" s="33"/>
      <c r="BI708" s="33"/>
      <c r="BJ708" s="34"/>
      <c r="BK708" s="34"/>
      <c r="BL708" s="35"/>
      <c r="BM708" s="34"/>
      <c r="BN708" s="31" t="str">
        <f t="shared" si="407"/>
        <v>NÃO ATENDE</v>
      </c>
      <c r="BO708" s="31" t="str">
        <f t="shared" si="399"/>
        <v>NÃO ATENDE</v>
      </c>
      <c r="BP708" s="31" t="str">
        <f t="shared" si="400"/>
        <v>NÃO ATENDE</v>
      </c>
      <c r="BQ708" s="31" t="str">
        <f t="shared" si="408"/>
        <v>ATENDE</v>
      </c>
      <c r="BR708" s="36" t="str">
        <f t="shared" si="409"/>
        <v>C4</v>
      </c>
      <c r="BS708" s="36" t="str">
        <f t="shared" si="410"/>
        <v>Sem Passeio</v>
      </c>
      <c r="BT708" s="37" t="e">
        <f t="shared" si="411"/>
        <v>#N/A</v>
      </c>
      <c r="BU708" s="33"/>
      <c r="BV708" s="33"/>
      <c r="BW708" s="36" t="e">
        <f>IF(BS708="-","-",_xlfn.XLOOKUP(BS708,ABNT5101!$B$4:$B$9,ABNT5101!$C$4:$C$9))</f>
        <v>#N/A</v>
      </c>
      <c r="BX708" s="36" t="e">
        <f>IF(BS708="-","-",_xlfn.XLOOKUP(BS708,ABNT5101!$B$4:$B$9,ABNT5101!$D$4:$D$9))</f>
        <v>#N/A</v>
      </c>
      <c r="BY708" s="31" t="e">
        <f t="shared" si="412"/>
        <v>#N/A</v>
      </c>
      <c r="BZ708" s="31" t="e">
        <f t="shared" si="413"/>
        <v>#N/A</v>
      </c>
      <c r="CA708" s="31" t="e">
        <f t="shared" si="414"/>
        <v>#N/A</v>
      </c>
      <c r="CB708" s="36" t="str">
        <f t="shared" si="424"/>
        <v>Sem Passeio</v>
      </c>
      <c r="CC708" s="37" t="e">
        <f t="shared" si="415"/>
        <v>#N/A</v>
      </c>
      <c r="CD708" s="38"/>
      <c r="CE708" s="38"/>
      <c r="CF708" s="31" t="e">
        <f>IF(CB708="-","-",_xlfn.XLOOKUP(CB708,ABNT5101!$B$4:$B$9,ABNT5101!$C$4:$C$9))</f>
        <v>#N/A</v>
      </c>
      <c r="CG708" s="36" t="e">
        <f>IF(CB708="-","-",_xlfn.XLOOKUP(CB708,ABNT5101!$B$4:$B$9,ABNT5101!$D$4:$D$9))</f>
        <v>#N/A</v>
      </c>
      <c r="CH708" s="31" t="e">
        <f t="shared" si="416"/>
        <v>#N/A</v>
      </c>
      <c r="CI708" s="31" t="e">
        <f t="shared" si="417"/>
        <v>#N/A</v>
      </c>
      <c r="CJ708" s="31" t="e">
        <f t="shared" si="418"/>
        <v>#N/A</v>
      </c>
      <c r="CK708" s="56" t="e">
        <f>_xlfn.XLOOKUP(CL708,'Banco de dados'!$B:$B,'Banco de dados'!$D:$D)</f>
        <v>#N/A</v>
      </c>
      <c r="CL708" s="42"/>
      <c r="CM708" s="56" t="e">
        <f>_xlfn.XLOOKUP(CL708,'Banco de dados'!$B:$B,'Banco de dados'!$E:$E)</f>
        <v>#N/A</v>
      </c>
      <c r="CN708" s="56"/>
      <c r="CO708" s="56" t="e">
        <f>IF(CN708="-","-",_xlfn.XLOOKUP(CN708,'Banco de dados'!$B:$B,'Banco de dados'!$E:$E))</f>
        <v>#N/A</v>
      </c>
      <c r="CP708" s="41">
        <f t="shared" si="419"/>
        <v>1</v>
      </c>
      <c r="CQ708" s="56" t="e">
        <f>_xlfn.XLOOKUP(CL708,'Banco de dados'!$B:$B,'Banco de dados'!$H:$H)</f>
        <v>#N/A</v>
      </c>
      <c r="CR708" s="56" t="e">
        <f t="array" aca="1" ref="CR708" ca="1">_xludf.xlookup(CN708,'Banco de dados'!$B:$B,'Banco de dados'!$H:$H)</f>
        <v>#NAME?</v>
      </c>
      <c r="CS708" s="56" t="e">
        <f t="array" aca="1" ref="CS708" ca="1">_xludf.xlookup(CL708,'Banco de dados'!$B:$B,'Banco de dados'!$F:$F)</f>
        <v>#NAME?</v>
      </c>
      <c r="CT708" s="56" t="e">
        <f t="array" aca="1" ref="CT708" ca="1">_xludf.xlookup(CN708,'Banco de dados'!$B:$B,'Banco de dados'!$F:$F)</f>
        <v>#NAME?</v>
      </c>
      <c r="CU708" s="42"/>
      <c r="CV708" s="42"/>
      <c r="CW708" s="56" t="str">
        <f>IF(AJ708=0.5,"Suporte",IF(AND(AJ708&gt;='Braços de IP'!$B$9,AJ708&lt;='Braços de IP'!$D$9),'Braços de IP'!$E$9,IF(AND(AJ708&gt;='Braços de IP'!$B$10,AJ708&lt;='Braços de IP'!$D$10),'Braços de IP'!$E$10,IF(AND(AJ708&gt;='Braços de IP'!$B$11,AJ708&lt;='Braços de IP'!$D$11),'Braços de IP'!$E$11,IF(AND(AJ708&gt;='Braços de IP'!$B$12,AJ708&lt;='Braços de IP'!$D$12),'Braços de IP'!$E$12,IF(AND(AJ708&gt;='Braços de IP'!$B$13,AJ708&lt;='Braços de IP'!$D$13),'Braços de IP'!$E$13,IF(AND(AJ708&gt;='Braços de IP'!$B$14,AJ708&lt;='Braços de IP'!$D$14),'Braços de IP'!$E$14,"ERRO")))))))</f>
        <v>Médio I</v>
      </c>
      <c r="CX708" s="42"/>
      <c r="CY708" s="56" t="str">
        <f>IF($CX708="","",VLOOKUP($CX708,'Braços de IP'!$E$9:$I$15,2,0))</f>
        <v/>
      </c>
      <c r="CZ708" s="43" t="str">
        <f>IF($CX708="","",VLOOKUP($CX708,'Braços de IP'!$E$9:$I$15,5,0))</f>
        <v/>
      </c>
      <c r="DA708" s="56"/>
      <c r="DB708" s="56">
        <v>1</v>
      </c>
      <c r="DC708" s="56">
        <v>1</v>
      </c>
      <c r="DD708" s="56"/>
      <c r="DE708" s="56"/>
      <c r="DF708" s="56"/>
      <c r="DG708" s="44" t="e">
        <f t="shared" si="420"/>
        <v>#N/A</v>
      </c>
      <c r="DH708" s="45">
        <f t="shared" si="421"/>
        <v>120</v>
      </c>
      <c r="DI708" s="44" t="e">
        <f t="shared" si="422"/>
        <v>#N/A</v>
      </c>
      <c r="DJ708" s="46" t="e">
        <f t="shared" si="423"/>
        <v>#N/A</v>
      </c>
      <c r="DK708" s="47" t="s">
        <v>147</v>
      </c>
      <c r="DL708" s="48"/>
      <c r="DM708" s="49"/>
      <c r="DN708" s="23" t="s">
        <v>148</v>
      </c>
      <c r="DO708" s="23"/>
      <c r="DQ708" s="50"/>
    </row>
    <row r="709" spans="2:121" ht="15.75" hidden="1" customHeight="1" x14ac:dyDescent="0.3">
      <c r="B709" s="5"/>
      <c r="C709" s="5"/>
      <c r="D709" s="5"/>
      <c r="E709" s="22" t="s">
        <v>598</v>
      </c>
      <c r="F709" s="22" t="s">
        <v>150</v>
      </c>
      <c r="G709" s="23" t="s">
        <v>599</v>
      </c>
      <c r="H709" s="23">
        <v>-23.315542000000001</v>
      </c>
      <c r="I709" s="23">
        <v>-46.863484999999997</v>
      </c>
      <c r="J709" s="24" t="s">
        <v>160</v>
      </c>
      <c r="K709" s="60"/>
      <c r="L709" s="24" t="s">
        <v>152</v>
      </c>
      <c r="M709" s="24" t="s">
        <v>141</v>
      </c>
      <c r="N709" s="23">
        <v>120</v>
      </c>
      <c r="O709" s="23" t="s">
        <v>142</v>
      </c>
      <c r="P709" s="23" t="s">
        <v>143</v>
      </c>
      <c r="Q709" s="26">
        <f t="shared" si="401"/>
        <v>240</v>
      </c>
      <c r="R709" s="27">
        <v>1</v>
      </c>
      <c r="S709" s="28" t="s">
        <v>153</v>
      </c>
      <c r="T709" s="28">
        <v>5.5</v>
      </c>
      <c r="U709" s="29"/>
      <c r="V709" s="29"/>
      <c r="W709" s="29"/>
      <c r="X709" s="28" t="s">
        <v>153</v>
      </c>
      <c r="Y709" s="23"/>
      <c r="Z709" s="23"/>
      <c r="AA709" s="23"/>
      <c r="AB709" s="23"/>
      <c r="AC709" s="23"/>
      <c r="AD709" s="23" t="s">
        <v>144</v>
      </c>
      <c r="AE709" s="23" t="s">
        <v>145</v>
      </c>
      <c r="AF709" s="23"/>
      <c r="AG709" s="23">
        <v>8</v>
      </c>
      <c r="AH709" s="29">
        <v>1</v>
      </c>
      <c r="AI709" s="23">
        <v>0.65</v>
      </c>
      <c r="AJ709" s="23">
        <v>2</v>
      </c>
      <c r="AK709" s="27">
        <f t="shared" si="402"/>
        <v>1.35</v>
      </c>
      <c r="AL709" s="27" t="s">
        <v>143</v>
      </c>
      <c r="AM709" s="27" t="s">
        <v>143</v>
      </c>
      <c r="AN709" s="23"/>
      <c r="AO709" s="27">
        <f t="shared" si="403"/>
        <v>2</v>
      </c>
      <c r="AP709" s="23"/>
      <c r="AQ709" s="23"/>
      <c r="AR709" s="23"/>
      <c r="AS709" s="23"/>
      <c r="AT709" s="23"/>
      <c r="AU709" s="27"/>
      <c r="AV709" s="27">
        <f t="shared" si="404"/>
        <v>0</v>
      </c>
      <c r="AW709" s="27"/>
      <c r="AX709" s="28">
        <f>VLOOKUP(J709,ABNT5101!$I$3:$J$9,2)</f>
        <v>10</v>
      </c>
      <c r="AY709" s="28">
        <f>VLOOKUP(J709,ABNT5101!$I$3:$M$9,5)</f>
        <v>0.18</v>
      </c>
      <c r="AZ709" s="28" t="str">
        <f>_xlfn.XLOOKUP(J709,ABNT5101!I:I,ABNT5101!L:L)</f>
        <v>-</v>
      </c>
      <c r="BA709" s="28">
        <f>_xlfn.XLOOKUP(J709,ABNT5101!$I:$I,ABNT5101!M:M)</f>
        <v>0.18</v>
      </c>
      <c r="BB709" s="28" t="str">
        <f>_xlfn.XLOOKUP(J709,ABNT5101!$I:$I,ABNT5101!N:N)</f>
        <v>-</v>
      </c>
      <c r="BC709" s="28">
        <f>_xlfn.XLOOKUP(J709,ABNT5101!$I:$I,ABNT5101!O:O)</f>
        <v>16</v>
      </c>
      <c r="BD709" s="31" t="str">
        <f t="shared" si="405"/>
        <v>NÃO ATENDE</v>
      </c>
      <c r="BE709" s="32">
        <f t="shared" si="397"/>
        <v>-1</v>
      </c>
      <c r="BF709" s="32">
        <f t="shared" si="398"/>
        <v>-1</v>
      </c>
      <c r="BG709" s="32" t="str">
        <f t="shared" si="406"/>
        <v>-</v>
      </c>
      <c r="BH709" s="33"/>
      <c r="BI709" s="33"/>
      <c r="BJ709" s="34"/>
      <c r="BK709" s="34"/>
      <c r="BL709" s="35"/>
      <c r="BM709" s="34"/>
      <c r="BN709" s="31" t="str">
        <f t="shared" si="407"/>
        <v>NÃO ATENDE</v>
      </c>
      <c r="BO709" s="31" t="str">
        <f t="shared" si="399"/>
        <v>NÃO ATENDE</v>
      </c>
      <c r="BP709" s="31" t="str">
        <f t="shared" si="400"/>
        <v>NÃO ATENDE</v>
      </c>
      <c r="BQ709" s="31" t="str">
        <f t="shared" si="408"/>
        <v>ATENDE</v>
      </c>
      <c r="BR709" s="36" t="str">
        <f t="shared" si="409"/>
        <v>C4</v>
      </c>
      <c r="BS709" s="36" t="str">
        <f t="shared" si="410"/>
        <v>Sem Passeio</v>
      </c>
      <c r="BT709" s="37" t="e">
        <f t="shared" si="411"/>
        <v>#N/A</v>
      </c>
      <c r="BU709" s="33"/>
      <c r="BV709" s="33"/>
      <c r="BW709" s="36" t="e">
        <f>IF(BS709="-","-",_xlfn.XLOOKUP(BS709,ABNT5101!$B$4:$B$9,ABNT5101!$C$4:$C$9))</f>
        <v>#N/A</v>
      </c>
      <c r="BX709" s="36" t="e">
        <f>IF(BS709="-","-",_xlfn.XLOOKUP(BS709,ABNT5101!$B$4:$B$9,ABNT5101!$D$4:$D$9))</f>
        <v>#N/A</v>
      </c>
      <c r="BY709" s="31" t="e">
        <f t="shared" si="412"/>
        <v>#N/A</v>
      </c>
      <c r="BZ709" s="31" t="e">
        <f t="shared" si="413"/>
        <v>#N/A</v>
      </c>
      <c r="CA709" s="31" t="e">
        <f t="shared" si="414"/>
        <v>#N/A</v>
      </c>
      <c r="CB709" s="36" t="str">
        <f t="shared" si="424"/>
        <v>Sem Passeio</v>
      </c>
      <c r="CC709" s="37" t="e">
        <f t="shared" si="415"/>
        <v>#N/A</v>
      </c>
      <c r="CD709" s="38"/>
      <c r="CE709" s="38"/>
      <c r="CF709" s="31" t="e">
        <f>IF(CB709="-","-",_xlfn.XLOOKUP(CB709,ABNT5101!$B$4:$B$9,ABNT5101!$C$4:$C$9))</f>
        <v>#N/A</v>
      </c>
      <c r="CG709" s="36" t="e">
        <f>IF(CB709="-","-",_xlfn.XLOOKUP(CB709,ABNT5101!$B$4:$B$9,ABNT5101!$D$4:$D$9))</f>
        <v>#N/A</v>
      </c>
      <c r="CH709" s="31" t="e">
        <f t="shared" si="416"/>
        <v>#N/A</v>
      </c>
      <c r="CI709" s="31" t="e">
        <f t="shared" si="417"/>
        <v>#N/A</v>
      </c>
      <c r="CJ709" s="31" t="e">
        <f t="shared" si="418"/>
        <v>#N/A</v>
      </c>
      <c r="CK709" s="56" t="e">
        <f>_xlfn.XLOOKUP(CL709,'Banco de dados'!$B:$B,'Banco de dados'!$D:$D)</f>
        <v>#N/A</v>
      </c>
      <c r="CL709" s="42"/>
      <c r="CM709" s="56" t="e">
        <f>_xlfn.XLOOKUP(CL709,'Banco de dados'!$B:$B,'Banco de dados'!$E:$E)</f>
        <v>#N/A</v>
      </c>
      <c r="CN709" s="56"/>
      <c r="CO709" s="56" t="e">
        <f>IF(CN709="-","-",_xlfn.XLOOKUP(CN709,'Banco de dados'!$B:$B,'Banco de dados'!$E:$E))</f>
        <v>#N/A</v>
      </c>
      <c r="CP709" s="41">
        <f t="shared" si="419"/>
        <v>1</v>
      </c>
      <c r="CQ709" s="56" t="e">
        <f>_xlfn.XLOOKUP(CL709,'Banco de dados'!$B:$B,'Banco de dados'!$H:$H)</f>
        <v>#N/A</v>
      </c>
      <c r="CR709" s="56" t="e">
        <f t="array" aca="1" ref="CR709" ca="1">_xludf.xlookup(CN709,'Banco de dados'!$B:$B,'Banco de dados'!$H:$H)</f>
        <v>#NAME?</v>
      </c>
      <c r="CS709" s="56" t="e">
        <f t="array" aca="1" ref="CS709" ca="1">_xludf.xlookup(CL709,'Banco de dados'!$B:$B,'Banco de dados'!$F:$F)</f>
        <v>#NAME?</v>
      </c>
      <c r="CT709" s="56" t="e">
        <f t="array" aca="1" ref="CT709" ca="1">_xludf.xlookup(CN709,'Banco de dados'!$B:$B,'Banco de dados'!$F:$F)</f>
        <v>#NAME?</v>
      </c>
      <c r="CU709" s="42"/>
      <c r="CV709" s="42"/>
      <c r="CW709" s="56" t="str">
        <f>IF(AJ709=0.5,"Suporte",IF(AND(AJ709&gt;='Braços de IP'!$B$9,AJ709&lt;='Braços de IP'!$D$9),'Braços de IP'!$E$9,IF(AND(AJ709&gt;='Braços de IP'!$B$10,AJ709&lt;='Braços de IP'!$D$10),'Braços de IP'!$E$10,IF(AND(AJ709&gt;='Braços de IP'!$B$11,AJ709&lt;='Braços de IP'!$D$11),'Braços de IP'!$E$11,IF(AND(AJ709&gt;='Braços de IP'!$B$12,AJ709&lt;='Braços de IP'!$D$12),'Braços de IP'!$E$12,IF(AND(AJ709&gt;='Braços de IP'!$B$13,AJ709&lt;='Braços de IP'!$D$13),'Braços de IP'!$E$13,IF(AND(AJ709&gt;='Braços de IP'!$B$14,AJ709&lt;='Braços de IP'!$D$14),'Braços de IP'!$E$14,"ERRO")))))))</f>
        <v>Médio I</v>
      </c>
      <c r="CX709" s="42"/>
      <c r="CY709" s="56" t="str">
        <f>IF($CX709="","",VLOOKUP($CX709,'Braços de IP'!$E$9:$I$15,2,0))</f>
        <v/>
      </c>
      <c r="CZ709" s="43" t="str">
        <f>IF($CX709="","",VLOOKUP($CX709,'Braços de IP'!$E$9:$I$15,5,0))</f>
        <v/>
      </c>
      <c r="DA709" s="56"/>
      <c r="DB709" s="56">
        <v>1</v>
      </c>
      <c r="DC709" s="56">
        <v>1</v>
      </c>
      <c r="DD709" s="56"/>
      <c r="DE709" s="56"/>
      <c r="DF709" s="56"/>
      <c r="DG709" s="44" t="e">
        <f t="shared" si="420"/>
        <v>#N/A</v>
      </c>
      <c r="DH709" s="45">
        <f t="shared" si="421"/>
        <v>120</v>
      </c>
      <c r="DI709" s="44" t="e">
        <f t="shared" si="422"/>
        <v>#N/A</v>
      </c>
      <c r="DJ709" s="46" t="e">
        <f t="shared" si="423"/>
        <v>#N/A</v>
      </c>
      <c r="DK709" s="47" t="s">
        <v>147</v>
      </c>
      <c r="DL709" s="48"/>
      <c r="DM709" s="49"/>
      <c r="DN709" s="23" t="s">
        <v>148</v>
      </c>
      <c r="DO709" s="23"/>
      <c r="DQ709" s="50"/>
    </row>
    <row r="710" spans="2:121" ht="15.75" hidden="1" customHeight="1" x14ac:dyDescent="0.3">
      <c r="B710" s="5"/>
      <c r="C710" s="5"/>
      <c r="D710" s="5"/>
      <c r="E710" s="22" t="s">
        <v>600</v>
      </c>
      <c r="F710" s="22" t="s">
        <v>164</v>
      </c>
      <c r="G710" s="23" t="s">
        <v>155</v>
      </c>
      <c r="H710" s="23">
        <v>-23.345046</v>
      </c>
      <c r="I710" s="23">
        <v>-46.842897999999998</v>
      </c>
      <c r="J710" s="24" t="s">
        <v>156</v>
      </c>
      <c r="K710" s="60"/>
      <c r="L710" s="24" t="s">
        <v>157</v>
      </c>
      <c r="M710" s="24" t="s">
        <v>141</v>
      </c>
      <c r="N710" s="23">
        <v>100</v>
      </c>
      <c r="O710" s="23" t="s">
        <v>142</v>
      </c>
      <c r="P710" s="23" t="s">
        <v>143</v>
      </c>
      <c r="Q710" s="26">
        <f t="shared" si="401"/>
        <v>200</v>
      </c>
      <c r="R710" s="27">
        <v>1</v>
      </c>
      <c r="S710" s="28">
        <v>3</v>
      </c>
      <c r="T710" s="28">
        <v>8.4</v>
      </c>
      <c r="U710" s="29"/>
      <c r="V710" s="29"/>
      <c r="W710" s="29"/>
      <c r="X710" s="28" t="s">
        <v>153</v>
      </c>
      <c r="Y710" s="23"/>
      <c r="Z710" s="23"/>
      <c r="AA710" s="23"/>
      <c r="AB710" s="23"/>
      <c r="AC710" s="23"/>
      <c r="AD710" s="23" t="s">
        <v>144</v>
      </c>
      <c r="AE710" s="23" t="s">
        <v>145</v>
      </c>
      <c r="AF710" s="23"/>
      <c r="AG710" s="23">
        <v>7.5</v>
      </c>
      <c r="AH710" s="23">
        <v>1</v>
      </c>
      <c r="AI710" s="23">
        <v>2.1</v>
      </c>
      <c r="AJ710" s="23">
        <v>3.9</v>
      </c>
      <c r="AK710" s="27">
        <f t="shared" si="402"/>
        <v>1.7999999999999998</v>
      </c>
      <c r="AL710" s="27" t="s">
        <v>143</v>
      </c>
      <c r="AM710" s="27" t="s">
        <v>143</v>
      </c>
      <c r="AN710" s="23"/>
      <c r="AO710" s="27">
        <f t="shared" si="403"/>
        <v>2</v>
      </c>
      <c r="AP710" s="23"/>
      <c r="AQ710" s="23"/>
      <c r="AR710" s="23"/>
      <c r="AS710" s="23"/>
      <c r="AT710" s="23"/>
      <c r="AU710" s="27"/>
      <c r="AV710" s="27">
        <f t="shared" si="404"/>
        <v>0</v>
      </c>
      <c r="AW710" s="27"/>
      <c r="AX710" s="28">
        <f>VLOOKUP(J710,ABNT5101!$I$3:$J$9,2)</f>
        <v>20</v>
      </c>
      <c r="AY710" s="28">
        <f>VLOOKUP(J710,ABNT5101!$I$3:$M$9,5)</f>
        <v>0.28000000000000003</v>
      </c>
      <c r="AZ710" s="28" t="str">
        <f>_xlfn.XLOOKUP(J710,ABNT5101!I:I,ABNT5101!L:L)</f>
        <v>-</v>
      </c>
      <c r="BA710" s="28">
        <f>_xlfn.XLOOKUP(J710,ABNT5101!$I:$I,ABNT5101!M:M)</f>
        <v>0.28000000000000003</v>
      </c>
      <c r="BB710" s="28" t="str">
        <f>_xlfn.XLOOKUP(J710,ABNT5101!$I:$I,ABNT5101!N:N)</f>
        <v>-</v>
      </c>
      <c r="BC710" s="28">
        <f>_xlfn.XLOOKUP(J710,ABNT5101!$I:$I,ABNT5101!O:O)</f>
        <v>14</v>
      </c>
      <c r="BD710" s="31" t="str">
        <f t="shared" si="405"/>
        <v>NÃO ATENDE</v>
      </c>
      <c r="BE710" s="32">
        <f t="shared" si="397"/>
        <v>-1</v>
      </c>
      <c r="BF710" s="32">
        <f t="shared" si="398"/>
        <v>-1</v>
      </c>
      <c r="BG710" s="32" t="str">
        <f t="shared" si="406"/>
        <v>-</v>
      </c>
      <c r="BH710" s="34"/>
      <c r="BI710" s="34"/>
      <c r="BJ710" s="34"/>
      <c r="BK710" s="34"/>
      <c r="BL710" s="35"/>
      <c r="BM710" s="34"/>
      <c r="BN710" s="31" t="str">
        <f t="shared" si="407"/>
        <v>NÃO ATENDE</v>
      </c>
      <c r="BO710" s="31" t="str">
        <f t="shared" si="399"/>
        <v>NÃO ATENDE</v>
      </c>
      <c r="BP710" s="31" t="str">
        <f t="shared" si="400"/>
        <v>NÃO ATENDE</v>
      </c>
      <c r="BQ710" s="31" t="str">
        <f t="shared" si="408"/>
        <v>ATENDE</v>
      </c>
      <c r="BR710" s="36" t="str">
        <f t="shared" si="409"/>
        <v>C2</v>
      </c>
      <c r="BS710" s="36" t="str">
        <f t="shared" si="410"/>
        <v>P5</v>
      </c>
      <c r="BT710" s="37">
        <f t="shared" si="411"/>
        <v>-1</v>
      </c>
      <c r="BU710" s="34"/>
      <c r="BV710" s="34"/>
      <c r="BW710" s="36">
        <f>IF(BS710="-","-",_xlfn.XLOOKUP(BS710,ABNT5101!$B$4:$B$9,ABNT5101!$C$4:$C$9))</f>
        <v>5</v>
      </c>
      <c r="BX710" s="36">
        <f>IF(BS710="-","-",_xlfn.XLOOKUP(BS710,ABNT5101!$B$4:$B$9,ABNT5101!$D$4:$D$9))</f>
        <v>1</v>
      </c>
      <c r="BY710" s="31" t="str">
        <f t="shared" si="412"/>
        <v>NÃO ATENDE</v>
      </c>
      <c r="BZ710" s="31" t="str">
        <f t="shared" si="413"/>
        <v>NÃO ATENDE</v>
      </c>
      <c r="CA710" s="31" t="str">
        <f t="shared" si="414"/>
        <v>NÃO ATENDE</v>
      </c>
      <c r="CB710" s="36" t="str">
        <f t="shared" si="424"/>
        <v>P5</v>
      </c>
      <c r="CC710" s="37">
        <f t="shared" si="415"/>
        <v>-1</v>
      </c>
      <c r="CD710" s="38"/>
      <c r="CE710" s="38"/>
      <c r="CF710" s="31">
        <f>IF(CB710="-","-",_xlfn.XLOOKUP(CB710,ABNT5101!$B$4:$B$9,ABNT5101!$C$4:$C$9))</f>
        <v>5</v>
      </c>
      <c r="CG710" s="36">
        <f>IF(CB710="-","-",_xlfn.XLOOKUP(CB710,ABNT5101!$B$4:$B$9,ABNT5101!$D$4:$D$9))</f>
        <v>1</v>
      </c>
      <c r="CH710" s="31" t="str">
        <f t="shared" si="416"/>
        <v>NÃO ATENDE</v>
      </c>
      <c r="CI710" s="31" t="str">
        <f t="shared" si="417"/>
        <v>NÃO ATENDE</v>
      </c>
      <c r="CJ710" s="31" t="str">
        <f t="shared" si="418"/>
        <v>NÃO ATENDE</v>
      </c>
      <c r="CK710" s="56" t="e">
        <f>_xlfn.XLOOKUP(CL710,'Banco de dados'!$B:$B,'Banco de dados'!$D:$D)</f>
        <v>#N/A</v>
      </c>
      <c r="CL710" s="42"/>
      <c r="CM710" s="56" t="e">
        <f>_xlfn.XLOOKUP(CL710,'Banco de dados'!$B:$B,'Banco de dados'!$E:$E)</f>
        <v>#N/A</v>
      </c>
      <c r="CN710" s="56"/>
      <c r="CO710" s="56" t="e">
        <f>IF(CN710="-","-",_xlfn.XLOOKUP(CN710,'Banco de dados'!$B:$B,'Banco de dados'!$E:$E))</f>
        <v>#N/A</v>
      </c>
      <c r="CP710" s="41">
        <f t="shared" si="419"/>
        <v>1</v>
      </c>
      <c r="CQ710" s="56" t="e">
        <f>_xlfn.XLOOKUP(CL710,'Banco de dados'!$B:$B,'Banco de dados'!$H:$H)</f>
        <v>#N/A</v>
      </c>
      <c r="CR710" s="56" t="e">
        <f t="array" aca="1" ref="CR710" ca="1">_xludf.xlookup(CN710,'Banco de dados'!$B:$B,'Banco de dados'!$H:$H)</f>
        <v>#NAME?</v>
      </c>
      <c r="CS710" s="56" t="e">
        <f t="array" aca="1" ref="CS710" ca="1">_xludf.xlookup(CL710,'Banco de dados'!$B:$B,'Banco de dados'!$F:$F)</f>
        <v>#NAME?</v>
      </c>
      <c r="CT710" s="56" t="e">
        <f t="array" aca="1" ref="CT710" ca="1">_xludf.xlookup(CN710,'Banco de dados'!$B:$B,'Banco de dados'!$F:$F)</f>
        <v>#NAME?</v>
      </c>
      <c r="CU710" s="42"/>
      <c r="CV710" s="42"/>
      <c r="CW710" s="56" t="str">
        <f>IF(AJ710=0.5,"Suporte",IF(AND(AJ710&gt;='Braços de IP'!$B$9,AJ710&lt;='Braços de IP'!$D$9),'Braços de IP'!$E$9,IF(AND(AJ710&gt;='Braços de IP'!$B$10,AJ710&lt;='Braços de IP'!$D$10),'Braços de IP'!$E$10,IF(AND(AJ710&gt;='Braços de IP'!$B$11,AJ710&lt;='Braços de IP'!$D$11),'Braços de IP'!$E$11,IF(AND(AJ710&gt;='Braços de IP'!$B$12,AJ710&lt;='Braços de IP'!$D$12),'Braços de IP'!$E$12,IF(AND(AJ710&gt;='Braços de IP'!$B$13,AJ710&lt;='Braços de IP'!$D$13),'Braços de IP'!$E$13,IF(AND(AJ710&gt;='Braços de IP'!$B$14,AJ710&lt;='Braços de IP'!$D$14),'Braços de IP'!$E$14,"ERRO")))))))</f>
        <v>Longo II</v>
      </c>
      <c r="CX710" s="42"/>
      <c r="CY710" s="56" t="str">
        <f>IF($CX710="","",VLOOKUP($CX710,'Braços de IP'!$E$9:$I$15,2,0))</f>
        <v/>
      </c>
      <c r="CZ710" s="43" t="str">
        <f>IF($CX710="","",VLOOKUP($CX710,'Braços de IP'!$E$9:$I$15,5,0))</f>
        <v/>
      </c>
      <c r="DA710" s="56"/>
      <c r="DB710" s="56"/>
      <c r="DC710" s="56"/>
      <c r="DD710" s="56" t="s">
        <v>563</v>
      </c>
      <c r="DE710" s="56"/>
      <c r="DF710" s="56"/>
      <c r="DG710" s="44" t="e">
        <f t="shared" si="420"/>
        <v>#N/A</v>
      </c>
      <c r="DH710" s="45">
        <f t="shared" si="421"/>
        <v>100</v>
      </c>
      <c r="DI710" s="44" t="e">
        <f t="shared" si="422"/>
        <v>#N/A</v>
      </c>
      <c r="DJ710" s="46" t="e">
        <f t="shared" si="423"/>
        <v>#N/A</v>
      </c>
      <c r="DK710" s="47" t="s">
        <v>147</v>
      </c>
      <c r="DL710" s="48"/>
      <c r="DM710" s="49"/>
      <c r="DN710" s="23" t="s">
        <v>148</v>
      </c>
      <c r="DO710" s="23"/>
      <c r="DQ710" s="50"/>
    </row>
    <row r="711" spans="2:121" ht="15.75" hidden="1" customHeight="1" x14ac:dyDescent="0.3">
      <c r="B711" s="5"/>
      <c r="C711" s="5"/>
      <c r="D711" s="5"/>
      <c r="E711" s="22" t="s">
        <v>600</v>
      </c>
      <c r="F711" s="22" t="s">
        <v>164</v>
      </c>
      <c r="G711" s="23" t="s">
        <v>155</v>
      </c>
      <c r="H711" s="23">
        <v>-23.345046</v>
      </c>
      <c r="I711" s="23">
        <v>-46.842897999999998</v>
      </c>
      <c r="J711" s="24" t="s">
        <v>156</v>
      </c>
      <c r="K711" s="60"/>
      <c r="L711" s="24" t="s">
        <v>157</v>
      </c>
      <c r="M711" s="24" t="s">
        <v>141</v>
      </c>
      <c r="N711" s="23">
        <v>100</v>
      </c>
      <c r="O711" s="23" t="s">
        <v>142</v>
      </c>
      <c r="P711" s="23" t="s">
        <v>143</v>
      </c>
      <c r="Q711" s="26">
        <f t="shared" si="401"/>
        <v>200</v>
      </c>
      <c r="R711" s="27">
        <v>1</v>
      </c>
      <c r="S711" s="28">
        <v>3</v>
      </c>
      <c r="T711" s="28">
        <v>8.4</v>
      </c>
      <c r="U711" s="29"/>
      <c r="V711" s="29"/>
      <c r="W711" s="29"/>
      <c r="X711" s="28" t="s">
        <v>153</v>
      </c>
      <c r="Y711" s="23"/>
      <c r="Z711" s="23"/>
      <c r="AA711" s="23"/>
      <c r="AB711" s="23"/>
      <c r="AC711" s="23"/>
      <c r="AD711" s="23" t="s">
        <v>144</v>
      </c>
      <c r="AE711" s="23" t="s">
        <v>145</v>
      </c>
      <c r="AF711" s="23"/>
      <c r="AG711" s="23">
        <v>7.5</v>
      </c>
      <c r="AH711" s="23">
        <v>1</v>
      </c>
      <c r="AI711" s="23">
        <v>2.1</v>
      </c>
      <c r="AJ711" s="23">
        <v>3.9</v>
      </c>
      <c r="AK711" s="27">
        <f t="shared" si="402"/>
        <v>1.7999999999999998</v>
      </c>
      <c r="AL711" s="27" t="s">
        <v>143</v>
      </c>
      <c r="AM711" s="27" t="s">
        <v>143</v>
      </c>
      <c r="AN711" s="23"/>
      <c r="AO711" s="27">
        <f t="shared" si="403"/>
        <v>2</v>
      </c>
      <c r="AP711" s="23"/>
      <c r="AQ711" s="23"/>
      <c r="AR711" s="23"/>
      <c r="AS711" s="23"/>
      <c r="AT711" s="23"/>
      <c r="AU711" s="27"/>
      <c r="AV711" s="27">
        <f t="shared" si="404"/>
        <v>0</v>
      </c>
      <c r="AW711" s="27"/>
      <c r="AX711" s="28">
        <f>VLOOKUP(J711,ABNT5101!$I$3:$J$9,2)</f>
        <v>20</v>
      </c>
      <c r="AY711" s="28">
        <f>VLOOKUP(J711,ABNT5101!$I$3:$M$9,5)</f>
        <v>0.28000000000000003</v>
      </c>
      <c r="AZ711" s="28" t="str">
        <f>_xlfn.XLOOKUP(J711,ABNT5101!I:I,ABNT5101!L:L)</f>
        <v>-</v>
      </c>
      <c r="BA711" s="28">
        <f>_xlfn.XLOOKUP(J711,ABNT5101!$I:$I,ABNT5101!M:M)</f>
        <v>0.28000000000000003</v>
      </c>
      <c r="BB711" s="28" t="str">
        <f>_xlfn.XLOOKUP(J711,ABNT5101!$I:$I,ABNT5101!N:N)</f>
        <v>-</v>
      </c>
      <c r="BC711" s="28">
        <f>_xlfn.XLOOKUP(J711,ABNT5101!$I:$I,ABNT5101!O:O)</f>
        <v>14</v>
      </c>
      <c r="BD711" s="31" t="str">
        <f t="shared" si="405"/>
        <v>NÃO ATENDE</v>
      </c>
      <c r="BE711" s="32">
        <f t="shared" si="397"/>
        <v>-1</v>
      </c>
      <c r="BF711" s="32">
        <f t="shared" si="398"/>
        <v>-1</v>
      </c>
      <c r="BG711" s="32" t="str">
        <f t="shared" si="406"/>
        <v>-</v>
      </c>
      <c r="BH711" s="34"/>
      <c r="BI711" s="34"/>
      <c r="BJ711" s="34"/>
      <c r="BK711" s="34"/>
      <c r="BL711" s="35"/>
      <c r="BM711" s="34"/>
      <c r="BN711" s="31" t="str">
        <f t="shared" si="407"/>
        <v>NÃO ATENDE</v>
      </c>
      <c r="BO711" s="31" t="str">
        <f t="shared" si="399"/>
        <v>NÃO ATENDE</v>
      </c>
      <c r="BP711" s="31" t="str">
        <f t="shared" si="400"/>
        <v>NÃO ATENDE</v>
      </c>
      <c r="BQ711" s="31" t="str">
        <f t="shared" si="408"/>
        <v>ATENDE</v>
      </c>
      <c r="BR711" s="36" t="str">
        <f t="shared" si="409"/>
        <v>C2</v>
      </c>
      <c r="BS711" s="36" t="str">
        <f t="shared" si="410"/>
        <v>P5</v>
      </c>
      <c r="BT711" s="37">
        <f t="shared" si="411"/>
        <v>-1</v>
      </c>
      <c r="BU711" s="34"/>
      <c r="BV711" s="34"/>
      <c r="BW711" s="36">
        <f>IF(BS711="-","-",_xlfn.XLOOKUP(BS711,ABNT5101!$B$4:$B$9,ABNT5101!$C$4:$C$9))</f>
        <v>5</v>
      </c>
      <c r="BX711" s="36">
        <f>IF(BS711="-","-",_xlfn.XLOOKUP(BS711,ABNT5101!$B$4:$B$9,ABNT5101!$D$4:$D$9))</f>
        <v>1</v>
      </c>
      <c r="BY711" s="31" t="str">
        <f t="shared" si="412"/>
        <v>NÃO ATENDE</v>
      </c>
      <c r="BZ711" s="31" t="str">
        <f t="shared" si="413"/>
        <v>NÃO ATENDE</v>
      </c>
      <c r="CA711" s="31" t="str">
        <f t="shared" si="414"/>
        <v>NÃO ATENDE</v>
      </c>
      <c r="CB711" s="36" t="str">
        <f t="shared" si="424"/>
        <v>P5</v>
      </c>
      <c r="CC711" s="37">
        <f t="shared" si="415"/>
        <v>-1</v>
      </c>
      <c r="CD711" s="38"/>
      <c r="CE711" s="38"/>
      <c r="CF711" s="31">
        <f>IF(CB711="-","-",_xlfn.XLOOKUP(CB711,ABNT5101!$B$4:$B$9,ABNT5101!$C$4:$C$9))</f>
        <v>5</v>
      </c>
      <c r="CG711" s="36">
        <f>IF(CB711="-","-",_xlfn.XLOOKUP(CB711,ABNT5101!$B$4:$B$9,ABNT5101!$D$4:$D$9))</f>
        <v>1</v>
      </c>
      <c r="CH711" s="31" t="str">
        <f t="shared" si="416"/>
        <v>NÃO ATENDE</v>
      </c>
      <c r="CI711" s="31" t="str">
        <f t="shared" si="417"/>
        <v>NÃO ATENDE</v>
      </c>
      <c r="CJ711" s="31" t="str">
        <f t="shared" si="418"/>
        <v>NÃO ATENDE</v>
      </c>
      <c r="CK711" s="56" t="e">
        <f>_xlfn.XLOOKUP(CL711,'Banco de dados'!$B:$B,'Banco de dados'!$D:$D)</f>
        <v>#N/A</v>
      </c>
      <c r="CL711" s="42"/>
      <c r="CM711" s="56" t="e">
        <f>_xlfn.XLOOKUP(CL711,'Banco de dados'!$B:$B,'Banco de dados'!$E:$E)</f>
        <v>#N/A</v>
      </c>
      <c r="CN711" s="56"/>
      <c r="CO711" s="56" t="e">
        <f>IF(CN711="-","-",_xlfn.XLOOKUP(CN711,'Banco de dados'!$B:$B,'Banco de dados'!$E:$E))</f>
        <v>#N/A</v>
      </c>
      <c r="CP711" s="41">
        <f t="shared" si="419"/>
        <v>1</v>
      </c>
      <c r="CQ711" s="56" t="e">
        <f>_xlfn.XLOOKUP(CL711,'Banco de dados'!$B:$B,'Banco de dados'!$H:$H)</f>
        <v>#N/A</v>
      </c>
      <c r="CR711" s="56" t="e">
        <f t="array" aca="1" ref="CR711" ca="1">_xludf.xlookup(CN711,'Banco de dados'!$B:$B,'Banco de dados'!$H:$H)</f>
        <v>#NAME?</v>
      </c>
      <c r="CS711" s="56" t="e">
        <f t="array" aca="1" ref="CS711" ca="1">_xludf.xlookup(CL711,'Banco de dados'!$B:$B,'Banco de dados'!$F:$F)</f>
        <v>#NAME?</v>
      </c>
      <c r="CT711" s="56" t="e">
        <f t="array" aca="1" ref="CT711" ca="1">_xludf.xlookup(CN711,'Banco de dados'!$B:$B,'Banco de dados'!$F:$F)</f>
        <v>#NAME?</v>
      </c>
      <c r="CU711" s="42"/>
      <c r="CV711" s="42"/>
      <c r="CW711" s="56" t="str">
        <f>IF(AJ711=0.5,"Suporte",IF(AND(AJ711&gt;='Braços de IP'!$B$9,AJ711&lt;='Braços de IP'!$D$9),'Braços de IP'!$E$9,IF(AND(AJ711&gt;='Braços de IP'!$B$10,AJ711&lt;='Braços de IP'!$D$10),'Braços de IP'!$E$10,IF(AND(AJ711&gt;='Braços de IP'!$B$11,AJ711&lt;='Braços de IP'!$D$11),'Braços de IP'!$E$11,IF(AND(AJ711&gt;='Braços de IP'!$B$12,AJ711&lt;='Braços de IP'!$D$12),'Braços de IP'!$E$12,IF(AND(AJ711&gt;='Braços de IP'!$B$13,AJ711&lt;='Braços de IP'!$D$13),'Braços de IP'!$E$13,IF(AND(AJ711&gt;='Braços de IP'!$B$14,AJ711&lt;='Braços de IP'!$D$14),'Braços de IP'!$E$14,"ERRO")))))))</f>
        <v>Longo II</v>
      </c>
      <c r="CX711" s="42"/>
      <c r="CY711" s="56" t="str">
        <f>IF($CX711="","",VLOOKUP($CX711,'Braços de IP'!$E$9:$I$15,2,0))</f>
        <v/>
      </c>
      <c r="CZ711" s="43" t="str">
        <f>IF($CX711="","",VLOOKUP($CX711,'Braços de IP'!$E$9:$I$15,5,0))</f>
        <v/>
      </c>
      <c r="DA711" s="56"/>
      <c r="DB711" s="56"/>
      <c r="DC711" s="56"/>
      <c r="DD711" s="56" t="s">
        <v>563</v>
      </c>
      <c r="DE711" s="56"/>
      <c r="DF711" s="56"/>
      <c r="DG711" s="44" t="e">
        <f t="shared" si="420"/>
        <v>#N/A</v>
      </c>
      <c r="DH711" s="45">
        <f t="shared" si="421"/>
        <v>100</v>
      </c>
      <c r="DI711" s="44" t="e">
        <f t="shared" si="422"/>
        <v>#N/A</v>
      </c>
      <c r="DJ711" s="46" t="e">
        <f t="shared" si="423"/>
        <v>#N/A</v>
      </c>
      <c r="DK711" s="47" t="s">
        <v>147</v>
      </c>
      <c r="DL711" s="48"/>
      <c r="DM711" s="49"/>
      <c r="DN711" s="23" t="s">
        <v>148</v>
      </c>
      <c r="DO711" s="23"/>
      <c r="DQ711" s="50"/>
    </row>
    <row r="712" spans="2:121" ht="15.75" hidden="1" customHeight="1" x14ac:dyDescent="0.3">
      <c r="B712" s="5"/>
      <c r="C712" s="5"/>
      <c r="D712" s="5"/>
      <c r="E712" s="22" t="s">
        <v>600</v>
      </c>
      <c r="F712" s="22" t="s">
        <v>164</v>
      </c>
      <c r="G712" s="23" t="s">
        <v>155</v>
      </c>
      <c r="H712" s="23">
        <v>-23.345046</v>
      </c>
      <c r="I712" s="23">
        <v>-46.842897999999998</v>
      </c>
      <c r="J712" s="24" t="s">
        <v>156</v>
      </c>
      <c r="K712" s="60"/>
      <c r="L712" s="24" t="s">
        <v>157</v>
      </c>
      <c r="M712" s="24" t="s">
        <v>141</v>
      </c>
      <c r="N712" s="23">
        <v>100</v>
      </c>
      <c r="O712" s="23" t="s">
        <v>142</v>
      </c>
      <c r="P712" s="23" t="s">
        <v>143</v>
      </c>
      <c r="Q712" s="26">
        <f t="shared" si="401"/>
        <v>200</v>
      </c>
      <c r="R712" s="27">
        <v>1</v>
      </c>
      <c r="S712" s="28">
        <v>3</v>
      </c>
      <c r="T712" s="28">
        <v>8.4</v>
      </c>
      <c r="U712" s="29"/>
      <c r="V712" s="29"/>
      <c r="W712" s="29"/>
      <c r="X712" s="28" t="s">
        <v>153</v>
      </c>
      <c r="Y712" s="23"/>
      <c r="Z712" s="23"/>
      <c r="AA712" s="23"/>
      <c r="AB712" s="23"/>
      <c r="AC712" s="23"/>
      <c r="AD712" s="23" t="s">
        <v>144</v>
      </c>
      <c r="AE712" s="23" t="s">
        <v>145</v>
      </c>
      <c r="AF712" s="23"/>
      <c r="AG712" s="23">
        <v>7.5</v>
      </c>
      <c r="AH712" s="23">
        <v>1</v>
      </c>
      <c r="AI712" s="23">
        <v>2.1</v>
      </c>
      <c r="AJ712" s="23">
        <v>3.9</v>
      </c>
      <c r="AK712" s="27">
        <f t="shared" si="402"/>
        <v>1.7999999999999998</v>
      </c>
      <c r="AL712" s="27" t="s">
        <v>143</v>
      </c>
      <c r="AM712" s="27" t="s">
        <v>143</v>
      </c>
      <c r="AN712" s="23"/>
      <c r="AO712" s="27">
        <f t="shared" si="403"/>
        <v>2</v>
      </c>
      <c r="AP712" s="23"/>
      <c r="AQ712" s="23"/>
      <c r="AR712" s="23"/>
      <c r="AS712" s="23"/>
      <c r="AT712" s="23"/>
      <c r="AU712" s="27"/>
      <c r="AV712" s="27">
        <f t="shared" si="404"/>
        <v>0</v>
      </c>
      <c r="AW712" s="27"/>
      <c r="AX712" s="28">
        <f>VLOOKUP(J712,ABNT5101!$I$3:$J$9,2)</f>
        <v>20</v>
      </c>
      <c r="AY712" s="28">
        <f>VLOOKUP(J712,ABNT5101!$I$3:$M$9,5)</f>
        <v>0.28000000000000003</v>
      </c>
      <c r="AZ712" s="28" t="str">
        <f>_xlfn.XLOOKUP(J712,ABNT5101!I:I,ABNT5101!L:L)</f>
        <v>-</v>
      </c>
      <c r="BA712" s="28">
        <f>_xlfn.XLOOKUP(J712,ABNT5101!$I:$I,ABNT5101!M:M)</f>
        <v>0.28000000000000003</v>
      </c>
      <c r="BB712" s="28" t="str">
        <f>_xlfn.XLOOKUP(J712,ABNT5101!$I:$I,ABNT5101!N:N)</f>
        <v>-</v>
      </c>
      <c r="BC712" s="28">
        <f>_xlfn.XLOOKUP(J712,ABNT5101!$I:$I,ABNT5101!O:O)</f>
        <v>14</v>
      </c>
      <c r="BD712" s="31" t="str">
        <f t="shared" si="405"/>
        <v>NÃO ATENDE</v>
      </c>
      <c r="BE712" s="32">
        <f t="shared" si="397"/>
        <v>-1</v>
      </c>
      <c r="BF712" s="32">
        <f t="shared" si="398"/>
        <v>-1</v>
      </c>
      <c r="BG712" s="32" t="str">
        <f t="shared" si="406"/>
        <v>-</v>
      </c>
      <c r="BH712" s="34"/>
      <c r="BI712" s="34"/>
      <c r="BJ712" s="34"/>
      <c r="BK712" s="34"/>
      <c r="BL712" s="35"/>
      <c r="BM712" s="34"/>
      <c r="BN712" s="31" t="str">
        <f t="shared" si="407"/>
        <v>NÃO ATENDE</v>
      </c>
      <c r="BO712" s="31" t="str">
        <f t="shared" si="399"/>
        <v>NÃO ATENDE</v>
      </c>
      <c r="BP712" s="31" t="str">
        <f t="shared" si="400"/>
        <v>NÃO ATENDE</v>
      </c>
      <c r="BQ712" s="31" t="str">
        <f t="shared" si="408"/>
        <v>ATENDE</v>
      </c>
      <c r="BR712" s="36" t="str">
        <f t="shared" si="409"/>
        <v>C2</v>
      </c>
      <c r="BS712" s="36" t="str">
        <f t="shared" si="410"/>
        <v>P5</v>
      </c>
      <c r="BT712" s="37">
        <f t="shared" si="411"/>
        <v>-1</v>
      </c>
      <c r="BU712" s="34"/>
      <c r="BV712" s="34"/>
      <c r="BW712" s="36">
        <f>IF(BS712="-","-",_xlfn.XLOOKUP(BS712,ABNT5101!$B$4:$B$9,ABNT5101!$C$4:$C$9))</f>
        <v>5</v>
      </c>
      <c r="BX712" s="36">
        <f>IF(BS712="-","-",_xlfn.XLOOKUP(BS712,ABNT5101!$B$4:$B$9,ABNT5101!$D$4:$D$9))</f>
        <v>1</v>
      </c>
      <c r="BY712" s="31" t="str">
        <f t="shared" si="412"/>
        <v>NÃO ATENDE</v>
      </c>
      <c r="BZ712" s="31" t="str">
        <f t="shared" si="413"/>
        <v>NÃO ATENDE</v>
      </c>
      <c r="CA712" s="31" t="str">
        <f t="shared" si="414"/>
        <v>NÃO ATENDE</v>
      </c>
      <c r="CB712" s="36" t="str">
        <f t="shared" si="424"/>
        <v>P5</v>
      </c>
      <c r="CC712" s="37">
        <f t="shared" si="415"/>
        <v>-1</v>
      </c>
      <c r="CD712" s="38"/>
      <c r="CE712" s="38"/>
      <c r="CF712" s="31">
        <f>IF(CB712="-","-",_xlfn.XLOOKUP(CB712,ABNT5101!$B$4:$B$9,ABNT5101!$C$4:$C$9))</f>
        <v>5</v>
      </c>
      <c r="CG712" s="36">
        <f>IF(CB712="-","-",_xlfn.XLOOKUP(CB712,ABNT5101!$B$4:$B$9,ABNT5101!$D$4:$D$9))</f>
        <v>1</v>
      </c>
      <c r="CH712" s="31" t="str">
        <f t="shared" si="416"/>
        <v>NÃO ATENDE</v>
      </c>
      <c r="CI712" s="31" t="str">
        <f t="shared" si="417"/>
        <v>NÃO ATENDE</v>
      </c>
      <c r="CJ712" s="31" t="str">
        <f t="shared" si="418"/>
        <v>NÃO ATENDE</v>
      </c>
      <c r="CK712" s="56" t="e">
        <f>_xlfn.XLOOKUP(CL712,'Banco de dados'!$B:$B,'Banco de dados'!$D:$D)</f>
        <v>#N/A</v>
      </c>
      <c r="CL712" s="42"/>
      <c r="CM712" s="56" t="e">
        <f>_xlfn.XLOOKUP(CL712,'Banco de dados'!$B:$B,'Banco de dados'!$E:$E)</f>
        <v>#N/A</v>
      </c>
      <c r="CN712" s="56"/>
      <c r="CO712" s="56" t="e">
        <f>IF(CN712="-","-",_xlfn.XLOOKUP(CN712,'Banco de dados'!$B:$B,'Banco de dados'!$E:$E))</f>
        <v>#N/A</v>
      </c>
      <c r="CP712" s="41">
        <f t="shared" si="419"/>
        <v>1</v>
      </c>
      <c r="CQ712" s="56" t="e">
        <f>_xlfn.XLOOKUP(CL712,'Banco de dados'!$B:$B,'Banco de dados'!$H:$H)</f>
        <v>#N/A</v>
      </c>
      <c r="CR712" s="56" t="e">
        <f t="array" aca="1" ref="CR712" ca="1">_xludf.xlookup(CN712,'Banco de dados'!$B:$B,'Banco de dados'!$H:$H)</f>
        <v>#NAME?</v>
      </c>
      <c r="CS712" s="56" t="e">
        <f t="array" aca="1" ref="CS712" ca="1">_xludf.xlookup(CL712,'Banco de dados'!$B:$B,'Banco de dados'!$F:$F)</f>
        <v>#NAME?</v>
      </c>
      <c r="CT712" s="56" t="e">
        <f t="array" aca="1" ref="CT712" ca="1">_xludf.xlookup(CN712,'Banco de dados'!$B:$B,'Banco de dados'!$F:$F)</f>
        <v>#NAME?</v>
      </c>
      <c r="CU712" s="42"/>
      <c r="CV712" s="42"/>
      <c r="CW712" s="56" t="str">
        <f>IF(AJ712=0.5,"Suporte",IF(AND(AJ712&gt;='Braços de IP'!$B$9,AJ712&lt;='Braços de IP'!$D$9),'Braços de IP'!$E$9,IF(AND(AJ712&gt;='Braços de IP'!$B$10,AJ712&lt;='Braços de IP'!$D$10),'Braços de IP'!$E$10,IF(AND(AJ712&gt;='Braços de IP'!$B$11,AJ712&lt;='Braços de IP'!$D$11),'Braços de IP'!$E$11,IF(AND(AJ712&gt;='Braços de IP'!$B$12,AJ712&lt;='Braços de IP'!$D$12),'Braços de IP'!$E$12,IF(AND(AJ712&gt;='Braços de IP'!$B$13,AJ712&lt;='Braços de IP'!$D$13),'Braços de IP'!$E$13,IF(AND(AJ712&gt;='Braços de IP'!$B$14,AJ712&lt;='Braços de IP'!$D$14),'Braços de IP'!$E$14,"ERRO")))))))</f>
        <v>Longo II</v>
      </c>
      <c r="CX712" s="42"/>
      <c r="CY712" s="56" t="str">
        <f>IF($CX712="","",VLOOKUP($CX712,'Braços de IP'!$E$9:$I$15,2,0))</f>
        <v/>
      </c>
      <c r="CZ712" s="43" t="str">
        <f>IF($CX712="","",VLOOKUP($CX712,'Braços de IP'!$E$9:$I$15,5,0))</f>
        <v/>
      </c>
      <c r="DA712" s="56"/>
      <c r="DB712" s="56"/>
      <c r="DC712" s="56"/>
      <c r="DD712" s="56" t="s">
        <v>563</v>
      </c>
      <c r="DE712" s="56"/>
      <c r="DF712" s="56"/>
      <c r="DG712" s="44" t="e">
        <f t="shared" si="420"/>
        <v>#N/A</v>
      </c>
      <c r="DH712" s="45">
        <f t="shared" si="421"/>
        <v>100</v>
      </c>
      <c r="DI712" s="44" t="e">
        <f t="shared" si="422"/>
        <v>#N/A</v>
      </c>
      <c r="DJ712" s="46" t="e">
        <f t="shared" si="423"/>
        <v>#N/A</v>
      </c>
      <c r="DK712" s="47" t="s">
        <v>147</v>
      </c>
      <c r="DL712" s="48"/>
      <c r="DM712" s="49"/>
      <c r="DN712" s="23" t="s">
        <v>148</v>
      </c>
      <c r="DO712" s="23"/>
      <c r="DQ712" s="50"/>
    </row>
    <row r="713" spans="2:121" ht="15.75" hidden="1" customHeight="1" x14ac:dyDescent="0.3">
      <c r="B713" s="5"/>
      <c r="C713" s="5"/>
      <c r="D713" s="5"/>
      <c r="E713" s="22" t="s">
        <v>601</v>
      </c>
      <c r="F713" s="22" t="s">
        <v>150</v>
      </c>
      <c r="G713" s="23" t="s">
        <v>505</v>
      </c>
      <c r="H713" s="23">
        <v>-23.361015500000001</v>
      </c>
      <c r="I713" s="23">
        <v>-46.873069620000003</v>
      </c>
      <c r="J713" s="24" t="s">
        <v>139</v>
      </c>
      <c r="K713" s="60"/>
      <c r="L713" s="24" t="s">
        <v>152</v>
      </c>
      <c r="M713" s="24" t="s">
        <v>141</v>
      </c>
      <c r="N713" s="23">
        <v>60</v>
      </c>
      <c r="O713" s="23" t="s">
        <v>142</v>
      </c>
      <c r="P713" s="23" t="s">
        <v>143</v>
      </c>
      <c r="Q713" s="26">
        <f t="shared" si="401"/>
        <v>120</v>
      </c>
      <c r="R713" s="27">
        <v>1</v>
      </c>
      <c r="S713" s="28" t="s">
        <v>153</v>
      </c>
      <c r="T713" s="28">
        <v>4</v>
      </c>
      <c r="U713" s="29"/>
      <c r="V713" s="29"/>
      <c r="W713" s="29"/>
      <c r="X713" s="28" t="s">
        <v>153</v>
      </c>
      <c r="Y713" s="23"/>
      <c r="Z713" s="23"/>
      <c r="AA713" s="23"/>
      <c r="AB713" s="23"/>
      <c r="AC713" s="23"/>
      <c r="AD713" s="23" t="s">
        <v>144</v>
      </c>
      <c r="AE713" s="23" t="s">
        <v>145</v>
      </c>
      <c r="AF713" s="23"/>
      <c r="AG713" s="23">
        <v>7.2</v>
      </c>
      <c r="AH713" s="23">
        <v>1</v>
      </c>
      <c r="AI713" s="23">
        <v>0.1</v>
      </c>
      <c r="AJ713" s="23">
        <v>2</v>
      </c>
      <c r="AK713" s="27">
        <f t="shared" si="402"/>
        <v>1.9</v>
      </c>
      <c r="AL713" s="27" t="s">
        <v>143</v>
      </c>
      <c r="AM713" s="27" t="s">
        <v>143</v>
      </c>
      <c r="AN713" s="23"/>
      <c r="AO713" s="27">
        <f t="shared" si="403"/>
        <v>2</v>
      </c>
      <c r="AP713" s="23"/>
      <c r="AQ713" s="23"/>
      <c r="AR713" s="23"/>
      <c r="AS713" s="23"/>
      <c r="AT713" s="23"/>
      <c r="AU713" s="27"/>
      <c r="AV713" s="27">
        <f t="shared" si="404"/>
        <v>0</v>
      </c>
      <c r="AW713" s="27"/>
      <c r="AX713" s="28">
        <f>VLOOKUP(J713,ABNT5101!$I$3:$J$9,2)</f>
        <v>7.5</v>
      </c>
      <c r="AY713" s="28">
        <f>VLOOKUP(J713,ABNT5101!$I$3:$M$9,5)</f>
        <v>0.18</v>
      </c>
      <c r="AZ713" s="28" t="str">
        <f>_xlfn.XLOOKUP(J713,ABNT5101!I:I,ABNT5101!L:L)</f>
        <v>-</v>
      </c>
      <c r="BA713" s="28">
        <f>_xlfn.XLOOKUP(J713,ABNT5101!$I:$I,ABNT5101!M:M)</f>
        <v>0.18</v>
      </c>
      <c r="BB713" s="28" t="str">
        <f>_xlfn.XLOOKUP(J713,ABNT5101!$I:$I,ABNT5101!N:N)</f>
        <v>-</v>
      </c>
      <c r="BC713" s="28">
        <f>_xlfn.XLOOKUP(J713,ABNT5101!$I:$I,ABNT5101!O:O)</f>
        <v>16</v>
      </c>
      <c r="BD713" s="31" t="str">
        <f t="shared" si="405"/>
        <v>NÃO ATENDE</v>
      </c>
      <c r="BE713" s="32">
        <f t="shared" si="397"/>
        <v>-1</v>
      </c>
      <c r="BF713" s="32">
        <f t="shared" si="398"/>
        <v>-1</v>
      </c>
      <c r="BG713" s="32" t="str">
        <f t="shared" si="406"/>
        <v>-</v>
      </c>
      <c r="BH713" s="34"/>
      <c r="BI713" s="34"/>
      <c r="BJ713" s="34"/>
      <c r="BK713" s="34"/>
      <c r="BL713" s="35"/>
      <c r="BM713" s="34"/>
      <c r="BN713" s="31" t="str">
        <f t="shared" si="407"/>
        <v>NÃO ATENDE</v>
      </c>
      <c r="BO713" s="31" t="str">
        <f t="shared" si="399"/>
        <v>NÃO ATENDE</v>
      </c>
      <c r="BP713" s="31" t="str">
        <f t="shared" si="400"/>
        <v>NÃO ATENDE</v>
      </c>
      <c r="BQ713" s="31" t="str">
        <f t="shared" si="408"/>
        <v>ATENDE</v>
      </c>
      <c r="BR713" s="36" t="str">
        <f t="shared" si="409"/>
        <v>C5</v>
      </c>
      <c r="BS713" s="36" t="str">
        <f t="shared" si="410"/>
        <v>Sem Passeio</v>
      </c>
      <c r="BT713" s="37" t="e">
        <f t="shared" si="411"/>
        <v>#N/A</v>
      </c>
      <c r="BU713" s="34"/>
      <c r="BV713" s="34"/>
      <c r="BW713" s="36" t="e">
        <f>IF(BS713="-","-",_xlfn.XLOOKUP(BS713,ABNT5101!$B$4:$B$9,ABNT5101!$C$4:$C$9))</f>
        <v>#N/A</v>
      </c>
      <c r="BX713" s="36" t="e">
        <f>IF(BS713="-","-",_xlfn.XLOOKUP(BS713,ABNT5101!$B$4:$B$9,ABNT5101!$D$4:$D$9))</f>
        <v>#N/A</v>
      </c>
      <c r="BY713" s="31" t="e">
        <f t="shared" si="412"/>
        <v>#N/A</v>
      </c>
      <c r="BZ713" s="31" t="e">
        <f t="shared" si="413"/>
        <v>#N/A</v>
      </c>
      <c r="CA713" s="31" t="e">
        <f t="shared" si="414"/>
        <v>#N/A</v>
      </c>
      <c r="CB713" s="36" t="str">
        <f t="shared" si="424"/>
        <v>Sem Passeio</v>
      </c>
      <c r="CC713" s="37" t="e">
        <f t="shared" si="415"/>
        <v>#N/A</v>
      </c>
      <c r="CD713" s="38"/>
      <c r="CE713" s="38"/>
      <c r="CF713" s="31" t="e">
        <f>IF(CB713="-","-",_xlfn.XLOOKUP(CB713,ABNT5101!$B$4:$B$9,ABNT5101!$C$4:$C$9))</f>
        <v>#N/A</v>
      </c>
      <c r="CG713" s="36" t="e">
        <f>IF(CB713="-","-",_xlfn.XLOOKUP(CB713,ABNT5101!$B$4:$B$9,ABNT5101!$D$4:$D$9))</f>
        <v>#N/A</v>
      </c>
      <c r="CH713" s="31" t="e">
        <f t="shared" si="416"/>
        <v>#N/A</v>
      </c>
      <c r="CI713" s="31" t="e">
        <f t="shared" si="417"/>
        <v>#N/A</v>
      </c>
      <c r="CJ713" s="31" t="e">
        <f t="shared" si="418"/>
        <v>#N/A</v>
      </c>
      <c r="CK713" s="56" t="e">
        <f>_xlfn.XLOOKUP(CL713,'Banco de dados'!$B:$B,'Banco de dados'!$D:$D)</f>
        <v>#N/A</v>
      </c>
      <c r="CL713" s="42"/>
      <c r="CM713" s="56" t="e">
        <f>_xlfn.XLOOKUP(CL713,'Banco de dados'!$B:$B,'Banco de dados'!$E:$E)</f>
        <v>#N/A</v>
      </c>
      <c r="CN713" s="56"/>
      <c r="CO713" s="56" t="e">
        <f>IF(CN713="-","-",_xlfn.XLOOKUP(CN713,'Banco de dados'!$B:$B,'Banco de dados'!$E:$E))</f>
        <v>#N/A</v>
      </c>
      <c r="CP713" s="41">
        <f t="shared" si="419"/>
        <v>1</v>
      </c>
      <c r="CQ713" s="56" t="e">
        <f>_xlfn.XLOOKUP(CL713,'Banco de dados'!$B:$B,'Banco de dados'!$H:$H)</f>
        <v>#N/A</v>
      </c>
      <c r="CR713" s="56" t="e">
        <f t="array" aca="1" ref="CR713" ca="1">_xludf.xlookup(CN713,'Banco de dados'!$B:$B,'Banco de dados'!$H:$H)</f>
        <v>#NAME?</v>
      </c>
      <c r="CS713" s="56" t="e">
        <f t="array" aca="1" ref="CS713" ca="1">_xludf.xlookup(CL713,'Banco de dados'!$B:$B,'Banco de dados'!$F:$F)</f>
        <v>#NAME?</v>
      </c>
      <c r="CT713" s="56" t="e">
        <f t="array" aca="1" ref="CT713" ca="1">_xludf.xlookup(CN713,'Banco de dados'!$B:$B,'Banco de dados'!$F:$F)</f>
        <v>#NAME?</v>
      </c>
      <c r="CU713" s="42"/>
      <c r="CV713" s="42"/>
      <c r="CW713" s="56" t="str">
        <f>IF(AJ713=0.5,"Suporte",IF(AND(AJ713&gt;='Braços de IP'!$B$9,AJ713&lt;='Braços de IP'!$D$9),'Braços de IP'!$E$9,IF(AND(AJ713&gt;='Braços de IP'!$B$10,AJ713&lt;='Braços de IP'!$D$10),'Braços de IP'!$E$10,IF(AND(AJ713&gt;='Braços de IP'!$B$11,AJ713&lt;='Braços de IP'!$D$11),'Braços de IP'!$E$11,IF(AND(AJ713&gt;='Braços de IP'!$B$12,AJ713&lt;='Braços de IP'!$D$12),'Braços de IP'!$E$12,IF(AND(AJ713&gt;='Braços de IP'!$B$13,AJ713&lt;='Braços de IP'!$D$13),'Braços de IP'!$E$13,IF(AND(AJ713&gt;='Braços de IP'!$B$14,AJ713&lt;='Braços de IP'!$D$14),'Braços de IP'!$E$14,"ERRO")))))))</f>
        <v>Médio I</v>
      </c>
      <c r="CX713" s="42"/>
      <c r="CY713" s="56" t="str">
        <f>IF($CX713="","",VLOOKUP($CX713,'Braços de IP'!$E$9:$I$15,2,0))</f>
        <v/>
      </c>
      <c r="CZ713" s="43" t="str">
        <f>IF($CX713="","",VLOOKUP($CX713,'Braços de IP'!$E$9:$I$15,5,0))</f>
        <v/>
      </c>
      <c r="DA713" s="56"/>
      <c r="DB713" s="56"/>
      <c r="DC713" s="56"/>
      <c r="DD713" s="56" t="s">
        <v>563</v>
      </c>
      <c r="DE713" s="56"/>
      <c r="DF713" s="56"/>
      <c r="DG713" s="44" t="e">
        <f t="shared" si="420"/>
        <v>#N/A</v>
      </c>
      <c r="DH713" s="45">
        <f t="shared" si="421"/>
        <v>60</v>
      </c>
      <c r="DI713" s="44" t="e">
        <f t="shared" si="422"/>
        <v>#N/A</v>
      </c>
      <c r="DJ713" s="46" t="e">
        <f t="shared" si="423"/>
        <v>#N/A</v>
      </c>
      <c r="DK713" s="47" t="s">
        <v>147</v>
      </c>
      <c r="DL713" s="48"/>
      <c r="DM713" s="49"/>
      <c r="DN713" s="23" t="s">
        <v>148</v>
      </c>
      <c r="DO713" s="23"/>
      <c r="DQ713" s="50"/>
    </row>
    <row r="714" spans="2:121" ht="15.75" hidden="1" customHeight="1" x14ac:dyDescent="0.3">
      <c r="B714" s="5"/>
      <c r="C714" s="5"/>
      <c r="D714" s="5"/>
      <c r="E714" s="22" t="s">
        <v>601</v>
      </c>
      <c r="F714" s="22" t="s">
        <v>150</v>
      </c>
      <c r="G714" s="23" t="s">
        <v>505</v>
      </c>
      <c r="H714" s="23">
        <v>-23.361015500000001</v>
      </c>
      <c r="I714" s="23">
        <v>-46.873069620000003</v>
      </c>
      <c r="J714" s="24" t="s">
        <v>139</v>
      </c>
      <c r="K714" s="60"/>
      <c r="L714" s="24" t="s">
        <v>152</v>
      </c>
      <c r="M714" s="24" t="s">
        <v>141</v>
      </c>
      <c r="N714" s="23">
        <v>60</v>
      </c>
      <c r="O714" s="23" t="s">
        <v>142</v>
      </c>
      <c r="P714" s="23" t="s">
        <v>143</v>
      </c>
      <c r="Q714" s="26">
        <f t="shared" si="401"/>
        <v>120</v>
      </c>
      <c r="R714" s="27">
        <v>1</v>
      </c>
      <c r="S714" s="28" t="s">
        <v>153</v>
      </c>
      <c r="T714" s="28">
        <v>4</v>
      </c>
      <c r="U714" s="29"/>
      <c r="V714" s="29"/>
      <c r="W714" s="29"/>
      <c r="X714" s="28" t="s">
        <v>153</v>
      </c>
      <c r="Y714" s="23"/>
      <c r="Z714" s="23"/>
      <c r="AA714" s="23"/>
      <c r="AB714" s="23"/>
      <c r="AC714" s="23"/>
      <c r="AD714" s="23" t="s">
        <v>144</v>
      </c>
      <c r="AE714" s="23" t="s">
        <v>145</v>
      </c>
      <c r="AF714" s="23"/>
      <c r="AG714" s="23">
        <v>7.2</v>
      </c>
      <c r="AH714" s="23">
        <v>1</v>
      </c>
      <c r="AI714" s="23">
        <v>0.1</v>
      </c>
      <c r="AJ714" s="23">
        <v>2</v>
      </c>
      <c r="AK714" s="27">
        <f t="shared" si="402"/>
        <v>1.9</v>
      </c>
      <c r="AL714" s="27" t="s">
        <v>143</v>
      </c>
      <c r="AM714" s="27" t="s">
        <v>143</v>
      </c>
      <c r="AN714" s="23"/>
      <c r="AO714" s="27">
        <f t="shared" si="403"/>
        <v>2</v>
      </c>
      <c r="AP714" s="23"/>
      <c r="AQ714" s="23"/>
      <c r="AR714" s="23"/>
      <c r="AS714" s="23"/>
      <c r="AT714" s="23"/>
      <c r="AU714" s="27"/>
      <c r="AV714" s="27">
        <f t="shared" si="404"/>
        <v>0</v>
      </c>
      <c r="AW714" s="27"/>
      <c r="AX714" s="28">
        <f>VLOOKUP(J714,ABNT5101!$I$3:$J$9,2)</f>
        <v>7.5</v>
      </c>
      <c r="AY714" s="28">
        <f>VLOOKUP(J714,ABNT5101!$I$3:$M$9,5)</f>
        <v>0.18</v>
      </c>
      <c r="AZ714" s="28" t="str">
        <f>_xlfn.XLOOKUP(J714,ABNT5101!I:I,ABNT5101!L:L)</f>
        <v>-</v>
      </c>
      <c r="BA714" s="28">
        <f>_xlfn.XLOOKUP(J714,ABNT5101!$I:$I,ABNT5101!M:M)</f>
        <v>0.18</v>
      </c>
      <c r="BB714" s="28" t="str">
        <f>_xlfn.XLOOKUP(J714,ABNT5101!$I:$I,ABNT5101!N:N)</f>
        <v>-</v>
      </c>
      <c r="BC714" s="28">
        <f>_xlfn.XLOOKUP(J714,ABNT5101!$I:$I,ABNT5101!O:O)</f>
        <v>16</v>
      </c>
      <c r="BD714" s="31" t="str">
        <f t="shared" si="405"/>
        <v>NÃO ATENDE</v>
      </c>
      <c r="BE714" s="32">
        <f t="shared" si="397"/>
        <v>-1</v>
      </c>
      <c r="BF714" s="32">
        <f t="shared" si="398"/>
        <v>-1</v>
      </c>
      <c r="BG714" s="32" t="str">
        <f t="shared" si="406"/>
        <v>-</v>
      </c>
      <c r="BH714" s="34"/>
      <c r="BI714" s="34"/>
      <c r="BJ714" s="34"/>
      <c r="BK714" s="34"/>
      <c r="BL714" s="35"/>
      <c r="BM714" s="34"/>
      <c r="BN714" s="31" t="str">
        <f t="shared" si="407"/>
        <v>NÃO ATENDE</v>
      </c>
      <c r="BO714" s="31" t="str">
        <f t="shared" si="399"/>
        <v>NÃO ATENDE</v>
      </c>
      <c r="BP714" s="31" t="str">
        <f t="shared" si="400"/>
        <v>NÃO ATENDE</v>
      </c>
      <c r="BQ714" s="31" t="str">
        <f t="shared" si="408"/>
        <v>ATENDE</v>
      </c>
      <c r="BR714" s="36" t="str">
        <f t="shared" si="409"/>
        <v>C5</v>
      </c>
      <c r="BS714" s="36" t="str">
        <f t="shared" si="410"/>
        <v>Sem Passeio</v>
      </c>
      <c r="BT714" s="37" t="e">
        <f t="shared" si="411"/>
        <v>#N/A</v>
      </c>
      <c r="BU714" s="34"/>
      <c r="BV714" s="34"/>
      <c r="BW714" s="36" t="e">
        <f>IF(BS714="-","-",_xlfn.XLOOKUP(BS714,ABNT5101!$B$4:$B$9,ABNT5101!$C$4:$C$9))</f>
        <v>#N/A</v>
      </c>
      <c r="BX714" s="36" t="e">
        <f>IF(BS714="-","-",_xlfn.XLOOKUP(BS714,ABNT5101!$B$4:$B$9,ABNT5101!$D$4:$D$9))</f>
        <v>#N/A</v>
      </c>
      <c r="BY714" s="31" t="e">
        <f t="shared" si="412"/>
        <v>#N/A</v>
      </c>
      <c r="BZ714" s="31" t="e">
        <f t="shared" si="413"/>
        <v>#N/A</v>
      </c>
      <c r="CA714" s="31" t="e">
        <f t="shared" si="414"/>
        <v>#N/A</v>
      </c>
      <c r="CB714" s="36" t="str">
        <f t="shared" si="424"/>
        <v>Sem Passeio</v>
      </c>
      <c r="CC714" s="37" t="e">
        <f t="shared" si="415"/>
        <v>#N/A</v>
      </c>
      <c r="CD714" s="38"/>
      <c r="CE714" s="38"/>
      <c r="CF714" s="31" t="e">
        <f>IF(CB714="-","-",_xlfn.XLOOKUP(CB714,ABNT5101!$B$4:$B$9,ABNT5101!$C$4:$C$9))</f>
        <v>#N/A</v>
      </c>
      <c r="CG714" s="36" t="e">
        <f>IF(CB714="-","-",_xlfn.XLOOKUP(CB714,ABNT5101!$B$4:$B$9,ABNT5101!$D$4:$D$9))</f>
        <v>#N/A</v>
      </c>
      <c r="CH714" s="31" t="e">
        <f t="shared" si="416"/>
        <v>#N/A</v>
      </c>
      <c r="CI714" s="31" t="e">
        <f t="shared" si="417"/>
        <v>#N/A</v>
      </c>
      <c r="CJ714" s="31" t="e">
        <f t="shared" si="418"/>
        <v>#N/A</v>
      </c>
      <c r="CK714" s="56" t="e">
        <f>_xlfn.XLOOKUP(CL714,'Banco de dados'!$B:$B,'Banco de dados'!$D:$D)</f>
        <v>#N/A</v>
      </c>
      <c r="CL714" s="42"/>
      <c r="CM714" s="56" t="e">
        <f>_xlfn.XLOOKUP(CL714,'Banco de dados'!$B:$B,'Banco de dados'!$E:$E)</f>
        <v>#N/A</v>
      </c>
      <c r="CN714" s="56"/>
      <c r="CO714" s="56" t="e">
        <f>IF(CN714="-","-",_xlfn.XLOOKUP(CN714,'Banco de dados'!$B:$B,'Banco de dados'!$E:$E))</f>
        <v>#N/A</v>
      </c>
      <c r="CP714" s="41">
        <f t="shared" si="419"/>
        <v>1</v>
      </c>
      <c r="CQ714" s="56" t="e">
        <f>_xlfn.XLOOKUP(CL714,'Banco de dados'!$B:$B,'Banco de dados'!$H:$H)</f>
        <v>#N/A</v>
      </c>
      <c r="CR714" s="56" t="e">
        <f t="array" aca="1" ref="CR714" ca="1">_xludf.xlookup(CN714,'Banco de dados'!$B:$B,'Banco de dados'!$H:$H)</f>
        <v>#NAME?</v>
      </c>
      <c r="CS714" s="56" t="e">
        <f t="array" aca="1" ref="CS714" ca="1">_xludf.xlookup(CL714,'Banco de dados'!$B:$B,'Banco de dados'!$F:$F)</f>
        <v>#NAME?</v>
      </c>
      <c r="CT714" s="56" t="e">
        <f t="array" aca="1" ref="CT714" ca="1">_xludf.xlookup(CN714,'Banco de dados'!$B:$B,'Banco de dados'!$F:$F)</f>
        <v>#NAME?</v>
      </c>
      <c r="CU714" s="42"/>
      <c r="CV714" s="42"/>
      <c r="CW714" s="56" t="str">
        <f>IF(AJ714=0.5,"Suporte",IF(AND(AJ714&gt;='Braços de IP'!$B$9,AJ714&lt;='Braços de IP'!$D$9),'Braços de IP'!$E$9,IF(AND(AJ714&gt;='Braços de IP'!$B$10,AJ714&lt;='Braços de IP'!$D$10),'Braços de IP'!$E$10,IF(AND(AJ714&gt;='Braços de IP'!$B$11,AJ714&lt;='Braços de IP'!$D$11),'Braços de IP'!$E$11,IF(AND(AJ714&gt;='Braços de IP'!$B$12,AJ714&lt;='Braços de IP'!$D$12),'Braços de IP'!$E$12,IF(AND(AJ714&gt;='Braços de IP'!$B$13,AJ714&lt;='Braços de IP'!$D$13),'Braços de IP'!$E$13,IF(AND(AJ714&gt;='Braços de IP'!$B$14,AJ714&lt;='Braços de IP'!$D$14),'Braços de IP'!$E$14,"ERRO")))))))</f>
        <v>Médio I</v>
      </c>
      <c r="CX714" s="42"/>
      <c r="CY714" s="56" t="str">
        <f>IF($CX714="","",VLOOKUP($CX714,'Braços de IP'!$E$9:$I$15,2,0))</f>
        <v/>
      </c>
      <c r="CZ714" s="43" t="str">
        <f>IF($CX714="","",VLOOKUP($CX714,'Braços de IP'!$E$9:$I$15,5,0))</f>
        <v/>
      </c>
      <c r="DA714" s="56"/>
      <c r="DB714" s="56"/>
      <c r="DC714" s="56"/>
      <c r="DD714" s="56" t="s">
        <v>563</v>
      </c>
      <c r="DE714" s="56"/>
      <c r="DF714" s="56"/>
      <c r="DG714" s="44" t="e">
        <f t="shared" si="420"/>
        <v>#N/A</v>
      </c>
      <c r="DH714" s="45">
        <f t="shared" si="421"/>
        <v>60</v>
      </c>
      <c r="DI714" s="44" t="e">
        <f t="shared" si="422"/>
        <v>#N/A</v>
      </c>
      <c r="DJ714" s="46" t="e">
        <f t="shared" si="423"/>
        <v>#N/A</v>
      </c>
      <c r="DK714" s="47" t="s">
        <v>147</v>
      </c>
      <c r="DL714" s="48"/>
      <c r="DM714" s="49"/>
      <c r="DN714" s="23" t="s">
        <v>148</v>
      </c>
      <c r="DO714" s="23"/>
      <c r="DQ714" s="50"/>
    </row>
    <row r="715" spans="2:121" ht="15.75" hidden="1" customHeight="1" x14ac:dyDescent="0.3">
      <c r="B715" s="5"/>
      <c r="C715" s="5"/>
      <c r="D715" s="5"/>
      <c r="E715" s="22" t="s">
        <v>601</v>
      </c>
      <c r="F715" s="22" t="s">
        <v>150</v>
      </c>
      <c r="G715" s="23" t="s">
        <v>505</v>
      </c>
      <c r="H715" s="23">
        <v>-23.361015500000001</v>
      </c>
      <c r="I715" s="23">
        <v>-46.873069620000003</v>
      </c>
      <c r="J715" s="24" t="s">
        <v>139</v>
      </c>
      <c r="K715" s="60"/>
      <c r="L715" s="24" t="s">
        <v>152</v>
      </c>
      <c r="M715" s="24" t="s">
        <v>141</v>
      </c>
      <c r="N715" s="23">
        <v>60</v>
      </c>
      <c r="O715" s="23" t="s">
        <v>142</v>
      </c>
      <c r="P715" s="23" t="s">
        <v>143</v>
      </c>
      <c r="Q715" s="26">
        <f t="shared" si="401"/>
        <v>120</v>
      </c>
      <c r="R715" s="27">
        <v>1</v>
      </c>
      <c r="S715" s="28" t="s">
        <v>153</v>
      </c>
      <c r="T715" s="28">
        <v>4</v>
      </c>
      <c r="U715" s="29"/>
      <c r="V715" s="29"/>
      <c r="W715" s="29"/>
      <c r="X715" s="28" t="s">
        <v>153</v>
      </c>
      <c r="Y715" s="23"/>
      <c r="Z715" s="23"/>
      <c r="AA715" s="23"/>
      <c r="AB715" s="23"/>
      <c r="AC715" s="23"/>
      <c r="AD715" s="23" t="s">
        <v>144</v>
      </c>
      <c r="AE715" s="23" t="s">
        <v>145</v>
      </c>
      <c r="AF715" s="23"/>
      <c r="AG715" s="23">
        <v>7.2</v>
      </c>
      <c r="AH715" s="23">
        <v>1</v>
      </c>
      <c r="AI715" s="23">
        <v>0.1</v>
      </c>
      <c r="AJ715" s="23">
        <v>2</v>
      </c>
      <c r="AK715" s="27">
        <f t="shared" si="402"/>
        <v>1.9</v>
      </c>
      <c r="AL715" s="27" t="s">
        <v>143</v>
      </c>
      <c r="AM715" s="27" t="s">
        <v>143</v>
      </c>
      <c r="AN715" s="23"/>
      <c r="AO715" s="27">
        <f t="shared" si="403"/>
        <v>2</v>
      </c>
      <c r="AP715" s="23"/>
      <c r="AQ715" s="23"/>
      <c r="AR715" s="23"/>
      <c r="AS715" s="23"/>
      <c r="AT715" s="23"/>
      <c r="AU715" s="27"/>
      <c r="AV715" s="27">
        <f t="shared" si="404"/>
        <v>0</v>
      </c>
      <c r="AW715" s="27"/>
      <c r="AX715" s="28">
        <f>VLOOKUP(J715,ABNT5101!$I$3:$J$9,2)</f>
        <v>7.5</v>
      </c>
      <c r="AY715" s="28">
        <f>VLOOKUP(J715,ABNT5101!$I$3:$M$9,5)</f>
        <v>0.18</v>
      </c>
      <c r="AZ715" s="28" t="str">
        <f>_xlfn.XLOOKUP(J715,ABNT5101!I:I,ABNT5101!L:L)</f>
        <v>-</v>
      </c>
      <c r="BA715" s="28">
        <f>_xlfn.XLOOKUP(J715,ABNT5101!$I:$I,ABNT5101!M:M)</f>
        <v>0.18</v>
      </c>
      <c r="BB715" s="28" t="str">
        <f>_xlfn.XLOOKUP(J715,ABNT5101!$I:$I,ABNT5101!N:N)</f>
        <v>-</v>
      </c>
      <c r="BC715" s="28">
        <f>_xlfn.XLOOKUP(J715,ABNT5101!$I:$I,ABNT5101!O:O)</f>
        <v>16</v>
      </c>
      <c r="BD715" s="31" t="str">
        <f t="shared" si="405"/>
        <v>NÃO ATENDE</v>
      </c>
      <c r="BE715" s="32">
        <f t="shared" si="397"/>
        <v>-1</v>
      </c>
      <c r="BF715" s="32">
        <f t="shared" si="398"/>
        <v>-1</v>
      </c>
      <c r="BG715" s="32" t="str">
        <f t="shared" si="406"/>
        <v>-</v>
      </c>
      <c r="BH715" s="34"/>
      <c r="BI715" s="34"/>
      <c r="BJ715" s="34"/>
      <c r="BK715" s="34"/>
      <c r="BL715" s="35"/>
      <c r="BM715" s="34"/>
      <c r="BN715" s="31" t="str">
        <f t="shared" si="407"/>
        <v>NÃO ATENDE</v>
      </c>
      <c r="BO715" s="31" t="str">
        <f t="shared" si="399"/>
        <v>NÃO ATENDE</v>
      </c>
      <c r="BP715" s="31" t="str">
        <f t="shared" si="400"/>
        <v>NÃO ATENDE</v>
      </c>
      <c r="BQ715" s="31" t="str">
        <f t="shared" si="408"/>
        <v>ATENDE</v>
      </c>
      <c r="BR715" s="36" t="str">
        <f t="shared" si="409"/>
        <v>C5</v>
      </c>
      <c r="BS715" s="36" t="str">
        <f t="shared" si="410"/>
        <v>Sem Passeio</v>
      </c>
      <c r="BT715" s="37" t="e">
        <f t="shared" si="411"/>
        <v>#N/A</v>
      </c>
      <c r="BU715" s="34"/>
      <c r="BV715" s="34"/>
      <c r="BW715" s="36" t="e">
        <f>IF(BS715="-","-",_xlfn.XLOOKUP(BS715,ABNT5101!$B$4:$B$9,ABNT5101!$C$4:$C$9))</f>
        <v>#N/A</v>
      </c>
      <c r="BX715" s="36" t="e">
        <f>IF(BS715="-","-",_xlfn.XLOOKUP(BS715,ABNT5101!$B$4:$B$9,ABNT5101!$D$4:$D$9))</f>
        <v>#N/A</v>
      </c>
      <c r="BY715" s="31" t="e">
        <f t="shared" si="412"/>
        <v>#N/A</v>
      </c>
      <c r="BZ715" s="31" t="e">
        <f t="shared" si="413"/>
        <v>#N/A</v>
      </c>
      <c r="CA715" s="31" t="e">
        <f t="shared" si="414"/>
        <v>#N/A</v>
      </c>
      <c r="CB715" s="36" t="str">
        <f t="shared" si="424"/>
        <v>Sem Passeio</v>
      </c>
      <c r="CC715" s="37" t="e">
        <f t="shared" si="415"/>
        <v>#N/A</v>
      </c>
      <c r="CD715" s="38"/>
      <c r="CE715" s="38"/>
      <c r="CF715" s="31" t="e">
        <f>IF(CB715="-","-",_xlfn.XLOOKUP(CB715,ABNT5101!$B$4:$B$9,ABNT5101!$C$4:$C$9))</f>
        <v>#N/A</v>
      </c>
      <c r="CG715" s="36" t="e">
        <f>IF(CB715="-","-",_xlfn.XLOOKUP(CB715,ABNT5101!$B$4:$B$9,ABNT5101!$D$4:$D$9))</f>
        <v>#N/A</v>
      </c>
      <c r="CH715" s="31" t="e">
        <f t="shared" si="416"/>
        <v>#N/A</v>
      </c>
      <c r="CI715" s="31" t="e">
        <f t="shared" si="417"/>
        <v>#N/A</v>
      </c>
      <c r="CJ715" s="31" t="e">
        <f t="shared" si="418"/>
        <v>#N/A</v>
      </c>
      <c r="CK715" s="56" t="e">
        <f>_xlfn.XLOOKUP(CL715,'Banco de dados'!$B:$B,'Banco de dados'!$D:$D)</f>
        <v>#N/A</v>
      </c>
      <c r="CL715" s="42"/>
      <c r="CM715" s="56" t="e">
        <f>_xlfn.XLOOKUP(CL715,'Banco de dados'!$B:$B,'Banco de dados'!$E:$E)</f>
        <v>#N/A</v>
      </c>
      <c r="CN715" s="56"/>
      <c r="CO715" s="56" t="e">
        <f>IF(CN715="-","-",_xlfn.XLOOKUP(CN715,'Banco de dados'!$B:$B,'Banco de dados'!$E:$E))</f>
        <v>#N/A</v>
      </c>
      <c r="CP715" s="41">
        <f t="shared" si="419"/>
        <v>1</v>
      </c>
      <c r="CQ715" s="56" t="e">
        <f>_xlfn.XLOOKUP(CL715,'Banco de dados'!$B:$B,'Banco de dados'!$H:$H)</f>
        <v>#N/A</v>
      </c>
      <c r="CR715" s="56" t="e">
        <f t="array" aca="1" ref="CR715" ca="1">_xludf.xlookup(CN715,'Banco de dados'!$B:$B,'Banco de dados'!$H:$H)</f>
        <v>#NAME?</v>
      </c>
      <c r="CS715" s="56" t="e">
        <f t="array" aca="1" ref="CS715" ca="1">_xludf.xlookup(CL715,'Banco de dados'!$B:$B,'Banco de dados'!$F:$F)</f>
        <v>#NAME?</v>
      </c>
      <c r="CT715" s="56" t="e">
        <f t="array" aca="1" ref="CT715" ca="1">_xludf.xlookup(CN715,'Banco de dados'!$B:$B,'Banco de dados'!$F:$F)</f>
        <v>#NAME?</v>
      </c>
      <c r="CU715" s="42"/>
      <c r="CV715" s="42"/>
      <c r="CW715" s="56" t="str">
        <f>IF(AJ715=0.5,"Suporte",IF(AND(AJ715&gt;='Braços de IP'!$B$9,AJ715&lt;='Braços de IP'!$D$9),'Braços de IP'!$E$9,IF(AND(AJ715&gt;='Braços de IP'!$B$10,AJ715&lt;='Braços de IP'!$D$10),'Braços de IP'!$E$10,IF(AND(AJ715&gt;='Braços de IP'!$B$11,AJ715&lt;='Braços de IP'!$D$11),'Braços de IP'!$E$11,IF(AND(AJ715&gt;='Braços de IP'!$B$12,AJ715&lt;='Braços de IP'!$D$12),'Braços de IP'!$E$12,IF(AND(AJ715&gt;='Braços de IP'!$B$13,AJ715&lt;='Braços de IP'!$D$13),'Braços de IP'!$E$13,IF(AND(AJ715&gt;='Braços de IP'!$B$14,AJ715&lt;='Braços de IP'!$D$14),'Braços de IP'!$E$14,"ERRO")))))))</f>
        <v>Médio I</v>
      </c>
      <c r="CX715" s="42"/>
      <c r="CY715" s="56" t="str">
        <f>IF($CX715="","",VLOOKUP($CX715,'Braços de IP'!$E$9:$I$15,2,0))</f>
        <v/>
      </c>
      <c r="CZ715" s="43" t="str">
        <f>IF($CX715="","",VLOOKUP($CX715,'Braços de IP'!$E$9:$I$15,5,0))</f>
        <v/>
      </c>
      <c r="DA715" s="56"/>
      <c r="DB715" s="56"/>
      <c r="DC715" s="56"/>
      <c r="DD715" s="56" t="s">
        <v>563</v>
      </c>
      <c r="DE715" s="56"/>
      <c r="DF715" s="56"/>
      <c r="DG715" s="44" t="e">
        <f t="shared" si="420"/>
        <v>#N/A</v>
      </c>
      <c r="DH715" s="45">
        <f t="shared" si="421"/>
        <v>60</v>
      </c>
      <c r="DI715" s="44" t="e">
        <f t="shared" si="422"/>
        <v>#N/A</v>
      </c>
      <c r="DJ715" s="46" t="e">
        <f t="shared" si="423"/>
        <v>#N/A</v>
      </c>
      <c r="DK715" s="47" t="s">
        <v>147</v>
      </c>
      <c r="DL715" s="48"/>
      <c r="DM715" s="49"/>
      <c r="DN715" s="23" t="s">
        <v>148</v>
      </c>
      <c r="DO715" s="23"/>
      <c r="DQ715" s="50"/>
    </row>
    <row r="716" spans="2:121" ht="15.75" hidden="1" customHeight="1" x14ac:dyDescent="0.3">
      <c r="B716" s="5"/>
      <c r="C716" s="5"/>
      <c r="D716" s="5"/>
      <c r="E716" s="22" t="s">
        <v>602</v>
      </c>
      <c r="F716" s="22" t="s">
        <v>150</v>
      </c>
      <c r="G716" s="23" t="s">
        <v>222</v>
      </c>
      <c r="H716" s="23">
        <v>-23.399308000000001</v>
      </c>
      <c r="I716" s="23">
        <v>-46.864547999999999</v>
      </c>
      <c r="J716" s="24" t="s">
        <v>223</v>
      </c>
      <c r="K716" s="60"/>
      <c r="L716" s="24" t="s">
        <v>152</v>
      </c>
      <c r="M716" s="24" t="s">
        <v>141</v>
      </c>
      <c r="N716" s="23">
        <v>90</v>
      </c>
      <c r="O716" s="23" t="s">
        <v>142</v>
      </c>
      <c r="P716" s="23" t="s">
        <v>143</v>
      </c>
      <c r="Q716" s="26">
        <f t="shared" si="401"/>
        <v>180</v>
      </c>
      <c r="R716" s="27">
        <v>2</v>
      </c>
      <c r="S716" s="28" t="s">
        <v>153</v>
      </c>
      <c r="T716" s="28">
        <v>6.5</v>
      </c>
      <c r="U716" s="29"/>
      <c r="V716" s="29"/>
      <c r="W716" s="29"/>
      <c r="X716" s="28" t="s">
        <v>153</v>
      </c>
      <c r="Y716" s="23"/>
      <c r="Z716" s="23"/>
      <c r="AA716" s="23"/>
      <c r="AB716" s="23"/>
      <c r="AC716" s="23"/>
      <c r="AD716" s="23" t="s">
        <v>144</v>
      </c>
      <c r="AE716" s="23" t="s">
        <v>145</v>
      </c>
      <c r="AF716" s="23"/>
      <c r="AG716" s="23">
        <v>8.4</v>
      </c>
      <c r="AH716" s="23">
        <v>1</v>
      </c>
      <c r="AI716" s="23">
        <v>0.4</v>
      </c>
      <c r="AJ716" s="23">
        <v>2.2000000000000002</v>
      </c>
      <c r="AK716" s="27">
        <f t="shared" si="402"/>
        <v>1.8000000000000003</v>
      </c>
      <c r="AL716" s="27" t="s">
        <v>143</v>
      </c>
      <c r="AM716" s="27" t="s">
        <v>143</v>
      </c>
      <c r="AN716" s="23"/>
      <c r="AO716" s="27">
        <f t="shared" si="403"/>
        <v>2</v>
      </c>
      <c r="AP716" s="23"/>
      <c r="AQ716" s="23"/>
      <c r="AR716" s="23"/>
      <c r="AS716" s="23"/>
      <c r="AT716" s="23"/>
      <c r="AU716" s="27"/>
      <c r="AV716" s="27">
        <f t="shared" si="404"/>
        <v>0</v>
      </c>
      <c r="AW716" s="27"/>
      <c r="AX716" s="28">
        <f>VLOOKUP(J716,ABNT5101!$I$3:$J$9,2)</f>
        <v>15</v>
      </c>
      <c r="AY716" s="28">
        <f>VLOOKUP(J716,ABNT5101!$I$3:$M$9,5)</f>
        <v>0.18</v>
      </c>
      <c r="AZ716" s="28" t="str">
        <f>_xlfn.XLOOKUP(J716,ABNT5101!I:I,ABNT5101!L:L)</f>
        <v>-</v>
      </c>
      <c r="BA716" s="28">
        <f>_xlfn.XLOOKUP(J716,ABNT5101!$I:$I,ABNT5101!M:M)</f>
        <v>0.18</v>
      </c>
      <c r="BB716" s="28" t="str">
        <f>_xlfn.XLOOKUP(J716,ABNT5101!$I:$I,ABNT5101!N:N)</f>
        <v>-</v>
      </c>
      <c r="BC716" s="28">
        <f>_xlfn.XLOOKUP(J716,ABNT5101!$I:$I,ABNT5101!O:O)</f>
        <v>15</v>
      </c>
      <c r="BD716" s="31" t="str">
        <f t="shared" si="405"/>
        <v>NÃO ATENDE</v>
      </c>
      <c r="BE716" s="32">
        <f t="shared" si="397"/>
        <v>-1</v>
      </c>
      <c r="BF716" s="32">
        <f t="shared" si="398"/>
        <v>-1</v>
      </c>
      <c r="BG716" s="32" t="str">
        <f t="shared" si="406"/>
        <v>-</v>
      </c>
      <c r="BH716" s="34"/>
      <c r="BI716" s="34"/>
      <c r="BJ716" s="34"/>
      <c r="BK716" s="34"/>
      <c r="BL716" s="35"/>
      <c r="BM716" s="34"/>
      <c r="BN716" s="31" t="str">
        <f t="shared" si="407"/>
        <v>NÃO ATENDE</v>
      </c>
      <c r="BO716" s="31" t="str">
        <f t="shared" si="399"/>
        <v>NÃO ATENDE</v>
      </c>
      <c r="BP716" s="31" t="str">
        <f t="shared" si="400"/>
        <v>NÃO ATENDE</v>
      </c>
      <c r="BQ716" s="31" t="str">
        <f t="shared" si="408"/>
        <v>ATENDE</v>
      </c>
      <c r="BR716" s="36" t="str">
        <f t="shared" si="409"/>
        <v>C3</v>
      </c>
      <c r="BS716" s="36" t="str">
        <f t="shared" si="410"/>
        <v>Sem Passeio</v>
      </c>
      <c r="BT716" s="37" t="e">
        <f t="shared" si="411"/>
        <v>#N/A</v>
      </c>
      <c r="BU716" s="34"/>
      <c r="BV716" s="34"/>
      <c r="BW716" s="36" t="e">
        <f>IF(BS716="-","-",_xlfn.XLOOKUP(BS716,ABNT5101!$B$4:$B$9,ABNT5101!$C$4:$C$9))</f>
        <v>#N/A</v>
      </c>
      <c r="BX716" s="36" t="e">
        <f>IF(BS716="-","-",_xlfn.XLOOKUP(BS716,ABNT5101!$B$4:$B$9,ABNT5101!$D$4:$D$9))</f>
        <v>#N/A</v>
      </c>
      <c r="BY716" s="31" t="e">
        <f t="shared" si="412"/>
        <v>#N/A</v>
      </c>
      <c r="BZ716" s="31" t="e">
        <f t="shared" si="413"/>
        <v>#N/A</v>
      </c>
      <c r="CA716" s="31" t="e">
        <f t="shared" si="414"/>
        <v>#N/A</v>
      </c>
      <c r="CB716" s="36" t="str">
        <f t="shared" si="424"/>
        <v>Sem Passeio</v>
      </c>
      <c r="CC716" s="37" t="e">
        <f t="shared" si="415"/>
        <v>#N/A</v>
      </c>
      <c r="CD716" s="38"/>
      <c r="CE716" s="38"/>
      <c r="CF716" s="31" t="e">
        <f>IF(CB716="-","-",_xlfn.XLOOKUP(CB716,ABNT5101!$B$4:$B$9,ABNT5101!$C$4:$C$9))</f>
        <v>#N/A</v>
      </c>
      <c r="CG716" s="36" t="e">
        <f>IF(CB716="-","-",_xlfn.XLOOKUP(CB716,ABNT5101!$B$4:$B$9,ABNT5101!$D$4:$D$9))</f>
        <v>#N/A</v>
      </c>
      <c r="CH716" s="31" t="e">
        <f t="shared" si="416"/>
        <v>#N/A</v>
      </c>
      <c r="CI716" s="31" t="e">
        <f t="shared" si="417"/>
        <v>#N/A</v>
      </c>
      <c r="CJ716" s="31" t="e">
        <f t="shared" si="418"/>
        <v>#N/A</v>
      </c>
      <c r="CK716" s="56" t="e">
        <f>_xlfn.XLOOKUP(CL716,'Banco de dados'!$B:$B,'Banco de dados'!$D:$D)</f>
        <v>#N/A</v>
      </c>
      <c r="CL716" s="42"/>
      <c r="CM716" s="56" t="e">
        <f>_xlfn.XLOOKUP(CL716,'Banco de dados'!$B:$B,'Banco de dados'!$E:$E)</f>
        <v>#N/A</v>
      </c>
      <c r="CN716" s="56"/>
      <c r="CO716" s="56" t="e">
        <f>IF(CN716="-","-",_xlfn.XLOOKUP(CN716,'Banco de dados'!$B:$B,'Banco de dados'!$E:$E))</f>
        <v>#N/A</v>
      </c>
      <c r="CP716" s="41">
        <f t="shared" si="419"/>
        <v>1</v>
      </c>
      <c r="CQ716" s="56" t="e">
        <f>_xlfn.XLOOKUP(CL716,'Banco de dados'!$B:$B,'Banco de dados'!$H:$H)</f>
        <v>#N/A</v>
      </c>
      <c r="CR716" s="56" t="e">
        <f t="array" aca="1" ref="CR716" ca="1">_xludf.xlookup(CN716,'Banco de dados'!$B:$B,'Banco de dados'!$H:$H)</f>
        <v>#NAME?</v>
      </c>
      <c r="CS716" s="56" t="e">
        <f t="array" aca="1" ref="CS716" ca="1">_xludf.xlookup(CL716,'Banco de dados'!$B:$B,'Banco de dados'!$F:$F)</f>
        <v>#NAME?</v>
      </c>
      <c r="CT716" s="56" t="e">
        <f t="array" aca="1" ref="CT716" ca="1">_xludf.xlookup(CN716,'Banco de dados'!$B:$B,'Banco de dados'!$F:$F)</f>
        <v>#NAME?</v>
      </c>
      <c r="CU716" s="42"/>
      <c r="CV716" s="42"/>
      <c r="CW716" s="56" t="str">
        <f>IF(AJ716=0.5,"Suporte",IF(AND(AJ716&gt;='Braços de IP'!$B$9,AJ716&lt;='Braços de IP'!$D$9),'Braços de IP'!$E$9,IF(AND(AJ716&gt;='Braços de IP'!$B$10,AJ716&lt;='Braços de IP'!$D$10),'Braços de IP'!$E$10,IF(AND(AJ716&gt;='Braços de IP'!$B$11,AJ716&lt;='Braços de IP'!$D$11),'Braços de IP'!$E$11,IF(AND(AJ716&gt;='Braços de IP'!$B$12,AJ716&lt;='Braços de IP'!$D$12),'Braços de IP'!$E$12,IF(AND(AJ716&gt;='Braços de IP'!$B$13,AJ716&lt;='Braços de IP'!$D$13),'Braços de IP'!$E$13,IF(AND(AJ716&gt;='Braços de IP'!$B$14,AJ716&lt;='Braços de IP'!$D$14),'Braços de IP'!$E$14,"ERRO")))))))</f>
        <v>Médio I</v>
      </c>
      <c r="CX716" s="42"/>
      <c r="CY716" s="56" t="str">
        <f>IF($CX716="","",VLOOKUP($CX716,'Braços de IP'!$E$9:$I$15,2,0))</f>
        <v/>
      </c>
      <c r="CZ716" s="43" t="str">
        <f>IF($CX716="","",VLOOKUP($CX716,'Braços de IP'!$E$9:$I$15,5,0))</f>
        <v/>
      </c>
      <c r="DA716" s="56"/>
      <c r="DB716" s="56"/>
      <c r="DC716" s="56"/>
      <c r="DD716" s="56" t="s">
        <v>563</v>
      </c>
      <c r="DE716" s="56"/>
      <c r="DF716" s="56"/>
      <c r="DG716" s="44" t="e">
        <f t="shared" si="420"/>
        <v>#N/A</v>
      </c>
      <c r="DH716" s="45">
        <f t="shared" si="421"/>
        <v>90</v>
      </c>
      <c r="DI716" s="44" t="e">
        <f t="shared" si="422"/>
        <v>#N/A</v>
      </c>
      <c r="DJ716" s="46" t="e">
        <f t="shared" si="423"/>
        <v>#N/A</v>
      </c>
      <c r="DK716" s="47" t="s">
        <v>147</v>
      </c>
      <c r="DL716" s="48"/>
      <c r="DM716" s="49"/>
      <c r="DN716" s="23" t="s">
        <v>148</v>
      </c>
      <c r="DO716" s="23"/>
      <c r="DQ716" s="50"/>
    </row>
    <row r="717" spans="2:121" ht="15.75" hidden="1" customHeight="1" x14ac:dyDescent="0.3">
      <c r="B717" s="5"/>
      <c r="C717" s="5"/>
      <c r="D717" s="5"/>
      <c r="E717" s="22" t="s">
        <v>602</v>
      </c>
      <c r="F717" s="22" t="s">
        <v>150</v>
      </c>
      <c r="G717" s="23" t="s">
        <v>222</v>
      </c>
      <c r="H717" s="23">
        <v>-23.399308000000001</v>
      </c>
      <c r="I717" s="23">
        <v>-46.864547999999999</v>
      </c>
      <c r="J717" s="24" t="s">
        <v>223</v>
      </c>
      <c r="K717" s="60"/>
      <c r="L717" s="24" t="s">
        <v>152</v>
      </c>
      <c r="M717" s="24" t="s">
        <v>141</v>
      </c>
      <c r="N717" s="23">
        <v>90</v>
      </c>
      <c r="O717" s="23" t="s">
        <v>142</v>
      </c>
      <c r="P717" s="23" t="s">
        <v>143</v>
      </c>
      <c r="Q717" s="26">
        <f t="shared" si="401"/>
        <v>180</v>
      </c>
      <c r="R717" s="27">
        <v>2</v>
      </c>
      <c r="S717" s="28" t="s">
        <v>153</v>
      </c>
      <c r="T717" s="28">
        <v>6.5</v>
      </c>
      <c r="U717" s="29"/>
      <c r="V717" s="29"/>
      <c r="W717" s="29"/>
      <c r="X717" s="28" t="s">
        <v>153</v>
      </c>
      <c r="Y717" s="23"/>
      <c r="Z717" s="23"/>
      <c r="AA717" s="23"/>
      <c r="AB717" s="23"/>
      <c r="AC717" s="23"/>
      <c r="AD717" s="23" t="s">
        <v>144</v>
      </c>
      <c r="AE717" s="23" t="s">
        <v>145</v>
      </c>
      <c r="AF717" s="23"/>
      <c r="AG717" s="23">
        <v>8.4</v>
      </c>
      <c r="AH717" s="23">
        <v>1</v>
      </c>
      <c r="AI717" s="23">
        <v>0.4</v>
      </c>
      <c r="AJ717" s="23">
        <v>2.2000000000000002</v>
      </c>
      <c r="AK717" s="27">
        <f t="shared" si="402"/>
        <v>1.8000000000000003</v>
      </c>
      <c r="AL717" s="27" t="s">
        <v>143</v>
      </c>
      <c r="AM717" s="27" t="s">
        <v>143</v>
      </c>
      <c r="AN717" s="23"/>
      <c r="AO717" s="27">
        <f t="shared" si="403"/>
        <v>2</v>
      </c>
      <c r="AP717" s="23"/>
      <c r="AQ717" s="23"/>
      <c r="AR717" s="23"/>
      <c r="AS717" s="23"/>
      <c r="AT717" s="23"/>
      <c r="AU717" s="27"/>
      <c r="AV717" s="27">
        <f t="shared" si="404"/>
        <v>0</v>
      </c>
      <c r="AW717" s="27"/>
      <c r="AX717" s="28">
        <f>VLOOKUP(J717,ABNT5101!$I$3:$J$9,2)</f>
        <v>15</v>
      </c>
      <c r="AY717" s="28">
        <f>VLOOKUP(J717,ABNT5101!$I$3:$M$9,5)</f>
        <v>0.18</v>
      </c>
      <c r="AZ717" s="28" t="str">
        <f>_xlfn.XLOOKUP(J717,ABNT5101!I:I,ABNT5101!L:L)</f>
        <v>-</v>
      </c>
      <c r="BA717" s="28">
        <f>_xlfn.XLOOKUP(J717,ABNT5101!$I:$I,ABNT5101!M:M)</f>
        <v>0.18</v>
      </c>
      <c r="BB717" s="28" t="str">
        <f>_xlfn.XLOOKUP(J717,ABNT5101!$I:$I,ABNT5101!N:N)</f>
        <v>-</v>
      </c>
      <c r="BC717" s="28">
        <f>_xlfn.XLOOKUP(J717,ABNT5101!$I:$I,ABNT5101!O:O)</f>
        <v>15</v>
      </c>
      <c r="BD717" s="31" t="str">
        <f t="shared" si="405"/>
        <v>NÃO ATENDE</v>
      </c>
      <c r="BE717" s="32">
        <f t="shared" si="397"/>
        <v>-1</v>
      </c>
      <c r="BF717" s="32">
        <f t="shared" si="398"/>
        <v>-1</v>
      </c>
      <c r="BG717" s="32" t="str">
        <f t="shared" si="406"/>
        <v>-</v>
      </c>
      <c r="BH717" s="34"/>
      <c r="BI717" s="34"/>
      <c r="BJ717" s="34"/>
      <c r="BK717" s="34"/>
      <c r="BL717" s="35"/>
      <c r="BM717" s="34"/>
      <c r="BN717" s="31" t="str">
        <f t="shared" si="407"/>
        <v>NÃO ATENDE</v>
      </c>
      <c r="BO717" s="31" t="str">
        <f t="shared" si="399"/>
        <v>NÃO ATENDE</v>
      </c>
      <c r="BP717" s="31" t="str">
        <f t="shared" si="400"/>
        <v>NÃO ATENDE</v>
      </c>
      <c r="BQ717" s="31" t="str">
        <f t="shared" si="408"/>
        <v>ATENDE</v>
      </c>
      <c r="BR717" s="36" t="str">
        <f t="shared" si="409"/>
        <v>C3</v>
      </c>
      <c r="BS717" s="36" t="str">
        <f t="shared" si="410"/>
        <v>Sem Passeio</v>
      </c>
      <c r="BT717" s="37" t="e">
        <f t="shared" si="411"/>
        <v>#N/A</v>
      </c>
      <c r="BU717" s="34"/>
      <c r="BV717" s="34"/>
      <c r="BW717" s="36" t="e">
        <f>IF(BS717="-","-",_xlfn.XLOOKUP(BS717,ABNT5101!$B$4:$B$9,ABNT5101!$C$4:$C$9))</f>
        <v>#N/A</v>
      </c>
      <c r="BX717" s="36" t="e">
        <f>IF(BS717="-","-",_xlfn.XLOOKUP(BS717,ABNT5101!$B$4:$B$9,ABNT5101!$D$4:$D$9))</f>
        <v>#N/A</v>
      </c>
      <c r="BY717" s="31" t="e">
        <f t="shared" si="412"/>
        <v>#N/A</v>
      </c>
      <c r="BZ717" s="31" t="e">
        <f t="shared" si="413"/>
        <v>#N/A</v>
      </c>
      <c r="CA717" s="31" t="e">
        <f t="shared" si="414"/>
        <v>#N/A</v>
      </c>
      <c r="CB717" s="36" t="str">
        <f t="shared" si="424"/>
        <v>Sem Passeio</v>
      </c>
      <c r="CC717" s="37" t="e">
        <f t="shared" si="415"/>
        <v>#N/A</v>
      </c>
      <c r="CD717" s="38"/>
      <c r="CE717" s="38"/>
      <c r="CF717" s="31" t="e">
        <f>IF(CB717="-","-",_xlfn.XLOOKUP(CB717,ABNT5101!$B$4:$B$9,ABNT5101!$C$4:$C$9))</f>
        <v>#N/A</v>
      </c>
      <c r="CG717" s="36" t="e">
        <f>IF(CB717="-","-",_xlfn.XLOOKUP(CB717,ABNT5101!$B$4:$B$9,ABNT5101!$D$4:$D$9))</f>
        <v>#N/A</v>
      </c>
      <c r="CH717" s="31" t="e">
        <f t="shared" si="416"/>
        <v>#N/A</v>
      </c>
      <c r="CI717" s="31" t="e">
        <f t="shared" si="417"/>
        <v>#N/A</v>
      </c>
      <c r="CJ717" s="31" t="e">
        <f t="shared" si="418"/>
        <v>#N/A</v>
      </c>
      <c r="CK717" s="56" t="e">
        <f>_xlfn.XLOOKUP(CL717,'Banco de dados'!$B:$B,'Banco de dados'!$D:$D)</f>
        <v>#N/A</v>
      </c>
      <c r="CL717" s="42"/>
      <c r="CM717" s="56" t="e">
        <f>_xlfn.XLOOKUP(CL717,'Banco de dados'!$B:$B,'Banco de dados'!$E:$E)</f>
        <v>#N/A</v>
      </c>
      <c r="CN717" s="56"/>
      <c r="CO717" s="56" t="e">
        <f>IF(CN717="-","-",_xlfn.XLOOKUP(CN717,'Banco de dados'!$B:$B,'Banco de dados'!$E:$E))</f>
        <v>#N/A</v>
      </c>
      <c r="CP717" s="41">
        <f t="shared" si="419"/>
        <v>1</v>
      </c>
      <c r="CQ717" s="56" t="e">
        <f>_xlfn.XLOOKUP(CL717,'Banco de dados'!$B:$B,'Banco de dados'!$H:$H)</f>
        <v>#N/A</v>
      </c>
      <c r="CR717" s="56" t="e">
        <f t="array" aca="1" ref="CR717" ca="1">_xludf.xlookup(CN717,'Banco de dados'!$B:$B,'Banco de dados'!$H:$H)</f>
        <v>#NAME?</v>
      </c>
      <c r="CS717" s="56" t="e">
        <f t="array" aca="1" ref="CS717" ca="1">_xludf.xlookup(CL717,'Banco de dados'!$B:$B,'Banco de dados'!$F:$F)</f>
        <v>#NAME?</v>
      </c>
      <c r="CT717" s="56" t="e">
        <f t="array" aca="1" ref="CT717" ca="1">_xludf.xlookup(CN717,'Banco de dados'!$B:$B,'Banco de dados'!$F:$F)</f>
        <v>#NAME?</v>
      </c>
      <c r="CU717" s="42"/>
      <c r="CV717" s="42"/>
      <c r="CW717" s="56" t="str">
        <f>IF(AJ717=0.5,"Suporte",IF(AND(AJ717&gt;='Braços de IP'!$B$9,AJ717&lt;='Braços de IP'!$D$9),'Braços de IP'!$E$9,IF(AND(AJ717&gt;='Braços de IP'!$B$10,AJ717&lt;='Braços de IP'!$D$10),'Braços de IP'!$E$10,IF(AND(AJ717&gt;='Braços de IP'!$B$11,AJ717&lt;='Braços de IP'!$D$11),'Braços de IP'!$E$11,IF(AND(AJ717&gt;='Braços de IP'!$B$12,AJ717&lt;='Braços de IP'!$D$12),'Braços de IP'!$E$12,IF(AND(AJ717&gt;='Braços de IP'!$B$13,AJ717&lt;='Braços de IP'!$D$13),'Braços de IP'!$E$13,IF(AND(AJ717&gt;='Braços de IP'!$B$14,AJ717&lt;='Braços de IP'!$D$14),'Braços de IP'!$E$14,"ERRO")))))))</f>
        <v>Médio I</v>
      </c>
      <c r="CX717" s="42"/>
      <c r="CY717" s="56" t="str">
        <f>IF($CX717="","",VLOOKUP($CX717,'Braços de IP'!$E$9:$I$15,2,0))</f>
        <v/>
      </c>
      <c r="CZ717" s="43" t="str">
        <f>IF($CX717="","",VLOOKUP($CX717,'Braços de IP'!$E$9:$I$15,5,0))</f>
        <v/>
      </c>
      <c r="DA717" s="56"/>
      <c r="DB717" s="56"/>
      <c r="DC717" s="56"/>
      <c r="DD717" s="56" t="s">
        <v>563</v>
      </c>
      <c r="DE717" s="56"/>
      <c r="DF717" s="56"/>
      <c r="DG717" s="44" t="e">
        <f t="shared" si="420"/>
        <v>#N/A</v>
      </c>
      <c r="DH717" s="45">
        <f t="shared" si="421"/>
        <v>90</v>
      </c>
      <c r="DI717" s="44" t="e">
        <f t="shared" si="422"/>
        <v>#N/A</v>
      </c>
      <c r="DJ717" s="46" t="e">
        <f t="shared" si="423"/>
        <v>#N/A</v>
      </c>
      <c r="DK717" s="47" t="s">
        <v>147</v>
      </c>
      <c r="DL717" s="48"/>
      <c r="DM717" s="49"/>
      <c r="DN717" s="23" t="s">
        <v>148</v>
      </c>
      <c r="DO717" s="23"/>
      <c r="DQ717" s="50"/>
    </row>
    <row r="718" spans="2:121" ht="15.75" hidden="1" customHeight="1" x14ac:dyDescent="0.3">
      <c r="B718" s="5"/>
      <c r="C718" s="5"/>
      <c r="D718" s="5"/>
      <c r="E718" s="22" t="s">
        <v>602</v>
      </c>
      <c r="F718" s="22" t="s">
        <v>150</v>
      </c>
      <c r="G718" s="23" t="s">
        <v>222</v>
      </c>
      <c r="H718" s="23">
        <v>-23.399308000000001</v>
      </c>
      <c r="I718" s="23">
        <v>-46.864547999999999</v>
      </c>
      <c r="J718" s="24" t="s">
        <v>223</v>
      </c>
      <c r="K718" s="60"/>
      <c r="L718" s="24" t="s">
        <v>152</v>
      </c>
      <c r="M718" s="24" t="s">
        <v>141</v>
      </c>
      <c r="N718" s="23">
        <v>90</v>
      </c>
      <c r="O718" s="23" t="s">
        <v>142</v>
      </c>
      <c r="P718" s="23" t="s">
        <v>143</v>
      </c>
      <c r="Q718" s="26">
        <f t="shared" si="401"/>
        <v>180</v>
      </c>
      <c r="R718" s="27">
        <v>2</v>
      </c>
      <c r="S718" s="28" t="s">
        <v>153</v>
      </c>
      <c r="T718" s="28">
        <v>6.5</v>
      </c>
      <c r="U718" s="29"/>
      <c r="V718" s="29"/>
      <c r="W718" s="29"/>
      <c r="X718" s="28" t="s">
        <v>153</v>
      </c>
      <c r="Y718" s="23"/>
      <c r="Z718" s="23"/>
      <c r="AA718" s="23"/>
      <c r="AB718" s="23"/>
      <c r="AC718" s="23"/>
      <c r="AD718" s="23" t="s">
        <v>144</v>
      </c>
      <c r="AE718" s="23" t="s">
        <v>145</v>
      </c>
      <c r="AF718" s="23"/>
      <c r="AG718" s="23">
        <v>8.4</v>
      </c>
      <c r="AH718" s="23">
        <v>1</v>
      </c>
      <c r="AI718" s="23">
        <v>0.4</v>
      </c>
      <c r="AJ718" s="23">
        <v>2.2000000000000002</v>
      </c>
      <c r="AK718" s="27">
        <f t="shared" si="402"/>
        <v>1.8000000000000003</v>
      </c>
      <c r="AL718" s="27" t="s">
        <v>143</v>
      </c>
      <c r="AM718" s="27" t="s">
        <v>143</v>
      </c>
      <c r="AN718" s="23"/>
      <c r="AO718" s="27">
        <f t="shared" si="403"/>
        <v>2</v>
      </c>
      <c r="AP718" s="23"/>
      <c r="AQ718" s="23"/>
      <c r="AR718" s="23"/>
      <c r="AS718" s="23"/>
      <c r="AT718" s="23"/>
      <c r="AU718" s="27"/>
      <c r="AV718" s="27">
        <f t="shared" si="404"/>
        <v>0</v>
      </c>
      <c r="AW718" s="27"/>
      <c r="AX718" s="28">
        <f>VLOOKUP(J718,ABNT5101!$I$3:$J$9,2)</f>
        <v>15</v>
      </c>
      <c r="AY718" s="28">
        <f>VLOOKUP(J718,ABNT5101!$I$3:$M$9,5)</f>
        <v>0.18</v>
      </c>
      <c r="AZ718" s="28" t="str">
        <f>_xlfn.XLOOKUP(J718,ABNT5101!I:I,ABNT5101!L:L)</f>
        <v>-</v>
      </c>
      <c r="BA718" s="28">
        <f>_xlfn.XLOOKUP(J718,ABNT5101!$I:$I,ABNT5101!M:M)</f>
        <v>0.18</v>
      </c>
      <c r="BB718" s="28" t="str">
        <f>_xlfn.XLOOKUP(J718,ABNT5101!$I:$I,ABNT5101!N:N)</f>
        <v>-</v>
      </c>
      <c r="BC718" s="28">
        <f>_xlfn.XLOOKUP(J718,ABNT5101!$I:$I,ABNT5101!O:O)</f>
        <v>15</v>
      </c>
      <c r="BD718" s="31" t="str">
        <f t="shared" si="405"/>
        <v>NÃO ATENDE</v>
      </c>
      <c r="BE718" s="32">
        <f t="shared" si="397"/>
        <v>-1</v>
      </c>
      <c r="BF718" s="32">
        <f t="shared" si="398"/>
        <v>-1</v>
      </c>
      <c r="BG718" s="32" t="str">
        <f t="shared" si="406"/>
        <v>-</v>
      </c>
      <c r="BH718" s="34"/>
      <c r="BI718" s="34"/>
      <c r="BJ718" s="34"/>
      <c r="BK718" s="34"/>
      <c r="BL718" s="35"/>
      <c r="BM718" s="34"/>
      <c r="BN718" s="31" t="str">
        <f t="shared" si="407"/>
        <v>NÃO ATENDE</v>
      </c>
      <c r="BO718" s="31" t="str">
        <f t="shared" si="399"/>
        <v>NÃO ATENDE</v>
      </c>
      <c r="BP718" s="31" t="str">
        <f t="shared" si="400"/>
        <v>NÃO ATENDE</v>
      </c>
      <c r="BQ718" s="31" t="str">
        <f t="shared" si="408"/>
        <v>ATENDE</v>
      </c>
      <c r="BR718" s="36" t="str">
        <f t="shared" si="409"/>
        <v>C3</v>
      </c>
      <c r="BS718" s="36" t="str">
        <f t="shared" si="410"/>
        <v>Sem Passeio</v>
      </c>
      <c r="BT718" s="37" t="e">
        <f t="shared" si="411"/>
        <v>#N/A</v>
      </c>
      <c r="BU718" s="34"/>
      <c r="BV718" s="34"/>
      <c r="BW718" s="36" t="e">
        <f>IF(BS718="-","-",_xlfn.XLOOKUP(BS718,ABNT5101!$B$4:$B$9,ABNT5101!$C$4:$C$9))</f>
        <v>#N/A</v>
      </c>
      <c r="BX718" s="36" t="e">
        <f>IF(BS718="-","-",_xlfn.XLOOKUP(BS718,ABNT5101!$B$4:$B$9,ABNT5101!$D$4:$D$9))</f>
        <v>#N/A</v>
      </c>
      <c r="BY718" s="31" t="e">
        <f t="shared" si="412"/>
        <v>#N/A</v>
      </c>
      <c r="BZ718" s="31" t="e">
        <f t="shared" si="413"/>
        <v>#N/A</v>
      </c>
      <c r="CA718" s="31" t="e">
        <f t="shared" si="414"/>
        <v>#N/A</v>
      </c>
      <c r="CB718" s="36" t="str">
        <f t="shared" si="424"/>
        <v>Sem Passeio</v>
      </c>
      <c r="CC718" s="37" t="e">
        <f t="shared" si="415"/>
        <v>#N/A</v>
      </c>
      <c r="CD718" s="38"/>
      <c r="CE718" s="38"/>
      <c r="CF718" s="31" t="e">
        <f>IF(CB718="-","-",_xlfn.XLOOKUP(CB718,ABNT5101!$B$4:$B$9,ABNT5101!$C$4:$C$9))</f>
        <v>#N/A</v>
      </c>
      <c r="CG718" s="36" t="e">
        <f>IF(CB718="-","-",_xlfn.XLOOKUP(CB718,ABNT5101!$B$4:$B$9,ABNT5101!$D$4:$D$9))</f>
        <v>#N/A</v>
      </c>
      <c r="CH718" s="31" t="e">
        <f t="shared" si="416"/>
        <v>#N/A</v>
      </c>
      <c r="CI718" s="31" t="e">
        <f t="shared" si="417"/>
        <v>#N/A</v>
      </c>
      <c r="CJ718" s="31" t="e">
        <f t="shared" si="418"/>
        <v>#N/A</v>
      </c>
      <c r="CK718" s="56" t="e">
        <f>_xlfn.XLOOKUP(CL718,'Banco de dados'!$B:$B,'Banco de dados'!$D:$D)</f>
        <v>#N/A</v>
      </c>
      <c r="CL718" s="42"/>
      <c r="CM718" s="56" t="e">
        <f>_xlfn.XLOOKUP(CL718,'Banco de dados'!$B:$B,'Banco de dados'!$E:$E)</f>
        <v>#N/A</v>
      </c>
      <c r="CN718" s="56"/>
      <c r="CO718" s="56" t="e">
        <f>IF(CN718="-","-",_xlfn.XLOOKUP(CN718,'Banco de dados'!$B:$B,'Banco de dados'!$E:$E))</f>
        <v>#N/A</v>
      </c>
      <c r="CP718" s="41">
        <f t="shared" si="419"/>
        <v>1</v>
      </c>
      <c r="CQ718" s="56" t="e">
        <f>_xlfn.XLOOKUP(CL718,'Banco de dados'!$B:$B,'Banco de dados'!$H:$H)</f>
        <v>#N/A</v>
      </c>
      <c r="CR718" s="56" t="e">
        <f t="array" aca="1" ref="CR718" ca="1">_xludf.xlookup(CN718,'Banco de dados'!$B:$B,'Banco de dados'!$H:$H)</f>
        <v>#NAME?</v>
      </c>
      <c r="CS718" s="56" t="e">
        <f t="array" aca="1" ref="CS718" ca="1">_xludf.xlookup(CL718,'Banco de dados'!$B:$B,'Banco de dados'!$F:$F)</f>
        <v>#NAME?</v>
      </c>
      <c r="CT718" s="56" t="e">
        <f t="array" aca="1" ref="CT718" ca="1">_xludf.xlookup(CN718,'Banco de dados'!$B:$B,'Banco de dados'!$F:$F)</f>
        <v>#NAME?</v>
      </c>
      <c r="CU718" s="42"/>
      <c r="CV718" s="42"/>
      <c r="CW718" s="56" t="str">
        <f>IF(AJ718=0.5,"Suporte",IF(AND(AJ718&gt;='Braços de IP'!$B$9,AJ718&lt;='Braços de IP'!$D$9),'Braços de IP'!$E$9,IF(AND(AJ718&gt;='Braços de IP'!$B$10,AJ718&lt;='Braços de IP'!$D$10),'Braços de IP'!$E$10,IF(AND(AJ718&gt;='Braços de IP'!$B$11,AJ718&lt;='Braços de IP'!$D$11),'Braços de IP'!$E$11,IF(AND(AJ718&gt;='Braços de IP'!$B$12,AJ718&lt;='Braços de IP'!$D$12),'Braços de IP'!$E$12,IF(AND(AJ718&gt;='Braços de IP'!$B$13,AJ718&lt;='Braços de IP'!$D$13),'Braços de IP'!$E$13,IF(AND(AJ718&gt;='Braços de IP'!$B$14,AJ718&lt;='Braços de IP'!$D$14),'Braços de IP'!$E$14,"ERRO")))))))</f>
        <v>Médio I</v>
      </c>
      <c r="CX718" s="42"/>
      <c r="CY718" s="56" t="str">
        <f>IF($CX718="","",VLOOKUP($CX718,'Braços de IP'!$E$9:$I$15,2,0))</f>
        <v/>
      </c>
      <c r="CZ718" s="43" t="str">
        <f>IF($CX718="","",VLOOKUP($CX718,'Braços de IP'!$E$9:$I$15,5,0))</f>
        <v/>
      </c>
      <c r="DA718" s="56"/>
      <c r="DB718" s="56"/>
      <c r="DC718" s="56"/>
      <c r="DD718" s="56" t="s">
        <v>563</v>
      </c>
      <c r="DE718" s="56"/>
      <c r="DF718" s="56"/>
      <c r="DG718" s="44" t="e">
        <f t="shared" si="420"/>
        <v>#N/A</v>
      </c>
      <c r="DH718" s="45">
        <f t="shared" si="421"/>
        <v>90</v>
      </c>
      <c r="DI718" s="44" t="e">
        <f t="shared" si="422"/>
        <v>#N/A</v>
      </c>
      <c r="DJ718" s="46" t="e">
        <f t="shared" si="423"/>
        <v>#N/A</v>
      </c>
      <c r="DK718" s="47" t="s">
        <v>147</v>
      </c>
      <c r="DL718" s="48"/>
      <c r="DM718" s="49"/>
      <c r="DN718" s="23" t="s">
        <v>148</v>
      </c>
      <c r="DO718" s="23"/>
      <c r="DQ718" s="50"/>
    </row>
    <row r="719" spans="2:121" ht="15.75" hidden="1" customHeight="1" x14ac:dyDescent="0.3">
      <c r="B719" s="5"/>
      <c r="C719" s="5"/>
      <c r="D719" s="5"/>
      <c r="E719" s="22" t="s">
        <v>603</v>
      </c>
      <c r="F719" s="22" t="s">
        <v>150</v>
      </c>
      <c r="G719" s="23" t="s">
        <v>604</v>
      </c>
      <c r="H719" s="23">
        <v>-23.328378440000002</v>
      </c>
      <c r="I719" s="23">
        <v>-46.925698590000003</v>
      </c>
      <c r="J719" s="24" t="s">
        <v>139</v>
      </c>
      <c r="K719" s="60"/>
      <c r="L719" s="24" t="s">
        <v>152</v>
      </c>
      <c r="M719" s="24" t="s">
        <v>141</v>
      </c>
      <c r="N719" s="23">
        <v>120</v>
      </c>
      <c r="O719" s="23" t="s">
        <v>142</v>
      </c>
      <c r="P719" s="23" t="s">
        <v>143</v>
      </c>
      <c r="Q719" s="26">
        <f t="shared" si="401"/>
        <v>240</v>
      </c>
      <c r="R719" s="27">
        <v>1</v>
      </c>
      <c r="S719" s="28" t="s">
        <v>153</v>
      </c>
      <c r="T719" s="28">
        <v>4</v>
      </c>
      <c r="U719" s="29"/>
      <c r="V719" s="29"/>
      <c r="W719" s="29"/>
      <c r="X719" s="28" t="s">
        <v>153</v>
      </c>
      <c r="Y719" s="23"/>
      <c r="Z719" s="23"/>
      <c r="AA719" s="23"/>
      <c r="AB719" s="29"/>
      <c r="AC719" s="29"/>
      <c r="AD719" s="23" t="s">
        <v>144</v>
      </c>
      <c r="AE719" s="23" t="s">
        <v>145</v>
      </c>
      <c r="AF719" s="23"/>
      <c r="AG719" s="23">
        <v>7</v>
      </c>
      <c r="AH719" s="23">
        <v>1</v>
      </c>
      <c r="AI719" s="23">
        <v>0.6</v>
      </c>
      <c r="AJ719" s="23">
        <v>1.6</v>
      </c>
      <c r="AK719" s="27">
        <f t="shared" si="402"/>
        <v>1</v>
      </c>
      <c r="AL719" s="27" t="s">
        <v>143</v>
      </c>
      <c r="AM719" s="27" t="s">
        <v>143</v>
      </c>
      <c r="AN719" s="23"/>
      <c r="AO719" s="27">
        <f t="shared" si="403"/>
        <v>2</v>
      </c>
      <c r="AP719" s="23"/>
      <c r="AQ719" s="23"/>
      <c r="AR719" s="23"/>
      <c r="AS719" s="23"/>
      <c r="AT719" s="23"/>
      <c r="AU719" s="27"/>
      <c r="AV719" s="27">
        <f t="shared" si="404"/>
        <v>0</v>
      </c>
      <c r="AW719" s="27"/>
      <c r="AX719" s="28">
        <f>VLOOKUP(J719,ABNT5101!$I$3:$J$9,2)</f>
        <v>7.5</v>
      </c>
      <c r="AY719" s="28">
        <f>VLOOKUP(J719,ABNT5101!$I$3:$M$9,5)</f>
        <v>0.18</v>
      </c>
      <c r="AZ719" s="28" t="str">
        <f>_xlfn.XLOOKUP(J719,ABNT5101!I:I,ABNT5101!L:L)</f>
        <v>-</v>
      </c>
      <c r="BA719" s="28">
        <f>_xlfn.XLOOKUP(J719,ABNT5101!$I:$I,ABNT5101!M:M)</f>
        <v>0.18</v>
      </c>
      <c r="BB719" s="28" t="str">
        <f>_xlfn.XLOOKUP(J719,ABNT5101!$I:$I,ABNT5101!N:N)</f>
        <v>-</v>
      </c>
      <c r="BC719" s="28">
        <f>_xlfn.XLOOKUP(J719,ABNT5101!$I:$I,ABNT5101!O:O)</f>
        <v>16</v>
      </c>
      <c r="BD719" s="31" t="str">
        <f t="shared" si="405"/>
        <v>NÃO ATENDE</v>
      </c>
      <c r="BE719" s="32">
        <f t="shared" si="397"/>
        <v>-1</v>
      </c>
      <c r="BF719" s="32">
        <f t="shared" si="398"/>
        <v>-1</v>
      </c>
      <c r="BG719" s="32" t="str">
        <f t="shared" si="406"/>
        <v>-</v>
      </c>
      <c r="BH719" s="33"/>
      <c r="BI719" s="33"/>
      <c r="BJ719" s="34"/>
      <c r="BK719" s="34"/>
      <c r="BL719" s="35"/>
      <c r="BM719" s="34"/>
      <c r="BN719" s="31" t="str">
        <f t="shared" si="407"/>
        <v>NÃO ATENDE</v>
      </c>
      <c r="BO719" s="31" t="str">
        <f t="shared" si="399"/>
        <v>NÃO ATENDE</v>
      </c>
      <c r="BP719" s="31" t="str">
        <f t="shared" si="400"/>
        <v>NÃO ATENDE</v>
      </c>
      <c r="BQ719" s="31" t="str">
        <f t="shared" si="408"/>
        <v>ATENDE</v>
      </c>
      <c r="BR719" s="36" t="str">
        <f t="shared" si="409"/>
        <v>C5</v>
      </c>
      <c r="BS719" s="36" t="str">
        <f t="shared" si="410"/>
        <v>Sem Passeio</v>
      </c>
      <c r="BT719" s="37" t="e">
        <f t="shared" si="411"/>
        <v>#N/A</v>
      </c>
      <c r="BU719" s="33"/>
      <c r="BV719" s="33"/>
      <c r="BW719" s="36" t="e">
        <f>IF(BS719="-","-",_xlfn.XLOOKUP(BS719,ABNT5101!$B$4:$B$9,ABNT5101!$C$4:$C$9))</f>
        <v>#N/A</v>
      </c>
      <c r="BX719" s="36" t="e">
        <f>IF(BS719="-","-",_xlfn.XLOOKUP(BS719,ABNT5101!$B$4:$B$9,ABNT5101!$D$4:$D$9))</f>
        <v>#N/A</v>
      </c>
      <c r="BY719" s="31" t="e">
        <f t="shared" si="412"/>
        <v>#N/A</v>
      </c>
      <c r="BZ719" s="31" t="e">
        <f t="shared" si="413"/>
        <v>#N/A</v>
      </c>
      <c r="CA719" s="31" t="e">
        <f t="shared" si="414"/>
        <v>#N/A</v>
      </c>
      <c r="CB719" s="36" t="str">
        <f t="shared" si="424"/>
        <v>Sem Passeio</v>
      </c>
      <c r="CC719" s="37" t="e">
        <f t="shared" si="415"/>
        <v>#N/A</v>
      </c>
      <c r="CD719" s="38"/>
      <c r="CE719" s="38"/>
      <c r="CF719" s="31" t="e">
        <f>IF(CB719="-","-",_xlfn.XLOOKUP(CB719,ABNT5101!$B$4:$B$9,ABNT5101!$C$4:$C$9))</f>
        <v>#N/A</v>
      </c>
      <c r="CG719" s="36" t="e">
        <f>IF(CB719="-","-",_xlfn.XLOOKUP(CB719,ABNT5101!$B$4:$B$9,ABNT5101!$D$4:$D$9))</f>
        <v>#N/A</v>
      </c>
      <c r="CH719" s="31" t="e">
        <f t="shared" si="416"/>
        <v>#N/A</v>
      </c>
      <c r="CI719" s="31" t="e">
        <f t="shared" si="417"/>
        <v>#N/A</v>
      </c>
      <c r="CJ719" s="31" t="e">
        <f t="shared" si="418"/>
        <v>#N/A</v>
      </c>
      <c r="CK719" s="56" t="e">
        <f>_xlfn.XLOOKUP(CL719,'Banco de dados'!$B:$B,'Banco de dados'!$D:$D)</f>
        <v>#N/A</v>
      </c>
      <c r="CL719" s="42"/>
      <c r="CM719" s="56" t="e">
        <f>_xlfn.XLOOKUP(CL719,'Banco de dados'!$B:$B,'Banco de dados'!$E:$E)</f>
        <v>#N/A</v>
      </c>
      <c r="CN719" s="56"/>
      <c r="CO719" s="56" t="e">
        <f>IF(CN719="-","-",_xlfn.XLOOKUP(CN719,'Banco de dados'!$B:$B,'Banco de dados'!$E:$E))</f>
        <v>#N/A</v>
      </c>
      <c r="CP719" s="41">
        <f t="shared" si="419"/>
        <v>1</v>
      </c>
      <c r="CQ719" s="56" t="e">
        <f>_xlfn.XLOOKUP(CL719,'Banco de dados'!$B:$B,'Banco de dados'!$H:$H)</f>
        <v>#N/A</v>
      </c>
      <c r="CR719" s="56" t="e">
        <f t="array" aca="1" ref="CR719" ca="1">_xludf.xlookup(CN719,'Banco de dados'!$B:$B,'Banco de dados'!$H:$H)</f>
        <v>#NAME?</v>
      </c>
      <c r="CS719" s="56" t="e">
        <f t="array" aca="1" ref="CS719" ca="1">_xludf.xlookup(CL719,'Banco de dados'!$B:$B,'Banco de dados'!$F:$F)</f>
        <v>#NAME?</v>
      </c>
      <c r="CT719" s="56" t="e">
        <f t="array" aca="1" ref="CT719" ca="1">_xludf.xlookup(CN719,'Banco de dados'!$B:$B,'Banco de dados'!$F:$F)</f>
        <v>#NAME?</v>
      </c>
      <c r="CU719" s="42"/>
      <c r="CV719" s="42"/>
      <c r="CW719" s="56" t="str">
        <f>IF(AJ719=0.5,"Suporte",IF(AND(AJ719&gt;='Braços de IP'!$B$9,AJ719&lt;='Braços de IP'!$D$9),'Braços de IP'!$E$9,IF(AND(AJ719&gt;='Braços de IP'!$B$10,AJ719&lt;='Braços de IP'!$D$10),'Braços de IP'!$E$10,IF(AND(AJ719&gt;='Braços de IP'!$B$11,AJ719&lt;='Braços de IP'!$D$11),'Braços de IP'!$E$11,IF(AND(AJ719&gt;='Braços de IP'!$B$12,AJ719&lt;='Braços de IP'!$D$12),'Braços de IP'!$E$12,IF(AND(AJ719&gt;='Braços de IP'!$B$13,AJ719&lt;='Braços de IP'!$D$13),'Braços de IP'!$E$13,IF(AND(AJ719&gt;='Braços de IP'!$B$14,AJ719&lt;='Braços de IP'!$D$14),'Braços de IP'!$E$14,"ERRO")))))))</f>
        <v>Médio I</v>
      </c>
      <c r="CX719" s="42"/>
      <c r="CY719" s="56" t="str">
        <f>IF($CX719="","",VLOOKUP($CX719,'Braços de IP'!$E$9:$I$15,2,0))</f>
        <v/>
      </c>
      <c r="CZ719" s="43" t="str">
        <f>IF($CX719="","",VLOOKUP($CX719,'Braços de IP'!$E$9:$I$15,5,0))</f>
        <v/>
      </c>
      <c r="DA719" s="56" t="s">
        <v>262</v>
      </c>
      <c r="DB719" s="56"/>
      <c r="DC719" s="56"/>
      <c r="DD719" s="56" t="s">
        <v>605</v>
      </c>
      <c r="DE719" s="56"/>
      <c r="DF719" s="56"/>
      <c r="DG719" s="44" t="e">
        <f t="shared" si="420"/>
        <v>#N/A</v>
      </c>
      <c r="DH719" s="45">
        <f t="shared" si="421"/>
        <v>120</v>
      </c>
      <c r="DI719" s="44" t="e">
        <f t="shared" si="422"/>
        <v>#N/A</v>
      </c>
      <c r="DJ719" s="46" t="e">
        <f t="shared" si="423"/>
        <v>#N/A</v>
      </c>
      <c r="DK719" s="47" t="s">
        <v>147</v>
      </c>
      <c r="DL719" s="48"/>
      <c r="DM719" s="49"/>
      <c r="DN719" s="23" t="s">
        <v>148</v>
      </c>
      <c r="DO719" s="23"/>
      <c r="DQ719" s="50"/>
    </row>
    <row r="720" spans="2:121" ht="15.75" hidden="1" customHeight="1" x14ac:dyDescent="0.3">
      <c r="B720" s="5"/>
      <c r="C720" s="5"/>
      <c r="D720" s="5"/>
      <c r="E720" s="22" t="s">
        <v>603</v>
      </c>
      <c r="F720" s="22" t="s">
        <v>150</v>
      </c>
      <c r="G720" s="23" t="s">
        <v>604</v>
      </c>
      <c r="H720" s="23">
        <v>-23.328378440000002</v>
      </c>
      <c r="I720" s="23">
        <v>-46.925698590000003</v>
      </c>
      <c r="J720" s="24" t="s">
        <v>139</v>
      </c>
      <c r="K720" s="60"/>
      <c r="L720" s="24" t="s">
        <v>152</v>
      </c>
      <c r="M720" s="24" t="s">
        <v>141</v>
      </c>
      <c r="N720" s="23">
        <v>120</v>
      </c>
      <c r="O720" s="23" t="s">
        <v>142</v>
      </c>
      <c r="P720" s="23" t="s">
        <v>143</v>
      </c>
      <c r="Q720" s="26">
        <f t="shared" si="401"/>
        <v>240</v>
      </c>
      <c r="R720" s="27">
        <v>1</v>
      </c>
      <c r="S720" s="28" t="s">
        <v>153</v>
      </c>
      <c r="T720" s="28">
        <v>4</v>
      </c>
      <c r="U720" s="29"/>
      <c r="V720" s="29"/>
      <c r="W720" s="29"/>
      <c r="X720" s="28" t="s">
        <v>153</v>
      </c>
      <c r="Y720" s="23"/>
      <c r="Z720" s="23"/>
      <c r="AA720" s="23"/>
      <c r="AB720" s="29"/>
      <c r="AC720" s="29"/>
      <c r="AD720" s="23" t="s">
        <v>144</v>
      </c>
      <c r="AE720" s="23" t="s">
        <v>145</v>
      </c>
      <c r="AF720" s="23"/>
      <c r="AG720" s="23">
        <v>7</v>
      </c>
      <c r="AH720" s="23">
        <v>1</v>
      </c>
      <c r="AI720" s="23">
        <v>0.6</v>
      </c>
      <c r="AJ720" s="23">
        <v>1.6</v>
      </c>
      <c r="AK720" s="27">
        <f t="shared" si="402"/>
        <v>1</v>
      </c>
      <c r="AL720" s="27" t="s">
        <v>143</v>
      </c>
      <c r="AM720" s="27" t="s">
        <v>143</v>
      </c>
      <c r="AN720" s="23"/>
      <c r="AO720" s="27">
        <f t="shared" si="403"/>
        <v>2</v>
      </c>
      <c r="AP720" s="23"/>
      <c r="AQ720" s="23"/>
      <c r="AR720" s="23"/>
      <c r="AS720" s="23"/>
      <c r="AT720" s="23"/>
      <c r="AU720" s="27"/>
      <c r="AV720" s="27">
        <f t="shared" si="404"/>
        <v>0</v>
      </c>
      <c r="AW720" s="27"/>
      <c r="AX720" s="28">
        <f>VLOOKUP(J720,ABNT5101!$I$3:$J$9,2)</f>
        <v>7.5</v>
      </c>
      <c r="AY720" s="28">
        <f>VLOOKUP(J720,ABNT5101!$I$3:$M$9,5)</f>
        <v>0.18</v>
      </c>
      <c r="AZ720" s="28" t="str">
        <f>_xlfn.XLOOKUP(J720,ABNT5101!I:I,ABNT5101!L:L)</f>
        <v>-</v>
      </c>
      <c r="BA720" s="28">
        <f>_xlfn.XLOOKUP(J720,ABNT5101!$I:$I,ABNT5101!M:M)</f>
        <v>0.18</v>
      </c>
      <c r="BB720" s="28" t="str">
        <f>_xlfn.XLOOKUP(J720,ABNT5101!$I:$I,ABNT5101!N:N)</f>
        <v>-</v>
      </c>
      <c r="BC720" s="28">
        <f>_xlfn.XLOOKUP(J720,ABNT5101!$I:$I,ABNT5101!O:O)</f>
        <v>16</v>
      </c>
      <c r="BD720" s="31" t="str">
        <f t="shared" si="405"/>
        <v>NÃO ATENDE</v>
      </c>
      <c r="BE720" s="32">
        <f t="shared" si="397"/>
        <v>-1</v>
      </c>
      <c r="BF720" s="32">
        <f t="shared" si="398"/>
        <v>-1</v>
      </c>
      <c r="BG720" s="32" t="str">
        <f t="shared" si="406"/>
        <v>-</v>
      </c>
      <c r="BH720" s="33"/>
      <c r="BI720" s="33"/>
      <c r="BJ720" s="34"/>
      <c r="BK720" s="34"/>
      <c r="BL720" s="35"/>
      <c r="BM720" s="34"/>
      <c r="BN720" s="31" t="str">
        <f t="shared" si="407"/>
        <v>NÃO ATENDE</v>
      </c>
      <c r="BO720" s="31" t="str">
        <f t="shared" si="399"/>
        <v>NÃO ATENDE</v>
      </c>
      <c r="BP720" s="31" t="str">
        <f t="shared" si="400"/>
        <v>NÃO ATENDE</v>
      </c>
      <c r="BQ720" s="31" t="str">
        <f t="shared" si="408"/>
        <v>ATENDE</v>
      </c>
      <c r="BR720" s="36" t="str">
        <f t="shared" si="409"/>
        <v>C5</v>
      </c>
      <c r="BS720" s="36" t="str">
        <f t="shared" si="410"/>
        <v>Sem Passeio</v>
      </c>
      <c r="BT720" s="37" t="e">
        <f t="shared" si="411"/>
        <v>#N/A</v>
      </c>
      <c r="BU720" s="33"/>
      <c r="BV720" s="33"/>
      <c r="BW720" s="36" t="e">
        <f>IF(BS720="-","-",_xlfn.XLOOKUP(BS720,ABNT5101!$B$4:$B$9,ABNT5101!$C$4:$C$9))</f>
        <v>#N/A</v>
      </c>
      <c r="BX720" s="36" t="e">
        <f>IF(BS720="-","-",_xlfn.XLOOKUP(BS720,ABNT5101!$B$4:$B$9,ABNT5101!$D$4:$D$9))</f>
        <v>#N/A</v>
      </c>
      <c r="BY720" s="31" t="e">
        <f t="shared" si="412"/>
        <v>#N/A</v>
      </c>
      <c r="BZ720" s="31" t="e">
        <f t="shared" si="413"/>
        <v>#N/A</v>
      </c>
      <c r="CA720" s="31" t="e">
        <f t="shared" si="414"/>
        <v>#N/A</v>
      </c>
      <c r="CB720" s="36" t="str">
        <f t="shared" si="424"/>
        <v>Sem Passeio</v>
      </c>
      <c r="CC720" s="37" t="e">
        <f t="shared" si="415"/>
        <v>#N/A</v>
      </c>
      <c r="CD720" s="38"/>
      <c r="CE720" s="38"/>
      <c r="CF720" s="31" t="e">
        <f>IF(CB720="-","-",_xlfn.XLOOKUP(CB720,ABNT5101!$B$4:$B$9,ABNT5101!$C$4:$C$9))</f>
        <v>#N/A</v>
      </c>
      <c r="CG720" s="36" t="e">
        <f>IF(CB720="-","-",_xlfn.XLOOKUP(CB720,ABNT5101!$B$4:$B$9,ABNT5101!$D$4:$D$9))</f>
        <v>#N/A</v>
      </c>
      <c r="CH720" s="31" t="e">
        <f t="shared" si="416"/>
        <v>#N/A</v>
      </c>
      <c r="CI720" s="31" t="e">
        <f t="shared" si="417"/>
        <v>#N/A</v>
      </c>
      <c r="CJ720" s="31" t="e">
        <f t="shared" si="418"/>
        <v>#N/A</v>
      </c>
      <c r="CK720" s="56" t="e">
        <f>_xlfn.XLOOKUP(CL720,'Banco de dados'!$B:$B,'Banco de dados'!$D:$D)</f>
        <v>#N/A</v>
      </c>
      <c r="CL720" s="42"/>
      <c r="CM720" s="56" t="e">
        <f>_xlfn.XLOOKUP(CL720,'Banco de dados'!$B:$B,'Banco de dados'!$E:$E)</f>
        <v>#N/A</v>
      </c>
      <c r="CN720" s="56"/>
      <c r="CO720" s="56" t="e">
        <f>IF(CN720="-","-",_xlfn.XLOOKUP(CN720,'Banco de dados'!$B:$B,'Banco de dados'!$E:$E))</f>
        <v>#N/A</v>
      </c>
      <c r="CP720" s="41">
        <f t="shared" si="419"/>
        <v>1</v>
      </c>
      <c r="CQ720" s="56" t="e">
        <f>_xlfn.XLOOKUP(CL720,'Banco de dados'!$B:$B,'Banco de dados'!$H:$H)</f>
        <v>#N/A</v>
      </c>
      <c r="CR720" s="56" t="e">
        <f t="array" aca="1" ref="CR720" ca="1">_xludf.xlookup(CN720,'Banco de dados'!$B:$B,'Banco de dados'!$H:$H)</f>
        <v>#NAME?</v>
      </c>
      <c r="CS720" s="56" t="e">
        <f t="array" aca="1" ref="CS720" ca="1">_xludf.xlookup(CL720,'Banco de dados'!$B:$B,'Banco de dados'!$F:$F)</f>
        <v>#NAME?</v>
      </c>
      <c r="CT720" s="56" t="e">
        <f t="array" aca="1" ref="CT720" ca="1">_xludf.xlookup(CN720,'Banco de dados'!$B:$B,'Banco de dados'!$F:$F)</f>
        <v>#NAME?</v>
      </c>
      <c r="CU720" s="42"/>
      <c r="CV720" s="42"/>
      <c r="CW720" s="56" t="str">
        <f>IF(AJ720=0.5,"Suporte",IF(AND(AJ720&gt;='Braços de IP'!$B$9,AJ720&lt;='Braços de IP'!$D$9),'Braços de IP'!$E$9,IF(AND(AJ720&gt;='Braços de IP'!$B$10,AJ720&lt;='Braços de IP'!$D$10),'Braços de IP'!$E$10,IF(AND(AJ720&gt;='Braços de IP'!$B$11,AJ720&lt;='Braços de IP'!$D$11),'Braços de IP'!$E$11,IF(AND(AJ720&gt;='Braços de IP'!$B$12,AJ720&lt;='Braços de IP'!$D$12),'Braços de IP'!$E$12,IF(AND(AJ720&gt;='Braços de IP'!$B$13,AJ720&lt;='Braços de IP'!$D$13),'Braços de IP'!$E$13,IF(AND(AJ720&gt;='Braços de IP'!$B$14,AJ720&lt;='Braços de IP'!$D$14),'Braços de IP'!$E$14,"ERRO")))))))</f>
        <v>Médio I</v>
      </c>
      <c r="CX720" s="42"/>
      <c r="CY720" s="56" t="str">
        <f>IF($CX720="","",VLOOKUP($CX720,'Braços de IP'!$E$9:$I$15,2,0))</f>
        <v/>
      </c>
      <c r="CZ720" s="43" t="str">
        <f>IF($CX720="","",VLOOKUP($CX720,'Braços de IP'!$E$9:$I$15,5,0))</f>
        <v/>
      </c>
      <c r="DA720" s="56" t="s">
        <v>262</v>
      </c>
      <c r="DB720" s="56"/>
      <c r="DC720" s="56"/>
      <c r="DD720" s="56" t="s">
        <v>605</v>
      </c>
      <c r="DE720" s="56"/>
      <c r="DF720" s="56"/>
      <c r="DG720" s="44" t="e">
        <f t="shared" si="420"/>
        <v>#N/A</v>
      </c>
      <c r="DH720" s="45">
        <f t="shared" si="421"/>
        <v>120</v>
      </c>
      <c r="DI720" s="44" t="e">
        <f t="shared" si="422"/>
        <v>#N/A</v>
      </c>
      <c r="DJ720" s="46" t="e">
        <f t="shared" si="423"/>
        <v>#N/A</v>
      </c>
      <c r="DK720" s="47" t="s">
        <v>147</v>
      </c>
      <c r="DL720" s="48"/>
      <c r="DM720" s="49"/>
      <c r="DN720" s="23" t="s">
        <v>148</v>
      </c>
      <c r="DO720" s="23"/>
      <c r="DQ720" s="50"/>
    </row>
    <row r="721" spans="1:121" ht="15.75" hidden="1" customHeight="1" x14ac:dyDescent="0.3">
      <c r="B721" s="5"/>
      <c r="C721" s="5"/>
      <c r="D721" s="5"/>
      <c r="E721" s="22" t="s">
        <v>603</v>
      </c>
      <c r="F721" s="22" t="s">
        <v>150</v>
      </c>
      <c r="G721" s="23" t="s">
        <v>604</v>
      </c>
      <c r="H721" s="23">
        <v>-23.328378440000002</v>
      </c>
      <c r="I721" s="23">
        <v>-46.925698590000003</v>
      </c>
      <c r="J721" s="24" t="s">
        <v>139</v>
      </c>
      <c r="K721" s="60"/>
      <c r="L721" s="24" t="s">
        <v>152</v>
      </c>
      <c r="M721" s="24" t="s">
        <v>141</v>
      </c>
      <c r="N721" s="23">
        <v>120</v>
      </c>
      <c r="O721" s="23" t="s">
        <v>142</v>
      </c>
      <c r="P721" s="23" t="s">
        <v>143</v>
      </c>
      <c r="Q721" s="26">
        <f t="shared" si="401"/>
        <v>240</v>
      </c>
      <c r="R721" s="27">
        <v>1</v>
      </c>
      <c r="S721" s="28" t="s">
        <v>153</v>
      </c>
      <c r="T721" s="28">
        <v>4</v>
      </c>
      <c r="U721" s="29"/>
      <c r="V721" s="29"/>
      <c r="W721" s="29"/>
      <c r="X721" s="28" t="s">
        <v>153</v>
      </c>
      <c r="Y721" s="23"/>
      <c r="Z721" s="23"/>
      <c r="AA721" s="23"/>
      <c r="AB721" s="29"/>
      <c r="AC721" s="29"/>
      <c r="AD721" s="23" t="s">
        <v>144</v>
      </c>
      <c r="AE721" s="23" t="s">
        <v>145</v>
      </c>
      <c r="AF721" s="23"/>
      <c r="AG721" s="23">
        <v>7</v>
      </c>
      <c r="AH721" s="23">
        <v>1</v>
      </c>
      <c r="AI721" s="23">
        <v>0.6</v>
      </c>
      <c r="AJ721" s="23">
        <v>1.6</v>
      </c>
      <c r="AK721" s="27">
        <f t="shared" si="402"/>
        <v>1</v>
      </c>
      <c r="AL721" s="27" t="s">
        <v>143</v>
      </c>
      <c r="AM721" s="27" t="s">
        <v>143</v>
      </c>
      <c r="AN721" s="23"/>
      <c r="AO721" s="27">
        <f t="shared" si="403"/>
        <v>2</v>
      </c>
      <c r="AP721" s="23"/>
      <c r="AQ721" s="23"/>
      <c r="AR721" s="23"/>
      <c r="AS721" s="23"/>
      <c r="AT721" s="23"/>
      <c r="AU721" s="27"/>
      <c r="AV721" s="27">
        <f t="shared" si="404"/>
        <v>0</v>
      </c>
      <c r="AW721" s="27"/>
      <c r="AX721" s="28">
        <f>VLOOKUP(J721,ABNT5101!$I$3:$J$9,2)</f>
        <v>7.5</v>
      </c>
      <c r="AY721" s="28">
        <f>VLOOKUP(J721,ABNT5101!$I$3:$M$9,5)</f>
        <v>0.18</v>
      </c>
      <c r="AZ721" s="28" t="str">
        <f>_xlfn.XLOOKUP(J721,ABNT5101!I:I,ABNT5101!L:L)</f>
        <v>-</v>
      </c>
      <c r="BA721" s="28">
        <f>_xlfn.XLOOKUP(J721,ABNT5101!$I:$I,ABNT5101!M:M)</f>
        <v>0.18</v>
      </c>
      <c r="BB721" s="28" t="str">
        <f>_xlfn.XLOOKUP(J721,ABNT5101!$I:$I,ABNT5101!N:N)</f>
        <v>-</v>
      </c>
      <c r="BC721" s="28">
        <f>_xlfn.XLOOKUP(J721,ABNT5101!$I:$I,ABNT5101!O:O)</f>
        <v>16</v>
      </c>
      <c r="BD721" s="31" t="str">
        <f t="shared" si="405"/>
        <v>NÃO ATENDE</v>
      </c>
      <c r="BE721" s="32">
        <f t="shared" si="397"/>
        <v>-1</v>
      </c>
      <c r="BF721" s="32">
        <f t="shared" si="398"/>
        <v>-1</v>
      </c>
      <c r="BG721" s="32" t="str">
        <f t="shared" si="406"/>
        <v>-</v>
      </c>
      <c r="BH721" s="33"/>
      <c r="BI721" s="33"/>
      <c r="BJ721" s="34"/>
      <c r="BK721" s="34"/>
      <c r="BL721" s="35"/>
      <c r="BM721" s="34"/>
      <c r="BN721" s="31" t="str">
        <f t="shared" si="407"/>
        <v>NÃO ATENDE</v>
      </c>
      <c r="BO721" s="31" t="str">
        <f t="shared" si="399"/>
        <v>NÃO ATENDE</v>
      </c>
      <c r="BP721" s="31" t="str">
        <f t="shared" si="400"/>
        <v>NÃO ATENDE</v>
      </c>
      <c r="BQ721" s="31" t="str">
        <f t="shared" si="408"/>
        <v>ATENDE</v>
      </c>
      <c r="BR721" s="36" t="str">
        <f t="shared" si="409"/>
        <v>C5</v>
      </c>
      <c r="BS721" s="36" t="str">
        <f t="shared" si="410"/>
        <v>Sem Passeio</v>
      </c>
      <c r="BT721" s="37" t="e">
        <f t="shared" si="411"/>
        <v>#N/A</v>
      </c>
      <c r="BU721" s="33"/>
      <c r="BV721" s="33"/>
      <c r="BW721" s="36" t="e">
        <f>IF(BS721="-","-",_xlfn.XLOOKUP(BS721,ABNT5101!$B$4:$B$9,ABNT5101!$C$4:$C$9))</f>
        <v>#N/A</v>
      </c>
      <c r="BX721" s="36" t="e">
        <f>IF(BS721="-","-",_xlfn.XLOOKUP(BS721,ABNT5101!$B$4:$B$9,ABNT5101!$D$4:$D$9))</f>
        <v>#N/A</v>
      </c>
      <c r="BY721" s="31" t="e">
        <f t="shared" si="412"/>
        <v>#N/A</v>
      </c>
      <c r="BZ721" s="31" t="e">
        <f t="shared" si="413"/>
        <v>#N/A</v>
      </c>
      <c r="CA721" s="31" t="e">
        <f t="shared" si="414"/>
        <v>#N/A</v>
      </c>
      <c r="CB721" s="36" t="str">
        <f t="shared" si="424"/>
        <v>Sem Passeio</v>
      </c>
      <c r="CC721" s="37" t="e">
        <f t="shared" si="415"/>
        <v>#N/A</v>
      </c>
      <c r="CD721" s="38"/>
      <c r="CE721" s="38"/>
      <c r="CF721" s="31" t="e">
        <f>IF(CB721="-","-",_xlfn.XLOOKUP(CB721,ABNT5101!$B$4:$B$9,ABNT5101!$C$4:$C$9))</f>
        <v>#N/A</v>
      </c>
      <c r="CG721" s="36" t="e">
        <f>IF(CB721="-","-",_xlfn.XLOOKUP(CB721,ABNT5101!$B$4:$B$9,ABNT5101!$D$4:$D$9))</f>
        <v>#N/A</v>
      </c>
      <c r="CH721" s="31" t="e">
        <f t="shared" si="416"/>
        <v>#N/A</v>
      </c>
      <c r="CI721" s="31" t="e">
        <f t="shared" si="417"/>
        <v>#N/A</v>
      </c>
      <c r="CJ721" s="31" t="e">
        <f t="shared" si="418"/>
        <v>#N/A</v>
      </c>
      <c r="CK721" s="56" t="e">
        <f>_xlfn.XLOOKUP(CL721,'Banco de dados'!$B:$B,'Banco de dados'!$D:$D)</f>
        <v>#N/A</v>
      </c>
      <c r="CL721" s="42"/>
      <c r="CM721" s="56" t="e">
        <f>_xlfn.XLOOKUP(CL721,'Banco de dados'!$B:$B,'Banco de dados'!$E:$E)</f>
        <v>#N/A</v>
      </c>
      <c r="CN721" s="56"/>
      <c r="CO721" s="56" t="e">
        <f>IF(CN721="-","-",_xlfn.XLOOKUP(CN721,'Banco de dados'!$B:$B,'Banco de dados'!$E:$E))</f>
        <v>#N/A</v>
      </c>
      <c r="CP721" s="41">
        <f t="shared" si="419"/>
        <v>1</v>
      </c>
      <c r="CQ721" s="56" t="e">
        <f>_xlfn.XLOOKUP(CL721,'Banco de dados'!$B:$B,'Banco de dados'!$H:$H)</f>
        <v>#N/A</v>
      </c>
      <c r="CR721" s="56" t="e">
        <f t="array" aca="1" ref="CR721" ca="1">_xludf.xlookup(CN721,'Banco de dados'!$B:$B,'Banco de dados'!$H:$H)</f>
        <v>#NAME?</v>
      </c>
      <c r="CS721" s="56" t="e">
        <f t="array" aca="1" ref="CS721" ca="1">_xludf.xlookup(CL721,'Banco de dados'!$B:$B,'Banco de dados'!$F:$F)</f>
        <v>#NAME?</v>
      </c>
      <c r="CT721" s="56" t="e">
        <f t="array" aca="1" ref="CT721" ca="1">_xludf.xlookup(CN721,'Banco de dados'!$B:$B,'Banco de dados'!$F:$F)</f>
        <v>#NAME?</v>
      </c>
      <c r="CU721" s="42"/>
      <c r="CV721" s="42"/>
      <c r="CW721" s="56" t="str">
        <f>IF(AJ721=0.5,"Suporte",IF(AND(AJ721&gt;='Braços de IP'!$B$9,AJ721&lt;='Braços de IP'!$D$9),'Braços de IP'!$E$9,IF(AND(AJ721&gt;='Braços de IP'!$B$10,AJ721&lt;='Braços de IP'!$D$10),'Braços de IP'!$E$10,IF(AND(AJ721&gt;='Braços de IP'!$B$11,AJ721&lt;='Braços de IP'!$D$11),'Braços de IP'!$E$11,IF(AND(AJ721&gt;='Braços de IP'!$B$12,AJ721&lt;='Braços de IP'!$D$12),'Braços de IP'!$E$12,IF(AND(AJ721&gt;='Braços de IP'!$B$13,AJ721&lt;='Braços de IP'!$D$13),'Braços de IP'!$E$13,IF(AND(AJ721&gt;='Braços de IP'!$B$14,AJ721&lt;='Braços de IP'!$D$14),'Braços de IP'!$E$14,"ERRO")))))))</f>
        <v>Médio I</v>
      </c>
      <c r="CX721" s="42"/>
      <c r="CY721" s="56" t="str">
        <f>IF($CX721="","",VLOOKUP($CX721,'Braços de IP'!$E$9:$I$15,2,0))</f>
        <v/>
      </c>
      <c r="CZ721" s="43" t="str">
        <f>IF($CX721="","",VLOOKUP($CX721,'Braços de IP'!$E$9:$I$15,5,0))</f>
        <v/>
      </c>
      <c r="DA721" s="56" t="s">
        <v>262</v>
      </c>
      <c r="DB721" s="56"/>
      <c r="DC721" s="56"/>
      <c r="DD721" s="56" t="s">
        <v>605</v>
      </c>
      <c r="DE721" s="56"/>
      <c r="DF721" s="56"/>
      <c r="DG721" s="44" t="e">
        <f t="shared" si="420"/>
        <v>#N/A</v>
      </c>
      <c r="DH721" s="45">
        <f t="shared" si="421"/>
        <v>120</v>
      </c>
      <c r="DI721" s="44" t="e">
        <f t="shared" si="422"/>
        <v>#N/A</v>
      </c>
      <c r="DJ721" s="46" t="e">
        <f t="shared" si="423"/>
        <v>#N/A</v>
      </c>
      <c r="DK721" s="47" t="s">
        <v>147</v>
      </c>
      <c r="DL721" s="48"/>
      <c r="DM721" s="49"/>
      <c r="DN721" s="23" t="s">
        <v>148</v>
      </c>
      <c r="DO721" s="23"/>
      <c r="DQ721" s="50"/>
    </row>
    <row r="722" spans="1:121" ht="15.75" hidden="1" customHeight="1" x14ac:dyDescent="0.3">
      <c r="B722" s="5"/>
      <c r="C722" s="5"/>
      <c r="D722" s="5"/>
      <c r="E722" s="22" t="s">
        <v>606</v>
      </c>
      <c r="F722" s="22" t="s">
        <v>150</v>
      </c>
      <c r="G722" s="23" t="s">
        <v>607</v>
      </c>
      <c r="H722" s="23">
        <v>-23.33012883</v>
      </c>
      <c r="I722" s="23">
        <v>-46.934836050000001</v>
      </c>
      <c r="J722" s="24" t="s">
        <v>139</v>
      </c>
      <c r="K722" s="60"/>
      <c r="L722" s="24" t="s">
        <v>152</v>
      </c>
      <c r="M722" s="24" t="s">
        <v>141</v>
      </c>
      <c r="N722" s="23">
        <v>60</v>
      </c>
      <c r="O722" s="23" t="s">
        <v>142</v>
      </c>
      <c r="P722" s="23" t="s">
        <v>143</v>
      </c>
      <c r="Q722" s="26">
        <f t="shared" si="401"/>
        <v>120</v>
      </c>
      <c r="R722" s="27">
        <v>1</v>
      </c>
      <c r="S722" s="28" t="s">
        <v>153</v>
      </c>
      <c r="T722" s="28">
        <v>4</v>
      </c>
      <c r="U722" s="29"/>
      <c r="V722" s="29"/>
      <c r="W722" s="29"/>
      <c r="X722" s="28" t="s">
        <v>153</v>
      </c>
      <c r="Y722" s="23"/>
      <c r="Z722" s="23"/>
      <c r="AA722" s="23"/>
      <c r="AB722" s="29"/>
      <c r="AC722" s="29"/>
      <c r="AD722" s="23" t="s">
        <v>144</v>
      </c>
      <c r="AE722" s="23" t="s">
        <v>145</v>
      </c>
      <c r="AF722" s="23"/>
      <c r="AG722" s="23">
        <v>6</v>
      </c>
      <c r="AH722" s="23">
        <v>1</v>
      </c>
      <c r="AI722" s="23">
        <v>3</v>
      </c>
      <c r="AJ722" s="23">
        <v>1.6</v>
      </c>
      <c r="AK722" s="27">
        <f t="shared" si="402"/>
        <v>-1.4</v>
      </c>
      <c r="AL722" s="27" t="s">
        <v>143</v>
      </c>
      <c r="AM722" s="27" t="s">
        <v>143</v>
      </c>
      <c r="AN722" s="23"/>
      <c r="AO722" s="27">
        <f t="shared" si="403"/>
        <v>2</v>
      </c>
      <c r="AP722" s="23"/>
      <c r="AQ722" s="23"/>
      <c r="AR722" s="23"/>
      <c r="AS722" s="23"/>
      <c r="AT722" s="23"/>
      <c r="AU722" s="27"/>
      <c r="AV722" s="27">
        <f t="shared" si="404"/>
        <v>0</v>
      </c>
      <c r="AW722" s="27"/>
      <c r="AX722" s="28">
        <f>VLOOKUP(J722,ABNT5101!$I$3:$J$9,2)</f>
        <v>7.5</v>
      </c>
      <c r="AY722" s="28">
        <f>VLOOKUP(J722,ABNT5101!$I$3:$M$9,5)</f>
        <v>0.18</v>
      </c>
      <c r="AZ722" s="28" t="str">
        <f>_xlfn.XLOOKUP(J722,ABNT5101!I:I,ABNT5101!L:L)</f>
        <v>-</v>
      </c>
      <c r="BA722" s="28">
        <f>_xlfn.XLOOKUP(J722,ABNT5101!$I:$I,ABNT5101!M:M)</f>
        <v>0.18</v>
      </c>
      <c r="BB722" s="28" t="str">
        <f>_xlfn.XLOOKUP(J722,ABNT5101!$I:$I,ABNT5101!N:N)</f>
        <v>-</v>
      </c>
      <c r="BC722" s="28">
        <f>_xlfn.XLOOKUP(J722,ABNT5101!$I:$I,ABNT5101!O:O)</f>
        <v>16</v>
      </c>
      <c r="BD722" s="31" t="str">
        <f t="shared" si="405"/>
        <v>NÃO ATENDE</v>
      </c>
      <c r="BE722" s="32">
        <f t="shared" si="397"/>
        <v>-1</v>
      </c>
      <c r="BF722" s="32">
        <f t="shared" si="398"/>
        <v>-1</v>
      </c>
      <c r="BG722" s="32" t="str">
        <f t="shared" si="406"/>
        <v>-</v>
      </c>
      <c r="BH722" s="33"/>
      <c r="BI722" s="33"/>
      <c r="BJ722" s="34"/>
      <c r="BK722" s="34"/>
      <c r="BL722" s="35"/>
      <c r="BM722" s="34"/>
      <c r="BN722" s="31" t="str">
        <f t="shared" si="407"/>
        <v>NÃO ATENDE</v>
      </c>
      <c r="BO722" s="31" t="str">
        <f t="shared" si="399"/>
        <v>NÃO ATENDE</v>
      </c>
      <c r="BP722" s="31" t="str">
        <f t="shared" si="400"/>
        <v>NÃO ATENDE</v>
      </c>
      <c r="BQ722" s="31" t="str">
        <f t="shared" si="408"/>
        <v>ATENDE</v>
      </c>
      <c r="BR722" s="36" t="str">
        <f t="shared" si="409"/>
        <v>C5</v>
      </c>
      <c r="BS722" s="36" t="str">
        <f t="shared" si="410"/>
        <v>Sem Passeio</v>
      </c>
      <c r="BT722" s="37" t="e">
        <f t="shared" si="411"/>
        <v>#N/A</v>
      </c>
      <c r="BU722" s="33"/>
      <c r="BV722" s="33"/>
      <c r="BW722" s="36" t="e">
        <f>IF(BS722="-","-",_xlfn.XLOOKUP(BS722,ABNT5101!$B$4:$B$9,ABNT5101!$C$4:$C$9))</f>
        <v>#N/A</v>
      </c>
      <c r="BX722" s="36" t="e">
        <f>IF(BS722="-","-",_xlfn.XLOOKUP(BS722,ABNT5101!$B$4:$B$9,ABNT5101!$D$4:$D$9))</f>
        <v>#N/A</v>
      </c>
      <c r="BY722" s="31" t="e">
        <f t="shared" si="412"/>
        <v>#N/A</v>
      </c>
      <c r="BZ722" s="31" t="e">
        <f t="shared" si="413"/>
        <v>#N/A</v>
      </c>
      <c r="CA722" s="31" t="e">
        <f t="shared" si="414"/>
        <v>#N/A</v>
      </c>
      <c r="CB722" s="36" t="str">
        <f t="shared" si="424"/>
        <v>Sem Passeio</v>
      </c>
      <c r="CC722" s="37" t="e">
        <f t="shared" si="415"/>
        <v>#N/A</v>
      </c>
      <c r="CD722" s="38"/>
      <c r="CE722" s="38"/>
      <c r="CF722" s="31" t="e">
        <f>IF(CB722="-","-",_xlfn.XLOOKUP(CB722,ABNT5101!$B$4:$B$9,ABNT5101!$C$4:$C$9))</f>
        <v>#N/A</v>
      </c>
      <c r="CG722" s="36" t="e">
        <f>IF(CB722="-","-",_xlfn.XLOOKUP(CB722,ABNT5101!$B$4:$B$9,ABNT5101!$D$4:$D$9))</f>
        <v>#N/A</v>
      </c>
      <c r="CH722" s="31" t="e">
        <f t="shared" si="416"/>
        <v>#N/A</v>
      </c>
      <c r="CI722" s="31" t="e">
        <f t="shared" si="417"/>
        <v>#N/A</v>
      </c>
      <c r="CJ722" s="31" t="e">
        <f t="shared" si="418"/>
        <v>#N/A</v>
      </c>
      <c r="CK722" s="56" t="e">
        <f>_xlfn.XLOOKUP(CL722,'Banco de dados'!$B:$B,'Banco de dados'!$D:$D)</f>
        <v>#N/A</v>
      </c>
      <c r="CL722" s="42"/>
      <c r="CM722" s="56" t="e">
        <f>_xlfn.XLOOKUP(CL722,'Banco de dados'!$B:$B,'Banco de dados'!$E:$E)</f>
        <v>#N/A</v>
      </c>
      <c r="CN722" s="56"/>
      <c r="CO722" s="56" t="e">
        <f>IF(CN722="-","-",_xlfn.XLOOKUP(CN722,'Banco de dados'!$B:$B,'Banco de dados'!$E:$E))</f>
        <v>#N/A</v>
      </c>
      <c r="CP722" s="41">
        <f t="shared" si="419"/>
        <v>1</v>
      </c>
      <c r="CQ722" s="56" t="e">
        <f>_xlfn.XLOOKUP(CL722,'Banco de dados'!$B:$B,'Banco de dados'!$H:$H)</f>
        <v>#N/A</v>
      </c>
      <c r="CR722" s="56" t="e">
        <f t="array" aca="1" ref="CR722" ca="1">_xludf.xlookup(CN722,'Banco de dados'!$B:$B,'Banco de dados'!$H:$H)</f>
        <v>#NAME?</v>
      </c>
      <c r="CS722" s="56" t="e">
        <f t="array" aca="1" ref="CS722" ca="1">_xludf.xlookup(CL722,'Banco de dados'!$B:$B,'Banco de dados'!$F:$F)</f>
        <v>#NAME?</v>
      </c>
      <c r="CT722" s="56" t="e">
        <f t="array" aca="1" ref="CT722" ca="1">_xludf.xlookup(CN722,'Banco de dados'!$B:$B,'Banco de dados'!$F:$F)</f>
        <v>#NAME?</v>
      </c>
      <c r="CU722" s="42"/>
      <c r="CV722" s="42"/>
      <c r="CW722" s="56" t="str">
        <f>IF(AJ722=0.5,"Suporte",IF(AND(AJ722&gt;='Braços de IP'!$B$9,AJ722&lt;='Braços de IP'!$D$9),'Braços de IP'!$E$9,IF(AND(AJ722&gt;='Braços de IP'!$B$10,AJ722&lt;='Braços de IP'!$D$10),'Braços de IP'!$E$10,IF(AND(AJ722&gt;='Braços de IP'!$B$11,AJ722&lt;='Braços de IP'!$D$11),'Braços de IP'!$E$11,IF(AND(AJ722&gt;='Braços de IP'!$B$12,AJ722&lt;='Braços de IP'!$D$12),'Braços de IP'!$E$12,IF(AND(AJ722&gt;='Braços de IP'!$B$13,AJ722&lt;='Braços de IP'!$D$13),'Braços de IP'!$E$13,IF(AND(AJ722&gt;='Braços de IP'!$B$14,AJ722&lt;='Braços de IP'!$D$14),'Braços de IP'!$E$14,"ERRO")))))))</f>
        <v>Médio I</v>
      </c>
      <c r="CX722" s="42"/>
      <c r="CY722" s="56" t="str">
        <f>IF($CX722="","",VLOOKUP($CX722,'Braços de IP'!$E$9:$I$15,2,0))</f>
        <v/>
      </c>
      <c r="CZ722" s="43" t="str">
        <f>IF($CX722="","",VLOOKUP($CX722,'Braços de IP'!$E$9:$I$15,5,0))</f>
        <v/>
      </c>
      <c r="DA722" s="56" t="s">
        <v>262</v>
      </c>
      <c r="DB722" s="56"/>
      <c r="DC722" s="56"/>
      <c r="DD722" s="56" t="s">
        <v>605</v>
      </c>
      <c r="DE722" s="56"/>
      <c r="DF722" s="56"/>
      <c r="DG722" s="44" t="e">
        <f t="shared" si="420"/>
        <v>#N/A</v>
      </c>
      <c r="DH722" s="45">
        <f t="shared" si="421"/>
        <v>60</v>
      </c>
      <c r="DI722" s="44" t="e">
        <f t="shared" si="422"/>
        <v>#N/A</v>
      </c>
      <c r="DJ722" s="46" t="e">
        <f t="shared" si="423"/>
        <v>#N/A</v>
      </c>
      <c r="DK722" s="47" t="s">
        <v>147</v>
      </c>
      <c r="DL722" s="48"/>
      <c r="DM722" s="49"/>
      <c r="DN722" s="23" t="s">
        <v>148</v>
      </c>
      <c r="DO722" s="23"/>
      <c r="DQ722" s="50"/>
    </row>
    <row r="723" spans="1:121" ht="15.75" hidden="1" customHeight="1" x14ac:dyDescent="0.3">
      <c r="B723" s="5"/>
      <c r="C723" s="5"/>
      <c r="D723" s="5"/>
      <c r="E723" s="22" t="s">
        <v>606</v>
      </c>
      <c r="F723" s="22" t="s">
        <v>150</v>
      </c>
      <c r="G723" s="23" t="s">
        <v>607</v>
      </c>
      <c r="H723" s="23">
        <v>-23.33012883</v>
      </c>
      <c r="I723" s="23">
        <v>-46.934836050000001</v>
      </c>
      <c r="J723" s="24" t="s">
        <v>139</v>
      </c>
      <c r="K723" s="60"/>
      <c r="L723" s="24" t="s">
        <v>152</v>
      </c>
      <c r="M723" s="24" t="s">
        <v>141</v>
      </c>
      <c r="N723" s="23">
        <v>60</v>
      </c>
      <c r="O723" s="23" t="s">
        <v>142</v>
      </c>
      <c r="P723" s="23" t="s">
        <v>143</v>
      </c>
      <c r="Q723" s="26">
        <f t="shared" si="401"/>
        <v>120</v>
      </c>
      <c r="R723" s="27">
        <v>1</v>
      </c>
      <c r="S723" s="28" t="s">
        <v>153</v>
      </c>
      <c r="T723" s="28">
        <v>4</v>
      </c>
      <c r="U723" s="29"/>
      <c r="V723" s="29"/>
      <c r="W723" s="29"/>
      <c r="X723" s="28" t="s">
        <v>153</v>
      </c>
      <c r="Y723" s="23"/>
      <c r="Z723" s="23"/>
      <c r="AA723" s="23"/>
      <c r="AB723" s="29"/>
      <c r="AC723" s="29"/>
      <c r="AD723" s="23" t="s">
        <v>144</v>
      </c>
      <c r="AE723" s="23" t="s">
        <v>145</v>
      </c>
      <c r="AF723" s="23"/>
      <c r="AG723" s="23">
        <v>6</v>
      </c>
      <c r="AH723" s="23">
        <v>1</v>
      </c>
      <c r="AI723" s="23">
        <v>3</v>
      </c>
      <c r="AJ723" s="23">
        <v>1.6</v>
      </c>
      <c r="AK723" s="27">
        <f t="shared" si="402"/>
        <v>-1.4</v>
      </c>
      <c r="AL723" s="27" t="s">
        <v>143</v>
      </c>
      <c r="AM723" s="27" t="s">
        <v>143</v>
      </c>
      <c r="AN723" s="23"/>
      <c r="AO723" s="27">
        <f t="shared" si="403"/>
        <v>2</v>
      </c>
      <c r="AP723" s="23"/>
      <c r="AQ723" s="23"/>
      <c r="AR723" s="23"/>
      <c r="AS723" s="23"/>
      <c r="AT723" s="23"/>
      <c r="AU723" s="27"/>
      <c r="AV723" s="27">
        <f t="shared" si="404"/>
        <v>0</v>
      </c>
      <c r="AW723" s="27"/>
      <c r="AX723" s="28">
        <f>VLOOKUP(J723,ABNT5101!$I$3:$J$9,2)</f>
        <v>7.5</v>
      </c>
      <c r="AY723" s="28">
        <f>VLOOKUP(J723,ABNT5101!$I$3:$M$9,5)</f>
        <v>0.18</v>
      </c>
      <c r="AZ723" s="28" t="str">
        <f>_xlfn.XLOOKUP(J723,ABNT5101!I:I,ABNT5101!L:L)</f>
        <v>-</v>
      </c>
      <c r="BA723" s="28">
        <f>_xlfn.XLOOKUP(J723,ABNT5101!$I:$I,ABNT5101!M:M)</f>
        <v>0.18</v>
      </c>
      <c r="BB723" s="28" t="str">
        <f>_xlfn.XLOOKUP(J723,ABNT5101!$I:$I,ABNT5101!N:N)</f>
        <v>-</v>
      </c>
      <c r="BC723" s="28">
        <f>_xlfn.XLOOKUP(J723,ABNT5101!$I:$I,ABNT5101!O:O)</f>
        <v>16</v>
      </c>
      <c r="BD723" s="31" t="str">
        <f t="shared" si="405"/>
        <v>NÃO ATENDE</v>
      </c>
      <c r="BE723" s="32">
        <f t="shared" si="397"/>
        <v>-1</v>
      </c>
      <c r="BF723" s="32">
        <f t="shared" si="398"/>
        <v>-1</v>
      </c>
      <c r="BG723" s="32" t="str">
        <f t="shared" si="406"/>
        <v>-</v>
      </c>
      <c r="BH723" s="33"/>
      <c r="BI723" s="33"/>
      <c r="BJ723" s="34"/>
      <c r="BK723" s="34"/>
      <c r="BL723" s="35"/>
      <c r="BM723" s="34"/>
      <c r="BN723" s="31" t="str">
        <f t="shared" si="407"/>
        <v>NÃO ATENDE</v>
      </c>
      <c r="BO723" s="31" t="str">
        <f t="shared" si="399"/>
        <v>NÃO ATENDE</v>
      </c>
      <c r="BP723" s="31" t="str">
        <f t="shared" si="400"/>
        <v>NÃO ATENDE</v>
      </c>
      <c r="BQ723" s="31" t="str">
        <f t="shared" si="408"/>
        <v>ATENDE</v>
      </c>
      <c r="BR723" s="36" t="str">
        <f t="shared" si="409"/>
        <v>C5</v>
      </c>
      <c r="BS723" s="36" t="str">
        <f t="shared" si="410"/>
        <v>Sem Passeio</v>
      </c>
      <c r="BT723" s="37" t="e">
        <f t="shared" si="411"/>
        <v>#N/A</v>
      </c>
      <c r="BU723" s="33"/>
      <c r="BV723" s="33"/>
      <c r="BW723" s="36" t="e">
        <f>IF(BS723="-","-",_xlfn.XLOOKUP(BS723,ABNT5101!$B$4:$B$9,ABNT5101!$C$4:$C$9))</f>
        <v>#N/A</v>
      </c>
      <c r="BX723" s="36" t="e">
        <f>IF(BS723="-","-",_xlfn.XLOOKUP(BS723,ABNT5101!$B$4:$B$9,ABNT5101!$D$4:$D$9))</f>
        <v>#N/A</v>
      </c>
      <c r="BY723" s="31" t="e">
        <f t="shared" si="412"/>
        <v>#N/A</v>
      </c>
      <c r="BZ723" s="31" t="e">
        <f t="shared" si="413"/>
        <v>#N/A</v>
      </c>
      <c r="CA723" s="31" t="e">
        <f t="shared" si="414"/>
        <v>#N/A</v>
      </c>
      <c r="CB723" s="36" t="str">
        <f t="shared" si="424"/>
        <v>Sem Passeio</v>
      </c>
      <c r="CC723" s="37" t="e">
        <f t="shared" si="415"/>
        <v>#N/A</v>
      </c>
      <c r="CD723" s="38"/>
      <c r="CE723" s="38"/>
      <c r="CF723" s="31" t="e">
        <f>IF(CB723="-","-",_xlfn.XLOOKUP(CB723,ABNT5101!$B$4:$B$9,ABNT5101!$C$4:$C$9))</f>
        <v>#N/A</v>
      </c>
      <c r="CG723" s="36" t="e">
        <f>IF(CB723="-","-",_xlfn.XLOOKUP(CB723,ABNT5101!$B$4:$B$9,ABNT5101!$D$4:$D$9))</f>
        <v>#N/A</v>
      </c>
      <c r="CH723" s="31" t="e">
        <f t="shared" si="416"/>
        <v>#N/A</v>
      </c>
      <c r="CI723" s="31" t="e">
        <f t="shared" si="417"/>
        <v>#N/A</v>
      </c>
      <c r="CJ723" s="31" t="e">
        <f t="shared" si="418"/>
        <v>#N/A</v>
      </c>
      <c r="CK723" s="56" t="e">
        <f>_xlfn.XLOOKUP(CL723,'Banco de dados'!$B:$B,'Banco de dados'!$D:$D)</f>
        <v>#N/A</v>
      </c>
      <c r="CL723" s="42"/>
      <c r="CM723" s="56" t="e">
        <f>_xlfn.XLOOKUP(CL723,'Banco de dados'!$B:$B,'Banco de dados'!$E:$E)</f>
        <v>#N/A</v>
      </c>
      <c r="CN723" s="56"/>
      <c r="CO723" s="56" t="e">
        <f>IF(CN723="-","-",_xlfn.XLOOKUP(CN723,'Banco de dados'!$B:$B,'Banco de dados'!$E:$E))</f>
        <v>#N/A</v>
      </c>
      <c r="CP723" s="41">
        <f t="shared" si="419"/>
        <v>1</v>
      </c>
      <c r="CQ723" s="56" t="e">
        <f>_xlfn.XLOOKUP(CL723,'Banco de dados'!$B:$B,'Banco de dados'!$H:$H)</f>
        <v>#N/A</v>
      </c>
      <c r="CR723" s="56" t="e">
        <f t="array" aca="1" ref="CR723" ca="1">_xludf.xlookup(CN723,'Banco de dados'!$B:$B,'Banco de dados'!$H:$H)</f>
        <v>#NAME?</v>
      </c>
      <c r="CS723" s="56" t="e">
        <f t="array" aca="1" ref="CS723" ca="1">_xludf.xlookup(CL723,'Banco de dados'!$B:$B,'Banco de dados'!$F:$F)</f>
        <v>#NAME?</v>
      </c>
      <c r="CT723" s="56" t="e">
        <f t="array" aca="1" ref="CT723" ca="1">_xludf.xlookup(CN723,'Banco de dados'!$B:$B,'Banco de dados'!$F:$F)</f>
        <v>#NAME?</v>
      </c>
      <c r="CU723" s="42"/>
      <c r="CV723" s="42"/>
      <c r="CW723" s="56" t="str">
        <f>IF(AJ723=0.5,"Suporte",IF(AND(AJ723&gt;='Braços de IP'!$B$9,AJ723&lt;='Braços de IP'!$D$9),'Braços de IP'!$E$9,IF(AND(AJ723&gt;='Braços de IP'!$B$10,AJ723&lt;='Braços de IP'!$D$10),'Braços de IP'!$E$10,IF(AND(AJ723&gt;='Braços de IP'!$B$11,AJ723&lt;='Braços de IP'!$D$11),'Braços de IP'!$E$11,IF(AND(AJ723&gt;='Braços de IP'!$B$12,AJ723&lt;='Braços de IP'!$D$12),'Braços de IP'!$E$12,IF(AND(AJ723&gt;='Braços de IP'!$B$13,AJ723&lt;='Braços de IP'!$D$13),'Braços de IP'!$E$13,IF(AND(AJ723&gt;='Braços de IP'!$B$14,AJ723&lt;='Braços de IP'!$D$14),'Braços de IP'!$E$14,"ERRO")))))))</f>
        <v>Médio I</v>
      </c>
      <c r="CX723" s="42"/>
      <c r="CY723" s="56" t="str">
        <f>IF($CX723="","",VLOOKUP($CX723,'Braços de IP'!$E$9:$I$15,2,0))</f>
        <v/>
      </c>
      <c r="CZ723" s="43" t="str">
        <f>IF($CX723="","",VLOOKUP($CX723,'Braços de IP'!$E$9:$I$15,5,0))</f>
        <v/>
      </c>
      <c r="DA723" s="56" t="s">
        <v>262</v>
      </c>
      <c r="DB723" s="56"/>
      <c r="DC723" s="56"/>
      <c r="DD723" s="56" t="s">
        <v>605</v>
      </c>
      <c r="DE723" s="56"/>
      <c r="DF723" s="56"/>
      <c r="DG723" s="44" t="e">
        <f t="shared" si="420"/>
        <v>#N/A</v>
      </c>
      <c r="DH723" s="45">
        <f t="shared" si="421"/>
        <v>60</v>
      </c>
      <c r="DI723" s="44" t="e">
        <f t="shared" si="422"/>
        <v>#N/A</v>
      </c>
      <c r="DJ723" s="46" t="e">
        <f t="shared" si="423"/>
        <v>#N/A</v>
      </c>
      <c r="DK723" s="47" t="s">
        <v>147</v>
      </c>
      <c r="DL723" s="48"/>
      <c r="DM723" s="49"/>
      <c r="DN723" s="23" t="s">
        <v>148</v>
      </c>
      <c r="DO723" s="23"/>
      <c r="DQ723" s="50"/>
    </row>
    <row r="724" spans="1:121" ht="15.75" hidden="1" customHeight="1" x14ac:dyDescent="0.3">
      <c r="B724" s="5"/>
      <c r="C724" s="5"/>
      <c r="D724" s="5"/>
      <c r="E724" s="22" t="s">
        <v>606</v>
      </c>
      <c r="F724" s="22" t="s">
        <v>150</v>
      </c>
      <c r="G724" s="23" t="s">
        <v>607</v>
      </c>
      <c r="H724" s="23">
        <v>-23.33012883</v>
      </c>
      <c r="I724" s="23">
        <v>-46.934836050000001</v>
      </c>
      <c r="J724" s="24" t="s">
        <v>139</v>
      </c>
      <c r="K724" s="60"/>
      <c r="L724" s="24" t="s">
        <v>152</v>
      </c>
      <c r="M724" s="24" t="s">
        <v>141</v>
      </c>
      <c r="N724" s="23">
        <v>60</v>
      </c>
      <c r="O724" s="23" t="s">
        <v>142</v>
      </c>
      <c r="P724" s="23" t="s">
        <v>143</v>
      </c>
      <c r="Q724" s="26">
        <f t="shared" si="401"/>
        <v>120</v>
      </c>
      <c r="R724" s="27">
        <v>1</v>
      </c>
      <c r="S724" s="28" t="s">
        <v>153</v>
      </c>
      <c r="T724" s="28">
        <v>4</v>
      </c>
      <c r="U724" s="29"/>
      <c r="V724" s="29"/>
      <c r="W724" s="29"/>
      <c r="X724" s="28" t="s">
        <v>153</v>
      </c>
      <c r="Y724" s="23"/>
      <c r="Z724" s="23"/>
      <c r="AA724" s="23"/>
      <c r="AB724" s="29"/>
      <c r="AC724" s="29"/>
      <c r="AD724" s="23" t="s">
        <v>144</v>
      </c>
      <c r="AE724" s="23" t="s">
        <v>145</v>
      </c>
      <c r="AF724" s="23"/>
      <c r="AG724" s="23">
        <v>6</v>
      </c>
      <c r="AH724" s="23">
        <v>1</v>
      </c>
      <c r="AI724" s="23">
        <v>3</v>
      </c>
      <c r="AJ724" s="23">
        <v>1.6</v>
      </c>
      <c r="AK724" s="27">
        <f t="shared" si="402"/>
        <v>-1.4</v>
      </c>
      <c r="AL724" s="27" t="s">
        <v>143</v>
      </c>
      <c r="AM724" s="27" t="s">
        <v>143</v>
      </c>
      <c r="AN724" s="23"/>
      <c r="AO724" s="27">
        <f t="shared" si="403"/>
        <v>2</v>
      </c>
      <c r="AP724" s="23"/>
      <c r="AQ724" s="23"/>
      <c r="AR724" s="23"/>
      <c r="AS724" s="23"/>
      <c r="AT724" s="23"/>
      <c r="AU724" s="27"/>
      <c r="AV724" s="27">
        <f t="shared" si="404"/>
        <v>0</v>
      </c>
      <c r="AW724" s="27"/>
      <c r="AX724" s="28">
        <f>VLOOKUP(J724,ABNT5101!$I$3:$J$9,2)</f>
        <v>7.5</v>
      </c>
      <c r="AY724" s="28">
        <f>VLOOKUP(J724,ABNT5101!$I$3:$M$9,5)</f>
        <v>0.18</v>
      </c>
      <c r="AZ724" s="28" t="str">
        <f>_xlfn.XLOOKUP(J724,ABNT5101!I:I,ABNT5101!L:L)</f>
        <v>-</v>
      </c>
      <c r="BA724" s="28">
        <f>_xlfn.XLOOKUP(J724,ABNT5101!$I:$I,ABNT5101!M:M)</f>
        <v>0.18</v>
      </c>
      <c r="BB724" s="28" t="str">
        <f>_xlfn.XLOOKUP(J724,ABNT5101!$I:$I,ABNT5101!N:N)</f>
        <v>-</v>
      </c>
      <c r="BC724" s="28">
        <f>_xlfn.XLOOKUP(J724,ABNT5101!$I:$I,ABNT5101!O:O)</f>
        <v>16</v>
      </c>
      <c r="BD724" s="31" t="str">
        <f t="shared" si="405"/>
        <v>NÃO ATENDE</v>
      </c>
      <c r="BE724" s="32">
        <f t="shared" si="397"/>
        <v>-1</v>
      </c>
      <c r="BF724" s="32">
        <f t="shared" si="398"/>
        <v>-1</v>
      </c>
      <c r="BG724" s="32" t="str">
        <f t="shared" si="406"/>
        <v>-</v>
      </c>
      <c r="BH724" s="33"/>
      <c r="BI724" s="33"/>
      <c r="BJ724" s="34"/>
      <c r="BK724" s="34"/>
      <c r="BL724" s="35"/>
      <c r="BM724" s="34"/>
      <c r="BN724" s="31" t="str">
        <f t="shared" si="407"/>
        <v>NÃO ATENDE</v>
      </c>
      <c r="BO724" s="31" t="str">
        <f t="shared" si="399"/>
        <v>NÃO ATENDE</v>
      </c>
      <c r="BP724" s="31" t="str">
        <f t="shared" si="400"/>
        <v>NÃO ATENDE</v>
      </c>
      <c r="BQ724" s="31" t="str">
        <f t="shared" si="408"/>
        <v>ATENDE</v>
      </c>
      <c r="BR724" s="36" t="str">
        <f t="shared" si="409"/>
        <v>C5</v>
      </c>
      <c r="BS724" s="36" t="str">
        <f t="shared" si="410"/>
        <v>Sem Passeio</v>
      </c>
      <c r="BT724" s="37" t="e">
        <f t="shared" si="411"/>
        <v>#N/A</v>
      </c>
      <c r="BU724" s="33"/>
      <c r="BV724" s="33"/>
      <c r="BW724" s="36" t="e">
        <f>IF(BS724="-","-",_xlfn.XLOOKUP(BS724,ABNT5101!$B$4:$B$9,ABNT5101!$C$4:$C$9))</f>
        <v>#N/A</v>
      </c>
      <c r="BX724" s="36" t="e">
        <f>IF(BS724="-","-",_xlfn.XLOOKUP(BS724,ABNT5101!$B$4:$B$9,ABNT5101!$D$4:$D$9))</f>
        <v>#N/A</v>
      </c>
      <c r="BY724" s="31" t="e">
        <f t="shared" si="412"/>
        <v>#N/A</v>
      </c>
      <c r="BZ724" s="31" t="e">
        <f t="shared" si="413"/>
        <v>#N/A</v>
      </c>
      <c r="CA724" s="31" t="e">
        <f t="shared" si="414"/>
        <v>#N/A</v>
      </c>
      <c r="CB724" s="36" t="str">
        <f t="shared" ref="CB724:CB755" si="425">BS724</f>
        <v>Sem Passeio</v>
      </c>
      <c r="CC724" s="37" t="e">
        <f t="shared" si="415"/>
        <v>#N/A</v>
      </c>
      <c r="CD724" s="38"/>
      <c r="CE724" s="38"/>
      <c r="CF724" s="31" t="e">
        <f>IF(CB724="-","-",_xlfn.XLOOKUP(CB724,ABNT5101!$B$4:$B$9,ABNT5101!$C$4:$C$9))</f>
        <v>#N/A</v>
      </c>
      <c r="CG724" s="36" t="e">
        <f>IF(CB724="-","-",_xlfn.XLOOKUP(CB724,ABNT5101!$B$4:$B$9,ABNT5101!$D$4:$D$9))</f>
        <v>#N/A</v>
      </c>
      <c r="CH724" s="31" t="e">
        <f t="shared" si="416"/>
        <v>#N/A</v>
      </c>
      <c r="CI724" s="31" t="e">
        <f t="shared" si="417"/>
        <v>#N/A</v>
      </c>
      <c r="CJ724" s="31" t="e">
        <f t="shared" si="418"/>
        <v>#N/A</v>
      </c>
      <c r="CK724" s="56" t="e">
        <f>_xlfn.XLOOKUP(CL724,'Banco de dados'!$B:$B,'Banco de dados'!$D:$D)</f>
        <v>#N/A</v>
      </c>
      <c r="CL724" s="42"/>
      <c r="CM724" s="56" t="e">
        <f>_xlfn.XLOOKUP(CL724,'Banco de dados'!$B:$B,'Banco de dados'!$E:$E)</f>
        <v>#N/A</v>
      </c>
      <c r="CN724" s="56"/>
      <c r="CO724" s="56" t="e">
        <f>IF(CN724="-","-",_xlfn.XLOOKUP(CN724,'Banco de dados'!$B:$B,'Banco de dados'!$E:$E))</f>
        <v>#N/A</v>
      </c>
      <c r="CP724" s="41">
        <f t="shared" si="419"/>
        <v>1</v>
      </c>
      <c r="CQ724" s="56" t="e">
        <f>_xlfn.XLOOKUP(CL724,'Banco de dados'!$B:$B,'Banco de dados'!$H:$H)</f>
        <v>#N/A</v>
      </c>
      <c r="CR724" s="56" t="e">
        <f t="array" aca="1" ref="CR724" ca="1">_xludf.xlookup(CN724,'Banco de dados'!$B:$B,'Banco de dados'!$H:$H)</f>
        <v>#NAME?</v>
      </c>
      <c r="CS724" s="56" t="e">
        <f t="array" aca="1" ref="CS724" ca="1">_xludf.xlookup(CL724,'Banco de dados'!$B:$B,'Banco de dados'!$F:$F)</f>
        <v>#NAME?</v>
      </c>
      <c r="CT724" s="56" t="e">
        <f t="array" aca="1" ref="CT724" ca="1">_xludf.xlookup(CN724,'Banco de dados'!$B:$B,'Banco de dados'!$F:$F)</f>
        <v>#NAME?</v>
      </c>
      <c r="CU724" s="42"/>
      <c r="CV724" s="42"/>
      <c r="CW724" s="56" t="str">
        <f>IF(AJ724=0.5,"Suporte",IF(AND(AJ724&gt;='Braços de IP'!$B$9,AJ724&lt;='Braços de IP'!$D$9),'Braços de IP'!$E$9,IF(AND(AJ724&gt;='Braços de IP'!$B$10,AJ724&lt;='Braços de IP'!$D$10),'Braços de IP'!$E$10,IF(AND(AJ724&gt;='Braços de IP'!$B$11,AJ724&lt;='Braços de IP'!$D$11),'Braços de IP'!$E$11,IF(AND(AJ724&gt;='Braços de IP'!$B$12,AJ724&lt;='Braços de IP'!$D$12),'Braços de IP'!$E$12,IF(AND(AJ724&gt;='Braços de IP'!$B$13,AJ724&lt;='Braços de IP'!$D$13),'Braços de IP'!$E$13,IF(AND(AJ724&gt;='Braços de IP'!$B$14,AJ724&lt;='Braços de IP'!$D$14),'Braços de IP'!$E$14,"ERRO")))))))</f>
        <v>Médio I</v>
      </c>
      <c r="CX724" s="42"/>
      <c r="CY724" s="56" t="str">
        <f>IF($CX724="","",VLOOKUP($CX724,'Braços de IP'!$E$9:$I$15,2,0))</f>
        <v/>
      </c>
      <c r="CZ724" s="43" t="str">
        <f>IF($CX724="","",VLOOKUP($CX724,'Braços de IP'!$E$9:$I$15,5,0))</f>
        <v/>
      </c>
      <c r="DA724" s="56" t="s">
        <v>262</v>
      </c>
      <c r="DB724" s="56"/>
      <c r="DC724" s="56"/>
      <c r="DD724" s="56" t="s">
        <v>605</v>
      </c>
      <c r="DE724" s="56"/>
      <c r="DF724" s="56"/>
      <c r="DG724" s="44" t="e">
        <f t="shared" si="420"/>
        <v>#N/A</v>
      </c>
      <c r="DH724" s="45">
        <f t="shared" si="421"/>
        <v>60</v>
      </c>
      <c r="DI724" s="44" t="e">
        <f t="shared" si="422"/>
        <v>#N/A</v>
      </c>
      <c r="DJ724" s="46" t="e">
        <f t="shared" si="423"/>
        <v>#N/A</v>
      </c>
      <c r="DK724" s="47" t="s">
        <v>147</v>
      </c>
      <c r="DL724" s="48"/>
      <c r="DM724" s="49"/>
      <c r="DN724" s="23" t="s">
        <v>148</v>
      </c>
      <c r="DO724" s="23"/>
      <c r="DQ724" s="50"/>
    </row>
    <row r="725" spans="1:121" ht="15.75" hidden="1" customHeight="1" x14ac:dyDescent="0.3">
      <c r="B725" s="5"/>
      <c r="C725" s="5"/>
      <c r="D725" s="5"/>
      <c r="E725" s="22" t="s">
        <v>608</v>
      </c>
      <c r="F725" s="22" t="s">
        <v>137</v>
      </c>
      <c r="G725" s="23" t="s">
        <v>283</v>
      </c>
      <c r="H725" s="23">
        <v>-23.406077</v>
      </c>
      <c r="I725" s="23">
        <v>-46.858708999999998</v>
      </c>
      <c r="J725" s="24" t="s">
        <v>160</v>
      </c>
      <c r="K725" s="60"/>
      <c r="L725" s="24" t="s">
        <v>157</v>
      </c>
      <c r="M725" s="24" t="s">
        <v>141</v>
      </c>
      <c r="N725" s="23">
        <v>60</v>
      </c>
      <c r="O725" s="23" t="s">
        <v>142</v>
      </c>
      <c r="P725" s="23" t="s">
        <v>143</v>
      </c>
      <c r="Q725" s="26">
        <f t="shared" si="401"/>
        <v>120</v>
      </c>
      <c r="R725" s="27">
        <v>1</v>
      </c>
      <c r="S725" s="28">
        <v>3</v>
      </c>
      <c r="T725" s="28">
        <v>6.5</v>
      </c>
      <c r="U725" s="29"/>
      <c r="V725" s="29"/>
      <c r="W725" s="29"/>
      <c r="X725" s="28">
        <v>4.2</v>
      </c>
      <c r="Y725" s="23"/>
      <c r="Z725" s="23"/>
      <c r="AA725" s="23"/>
      <c r="AB725" s="29"/>
      <c r="AC725" s="29"/>
      <c r="AD725" s="23" t="s">
        <v>144</v>
      </c>
      <c r="AE725" s="23" t="s">
        <v>145</v>
      </c>
      <c r="AF725" s="23"/>
      <c r="AG725" s="23">
        <v>7.7</v>
      </c>
      <c r="AH725" s="23">
        <v>1</v>
      </c>
      <c r="AI725" s="23">
        <v>0.6</v>
      </c>
      <c r="AJ725" s="23">
        <v>2.1</v>
      </c>
      <c r="AK725" s="27">
        <f t="shared" si="402"/>
        <v>1.5</v>
      </c>
      <c r="AL725" s="27" t="s">
        <v>143</v>
      </c>
      <c r="AM725" s="27" t="s">
        <v>143</v>
      </c>
      <c r="AN725" s="23"/>
      <c r="AO725" s="27">
        <f t="shared" si="403"/>
        <v>2</v>
      </c>
      <c r="AP725" s="23"/>
      <c r="AQ725" s="23"/>
      <c r="AR725" s="23"/>
      <c r="AS725" s="23"/>
      <c r="AT725" s="23"/>
      <c r="AU725" s="27"/>
      <c r="AV725" s="27">
        <f t="shared" si="404"/>
        <v>0</v>
      </c>
      <c r="AW725" s="27"/>
      <c r="AX725" s="28">
        <f>VLOOKUP(J725,ABNT5101!$I$3:$J$9,2)</f>
        <v>10</v>
      </c>
      <c r="AY725" s="28">
        <f>VLOOKUP(J725,ABNT5101!$I$3:$M$9,5)</f>
        <v>0.18</v>
      </c>
      <c r="AZ725" s="28" t="str">
        <f>_xlfn.XLOOKUP(J725,ABNT5101!I:I,ABNT5101!L:L)</f>
        <v>-</v>
      </c>
      <c r="BA725" s="28">
        <f>_xlfn.XLOOKUP(J725,ABNT5101!$I:$I,ABNT5101!M:M)</f>
        <v>0.18</v>
      </c>
      <c r="BB725" s="28" t="str">
        <f>_xlfn.XLOOKUP(J725,ABNT5101!$I:$I,ABNT5101!N:N)</f>
        <v>-</v>
      </c>
      <c r="BC725" s="28">
        <f>_xlfn.XLOOKUP(J725,ABNT5101!$I:$I,ABNT5101!O:O)</f>
        <v>16</v>
      </c>
      <c r="BD725" s="31" t="str">
        <f t="shared" si="405"/>
        <v>NÃO ATENDE</v>
      </c>
      <c r="BE725" s="32">
        <f t="shared" si="397"/>
        <v>-1</v>
      </c>
      <c r="BF725" s="32">
        <f t="shared" si="398"/>
        <v>-1</v>
      </c>
      <c r="BG725" s="32" t="str">
        <f t="shared" si="406"/>
        <v>-</v>
      </c>
      <c r="BH725" s="33"/>
      <c r="BI725" s="33"/>
      <c r="BJ725" s="34"/>
      <c r="BK725" s="34"/>
      <c r="BL725" s="35"/>
      <c r="BM725" s="34"/>
      <c r="BN725" s="31" t="str">
        <f t="shared" si="407"/>
        <v>NÃO ATENDE</v>
      </c>
      <c r="BO725" s="31" t="str">
        <f t="shared" si="399"/>
        <v>NÃO ATENDE</v>
      </c>
      <c r="BP725" s="31" t="str">
        <f t="shared" si="400"/>
        <v>NÃO ATENDE</v>
      </c>
      <c r="BQ725" s="31" t="str">
        <f t="shared" si="408"/>
        <v>ATENDE</v>
      </c>
      <c r="BR725" s="36" t="str">
        <f t="shared" si="409"/>
        <v>C4</v>
      </c>
      <c r="BS725" s="36" t="str">
        <f t="shared" si="410"/>
        <v>P5</v>
      </c>
      <c r="BT725" s="37">
        <f t="shared" si="411"/>
        <v>-1</v>
      </c>
      <c r="BU725" s="33"/>
      <c r="BV725" s="33"/>
      <c r="BW725" s="36">
        <f>IF(BS725="-","-",_xlfn.XLOOKUP(BS725,ABNT5101!$B$4:$B$9,ABNT5101!$C$4:$C$9))</f>
        <v>5</v>
      </c>
      <c r="BX725" s="36">
        <f>IF(BS725="-","-",_xlfn.XLOOKUP(BS725,ABNT5101!$B$4:$B$9,ABNT5101!$D$4:$D$9))</f>
        <v>1</v>
      </c>
      <c r="BY725" s="31" t="str">
        <f t="shared" si="412"/>
        <v>NÃO ATENDE</v>
      </c>
      <c r="BZ725" s="31" t="str">
        <f t="shared" si="413"/>
        <v>NÃO ATENDE</v>
      </c>
      <c r="CA725" s="31" t="str">
        <f t="shared" si="414"/>
        <v>NÃO ATENDE</v>
      </c>
      <c r="CB725" s="36" t="str">
        <f t="shared" si="425"/>
        <v>P5</v>
      </c>
      <c r="CC725" s="37">
        <f t="shared" si="415"/>
        <v>-1</v>
      </c>
      <c r="CD725" s="38"/>
      <c r="CE725" s="38"/>
      <c r="CF725" s="31">
        <f>IF(CB725="-","-",_xlfn.XLOOKUP(CB725,ABNT5101!$B$4:$B$9,ABNT5101!$C$4:$C$9))</f>
        <v>5</v>
      </c>
      <c r="CG725" s="36">
        <f>IF(CB725="-","-",_xlfn.XLOOKUP(CB725,ABNT5101!$B$4:$B$9,ABNT5101!$D$4:$D$9))</f>
        <v>1</v>
      </c>
      <c r="CH725" s="31" t="str">
        <f t="shared" si="416"/>
        <v>NÃO ATENDE</v>
      </c>
      <c r="CI725" s="31" t="str">
        <f t="shared" si="417"/>
        <v>NÃO ATENDE</v>
      </c>
      <c r="CJ725" s="31" t="str">
        <f t="shared" si="418"/>
        <v>NÃO ATENDE</v>
      </c>
      <c r="CK725" s="56" t="e">
        <f>_xlfn.XLOOKUP(CL725,'Banco de dados'!$B:$B,'Banco de dados'!$D:$D)</f>
        <v>#N/A</v>
      </c>
      <c r="CL725" s="42"/>
      <c r="CM725" s="56" t="e">
        <f>_xlfn.XLOOKUP(CL725,'Banco de dados'!$B:$B,'Banco de dados'!$E:$E)</f>
        <v>#N/A</v>
      </c>
      <c r="CN725" s="56"/>
      <c r="CO725" s="56" t="e">
        <f>IF(CN725="-","-",_xlfn.XLOOKUP(CN725,'Banco de dados'!$B:$B,'Banco de dados'!$E:$E))</f>
        <v>#N/A</v>
      </c>
      <c r="CP725" s="41">
        <f t="shared" si="419"/>
        <v>1</v>
      </c>
      <c r="CQ725" s="56" t="e">
        <f>_xlfn.XLOOKUP(CL725,'Banco de dados'!$B:$B,'Banco de dados'!$H:$H)</f>
        <v>#N/A</v>
      </c>
      <c r="CR725" s="56" t="e">
        <f t="array" aca="1" ref="CR725" ca="1">_xludf.xlookup(CN725,'Banco de dados'!$B:$B,'Banco de dados'!$H:$H)</f>
        <v>#NAME?</v>
      </c>
      <c r="CS725" s="56" t="e">
        <f t="array" aca="1" ref="CS725" ca="1">_xludf.xlookup(CL725,'Banco de dados'!$B:$B,'Banco de dados'!$F:$F)</f>
        <v>#NAME?</v>
      </c>
      <c r="CT725" s="56" t="e">
        <f t="array" aca="1" ref="CT725" ca="1">_xludf.xlookup(CN725,'Banco de dados'!$B:$B,'Banco de dados'!$F:$F)</f>
        <v>#NAME?</v>
      </c>
      <c r="CU725" s="42"/>
      <c r="CV725" s="42"/>
      <c r="CW725" s="56" t="str">
        <f>IF(AJ725=0.5,"Suporte",IF(AND(AJ725&gt;='Braços de IP'!$B$9,AJ725&lt;='Braços de IP'!$D$9),'Braços de IP'!$E$9,IF(AND(AJ725&gt;='Braços de IP'!$B$10,AJ725&lt;='Braços de IP'!$D$10),'Braços de IP'!$E$10,IF(AND(AJ725&gt;='Braços de IP'!$B$11,AJ725&lt;='Braços de IP'!$D$11),'Braços de IP'!$E$11,IF(AND(AJ725&gt;='Braços de IP'!$B$12,AJ725&lt;='Braços de IP'!$D$12),'Braços de IP'!$E$12,IF(AND(AJ725&gt;='Braços de IP'!$B$13,AJ725&lt;='Braços de IP'!$D$13),'Braços de IP'!$E$13,IF(AND(AJ725&gt;='Braços de IP'!$B$14,AJ725&lt;='Braços de IP'!$D$14),'Braços de IP'!$E$14,"ERRO")))))))</f>
        <v>Médio I</v>
      </c>
      <c r="CX725" s="42"/>
      <c r="CY725" s="56" t="str">
        <f>IF($CX725="","",VLOOKUP($CX725,'Braços de IP'!$E$9:$I$15,2,0))</f>
        <v/>
      </c>
      <c r="CZ725" s="43" t="str">
        <f>IF($CX725="","",VLOOKUP($CX725,'Braços de IP'!$E$9:$I$15,5,0))</f>
        <v/>
      </c>
      <c r="DA725" s="56"/>
      <c r="DB725" s="56"/>
      <c r="DC725" s="56"/>
      <c r="DD725" s="56"/>
      <c r="DE725" s="56"/>
      <c r="DF725" s="56"/>
      <c r="DG725" s="44" t="e">
        <f t="shared" si="420"/>
        <v>#N/A</v>
      </c>
      <c r="DH725" s="45">
        <f t="shared" si="421"/>
        <v>60</v>
      </c>
      <c r="DI725" s="44" t="e">
        <f t="shared" si="422"/>
        <v>#N/A</v>
      </c>
      <c r="DJ725" s="46" t="e">
        <f t="shared" si="423"/>
        <v>#N/A</v>
      </c>
      <c r="DK725" s="47" t="s">
        <v>147</v>
      </c>
      <c r="DL725" s="48"/>
      <c r="DM725" s="49"/>
      <c r="DN725" s="23" t="s">
        <v>148</v>
      </c>
      <c r="DO725" s="23"/>
      <c r="DQ725" s="50"/>
    </row>
    <row r="726" spans="1:121" ht="15.75" hidden="1" customHeight="1" x14ac:dyDescent="0.3">
      <c r="B726" s="5"/>
      <c r="C726" s="5"/>
      <c r="D726" s="5"/>
      <c r="E726" s="22" t="s">
        <v>608</v>
      </c>
      <c r="F726" s="22" t="s">
        <v>137</v>
      </c>
      <c r="G726" s="23" t="s">
        <v>283</v>
      </c>
      <c r="H726" s="23">
        <v>-23.406077</v>
      </c>
      <c r="I726" s="23">
        <v>-46.858708999999998</v>
      </c>
      <c r="J726" s="24" t="s">
        <v>160</v>
      </c>
      <c r="K726" s="60"/>
      <c r="L726" s="24" t="s">
        <v>157</v>
      </c>
      <c r="M726" s="24" t="s">
        <v>141</v>
      </c>
      <c r="N726" s="23">
        <v>60</v>
      </c>
      <c r="O726" s="23" t="s">
        <v>142</v>
      </c>
      <c r="P726" s="23" t="s">
        <v>143</v>
      </c>
      <c r="Q726" s="26">
        <f t="shared" si="401"/>
        <v>120</v>
      </c>
      <c r="R726" s="27">
        <v>1</v>
      </c>
      <c r="S726" s="28">
        <v>3</v>
      </c>
      <c r="T726" s="28">
        <v>6.5</v>
      </c>
      <c r="U726" s="29"/>
      <c r="V726" s="29"/>
      <c r="W726" s="29"/>
      <c r="X726" s="28">
        <v>4.2</v>
      </c>
      <c r="Y726" s="23"/>
      <c r="Z726" s="23"/>
      <c r="AA726" s="23"/>
      <c r="AB726" s="29"/>
      <c r="AC726" s="29"/>
      <c r="AD726" s="23" t="s">
        <v>144</v>
      </c>
      <c r="AE726" s="23" t="s">
        <v>145</v>
      </c>
      <c r="AF726" s="23"/>
      <c r="AG726" s="23">
        <v>7.7</v>
      </c>
      <c r="AH726" s="23">
        <v>1</v>
      </c>
      <c r="AI726" s="23">
        <v>0.6</v>
      </c>
      <c r="AJ726" s="23">
        <v>2.1</v>
      </c>
      <c r="AK726" s="27">
        <f t="shared" si="402"/>
        <v>1.5</v>
      </c>
      <c r="AL726" s="27" t="s">
        <v>143</v>
      </c>
      <c r="AM726" s="27" t="s">
        <v>143</v>
      </c>
      <c r="AN726" s="23"/>
      <c r="AO726" s="27">
        <f t="shared" si="403"/>
        <v>2</v>
      </c>
      <c r="AP726" s="23"/>
      <c r="AQ726" s="23"/>
      <c r="AR726" s="23"/>
      <c r="AS726" s="23"/>
      <c r="AT726" s="23"/>
      <c r="AU726" s="27"/>
      <c r="AV726" s="27">
        <f t="shared" si="404"/>
        <v>0</v>
      </c>
      <c r="AW726" s="27"/>
      <c r="AX726" s="28">
        <f>VLOOKUP(J726,ABNT5101!$I$3:$J$9,2)</f>
        <v>10</v>
      </c>
      <c r="AY726" s="28">
        <f>VLOOKUP(J726,ABNT5101!$I$3:$M$9,5)</f>
        <v>0.18</v>
      </c>
      <c r="AZ726" s="28" t="str">
        <f>_xlfn.XLOOKUP(J726,ABNT5101!I:I,ABNT5101!L:L)</f>
        <v>-</v>
      </c>
      <c r="BA726" s="28">
        <f>_xlfn.XLOOKUP(J726,ABNT5101!$I:$I,ABNT5101!M:M)</f>
        <v>0.18</v>
      </c>
      <c r="BB726" s="28" t="str">
        <f>_xlfn.XLOOKUP(J726,ABNT5101!$I:$I,ABNT5101!N:N)</f>
        <v>-</v>
      </c>
      <c r="BC726" s="28">
        <f>_xlfn.XLOOKUP(J726,ABNT5101!$I:$I,ABNT5101!O:O)</f>
        <v>16</v>
      </c>
      <c r="BD726" s="31" t="str">
        <f t="shared" si="405"/>
        <v>NÃO ATENDE</v>
      </c>
      <c r="BE726" s="32">
        <f t="shared" si="397"/>
        <v>-1</v>
      </c>
      <c r="BF726" s="32">
        <f t="shared" si="398"/>
        <v>-1</v>
      </c>
      <c r="BG726" s="32" t="str">
        <f t="shared" si="406"/>
        <v>-</v>
      </c>
      <c r="BH726" s="33"/>
      <c r="BI726" s="33"/>
      <c r="BJ726" s="34"/>
      <c r="BK726" s="34"/>
      <c r="BL726" s="35"/>
      <c r="BM726" s="34"/>
      <c r="BN726" s="31" t="str">
        <f t="shared" si="407"/>
        <v>NÃO ATENDE</v>
      </c>
      <c r="BO726" s="31" t="str">
        <f t="shared" si="399"/>
        <v>NÃO ATENDE</v>
      </c>
      <c r="BP726" s="31" t="str">
        <f t="shared" si="400"/>
        <v>NÃO ATENDE</v>
      </c>
      <c r="BQ726" s="31" t="str">
        <f t="shared" si="408"/>
        <v>ATENDE</v>
      </c>
      <c r="BR726" s="36" t="str">
        <f t="shared" si="409"/>
        <v>C4</v>
      </c>
      <c r="BS726" s="36" t="str">
        <f t="shared" si="410"/>
        <v>P5</v>
      </c>
      <c r="BT726" s="37">
        <f t="shared" si="411"/>
        <v>-1</v>
      </c>
      <c r="BU726" s="33"/>
      <c r="BV726" s="33"/>
      <c r="BW726" s="36">
        <f>IF(BS726="-","-",_xlfn.XLOOKUP(BS726,ABNT5101!$B$4:$B$9,ABNT5101!$C$4:$C$9))</f>
        <v>5</v>
      </c>
      <c r="BX726" s="36">
        <f>IF(BS726="-","-",_xlfn.XLOOKUP(BS726,ABNT5101!$B$4:$B$9,ABNT5101!$D$4:$D$9))</f>
        <v>1</v>
      </c>
      <c r="BY726" s="31" t="str">
        <f t="shared" si="412"/>
        <v>NÃO ATENDE</v>
      </c>
      <c r="BZ726" s="31" t="str">
        <f t="shared" si="413"/>
        <v>NÃO ATENDE</v>
      </c>
      <c r="CA726" s="31" t="str">
        <f t="shared" si="414"/>
        <v>NÃO ATENDE</v>
      </c>
      <c r="CB726" s="36" t="str">
        <f t="shared" si="425"/>
        <v>P5</v>
      </c>
      <c r="CC726" s="37">
        <f t="shared" si="415"/>
        <v>-1</v>
      </c>
      <c r="CD726" s="38"/>
      <c r="CE726" s="38"/>
      <c r="CF726" s="31">
        <f>IF(CB726="-","-",_xlfn.XLOOKUP(CB726,ABNT5101!$B$4:$B$9,ABNT5101!$C$4:$C$9))</f>
        <v>5</v>
      </c>
      <c r="CG726" s="36">
        <f>IF(CB726="-","-",_xlfn.XLOOKUP(CB726,ABNT5101!$B$4:$B$9,ABNT5101!$D$4:$D$9))</f>
        <v>1</v>
      </c>
      <c r="CH726" s="31" t="str">
        <f t="shared" si="416"/>
        <v>NÃO ATENDE</v>
      </c>
      <c r="CI726" s="31" t="str">
        <f t="shared" si="417"/>
        <v>NÃO ATENDE</v>
      </c>
      <c r="CJ726" s="31" t="str">
        <f t="shared" si="418"/>
        <v>NÃO ATENDE</v>
      </c>
      <c r="CK726" s="56" t="e">
        <f>_xlfn.XLOOKUP(CL726,'Banco de dados'!$B:$B,'Banco de dados'!$D:$D)</f>
        <v>#N/A</v>
      </c>
      <c r="CL726" s="42"/>
      <c r="CM726" s="56" t="e">
        <f>_xlfn.XLOOKUP(CL726,'Banco de dados'!$B:$B,'Banco de dados'!$E:$E)</f>
        <v>#N/A</v>
      </c>
      <c r="CN726" s="56"/>
      <c r="CO726" s="56" t="e">
        <f>IF(CN726="-","-",_xlfn.XLOOKUP(CN726,'Banco de dados'!$B:$B,'Banco de dados'!$E:$E))</f>
        <v>#N/A</v>
      </c>
      <c r="CP726" s="41">
        <f t="shared" si="419"/>
        <v>1</v>
      </c>
      <c r="CQ726" s="56" t="e">
        <f>_xlfn.XLOOKUP(CL726,'Banco de dados'!$B:$B,'Banco de dados'!$H:$H)</f>
        <v>#N/A</v>
      </c>
      <c r="CR726" s="56" t="e">
        <f t="array" aca="1" ref="CR726" ca="1">_xludf.xlookup(CN726,'Banco de dados'!$B:$B,'Banco de dados'!$H:$H)</f>
        <v>#NAME?</v>
      </c>
      <c r="CS726" s="56" t="e">
        <f t="array" aca="1" ref="CS726" ca="1">_xludf.xlookup(CL726,'Banco de dados'!$B:$B,'Banco de dados'!$F:$F)</f>
        <v>#NAME?</v>
      </c>
      <c r="CT726" s="56" t="e">
        <f t="array" aca="1" ref="CT726" ca="1">_xludf.xlookup(CN726,'Banco de dados'!$B:$B,'Banco de dados'!$F:$F)</f>
        <v>#NAME?</v>
      </c>
      <c r="CU726" s="42"/>
      <c r="CV726" s="42"/>
      <c r="CW726" s="56" t="str">
        <f>IF(AJ726=0.5,"Suporte",IF(AND(AJ726&gt;='Braços de IP'!$B$9,AJ726&lt;='Braços de IP'!$D$9),'Braços de IP'!$E$9,IF(AND(AJ726&gt;='Braços de IP'!$B$10,AJ726&lt;='Braços de IP'!$D$10),'Braços de IP'!$E$10,IF(AND(AJ726&gt;='Braços de IP'!$B$11,AJ726&lt;='Braços de IP'!$D$11),'Braços de IP'!$E$11,IF(AND(AJ726&gt;='Braços de IP'!$B$12,AJ726&lt;='Braços de IP'!$D$12),'Braços de IP'!$E$12,IF(AND(AJ726&gt;='Braços de IP'!$B$13,AJ726&lt;='Braços de IP'!$D$13),'Braços de IP'!$E$13,IF(AND(AJ726&gt;='Braços de IP'!$B$14,AJ726&lt;='Braços de IP'!$D$14),'Braços de IP'!$E$14,"ERRO")))))))</f>
        <v>Médio I</v>
      </c>
      <c r="CX726" s="42"/>
      <c r="CY726" s="56" t="str">
        <f>IF($CX726="","",VLOOKUP($CX726,'Braços de IP'!$E$9:$I$15,2,0))</f>
        <v/>
      </c>
      <c r="CZ726" s="43" t="str">
        <f>IF($CX726="","",VLOOKUP($CX726,'Braços de IP'!$E$9:$I$15,5,0))</f>
        <v/>
      </c>
      <c r="DA726" s="56"/>
      <c r="DB726" s="56"/>
      <c r="DC726" s="56"/>
      <c r="DD726" s="56"/>
      <c r="DE726" s="56"/>
      <c r="DF726" s="56"/>
      <c r="DG726" s="44" t="e">
        <f t="shared" si="420"/>
        <v>#N/A</v>
      </c>
      <c r="DH726" s="45">
        <f t="shared" si="421"/>
        <v>60</v>
      </c>
      <c r="DI726" s="44" t="e">
        <f t="shared" si="422"/>
        <v>#N/A</v>
      </c>
      <c r="DJ726" s="46" t="e">
        <f t="shared" si="423"/>
        <v>#N/A</v>
      </c>
      <c r="DK726" s="47" t="s">
        <v>147</v>
      </c>
      <c r="DL726" s="48"/>
      <c r="DM726" s="49"/>
      <c r="DN726" s="23" t="s">
        <v>148</v>
      </c>
      <c r="DO726" s="23"/>
      <c r="DQ726" s="50"/>
    </row>
    <row r="727" spans="1:121" ht="15.75" hidden="1" customHeight="1" x14ac:dyDescent="0.3">
      <c r="B727" s="5"/>
      <c r="C727" s="5"/>
      <c r="D727" s="5"/>
      <c r="E727" s="22" t="s">
        <v>608</v>
      </c>
      <c r="F727" s="22" t="s">
        <v>137</v>
      </c>
      <c r="G727" s="23" t="s">
        <v>283</v>
      </c>
      <c r="H727" s="23">
        <v>-23.406077</v>
      </c>
      <c r="I727" s="23">
        <v>-46.858708999999998</v>
      </c>
      <c r="J727" s="24" t="s">
        <v>160</v>
      </c>
      <c r="K727" s="60"/>
      <c r="L727" s="24" t="s">
        <v>157</v>
      </c>
      <c r="M727" s="24" t="s">
        <v>141</v>
      </c>
      <c r="N727" s="23">
        <v>60</v>
      </c>
      <c r="O727" s="23" t="s">
        <v>142</v>
      </c>
      <c r="P727" s="23" t="s">
        <v>143</v>
      </c>
      <c r="Q727" s="26">
        <f t="shared" si="401"/>
        <v>120</v>
      </c>
      <c r="R727" s="27">
        <v>1</v>
      </c>
      <c r="S727" s="28">
        <v>3</v>
      </c>
      <c r="T727" s="28">
        <v>6.5</v>
      </c>
      <c r="U727" s="29"/>
      <c r="V727" s="29"/>
      <c r="W727" s="29"/>
      <c r="X727" s="28">
        <v>4.2</v>
      </c>
      <c r="Y727" s="23"/>
      <c r="Z727" s="23"/>
      <c r="AA727" s="23"/>
      <c r="AB727" s="29"/>
      <c r="AC727" s="29"/>
      <c r="AD727" s="23" t="s">
        <v>144</v>
      </c>
      <c r="AE727" s="23" t="s">
        <v>145</v>
      </c>
      <c r="AF727" s="23"/>
      <c r="AG727" s="23">
        <v>7.7</v>
      </c>
      <c r="AH727" s="23">
        <v>1</v>
      </c>
      <c r="AI727" s="23">
        <v>0.6</v>
      </c>
      <c r="AJ727" s="23">
        <v>2.1</v>
      </c>
      <c r="AK727" s="27">
        <f t="shared" si="402"/>
        <v>1.5</v>
      </c>
      <c r="AL727" s="27" t="s">
        <v>143</v>
      </c>
      <c r="AM727" s="27" t="s">
        <v>143</v>
      </c>
      <c r="AN727" s="23"/>
      <c r="AO727" s="27">
        <f t="shared" si="403"/>
        <v>2</v>
      </c>
      <c r="AP727" s="23"/>
      <c r="AQ727" s="23"/>
      <c r="AR727" s="23"/>
      <c r="AS727" s="23"/>
      <c r="AT727" s="23"/>
      <c r="AU727" s="27"/>
      <c r="AV727" s="27">
        <f t="shared" si="404"/>
        <v>0</v>
      </c>
      <c r="AW727" s="27"/>
      <c r="AX727" s="28">
        <f>VLOOKUP(J727,ABNT5101!$I$3:$J$9,2)</f>
        <v>10</v>
      </c>
      <c r="AY727" s="28">
        <f>VLOOKUP(J727,ABNT5101!$I$3:$M$9,5)</f>
        <v>0.18</v>
      </c>
      <c r="AZ727" s="28" t="str">
        <f>_xlfn.XLOOKUP(J727,ABNT5101!I:I,ABNT5101!L:L)</f>
        <v>-</v>
      </c>
      <c r="BA727" s="28">
        <f>_xlfn.XLOOKUP(J727,ABNT5101!$I:$I,ABNT5101!M:M)</f>
        <v>0.18</v>
      </c>
      <c r="BB727" s="28" t="str">
        <f>_xlfn.XLOOKUP(J727,ABNT5101!$I:$I,ABNT5101!N:N)</f>
        <v>-</v>
      </c>
      <c r="BC727" s="28">
        <f>_xlfn.XLOOKUP(J727,ABNT5101!$I:$I,ABNT5101!O:O)</f>
        <v>16</v>
      </c>
      <c r="BD727" s="31" t="str">
        <f t="shared" si="405"/>
        <v>NÃO ATENDE</v>
      </c>
      <c r="BE727" s="32">
        <f t="shared" si="397"/>
        <v>-1</v>
      </c>
      <c r="BF727" s="32">
        <f t="shared" si="398"/>
        <v>-1</v>
      </c>
      <c r="BG727" s="32" t="str">
        <f t="shared" si="406"/>
        <v>-</v>
      </c>
      <c r="BH727" s="33"/>
      <c r="BI727" s="33"/>
      <c r="BJ727" s="34"/>
      <c r="BK727" s="34"/>
      <c r="BL727" s="35"/>
      <c r="BM727" s="34"/>
      <c r="BN727" s="31" t="str">
        <f t="shared" si="407"/>
        <v>NÃO ATENDE</v>
      </c>
      <c r="BO727" s="31" t="str">
        <f t="shared" si="399"/>
        <v>NÃO ATENDE</v>
      </c>
      <c r="BP727" s="31" t="str">
        <f t="shared" si="400"/>
        <v>NÃO ATENDE</v>
      </c>
      <c r="BQ727" s="31" t="str">
        <f t="shared" si="408"/>
        <v>ATENDE</v>
      </c>
      <c r="BR727" s="36" t="str">
        <f t="shared" si="409"/>
        <v>C4</v>
      </c>
      <c r="BS727" s="36" t="str">
        <f t="shared" si="410"/>
        <v>P5</v>
      </c>
      <c r="BT727" s="37">
        <f t="shared" si="411"/>
        <v>-1</v>
      </c>
      <c r="BU727" s="33"/>
      <c r="BV727" s="33"/>
      <c r="BW727" s="36">
        <f>IF(BS727="-","-",_xlfn.XLOOKUP(BS727,ABNT5101!$B$4:$B$9,ABNT5101!$C$4:$C$9))</f>
        <v>5</v>
      </c>
      <c r="BX727" s="36">
        <f>IF(BS727="-","-",_xlfn.XLOOKUP(BS727,ABNT5101!$B$4:$B$9,ABNT5101!$D$4:$D$9))</f>
        <v>1</v>
      </c>
      <c r="BY727" s="31" t="str">
        <f t="shared" si="412"/>
        <v>NÃO ATENDE</v>
      </c>
      <c r="BZ727" s="31" t="str">
        <f t="shared" si="413"/>
        <v>NÃO ATENDE</v>
      </c>
      <c r="CA727" s="31" t="str">
        <f t="shared" si="414"/>
        <v>NÃO ATENDE</v>
      </c>
      <c r="CB727" s="36" t="str">
        <f t="shared" si="425"/>
        <v>P5</v>
      </c>
      <c r="CC727" s="37">
        <f t="shared" si="415"/>
        <v>-1</v>
      </c>
      <c r="CD727" s="38"/>
      <c r="CE727" s="38"/>
      <c r="CF727" s="31">
        <f>IF(CB727="-","-",_xlfn.XLOOKUP(CB727,ABNT5101!$B$4:$B$9,ABNT5101!$C$4:$C$9))</f>
        <v>5</v>
      </c>
      <c r="CG727" s="36">
        <f>IF(CB727="-","-",_xlfn.XLOOKUP(CB727,ABNT5101!$B$4:$B$9,ABNT5101!$D$4:$D$9))</f>
        <v>1</v>
      </c>
      <c r="CH727" s="31" t="str">
        <f t="shared" si="416"/>
        <v>NÃO ATENDE</v>
      </c>
      <c r="CI727" s="31" t="str">
        <f t="shared" si="417"/>
        <v>NÃO ATENDE</v>
      </c>
      <c r="CJ727" s="31" t="str">
        <f t="shared" si="418"/>
        <v>NÃO ATENDE</v>
      </c>
      <c r="CK727" s="56" t="e">
        <f>_xlfn.XLOOKUP(CL727,'Banco de dados'!$B:$B,'Banco de dados'!$D:$D)</f>
        <v>#N/A</v>
      </c>
      <c r="CL727" s="42"/>
      <c r="CM727" s="56" t="e">
        <f>_xlfn.XLOOKUP(CL727,'Banco de dados'!$B:$B,'Banco de dados'!$E:$E)</f>
        <v>#N/A</v>
      </c>
      <c r="CN727" s="56"/>
      <c r="CO727" s="56" t="e">
        <f>IF(CN727="-","-",_xlfn.XLOOKUP(CN727,'Banco de dados'!$B:$B,'Banco de dados'!$E:$E))</f>
        <v>#N/A</v>
      </c>
      <c r="CP727" s="41">
        <f t="shared" si="419"/>
        <v>1</v>
      </c>
      <c r="CQ727" s="56" t="e">
        <f>_xlfn.XLOOKUP(CL727,'Banco de dados'!$B:$B,'Banco de dados'!$H:$H)</f>
        <v>#N/A</v>
      </c>
      <c r="CR727" s="56" t="e">
        <f t="array" aca="1" ref="CR727" ca="1">_xludf.xlookup(CN727,'Banco de dados'!$B:$B,'Banco de dados'!$H:$H)</f>
        <v>#NAME?</v>
      </c>
      <c r="CS727" s="56" t="e">
        <f t="array" aca="1" ref="CS727" ca="1">_xludf.xlookup(CL727,'Banco de dados'!$B:$B,'Banco de dados'!$F:$F)</f>
        <v>#NAME?</v>
      </c>
      <c r="CT727" s="56" t="e">
        <f t="array" aca="1" ref="CT727" ca="1">_xludf.xlookup(CN727,'Banco de dados'!$B:$B,'Banco de dados'!$F:$F)</f>
        <v>#NAME?</v>
      </c>
      <c r="CU727" s="42"/>
      <c r="CV727" s="42"/>
      <c r="CW727" s="56" t="str">
        <f>IF(AJ727=0.5,"Suporte",IF(AND(AJ727&gt;='Braços de IP'!$B$9,AJ727&lt;='Braços de IP'!$D$9),'Braços de IP'!$E$9,IF(AND(AJ727&gt;='Braços de IP'!$B$10,AJ727&lt;='Braços de IP'!$D$10),'Braços de IP'!$E$10,IF(AND(AJ727&gt;='Braços de IP'!$B$11,AJ727&lt;='Braços de IP'!$D$11),'Braços de IP'!$E$11,IF(AND(AJ727&gt;='Braços de IP'!$B$12,AJ727&lt;='Braços de IP'!$D$12),'Braços de IP'!$E$12,IF(AND(AJ727&gt;='Braços de IP'!$B$13,AJ727&lt;='Braços de IP'!$D$13),'Braços de IP'!$E$13,IF(AND(AJ727&gt;='Braços de IP'!$B$14,AJ727&lt;='Braços de IP'!$D$14),'Braços de IP'!$E$14,"ERRO")))))))</f>
        <v>Médio I</v>
      </c>
      <c r="CX727" s="42"/>
      <c r="CY727" s="56" t="str">
        <f>IF($CX727="","",VLOOKUP($CX727,'Braços de IP'!$E$9:$I$15,2,0))</f>
        <v/>
      </c>
      <c r="CZ727" s="43" t="str">
        <f>IF($CX727="","",VLOOKUP($CX727,'Braços de IP'!$E$9:$I$15,5,0))</f>
        <v/>
      </c>
      <c r="DA727" s="56"/>
      <c r="DB727" s="56"/>
      <c r="DC727" s="56"/>
      <c r="DD727" s="56"/>
      <c r="DE727" s="56"/>
      <c r="DF727" s="56"/>
      <c r="DG727" s="44" t="e">
        <f t="shared" si="420"/>
        <v>#N/A</v>
      </c>
      <c r="DH727" s="45">
        <f t="shared" si="421"/>
        <v>60</v>
      </c>
      <c r="DI727" s="44" t="e">
        <f t="shared" si="422"/>
        <v>#N/A</v>
      </c>
      <c r="DJ727" s="46" t="e">
        <f t="shared" si="423"/>
        <v>#N/A</v>
      </c>
      <c r="DK727" s="47" t="s">
        <v>147</v>
      </c>
      <c r="DL727" s="48"/>
      <c r="DM727" s="49"/>
      <c r="DN727" s="23" t="s">
        <v>148</v>
      </c>
      <c r="DO727" s="23"/>
      <c r="DQ727" s="50"/>
    </row>
    <row r="728" spans="1:121" ht="15.75" customHeight="1" x14ac:dyDescent="0.3">
      <c r="A728" s="224" t="s">
        <v>1290</v>
      </c>
      <c r="B728" s="5"/>
      <c r="C728" s="5" t="s">
        <v>148</v>
      </c>
      <c r="D728" s="5"/>
      <c r="E728" s="22" t="s">
        <v>609</v>
      </c>
      <c r="F728" s="22" t="s">
        <v>610</v>
      </c>
      <c r="G728" s="23" t="s">
        <v>268</v>
      </c>
      <c r="H728" s="23">
        <v>-23.363026999999999</v>
      </c>
      <c r="I728" s="23">
        <v>-46.872221000000003</v>
      </c>
      <c r="J728" s="24" t="s">
        <v>269</v>
      </c>
      <c r="K728" s="60"/>
      <c r="L728" s="24" t="s">
        <v>157</v>
      </c>
      <c r="M728" s="24" t="s">
        <v>141</v>
      </c>
      <c r="N728" s="23">
        <v>200</v>
      </c>
      <c r="O728" s="23" t="s">
        <v>142</v>
      </c>
      <c r="P728" s="23" t="s">
        <v>143</v>
      </c>
      <c r="Q728" s="26">
        <f t="shared" si="401"/>
        <v>800</v>
      </c>
      <c r="R728" s="27">
        <v>2</v>
      </c>
      <c r="S728" s="28">
        <v>3.3</v>
      </c>
      <c r="T728" s="28">
        <v>7.8</v>
      </c>
      <c r="U728" s="29"/>
      <c r="V728" s="29"/>
      <c r="W728" s="28">
        <v>7.8</v>
      </c>
      <c r="X728" s="28">
        <v>3.3</v>
      </c>
      <c r="Y728" s="24">
        <v>3</v>
      </c>
      <c r="Z728" s="23"/>
      <c r="AA728" s="23"/>
      <c r="AB728" s="23"/>
      <c r="AC728" s="23"/>
      <c r="AD728" s="23" t="s">
        <v>270</v>
      </c>
      <c r="AE728" s="23" t="s">
        <v>271</v>
      </c>
      <c r="AF728" s="23">
        <v>34</v>
      </c>
      <c r="AG728" s="23">
        <v>10.1</v>
      </c>
      <c r="AH728" s="23">
        <v>2</v>
      </c>
      <c r="AI728" s="23">
        <v>0.3</v>
      </c>
      <c r="AJ728" s="23">
        <v>1.8</v>
      </c>
      <c r="AK728" s="27">
        <f t="shared" si="402"/>
        <v>1.5</v>
      </c>
      <c r="AL728" s="27" t="s">
        <v>143</v>
      </c>
      <c r="AM728" s="27" t="s">
        <v>143</v>
      </c>
      <c r="AN728" s="23"/>
      <c r="AO728" s="27">
        <f t="shared" si="403"/>
        <v>4</v>
      </c>
      <c r="AP728" s="23"/>
      <c r="AQ728" s="23"/>
      <c r="AR728" s="23"/>
      <c r="AS728" s="23"/>
      <c r="AT728" s="23"/>
      <c r="AU728" s="27"/>
      <c r="AV728" s="27">
        <f t="shared" si="404"/>
        <v>0</v>
      </c>
      <c r="AW728" s="27"/>
      <c r="AX728" s="28">
        <f>VLOOKUP(J728,ABNT5101!$I$3:$J$9,2)</f>
        <v>30</v>
      </c>
      <c r="AY728" s="28">
        <f>VLOOKUP(J728,ABNT5101!$I$3:$M$9,5)</f>
        <v>0.38</v>
      </c>
      <c r="AZ728" s="28" t="str">
        <f>_xlfn.XLOOKUP(J728,ABNT5101!I:I,ABNT5101!L:L)</f>
        <v>-</v>
      </c>
      <c r="BA728" s="28">
        <f>_xlfn.XLOOKUP(J728,ABNT5101!$I:$I,ABNT5101!M:M)</f>
        <v>0.38</v>
      </c>
      <c r="BB728" s="28" t="str">
        <f>_xlfn.XLOOKUP(J728,ABNT5101!$I:$I,ABNT5101!N:N)</f>
        <v>-</v>
      </c>
      <c r="BC728" s="28">
        <f>_xlfn.XLOOKUP(J728,ABNT5101!$I:$I,ABNT5101!O:O)</f>
        <v>14</v>
      </c>
      <c r="BD728" s="31" t="str">
        <f t="shared" si="405"/>
        <v>ATENDE</v>
      </c>
      <c r="BE728" s="32">
        <f t="shared" si="397"/>
        <v>0.17266666666666675</v>
      </c>
      <c r="BF728" s="32">
        <f t="shared" si="398"/>
        <v>0.36842105263157898</v>
      </c>
      <c r="BG728" s="32" t="str">
        <f t="shared" si="406"/>
        <v>-</v>
      </c>
      <c r="BH728" s="34">
        <v>35.18</v>
      </c>
      <c r="BI728" s="34">
        <v>0.52</v>
      </c>
      <c r="BJ728" s="34"/>
      <c r="BK728" s="34"/>
      <c r="BL728" s="35"/>
      <c r="BM728" s="34"/>
      <c r="BN728" s="31" t="str">
        <f t="shared" si="407"/>
        <v>ATENDE</v>
      </c>
      <c r="BO728" s="31" t="str">
        <f t="shared" si="399"/>
        <v>ATENDE</v>
      </c>
      <c r="BP728" s="31" t="str">
        <f t="shared" si="400"/>
        <v>ATENDE</v>
      </c>
      <c r="BQ728" s="31" t="str">
        <f t="shared" si="408"/>
        <v>ATENDE</v>
      </c>
      <c r="BR728" s="36" t="str">
        <f t="shared" si="409"/>
        <v>C1</v>
      </c>
      <c r="BS728" s="36" t="str">
        <f t="shared" si="410"/>
        <v>P5</v>
      </c>
      <c r="BT728" s="37">
        <f t="shared" si="411"/>
        <v>2.742</v>
      </c>
      <c r="BU728" s="34">
        <v>18.71</v>
      </c>
      <c r="BV728" s="34">
        <v>11.75</v>
      </c>
      <c r="BW728" s="36">
        <f>IF(BS728="-","-",_xlfn.XLOOKUP(BS728,ABNT5101!$B$4:$B$9,ABNT5101!$C$4:$C$9))</f>
        <v>5</v>
      </c>
      <c r="BX728" s="36">
        <f>IF(BS728="-","-",_xlfn.XLOOKUP(BS728,ABNT5101!$B$4:$B$9,ABNT5101!$D$4:$D$9))</f>
        <v>1</v>
      </c>
      <c r="BY728" s="31" t="str">
        <f t="shared" si="412"/>
        <v>ATENDE</v>
      </c>
      <c r="BZ728" s="31" t="str">
        <f t="shared" si="413"/>
        <v>ATENDE</v>
      </c>
      <c r="CA728" s="31" t="str">
        <f t="shared" si="414"/>
        <v>ATENDE</v>
      </c>
      <c r="CB728" s="36" t="str">
        <f t="shared" si="425"/>
        <v>P5</v>
      </c>
      <c r="CC728" s="37">
        <f t="shared" si="415"/>
        <v>2.742</v>
      </c>
      <c r="CD728" s="222">
        <v>18.71</v>
      </c>
      <c r="CE728" s="222">
        <v>11.75</v>
      </c>
      <c r="CF728" s="31">
        <f>IF(CB728="-","-",_xlfn.XLOOKUP(CB728,ABNT5101!$B$4:$B$9,ABNT5101!$C$4:$C$9))</f>
        <v>5</v>
      </c>
      <c r="CG728" s="36">
        <f>IF(CB728="-","-",_xlfn.XLOOKUP(CB728,ABNT5101!$B$4:$B$9,ABNT5101!$D$4:$D$9))</f>
        <v>1</v>
      </c>
      <c r="CH728" s="31" t="str">
        <f t="shared" si="416"/>
        <v>ATENDE</v>
      </c>
      <c r="CI728" s="31" t="str">
        <f t="shared" si="417"/>
        <v>ATENDE</v>
      </c>
      <c r="CJ728" s="31" t="str">
        <f t="shared" si="418"/>
        <v>ATENDE</v>
      </c>
      <c r="CK728" s="56" t="str">
        <f>_xlfn.XLOOKUP(CL728,'Banco de dados'!$B:$B,'Banco de dados'!$D:$D)</f>
        <v>LEDSTAR</v>
      </c>
      <c r="CL728" s="42" t="str">
        <f>'Banco de dados'!B13</f>
        <v xml:space="preserve"> SL VT 9.1 120W</v>
      </c>
      <c r="CM728" s="56" t="str">
        <f>_xlfn.XLOOKUP(CL728,'Banco de dados'!$B:$B,'Banco de dados'!$E:$E)</f>
        <v>LUM LED SL VT 9.1 120W</v>
      </c>
      <c r="CN728" s="56"/>
      <c r="CO728" s="56" t="e">
        <f>IF(CN728="-","-",_xlfn.XLOOKUP(CN728,'Banco de dados'!$B:$B,'Banco de dados'!$E:$E))</f>
        <v>#N/A</v>
      </c>
      <c r="CP728" s="41">
        <f t="shared" si="419"/>
        <v>2</v>
      </c>
      <c r="CQ728" s="56">
        <f>_xlfn.XLOOKUP(CL728,'Banco de dados'!$B:$B,'Banco de dados'!$H:$H)</f>
        <v>120</v>
      </c>
      <c r="CR728" s="56" t="e">
        <f t="array" aca="1" ref="CR728" ca="1">_xludf.xlookup(CN728,'Banco de dados'!$B:$B,'Banco de dados'!$H:$H)</f>
        <v>#NAME?</v>
      </c>
      <c r="CS728" s="56" t="e">
        <f t="array" aca="1" ref="CS728" ca="1">_xludf.xlookup(CL728,'Banco de dados'!$B:$B,'Banco de dados'!$F:$F)</f>
        <v>#NAME?</v>
      </c>
      <c r="CT728" s="56" t="e">
        <f t="array" aca="1" ref="CT728" ca="1">_xludf.xlookup(CN728,'Banco de dados'!$B:$B,'Banco de dados'!$F:$F)</f>
        <v>#NAME?</v>
      </c>
      <c r="CU728" s="42"/>
      <c r="CV728" s="42"/>
      <c r="CW728" s="56" t="str">
        <f>IF(AJ728=0.5,"Suporte",IF(AND(AJ728&gt;='Braços de IP'!$B$9,AJ728&lt;='Braços de IP'!$D$9),'Braços de IP'!$E$9,IF(AND(AJ728&gt;='Braços de IP'!$B$10,AJ728&lt;='Braços de IP'!$D$10),'Braços de IP'!$E$10,IF(AND(AJ728&gt;='Braços de IP'!$B$11,AJ728&lt;='Braços de IP'!$D$11),'Braços de IP'!$E$11,IF(AND(AJ728&gt;='Braços de IP'!$B$12,AJ728&lt;='Braços de IP'!$D$12),'Braços de IP'!$E$12,IF(AND(AJ728&gt;='Braços de IP'!$B$13,AJ728&lt;='Braços de IP'!$D$13),'Braços de IP'!$E$13,IF(AND(AJ728&gt;='Braços de IP'!$B$14,AJ728&lt;='Braços de IP'!$D$14),'Braços de IP'!$E$14,"ERRO")))))))</f>
        <v>Médio I</v>
      </c>
      <c r="CX728" s="42"/>
      <c r="CY728" s="56" t="str">
        <f>IF($CX728="","",VLOOKUP($CX728,'Braços de IP'!$E$9:$I$15,2,0))</f>
        <v/>
      </c>
      <c r="CZ728" s="43" t="str">
        <f>IF($CX728="","",VLOOKUP($CX728,'Braços de IP'!$E$9:$I$15,5,0))</f>
        <v/>
      </c>
      <c r="DA728" s="56"/>
      <c r="DB728" s="56"/>
      <c r="DC728" s="56"/>
      <c r="DD728" s="56"/>
      <c r="DE728" s="56"/>
      <c r="DF728" s="56"/>
      <c r="DG728" s="44">
        <f t="shared" si="420"/>
        <v>120</v>
      </c>
      <c r="DH728" s="45">
        <f t="shared" si="421"/>
        <v>200</v>
      </c>
      <c r="DI728" s="44">
        <f t="shared" si="422"/>
        <v>640</v>
      </c>
      <c r="DJ728" s="46">
        <f t="shared" si="423"/>
        <v>0.4</v>
      </c>
      <c r="DK728" s="47" t="s">
        <v>147</v>
      </c>
      <c r="DL728" s="48"/>
      <c r="DM728" s="49"/>
      <c r="DN728" s="23" t="s">
        <v>148</v>
      </c>
      <c r="DO728" s="23"/>
      <c r="DQ728" s="50"/>
    </row>
    <row r="729" spans="1:121" ht="15.75" customHeight="1" x14ac:dyDescent="0.3">
      <c r="A729" s="224" t="s">
        <v>1290</v>
      </c>
      <c r="B729" s="5"/>
      <c r="C729" s="5" t="s">
        <v>148</v>
      </c>
      <c r="D729" s="5"/>
      <c r="E729" s="22" t="s">
        <v>609</v>
      </c>
      <c r="F729" s="22" t="s">
        <v>610</v>
      </c>
      <c r="G729" s="23" t="s">
        <v>268</v>
      </c>
      <c r="H729" s="23">
        <v>-23.363026999999999</v>
      </c>
      <c r="I729" s="23">
        <v>-46.872221000000003</v>
      </c>
      <c r="J729" s="24" t="s">
        <v>269</v>
      </c>
      <c r="K729" s="60"/>
      <c r="L729" s="24" t="s">
        <v>157</v>
      </c>
      <c r="M729" s="24" t="s">
        <v>141</v>
      </c>
      <c r="N729" s="23">
        <v>200</v>
      </c>
      <c r="O729" s="23" t="s">
        <v>142</v>
      </c>
      <c r="P729" s="23" t="s">
        <v>143</v>
      </c>
      <c r="Q729" s="26">
        <f t="shared" si="401"/>
        <v>800</v>
      </c>
      <c r="R729" s="27">
        <v>2</v>
      </c>
      <c r="S729" s="28">
        <v>3.3</v>
      </c>
      <c r="T729" s="28">
        <v>7.8</v>
      </c>
      <c r="U729" s="29"/>
      <c r="V729" s="29"/>
      <c r="W729" s="28">
        <v>7.8</v>
      </c>
      <c r="X729" s="28">
        <v>3.3</v>
      </c>
      <c r="Y729" s="24">
        <v>3</v>
      </c>
      <c r="Z729" s="23"/>
      <c r="AA729" s="23"/>
      <c r="AB729" s="23"/>
      <c r="AC729" s="23"/>
      <c r="AD729" s="23" t="s">
        <v>270</v>
      </c>
      <c r="AE729" s="23" t="s">
        <v>271</v>
      </c>
      <c r="AF729" s="23">
        <v>34</v>
      </c>
      <c r="AG729" s="23">
        <v>10.1</v>
      </c>
      <c r="AH729" s="23">
        <v>2</v>
      </c>
      <c r="AI729" s="23">
        <v>0.3</v>
      </c>
      <c r="AJ729" s="23">
        <v>1.8</v>
      </c>
      <c r="AK729" s="27">
        <f t="shared" si="402"/>
        <v>1.5</v>
      </c>
      <c r="AL729" s="27" t="s">
        <v>143</v>
      </c>
      <c r="AM729" s="27" t="s">
        <v>143</v>
      </c>
      <c r="AN729" s="23"/>
      <c r="AO729" s="27">
        <f t="shared" si="403"/>
        <v>4</v>
      </c>
      <c r="AP729" s="23"/>
      <c r="AQ729" s="23"/>
      <c r="AR729" s="23"/>
      <c r="AS729" s="23"/>
      <c r="AT729" s="23"/>
      <c r="AU729" s="27"/>
      <c r="AV729" s="27">
        <f t="shared" si="404"/>
        <v>0</v>
      </c>
      <c r="AW729" s="27"/>
      <c r="AX729" s="28">
        <f>VLOOKUP(J729,ABNT5101!$I$3:$J$9,2)</f>
        <v>30</v>
      </c>
      <c r="AY729" s="28">
        <f>VLOOKUP(J729,ABNT5101!$I$3:$M$9,5)</f>
        <v>0.38</v>
      </c>
      <c r="AZ729" s="28" t="str">
        <f>_xlfn.XLOOKUP(J729,ABNT5101!I:I,ABNT5101!L:L)</f>
        <v>-</v>
      </c>
      <c r="BA729" s="28">
        <f>_xlfn.XLOOKUP(J729,ABNT5101!$I:$I,ABNT5101!M:M)</f>
        <v>0.38</v>
      </c>
      <c r="BB729" s="28" t="str">
        <f>_xlfn.XLOOKUP(J729,ABNT5101!$I:$I,ABNT5101!N:N)</f>
        <v>-</v>
      </c>
      <c r="BC729" s="28">
        <f>_xlfn.XLOOKUP(J729,ABNT5101!$I:$I,ABNT5101!O:O)</f>
        <v>14</v>
      </c>
      <c r="BD729" s="31" t="str">
        <f t="shared" si="405"/>
        <v>ATENDE</v>
      </c>
      <c r="BE729" s="32">
        <f t="shared" si="397"/>
        <v>0.11233333333333317</v>
      </c>
      <c r="BF729" s="32">
        <f t="shared" si="398"/>
        <v>0.60526315789473673</v>
      </c>
      <c r="BG729" s="32" t="str">
        <f t="shared" si="406"/>
        <v>-</v>
      </c>
      <c r="BH729" s="34">
        <v>33.369999999999997</v>
      </c>
      <c r="BI729" s="34">
        <v>0.61</v>
      </c>
      <c r="BJ729" s="34"/>
      <c r="BK729" s="34"/>
      <c r="BL729" s="35"/>
      <c r="BM729" s="34"/>
      <c r="BN729" s="31" t="str">
        <f t="shared" si="407"/>
        <v>ATENDE</v>
      </c>
      <c r="BO729" s="31" t="str">
        <f t="shared" si="399"/>
        <v>ATENDE</v>
      </c>
      <c r="BP729" s="31" t="str">
        <f t="shared" si="400"/>
        <v>ATENDE</v>
      </c>
      <c r="BQ729" s="31" t="str">
        <f t="shared" si="408"/>
        <v>ATENDE</v>
      </c>
      <c r="BR729" s="36" t="str">
        <f t="shared" si="409"/>
        <v>C1</v>
      </c>
      <c r="BS729" s="36" t="str">
        <f t="shared" si="410"/>
        <v>P5</v>
      </c>
      <c r="BT729" s="37">
        <f t="shared" si="411"/>
        <v>2.7060000000000004</v>
      </c>
      <c r="BU729" s="34">
        <v>18.53</v>
      </c>
      <c r="BV729" s="34">
        <v>11.88</v>
      </c>
      <c r="BW729" s="36">
        <f>IF(BS729="-","-",_xlfn.XLOOKUP(BS729,ABNT5101!$B$4:$B$9,ABNT5101!$C$4:$C$9))</f>
        <v>5</v>
      </c>
      <c r="BX729" s="36">
        <f>IF(BS729="-","-",_xlfn.XLOOKUP(BS729,ABNT5101!$B$4:$B$9,ABNT5101!$D$4:$D$9))</f>
        <v>1</v>
      </c>
      <c r="BY729" s="31" t="str">
        <f t="shared" si="412"/>
        <v>ATENDE</v>
      </c>
      <c r="BZ729" s="31" t="str">
        <f t="shared" si="413"/>
        <v>ATENDE</v>
      </c>
      <c r="CA729" s="31" t="str">
        <f t="shared" si="414"/>
        <v>ATENDE</v>
      </c>
      <c r="CB729" s="36" t="str">
        <f t="shared" si="425"/>
        <v>P5</v>
      </c>
      <c r="CC729" s="37">
        <f t="shared" si="415"/>
        <v>2.7060000000000004</v>
      </c>
      <c r="CD729" s="222">
        <v>18.53</v>
      </c>
      <c r="CE729" s="222">
        <v>11.88</v>
      </c>
      <c r="CF729" s="31">
        <f>IF(CB729="-","-",_xlfn.XLOOKUP(CB729,ABNT5101!$B$4:$B$9,ABNT5101!$C$4:$C$9))</f>
        <v>5</v>
      </c>
      <c r="CG729" s="36">
        <f>IF(CB729="-","-",_xlfn.XLOOKUP(CB729,ABNT5101!$B$4:$B$9,ABNT5101!$D$4:$D$9))</f>
        <v>1</v>
      </c>
      <c r="CH729" s="31" t="str">
        <f t="shared" si="416"/>
        <v>ATENDE</v>
      </c>
      <c r="CI729" s="31" t="str">
        <f t="shared" si="417"/>
        <v>ATENDE</v>
      </c>
      <c r="CJ729" s="31" t="str">
        <f t="shared" si="418"/>
        <v>ATENDE</v>
      </c>
      <c r="CK729" s="56" t="str">
        <f>_xlfn.XLOOKUP(CL729,'Banco de dados'!$B:$B,'Banco de dados'!$D:$D)</f>
        <v>SX LIGHTING</v>
      </c>
      <c r="CL729" s="42" t="str">
        <f>'Banco de dados'!B61</f>
        <v>SX-INLPP100HF</v>
      </c>
      <c r="CM729" s="56" t="str">
        <f>_xlfn.XLOOKUP(CL729,'Banco de dados'!$B:$B,'Banco de dados'!$E:$E)</f>
        <v>SXINLPP100K50L12CZF7PHF</v>
      </c>
      <c r="CN729" s="56"/>
      <c r="CO729" s="56" t="e">
        <f>IF(CN729="-","-",_xlfn.XLOOKUP(CN729,'Banco de dados'!$B:$B,'Banco de dados'!$E:$E))</f>
        <v>#N/A</v>
      </c>
      <c r="CP729" s="41">
        <f t="shared" si="419"/>
        <v>2</v>
      </c>
      <c r="CQ729" s="56">
        <f>_xlfn.XLOOKUP(CL729,'Banco de dados'!$B:$B,'Banco de dados'!$H:$H)</f>
        <v>100</v>
      </c>
      <c r="CR729" s="56" t="e">
        <f t="array" aca="1" ref="CR729" ca="1">_xludf.xlookup(CN729,'Banco de dados'!$B:$B,'Banco de dados'!$H:$H)</f>
        <v>#NAME?</v>
      </c>
      <c r="CS729" s="56" t="e">
        <f t="array" aca="1" ref="CS729" ca="1">_xludf.xlookup(CL729,'Banco de dados'!$B:$B,'Banco de dados'!$F:$F)</f>
        <v>#NAME?</v>
      </c>
      <c r="CT729" s="56" t="e">
        <f t="array" aca="1" ref="CT729" ca="1">_xludf.xlookup(CN729,'Banco de dados'!$B:$B,'Banco de dados'!$F:$F)</f>
        <v>#NAME?</v>
      </c>
      <c r="CU729" s="42"/>
      <c r="CV729" s="42"/>
      <c r="CW729" s="56" t="str">
        <f>IF(AJ729=0.5,"Suporte",IF(AND(AJ729&gt;='Braços de IP'!$B$9,AJ729&lt;='Braços de IP'!$D$9),'Braços de IP'!$E$9,IF(AND(AJ729&gt;='Braços de IP'!$B$10,AJ729&lt;='Braços de IP'!$D$10),'Braços de IP'!$E$10,IF(AND(AJ729&gt;='Braços de IP'!$B$11,AJ729&lt;='Braços de IP'!$D$11),'Braços de IP'!$E$11,IF(AND(AJ729&gt;='Braços de IP'!$B$12,AJ729&lt;='Braços de IP'!$D$12),'Braços de IP'!$E$12,IF(AND(AJ729&gt;='Braços de IP'!$B$13,AJ729&lt;='Braços de IP'!$D$13),'Braços de IP'!$E$13,IF(AND(AJ729&gt;='Braços de IP'!$B$14,AJ729&lt;='Braços de IP'!$D$14),'Braços de IP'!$E$14,"ERRO")))))))</f>
        <v>Médio I</v>
      </c>
      <c r="CX729" s="42"/>
      <c r="CY729" s="56" t="str">
        <f>IF($CX729="","",VLOOKUP($CX729,'Braços de IP'!$E$9:$I$15,2,0))</f>
        <v/>
      </c>
      <c r="CZ729" s="43" t="str">
        <f>IF($CX729="","",VLOOKUP($CX729,'Braços de IP'!$E$9:$I$15,5,0))</f>
        <v/>
      </c>
      <c r="DA729" s="56"/>
      <c r="DB729" s="56"/>
      <c r="DC729" s="56"/>
      <c r="DD729" s="56"/>
      <c r="DE729" s="56"/>
      <c r="DF729" s="56"/>
      <c r="DG729" s="44">
        <f t="shared" si="420"/>
        <v>100</v>
      </c>
      <c r="DH729" s="45">
        <f t="shared" si="421"/>
        <v>200</v>
      </c>
      <c r="DI729" s="44">
        <f t="shared" si="422"/>
        <v>600</v>
      </c>
      <c r="DJ729" s="46">
        <f t="shared" si="423"/>
        <v>0.5</v>
      </c>
      <c r="DK729" s="47" t="s">
        <v>147</v>
      </c>
      <c r="DL729" s="48"/>
      <c r="DM729" s="49"/>
      <c r="DN729" s="23" t="s">
        <v>148</v>
      </c>
      <c r="DO729" s="23"/>
      <c r="DQ729" s="50"/>
    </row>
    <row r="730" spans="1:121" ht="15.75" customHeight="1" x14ac:dyDescent="0.3">
      <c r="A730" s="224" t="s">
        <v>1290</v>
      </c>
      <c r="B730" s="5"/>
      <c r="C730" s="5" t="s">
        <v>148</v>
      </c>
      <c r="D730" s="5"/>
      <c r="E730" s="22" t="s">
        <v>609</v>
      </c>
      <c r="F730" s="22" t="s">
        <v>610</v>
      </c>
      <c r="G730" s="23" t="s">
        <v>268</v>
      </c>
      <c r="H730" s="23">
        <v>-23.363026999999999</v>
      </c>
      <c r="I730" s="23">
        <v>-46.872221000000003</v>
      </c>
      <c r="J730" s="24" t="s">
        <v>269</v>
      </c>
      <c r="K730" s="60"/>
      <c r="L730" s="24" t="s">
        <v>157</v>
      </c>
      <c r="M730" s="24" t="s">
        <v>141</v>
      </c>
      <c r="N730" s="23">
        <v>200</v>
      </c>
      <c r="O730" s="23" t="s">
        <v>142</v>
      </c>
      <c r="P730" s="23" t="s">
        <v>143</v>
      </c>
      <c r="Q730" s="26">
        <f t="shared" si="401"/>
        <v>800</v>
      </c>
      <c r="R730" s="27">
        <v>2</v>
      </c>
      <c r="S730" s="28">
        <v>3.3</v>
      </c>
      <c r="T730" s="28">
        <v>7.8</v>
      </c>
      <c r="U730" s="29"/>
      <c r="V730" s="29"/>
      <c r="W730" s="28">
        <v>7.8</v>
      </c>
      <c r="X730" s="28">
        <v>3.3</v>
      </c>
      <c r="Y730" s="24">
        <v>3</v>
      </c>
      <c r="Z730" s="23"/>
      <c r="AA730" s="23"/>
      <c r="AB730" s="23"/>
      <c r="AC730" s="23"/>
      <c r="AD730" s="23" t="s">
        <v>270</v>
      </c>
      <c r="AE730" s="23" t="s">
        <v>271</v>
      </c>
      <c r="AF730" s="23">
        <v>34</v>
      </c>
      <c r="AG730" s="23">
        <v>10.1</v>
      </c>
      <c r="AH730" s="23">
        <v>2</v>
      </c>
      <c r="AI730" s="23">
        <v>0.3</v>
      </c>
      <c r="AJ730" s="23">
        <v>1.8</v>
      </c>
      <c r="AK730" s="27">
        <f t="shared" si="402"/>
        <v>1.5</v>
      </c>
      <c r="AL730" s="27" t="s">
        <v>143</v>
      </c>
      <c r="AM730" s="27" t="s">
        <v>143</v>
      </c>
      <c r="AN730" s="23"/>
      <c r="AO730" s="27">
        <f t="shared" si="403"/>
        <v>4</v>
      </c>
      <c r="AP730" s="23"/>
      <c r="AQ730" s="23"/>
      <c r="AR730" s="23"/>
      <c r="AS730" s="23"/>
      <c r="AT730" s="23"/>
      <c r="AU730" s="27"/>
      <c r="AV730" s="27">
        <f t="shared" si="404"/>
        <v>0</v>
      </c>
      <c r="AW730" s="27"/>
      <c r="AX730" s="28">
        <f>VLOOKUP(J730,ABNT5101!$I$3:$J$9,2)</f>
        <v>30</v>
      </c>
      <c r="AY730" s="28">
        <f>VLOOKUP(J730,ABNT5101!$I$3:$M$9,5)</f>
        <v>0.38</v>
      </c>
      <c r="AZ730" s="28" t="str">
        <f>_xlfn.XLOOKUP(J730,ABNT5101!I:I,ABNT5101!L:L)</f>
        <v>-</v>
      </c>
      <c r="BA730" s="28">
        <f>_xlfn.XLOOKUP(J730,ABNT5101!$I:$I,ABNT5101!M:M)</f>
        <v>0.38</v>
      </c>
      <c r="BB730" s="28" t="str">
        <f>_xlfn.XLOOKUP(J730,ABNT5101!$I:$I,ABNT5101!N:N)</f>
        <v>-</v>
      </c>
      <c r="BC730" s="28">
        <f>_xlfn.XLOOKUP(J730,ABNT5101!$I:$I,ABNT5101!O:O)</f>
        <v>14</v>
      </c>
      <c r="BD730" s="31" t="str">
        <f t="shared" si="405"/>
        <v>ATENDE</v>
      </c>
      <c r="BE730" s="32">
        <f t="shared" si="397"/>
        <v>0.15833333333333344</v>
      </c>
      <c r="BF730" s="32">
        <f t="shared" si="398"/>
        <v>0.63157894736842102</v>
      </c>
      <c r="BG730" s="32" t="str">
        <f t="shared" si="406"/>
        <v>-</v>
      </c>
      <c r="BH730" s="34">
        <v>34.75</v>
      </c>
      <c r="BI730" s="34">
        <v>0.62</v>
      </c>
      <c r="BJ730" s="34"/>
      <c r="BK730" s="34"/>
      <c r="BL730" s="35"/>
      <c r="BM730" s="34"/>
      <c r="BN730" s="31" t="str">
        <f t="shared" si="407"/>
        <v>ATENDE</v>
      </c>
      <c r="BO730" s="31" t="str">
        <f t="shared" si="399"/>
        <v>ATENDE</v>
      </c>
      <c r="BP730" s="31" t="str">
        <f t="shared" si="400"/>
        <v>ATENDE</v>
      </c>
      <c r="BQ730" s="31" t="str">
        <f t="shared" si="408"/>
        <v>ATENDE</v>
      </c>
      <c r="BR730" s="36" t="str">
        <f t="shared" si="409"/>
        <v>C1</v>
      </c>
      <c r="BS730" s="36" t="str">
        <f t="shared" si="410"/>
        <v>P5</v>
      </c>
      <c r="BT730" s="37">
        <f t="shared" si="411"/>
        <v>2.4279999999999999</v>
      </c>
      <c r="BU730" s="34">
        <v>17.14</v>
      </c>
      <c r="BV730" s="34">
        <v>13.89</v>
      </c>
      <c r="BW730" s="36">
        <f>IF(BS730="-","-",_xlfn.XLOOKUP(BS730,ABNT5101!$B$4:$B$9,ABNT5101!$C$4:$C$9))</f>
        <v>5</v>
      </c>
      <c r="BX730" s="36">
        <f>IF(BS730="-","-",_xlfn.XLOOKUP(BS730,ABNT5101!$B$4:$B$9,ABNT5101!$D$4:$D$9))</f>
        <v>1</v>
      </c>
      <c r="BY730" s="31" t="str">
        <f t="shared" si="412"/>
        <v>ATENDE</v>
      </c>
      <c r="BZ730" s="31" t="str">
        <f t="shared" si="413"/>
        <v>ATENDE</v>
      </c>
      <c r="CA730" s="31" t="str">
        <f t="shared" si="414"/>
        <v>ATENDE</v>
      </c>
      <c r="CB730" s="36" t="str">
        <f t="shared" si="425"/>
        <v>P5</v>
      </c>
      <c r="CC730" s="37">
        <f t="shared" si="415"/>
        <v>2.4279999999999999</v>
      </c>
      <c r="CD730" s="222">
        <v>17.14</v>
      </c>
      <c r="CE730" s="222">
        <v>13.89</v>
      </c>
      <c r="CF730" s="31">
        <f>IF(CB730="-","-",_xlfn.XLOOKUP(CB730,ABNT5101!$B$4:$B$9,ABNT5101!$C$4:$C$9))</f>
        <v>5</v>
      </c>
      <c r="CG730" s="36">
        <f>IF(CB730="-","-",_xlfn.XLOOKUP(CB730,ABNT5101!$B$4:$B$9,ABNT5101!$D$4:$D$9))</f>
        <v>1</v>
      </c>
      <c r="CH730" s="31" t="str">
        <f t="shared" si="416"/>
        <v>ATENDE</v>
      </c>
      <c r="CI730" s="31" t="str">
        <f t="shared" si="417"/>
        <v>ATENDE</v>
      </c>
      <c r="CJ730" s="31" t="str">
        <f t="shared" si="418"/>
        <v>ATENDE</v>
      </c>
      <c r="CK730" s="56" t="str">
        <f>_xlfn.XLOOKUP(CL730,'Banco de dados'!$B:$B,'Banco de dados'!$D:$D)</f>
        <v>TECNOWATT</v>
      </c>
      <c r="CL730" s="42" t="str">
        <f>'Banco de dados'!B73</f>
        <v xml:space="preserve">SIGMAGPTLRRSMNDL120W_82IBBR
</v>
      </c>
      <c r="CM730" s="56" t="str">
        <f>_xlfn.XLOOKUP(CL730,'Banco de dados'!$B:$B,'Banco de dados'!$E:$E)</f>
        <v>SIGMAGPTLRRSMNDL120W_82IBBR
S1-10C1MUN6.5</v>
      </c>
      <c r="CN730" s="56"/>
      <c r="CO730" s="56" t="e">
        <f>IF(CN730="-","-",_xlfn.XLOOKUP(CN730,'Banco de dados'!$B:$B,'Banco de dados'!$E:$E))</f>
        <v>#N/A</v>
      </c>
      <c r="CP730" s="41">
        <f t="shared" si="419"/>
        <v>2</v>
      </c>
      <c r="CQ730" s="56">
        <f>_xlfn.XLOOKUP(CL730,'Banco de dados'!$B:$B,'Banco de dados'!$H:$H)</f>
        <v>120</v>
      </c>
      <c r="CR730" s="56" t="e">
        <f t="array" aca="1" ref="CR730" ca="1">_xludf.xlookup(CN730,'Banco de dados'!$B:$B,'Banco de dados'!$H:$H)</f>
        <v>#NAME?</v>
      </c>
      <c r="CS730" s="56" t="e">
        <f t="array" aca="1" ref="CS730" ca="1">_xludf.xlookup(CL730,'Banco de dados'!$B:$B,'Banco de dados'!$F:$F)</f>
        <v>#NAME?</v>
      </c>
      <c r="CT730" s="56" t="e">
        <f t="array" aca="1" ref="CT730" ca="1">_xludf.xlookup(CN730,'Banco de dados'!$B:$B,'Banco de dados'!$F:$F)</f>
        <v>#NAME?</v>
      </c>
      <c r="CU730" s="42"/>
      <c r="CV730" s="42"/>
      <c r="CW730" s="56" t="str">
        <f>IF(AJ730=0.5,"Suporte",IF(AND(AJ730&gt;='Braços de IP'!$B$9,AJ730&lt;='Braços de IP'!$D$9),'Braços de IP'!$E$9,IF(AND(AJ730&gt;='Braços de IP'!$B$10,AJ730&lt;='Braços de IP'!$D$10),'Braços de IP'!$E$10,IF(AND(AJ730&gt;='Braços de IP'!$B$11,AJ730&lt;='Braços de IP'!$D$11),'Braços de IP'!$E$11,IF(AND(AJ730&gt;='Braços de IP'!$B$12,AJ730&lt;='Braços de IP'!$D$12),'Braços de IP'!$E$12,IF(AND(AJ730&gt;='Braços de IP'!$B$13,AJ730&lt;='Braços de IP'!$D$13),'Braços de IP'!$E$13,IF(AND(AJ730&gt;='Braços de IP'!$B$14,AJ730&lt;='Braços de IP'!$D$14),'Braços de IP'!$E$14,"ERRO")))))))</f>
        <v>Médio I</v>
      </c>
      <c r="CX730" s="42"/>
      <c r="CY730" s="56" t="str">
        <f>IF($CX730="","",VLOOKUP($CX730,'Braços de IP'!$E$9:$I$15,2,0))</f>
        <v/>
      </c>
      <c r="CZ730" s="43" t="str">
        <f>IF($CX730="","",VLOOKUP($CX730,'Braços de IP'!$E$9:$I$15,5,0))</f>
        <v/>
      </c>
      <c r="DA730" s="56"/>
      <c r="DB730" s="56"/>
      <c r="DC730" s="56"/>
      <c r="DD730" s="56"/>
      <c r="DE730" s="56"/>
      <c r="DF730" s="56"/>
      <c r="DG730" s="44">
        <f t="shared" si="420"/>
        <v>120</v>
      </c>
      <c r="DH730" s="45">
        <f t="shared" si="421"/>
        <v>200</v>
      </c>
      <c r="DI730" s="44">
        <f t="shared" si="422"/>
        <v>640</v>
      </c>
      <c r="DJ730" s="46">
        <f t="shared" si="423"/>
        <v>0.4</v>
      </c>
      <c r="DK730" s="47" t="s">
        <v>147</v>
      </c>
      <c r="DL730" s="48"/>
      <c r="DM730" s="49"/>
      <c r="DN730" s="23" t="s">
        <v>148</v>
      </c>
      <c r="DO730" s="23"/>
      <c r="DQ730" s="50"/>
    </row>
    <row r="731" spans="1:121" ht="15.75" hidden="1" customHeight="1" x14ac:dyDescent="0.3">
      <c r="B731" s="5"/>
      <c r="C731" s="5"/>
      <c r="D731" s="5"/>
      <c r="E731" s="22" t="s">
        <v>611</v>
      </c>
      <c r="F731" s="22" t="s">
        <v>150</v>
      </c>
      <c r="G731" s="23" t="s">
        <v>398</v>
      </c>
      <c r="H731" s="23">
        <v>-23.285852999999999</v>
      </c>
      <c r="I731" s="23">
        <v>-46.874662999999998</v>
      </c>
      <c r="J731" s="24" t="s">
        <v>139</v>
      </c>
      <c r="K731" s="60"/>
      <c r="L731" s="24" t="s">
        <v>152</v>
      </c>
      <c r="M731" s="24" t="s">
        <v>141</v>
      </c>
      <c r="N731" s="23">
        <v>58</v>
      </c>
      <c r="O731" s="23" t="s">
        <v>142</v>
      </c>
      <c r="P731" s="23" t="s">
        <v>143</v>
      </c>
      <c r="Q731" s="26">
        <f t="shared" si="401"/>
        <v>116</v>
      </c>
      <c r="R731" s="27">
        <v>1</v>
      </c>
      <c r="S731" s="28" t="s">
        <v>153</v>
      </c>
      <c r="T731" s="28">
        <v>6</v>
      </c>
      <c r="U731" s="29"/>
      <c r="V731" s="29"/>
      <c r="W731" s="29"/>
      <c r="X731" s="28" t="s">
        <v>153</v>
      </c>
      <c r="Y731" s="23"/>
      <c r="Z731" s="23"/>
      <c r="AA731" s="23"/>
      <c r="AB731" s="23"/>
      <c r="AC731" s="23"/>
      <c r="AD731" s="23" t="s">
        <v>144</v>
      </c>
      <c r="AE731" s="23" t="s">
        <v>145</v>
      </c>
      <c r="AF731" s="23"/>
      <c r="AG731" s="23">
        <v>7</v>
      </c>
      <c r="AH731" s="23">
        <v>1</v>
      </c>
      <c r="AI731" s="23">
        <v>0.6</v>
      </c>
      <c r="AJ731" s="23">
        <v>2.2999999999999998</v>
      </c>
      <c r="AK731" s="27">
        <f t="shared" si="402"/>
        <v>1.6999999999999997</v>
      </c>
      <c r="AL731" s="27" t="s">
        <v>143</v>
      </c>
      <c r="AM731" s="27" t="s">
        <v>143</v>
      </c>
      <c r="AN731" s="23"/>
      <c r="AO731" s="27">
        <f t="shared" si="403"/>
        <v>2</v>
      </c>
      <c r="AP731" s="23"/>
      <c r="AQ731" s="23"/>
      <c r="AR731" s="23"/>
      <c r="AS731" s="23"/>
      <c r="AT731" s="23"/>
      <c r="AU731" s="27"/>
      <c r="AV731" s="27">
        <f t="shared" si="404"/>
        <v>0</v>
      </c>
      <c r="AW731" s="27"/>
      <c r="AX731" s="28">
        <f>VLOOKUP(J731,ABNT5101!$I$3:$J$9,2)</f>
        <v>7.5</v>
      </c>
      <c r="AY731" s="28">
        <f>VLOOKUP(J731,ABNT5101!$I$3:$M$9,5)</f>
        <v>0.18</v>
      </c>
      <c r="AZ731" s="28" t="str">
        <f>_xlfn.XLOOKUP(J731,ABNT5101!I:I,ABNT5101!L:L)</f>
        <v>-</v>
      </c>
      <c r="BA731" s="28">
        <f>_xlfn.XLOOKUP(J731,ABNT5101!$I:$I,ABNT5101!M:M)</f>
        <v>0.18</v>
      </c>
      <c r="BB731" s="28" t="str">
        <f>_xlfn.XLOOKUP(J731,ABNT5101!$I:$I,ABNT5101!N:N)</f>
        <v>-</v>
      </c>
      <c r="BC731" s="28">
        <f>_xlfn.XLOOKUP(J731,ABNT5101!$I:$I,ABNT5101!O:O)</f>
        <v>16</v>
      </c>
      <c r="BD731" s="31" t="str">
        <f t="shared" si="405"/>
        <v>NÃO ATENDE</v>
      </c>
      <c r="BE731" s="32">
        <f t="shared" si="397"/>
        <v>-1</v>
      </c>
      <c r="BF731" s="32">
        <f t="shared" si="398"/>
        <v>-1</v>
      </c>
      <c r="BG731" s="32" t="str">
        <f t="shared" si="406"/>
        <v>-</v>
      </c>
      <c r="BH731" s="34"/>
      <c r="BI731" s="34"/>
      <c r="BJ731" s="34"/>
      <c r="BK731" s="34"/>
      <c r="BL731" s="35"/>
      <c r="BM731" s="34"/>
      <c r="BN731" s="31" t="str">
        <f t="shared" si="407"/>
        <v>NÃO ATENDE</v>
      </c>
      <c r="BO731" s="31" t="str">
        <f t="shared" si="399"/>
        <v>NÃO ATENDE</v>
      </c>
      <c r="BP731" s="31" t="str">
        <f t="shared" si="400"/>
        <v>NÃO ATENDE</v>
      </c>
      <c r="BQ731" s="31" t="str">
        <f t="shared" si="408"/>
        <v>ATENDE</v>
      </c>
      <c r="BR731" s="36" t="str">
        <f t="shared" si="409"/>
        <v>C5</v>
      </c>
      <c r="BS731" s="36" t="str">
        <f t="shared" si="410"/>
        <v>Sem Passeio</v>
      </c>
      <c r="BT731" s="37" t="e">
        <f t="shared" si="411"/>
        <v>#N/A</v>
      </c>
      <c r="BU731" s="34"/>
      <c r="BV731" s="34"/>
      <c r="BW731" s="36" t="e">
        <f>IF(BS731="-","-",_xlfn.XLOOKUP(BS731,ABNT5101!$B$4:$B$9,ABNT5101!$C$4:$C$9))</f>
        <v>#N/A</v>
      </c>
      <c r="BX731" s="36" t="e">
        <f>IF(BS731="-","-",_xlfn.XLOOKUP(BS731,ABNT5101!$B$4:$B$9,ABNT5101!$D$4:$D$9))</f>
        <v>#N/A</v>
      </c>
      <c r="BY731" s="31" t="e">
        <f t="shared" si="412"/>
        <v>#N/A</v>
      </c>
      <c r="BZ731" s="31" t="e">
        <f t="shared" si="413"/>
        <v>#N/A</v>
      </c>
      <c r="CA731" s="31" t="e">
        <f t="shared" si="414"/>
        <v>#N/A</v>
      </c>
      <c r="CB731" s="36" t="str">
        <f t="shared" si="425"/>
        <v>Sem Passeio</v>
      </c>
      <c r="CC731" s="37" t="e">
        <f t="shared" si="415"/>
        <v>#N/A</v>
      </c>
      <c r="CD731" s="38"/>
      <c r="CE731" s="38"/>
      <c r="CF731" s="31" t="e">
        <f>IF(CB731="-","-",_xlfn.XLOOKUP(CB731,ABNT5101!$B$4:$B$9,ABNT5101!$C$4:$C$9))</f>
        <v>#N/A</v>
      </c>
      <c r="CG731" s="36" t="e">
        <f>IF(CB731="-","-",_xlfn.XLOOKUP(CB731,ABNT5101!$B$4:$B$9,ABNT5101!$D$4:$D$9))</f>
        <v>#N/A</v>
      </c>
      <c r="CH731" s="31" t="e">
        <f t="shared" si="416"/>
        <v>#N/A</v>
      </c>
      <c r="CI731" s="31" t="e">
        <f t="shared" si="417"/>
        <v>#N/A</v>
      </c>
      <c r="CJ731" s="31" t="e">
        <f t="shared" si="418"/>
        <v>#N/A</v>
      </c>
      <c r="CK731" s="56" t="e">
        <f>_xlfn.XLOOKUP(CL731,'Banco de dados'!$B:$B,'Banco de dados'!$D:$D)</f>
        <v>#N/A</v>
      </c>
      <c r="CL731" s="42"/>
      <c r="CM731" s="56" t="e">
        <f>_xlfn.XLOOKUP(CL731,'Banco de dados'!$B:$B,'Banco de dados'!$E:$E)</f>
        <v>#N/A</v>
      </c>
      <c r="CN731" s="56"/>
      <c r="CO731" s="56" t="e">
        <f>IF(CN731="-","-",_xlfn.XLOOKUP(CN731,'Banco de dados'!$B:$B,'Banco de dados'!$E:$E))</f>
        <v>#N/A</v>
      </c>
      <c r="CP731" s="41">
        <f t="shared" si="419"/>
        <v>1</v>
      </c>
      <c r="CQ731" s="56" t="e">
        <f>_xlfn.XLOOKUP(CL731,'Banco de dados'!$B:$B,'Banco de dados'!$H:$H)</f>
        <v>#N/A</v>
      </c>
      <c r="CR731" s="56" t="e">
        <f t="array" aca="1" ref="CR731" ca="1">_xludf.xlookup(CN731,'Banco de dados'!$B:$B,'Banco de dados'!$H:$H)</f>
        <v>#NAME?</v>
      </c>
      <c r="CS731" s="56" t="e">
        <f t="array" aca="1" ref="CS731" ca="1">_xludf.xlookup(CL731,'Banco de dados'!$B:$B,'Banco de dados'!$F:$F)</f>
        <v>#NAME?</v>
      </c>
      <c r="CT731" s="56" t="e">
        <f t="array" aca="1" ref="CT731" ca="1">_xludf.xlookup(CN731,'Banco de dados'!$B:$B,'Banco de dados'!$F:$F)</f>
        <v>#NAME?</v>
      </c>
      <c r="CU731" s="42"/>
      <c r="CV731" s="42"/>
      <c r="CW731" s="56" t="str">
        <f>IF(AJ731=0.5,"Suporte",IF(AND(AJ731&gt;='Braços de IP'!$B$9,AJ731&lt;='Braços de IP'!$D$9),'Braços de IP'!$E$9,IF(AND(AJ731&gt;='Braços de IP'!$B$10,AJ731&lt;='Braços de IP'!$D$10),'Braços de IP'!$E$10,IF(AND(AJ731&gt;='Braços de IP'!$B$11,AJ731&lt;='Braços de IP'!$D$11),'Braços de IP'!$E$11,IF(AND(AJ731&gt;='Braços de IP'!$B$12,AJ731&lt;='Braços de IP'!$D$12),'Braços de IP'!$E$12,IF(AND(AJ731&gt;='Braços de IP'!$B$13,AJ731&lt;='Braços de IP'!$D$13),'Braços de IP'!$E$13,IF(AND(AJ731&gt;='Braços de IP'!$B$14,AJ731&lt;='Braços de IP'!$D$14),'Braços de IP'!$E$14,"ERRO")))))))</f>
        <v>Médio II</v>
      </c>
      <c r="CX731" s="42"/>
      <c r="CY731" s="56" t="str">
        <f>IF($CX731="","",VLOOKUP($CX731,'Braços de IP'!$E$9:$I$15,2,0))</f>
        <v/>
      </c>
      <c r="CZ731" s="43" t="str">
        <f>IF($CX731="","",VLOOKUP($CX731,'Braços de IP'!$E$9:$I$15,5,0))</f>
        <v/>
      </c>
      <c r="DA731" s="56"/>
      <c r="DB731" s="56"/>
      <c r="DC731" s="56"/>
      <c r="DD731" s="56"/>
      <c r="DE731" s="56"/>
      <c r="DF731" s="56"/>
      <c r="DG731" s="44" t="e">
        <f t="shared" si="420"/>
        <v>#N/A</v>
      </c>
      <c r="DH731" s="45">
        <f t="shared" si="421"/>
        <v>58</v>
      </c>
      <c r="DI731" s="44" t="e">
        <f t="shared" si="422"/>
        <v>#N/A</v>
      </c>
      <c r="DJ731" s="46" t="e">
        <f t="shared" si="423"/>
        <v>#N/A</v>
      </c>
      <c r="DK731" s="47" t="s">
        <v>147</v>
      </c>
      <c r="DL731" s="48"/>
      <c r="DM731" s="49"/>
      <c r="DN731" s="23" t="s">
        <v>148</v>
      </c>
      <c r="DO731" s="23"/>
      <c r="DQ731" s="50"/>
    </row>
    <row r="732" spans="1:121" ht="15.75" hidden="1" customHeight="1" x14ac:dyDescent="0.3">
      <c r="B732" s="5"/>
      <c r="C732" s="5"/>
      <c r="D732" s="5"/>
      <c r="E732" s="22" t="s">
        <v>611</v>
      </c>
      <c r="F732" s="22" t="s">
        <v>150</v>
      </c>
      <c r="G732" s="23" t="s">
        <v>398</v>
      </c>
      <c r="H732" s="23">
        <v>-23.285852999999999</v>
      </c>
      <c r="I732" s="23">
        <v>-46.874662999999998</v>
      </c>
      <c r="J732" s="24" t="s">
        <v>139</v>
      </c>
      <c r="K732" s="60"/>
      <c r="L732" s="24" t="s">
        <v>152</v>
      </c>
      <c r="M732" s="24" t="s">
        <v>141</v>
      </c>
      <c r="N732" s="23">
        <v>58</v>
      </c>
      <c r="O732" s="23" t="s">
        <v>142</v>
      </c>
      <c r="P732" s="23" t="s">
        <v>143</v>
      </c>
      <c r="Q732" s="26">
        <f t="shared" si="401"/>
        <v>116</v>
      </c>
      <c r="R732" s="27">
        <v>1</v>
      </c>
      <c r="S732" s="28" t="s">
        <v>153</v>
      </c>
      <c r="T732" s="28">
        <v>6</v>
      </c>
      <c r="U732" s="29"/>
      <c r="V732" s="29"/>
      <c r="W732" s="29"/>
      <c r="X732" s="28" t="s">
        <v>153</v>
      </c>
      <c r="Y732" s="23"/>
      <c r="Z732" s="23"/>
      <c r="AA732" s="23"/>
      <c r="AB732" s="23"/>
      <c r="AC732" s="23"/>
      <c r="AD732" s="23" t="s">
        <v>144</v>
      </c>
      <c r="AE732" s="23" t="s">
        <v>145</v>
      </c>
      <c r="AF732" s="23"/>
      <c r="AG732" s="23">
        <v>7</v>
      </c>
      <c r="AH732" s="23">
        <v>1</v>
      </c>
      <c r="AI732" s="23">
        <v>0.6</v>
      </c>
      <c r="AJ732" s="23">
        <v>2.2999999999999998</v>
      </c>
      <c r="AK732" s="27">
        <f t="shared" si="402"/>
        <v>1.6999999999999997</v>
      </c>
      <c r="AL732" s="27" t="s">
        <v>143</v>
      </c>
      <c r="AM732" s="27" t="s">
        <v>143</v>
      </c>
      <c r="AN732" s="23"/>
      <c r="AO732" s="27">
        <f t="shared" si="403"/>
        <v>2</v>
      </c>
      <c r="AP732" s="23"/>
      <c r="AQ732" s="23"/>
      <c r="AR732" s="23"/>
      <c r="AS732" s="23"/>
      <c r="AT732" s="23"/>
      <c r="AU732" s="27"/>
      <c r="AV732" s="27">
        <f t="shared" si="404"/>
        <v>0</v>
      </c>
      <c r="AW732" s="27"/>
      <c r="AX732" s="28">
        <f>VLOOKUP(J732,ABNT5101!$I$3:$J$9,2)</f>
        <v>7.5</v>
      </c>
      <c r="AY732" s="28">
        <f>VLOOKUP(J732,ABNT5101!$I$3:$M$9,5)</f>
        <v>0.18</v>
      </c>
      <c r="AZ732" s="28" t="str">
        <f>_xlfn.XLOOKUP(J732,ABNT5101!I:I,ABNT5101!L:L)</f>
        <v>-</v>
      </c>
      <c r="BA732" s="28">
        <f>_xlfn.XLOOKUP(J732,ABNT5101!$I:$I,ABNT5101!M:M)</f>
        <v>0.18</v>
      </c>
      <c r="BB732" s="28" t="str">
        <f>_xlfn.XLOOKUP(J732,ABNT5101!$I:$I,ABNT5101!N:N)</f>
        <v>-</v>
      </c>
      <c r="BC732" s="28">
        <f>_xlfn.XLOOKUP(J732,ABNT5101!$I:$I,ABNT5101!O:O)</f>
        <v>16</v>
      </c>
      <c r="BD732" s="31" t="str">
        <f t="shared" si="405"/>
        <v>NÃO ATENDE</v>
      </c>
      <c r="BE732" s="32">
        <f t="shared" si="397"/>
        <v>-1</v>
      </c>
      <c r="BF732" s="32">
        <f t="shared" si="398"/>
        <v>-1</v>
      </c>
      <c r="BG732" s="32" t="str">
        <f t="shared" si="406"/>
        <v>-</v>
      </c>
      <c r="BH732" s="34"/>
      <c r="BI732" s="34"/>
      <c r="BJ732" s="34"/>
      <c r="BK732" s="34"/>
      <c r="BL732" s="35"/>
      <c r="BM732" s="34"/>
      <c r="BN732" s="31" t="str">
        <f t="shared" si="407"/>
        <v>NÃO ATENDE</v>
      </c>
      <c r="BO732" s="31" t="str">
        <f t="shared" si="399"/>
        <v>NÃO ATENDE</v>
      </c>
      <c r="BP732" s="31" t="str">
        <f t="shared" si="400"/>
        <v>NÃO ATENDE</v>
      </c>
      <c r="BQ732" s="31" t="str">
        <f t="shared" si="408"/>
        <v>ATENDE</v>
      </c>
      <c r="BR732" s="36" t="str">
        <f t="shared" si="409"/>
        <v>C5</v>
      </c>
      <c r="BS732" s="36" t="str">
        <f t="shared" si="410"/>
        <v>Sem Passeio</v>
      </c>
      <c r="BT732" s="37" t="e">
        <f t="shared" si="411"/>
        <v>#N/A</v>
      </c>
      <c r="BU732" s="34"/>
      <c r="BV732" s="34"/>
      <c r="BW732" s="36" t="e">
        <f>IF(BS732="-","-",_xlfn.XLOOKUP(BS732,ABNT5101!$B$4:$B$9,ABNT5101!$C$4:$C$9))</f>
        <v>#N/A</v>
      </c>
      <c r="BX732" s="36" t="e">
        <f>IF(BS732="-","-",_xlfn.XLOOKUP(BS732,ABNT5101!$B$4:$B$9,ABNT5101!$D$4:$D$9))</f>
        <v>#N/A</v>
      </c>
      <c r="BY732" s="31" t="e">
        <f t="shared" si="412"/>
        <v>#N/A</v>
      </c>
      <c r="BZ732" s="31" t="e">
        <f t="shared" si="413"/>
        <v>#N/A</v>
      </c>
      <c r="CA732" s="31" t="e">
        <f t="shared" si="414"/>
        <v>#N/A</v>
      </c>
      <c r="CB732" s="36" t="str">
        <f t="shared" si="425"/>
        <v>Sem Passeio</v>
      </c>
      <c r="CC732" s="37" t="e">
        <f t="shared" si="415"/>
        <v>#N/A</v>
      </c>
      <c r="CD732" s="38"/>
      <c r="CE732" s="38"/>
      <c r="CF732" s="31" t="e">
        <f>IF(CB732="-","-",_xlfn.XLOOKUP(CB732,ABNT5101!$B$4:$B$9,ABNT5101!$C$4:$C$9))</f>
        <v>#N/A</v>
      </c>
      <c r="CG732" s="36" t="e">
        <f>IF(CB732="-","-",_xlfn.XLOOKUP(CB732,ABNT5101!$B$4:$B$9,ABNT5101!$D$4:$D$9))</f>
        <v>#N/A</v>
      </c>
      <c r="CH732" s="31" t="e">
        <f t="shared" si="416"/>
        <v>#N/A</v>
      </c>
      <c r="CI732" s="31" t="e">
        <f t="shared" si="417"/>
        <v>#N/A</v>
      </c>
      <c r="CJ732" s="31" t="e">
        <f t="shared" si="418"/>
        <v>#N/A</v>
      </c>
      <c r="CK732" s="56" t="e">
        <f>_xlfn.XLOOKUP(CL732,'Banco de dados'!$B:$B,'Banco de dados'!$D:$D)</f>
        <v>#N/A</v>
      </c>
      <c r="CL732" s="42"/>
      <c r="CM732" s="56" t="e">
        <f>_xlfn.XLOOKUP(CL732,'Banco de dados'!$B:$B,'Banco de dados'!$E:$E)</f>
        <v>#N/A</v>
      </c>
      <c r="CN732" s="56"/>
      <c r="CO732" s="56" t="e">
        <f>IF(CN732="-","-",_xlfn.XLOOKUP(CN732,'Banco de dados'!$B:$B,'Banco de dados'!$E:$E))</f>
        <v>#N/A</v>
      </c>
      <c r="CP732" s="41">
        <f t="shared" si="419"/>
        <v>1</v>
      </c>
      <c r="CQ732" s="56" t="e">
        <f>_xlfn.XLOOKUP(CL732,'Banco de dados'!$B:$B,'Banco de dados'!$H:$H)</f>
        <v>#N/A</v>
      </c>
      <c r="CR732" s="56" t="e">
        <f t="array" aca="1" ref="CR732" ca="1">_xludf.xlookup(CN732,'Banco de dados'!$B:$B,'Banco de dados'!$H:$H)</f>
        <v>#NAME?</v>
      </c>
      <c r="CS732" s="56" t="e">
        <f t="array" aca="1" ref="CS732" ca="1">_xludf.xlookup(CL732,'Banco de dados'!$B:$B,'Banco de dados'!$F:$F)</f>
        <v>#NAME?</v>
      </c>
      <c r="CT732" s="56" t="e">
        <f t="array" aca="1" ref="CT732" ca="1">_xludf.xlookup(CN732,'Banco de dados'!$B:$B,'Banco de dados'!$F:$F)</f>
        <v>#NAME?</v>
      </c>
      <c r="CU732" s="42"/>
      <c r="CV732" s="42"/>
      <c r="CW732" s="56" t="str">
        <f>IF(AJ732=0.5,"Suporte",IF(AND(AJ732&gt;='Braços de IP'!$B$9,AJ732&lt;='Braços de IP'!$D$9),'Braços de IP'!$E$9,IF(AND(AJ732&gt;='Braços de IP'!$B$10,AJ732&lt;='Braços de IP'!$D$10),'Braços de IP'!$E$10,IF(AND(AJ732&gt;='Braços de IP'!$B$11,AJ732&lt;='Braços de IP'!$D$11),'Braços de IP'!$E$11,IF(AND(AJ732&gt;='Braços de IP'!$B$12,AJ732&lt;='Braços de IP'!$D$12),'Braços de IP'!$E$12,IF(AND(AJ732&gt;='Braços de IP'!$B$13,AJ732&lt;='Braços de IP'!$D$13),'Braços de IP'!$E$13,IF(AND(AJ732&gt;='Braços de IP'!$B$14,AJ732&lt;='Braços de IP'!$D$14),'Braços de IP'!$E$14,"ERRO")))))))</f>
        <v>Médio II</v>
      </c>
      <c r="CX732" s="42"/>
      <c r="CY732" s="56" t="str">
        <f>IF($CX732="","",VLOOKUP($CX732,'Braços de IP'!$E$9:$I$15,2,0))</f>
        <v/>
      </c>
      <c r="CZ732" s="43" t="str">
        <f>IF($CX732="","",VLOOKUP($CX732,'Braços de IP'!$E$9:$I$15,5,0))</f>
        <v/>
      </c>
      <c r="DA732" s="56"/>
      <c r="DB732" s="56"/>
      <c r="DC732" s="56"/>
      <c r="DD732" s="56"/>
      <c r="DE732" s="56"/>
      <c r="DF732" s="56"/>
      <c r="DG732" s="44" t="e">
        <f t="shared" si="420"/>
        <v>#N/A</v>
      </c>
      <c r="DH732" s="45">
        <f t="shared" si="421"/>
        <v>58</v>
      </c>
      <c r="DI732" s="44" t="e">
        <f t="shared" si="422"/>
        <v>#N/A</v>
      </c>
      <c r="DJ732" s="46" t="e">
        <f t="shared" si="423"/>
        <v>#N/A</v>
      </c>
      <c r="DK732" s="47" t="s">
        <v>147</v>
      </c>
      <c r="DL732" s="48"/>
      <c r="DM732" s="49"/>
      <c r="DN732" s="23" t="s">
        <v>148</v>
      </c>
      <c r="DO732" s="23"/>
      <c r="DQ732" s="50"/>
    </row>
    <row r="733" spans="1:121" ht="15.75" hidden="1" customHeight="1" x14ac:dyDescent="0.3">
      <c r="B733" s="5"/>
      <c r="C733" s="5"/>
      <c r="D733" s="5"/>
      <c r="E733" s="22" t="s">
        <v>611</v>
      </c>
      <c r="F733" s="22" t="s">
        <v>150</v>
      </c>
      <c r="G733" s="23" t="s">
        <v>398</v>
      </c>
      <c r="H733" s="23">
        <v>-23.285852999999999</v>
      </c>
      <c r="I733" s="23">
        <v>-46.874662999999998</v>
      </c>
      <c r="J733" s="24" t="s">
        <v>139</v>
      </c>
      <c r="K733" s="60"/>
      <c r="L733" s="24" t="s">
        <v>152</v>
      </c>
      <c r="M733" s="24" t="s">
        <v>141</v>
      </c>
      <c r="N733" s="23">
        <v>58</v>
      </c>
      <c r="O733" s="23" t="s">
        <v>142</v>
      </c>
      <c r="P733" s="23" t="s">
        <v>143</v>
      </c>
      <c r="Q733" s="26">
        <f t="shared" si="401"/>
        <v>116</v>
      </c>
      <c r="R733" s="27">
        <v>1</v>
      </c>
      <c r="S733" s="28" t="s">
        <v>153</v>
      </c>
      <c r="T733" s="28">
        <v>6</v>
      </c>
      <c r="U733" s="29"/>
      <c r="V733" s="29"/>
      <c r="W733" s="29"/>
      <c r="X733" s="28" t="s">
        <v>153</v>
      </c>
      <c r="Y733" s="23"/>
      <c r="Z733" s="23"/>
      <c r="AA733" s="23"/>
      <c r="AB733" s="23"/>
      <c r="AC733" s="23"/>
      <c r="AD733" s="23" t="s">
        <v>144</v>
      </c>
      <c r="AE733" s="23" t="s">
        <v>145</v>
      </c>
      <c r="AF733" s="23"/>
      <c r="AG733" s="23">
        <v>7</v>
      </c>
      <c r="AH733" s="23">
        <v>1</v>
      </c>
      <c r="AI733" s="23">
        <v>0.6</v>
      </c>
      <c r="AJ733" s="23">
        <v>2.2999999999999998</v>
      </c>
      <c r="AK733" s="27">
        <f t="shared" si="402"/>
        <v>1.6999999999999997</v>
      </c>
      <c r="AL733" s="27" t="s">
        <v>143</v>
      </c>
      <c r="AM733" s="27" t="s">
        <v>143</v>
      </c>
      <c r="AN733" s="23"/>
      <c r="AO733" s="27">
        <f t="shared" si="403"/>
        <v>2</v>
      </c>
      <c r="AP733" s="23"/>
      <c r="AQ733" s="23"/>
      <c r="AR733" s="23"/>
      <c r="AS733" s="23"/>
      <c r="AT733" s="23"/>
      <c r="AU733" s="27"/>
      <c r="AV733" s="27">
        <f t="shared" si="404"/>
        <v>0</v>
      </c>
      <c r="AW733" s="27"/>
      <c r="AX733" s="28">
        <f>VLOOKUP(J733,ABNT5101!$I$3:$J$9,2)</f>
        <v>7.5</v>
      </c>
      <c r="AY733" s="28">
        <f>VLOOKUP(J733,ABNT5101!$I$3:$M$9,5)</f>
        <v>0.18</v>
      </c>
      <c r="AZ733" s="28" t="str">
        <f>_xlfn.XLOOKUP(J733,ABNT5101!I:I,ABNT5101!L:L)</f>
        <v>-</v>
      </c>
      <c r="BA733" s="28">
        <f>_xlfn.XLOOKUP(J733,ABNT5101!$I:$I,ABNT5101!M:M)</f>
        <v>0.18</v>
      </c>
      <c r="BB733" s="28" t="str">
        <f>_xlfn.XLOOKUP(J733,ABNT5101!$I:$I,ABNT5101!N:N)</f>
        <v>-</v>
      </c>
      <c r="BC733" s="28">
        <f>_xlfn.XLOOKUP(J733,ABNT5101!$I:$I,ABNT5101!O:O)</f>
        <v>16</v>
      </c>
      <c r="BD733" s="31" t="str">
        <f t="shared" si="405"/>
        <v>NÃO ATENDE</v>
      </c>
      <c r="BE733" s="32">
        <f t="shared" si="397"/>
        <v>-1</v>
      </c>
      <c r="BF733" s="32">
        <f t="shared" si="398"/>
        <v>-1</v>
      </c>
      <c r="BG733" s="32" t="str">
        <f t="shared" si="406"/>
        <v>-</v>
      </c>
      <c r="BH733" s="34"/>
      <c r="BI733" s="34"/>
      <c r="BJ733" s="34"/>
      <c r="BK733" s="34"/>
      <c r="BL733" s="35"/>
      <c r="BM733" s="34"/>
      <c r="BN733" s="31" t="str">
        <f t="shared" si="407"/>
        <v>NÃO ATENDE</v>
      </c>
      <c r="BO733" s="31" t="str">
        <f t="shared" si="399"/>
        <v>NÃO ATENDE</v>
      </c>
      <c r="BP733" s="31" t="str">
        <f t="shared" si="400"/>
        <v>NÃO ATENDE</v>
      </c>
      <c r="BQ733" s="31" t="str">
        <f t="shared" si="408"/>
        <v>ATENDE</v>
      </c>
      <c r="BR733" s="36" t="str">
        <f t="shared" si="409"/>
        <v>C5</v>
      </c>
      <c r="BS733" s="36" t="str">
        <f t="shared" si="410"/>
        <v>Sem Passeio</v>
      </c>
      <c r="BT733" s="37" t="e">
        <f t="shared" si="411"/>
        <v>#N/A</v>
      </c>
      <c r="BU733" s="34"/>
      <c r="BV733" s="34"/>
      <c r="BW733" s="36" t="e">
        <f>IF(BS733="-","-",_xlfn.XLOOKUP(BS733,ABNT5101!$B$4:$B$9,ABNT5101!$C$4:$C$9))</f>
        <v>#N/A</v>
      </c>
      <c r="BX733" s="36" t="e">
        <f>IF(BS733="-","-",_xlfn.XLOOKUP(BS733,ABNT5101!$B$4:$B$9,ABNT5101!$D$4:$D$9))</f>
        <v>#N/A</v>
      </c>
      <c r="BY733" s="31" t="e">
        <f t="shared" si="412"/>
        <v>#N/A</v>
      </c>
      <c r="BZ733" s="31" t="e">
        <f t="shared" si="413"/>
        <v>#N/A</v>
      </c>
      <c r="CA733" s="31" t="e">
        <f t="shared" si="414"/>
        <v>#N/A</v>
      </c>
      <c r="CB733" s="36" t="str">
        <f t="shared" si="425"/>
        <v>Sem Passeio</v>
      </c>
      <c r="CC733" s="37" t="e">
        <f t="shared" si="415"/>
        <v>#N/A</v>
      </c>
      <c r="CD733" s="38"/>
      <c r="CE733" s="38"/>
      <c r="CF733" s="31" t="e">
        <f>IF(CB733="-","-",_xlfn.XLOOKUP(CB733,ABNT5101!$B$4:$B$9,ABNT5101!$C$4:$C$9))</f>
        <v>#N/A</v>
      </c>
      <c r="CG733" s="36" t="e">
        <f>IF(CB733="-","-",_xlfn.XLOOKUP(CB733,ABNT5101!$B$4:$B$9,ABNT5101!$D$4:$D$9))</f>
        <v>#N/A</v>
      </c>
      <c r="CH733" s="31" t="e">
        <f t="shared" si="416"/>
        <v>#N/A</v>
      </c>
      <c r="CI733" s="31" t="e">
        <f t="shared" si="417"/>
        <v>#N/A</v>
      </c>
      <c r="CJ733" s="31" t="e">
        <f t="shared" si="418"/>
        <v>#N/A</v>
      </c>
      <c r="CK733" s="56" t="e">
        <f>_xlfn.XLOOKUP(CL733,'Banco de dados'!$B:$B,'Banco de dados'!$D:$D)</f>
        <v>#N/A</v>
      </c>
      <c r="CL733" s="42"/>
      <c r="CM733" s="56" t="e">
        <f>_xlfn.XLOOKUP(CL733,'Banco de dados'!$B:$B,'Banco de dados'!$E:$E)</f>
        <v>#N/A</v>
      </c>
      <c r="CN733" s="56"/>
      <c r="CO733" s="56" t="e">
        <f>IF(CN733="-","-",_xlfn.XLOOKUP(CN733,'Banco de dados'!$B:$B,'Banco de dados'!$E:$E))</f>
        <v>#N/A</v>
      </c>
      <c r="CP733" s="41">
        <f t="shared" si="419"/>
        <v>1</v>
      </c>
      <c r="CQ733" s="56" t="e">
        <f>_xlfn.XLOOKUP(CL733,'Banco de dados'!$B:$B,'Banco de dados'!$H:$H)</f>
        <v>#N/A</v>
      </c>
      <c r="CR733" s="56" t="e">
        <f t="array" aca="1" ref="CR733" ca="1">_xludf.xlookup(CN733,'Banco de dados'!$B:$B,'Banco de dados'!$H:$H)</f>
        <v>#NAME?</v>
      </c>
      <c r="CS733" s="56" t="e">
        <f t="array" aca="1" ref="CS733" ca="1">_xludf.xlookup(CL733,'Banco de dados'!$B:$B,'Banco de dados'!$F:$F)</f>
        <v>#NAME?</v>
      </c>
      <c r="CT733" s="56" t="e">
        <f t="array" aca="1" ref="CT733" ca="1">_xludf.xlookup(CN733,'Banco de dados'!$B:$B,'Banco de dados'!$F:$F)</f>
        <v>#NAME?</v>
      </c>
      <c r="CU733" s="42"/>
      <c r="CV733" s="42"/>
      <c r="CW733" s="56" t="str">
        <f>IF(AJ733=0.5,"Suporte",IF(AND(AJ733&gt;='Braços de IP'!$B$9,AJ733&lt;='Braços de IP'!$D$9),'Braços de IP'!$E$9,IF(AND(AJ733&gt;='Braços de IP'!$B$10,AJ733&lt;='Braços de IP'!$D$10),'Braços de IP'!$E$10,IF(AND(AJ733&gt;='Braços de IP'!$B$11,AJ733&lt;='Braços de IP'!$D$11),'Braços de IP'!$E$11,IF(AND(AJ733&gt;='Braços de IP'!$B$12,AJ733&lt;='Braços de IP'!$D$12),'Braços de IP'!$E$12,IF(AND(AJ733&gt;='Braços de IP'!$B$13,AJ733&lt;='Braços de IP'!$D$13),'Braços de IP'!$E$13,IF(AND(AJ733&gt;='Braços de IP'!$B$14,AJ733&lt;='Braços de IP'!$D$14),'Braços de IP'!$E$14,"ERRO")))))))</f>
        <v>Médio II</v>
      </c>
      <c r="CX733" s="42"/>
      <c r="CY733" s="56" t="str">
        <f>IF($CX733="","",VLOOKUP($CX733,'Braços de IP'!$E$9:$I$15,2,0))</f>
        <v/>
      </c>
      <c r="CZ733" s="43" t="str">
        <f>IF($CX733="","",VLOOKUP($CX733,'Braços de IP'!$E$9:$I$15,5,0))</f>
        <v/>
      </c>
      <c r="DA733" s="56"/>
      <c r="DB733" s="56"/>
      <c r="DC733" s="56"/>
      <c r="DD733" s="56"/>
      <c r="DE733" s="56"/>
      <c r="DF733" s="56"/>
      <c r="DG733" s="44" t="e">
        <f t="shared" si="420"/>
        <v>#N/A</v>
      </c>
      <c r="DH733" s="45">
        <f t="shared" si="421"/>
        <v>58</v>
      </c>
      <c r="DI733" s="44" t="e">
        <f t="shared" si="422"/>
        <v>#N/A</v>
      </c>
      <c r="DJ733" s="46" t="e">
        <f t="shared" si="423"/>
        <v>#N/A</v>
      </c>
      <c r="DK733" s="47" t="s">
        <v>147</v>
      </c>
      <c r="DL733" s="48"/>
      <c r="DM733" s="49"/>
      <c r="DN733" s="23" t="s">
        <v>148</v>
      </c>
      <c r="DO733" s="23"/>
      <c r="DQ733" s="50"/>
    </row>
    <row r="734" spans="1:121" ht="15.75" hidden="1" customHeight="1" x14ac:dyDescent="0.3">
      <c r="B734" s="5"/>
      <c r="C734" s="5"/>
      <c r="D734" s="5"/>
      <c r="E734" s="22" t="s">
        <v>612</v>
      </c>
      <c r="F734" s="22" t="s">
        <v>150</v>
      </c>
      <c r="G734" s="23" t="s">
        <v>239</v>
      </c>
      <c r="H734" s="23">
        <v>-23.309244</v>
      </c>
      <c r="I734" s="23">
        <v>-46.905901</v>
      </c>
      <c r="J734" s="24" t="s">
        <v>156</v>
      </c>
      <c r="K734" s="60"/>
      <c r="L734" s="24" t="s">
        <v>152</v>
      </c>
      <c r="M734" s="24" t="s">
        <v>141</v>
      </c>
      <c r="N734" s="23">
        <v>60</v>
      </c>
      <c r="O734" s="23" t="s">
        <v>142</v>
      </c>
      <c r="P734" s="23" t="s">
        <v>143</v>
      </c>
      <c r="Q734" s="26">
        <f t="shared" si="401"/>
        <v>120</v>
      </c>
      <c r="R734" s="27">
        <v>1</v>
      </c>
      <c r="S734" s="28" t="s">
        <v>153</v>
      </c>
      <c r="T734" s="28">
        <v>7</v>
      </c>
      <c r="U734" s="29"/>
      <c r="V734" s="29"/>
      <c r="W734" s="29"/>
      <c r="X734" s="28" t="s">
        <v>153</v>
      </c>
      <c r="Y734" s="23"/>
      <c r="Z734" s="23"/>
      <c r="AA734" s="23"/>
      <c r="AB734" s="23"/>
      <c r="AC734" s="23"/>
      <c r="AD734" s="23" t="s">
        <v>144</v>
      </c>
      <c r="AE734" s="23" t="s">
        <v>145</v>
      </c>
      <c r="AF734" s="23"/>
      <c r="AG734" s="23">
        <v>6.3</v>
      </c>
      <c r="AH734" s="23">
        <v>1</v>
      </c>
      <c r="AI734" s="23">
        <v>1.6</v>
      </c>
      <c r="AJ734" s="23">
        <v>2.6</v>
      </c>
      <c r="AK734" s="27">
        <f t="shared" si="402"/>
        <v>1</v>
      </c>
      <c r="AL734" s="27" t="s">
        <v>143</v>
      </c>
      <c r="AM734" s="27" t="s">
        <v>143</v>
      </c>
      <c r="AN734" s="23"/>
      <c r="AO734" s="27">
        <f t="shared" si="403"/>
        <v>2</v>
      </c>
      <c r="AP734" s="23"/>
      <c r="AQ734" s="23"/>
      <c r="AR734" s="23"/>
      <c r="AS734" s="23"/>
      <c r="AT734" s="23"/>
      <c r="AU734" s="27"/>
      <c r="AV734" s="27">
        <f t="shared" si="404"/>
        <v>0</v>
      </c>
      <c r="AW734" s="27"/>
      <c r="AX734" s="28">
        <f>VLOOKUP(J734,ABNT5101!$I$3:$J$9,2)</f>
        <v>20</v>
      </c>
      <c r="AY734" s="28">
        <f>VLOOKUP(J734,ABNT5101!$I$3:$M$9,5)</f>
        <v>0.28000000000000003</v>
      </c>
      <c r="AZ734" s="28" t="str">
        <f>_xlfn.XLOOKUP(J734,ABNT5101!I:I,ABNT5101!L:L)</f>
        <v>-</v>
      </c>
      <c r="BA734" s="28">
        <f>_xlfn.XLOOKUP(J734,ABNT5101!$I:$I,ABNT5101!M:M)</f>
        <v>0.28000000000000003</v>
      </c>
      <c r="BB734" s="28" t="str">
        <f>_xlfn.XLOOKUP(J734,ABNT5101!$I:$I,ABNT5101!N:N)</f>
        <v>-</v>
      </c>
      <c r="BC734" s="28">
        <f>_xlfn.XLOOKUP(J734,ABNT5101!$I:$I,ABNT5101!O:O)</f>
        <v>14</v>
      </c>
      <c r="BD734" s="31" t="str">
        <f t="shared" si="405"/>
        <v>NÃO ATENDE</v>
      </c>
      <c r="BE734" s="32">
        <f t="shared" si="397"/>
        <v>-1</v>
      </c>
      <c r="BF734" s="32">
        <f t="shared" si="398"/>
        <v>-1</v>
      </c>
      <c r="BG734" s="32" t="str">
        <f t="shared" si="406"/>
        <v>-</v>
      </c>
      <c r="BH734" s="34"/>
      <c r="BI734" s="34"/>
      <c r="BJ734" s="34"/>
      <c r="BK734" s="34"/>
      <c r="BL734" s="35"/>
      <c r="BM734" s="34"/>
      <c r="BN734" s="31" t="str">
        <f t="shared" si="407"/>
        <v>NÃO ATENDE</v>
      </c>
      <c r="BO734" s="31" t="str">
        <f t="shared" si="399"/>
        <v>NÃO ATENDE</v>
      </c>
      <c r="BP734" s="31" t="str">
        <f t="shared" si="400"/>
        <v>NÃO ATENDE</v>
      </c>
      <c r="BQ734" s="31" t="str">
        <f t="shared" si="408"/>
        <v>ATENDE</v>
      </c>
      <c r="BR734" s="36" t="str">
        <f t="shared" si="409"/>
        <v>C2</v>
      </c>
      <c r="BS734" s="36" t="str">
        <f t="shared" si="410"/>
        <v>Sem Passeio</v>
      </c>
      <c r="BT734" s="37" t="e">
        <f t="shared" si="411"/>
        <v>#N/A</v>
      </c>
      <c r="BU734" s="34"/>
      <c r="BV734" s="34"/>
      <c r="BW734" s="36" t="e">
        <f>IF(BS734="-","-",_xlfn.XLOOKUP(BS734,ABNT5101!$B$4:$B$9,ABNT5101!$C$4:$C$9))</f>
        <v>#N/A</v>
      </c>
      <c r="BX734" s="36" t="e">
        <f>IF(BS734="-","-",_xlfn.XLOOKUP(BS734,ABNT5101!$B$4:$B$9,ABNT5101!$D$4:$D$9))</f>
        <v>#N/A</v>
      </c>
      <c r="BY734" s="31" t="e">
        <f t="shared" si="412"/>
        <v>#N/A</v>
      </c>
      <c r="BZ734" s="31" t="e">
        <f t="shared" si="413"/>
        <v>#N/A</v>
      </c>
      <c r="CA734" s="31" t="e">
        <f t="shared" si="414"/>
        <v>#N/A</v>
      </c>
      <c r="CB734" s="36" t="str">
        <f t="shared" si="425"/>
        <v>Sem Passeio</v>
      </c>
      <c r="CC734" s="37" t="e">
        <f t="shared" si="415"/>
        <v>#N/A</v>
      </c>
      <c r="CD734" s="38"/>
      <c r="CE734" s="38"/>
      <c r="CF734" s="31" t="e">
        <f>IF(CB734="-","-",_xlfn.XLOOKUP(CB734,ABNT5101!$B$4:$B$9,ABNT5101!$C$4:$C$9))</f>
        <v>#N/A</v>
      </c>
      <c r="CG734" s="36" t="e">
        <f>IF(CB734="-","-",_xlfn.XLOOKUP(CB734,ABNT5101!$B$4:$B$9,ABNT5101!$D$4:$D$9))</f>
        <v>#N/A</v>
      </c>
      <c r="CH734" s="31" t="e">
        <f t="shared" si="416"/>
        <v>#N/A</v>
      </c>
      <c r="CI734" s="31" t="e">
        <f t="shared" si="417"/>
        <v>#N/A</v>
      </c>
      <c r="CJ734" s="31" t="e">
        <f t="shared" si="418"/>
        <v>#N/A</v>
      </c>
      <c r="CK734" s="56" t="e">
        <f>_xlfn.XLOOKUP(CL734,'Banco de dados'!$B:$B,'Banco de dados'!$D:$D)</f>
        <v>#N/A</v>
      </c>
      <c r="CL734" s="42"/>
      <c r="CM734" s="56" t="e">
        <f>_xlfn.XLOOKUP(CL734,'Banco de dados'!$B:$B,'Banco de dados'!$E:$E)</f>
        <v>#N/A</v>
      </c>
      <c r="CN734" s="56"/>
      <c r="CO734" s="56" t="e">
        <f>IF(CN734="-","-",_xlfn.XLOOKUP(CN734,'Banco de dados'!$B:$B,'Banco de dados'!$E:$E))</f>
        <v>#N/A</v>
      </c>
      <c r="CP734" s="41">
        <f t="shared" si="419"/>
        <v>1</v>
      </c>
      <c r="CQ734" s="56" t="e">
        <f>_xlfn.XLOOKUP(CL734,'Banco de dados'!$B:$B,'Banco de dados'!$H:$H)</f>
        <v>#N/A</v>
      </c>
      <c r="CR734" s="56" t="e">
        <f t="array" aca="1" ref="CR734" ca="1">_xludf.xlookup(CN734,'Banco de dados'!$B:$B,'Banco de dados'!$H:$H)</f>
        <v>#NAME?</v>
      </c>
      <c r="CS734" s="56" t="e">
        <f t="array" aca="1" ref="CS734" ca="1">_xludf.xlookup(CL734,'Banco de dados'!$B:$B,'Banco de dados'!$F:$F)</f>
        <v>#NAME?</v>
      </c>
      <c r="CT734" s="56" t="e">
        <f t="array" aca="1" ref="CT734" ca="1">_xludf.xlookup(CN734,'Banco de dados'!$B:$B,'Banco de dados'!$F:$F)</f>
        <v>#NAME?</v>
      </c>
      <c r="CU734" s="42"/>
      <c r="CV734" s="42"/>
      <c r="CW734" s="56" t="str">
        <f>IF(AJ734=0.5,"Suporte",IF(AND(AJ734&gt;='Braços de IP'!$B$9,AJ734&lt;='Braços de IP'!$D$9),'Braços de IP'!$E$9,IF(AND(AJ734&gt;='Braços de IP'!$B$10,AJ734&lt;='Braços de IP'!$D$10),'Braços de IP'!$E$10,IF(AND(AJ734&gt;='Braços de IP'!$B$11,AJ734&lt;='Braços de IP'!$D$11),'Braços de IP'!$E$11,IF(AND(AJ734&gt;='Braços de IP'!$B$12,AJ734&lt;='Braços de IP'!$D$12),'Braços de IP'!$E$12,IF(AND(AJ734&gt;='Braços de IP'!$B$13,AJ734&lt;='Braços de IP'!$D$13),'Braços de IP'!$E$13,IF(AND(AJ734&gt;='Braços de IP'!$B$14,AJ734&lt;='Braços de IP'!$D$14),'Braços de IP'!$E$14,"ERRO")))))))</f>
        <v>Longo I</v>
      </c>
      <c r="CX734" s="42"/>
      <c r="CY734" s="56" t="str">
        <f>IF($CX734="","",VLOOKUP($CX734,'Braços de IP'!$E$9:$I$15,2,0))</f>
        <v/>
      </c>
      <c r="CZ734" s="43" t="str">
        <f>IF($CX734="","",VLOOKUP($CX734,'Braços de IP'!$E$9:$I$15,5,0))</f>
        <v/>
      </c>
      <c r="DA734" s="56"/>
      <c r="DB734" s="56"/>
      <c r="DC734" s="56"/>
      <c r="DD734" s="56"/>
      <c r="DE734" s="56"/>
      <c r="DF734" s="56"/>
      <c r="DG734" s="44" t="e">
        <f t="shared" si="420"/>
        <v>#N/A</v>
      </c>
      <c r="DH734" s="45">
        <f t="shared" si="421"/>
        <v>60</v>
      </c>
      <c r="DI734" s="44" t="e">
        <f t="shared" si="422"/>
        <v>#N/A</v>
      </c>
      <c r="DJ734" s="46" t="e">
        <f t="shared" si="423"/>
        <v>#N/A</v>
      </c>
      <c r="DK734" s="47" t="s">
        <v>147</v>
      </c>
      <c r="DL734" s="48"/>
      <c r="DM734" s="49"/>
      <c r="DN734" s="23" t="s">
        <v>148</v>
      </c>
      <c r="DO734" s="23"/>
      <c r="DQ734" s="50"/>
    </row>
    <row r="735" spans="1:121" ht="15.75" hidden="1" customHeight="1" x14ac:dyDescent="0.3">
      <c r="B735" s="5"/>
      <c r="C735" s="5"/>
      <c r="D735" s="5"/>
      <c r="E735" s="22" t="s">
        <v>612</v>
      </c>
      <c r="F735" s="22" t="s">
        <v>150</v>
      </c>
      <c r="G735" s="23" t="s">
        <v>239</v>
      </c>
      <c r="H735" s="23">
        <v>-23.309244</v>
      </c>
      <c r="I735" s="23">
        <v>-46.905901</v>
      </c>
      <c r="J735" s="24" t="s">
        <v>156</v>
      </c>
      <c r="K735" s="60"/>
      <c r="L735" s="24" t="s">
        <v>152</v>
      </c>
      <c r="M735" s="24" t="s">
        <v>141</v>
      </c>
      <c r="N735" s="23">
        <v>60</v>
      </c>
      <c r="O735" s="23" t="s">
        <v>142</v>
      </c>
      <c r="P735" s="23" t="s">
        <v>143</v>
      </c>
      <c r="Q735" s="26">
        <f t="shared" si="401"/>
        <v>120</v>
      </c>
      <c r="R735" s="27">
        <v>1</v>
      </c>
      <c r="S735" s="28" t="s">
        <v>153</v>
      </c>
      <c r="T735" s="28">
        <v>7</v>
      </c>
      <c r="U735" s="29"/>
      <c r="V735" s="29"/>
      <c r="W735" s="29"/>
      <c r="X735" s="28" t="s">
        <v>153</v>
      </c>
      <c r="Y735" s="23"/>
      <c r="Z735" s="23"/>
      <c r="AA735" s="23"/>
      <c r="AB735" s="23"/>
      <c r="AC735" s="23"/>
      <c r="AD735" s="23" t="s">
        <v>144</v>
      </c>
      <c r="AE735" s="23" t="s">
        <v>145</v>
      </c>
      <c r="AF735" s="23"/>
      <c r="AG735" s="23">
        <v>6.3</v>
      </c>
      <c r="AH735" s="23">
        <v>1</v>
      </c>
      <c r="AI735" s="23">
        <v>1.6</v>
      </c>
      <c r="AJ735" s="23">
        <v>2.6</v>
      </c>
      <c r="AK735" s="27">
        <f t="shared" si="402"/>
        <v>1</v>
      </c>
      <c r="AL735" s="27" t="s">
        <v>143</v>
      </c>
      <c r="AM735" s="27" t="s">
        <v>143</v>
      </c>
      <c r="AN735" s="23"/>
      <c r="AO735" s="27">
        <f t="shared" si="403"/>
        <v>2</v>
      </c>
      <c r="AP735" s="23"/>
      <c r="AQ735" s="23"/>
      <c r="AR735" s="23"/>
      <c r="AS735" s="23"/>
      <c r="AT735" s="23"/>
      <c r="AU735" s="27"/>
      <c r="AV735" s="27">
        <f t="shared" si="404"/>
        <v>0</v>
      </c>
      <c r="AW735" s="27"/>
      <c r="AX735" s="28">
        <f>VLOOKUP(J735,ABNT5101!$I$3:$J$9,2)</f>
        <v>20</v>
      </c>
      <c r="AY735" s="28">
        <f>VLOOKUP(J735,ABNT5101!$I$3:$M$9,5)</f>
        <v>0.28000000000000003</v>
      </c>
      <c r="AZ735" s="28" t="str">
        <f>_xlfn.XLOOKUP(J735,ABNT5101!I:I,ABNT5101!L:L)</f>
        <v>-</v>
      </c>
      <c r="BA735" s="28">
        <f>_xlfn.XLOOKUP(J735,ABNT5101!$I:$I,ABNT5101!M:M)</f>
        <v>0.28000000000000003</v>
      </c>
      <c r="BB735" s="28" t="str">
        <f>_xlfn.XLOOKUP(J735,ABNT5101!$I:$I,ABNT5101!N:N)</f>
        <v>-</v>
      </c>
      <c r="BC735" s="28">
        <f>_xlfn.XLOOKUP(J735,ABNT5101!$I:$I,ABNT5101!O:O)</f>
        <v>14</v>
      </c>
      <c r="BD735" s="31" t="str">
        <f t="shared" si="405"/>
        <v>NÃO ATENDE</v>
      </c>
      <c r="BE735" s="32">
        <f t="shared" ref="BE735:BE798" si="426">BH735/AX735-1</f>
        <v>-1</v>
      </c>
      <c r="BF735" s="32">
        <f t="shared" ref="BF735:BF798" si="427">BI735/AY735-1</f>
        <v>-1</v>
      </c>
      <c r="BG735" s="32" t="str">
        <f t="shared" si="406"/>
        <v>-</v>
      </c>
      <c r="BH735" s="34"/>
      <c r="BI735" s="34"/>
      <c r="BJ735" s="34"/>
      <c r="BK735" s="34"/>
      <c r="BL735" s="35"/>
      <c r="BM735" s="34"/>
      <c r="BN735" s="31" t="str">
        <f t="shared" si="407"/>
        <v>NÃO ATENDE</v>
      </c>
      <c r="BO735" s="31" t="str">
        <f t="shared" ref="BO735:BO798" si="428">IF(BH735&gt;=AX735,"ATENDE",IF(BH735&gt;=0.99*AX735,"ATENDIMENTO LIMIAR","NÃO ATENDE"))</f>
        <v>NÃO ATENDE</v>
      </c>
      <c r="BP735" s="31" t="str">
        <f t="shared" ref="BP735:BP798" si="429">IF(BI735&gt;=AY735,"ATENDE",IF(BI735&gt;=(AY735-0.02),"ATENDIMENTO LIMIAR","NÃO ATENDE"))</f>
        <v>NÃO ATENDE</v>
      </c>
      <c r="BQ735" s="31" t="str">
        <f t="shared" si="408"/>
        <v>ATENDE</v>
      </c>
      <c r="BR735" s="36" t="str">
        <f t="shared" si="409"/>
        <v>C2</v>
      </c>
      <c r="BS735" s="36" t="str">
        <f t="shared" si="410"/>
        <v>Sem Passeio</v>
      </c>
      <c r="BT735" s="37" t="e">
        <f t="shared" si="411"/>
        <v>#N/A</v>
      </c>
      <c r="BU735" s="34"/>
      <c r="BV735" s="34"/>
      <c r="BW735" s="36" t="e">
        <f>IF(BS735="-","-",_xlfn.XLOOKUP(BS735,ABNT5101!$B$4:$B$9,ABNT5101!$C$4:$C$9))</f>
        <v>#N/A</v>
      </c>
      <c r="BX735" s="36" t="e">
        <f>IF(BS735="-","-",_xlfn.XLOOKUP(BS735,ABNT5101!$B$4:$B$9,ABNT5101!$D$4:$D$9))</f>
        <v>#N/A</v>
      </c>
      <c r="BY735" s="31" t="e">
        <f t="shared" si="412"/>
        <v>#N/A</v>
      </c>
      <c r="BZ735" s="31" t="e">
        <f t="shared" si="413"/>
        <v>#N/A</v>
      </c>
      <c r="CA735" s="31" t="e">
        <f t="shared" si="414"/>
        <v>#N/A</v>
      </c>
      <c r="CB735" s="36" t="str">
        <f t="shared" si="425"/>
        <v>Sem Passeio</v>
      </c>
      <c r="CC735" s="37" t="e">
        <f t="shared" si="415"/>
        <v>#N/A</v>
      </c>
      <c r="CD735" s="38"/>
      <c r="CE735" s="38"/>
      <c r="CF735" s="31" t="e">
        <f>IF(CB735="-","-",_xlfn.XLOOKUP(CB735,ABNT5101!$B$4:$B$9,ABNT5101!$C$4:$C$9))</f>
        <v>#N/A</v>
      </c>
      <c r="CG735" s="36" t="e">
        <f>IF(CB735="-","-",_xlfn.XLOOKUP(CB735,ABNT5101!$B$4:$B$9,ABNT5101!$D$4:$D$9))</f>
        <v>#N/A</v>
      </c>
      <c r="CH735" s="31" t="e">
        <f t="shared" si="416"/>
        <v>#N/A</v>
      </c>
      <c r="CI735" s="31" t="e">
        <f t="shared" si="417"/>
        <v>#N/A</v>
      </c>
      <c r="CJ735" s="31" t="e">
        <f t="shared" si="418"/>
        <v>#N/A</v>
      </c>
      <c r="CK735" s="56" t="e">
        <f>_xlfn.XLOOKUP(CL735,'Banco de dados'!$B:$B,'Banco de dados'!$D:$D)</f>
        <v>#N/A</v>
      </c>
      <c r="CL735" s="42"/>
      <c r="CM735" s="56" t="e">
        <f>_xlfn.XLOOKUP(CL735,'Banco de dados'!$B:$B,'Banco de dados'!$E:$E)</f>
        <v>#N/A</v>
      </c>
      <c r="CN735" s="56"/>
      <c r="CO735" s="56" t="e">
        <f>IF(CN735="-","-",_xlfn.XLOOKUP(CN735,'Banco de dados'!$B:$B,'Banco de dados'!$E:$E))</f>
        <v>#N/A</v>
      </c>
      <c r="CP735" s="41">
        <f t="shared" si="419"/>
        <v>1</v>
      </c>
      <c r="CQ735" s="56" t="e">
        <f>_xlfn.XLOOKUP(CL735,'Banco de dados'!$B:$B,'Banco de dados'!$H:$H)</f>
        <v>#N/A</v>
      </c>
      <c r="CR735" s="56" t="e">
        <f t="array" aca="1" ref="CR735" ca="1">_xludf.xlookup(CN735,'Banco de dados'!$B:$B,'Banco de dados'!$H:$H)</f>
        <v>#NAME?</v>
      </c>
      <c r="CS735" s="56" t="e">
        <f t="array" aca="1" ref="CS735" ca="1">_xludf.xlookup(CL735,'Banco de dados'!$B:$B,'Banco de dados'!$F:$F)</f>
        <v>#NAME?</v>
      </c>
      <c r="CT735" s="56" t="e">
        <f t="array" aca="1" ref="CT735" ca="1">_xludf.xlookup(CN735,'Banco de dados'!$B:$B,'Banco de dados'!$F:$F)</f>
        <v>#NAME?</v>
      </c>
      <c r="CU735" s="42"/>
      <c r="CV735" s="42"/>
      <c r="CW735" s="56" t="str">
        <f>IF(AJ735=0.5,"Suporte",IF(AND(AJ735&gt;='Braços de IP'!$B$9,AJ735&lt;='Braços de IP'!$D$9),'Braços de IP'!$E$9,IF(AND(AJ735&gt;='Braços de IP'!$B$10,AJ735&lt;='Braços de IP'!$D$10),'Braços de IP'!$E$10,IF(AND(AJ735&gt;='Braços de IP'!$B$11,AJ735&lt;='Braços de IP'!$D$11),'Braços de IP'!$E$11,IF(AND(AJ735&gt;='Braços de IP'!$B$12,AJ735&lt;='Braços de IP'!$D$12),'Braços de IP'!$E$12,IF(AND(AJ735&gt;='Braços de IP'!$B$13,AJ735&lt;='Braços de IP'!$D$13),'Braços de IP'!$E$13,IF(AND(AJ735&gt;='Braços de IP'!$B$14,AJ735&lt;='Braços de IP'!$D$14),'Braços de IP'!$E$14,"ERRO")))))))</f>
        <v>Longo I</v>
      </c>
      <c r="CX735" s="42"/>
      <c r="CY735" s="56" t="str">
        <f>IF($CX735="","",VLOOKUP($CX735,'Braços de IP'!$E$9:$I$15,2,0))</f>
        <v/>
      </c>
      <c r="CZ735" s="43" t="str">
        <f>IF($CX735="","",VLOOKUP($CX735,'Braços de IP'!$E$9:$I$15,5,0))</f>
        <v/>
      </c>
      <c r="DA735" s="56"/>
      <c r="DB735" s="56"/>
      <c r="DC735" s="56"/>
      <c r="DD735" s="56"/>
      <c r="DE735" s="56"/>
      <c r="DF735" s="56"/>
      <c r="DG735" s="44" t="e">
        <f t="shared" si="420"/>
        <v>#N/A</v>
      </c>
      <c r="DH735" s="45">
        <f t="shared" si="421"/>
        <v>60</v>
      </c>
      <c r="DI735" s="44" t="e">
        <f t="shared" si="422"/>
        <v>#N/A</v>
      </c>
      <c r="DJ735" s="46" t="e">
        <f t="shared" si="423"/>
        <v>#N/A</v>
      </c>
      <c r="DK735" s="47" t="s">
        <v>147</v>
      </c>
      <c r="DL735" s="48"/>
      <c r="DM735" s="49"/>
      <c r="DN735" s="23" t="s">
        <v>148</v>
      </c>
      <c r="DO735" s="23"/>
      <c r="DQ735" s="50"/>
    </row>
    <row r="736" spans="1:121" ht="15.75" hidden="1" customHeight="1" x14ac:dyDescent="0.3">
      <c r="B736" s="5"/>
      <c r="C736" s="5"/>
      <c r="D736" s="5"/>
      <c r="E736" s="22" t="s">
        <v>612</v>
      </c>
      <c r="F736" s="22" t="s">
        <v>150</v>
      </c>
      <c r="G736" s="23" t="s">
        <v>239</v>
      </c>
      <c r="H736" s="23">
        <v>-23.309244</v>
      </c>
      <c r="I736" s="23">
        <v>-46.905901</v>
      </c>
      <c r="J736" s="24" t="s">
        <v>156</v>
      </c>
      <c r="K736" s="60"/>
      <c r="L736" s="24" t="s">
        <v>152</v>
      </c>
      <c r="M736" s="24" t="s">
        <v>141</v>
      </c>
      <c r="N736" s="23">
        <v>60</v>
      </c>
      <c r="O736" s="23" t="s">
        <v>142</v>
      </c>
      <c r="P736" s="23" t="s">
        <v>143</v>
      </c>
      <c r="Q736" s="26">
        <f t="shared" si="401"/>
        <v>120</v>
      </c>
      <c r="R736" s="27">
        <v>1</v>
      </c>
      <c r="S736" s="28" t="s">
        <v>153</v>
      </c>
      <c r="T736" s="28">
        <v>7</v>
      </c>
      <c r="U736" s="29"/>
      <c r="V736" s="29"/>
      <c r="W736" s="29"/>
      <c r="X736" s="28" t="s">
        <v>153</v>
      </c>
      <c r="Y736" s="23"/>
      <c r="Z736" s="23"/>
      <c r="AA736" s="23"/>
      <c r="AB736" s="23"/>
      <c r="AC736" s="23"/>
      <c r="AD736" s="23" t="s">
        <v>144</v>
      </c>
      <c r="AE736" s="23" t="s">
        <v>145</v>
      </c>
      <c r="AF736" s="23"/>
      <c r="AG736" s="23">
        <v>6.3</v>
      </c>
      <c r="AH736" s="23">
        <v>1</v>
      </c>
      <c r="AI736" s="23">
        <v>1.6</v>
      </c>
      <c r="AJ736" s="23">
        <v>2.6</v>
      </c>
      <c r="AK736" s="27">
        <f t="shared" si="402"/>
        <v>1</v>
      </c>
      <c r="AL736" s="27" t="s">
        <v>143</v>
      </c>
      <c r="AM736" s="27" t="s">
        <v>143</v>
      </c>
      <c r="AN736" s="23"/>
      <c r="AO736" s="27">
        <f t="shared" si="403"/>
        <v>2</v>
      </c>
      <c r="AP736" s="23"/>
      <c r="AQ736" s="23"/>
      <c r="AR736" s="23"/>
      <c r="AS736" s="23"/>
      <c r="AT736" s="23"/>
      <c r="AU736" s="27"/>
      <c r="AV736" s="27">
        <f t="shared" si="404"/>
        <v>0</v>
      </c>
      <c r="AW736" s="27"/>
      <c r="AX736" s="28">
        <f>VLOOKUP(J736,ABNT5101!$I$3:$J$9,2)</f>
        <v>20</v>
      </c>
      <c r="AY736" s="28">
        <f>VLOOKUP(J736,ABNT5101!$I$3:$M$9,5)</f>
        <v>0.28000000000000003</v>
      </c>
      <c r="AZ736" s="28" t="str">
        <f>_xlfn.XLOOKUP(J736,ABNT5101!I:I,ABNT5101!L:L)</f>
        <v>-</v>
      </c>
      <c r="BA736" s="28">
        <f>_xlfn.XLOOKUP(J736,ABNT5101!$I:$I,ABNT5101!M:M)</f>
        <v>0.28000000000000003</v>
      </c>
      <c r="BB736" s="28" t="str">
        <f>_xlfn.XLOOKUP(J736,ABNT5101!$I:$I,ABNT5101!N:N)</f>
        <v>-</v>
      </c>
      <c r="BC736" s="28">
        <f>_xlfn.XLOOKUP(J736,ABNT5101!$I:$I,ABNT5101!O:O)</f>
        <v>14</v>
      </c>
      <c r="BD736" s="31" t="str">
        <f t="shared" si="405"/>
        <v>NÃO ATENDE</v>
      </c>
      <c r="BE736" s="32">
        <f t="shared" si="426"/>
        <v>-1</v>
      </c>
      <c r="BF736" s="32">
        <f t="shared" si="427"/>
        <v>-1</v>
      </c>
      <c r="BG736" s="32" t="str">
        <f t="shared" si="406"/>
        <v>-</v>
      </c>
      <c r="BH736" s="34"/>
      <c r="BI736" s="34"/>
      <c r="BJ736" s="34"/>
      <c r="BK736" s="34"/>
      <c r="BL736" s="35"/>
      <c r="BM736" s="34"/>
      <c r="BN736" s="31" t="str">
        <f t="shared" si="407"/>
        <v>NÃO ATENDE</v>
      </c>
      <c r="BO736" s="31" t="str">
        <f t="shared" si="428"/>
        <v>NÃO ATENDE</v>
      </c>
      <c r="BP736" s="31" t="str">
        <f t="shared" si="429"/>
        <v>NÃO ATENDE</v>
      </c>
      <c r="BQ736" s="31" t="str">
        <f t="shared" si="408"/>
        <v>ATENDE</v>
      </c>
      <c r="BR736" s="36" t="str">
        <f t="shared" si="409"/>
        <v>C2</v>
      </c>
      <c r="BS736" s="36" t="str">
        <f t="shared" si="410"/>
        <v>Sem Passeio</v>
      </c>
      <c r="BT736" s="37" t="e">
        <f t="shared" si="411"/>
        <v>#N/A</v>
      </c>
      <c r="BU736" s="34"/>
      <c r="BV736" s="34"/>
      <c r="BW736" s="36" t="e">
        <f>IF(BS736="-","-",_xlfn.XLOOKUP(BS736,ABNT5101!$B$4:$B$9,ABNT5101!$C$4:$C$9))</f>
        <v>#N/A</v>
      </c>
      <c r="BX736" s="36" t="e">
        <f>IF(BS736="-","-",_xlfn.XLOOKUP(BS736,ABNT5101!$B$4:$B$9,ABNT5101!$D$4:$D$9))</f>
        <v>#N/A</v>
      </c>
      <c r="BY736" s="31" t="e">
        <f t="shared" si="412"/>
        <v>#N/A</v>
      </c>
      <c r="BZ736" s="31" t="e">
        <f t="shared" si="413"/>
        <v>#N/A</v>
      </c>
      <c r="CA736" s="31" t="e">
        <f t="shared" si="414"/>
        <v>#N/A</v>
      </c>
      <c r="CB736" s="36" t="str">
        <f t="shared" si="425"/>
        <v>Sem Passeio</v>
      </c>
      <c r="CC736" s="37" t="e">
        <f t="shared" si="415"/>
        <v>#N/A</v>
      </c>
      <c r="CD736" s="38"/>
      <c r="CE736" s="38"/>
      <c r="CF736" s="31" t="e">
        <f>IF(CB736="-","-",_xlfn.XLOOKUP(CB736,ABNT5101!$B$4:$B$9,ABNT5101!$C$4:$C$9))</f>
        <v>#N/A</v>
      </c>
      <c r="CG736" s="36" t="e">
        <f>IF(CB736="-","-",_xlfn.XLOOKUP(CB736,ABNT5101!$B$4:$B$9,ABNT5101!$D$4:$D$9))</f>
        <v>#N/A</v>
      </c>
      <c r="CH736" s="31" t="e">
        <f t="shared" si="416"/>
        <v>#N/A</v>
      </c>
      <c r="CI736" s="31" t="e">
        <f t="shared" si="417"/>
        <v>#N/A</v>
      </c>
      <c r="CJ736" s="31" t="e">
        <f t="shared" si="418"/>
        <v>#N/A</v>
      </c>
      <c r="CK736" s="56" t="e">
        <f>_xlfn.XLOOKUP(CL736,'Banco de dados'!$B:$B,'Banco de dados'!$D:$D)</f>
        <v>#N/A</v>
      </c>
      <c r="CL736" s="42"/>
      <c r="CM736" s="56" t="e">
        <f>_xlfn.XLOOKUP(CL736,'Banco de dados'!$B:$B,'Banco de dados'!$E:$E)</f>
        <v>#N/A</v>
      </c>
      <c r="CN736" s="56"/>
      <c r="CO736" s="56" t="e">
        <f>IF(CN736="-","-",_xlfn.XLOOKUP(CN736,'Banco de dados'!$B:$B,'Banco de dados'!$E:$E))</f>
        <v>#N/A</v>
      </c>
      <c r="CP736" s="41">
        <f t="shared" si="419"/>
        <v>1</v>
      </c>
      <c r="CQ736" s="56" t="e">
        <f>_xlfn.XLOOKUP(CL736,'Banco de dados'!$B:$B,'Banco de dados'!$H:$H)</f>
        <v>#N/A</v>
      </c>
      <c r="CR736" s="56" t="e">
        <f t="array" aca="1" ref="CR736" ca="1">_xludf.xlookup(CN736,'Banco de dados'!$B:$B,'Banco de dados'!$H:$H)</f>
        <v>#NAME?</v>
      </c>
      <c r="CS736" s="56" t="e">
        <f t="array" aca="1" ref="CS736" ca="1">_xludf.xlookup(CL736,'Banco de dados'!$B:$B,'Banco de dados'!$F:$F)</f>
        <v>#NAME?</v>
      </c>
      <c r="CT736" s="56" t="e">
        <f t="array" aca="1" ref="CT736" ca="1">_xludf.xlookup(CN736,'Banco de dados'!$B:$B,'Banco de dados'!$F:$F)</f>
        <v>#NAME?</v>
      </c>
      <c r="CU736" s="42"/>
      <c r="CV736" s="42"/>
      <c r="CW736" s="56" t="str">
        <f>IF(AJ736=0.5,"Suporte",IF(AND(AJ736&gt;='Braços de IP'!$B$9,AJ736&lt;='Braços de IP'!$D$9),'Braços de IP'!$E$9,IF(AND(AJ736&gt;='Braços de IP'!$B$10,AJ736&lt;='Braços de IP'!$D$10),'Braços de IP'!$E$10,IF(AND(AJ736&gt;='Braços de IP'!$B$11,AJ736&lt;='Braços de IP'!$D$11),'Braços de IP'!$E$11,IF(AND(AJ736&gt;='Braços de IP'!$B$12,AJ736&lt;='Braços de IP'!$D$12),'Braços de IP'!$E$12,IF(AND(AJ736&gt;='Braços de IP'!$B$13,AJ736&lt;='Braços de IP'!$D$13),'Braços de IP'!$E$13,IF(AND(AJ736&gt;='Braços de IP'!$B$14,AJ736&lt;='Braços de IP'!$D$14),'Braços de IP'!$E$14,"ERRO")))))))</f>
        <v>Longo I</v>
      </c>
      <c r="CX736" s="42"/>
      <c r="CY736" s="56" t="str">
        <f>IF($CX736="","",VLOOKUP($CX736,'Braços de IP'!$E$9:$I$15,2,0))</f>
        <v/>
      </c>
      <c r="CZ736" s="43" t="str">
        <f>IF($CX736="","",VLOOKUP($CX736,'Braços de IP'!$E$9:$I$15,5,0))</f>
        <v/>
      </c>
      <c r="DA736" s="56"/>
      <c r="DB736" s="56"/>
      <c r="DC736" s="56"/>
      <c r="DD736" s="56"/>
      <c r="DE736" s="56"/>
      <c r="DF736" s="56"/>
      <c r="DG736" s="44" t="e">
        <f t="shared" si="420"/>
        <v>#N/A</v>
      </c>
      <c r="DH736" s="45">
        <f t="shared" si="421"/>
        <v>60</v>
      </c>
      <c r="DI736" s="44" t="e">
        <f t="shared" si="422"/>
        <v>#N/A</v>
      </c>
      <c r="DJ736" s="46" t="e">
        <f t="shared" si="423"/>
        <v>#N/A</v>
      </c>
      <c r="DK736" s="47" t="s">
        <v>147</v>
      </c>
      <c r="DL736" s="48"/>
      <c r="DM736" s="49"/>
      <c r="DN736" s="23" t="s">
        <v>148</v>
      </c>
      <c r="DO736" s="23"/>
      <c r="DQ736" s="50"/>
    </row>
    <row r="737" spans="2:121" ht="15.75" hidden="1" customHeight="1" x14ac:dyDescent="0.3">
      <c r="B737" s="5"/>
      <c r="C737" s="5"/>
      <c r="D737" s="5"/>
      <c r="E737" s="22" t="s">
        <v>613</v>
      </c>
      <c r="F737" s="22" t="s">
        <v>137</v>
      </c>
      <c r="G737" s="23" t="s">
        <v>234</v>
      </c>
      <c r="H737" s="23">
        <v>-23.343672000000002</v>
      </c>
      <c r="I737" s="23">
        <v>-46.845272000000001</v>
      </c>
      <c r="J737" s="24" t="s">
        <v>223</v>
      </c>
      <c r="K737" s="60"/>
      <c r="L737" s="24" t="s">
        <v>157</v>
      </c>
      <c r="M737" s="24" t="s">
        <v>141</v>
      </c>
      <c r="N737" s="23">
        <v>87</v>
      </c>
      <c r="O737" s="23" t="s">
        <v>142</v>
      </c>
      <c r="P737" s="23" t="s">
        <v>143</v>
      </c>
      <c r="Q737" s="26">
        <f t="shared" si="401"/>
        <v>174</v>
      </c>
      <c r="R737" s="27">
        <v>1</v>
      </c>
      <c r="S737" s="28">
        <v>3</v>
      </c>
      <c r="T737" s="28">
        <v>6.5</v>
      </c>
      <c r="U737" s="29"/>
      <c r="V737" s="29"/>
      <c r="W737" s="29"/>
      <c r="X737" s="28">
        <v>3</v>
      </c>
      <c r="Y737" s="23"/>
      <c r="Z737" s="23"/>
      <c r="AA737" s="23"/>
      <c r="AB737" s="23"/>
      <c r="AC737" s="23">
        <v>2.5</v>
      </c>
      <c r="AD737" s="23" t="s">
        <v>144</v>
      </c>
      <c r="AE737" s="23" t="s">
        <v>145</v>
      </c>
      <c r="AF737" s="23"/>
      <c r="AG737" s="23">
        <v>9</v>
      </c>
      <c r="AH737" s="23">
        <v>1</v>
      </c>
      <c r="AI737" s="23">
        <v>0.5</v>
      </c>
      <c r="AJ737" s="23">
        <v>3.9</v>
      </c>
      <c r="AK737" s="27">
        <f t="shared" si="402"/>
        <v>3.4</v>
      </c>
      <c r="AL737" s="27" t="s">
        <v>143</v>
      </c>
      <c r="AM737" s="27" t="s">
        <v>143</v>
      </c>
      <c r="AN737" s="23"/>
      <c r="AO737" s="27">
        <f t="shared" si="403"/>
        <v>2</v>
      </c>
      <c r="AP737" s="23"/>
      <c r="AQ737" s="23"/>
      <c r="AR737" s="23"/>
      <c r="AS737" s="23"/>
      <c r="AT737" s="23"/>
      <c r="AU737" s="27"/>
      <c r="AV737" s="27">
        <f t="shared" si="404"/>
        <v>0</v>
      </c>
      <c r="AW737" s="27"/>
      <c r="AX737" s="28">
        <f>VLOOKUP(J737,ABNT5101!$I$3:$J$9,2)</f>
        <v>15</v>
      </c>
      <c r="AY737" s="28">
        <f>VLOOKUP(J737,ABNT5101!$I$3:$M$9,5)</f>
        <v>0.18</v>
      </c>
      <c r="AZ737" s="28" t="str">
        <f>_xlfn.XLOOKUP(J737,ABNT5101!I:I,ABNT5101!L:L)</f>
        <v>-</v>
      </c>
      <c r="BA737" s="28">
        <f>_xlfn.XLOOKUP(J737,ABNT5101!$I:$I,ABNT5101!M:M)</f>
        <v>0.18</v>
      </c>
      <c r="BB737" s="28" t="str">
        <f>_xlfn.XLOOKUP(J737,ABNT5101!$I:$I,ABNT5101!N:N)</f>
        <v>-</v>
      </c>
      <c r="BC737" s="28">
        <f>_xlfn.XLOOKUP(J737,ABNT5101!$I:$I,ABNT5101!O:O)</f>
        <v>15</v>
      </c>
      <c r="BD737" s="31" t="str">
        <f t="shared" si="405"/>
        <v>NÃO ATENDE</v>
      </c>
      <c r="BE737" s="32">
        <f t="shared" si="426"/>
        <v>-1</v>
      </c>
      <c r="BF737" s="32">
        <f t="shared" si="427"/>
        <v>-1</v>
      </c>
      <c r="BG737" s="32" t="str">
        <f t="shared" si="406"/>
        <v>-</v>
      </c>
      <c r="BH737" s="34"/>
      <c r="BI737" s="34"/>
      <c r="BJ737" s="34"/>
      <c r="BK737" s="34"/>
      <c r="BL737" s="35"/>
      <c r="BM737" s="34"/>
      <c r="BN737" s="31" t="str">
        <f t="shared" si="407"/>
        <v>NÃO ATENDE</v>
      </c>
      <c r="BO737" s="31" t="str">
        <f t="shared" si="428"/>
        <v>NÃO ATENDE</v>
      </c>
      <c r="BP737" s="31" t="str">
        <f t="shared" si="429"/>
        <v>NÃO ATENDE</v>
      </c>
      <c r="BQ737" s="31" t="str">
        <f t="shared" si="408"/>
        <v>ATENDE</v>
      </c>
      <c r="BR737" s="36" t="str">
        <f t="shared" si="409"/>
        <v>C3</v>
      </c>
      <c r="BS737" s="36" t="str">
        <f t="shared" si="410"/>
        <v>P5</v>
      </c>
      <c r="BT737" s="37">
        <f t="shared" si="411"/>
        <v>-1</v>
      </c>
      <c r="BU737" s="34"/>
      <c r="BV737" s="34"/>
      <c r="BW737" s="36">
        <f>IF(BS737="-","-",_xlfn.XLOOKUP(BS737,ABNT5101!$B$4:$B$9,ABNT5101!$C$4:$C$9))</f>
        <v>5</v>
      </c>
      <c r="BX737" s="36">
        <f>IF(BS737="-","-",_xlfn.XLOOKUP(BS737,ABNT5101!$B$4:$B$9,ABNT5101!$D$4:$D$9))</f>
        <v>1</v>
      </c>
      <c r="BY737" s="31" t="str">
        <f t="shared" si="412"/>
        <v>NÃO ATENDE</v>
      </c>
      <c r="BZ737" s="31" t="str">
        <f t="shared" si="413"/>
        <v>NÃO ATENDE</v>
      </c>
      <c r="CA737" s="31" t="str">
        <f t="shared" si="414"/>
        <v>NÃO ATENDE</v>
      </c>
      <c r="CB737" s="36" t="str">
        <f t="shared" si="425"/>
        <v>P5</v>
      </c>
      <c r="CC737" s="37">
        <f t="shared" si="415"/>
        <v>-1</v>
      </c>
      <c r="CD737" s="38"/>
      <c r="CE737" s="38"/>
      <c r="CF737" s="31">
        <f>IF(CB737="-","-",_xlfn.XLOOKUP(CB737,ABNT5101!$B$4:$B$9,ABNT5101!$C$4:$C$9))</f>
        <v>5</v>
      </c>
      <c r="CG737" s="36">
        <f>IF(CB737="-","-",_xlfn.XLOOKUP(CB737,ABNT5101!$B$4:$B$9,ABNT5101!$D$4:$D$9))</f>
        <v>1</v>
      </c>
      <c r="CH737" s="31" t="str">
        <f t="shared" si="416"/>
        <v>NÃO ATENDE</v>
      </c>
      <c r="CI737" s="31" t="str">
        <f t="shared" si="417"/>
        <v>NÃO ATENDE</v>
      </c>
      <c r="CJ737" s="31" t="str">
        <f t="shared" si="418"/>
        <v>NÃO ATENDE</v>
      </c>
      <c r="CK737" s="56" t="e">
        <f>_xlfn.XLOOKUP(CL737,'Banco de dados'!$B:$B,'Banco de dados'!$D:$D)</f>
        <v>#N/A</v>
      </c>
      <c r="CL737" s="42"/>
      <c r="CM737" s="56" t="e">
        <f>_xlfn.XLOOKUP(CL737,'Banco de dados'!$B:$B,'Banco de dados'!$E:$E)</f>
        <v>#N/A</v>
      </c>
      <c r="CN737" s="56"/>
      <c r="CO737" s="56" t="e">
        <f>IF(CN737="-","-",_xlfn.XLOOKUP(CN737,'Banco de dados'!$B:$B,'Banco de dados'!$E:$E))</f>
        <v>#N/A</v>
      </c>
      <c r="CP737" s="41">
        <f t="shared" si="419"/>
        <v>1</v>
      </c>
      <c r="CQ737" s="56" t="e">
        <f>_xlfn.XLOOKUP(CL737,'Banco de dados'!$B:$B,'Banco de dados'!$H:$H)</f>
        <v>#N/A</v>
      </c>
      <c r="CR737" s="56" t="e">
        <f t="array" aca="1" ref="CR737" ca="1">_xludf.xlookup(CN737,'Banco de dados'!$B:$B,'Banco de dados'!$H:$H)</f>
        <v>#NAME?</v>
      </c>
      <c r="CS737" s="56" t="e">
        <f t="array" aca="1" ref="CS737" ca="1">_xludf.xlookup(CL737,'Banco de dados'!$B:$B,'Banco de dados'!$F:$F)</f>
        <v>#NAME?</v>
      </c>
      <c r="CT737" s="56" t="e">
        <f t="array" aca="1" ref="CT737" ca="1">_xludf.xlookup(CN737,'Banco de dados'!$B:$B,'Banco de dados'!$F:$F)</f>
        <v>#NAME?</v>
      </c>
      <c r="CU737" s="42"/>
      <c r="CV737" s="42"/>
      <c r="CW737" s="56" t="str">
        <f>IF(AJ737=0.5,"Suporte",IF(AND(AJ737&gt;='Braços de IP'!$B$9,AJ737&lt;='Braços de IP'!$D$9),'Braços de IP'!$E$9,IF(AND(AJ737&gt;='Braços de IP'!$B$10,AJ737&lt;='Braços de IP'!$D$10),'Braços de IP'!$E$10,IF(AND(AJ737&gt;='Braços de IP'!$B$11,AJ737&lt;='Braços de IP'!$D$11),'Braços de IP'!$E$11,IF(AND(AJ737&gt;='Braços de IP'!$B$12,AJ737&lt;='Braços de IP'!$D$12),'Braços de IP'!$E$12,IF(AND(AJ737&gt;='Braços de IP'!$B$13,AJ737&lt;='Braços de IP'!$D$13),'Braços de IP'!$E$13,IF(AND(AJ737&gt;='Braços de IP'!$B$14,AJ737&lt;='Braços de IP'!$D$14),'Braços de IP'!$E$14,"ERRO")))))))</f>
        <v>Longo II</v>
      </c>
      <c r="CX737" s="42"/>
      <c r="CY737" s="56" t="str">
        <f>IF($CX737="","",VLOOKUP($CX737,'Braços de IP'!$E$9:$I$15,2,0))</f>
        <v/>
      </c>
      <c r="CZ737" s="43" t="str">
        <f>IF($CX737="","",VLOOKUP($CX737,'Braços de IP'!$E$9:$I$15,5,0))</f>
        <v/>
      </c>
      <c r="DA737" s="56"/>
      <c r="DB737" s="56"/>
      <c r="DC737" s="56"/>
      <c r="DD737" s="56"/>
      <c r="DE737" s="56"/>
      <c r="DF737" s="56"/>
      <c r="DG737" s="44" t="e">
        <f t="shared" si="420"/>
        <v>#N/A</v>
      </c>
      <c r="DH737" s="45">
        <f t="shared" si="421"/>
        <v>87</v>
      </c>
      <c r="DI737" s="44" t="e">
        <f t="shared" si="422"/>
        <v>#N/A</v>
      </c>
      <c r="DJ737" s="46" t="e">
        <f t="shared" si="423"/>
        <v>#N/A</v>
      </c>
      <c r="DK737" s="47" t="s">
        <v>147</v>
      </c>
      <c r="DL737" s="48"/>
      <c r="DM737" s="49"/>
      <c r="DN737" s="23" t="s">
        <v>148</v>
      </c>
      <c r="DO737" s="23"/>
      <c r="DQ737" s="50"/>
    </row>
    <row r="738" spans="2:121" ht="15.75" hidden="1" customHeight="1" x14ac:dyDescent="0.3">
      <c r="B738" s="5"/>
      <c r="C738" s="5"/>
      <c r="D738" s="5"/>
      <c r="E738" s="22" t="s">
        <v>613</v>
      </c>
      <c r="F738" s="22" t="s">
        <v>137</v>
      </c>
      <c r="G738" s="23" t="s">
        <v>234</v>
      </c>
      <c r="H738" s="23">
        <v>-23.343672000000002</v>
      </c>
      <c r="I738" s="23">
        <v>-46.845272000000001</v>
      </c>
      <c r="J738" s="24" t="s">
        <v>223</v>
      </c>
      <c r="K738" s="60"/>
      <c r="L738" s="24" t="s">
        <v>157</v>
      </c>
      <c r="M738" s="24" t="s">
        <v>141</v>
      </c>
      <c r="N738" s="23">
        <v>87</v>
      </c>
      <c r="O738" s="23" t="s">
        <v>142</v>
      </c>
      <c r="P738" s="23" t="s">
        <v>143</v>
      </c>
      <c r="Q738" s="26">
        <f t="shared" si="401"/>
        <v>174</v>
      </c>
      <c r="R738" s="27">
        <v>1</v>
      </c>
      <c r="S738" s="28">
        <v>3</v>
      </c>
      <c r="T738" s="28">
        <v>6.5</v>
      </c>
      <c r="U738" s="29"/>
      <c r="V738" s="29"/>
      <c r="W738" s="29"/>
      <c r="X738" s="28">
        <v>3</v>
      </c>
      <c r="Y738" s="23"/>
      <c r="Z738" s="23"/>
      <c r="AA738" s="23"/>
      <c r="AB738" s="23"/>
      <c r="AC738" s="23">
        <v>2.5</v>
      </c>
      <c r="AD738" s="23" t="s">
        <v>144</v>
      </c>
      <c r="AE738" s="23" t="s">
        <v>145</v>
      </c>
      <c r="AF738" s="23"/>
      <c r="AG738" s="23">
        <v>9</v>
      </c>
      <c r="AH738" s="23">
        <v>1</v>
      </c>
      <c r="AI738" s="23">
        <v>0.5</v>
      </c>
      <c r="AJ738" s="23">
        <v>3.9</v>
      </c>
      <c r="AK738" s="27">
        <f t="shared" si="402"/>
        <v>3.4</v>
      </c>
      <c r="AL738" s="27" t="s">
        <v>143</v>
      </c>
      <c r="AM738" s="27" t="s">
        <v>143</v>
      </c>
      <c r="AN738" s="23"/>
      <c r="AO738" s="27">
        <f t="shared" si="403"/>
        <v>2</v>
      </c>
      <c r="AP738" s="23"/>
      <c r="AQ738" s="23"/>
      <c r="AR738" s="23"/>
      <c r="AS738" s="23"/>
      <c r="AT738" s="23"/>
      <c r="AU738" s="27"/>
      <c r="AV738" s="27">
        <f t="shared" si="404"/>
        <v>0</v>
      </c>
      <c r="AW738" s="27"/>
      <c r="AX738" s="28">
        <f>VLOOKUP(J738,ABNT5101!$I$3:$J$9,2)</f>
        <v>15</v>
      </c>
      <c r="AY738" s="28">
        <f>VLOOKUP(J738,ABNT5101!$I$3:$M$9,5)</f>
        <v>0.18</v>
      </c>
      <c r="AZ738" s="28" t="str">
        <f>_xlfn.XLOOKUP(J738,ABNT5101!I:I,ABNT5101!L:L)</f>
        <v>-</v>
      </c>
      <c r="BA738" s="28">
        <f>_xlfn.XLOOKUP(J738,ABNT5101!$I:$I,ABNT5101!M:M)</f>
        <v>0.18</v>
      </c>
      <c r="BB738" s="28" t="str">
        <f>_xlfn.XLOOKUP(J738,ABNT5101!$I:$I,ABNT5101!N:N)</f>
        <v>-</v>
      </c>
      <c r="BC738" s="28">
        <f>_xlfn.XLOOKUP(J738,ABNT5101!$I:$I,ABNT5101!O:O)</f>
        <v>15</v>
      </c>
      <c r="BD738" s="31" t="str">
        <f t="shared" si="405"/>
        <v>NÃO ATENDE</v>
      </c>
      <c r="BE738" s="32">
        <f t="shared" si="426"/>
        <v>-1</v>
      </c>
      <c r="BF738" s="32">
        <f t="shared" si="427"/>
        <v>-1</v>
      </c>
      <c r="BG738" s="32" t="str">
        <f t="shared" si="406"/>
        <v>-</v>
      </c>
      <c r="BH738" s="34"/>
      <c r="BI738" s="34"/>
      <c r="BJ738" s="34"/>
      <c r="BK738" s="34"/>
      <c r="BL738" s="35"/>
      <c r="BM738" s="34"/>
      <c r="BN738" s="31" t="str">
        <f t="shared" si="407"/>
        <v>NÃO ATENDE</v>
      </c>
      <c r="BO738" s="31" t="str">
        <f t="shared" si="428"/>
        <v>NÃO ATENDE</v>
      </c>
      <c r="BP738" s="31" t="str">
        <f t="shared" si="429"/>
        <v>NÃO ATENDE</v>
      </c>
      <c r="BQ738" s="31" t="str">
        <f t="shared" si="408"/>
        <v>ATENDE</v>
      </c>
      <c r="BR738" s="36" t="str">
        <f t="shared" si="409"/>
        <v>C3</v>
      </c>
      <c r="BS738" s="36" t="str">
        <f t="shared" si="410"/>
        <v>P5</v>
      </c>
      <c r="BT738" s="37">
        <f t="shared" si="411"/>
        <v>-1</v>
      </c>
      <c r="BU738" s="34"/>
      <c r="BV738" s="34"/>
      <c r="BW738" s="36">
        <f>IF(BS738="-","-",_xlfn.XLOOKUP(BS738,ABNT5101!$B$4:$B$9,ABNT5101!$C$4:$C$9))</f>
        <v>5</v>
      </c>
      <c r="BX738" s="36">
        <f>IF(BS738="-","-",_xlfn.XLOOKUP(BS738,ABNT5101!$B$4:$B$9,ABNT5101!$D$4:$D$9))</f>
        <v>1</v>
      </c>
      <c r="BY738" s="31" t="str">
        <f t="shared" si="412"/>
        <v>NÃO ATENDE</v>
      </c>
      <c r="BZ738" s="31" t="str">
        <f t="shared" si="413"/>
        <v>NÃO ATENDE</v>
      </c>
      <c r="CA738" s="31" t="str">
        <f t="shared" si="414"/>
        <v>NÃO ATENDE</v>
      </c>
      <c r="CB738" s="36" t="str">
        <f t="shared" si="425"/>
        <v>P5</v>
      </c>
      <c r="CC738" s="37">
        <f t="shared" si="415"/>
        <v>-1</v>
      </c>
      <c r="CD738" s="38"/>
      <c r="CE738" s="38"/>
      <c r="CF738" s="31">
        <f>IF(CB738="-","-",_xlfn.XLOOKUP(CB738,ABNT5101!$B$4:$B$9,ABNT5101!$C$4:$C$9))</f>
        <v>5</v>
      </c>
      <c r="CG738" s="36">
        <f>IF(CB738="-","-",_xlfn.XLOOKUP(CB738,ABNT5101!$B$4:$B$9,ABNT5101!$D$4:$D$9))</f>
        <v>1</v>
      </c>
      <c r="CH738" s="31" t="str">
        <f t="shared" si="416"/>
        <v>NÃO ATENDE</v>
      </c>
      <c r="CI738" s="31" t="str">
        <f t="shared" si="417"/>
        <v>NÃO ATENDE</v>
      </c>
      <c r="CJ738" s="31" t="str">
        <f t="shared" si="418"/>
        <v>NÃO ATENDE</v>
      </c>
      <c r="CK738" s="56" t="e">
        <f>_xlfn.XLOOKUP(CL738,'Banco de dados'!$B:$B,'Banco de dados'!$D:$D)</f>
        <v>#N/A</v>
      </c>
      <c r="CL738" s="42"/>
      <c r="CM738" s="56" t="e">
        <f>_xlfn.XLOOKUP(CL738,'Banco de dados'!$B:$B,'Banco de dados'!$E:$E)</f>
        <v>#N/A</v>
      </c>
      <c r="CN738" s="56"/>
      <c r="CO738" s="56" t="e">
        <f>IF(CN738="-","-",_xlfn.XLOOKUP(CN738,'Banco de dados'!$B:$B,'Banco de dados'!$E:$E))</f>
        <v>#N/A</v>
      </c>
      <c r="CP738" s="41">
        <f t="shared" si="419"/>
        <v>1</v>
      </c>
      <c r="CQ738" s="56" t="e">
        <f>_xlfn.XLOOKUP(CL738,'Banco de dados'!$B:$B,'Banco de dados'!$H:$H)</f>
        <v>#N/A</v>
      </c>
      <c r="CR738" s="56" t="e">
        <f t="array" aca="1" ref="CR738" ca="1">_xludf.xlookup(CN738,'Banco de dados'!$B:$B,'Banco de dados'!$H:$H)</f>
        <v>#NAME?</v>
      </c>
      <c r="CS738" s="56" t="e">
        <f t="array" aca="1" ref="CS738" ca="1">_xludf.xlookup(CL738,'Banco de dados'!$B:$B,'Banco de dados'!$F:$F)</f>
        <v>#NAME?</v>
      </c>
      <c r="CT738" s="56" t="e">
        <f t="array" aca="1" ref="CT738" ca="1">_xludf.xlookup(CN738,'Banco de dados'!$B:$B,'Banco de dados'!$F:$F)</f>
        <v>#NAME?</v>
      </c>
      <c r="CU738" s="42"/>
      <c r="CV738" s="42"/>
      <c r="CW738" s="56" t="str">
        <f>IF(AJ738=0.5,"Suporte",IF(AND(AJ738&gt;='Braços de IP'!$B$9,AJ738&lt;='Braços de IP'!$D$9),'Braços de IP'!$E$9,IF(AND(AJ738&gt;='Braços de IP'!$B$10,AJ738&lt;='Braços de IP'!$D$10),'Braços de IP'!$E$10,IF(AND(AJ738&gt;='Braços de IP'!$B$11,AJ738&lt;='Braços de IP'!$D$11),'Braços de IP'!$E$11,IF(AND(AJ738&gt;='Braços de IP'!$B$12,AJ738&lt;='Braços de IP'!$D$12),'Braços de IP'!$E$12,IF(AND(AJ738&gt;='Braços de IP'!$B$13,AJ738&lt;='Braços de IP'!$D$13),'Braços de IP'!$E$13,IF(AND(AJ738&gt;='Braços de IP'!$B$14,AJ738&lt;='Braços de IP'!$D$14),'Braços de IP'!$E$14,"ERRO")))))))</f>
        <v>Longo II</v>
      </c>
      <c r="CX738" s="42"/>
      <c r="CY738" s="56" t="str">
        <f>IF($CX738="","",VLOOKUP($CX738,'Braços de IP'!$E$9:$I$15,2,0))</f>
        <v/>
      </c>
      <c r="CZ738" s="43" t="str">
        <f>IF($CX738="","",VLOOKUP($CX738,'Braços de IP'!$E$9:$I$15,5,0))</f>
        <v/>
      </c>
      <c r="DA738" s="56"/>
      <c r="DB738" s="56"/>
      <c r="DC738" s="56"/>
      <c r="DD738" s="56"/>
      <c r="DE738" s="56"/>
      <c r="DF738" s="56"/>
      <c r="DG738" s="44" t="e">
        <f t="shared" si="420"/>
        <v>#N/A</v>
      </c>
      <c r="DH738" s="45">
        <f t="shared" si="421"/>
        <v>87</v>
      </c>
      <c r="DI738" s="44" t="e">
        <f t="shared" si="422"/>
        <v>#N/A</v>
      </c>
      <c r="DJ738" s="46" t="e">
        <f t="shared" si="423"/>
        <v>#N/A</v>
      </c>
      <c r="DK738" s="47" t="s">
        <v>147</v>
      </c>
      <c r="DL738" s="48"/>
      <c r="DM738" s="49"/>
      <c r="DN738" s="23" t="s">
        <v>148</v>
      </c>
      <c r="DO738" s="23"/>
      <c r="DQ738" s="50"/>
    </row>
    <row r="739" spans="2:121" ht="15.75" hidden="1" customHeight="1" x14ac:dyDescent="0.3">
      <c r="B739" s="5"/>
      <c r="C739" s="5"/>
      <c r="D739" s="5"/>
      <c r="E739" s="22" t="s">
        <v>613</v>
      </c>
      <c r="F739" s="22" t="s">
        <v>137</v>
      </c>
      <c r="G739" s="23" t="s">
        <v>234</v>
      </c>
      <c r="H739" s="23">
        <v>-23.343672000000002</v>
      </c>
      <c r="I739" s="23">
        <v>-46.845272000000001</v>
      </c>
      <c r="J739" s="24" t="s">
        <v>223</v>
      </c>
      <c r="K739" s="60"/>
      <c r="L739" s="24" t="s">
        <v>157</v>
      </c>
      <c r="M739" s="24" t="s">
        <v>141</v>
      </c>
      <c r="N739" s="23">
        <v>87</v>
      </c>
      <c r="O739" s="23" t="s">
        <v>142</v>
      </c>
      <c r="P739" s="23" t="s">
        <v>143</v>
      </c>
      <c r="Q739" s="26">
        <f t="shared" si="401"/>
        <v>174</v>
      </c>
      <c r="R739" s="27">
        <v>1</v>
      </c>
      <c r="S739" s="28">
        <v>3</v>
      </c>
      <c r="T739" s="28">
        <v>6.5</v>
      </c>
      <c r="U739" s="29"/>
      <c r="V739" s="29"/>
      <c r="W739" s="29"/>
      <c r="X739" s="28">
        <v>3</v>
      </c>
      <c r="Y739" s="23"/>
      <c r="Z739" s="23"/>
      <c r="AA739" s="23"/>
      <c r="AB739" s="23"/>
      <c r="AC739" s="23">
        <v>2.5</v>
      </c>
      <c r="AD739" s="23" t="s">
        <v>144</v>
      </c>
      <c r="AE739" s="23" t="s">
        <v>145</v>
      </c>
      <c r="AF739" s="23"/>
      <c r="AG739" s="23">
        <v>9</v>
      </c>
      <c r="AH739" s="23">
        <v>1</v>
      </c>
      <c r="AI739" s="23">
        <v>0.5</v>
      </c>
      <c r="AJ739" s="23">
        <v>3.9</v>
      </c>
      <c r="AK739" s="27">
        <f t="shared" si="402"/>
        <v>3.4</v>
      </c>
      <c r="AL739" s="27" t="s">
        <v>143</v>
      </c>
      <c r="AM739" s="27" t="s">
        <v>143</v>
      </c>
      <c r="AN739" s="23"/>
      <c r="AO739" s="27">
        <f t="shared" si="403"/>
        <v>2</v>
      </c>
      <c r="AP739" s="23"/>
      <c r="AQ739" s="23"/>
      <c r="AR739" s="23"/>
      <c r="AS739" s="23"/>
      <c r="AT739" s="23"/>
      <c r="AU739" s="27"/>
      <c r="AV739" s="27">
        <f t="shared" si="404"/>
        <v>0</v>
      </c>
      <c r="AW739" s="27"/>
      <c r="AX739" s="28">
        <f>VLOOKUP(J739,ABNT5101!$I$3:$J$9,2)</f>
        <v>15</v>
      </c>
      <c r="AY739" s="28">
        <f>VLOOKUP(J739,ABNT5101!$I$3:$M$9,5)</f>
        <v>0.18</v>
      </c>
      <c r="AZ739" s="28" t="str">
        <f>_xlfn.XLOOKUP(J739,ABNT5101!I:I,ABNT5101!L:L)</f>
        <v>-</v>
      </c>
      <c r="BA739" s="28">
        <f>_xlfn.XLOOKUP(J739,ABNT5101!$I:$I,ABNT5101!M:M)</f>
        <v>0.18</v>
      </c>
      <c r="BB739" s="28" t="str">
        <f>_xlfn.XLOOKUP(J739,ABNT5101!$I:$I,ABNT5101!N:N)</f>
        <v>-</v>
      </c>
      <c r="BC739" s="28">
        <f>_xlfn.XLOOKUP(J739,ABNT5101!$I:$I,ABNT5101!O:O)</f>
        <v>15</v>
      </c>
      <c r="BD739" s="31" t="str">
        <f t="shared" si="405"/>
        <v>NÃO ATENDE</v>
      </c>
      <c r="BE739" s="32">
        <f t="shared" si="426"/>
        <v>-1</v>
      </c>
      <c r="BF739" s="32">
        <f t="shared" si="427"/>
        <v>-1</v>
      </c>
      <c r="BG739" s="32" t="str">
        <f t="shared" si="406"/>
        <v>-</v>
      </c>
      <c r="BH739" s="34"/>
      <c r="BI739" s="34"/>
      <c r="BJ739" s="34"/>
      <c r="BK739" s="34"/>
      <c r="BL739" s="35"/>
      <c r="BM739" s="34"/>
      <c r="BN739" s="31" t="str">
        <f t="shared" si="407"/>
        <v>NÃO ATENDE</v>
      </c>
      <c r="BO739" s="31" t="str">
        <f t="shared" si="428"/>
        <v>NÃO ATENDE</v>
      </c>
      <c r="BP739" s="31" t="str">
        <f t="shared" si="429"/>
        <v>NÃO ATENDE</v>
      </c>
      <c r="BQ739" s="31" t="str">
        <f t="shared" si="408"/>
        <v>ATENDE</v>
      </c>
      <c r="BR739" s="36" t="str">
        <f t="shared" si="409"/>
        <v>C3</v>
      </c>
      <c r="BS739" s="36" t="str">
        <f t="shared" si="410"/>
        <v>P5</v>
      </c>
      <c r="BT739" s="37">
        <f t="shared" si="411"/>
        <v>-1</v>
      </c>
      <c r="BU739" s="34"/>
      <c r="BV739" s="34"/>
      <c r="BW739" s="36">
        <f>IF(BS739="-","-",_xlfn.XLOOKUP(BS739,ABNT5101!$B$4:$B$9,ABNT5101!$C$4:$C$9))</f>
        <v>5</v>
      </c>
      <c r="BX739" s="36">
        <f>IF(BS739="-","-",_xlfn.XLOOKUP(BS739,ABNT5101!$B$4:$B$9,ABNT5101!$D$4:$D$9))</f>
        <v>1</v>
      </c>
      <c r="BY739" s="31" t="str">
        <f t="shared" si="412"/>
        <v>NÃO ATENDE</v>
      </c>
      <c r="BZ739" s="31" t="str">
        <f t="shared" si="413"/>
        <v>NÃO ATENDE</v>
      </c>
      <c r="CA739" s="31" t="str">
        <f t="shared" si="414"/>
        <v>NÃO ATENDE</v>
      </c>
      <c r="CB739" s="36" t="str">
        <f t="shared" si="425"/>
        <v>P5</v>
      </c>
      <c r="CC739" s="37">
        <f t="shared" si="415"/>
        <v>-1</v>
      </c>
      <c r="CD739" s="38"/>
      <c r="CE739" s="38"/>
      <c r="CF739" s="31">
        <f>IF(CB739="-","-",_xlfn.XLOOKUP(CB739,ABNT5101!$B$4:$B$9,ABNT5101!$C$4:$C$9))</f>
        <v>5</v>
      </c>
      <c r="CG739" s="36">
        <f>IF(CB739="-","-",_xlfn.XLOOKUP(CB739,ABNT5101!$B$4:$B$9,ABNT5101!$D$4:$D$9))</f>
        <v>1</v>
      </c>
      <c r="CH739" s="31" t="str">
        <f t="shared" si="416"/>
        <v>NÃO ATENDE</v>
      </c>
      <c r="CI739" s="31" t="str">
        <f t="shared" si="417"/>
        <v>NÃO ATENDE</v>
      </c>
      <c r="CJ739" s="31" t="str">
        <f t="shared" si="418"/>
        <v>NÃO ATENDE</v>
      </c>
      <c r="CK739" s="56" t="e">
        <f>_xlfn.XLOOKUP(CL739,'Banco de dados'!$B:$B,'Banco de dados'!$D:$D)</f>
        <v>#N/A</v>
      </c>
      <c r="CL739" s="42"/>
      <c r="CM739" s="56" t="e">
        <f>_xlfn.XLOOKUP(CL739,'Banco de dados'!$B:$B,'Banco de dados'!$E:$E)</f>
        <v>#N/A</v>
      </c>
      <c r="CN739" s="56"/>
      <c r="CO739" s="56" t="e">
        <f>IF(CN739="-","-",_xlfn.XLOOKUP(CN739,'Banco de dados'!$B:$B,'Banco de dados'!$E:$E))</f>
        <v>#N/A</v>
      </c>
      <c r="CP739" s="41">
        <f t="shared" si="419"/>
        <v>1</v>
      </c>
      <c r="CQ739" s="56" t="e">
        <f>_xlfn.XLOOKUP(CL739,'Banco de dados'!$B:$B,'Banco de dados'!$H:$H)</f>
        <v>#N/A</v>
      </c>
      <c r="CR739" s="56" t="e">
        <f t="array" aca="1" ref="CR739" ca="1">_xludf.xlookup(CN739,'Banco de dados'!$B:$B,'Banco de dados'!$H:$H)</f>
        <v>#NAME?</v>
      </c>
      <c r="CS739" s="56" t="e">
        <f t="array" aca="1" ref="CS739" ca="1">_xludf.xlookup(CL739,'Banco de dados'!$B:$B,'Banco de dados'!$F:$F)</f>
        <v>#NAME?</v>
      </c>
      <c r="CT739" s="56" t="e">
        <f t="array" aca="1" ref="CT739" ca="1">_xludf.xlookup(CN739,'Banco de dados'!$B:$B,'Banco de dados'!$F:$F)</f>
        <v>#NAME?</v>
      </c>
      <c r="CU739" s="42"/>
      <c r="CV739" s="42"/>
      <c r="CW739" s="56" t="str">
        <f>IF(AJ739=0.5,"Suporte",IF(AND(AJ739&gt;='Braços de IP'!$B$9,AJ739&lt;='Braços de IP'!$D$9),'Braços de IP'!$E$9,IF(AND(AJ739&gt;='Braços de IP'!$B$10,AJ739&lt;='Braços de IP'!$D$10),'Braços de IP'!$E$10,IF(AND(AJ739&gt;='Braços de IP'!$B$11,AJ739&lt;='Braços de IP'!$D$11),'Braços de IP'!$E$11,IF(AND(AJ739&gt;='Braços de IP'!$B$12,AJ739&lt;='Braços de IP'!$D$12),'Braços de IP'!$E$12,IF(AND(AJ739&gt;='Braços de IP'!$B$13,AJ739&lt;='Braços de IP'!$D$13),'Braços de IP'!$E$13,IF(AND(AJ739&gt;='Braços de IP'!$B$14,AJ739&lt;='Braços de IP'!$D$14),'Braços de IP'!$E$14,"ERRO")))))))</f>
        <v>Longo II</v>
      </c>
      <c r="CX739" s="42"/>
      <c r="CY739" s="56" t="str">
        <f>IF($CX739="","",VLOOKUP($CX739,'Braços de IP'!$E$9:$I$15,2,0))</f>
        <v/>
      </c>
      <c r="CZ739" s="43" t="str">
        <f>IF($CX739="","",VLOOKUP($CX739,'Braços de IP'!$E$9:$I$15,5,0))</f>
        <v/>
      </c>
      <c r="DA739" s="56"/>
      <c r="DB739" s="56"/>
      <c r="DC739" s="56"/>
      <c r="DD739" s="56"/>
      <c r="DE739" s="56"/>
      <c r="DF739" s="56"/>
      <c r="DG739" s="44" t="e">
        <f t="shared" si="420"/>
        <v>#N/A</v>
      </c>
      <c r="DH739" s="45">
        <f t="shared" si="421"/>
        <v>87</v>
      </c>
      <c r="DI739" s="44" t="e">
        <f t="shared" si="422"/>
        <v>#N/A</v>
      </c>
      <c r="DJ739" s="46" t="e">
        <f t="shared" si="423"/>
        <v>#N/A</v>
      </c>
      <c r="DK739" s="47" t="s">
        <v>147</v>
      </c>
      <c r="DL739" s="48"/>
      <c r="DM739" s="49"/>
      <c r="DN739" s="23" t="s">
        <v>148</v>
      </c>
      <c r="DO739" s="23"/>
      <c r="DQ739" s="50"/>
    </row>
    <row r="740" spans="2:121" ht="15.75" hidden="1" customHeight="1" x14ac:dyDescent="0.3">
      <c r="B740" s="5"/>
      <c r="C740" s="5"/>
      <c r="D740" s="5"/>
      <c r="E740" s="22" t="s">
        <v>614</v>
      </c>
      <c r="F740" s="22" t="s">
        <v>150</v>
      </c>
      <c r="G740" s="23" t="s">
        <v>615</v>
      </c>
      <c r="H740" s="23">
        <v>-23.310016999999998</v>
      </c>
      <c r="I740" s="23">
        <v>-46.865859</v>
      </c>
      <c r="J740" s="24" t="s">
        <v>160</v>
      </c>
      <c r="K740" s="60"/>
      <c r="L740" s="24" t="s">
        <v>152</v>
      </c>
      <c r="M740" s="24" t="s">
        <v>141</v>
      </c>
      <c r="N740" s="23">
        <v>120</v>
      </c>
      <c r="O740" s="23" t="s">
        <v>142</v>
      </c>
      <c r="P740" s="23" t="s">
        <v>143</v>
      </c>
      <c r="Q740" s="26">
        <f t="shared" si="401"/>
        <v>240</v>
      </c>
      <c r="R740" s="27">
        <v>2</v>
      </c>
      <c r="S740" s="28" t="s">
        <v>153</v>
      </c>
      <c r="T740" s="28">
        <v>5.5</v>
      </c>
      <c r="U740" s="29"/>
      <c r="V740" s="29"/>
      <c r="W740" s="29"/>
      <c r="X740" s="28" t="s">
        <v>153</v>
      </c>
      <c r="Y740" s="23"/>
      <c r="Z740" s="23"/>
      <c r="AA740" s="23"/>
      <c r="AB740" s="23"/>
      <c r="AC740" s="23"/>
      <c r="AD740" s="23" t="s">
        <v>144</v>
      </c>
      <c r="AE740" s="23" t="s">
        <v>145</v>
      </c>
      <c r="AF740" s="23"/>
      <c r="AG740" s="23">
        <v>7.7</v>
      </c>
      <c r="AH740" s="23">
        <v>1</v>
      </c>
      <c r="AI740" s="23">
        <v>0.3</v>
      </c>
      <c r="AJ740" s="23" t="s">
        <v>380</v>
      </c>
      <c r="AK740" s="27">
        <f t="shared" si="402"/>
        <v>2.3000000000000003</v>
      </c>
      <c r="AL740" s="27" t="s">
        <v>143</v>
      </c>
      <c r="AM740" s="27" t="s">
        <v>143</v>
      </c>
      <c r="AN740" s="23"/>
      <c r="AO740" s="27">
        <f t="shared" si="403"/>
        <v>2</v>
      </c>
      <c r="AP740" s="23"/>
      <c r="AQ740" s="23"/>
      <c r="AR740" s="23"/>
      <c r="AS740" s="23"/>
      <c r="AT740" s="23"/>
      <c r="AU740" s="27"/>
      <c r="AV740" s="27">
        <f t="shared" si="404"/>
        <v>0</v>
      </c>
      <c r="AW740" s="27"/>
      <c r="AX740" s="28">
        <f>VLOOKUP(J740,ABNT5101!$I$3:$J$9,2)</f>
        <v>10</v>
      </c>
      <c r="AY740" s="28">
        <f>VLOOKUP(J740,ABNT5101!$I$3:$M$9,5)</f>
        <v>0.18</v>
      </c>
      <c r="AZ740" s="28" t="str">
        <f>_xlfn.XLOOKUP(J740,ABNT5101!I:I,ABNT5101!L:L)</f>
        <v>-</v>
      </c>
      <c r="BA740" s="28">
        <f>_xlfn.XLOOKUP(J740,ABNT5101!$I:$I,ABNT5101!M:M)</f>
        <v>0.18</v>
      </c>
      <c r="BB740" s="28" t="str">
        <f>_xlfn.XLOOKUP(J740,ABNT5101!$I:$I,ABNT5101!N:N)</f>
        <v>-</v>
      </c>
      <c r="BC740" s="28">
        <f>_xlfn.XLOOKUP(J740,ABNT5101!$I:$I,ABNT5101!O:O)</f>
        <v>16</v>
      </c>
      <c r="BD740" s="31" t="str">
        <f t="shared" si="405"/>
        <v>NÃO ATENDE</v>
      </c>
      <c r="BE740" s="32">
        <f t="shared" si="426"/>
        <v>-1</v>
      </c>
      <c r="BF740" s="32">
        <f t="shared" si="427"/>
        <v>-1</v>
      </c>
      <c r="BG740" s="32" t="str">
        <f t="shared" si="406"/>
        <v>-</v>
      </c>
      <c r="BH740" s="34"/>
      <c r="BI740" s="34"/>
      <c r="BJ740" s="34"/>
      <c r="BK740" s="34"/>
      <c r="BL740" s="35"/>
      <c r="BM740" s="34"/>
      <c r="BN740" s="31" t="str">
        <f t="shared" si="407"/>
        <v>NÃO ATENDE</v>
      </c>
      <c r="BO740" s="31" t="str">
        <f t="shared" si="428"/>
        <v>NÃO ATENDE</v>
      </c>
      <c r="BP740" s="31" t="str">
        <f t="shared" si="429"/>
        <v>NÃO ATENDE</v>
      </c>
      <c r="BQ740" s="31" t="str">
        <f t="shared" si="408"/>
        <v>ATENDE</v>
      </c>
      <c r="BR740" s="36" t="str">
        <f t="shared" si="409"/>
        <v>C4</v>
      </c>
      <c r="BS740" s="36" t="str">
        <f t="shared" si="410"/>
        <v>Sem Passeio</v>
      </c>
      <c r="BT740" s="37" t="e">
        <f t="shared" si="411"/>
        <v>#N/A</v>
      </c>
      <c r="BU740" s="34"/>
      <c r="BV740" s="34"/>
      <c r="BW740" s="36" t="e">
        <f>IF(BS740="-","-",_xlfn.XLOOKUP(BS740,ABNT5101!$B$4:$B$9,ABNT5101!$C$4:$C$9))</f>
        <v>#N/A</v>
      </c>
      <c r="BX740" s="36" t="e">
        <f>IF(BS740="-","-",_xlfn.XLOOKUP(BS740,ABNT5101!$B$4:$B$9,ABNT5101!$D$4:$D$9))</f>
        <v>#N/A</v>
      </c>
      <c r="BY740" s="31" t="e">
        <f t="shared" si="412"/>
        <v>#N/A</v>
      </c>
      <c r="BZ740" s="31" t="e">
        <f t="shared" si="413"/>
        <v>#N/A</v>
      </c>
      <c r="CA740" s="31" t="e">
        <f t="shared" si="414"/>
        <v>#N/A</v>
      </c>
      <c r="CB740" s="36" t="str">
        <f t="shared" si="425"/>
        <v>Sem Passeio</v>
      </c>
      <c r="CC740" s="37" t="e">
        <f t="shared" si="415"/>
        <v>#N/A</v>
      </c>
      <c r="CD740" s="38"/>
      <c r="CE740" s="38"/>
      <c r="CF740" s="31" t="e">
        <f>IF(CB740="-","-",_xlfn.XLOOKUP(CB740,ABNT5101!$B$4:$B$9,ABNT5101!$C$4:$C$9))</f>
        <v>#N/A</v>
      </c>
      <c r="CG740" s="36" t="e">
        <f>IF(CB740="-","-",_xlfn.XLOOKUP(CB740,ABNT5101!$B$4:$B$9,ABNT5101!$D$4:$D$9))</f>
        <v>#N/A</v>
      </c>
      <c r="CH740" s="31" t="e">
        <f t="shared" si="416"/>
        <v>#N/A</v>
      </c>
      <c r="CI740" s="31" t="e">
        <f t="shared" si="417"/>
        <v>#N/A</v>
      </c>
      <c r="CJ740" s="31" t="e">
        <f t="shared" si="418"/>
        <v>#N/A</v>
      </c>
      <c r="CK740" s="56" t="e">
        <f>_xlfn.XLOOKUP(CL740,'Banco de dados'!$B:$B,'Banco de dados'!$D:$D)</f>
        <v>#N/A</v>
      </c>
      <c r="CL740" s="42"/>
      <c r="CM740" s="56" t="e">
        <f>_xlfn.XLOOKUP(CL740,'Banco de dados'!$B:$B,'Banco de dados'!$E:$E)</f>
        <v>#N/A</v>
      </c>
      <c r="CN740" s="56"/>
      <c r="CO740" s="56" t="e">
        <f>IF(CN740="-","-",_xlfn.XLOOKUP(CN740,'Banco de dados'!$B:$B,'Banco de dados'!$E:$E))</f>
        <v>#N/A</v>
      </c>
      <c r="CP740" s="41">
        <f t="shared" si="419"/>
        <v>1</v>
      </c>
      <c r="CQ740" s="56" t="e">
        <f>_xlfn.XLOOKUP(CL740,'Banco de dados'!$B:$B,'Banco de dados'!$H:$H)</f>
        <v>#N/A</v>
      </c>
      <c r="CR740" s="56" t="e">
        <f t="array" aca="1" ref="CR740" ca="1">_xludf.xlookup(CN740,'Banco de dados'!$B:$B,'Banco de dados'!$H:$H)</f>
        <v>#NAME?</v>
      </c>
      <c r="CS740" s="56" t="e">
        <f t="array" aca="1" ref="CS740" ca="1">_xludf.xlookup(CL740,'Banco de dados'!$B:$B,'Banco de dados'!$F:$F)</f>
        <v>#NAME?</v>
      </c>
      <c r="CT740" s="56" t="e">
        <f t="array" aca="1" ref="CT740" ca="1">_xludf.xlookup(CN740,'Banco de dados'!$B:$B,'Banco de dados'!$F:$F)</f>
        <v>#NAME?</v>
      </c>
      <c r="CU740" s="42"/>
      <c r="CV740" s="42"/>
      <c r="CW740" s="56" t="str">
        <f>IF(AJ740=0.5,"Suporte",IF(AND(AJ740&gt;='Braços de IP'!$B$9,AJ740&lt;='Braços de IP'!$D$9),'Braços de IP'!$E$9,IF(AND(AJ740&gt;='Braços de IP'!$B$10,AJ740&lt;='Braços de IP'!$D$10),'Braços de IP'!$E$10,IF(AND(AJ740&gt;='Braços de IP'!$B$11,AJ740&lt;='Braços de IP'!$D$11),'Braços de IP'!$E$11,IF(AND(AJ740&gt;='Braços de IP'!$B$12,AJ740&lt;='Braços de IP'!$D$12),'Braços de IP'!$E$12,IF(AND(AJ740&gt;='Braços de IP'!$B$13,AJ740&lt;='Braços de IP'!$D$13),'Braços de IP'!$E$13,IF(AND(AJ740&gt;='Braços de IP'!$B$14,AJ740&lt;='Braços de IP'!$D$14),'Braços de IP'!$E$14,"ERRO")))))))</f>
        <v>ERRO</v>
      </c>
      <c r="CX740" s="42"/>
      <c r="CY740" s="56" t="str">
        <f>IF($CX740="","",VLOOKUP($CX740,'Braços de IP'!$E$9:$I$15,2,0))</f>
        <v/>
      </c>
      <c r="CZ740" s="43" t="str">
        <f>IF($CX740="","",VLOOKUP($CX740,'Braços de IP'!$E$9:$I$15,5,0))</f>
        <v/>
      </c>
      <c r="DA740" s="56"/>
      <c r="DB740" s="56"/>
      <c r="DC740" s="56"/>
      <c r="DD740" s="56"/>
      <c r="DE740" s="56"/>
      <c r="DF740" s="56"/>
      <c r="DG740" s="44" t="e">
        <f t="shared" si="420"/>
        <v>#N/A</v>
      </c>
      <c r="DH740" s="45">
        <f t="shared" si="421"/>
        <v>120</v>
      </c>
      <c r="DI740" s="44" t="e">
        <f t="shared" si="422"/>
        <v>#N/A</v>
      </c>
      <c r="DJ740" s="46" t="e">
        <f t="shared" si="423"/>
        <v>#N/A</v>
      </c>
      <c r="DK740" s="47" t="s">
        <v>147</v>
      </c>
      <c r="DL740" s="48"/>
      <c r="DM740" s="49"/>
      <c r="DN740" s="23" t="s">
        <v>148</v>
      </c>
      <c r="DO740" s="23"/>
      <c r="DQ740" s="50"/>
    </row>
    <row r="741" spans="2:121" ht="15.75" hidden="1" customHeight="1" x14ac:dyDescent="0.3">
      <c r="B741" s="5"/>
      <c r="C741" s="5"/>
      <c r="D741" s="5"/>
      <c r="E741" s="22" t="s">
        <v>614</v>
      </c>
      <c r="F741" s="22" t="s">
        <v>150</v>
      </c>
      <c r="G741" s="23" t="s">
        <v>615</v>
      </c>
      <c r="H741" s="23">
        <v>-23.310016999999998</v>
      </c>
      <c r="I741" s="23">
        <v>-46.865859</v>
      </c>
      <c r="J741" s="24" t="s">
        <v>160</v>
      </c>
      <c r="K741" s="60"/>
      <c r="L741" s="24" t="s">
        <v>152</v>
      </c>
      <c r="M741" s="24" t="s">
        <v>141</v>
      </c>
      <c r="N741" s="23">
        <v>120</v>
      </c>
      <c r="O741" s="23" t="s">
        <v>142</v>
      </c>
      <c r="P741" s="23" t="s">
        <v>143</v>
      </c>
      <c r="Q741" s="26">
        <f t="shared" si="401"/>
        <v>240</v>
      </c>
      <c r="R741" s="27">
        <v>2</v>
      </c>
      <c r="S741" s="28" t="s">
        <v>153</v>
      </c>
      <c r="T741" s="28">
        <v>5.5</v>
      </c>
      <c r="U741" s="29"/>
      <c r="V741" s="29"/>
      <c r="W741" s="29"/>
      <c r="X741" s="28" t="s">
        <v>153</v>
      </c>
      <c r="Y741" s="23"/>
      <c r="Z741" s="23"/>
      <c r="AA741" s="23"/>
      <c r="AB741" s="23"/>
      <c r="AC741" s="23"/>
      <c r="AD741" s="23" t="s">
        <v>144</v>
      </c>
      <c r="AE741" s="23" t="s">
        <v>145</v>
      </c>
      <c r="AF741" s="23"/>
      <c r="AG741" s="23">
        <v>7.7</v>
      </c>
      <c r="AH741" s="23">
        <v>1</v>
      </c>
      <c r="AI741" s="23">
        <v>0.3</v>
      </c>
      <c r="AJ741" s="23" t="s">
        <v>380</v>
      </c>
      <c r="AK741" s="27">
        <f t="shared" si="402"/>
        <v>2.3000000000000003</v>
      </c>
      <c r="AL741" s="27" t="s">
        <v>143</v>
      </c>
      <c r="AM741" s="27" t="s">
        <v>143</v>
      </c>
      <c r="AN741" s="23"/>
      <c r="AO741" s="27">
        <f t="shared" si="403"/>
        <v>2</v>
      </c>
      <c r="AP741" s="23"/>
      <c r="AQ741" s="23"/>
      <c r="AR741" s="23"/>
      <c r="AS741" s="23"/>
      <c r="AT741" s="23"/>
      <c r="AU741" s="27"/>
      <c r="AV741" s="27">
        <f t="shared" si="404"/>
        <v>0</v>
      </c>
      <c r="AW741" s="27"/>
      <c r="AX741" s="28">
        <f>VLOOKUP(J741,ABNT5101!$I$3:$J$9,2)</f>
        <v>10</v>
      </c>
      <c r="AY741" s="28">
        <f>VLOOKUP(J741,ABNT5101!$I$3:$M$9,5)</f>
        <v>0.18</v>
      </c>
      <c r="AZ741" s="28" t="str">
        <f>_xlfn.XLOOKUP(J741,ABNT5101!I:I,ABNT5101!L:L)</f>
        <v>-</v>
      </c>
      <c r="BA741" s="28">
        <f>_xlfn.XLOOKUP(J741,ABNT5101!$I:$I,ABNT5101!M:M)</f>
        <v>0.18</v>
      </c>
      <c r="BB741" s="28" t="str">
        <f>_xlfn.XLOOKUP(J741,ABNT5101!$I:$I,ABNT5101!N:N)</f>
        <v>-</v>
      </c>
      <c r="BC741" s="28">
        <f>_xlfn.XLOOKUP(J741,ABNT5101!$I:$I,ABNT5101!O:O)</f>
        <v>16</v>
      </c>
      <c r="BD741" s="31" t="str">
        <f t="shared" si="405"/>
        <v>NÃO ATENDE</v>
      </c>
      <c r="BE741" s="32">
        <f t="shared" si="426"/>
        <v>-1</v>
      </c>
      <c r="BF741" s="32">
        <f t="shared" si="427"/>
        <v>-1</v>
      </c>
      <c r="BG741" s="32" t="str">
        <f t="shared" si="406"/>
        <v>-</v>
      </c>
      <c r="BH741" s="34"/>
      <c r="BI741" s="34"/>
      <c r="BJ741" s="34"/>
      <c r="BK741" s="34"/>
      <c r="BL741" s="35"/>
      <c r="BM741" s="34"/>
      <c r="BN741" s="31" t="str">
        <f t="shared" si="407"/>
        <v>NÃO ATENDE</v>
      </c>
      <c r="BO741" s="31" t="str">
        <f t="shared" si="428"/>
        <v>NÃO ATENDE</v>
      </c>
      <c r="BP741" s="31" t="str">
        <f t="shared" si="429"/>
        <v>NÃO ATENDE</v>
      </c>
      <c r="BQ741" s="31" t="str">
        <f t="shared" si="408"/>
        <v>ATENDE</v>
      </c>
      <c r="BR741" s="36" t="str">
        <f t="shared" si="409"/>
        <v>C4</v>
      </c>
      <c r="BS741" s="36" t="str">
        <f t="shared" si="410"/>
        <v>Sem Passeio</v>
      </c>
      <c r="BT741" s="37" t="e">
        <f t="shared" si="411"/>
        <v>#N/A</v>
      </c>
      <c r="BU741" s="34"/>
      <c r="BV741" s="34"/>
      <c r="BW741" s="36" t="e">
        <f>IF(BS741="-","-",_xlfn.XLOOKUP(BS741,ABNT5101!$B$4:$B$9,ABNT5101!$C$4:$C$9))</f>
        <v>#N/A</v>
      </c>
      <c r="BX741" s="36" t="e">
        <f>IF(BS741="-","-",_xlfn.XLOOKUP(BS741,ABNT5101!$B$4:$B$9,ABNT5101!$D$4:$D$9))</f>
        <v>#N/A</v>
      </c>
      <c r="BY741" s="31" t="e">
        <f t="shared" si="412"/>
        <v>#N/A</v>
      </c>
      <c r="BZ741" s="31" t="e">
        <f t="shared" si="413"/>
        <v>#N/A</v>
      </c>
      <c r="CA741" s="31" t="e">
        <f t="shared" si="414"/>
        <v>#N/A</v>
      </c>
      <c r="CB741" s="36" t="str">
        <f t="shared" si="425"/>
        <v>Sem Passeio</v>
      </c>
      <c r="CC741" s="37" t="e">
        <f t="shared" si="415"/>
        <v>#N/A</v>
      </c>
      <c r="CD741" s="38"/>
      <c r="CE741" s="38"/>
      <c r="CF741" s="31" t="e">
        <f>IF(CB741="-","-",_xlfn.XLOOKUP(CB741,ABNT5101!$B$4:$B$9,ABNT5101!$C$4:$C$9))</f>
        <v>#N/A</v>
      </c>
      <c r="CG741" s="36" t="e">
        <f>IF(CB741="-","-",_xlfn.XLOOKUP(CB741,ABNT5101!$B$4:$B$9,ABNT5101!$D$4:$D$9))</f>
        <v>#N/A</v>
      </c>
      <c r="CH741" s="31" t="e">
        <f t="shared" si="416"/>
        <v>#N/A</v>
      </c>
      <c r="CI741" s="31" t="e">
        <f t="shared" si="417"/>
        <v>#N/A</v>
      </c>
      <c r="CJ741" s="31" t="e">
        <f t="shared" si="418"/>
        <v>#N/A</v>
      </c>
      <c r="CK741" s="56" t="e">
        <f>_xlfn.XLOOKUP(CL741,'Banco de dados'!$B:$B,'Banco de dados'!$D:$D)</f>
        <v>#N/A</v>
      </c>
      <c r="CL741" s="42"/>
      <c r="CM741" s="56" t="e">
        <f>_xlfn.XLOOKUP(CL741,'Banco de dados'!$B:$B,'Banco de dados'!$E:$E)</f>
        <v>#N/A</v>
      </c>
      <c r="CN741" s="56"/>
      <c r="CO741" s="56" t="e">
        <f>IF(CN741="-","-",_xlfn.XLOOKUP(CN741,'Banco de dados'!$B:$B,'Banco de dados'!$E:$E))</f>
        <v>#N/A</v>
      </c>
      <c r="CP741" s="41">
        <f t="shared" si="419"/>
        <v>1</v>
      </c>
      <c r="CQ741" s="56" t="e">
        <f>_xlfn.XLOOKUP(CL741,'Banco de dados'!$B:$B,'Banco de dados'!$H:$H)</f>
        <v>#N/A</v>
      </c>
      <c r="CR741" s="56" t="e">
        <f t="array" aca="1" ref="CR741" ca="1">_xludf.xlookup(CN741,'Banco de dados'!$B:$B,'Banco de dados'!$H:$H)</f>
        <v>#NAME?</v>
      </c>
      <c r="CS741" s="56" t="e">
        <f t="array" aca="1" ref="CS741" ca="1">_xludf.xlookup(CL741,'Banco de dados'!$B:$B,'Banco de dados'!$F:$F)</f>
        <v>#NAME?</v>
      </c>
      <c r="CT741" s="56" t="e">
        <f t="array" aca="1" ref="CT741" ca="1">_xludf.xlookup(CN741,'Banco de dados'!$B:$B,'Banco de dados'!$F:$F)</f>
        <v>#NAME?</v>
      </c>
      <c r="CU741" s="42"/>
      <c r="CV741" s="42"/>
      <c r="CW741" s="56" t="str">
        <f>IF(AJ741=0.5,"Suporte",IF(AND(AJ741&gt;='Braços de IP'!$B$9,AJ741&lt;='Braços de IP'!$D$9),'Braços de IP'!$E$9,IF(AND(AJ741&gt;='Braços de IP'!$B$10,AJ741&lt;='Braços de IP'!$D$10),'Braços de IP'!$E$10,IF(AND(AJ741&gt;='Braços de IP'!$B$11,AJ741&lt;='Braços de IP'!$D$11),'Braços de IP'!$E$11,IF(AND(AJ741&gt;='Braços de IP'!$B$12,AJ741&lt;='Braços de IP'!$D$12),'Braços de IP'!$E$12,IF(AND(AJ741&gt;='Braços de IP'!$B$13,AJ741&lt;='Braços de IP'!$D$13),'Braços de IP'!$E$13,IF(AND(AJ741&gt;='Braços de IP'!$B$14,AJ741&lt;='Braços de IP'!$D$14),'Braços de IP'!$E$14,"ERRO")))))))</f>
        <v>ERRO</v>
      </c>
      <c r="CX741" s="42"/>
      <c r="CY741" s="56" t="str">
        <f>IF($CX741="","",VLOOKUP($CX741,'Braços de IP'!$E$9:$I$15,2,0))</f>
        <v/>
      </c>
      <c r="CZ741" s="43" t="str">
        <f>IF($CX741="","",VLOOKUP($CX741,'Braços de IP'!$E$9:$I$15,5,0))</f>
        <v/>
      </c>
      <c r="DA741" s="56"/>
      <c r="DB741" s="56"/>
      <c r="DC741" s="56"/>
      <c r="DD741" s="56"/>
      <c r="DE741" s="56"/>
      <c r="DF741" s="56"/>
      <c r="DG741" s="44" t="e">
        <f t="shared" si="420"/>
        <v>#N/A</v>
      </c>
      <c r="DH741" s="45">
        <f t="shared" si="421"/>
        <v>120</v>
      </c>
      <c r="DI741" s="44" t="e">
        <f t="shared" si="422"/>
        <v>#N/A</v>
      </c>
      <c r="DJ741" s="46" t="e">
        <f t="shared" si="423"/>
        <v>#N/A</v>
      </c>
      <c r="DK741" s="47" t="s">
        <v>147</v>
      </c>
      <c r="DL741" s="48"/>
      <c r="DM741" s="49"/>
      <c r="DN741" s="23" t="s">
        <v>148</v>
      </c>
      <c r="DO741" s="23"/>
      <c r="DQ741" s="50"/>
    </row>
    <row r="742" spans="2:121" ht="15.75" hidden="1" customHeight="1" x14ac:dyDescent="0.3">
      <c r="B742" s="5"/>
      <c r="C742" s="5"/>
      <c r="D742" s="5"/>
      <c r="E742" s="22" t="s">
        <v>614</v>
      </c>
      <c r="F742" s="22" t="s">
        <v>150</v>
      </c>
      <c r="G742" s="23" t="s">
        <v>615</v>
      </c>
      <c r="H742" s="23">
        <v>-23.310016999999998</v>
      </c>
      <c r="I742" s="23">
        <v>-46.865859</v>
      </c>
      <c r="J742" s="24" t="s">
        <v>160</v>
      </c>
      <c r="K742" s="60"/>
      <c r="L742" s="24" t="s">
        <v>152</v>
      </c>
      <c r="M742" s="24" t="s">
        <v>141</v>
      </c>
      <c r="N742" s="23">
        <v>120</v>
      </c>
      <c r="O742" s="23" t="s">
        <v>142</v>
      </c>
      <c r="P742" s="23" t="s">
        <v>143</v>
      </c>
      <c r="Q742" s="26">
        <f t="shared" si="401"/>
        <v>240</v>
      </c>
      <c r="R742" s="27">
        <v>2</v>
      </c>
      <c r="S742" s="28" t="s">
        <v>153</v>
      </c>
      <c r="T742" s="28">
        <v>5.5</v>
      </c>
      <c r="U742" s="29"/>
      <c r="V742" s="29"/>
      <c r="W742" s="29"/>
      <c r="X742" s="28" t="s">
        <v>153</v>
      </c>
      <c r="Y742" s="23"/>
      <c r="Z742" s="23"/>
      <c r="AA742" s="23"/>
      <c r="AB742" s="23"/>
      <c r="AC742" s="23"/>
      <c r="AD742" s="23" t="s">
        <v>144</v>
      </c>
      <c r="AE742" s="23" t="s">
        <v>145</v>
      </c>
      <c r="AF742" s="23"/>
      <c r="AG742" s="23">
        <v>7.7</v>
      </c>
      <c r="AH742" s="23">
        <v>1</v>
      </c>
      <c r="AI742" s="23">
        <v>0.3</v>
      </c>
      <c r="AJ742" s="23" t="s">
        <v>380</v>
      </c>
      <c r="AK742" s="27">
        <f t="shared" si="402"/>
        <v>2.3000000000000003</v>
      </c>
      <c r="AL742" s="27" t="s">
        <v>143</v>
      </c>
      <c r="AM742" s="27" t="s">
        <v>143</v>
      </c>
      <c r="AN742" s="23"/>
      <c r="AO742" s="27">
        <f t="shared" si="403"/>
        <v>2</v>
      </c>
      <c r="AP742" s="23"/>
      <c r="AQ742" s="23"/>
      <c r="AR742" s="23"/>
      <c r="AS742" s="23"/>
      <c r="AT742" s="23"/>
      <c r="AU742" s="27"/>
      <c r="AV742" s="27">
        <f t="shared" si="404"/>
        <v>0</v>
      </c>
      <c r="AW742" s="27"/>
      <c r="AX742" s="28">
        <f>VLOOKUP(J742,ABNT5101!$I$3:$J$9,2)</f>
        <v>10</v>
      </c>
      <c r="AY742" s="28">
        <f>VLOOKUP(J742,ABNT5101!$I$3:$M$9,5)</f>
        <v>0.18</v>
      </c>
      <c r="AZ742" s="28" t="str">
        <f>_xlfn.XLOOKUP(J742,ABNT5101!I:I,ABNT5101!L:L)</f>
        <v>-</v>
      </c>
      <c r="BA742" s="28">
        <f>_xlfn.XLOOKUP(J742,ABNT5101!$I:$I,ABNT5101!M:M)</f>
        <v>0.18</v>
      </c>
      <c r="BB742" s="28" t="str">
        <f>_xlfn.XLOOKUP(J742,ABNT5101!$I:$I,ABNT5101!N:N)</f>
        <v>-</v>
      </c>
      <c r="BC742" s="28">
        <f>_xlfn.XLOOKUP(J742,ABNT5101!$I:$I,ABNT5101!O:O)</f>
        <v>16</v>
      </c>
      <c r="BD742" s="31" t="str">
        <f t="shared" si="405"/>
        <v>NÃO ATENDE</v>
      </c>
      <c r="BE742" s="32">
        <f t="shared" si="426"/>
        <v>-1</v>
      </c>
      <c r="BF742" s="32">
        <f t="shared" si="427"/>
        <v>-1</v>
      </c>
      <c r="BG742" s="32" t="str">
        <f t="shared" si="406"/>
        <v>-</v>
      </c>
      <c r="BH742" s="34"/>
      <c r="BI742" s="34"/>
      <c r="BJ742" s="34"/>
      <c r="BK742" s="34"/>
      <c r="BL742" s="35"/>
      <c r="BM742" s="34"/>
      <c r="BN742" s="31" t="str">
        <f t="shared" si="407"/>
        <v>NÃO ATENDE</v>
      </c>
      <c r="BO742" s="31" t="str">
        <f t="shared" si="428"/>
        <v>NÃO ATENDE</v>
      </c>
      <c r="BP742" s="31" t="str">
        <f t="shared" si="429"/>
        <v>NÃO ATENDE</v>
      </c>
      <c r="BQ742" s="31" t="str">
        <f t="shared" si="408"/>
        <v>ATENDE</v>
      </c>
      <c r="BR742" s="36" t="str">
        <f t="shared" si="409"/>
        <v>C4</v>
      </c>
      <c r="BS742" s="36" t="str">
        <f t="shared" si="410"/>
        <v>Sem Passeio</v>
      </c>
      <c r="BT742" s="37" t="e">
        <f t="shared" si="411"/>
        <v>#N/A</v>
      </c>
      <c r="BU742" s="34"/>
      <c r="BV742" s="34"/>
      <c r="BW742" s="36" t="e">
        <f>IF(BS742="-","-",_xlfn.XLOOKUP(BS742,ABNT5101!$B$4:$B$9,ABNT5101!$C$4:$C$9))</f>
        <v>#N/A</v>
      </c>
      <c r="BX742" s="36" t="e">
        <f>IF(BS742="-","-",_xlfn.XLOOKUP(BS742,ABNT5101!$B$4:$B$9,ABNT5101!$D$4:$D$9))</f>
        <v>#N/A</v>
      </c>
      <c r="BY742" s="31" t="e">
        <f t="shared" si="412"/>
        <v>#N/A</v>
      </c>
      <c r="BZ742" s="31" t="e">
        <f t="shared" si="413"/>
        <v>#N/A</v>
      </c>
      <c r="CA742" s="31" t="e">
        <f t="shared" si="414"/>
        <v>#N/A</v>
      </c>
      <c r="CB742" s="36" t="str">
        <f t="shared" si="425"/>
        <v>Sem Passeio</v>
      </c>
      <c r="CC742" s="37" t="e">
        <f t="shared" si="415"/>
        <v>#N/A</v>
      </c>
      <c r="CD742" s="38"/>
      <c r="CE742" s="38"/>
      <c r="CF742" s="31" t="e">
        <f>IF(CB742="-","-",_xlfn.XLOOKUP(CB742,ABNT5101!$B$4:$B$9,ABNT5101!$C$4:$C$9))</f>
        <v>#N/A</v>
      </c>
      <c r="CG742" s="36" t="e">
        <f>IF(CB742="-","-",_xlfn.XLOOKUP(CB742,ABNT5101!$B$4:$B$9,ABNT5101!$D$4:$D$9))</f>
        <v>#N/A</v>
      </c>
      <c r="CH742" s="31" t="e">
        <f t="shared" si="416"/>
        <v>#N/A</v>
      </c>
      <c r="CI742" s="31" t="e">
        <f t="shared" si="417"/>
        <v>#N/A</v>
      </c>
      <c r="CJ742" s="31" t="e">
        <f t="shared" si="418"/>
        <v>#N/A</v>
      </c>
      <c r="CK742" s="56" t="e">
        <f>_xlfn.XLOOKUP(CL742,'Banco de dados'!$B:$B,'Banco de dados'!$D:$D)</f>
        <v>#N/A</v>
      </c>
      <c r="CL742" s="42"/>
      <c r="CM742" s="56" t="e">
        <f>_xlfn.XLOOKUP(CL742,'Banco de dados'!$B:$B,'Banco de dados'!$E:$E)</f>
        <v>#N/A</v>
      </c>
      <c r="CN742" s="56"/>
      <c r="CO742" s="56" t="e">
        <f>IF(CN742="-","-",_xlfn.XLOOKUP(CN742,'Banco de dados'!$B:$B,'Banco de dados'!$E:$E))</f>
        <v>#N/A</v>
      </c>
      <c r="CP742" s="41">
        <f t="shared" si="419"/>
        <v>1</v>
      </c>
      <c r="CQ742" s="56" t="e">
        <f>_xlfn.XLOOKUP(CL742,'Banco de dados'!$B:$B,'Banco de dados'!$H:$H)</f>
        <v>#N/A</v>
      </c>
      <c r="CR742" s="56" t="e">
        <f t="array" aca="1" ref="CR742" ca="1">_xludf.xlookup(CN742,'Banco de dados'!$B:$B,'Banco de dados'!$H:$H)</f>
        <v>#NAME?</v>
      </c>
      <c r="CS742" s="56" t="e">
        <f t="array" aca="1" ref="CS742" ca="1">_xludf.xlookup(CL742,'Banco de dados'!$B:$B,'Banco de dados'!$F:$F)</f>
        <v>#NAME?</v>
      </c>
      <c r="CT742" s="56" t="e">
        <f t="array" aca="1" ref="CT742" ca="1">_xludf.xlookup(CN742,'Banco de dados'!$B:$B,'Banco de dados'!$F:$F)</f>
        <v>#NAME?</v>
      </c>
      <c r="CU742" s="42"/>
      <c r="CV742" s="42"/>
      <c r="CW742" s="56" t="str">
        <f>IF(AJ742=0.5,"Suporte",IF(AND(AJ742&gt;='Braços de IP'!$B$9,AJ742&lt;='Braços de IP'!$D$9),'Braços de IP'!$E$9,IF(AND(AJ742&gt;='Braços de IP'!$B$10,AJ742&lt;='Braços de IP'!$D$10),'Braços de IP'!$E$10,IF(AND(AJ742&gt;='Braços de IP'!$B$11,AJ742&lt;='Braços de IP'!$D$11),'Braços de IP'!$E$11,IF(AND(AJ742&gt;='Braços de IP'!$B$12,AJ742&lt;='Braços de IP'!$D$12),'Braços de IP'!$E$12,IF(AND(AJ742&gt;='Braços de IP'!$B$13,AJ742&lt;='Braços de IP'!$D$13),'Braços de IP'!$E$13,IF(AND(AJ742&gt;='Braços de IP'!$B$14,AJ742&lt;='Braços de IP'!$D$14),'Braços de IP'!$E$14,"ERRO")))))))</f>
        <v>ERRO</v>
      </c>
      <c r="CX742" s="42"/>
      <c r="CY742" s="56" t="str">
        <f>IF($CX742="","",VLOOKUP($CX742,'Braços de IP'!$E$9:$I$15,2,0))</f>
        <v/>
      </c>
      <c r="CZ742" s="43" t="str">
        <f>IF($CX742="","",VLOOKUP($CX742,'Braços de IP'!$E$9:$I$15,5,0))</f>
        <v/>
      </c>
      <c r="DA742" s="56"/>
      <c r="DB742" s="56"/>
      <c r="DC742" s="56"/>
      <c r="DD742" s="56"/>
      <c r="DE742" s="56"/>
      <c r="DF742" s="56"/>
      <c r="DG742" s="44" t="e">
        <f t="shared" si="420"/>
        <v>#N/A</v>
      </c>
      <c r="DH742" s="45">
        <f t="shared" si="421"/>
        <v>120</v>
      </c>
      <c r="DI742" s="44" t="e">
        <f t="shared" si="422"/>
        <v>#N/A</v>
      </c>
      <c r="DJ742" s="46" t="e">
        <f t="shared" si="423"/>
        <v>#N/A</v>
      </c>
      <c r="DK742" s="47" t="s">
        <v>147</v>
      </c>
      <c r="DL742" s="48"/>
      <c r="DM742" s="49"/>
      <c r="DN742" s="23" t="s">
        <v>148</v>
      </c>
      <c r="DO742" s="23"/>
      <c r="DQ742" s="50"/>
    </row>
    <row r="743" spans="2:121" ht="15.75" hidden="1" customHeight="1" x14ac:dyDescent="0.3">
      <c r="B743" s="5"/>
      <c r="C743" s="5"/>
      <c r="D743" s="5"/>
      <c r="E743" s="22" t="s">
        <v>616</v>
      </c>
      <c r="F743" s="22" t="s">
        <v>137</v>
      </c>
      <c r="G743" s="23" t="s">
        <v>617</v>
      </c>
      <c r="H743" s="23">
        <v>-23.41447187</v>
      </c>
      <c r="I743" s="23">
        <v>-46.821902000000001</v>
      </c>
      <c r="J743" s="24" t="s">
        <v>139</v>
      </c>
      <c r="K743" s="60"/>
      <c r="L743" s="24" t="s">
        <v>140</v>
      </c>
      <c r="M743" s="24" t="s">
        <v>141</v>
      </c>
      <c r="N743" s="23">
        <v>58</v>
      </c>
      <c r="O743" s="23" t="s">
        <v>142</v>
      </c>
      <c r="P743" s="23" t="s">
        <v>143</v>
      </c>
      <c r="Q743" s="26">
        <f t="shared" si="401"/>
        <v>116</v>
      </c>
      <c r="R743" s="27">
        <v>1</v>
      </c>
      <c r="S743" s="28">
        <v>3</v>
      </c>
      <c r="T743" s="28">
        <v>5</v>
      </c>
      <c r="U743" s="29"/>
      <c r="V743" s="29"/>
      <c r="W743" s="29"/>
      <c r="X743" s="28">
        <v>1</v>
      </c>
      <c r="Y743" s="23"/>
      <c r="Z743" s="23"/>
      <c r="AA743" s="23"/>
      <c r="AB743" s="23"/>
      <c r="AC743" s="23"/>
      <c r="AD743" s="23" t="s">
        <v>144</v>
      </c>
      <c r="AE743" s="23" t="s">
        <v>145</v>
      </c>
      <c r="AF743" s="23"/>
      <c r="AG743" s="23">
        <v>6.8</v>
      </c>
      <c r="AH743" s="23">
        <v>1</v>
      </c>
      <c r="AI743" s="23">
        <v>0.2</v>
      </c>
      <c r="AJ743" s="23">
        <v>1.9</v>
      </c>
      <c r="AK743" s="27">
        <f t="shared" si="402"/>
        <v>1.7</v>
      </c>
      <c r="AL743" s="27" t="s">
        <v>143</v>
      </c>
      <c r="AM743" s="27" t="s">
        <v>143</v>
      </c>
      <c r="AN743" s="23"/>
      <c r="AO743" s="27">
        <f t="shared" si="403"/>
        <v>2</v>
      </c>
      <c r="AP743" s="23"/>
      <c r="AQ743" s="23"/>
      <c r="AR743" s="23"/>
      <c r="AS743" s="23"/>
      <c r="AT743" s="23"/>
      <c r="AU743" s="27"/>
      <c r="AV743" s="27">
        <f t="shared" si="404"/>
        <v>0</v>
      </c>
      <c r="AW743" s="27"/>
      <c r="AX743" s="28">
        <f>VLOOKUP(J743,ABNT5101!$I$3:$J$9,2)</f>
        <v>7.5</v>
      </c>
      <c r="AY743" s="28">
        <f>VLOOKUP(J743,ABNT5101!$I$3:$M$9,5)</f>
        <v>0.18</v>
      </c>
      <c r="AZ743" s="28" t="str">
        <f>_xlfn.XLOOKUP(J743,ABNT5101!I:I,ABNT5101!L:L)</f>
        <v>-</v>
      </c>
      <c r="BA743" s="28">
        <f>_xlfn.XLOOKUP(J743,ABNT5101!$I:$I,ABNT5101!M:M)</f>
        <v>0.18</v>
      </c>
      <c r="BB743" s="28" t="str">
        <f>_xlfn.XLOOKUP(J743,ABNT5101!$I:$I,ABNT5101!N:N)</f>
        <v>-</v>
      </c>
      <c r="BC743" s="28">
        <f>_xlfn.XLOOKUP(J743,ABNT5101!$I:$I,ABNT5101!O:O)</f>
        <v>16</v>
      </c>
      <c r="BD743" s="31" t="str">
        <f t="shared" si="405"/>
        <v>NÃO ATENDE</v>
      </c>
      <c r="BE743" s="32">
        <f t="shared" si="426"/>
        <v>-1</v>
      </c>
      <c r="BF743" s="32">
        <f t="shared" si="427"/>
        <v>-1</v>
      </c>
      <c r="BG743" s="32" t="str">
        <f t="shared" si="406"/>
        <v>-</v>
      </c>
      <c r="BH743" s="34"/>
      <c r="BI743" s="34"/>
      <c r="BJ743" s="34"/>
      <c r="BK743" s="34"/>
      <c r="BL743" s="35"/>
      <c r="BM743" s="34"/>
      <c r="BN743" s="31" t="str">
        <f t="shared" si="407"/>
        <v>NÃO ATENDE</v>
      </c>
      <c r="BO743" s="31" t="str">
        <f t="shared" si="428"/>
        <v>NÃO ATENDE</v>
      </c>
      <c r="BP743" s="31" t="str">
        <f t="shared" si="429"/>
        <v>NÃO ATENDE</v>
      </c>
      <c r="BQ743" s="31" t="str">
        <f t="shared" si="408"/>
        <v>ATENDE</v>
      </c>
      <c r="BR743" s="36" t="str">
        <f t="shared" si="409"/>
        <v>C5</v>
      </c>
      <c r="BS743" s="36" t="str">
        <f t="shared" si="410"/>
        <v>P6</v>
      </c>
      <c r="BT743" s="37">
        <f t="shared" si="411"/>
        <v>-1</v>
      </c>
      <c r="BU743" s="34"/>
      <c r="BV743" s="34"/>
      <c r="BW743" s="36">
        <f>IF(BS743="-","-",_xlfn.XLOOKUP(BS743,ABNT5101!$B$4:$B$9,ABNT5101!$C$4:$C$9))</f>
        <v>3</v>
      </c>
      <c r="BX743" s="36">
        <f>IF(BS743="-","-",_xlfn.XLOOKUP(BS743,ABNT5101!$B$4:$B$9,ABNT5101!$D$4:$D$9))</f>
        <v>0.6</v>
      </c>
      <c r="BY743" s="31" t="str">
        <f t="shared" si="412"/>
        <v>NÃO ATENDE</v>
      </c>
      <c r="BZ743" s="31" t="str">
        <f t="shared" si="413"/>
        <v>NÃO ATENDE</v>
      </c>
      <c r="CA743" s="31" t="str">
        <f t="shared" si="414"/>
        <v>NÃO ATENDE</v>
      </c>
      <c r="CB743" s="36" t="str">
        <f t="shared" si="425"/>
        <v>P6</v>
      </c>
      <c r="CC743" s="37">
        <f t="shared" si="415"/>
        <v>-1</v>
      </c>
      <c r="CD743" s="38"/>
      <c r="CE743" s="38"/>
      <c r="CF743" s="31">
        <f>IF(CB743="-","-",_xlfn.XLOOKUP(CB743,ABNT5101!$B$4:$B$9,ABNT5101!$C$4:$C$9))</f>
        <v>3</v>
      </c>
      <c r="CG743" s="36">
        <f>IF(CB743="-","-",_xlfn.XLOOKUP(CB743,ABNT5101!$B$4:$B$9,ABNT5101!$D$4:$D$9))</f>
        <v>0.6</v>
      </c>
      <c r="CH743" s="31" t="str">
        <f t="shared" si="416"/>
        <v>NÃO ATENDE</v>
      </c>
      <c r="CI743" s="31" t="str">
        <f t="shared" si="417"/>
        <v>NÃO ATENDE</v>
      </c>
      <c r="CJ743" s="31" t="str">
        <f t="shared" si="418"/>
        <v>NÃO ATENDE</v>
      </c>
      <c r="CK743" s="56" t="e">
        <f>_xlfn.XLOOKUP(CL743,'Banco de dados'!$B:$B,'Banco de dados'!$D:$D)</f>
        <v>#N/A</v>
      </c>
      <c r="CL743" s="42"/>
      <c r="CM743" s="56" t="e">
        <f>_xlfn.XLOOKUP(CL743,'Banco de dados'!$B:$B,'Banco de dados'!$E:$E)</f>
        <v>#N/A</v>
      </c>
      <c r="CN743" s="56"/>
      <c r="CO743" s="56" t="e">
        <f>IF(CN743="-","-",_xlfn.XLOOKUP(CN743,'Banco de dados'!$B:$B,'Banco de dados'!$E:$E))</f>
        <v>#N/A</v>
      </c>
      <c r="CP743" s="41">
        <f t="shared" si="419"/>
        <v>1</v>
      </c>
      <c r="CQ743" s="56" t="e">
        <f>_xlfn.XLOOKUP(CL743,'Banco de dados'!$B:$B,'Banco de dados'!$H:$H)</f>
        <v>#N/A</v>
      </c>
      <c r="CR743" s="56" t="e">
        <f t="array" aca="1" ref="CR743" ca="1">_xludf.xlookup(CN743,'Banco de dados'!$B:$B,'Banco de dados'!$H:$H)</f>
        <v>#NAME?</v>
      </c>
      <c r="CS743" s="56" t="e">
        <f t="array" aca="1" ref="CS743" ca="1">_xludf.xlookup(CL743,'Banco de dados'!$B:$B,'Banco de dados'!$F:$F)</f>
        <v>#NAME?</v>
      </c>
      <c r="CT743" s="56" t="e">
        <f t="array" aca="1" ref="CT743" ca="1">_xludf.xlookup(CN743,'Banco de dados'!$B:$B,'Banco de dados'!$F:$F)</f>
        <v>#NAME?</v>
      </c>
      <c r="CU743" s="42"/>
      <c r="CV743" s="42"/>
      <c r="CW743" s="56" t="str">
        <f>IF(AJ743=0.5,"Suporte",IF(AND(AJ743&gt;='Braços de IP'!$B$9,AJ743&lt;='Braços de IP'!$D$9),'Braços de IP'!$E$9,IF(AND(AJ743&gt;='Braços de IP'!$B$10,AJ743&lt;='Braços de IP'!$D$10),'Braços de IP'!$E$10,IF(AND(AJ743&gt;='Braços de IP'!$B$11,AJ743&lt;='Braços de IP'!$D$11),'Braços de IP'!$E$11,IF(AND(AJ743&gt;='Braços de IP'!$B$12,AJ743&lt;='Braços de IP'!$D$12),'Braços de IP'!$E$12,IF(AND(AJ743&gt;='Braços de IP'!$B$13,AJ743&lt;='Braços de IP'!$D$13),'Braços de IP'!$E$13,IF(AND(AJ743&gt;='Braços de IP'!$B$14,AJ743&lt;='Braços de IP'!$D$14),'Braços de IP'!$E$14,"ERRO")))))))</f>
        <v>Médio I</v>
      </c>
      <c r="CX743" s="42"/>
      <c r="CY743" s="56" t="str">
        <f>IF($CX743="","",VLOOKUP($CX743,'Braços de IP'!$E$9:$I$15,2,0))</f>
        <v/>
      </c>
      <c r="CZ743" s="43" t="str">
        <f>IF($CX743="","",VLOOKUP($CX743,'Braços de IP'!$E$9:$I$15,5,0))</f>
        <v/>
      </c>
      <c r="DA743" s="56"/>
      <c r="DB743" s="56"/>
      <c r="DC743" s="56"/>
      <c r="DD743" s="56"/>
      <c r="DE743" s="56"/>
      <c r="DF743" s="56"/>
      <c r="DG743" s="44" t="e">
        <f t="shared" si="420"/>
        <v>#N/A</v>
      </c>
      <c r="DH743" s="45">
        <f t="shared" si="421"/>
        <v>58</v>
      </c>
      <c r="DI743" s="44" t="e">
        <f t="shared" si="422"/>
        <v>#N/A</v>
      </c>
      <c r="DJ743" s="46" t="e">
        <f t="shared" si="423"/>
        <v>#N/A</v>
      </c>
      <c r="DK743" s="47" t="s">
        <v>147</v>
      </c>
      <c r="DL743" s="48"/>
      <c r="DM743" s="49"/>
      <c r="DN743" s="23" t="s">
        <v>148</v>
      </c>
      <c r="DO743" s="23"/>
      <c r="DQ743" s="50"/>
    </row>
    <row r="744" spans="2:121" ht="15.75" hidden="1" customHeight="1" x14ac:dyDescent="0.3">
      <c r="B744" s="5"/>
      <c r="C744" s="5"/>
      <c r="D744" s="5"/>
      <c r="E744" s="22" t="s">
        <v>616</v>
      </c>
      <c r="F744" s="22" t="s">
        <v>137</v>
      </c>
      <c r="G744" s="23" t="s">
        <v>617</v>
      </c>
      <c r="H744" s="23">
        <v>-23.41447187</v>
      </c>
      <c r="I744" s="23">
        <v>-46.821902000000001</v>
      </c>
      <c r="J744" s="24" t="s">
        <v>139</v>
      </c>
      <c r="K744" s="60"/>
      <c r="L744" s="24" t="s">
        <v>140</v>
      </c>
      <c r="M744" s="24" t="s">
        <v>141</v>
      </c>
      <c r="N744" s="23">
        <v>58</v>
      </c>
      <c r="O744" s="23" t="s">
        <v>142</v>
      </c>
      <c r="P744" s="23" t="s">
        <v>143</v>
      </c>
      <c r="Q744" s="26">
        <f t="shared" si="401"/>
        <v>116</v>
      </c>
      <c r="R744" s="27">
        <v>1</v>
      </c>
      <c r="S744" s="28">
        <v>3</v>
      </c>
      <c r="T744" s="28">
        <v>5</v>
      </c>
      <c r="U744" s="29"/>
      <c r="V744" s="29"/>
      <c r="W744" s="29"/>
      <c r="X744" s="28">
        <v>1</v>
      </c>
      <c r="Y744" s="23"/>
      <c r="Z744" s="23"/>
      <c r="AA744" s="23"/>
      <c r="AB744" s="23"/>
      <c r="AC744" s="23"/>
      <c r="AD744" s="23" t="s">
        <v>144</v>
      </c>
      <c r="AE744" s="23" t="s">
        <v>145</v>
      </c>
      <c r="AF744" s="23"/>
      <c r="AG744" s="23">
        <v>6.8</v>
      </c>
      <c r="AH744" s="23">
        <v>1</v>
      </c>
      <c r="AI744" s="23">
        <v>0.2</v>
      </c>
      <c r="AJ744" s="23">
        <v>1.9</v>
      </c>
      <c r="AK744" s="27">
        <f t="shared" si="402"/>
        <v>1.7</v>
      </c>
      <c r="AL744" s="27" t="s">
        <v>143</v>
      </c>
      <c r="AM744" s="27" t="s">
        <v>143</v>
      </c>
      <c r="AN744" s="23"/>
      <c r="AO744" s="27">
        <f t="shared" si="403"/>
        <v>2</v>
      </c>
      <c r="AP744" s="23"/>
      <c r="AQ744" s="23"/>
      <c r="AR744" s="23"/>
      <c r="AS744" s="23"/>
      <c r="AT744" s="23"/>
      <c r="AU744" s="27"/>
      <c r="AV744" s="27">
        <f t="shared" si="404"/>
        <v>0</v>
      </c>
      <c r="AW744" s="27"/>
      <c r="AX744" s="28">
        <f>VLOOKUP(J744,ABNT5101!$I$3:$J$9,2)</f>
        <v>7.5</v>
      </c>
      <c r="AY744" s="28">
        <f>VLOOKUP(J744,ABNT5101!$I$3:$M$9,5)</f>
        <v>0.18</v>
      </c>
      <c r="AZ744" s="28" t="str">
        <f>_xlfn.XLOOKUP(J744,ABNT5101!I:I,ABNT5101!L:L)</f>
        <v>-</v>
      </c>
      <c r="BA744" s="28">
        <f>_xlfn.XLOOKUP(J744,ABNT5101!$I:$I,ABNT5101!M:M)</f>
        <v>0.18</v>
      </c>
      <c r="BB744" s="28" t="str">
        <f>_xlfn.XLOOKUP(J744,ABNT5101!$I:$I,ABNT5101!N:N)</f>
        <v>-</v>
      </c>
      <c r="BC744" s="28">
        <f>_xlfn.XLOOKUP(J744,ABNT5101!$I:$I,ABNT5101!O:O)</f>
        <v>16</v>
      </c>
      <c r="BD744" s="31" t="str">
        <f t="shared" si="405"/>
        <v>NÃO ATENDE</v>
      </c>
      <c r="BE744" s="32">
        <f t="shared" si="426"/>
        <v>-1</v>
      </c>
      <c r="BF744" s="32">
        <f t="shared" si="427"/>
        <v>-1</v>
      </c>
      <c r="BG744" s="32" t="str">
        <f t="shared" si="406"/>
        <v>-</v>
      </c>
      <c r="BH744" s="34"/>
      <c r="BI744" s="34"/>
      <c r="BJ744" s="34"/>
      <c r="BK744" s="34"/>
      <c r="BL744" s="35"/>
      <c r="BM744" s="34"/>
      <c r="BN744" s="31" t="str">
        <f t="shared" si="407"/>
        <v>NÃO ATENDE</v>
      </c>
      <c r="BO744" s="31" t="str">
        <f t="shared" si="428"/>
        <v>NÃO ATENDE</v>
      </c>
      <c r="BP744" s="31" t="str">
        <f t="shared" si="429"/>
        <v>NÃO ATENDE</v>
      </c>
      <c r="BQ744" s="31" t="str">
        <f t="shared" si="408"/>
        <v>ATENDE</v>
      </c>
      <c r="BR744" s="36" t="str">
        <f t="shared" si="409"/>
        <v>C5</v>
      </c>
      <c r="BS744" s="36" t="str">
        <f t="shared" si="410"/>
        <v>P6</v>
      </c>
      <c r="BT744" s="37">
        <f t="shared" si="411"/>
        <v>-1</v>
      </c>
      <c r="BU744" s="34"/>
      <c r="BV744" s="34"/>
      <c r="BW744" s="36">
        <f>IF(BS744="-","-",_xlfn.XLOOKUP(BS744,ABNT5101!$B$4:$B$9,ABNT5101!$C$4:$C$9))</f>
        <v>3</v>
      </c>
      <c r="BX744" s="36">
        <f>IF(BS744="-","-",_xlfn.XLOOKUP(BS744,ABNT5101!$B$4:$B$9,ABNT5101!$D$4:$D$9))</f>
        <v>0.6</v>
      </c>
      <c r="BY744" s="31" t="str">
        <f t="shared" si="412"/>
        <v>NÃO ATENDE</v>
      </c>
      <c r="BZ744" s="31" t="str">
        <f t="shared" si="413"/>
        <v>NÃO ATENDE</v>
      </c>
      <c r="CA744" s="31" t="str">
        <f t="shared" si="414"/>
        <v>NÃO ATENDE</v>
      </c>
      <c r="CB744" s="36" t="str">
        <f t="shared" si="425"/>
        <v>P6</v>
      </c>
      <c r="CC744" s="37">
        <f t="shared" si="415"/>
        <v>-1</v>
      </c>
      <c r="CD744" s="38"/>
      <c r="CE744" s="38"/>
      <c r="CF744" s="31">
        <f>IF(CB744="-","-",_xlfn.XLOOKUP(CB744,ABNT5101!$B$4:$B$9,ABNT5101!$C$4:$C$9))</f>
        <v>3</v>
      </c>
      <c r="CG744" s="36">
        <f>IF(CB744="-","-",_xlfn.XLOOKUP(CB744,ABNT5101!$B$4:$B$9,ABNT5101!$D$4:$D$9))</f>
        <v>0.6</v>
      </c>
      <c r="CH744" s="31" t="str">
        <f t="shared" si="416"/>
        <v>NÃO ATENDE</v>
      </c>
      <c r="CI744" s="31" t="str">
        <f t="shared" si="417"/>
        <v>NÃO ATENDE</v>
      </c>
      <c r="CJ744" s="31" t="str">
        <f t="shared" si="418"/>
        <v>NÃO ATENDE</v>
      </c>
      <c r="CK744" s="56" t="e">
        <f>_xlfn.XLOOKUP(CL744,'Banco de dados'!$B:$B,'Banco de dados'!$D:$D)</f>
        <v>#N/A</v>
      </c>
      <c r="CL744" s="42"/>
      <c r="CM744" s="56" t="e">
        <f>_xlfn.XLOOKUP(CL744,'Banco de dados'!$B:$B,'Banco de dados'!$E:$E)</f>
        <v>#N/A</v>
      </c>
      <c r="CN744" s="56"/>
      <c r="CO744" s="56" t="e">
        <f>IF(CN744="-","-",_xlfn.XLOOKUP(CN744,'Banco de dados'!$B:$B,'Banco de dados'!$E:$E))</f>
        <v>#N/A</v>
      </c>
      <c r="CP744" s="41">
        <f t="shared" si="419"/>
        <v>1</v>
      </c>
      <c r="CQ744" s="56" t="e">
        <f>_xlfn.XLOOKUP(CL744,'Banco de dados'!$B:$B,'Banco de dados'!$H:$H)</f>
        <v>#N/A</v>
      </c>
      <c r="CR744" s="56" t="e">
        <f t="array" aca="1" ref="CR744" ca="1">_xludf.xlookup(CN744,'Banco de dados'!$B:$B,'Banco de dados'!$H:$H)</f>
        <v>#NAME?</v>
      </c>
      <c r="CS744" s="56" t="e">
        <f t="array" aca="1" ref="CS744" ca="1">_xludf.xlookup(CL744,'Banco de dados'!$B:$B,'Banco de dados'!$F:$F)</f>
        <v>#NAME?</v>
      </c>
      <c r="CT744" s="56" t="e">
        <f t="array" aca="1" ref="CT744" ca="1">_xludf.xlookup(CN744,'Banco de dados'!$B:$B,'Banco de dados'!$F:$F)</f>
        <v>#NAME?</v>
      </c>
      <c r="CU744" s="42"/>
      <c r="CV744" s="42"/>
      <c r="CW744" s="56" t="str">
        <f>IF(AJ744=0.5,"Suporte",IF(AND(AJ744&gt;='Braços de IP'!$B$9,AJ744&lt;='Braços de IP'!$D$9),'Braços de IP'!$E$9,IF(AND(AJ744&gt;='Braços de IP'!$B$10,AJ744&lt;='Braços de IP'!$D$10),'Braços de IP'!$E$10,IF(AND(AJ744&gt;='Braços de IP'!$B$11,AJ744&lt;='Braços de IP'!$D$11),'Braços de IP'!$E$11,IF(AND(AJ744&gt;='Braços de IP'!$B$12,AJ744&lt;='Braços de IP'!$D$12),'Braços de IP'!$E$12,IF(AND(AJ744&gt;='Braços de IP'!$B$13,AJ744&lt;='Braços de IP'!$D$13),'Braços de IP'!$E$13,IF(AND(AJ744&gt;='Braços de IP'!$B$14,AJ744&lt;='Braços de IP'!$D$14),'Braços de IP'!$E$14,"ERRO")))))))</f>
        <v>Médio I</v>
      </c>
      <c r="CX744" s="42"/>
      <c r="CY744" s="56" t="str">
        <f>IF($CX744="","",VLOOKUP($CX744,'Braços de IP'!$E$9:$I$15,2,0))</f>
        <v/>
      </c>
      <c r="CZ744" s="43" t="str">
        <f>IF($CX744="","",VLOOKUP($CX744,'Braços de IP'!$E$9:$I$15,5,0))</f>
        <v/>
      </c>
      <c r="DA744" s="56"/>
      <c r="DB744" s="56"/>
      <c r="DC744" s="56"/>
      <c r="DD744" s="56"/>
      <c r="DE744" s="56"/>
      <c r="DF744" s="56"/>
      <c r="DG744" s="44" t="e">
        <f t="shared" si="420"/>
        <v>#N/A</v>
      </c>
      <c r="DH744" s="45">
        <f t="shared" si="421"/>
        <v>58</v>
      </c>
      <c r="DI744" s="44" t="e">
        <f t="shared" si="422"/>
        <v>#N/A</v>
      </c>
      <c r="DJ744" s="46" t="e">
        <f t="shared" si="423"/>
        <v>#N/A</v>
      </c>
      <c r="DK744" s="47" t="s">
        <v>147</v>
      </c>
      <c r="DL744" s="48"/>
      <c r="DM744" s="49"/>
      <c r="DN744" s="23" t="s">
        <v>148</v>
      </c>
      <c r="DO744" s="23"/>
      <c r="DQ744" s="50"/>
    </row>
    <row r="745" spans="2:121" ht="15.75" hidden="1" customHeight="1" x14ac:dyDescent="0.3">
      <c r="B745" s="5"/>
      <c r="C745" s="5"/>
      <c r="D745" s="5"/>
      <c r="E745" s="22" t="s">
        <v>616</v>
      </c>
      <c r="F745" s="22" t="s">
        <v>137</v>
      </c>
      <c r="G745" s="23" t="s">
        <v>617</v>
      </c>
      <c r="H745" s="23">
        <v>-23.41447187</v>
      </c>
      <c r="I745" s="23">
        <v>-46.821902000000001</v>
      </c>
      <c r="J745" s="24" t="s">
        <v>139</v>
      </c>
      <c r="K745" s="60"/>
      <c r="L745" s="24" t="s">
        <v>140</v>
      </c>
      <c r="M745" s="24" t="s">
        <v>141</v>
      </c>
      <c r="N745" s="23">
        <v>58</v>
      </c>
      <c r="O745" s="23" t="s">
        <v>142</v>
      </c>
      <c r="P745" s="23" t="s">
        <v>143</v>
      </c>
      <c r="Q745" s="26">
        <f t="shared" si="401"/>
        <v>116</v>
      </c>
      <c r="R745" s="27">
        <v>1</v>
      </c>
      <c r="S745" s="28">
        <v>3</v>
      </c>
      <c r="T745" s="28">
        <v>5</v>
      </c>
      <c r="U745" s="29"/>
      <c r="V745" s="29"/>
      <c r="W745" s="29"/>
      <c r="X745" s="28">
        <v>1</v>
      </c>
      <c r="Y745" s="23"/>
      <c r="Z745" s="23"/>
      <c r="AA745" s="23"/>
      <c r="AB745" s="23"/>
      <c r="AC745" s="23"/>
      <c r="AD745" s="23" t="s">
        <v>144</v>
      </c>
      <c r="AE745" s="23" t="s">
        <v>145</v>
      </c>
      <c r="AF745" s="23"/>
      <c r="AG745" s="23">
        <v>6.8</v>
      </c>
      <c r="AH745" s="23">
        <v>1</v>
      </c>
      <c r="AI745" s="23">
        <v>0.2</v>
      </c>
      <c r="AJ745" s="23">
        <v>1.9</v>
      </c>
      <c r="AK745" s="27">
        <f t="shared" si="402"/>
        <v>1.7</v>
      </c>
      <c r="AL745" s="27" t="s">
        <v>143</v>
      </c>
      <c r="AM745" s="27" t="s">
        <v>143</v>
      </c>
      <c r="AN745" s="23"/>
      <c r="AO745" s="27">
        <f t="shared" si="403"/>
        <v>2</v>
      </c>
      <c r="AP745" s="23"/>
      <c r="AQ745" s="23"/>
      <c r="AR745" s="23"/>
      <c r="AS745" s="23"/>
      <c r="AT745" s="23"/>
      <c r="AU745" s="27"/>
      <c r="AV745" s="27">
        <f t="shared" si="404"/>
        <v>0</v>
      </c>
      <c r="AW745" s="27"/>
      <c r="AX745" s="28">
        <f>VLOOKUP(J745,ABNT5101!$I$3:$J$9,2)</f>
        <v>7.5</v>
      </c>
      <c r="AY745" s="28">
        <f>VLOOKUP(J745,ABNT5101!$I$3:$M$9,5)</f>
        <v>0.18</v>
      </c>
      <c r="AZ745" s="28" t="str">
        <f>_xlfn.XLOOKUP(J745,ABNT5101!I:I,ABNT5101!L:L)</f>
        <v>-</v>
      </c>
      <c r="BA745" s="28">
        <f>_xlfn.XLOOKUP(J745,ABNT5101!$I:$I,ABNT5101!M:M)</f>
        <v>0.18</v>
      </c>
      <c r="BB745" s="28" t="str">
        <f>_xlfn.XLOOKUP(J745,ABNT5101!$I:$I,ABNT5101!N:N)</f>
        <v>-</v>
      </c>
      <c r="BC745" s="28">
        <f>_xlfn.XLOOKUP(J745,ABNT5101!$I:$I,ABNT5101!O:O)</f>
        <v>16</v>
      </c>
      <c r="BD745" s="31" t="str">
        <f t="shared" si="405"/>
        <v>NÃO ATENDE</v>
      </c>
      <c r="BE745" s="32">
        <f t="shared" si="426"/>
        <v>-1</v>
      </c>
      <c r="BF745" s="32">
        <f t="shared" si="427"/>
        <v>-1</v>
      </c>
      <c r="BG745" s="32" t="str">
        <f t="shared" si="406"/>
        <v>-</v>
      </c>
      <c r="BH745" s="34"/>
      <c r="BI745" s="34"/>
      <c r="BJ745" s="34"/>
      <c r="BK745" s="34"/>
      <c r="BL745" s="35"/>
      <c r="BM745" s="34"/>
      <c r="BN745" s="31" t="str">
        <f t="shared" si="407"/>
        <v>NÃO ATENDE</v>
      </c>
      <c r="BO745" s="31" t="str">
        <f t="shared" si="428"/>
        <v>NÃO ATENDE</v>
      </c>
      <c r="BP745" s="31" t="str">
        <f t="shared" si="429"/>
        <v>NÃO ATENDE</v>
      </c>
      <c r="BQ745" s="31" t="str">
        <f t="shared" si="408"/>
        <v>ATENDE</v>
      </c>
      <c r="BR745" s="36" t="str">
        <f t="shared" si="409"/>
        <v>C5</v>
      </c>
      <c r="BS745" s="36" t="str">
        <f t="shared" si="410"/>
        <v>P6</v>
      </c>
      <c r="BT745" s="37">
        <f t="shared" si="411"/>
        <v>-1</v>
      </c>
      <c r="BU745" s="34"/>
      <c r="BV745" s="34"/>
      <c r="BW745" s="36">
        <f>IF(BS745="-","-",_xlfn.XLOOKUP(BS745,ABNT5101!$B$4:$B$9,ABNT5101!$C$4:$C$9))</f>
        <v>3</v>
      </c>
      <c r="BX745" s="36">
        <f>IF(BS745="-","-",_xlfn.XLOOKUP(BS745,ABNT5101!$B$4:$B$9,ABNT5101!$D$4:$D$9))</f>
        <v>0.6</v>
      </c>
      <c r="BY745" s="31" t="str">
        <f t="shared" si="412"/>
        <v>NÃO ATENDE</v>
      </c>
      <c r="BZ745" s="31" t="str">
        <f t="shared" si="413"/>
        <v>NÃO ATENDE</v>
      </c>
      <c r="CA745" s="31" t="str">
        <f t="shared" si="414"/>
        <v>NÃO ATENDE</v>
      </c>
      <c r="CB745" s="36" t="str">
        <f t="shared" si="425"/>
        <v>P6</v>
      </c>
      <c r="CC745" s="37">
        <f t="shared" si="415"/>
        <v>-1</v>
      </c>
      <c r="CD745" s="38"/>
      <c r="CE745" s="38"/>
      <c r="CF745" s="31">
        <f>IF(CB745="-","-",_xlfn.XLOOKUP(CB745,ABNT5101!$B$4:$B$9,ABNT5101!$C$4:$C$9))</f>
        <v>3</v>
      </c>
      <c r="CG745" s="36">
        <f>IF(CB745="-","-",_xlfn.XLOOKUP(CB745,ABNT5101!$B$4:$B$9,ABNT5101!$D$4:$D$9))</f>
        <v>0.6</v>
      </c>
      <c r="CH745" s="31" t="str">
        <f t="shared" si="416"/>
        <v>NÃO ATENDE</v>
      </c>
      <c r="CI745" s="31" t="str">
        <f t="shared" si="417"/>
        <v>NÃO ATENDE</v>
      </c>
      <c r="CJ745" s="31" t="str">
        <f t="shared" si="418"/>
        <v>NÃO ATENDE</v>
      </c>
      <c r="CK745" s="56" t="e">
        <f>_xlfn.XLOOKUP(CL745,'Banco de dados'!$B:$B,'Banco de dados'!$D:$D)</f>
        <v>#N/A</v>
      </c>
      <c r="CL745" s="42"/>
      <c r="CM745" s="56" t="e">
        <f>_xlfn.XLOOKUP(CL745,'Banco de dados'!$B:$B,'Banco de dados'!$E:$E)</f>
        <v>#N/A</v>
      </c>
      <c r="CN745" s="56"/>
      <c r="CO745" s="56" t="e">
        <f>IF(CN745="-","-",_xlfn.XLOOKUP(CN745,'Banco de dados'!$B:$B,'Banco de dados'!$E:$E))</f>
        <v>#N/A</v>
      </c>
      <c r="CP745" s="41">
        <f t="shared" si="419"/>
        <v>1</v>
      </c>
      <c r="CQ745" s="56" t="e">
        <f>_xlfn.XLOOKUP(CL745,'Banco de dados'!$B:$B,'Banco de dados'!$H:$H)</f>
        <v>#N/A</v>
      </c>
      <c r="CR745" s="56" t="e">
        <f t="array" aca="1" ref="CR745" ca="1">_xludf.xlookup(CN745,'Banco de dados'!$B:$B,'Banco de dados'!$H:$H)</f>
        <v>#NAME?</v>
      </c>
      <c r="CS745" s="56" t="e">
        <f t="array" aca="1" ref="CS745" ca="1">_xludf.xlookup(CL745,'Banco de dados'!$B:$B,'Banco de dados'!$F:$F)</f>
        <v>#NAME?</v>
      </c>
      <c r="CT745" s="56" t="e">
        <f t="array" aca="1" ref="CT745" ca="1">_xludf.xlookup(CN745,'Banco de dados'!$B:$B,'Banco de dados'!$F:$F)</f>
        <v>#NAME?</v>
      </c>
      <c r="CU745" s="42"/>
      <c r="CV745" s="42"/>
      <c r="CW745" s="56" t="str">
        <f>IF(AJ745=0.5,"Suporte",IF(AND(AJ745&gt;='Braços de IP'!$B$9,AJ745&lt;='Braços de IP'!$D$9),'Braços de IP'!$E$9,IF(AND(AJ745&gt;='Braços de IP'!$B$10,AJ745&lt;='Braços de IP'!$D$10),'Braços de IP'!$E$10,IF(AND(AJ745&gt;='Braços de IP'!$B$11,AJ745&lt;='Braços de IP'!$D$11),'Braços de IP'!$E$11,IF(AND(AJ745&gt;='Braços de IP'!$B$12,AJ745&lt;='Braços de IP'!$D$12),'Braços de IP'!$E$12,IF(AND(AJ745&gt;='Braços de IP'!$B$13,AJ745&lt;='Braços de IP'!$D$13),'Braços de IP'!$E$13,IF(AND(AJ745&gt;='Braços de IP'!$B$14,AJ745&lt;='Braços de IP'!$D$14),'Braços de IP'!$E$14,"ERRO")))))))</f>
        <v>Médio I</v>
      </c>
      <c r="CX745" s="42"/>
      <c r="CY745" s="56" t="str">
        <f>IF($CX745="","",VLOOKUP($CX745,'Braços de IP'!$E$9:$I$15,2,0))</f>
        <v/>
      </c>
      <c r="CZ745" s="43" t="str">
        <f>IF($CX745="","",VLOOKUP($CX745,'Braços de IP'!$E$9:$I$15,5,0))</f>
        <v/>
      </c>
      <c r="DA745" s="56"/>
      <c r="DB745" s="56"/>
      <c r="DC745" s="56"/>
      <c r="DD745" s="56"/>
      <c r="DE745" s="56"/>
      <c r="DF745" s="56"/>
      <c r="DG745" s="44" t="e">
        <f t="shared" si="420"/>
        <v>#N/A</v>
      </c>
      <c r="DH745" s="45">
        <f t="shared" si="421"/>
        <v>58</v>
      </c>
      <c r="DI745" s="44" t="e">
        <f t="shared" si="422"/>
        <v>#N/A</v>
      </c>
      <c r="DJ745" s="46" t="e">
        <f t="shared" si="423"/>
        <v>#N/A</v>
      </c>
      <c r="DK745" s="47" t="s">
        <v>147</v>
      </c>
      <c r="DL745" s="48"/>
      <c r="DM745" s="49"/>
      <c r="DN745" s="23" t="s">
        <v>148</v>
      </c>
      <c r="DO745" s="23"/>
      <c r="DQ745" s="50"/>
    </row>
    <row r="746" spans="2:121" ht="15.75" hidden="1" customHeight="1" x14ac:dyDescent="0.3">
      <c r="B746" s="5"/>
      <c r="C746" s="5"/>
      <c r="D746" s="5"/>
      <c r="E746" s="22" t="s">
        <v>618</v>
      </c>
      <c r="F746" s="22" t="s">
        <v>150</v>
      </c>
      <c r="G746" s="23" t="s">
        <v>525</v>
      </c>
      <c r="H746" s="23">
        <v>-23.33346517</v>
      </c>
      <c r="I746" s="23">
        <v>-46.934220910000001</v>
      </c>
      <c r="J746" s="24" t="s">
        <v>139</v>
      </c>
      <c r="K746" s="60"/>
      <c r="L746" s="24" t="s">
        <v>152</v>
      </c>
      <c r="M746" s="24" t="s">
        <v>141</v>
      </c>
      <c r="N746" s="23">
        <v>58</v>
      </c>
      <c r="O746" s="23" t="s">
        <v>142</v>
      </c>
      <c r="P746" s="23" t="s">
        <v>143</v>
      </c>
      <c r="Q746" s="26">
        <f t="shared" ref="Q746:Q809" si="430">N746*AH746*2</f>
        <v>116</v>
      </c>
      <c r="R746" s="27">
        <v>1</v>
      </c>
      <c r="S746" s="28" t="s">
        <v>153</v>
      </c>
      <c r="T746" s="28">
        <v>3.5</v>
      </c>
      <c r="U746" s="29"/>
      <c r="V746" s="29"/>
      <c r="W746" s="29"/>
      <c r="X746" s="28" t="s">
        <v>153</v>
      </c>
      <c r="Y746" s="23"/>
      <c r="Z746" s="23"/>
      <c r="AA746" s="23"/>
      <c r="AB746" s="29"/>
      <c r="AC746" s="29"/>
      <c r="AD746" s="23" t="s">
        <v>144</v>
      </c>
      <c r="AE746" s="23" t="s">
        <v>145</v>
      </c>
      <c r="AF746" s="23"/>
      <c r="AG746" s="23">
        <v>7.5</v>
      </c>
      <c r="AH746" s="23">
        <v>1</v>
      </c>
      <c r="AI746" s="23">
        <v>2</v>
      </c>
      <c r="AJ746" s="23">
        <v>2.5</v>
      </c>
      <c r="AK746" s="27">
        <f t="shared" ref="AK746:AK809" si="431">AJ746-AI746</f>
        <v>0.5</v>
      </c>
      <c r="AL746" s="27" t="s">
        <v>143</v>
      </c>
      <c r="AM746" s="27" t="s">
        <v>143</v>
      </c>
      <c r="AN746" s="23"/>
      <c r="AO746" s="27">
        <f t="shared" ref="AO746:AO809" si="432">IF(AD746="Unilateral",2*AH746,IF(AD746="Bilateral Alternada",3*AH746,IF(AD746="Bilateral Frontal",4*AH746,IF(AD746="Canteiro Central",2*AH746,"erro"))))</f>
        <v>2</v>
      </c>
      <c r="AP746" s="23"/>
      <c r="AQ746" s="23"/>
      <c r="AR746" s="23"/>
      <c r="AS746" s="23"/>
      <c r="AT746" s="23"/>
      <c r="AU746" s="27"/>
      <c r="AV746" s="27">
        <f t="shared" ref="AV746:AV809" si="433">IF(AP746=0,0,IF(AD746="Unilateral",2*AP746,IF(AD746="Bilateral Alternada",3*AP746,IF(AD746="Bilateral Frontal",4*AP746,IF(AD746="Canteiro Central",2*AP746,"erro")))))</f>
        <v>0</v>
      </c>
      <c r="AW746" s="27"/>
      <c r="AX746" s="28">
        <f>VLOOKUP(J746,ABNT5101!$I$3:$J$9,2)</f>
        <v>7.5</v>
      </c>
      <c r="AY746" s="28">
        <f>VLOOKUP(J746,ABNT5101!$I$3:$M$9,5)</f>
        <v>0.18</v>
      </c>
      <c r="AZ746" s="28" t="str">
        <f>_xlfn.XLOOKUP(J746,ABNT5101!I:I,ABNT5101!L:L)</f>
        <v>-</v>
      </c>
      <c r="BA746" s="28">
        <f>_xlfn.XLOOKUP(J746,ABNT5101!$I:$I,ABNT5101!M:M)</f>
        <v>0.18</v>
      </c>
      <c r="BB746" s="28" t="str">
        <f>_xlfn.XLOOKUP(J746,ABNT5101!$I:$I,ABNT5101!N:N)</f>
        <v>-</v>
      </c>
      <c r="BC746" s="28">
        <f>_xlfn.XLOOKUP(J746,ABNT5101!$I:$I,ABNT5101!O:O)</f>
        <v>16</v>
      </c>
      <c r="BD746" s="31" t="str">
        <f t="shared" ref="BD746:BD809" si="434">IF(BN746="NÃO ATENDE","NÃO ATENDE",IF(BY746="NÃO ATENDE","NÃO ATENDE",IF(CH746="NÃO ATENDE","NÃO ATENDE","ATENDE")))</f>
        <v>NÃO ATENDE</v>
      </c>
      <c r="BE746" s="32">
        <f t="shared" si="426"/>
        <v>-1</v>
      </c>
      <c r="BF746" s="32">
        <f t="shared" si="427"/>
        <v>-1</v>
      </c>
      <c r="BG746" s="32" t="str">
        <f t="shared" ref="BG746:BG809" si="435">IF($J746="M6",BJ746/AZ746-1,"-")</f>
        <v>-</v>
      </c>
      <c r="BH746" s="33"/>
      <c r="BI746" s="33"/>
      <c r="BJ746" s="34"/>
      <c r="BK746" s="34"/>
      <c r="BL746" s="35"/>
      <c r="BM746" s="34"/>
      <c r="BN746" s="31" t="str">
        <f t="shared" ref="BN746:BN809" si="436">IF(OR(BO746="NÃO ATENDE",BP746="NÃO ATENDE",BQ746="NÃO ATENDE"),"NÃO ATENDE","ATENDE")</f>
        <v>NÃO ATENDE</v>
      </c>
      <c r="BO746" s="31" t="str">
        <f t="shared" si="428"/>
        <v>NÃO ATENDE</v>
      </c>
      <c r="BP746" s="31" t="str">
        <f t="shared" si="429"/>
        <v>NÃO ATENDE</v>
      </c>
      <c r="BQ746" s="31" t="str">
        <f t="shared" ref="BQ746:BQ809" si="437">IF(AZ746="-","ATENDE",IF(BJ746&gt;=AZ746,"ATENDE",IF(BJ746&gt;=(AZ746-0.02),"ATENDIMENTO LIMIAR","NÃO ATENDE")))</f>
        <v>ATENDE</v>
      </c>
      <c r="BR746" s="36" t="str">
        <f t="shared" ref="BR746:BR809" si="438">J746</f>
        <v>C5</v>
      </c>
      <c r="BS746" s="36" t="str">
        <f t="shared" ref="BS746:BS809" si="439">L746</f>
        <v>Sem Passeio</v>
      </c>
      <c r="BT746" s="37" t="e">
        <f t="shared" ref="BT746:BT809" si="440">IF(BU746="-","-",BU746/BW746-1)</f>
        <v>#N/A</v>
      </c>
      <c r="BU746" s="33"/>
      <c r="BV746" s="33"/>
      <c r="BW746" s="36" t="e">
        <f>IF(BS746="-","-",_xlfn.XLOOKUP(BS746,ABNT5101!$B$4:$B$9,ABNT5101!$C$4:$C$9))</f>
        <v>#N/A</v>
      </c>
      <c r="BX746" s="36" t="e">
        <f>IF(BS746="-","-",_xlfn.XLOOKUP(BS746,ABNT5101!$B$4:$B$9,ABNT5101!$D$4:$D$9))</f>
        <v>#N/A</v>
      </c>
      <c r="BY746" s="31" t="e">
        <f t="shared" ref="BY746:BY809" si="441">IF(BZ746="-","-",IF(BZ746="NÃO ATENDE","NÃO ATENDE",IF(CA746="NÃO ATENDE","NÃO ATENDE","ATENDE")))</f>
        <v>#N/A</v>
      </c>
      <c r="BZ746" s="31" t="e">
        <f t="shared" ref="BZ746:BZ809" si="442">IF(BS746="-","-",IF(BU746&gt;=BW746,"ATENDE",IF(BU746&gt;=(BW746*0.99),"ATENDIMENTO LIMIAR","NÃO ATENDE")))</f>
        <v>#N/A</v>
      </c>
      <c r="CA746" s="31" t="e">
        <f t="shared" ref="CA746:CA809" si="443">IF(BS746="-","-",IF(BV746&gt;=BX746,"ATENDE","NÃO ATENDE"))</f>
        <v>#N/A</v>
      </c>
      <c r="CB746" s="36" t="str">
        <f t="shared" si="425"/>
        <v>Sem Passeio</v>
      </c>
      <c r="CC746" s="37" t="e">
        <f t="shared" ref="CC746:CC809" si="444">IF(CD746="-","-",CD746/CF746-1)</f>
        <v>#N/A</v>
      </c>
      <c r="CD746" s="38"/>
      <c r="CE746" s="38"/>
      <c r="CF746" s="31" t="e">
        <f>IF(CB746="-","-",_xlfn.XLOOKUP(CB746,ABNT5101!$B$4:$B$9,ABNT5101!$C$4:$C$9))</f>
        <v>#N/A</v>
      </c>
      <c r="CG746" s="36" t="e">
        <f>IF(CB746="-","-",_xlfn.XLOOKUP(CB746,ABNT5101!$B$4:$B$9,ABNT5101!$D$4:$D$9))</f>
        <v>#N/A</v>
      </c>
      <c r="CH746" s="31" t="e">
        <f t="shared" ref="CH746:CH809" si="445">IF(CI746="-","-",IF(CI746="NÃO ATENDE","NÃO ATENDE",IF(CJ746="NÃO ATENDE","NÃO ATENDE","ATENDE")))</f>
        <v>#N/A</v>
      </c>
      <c r="CI746" s="31" t="e">
        <f t="shared" ref="CI746:CI809" si="446">IF(CB746="-","-",IF(CD746&gt;=(CF746),"ATENDE",IF(CD746&gt;=(0.99*CF746),"ATENDIMENTO LIMIAR","NÃO ATENDE")))</f>
        <v>#N/A</v>
      </c>
      <c r="CJ746" s="31" t="e">
        <f t="shared" ref="CJ746:CJ809" si="447">IF(CB746="-","-",IF(CE746&gt;=CG746,"ATENDE","NÃO ATENDE"))</f>
        <v>#N/A</v>
      </c>
      <c r="CK746" s="56" t="e">
        <f>_xlfn.XLOOKUP(CL746,'Banco de dados'!$B:$B,'Banco de dados'!$D:$D)</f>
        <v>#N/A</v>
      </c>
      <c r="CL746" s="42"/>
      <c r="CM746" s="56" t="e">
        <f>_xlfn.XLOOKUP(CL746,'Banco de dados'!$B:$B,'Banco de dados'!$E:$E)</f>
        <v>#N/A</v>
      </c>
      <c r="CN746" s="56"/>
      <c r="CO746" s="56" t="e">
        <f>IF(CN746="-","-",_xlfn.XLOOKUP(CN746,'Banco de dados'!$B:$B,'Banco de dados'!$E:$E))</f>
        <v>#N/A</v>
      </c>
      <c r="CP746" s="41">
        <f t="shared" ref="CP746:CP809" si="448">AH746</f>
        <v>1</v>
      </c>
      <c r="CQ746" s="56" t="e">
        <f>_xlfn.XLOOKUP(CL746,'Banco de dados'!$B:$B,'Banco de dados'!$H:$H)</f>
        <v>#N/A</v>
      </c>
      <c r="CR746" s="56" t="e">
        <f t="array" aca="1" ref="CR746" ca="1">_xludf.xlookup(CN746,'Banco de dados'!$B:$B,'Banco de dados'!$H:$H)</f>
        <v>#NAME?</v>
      </c>
      <c r="CS746" s="56" t="e">
        <f t="array" aca="1" ref="CS746" ca="1">_xludf.xlookup(CL746,'Banco de dados'!$B:$B,'Banco de dados'!$F:$F)</f>
        <v>#NAME?</v>
      </c>
      <c r="CT746" s="56" t="e">
        <f t="array" aca="1" ref="CT746" ca="1">_xludf.xlookup(CN746,'Banco de dados'!$B:$B,'Banco de dados'!$F:$F)</f>
        <v>#NAME?</v>
      </c>
      <c r="CU746" s="42"/>
      <c r="CV746" s="42"/>
      <c r="CW746" s="56" t="str">
        <f>IF(AJ746=0.5,"Suporte",IF(AND(AJ746&gt;='Braços de IP'!$B$9,AJ746&lt;='Braços de IP'!$D$9),'Braços de IP'!$E$9,IF(AND(AJ746&gt;='Braços de IP'!$B$10,AJ746&lt;='Braços de IP'!$D$10),'Braços de IP'!$E$10,IF(AND(AJ746&gt;='Braços de IP'!$B$11,AJ746&lt;='Braços de IP'!$D$11),'Braços de IP'!$E$11,IF(AND(AJ746&gt;='Braços de IP'!$B$12,AJ746&lt;='Braços de IP'!$D$12),'Braços de IP'!$E$12,IF(AND(AJ746&gt;='Braços de IP'!$B$13,AJ746&lt;='Braços de IP'!$D$13),'Braços de IP'!$E$13,IF(AND(AJ746&gt;='Braços de IP'!$B$14,AJ746&lt;='Braços de IP'!$D$14),'Braços de IP'!$E$14,"ERRO")))))))</f>
        <v>Médio II</v>
      </c>
      <c r="CX746" s="42"/>
      <c r="CY746" s="56" t="str">
        <f>IF($CX746="","",VLOOKUP($CX746,'Braços de IP'!$E$9:$I$15,2,0))</f>
        <v/>
      </c>
      <c r="CZ746" s="43" t="str">
        <f>IF($CX746="","",VLOOKUP($CX746,'Braços de IP'!$E$9:$I$15,5,0))</f>
        <v/>
      </c>
      <c r="DA746" s="56"/>
      <c r="DB746" s="56"/>
      <c r="DC746" s="56"/>
      <c r="DD746" s="56"/>
      <c r="DE746" s="56"/>
      <c r="DF746" s="56"/>
      <c r="DG746" s="44" t="e">
        <f t="shared" ref="DG746:DG809" si="449">CQ746</f>
        <v>#N/A</v>
      </c>
      <c r="DH746" s="45">
        <f t="shared" ref="DH746:DH809" si="450">N746</f>
        <v>58</v>
      </c>
      <c r="DI746" s="44" t="e">
        <f t="shared" ref="DI746:DI809" si="451">SUM(DG746:DH746)*CP746</f>
        <v>#N/A</v>
      </c>
      <c r="DJ746" s="46" t="e">
        <f t="shared" ref="DJ746:DJ809" si="452">1-DG746/DH746</f>
        <v>#N/A</v>
      </c>
      <c r="DK746" s="47" t="s">
        <v>147</v>
      </c>
      <c r="DL746" s="48"/>
      <c r="DM746" s="49"/>
      <c r="DN746" s="23" t="s">
        <v>148</v>
      </c>
      <c r="DO746" s="23"/>
      <c r="DQ746" s="50"/>
    </row>
    <row r="747" spans="2:121" ht="15.75" hidden="1" customHeight="1" x14ac:dyDescent="0.3">
      <c r="B747" s="5"/>
      <c r="C747" s="5"/>
      <c r="D747" s="5"/>
      <c r="E747" s="22" t="s">
        <v>618</v>
      </c>
      <c r="F747" s="22" t="s">
        <v>150</v>
      </c>
      <c r="G747" s="23" t="s">
        <v>525</v>
      </c>
      <c r="H747" s="23">
        <v>-23.33346517</v>
      </c>
      <c r="I747" s="23">
        <v>-46.934220910000001</v>
      </c>
      <c r="J747" s="24" t="s">
        <v>139</v>
      </c>
      <c r="K747" s="60"/>
      <c r="L747" s="24" t="s">
        <v>152</v>
      </c>
      <c r="M747" s="24" t="s">
        <v>141</v>
      </c>
      <c r="N747" s="23">
        <v>58</v>
      </c>
      <c r="O747" s="23" t="s">
        <v>142</v>
      </c>
      <c r="P747" s="23" t="s">
        <v>143</v>
      </c>
      <c r="Q747" s="26">
        <f t="shared" si="430"/>
        <v>116</v>
      </c>
      <c r="R747" s="27">
        <v>1</v>
      </c>
      <c r="S747" s="28" t="s">
        <v>153</v>
      </c>
      <c r="T747" s="28">
        <v>3.5</v>
      </c>
      <c r="U747" s="29"/>
      <c r="V747" s="29"/>
      <c r="W747" s="29"/>
      <c r="X747" s="28" t="s">
        <v>153</v>
      </c>
      <c r="Y747" s="23"/>
      <c r="Z747" s="23"/>
      <c r="AA747" s="23"/>
      <c r="AB747" s="29"/>
      <c r="AC747" s="29"/>
      <c r="AD747" s="23" t="s">
        <v>144</v>
      </c>
      <c r="AE747" s="23" t="s">
        <v>145</v>
      </c>
      <c r="AF747" s="23"/>
      <c r="AG747" s="23">
        <v>7.5</v>
      </c>
      <c r="AH747" s="23">
        <v>1</v>
      </c>
      <c r="AI747" s="23">
        <v>2</v>
      </c>
      <c r="AJ747" s="23">
        <v>2.5</v>
      </c>
      <c r="AK747" s="27">
        <f t="shared" si="431"/>
        <v>0.5</v>
      </c>
      <c r="AL747" s="27" t="s">
        <v>143</v>
      </c>
      <c r="AM747" s="27" t="s">
        <v>143</v>
      </c>
      <c r="AN747" s="23"/>
      <c r="AO747" s="27">
        <f t="shared" si="432"/>
        <v>2</v>
      </c>
      <c r="AP747" s="23"/>
      <c r="AQ747" s="23"/>
      <c r="AR747" s="23"/>
      <c r="AS747" s="23"/>
      <c r="AT747" s="23"/>
      <c r="AU747" s="27"/>
      <c r="AV747" s="27">
        <f t="shared" si="433"/>
        <v>0</v>
      </c>
      <c r="AW747" s="27"/>
      <c r="AX747" s="28">
        <f>VLOOKUP(J747,ABNT5101!$I$3:$J$9,2)</f>
        <v>7.5</v>
      </c>
      <c r="AY747" s="28">
        <f>VLOOKUP(J747,ABNT5101!$I$3:$M$9,5)</f>
        <v>0.18</v>
      </c>
      <c r="AZ747" s="28" t="str">
        <f>_xlfn.XLOOKUP(J747,ABNT5101!I:I,ABNT5101!L:L)</f>
        <v>-</v>
      </c>
      <c r="BA747" s="28">
        <f>_xlfn.XLOOKUP(J747,ABNT5101!$I:$I,ABNT5101!M:M)</f>
        <v>0.18</v>
      </c>
      <c r="BB747" s="28" t="str">
        <f>_xlfn.XLOOKUP(J747,ABNT5101!$I:$I,ABNT5101!N:N)</f>
        <v>-</v>
      </c>
      <c r="BC747" s="28">
        <f>_xlfn.XLOOKUP(J747,ABNT5101!$I:$I,ABNT5101!O:O)</f>
        <v>16</v>
      </c>
      <c r="BD747" s="31" t="str">
        <f t="shared" si="434"/>
        <v>NÃO ATENDE</v>
      </c>
      <c r="BE747" s="32">
        <f t="shared" si="426"/>
        <v>-1</v>
      </c>
      <c r="BF747" s="32">
        <f t="shared" si="427"/>
        <v>-1</v>
      </c>
      <c r="BG747" s="32" t="str">
        <f t="shared" si="435"/>
        <v>-</v>
      </c>
      <c r="BH747" s="33"/>
      <c r="BI747" s="33"/>
      <c r="BJ747" s="34"/>
      <c r="BK747" s="34"/>
      <c r="BL747" s="35"/>
      <c r="BM747" s="34"/>
      <c r="BN747" s="31" t="str">
        <f t="shared" si="436"/>
        <v>NÃO ATENDE</v>
      </c>
      <c r="BO747" s="31" t="str">
        <f t="shared" si="428"/>
        <v>NÃO ATENDE</v>
      </c>
      <c r="BP747" s="31" t="str">
        <f t="shared" si="429"/>
        <v>NÃO ATENDE</v>
      </c>
      <c r="BQ747" s="31" t="str">
        <f t="shared" si="437"/>
        <v>ATENDE</v>
      </c>
      <c r="BR747" s="36" t="str">
        <f t="shared" si="438"/>
        <v>C5</v>
      </c>
      <c r="BS747" s="36" t="str">
        <f t="shared" si="439"/>
        <v>Sem Passeio</v>
      </c>
      <c r="BT747" s="37" t="e">
        <f t="shared" si="440"/>
        <v>#N/A</v>
      </c>
      <c r="BU747" s="33"/>
      <c r="BV747" s="33"/>
      <c r="BW747" s="36" t="e">
        <f>IF(BS747="-","-",_xlfn.XLOOKUP(BS747,ABNT5101!$B$4:$B$9,ABNT5101!$C$4:$C$9))</f>
        <v>#N/A</v>
      </c>
      <c r="BX747" s="36" t="e">
        <f>IF(BS747="-","-",_xlfn.XLOOKUP(BS747,ABNT5101!$B$4:$B$9,ABNT5101!$D$4:$D$9))</f>
        <v>#N/A</v>
      </c>
      <c r="BY747" s="31" t="e">
        <f t="shared" si="441"/>
        <v>#N/A</v>
      </c>
      <c r="BZ747" s="31" t="e">
        <f t="shared" si="442"/>
        <v>#N/A</v>
      </c>
      <c r="CA747" s="31" t="e">
        <f t="shared" si="443"/>
        <v>#N/A</v>
      </c>
      <c r="CB747" s="36" t="str">
        <f t="shared" si="425"/>
        <v>Sem Passeio</v>
      </c>
      <c r="CC747" s="37" t="e">
        <f t="shared" si="444"/>
        <v>#N/A</v>
      </c>
      <c r="CD747" s="38"/>
      <c r="CE747" s="38"/>
      <c r="CF747" s="31" t="e">
        <f>IF(CB747="-","-",_xlfn.XLOOKUP(CB747,ABNT5101!$B$4:$B$9,ABNT5101!$C$4:$C$9))</f>
        <v>#N/A</v>
      </c>
      <c r="CG747" s="36" t="e">
        <f>IF(CB747="-","-",_xlfn.XLOOKUP(CB747,ABNT5101!$B$4:$B$9,ABNT5101!$D$4:$D$9))</f>
        <v>#N/A</v>
      </c>
      <c r="CH747" s="31" t="e">
        <f t="shared" si="445"/>
        <v>#N/A</v>
      </c>
      <c r="CI747" s="31" t="e">
        <f t="shared" si="446"/>
        <v>#N/A</v>
      </c>
      <c r="CJ747" s="31" t="e">
        <f t="shared" si="447"/>
        <v>#N/A</v>
      </c>
      <c r="CK747" s="56" t="e">
        <f>_xlfn.XLOOKUP(CL747,'Banco de dados'!$B:$B,'Banco de dados'!$D:$D)</f>
        <v>#N/A</v>
      </c>
      <c r="CL747" s="42"/>
      <c r="CM747" s="56" t="e">
        <f>_xlfn.XLOOKUP(CL747,'Banco de dados'!$B:$B,'Banco de dados'!$E:$E)</f>
        <v>#N/A</v>
      </c>
      <c r="CN747" s="56"/>
      <c r="CO747" s="56" t="e">
        <f>IF(CN747="-","-",_xlfn.XLOOKUP(CN747,'Banco de dados'!$B:$B,'Banco de dados'!$E:$E))</f>
        <v>#N/A</v>
      </c>
      <c r="CP747" s="41">
        <f t="shared" si="448"/>
        <v>1</v>
      </c>
      <c r="CQ747" s="56" t="e">
        <f>_xlfn.XLOOKUP(CL747,'Banco de dados'!$B:$B,'Banco de dados'!$H:$H)</f>
        <v>#N/A</v>
      </c>
      <c r="CR747" s="56" t="e">
        <f t="array" aca="1" ref="CR747" ca="1">_xludf.xlookup(CN747,'Banco de dados'!$B:$B,'Banco de dados'!$H:$H)</f>
        <v>#NAME?</v>
      </c>
      <c r="CS747" s="56" t="e">
        <f t="array" aca="1" ref="CS747" ca="1">_xludf.xlookup(CL747,'Banco de dados'!$B:$B,'Banco de dados'!$F:$F)</f>
        <v>#NAME?</v>
      </c>
      <c r="CT747" s="56" t="e">
        <f t="array" aca="1" ref="CT747" ca="1">_xludf.xlookup(CN747,'Banco de dados'!$B:$B,'Banco de dados'!$F:$F)</f>
        <v>#NAME?</v>
      </c>
      <c r="CU747" s="42"/>
      <c r="CV747" s="42"/>
      <c r="CW747" s="56" t="str">
        <f>IF(AJ747=0.5,"Suporte",IF(AND(AJ747&gt;='Braços de IP'!$B$9,AJ747&lt;='Braços de IP'!$D$9),'Braços de IP'!$E$9,IF(AND(AJ747&gt;='Braços de IP'!$B$10,AJ747&lt;='Braços de IP'!$D$10),'Braços de IP'!$E$10,IF(AND(AJ747&gt;='Braços de IP'!$B$11,AJ747&lt;='Braços de IP'!$D$11),'Braços de IP'!$E$11,IF(AND(AJ747&gt;='Braços de IP'!$B$12,AJ747&lt;='Braços de IP'!$D$12),'Braços de IP'!$E$12,IF(AND(AJ747&gt;='Braços de IP'!$B$13,AJ747&lt;='Braços de IP'!$D$13),'Braços de IP'!$E$13,IF(AND(AJ747&gt;='Braços de IP'!$B$14,AJ747&lt;='Braços de IP'!$D$14),'Braços de IP'!$E$14,"ERRO")))))))</f>
        <v>Médio II</v>
      </c>
      <c r="CX747" s="42"/>
      <c r="CY747" s="56" t="str">
        <f>IF($CX747="","",VLOOKUP($CX747,'Braços de IP'!$E$9:$I$15,2,0))</f>
        <v/>
      </c>
      <c r="CZ747" s="43" t="str">
        <f>IF($CX747="","",VLOOKUP($CX747,'Braços de IP'!$E$9:$I$15,5,0))</f>
        <v/>
      </c>
      <c r="DA747" s="56"/>
      <c r="DB747" s="56"/>
      <c r="DC747" s="56"/>
      <c r="DD747" s="56"/>
      <c r="DE747" s="56"/>
      <c r="DF747" s="56"/>
      <c r="DG747" s="44" t="e">
        <f t="shared" si="449"/>
        <v>#N/A</v>
      </c>
      <c r="DH747" s="45">
        <f t="shared" si="450"/>
        <v>58</v>
      </c>
      <c r="DI747" s="44" t="e">
        <f t="shared" si="451"/>
        <v>#N/A</v>
      </c>
      <c r="DJ747" s="46" t="e">
        <f t="shared" si="452"/>
        <v>#N/A</v>
      </c>
      <c r="DK747" s="47" t="s">
        <v>147</v>
      </c>
      <c r="DL747" s="48"/>
      <c r="DM747" s="49"/>
      <c r="DN747" s="23" t="s">
        <v>148</v>
      </c>
      <c r="DO747" s="23"/>
      <c r="DQ747" s="50"/>
    </row>
    <row r="748" spans="2:121" ht="15.75" hidden="1" customHeight="1" x14ac:dyDescent="0.3">
      <c r="B748" s="5"/>
      <c r="C748" s="5"/>
      <c r="D748" s="5"/>
      <c r="E748" s="22" t="s">
        <v>618</v>
      </c>
      <c r="F748" s="22" t="s">
        <v>150</v>
      </c>
      <c r="G748" s="23" t="s">
        <v>525</v>
      </c>
      <c r="H748" s="23">
        <v>-23.33346517</v>
      </c>
      <c r="I748" s="23">
        <v>-46.934220910000001</v>
      </c>
      <c r="J748" s="24" t="s">
        <v>139</v>
      </c>
      <c r="K748" s="60"/>
      <c r="L748" s="24" t="s">
        <v>152</v>
      </c>
      <c r="M748" s="24" t="s">
        <v>141</v>
      </c>
      <c r="N748" s="23">
        <v>58</v>
      </c>
      <c r="O748" s="23" t="s">
        <v>142</v>
      </c>
      <c r="P748" s="23" t="s">
        <v>143</v>
      </c>
      <c r="Q748" s="26">
        <f t="shared" si="430"/>
        <v>116</v>
      </c>
      <c r="R748" s="27">
        <v>1</v>
      </c>
      <c r="S748" s="28" t="s">
        <v>153</v>
      </c>
      <c r="T748" s="28">
        <v>3.5</v>
      </c>
      <c r="U748" s="29"/>
      <c r="V748" s="29"/>
      <c r="W748" s="29"/>
      <c r="X748" s="28" t="s">
        <v>153</v>
      </c>
      <c r="Y748" s="23"/>
      <c r="Z748" s="23"/>
      <c r="AA748" s="23"/>
      <c r="AB748" s="29"/>
      <c r="AC748" s="29"/>
      <c r="AD748" s="23" t="s">
        <v>144</v>
      </c>
      <c r="AE748" s="23" t="s">
        <v>145</v>
      </c>
      <c r="AF748" s="23"/>
      <c r="AG748" s="23">
        <v>7.5</v>
      </c>
      <c r="AH748" s="23">
        <v>1</v>
      </c>
      <c r="AI748" s="23">
        <v>2</v>
      </c>
      <c r="AJ748" s="23">
        <v>2.5</v>
      </c>
      <c r="AK748" s="27">
        <f t="shared" si="431"/>
        <v>0.5</v>
      </c>
      <c r="AL748" s="27" t="s">
        <v>143</v>
      </c>
      <c r="AM748" s="27" t="s">
        <v>143</v>
      </c>
      <c r="AN748" s="23"/>
      <c r="AO748" s="27">
        <f t="shared" si="432"/>
        <v>2</v>
      </c>
      <c r="AP748" s="23"/>
      <c r="AQ748" s="23"/>
      <c r="AR748" s="23"/>
      <c r="AS748" s="23"/>
      <c r="AT748" s="23"/>
      <c r="AU748" s="27"/>
      <c r="AV748" s="27">
        <f t="shared" si="433"/>
        <v>0</v>
      </c>
      <c r="AW748" s="27"/>
      <c r="AX748" s="28">
        <f>VLOOKUP(J748,ABNT5101!$I$3:$J$9,2)</f>
        <v>7.5</v>
      </c>
      <c r="AY748" s="28">
        <f>VLOOKUP(J748,ABNT5101!$I$3:$M$9,5)</f>
        <v>0.18</v>
      </c>
      <c r="AZ748" s="28" t="str">
        <f>_xlfn.XLOOKUP(J748,ABNT5101!I:I,ABNT5101!L:L)</f>
        <v>-</v>
      </c>
      <c r="BA748" s="28">
        <f>_xlfn.XLOOKUP(J748,ABNT5101!$I:$I,ABNT5101!M:M)</f>
        <v>0.18</v>
      </c>
      <c r="BB748" s="28" t="str">
        <f>_xlfn.XLOOKUP(J748,ABNT5101!$I:$I,ABNT5101!N:N)</f>
        <v>-</v>
      </c>
      <c r="BC748" s="28">
        <f>_xlfn.XLOOKUP(J748,ABNT5101!$I:$I,ABNT5101!O:O)</f>
        <v>16</v>
      </c>
      <c r="BD748" s="31" t="str">
        <f t="shared" si="434"/>
        <v>NÃO ATENDE</v>
      </c>
      <c r="BE748" s="32">
        <f t="shared" si="426"/>
        <v>-1</v>
      </c>
      <c r="BF748" s="32">
        <f t="shared" si="427"/>
        <v>-1</v>
      </c>
      <c r="BG748" s="32" t="str">
        <f t="shared" si="435"/>
        <v>-</v>
      </c>
      <c r="BH748" s="33"/>
      <c r="BI748" s="33"/>
      <c r="BJ748" s="34"/>
      <c r="BK748" s="34"/>
      <c r="BL748" s="35"/>
      <c r="BM748" s="34"/>
      <c r="BN748" s="31" t="str">
        <f t="shared" si="436"/>
        <v>NÃO ATENDE</v>
      </c>
      <c r="BO748" s="31" t="str">
        <f t="shared" si="428"/>
        <v>NÃO ATENDE</v>
      </c>
      <c r="BP748" s="31" t="str">
        <f t="shared" si="429"/>
        <v>NÃO ATENDE</v>
      </c>
      <c r="BQ748" s="31" t="str">
        <f t="shared" si="437"/>
        <v>ATENDE</v>
      </c>
      <c r="BR748" s="36" t="str">
        <f t="shared" si="438"/>
        <v>C5</v>
      </c>
      <c r="BS748" s="36" t="str">
        <f t="shared" si="439"/>
        <v>Sem Passeio</v>
      </c>
      <c r="BT748" s="37" t="e">
        <f t="shared" si="440"/>
        <v>#N/A</v>
      </c>
      <c r="BU748" s="33"/>
      <c r="BV748" s="33"/>
      <c r="BW748" s="36" t="e">
        <f>IF(BS748="-","-",_xlfn.XLOOKUP(BS748,ABNT5101!$B$4:$B$9,ABNT5101!$C$4:$C$9))</f>
        <v>#N/A</v>
      </c>
      <c r="BX748" s="36" t="e">
        <f>IF(BS748="-","-",_xlfn.XLOOKUP(BS748,ABNT5101!$B$4:$B$9,ABNT5101!$D$4:$D$9))</f>
        <v>#N/A</v>
      </c>
      <c r="BY748" s="31" t="e">
        <f t="shared" si="441"/>
        <v>#N/A</v>
      </c>
      <c r="BZ748" s="31" t="e">
        <f t="shared" si="442"/>
        <v>#N/A</v>
      </c>
      <c r="CA748" s="31" t="e">
        <f t="shared" si="443"/>
        <v>#N/A</v>
      </c>
      <c r="CB748" s="36" t="str">
        <f t="shared" si="425"/>
        <v>Sem Passeio</v>
      </c>
      <c r="CC748" s="37" t="e">
        <f t="shared" si="444"/>
        <v>#N/A</v>
      </c>
      <c r="CD748" s="38"/>
      <c r="CE748" s="38"/>
      <c r="CF748" s="31" t="e">
        <f>IF(CB748="-","-",_xlfn.XLOOKUP(CB748,ABNT5101!$B$4:$B$9,ABNT5101!$C$4:$C$9))</f>
        <v>#N/A</v>
      </c>
      <c r="CG748" s="36" t="e">
        <f>IF(CB748="-","-",_xlfn.XLOOKUP(CB748,ABNT5101!$B$4:$B$9,ABNT5101!$D$4:$D$9))</f>
        <v>#N/A</v>
      </c>
      <c r="CH748" s="31" t="e">
        <f t="shared" si="445"/>
        <v>#N/A</v>
      </c>
      <c r="CI748" s="31" t="e">
        <f t="shared" si="446"/>
        <v>#N/A</v>
      </c>
      <c r="CJ748" s="31" t="e">
        <f t="shared" si="447"/>
        <v>#N/A</v>
      </c>
      <c r="CK748" s="56" t="e">
        <f>_xlfn.XLOOKUP(CL748,'Banco de dados'!$B:$B,'Banco de dados'!$D:$D)</f>
        <v>#N/A</v>
      </c>
      <c r="CL748" s="42"/>
      <c r="CM748" s="56" t="e">
        <f>_xlfn.XLOOKUP(CL748,'Banco de dados'!$B:$B,'Banco de dados'!$E:$E)</f>
        <v>#N/A</v>
      </c>
      <c r="CN748" s="56"/>
      <c r="CO748" s="56" t="e">
        <f>IF(CN748="-","-",_xlfn.XLOOKUP(CN748,'Banco de dados'!$B:$B,'Banco de dados'!$E:$E))</f>
        <v>#N/A</v>
      </c>
      <c r="CP748" s="41">
        <f t="shared" si="448"/>
        <v>1</v>
      </c>
      <c r="CQ748" s="56" t="e">
        <f>_xlfn.XLOOKUP(CL748,'Banco de dados'!$B:$B,'Banco de dados'!$H:$H)</f>
        <v>#N/A</v>
      </c>
      <c r="CR748" s="56" t="e">
        <f t="array" aca="1" ref="CR748" ca="1">_xludf.xlookup(CN748,'Banco de dados'!$B:$B,'Banco de dados'!$H:$H)</f>
        <v>#NAME?</v>
      </c>
      <c r="CS748" s="56" t="e">
        <f t="array" aca="1" ref="CS748" ca="1">_xludf.xlookup(CL748,'Banco de dados'!$B:$B,'Banco de dados'!$F:$F)</f>
        <v>#NAME?</v>
      </c>
      <c r="CT748" s="56" t="e">
        <f t="array" aca="1" ref="CT748" ca="1">_xludf.xlookup(CN748,'Banco de dados'!$B:$B,'Banco de dados'!$F:$F)</f>
        <v>#NAME?</v>
      </c>
      <c r="CU748" s="42"/>
      <c r="CV748" s="42"/>
      <c r="CW748" s="56" t="str">
        <f>IF(AJ748=0.5,"Suporte",IF(AND(AJ748&gt;='Braços de IP'!$B$9,AJ748&lt;='Braços de IP'!$D$9),'Braços de IP'!$E$9,IF(AND(AJ748&gt;='Braços de IP'!$B$10,AJ748&lt;='Braços de IP'!$D$10),'Braços de IP'!$E$10,IF(AND(AJ748&gt;='Braços de IP'!$B$11,AJ748&lt;='Braços de IP'!$D$11),'Braços de IP'!$E$11,IF(AND(AJ748&gt;='Braços de IP'!$B$12,AJ748&lt;='Braços de IP'!$D$12),'Braços de IP'!$E$12,IF(AND(AJ748&gt;='Braços de IP'!$B$13,AJ748&lt;='Braços de IP'!$D$13),'Braços de IP'!$E$13,IF(AND(AJ748&gt;='Braços de IP'!$B$14,AJ748&lt;='Braços de IP'!$D$14),'Braços de IP'!$E$14,"ERRO")))))))</f>
        <v>Médio II</v>
      </c>
      <c r="CX748" s="42"/>
      <c r="CY748" s="56" t="str">
        <f>IF($CX748="","",VLOOKUP($CX748,'Braços de IP'!$E$9:$I$15,2,0))</f>
        <v/>
      </c>
      <c r="CZ748" s="43" t="str">
        <f>IF($CX748="","",VLOOKUP($CX748,'Braços de IP'!$E$9:$I$15,5,0))</f>
        <v/>
      </c>
      <c r="DA748" s="56"/>
      <c r="DB748" s="56"/>
      <c r="DC748" s="56"/>
      <c r="DD748" s="56"/>
      <c r="DE748" s="56"/>
      <c r="DF748" s="56"/>
      <c r="DG748" s="44" t="e">
        <f t="shared" si="449"/>
        <v>#N/A</v>
      </c>
      <c r="DH748" s="45">
        <f t="shared" si="450"/>
        <v>58</v>
      </c>
      <c r="DI748" s="44" t="e">
        <f t="shared" si="451"/>
        <v>#N/A</v>
      </c>
      <c r="DJ748" s="46" t="e">
        <f t="shared" si="452"/>
        <v>#N/A</v>
      </c>
      <c r="DK748" s="47" t="s">
        <v>147</v>
      </c>
      <c r="DL748" s="48"/>
      <c r="DM748" s="49"/>
      <c r="DN748" s="23" t="s">
        <v>148</v>
      </c>
      <c r="DO748" s="23"/>
      <c r="DQ748" s="50"/>
    </row>
    <row r="749" spans="2:121" ht="15.75" hidden="1" customHeight="1" x14ac:dyDescent="0.3">
      <c r="B749" s="5"/>
      <c r="C749" s="5"/>
      <c r="D749" s="5"/>
      <c r="E749" s="22" t="s">
        <v>619</v>
      </c>
      <c r="F749" s="22" t="s">
        <v>137</v>
      </c>
      <c r="G749" s="23" t="s">
        <v>620</v>
      </c>
      <c r="H749" s="23">
        <v>-23.343630000000001</v>
      </c>
      <c r="I749" s="23">
        <v>-46.824480000000001</v>
      </c>
      <c r="J749" s="24" t="s">
        <v>139</v>
      </c>
      <c r="K749" s="60"/>
      <c r="L749" s="24" t="s">
        <v>140</v>
      </c>
      <c r="M749" s="24" t="s">
        <v>141</v>
      </c>
      <c r="N749" s="23">
        <v>60</v>
      </c>
      <c r="O749" s="23" t="s">
        <v>142</v>
      </c>
      <c r="P749" s="23" t="s">
        <v>143</v>
      </c>
      <c r="Q749" s="26">
        <f t="shared" si="430"/>
        <v>120</v>
      </c>
      <c r="R749" s="27">
        <v>1</v>
      </c>
      <c r="S749" s="28">
        <v>1.6</v>
      </c>
      <c r="T749" s="28">
        <v>5.5</v>
      </c>
      <c r="U749" s="29"/>
      <c r="V749" s="29"/>
      <c r="W749" s="29"/>
      <c r="X749" s="28">
        <v>1.5</v>
      </c>
      <c r="Y749" s="23"/>
      <c r="Z749" s="23"/>
      <c r="AA749" s="23"/>
      <c r="AB749" s="29"/>
      <c r="AC749" s="29"/>
      <c r="AD749" s="23" t="s">
        <v>144</v>
      </c>
      <c r="AE749" s="23" t="s">
        <v>145</v>
      </c>
      <c r="AF749" s="23"/>
      <c r="AG749" s="23">
        <v>8.4</v>
      </c>
      <c r="AH749" s="23">
        <v>1</v>
      </c>
      <c r="AI749" s="23">
        <v>0.2</v>
      </c>
      <c r="AJ749" s="23">
        <v>2.2000000000000002</v>
      </c>
      <c r="AK749" s="27">
        <f t="shared" si="431"/>
        <v>2</v>
      </c>
      <c r="AL749" s="27" t="s">
        <v>143</v>
      </c>
      <c r="AM749" s="27" t="s">
        <v>143</v>
      </c>
      <c r="AN749" s="23"/>
      <c r="AO749" s="27">
        <f t="shared" si="432"/>
        <v>2</v>
      </c>
      <c r="AP749" s="23"/>
      <c r="AQ749" s="23"/>
      <c r="AR749" s="23"/>
      <c r="AS749" s="23"/>
      <c r="AT749" s="23"/>
      <c r="AU749" s="27"/>
      <c r="AV749" s="27">
        <f t="shared" si="433"/>
        <v>0</v>
      </c>
      <c r="AW749" s="27"/>
      <c r="AX749" s="28">
        <f>VLOOKUP(J749,ABNT5101!$I$3:$J$9,2)</f>
        <v>7.5</v>
      </c>
      <c r="AY749" s="28">
        <f>VLOOKUP(J749,ABNT5101!$I$3:$M$9,5)</f>
        <v>0.18</v>
      </c>
      <c r="AZ749" s="28" t="str">
        <f>_xlfn.XLOOKUP(J749,ABNT5101!I:I,ABNT5101!L:L)</f>
        <v>-</v>
      </c>
      <c r="BA749" s="28">
        <f>_xlfn.XLOOKUP(J749,ABNT5101!$I:$I,ABNT5101!M:M)</f>
        <v>0.18</v>
      </c>
      <c r="BB749" s="28" t="str">
        <f>_xlfn.XLOOKUP(J749,ABNT5101!$I:$I,ABNT5101!N:N)</f>
        <v>-</v>
      </c>
      <c r="BC749" s="28">
        <f>_xlfn.XLOOKUP(J749,ABNT5101!$I:$I,ABNT5101!O:O)</f>
        <v>16</v>
      </c>
      <c r="BD749" s="31" t="str">
        <f t="shared" si="434"/>
        <v>NÃO ATENDE</v>
      </c>
      <c r="BE749" s="32">
        <f t="shared" si="426"/>
        <v>-1</v>
      </c>
      <c r="BF749" s="32">
        <f t="shared" si="427"/>
        <v>-1</v>
      </c>
      <c r="BG749" s="32" t="str">
        <f t="shared" si="435"/>
        <v>-</v>
      </c>
      <c r="BH749" s="33"/>
      <c r="BI749" s="33"/>
      <c r="BJ749" s="34"/>
      <c r="BK749" s="34"/>
      <c r="BL749" s="35"/>
      <c r="BM749" s="34"/>
      <c r="BN749" s="31" t="str">
        <f t="shared" si="436"/>
        <v>NÃO ATENDE</v>
      </c>
      <c r="BO749" s="31" t="str">
        <f t="shared" si="428"/>
        <v>NÃO ATENDE</v>
      </c>
      <c r="BP749" s="31" t="str">
        <f t="shared" si="429"/>
        <v>NÃO ATENDE</v>
      </c>
      <c r="BQ749" s="31" t="str">
        <f t="shared" si="437"/>
        <v>ATENDE</v>
      </c>
      <c r="BR749" s="36" t="str">
        <f t="shared" si="438"/>
        <v>C5</v>
      </c>
      <c r="BS749" s="36" t="str">
        <f t="shared" si="439"/>
        <v>P6</v>
      </c>
      <c r="BT749" s="37">
        <f t="shared" si="440"/>
        <v>-1</v>
      </c>
      <c r="BU749" s="33"/>
      <c r="BV749" s="33"/>
      <c r="BW749" s="36">
        <f>IF(BS749="-","-",_xlfn.XLOOKUP(BS749,ABNT5101!$B$4:$B$9,ABNT5101!$C$4:$C$9))</f>
        <v>3</v>
      </c>
      <c r="BX749" s="36">
        <f>IF(BS749="-","-",_xlfn.XLOOKUP(BS749,ABNT5101!$B$4:$B$9,ABNT5101!$D$4:$D$9))</f>
        <v>0.6</v>
      </c>
      <c r="BY749" s="31" t="str">
        <f t="shared" si="441"/>
        <v>NÃO ATENDE</v>
      </c>
      <c r="BZ749" s="31" t="str">
        <f t="shared" si="442"/>
        <v>NÃO ATENDE</v>
      </c>
      <c r="CA749" s="31" t="str">
        <f t="shared" si="443"/>
        <v>NÃO ATENDE</v>
      </c>
      <c r="CB749" s="36" t="str">
        <f t="shared" si="425"/>
        <v>P6</v>
      </c>
      <c r="CC749" s="37">
        <f t="shared" si="444"/>
        <v>-1</v>
      </c>
      <c r="CD749" s="38"/>
      <c r="CE749" s="38"/>
      <c r="CF749" s="31">
        <f>IF(CB749="-","-",_xlfn.XLOOKUP(CB749,ABNT5101!$B$4:$B$9,ABNT5101!$C$4:$C$9))</f>
        <v>3</v>
      </c>
      <c r="CG749" s="36">
        <f>IF(CB749="-","-",_xlfn.XLOOKUP(CB749,ABNT5101!$B$4:$B$9,ABNT5101!$D$4:$D$9))</f>
        <v>0.6</v>
      </c>
      <c r="CH749" s="31" t="str">
        <f t="shared" si="445"/>
        <v>NÃO ATENDE</v>
      </c>
      <c r="CI749" s="31" t="str">
        <f t="shared" si="446"/>
        <v>NÃO ATENDE</v>
      </c>
      <c r="CJ749" s="31" t="str">
        <f t="shared" si="447"/>
        <v>NÃO ATENDE</v>
      </c>
      <c r="CK749" s="56" t="e">
        <f>_xlfn.XLOOKUP(CL749,'Banco de dados'!$B:$B,'Banco de dados'!$D:$D)</f>
        <v>#N/A</v>
      </c>
      <c r="CL749" s="42"/>
      <c r="CM749" s="56" t="e">
        <f>_xlfn.XLOOKUP(CL749,'Banco de dados'!$B:$B,'Banco de dados'!$E:$E)</f>
        <v>#N/A</v>
      </c>
      <c r="CN749" s="56"/>
      <c r="CO749" s="56" t="e">
        <f>IF(CN749="-","-",_xlfn.XLOOKUP(CN749,'Banco de dados'!$B:$B,'Banco de dados'!$E:$E))</f>
        <v>#N/A</v>
      </c>
      <c r="CP749" s="41">
        <f t="shared" si="448"/>
        <v>1</v>
      </c>
      <c r="CQ749" s="56" t="e">
        <f>_xlfn.XLOOKUP(CL749,'Banco de dados'!$B:$B,'Banco de dados'!$H:$H)</f>
        <v>#N/A</v>
      </c>
      <c r="CR749" s="56" t="e">
        <f t="array" aca="1" ref="CR749" ca="1">_xludf.xlookup(CN749,'Banco de dados'!$B:$B,'Banco de dados'!$H:$H)</f>
        <v>#NAME?</v>
      </c>
      <c r="CS749" s="56" t="e">
        <f t="array" aca="1" ref="CS749" ca="1">_xludf.xlookup(CL749,'Banco de dados'!$B:$B,'Banco de dados'!$F:$F)</f>
        <v>#NAME?</v>
      </c>
      <c r="CT749" s="56" t="e">
        <f t="array" aca="1" ref="CT749" ca="1">_xludf.xlookup(CN749,'Banco de dados'!$B:$B,'Banco de dados'!$F:$F)</f>
        <v>#NAME?</v>
      </c>
      <c r="CU749" s="42"/>
      <c r="CV749" s="42"/>
      <c r="CW749" s="56" t="str">
        <f>IF(AJ749=0.5,"Suporte",IF(AND(AJ749&gt;='Braços de IP'!$B$9,AJ749&lt;='Braços de IP'!$D$9),'Braços de IP'!$E$9,IF(AND(AJ749&gt;='Braços de IP'!$B$10,AJ749&lt;='Braços de IP'!$D$10),'Braços de IP'!$E$10,IF(AND(AJ749&gt;='Braços de IP'!$B$11,AJ749&lt;='Braços de IP'!$D$11),'Braços de IP'!$E$11,IF(AND(AJ749&gt;='Braços de IP'!$B$12,AJ749&lt;='Braços de IP'!$D$12),'Braços de IP'!$E$12,IF(AND(AJ749&gt;='Braços de IP'!$B$13,AJ749&lt;='Braços de IP'!$D$13),'Braços de IP'!$E$13,IF(AND(AJ749&gt;='Braços de IP'!$B$14,AJ749&lt;='Braços de IP'!$D$14),'Braços de IP'!$E$14,"ERRO")))))))</f>
        <v>Médio I</v>
      </c>
      <c r="CX749" s="42"/>
      <c r="CY749" s="56" t="str">
        <f>IF($CX749="","",VLOOKUP($CX749,'Braços de IP'!$E$9:$I$15,2,0))</f>
        <v/>
      </c>
      <c r="CZ749" s="43" t="str">
        <f>IF($CX749="","",VLOOKUP($CX749,'Braços de IP'!$E$9:$I$15,5,0))</f>
        <v/>
      </c>
      <c r="DA749" s="56"/>
      <c r="DB749" s="56"/>
      <c r="DC749" s="56"/>
      <c r="DD749" s="56"/>
      <c r="DE749" s="56"/>
      <c r="DF749" s="56"/>
      <c r="DG749" s="44" t="e">
        <f t="shared" si="449"/>
        <v>#N/A</v>
      </c>
      <c r="DH749" s="45">
        <f t="shared" si="450"/>
        <v>60</v>
      </c>
      <c r="DI749" s="44" t="e">
        <f t="shared" si="451"/>
        <v>#N/A</v>
      </c>
      <c r="DJ749" s="46" t="e">
        <f t="shared" si="452"/>
        <v>#N/A</v>
      </c>
      <c r="DK749" s="47" t="s">
        <v>147</v>
      </c>
      <c r="DL749" s="48"/>
      <c r="DM749" s="49"/>
      <c r="DN749" s="23" t="s">
        <v>148</v>
      </c>
      <c r="DO749" s="23"/>
      <c r="DQ749" s="50"/>
    </row>
    <row r="750" spans="2:121" ht="15.75" hidden="1" customHeight="1" x14ac:dyDescent="0.3">
      <c r="B750" s="5"/>
      <c r="C750" s="5"/>
      <c r="D750" s="5"/>
      <c r="E750" s="22" t="s">
        <v>619</v>
      </c>
      <c r="F750" s="22" t="s">
        <v>137</v>
      </c>
      <c r="G750" s="23" t="s">
        <v>620</v>
      </c>
      <c r="H750" s="23">
        <v>-23.343630000000001</v>
      </c>
      <c r="I750" s="23">
        <v>-46.824480000000001</v>
      </c>
      <c r="J750" s="24" t="s">
        <v>139</v>
      </c>
      <c r="K750" s="60"/>
      <c r="L750" s="24" t="s">
        <v>140</v>
      </c>
      <c r="M750" s="24" t="s">
        <v>141</v>
      </c>
      <c r="N750" s="23">
        <v>60</v>
      </c>
      <c r="O750" s="23" t="s">
        <v>142</v>
      </c>
      <c r="P750" s="23" t="s">
        <v>143</v>
      </c>
      <c r="Q750" s="26">
        <f t="shared" si="430"/>
        <v>120</v>
      </c>
      <c r="R750" s="27">
        <v>1</v>
      </c>
      <c r="S750" s="28">
        <v>1.6</v>
      </c>
      <c r="T750" s="28">
        <v>5.5</v>
      </c>
      <c r="U750" s="29"/>
      <c r="V750" s="29"/>
      <c r="W750" s="29"/>
      <c r="X750" s="28">
        <v>1.5</v>
      </c>
      <c r="Y750" s="23"/>
      <c r="Z750" s="23"/>
      <c r="AA750" s="23"/>
      <c r="AB750" s="29"/>
      <c r="AC750" s="29"/>
      <c r="AD750" s="23" t="s">
        <v>144</v>
      </c>
      <c r="AE750" s="23" t="s">
        <v>145</v>
      </c>
      <c r="AF750" s="23"/>
      <c r="AG750" s="23">
        <v>8.4</v>
      </c>
      <c r="AH750" s="23">
        <v>1</v>
      </c>
      <c r="AI750" s="23">
        <v>0.2</v>
      </c>
      <c r="AJ750" s="23">
        <v>2.2000000000000002</v>
      </c>
      <c r="AK750" s="27">
        <f t="shared" si="431"/>
        <v>2</v>
      </c>
      <c r="AL750" s="27" t="s">
        <v>143</v>
      </c>
      <c r="AM750" s="27" t="s">
        <v>143</v>
      </c>
      <c r="AN750" s="23"/>
      <c r="AO750" s="27">
        <f t="shared" si="432"/>
        <v>2</v>
      </c>
      <c r="AP750" s="23"/>
      <c r="AQ750" s="23"/>
      <c r="AR750" s="23"/>
      <c r="AS750" s="23"/>
      <c r="AT750" s="23"/>
      <c r="AU750" s="27"/>
      <c r="AV750" s="27">
        <f t="shared" si="433"/>
        <v>0</v>
      </c>
      <c r="AW750" s="27"/>
      <c r="AX750" s="28">
        <f>VLOOKUP(J750,ABNT5101!$I$3:$J$9,2)</f>
        <v>7.5</v>
      </c>
      <c r="AY750" s="28">
        <f>VLOOKUP(J750,ABNT5101!$I$3:$M$9,5)</f>
        <v>0.18</v>
      </c>
      <c r="AZ750" s="28" t="str">
        <f>_xlfn.XLOOKUP(J750,ABNT5101!I:I,ABNT5101!L:L)</f>
        <v>-</v>
      </c>
      <c r="BA750" s="28">
        <f>_xlfn.XLOOKUP(J750,ABNT5101!$I:$I,ABNT5101!M:M)</f>
        <v>0.18</v>
      </c>
      <c r="BB750" s="28" t="str">
        <f>_xlfn.XLOOKUP(J750,ABNT5101!$I:$I,ABNT5101!N:N)</f>
        <v>-</v>
      </c>
      <c r="BC750" s="28">
        <f>_xlfn.XLOOKUP(J750,ABNT5101!$I:$I,ABNT5101!O:O)</f>
        <v>16</v>
      </c>
      <c r="BD750" s="31" t="str">
        <f t="shared" si="434"/>
        <v>NÃO ATENDE</v>
      </c>
      <c r="BE750" s="32">
        <f t="shared" si="426"/>
        <v>-1</v>
      </c>
      <c r="BF750" s="32">
        <f t="shared" si="427"/>
        <v>-1</v>
      </c>
      <c r="BG750" s="32" t="str">
        <f t="shared" si="435"/>
        <v>-</v>
      </c>
      <c r="BH750" s="33"/>
      <c r="BI750" s="33"/>
      <c r="BJ750" s="34"/>
      <c r="BK750" s="34"/>
      <c r="BL750" s="35"/>
      <c r="BM750" s="34"/>
      <c r="BN750" s="31" t="str">
        <f t="shared" si="436"/>
        <v>NÃO ATENDE</v>
      </c>
      <c r="BO750" s="31" t="str">
        <f t="shared" si="428"/>
        <v>NÃO ATENDE</v>
      </c>
      <c r="BP750" s="31" t="str">
        <f t="shared" si="429"/>
        <v>NÃO ATENDE</v>
      </c>
      <c r="BQ750" s="31" t="str">
        <f t="shared" si="437"/>
        <v>ATENDE</v>
      </c>
      <c r="BR750" s="36" t="str">
        <f t="shared" si="438"/>
        <v>C5</v>
      </c>
      <c r="BS750" s="36" t="str">
        <f t="shared" si="439"/>
        <v>P6</v>
      </c>
      <c r="BT750" s="37">
        <f t="shared" si="440"/>
        <v>-1</v>
      </c>
      <c r="BU750" s="33"/>
      <c r="BV750" s="33"/>
      <c r="BW750" s="36">
        <f>IF(BS750="-","-",_xlfn.XLOOKUP(BS750,ABNT5101!$B$4:$B$9,ABNT5101!$C$4:$C$9))</f>
        <v>3</v>
      </c>
      <c r="BX750" s="36">
        <f>IF(BS750="-","-",_xlfn.XLOOKUP(BS750,ABNT5101!$B$4:$B$9,ABNT5101!$D$4:$D$9))</f>
        <v>0.6</v>
      </c>
      <c r="BY750" s="31" t="str">
        <f t="shared" si="441"/>
        <v>NÃO ATENDE</v>
      </c>
      <c r="BZ750" s="31" t="str">
        <f t="shared" si="442"/>
        <v>NÃO ATENDE</v>
      </c>
      <c r="CA750" s="31" t="str">
        <f t="shared" si="443"/>
        <v>NÃO ATENDE</v>
      </c>
      <c r="CB750" s="36" t="str">
        <f t="shared" si="425"/>
        <v>P6</v>
      </c>
      <c r="CC750" s="37">
        <f t="shared" si="444"/>
        <v>-1</v>
      </c>
      <c r="CD750" s="38"/>
      <c r="CE750" s="38"/>
      <c r="CF750" s="31">
        <f>IF(CB750="-","-",_xlfn.XLOOKUP(CB750,ABNT5101!$B$4:$B$9,ABNT5101!$C$4:$C$9))</f>
        <v>3</v>
      </c>
      <c r="CG750" s="36">
        <f>IF(CB750="-","-",_xlfn.XLOOKUP(CB750,ABNT5101!$B$4:$B$9,ABNT5101!$D$4:$D$9))</f>
        <v>0.6</v>
      </c>
      <c r="CH750" s="31" t="str">
        <f t="shared" si="445"/>
        <v>NÃO ATENDE</v>
      </c>
      <c r="CI750" s="31" t="str">
        <f t="shared" si="446"/>
        <v>NÃO ATENDE</v>
      </c>
      <c r="CJ750" s="31" t="str">
        <f t="shared" si="447"/>
        <v>NÃO ATENDE</v>
      </c>
      <c r="CK750" s="56" t="e">
        <f>_xlfn.XLOOKUP(CL750,'Banco de dados'!$B:$B,'Banco de dados'!$D:$D)</f>
        <v>#N/A</v>
      </c>
      <c r="CL750" s="42"/>
      <c r="CM750" s="56" t="e">
        <f>_xlfn.XLOOKUP(CL750,'Banco de dados'!$B:$B,'Banco de dados'!$E:$E)</f>
        <v>#N/A</v>
      </c>
      <c r="CN750" s="56"/>
      <c r="CO750" s="56" t="e">
        <f>IF(CN750="-","-",_xlfn.XLOOKUP(CN750,'Banco de dados'!$B:$B,'Banco de dados'!$E:$E))</f>
        <v>#N/A</v>
      </c>
      <c r="CP750" s="41">
        <f t="shared" si="448"/>
        <v>1</v>
      </c>
      <c r="CQ750" s="56" t="e">
        <f>_xlfn.XLOOKUP(CL750,'Banco de dados'!$B:$B,'Banco de dados'!$H:$H)</f>
        <v>#N/A</v>
      </c>
      <c r="CR750" s="56" t="e">
        <f t="array" aca="1" ref="CR750" ca="1">_xludf.xlookup(CN750,'Banco de dados'!$B:$B,'Banco de dados'!$H:$H)</f>
        <v>#NAME?</v>
      </c>
      <c r="CS750" s="56" t="e">
        <f t="array" aca="1" ref="CS750" ca="1">_xludf.xlookup(CL750,'Banco de dados'!$B:$B,'Banco de dados'!$F:$F)</f>
        <v>#NAME?</v>
      </c>
      <c r="CT750" s="56" t="e">
        <f t="array" aca="1" ref="CT750" ca="1">_xludf.xlookup(CN750,'Banco de dados'!$B:$B,'Banco de dados'!$F:$F)</f>
        <v>#NAME?</v>
      </c>
      <c r="CU750" s="42"/>
      <c r="CV750" s="42"/>
      <c r="CW750" s="56" t="str">
        <f>IF(AJ750=0.5,"Suporte",IF(AND(AJ750&gt;='Braços de IP'!$B$9,AJ750&lt;='Braços de IP'!$D$9),'Braços de IP'!$E$9,IF(AND(AJ750&gt;='Braços de IP'!$B$10,AJ750&lt;='Braços de IP'!$D$10),'Braços de IP'!$E$10,IF(AND(AJ750&gt;='Braços de IP'!$B$11,AJ750&lt;='Braços de IP'!$D$11),'Braços de IP'!$E$11,IF(AND(AJ750&gt;='Braços de IP'!$B$12,AJ750&lt;='Braços de IP'!$D$12),'Braços de IP'!$E$12,IF(AND(AJ750&gt;='Braços de IP'!$B$13,AJ750&lt;='Braços de IP'!$D$13),'Braços de IP'!$E$13,IF(AND(AJ750&gt;='Braços de IP'!$B$14,AJ750&lt;='Braços de IP'!$D$14),'Braços de IP'!$E$14,"ERRO")))))))</f>
        <v>Médio I</v>
      </c>
      <c r="CX750" s="42"/>
      <c r="CY750" s="56" t="str">
        <f>IF($CX750="","",VLOOKUP($CX750,'Braços de IP'!$E$9:$I$15,2,0))</f>
        <v/>
      </c>
      <c r="CZ750" s="43" t="str">
        <f>IF($CX750="","",VLOOKUP($CX750,'Braços de IP'!$E$9:$I$15,5,0))</f>
        <v/>
      </c>
      <c r="DA750" s="56"/>
      <c r="DB750" s="56"/>
      <c r="DC750" s="56"/>
      <c r="DD750" s="56"/>
      <c r="DE750" s="56"/>
      <c r="DF750" s="56"/>
      <c r="DG750" s="44" t="e">
        <f t="shared" si="449"/>
        <v>#N/A</v>
      </c>
      <c r="DH750" s="45">
        <f t="shared" si="450"/>
        <v>60</v>
      </c>
      <c r="DI750" s="44" t="e">
        <f t="shared" si="451"/>
        <v>#N/A</v>
      </c>
      <c r="DJ750" s="46" t="e">
        <f t="shared" si="452"/>
        <v>#N/A</v>
      </c>
      <c r="DK750" s="47" t="s">
        <v>147</v>
      </c>
      <c r="DL750" s="48"/>
      <c r="DM750" s="49"/>
      <c r="DN750" s="23" t="s">
        <v>148</v>
      </c>
      <c r="DO750" s="23"/>
      <c r="DQ750" s="50"/>
    </row>
    <row r="751" spans="2:121" ht="15.75" hidden="1" customHeight="1" x14ac:dyDescent="0.3">
      <c r="B751" s="5"/>
      <c r="C751" s="5"/>
      <c r="D751" s="5"/>
      <c r="E751" s="22" t="s">
        <v>619</v>
      </c>
      <c r="F751" s="22" t="s">
        <v>137</v>
      </c>
      <c r="G751" s="23" t="s">
        <v>620</v>
      </c>
      <c r="H751" s="23">
        <v>-23.343630000000001</v>
      </c>
      <c r="I751" s="23">
        <v>-46.824480000000001</v>
      </c>
      <c r="J751" s="24" t="s">
        <v>139</v>
      </c>
      <c r="K751" s="60"/>
      <c r="L751" s="24" t="s">
        <v>140</v>
      </c>
      <c r="M751" s="24" t="s">
        <v>141</v>
      </c>
      <c r="N751" s="23">
        <v>60</v>
      </c>
      <c r="O751" s="23" t="s">
        <v>142</v>
      </c>
      <c r="P751" s="23" t="s">
        <v>143</v>
      </c>
      <c r="Q751" s="26">
        <f t="shared" si="430"/>
        <v>120</v>
      </c>
      <c r="R751" s="27">
        <v>1</v>
      </c>
      <c r="S751" s="28">
        <v>1.6</v>
      </c>
      <c r="T751" s="28">
        <v>5.5</v>
      </c>
      <c r="U751" s="29"/>
      <c r="V751" s="29"/>
      <c r="W751" s="29"/>
      <c r="X751" s="28">
        <v>1.5</v>
      </c>
      <c r="Y751" s="23"/>
      <c r="Z751" s="23"/>
      <c r="AA751" s="23"/>
      <c r="AB751" s="29"/>
      <c r="AC751" s="29"/>
      <c r="AD751" s="23" t="s">
        <v>144</v>
      </c>
      <c r="AE751" s="23" t="s">
        <v>145</v>
      </c>
      <c r="AF751" s="23"/>
      <c r="AG751" s="23">
        <v>8.4</v>
      </c>
      <c r="AH751" s="23">
        <v>1</v>
      </c>
      <c r="AI751" s="23">
        <v>0.2</v>
      </c>
      <c r="AJ751" s="23">
        <v>2.2000000000000002</v>
      </c>
      <c r="AK751" s="27">
        <f t="shared" si="431"/>
        <v>2</v>
      </c>
      <c r="AL751" s="27" t="s">
        <v>143</v>
      </c>
      <c r="AM751" s="27" t="s">
        <v>143</v>
      </c>
      <c r="AN751" s="23"/>
      <c r="AO751" s="27">
        <f t="shared" si="432"/>
        <v>2</v>
      </c>
      <c r="AP751" s="23"/>
      <c r="AQ751" s="23"/>
      <c r="AR751" s="23"/>
      <c r="AS751" s="23"/>
      <c r="AT751" s="23"/>
      <c r="AU751" s="27"/>
      <c r="AV751" s="27">
        <f t="shared" si="433"/>
        <v>0</v>
      </c>
      <c r="AW751" s="27"/>
      <c r="AX751" s="28">
        <f>VLOOKUP(J751,ABNT5101!$I$3:$J$9,2)</f>
        <v>7.5</v>
      </c>
      <c r="AY751" s="28">
        <f>VLOOKUP(J751,ABNT5101!$I$3:$M$9,5)</f>
        <v>0.18</v>
      </c>
      <c r="AZ751" s="28" t="str">
        <f>_xlfn.XLOOKUP(J751,ABNT5101!I:I,ABNT5101!L:L)</f>
        <v>-</v>
      </c>
      <c r="BA751" s="28">
        <f>_xlfn.XLOOKUP(J751,ABNT5101!$I:$I,ABNT5101!M:M)</f>
        <v>0.18</v>
      </c>
      <c r="BB751" s="28" t="str">
        <f>_xlfn.XLOOKUP(J751,ABNT5101!$I:$I,ABNT5101!N:N)</f>
        <v>-</v>
      </c>
      <c r="BC751" s="28">
        <f>_xlfn.XLOOKUP(J751,ABNT5101!$I:$I,ABNT5101!O:O)</f>
        <v>16</v>
      </c>
      <c r="BD751" s="31" t="str">
        <f t="shared" si="434"/>
        <v>NÃO ATENDE</v>
      </c>
      <c r="BE751" s="32">
        <f t="shared" si="426"/>
        <v>-1</v>
      </c>
      <c r="BF751" s="32">
        <f t="shared" si="427"/>
        <v>-1</v>
      </c>
      <c r="BG751" s="32" t="str">
        <f t="shared" si="435"/>
        <v>-</v>
      </c>
      <c r="BH751" s="33"/>
      <c r="BI751" s="33"/>
      <c r="BJ751" s="34"/>
      <c r="BK751" s="34"/>
      <c r="BL751" s="35"/>
      <c r="BM751" s="34"/>
      <c r="BN751" s="31" t="str">
        <f t="shared" si="436"/>
        <v>NÃO ATENDE</v>
      </c>
      <c r="BO751" s="31" t="str">
        <f t="shared" si="428"/>
        <v>NÃO ATENDE</v>
      </c>
      <c r="BP751" s="31" t="str">
        <f t="shared" si="429"/>
        <v>NÃO ATENDE</v>
      </c>
      <c r="BQ751" s="31" t="str">
        <f t="shared" si="437"/>
        <v>ATENDE</v>
      </c>
      <c r="BR751" s="36" t="str">
        <f t="shared" si="438"/>
        <v>C5</v>
      </c>
      <c r="BS751" s="36" t="str">
        <f t="shared" si="439"/>
        <v>P6</v>
      </c>
      <c r="BT751" s="37">
        <f t="shared" si="440"/>
        <v>-1</v>
      </c>
      <c r="BU751" s="33"/>
      <c r="BV751" s="33"/>
      <c r="BW751" s="36">
        <f>IF(BS751="-","-",_xlfn.XLOOKUP(BS751,ABNT5101!$B$4:$B$9,ABNT5101!$C$4:$C$9))</f>
        <v>3</v>
      </c>
      <c r="BX751" s="36">
        <f>IF(BS751="-","-",_xlfn.XLOOKUP(BS751,ABNT5101!$B$4:$B$9,ABNT5101!$D$4:$D$9))</f>
        <v>0.6</v>
      </c>
      <c r="BY751" s="31" t="str">
        <f t="shared" si="441"/>
        <v>NÃO ATENDE</v>
      </c>
      <c r="BZ751" s="31" t="str">
        <f t="shared" si="442"/>
        <v>NÃO ATENDE</v>
      </c>
      <c r="CA751" s="31" t="str">
        <f t="shared" si="443"/>
        <v>NÃO ATENDE</v>
      </c>
      <c r="CB751" s="36" t="str">
        <f t="shared" si="425"/>
        <v>P6</v>
      </c>
      <c r="CC751" s="37">
        <f t="shared" si="444"/>
        <v>-1</v>
      </c>
      <c r="CD751" s="38"/>
      <c r="CE751" s="38"/>
      <c r="CF751" s="31">
        <f>IF(CB751="-","-",_xlfn.XLOOKUP(CB751,ABNT5101!$B$4:$B$9,ABNT5101!$C$4:$C$9))</f>
        <v>3</v>
      </c>
      <c r="CG751" s="36">
        <f>IF(CB751="-","-",_xlfn.XLOOKUP(CB751,ABNT5101!$B$4:$B$9,ABNT5101!$D$4:$D$9))</f>
        <v>0.6</v>
      </c>
      <c r="CH751" s="31" t="str">
        <f t="shared" si="445"/>
        <v>NÃO ATENDE</v>
      </c>
      <c r="CI751" s="31" t="str">
        <f t="shared" si="446"/>
        <v>NÃO ATENDE</v>
      </c>
      <c r="CJ751" s="31" t="str">
        <f t="shared" si="447"/>
        <v>NÃO ATENDE</v>
      </c>
      <c r="CK751" s="56" t="e">
        <f>_xlfn.XLOOKUP(CL751,'Banco de dados'!$B:$B,'Banco de dados'!$D:$D)</f>
        <v>#N/A</v>
      </c>
      <c r="CL751" s="42"/>
      <c r="CM751" s="56" t="e">
        <f>_xlfn.XLOOKUP(CL751,'Banco de dados'!$B:$B,'Banco de dados'!$E:$E)</f>
        <v>#N/A</v>
      </c>
      <c r="CN751" s="56"/>
      <c r="CO751" s="56" t="e">
        <f>IF(CN751="-","-",_xlfn.XLOOKUP(CN751,'Banco de dados'!$B:$B,'Banco de dados'!$E:$E))</f>
        <v>#N/A</v>
      </c>
      <c r="CP751" s="41">
        <f t="shared" si="448"/>
        <v>1</v>
      </c>
      <c r="CQ751" s="56" t="e">
        <f>_xlfn.XLOOKUP(CL751,'Banco de dados'!$B:$B,'Banco de dados'!$H:$H)</f>
        <v>#N/A</v>
      </c>
      <c r="CR751" s="56" t="e">
        <f t="array" aca="1" ref="CR751" ca="1">_xludf.xlookup(CN751,'Banco de dados'!$B:$B,'Banco de dados'!$H:$H)</f>
        <v>#NAME?</v>
      </c>
      <c r="CS751" s="56" t="e">
        <f t="array" aca="1" ref="CS751" ca="1">_xludf.xlookup(CL751,'Banco de dados'!$B:$B,'Banco de dados'!$F:$F)</f>
        <v>#NAME?</v>
      </c>
      <c r="CT751" s="56" t="e">
        <f t="array" aca="1" ref="CT751" ca="1">_xludf.xlookup(CN751,'Banco de dados'!$B:$B,'Banco de dados'!$F:$F)</f>
        <v>#NAME?</v>
      </c>
      <c r="CU751" s="42"/>
      <c r="CV751" s="42"/>
      <c r="CW751" s="56" t="str">
        <f>IF(AJ751=0.5,"Suporte",IF(AND(AJ751&gt;='Braços de IP'!$B$9,AJ751&lt;='Braços de IP'!$D$9),'Braços de IP'!$E$9,IF(AND(AJ751&gt;='Braços de IP'!$B$10,AJ751&lt;='Braços de IP'!$D$10),'Braços de IP'!$E$10,IF(AND(AJ751&gt;='Braços de IP'!$B$11,AJ751&lt;='Braços de IP'!$D$11),'Braços de IP'!$E$11,IF(AND(AJ751&gt;='Braços de IP'!$B$12,AJ751&lt;='Braços de IP'!$D$12),'Braços de IP'!$E$12,IF(AND(AJ751&gt;='Braços de IP'!$B$13,AJ751&lt;='Braços de IP'!$D$13),'Braços de IP'!$E$13,IF(AND(AJ751&gt;='Braços de IP'!$B$14,AJ751&lt;='Braços de IP'!$D$14),'Braços de IP'!$E$14,"ERRO")))))))</f>
        <v>Médio I</v>
      </c>
      <c r="CX751" s="42"/>
      <c r="CY751" s="56" t="str">
        <f>IF($CX751="","",VLOOKUP($CX751,'Braços de IP'!$E$9:$I$15,2,0))</f>
        <v/>
      </c>
      <c r="CZ751" s="43" t="str">
        <f>IF($CX751="","",VLOOKUP($CX751,'Braços de IP'!$E$9:$I$15,5,0))</f>
        <v/>
      </c>
      <c r="DA751" s="56"/>
      <c r="DB751" s="56"/>
      <c r="DC751" s="56"/>
      <c r="DD751" s="56"/>
      <c r="DE751" s="56"/>
      <c r="DF751" s="56"/>
      <c r="DG751" s="44" t="e">
        <f t="shared" si="449"/>
        <v>#N/A</v>
      </c>
      <c r="DH751" s="45">
        <f t="shared" si="450"/>
        <v>60</v>
      </c>
      <c r="DI751" s="44" t="e">
        <f t="shared" si="451"/>
        <v>#N/A</v>
      </c>
      <c r="DJ751" s="46" t="e">
        <f t="shared" si="452"/>
        <v>#N/A</v>
      </c>
      <c r="DK751" s="47" t="s">
        <v>147</v>
      </c>
      <c r="DL751" s="48"/>
      <c r="DM751" s="49"/>
      <c r="DN751" s="23" t="s">
        <v>148</v>
      </c>
      <c r="DO751" s="23"/>
      <c r="DQ751" s="50"/>
    </row>
    <row r="752" spans="2:121" ht="15.75" hidden="1" customHeight="1" x14ac:dyDescent="0.3">
      <c r="B752" s="5"/>
      <c r="C752" s="5"/>
      <c r="D752" s="5"/>
      <c r="E752" s="22" t="s">
        <v>621</v>
      </c>
      <c r="F752" s="22" t="s">
        <v>150</v>
      </c>
      <c r="G752" s="23" t="s">
        <v>622</v>
      </c>
      <c r="H752" s="23">
        <v>-23.363115000000001</v>
      </c>
      <c r="I752" s="23">
        <v>-46.873762999999997</v>
      </c>
      <c r="J752" s="24" t="s">
        <v>139</v>
      </c>
      <c r="K752" s="60"/>
      <c r="L752" s="24" t="s">
        <v>152</v>
      </c>
      <c r="M752" s="24" t="s">
        <v>141</v>
      </c>
      <c r="N752" s="23">
        <v>60</v>
      </c>
      <c r="O752" s="23" t="s">
        <v>142</v>
      </c>
      <c r="P752" s="23" t="s">
        <v>143</v>
      </c>
      <c r="Q752" s="26">
        <f t="shared" si="430"/>
        <v>120</v>
      </c>
      <c r="R752" s="27">
        <v>1</v>
      </c>
      <c r="S752" s="28" t="s">
        <v>153</v>
      </c>
      <c r="T752" s="28">
        <v>6</v>
      </c>
      <c r="U752" s="29"/>
      <c r="V752" s="29"/>
      <c r="W752" s="29"/>
      <c r="X752" s="28" t="s">
        <v>153</v>
      </c>
      <c r="Y752" s="23"/>
      <c r="Z752" s="23"/>
      <c r="AA752" s="23"/>
      <c r="AB752" s="29"/>
      <c r="AC752" s="29"/>
      <c r="AD752" s="23" t="s">
        <v>144</v>
      </c>
      <c r="AE752" s="23" t="s">
        <v>145</v>
      </c>
      <c r="AF752" s="23"/>
      <c r="AG752" s="23">
        <v>6.6</v>
      </c>
      <c r="AH752" s="23">
        <v>1</v>
      </c>
      <c r="AI752" s="23">
        <v>0.3</v>
      </c>
      <c r="AJ752" s="23">
        <v>2</v>
      </c>
      <c r="AK752" s="27">
        <f t="shared" si="431"/>
        <v>1.7</v>
      </c>
      <c r="AL752" s="27" t="s">
        <v>143</v>
      </c>
      <c r="AM752" s="27" t="s">
        <v>143</v>
      </c>
      <c r="AN752" s="23"/>
      <c r="AO752" s="27">
        <f t="shared" si="432"/>
        <v>2</v>
      </c>
      <c r="AP752" s="23"/>
      <c r="AQ752" s="23"/>
      <c r="AR752" s="23"/>
      <c r="AS752" s="23"/>
      <c r="AT752" s="23"/>
      <c r="AU752" s="27"/>
      <c r="AV752" s="27">
        <f t="shared" si="433"/>
        <v>0</v>
      </c>
      <c r="AW752" s="27"/>
      <c r="AX752" s="28">
        <f>VLOOKUP(J752,ABNT5101!$I$3:$J$9,2)</f>
        <v>7.5</v>
      </c>
      <c r="AY752" s="28">
        <f>VLOOKUP(J752,ABNT5101!$I$3:$M$9,5)</f>
        <v>0.18</v>
      </c>
      <c r="AZ752" s="28" t="str">
        <f>_xlfn.XLOOKUP(J752,ABNT5101!I:I,ABNT5101!L:L)</f>
        <v>-</v>
      </c>
      <c r="BA752" s="28">
        <f>_xlfn.XLOOKUP(J752,ABNT5101!$I:$I,ABNT5101!M:M)</f>
        <v>0.18</v>
      </c>
      <c r="BB752" s="28" t="str">
        <f>_xlfn.XLOOKUP(J752,ABNT5101!$I:$I,ABNT5101!N:N)</f>
        <v>-</v>
      </c>
      <c r="BC752" s="28">
        <f>_xlfn.XLOOKUP(J752,ABNT5101!$I:$I,ABNT5101!O:O)</f>
        <v>16</v>
      </c>
      <c r="BD752" s="31" t="str">
        <f t="shared" si="434"/>
        <v>NÃO ATENDE</v>
      </c>
      <c r="BE752" s="32">
        <f t="shared" si="426"/>
        <v>-1</v>
      </c>
      <c r="BF752" s="32">
        <f t="shared" si="427"/>
        <v>-1</v>
      </c>
      <c r="BG752" s="32" t="str">
        <f t="shared" si="435"/>
        <v>-</v>
      </c>
      <c r="BH752" s="33"/>
      <c r="BI752" s="33"/>
      <c r="BJ752" s="34"/>
      <c r="BK752" s="34"/>
      <c r="BL752" s="35"/>
      <c r="BM752" s="34"/>
      <c r="BN752" s="31" t="str">
        <f t="shared" si="436"/>
        <v>NÃO ATENDE</v>
      </c>
      <c r="BO752" s="31" t="str">
        <f t="shared" si="428"/>
        <v>NÃO ATENDE</v>
      </c>
      <c r="BP752" s="31" t="str">
        <f t="shared" si="429"/>
        <v>NÃO ATENDE</v>
      </c>
      <c r="BQ752" s="31" t="str">
        <f t="shared" si="437"/>
        <v>ATENDE</v>
      </c>
      <c r="BR752" s="36" t="str">
        <f t="shared" si="438"/>
        <v>C5</v>
      </c>
      <c r="BS752" s="36" t="str">
        <f t="shared" si="439"/>
        <v>Sem Passeio</v>
      </c>
      <c r="BT752" s="37" t="e">
        <f t="shared" si="440"/>
        <v>#N/A</v>
      </c>
      <c r="BU752" s="33"/>
      <c r="BV752" s="33"/>
      <c r="BW752" s="36" t="e">
        <f>IF(BS752="-","-",_xlfn.XLOOKUP(BS752,ABNT5101!$B$4:$B$9,ABNT5101!$C$4:$C$9))</f>
        <v>#N/A</v>
      </c>
      <c r="BX752" s="36" t="e">
        <f>IF(BS752="-","-",_xlfn.XLOOKUP(BS752,ABNT5101!$B$4:$B$9,ABNT5101!$D$4:$D$9))</f>
        <v>#N/A</v>
      </c>
      <c r="BY752" s="31" t="e">
        <f t="shared" si="441"/>
        <v>#N/A</v>
      </c>
      <c r="BZ752" s="31" t="e">
        <f t="shared" si="442"/>
        <v>#N/A</v>
      </c>
      <c r="CA752" s="31" t="e">
        <f t="shared" si="443"/>
        <v>#N/A</v>
      </c>
      <c r="CB752" s="36" t="str">
        <f t="shared" si="425"/>
        <v>Sem Passeio</v>
      </c>
      <c r="CC752" s="37" t="e">
        <f t="shared" si="444"/>
        <v>#N/A</v>
      </c>
      <c r="CD752" s="38"/>
      <c r="CE752" s="38"/>
      <c r="CF752" s="31" t="e">
        <f>IF(CB752="-","-",_xlfn.XLOOKUP(CB752,ABNT5101!$B$4:$B$9,ABNT5101!$C$4:$C$9))</f>
        <v>#N/A</v>
      </c>
      <c r="CG752" s="36" t="e">
        <f>IF(CB752="-","-",_xlfn.XLOOKUP(CB752,ABNT5101!$B$4:$B$9,ABNT5101!$D$4:$D$9))</f>
        <v>#N/A</v>
      </c>
      <c r="CH752" s="31" t="e">
        <f t="shared" si="445"/>
        <v>#N/A</v>
      </c>
      <c r="CI752" s="31" t="e">
        <f t="shared" si="446"/>
        <v>#N/A</v>
      </c>
      <c r="CJ752" s="31" t="e">
        <f t="shared" si="447"/>
        <v>#N/A</v>
      </c>
      <c r="CK752" s="56" t="e">
        <f>_xlfn.XLOOKUP(CL752,'Banco de dados'!$B:$B,'Banco de dados'!$D:$D)</f>
        <v>#N/A</v>
      </c>
      <c r="CL752" s="42"/>
      <c r="CM752" s="56" t="e">
        <f>_xlfn.XLOOKUP(CL752,'Banco de dados'!$B:$B,'Banco de dados'!$E:$E)</f>
        <v>#N/A</v>
      </c>
      <c r="CN752" s="56"/>
      <c r="CO752" s="56" t="e">
        <f>IF(CN752="-","-",_xlfn.XLOOKUP(CN752,'Banco de dados'!$B:$B,'Banco de dados'!$E:$E))</f>
        <v>#N/A</v>
      </c>
      <c r="CP752" s="41">
        <f t="shared" si="448"/>
        <v>1</v>
      </c>
      <c r="CQ752" s="56" t="e">
        <f>_xlfn.XLOOKUP(CL752,'Banco de dados'!$B:$B,'Banco de dados'!$H:$H)</f>
        <v>#N/A</v>
      </c>
      <c r="CR752" s="56" t="e">
        <f t="array" aca="1" ref="CR752" ca="1">_xludf.xlookup(CN752,'Banco de dados'!$B:$B,'Banco de dados'!$H:$H)</f>
        <v>#NAME?</v>
      </c>
      <c r="CS752" s="56" t="e">
        <f t="array" aca="1" ref="CS752" ca="1">_xludf.xlookup(CL752,'Banco de dados'!$B:$B,'Banco de dados'!$F:$F)</f>
        <v>#NAME?</v>
      </c>
      <c r="CT752" s="56" t="e">
        <f t="array" aca="1" ref="CT752" ca="1">_xludf.xlookup(CN752,'Banco de dados'!$B:$B,'Banco de dados'!$F:$F)</f>
        <v>#NAME?</v>
      </c>
      <c r="CU752" s="42"/>
      <c r="CV752" s="42"/>
      <c r="CW752" s="56" t="str">
        <f>IF(AJ752=0.5,"Suporte",IF(AND(AJ752&gt;='Braços de IP'!$B$9,AJ752&lt;='Braços de IP'!$D$9),'Braços de IP'!$E$9,IF(AND(AJ752&gt;='Braços de IP'!$B$10,AJ752&lt;='Braços de IP'!$D$10),'Braços de IP'!$E$10,IF(AND(AJ752&gt;='Braços de IP'!$B$11,AJ752&lt;='Braços de IP'!$D$11),'Braços de IP'!$E$11,IF(AND(AJ752&gt;='Braços de IP'!$B$12,AJ752&lt;='Braços de IP'!$D$12),'Braços de IP'!$E$12,IF(AND(AJ752&gt;='Braços de IP'!$B$13,AJ752&lt;='Braços de IP'!$D$13),'Braços de IP'!$E$13,IF(AND(AJ752&gt;='Braços de IP'!$B$14,AJ752&lt;='Braços de IP'!$D$14),'Braços de IP'!$E$14,"ERRO")))))))</f>
        <v>Médio I</v>
      </c>
      <c r="CX752" s="42"/>
      <c r="CY752" s="56" t="str">
        <f>IF($CX752="","",VLOOKUP($CX752,'Braços de IP'!$E$9:$I$15,2,0))</f>
        <v/>
      </c>
      <c r="CZ752" s="43" t="str">
        <f>IF($CX752="","",VLOOKUP($CX752,'Braços de IP'!$E$9:$I$15,5,0))</f>
        <v/>
      </c>
      <c r="DA752" s="56"/>
      <c r="DB752" s="56"/>
      <c r="DC752" s="56"/>
      <c r="DD752" s="56"/>
      <c r="DE752" s="56"/>
      <c r="DF752" s="56"/>
      <c r="DG752" s="44" t="e">
        <f t="shared" si="449"/>
        <v>#N/A</v>
      </c>
      <c r="DH752" s="45">
        <f t="shared" si="450"/>
        <v>60</v>
      </c>
      <c r="DI752" s="44" t="e">
        <f t="shared" si="451"/>
        <v>#N/A</v>
      </c>
      <c r="DJ752" s="46" t="e">
        <f t="shared" si="452"/>
        <v>#N/A</v>
      </c>
      <c r="DK752" s="47" t="s">
        <v>147</v>
      </c>
      <c r="DL752" s="48"/>
      <c r="DM752" s="49"/>
      <c r="DN752" s="23" t="s">
        <v>148</v>
      </c>
      <c r="DO752" s="23"/>
      <c r="DQ752" s="50"/>
    </row>
    <row r="753" spans="2:121" ht="15.75" hidden="1" customHeight="1" x14ac:dyDescent="0.3">
      <c r="B753" s="5"/>
      <c r="C753" s="5"/>
      <c r="D753" s="5"/>
      <c r="E753" s="22" t="s">
        <v>621</v>
      </c>
      <c r="F753" s="22" t="s">
        <v>150</v>
      </c>
      <c r="G753" s="23" t="s">
        <v>622</v>
      </c>
      <c r="H753" s="23">
        <v>-23.363115000000001</v>
      </c>
      <c r="I753" s="23">
        <v>-46.873762999999997</v>
      </c>
      <c r="J753" s="24" t="s">
        <v>139</v>
      </c>
      <c r="K753" s="60"/>
      <c r="L753" s="24" t="s">
        <v>152</v>
      </c>
      <c r="M753" s="24" t="s">
        <v>141</v>
      </c>
      <c r="N753" s="23">
        <v>60</v>
      </c>
      <c r="O753" s="23" t="s">
        <v>142</v>
      </c>
      <c r="P753" s="23" t="s">
        <v>143</v>
      </c>
      <c r="Q753" s="26">
        <f t="shared" si="430"/>
        <v>120</v>
      </c>
      <c r="R753" s="27">
        <v>1</v>
      </c>
      <c r="S753" s="28" t="s">
        <v>153</v>
      </c>
      <c r="T753" s="28">
        <v>6</v>
      </c>
      <c r="U753" s="29"/>
      <c r="V753" s="29"/>
      <c r="W753" s="29"/>
      <c r="X753" s="28" t="s">
        <v>153</v>
      </c>
      <c r="Y753" s="23"/>
      <c r="Z753" s="23"/>
      <c r="AA753" s="23"/>
      <c r="AB753" s="29"/>
      <c r="AC753" s="29"/>
      <c r="AD753" s="23" t="s">
        <v>144</v>
      </c>
      <c r="AE753" s="23" t="s">
        <v>145</v>
      </c>
      <c r="AF753" s="23"/>
      <c r="AG753" s="23">
        <v>6.6</v>
      </c>
      <c r="AH753" s="23">
        <v>1</v>
      </c>
      <c r="AI753" s="23">
        <v>0.3</v>
      </c>
      <c r="AJ753" s="23">
        <v>2</v>
      </c>
      <c r="AK753" s="27">
        <f t="shared" si="431"/>
        <v>1.7</v>
      </c>
      <c r="AL753" s="27" t="s">
        <v>143</v>
      </c>
      <c r="AM753" s="27" t="s">
        <v>143</v>
      </c>
      <c r="AN753" s="23"/>
      <c r="AO753" s="27">
        <f t="shared" si="432"/>
        <v>2</v>
      </c>
      <c r="AP753" s="23"/>
      <c r="AQ753" s="23"/>
      <c r="AR753" s="23"/>
      <c r="AS753" s="23"/>
      <c r="AT753" s="23"/>
      <c r="AU753" s="27"/>
      <c r="AV753" s="27">
        <f t="shared" si="433"/>
        <v>0</v>
      </c>
      <c r="AW753" s="27"/>
      <c r="AX753" s="28">
        <f>VLOOKUP(J753,ABNT5101!$I$3:$J$9,2)</f>
        <v>7.5</v>
      </c>
      <c r="AY753" s="28">
        <f>VLOOKUP(J753,ABNT5101!$I$3:$M$9,5)</f>
        <v>0.18</v>
      </c>
      <c r="AZ753" s="28" t="str">
        <f>_xlfn.XLOOKUP(J753,ABNT5101!I:I,ABNT5101!L:L)</f>
        <v>-</v>
      </c>
      <c r="BA753" s="28">
        <f>_xlfn.XLOOKUP(J753,ABNT5101!$I:$I,ABNT5101!M:M)</f>
        <v>0.18</v>
      </c>
      <c r="BB753" s="28" t="str">
        <f>_xlfn.XLOOKUP(J753,ABNT5101!$I:$I,ABNT5101!N:N)</f>
        <v>-</v>
      </c>
      <c r="BC753" s="28">
        <f>_xlfn.XLOOKUP(J753,ABNT5101!$I:$I,ABNT5101!O:O)</f>
        <v>16</v>
      </c>
      <c r="BD753" s="31" t="str">
        <f t="shared" si="434"/>
        <v>NÃO ATENDE</v>
      </c>
      <c r="BE753" s="32">
        <f t="shared" si="426"/>
        <v>-1</v>
      </c>
      <c r="BF753" s="32">
        <f t="shared" si="427"/>
        <v>-1</v>
      </c>
      <c r="BG753" s="32" t="str">
        <f t="shared" si="435"/>
        <v>-</v>
      </c>
      <c r="BH753" s="33"/>
      <c r="BI753" s="33"/>
      <c r="BJ753" s="34"/>
      <c r="BK753" s="34"/>
      <c r="BL753" s="35"/>
      <c r="BM753" s="34"/>
      <c r="BN753" s="31" t="str">
        <f t="shared" si="436"/>
        <v>NÃO ATENDE</v>
      </c>
      <c r="BO753" s="31" t="str">
        <f t="shared" si="428"/>
        <v>NÃO ATENDE</v>
      </c>
      <c r="BP753" s="31" t="str">
        <f t="shared" si="429"/>
        <v>NÃO ATENDE</v>
      </c>
      <c r="BQ753" s="31" t="str">
        <f t="shared" si="437"/>
        <v>ATENDE</v>
      </c>
      <c r="BR753" s="36" t="str">
        <f t="shared" si="438"/>
        <v>C5</v>
      </c>
      <c r="BS753" s="36" t="str">
        <f t="shared" si="439"/>
        <v>Sem Passeio</v>
      </c>
      <c r="BT753" s="37" t="e">
        <f t="shared" si="440"/>
        <v>#N/A</v>
      </c>
      <c r="BU753" s="33"/>
      <c r="BV753" s="33"/>
      <c r="BW753" s="36" t="e">
        <f>IF(BS753="-","-",_xlfn.XLOOKUP(BS753,ABNT5101!$B$4:$B$9,ABNT5101!$C$4:$C$9))</f>
        <v>#N/A</v>
      </c>
      <c r="BX753" s="36" t="e">
        <f>IF(BS753="-","-",_xlfn.XLOOKUP(BS753,ABNT5101!$B$4:$B$9,ABNT5101!$D$4:$D$9))</f>
        <v>#N/A</v>
      </c>
      <c r="BY753" s="31" t="e">
        <f t="shared" si="441"/>
        <v>#N/A</v>
      </c>
      <c r="BZ753" s="31" t="e">
        <f t="shared" si="442"/>
        <v>#N/A</v>
      </c>
      <c r="CA753" s="31" t="e">
        <f t="shared" si="443"/>
        <v>#N/A</v>
      </c>
      <c r="CB753" s="36" t="str">
        <f t="shared" si="425"/>
        <v>Sem Passeio</v>
      </c>
      <c r="CC753" s="37" t="e">
        <f t="shared" si="444"/>
        <v>#N/A</v>
      </c>
      <c r="CD753" s="38"/>
      <c r="CE753" s="38"/>
      <c r="CF753" s="31" t="e">
        <f>IF(CB753="-","-",_xlfn.XLOOKUP(CB753,ABNT5101!$B$4:$B$9,ABNT5101!$C$4:$C$9))</f>
        <v>#N/A</v>
      </c>
      <c r="CG753" s="36" t="e">
        <f>IF(CB753="-","-",_xlfn.XLOOKUP(CB753,ABNT5101!$B$4:$B$9,ABNT5101!$D$4:$D$9))</f>
        <v>#N/A</v>
      </c>
      <c r="CH753" s="31" t="e">
        <f t="shared" si="445"/>
        <v>#N/A</v>
      </c>
      <c r="CI753" s="31" t="e">
        <f t="shared" si="446"/>
        <v>#N/A</v>
      </c>
      <c r="CJ753" s="31" t="e">
        <f t="shared" si="447"/>
        <v>#N/A</v>
      </c>
      <c r="CK753" s="56" t="e">
        <f>_xlfn.XLOOKUP(CL753,'Banco de dados'!$B:$B,'Banco de dados'!$D:$D)</f>
        <v>#N/A</v>
      </c>
      <c r="CL753" s="42"/>
      <c r="CM753" s="56" t="e">
        <f>_xlfn.XLOOKUP(CL753,'Banco de dados'!$B:$B,'Banco de dados'!$E:$E)</f>
        <v>#N/A</v>
      </c>
      <c r="CN753" s="56"/>
      <c r="CO753" s="56" t="e">
        <f>IF(CN753="-","-",_xlfn.XLOOKUP(CN753,'Banco de dados'!$B:$B,'Banco de dados'!$E:$E))</f>
        <v>#N/A</v>
      </c>
      <c r="CP753" s="41">
        <f t="shared" si="448"/>
        <v>1</v>
      </c>
      <c r="CQ753" s="56" t="e">
        <f>_xlfn.XLOOKUP(CL753,'Banco de dados'!$B:$B,'Banco de dados'!$H:$H)</f>
        <v>#N/A</v>
      </c>
      <c r="CR753" s="56" t="e">
        <f t="array" aca="1" ref="CR753" ca="1">_xludf.xlookup(CN753,'Banco de dados'!$B:$B,'Banco de dados'!$H:$H)</f>
        <v>#NAME?</v>
      </c>
      <c r="CS753" s="56" t="e">
        <f t="array" aca="1" ref="CS753" ca="1">_xludf.xlookup(CL753,'Banco de dados'!$B:$B,'Banco de dados'!$F:$F)</f>
        <v>#NAME?</v>
      </c>
      <c r="CT753" s="56" t="e">
        <f t="array" aca="1" ref="CT753" ca="1">_xludf.xlookup(CN753,'Banco de dados'!$B:$B,'Banco de dados'!$F:$F)</f>
        <v>#NAME?</v>
      </c>
      <c r="CU753" s="42"/>
      <c r="CV753" s="42"/>
      <c r="CW753" s="56" t="str">
        <f>IF(AJ753=0.5,"Suporte",IF(AND(AJ753&gt;='Braços de IP'!$B$9,AJ753&lt;='Braços de IP'!$D$9),'Braços de IP'!$E$9,IF(AND(AJ753&gt;='Braços de IP'!$B$10,AJ753&lt;='Braços de IP'!$D$10),'Braços de IP'!$E$10,IF(AND(AJ753&gt;='Braços de IP'!$B$11,AJ753&lt;='Braços de IP'!$D$11),'Braços de IP'!$E$11,IF(AND(AJ753&gt;='Braços de IP'!$B$12,AJ753&lt;='Braços de IP'!$D$12),'Braços de IP'!$E$12,IF(AND(AJ753&gt;='Braços de IP'!$B$13,AJ753&lt;='Braços de IP'!$D$13),'Braços de IP'!$E$13,IF(AND(AJ753&gt;='Braços de IP'!$B$14,AJ753&lt;='Braços de IP'!$D$14),'Braços de IP'!$E$14,"ERRO")))))))</f>
        <v>Médio I</v>
      </c>
      <c r="CX753" s="42"/>
      <c r="CY753" s="56" t="str">
        <f>IF($CX753="","",VLOOKUP($CX753,'Braços de IP'!$E$9:$I$15,2,0))</f>
        <v/>
      </c>
      <c r="CZ753" s="43" t="str">
        <f>IF($CX753="","",VLOOKUP($CX753,'Braços de IP'!$E$9:$I$15,5,0))</f>
        <v/>
      </c>
      <c r="DA753" s="56"/>
      <c r="DB753" s="56"/>
      <c r="DC753" s="56"/>
      <c r="DD753" s="56"/>
      <c r="DE753" s="56"/>
      <c r="DF753" s="56"/>
      <c r="DG753" s="44" t="e">
        <f t="shared" si="449"/>
        <v>#N/A</v>
      </c>
      <c r="DH753" s="45">
        <f t="shared" si="450"/>
        <v>60</v>
      </c>
      <c r="DI753" s="44" t="e">
        <f t="shared" si="451"/>
        <v>#N/A</v>
      </c>
      <c r="DJ753" s="46" t="e">
        <f t="shared" si="452"/>
        <v>#N/A</v>
      </c>
      <c r="DK753" s="47" t="s">
        <v>147</v>
      </c>
      <c r="DL753" s="48"/>
      <c r="DM753" s="49"/>
      <c r="DN753" s="23" t="s">
        <v>148</v>
      </c>
      <c r="DO753" s="23"/>
      <c r="DQ753" s="50"/>
    </row>
    <row r="754" spans="2:121" ht="15.75" hidden="1" customHeight="1" x14ac:dyDescent="0.3">
      <c r="B754" s="5"/>
      <c r="C754" s="5"/>
      <c r="D754" s="5"/>
      <c r="E754" s="22" t="s">
        <v>621</v>
      </c>
      <c r="F754" s="22" t="s">
        <v>150</v>
      </c>
      <c r="G754" s="23" t="s">
        <v>622</v>
      </c>
      <c r="H754" s="23">
        <v>-23.363115000000001</v>
      </c>
      <c r="I754" s="23">
        <v>-46.873762999999997</v>
      </c>
      <c r="J754" s="24" t="s">
        <v>139</v>
      </c>
      <c r="K754" s="60"/>
      <c r="L754" s="24" t="s">
        <v>152</v>
      </c>
      <c r="M754" s="24" t="s">
        <v>141</v>
      </c>
      <c r="N754" s="23">
        <v>60</v>
      </c>
      <c r="O754" s="23" t="s">
        <v>142</v>
      </c>
      <c r="P754" s="23" t="s">
        <v>143</v>
      </c>
      <c r="Q754" s="26">
        <f t="shared" si="430"/>
        <v>120</v>
      </c>
      <c r="R754" s="27">
        <v>1</v>
      </c>
      <c r="S754" s="28" t="s">
        <v>153</v>
      </c>
      <c r="T754" s="28">
        <v>6</v>
      </c>
      <c r="U754" s="29"/>
      <c r="V754" s="29"/>
      <c r="W754" s="29"/>
      <c r="X754" s="28" t="s">
        <v>153</v>
      </c>
      <c r="Y754" s="23"/>
      <c r="Z754" s="23"/>
      <c r="AA754" s="23"/>
      <c r="AB754" s="29"/>
      <c r="AC754" s="29"/>
      <c r="AD754" s="23" t="s">
        <v>144</v>
      </c>
      <c r="AE754" s="23" t="s">
        <v>145</v>
      </c>
      <c r="AF754" s="23"/>
      <c r="AG754" s="23">
        <v>6.6</v>
      </c>
      <c r="AH754" s="23">
        <v>1</v>
      </c>
      <c r="AI754" s="23">
        <v>0.3</v>
      </c>
      <c r="AJ754" s="23">
        <v>2</v>
      </c>
      <c r="AK754" s="27">
        <f t="shared" si="431"/>
        <v>1.7</v>
      </c>
      <c r="AL754" s="27" t="s">
        <v>143</v>
      </c>
      <c r="AM754" s="27" t="s">
        <v>143</v>
      </c>
      <c r="AN754" s="23"/>
      <c r="AO754" s="27">
        <f t="shared" si="432"/>
        <v>2</v>
      </c>
      <c r="AP754" s="23"/>
      <c r="AQ754" s="23"/>
      <c r="AR754" s="23"/>
      <c r="AS754" s="23"/>
      <c r="AT754" s="23"/>
      <c r="AU754" s="27"/>
      <c r="AV754" s="27">
        <f t="shared" si="433"/>
        <v>0</v>
      </c>
      <c r="AW754" s="27"/>
      <c r="AX754" s="28">
        <f>VLOOKUP(J754,ABNT5101!$I$3:$J$9,2)</f>
        <v>7.5</v>
      </c>
      <c r="AY754" s="28">
        <f>VLOOKUP(J754,ABNT5101!$I$3:$M$9,5)</f>
        <v>0.18</v>
      </c>
      <c r="AZ754" s="28" t="str">
        <f>_xlfn.XLOOKUP(J754,ABNT5101!I:I,ABNT5101!L:L)</f>
        <v>-</v>
      </c>
      <c r="BA754" s="28">
        <f>_xlfn.XLOOKUP(J754,ABNT5101!$I:$I,ABNT5101!M:M)</f>
        <v>0.18</v>
      </c>
      <c r="BB754" s="28" t="str">
        <f>_xlfn.XLOOKUP(J754,ABNT5101!$I:$I,ABNT5101!N:N)</f>
        <v>-</v>
      </c>
      <c r="BC754" s="28">
        <f>_xlfn.XLOOKUP(J754,ABNT5101!$I:$I,ABNT5101!O:O)</f>
        <v>16</v>
      </c>
      <c r="BD754" s="31" t="str">
        <f t="shared" si="434"/>
        <v>NÃO ATENDE</v>
      </c>
      <c r="BE754" s="32">
        <f t="shared" si="426"/>
        <v>-1</v>
      </c>
      <c r="BF754" s="32">
        <f t="shared" si="427"/>
        <v>-1</v>
      </c>
      <c r="BG754" s="32" t="str">
        <f t="shared" si="435"/>
        <v>-</v>
      </c>
      <c r="BH754" s="33"/>
      <c r="BI754" s="33"/>
      <c r="BJ754" s="34"/>
      <c r="BK754" s="34"/>
      <c r="BL754" s="35"/>
      <c r="BM754" s="34"/>
      <c r="BN754" s="31" t="str">
        <f t="shared" si="436"/>
        <v>NÃO ATENDE</v>
      </c>
      <c r="BO754" s="31" t="str">
        <f t="shared" si="428"/>
        <v>NÃO ATENDE</v>
      </c>
      <c r="BP754" s="31" t="str">
        <f t="shared" si="429"/>
        <v>NÃO ATENDE</v>
      </c>
      <c r="BQ754" s="31" t="str">
        <f t="shared" si="437"/>
        <v>ATENDE</v>
      </c>
      <c r="BR754" s="36" t="str">
        <f t="shared" si="438"/>
        <v>C5</v>
      </c>
      <c r="BS754" s="36" t="str">
        <f t="shared" si="439"/>
        <v>Sem Passeio</v>
      </c>
      <c r="BT754" s="37" t="e">
        <f t="shared" si="440"/>
        <v>#N/A</v>
      </c>
      <c r="BU754" s="33"/>
      <c r="BV754" s="33"/>
      <c r="BW754" s="36" t="e">
        <f>IF(BS754="-","-",_xlfn.XLOOKUP(BS754,ABNT5101!$B$4:$B$9,ABNT5101!$C$4:$C$9))</f>
        <v>#N/A</v>
      </c>
      <c r="BX754" s="36" t="e">
        <f>IF(BS754="-","-",_xlfn.XLOOKUP(BS754,ABNT5101!$B$4:$B$9,ABNT5101!$D$4:$D$9))</f>
        <v>#N/A</v>
      </c>
      <c r="BY754" s="31" t="e">
        <f t="shared" si="441"/>
        <v>#N/A</v>
      </c>
      <c r="BZ754" s="31" t="e">
        <f t="shared" si="442"/>
        <v>#N/A</v>
      </c>
      <c r="CA754" s="31" t="e">
        <f t="shared" si="443"/>
        <v>#N/A</v>
      </c>
      <c r="CB754" s="36" t="str">
        <f t="shared" si="425"/>
        <v>Sem Passeio</v>
      </c>
      <c r="CC754" s="37" t="e">
        <f t="shared" si="444"/>
        <v>#N/A</v>
      </c>
      <c r="CD754" s="38"/>
      <c r="CE754" s="38"/>
      <c r="CF754" s="31" t="e">
        <f>IF(CB754="-","-",_xlfn.XLOOKUP(CB754,ABNT5101!$B$4:$B$9,ABNT5101!$C$4:$C$9))</f>
        <v>#N/A</v>
      </c>
      <c r="CG754" s="36" t="e">
        <f>IF(CB754="-","-",_xlfn.XLOOKUP(CB754,ABNT5101!$B$4:$B$9,ABNT5101!$D$4:$D$9))</f>
        <v>#N/A</v>
      </c>
      <c r="CH754" s="31" t="e">
        <f t="shared" si="445"/>
        <v>#N/A</v>
      </c>
      <c r="CI754" s="31" t="e">
        <f t="shared" si="446"/>
        <v>#N/A</v>
      </c>
      <c r="CJ754" s="31" t="e">
        <f t="shared" si="447"/>
        <v>#N/A</v>
      </c>
      <c r="CK754" s="56" t="e">
        <f>_xlfn.XLOOKUP(CL754,'Banco de dados'!$B:$B,'Banco de dados'!$D:$D)</f>
        <v>#N/A</v>
      </c>
      <c r="CL754" s="42"/>
      <c r="CM754" s="56" t="e">
        <f>_xlfn.XLOOKUP(CL754,'Banco de dados'!$B:$B,'Banco de dados'!$E:$E)</f>
        <v>#N/A</v>
      </c>
      <c r="CN754" s="56"/>
      <c r="CO754" s="56" t="e">
        <f>IF(CN754="-","-",_xlfn.XLOOKUP(CN754,'Banco de dados'!$B:$B,'Banco de dados'!$E:$E))</f>
        <v>#N/A</v>
      </c>
      <c r="CP754" s="41">
        <f t="shared" si="448"/>
        <v>1</v>
      </c>
      <c r="CQ754" s="56" t="e">
        <f>_xlfn.XLOOKUP(CL754,'Banco de dados'!$B:$B,'Banco de dados'!$H:$H)</f>
        <v>#N/A</v>
      </c>
      <c r="CR754" s="56" t="e">
        <f t="array" aca="1" ref="CR754" ca="1">_xludf.xlookup(CN754,'Banco de dados'!$B:$B,'Banco de dados'!$H:$H)</f>
        <v>#NAME?</v>
      </c>
      <c r="CS754" s="56" t="e">
        <f t="array" aca="1" ref="CS754" ca="1">_xludf.xlookup(CL754,'Banco de dados'!$B:$B,'Banco de dados'!$F:$F)</f>
        <v>#NAME?</v>
      </c>
      <c r="CT754" s="56" t="e">
        <f t="array" aca="1" ref="CT754" ca="1">_xludf.xlookup(CN754,'Banco de dados'!$B:$B,'Banco de dados'!$F:$F)</f>
        <v>#NAME?</v>
      </c>
      <c r="CU754" s="42"/>
      <c r="CV754" s="42"/>
      <c r="CW754" s="56" t="str">
        <f>IF(AJ754=0.5,"Suporte",IF(AND(AJ754&gt;='Braços de IP'!$B$9,AJ754&lt;='Braços de IP'!$D$9),'Braços de IP'!$E$9,IF(AND(AJ754&gt;='Braços de IP'!$B$10,AJ754&lt;='Braços de IP'!$D$10),'Braços de IP'!$E$10,IF(AND(AJ754&gt;='Braços de IP'!$B$11,AJ754&lt;='Braços de IP'!$D$11),'Braços de IP'!$E$11,IF(AND(AJ754&gt;='Braços de IP'!$B$12,AJ754&lt;='Braços de IP'!$D$12),'Braços de IP'!$E$12,IF(AND(AJ754&gt;='Braços de IP'!$B$13,AJ754&lt;='Braços de IP'!$D$13),'Braços de IP'!$E$13,IF(AND(AJ754&gt;='Braços de IP'!$B$14,AJ754&lt;='Braços de IP'!$D$14),'Braços de IP'!$E$14,"ERRO")))))))</f>
        <v>Médio I</v>
      </c>
      <c r="CX754" s="42"/>
      <c r="CY754" s="56" t="str">
        <f>IF($CX754="","",VLOOKUP($CX754,'Braços de IP'!$E$9:$I$15,2,0))</f>
        <v/>
      </c>
      <c r="CZ754" s="43" t="str">
        <f>IF($CX754="","",VLOOKUP($CX754,'Braços de IP'!$E$9:$I$15,5,0))</f>
        <v/>
      </c>
      <c r="DA754" s="56"/>
      <c r="DB754" s="56"/>
      <c r="DC754" s="56"/>
      <c r="DD754" s="56"/>
      <c r="DE754" s="56"/>
      <c r="DF754" s="56"/>
      <c r="DG754" s="44" t="e">
        <f t="shared" si="449"/>
        <v>#N/A</v>
      </c>
      <c r="DH754" s="45">
        <f t="shared" si="450"/>
        <v>60</v>
      </c>
      <c r="DI754" s="44" t="e">
        <f t="shared" si="451"/>
        <v>#N/A</v>
      </c>
      <c r="DJ754" s="46" t="e">
        <f t="shared" si="452"/>
        <v>#N/A</v>
      </c>
      <c r="DK754" s="47" t="s">
        <v>147</v>
      </c>
      <c r="DL754" s="48"/>
      <c r="DM754" s="49"/>
      <c r="DN754" s="23" t="s">
        <v>148</v>
      </c>
      <c r="DO754" s="23"/>
      <c r="DQ754" s="50"/>
    </row>
    <row r="755" spans="2:121" ht="15.75" hidden="1" customHeight="1" x14ac:dyDescent="0.3">
      <c r="B755" s="5"/>
      <c r="C755" s="5"/>
      <c r="D755" s="5"/>
      <c r="E755" s="22" t="s">
        <v>623</v>
      </c>
      <c r="F755" s="22" t="s">
        <v>137</v>
      </c>
      <c r="G755" s="23" t="s">
        <v>624</v>
      </c>
      <c r="H755" s="23">
        <v>-23.338774000000001</v>
      </c>
      <c r="I755" s="23">
        <v>-46.841329999999999</v>
      </c>
      <c r="J755" s="24" t="s">
        <v>160</v>
      </c>
      <c r="K755" s="60"/>
      <c r="L755" s="24" t="s">
        <v>140</v>
      </c>
      <c r="M755" s="24" t="s">
        <v>141</v>
      </c>
      <c r="N755" s="23">
        <v>90</v>
      </c>
      <c r="O755" s="23" t="s">
        <v>142</v>
      </c>
      <c r="P755" s="23" t="s">
        <v>143</v>
      </c>
      <c r="Q755" s="26">
        <f t="shared" si="430"/>
        <v>180</v>
      </c>
      <c r="R755" s="27">
        <v>1</v>
      </c>
      <c r="S755" s="24">
        <v>2</v>
      </c>
      <c r="T755" s="24">
        <v>7.2</v>
      </c>
      <c r="U755" s="29"/>
      <c r="V755" s="29"/>
      <c r="W755" s="29"/>
      <c r="X755" s="28">
        <v>2.2000000000000002</v>
      </c>
      <c r="Y755" s="29"/>
      <c r="Z755" s="29"/>
      <c r="AA755" s="29"/>
      <c r="AB755" s="29"/>
      <c r="AC755" s="29"/>
      <c r="AD755" s="23" t="s">
        <v>144</v>
      </c>
      <c r="AE755" s="23" t="s">
        <v>145</v>
      </c>
      <c r="AF755" s="23"/>
      <c r="AG755" s="23">
        <v>6.8</v>
      </c>
      <c r="AH755" s="23">
        <v>1</v>
      </c>
      <c r="AI755" s="23">
        <v>0.3</v>
      </c>
      <c r="AJ755" s="23">
        <v>3.2</v>
      </c>
      <c r="AK755" s="27">
        <f t="shared" si="431"/>
        <v>2.9000000000000004</v>
      </c>
      <c r="AL755" s="27" t="s">
        <v>143</v>
      </c>
      <c r="AM755" s="27" t="s">
        <v>143</v>
      </c>
      <c r="AN755" s="23"/>
      <c r="AO755" s="27">
        <f t="shared" si="432"/>
        <v>2</v>
      </c>
      <c r="AP755" s="23"/>
      <c r="AQ755" s="23"/>
      <c r="AR755" s="23"/>
      <c r="AS755" s="23"/>
      <c r="AT755" s="23"/>
      <c r="AU755" s="27"/>
      <c r="AV755" s="27">
        <f t="shared" si="433"/>
        <v>0</v>
      </c>
      <c r="AW755" s="27"/>
      <c r="AX755" s="28">
        <f>VLOOKUP(J755,ABNT5101!$I$3:$J$9,2)</f>
        <v>10</v>
      </c>
      <c r="AY755" s="28">
        <f>VLOOKUP(J755,ABNT5101!$I$3:$M$9,5)</f>
        <v>0.18</v>
      </c>
      <c r="AZ755" s="28" t="str">
        <f>_xlfn.XLOOKUP(J755,ABNT5101!I:I,ABNT5101!L:L)</f>
        <v>-</v>
      </c>
      <c r="BA755" s="28">
        <f>_xlfn.XLOOKUP(J755,ABNT5101!$I:$I,ABNT5101!M:M)</f>
        <v>0.18</v>
      </c>
      <c r="BB755" s="28" t="str">
        <f>_xlfn.XLOOKUP(J755,ABNT5101!$I:$I,ABNT5101!N:N)</f>
        <v>-</v>
      </c>
      <c r="BC755" s="28">
        <f>_xlfn.XLOOKUP(J755,ABNT5101!$I:$I,ABNT5101!O:O)</f>
        <v>16</v>
      </c>
      <c r="BD755" s="31" t="str">
        <f t="shared" si="434"/>
        <v>NÃO ATENDE</v>
      </c>
      <c r="BE755" s="32">
        <f t="shared" si="426"/>
        <v>-1</v>
      </c>
      <c r="BF755" s="32">
        <f t="shared" si="427"/>
        <v>-1</v>
      </c>
      <c r="BG755" s="32" t="str">
        <f t="shared" si="435"/>
        <v>-</v>
      </c>
      <c r="BH755" s="34"/>
      <c r="BI755" s="34"/>
      <c r="BJ755" s="34"/>
      <c r="BK755" s="34"/>
      <c r="BL755" s="35"/>
      <c r="BM755" s="34"/>
      <c r="BN755" s="31" t="str">
        <f t="shared" si="436"/>
        <v>NÃO ATENDE</v>
      </c>
      <c r="BO755" s="31" t="str">
        <f t="shared" si="428"/>
        <v>NÃO ATENDE</v>
      </c>
      <c r="BP755" s="31" t="str">
        <f t="shared" si="429"/>
        <v>NÃO ATENDE</v>
      </c>
      <c r="BQ755" s="31" t="str">
        <f t="shared" si="437"/>
        <v>ATENDE</v>
      </c>
      <c r="BR755" s="36" t="str">
        <f t="shared" si="438"/>
        <v>C4</v>
      </c>
      <c r="BS755" s="36" t="str">
        <f t="shared" si="439"/>
        <v>P6</v>
      </c>
      <c r="BT755" s="37">
        <f t="shared" si="440"/>
        <v>-1</v>
      </c>
      <c r="BU755" s="34"/>
      <c r="BV755" s="34"/>
      <c r="BW755" s="36">
        <f>IF(BS755="-","-",_xlfn.XLOOKUP(BS755,ABNT5101!$B$4:$B$9,ABNT5101!$C$4:$C$9))</f>
        <v>3</v>
      </c>
      <c r="BX755" s="36">
        <f>IF(BS755="-","-",_xlfn.XLOOKUP(BS755,ABNT5101!$B$4:$B$9,ABNT5101!$D$4:$D$9))</f>
        <v>0.6</v>
      </c>
      <c r="BY755" s="31" t="str">
        <f t="shared" si="441"/>
        <v>NÃO ATENDE</v>
      </c>
      <c r="BZ755" s="31" t="str">
        <f t="shared" si="442"/>
        <v>NÃO ATENDE</v>
      </c>
      <c r="CA755" s="31" t="str">
        <f t="shared" si="443"/>
        <v>NÃO ATENDE</v>
      </c>
      <c r="CB755" s="36" t="str">
        <f t="shared" si="425"/>
        <v>P6</v>
      </c>
      <c r="CC755" s="37">
        <f t="shared" si="444"/>
        <v>-1</v>
      </c>
      <c r="CD755" s="38"/>
      <c r="CE755" s="38"/>
      <c r="CF755" s="31">
        <f>IF(CB755="-","-",_xlfn.XLOOKUP(CB755,ABNT5101!$B$4:$B$9,ABNT5101!$C$4:$C$9))</f>
        <v>3</v>
      </c>
      <c r="CG755" s="36">
        <f>IF(CB755="-","-",_xlfn.XLOOKUP(CB755,ABNT5101!$B$4:$B$9,ABNT5101!$D$4:$D$9))</f>
        <v>0.6</v>
      </c>
      <c r="CH755" s="31" t="str">
        <f t="shared" si="445"/>
        <v>NÃO ATENDE</v>
      </c>
      <c r="CI755" s="31" t="str">
        <f t="shared" si="446"/>
        <v>NÃO ATENDE</v>
      </c>
      <c r="CJ755" s="31" t="str">
        <f t="shared" si="447"/>
        <v>NÃO ATENDE</v>
      </c>
      <c r="CK755" s="56" t="e">
        <f>_xlfn.XLOOKUP(CL755,'Banco de dados'!$B:$B,'Banco de dados'!$D:$D)</f>
        <v>#N/A</v>
      </c>
      <c r="CL755" s="42"/>
      <c r="CM755" s="56" t="e">
        <f>_xlfn.XLOOKUP(CL755,'Banco de dados'!$B:$B,'Banco de dados'!$E:$E)</f>
        <v>#N/A</v>
      </c>
      <c r="CN755" s="56"/>
      <c r="CO755" s="56" t="e">
        <f>IF(CN755="-","-",_xlfn.XLOOKUP(CN755,'Banco de dados'!$B:$B,'Banco de dados'!$E:$E))</f>
        <v>#N/A</v>
      </c>
      <c r="CP755" s="41">
        <f t="shared" si="448"/>
        <v>1</v>
      </c>
      <c r="CQ755" s="56" t="e">
        <f>_xlfn.XLOOKUP(CL755,'Banco de dados'!$B:$B,'Banco de dados'!$H:$H)</f>
        <v>#N/A</v>
      </c>
      <c r="CR755" s="56" t="e">
        <f t="array" aca="1" ref="CR755" ca="1">_xludf.xlookup(CN755,'Banco de dados'!$B:$B,'Banco de dados'!$H:$H)</f>
        <v>#NAME?</v>
      </c>
      <c r="CS755" s="56" t="e">
        <f t="array" aca="1" ref="CS755" ca="1">_xludf.xlookup(CL755,'Banco de dados'!$B:$B,'Banco de dados'!$F:$F)</f>
        <v>#NAME?</v>
      </c>
      <c r="CT755" s="56" t="e">
        <f t="array" aca="1" ref="CT755" ca="1">_xludf.xlookup(CN755,'Banco de dados'!$B:$B,'Banco de dados'!$F:$F)</f>
        <v>#NAME?</v>
      </c>
      <c r="CU755" s="42"/>
      <c r="CV755" s="42"/>
      <c r="CW755" s="56" t="str">
        <f>IF(AJ755=0.5,"Suporte",IF(AND(AJ755&gt;='Braços de IP'!$B$9,AJ755&lt;='Braços de IP'!$D$9),'Braços de IP'!$E$9,IF(AND(AJ755&gt;='Braços de IP'!$B$10,AJ755&lt;='Braços de IP'!$D$10),'Braços de IP'!$E$10,IF(AND(AJ755&gt;='Braços de IP'!$B$11,AJ755&lt;='Braços de IP'!$D$11),'Braços de IP'!$E$11,IF(AND(AJ755&gt;='Braços de IP'!$B$12,AJ755&lt;='Braços de IP'!$D$12),'Braços de IP'!$E$12,IF(AND(AJ755&gt;='Braços de IP'!$B$13,AJ755&lt;='Braços de IP'!$D$13),'Braços de IP'!$E$13,IF(AND(AJ755&gt;='Braços de IP'!$B$14,AJ755&lt;='Braços de IP'!$D$14),'Braços de IP'!$E$14,"ERRO")))))))</f>
        <v>Longo I</v>
      </c>
      <c r="CX755" s="42"/>
      <c r="CY755" s="56" t="str">
        <f>IF($CX755="","",VLOOKUP($CX755,'Braços de IP'!$E$9:$I$15,2,0))</f>
        <v/>
      </c>
      <c r="CZ755" s="43" t="str">
        <f>IF($CX755="","",VLOOKUP($CX755,'Braços de IP'!$E$9:$I$15,5,0))</f>
        <v/>
      </c>
      <c r="DA755" s="56"/>
      <c r="DB755" s="56"/>
      <c r="DC755" s="56"/>
      <c r="DD755" s="56"/>
      <c r="DE755" s="56"/>
      <c r="DF755" s="56"/>
      <c r="DG755" s="44" t="e">
        <f t="shared" si="449"/>
        <v>#N/A</v>
      </c>
      <c r="DH755" s="45">
        <f t="shared" si="450"/>
        <v>90</v>
      </c>
      <c r="DI755" s="44" t="e">
        <f t="shared" si="451"/>
        <v>#N/A</v>
      </c>
      <c r="DJ755" s="46" t="e">
        <f t="shared" si="452"/>
        <v>#N/A</v>
      </c>
      <c r="DK755" s="47" t="s">
        <v>147</v>
      </c>
      <c r="DL755" s="48"/>
      <c r="DM755" s="49"/>
      <c r="DN755" s="23" t="s">
        <v>148</v>
      </c>
      <c r="DO755" s="23"/>
      <c r="DQ755" s="50"/>
    </row>
    <row r="756" spans="2:121" ht="15.75" hidden="1" customHeight="1" x14ac:dyDescent="0.3">
      <c r="B756" s="5"/>
      <c r="C756" s="5"/>
      <c r="D756" s="5"/>
      <c r="E756" s="22" t="s">
        <v>623</v>
      </c>
      <c r="F756" s="22" t="s">
        <v>137</v>
      </c>
      <c r="G756" s="23" t="s">
        <v>624</v>
      </c>
      <c r="H756" s="23">
        <v>-23.338774000000001</v>
      </c>
      <c r="I756" s="23">
        <v>-46.841329999999999</v>
      </c>
      <c r="J756" s="24" t="s">
        <v>160</v>
      </c>
      <c r="K756" s="60"/>
      <c r="L756" s="24" t="s">
        <v>140</v>
      </c>
      <c r="M756" s="24" t="s">
        <v>141</v>
      </c>
      <c r="N756" s="23">
        <v>90</v>
      </c>
      <c r="O756" s="23" t="s">
        <v>142</v>
      </c>
      <c r="P756" s="23" t="s">
        <v>143</v>
      </c>
      <c r="Q756" s="26">
        <f t="shared" si="430"/>
        <v>180</v>
      </c>
      <c r="R756" s="27">
        <v>1</v>
      </c>
      <c r="S756" s="24">
        <v>2</v>
      </c>
      <c r="T756" s="24">
        <v>7.2</v>
      </c>
      <c r="U756" s="29"/>
      <c r="V756" s="29"/>
      <c r="W756" s="29"/>
      <c r="X756" s="28">
        <v>2.2000000000000002</v>
      </c>
      <c r="Y756" s="29"/>
      <c r="Z756" s="29"/>
      <c r="AA756" s="29"/>
      <c r="AB756" s="29"/>
      <c r="AC756" s="29"/>
      <c r="AD756" s="23" t="s">
        <v>144</v>
      </c>
      <c r="AE756" s="23" t="s">
        <v>145</v>
      </c>
      <c r="AF756" s="23"/>
      <c r="AG756" s="23">
        <v>6.8</v>
      </c>
      <c r="AH756" s="23">
        <v>1</v>
      </c>
      <c r="AI756" s="23">
        <v>0.3</v>
      </c>
      <c r="AJ756" s="23">
        <v>3.2</v>
      </c>
      <c r="AK756" s="27">
        <f t="shared" si="431"/>
        <v>2.9000000000000004</v>
      </c>
      <c r="AL756" s="27" t="s">
        <v>143</v>
      </c>
      <c r="AM756" s="27" t="s">
        <v>143</v>
      </c>
      <c r="AN756" s="23"/>
      <c r="AO756" s="27">
        <f t="shared" si="432"/>
        <v>2</v>
      </c>
      <c r="AP756" s="23"/>
      <c r="AQ756" s="23"/>
      <c r="AR756" s="23"/>
      <c r="AS756" s="23"/>
      <c r="AT756" s="23"/>
      <c r="AU756" s="27"/>
      <c r="AV756" s="27">
        <f t="shared" si="433"/>
        <v>0</v>
      </c>
      <c r="AW756" s="27"/>
      <c r="AX756" s="28">
        <f>VLOOKUP(J756,ABNT5101!$I$3:$J$9,2)</f>
        <v>10</v>
      </c>
      <c r="AY756" s="28">
        <f>VLOOKUP(J756,ABNT5101!$I$3:$M$9,5)</f>
        <v>0.18</v>
      </c>
      <c r="AZ756" s="28" t="str">
        <f>_xlfn.XLOOKUP(J756,ABNT5101!I:I,ABNT5101!L:L)</f>
        <v>-</v>
      </c>
      <c r="BA756" s="28">
        <f>_xlfn.XLOOKUP(J756,ABNT5101!$I:$I,ABNT5101!M:M)</f>
        <v>0.18</v>
      </c>
      <c r="BB756" s="28" t="str">
        <f>_xlfn.XLOOKUP(J756,ABNT5101!$I:$I,ABNT5101!N:N)</f>
        <v>-</v>
      </c>
      <c r="BC756" s="28">
        <f>_xlfn.XLOOKUP(J756,ABNT5101!$I:$I,ABNT5101!O:O)</f>
        <v>16</v>
      </c>
      <c r="BD756" s="31" t="str">
        <f t="shared" si="434"/>
        <v>NÃO ATENDE</v>
      </c>
      <c r="BE756" s="32">
        <f t="shared" si="426"/>
        <v>-1</v>
      </c>
      <c r="BF756" s="32">
        <f t="shared" si="427"/>
        <v>-1</v>
      </c>
      <c r="BG756" s="32" t="str">
        <f t="shared" si="435"/>
        <v>-</v>
      </c>
      <c r="BH756" s="34"/>
      <c r="BI756" s="34"/>
      <c r="BJ756" s="34"/>
      <c r="BK756" s="34"/>
      <c r="BL756" s="35"/>
      <c r="BM756" s="34"/>
      <c r="BN756" s="31" t="str">
        <f t="shared" si="436"/>
        <v>NÃO ATENDE</v>
      </c>
      <c r="BO756" s="31" t="str">
        <f t="shared" si="428"/>
        <v>NÃO ATENDE</v>
      </c>
      <c r="BP756" s="31" t="str">
        <f t="shared" si="429"/>
        <v>NÃO ATENDE</v>
      </c>
      <c r="BQ756" s="31" t="str">
        <f t="shared" si="437"/>
        <v>ATENDE</v>
      </c>
      <c r="BR756" s="36" t="str">
        <f t="shared" si="438"/>
        <v>C4</v>
      </c>
      <c r="BS756" s="36" t="str">
        <f t="shared" si="439"/>
        <v>P6</v>
      </c>
      <c r="BT756" s="37">
        <f t="shared" si="440"/>
        <v>-1</v>
      </c>
      <c r="BU756" s="34"/>
      <c r="BV756" s="34"/>
      <c r="BW756" s="36">
        <f>IF(BS756="-","-",_xlfn.XLOOKUP(BS756,ABNT5101!$B$4:$B$9,ABNT5101!$C$4:$C$9))</f>
        <v>3</v>
      </c>
      <c r="BX756" s="36">
        <f>IF(BS756="-","-",_xlfn.XLOOKUP(BS756,ABNT5101!$B$4:$B$9,ABNT5101!$D$4:$D$9))</f>
        <v>0.6</v>
      </c>
      <c r="BY756" s="31" t="str">
        <f t="shared" si="441"/>
        <v>NÃO ATENDE</v>
      </c>
      <c r="BZ756" s="31" t="str">
        <f t="shared" si="442"/>
        <v>NÃO ATENDE</v>
      </c>
      <c r="CA756" s="31" t="str">
        <f t="shared" si="443"/>
        <v>NÃO ATENDE</v>
      </c>
      <c r="CB756" s="36" t="str">
        <f t="shared" ref="CB756:CB787" si="453">BS756</f>
        <v>P6</v>
      </c>
      <c r="CC756" s="37">
        <f t="shared" si="444"/>
        <v>-1</v>
      </c>
      <c r="CD756" s="38"/>
      <c r="CE756" s="38"/>
      <c r="CF756" s="31">
        <f>IF(CB756="-","-",_xlfn.XLOOKUP(CB756,ABNT5101!$B$4:$B$9,ABNT5101!$C$4:$C$9))</f>
        <v>3</v>
      </c>
      <c r="CG756" s="36">
        <f>IF(CB756="-","-",_xlfn.XLOOKUP(CB756,ABNT5101!$B$4:$B$9,ABNT5101!$D$4:$D$9))</f>
        <v>0.6</v>
      </c>
      <c r="CH756" s="31" t="str">
        <f t="shared" si="445"/>
        <v>NÃO ATENDE</v>
      </c>
      <c r="CI756" s="31" t="str">
        <f t="shared" si="446"/>
        <v>NÃO ATENDE</v>
      </c>
      <c r="CJ756" s="31" t="str">
        <f t="shared" si="447"/>
        <v>NÃO ATENDE</v>
      </c>
      <c r="CK756" s="56" t="e">
        <f>_xlfn.XLOOKUP(CL756,'Banco de dados'!$B:$B,'Banco de dados'!$D:$D)</f>
        <v>#N/A</v>
      </c>
      <c r="CL756" s="42"/>
      <c r="CM756" s="56" t="e">
        <f>_xlfn.XLOOKUP(CL756,'Banco de dados'!$B:$B,'Banco de dados'!$E:$E)</f>
        <v>#N/A</v>
      </c>
      <c r="CN756" s="56"/>
      <c r="CO756" s="56" t="e">
        <f>IF(CN756="-","-",_xlfn.XLOOKUP(CN756,'Banco de dados'!$B:$B,'Banco de dados'!$E:$E))</f>
        <v>#N/A</v>
      </c>
      <c r="CP756" s="41">
        <f t="shared" si="448"/>
        <v>1</v>
      </c>
      <c r="CQ756" s="56" t="e">
        <f>_xlfn.XLOOKUP(CL756,'Banco de dados'!$B:$B,'Banco de dados'!$H:$H)</f>
        <v>#N/A</v>
      </c>
      <c r="CR756" s="56" t="e">
        <f t="array" aca="1" ref="CR756" ca="1">_xludf.xlookup(CN756,'Banco de dados'!$B:$B,'Banco de dados'!$H:$H)</f>
        <v>#NAME?</v>
      </c>
      <c r="CS756" s="56" t="e">
        <f t="array" aca="1" ref="CS756" ca="1">_xludf.xlookup(CL756,'Banco de dados'!$B:$B,'Banco de dados'!$F:$F)</f>
        <v>#NAME?</v>
      </c>
      <c r="CT756" s="56" t="e">
        <f t="array" aca="1" ref="CT756" ca="1">_xludf.xlookup(CN756,'Banco de dados'!$B:$B,'Banco de dados'!$F:$F)</f>
        <v>#NAME?</v>
      </c>
      <c r="CU756" s="42"/>
      <c r="CV756" s="42"/>
      <c r="CW756" s="56" t="str">
        <f>IF(AJ756=0.5,"Suporte",IF(AND(AJ756&gt;='Braços de IP'!$B$9,AJ756&lt;='Braços de IP'!$D$9),'Braços de IP'!$E$9,IF(AND(AJ756&gt;='Braços de IP'!$B$10,AJ756&lt;='Braços de IP'!$D$10),'Braços de IP'!$E$10,IF(AND(AJ756&gt;='Braços de IP'!$B$11,AJ756&lt;='Braços de IP'!$D$11),'Braços de IP'!$E$11,IF(AND(AJ756&gt;='Braços de IP'!$B$12,AJ756&lt;='Braços de IP'!$D$12),'Braços de IP'!$E$12,IF(AND(AJ756&gt;='Braços de IP'!$B$13,AJ756&lt;='Braços de IP'!$D$13),'Braços de IP'!$E$13,IF(AND(AJ756&gt;='Braços de IP'!$B$14,AJ756&lt;='Braços de IP'!$D$14),'Braços de IP'!$E$14,"ERRO")))))))</f>
        <v>Longo I</v>
      </c>
      <c r="CX756" s="42"/>
      <c r="CY756" s="56" t="str">
        <f>IF($CX756="","",VLOOKUP($CX756,'Braços de IP'!$E$9:$I$15,2,0))</f>
        <v/>
      </c>
      <c r="CZ756" s="43" t="str">
        <f>IF($CX756="","",VLOOKUP($CX756,'Braços de IP'!$E$9:$I$15,5,0))</f>
        <v/>
      </c>
      <c r="DA756" s="56"/>
      <c r="DB756" s="56"/>
      <c r="DC756" s="56"/>
      <c r="DD756" s="56"/>
      <c r="DE756" s="56"/>
      <c r="DF756" s="56"/>
      <c r="DG756" s="44" t="e">
        <f t="shared" si="449"/>
        <v>#N/A</v>
      </c>
      <c r="DH756" s="45">
        <f t="shared" si="450"/>
        <v>90</v>
      </c>
      <c r="DI756" s="44" t="e">
        <f t="shared" si="451"/>
        <v>#N/A</v>
      </c>
      <c r="DJ756" s="46" t="e">
        <f t="shared" si="452"/>
        <v>#N/A</v>
      </c>
      <c r="DK756" s="47" t="s">
        <v>147</v>
      </c>
      <c r="DL756" s="48"/>
      <c r="DM756" s="49"/>
      <c r="DN756" s="23" t="s">
        <v>148</v>
      </c>
      <c r="DO756" s="23"/>
      <c r="DQ756" s="50"/>
    </row>
    <row r="757" spans="2:121" ht="15.75" hidden="1" customHeight="1" x14ac:dyDescent="0.3">
      <c r="B757" s="5"/>
      <c r="C757" s="5"/>
      <c r="D757" s="5"/>
      <c r="E757" s="22" t="s">
        <v>623</v>
      </c>
      <c r="F757" s="22" t="s">
        <v>137</v>
      </c>
      <c r="G757" s="23" t="s">
        <v>624</v>
      </c>
      <c r="H757" s="23">
        <v>-23.338774000000001</v>
      </c>
      <c r="I757" s="23">
        <v>-46.841329999999999</v>
      </c>
      <c r="J757" s="24" t="s">
        <v>160</v>
      </c>
      <c r="K757" s="60"/>
      <c r="L757" s="24" t="s">
        <v>140</v>
      </c>
      <c r="M757" s="24" t="s">
        <v>141</v>
      </c>
      <c r="N757" s="23">
        <v>90</v>
      </c>
      <c r="O757" s="23" t="s">
        <v>142</v>
      </c>
      <c r="P757" s="23" t="s">
        <v>143</v>
      </c>
      <c r="Q757" s="26">
        <f t="shared" si="430"/>
        <v>180</v>
      </c>
      <c r="R757" s="27">
        <v>1</v>
      </c>
      <c r="S757" s="24">
        <v>2</v>
      </c>
      <c r="T757" s="24">
        <v>7.2</v>
      </c>
      <c r="U757" s="29"/>
      <c r="V757" s="29"/>
      <c r="W757" s="29"/>
      <c r="X757" s="28">
        <v>2.2000000000000002</v>
      </c>
      <c r="Y757" s="29"/>
      <c r="Z757" s="29"/>
      <c r="AA757" s="29"/>
      <c r="AB757" s="29"/>
      <c r="AC757" s="29"/>
      <c r="AD757" s="23" t="s">
        <v>144</v>
      </c>
      <c r="AE757" s="23" t="s">
        <v>145</v>
      </c>
      <c r="AF757" s="23"/>
      <c r="AG757" s="23">
        <v>6.8</v>
      </c>
      <c r="AH757" s="23">
        <v>1</v>
      </c>
      <c r="AI757" s="23">
        <v>0.3</v>
      </c>
      <c r="AJ757" s="23">
        <v>3.2</v>
      </c>
      <c r="AK757" s="27">
        <f t="shared" si="431"/>
        <v>2.9000000000000004</v>
      </c>
      <c r="AL757" s="27" t="s">
        <v>143</v>
      </c>
      <c r="AM757" s="27" t="s">
        <v>143</v>
      </c>
      <c r="AN757" s="23"/>
      <c r="AO757" s="27">
        <f t="shared" si="432"/>
        <v>2</v>
      </c>
      <c r="AP757" s="23"/>
      <c r="AQ757" s="23"/>
      <c r="AR757" s="23"/>
      <c r="AS757" s="23"/>
      <c r="AT757" s="23"/>
      <c r="AU757" s="27"/>
      <c r="AV757" s="27">
        <f t="shared" si="433"/>
        <v>0</v>
      </c>
      <c r="AW757" s="27"/>
      <c r="AX757" s="28">
        <f>VLOOKUP(J757,ABNT5101!$I$3:$J$9,2)</f>
        <v>10</v>
      </c>
      <c r="AY757" s="28">
        <f>VLOOKUP(J757,ABNT5101!$I$3:$M$9,5)</f>
        <v>0.18</v>
      </c>
      <c r="AZ757" s="28" t="str">
        <f>_xlfn.XLOOKUP(J757,ABNT5101!I:I,ABNT5101!L:L)</f>
        <v>-</v>
      </c>
      <c r="BA757" s="28">
        <f>_xlfn.XLOOKUP(J757,ABNT5101!$I:$I,ABNT5101!M:M)</f>
        <v>0.18</v>
      </c>
      <c r="BB757" s="28" t="str">
        <f>_xlfn.XLOOKUP(J757,ABNT5101!$I:$I,ABNT5101!N:N)</f>
        <v>-</v>
      </c>
      <c r="BC757" s="28">
        <f>_xlfn.XLOOKUP(J757,ABNT5101!$I:$I,ABNT5101!O:O)</f>
        <v>16</v>
      </c>
      <c r="BD757" s="31" t="str">
        <f t="shared" si="434"/>
        <v>NÃO ATENDE</v>
      </c>
      <c r="BE757" s="32">
        <f t="shared" si="426"/>
        <v>-1</v>
      </c>
      <c r="BF757" s="32">
        <f t="shared" si="427"/>
        <v>-1</v>
      </c>
      <c r="BG757" s="32" t="str">
        <f t="shared" si="435"/>
        <v>-</v>
      </c>
      <c r="BH757" s="34"/>
      <c r="BI757" s="34"/>
      <c r="BJ757" s="34"/>
      <c r="BK757" s="34"/>
      <c r="BL757" s="35"/>
      <c r="BM757" s="34"/>
      <c r="BN757" s="31" t="str">
        <f t="shared" si="436"/>
        <v>NÃO ATENDE</v>
      </c>
      <c r="BO757" s="31" t="str">
        <f t="shared" si="428"/>
        <v>NÃO ATENDE</v>
      </c>
      <c r="BP757" s="31" t="str">
        <f t="shared" si="429"/>
        <v>NÃO ATENDE</v>
      </c>
      <c r="BQ757" s="31" t="str">
        <f t="shared" si="437"/>
        <v>ATENDE</v>
      </c>
      <c r="BR757" s="36" t="str">
        <f t="shared" si="438"/>
        <v>C4</v>
      </c>
      <c r="BS757" s="36" t="str">
        <f t="shared" si="439"/>
        <v>P6</v>
      </c>
      <c r="BT757" s="37">
        <f t="shared" si="440"/>
        <v>-1</v>
      </c>
      <c r="BU757" s="34"/>
      <c r="BV757" s="34"/>
      <c r="BW757" s="36">
        <f>IF(BS757="-","-",_xlfn.XLOOKUP(BS757,ABNT5101!$B$4:$B$9,ABNT5101!$C$4:$C$9))</f>
        <v>3</v>
      </c>
      <c r="BX757" s="36">
        <f>IF(BS757="-","-",_xlfn.XLOOKUP(BS757,ABNT5101!$B$4:$B$9,ABNT5101!$D$4:$D$9))</f>
        <v>0.6</v>
      </c>
      <c r="BY757" s="31" t="str">
        <f t="shared" si="441"/>
        <v>NÃO ATENDE</v>
      </c>
      <c r="BZ757" s="31" t="str">
        <f t="shared" si="442"/>
        <v>NÃO ATENDE</v>
      </c>
      <c r="CA757" s="31" t="str">
        <f t="shared" si="443"/>
        <v>NÃO ATENDE</v>
      </c>
      <c r="CB757" s="36" t="str">
        <f t="shared" si="453"/>
        <v>P6</v>
      </c>
      <c r="CC757" s="37">
        <f t="shared" si="444"/>
        <v>-1</v>
      </c>
      <c r="CD757" s="38"/>
      <c r="CE757" s="38"/>
      <c r="CF757" s="31">
        <f>IF(CB757="-","-",_xlfn.XLOOKUP(CB757,ABNT5101!$B$4:$B$9,ABNT5101!$C$4:$C$9))</f>
        <v>3</v>
      </c>
      <c r="CG757" s="36">
        <f>IF(CB757="-","-",_xlfn.XLOOKUP(CB757,ABNT5101!$B$4:$B$9,ABNT5101!$D$4:$D$9))</f>
        <v>0.6</v>
      </c>
      <c r="CH757" s="31" t="str">
        <f t="shared" si="445"/>
        <v>NÃO ATENDE</v>
      </c>
      <c r="CI757" s="31" t="str">
        <f t="shared" si="446"/>
        <v>NÃO ATENDE</v>
      </c>
      <c r="CJ757" s="31" t="str">
        <f t="shared" si="447"/>
        <v>NÃO ATENDE</v>
      </c>
      <c r="CK757" s="56" t="e">
        <f>_xlfn.XLOOKUP(CL757,'Banco de dados'!$B:$B,'Banco de dados'!$D:$D)</f>
        <v>#N/A</v>
      </c>
      <c r="CL757" s="42"/>
      <c r="CM757" s="56" t="e">
        <f>_xlfn.XLOOKUP(CL757,'Banco de dados'!$B:$B,'Banco de dados'!$E:$E)</f>
        <v>#N/A</v>
      </c>
      <c r="CN757" s="56"/>
      <c r="CO757" s="56" t="e">
        <f>IF(CN757="-","-",_xlfn.XLOOKUP(CN757,'Banco de dados'!$B:$B,'Banco de dados'!$E:$E))</f>
        <v>#N/A</v>
      </c>
      <c r="CP757" s="41">
        <f t="shared" si="448"/>
        <v>1</v>
      </c>
      <c r="CQ757" s="56" t="e">
        <f>_xlfn.XLOOKUP(CL757,'Banco de dados'!$B:$B,'Banco de dados'!$H:$H)</f>
        <v>#N/A</v>
      </c>
      <c r="CR757" s="56" t="e">
        <f t="array" aca="1" ref="CR757" ca="1">_xludf.xlookup(CN757,'Banco de dados'!$B:$B,'Banco de dados'!$H:$H)</f>
        <v>#NAME?</v>
      </c>
      <c r="CS757" s="56" t="e">
        <f t="array" aca="1" ref="CS757" ca="1">_xludf.xlookup(CL757,'Banco de dados'!$B:$B,'Banco de dados'!$F:$F)</f>
        <v>#NAME?</v>
      </c>
      <c r="CT757" s="56" t="e">
        <f t="array" aca="1" ref="CT757" ca="1">_xludf.xlookup(CN757,'Banco de dados'!$B:$B,'Banco de dados'!$F:$F)</f>
        <v>#NAME?</v>
      </c>
      <c r="CU757" s="42"/>
      <c r="CV757" s="42"/>
      <c r="CW757" s="56" t="str">
        <f>IF(AJ757=0.5,"Suporte",IF(AND(AJ757&gt;='Braços de IP'!$B$9,AJ757&lt;='Braços de IP'!$D$9),'Braços de IP'!$E$9,IF(AND(AJ757&gt;='Braços de IP'!$B$10,AJ757&lt;='Braços de IP'!$D$10),'Braços de IP'!$E$10,IF(AND(AJ757&gt;='Braços de IP'!$B$11,AJ757&lt;='Braços de IP'!$D$11),'Braços de IP'!$E$11,IF(AND(AJ757&gt;='Braços de IP'!$B$12,AJ757&lt;='Braços de IP'!$D$12),'Braços de IP'!$E$12,IF(AND(AJ757&gt;='Braços de IP'!$B$13,AJ757&lt;='Braços de IP'!$D$13),'Braços de IP'!$E$13,IF(AND(AJ757&gt;='Braços de IP'!$B$14,AJ757&lt;='Braços de IP'!$D$14),'Braços de IP'!$E$14,"ERRO")))))))</f>
        <v>Longo I</v>
      </c>
      <c r="CX757" s="42"/>
      <c r="CY757" s="56" t="str">
        <f>IF($CX757="","",VLOOKUP($CX757,'Braços de IP'!$E$9:$I$15,2,0))</f>
        <v/>
      </c>
      <c r="CZ757" s="43" t="str">
        <f>IF($CX757="","",VLOOKUP($CX757,'Braços de IP'!$E$9:$I$15,5,0))</f>
        <v/>
      </c>
      <c r="DA757" s="56"/>
      <c r="DB757" s="56"/>
      <c r="DC757" s="56"/>
      <c r="DD757" s="56"/>
      <c r="DE757" s="56"/>
      <c r="DF757" s="56"/>
      <c r="DG757" s="44" t="e">
        <f t="shared" si="449"/>
        <v>#N/A</v>
      </c>
      <c r="DH757" s="45">
        <f t="shared" si="450"/>
        <v>90</v>
      </c>
      <c r="DI757" s="44" t="e">
        <f t="shared" si="451"/>
        <v>#N/A</v>
      </c>
      <c r="DJ757" s="46" t="e">
        <f t="shared" si="452"/>
        <v>#N/A</v>
      </c>
      <c r="DK757" s="47" t="s">
        <v>147</v>
      </c>
      <c r="DL757" s="48"/>
      <c r="DM757" s="49"/>
      <c r="DN757" s="23" t="s">
        <v>148</v>
      </c>
      <c r="DO757" s="23"/>
      <c r="DQ757" s="50"/>
    </row>
    <row r="758" spans="2:121" ht="15.75" hidden="1" customHeight="1" x14ac:dyDescent="0.3">
      <c r="B758" s="5"/>
      <c r="C758" s="5"/>
      <c r="D758" s="5"/>
      <c r="E758" s="22" t="s">
        <v>625</v>
      </c>
      <c r="F758" s="22" t="s">
        <v>137</v>
      </c>
      <c r="G758" s="23" t="s">
        <v>626</v>
      </c>
      <c r="H758" s="23">
        <v>-23.40718</v>
      </c>
      <c r="I758" s="23">
        <v>-46.844793000000003</v>
      </c>
      <c r="J758" s="24" t="s">
        <v>160</v>
      </c>
      <c r="K758" s="60"/>
      <c r="L758" s="24" t="s">
        <v>140</v>
      </c>
      <c r="M758" s="24" t="s">
        <v>141</v>
      </c>
      <c r="N758" s="23">
        <v>87</v>
      </c>
      <c r="O758" s="23" t="s">
        <v>142</v>
      </c>
      <c r="P758" s="23" t="s">
        <v>143</v>
      </c>
      <c r="Q758" s="26">
        <f t="shared" si="430"/>
        <v>174</v>
      </c>
      <c r="R758" s="27">
        <v>2</v>
      </c>
      <c r="S758" s="24">
        <v>2</v>
      </c>
      <c r="T758" s="24">
        <v>7</v>
      </c>
      <c r="U758" s="29"/>
      <c r="V758" s="29"/>
      <c r="W758" s="29"/>
      <c r="X758" s="28">
        <v>2</v>
      </c>
      <c r="Y758" s="29"/>
      <c r="Z758" s="29"/>
      <c r="AA758" s="29"/>
      <c r="AB758" s="29"/>
      <c r="AC758" s="29"/>
      <c r="AD758" s="23" t="s">
        <v>144</v>
      </c>
      <c r="AE758" s="23" t="s">
        <v>145</v>
      </c>
      <c r="AF758" s="23"/>
      <c r="AG758" s="23">
        <v>6.3</v>
      </c>
      <c r="AH758" s="23">
        <v>1</v>
      </c>
      <c r="AI758" s="23">
        <v>0.6</v>
      </c>
      <c r="AJ758" s="23">
        <v>2.6</v>
      </c>
      <c r="AK758" s="27">
        <f t="shared" si="431"/>
        <v>2</v>
      </c>
      <c r="AL758" s="27" t="s">
        <v>143</v>
      </c>
      <c r="AM758" s="27" t="s">
        <v>143</v>
      </c>
      <c r="AN758" s="23"/>
      <c r="AO758" s="27">
        <f t="shared" si="432"/>
        <v>2</v>
      </c>
      <c r="AP758" s="23"/>
      <c r="AQ758" s="23"/>
      <c r="AR758" s="23"/>
      <c r="AS758" s="23"/>
      <c r="AT758" s="23"/>
      <c r="AU758" s="27"/>
      <c r="AV758" s="27">
        <f t="shared" si="433"/>
        <v>0</v>
      </c>
      <c r="AW758" s="27"/>
      <c r="AX758" s="28">
        <f>VLOOKUP(J758,ABNT5101!$I$3:$J$9,2)</f>
        <v>10</v>
      </c>
      <c r="AY758" s="28">
        <f>VLOOKUP(J758,ABNT5101!$I$3:$M$9,5)</f>
        <v>0.18</v>
      </c>
      <c r="AZ758" s="28" t="str">
        <f>_xlfn.XLOOKUP(J758,ABNT5101!I:I,ABNT5101!L:L)</f>
        <v>-</v>
      </c>
      <c r="BA758" s="28">
        <f>_xlfn.XLOOKUP(J758,ABNT5101!$I:$I,ABNT5101!M:M)</f>
        <v>0.18</v>
      </c>
      <c r="BB758" s="28" t="str">
        <f>_xlfn.XLOOKUP(J758,ABNT5101!$I:$I,ABNT5101!N:N)</f>
        <v>-</v>
      </c>
      <c r="BC758" s="28">
        <f>_xlfn.XLOOKUP(J758,ABNT5101!$I:$I,ABNT5101!O:O)</f>
        <v>16</v>
      </c>
      <c r="BD758" s="31" t="str">
        <f t="shared" si="434"/>
        <v>NÃO ATENDE</v>
      </c>
      <c r="BE758" s="32">
        <f t="shared" si="426"/>
        <v>-1</v>
      </c>
      <c r="BF758" s="32">
        <f t="shared" si="427"/>
        <v>-1</v>
      </c>
      <c r="BG758" s="32" t="str">
        <f t="shared" si="435"/>
        <v>-</v>
      </c>
      <c r="BH758" s="34"/>
      <c r="BI758" s="34"/>
      <c r="BJ758" s="34"/>
      <c r="BK758" s="34"/>
      <c r="BL758" s="35"/>
      <c r="BM758" s="34"/>
      <c r="BN758" s="31" t="str">
        <f t="shared" si="436"/>
        <v>NÃO ATENDE</v>
      </c>
      <c r="BO758" s="31" t="str">
        <f t="shared" si="428"/>
        <v>NÃO ATENDE</v>
      </c>
      <c r="BP758" s="31" t="str">
        <f t="shared" si="429"/>
        <v>NÃO ATENDE</v>
      </c>
      <c r="BQ758" s="31" t="str">
        <f t="shared" si="437"/>
        <v>ATENDE</v>
      </c>
      <c r="BR758" s="36" t="str">
        <f t="shared" si="438"/>
        <v>C4</v>
      </c>
      <c r="BS758" s="36" t="str">
        <f t="shared" si="439"/>
        <v>P6</v>
      </c>
      <c r="BT758" s="37">
        <f t="shared" si="440"/>
        <v>-1</v>
      </c>
      <c r="BU758" s="34"/>
      <c r="BV758" s="34"/>
      <c r="BW758" s="36">
        <f>IF(BS758="-","-",_xlfn.XLOOKUP(BS758,ABNT5101!$B$4:$B$9,ABNT5101!$C$4:$C$9))</f>
        <v>3</v>
      </c>
      <c r="BX758" s="36">
        <f>IF(BS758="-","-",_xlfn.XLOOKUP(BS758,ABNT5101!$B$4:$B$9,ABNT5101!$D$4:$D$9))</f>
        <v>0.6</v>
      </c>
      <c r="BY758" s="31" t="str">
        <f t="shared" si="441"/>
        <v>NÃO ATENDE</v>
      </c>
      <c r="BZ758" s="31" t="str">
        <f t="shared" si="442"/>
        <v>NÃO ATENDE</v>
      </c>
      <c r="CA758" s="31" t="str">
        <f t="shared" si="443"/>
        <v>NÃO ATENDE</v>
      </c>
      <c r="CB758" s="36" t="str">
        <f t="shared" si="453"/>
        <v>P6</v>
      </c>
      <c r="CC758" s="37">
        <f t="shared" si="444"/>
        <v>-1</v>
      </c>
      <c r="CD758" s="38"/>
      <c r="CE758" s="38"/>
      <c r="CF758" s="31">
        <f>IF(CB758="-","-",_xlfn.XLOOKUP(CB758,ABNT5101!$B$4:$B$9,ABNT5101!$C$4:$C$9))</f>
        <v>3</v>
      </c>
      <c r="CG758" s="36">
        <f>IF(CB758="-","-",_xlfn.XLOOKUP(CB758,ABNT5101!$B$4:$B$9,ABNT5101!$D$4:$D$9))</f>
        <v>0.6</v>
      </c>
      <c r="CH758" s="31" t="str">
        <f t="shared" si="445"/>
        <v>NÃO ATENDE</v>
      </c>
      <c r="CI758" s="31" t="str">
        <f t="shared" si="446"/>
        <v>NÃO ATENDE</v>
      </c>
      <c r="CJ758" s="31" t="str">
        <f t="shared" si="447"/>
        <v>NÃO ATENDE</v>
      </c>
      <c r="CK758" s="56" t="e">
        <f>_xlfn.XLOOKUP(CL758,'Banco de dados'!$B:$B,'Banco de dados'!$D:$D)</f>
        <v>#N/A</v>
      </c>
      <c r="CL758" s="42"/>
      <c r="CM758" s="56" t="e">
        <f>_xlfn.XLOOKUP(CL758,'Banco de dados'!$B:$B,'Banco de dados'!$E:$E)</f>
        <v>#N/A</v>
      </c>
      <c r="CN758" s="56"/>
      <c r="CO758" s="56" t="e">
        <f>IF(CN758="-","-",_xlfn.XLOOKUP(CN758,'Banco de dados'!$B:$B,'Banco de dados'!$E:$E))</f>
        <v>#N/A</v>
      </c>
      <c r="CP758" s="41">
        <f t="shared" si="448"/>
        <v>1</v>
      </c>
      <c r="CQ758" s="56" t="e">
        <f>_xlfn.XLOOKUP(CL758,'Banco de dados'!$B:$B,'Banco de dados'!$H:$H)</f>
        <v>#N/A</v>
      </c>
      <c r="CR758" s="56" t="e">
        <f t="array" aca="1" ref="CR758" ca="1">_xludf.xlookup(CN758,'Banco de dados'!$B:$B,'Banco de dados'!$H:$H)</f>
        <v>#NAME?</v>
      </c>
      <c r="CS758" s="56" t="e">
        <f t="array" aca="1" ref="CS758" ca="1">_xludf.xlookup(CL758,'Banco de dados'!$B:$B,'Banco de dados'!$F:$F)</f>
        <v>#NAME?</v>
      </c>
      <c r="CT758" s="56" t="e">
        <f t="array" aca="1" ref="CT758" ca="1">_xludf.xlookup(CN758,'Banco de dados'!$B:$B,'Banco de dados'!$F:$F)</f>
        <v>#NAME?</v>
      </c>
      <c r="CU758" s="42"/>
      <c r="CV758" s="42"/>
      <c r="CW758" s="56" t="str">
        <f>IF(AJ758=0.5,"Suporte",IF(AND(AJ758&gt;='Braços de IP'!$B$9,AJ758&lt;='Braços de IP'!$D$9),'Braços de IP'!$E$9,IF(AND(AJ758&gt;='Braços de IP'!$B$10,AJ758&lt;='Braços de IP'!$D$10),'Braços de IP'!$E$10,IF(AND(AJ758&gt;='Braços de IP'!$B$11,AJ758&lt;='Braços de IP'!$D$11),'Braços de IP'!$E$11,IF(AND(AJ758&gt;='Braços de IP'!$B$12,AJ758&lt;='Braços de IP'!$D$12),'Braços de IP'!$E$12,IF(AND(AJ758&gt;='Braços de IP'!$B$13,AJ758&lt;='Braços de IP'!$D$13),'Braços de IP'!$E$13,IF(AND(AJ758&gt;='Braços de IP'!$B$14,AJ758&lt;='Braços de IP'!$D$14),'Braços de IP'!$E$14,"ERRO")))))))</f>
        <v>Longo I</v>
      </c>
      <c r="CX758" s="42"/>
      <c r="CY758" s="56" t="str">
        <f>IF($CX758="","",VLOOKUP($CX758,'Braços de IP'!$E$9:$I$15,2,0))</f>
        <v/>
      </c>
      <c r="CZ758" s="43" t="str">
        <f>IF($CX758="","",VLOOKUP($CX758,'Braços de IP'!$E$9:$I$15,5,0))</f>
        <v/>
      </c>
      <c r="DA758" s="56"/>
      <c r="DB758" s="56"/>
      <c r="DC758" s="56"/>
      <c r="DD758" s="56"/>
      <c r="DE758" s="56"/>
      <c r="DF758" s="56"/>
      <c r="DG758" s="44" t="e">
        <f t="shared" si="449"/>
        <v>#N/A</v>
      </c>
      <c r="DH758" s="45">
        <f t="shared" si="450"/>
        <v>87</v>
      </c>
      <c r="DI758" s="44" t="e">
        <f t="shared" si="451"/>
        <v>#N/A</v>
      </c>
      <c r="DJ758" s="46" t="e">
        <f t="shared" si="452"/>
        <v>#N/A</v>
      </c>
      <c r="DK758" s="47" t="s">
        <v>147</v>
      </c>
      <c r="DL758" s="48"/>
      <c r="DM758" s="49"/>
      <c r="DN758" s="23" t="s">
        <v>148</v>
      </c>
      <c r="DO758" s="23"/>
      <c r="DQ758" s="50"/>
    </row>
    <row r="759" spans="2:121" ht="15.75" hidden="1" customHeight="1" x14ac:dyDescent="0.3">
      <c r="B759" s="5"/>
      <c r="C759" s="5"/>
      <c r="D759" s="5"/>
      <c r="E759" s="22" t="s">
        <v>625</v>
      </c>
      <c r="F759" s="22" t="s">
        <v>137</v>
      </c>
      <c r="G759" s="23" t="s">
        <v>626</v>
      </c>
      <c r="H759" s="23">
        <v>-23.40718</v>
      </c>
      <c r="I759" s="23">
        <v>-46.844793000000003</v>
      </c>
      <c r="J759" s="24" t="s">
        <v>160</v>
      </c>
      <c r="K759" s="60"/>
      <c r="L759" s="24" t="s">
        <v>140</v>
      </c>
      <c r="M759" s="24" t="s">
        <v>141</v>
      </c>
      <c r="N759" s="23">
        <v>87</v>
      </c>
      <c r="O759" s="23" t="s">
        <v>142</v>
      </c>
      <c r="P759" s="23" t="s">
        <v>143</v>
      </c>
      <c r="Q759" s="26">
        <f t="shared" si="430"/>
        <v>174</v>
      </c>
      <c r="R759" s="27">
        <v>2</v>
      </c>
      <c r="S759" s="24">
        <v>2</v>
      </c>
      <c r="T759" s="24">
        <v>7</v>
      </c>
      <c r="U759" s="29"/>
      <c r="V759" s="29"/>
      <c r="W759" s="29"/>
      <c r="X759" s="28">
        <v>2</v>
      </c>
      <c r="Y759" s="29"/>
      <c r="Z759" s="29"/>
      <c r="AA759" s="29"/>
      <c r="AB759" s="29"/>
      <c r="AC759" s="29"/>
      <c r="AD759" s="23" t="s">
        <v>144</v>
      </c>
      <c r="AE759" s="23" t="s">
        <v>145</v>
      </c>
      <c r="AF759" s="23"/>
      <c r="AG759" s="23">
        <v>6.3</v>
      </c>
      <c r="AH759" s="23">
        <v>1</v>
      </c>
      <c r="AI759" s="23">
        <v>0.6</v>
      </c>
      <c r="AJ759" s="23">
        <v>2.6</v>
      </c>
      <c r="AK759" s="27">
        <f t="shared" si="431"/>
        <v>2</v>
      </c>
      <c r="AL759" s="27" t="s">
        <v>143</v>
      </c>
      <c r="AM759" s="27" t="s">
        <v>143</v>
      </c>
      <c r="AN759" s="23"/>
      <c r="AO759" s="27">
        <f t="shared" si="432"/>
        <v>2</v>
      </c>
      <c r="AP759" s="23"/>
      <c r="AQ759" s="23"/>
      <c r="AR759" s="23"/>
      <c r="AS759" s="23"/>
      <c r="AT759" s="23"/>
      <c r="AU759" s="27"/>
      <c r="AV759" s="27">
        <f t="shared" si="433"/>
        <v>0</v>
      </c>
      <c r="AW759" s="27"/>
      <c r="AX759" s="28">
        <f>VLOOKUP(J759,ABNT5101!$I$3:$J$9,2)</f>
        <v>10</v>
      </c>
      <c r="AY759" s="28">
        <f>VLOOKUP(J759,ABNT5101!$I$3:$M$9,5)</f>
        <v>0.18</v>
      </c>
      <c r="AZ759" s="28" t="str">
        <f>_xlfn.XLOOKUP(J759,ABNT5101!I:I,ABNT5101!L:L)</f>
        <v>-</v>
      </c>
      <c r="BA759" s="28">
        <f>_xlfn.XLOOKUP(J759,ABNT5101!$I:$I,ABNT5101!M:M)</f>
        <v>0.18</v>
      </c>
      <c r="BB759" s="28" t="str">
        <f>_xlfn.XLOOKUP(J759,ABNT5101!$I:$I,ABNT5101!N:N)</f>
        <v>-</v>
      </c>
      <c r="BC759" s="28">
        <f>_xlfn.XLOOKUP(J759,ABNT5101!$I:$I,ABNT5101!O:O)</f>
        <v>16</v>
      </c>
      <c r="BD759" s="31" t="str">
        <f t="shared" si="434"/>
        <v>NÃO ATENDE</v>
      </c>
      <c r="BE759" s="32">
        <f t="shared" si="426"/>
        <v>-1</v>
      </c>
      <c r="BF759" s="32">
        <f t="shared" si="427"/>
        <v>-1</v>
      </c>
      <c r="BG759" s="32" t="str">
        <f t="shared" si="435"/>
        <v>-</v>
      </c>
      <c r="BH759" s="34"/>
      <c r="BI759" s="34"/>
      <c r="BJ759" s="34"/>
      <c r="BK759" s="34"/>
      <c r="BL759" s="35"/>
      <c r="BM759" s="34"/>
      <c r="BN759" s="31" t="str">
        <f t="shared" si="436"/>
        <v>NÃO ATENDE</v>
      </c>
      <c r="BO759" s="31" t="str">
        <f t="shared" si="428"/>
        <v>NÃO ATENDE</v>
      </c>
      <c r="BP759" s="31" t="str">
        <f t="shared" si="429"/>
        <v>NÃO ATENDE</v>
      </c>
      <c r="BQ759" s="31" t="str">
        <f t="shared" si="437"/>
        <v>ATENDE</v>
      </c>
      <c r="BR759" s="36" t="str">
        <f t="shared" si="438"/>
        <v>C4</v>
      </c>
      <c r="BS759" s="36" t="str">
        <f t="shared" si="439"/>
        <v>P6</v>
      </c>
      <c r="BT759" s="37">
        <f t="shared" si="440"/>
        <v>-1</v>
      </c>
      <c r="BU759" s="34"/>
      <c r="BV759" s="34"/>
      <c r="BW759" s="36">
        <f>IF(BS759="-","-",_xlfn.XLOOKUP(BS759,ABNT5101!$B$4:$B$9,ABNT5101!$C$4:$C$9))</f>
        <v>3</v>
      </c>
      <c r="BX759" s="36">
        <f>IF(BS759="-","-",_xlfn.XLOOKUP(BS759,ABNT5101!$B$4:$B$9,ABNT5101!$D$4:$D$9))</f>
        <v>0.6</v>
      </c>
      <c r="BY759" s="31" t="str">
        <f t="shared" si="441"/>
        <v>NÃO ATENDE</v>
      </c>
      <c r="BZ759" s="31" t="str">
        <f t="shared" si="442"/>
        <v>NÃO ATENDE</v>
      </c>
      <c r="CA759" s="31" t="str">
        <f t="shared" si="443"/>
        <v>NÃO ATENDE</v>
      </c>
      <c r="CB759" s="36" t="str">
        <f t="shared" si="453"/>
        <v>P6</v>
      </c>
      <c r="CC759" s="37">
        <f t="shared" si="444"/>
        <v>-1</v>
      </c>
      <c r="CD759" s="38"/>
      <c r="CE759" s="38"/>
      <c r="CF759" s="31">
        <f>IF(CB759="-","-",_xlfn.XLOOKUP(CB759,ABNT5101!$B$4:$B$9,ABNT5101!$C$4:$C$9))</f>
        <v>3</v>
      </c>
      <c r="CG759" s="36">
        <f>IF(CB759="-","-",_xlfn.XLOOKUP(CB759,ABNT5101!$B$4:$B$9,ABNT5101!$D$4:$D$9))</f>
        <v>0.6</v>
      </c>
      <c r="CH759" s="31" t="str">
        <f t="shared" si="445"/>
        <v>NÃO ATENDE</v>
      </c>
      <c r="CI759" s="31" t="str">
        <f t="shared" si="446"/>
        <v>NÃO ATENDE</v>
      </c>
      <c r="CJ759" s="31" t="str">
        <f t="shared" si="447"/>
        <v>NÃO ATENDE</v>
      </c>
      <c r="CK759" s="56" t="e">
        <f>_xlfn.XLOOKUP(CL759,'Banco de dados'!$B:$B,'Banco de dados'!$D:$D)</f>
        <v>#N/A</v>
      </c>
      <c r="CL759" s="42"/>
      <c r="CM759" s="56" t="e">
        <f>_xlfn.XLOOKUP(CL759,'Banco de dados'!$B:$B,'Banco de dados'!$E:$E)</f>
        <v>#N/A</v>
      </c>
      <c r="CN759" s="56"/>
      <c r="CO759" s="56" t="e">
        <f>IF(CN759="-","-",_xlfn.XLOOKUP(CN759,'Banco de dados'!$B:$B,'Banco de dados'!$E:$E))</f>
        <v>#N/A</v>
      </c>
      <c r="CP759" s="41">
        <f t="shared" si="448"/>
        <v>1</v>
      </c>
      <c r="CQ759" s="56" t="e">
        <f>_xlfn.XLOOKUP(CL759,'Banco de dados'!$B:$B,'Banco de dados'!$H:$H)</f>
        <v>#N/A</v>
      </c>
      <c r="CR759" s="56" t="e">
        <f t="array" aca="1" ref="CR759" ca="1">_xludf.xlookup(CN759,'Banco de dados'!$B:$B,'Banco de dados'!$H:$H)</f>
        <v>#NAME?</v>
      </c>
      <c r="CS759" s="56" t="e">
        <f t="array" aca="1" ref="CS759" ca="1">_xludf.xlookup(CL759,'Banco de dados'!$B:$B,'Banco de dados'!$F:$F)</f>
        <v>#NAME?</v>
      </c>
      <c r="CT759" s="56" t="e">
        <f t="array" aca="1" ref="CT759" ca="1">_xludf.xlookup(CN759,'Banco de dados'!$B:$B,'Banco de dados'!$F:$F)</f>
        <v>#NAME?</v>
      </c>
      <c r="CU759" s="42"/>
      <c r="CV759" s="42"/>
      <c r="CW759" s="56" t="str">
        <f>IF(AJ759=0.5,"Suporte",IF(AND(AJ759&gt;='Braços de IP'!$B$9,AJ759&lt;='Braços de IP'!$D$9),'Braços de IP'!$E$9,IF(AND(AJ759&gt;='Braços de IP'!$B$10,AJ759&lt;='Braços de IP'!$D$10),'Braços de IP'!$E$10,IF(AND(AJ759&gt;='Braços de IP'!$B$11,AJ759&lt;='Braços de IP'!$D$11),'Braços de IP'!$E$11,IF(AND(AJ759&gt;='Braços de IP'!$B$12,AJ759&lt;='Braços de IP'!$D$12),'Braços de IP'!$E$12,IF(AND(AJ759&gt;='Braços de IP'!$B$13,AJ759&lt;='Braços de IP'!$D$13),'Braços de IP'!$E$13,IF(AND(AJ759&gt;='Braços de IP'!$B$14,AJ759&lt;='Braços de IP'!$D$14),'Braços de IP'!$E$14,"ERRO")))))))</f>
        <v>Longo I</v>
      </c>
      <c r="CX759" s="42"/>
      <c r="CY759" s="56" t="str">
        <f>IF($CX759="","",VLOOKUP($CX759,'Braços de IP'!$E$9:$I$15,2,0))</f>
        <v/>
      </c>
      <c r="CZ759" s="43" t="str">
        <f>IF($CX759="","",VLOOKUP($CX759,'Braços de IP'!$E$9:$I$15,5,0))</f>
        <v/>
      </c>
      <c r="DA759" s="56"/>
      <c r="DB759" s="56"/>
      <c r="DC759" s="56"/>
      <c r="DD759" s="56"/>
      <c r="DE759" s="56"/>
      <c r="DF759" s="56"/>
      <c r="DG759" s="44" t="e">
        <f t="shared" si="449"/>
        <v>#N/A</v>
      </c>
      <c r="DH759" s="45">
        <f t="shared" si="450"/>
        <v>87</v>
      </c>
      <c r="DI759" s="44" t="e">
        <f t="shared" si="451"/>
        <v>#N/A</v>
      </c>
      <c r="DJ759" s="46" t="e">
        <f t="shared" si="452"/>
        <v>#N/A</v>
      </c>
      <c r="DK759" s="47" t="s">
        <v>147</v>
      </c>
      <c r="DL759" s="48"/>
      <c r="DM759" s="49"/>
      <c r="DN759" s="23" t="s">
        <v>148</v>
      </c>
      <c r="DO759" s="23"/>
      <c r="DQ759" s="50"/>
    </row>
    <row r="760" spans="2:121" ht="15.75" hidden="1" customHeight="1" x14ac:dyDescent="0.3">
      <c r="B760" s="5"/>
      <c r="C760" s="5"/>
      <c r="D760" s="5"/>
      <c r="E760" s="22" t="s">
        <v>625</v>
      </c>
      <c r="F760" s="22" t="s">
        <v>137</v>
      </c>
      <c r="G760" s="23" t="s">
        <v>626</v>
      </c>
      <c r="H760" s="23">
        <v>-23.40718</v>
      </c>
      <c r="I760" s="23">
        <v>-46.844793000000003</v>
      </c>
      <c r="J760" s="24" t="s">
        <v>160</v>
      </c>
      <c r="K760" s="60"/>
      <c r="L760" s="24" t="s">
        <v>140</v>
      </c>
      <c r="M760" s="24" t="s">
        <v>141</v>
      </c>
      <c r="N760" s="23">
        <v>87</v>
      </c>
      <c r="O760" s="23" t="s">
        <v>142</v>
      </c>
      <c r="P760" s="23" t="s">
        <v>143</v>
      </c>
      <c r="Q760" s="26">
        <f t="shared" si="430"/>
        <v>174</v>
      </c>
      <c r="R760" s="27">
        <v>2</v>
      </c>
      <c r="S760" s="24">
        <v>2</v>
      </c>
      <c r="T760" s="24">
        <v>7</v>
      </c>
      <c r="U760" s="29"/>
      <c r="V760" s="29"/>
      <c r="W760" s="29"/>
      <c r="X760" s="28">
        <v>2</v>
      </c>
      <c r="Y760" s="29"/>
      <c r="Z760" s="29"/>
      <c r="AA760" s="29"/>
      <c r="AB760" s="29"/>
      <c r="AC760" s="29"/>
      <c r="AD760" s="23" t="s">
        <v>144</v>
      </c>
      <c r="AE760" s="23" t="s">
        <v>145</v>
      </c>
      <c r="AF760" s="23"/>
      <c r="AG760" s="23">
        <v>6.3</v>
      </c>
      <c r="AH760" s="23">
        <v>1</v>
      </c>
      <c r="AI760" s="23">
        <v>0.6</v>
      </c>
      <c r="AJ760" s="23">
        <v>2.6</v>
      </c>
      <c r="AK760" s="27">
        <f t="shared" si="431"/>
        <v>2</v>
      </c>
      <c r="AL760" s="27" t="s">
        <v>143</v>
      </c>
      <c r="AM760" s="27" t="s">
        <v>143</v>
      </c>
      <c r="AN760" s="23"/>
      <c r="AO760" s="27">
        <f t="shared" si="432"/>
        <v>2</v>
      </c>
      <c r="AP760" s="23"/>
      <c r="AQ760" s="23"/>
      <c r="AR760" s="23"/>
      <c r="AS760" s="23"/>
      <c r="AT760" s="23"/>
      <c r="AU760" s="27"/>
      <c r="AV760" s="27">
        <f t="shared" si="433"/>
        <v>0</v>
      </c>
      <c r="AW760" s="27"/>
      <c r="AX760" s="28">
        <f>VLOOKUP(J760,ABNT5101!$I$3:$J$9,2)</f>
        <v>10</v>
      </c>
      <c r="AY760" s="28">
        <f>VLOOKUP(J760,ABNT5101!$I$3:$M$9,5)</f>
        <v>0.18</v>
      </c>
      <c r="AZ760" s="28" t="str">
        <f>_xlfn.XLOOKUP(J760,ABNT5101!I:I,ABNT5101!L:L)</f>
        <v>-</v>
      </c>
      <c r="BA760" s="28">
        <f>_xlfn.XLOOKUP(J760,ABNT5101!$I:$I,ABNT5101!M:M)</f>
        <v>0.18</v>
      </c>
      <c r="BB760" s="28" t="str">
        <f>_xlfn.XLOOKUP(J760,ABNT5101!$I:$I,ABNT5101!N:N)</f>
        <v>-</v>
      </c>
      <c r="BC760" s="28">
        <f>_xlfn.XLOOKUP(J760,ABNT5101!$I:$I,ABNT5101!O:O)</f>
        <v>16</v>
      </c>
      <c r="BD760" s="31" t="str">
        <f t="shared" si="434"/>
        <v>NÃO ATENDE</v>
      </c>
      <c r="BE760" s="32">
        <f t="shared" si="426"/>
        <v>-1</v>
      </c>
      <c r="BF760" s="32">
        <f t="shared" si="427"/>
        <v>-1</v>
      </c>
      <c r="BG760" s="32" t="str">
        <f t="shared" si="435"/>
        <v>-</v>
      </c>
      <c r="BH760" s="34"/>
      <c r="BI760" s="34"/>
      <c r="BJ760" s="34"/>
      <c r="BK760" s="34"/>
      <c r="BL760" s="35"/>
      <c r="BM760" s="34"/>
      <c r="BN760" s="31" t="str">
        <f t="shared" si="436"/>
        <v>NÃO ATENDE</v>
      </c>
      <c r="BO760" s="31" t="str">
        <f t="shared" si="428"/>
        <v>NÃO ATENDE</v>
      </c>
      <c r="BP760" s="31" t="str">
        <f t="shared" si="429"/>
        <v>NÃO ATENDE</v>
      </c>
      <c r="BQ760" s="31" t="str">
        <f t="shared" si="437"/>
        <v>ATENDE</v>
      </c>
      <c r="BR760" s="36" t="str">
        <f t="shared" si="438"/>
        <v>C4</v>
      </c>
      <c r="BS760" s="36" t="str">
        <f t="shared" si="439"/>
        <v>P6</v>
      </c>
      <c r="BT760" s="37">
        <f t="shared" si="440"/>
        <v>-1</v>
      </c>
      <c r="BU760" s="34"/>
      <c r="BV760" s="34"/>
      <c r="BW760" s="36">
        <f>IF(BS760="-","-",_xlfn.XLOOKUP(BS760,ABNT5101!$B$4:$B$9,ABNT5101!$C$4:$C$9))</f>
        <v>3</v>
      </c>
      <c r="BX760" s="36">
        <f>IF(BS760="-","-",_xlfn.XLOOKUP(BS760,ABNT5101!$B$4:$B$9,ABNT5101!$D$4:$D$9))</f>
        <v>0.6</v>
      </c>
      <c r="BY760" s="31" t="str">
        <f t="shared" si="441"/>
        <v>NÃO ATENDE</v>
      </c>
      <c r="BZ760" s="31" t="str">
        <f t="shared" si="442"/>
        <v>NÃO ATENDE</v>
      </c>
      <c r="CA760" s="31" t="str">
        <f t="shared" si="443"/>
        <v>NÃO ATENDE</v>
      </c>
      <c r="CB760" s="36" t="str">
        <f t="shared" si="453"/>
        <v>P6</v>
      </c>
      <c r="CC760" s="37">
        <f t="shared" si="444"/>
        <v>-1</v>
      </c>
      <c r="CD760" s="38"/>
      <c r="CE760" s="38"/>
      <c r="CF760" s="31">
        <f>IF(CB760="-","-",_xlfn.XLOOKUP(CB760,ABNT5101!$B$4:$B$9,ABNT5101!$C$4:$C$9))</f>
        <v>3</v>
      </c>
      <c r="CG760" s="36">
        <f>IF(CB760="-","-",_xlfn.XLOOKUP(CB760,ABNT5101!$B$4:$B$9,ABNT5101!$D$4:$D$9))</f>
        <v>0.6</v>
      </c>
      <c r="CH760" s="31" t="str">
        <f t="shared" si="445"/>
        <v>NÃO ATENDE</v>
      </c>
      <c r="CI760" s="31" t="str">
        <f t="shared" si="446"/>
        <v>NÃO ATENDE</v>
      </c>
      <c r="CJ760" s="31" t="str">
        <f t="shared" si="447"/>
        <v>NÃO ATENDE</v>
      </c>
      <c r="CK760" s="56" t="e">
        <f>_xlfn.XLOOKUP(CL760,'Banco de dados'!$B:$B,'Banco de dados'!$D:$D)</f>
        <v>#N/A</v>
      </c>
      <c r="CL760" s="42"/>
      <c r="CM760" s="56" t="e">
        <f>_xlfn.XLOOKUP(CL760,'Banco de dados'!$B:$B,'Banco de dados'!$E:$E)</f>
        <v>#N/A</v>
      </c>
      <c r="CN760" s="56"/>
      <c r="CO760" s="56" t="e">
        <f>IF(CN760="-","-",_xlfn.XLOOKUP(CN760,'Banco de dados'!$B:$B,'Banco de dados'!$E:$E))</f>
        <v>#N/A</v>
      </c>
      <c r="CP760" s="41">
        <f t="shared" si="448"/>
        <v>1</v>
      </c>
      <c r="CQ760" s="56" t="e">
        <f>_xlfn.XLOOKUP(CL760,'Banco de dados'!$B:$B,'Banco de dados'!$H:$H)</f>
        <v>#N/A</v>
      </c>
      <c r="CR760" s="56" t="e">
        <f t="array" aca="1" ref="CR760" ca="1">_xludf.xlookup(CN760,'Banco de dados'!$B:$B,'Banco de dados'!$H:$H)</f>
        <v>#NAME?</v>
      </c>
      <c r="CS760" s="56" t="e">
        <f t="array" aca="1" ref="CS760" ca="1">_xludf.xlookup(CL760,'Banco de dados'!$B:$B,'Banco de dados'!$F:$F)</f>
        <v>#NAME?</v>
      </c>
      <c r="CT760" s="56" t="e">
        <f t="array" aca="1" ref="CT760" ca="1">_xludf.xlookup(CN760,'Banco de dados'!$B:$B,'Banco de dados'!$F:$F)</f>
        <v>#NAME?</v>
      </c>
      <c r="CU760" s="42"/>
      <c r="CV760" s="42"/>
      <c r="CW760" s="56" t="str">
        <f>IF(AJ760=0.5,"Suporte",IF(AND(AJ760&gt;='Braços de IP'!$B$9,AJ760&lt;='Braços de IP'!$D$9),'Braços de IP'!$E$9,IF(AND(AJ760&gt;='Braços de IP'!$B$10,AJ760&lt;='Braços de IP'!$D$10),'Braços de IP'!$E$10,IF(AND(AJ760&gt;='Braços de IP'!$B$11,AJ760&lt;='Braços de IP'!$D$11),'Braços de IP'!$E$11,IF(AND(AJ760&gt;='Braços de IP'!$B$12,AJ760&lt;='Braços de IP'!$D$12),'Braços de IP'!$E$12,IF(AND(AJ760&gt;='Braços de IP'!$B$13,AJ760&lt;='Braços de IP'!$D$13),'Braços de IP'!$E$13,IF(AND(AJ760&gt;='Braços de IP'!$B$14,AJ760&lt;='Braços de IP'!$D$14),'Braços de IP'!$E$14,"ERRO")))))))</f>
        <v>Longo I</v>
      </c>
      <c r="CX760" s="42"/>
      <c r="CY760" s="56" t="str">
        <f>IF($CX760="","",VLOOKUP($CX760,'Braços de IP'!$E$9:$I$15,2,0))</f>
        <v/>
      </c>
      <c r="CZ760" s="43" t="str">
        <f>IF($CX760="","",VLOOKUP($CX760,'Braços de IP'!$E$9:$I$15,5,0))</f>
        <v/>
      </c>
      <c r="DA760" s="56"/>
      <c r="DB760" s="56"/>
      <c r="DC760" s="56"/>
      <c r="DD760" s="56"/>
      <c r="DE760" s="56"/>
      <c r="DF760" s="56"/>
      <c r="DG760" s="44" t="e">
        <f t="shared" si="449"/>
        <v>#N/A</v>
      </c>
      <c r="DH760" s="45">
        <f t="shared" si="450"/>
        <v>87</v>
      </c>
      <c r="DI760" s="44" t="e">
        <f t="shared" si="451"/>
        <v>#N/A</v>
      </c>
      <c r="DJ760" s="46" t="e">
        <f t="shared" si="452"/>
        <v>#N/A</v>
      </c>
      <c r="DK760" s="47" t="s">
        <v>147</v>
      </c>
      <c r="DL760" s="48"/>
      <c r="DM760" s="49"/>
      <c r="DN760" s="23" t="s">
        <v>148</v>
      </c>
      <c r="DO760" s="23"/>
      <c r="DQ760" s="50"/>
    </row>
    <row r="761" spans="2:121" ht="15.75" hidden="1" customHeight="1" x14ac:dyDescent="0.3">
      <c r="B761" s="5"/>
      <c r="C761" s="5"/>
      <c r="D761" s="5"/>
      <c r="E761" s="22" t="s">
        <v>627</v>
      </c>
      <c r="F761" s="22" t="s">
        <v>150</v>
      </c>
      <c r="G761" s="23" t="s">
        <v>545</v>
      </c>
      <c r="H761" s="23">
        <v>-23.37154</v>
      </c>
      <c r="I761" s="23">
        <v>-46.849435999999997</v>
      </c>
      <c r="J761" s="24" t="s">
        <v>156</v>
      </c>
      <c r="K761" s="60"/>
      <c r="L761" s="24" t="s">
        <v>152</v>
      </c>
      <c r="M761" s="24" t="s">
        <v>141</v>
      </c>
      <c r="N761" s="23">
        <v>120</v>
      </c>
      <c r="O761" s="23" t="s">
        <v>142</v>
      </c>
      <c r="P761" s="23" t="s">
        <v>143</v>
      </c>
      <c r="Q761" s="26">
        <f t="shared" si="430"/>
        <v>240</v>
      </c>
      <c r="R761" s="27">
        <v>2</v>
      </c>
      <c r="S761" s="24" t="s">
        <v>153</v>
      </c>
      <c r="T761" s="24">
        <v>8</v>
      </c>
      <c r="U761" s="29"/>
      <c r="V761" s="29"/>
      <c r="W761" s="29"/>
      <c r="X761" s="28" t="s">
        <v>153</v>
      </c>
      <c r="Y761" s="29"/>
      <c r="Z761" s="29"/>
      <c r="AA761" s="29"/>
      <c r="AB761" s="29"/>
      <c r="AC761" s="29"/>
      <c r="AD761" s="23" t="s">
        <v>144</v>
      </c>
      <c r="AE761" s="23" t="s">
        <v>145</v>
      </c>
      <c r="AF761" s="23"/>
      <c r="AG761" s="23">
        <v>9.1</v>
      </c>
      <c r="AH761" s="23">
        <v>1</v>
      </c>
      <c r="AI761" s="23">
        <v>3.7</v>
      </c>
      <c r="AJ761" s="23">
        <v>3</v>
      </c>
      <c r="AK761" s="27">
        <f t="shared" si="431"/>
        <v>-0.70000000000000018</v>
      </c>
      <c r="AL761" s="27" t="s">
        <v>143</v>
      </c>
      <c r="AM761" s="27" t="s">
        <v>143</v>
      </c>
      <c r="AN761" s="23"/>
      <c r="AO761" s="27">
        <f t="shared" si="432"/>
        <v>2</v>
      </c>
      <c r="AP761" s="23"/>
      <c r="AQ761" s="23"/>
      <c r="AR761" s="23"/>
      <c r="AS761" s="23"/>
      <c r="AT761" s="23"/>
      <c r="AU761" s="27"/>
      <c r="AV761" s="27">
        <f t="shared" si="433"/>
        <v>0</v>
      </c>
      <c r="AW761" s="27"/>
      <c r="AX761" s="28">
        <f>VLOOKUP(J761,ABNT5101!$I$3:$J$9,2)</f>
        <v>20</v>
      </c>
      <c r="AY761" s="28">
        <f>VLOOKUP(J761,ABNT5101!$I$3:$M$9,5)</f>
        <v>0.28000000000000003</v>
      </c>
      <c r="AZ761" s="28" t="str">
        <f>_xlfn.XLOOKUP(J761,ABNT5101!I:I,ABNT5101!L:L)</f>
        <v>-</v>
      </c>
      <c r="BA761" s="28">
        <f>_xlfn.XLOOKUP(J761,ABNT5101!$I:$I,ABNT5101!M:M)</f>
        <v>0.28000000000000003</v>
      </c>
      <c r="BB761" s="28" t="str">
        <f>_xlfn.XLOOKUP(J761,ABNT5101!$I:$I,ABNT5101!N:N)</f>
        <v>-</v>
      </c>
      <c r="BC761" s="28">
        <f>_xlfn.XLOOKUP(J761,ABNT5101!$I:$I,ABNT5101!O:O)</f>
        <v>14</v>
      </c>
      <c r="BD761" s="31" t="str">
        <f t="shared" si="434"/>
        <v>NÃO ATENDE</v>
      </c>
      <c r="BE761" s="32">
        <f t="shared" si="426"/>
        <v>-1</v>
      </c>
      <c r="BF761" s="32">
        <f t="shared" si="427"/>
        <v>-1</v>
      </c>
      <c r="BG761" s="32" t="str">
        <f t="shared" si="435"/>
        <v>-</v>
      </c>
      <c r="BH761" s="34"/>
      <c r="BI761" s="34"/>
      <c r="BJ761" s="34"/>
      <c r="BK761" s="34"/>
      <c r="BL761" s="35"/>
      <c r="BM761" s="34"/>
      <c r="BN761" s="31" t="str">
        <f t="shared" si="436"/>
        <v>NÃO ATENDE</v>
      </c>
      <c r="BO761" s="31" t="str">
        <f t="shared" si="428"/>
        <v>NÃO ATENDE</v>
      </c>
      <c r="BP761" s="31" t="str">
        <f t="shared" si="429"/>
        <v>NÃO ATENDE</v>
      </c>
      <c r="BQ761" s="31" t="str">
        <f t="shared" si="437"/>
        <v>ATENDE</v>
      </c>
      <c r="BR761" s="36" t="str">
        <f t="shared" si="438"/>
        <v>C2</v>
      </c>
      <c r="BS761" s="36" t="str">
        <f t="shared" si="439"/>
        <v>Sem Passeio</v>
      </c>
      <c r="BT761" s="37" t="e">
        <f t="shared" si="440"/>
        <v>#N/A</v>
      </c>
      <c r="BU761" s="34"/>
      <c r="BV761" s="34"/>
      <c r="BW761" s="36" t="e">
        <f>IF(BS761="-","-",_xlfn.XLOOKUP(BS761,ABNT5101!$B$4:$B$9,ABNT5101!$C$4:$C$9))</f>
        <v>#N/A</v>
      </c>
      <c r="BX761" s="36" t="e">
        <f>IF(BS761="-","-",_xlfn.XLOOKUP(BS761,ABNT5101!$B$4:$B$9,ABNT5101!$D$4:$D$9))</f>
        <v>#N/A</v>
      </c>
      <c r="BY761" s="31" t="e">
        <f t="shared" si="441"/>
        <v>#N/A</v>
      </c>
      <c r="BZ761" s="31" t="e">
        <f t="shared" si="442"/>
        <v>#N/A</v>
      </c>
      <c r="CA761" s="31" t="e">
        <f t="shared" si="443"/>
        <v>#N/A</v>
      </c>
      <c r="CB761" s="36" t="str">
        <f t="shared" si="453"/>
        <v>Sem Passeio</v>
      </c>
      <c r="CC761" s="37" t="e">
        <f t="shared" si="444"/>
        <v>#N/A</v>
      </c>
      <c r="CD761" s="38"/>
      <c r="CE761" s="38"/>
      <c r="CF761" s="31" t="e">
        <f>IF(CB761="-","-",_xlfn.XLOOKUP(CB761,ABNT5101!$B$4:$B$9,ABNT5101!$C$4:$C$9))</f>
        <v>#N/A</v>
      </c>
      <c r="CG761" s="36" t="e">
        <f>IF(CB761="-","-",_xlfn.XLOOKUP(CB761,ABNT5101!$B$4:$B$9,ABNT5101!$D$4:$D$9))</f>
        <v>#N/A</v>
      </c>
      <c r="CH761" s="31" t="e">
        <f t="shared" si="445"/>
        <v>#N/A</v>
      </c>
      <c r="CI761" s="31" t="e">
        <f t="shared" si="446"/>
        <v>#N/A</v>
      </c>
      <c r="CJ761" s="31" t="e">
        <f t="shared" si="447"/>
        <v>#N/A</v>
      </c>
      <c r="CK761" s="56" t="e">
        <f>_xlfn.XLOOKUP(CL761,'Banco de dados'!$B:$B,'Banco de dados'!$D:$D)</f>
        <v>#N/A</v>
      </c>
      <c r="CL761" s="55"/>
      <c r="CM761" s="56" t="e">
        <f>_xlfn.XLOOKUP(CL761,'Banco de dados'!$B:$B,'Banco de dados'!$E:$E)</f>
        <v>#N/A</v>
      </c>
      <c r="CN761" s="56"/>
      <c r="CO761" s="56" t="e">
        <f>IF(CN761="-","-",_xlfn.XLOOKUP(CN761,'Banco de dados'!$B:$B,'Banco de dados'!$E:$E))</f>
        <v>#N/A</v>
      </c>
      <c r="CP761" s="41">
        <f t="shared" si="448"/>
        <v>1</v>
      </c>
      <c r="CQ761" s="56" t="e">
        <f>_xlfn.XLOOKUP(CL761,'Banco de dados'!$B:$B,'Banco de dados'!$H:$H)</f>
        <v>#N/A</v>
      </c>
      <c r="CR761" s="56" t="e">
        <f t="array" aca="1" ref="CR761" ca="1">_xludf.xlookup(CN761,'Banco de dados'!$B:$B,'Banco de dados'!$H:$H)</f>
        <v>#NAME?</v>
      </c>
      <c r="CS761" s="56" t="e">
        <f t="array" aca="1" ref="CS761" ca="1">_xludf.xlookup(CL761,'Banco de dados'!$B:$B,'Banco de dados'!$F:$F)</f>
        <v>#NAME?</v>
      </c>
      <c r="CT761" s="56" t="e">
        <f t="array" aca="1" ref="CT761" ca="1">_xludf.xlookup(CN761,'Banco de dados'!$B:$B,'Banco de dados'!$F:$F)</f>
        <v>#NAME?</v>
      </c>
      <c r="CU761" s="42"/>
      <c r="CV761" s="42"/>
      <c r="CW761" s="56" t="str">
        <f>IF(AJ761=0.5,"Suporte",IF(AND(AJ761&gt;='Braços de IP'!$B$9,AJ761&lt;='Braços de IP'!$D$9),'Braços de IP'!$E$9,IF(AND(AJ761&gt;='Braços de IP'!$B$10,AJ761&lt;='Braços de IP'!$D$10),'Braços de IP'!$E$10,IF(AND(AJ761&gt;='Braços de IP'!$B$11,AJ761&lt;='Braços de IP'!$D$11),'Braços de IP'!$E$11,IF(AND(AJ761&gt;='Braços de IP'!$B$12,AJ761&lt;='Braços de IP'!$D$12),'Braços de IP'!$E$12,IF(AND(AJ761&gt;='Braços de IP'!$B$13,AJ761&lt;='Braços de IP'!$D$13),'Braços de IP'!$E$13,IF(AND(AJ761&gt;='Braços de IP'!$B$14,AJ761&lt;='Braços de IP'!$D$14),'Braços de IP'!$E$14,"ERRO")))))))</f>
        <v>Longo I</v>
      </c>
      <c r="CX761" s="42"/>
      <c r="CY761" s="56" t="str">
        <f>IF($CX761="","",VLOOKUP($CX761,'Braços de IP'!$E$9:$I$15,2,0))</f>
        <v/>
      </c>
      <c r="CZ761" s="43" t="str">
        <f>IF($CX761="","",VLOOKUP($CX761,'Braços de IP'!$E$9:$I$15,5,0))</f>
        <v/>
      </c>
      <c r="DA761" s="56"/>
      <c r="DB761" s="56"/>
      <c r="DC761" s="56"/>
      <c r="DD761" s="56"/>
      <c r="DE761" s="56"/>
      <c r="DF761" s="56"/>
      <c r="DG761" s="44" t="e">
        <f t="shared" si="449"/>
        <v>#N/A</v>
      </c>
      <c r="DH761" s="45">
        <f t="shared" si="450"/>
        <v>120</v>
      </c>
      <c r="DI761" s="44" t="e">
        <f t="shared" si="451"/>
        <v>#N/A</v>
      </c>
      <c r="DJ761" s="46" t="e">
        <f t="shared" si="452"/>
        <v>#N/A</v>
      </c>
      <c r="DK761" s="47" t="s">
        <v>147</v>
      </c>
      <c r="DL761" s="48"/>
      <c r="DM761" s="49"/>
      <c r="DN761" s="23" t="s">
        <v>148</v>
      </c>
      <c r="DO761" s="23"/>
      <c r="DQ761" s="50"/>
    </row>
    <row r="762" spans="2:121" ht="15.75" hidden="1" customHeight="1" x14ac:dyDescent="0.3">
      <c r="B762" s="5"/>
      <c r="C762" s="5"/>
      <c r="D762" s="5"/>
      <c r="E762" s="22" t="s">
        <v>627</v>
      </c>
      <c r="F762" s="22" t="s">
        <v>150</v>
      </c>
      <c r="G762" s="23" t="s">
        <v>545</v>
      </c>
      <c r="H762" s="23">
        <v>-23.37154</v>
      </c>
      <c r="I762" s="23">
        <v>-46.849435999999997</v>
      </c>
      <c r="J762" s="24" t="s">
        <v>156</v>
      </c>
      <c r="K762" s="60"/>
      <c r="L762" s="24" t="s">
        <v>152</v>
      </c>
      <c r="M762" s="24" t="s">
        <v>141</v>
      </c>
      <c r="N762" s="23">
        <v>120</v>
      </c>
      <c r="O762" s="23" t="s">
        <v>142</v>
      </c>
      <c r="P762" s="23" t="s">
        <v>143</v>
      </c>
      <c r="Q762" s="26">
        <f t="shared" si="430"/>
        <v>240</v>
      </c>
      <c r="R762" s="27">
        <v>2</v>
      </c>
      <c r="S762" s="24" t="s">
        <v>153</v>
      </c>
      <c r="T762" s="24">
        <v>8</v>
      </c>
      <c r="U762" s="29"/>
      <c r="V762" s="29"/>
      <c r="W762" s="29"/>
      <c r="X762" s="28" t="s">
        <v>153</v>
      </c>
      <c r="Y762" s="29"/>
      <c r="Z762" s="29"/>
      <c r="AA762" s="29"/>
      <c r="AB762" s="29"/>
      <c r="AC762" s="29"/>
      <c r="AD762" s="23" t="s">
        <v>144</v>
      </c>
      <c r="AE762" s="23" t="s">
        <v>145</v>
      </c>
      <c r="AF762" s="23"/>
      <c r="AG762" s="23">
        <v>9.1</v>
      </c>
      <c r="AH762" s="23">
        <v>1</v>
      </c>
      <c r="AI762" s="23">
        <v>3.7</v>
      </c>
      <c r="AJ762" s="23">
        <v>3</v>
      </c>
      <c r="AK762" s="27">
        <f t="shared" si="431"/>
        <v>-0.70000000000000018</v>
      </c>
      <c r="AL762" s="27" t="s">
        <v>143</v>
      </c>
      <c r="AM762" s="27" t="s">
        <v>143</v>
      </c>
      <c r="AN762" s="23"/>
      <c r="AO762" s="27">
        <f t="shared" si="432"/>
        <v>2</v>
      </c>
      <c r="AP762" s="23"/>
      <c r="AQ762" s="23"/>
      <c r="AR762" s="23"/>
      <c r="AS762" s="23"/>
      <c r="AT762" s="23"/>
      <c r="AU762" s="27"/>
      <c r="AV762" s="27">
        <f t="shared" si="433"/>
        <v>0</v>
      </c>
      <c r="AW762" s="27"/>
      <c r="AX762" s="28">
        <f>VLOOKUP(J762,ABNT5101!$I$3:$J$9,2)</f>
        <v>20</v>
      </c>
      <c r="AY762" s="28">
        <f>VLOOKUP(J762,ABNT5101!$I$3:$M$9,5)</f>
        <v>0.28000000000000003</v>
      </c>
      <c r="AZ762" s="28" t="str">
        <f>_xlfn.XLOOKUP(J762,ABNT5101!I:I,ABNT5101!L:L)</f>
        <v>-</v>
      </c>
      <c r="BA762" s="28">
        <f>_xlfn.XLOOKUP(J762,ABNT5101!$I:$I,ABNT5101!M:M)</f>
        <v>0.28000000000000003</v>
      </c>
      <c r="BB762" s="28" t="str">
        <f>_xlfn.XLOOKUP(J762,ABNT5101!$I:$I,ABNT5101!N:N)</f>
        <v>-</v>
      </c>
      <c r="BC762" s="28">
        <f>_xlfn.XLOOKUP(J762,ABNT5101!$I:$I,ABNT5101!O:O)</f>
        <v>14</v>
      </c>
      <c r="BD762" s="31" t="str">
        <f t="shared" si="434"/>
        <v>NÃO ATENDE</v>
      </c>
      <c r="BE762" s="32">
        <f t="shared" si="426"/>
        <v>-1</v>
      </c>
      <c r="BF762" s="32">
        <f t="shared" si="427"/>
        <v>-1</v>
      </c>
      <c r="BG762" s="32" t="str">
        <f t="shared" si="435"/>
        <v>-</v>
      </c>
      <c r="BH762" s="34"/>
      <c r="BI762" s="34"/>
      <c r="BJ762" s="34"/>
      <c r="BK762" s="34"/>
      <c r="BL762" s="35"/>
      <c r="BM762" s="34"/>
      <c r="BN762" s="31" t="str">
        <f t="shared" si="436"/>
        <v>NÃO ATENDE</v>
      </c>
      <c r="BO762" s="31" t="str">
        <f t="shared" si="428"/>
        <v>NÃO ATENDE</v>
      </c>
      <c r="BP762" s="31" t="str">
        <f t="shared" si="429"/>
        <v>NÃO ATENDE</v>
      </c>
      <c r="BQ762" s="31" t="str">
        <f t="shared" si="437"/>
        <v>ATENDE</v>
      </c>
      <c r="BR762" s="36" t="str">
        <f t="shared" si="438"/>
        <v>C2</v>
      </c>
      <c r="BS762" s="36" t="str">
        <f t="shared" si="439"/>
        <v>Sem Passeio</v>
      </c>
      <c r="BT762" s="37" t="e">
        <f t="shared" si="440"/>
        <v>#N/A</v>
      </c>
      <c r="BU762" s="34"/>
      <c r="BV762" s="34"/>
      <c r="BW762" s="36" t="e">
        <f>IF(BS762="-","-",_xlfn.XLOOKUP(BS762,ABNT5101!$B$4:$B$9,ABNT5101!$C$4:$C$9))</f>
        <v>#N/A</v>
      </c>
      <c r="BX762" s="36" t="e">
        <f>IF(BS762="-","-",_xlfn.XLOOKUP(BS762,ABNT5101!$B$4:$B$9,ABNT5101!$D$4:$D$9))</f>
        <v>#N/A</v>
      </c>
      <c r="BY762" s="31" t="e">
        <f t="shared" si="441"/>
        <v>#N/A</v>
      </c>
      <c r="BZ762" s="31" t="e">
        <f t="shared" si="442"/>
        <v>#N/A</v>
      </c>
      <c r="CA762" s="31" t="e">
        <f t="shared" si="443"/>
        <v>#N/A</v>
      </c>
      <c r="CB762" s="36" t="str">
        <f t="shared" si="453"/>
        <v>Sem Passeio</v>
      </c>
      <c r="CC762" s="37" t="e">
        <f t="shared" si="444"/>
        <v>#N/A</v>
      </c>
      <c r="CD762" s="38"/>
      <c r="CE762" s="38"/>
      <c r="CF762" s="31" t="e">
        <f>IF(CB762="-","-",_xlfn.XLOOKUP(CB762,ABNT5101!$B$4:$B$9,ABNT5101!$C$4:$C$9))</f>
        <v>#N/A</v>
      </c>
      <c r="CG762" s="36" t="e">
        <f>IF(CB762="-","-",_xlfn.XLOOKUP(CB762,ABNT5101!$B$4:$B$9,ABNT5101!$D$4:$D$9))</f>
        <v>#N/A</v>
      </c>
      <c r="CH762" s="31" t="e">
        <f t="shared" si="445"/>
        <v>#N/A</v>
      </c>
      <c r="CI762" s="31" t="e">
        <f t="shared" si="446"/>
        <v>#N/A</v>
      </c>
      <c r="CJ762" s="31" t="e">
        <f t="shared" si="447"/>
        <v>#N/A</v>
      </c>
      <c r="CK762" s="56" t="e">
        <f>_xlfn.XLOOKUP(CL762,'Banco de dados'!$B:$B,'Banco de dados'!$D:$D)</f>
        <v>#N/A</v>
      </c>
      <c r="CL762" s="55"/>
      <c r="CM762" s="56" t="e">
        <f>_xlfn.XLOOKUP(CL762,'Banco de dados'!$B:$B,'Banco de dados'!$E:$E)</f>
        <v>#N/A</v>
      </c>
      <c r="CN762" s="56"/>
      <c r="CO762" s="56" t="e">
        <f>IF(CN762="-","-",_xlfn.XLOOKUP(CN762,'Banco de dados'!$B:$B,'Banco de dados'!$E:$E))</f>
        <v>#N/A</v>
      </c>
      <c r="CP762" s="41">
        <f t="shared" si="448"/>
        <v>1</v>
      </c>
      <c r="CQ762" s="56" t="e">
        <f>_xlfn.XLOOKUP(CL762,'Banco de dados'!$B:$B,'Banco de dados'!$H:$H)</f>
        <v>#N/A</v>
      </c>
      <c r="CR762" s="56" t="e">
        <f t="array" aca="1" ref="CR762" ca="1">_xludf.xlookup(CN762,'Banco de dados'!$B:$B,'Banco de dados'!$H:$H)</f>
        <v>#NAME?</v>
      </c>
      <c r="CS762" s="56" t="e">
        <f t="array" aca="1" ref="CS762" ca="1">_xludf.xlookup(CL762,'Banco de dados'!$B:$B,'Banco de dados'!$F:$F)</f>
        <v>#NAME?</v>
      </c>
      <c r="CT762" s="56" t="e">
        <f t="array" aca="1" ref="CT762" ca="1">_xludf.xlookup(CN762,'Banco de dados'!$B:$B,'Banco de dados'!$F:$F)</f>
        <v>#NAME?</v>
      </c>
      <c r="CU762" s="42"/>
      <c r="CV762" s="42"/>
      <c r="CW762" s="56" t="str">
        <f>IF(AJ762=0.5,"Suporte",IF(AND(AJ762&gt;='Braços de IP'!$B$9,AJ762&lt;='Braços de IP'!$D$9),'Braços de IP'!$E$9,IF(AND(AJ762&gt;='Braços de IP'!$B$10,AJ762&lt;='Braços de IP'!$D$10),'Braços de IP'!$E$10,IF(AND(AJ762&gt;='Braços de IP'!$B$11,AJ762&lt;='Braços de IP'!$D$11),'Braços de IP'!$E$11,IF(AND(AJ762&gt;='Braços de IP'!$B$12,AJ762&lt;='Braços de IP'!$D$12),'Braços de IP'!$E$12,IF(AND(AJ762&gt;='Braços de IP'!$B$13,AJ762&lt;='Braços de IP'!$D$13),'Braços de IP'!$E$13,IF(AND(AJ762&gt;='Braços de IP'!$B$14,AJ762&lt;='Braços de IP'!$D$14),'Braços de IP'!$E$14,"ERRO")))))))</f>
        <v>Longo I</v>
      </c>
      <c r="CX762" s="42"/>
      <c r="CY762" s="56" t="str">
        <f>IF($CX762="","",VLOOKUP($CX762,'Braços de IP'!$E$9:$I$15,2,0))</f>
        <v/>
      </c>
      <c r="CZ762" s="43" t="str">
        <f>IF($CX762="","",VLOOKUP($CX762,'Braços de IP'!$E$9:$I$15,5,0))</f>
        <v/>
      </c>
      <c r="DA762" s="56"/>
      <c r="DB762" s="56"/>
      <c r="DC762" s="56"/>
      <c r="DD762" s="56"/>
      <c r="DE762" s="56"/>
      <c r="DF762" s="56"/>
      <c r="DG762" s="44" t="e">
        <f t="shared" si="449"/>
        <v>#N/A</v>
      </c>
      <c r="DH762" s="45">
        <f t="shared" si="450"/>
        <v>120</v>
      </c>
      <c r="DI762" s="44" t="e">
        <f t="shared" si="451"/>
        <v>#N/A</v>
      </c>
      <c r="DJ762" s="46" t="e">
        <f t="shared" si="452"/>
        <v>#N/A</v>
      </c>
      <c r="DK762" s="47" t="s">
        <v>147</v>
      </c>
      <c r="DL762" s="48"/>
      <c r="DM762" s="49"/>
      <c r="DN762" s="23" t="s">
        <v>148</v>
      </c>
      <c r="DO762" s="23"/>
      <c r="DQ762" s="50"/>
    </row>
    <row r="763" spans="2:121" ht="15.75" hidden="1" customHeight="1" x14ac:dyDescent="0.3">
      <c r="B763" s="5"/>
      <c r="C763" s="5"/>
      <c r="D763" s="5"/>
      <c r="E763" s="22" t="s">
        <v>627</v>
      </c>
      <c r="F763" s="22" t="s">
        <v>150</v>
      </c>
      <c r="G763" s="23" t="s">
        <v>545</v>
      </c>
      <c r="H763" s="23">
        <v>-23.37154</v>
      </c>
      <c r="I763" s="23">
        <v>-46.849435999999997</v>
      </c>
      <c r="J763" s="24" t="s">
        <v>156</v>
      </c>
      <c r="K763" s="60"/>
      <c r="L763" s="24" t="s">
        <v>152</v>
      </c>
      <c r="M763" s="24" t="s">
        <v>141</v>
      </c>
      <c r="N763" s="23">
        <v>120</v>
      </c>
      <c r="O763" s="23" t="s">
        <v>142</v>
      </c>
      <c r="P763" s="23" t="s">
        <v>143</v>
      </c>
      <c r="Q763" s="26">
        <f t="shared" si="430"/>
        <v>240</v>
      </c>
      <c r="R763" s="27">
        <v>2</v>
      </c>
      <c r="S763" s="24" t="s">
        <v>153</v>
      </c>
      <c r="T763" s="24">
        <v>8</v>
      </c>
      <c r="U763" s="29"/>
      <c r="V763" s="29"/>
      <c r="W763" s="29"/>
      <c r="X763" s="28" t="s">
        <v>153</v>
      </c>
      <c r="Y763" s="29"/>
      <c r="Z763" s="29"/>
      <c r="AA763" s="29"/>
      <c r="AB763" s="29"/>
      <c r="AC763" s="29"/>
      <c r="AD763" s="23" t="s">
        <v>144</v>
      </c>
      <c r="AE763" s="23" t="s">
        <v>145</v>
      </c>
      <c r="AF763" s="23"/>
      <c r="AG763" s="23">
        <v>9.1</v>
      </c>
      <c r="AH763" s="23">
        <v>1</v>
      </c>
      <c r="AI763" s="23">
        <v>3.7</v>
      </c>
      <c r="AJ763" s="23">
        <v>3</v>
      </c>
      <c r="AK763" s="27">
        <f t="shared" si="431"/>
        <v>-0.70000000000000018</v>
      </c>
      <c r="AL763" s="27" t="s">
        <v>143</v>
      </c>
      <c r="AM763" s="27" t="s">
        <v>143</v>
      </c>
      <c r="AN763" s="23"/>
      <c r="AO763" s="27">
        <f t="shared" si="432"/>
        <v>2</v>
      </c>
      <c r="AP763" s="23"/>
      <c r="AQ763" s="23"/>
      <c r="AR763" s="23"/>
      <c r="AS763" s="23"/>
      <c r="AT763" s="23"/>
      <c r="AU763" s="27"/>
      <c r="AV763" s="27">
        <f t="shared" si="433"/>
        <v>0</v>
      </c>
      <c r="AW763" s="27"/>
      <c r="AX763" s="28">
        <f>VLOOKUP(J763,ABNT5101!$I$3:$J$9,2)</f>
        <v>20</v>
      </c>
      <c r="AY763" s="28">
        <f>VLOOKUP(J763,ABNT5101!$I$3:$M$9,5)</f>
        <v>0.28000000000000003</v>
      </c>
      <c r="AZ763" s="28" t="str">
        <f>_xlfn.XLOOKUP(J763,ABNT5101!I:I,ABNT5101!L:L)</f>
        <v>-</v>
      </c>
      <c r="BA763" s="28">
        <f>_xlfn.XLOOKUP(J763,ABNT5101!$I:$I,ABNT5101!M:M)</f>
        <v>0.28000000000000003</v>
      </c>
      <c r="BB763" s="28" t="str">
        <f>_xlfn.XLOOKUP(J763,ABNT5101!$I:$I,ABNT5101!N:N)</f>
        <v>-</v>
      </c>
      <c r="BC763" s="28">
        <f>_xlfn.XLOOKUP(J763,ABNT5101!$I:$I,ABNT5101!O:O)</f>
        <v>14</v>
      </c>
      <c r="BD763" s="31" t="str">
        <f t="shared" si="434"/>
        <v>NÃO ATENDE</v>
      </c>
      <c r="BE763" s="32">
        <f t="shared" si="426"/>
        <v>-1</v>
      </c>
      <c r="BF763" s="32">
        <f t="shared" si="427"/>
        <v>-1</v>
      </c>
      <c r="BG763" s="32" t="str">
        <f t="shared" si="435"/>
        <v>-</v>
      </c>
      <c r="BH763" s="34"/>
      <c r="BI763" s="34"/>
      <c r="BJ763" s="34"/>
      <c r="BK763" s="34"/>
      <c r="BL763" s="35"/>
      <c r="BM763" s="34"/>
      <c r="BN763" s="31" t="str">
        <f t="shared" si="436"/>
        <v>NÃO ATENDE</v>
      </c>
      <c r="BO763" s="31" t="str">
        <f t="shared" si="428"/>
        <v>NÃO ATENDE</v>
      </c>
      <c r="BP763" s="31" t="str">
        <f t="shared" si="429"/>
        <v>NÃO ATENDE</v>
      </c>
      <c r="BQ763" s="31" t="str">
        <f t="shared" si="437"/>
        <v>ATENDE</v>
      </c>
      <c r="BR763" s="36" t="str">
        <f t="shared" si="438"/>
        <v>C2</v>
      </c>
      <c r="BS763" s="36" t="str">
        <f t="shared" si="439"/>
        <v>Sem Passeio</v>
      </c>
      <c r="BT763" s="37" t="e">
        <f t="shared" si="440"/>
        <v>#N/A</v>
      </c>
      <c r="BU763" s="34"/>
      <c r="BV763" s="34"/>
      <c r="BW763" s="36" t="e">
        <f>IF(BS763="-","-",_xlfn.XLOOKUP(BS763,ABNT5101!$B$4:$B$9,ABNT5101!$C$4:$C$9))</f>
        <v>#N/A</v>
      </c>
      <c r="BX763" s="36" t="e">
        <f>IF(BS763="-","-",_xlfn.XLOOKUP(BS763,ABNT5101!$B$4:$B$9,ABNT5101!$D$4:$D$9))</f>
        <v>#N/A</v>
      </c>
      <c r="BY763" s="31" t="e">
        <f t="shared" si="441"/>
        <v>#N/A</v>
      </c>
      <c r="BZ763" s="31" t="e">
        <f t="shared" si="442"/>
        <v>#N/A</v>
      </c>
      <c r="CA763" s="31" t="e">
        <f t="shared" si="443"/>
        <v>#N/A</v>
      </c>
      <c r="CB763" s="36" t="str">
        <f t="shared" si="453"/>
        <v>Sem Passeio</v>
      </c>
      <c r="CC763" s="37" t="e">
        <f t="shared" si="444"/>
        <v>#N/A</v>
      </c>
      <c r="CD763" s="38"/>
      <c r="CE763" s="38"/>
      <c r="CF763" s="31" t="e">
        <f>IF(CB763="-","-",_xlfn.XLOOKUP(CB763,ABNT5101!$B$4:$B$9,ABNT5101!$C$4:$C$9))</f>
        <v>#N/A</v>
      </c>
      <c r="CG763" s="36" t="e">
        <f>IF(CB763="-","-",_xlfn.XLOOKUP(CB763,ABNT5101!$B$4:$B$9,ABNT5101!$D$4:$D$9))</f>
        <v>#N/A</v>
      </c>
      <c r="CH763" s="31" t="e">
        <f t="shared" si="445"/>
        <v>#N/A</v>
      </c>
      <c r="CI763" s="31" t="e">
        <f t="shared" si="446"/>
        <v>#N/A</v>
      </c>
      <c r="CJ763" s="31" t="e">
        <f t="shared" si="447"/>
        <v>#N/A</v>
      </c>
      <c r="CK763" s="56" t="e">
        <f>_xlfn.XLOOKUP(CL763,'Banco de dados'!$B:$B,'Banco de dados'!$D:$D)</f>
        <v>#N/A</v>
      </c>
      <c r="CL763" s="55"/>
      <c r="CM763" s="56" t="e">
        <f>_xlfn.XLOOKUP(CL763,'Banco de dados'!$B:$B,'Banco de dados'!$E:$E)</f>
        <v>#N/A</v>
      </c>
      <c r="CN763" s="56"/>
      <c r="CO763" s="56" t="e">
        <f>IF(CN763="-","-",_xlfn.XLOOKUP(CN763,'Banco de dados'!$B:$B,'Banco de dados'!$E:$E))</f>
        <v>#N/A</v>
      </c>
      <c r="CP763" s="41">
        <f t="shared" si="448"/>
        <v>1</v>
      </c>
      <c r="CQ763" s="56" t="e">
        <f>_xlfn.XLOOKUP(CL763,'Banco de dados'!$B:$B,'Banco de dados'!$H:$H)</f>
        <v>#N/A</v>
      </c>
      <c r="CR763" s="56" t="e">
        <f t="array" aca="1" ref="CR763" ca="1">_xludf.xlookup(CN763,'Banco de dados'!$B:$B,'Banco de dados'!$H:$H)</f>
        <v>#NAME?</v>
      </c>
      <c r="CS763" s="56" t="e">
        <f t="array" aca="1" ref="CS763" ca="1">_xludf.xlookup(CL763,'Banco de dados'!$B:$B,'Banco de dados'!$F:$F)</f>
        <v>#NAME?</v>
      </c>
      <c r="CT763" s="56" t="e">
        <f t="array" aca="1" ref="CT763" ca="1">_xludf.xlookup(CN763,'Banco de dados'!$B:$B,'Banco de dados'!$F:$F)</f>
        <v>#NAME?</v>
      </c>
      <c r="CU763" s="42"/>
      <c r="CV763" s="42"/>
      <c r="CW763" s="56" t="str">
        <f>IF(AJ763=0.5,"Suporte",IF(AND(AJ763&gt;='Braços de IP'!$B$9,AJ763&lt;='Braços de IP'!$D$9),'Braços de IP'!$E$9,IF(AND(AJ763&gt;='Braços de IP'!$B$10,AJ763&lt;='Braços de IP'!$D$10),'Braços de IP'!$E$10,IF(AND(AJ763&gt;='Braços de IP'!$B$11,AJ763&lt;='Braços de IP'!$D$11),'Braços de IP'!$E$11,IF(AND(AJ763&gt;='Braços de IP'!$B$12,AJ763&lt;='Braços de IP'!$D$12),'Braços de IP'!$E$12,IF(AND(AJ763&gt;='Braços de IP'!$B$13,AJ763&lt;='Braços de IP'!$D$13),'Braços de IP'!$E$13,IF(AND(AJ763&gt;='Braços de IP'!$B$14,AJ763&lt;='Braços de IP'!$D$14),'Braços de IP'!$E$14,"ERRO")))))))</f>
        <v>Longo I</v>
      </c>
      <c r="CX763" s="42"/>
      <c r="CY763" s="56" t="str">
        <f>IF($CX763="","",VLOOKUP($CX763,'Braços de IP'!$E$9:$I$15,2,0))</f>
        <v/>
      </c>
      <c r="CZ763" s="43" t="str">
        <f>IF($CX763="","",VLOOKUP($CX763,'Braços de IP'!$E$9:$I$15,5,0))</f>
        <v/>
      </c>
      <c r="DA763" s="56"/>
      <c r="DB763" s="56"/>
      <c r="DC763" s="56"/>
      <c r="DD763" s="56"/>
      <c r="DE763" s="56"/>
      <c r="DF763" s="56"/>
      <c r="DG763" s="44" t="e">
        <f t="shared" si="449"/>
        <v>#N/A</v>
      </c>
      <c r="DH763" s="45">
        <f t="shared" si="450"/>
        <v>120</v>
      </c>
      <c r="DI763" s="44" t="e">
        <f t="shared" si="451"/>
        <v>#N/A</v>
      </c>
      <c r="DJ763" s="46" t="e">
        <f t="shared" si="452"/>
        <v>#N/A</v>
      </c>
      <c r="DK763" s="47" t="s">
        <v>147</v>
      </c>
      <c r="DL763" s="48"/>
      <c r="DM763" s="49"/>
      <c r="DN763" s="23" t="s">
        <v>148</v>
      </c>
      <c r="DO763" s="23"/>
      <c r="DQ763" s="50"/>
    </row>
    <row r="764" spans="2:121" ht="15.75" hidden="1" customHeight="1" x14ac:dyDescent="0.3">
      <c r="B764" s="5"/>
      <c r="C764" s="5"/>
      <c r="D764" s="5"/>
      <c r="E764" s="22" t="s">
        <v>628</v>
      </c>
      <c r="F764" s="22" t="s">
        <v>137</v>
      </c>
      <c r="G764" s="23" t="s">
        <v>629</v>
      </c>
      <c r="H764" s="23">
        <v>-23.404783999999999</v>
      </c>
      <c r="I764" s="23">
        <v>-46.855542999999997</v>
      </c>
      <c r="J764" s="24" t="s">
        <v>160</v>
      </c>
      <c r="K764" s="60"/>
      <c r="L764" s="24" t="s">
        <v>140</v>
      </c>
      <c r="M764" s="24" t="s">
        <v>141</v>
      </c>
      <c r="N764" s="23">
        <v>90</v>
      </c>
      <c r="O764" s="23" t="s">
        <v>142</v>
      </c>
      <c r="P764" s="23" t="s">
        <v>143</v>
      </c>
      <c r="Q764" s="26">
        <f t="shared" si="430"/>
        <v>180</v>
      </c>
      <c r="R764" s="27">
        <v>2</v>
      </c>
      <c r="S764" s="24">
        <v>3</v>
      </c>
      <c r="T764" s="24">
        <v>6</v>
      </c>
      <c r="U764" s="29"/>
      <c r="V764" s="29"/>
      <c r="W764" s="29"/>
      <c r="X764" s="28">
        <v>3</v>
      </c>
      <c r="Y764" s="23"/>
      <c r="Z764" s="23"/>
      <c r="AA764" s="23"/>
      <c r="AB764" s="23"/>
      <c r="AC764" s="23"/>
      <c r="AD764" s="23" t="s">
        <v>144</v>
      </c>
      <c r="AE764" s="23" t="s">
        <v>145</v>
      </c>
      <c r="AF764" s="23"/>
      <c r="AG764" s="23">
        <v>7.5</v>
      </c>
      <c r="AH764" s="23">
        <v>1</v>
      </c>
      <c r="AI764" s="23">
        <v>0.45</v>
      </c>
      <c r="AJ764" s="23">
        <v>2.2999999999999998</v>
      </c>
      <c r="AK764" s="27">
        <f t="shared" si="431"/>
        <v>1.8499999999999999</v>
      </c>
      <c r="AL764" s="27" t="s">
        <v>143</v>
      </c>
      <c r="AM764" s="27" t="s">
        <v>143</v>
      </c>
      <c r="AN764" s="23"/>
      <c r="AO764" s="27">
        <f t="shared" si="432"/>
        <v>2</v>
      </c>
      <c r="AP764" s="23"/>
      <c r="AQ764" s="23"/>
      <c r="AR764" s="23"/>
      <c r="AS764" s="23"/>
      <c r="AT764" s="23"/>
      <c r="AU764" s="27"/>
      <c r="AV764" s="27">
        <f t="shared" si="433"/>
        <v>0</v>
      </c>
      <c r="AW764" s="27"/>
      <c r="AX764" s="28">
        <f>VLOOKUP(J764,ABNT5101!$I$3:$J$9,2)</f>
        <v>10</v>
      </c>
      <c r="AY764" s="28">
        <f>VLOOKUP(J764,ABNT5101!$I$3:$M$9,5)</f>
        <v>0.18</v>
      </c>
      <c r="AZ764" s="28" t="str">
        <f>_xlfn.XLOOKUP(J764,ABNT5101!I:I,ABNT5101!L:L)</f>
        <v>-</v>
      </c>
      <c r="BA764" s="28">
        <f>_xlfn.XLOOKUP(J764,ABNT5101!$I:$I,ABNT5101!M:M)</f>
        <v>0.18</v>
      </c>
      <c r="BB764" s="28" t="str">
        <f>_xlfn.XLOOKUP(J764,ABNT5101!$I:$I,ABNT5101!N:N)</f>
        <v>-</v>
      </c>
      <c r="BC764" s="28">
        <f>_xlfn.XLOOKUP(J764,ABNT5101!$I:$I,ABNT5101!O:O)</f>
        <v>16</v>
      </c>
      <c r="BD764" s="31" t="str">
        <f t="shared" si="434"/>
        <v>NÃO ATENDE</v>
      </c>
      <c r="BE764" s="32">
        <f t="shared" si="426"/>
        <v>-1</v>
      </c>
      <c r="BF764" s="32">
        <f t="shared" si="427"/>
        <v>-1</v>
      </c>
      <c r="BG764" s="32" t="str">
        <f t="shared" si="435"/>
        <v>-</v>
      </c>
      <c r="BH764" s="34"/>
      <c r="BI764" s="34"/>
      <c r="BJ764" s="34"/>
      <c r="BK764" s="34"/>
      <c r="BL764" s="35"/>
      <c r="BM764" s="34"/>
      <c r="BN764" s="31" t="str">
        <f t="shared" si="436"/>
        <v>NÃO ATENDE</v>
      </c>
      <c r="BO764" s="31" t="str">
        <f t="shared" si="428"/>
        <v>NÃO ATENDE</v>
      </c>
      <c r="BP764" s="31" t="str">
        <f t="shared" si="429"/>
        <v>NÃO ATENDE</v>
      </c>
      <c r="BQ764" s="31" t="str">
        <f t="shared" si="437"/>
        <v>ATENDE</v>
      </c>
      <c r="BR764" s="36" t="str">
        <f t="shared" si="438"/>
        <v>C4</v>
      </c>
      <c r="BS764" s="36" t="str">
        <f t="shared" si="439"/>
        <v>P6</v>
      </c>
      <c r="BT764" s="37">
        <f t="shared" si="440"/>
        <v>-1</v>
      </c>
      <c r="BU764" s="34"/>
      <c r="BV764" s="34"/>
      <c r="BW764" s="36">
        <f>IF(BS764="-","-",_xlfn.XLOOKUP(BS764,ABNT5101!$B$4:$B$9,ABNT5101!$C$4:$C$9))</f>
        <v>3</v>
      </c>
      <c r="BX764" s="36">
        <f>IF(BS764="-","-",_xlfn.XLOOKUP(BS764,ABNT5101!$B$4:$B$9,ABNT5101!$D$4:$D$9))</f>
        <v>0.6</v>
      </c>
      <c r="BY764" s="31" t="str">
        <f t="shared" si="441"/>
        <v>NÃO ATENDE</v>
      </c>
      <c r="BZ764" s="31" t="str">
        <f t="shared" si="442"/>
        <v>NÃO ATENDE</v>
      </c>
      <c r="CA764" s="31" t="str">
        <f t="shared" si="443"/>
        <v>NÃO ATENDE</v>
      </c>
      <c r="CB764" s="36" t="str">
        <f t="shared" si="453"/>
        <v>P6</v>
      </c>
      <c r="CC764" s="37">
        <f t="shared" si="444"/>
        <v>-1</v>
      </c>
      <c r="CD764" s="38"/>
      <c r="CE764" s="38"/>
      <c r="CF764" s="31">
        <f>IF(CB764="-","-",_xlfn.XLOOKUP(CB764,ABNT5101!$B$4:$B$9,ABNT5101!$C$4:$C$9))</f>
        <v>3</v>
      </c>
      <c r="CG764" s="36">
        <f>IF(CB764="-","-",_xlfn.XLOOKUP(CB764,ABNT5101!$B$4:$B$9,ABNT5101!$D$4:$D$9))</f>
        <v>0.6</v>
      </c>
      <c r="CH764" s="31" t="str">
        <f t="shared" si="445"/>
        <v>NÃO ATENDE</v>
      </c>
      <c r="CI764" s="31" t="str">
        <f t="shared" si="446"/>
        <v>NÃO ATENDE</v>
      </c>
      <c r="CJ764" s="31" t="str">
        <f t="shared" si="447"/>
        <v>NÃO ATENDE</v>
      </c>
      <c r="CK764" s="56" t="e">
        <f>_xlfn.XLOOKUP(CL764,'Banco de dados'!$B:$B,'Banco de dados'!$D:$D)</f>
        <v>#N/A</v>
      </c>
      <c r="CL764" s="42"/>
      <c r="CM764" s="56" t="e">
        <f>_xlfn.XLOOKUP(CL764,'Banco de dados'!$B:$B,'Banco de dados'!$E:$E)</f>
        <v>#N/A</v>
      </c>
      <c r="CN764" s="56"/>
      <c r="CO764" s="56" t="e">
        <f>IF(CN764="-","-",_xlfn.XLOOKUP(CN764,'Banco de dados'!$B:$B,'Banco de dados'!$E:$E))</f>
        <v>#N/A</v>
      </c>
      <c r="CP764" s="41">
        <f t="shared" si="448"/>
        <v>1</v>
      </c>
      <c r="CQ764" s="56" t="e">
        <f>_xlfn.XLOOKUP(CL764,'Banco de dados'!$B:$B,'Banco de dados'!$H:$H)</f>
        <v>#N/A</v>
      </c>
      <c r="CR764" s="56" t="e">
        <f t="array" aca="1" ref="CR764" ca="1">_xludf.xlookup(CN764,'Banco de dados'!$B:$B,'Banco de dados'!$H:$H)</f>
        <v>#NAME?</v>
      </c>
      <c r="CS764" s="56" t="e">
        <f t="array" aca="1" ref="CS764" ca="1">_xludf.xlookup(CL764,'Banco de dados'!$B:$B,'Banco de dados'!$F:$F)</f>
        <v>#NAME?</v>
      </c>
      <c r="CT764" s="56" t="e">
        <f t="array" aca="1" ref="CT764" ca="1">_xludf.xlookup(CN764,'Banco de dados'!$B:$B,'Banco de dados'!$F:$F)</f>
        <v>#NAME?</v>
      </c>
      <c r="CU764" s="42"/>
      <c r="CV764" s="42"/>
      <c r="CW764" s="56" t="str">
        <f>IF(AJ764=0.5,"Suporte",IF(AND(AJ764&gt;='Braços de IP'!$B$9,AJ764&lt;='Braços de IP'!$D$9),'Braços de IP'!$E$9,IF(AND(AJ764&gt;='Braços de IP'!$B$10,AJ764&lt;='Braços de IP'!$D$10),'Braços de IP'!$E$10,IF(AND(AJ764&gt;='Braços de IP'!$B$11,AJ764&lt;='Braços de IP'!$D$11),'Braços de IP'!$E$11,IF(AND(AJ764&gt;='Braços de IP'!$B$12,AJ764&lt;='Braços de IP'!$D$12),'Braços de IP'!$E$12,IF(AND(AJ764&gt;='Braços de IP'!$B$13,AJ764&lt;='Braços de IP'!$D$13),'Braços de IP'!$E$13,IF(AND(AJ764&gt;='Braços de IP'!$B$14,AJ764&lt;='Braços de IP'!$D$14),'Braços de IP'!$E$14,"ERRO")))))))</f>
        <v>Médio II</v>
      </c>
      <c r="CX764" s="42"/>
      <c r="CY764" s="56" t="str">
        <f>IF($CX764="","",VLOOKUP($CX764,'Braços de IP'!$E$9:$I$15,2,0))</f>
        <v/>
      </c>
      <c r="CZ764" s="43" t="str">
        <f>IF($CX764="","",VLOOKUP($CX764,'Braços de IP'!$E$9:$I$15,5,0))</f>
        <v/>
      </c>
      <c r="DA764" s="56"/>
      <c r="DB764" s="56"/>
      <c r="DC764" s="56"/>
      <c r="DD764" s="56"/>
      <c r="DE764" s="56"/>
      <c r="DF764" s="56"/>
      <c r="DG764" s="44" t="e">
        <f t="shared" si="449"/>
        <v>#N/A</v>
      </c>
      <c r="DH764" s="45">
        <f t="shared" si="450"/>
        <v>90</v>
      </c>
      <c r="DI764" s="44" t="e">
        <f t="shared" si="451"/>
        <v>#N/A</v>
      </c>
      <c r="DJ764" s="46" t="e">
        <f t="shared" si="452"/>
        <v>#N/A</v>
      </c>
      <c r="DK764" s="47" t="s">
        <v>147</v>
      </c>
      <c r="DL764" s="48"/>
      <c r="DM764" s="49"/>
      <c r="DN764" s="23" t="s">
        <v>148</v>
      </c>
      <c r="DO764" s="23"/>
      <c r="DQ764" s="50"/>
    </row>
    <row r="765" spans="2:121" ht="15.75" hidden="1" customHeight="1" x14ac:dyDescent="0.3">
      <c r="B765" s="5"/>
      <c r="C765" s="5"/>
      <c r="D765" s="5"/>
      <c r="E765" s="22" t="s">
        <v>628</v>
      </c>
      <c r="F765" s="22" t="s">
        <v>137</v>
      </c>
      <c r="G765" s="23" t="s">
        <v>629</v>
      </c>
      <c r="H765" s="23">
        <v>-23.404783999999999</v>
      </c>
      <c r="I765" s="23">
        <v>-46.855542999999997</v>
      </c>
      <c r="J765" s="24" t="s">
        <v>160</v>
      </c>
      <c r="K765" s="60"/>
      <c r="L765" s="24" t="s">
        <v>140</v>
      </c>
      <c r="M765" s="24" t="s">
        <v>141</v>
      </c>
      <c r="N765" s="23">
        <v>90</v>
      </c>
      <c r="O765" s="23" t="s">
        <v>142</v>
      </c>
      <c r="P765" s="23" t="s">
        <v>143</v>
      </c>
      <c r="Q765" s="26">
        <f t="shared" si="430"/>
        <v>180</v>
      </c>
      <c r="R765" s="27">
        <v>2</v>
      </c>
      <c r="S765" s="24">
        <v>3</v>
      </c>
      <c r="T765" s="24">
        <v>6</v>
      </c>
      <c r="U765" s="29"/>
      <c r="V765" s="29"/>
      <c r="W765" s="29"/>
      <c r="X765" s="28">
        <v>3</v>
      </c>
      <c r="Y765" s="23"/>
      <c r="Z765" s="23"/>
      <c r="AA765" s="23"/>
      <c r="AB765" s="23"/>
      <c r="AC765" s="23"/>
      <c r="AD765" s="23" t="s">
        <v>144</v>
      </c>
      <c r="AE765" s="23" t="s">
        <v>145</v>
      </c>
      <c r="AF765" s="23"/>
      <c r="AG765" s="23">
        <v>7.5</v>
      </c>
      <c r="AH765" s="23">
        <v>1</v>
      </c>
      <c r="AI765" s="23">
        <v>0.45</v>
      </c>
      <c r="AJ765" s="23">
        <v>2.2999999999999998</v>
      </c>
      <c r="AK765" s="27">
        <f t="shared" si="431"/>
        <v>1.8499999999999999</v>
      </c>
      <c r="AL765" s="27" t="s">
        <v>143</v>
      </c>
      <c r="AM765" s="27" t="s">
        <v>143</v>
      </c>
      <c r="AN765" s="23"/>
      <c r="AO765" s="27">
        <f t="shared" si="432"/>
        <v>2</v>
      </c>
      <c r="AP765" s="23"/>
      <c r="AQ765" s="23"/>
      <c r="AR765" s="23"/>
      <c r="AS765" s="23"/>
      <c r="AT765" s="23"/>
      <c r="AU765" s="27"/>
      <c r="AV765" s="27">
        <f t="shared" si="433"/>
        <v>0</v>
      </c>
      <c r="AW765" s="27"/>
      <c r="AX765" s="28">
        <f>VLOOKUP(J765,ABNT5101!$I$3:$J$9,2)</f>
        <v>10</v>
      </c>
      <c r="AY765" s="28">
        <f>VLOOKUP(J765,ABNT5101!$I$3:$M$9,5)</f>
        <v>0.18</v>
      </c>
      <c r="AZ765" s="28" t="str">
        <f>_xlfn.XLOOKUP(J765,ABNT5101!I:I,ABNT5101!L:L)</f>
        <v>-</v>
      </c>
      <c r="BA765" s="28">
        <f>_xlfn.XLOOKUP(J765,ABNT5101!$I:$I,ABNT5101!M:M)</f>
        <v>0.18</v>
      </c>
      <c r="BB765" s="28" t="str">
        <f>_xlfn.XLOOKUP(J765,ABNT5101!$I:$I,ABNT5101!N:N)</f>
        <v>-</v>
      </c>
      <c r="BC765" s="28">
        <f>_xlfn.XLOOKUP(J765,ABNT5101!$I:$I,ABNT5101!O:O)</f>
        <v>16</v>
      </c>
      <c r="BD765" s="31" t="str">
        <f t="shared" si="434"/>
        <v>NÃO ATENDE</v>
      </c>
      <c r="BE765" s="32">
        <f t="shared" si="426"/>
        <v>-1</v>
      </c>
      <c r="BF765" s="32">
        <f t="shared" si="427"/>
        <v>-1</v>
      </c>
      <c r="BG765" s="32" t="str">
        <f t="shared" si="435"/>
        <v>-</v>
      </c>
      <c r="BH765" s="34"/>
      <c r="BI765" s="34"/>
      <c r="BJ765" s="34"/>
      <c r="BK765" s="34"/>
      <c r="BL765" s="35"/>
      <c r="BM765" s="34"/>
      <c r="BN765" s="31" t="str">
        <f t="shared" si="436"/>
        <v>NÃO ATENDE</v>
      </c>
      <c r="BO765" s="31" t="str">
        <f t="shared" si="428"/>
        <v>NÃO ATENDE</v>
      </c>
      <c r="BP765" s="31" t="str">
        <f t="shared" si="429"/>
        <v>NÃO ATENDE</v>
      </c>
      <c r="BQ765" s="31" t="str">
        <f t="shared" si="437"/>
        <v>ATENDE</v>
      </c>
      <c r="BR765" s="36" t="str">
        <f t="shared" si="438"/>
        <v>C4</v>
      </c>
      <c r="BS765" s="36" t="str">
        <f t="shared" si="439"/>
        <v>P6</v>
      </c>
      <c r="BT765" s="37">
        <f t="shared" si="440"/>
        <v>-1</v>
      </c>
      <c r="BU765" s="34"/>
      <c r="BV765" s="34"/>
      <c r="BW765" s="36">
        <f>IF(BS765="-","-",_xlfn.XLOOKUP(BS765,ABNT5101!$B$4:$B$9,ABNT5101!$C$4:$C$9))</f>
        <v>3</v>
      </c>
      <c r="BX765" s="36">
        <f>IF(BS765="-","-",_xlfn.XLOOKUP(BS765,ABNT5101!$B$4:$B$9,ABNT5101!$D$4:$D$9))</f>
        <v>0.6</v>
      </c>
      <c r="BY765" s="31" t="str">
        <f t="shared" si="441"/>
        <v>NÃO ATENDE</v>
      </c>
      <c r="BZ765" s="31" t="str">
        <f t="shared" si="442"/>
        <v>NÃO ATENDE</v>
      </c>
      <c r="CA765" s="31" t="str">
        <f t="shared" si="443"/>
        <v>NÃO ATENDE</v>
      </c>
      <c r="CB765" s="36" t="str">
        <f t="shared" si="453"/>
        <v>P6</v>
      </c>
      <c r="CC765" s="37">
        <f t="shared" si="444"/>
        <v>-1</v>
      </c>
      <c r="CD765" s="38"/>
      <c r="CE765" s="38"/>
      <c r="CF765" s="31">
        <f>IF(CB765="-","-",_xlfn.XLOOKUP(CB765,ABNT5101!$B$4:$B$9,ABNT5101!$C$4:$C$9))</f>
        <v>3</v>
      </c>
      <c r="CG765" s="36">
        <f>IF(CB765="-","-",_xlfn.XLOOKUP(CB765,ABNT5101!$B$4:$B$9,ABNT5101!$D$4:$D$9))</f>
        <v>0.6</v>
      </c>
      <c r="CH765" s="31" t="str">
        <f t="shared" si="445"/>
        <v>NÃO ATENDE</v>
      </c>
      <c r="CI765" s="31" t="str">
        <f t="shared" si="446"/>
        <v>NÃO ATENDE</v>
      </c>
      <c r="CJ765" s="31" t="str">
        <f t="shared" si="447"/>
        <v>NÃO ATENDE</v>
      </c>
      <c r="CK765" s="56" t="e">
        <f>_xlfn.XLOOKUP(CL765,'Banco de dados'!$B:$B,'Banco de dados'!$D:$D)</f>
        <v>#N/A</v>
      </c>
      <c r="CL765" s="42"/>
      <c r="CM765" s="56" t="e">
        <f>_xlfn.XLOOKUP(CL765,'Banco de dados'!$B:$B,'Banco de dados'!$E:$E)</f>
        <v>#N/A</v>
      </c>
      <c r="CN765" s="56"/>
      <c r="CO765" s="56" t="e">
        <f>IF(CN765="-","-",_xlfn.XLOOKUP(CN765,'Banco de dados'!$B:$B,'Banco de dados'!$E:$E))</f>
        <v>#N/A</v>
      </c>
      <c r="CP765" s="41">
        <f t="shared" si="448"/>
        <v>1</v>
      </c>
      <c r="CQ765" s="56" t="e">
        <f>_xlfn.XLOOKUP(CL765,'Banco de dados'!$B:$B,'Banco de dados'!$H:$H)</f>
        <v>#N/A</v>
      </c>
      <c r="CR765" s="56" t="e">
        <f t="array" aca="1" ref="CR765" ca="1">_xludf.xlookup(CN765,'Banco de dados'!$B:$B,'Banco de dados'!$H:$H)</f>
        <v>#NAME?</v>
      </c>
      <c r="CS765" s="56" t="e">
        <f t="array" aca="1" ref="CS765" ca="1">_xludf.xlookup(CL765,'Banco de dados'!$B:$B,'Banco de dados'!$F:$F)</f>
        <v>#NAME?</v>
      </c>
      <c r="CT765" s="56" t="e">
        <f t="array" aca="1" ref="CT765" ca="1">_xludf.xlookup(CN765,'Banco de dados'!$B:$B,'Banco de dados'!$F:$F)</f>
        <v>#NAME?</v>
      </c>
      <c r="CU765" s="42"/>
      <c r="CV765" s="42"/>
      <c r="CW765" s="56" t="str">
        <f>IF(AJ765=0.5,"Suporte",IF(AND(AJ765&gt;='Braços de IP'!$B$9,AJ765&lt;='Braços de IP'!$D$9),'Braços de IP'!$E$9,IF(AND(AJ765&gt;='Braços de IP'!$B$10,AJ765&lt;='Braços de IP'!$D$10),'Braços de IP'!$E$10,IF(AND(AJ765&gt;='Braços de IP'!$B$11,AJ765&lt;='Braços de IP'!$D$11),'Braços de IP'!$E$11,IF(AND(AJ765&gt;='Braços de IP'!$B$12,AJ765&lt;='Braços de IP'!$D$12),'Braços de IP'!$E$12,IF(AND(AJ765&gt;='Braços de IP'!$B$13,AJ765&lt;='Braços de IP'!$D$13),'Braços de IP'!$E$13,IF(AND(AJ765&gt;='Braços de IP'!$B$14,AJ765&lt;='Braços de IP'!$D$14),'Braços de IP'!$E$14,"ERRO")))))))</f>
        <v>Médio II</v>
      </c>
      <c r="CX765" s="42"/>
      <c r="CY765" s="56" t="str">
        <f>IF($CX765="","",VLOOKUP($CX765,'Braços de IP'!$E$9:$I$15,2,0))</f>
        <v/>
      </c>
      <c r="CZ765" s="43" t="str">
        <f>IF($CX765="","",VLOOKUP($CX765,'Braços de IP'!$E$9:$I$15,5,0))</f>
        <v/>
      </c>
      <c r="DA765" s="56"/>
      <c r="DB765" s="56"/>
      <c r="DC765" s="56"/>
      <c r="DD765" s="56"/>
      <c r="DE765" s="56"/>
      <c r="DF765" s="56"/>
      <c r="DG765" s="44" t="e">
        <f t="shared" si="449"/>
        <v>#N/A</v>
      </c>
      <c r="DH765" s="45">
        <f t="shared" si="450"/>
        <v>90</v>
      </c>
      <c r="DI765" s="44" t="e">
        <f t="shared" si="451"/>
        <v>#N/A</v>
      </c>
      <c r="DJ765" s="46" t="e">
        <f t="shared" si="452"/>
        <v>#N/A</v>
      </c>
      <c r="DK765" s="47" t="s">
        <v>147</v>
      </c>
      <c r="DL765" s="48"/>
      <c r="DM765" s="49"/>
      <c r="DN765" s="23" t="s">
        <v>148</v>
      </c>
      <c r="DO765" s="23"/>
      <c r="DQ765" s="50"/>
    </row>
    <row r="766" spans="2:121" ht="15.75" hidden="1" customHeight="1" x14ac:dyDescent="0.3">
      <c r="B766" s="5"/>
      <c r="C766" s="5"/>
      <c r="D766" s="5"/>
      <c r="E766" s="22" t="s">
        <v>628</v>
      </c>
      <c r="F766" s="22" t="s">
        <v>137</v>
      </c>
      <c r="G766" s="23" t="s">
        <v>629</v>
      </c>
      <c r="H766" s="23">
        <v>-23.404783999999999</v>
      </c>
      <c r="I766" s="23">
        <v>-46.855542999999997</v>
      </c>
      <c r="J766" s="24" t="s">
        <v>160</v>
      </c>
      <c r="K766" s="60"/>
      <c r="L766" s="24" t="s">
        <v>140</v>
      </c>
      <c r="M766" s="24" t="s">
        <v>141</v>
      </c>
      <c r="N766" s="23">
        <v>90</v>
      </c>
      <c r="O766" s="23" t="s">
        <v>142</v>
      </c>
      <c r="P766" s="23" t="s">
        <v>143</v>
      </c>
      <c r="Q766" s="26">
        <f t="shared" si="430"/>
        <v>180</v>
      </c>
      <c r="R766" s="27">
        <v>2</v>
      </c>
      <c r="S766" s="24">
        <v>3</v>
      </c>
      <c r="T766" s="24">
        <v>6</v>
      </c>
      <c r="U766" s="29"/>
      <c r="V766" s="29"/>
      <c r="W766" s="29"/>
      <c r="X766" s="28">
        <v>3</v>
      </c>
      <c r="Y766" s="23"/>
      <c r="Z766" s="23"/>
      <c r="AA766" s="23"/>
      <c r="AB766" s="23"/>
      <c r="AC766" s="23"/>
      <c r="AD766" s="23" t="s">
        <v>144</v>
      </c>
      <c r="AE766" s="23" t="s">
        <v>145</v>
      </c>
      <c r="AF766" s="23"/>
      <c r="AG766" s="23">
        <v>7.5</v>
      </c>
      <c r="AH766" s="23">
        <v>1</v>
      </c>
      <c r="AI766" s="23">
        <v>0.45</v>
      </c>
      <c r="AJ766" s="23">
        <v>2.2999999999999998</v>
      </c>
      <c r="AK766" s="27">
        <f t="shared" si="431"/>
        <v>1.8499999999999999</v>
      </c>
      <c r="AL766" s="27" t="s">
        <v>143</v>
      </c>
      <c r="AM766" s="27" t="s">
        <v>143</v>
      </c>
      <c r="AN766" s="23"/>
      <c r="AO766" s="27">
        <f t="shared" si="432"/>
        <v>2</v>
      </c>
      <c r="AP766" s="23"/>
      <c r="AQ766" s="23"/>
      <c r="AR766" s="23"/>
      <c r="AS766" s="23"/>
      <c r="AT766" s="23"/>
      <c r="AU766" s="27"/>
      <c r="AV766" s="27">
        <f t="shared" si="433"/>
        <v>0</v>
      </c>
      <c r="AW766" s="27"/>
      <c r="AX766" s="28">
        <f>VLOOKUP(J766,ABNT5101!$I$3:$J$9,2)</f>
        <v>10</v>
      </c>
      <c r="AY766" s="28">
        <f>VLOOKUP(J766,ABNT5101!$I$3:$M$9,5)</f>
        <v>0.18</v>
      </c>
      <c r="AZ766" s="28" t="str">
        <f>_xlfn.XLOOKUP(J766,ABNT5101!I:I,ABNT5101!L:L)</f>
        <v>-</v>
      </c>
      <c r="BA766" s="28">
        <f>_xlfn.XLOOKUP(J766,ABNT5101!$I:$I,ABNT5101!M:M)</f>
        <v>0.18</v>
      </c>
      <c r="BB766" s="28" t="str">
        <f>_xlfn.XLOOKUP(J766,ABNT5101!$I:$I,ABNT5101!N:N)</f>
        <v>-</v>
      </c>
      <c r="BC766" s="28">
        <f>_xlfn.XLOOKUP(J766,ABNT5101!$I:$I,ABNT5101!O:O)</f>
        <v>16</v>
      </c>
      <c r="BD766" s="31" t="str">
        <f t="shared" si="434"/>
        <v>NÃO ATENDE</v>
      </c>
      <c r="BE766" s="32">
        <f t="shared" si="426"/>
        <v>-1</v>
      </c>
      <c r="BF766" s="32">
        <f t="shared" si="427"/>
        <v>-1</v>
      </c>
      <c r="BG766" s="32" t="str">
        <f t="shared" si="435"/>
        <v>-</v>
      </c>
      <c r="BH766" s="34"/>
      <c r="BI766" s="34"/>
      <c r="BJ766" s="34"/>
      <c r="BK766" s="34"/>
      <c r="BL766" s="35"/>
      <c r="BM766" s="34"/>
      <c r="BN766" s="31" t="str">
        <f t="shared" si="436"/>
        <v>NÃO ATENDE</v>
      </c>
      <c r="BO766" s="31" t="str">
        <f t="shared" si="428"/>
        <v>NÃO ATENDE</v>
      </c>
      <c r="BP766" s="31" t="str">
        <f t="shared" si="429"/>
        <v>NÃO ATENDE</v>
      </c>
      <c r="BQ766" s="31" t="str">
        <f t="shared" si="437"/>
        <v>ATENDE</v>
      </c>
      <c r="BR766" s="36" t="str">
        <f t="shared" si="438"/>
        <v>C4</v>
      </c>
      <c r="BS766" s="36" t="str">
        <f t="shared" si="439"/>
        <v>P6</v>
      </c>
      <c r="BT766" s="37">
        <f t="shared" si="440"/>
        <v>-1</v>
      </c>
      <c r="BU766" s="34"/>
      <c r="BV766" s="34"/>
      <c r="BW766" s="36">
        <f>IF(BS766="-","-",_xlfn.XLOOKUP(BS766,ABNT5101!$B$4:$B$9,ABNT5101!$C$4:$C$9))</f>
        <v>3</v>
      </c>
      <c r="BX766" s="36">
        <f>IF(BS766="-","-",_xlfn.XLOOKUP(BS766,ABNT5101!$B$4:$B$9,ABNT5101!$D$4:$D$9))</f>
        <v>0.6</v>
      </c>
      <c r="BY766" s="31" t="str">
        <f t="shared" si="441"/>
        <v>NÃO ATENDE</v>
      </c>
      <c r="BZ766" s="31" t="str">
        <f t="shared" si="442"/>
        <v>NÃO ATENDE</v>
      </c>
      <c r="CA766" s="31" t="str">
        <f t="shared" si="443"/>
        <v>NÃO ATENDE</v>
      </c>
      <c r="CB766" s="36" t="str">
        <f t="shared" si="453"/>
        <v>P6</v>
      </c>
      <c r="CC766" s="37">
        <f t="shared" si="444"/>
        <v>-1</v>
      </c>
      <c r="CD766" s="38"/>
      <c r="CE766" s="38"/>
      <c r="CF766" s="31">
        <f>IF(CB766="-","-",_xlfn.XLOOKUP(CB766,ABNT5101!$B$4:$B$9,ABNT5101!$C$4:$C$9))</f>
        <v>3</v>
      </c>
      <c r="CG766" s="36">
        <f>IF(CB766="-","-",_xlfn.XLOOKUP(CB766,ABNT5101!$B$4:$B$9,ABNT5101!$D$4:$D$9))</f>
        <v>0.6</v>
      </c>
      <c r="CH766" s="31" t="str">
        <f t="shared" si="445"/>
        <v>NÃO ATENDE</v>
      </c>
      <c r="CI766" s="31" t="str">
        <f t="shared" si="446"/>
        <v>NÃO ATENDE</v>
      </c>
      <c r="CJ766" s="31" t="str">
        <f t="shared" si="447"/>
        <v>NÃO ATENDE</v>
      </c>
      <c r="CK766" s="56" t="e">
        <f>_xlfn.XLOOKUP(CL766,'Banco de dados'!$B:$B,'Banco de dados'!$D:$D)</f>
        <v>#N/A</v>
      </c>
      <c r="CL766" s="42"/>
      <c r="CM766" s="56" t="e">
        <f>_xlfn.XLOOKUP(CL766,'Banco de dados'!$B:$B,'Banco de dados'!$E:$E)</f>
        <v>#N/A</v>
      </c>
      <c r="CN766" s="56"/>
      <c r="CO766" s="56" t="e">
        <f>IF(CN766="-","-",_xlfn.XLOOKUP(CN766,'Banco de dados'!$B:$B,'Banco de dados'!$E:$E))</f>
        <v>#N/A</v>
      </c>
      <c r="CP766" s="41">
        <f t="shared" si="448"/>
        <v>1</v>
      </c>
      <c r="CQ766" s="56" t="e">
        <f>_xlfn.XLOOKUP(CL766,'Banco de dados'!$B:$B,'Banco de dados'!$H:$H)</f>
        <v>#N/A</v>
      </c>
      <c r="CR766" s="56" t="e">
        <f t="array" aca="1" ref="CR766" ca="1">_xludf.xlookup(CN766,'Banco de dados'!$B:$B,'Banco de dados'!$H:$H)</f>
        <v>#NAME?</v>
      </c>
      <c r="CS766" s="56" t="e">
        <f t="array" aca="1" ref="CS766" ca="1">_xludf.xlookup(CL766,'Banco de dados'!$B:$B,'Banco de dados'!$F:$F)</f>
        <v>#NAME?</v>
      </c>
      <c r="CT766" s="56" t="e">
        <f t="array" aca="1" ref="CT766" ca="1">_xludf.xlookup(CN766,'Banco de dados'!$B:$B,'Banco de dados'!$F:$F)</f>
        <v>#NAME?</v>
      </c>
      <c r="CU766" s="42"/>
      <c r="CV766" s="42"/>
      <c r="CW766" s="56" t="str">
        <f>IF(AJ766=0.5,"Suporte",IF(AND(AJ766&gt;='Braços de IP'!$B$9,AJ766&lt;='Braços de IP'!$D$9),'Braços de IP'!$E$9,IF(AND(AJ766&gt;='Braços de IP'!$B$10,AJ766&lt;='Braços de IP'!$D$10),'Braços de IP'!$E$10,IF(AND(AJ766&gt;='Braços de IP'!$B$11,AJ766&lt;='Braços de IP'!$D$11),'Braços de IP'!$E$11,IF(AND(AJ766&gt;='Braços de IP'!$B$12,AJ766&lt;='Braços de IP'!$D$12),'Braços de IP'!$E$12,IF(AND(AJ766&gt;='Braços de IP'!$B$13,AJ766&lt;='Braços de IP'!$D$13),'Braços de IP'!$E$13,IF(AND(AJ766&gt;='Braços de IP'!$B$14,AJ766&lt;='Braços de IP'!$D$14),'Braços de IP'!$E$14,"ERRO")))))))</f>
        <v>Médio II</v>
      </c>
      <c r="CX766" s="42"/>
      <c r="CY766" s="56" t="str">
        <f>IF($CX766="","",VLOOKUP($CX766,'Braços de IP'!$E$9:$I$15,2,0))</f>
        <v/>
      </c>
      <c r="CZ766" s="43" t="str">
        <f>IF($CX766="","",VLOOKUP($CX766,'Braços de IP'!$E$9:$I$15,5,0))</f>
        <v/>
      </c>
      <c r="DA766" s="56"/>
      <c r="DB766" s="56"/>
      <c r="DC766" s="56"/>
      <c r="DD766" s="56"/>
      <c r="DE766" s="56"/>
      <c r="DF766" s="56"/>
      <c r="DG766" s="44" t="e">
        <f t="shared" si="449"/>
        <v>#N/A</v>
      </c>
      <c r="DH766" s="45">
        <f t="shared" si="450"/>
        <v>90</v>
      </c>
      <c r="DI766" s="44" t="e">
        <f t="shared" si="451"/>
        <v>#N/A</v>
      </c>
      <c r="DJ766" s="46" t="e">
        <f t="shared" si="452"/>
        <v>#N/A</v>
      </c>
      <c r="DK766" s="47" t="s">
        <v>147</v>
      </c>
      <c r="DL766" s="48"/>
      <c r="DM766" s="49"/>
      <c r="DN766" s="23" t="s">
        <v>148</v>
      </c>
      <c r="DO766" s="23"/>
      <c r="DQ766" s="50"/>
    </row>
    <row r="767" spans="2:121" ht="15.75" hidden="1" customHeight="1" x14ac:dyDescent="0.3">
      <c r="B767" s="5"/>
      <c r="C767" s="5"/>
      <c r="D767" s="5"/>
      <c r="E767" s="22" t="s">
        <v>630</v>
      </c>
      <c r="F767" s="22" t="s">
        <v>137</v>
      </c>
      <c r="G767" s="23" t="s">
        <v>419</v>
      </c>
      <c r="H767" s="23">
        <v>-23.419819</v>
      </c>
      <c r="I767" s="23">
        <v>-46.826602000000001</v>
      </c>
      <c r="J767" s="24" t="s">
        <v>139</v>
      </c>
      <c r="K767" s="60"/>
      <c r="L767" s="24" t="s">
        <v>140</v>
      </c>
      <c r="M767" s="24" t="s">
        <v>141</v>
      </c>
      <c r="N767" s="23">
        <v>58</v>
      </c>
      <c r="O767" s="23" t="s">
        <v>142</v>
      </c>
      <c r="P767" s="23" t="s">
        <v>143</v>
      </c>
      <c r="Q767" s="26">
        <f t="shared" si="430"/>
        <v>116</v>
      </c>
      <c r="R767" s="27">
        <v>1</v>
      </c>
      <c r="S767" s="24">
        <v>1.9</v>
      </c>
      <c r="T767" s="24">
        <v>6</v>
      </c>
      <c r="U767" s="29"/>
      <c r="V767" s="29"/>
      <c r="W767" s="29"/>
      <c r="X767" s="28">
        <v>1.2</v>
      </c>
      <c r="Y767" s="23"/>
      <c r="Z767" s="23"/>
      <c r="AA767" s="23"/>
      <c r="AB767" s="23"/>
      <c r="AC767" s="23"/>
      <c r="AD767" s="23" t="s">
        <v>144</v>
      </c>
      <c r="AE767" s="23" t="s">
        <v>145</v>
      </c>
      <c r="AF767" s="23"/>
      <c r="AG767" s="23">
        <v>7.3</v>
      </c>
      <c r="AH767" s="23">
        <v>1</v>
      </c>
      <c r="AI767" s="23">
        <v>0.3</v>
      </c>
      <c r="AJ767" s="23">
        <v>2.6</v>
      </c>
      <c r="AK767" s="27">
        <f t="shared" si="431"/>
        <v>2.3000000000000003</v>
      </c>
      <c r="AL767" s="27" t="s">
        <v>143</v>
      </c>
      <c r="AM767" s="27" t="s">
        <v>143</v>
      </c>
      <c r="AN767" s="23"/>
      <c r="AO767" s="27">
        <f t="shared" si="432"/>
        <v>2</v>
      </c>
      <c r="AP767" s="23"/>
      <c r="AQ767" s="23"/>
      <c r="AR767" s="23"/>
      <c r="AS767" s="23"/>
      <c r="AT767" s="23"/>
      <c r="AU767" s="27"/>
      <c r="AV767" s="27">
        <f t="shared" si="433"/>
        <v>0</v>
      </c>
      <c r="AW767" s="27"/>
      <c r="AX767" s="28">
        <f>VLOOKUP(J767,ABNT5101!$I$3:$J$9,2)</f>
        <v>7.5</v>
      </c>
      <c r="AY767" s="28">
        <f>VLOOKUP(J767,ABNT5101!$I$3:$M$9,5)</f>
        <v>0.18</v>
      </c>
      <c r="AZ767" s="28" t="str">
        <f>_xlfn.XLOOKUP(J767,ABNT5101!I:I,ABNT5101!L:L)</f>
        <v>-</v>
      </c>
      <c r="BA767" s="28">
        <f>_xlfn.XLOOKUP(J767,ABNT5101!$I:$I,ABNT5101!M:M)</f>
        <v>0.18</v>
      </c>
      <c r="BB767" s="28" t="str">
        <f>_xlfn.XLOOKUP(J767,ABNT5101!$I:$I,ABNT5101!N:N)</f>
        <v>-</v>
      </c>
      <c r="BC767" s="28">
        <f>_xlfn.XLOOKUP(J767,ABNT5101!$I:$I,ABNT5101!O:O)</f>
        <v>16</v>
      </c>
      <c r="BD767" s="31" t="str">
        <f t="shared" si="434"/>
        <v>NÃO ATENDE</v>
      </c>
      <c r="BE767" s="32">
        <f t="shared" si="426"/>
        <v>-1</v>
      </c>
      <c r="BF767" s="32">
        <f t="shared" si="427"/>
        <v>-1</v>
      </c>
      <c r="BG767" s="32" t="str">
        <f t="shared" si="435"/>
        <v>-</v>
      </c>
      <c r="BH767" s="34"/>
      <c r="BI767" s="34"/>
      <c r="BJ767" s="34"/>
      <c r="BK767" s="34"/>
      <c r="BL767" s="35"/>
      <c r="BM767" s="34"/>
      <c r="BN767" s="31" t="str">
        <f t="shared" si="436"/>
        <v>NÃO ATENDE</v>
      </c>
      <c r="BO767" s="31" t="str">
        <f t="shared" si="428"/>
        <v>NÃO ATENDE</v>
      </c>
      <c r="BP767" s="31" t="str">
        <f t="shared" si="429"/>
        <v>NÃO ATENDE</v>
      </c>
      <c r="BQ767" s="31" t="str">
        <f t="shared" si="437"/>
        <v>ATENDE</v>
      </c>
      <c r="BR767" s="36" t="str">
        <f t="shared" si="438"/>
        <v>C5</v>
      </c>
      <c r="BS767" s="36" t="str">
        <f t="shared" si="439"/>
        <v>P6</v>
      </c>
      <c r="BT767" s="37">
        <f t="shared" si="440"/>
        <v>-1</v>
      </c>
      <c r="BU767" s="34"/>
      <c r="BV767" s="34"/>
      <c r="BW767" s="36">
        <f>IF(BS767="-","-",_xlfn.XLOOKUP(BS767,ABNT5101!$B$4:$B$9,ABNT5101!$C$4:$C$9))</f>
        <v>3</v>
      </c>
      <c r="BX767" s="36">
        <f>IF(BS767="-","-",_xlfn.XLOOKUP(BS767,ABNT5101!$B$4:$B$9,ABNT5101!$D$4:$D$9))</f>
        <v>0.6</v>
      </c>
      <c r="BY767" s="31" t="str">
        <f t="shared" si="441"/>
        <v>NÃO ATENDE</v>
      </c>
      <c r="BZ767" s="31" t="str">
        <f t="shared" si="442"/>
        <v>NÃO ATENDE</v>
      </c>
      <c r="CA767" s="31" t="str">
        <f t="shared" si="443"/>
        <v>NÃO ATENDE</v>
      </c>
      <c r="CB767" s="36" t="str">
        <f t="shared" si="453"/>
        <v>P6</v>
      </c>
      <c r="CC767" s="37">
        <f t="shared" si="444"/>
        <v>-1</v>
      </c>
      <c r="CD767" s="38"/>
      <c r="CE767" s="38"/>
      <c r="CF767" s="31">
        <f>IF(CB767="-","-",_xlfn.XLOOKUP(CB767,ABNT5101!$B$4:$B$9,ABNT5101!$C$4:$C$9))</f>
        <v>3</v>
      </c>
      <c r="CG767" s="36">
        <f>IF(CB767="-","-",_xlfn.XLOOKUP(CB767,ABNT5101!$B$4:$B$9,ABNT5101!$D$4:$D$9))</f>
        <v>0.6</v>
      </c>
      <c r="CH767" s="31" t="str">
        <f t="shared" si="445"/>
        <v>NÃO ATENDE</v>
      </c>
      <c r="CI767" s="31" t="str">
        <f t="shared" si="446"/>
        <v>NÃO ATENDE</v>
      </c>
      <c r="CJ767" s="31" t="str">
        <f t="shared" si="447"/>
        <v>NÃO ATENDE</v>
      </c>
      <c r="CK767" s="56" t="e">
        <f>_xlfn.XLOOKUP(CL767,'Banco de dados'!$B:$B,'Banco de dados'!$D:$D)</f>
        <v>#N/A</v>
      </c>
      <c r="CL767" s="42"/>
      <c r="CM767" s="56" t="e">
        <f>_xlfn.XLOOKUP(CL767,'Banco de dados'!$B:$B,'Banco de dados'!$E:$E)</f>
        <v>#N/A</v>
      </c>
      <c r="CN767" s="56"/>
      <c r="CO767" s="56" t="e">
        <f>IF(CN767="-","-",_xlfn.XLOOKUP(CN767,'Banco de dados'!$B:$B,'Banco de dados'!$E:$E))</f>
        <v>#N/A</v>
      </c>
      <c r="CP767" s="41">
        <f t="shared" si="448"/>
        <v>1</v>
      </c>
      <c r="CQ767" s="56" t="e">
        <f>_xlfn.XLOOKUP(CL767,'Banco de dados'!$B:$B,'Banco de dados'!$H:$H)</f>
        <v>#N/A</v>
      </c>
      <c r="CR767" s="56" t="e">
        <f t="array" aca="1" ref="CR767" ca="1">_xludf.xlookup(CN767,'Banco de dados'!$B:$B,'Banco de dados'!$H:$H)</f>
        <v>#NAME?</v>
      </c>
      <c r="CS767" s="56" t="e">
        <f t="array" aca="1" ref="CS767" ca="1">_xludf.xlookup(CL767,'Banco de dados'!$B:$B,'Banco de dados'!$F:$F)</f>
        <v>#NAME?</v>
      </c>
      <c r="CT767" s="56" t="e">
        <f t="array" aca="1" ref="CT767" ca="1">_xludf.xlookup(CN767,'Banco de dados'!$B:$B,'Banco de dados'!$F:$F)</f>
        <v>#NAME?</v>
      </c>
      <c r="CU767" s="42"/>
      <c r="CV767" s="42"/>
      <c r="CW767" s="56" t="str">
        <f>IF(AJ767=0.5,"Suporte",IF(AND(AJ767&gt;='Braços de IP'!$B$9,AJ767&lt;='Braços de IP'!$D$9),'Braços de IP'!$E$9,IF(AND(AJ767&gt;='Braços de IP'!$B$10,AJ767&lt;='Braços de IP'!$D$10),'Braços de IP'!$E$10,IF(AND(AJ767&gt;='Braços de IP'!$B$11,AJ767&lt;='Braços de IP'!$D$11),'Braços de IP'!$E$11,IF(AND(AJ767&gt;='Braços de IP'!$B$12,AJ767&lt;='Braços de IP'!$D$12),'Braços de IP'!$E$12,IF(AND(AJ767&gt;='Braços de IP'!$B$13,AJ767&lt;='Braços de IP'!$D$13),'Braços de IP'!$E$13,IF(AND(AJ767&gt;='Braços de IP'!$B$14,AJ767&lt;='Braços de IP'!$D$14),'Braços de IP'!$E$14,"ERRO")))))))</f>
        <v>Longo I</v>
      </c>
      <c r="CX767" s="42"/>
      <c r="CY767" s="56" t="str">
        <f>IF($CX767="","",VLOOKUP($CX767,'Braços de IP'!$E$9:$I$15,2,0))</f>
        <v/>
      </c>
      <c r="CZ767" s="43" t="str">
        <f>IF($CX767="","",VLOOKUP($CX767,'Braços de IP'!$E$9:$I$15,5,0))</f>
        <v/>
      </c>
      <c r="DA767" s="56"/>
      <c r="DB767" s="56"/>
      <c r="DC767" s="56"/>
      <c r="DD767" s="56"/>
      <c r="DE767" s="56"/>
      <c r="DF767" s="56"/>
      <c r="DG767" s="44" t="e">
        <f t="shared" si="449"/>
        <v>#N/A</v>
      </c>
      <c r="DH767" s="45">
        <f t="shared" si="450"/>
        <v>58</v>
      </c>
      <c r="DI767" s="44" t="e">
        <f t="shared" si="451"/>
        <v>#N/A</v>
      </c>
      <c r="DJ767" s="46" t="e">
        <f t="shared" si="452"/>
        <v>#N/A</v>
      </c>
      <c r="DK767" s="47" t="s">
        <v>147</v>
      </c>
      <c r="DL767" s="48"/>
      <c r="DM767" s="49"/>
      <c r="DN767" s="23" t="s">
        <v>148</v>
      </c>
      <c r="DO767" s="23"/>
      <c r="DQ767" s="50"/>
    </row>
    <row r="768" spans="2:121" ht="15.75" hidden="1" customHeight="1" x14ac:dyDescent="0.3">
      <c r="B768" s="5"/>
      <c r="C768" s="5"/>
      <c r="D768" s="5"/>
      <c r="E768" s="22" t="s">
        <v>630</v>
      </c>
      <c r="F768" s="22" t="s">
        <v>137</v>
      </c>
      <c r="G768" s="23" t="s">
        <v>419</v>
      </c>
      <c r="H768" s="23">
        <v>-23.419819</v>
      </c>
      <c r="I768" s="23">
        <v>-46.826602000000001</v>
      </c>
      <c r="J768" s="24" t="s">
        <v>139</v>
      </c>
      <c r="K768" s="60"/>
      <c r="L768" s="24" t="s">
        <v>140</v>
      </c>
      <c r="M768" s="24" t="s">
        <v>141</v>
      </c>
      <c r="N768" s="23">
        <v>58</v>
      </c>
      <c r="O768" s="23" t="s">
        <v>142</v>
      </c>
      <c r="P768" s="23" t="s">
        <v>143</v>
      </c>
      <c r="Q768" s="26">
        <f t="shared" si="430"/>
        <v>116</v>
      </c>
      <c r="R768" s="27">
        <v>1</v>
      </c>
      <c r="S768" s="24">
        <v>1.9</v>
      </c>
      <c r="T768" s="24">
        <v>6</v>
      </c>
      <c r="U768" s="29"/>
      <c r="V768" s="29"/>
      <c r="W768" s="29"/>
      <c r="X768" s="28">
        <v>1.2</v>
      </c>
      <c r="Y768" s="23"/>
      <c r="Z768" s="23"/>
      <c r="AA768" s="23"/>
      <c r="AB768" s="23"/>
      <c r="AC768" s="23"/>
      <c r="AD768" s="23" t="s">
        <v>144</v>
      </c>
      <c r="AE768" s="23" t="s">
        <v>145</v>
      </c>
      <c r="AF768" s="23"/>
      <c r="AG768" s="23">
        <v>7.3</v>
      </c>
      <c r="AH768" s="23">
        <v>1</v>
      </c>
      <c r="AI768" s="23">
        <v>0.3</v>
      </c>
      <c r="AJ768" s="23">
        <v>2.6</v>
      </c>
      <c r="AK768" s="27">
        <f t="shared" si="431"/>
        <v>2.3000000000000003</v>
      </c>
      <c r="AL768" s="27" t="s">
        <v>143</v>
      </c>
      <c r="AM768" s="27" t="s">
        <v>143</v>
      </c>
      <c r="AN768" s="23"/>
      <c r="AO768" s="27">
        <f t="shared" si="432"/>
        <v>2</v>
      </c>
      <c r="AP768" s="23"/>
      <c r="AQ768" s="23"/>
      <c r="AR768" s="23"/>
      <c r="AS768" s="23"/>
      <c r="AT768" s="23"/>
      <c r="AU768" s="27"/>
      <c r="AV768" s="27">
        <f t="shared" si="433"/>
        <v>0</v>
      </c>
      <c r="AW768" s="27"/>
      <c r="AX768" s="28">
        <f>VLOOKUP(J768,ABNT5101!$I$3:$J$9,2)</f>
        <v>7.5</v>
      </c>
      <c r="AY768" s="28">
        <f>VLOOKUP(J768,ABNT5101!$I$3:$M$9,5)</f>
        <v>0.18</v>
      </c>
      <c r="AZ768" s="28" t="str">
        <f>_xlfn.XLOOKUP(J768,ABNT5101!I:I,ABNT5101!L:L)</f>
        <v>-</v>
      </c>
      <c r="BA768" s="28">
        <f>_xlfn.XLOOKUP(J768,ABNT5101!$I:$I,ABNT5101!M:M)</f>
        <v>0.18</v>
      </c>
      <c r="BB768" s="28" t="str">
        <f>_xlfn.XLOOKUP(J768,ABNT5101!$I:$I,ABNT5101!N:N)</f>
        <v>-</v>
      </c>
      <c r="BC768" s="28">
        <f>_xlfn.XLOOKUP(J768,ABNT5101!$I:$I,ABNT5101!O:O)</f>
        <v>16</v>
      </c>
      <c r="BD768" s="31" t="str">
        <f t="shared" si="434"/>
        <v>NÃO ATENDE</v>
      </c>
      <c r="BE768" s="32">
        <f t="shared" si="426"/>
        <v>-1</v>
      </c>
      <c r="BF768" s="32">
        <f t="shared" si="427"/>
        <v>-1</v>
      </c>
      <c r="BG768" s="32" t="str">
        <f t="shared" si="435"/>
        <v>-</v>
      </c>
      <c r="BH768" s="34"/>
      <c r="BI768" s="34"/>
      <c r="BJ768" s="34"/>
      <c r="BK768" s="34"/>
      <c r="BL768" s="35"/>
      <c r="BM768" s="34"/>
      <c r="BN768" s="31" t="str">
        <f t="shared" si="436"/>
        <v>NÃO ATENDE</v>
      </c>
      <c r="BO768" s="31" t="str">
        <f t="shared" si="428"/>
        <v>NÃO ATENDE</v>
      </c>
      <c r="BP768" s="31" t="str">
        <f t="shared" si="429"/>
        <v>NÃO ATENDE</v>
      </c>
      <c r="BQ768" s="31" t="str">
        <f t="shared" si="437"/>
        <v>ATENDE</v>
      </c>
      <c r="BR768" s="36" t="str">
        <f t="shared" si="438"/>
        <v>C5</v>
      </c>
      <c r="BS768" s="36" t="str">
        <f t="shared" si="439"/>
        <v>P6</v>
      </c>
      <c r="BT768" s="37">
        <f t="shared" si="440"/>
        <v>-1</v>
      </c>
      <c r="BU768" s="34"/>
      <c r="BV768" s="34"/>
      <c r="BW768" s="36">
        <f>IF(BS768="-","-",_xlfn.XLOOKUP(BS768,ABNT5101!$B$4:$B$9,ABNT5101!$C$4:$C$9))</f>
        <v>3</v>
      </c>
      <c r="BX768" s="36">
        <f>IF(BS768="-","-",_xlfn.XLOOKUP(BS768,ABNT5101!$B$4:$B$9,ABNT5101!$D$4:$D$9))</f>
        <v>0.6</v>
      </c>
      <c r="BY768" s="31" t="str">
        <f t="shared" si="441"/>
        <v>NÃO ATENDE</v>
      </c>
      <c r="BZ768" s="31" t="str">
        <f t="shared" si="442"/>
        <v>NÃO ATENDE</v>
      </c>
      <c r="CA768" s="31" t="str">
        <f t="shared" si="443"/>
        <v>NÃO ATENDE</v>
      </c>
      <c r="CB768" s="36" t="str">
        <f t="shared" si="453"/>
        <v>P6</v>
      </c>
      <c r="CC768" s="37">
        <f t="shared" si="444"/>
        <v>-1</v>
      </c>
      <c r="CD768" s="38"/>
      <c r="CE768" s="38"/>
      <c r="CF768" s="31">
        <f>IF(CB768="-","-",_xlfn.XLOOKUP(CB768,ABNT5101!$B$4:$B$9,ABNT5101!$C$4:$C$9))</f>
        <v>3</v>
      </c>
      <c r="CG768" s="36">
        <f>IF(CB768="-","-",_xlfn.XLOOKUP(CB768,ABNT5101!$B$4:$B$9,ABNT5101!$D$4:$D$9))</f>
        <v>0.6</v>
      </c>
      <c r="CH768" s="31" t="str">
        <f t="shared" si="445"/>
        <v>NÃO ATENDE</v>
      </c>
      <c r="CI768" s="31" t="str">
        <f t="shared" si="446"/>
        <v>NÃO ATENDE</v>
      </c>
      <c r="CJ768" s="31" t="str">
        <f t="shared" si="447"/>
        <v>NÃO ATENDE</v>
      </c>
      <c r="CK768" s="56" t="e">
        <f>_xlfn.XLOOKUP(CL768,'Banco de dados'!$B:$B,'Banco de dados'!$D:$D)</f>
        <v>#N/A</v>
      </c>
      <c r="CL768" s="42"/>
      <c r="CM768" s="56" t="e">
        <f>_xlfn.XLOOKUP(CL768,'Banco de dados'!$B:$B,'Banco de dados'!$E:$E)</f>
        <v>#N/A</v>
      </c>
      <c r="CN768" s="56"/>
      <c r="CO768" s="56" t="e">
        <f>IF(CN768="-","-",_xlfn.XLOOKUP(CN768,'Banco de dados'!$B:$B,'Banco de dados'!$E:$E))</f>
        <v>#N/A</v>
      </c>
      <c r="CP768" s="41">
        <f t="shared" si="448"/>
        <v>1</v>
      </c>
      <c r="CQ768" s="56" t="e">
        <f>_xlfn.XLOOKUP(CL768,'Banco de dados'!$B:$B,'Banco de dados'!$H:$H)</f>
        <v>#N/A</v>
      </c>
      <c r="CR768" s="56" t="e">
        <f t="array" aca="1" ref="CR768" ca="1">_xludf.xlookup(CN768,'Banco de dados'!$B:$B,'Banco de dados'!$H:$H)</f>
        <v>#NAME?</v>
      </c>
      <c r="CS768" s="56" t="e">
        <f t="array" aca="1" ref="CS768" ca="1">_xludf.xlookup(CL768,'Banco de dados'!$B:$B,'Banco de dados'!$F:$F)</f>
        <v>#NAME?</v>
      </c>
      <c r="CT768" s="56" t="e">
        <f t="array" aca="1" ref="CT768" ca="1">_xludf.xlookup(CN768,'Banco de dados'!$B:$B,'Banco de dados'!$F:$F)</f>
        <v>#NAME?</v>
      </c>
      <c r="CU768" s="42"/>
      <c r="CV768" s="42"/>
      <c r="CW768" s="56" t="str">
        <f>IF(AJ768=0.5,"Suporte",IF(AND(AJ768&gt;='Braços de IP'!$B$9,AJ768&lt;='Braços de IP'!$D$9),'Braços de IP'!$E$9,IF(AND(AJ768&gt;='Braços de IP'!$B$10,AJ768&lt;='Braços de IP'!$D$10),'Braços de IP'!$E$10,IF(AND(AJ768&gt;='Braços de IP'!$B$11,AJ768&lt;='Braços de IP'!$D$11),'Braços de IP'!$E$11,IF(AND(AJ768&gt;='Braços de IP'!$B$12,AJ768&lt;='Braços de IP'!$D$12),'Braços de IP'!$E$12,IF(AND(AJ768&gt;='Braços de IP'!$B$13,AJ768&lt;='Braços de IP'!$D$13),'Braços de IP'!$E$13,IF(AND(AJ768&gt;='Braços de IP'!$B$14,AJ768&lt;='Braços de IP'!$D$14),'Braços de IP'!$E$14,"ERRO")))))))</f>
        <v>Longo I</v>
      </c>
      <c r="CX768" s="42"/>
      <c r="CY768" s="56" t="str">
        <f>IF($CX768="","",VLOOKUP($CX768,'Braços de IP'!$E$9:$I$15,2,0))</f>
        <v/>
      </c>
      <c r="CZ768" s="43" t="str">
        <f>IF($CX768="","",VLOOKUP($CX768,'Braços de IP'!$E$9:$I$15,5,0))</f>
        <v/>
      </c>
      <c r="DA768" s="56"/>
      <c r="DB768" s="56"/>
      <c r="DC768" s="56"/>
      <c r="DD768" s="56"/>
      <c r="DE768" s="56"/>
      <c r="DF768" s="56"/>
      <c r="DG768" s="44" t="e">
        <f t="shared" si="449"/>
        <v>#N/A</v>
      </c>
      <c r="DH768" s="45">
        <f t="shared" si="450"/>
        <v>58</v>
      </c>
      <c r="DI768" s="44" t="e">
        <f t="shared" si="451"/>
        <v>#N/A</v>
      </c>
      <c r="DJ768" s="46" t="e">
        <f t="shared" si="452"/>
        <v>#N/A</v>
      </c>
      <c r="DK768" s="47" t="s">
        <v>147</v>
      </c>
      <c r="DL768" s="48"/>
      <c r="DM768" s="49"/>
      <c r="DN768" s="23" t="s">
        <v>148</v>
      </c>
      <c r="DO768" s="23"/>
      <c r="DQ768" s="50"/>
    </row>
    <row r="769" spans="1:121" ht="15.75" hidden="1" customHeight="1" x14ac:dyDescent="0.3">
      <c r="B769" s="5"/>
      <c r="C769" s="5"/>
      <c r="D769" s="5"/>
      <c r="E769" s="22" t="s">
        <v>630</v>
      </c>
      <c r="F769" s="22" t="s">
        <v>137</v>
      </c>
      <c r="G769" s="23" t="s">
        <v>419</v>
      </c>
      <c r="H769" s="23">
        <v>-23.419819</v>
      </c>
      <c r="I769" s="23">
        <v>-46.826602000000001</v>
      </c>
      <c r="J769" s="24" t="s">
        <v>139</v>
      </c>
      <c r="K769" s="60"/>
      <c r="L769" s="24" t="s">
        <v>140</v>
      </c>
      <c r="M769" s="24" t="s">
        <v>141</v>
      </c>
      <c r="N769" s="23">
        <v>58</v>
      </c>
      <c r="O769" s="23" t="s">
        <v>142</v>
      </c>
      <c r="P769" s="23" t="s">
        <v>143</v>
      </c>
      <c r="Q769" s="26">
        <f t="shared" si="430"/>
        <v>116</v>
      </c>
      <c r="R769" s="27">
        <v>1</v>
      </c>
      <c r="S769" s="24">
        <v>1.9</v>
      </c>
      <c r="T769" s="24">
        <v>6</v>
      </c>
      <c r="U769" s="29"/>
      <c r="V769" s="29"/>
      <c r="W769" s="29"/>
      <c r="X769" s="28">
        <v>1.2</v>
      </c>
      <c r="Y769" s="23"/>
      <c r="Z769" s="23"/>
      <c r="AA769" s="23"/>
      <c r="AB769" s="23"/>
      <c r="AC769" s="23"/>
      <c r="AD769" s="23" t="s">
        <v>144</v>
      </c>
      <c r="AE769" s="23" t="s">
        <v>145</v>
      </c>
      <c r="AF769" s="23"/>
      <c r="AG769" s="23">
        <v>7.3</v>
      </c>
      <c r="AH769" s="23">
        <v>1</v>
      </c>
      <c r="AI769" s="23">
        <v>0.3</v>
      </c>
      <c r="AJ769" s="23">
        <v>2.6</v>
      </c>
      <c r="AK769" s="27">
        <f t="shared" si="431"/>
        <v>2.3000000000000003</v>
      </c>
      <c r="AL769" s="27" t="s">
        <v>143</v>
      </c>
      <c r="AM769" s="27" t="s">
        <v>143</v>
      </c>
      <c r="AN769" s="23"/>
      <c r="AO769" s="27">
        <f t="shared" si="432"/>
        <v>2</v>
      </c>
      <c r="AP769" s="23"/>
      <c r="AQ769" s="23"/>
      <c r="AR769" s="23"/>
      <c r="AS769" s="23"/>
      <c r="AT769" s="23"/>
      <c r="AU769" s="27"/>
      <c r="AV769" s="27">
        <f t="shared" si="433"/>
        <v>0</v>
      </c>
      <c r="AW769" s="27"/>
      <c r="AX769" s="28">
        <f>VLOOKUP(J769,ABNT5101!$I$3:$J$9,2)</f>
        <v>7.5</v>
      </c>
      <c r="AY769" s="28">
        <f>VLOOKUP(J769,ABNT5101!$I$3:$M$9,5)</f>
        <v>0.18</v>
      </c>
      <c r="AZ769" s="28" t="str">
        <f>_xlfn.XLOOKUP(J769,ABNT5101!I:I,ABNT5101!L:L)</f>
        <v>-</v>
      </c>
      <c r="BA769" s="28">
        <f>_xlfn.XLOOKUP(J769,ABNT5101!$I:$I,ABNT5101!M:M)</f>
        <v>0.18</v>
      </c>
      <c r="BB769" s="28" t="str">
        <f>_xlfn.XLOOKUP(J769,ABNT5101!$I:$I,ABNT5101!N:N)</f>
        <v>-</v>
      </c>
      <c r="BC769" s="28">
        <f>_xlfn.XLOOKUP(J769,ABNT5101!$I:$I,ABNT5101!O:O)</f>
        <v>16</v>
      </c>
      <c r="BD769" s="31" t="str">
        <f t="shared" si="434"/>
        <v>NÃO ATENDE</v>
      </c>
      <c r="BE769" s="32">
        <f t="shared" si="426"/>
        <v>-1</v>
      </c>
      <c r="BF769" s="32">
        <f t="shared" si="427"/>
        <v>-1</v>
      </c>
      <c r="BG769" s="32" t="str">
        <f t="shared" si="435"/>
        <v>-</v>
      </c>
      <c r="BH769" s="34"/>
      <c r="BI769" s="34"/>
      <c r="BJ769" s="34"/>
      <c r="BK769" s="34"/>
      <c r="BL769" s="35"/>
      <c r="BM769" s="34"/>
      <c r="BN769" s="31" t="str">
        <f t="shared" si="436"/>
        <v>NÃO ATENDE</v>
      </c>
      <c r="BO769" s="31" t="str">
        <f t="shared" si="428"/>
        <v>NÃO ATENDE</v>
      </c>
      <c r="BP769" s="31" t="str">
        <f t="shared" si="429"/>
        <v>NÃO ATENDE</v>
      </c>
      <c r="BQ769" s="31" t="str">
        <f t="shared" si="437"/>
        <v>ATENDE</v>
      </c>
      <c r="BR769" s="36" t="str">
        <f t="shared" si="438"/>
        <v>C5</v>
      </c>
      <c r="BS769" s="36" t="str">
        <f t="shared" si="439"/>
        <v>P6</v>
      </c>
      <c r="BT769" s="37">
        <f t="shared" si="440"/>
        <v>-1</v>
      </c>
      <c r="BU769" s="34"/>
      <c r="BV769" s="34"/>
      <c r="BW769" s="36">
        <f>IF(BS769="-","-",_xlfn.XLOOKUP(BS769,ABNT5101!$B$4:$B$9,ABNT5101!$C$4:$C$9))</f>
        <v>3</v>
      </c>
      <c r="BX769" s="36">
        <f>IF(BS769="-","-",_xlfn.XLOOKUP(BS769,ABNT5101!$B$4:$B$9,ABNT5101!$D$4:$D$9))</f>
        <v>0.6</v>
      </c>
      <c r="BY769" s="31" t="str">
        <f t="shared" si="441"/>
        <v>NÃO ATENDE</v>
      </c>
      <c r="BZ769" s="31" t="str">
        <f t="shared" si="442"/>
        <v>NÃO ATENDE</v>
      </c>
      <c r="CA769" s="31" t="str">
        <f t="shared" si="443"/>
        <v>NÃO ATENDE</v>
      </c>
      <c r="CB769" s="36" t="str">
        <f t="shared" si="453"/>
        <v>P6</v>
      </c>
      <c r="CC769" s="37">
        <f t="shared" si="444"/>
        <v>-1</v>
      </c>
      <c r="CD769" s="38"/>
      <c r="CE769" s="38"/>
      <c r="CF769" s="31">
        <f>IF(CB769="-","-",_xlfn.XLOOKUP(CB769,ABNT5101!$B$4:$B$9,ABNT5101!$C$4:$C$9))</f>
        <v>3</v>
      </c>
      <c r="CG769" s="36">
        <f>IF(CB769="-","-",_xlfn.XLOOKUP(CB769,ABNT5101!$B$4:$B$9,ABNT5101!$D$4:$D$9))</f>
        <v>0.6</v>
      </c>
      <c r="CH769" s="31" t="str">
        <f t="shared" si="445"/>
        <v>NÃO ATENDE</v>
      </c>
      <c r="CI769" s="31" t="str">
        <f t="shared" si="446"/>
        <v>NÃO ATENDE</v>
      </c>
      <c r="CJ769" s="31" t="str">
        <f t="shared" si="447"/>
        <v>NÃO ATENDE</v>
      </c>
      <c r="CK769" s="56" t="e">
        <f>_xlfn.XLOOKUP(CL769,'Banco de dados'!$B:$B,'Banco de dados'!$D:$D)</f>
        <v>#N/A</v>
      </c>
      <c r="CL769" s="42"/>
      <c r="CM769" s="56" t="e">
        <f>_xlfn.XLOOKUP(CL769,'Banco de dados'!$B:$B,'Banco de dados'!$E:$E)</f>
        <v>#N/A</v>
      </c>
      <c r="CN769" s="56"/>
      <c r="CO769" s="56" t="e">
        <f>IF(CN769="-","-",_xlfn.XLOOKUP(CN769,'Banco de dados'!$B:$B,'Banco de dados'!$E:$E))</f>
        <v>#N/A</v>
      </c>
      <c r="CP769" s="41">
        <f t="shared" si="448"/>
        <v>1</v>
      </c>
      <c r="CQ769" s="56" t="e">
        <f>_xlfn.XLOOKUP(CL769,'Banco de dados'!$B:$B,'Banco de dados'!$H:$H)</f>
        <v>#N/A</v>
      </c>
      <c r="CR769" s="56" t="e">
        <f t="array" aca="1" ref="CR769" ca="1">_xludf.xlookup(CN769,'Banco de dados'!$B:$B,'Banco de dados'!$H:$H)</f>
        <v>#NAME?</v>
      </c>
      <c r="CS769" s="56" t="e">
        <f t="array" aca="1" ref="CS769" ca="1">_xludf.xlookup(CL769,'Banco de dados'!$B:$B,'Banco de dados'!$F:$F)</f>
        <v>#NAME?</v>
      </c>
      <c r="CT769" s="56" t="e">
        <f t="array" aca="1" ref="CT769" ca="1">_xludf.xlookup(CN769,'Banco de dados'!$B:$B,'Banco de dados'!$F:$F)</f>
        <v>#NAME?</v>
      </c>
      <c r="CU769" s="42"/>
      <c r="CV769" s="42"/>
      <c r="CW769" s="56" t="str">
        <f>IF(AJ769=0.5,"Suporte",IF(AND(AJ769&gt;='Braços de IP'!$B$9,AJ769&lt;='Braços de IP'!$D$9),'Braços de IP'!$E$9,IF(AND(AJ769&gt;='Braços de IP'!$B$10,AJ769&lt;='Braços de IP'!$D$10),'Braços de IP'!$E$10,IF(AND(AJ769&gt;='Braços de IP'!$B$11,AJ769&lt;='Braços de IP'!$D$11),'Braços de IP'!$E$11,IF(AND(AJ769&gt;='Braços de IP'!$B$12,AJ769&lt;='Braços de IP'!$D$12),'Braços de IP'!$E$12,IF(AND(AJ769&gt;='Braços de IP'!$B$13,AJ769&lt;='Braços de IP'!$D$13),'Braços de IP'!$E$13,IF(AND(AJ769&gt;='Braços de IP'!$B$14,AJ769&lt;='Braços de IP'!$D$14),'Braços de IP'!$E$14,"ERRO")))))))</f>
        <v>Longo I</v>
      </c>
      <c r="CX769" s="42"/>
      <c r="CY769" s="56" t="str">
        <f>IF($CX769="","",VLOOKUP($CX769,'Braços de IP'!$E$9:$I$15,2,0))</f>
        <v/>
      </c>
      <c r="CZ769" s="43" t="str">
        <f>IF($CX769="","",VLOOKUP($CX769,'Braços de IP'!$E$9:$I$15,5,0))</f>
        <v/>
      </c>
      <c r="DA769" s="56"/>
      <c r="DB769" s="56"/>
      <c r="DC769" s="56"/>
      <c r="DD769" s="56"/>
      <c r="DE769" s="56"/>
      <c r="DF769" s="56"/>
      <c r="DG769" s="44" t="e">
        <f t="shared" si="449"/>
        <v>#N/A</v>
      </c>
      <c r="DH769" s="45">
        <f t="shared" si="450"/>
        <v>58</v>
      </c>
      <c r="DI769" s="44" t="e">
        <f t="shared" si="451"/>
        <v>#N/A</v>
      </c>
      <c r="DJ769" s="46" t="e">
        <f t="shared" si="452"/>
        <v>#N/A</v>
      </c>
      <c r="DK769" s="47" t="s">
        <v>147</v>
      </c>
      <c r="DL769" s="48"/>
      <c r="DM769" s="49"/>
      <c r="DN769" s="23" t="s">
        <v>148</v>
      </c>
      <c r="DO769" s="23"/>
      <c r="DQ769" s="50"/>
    </row>
    <row r="770" spans="1:121" ht="15.75" customHeight="1" x14ac:dyDescent="0.3">
      <c r="A770" s="224" t="s">
        <v>1290</v>
      </c>
      <c r="B770" s="5"/>
      <c r="C770" s="5" t="s">
        <v>148</v>
      </c>
      <c r="D770" s="5"/>
      <c r="E770" s="22" t="s">
        <v>631</v>
      </c>
      <c r="F770" s="22" t="s">
        <v>192</v>
      </c>
      <c r="G770" s="23" t="s">
        <v>632</v>
      </c>
      <c r="H770" s="23">
        <v>-23.410727000000001</v>
      </c>
      <c r="I770" s="23">
        <v>-46.840142999999998</v>
      </c>
      <c r="J770" s="24" t="s">
        <v>223</v>
      </c>
      <c r="K770" s="60"/>
      <c r="L770" s="24" t="s">
        <v>180</v>
      </c>
      <c r="M770" s="24" t="s">
        <v>141</v>
      </c>
      <c r="N770" s="23">
        <v>60</v>
      </c>
      <c r="O770" s="23" t="s">
        <v>142</v>
      </c>
      <c r="P770" s="23" t="s">
        <v>143</v>
      </c>
      <c r="Q770" s="26">
        <f t="shared" si="430"/>
        <v>240</v>
      </c>
      <c r="R770" s="27">
        <v>2</v>
      </c>
      <c r="S770" s="29"/>
      <c r="T770" s="24">
        <v>9.9</v>
      </c>
      <c r="U770" s="29"/>
      <c r="V770" s="29"/>
      <c r="W770" s="29"/>
      <c r="X770" s="24">
        <v>2.5</v>
      </c>
      <c r="Y770" s="23"/>
      <c r="Z770" s="23"/>
      <c r="AA770" s="23"/>
      <c r="AB770" s="23">
        <v>4</v>
      </c>
      <c r="AC770" s="23"/>
      <c r="AD770" s="23" t="s">
        <v>144</v>
      </c>
      <c r="AE770" s="23" t="s">
        <v>271</v>
      </c>
      <c r="AF770" s="23">
        <v>26.5</v>
      </c>
      <c r="AG770" s="23">
        <v>9.15</v>
      </c>
      <c r="AH770" s="23">
        <v>2</v>
      </c>
      <c r="AI770" s="23">
        <v>0.3</v>
      </c>
      <c r="AJ770" s="23">
        <v>3.5</v>
      </c>
      <c r="AK770" s="27">
        <f t="shared" si="431"/>
        <v>3.2</v>
      </c>
      <c r="AL770" s="27" t="s">
        <v>143</v>
      </c>
      <c r="AM770" s="27" t="s">
        <v>143</v>
      </c>
      <c r="AN770" s="23"/>
      <c r="AO770" s="27">
        <f t="shared" si="432"/>
        <v>4</v>
      </c>
      <c r="AP770" s="23"/>
      <c r="AQ770" s="23"/>
      <c r="AR770" s="23"/>
      <c r="AS770" s="23"/>
      <c r="AT770" s="23"/>
      <c r="AU770" s="27"/>
      <c r="AV770" s="27">
        <f t="shared" si="433"/>
        <v>0</v>
      </c>
      <c r="AW770" s="27"/>
      <c r="AX770" s="28">
        <f>VLOOKUP(J770,ABNT5101!$I$3:$J$9,2)</f>
        <v>15</v>
      </c>
      <c r="AY770" s="28">
        <f>VLOOKUP(J770,ABNT5101!$I$3:$M$9,5)</f>
        <v>0.18</v>
      </c>
      <c r="AZ770" s="28" t="str">
        <f>_xlfn.XLOOKUP(J770,ABNT5101!I:I,ABNT5101!L:L)</f>
        <v>-</v>
      </c>
      <c r="BA770" s="28">
        <f>_xlfn.XLOOKUP(J770,ABNT5101!$I:$I,ABNT5101!M:M)</f>
        <v>0.18</v>
      </c>
      <c r="BB770" s="28" t="str">
        <f>_xlfn.XLOOKUP(J770,ABNT5101!$I:$I,ABNT5101!N:N)</f>
        <v>-</v>
      </c>
      <c r="BC770" s="28">
        <f>_xlfn.XLOOKUP(J770,ABNT5101!$I:$I,ABNT5101!O:O)</f>
        <v>15</v>
      </c>
      <c r="BD770" s="31" t="str">
        <f t="shared" si="434"/>
        <v>ATENDE</v>
      </c>
      <c r="BE770" s="32">
        <f t="shared" si="426"/>
        <v>7.3333333333333472E-2</v>
      </c>
      <c r="BF770" s="32">
        <f t="shared" si="427"/>
        <v>2.5</v>
      </c>
      <c r="BG770" s="32" t="str">
        <f t="shared" si="435"/>
        <v>-</v>
      </c>
      <c r="BH770" s="34">
        <v>16.100000000000001</v>
      </c>
      <c r="BI770" s="34">
        <v>0.63</v>
      </c>
      <c r="BJ770" s="34"/>
      <c r="BK770" s="34"/>
      <c r="BL770" s="35"/>
      <c r="BM770" s="34"/>
      <c r="BN770" s="31" t="str">
        <f t="shared" si="436"/>
        <v>ATENDE</v>
      </c>
      <c r="BO770" s="31" t="str">
        <f t="shared" si="428"/>
        <v>ATENDE</v>
      </c>
      <c r="BP770" s="31" t="str">
        <f t="shared" si="429"/>
        <v>ATENDE</v>
      </c>
      <c r="BQ770" s="31" t="str">
        <f t="shared" si="437"/>
        <v>ATENDE</v>
      </c>
      <c r="BR770" s="36" t="str">
        <f t="shared" si="438"/>
        <v>C3</v>
      </c>
      <c r="BS770" s="36" t="str">
        <f t="shared" si="439"/>
        <v>P4</v>
      </c>
      <c r="BT770" s="37" t="str">
        <f t="shared" si="440"/>
        <v>-</v>
      </c>
      <c r="BU770" s="34" t="s">
        <v>143</v>
      </c>
      <c r="BV770" s="34" t="s">
        <v>143</v>
      </c>
      <c r="BW770" s="36">
        <f>IF(BS770="-","-",_xlfn.XLOOKUP(BS770,ABNT5101!$B$4:$B$9,ABNT5101!$C$4:$C$9))</f>
        <v>7.5</v>
      </c>
      <c r="BX770" s="36">
        <f>IF(BS770="-","-",_xlfn.XLOOKUP(BS770,ABNT5101!$B$4:$B$9,ABNT5101!$D$4:$D$9))</f>
        <v>1.5</v>
      </c>
      <c r="BY770" s="31" t="str">
        <f t="shared" si="441"/>
        <v>ATENDE</v>
      </c>
      <c r="BZ770" s="31" t="str">
        <f t="shared" si="442"/>
        <v>ATENDE</v>
      </c>
      <c r="CA770" s="31" t="str">
        <f t="shared" si="443"/>
        <v>ATENDE</v>
      </c>
      <c r="CB770" s="36" t="str">
        <f t="shared" si="453"/>
        <v>P4</v>
      </c>
      <c r="CC770" s="37">
        <f t="shared" si="444"/>
        <v>0.33333333333333326</v>
      </c>
      <c r="CD770" s="222">
        <v>10</v>
      </c>
      <c r="CE770" s="222">
        <v>7.39</v>
      </c>
      <c r="CF770" s="31">
        <f>IF(CB770="-","-",_xlfn.XLOOKUP(CB770,ABNT5101!$B$4:$B$9,ABNT5101!$C$4:$C$9))</f>
        <v>7.5</v>
      </c>
      <c r="CG770" s="36">
        <f>IF(CB770="-","-",_xlfn.XLOOKUP(CB770,ABNT5101!$B$4:$B$9,ABNT5101!$D$4:$D$9))</f>
        <v>1.5</v>
      </c>
      <c r="CH770" s="31" t="str">
        <f t="shared" si="445"/>
        <v>ATENDE</v>
      </c>
      <c r="CI770" s="31" t="str">
        <f t="shared" si="446"/>
        <v>ATENDE</v>
      </c>
      <c r="CJ770" s="31" t="str">
        <f t="shared" si="447"/>
        <v>ATENDE</v>
      </c>
      <c r="CK770" s="56" t="str">
        <f>_xlfn.XLOOKUP(CL770,'Banco de dados'!$B:$B,'Banco de dados'!$D:$D)</f>
        <v>LEDSTAR</v>
      </c>
      <c r="CL770" s="55" t="str">
        <f>'Banco de dados'!B7</f>
        <v xml:space="preserve"> SL VT 9.1 44W</v>
      </c>
      <c r="CM770" s="56" t="str">
        <f>_xlfn.XLOOKUP(CL770,'Banco de dados'!$B:$B,'Banco de dados'!$E:$E)</f>
        <v>LUM LED SL VT 9.1 44W</v>
      </c>
      <c r="CN770" s="56"/>
      <c r="CO770" s="56" t="e">
        <f>IF(CN770="-","-",_xlfn.XLOOKUP(CN770,'Banco de dados'!$B:$B,'Banco de dados'!$E:$E))</f>
        <v>#N/A</v>
      </c>
      <c r="CP770" s="41">
        <f t="shared" si="448"/>
        <v>2</v>
      </c>
      <c r="CQ770" s="56">
        <f>_xlfn.XLOOKUP(CL770,'Banco de dados'!$B:$B,'Banco de dados'!$H:$H)</f>
        <v>44</v>
      </c>
      <c r="CR770" s="56" t="e">
        <f t="array" aca="1" ref="CR770" ca="1">_xludf.xlookup(CN770,'Banco de dados'!$B:$B,'Banco de dados'!$H:$H)</f>
        <v>#NAME?</v>
      </c>
      <c r="CS770" s="56" t="e">
        <f t="array" aca="1" ref="CS770" ca="1">_xludf.xlookup(CL770,'Banco de dados'!$B:$B,'Banco de dados'!$F:$F)</f>
        <v>#NAME?</v>
      </c>
      <c r="CT770" s="56" t="e">
        <f t="array" aca="1" ref="CT770" ca="1">_xludf.xlookup(CN770,'Banco de dados'!$B:$B,'Banco de dados'!$F:$F)</f>
        <v>#NAME?</v>
      </c>
      <c r="CU770" s="42"/>
      <c r="CV770" s="42"/>
      <c r="CW770" s="56" t="str">
        <f>IF(AJ770=0.5,"Suporte",IF(AND(AJ770&gt;='Braços de IP'!$B$9,AJ770&lt;='Braços de IP'!$D$9),'Braços de IP'!$E$9,IF(AND(AJ770&gt;='Braços de IP'!$B$10,AJ770&lt;='Braços de IP'!$D$10),'Braços de IP'!$E$10,IF(AND(AJ770&gt;='Braços de IP'!$B$11,AJ770&lt;='Braços de IP'!$D$11),'Braços de IP'!$E$11,IF(AND(AJ770&gt;='Braços de IP'!$B$12,AJ770&lt;='Braços de IP'!$D$12),'Braços de IP'!$E$12,IF(AND(AJ770&gt;='Braços de IP'!$B$13,AJ770&lt;='Braços de IP'!$D$13),'Braços de IP'!$E$13,IF(AND(AJ770&gt;='Braços de IP'!$B$14,AJ770&lt;='Braços de IP'!$D$14),'Braços de IP'!$E$14,"ERRO")))))))</f>
        <v>Longo II</v>
      </c>
      <c r="CX770" s="42"/>
      <c r="CY770" s="56" t="str">
        <f>IF($CX770="","",VLOOKUP($CX770,'Braços de IP'!$E$9:$I$15,2,0))</f>
        <v/>
      </c>
      <c r="CZ770" s="43" t="str">
        <f>IF($CX770="","",VLOOKUP($CX770,'Braços de IP'!$E$9:$I$15,5,0))</f>
        <v/>
      </c>
      <c r="DA770" s="56"/>
      <c r="DB770" s="56"/>
      <c r="DC770" s="56"/>
      <c r="DD770" s="56"/>
      <c r="DE770" s="56"/>
      <c r="DF770" s="56"/>
      <c r="DG770" s="44">
        <f t="shared" si="449"/>
        <v>44</v>
      </c>
      <c r="DH770" s="45">
        <f t="shared" si="450"/>
        <v>60</v>
      </c>
      <c r="DI770" s="44">
        <f t="shared" si="451"/>
        <v>208</v>
      </c>
      <c r="DJ770" s="46">
        <f t="shared" si="452"/>
        <v>0.26666666666666672</v>
      </c>
      <c r="DK770" s="47" t="s">
        <v>147</v>
      </c>
      <c r="DL770" s="48"/>
      <c r="DM770" s="49"/>
      <c r="DN770" s="23" t="s">
        <v>148</v>
      </c>
      <c r="DO770" s="23"/>
      <c r="DQ770" s="50"/>
    </row>
    <row r="771" spans="1:121" ht="15.75" customHeight="1" x14ac:dyDescent="0.3">
      <c r="A771" s="224" t="s">
        <v>1290</v>
      </c>
      <c r="B771" s="5"/>
      <c r="C771" s="5" t="s">
        <v>148</v>
      </c>
      <c r="D771" s="5"/>
      <c r="E771" s="22" t="s">
        <v>631</v>
      </c>
      <c r="F771" s="22" t="s">
        <v>192</v>
      </c>
      <c r="G771" s="23" t="s">
        <v>632</v>
      </c>
      <c r="H771" s="23">
        <v>-23.410727000000001</v>
      </c>
      <c r="I771" s="23">
        <v>-46.840142999999998</v>
      </c>
      <c r="J771" s="24" t="s">
        <v>223</v>
      </c>
      <c r="K771" s="60"/>
      <c r="L771" s="24" t="s">
        <v>180</v>
      </c>
      <c r="M771" s="24" t="s">
        <v>141</v>
      </c>
      <c r="N771" s="23">
        <v>60</v>
      </c>
      <c r="O771" s="23" t="s">
        <v>142</v>
      </c>
      <c r="P771" s="23" t="s">
        <v>143</v>
      </c>
      <c r="Q771" s="26">
        <f t="shared" si="430"/>
        <v>240</v>
      </c>
      <c r="R771" s="27">
        <v>2</v>
      </c>
      <c r="S771" s="29"/>
      <c r="T771" s="24">
        <v>9.9</v>
      </c>
      <c r="U771" s="29"/>
      <c r="V771" s="29"/>
      <c r="W771" s="29"/>
      <c r="X771" s="24">
        <v>2.5</v>
      </c>
      <c r="Y771" s="23"/>
      <c r="Z771" s="23"/>
      <c r="AA771" s="23"/>
      <c r="AB771" s="23">
        <v>4</v>
      </c>
      <c r="AC771" s="23"/>
      <c r="AD771" s="23" t="s">
        <v>144</v>
      </c>
      <c r="AE771" s="23" t="s">
        <v>271</v>
      </c>
      <c r="AF771" s="23">
        <v>26.5</v>
      </c>
      <c r="AG771" s="23">
        <v>9.15</v>
      </c>
      <c r="AH771" s="23">
        <v>2</v>
      </c>
      <c r="AI771" s="23">
        <v>0.3</v>
      </c>
      <c r="AJ771" s="23">
        <v>3.5</v>
      </c>
      <c r="AK771" s="27">
        <f t="shared" si="431"/>
        <v>3.2</v>
      </c>
      <c r="AL771" s="27" t="s">
        <v>143</v>
      </c>
      <c r="AM771" s="27" t="s">
        <v>143</v>
      </c>
      <c r="AN771" s="23"/>
      <c r="AO771" s="27">
        <f t="shared" si="432"/>
        <v>4</v>
      </c>
      <c r="AP771" s="23"/>
      <c r="AQ771" s="23"/>
      <c r="AR771" s="23"/>
      <c r="AS771" s="23"/>
      <c r="AT771" s="23"/>
      <c r="AU771" s="27"/>
      <c r="AV771" s="27">
        <f t="shared" si="433"/>
        <v>0</v>
      </c>
      <c r="AW771" s="27"/>
      <c r="AX771" s="28">
        <f>VLOOKUP(J771,ABNT5101!$I$3:$J$9,2)</f>
        <v>15</v>
      </c>
      <c r="AY771" s="28">
        <f>VLOOKUP(J771,ABNT5101!$I$3:$M$9,5)</f>
        <v>0.18</v>
      </c>
      <c r="AZ771" s="28" t="str">
        <f>_xlfn.XLOOKUP(J771,ABNT5101!I:I,ABNT5101!L:L)</f>
        <v>-</v>
      </c>
      <c r="BA771" s="28">
        <f>_xlfn.XLOOKUP(J771,ABNT5101!$I:$I,ABNT5101!M:M)</f>
        <v>0.18</v>
      </c>
      <c r="BB771" s="28" t="str">
        <f>_xlfn.XLOOKUP(J771,ABNT5101!$I:$I,ABNT5101!N:N)</f>
        <v>-</v>
      </c>
      <c r="BC771" s="28">
        <f>_xlfn.XLOOKUP(J771,ABNT5101!$I:$I,ABNT5101!O:O)</f>
        <v>15</v>
      </c>
      <c r="BD771" s="31" t="str">
        <f t="shared" si="434"/>
        <v>ATENDE</v>
      </c>
      <c r="BE771" s="32">
        <f t="shared" si="426"/>
        <v>0.31133333333333346</v>
      </c>
      <c r="BF771" s="32">
        <f t="shared" si="427"/>
        <v>3</v>
      </c>
      <c r="BG771" s="32" t="str">
        <f t="shared" si="435"/>
        <v>-</v>
      </c>
      <c r="BH771" s="34">
        <v>19.670000000000002</v>
      </c>
      <c r="BI771" s="34">
        <v>0.72</v>
      </c>
      <c r="BJ771" s="34"/>
      <c r="BK771" s="34"/>
      <c r="BL771" s="35"/>
      <c r="BM771" s="34"/>
      <c r="BN771" s="31" t="str">
        <f t="shared" si="436"/>
        <v>ATENDE</v>
      </c>
      <c r="BO771" s="31" t="str">
        <f t="shared" si="428"/>
        <v>ATENDE</v>
      </c>
      <c r="BP771" s="31" t="str">
        <f t="shared" si="429"/>
        <v>ATENDE</v>
      </c>
      <c r="BQ771" s="31" t="str">
        <f t="shared" si="437"/>
        <v>ATENDE</v>
      </c>
      <c r="BR771" s="36" t="str">
        <f t="shared" si="438"/>
        <v>C3</v>
      </c>
      <c r="BS771" s="36" t="str">
        <f t="shared" si="439"/>
        <v>P4</v>
      </c>
      <c r="BT771" s="37" t="str">
        <f t="shared" si="440"/>
        <v>-</v>
      </c>
      <c r="BU771" s="34" t="s">
        <v>143</v>
      </c>
      <c r="BV771" s="34" t="s">
        <v>143</v>
      </c>
      <c r="BW771" s="36">
        <f>IF(BS771="-","-",_xlfn.XLOOKUP(BS771,ABNT5101!$B$4:$B$9,ABNT5101!$C$4:$C$9))</f>
        <v>7.5</v>
      </c>
      <c r="BX771" s="36">
        <f>IF(BS771="-","-",_xlfn.XLOOKUP(BS771,ABNT5101!$B$4:$B$9,ABNT5101!$D$4:$D$9))</f>
        <v>1.5</v>
      </c>
      <c r="BY771" s="31" t="str">
        <f t="shared" si="441"/>
        <v>ATENDE</v>
      </c>
      <c r="BZ771" s="31" t="str">
        <f t="shared" si="442"/>
        <v>ATENDE</v>
      </c>
      <c r="CA771" s="31" t="str">
        <f t="shared" si="443"/>
        <v>ATENDE</v>
      </c>
      <c r="CB771" s="36" t="str">
        <f t="shared" si="453"/>
        <v>P4</v>
      </c>
      <c r="CC771" s="37">
        <f t="shared" si="444"/>
        <v>0.63866666666666649</v>
      </c>
      <c r="CD771" s="222">
        <v>12.29</v>
      </c>
      <c r="CE771" s="222">
        <v>10.44</v>
      </c>
      <c r="CF771" s="31">
        <f>IF(CB771="-","-",_xlfn.XLOOKUP(CB771,ABNT5101!$B$4:$B$9,ABNT5101!$C$4:$C$9))</f>
        <v>7.5</v>
      </c>
      <c r="CG771" s="36">
        <f>IF(CB771="-","-",_xlfn.XLOOKUP(CB771,ABNT5101!$B$4:$B$9,ABNT5101!$D$4:$D$9))</f>
        <v>1.5</v>
      </c>
      <c r="CH771" s="31" t="str">
        <f t="shared" si="445"/>
        <v>ATENDE</v>
      </c>
      <c r="CI771" s="31" t="str">
        <f t="shared" si="446"/>
        <v>ATENDE</v>
      </c>
      <c r="CJ771" s="31" t="str">
        <f t="shared" si="447"/>
        <v>ATENDE</v>
      </c>
      <c r="CK771" s="56" t="str">
        <f>_xlfn.XLOOKUP(CL771,'Banco de dados'!$B:$B,'Banco de dados'!$D:$D)</f>
        <v>SX LIGHTING</v>
      </c>
      <c r="CL771" s="55" t="str">
        <f>'Banco de dados'!B56</f>
        <v>SX-INEVO050HF</v>
      </c>
      <c r="CM771" s="56" t="str">
        <f>_xlfn.XLOOKUP(CL771,'Banco de dados'!$B:$B,'Banco de dados'!$E:$E)</f>
        <v>SXINEVO050K50L12CZF7PHF</v>
      </c>
      <c r="CN771" s="56"/>
      <c r="CO771" s="56" t="e">
        <f>IF(CN771="-","-",_xlfn.XLOOKUP(CN771,'Banco de dados'!$B:$B,'Banco de dados'!$E:$E))</f>
        <v>#N/A</v>
      </c>
      <c r="CP771" s="41">
        <f t="shared" si="448"/>
        <v>2</v>
      </c>
      <c r="CQ771" s="56">
        <f>_xlfn.XLOOKUP(CL771,'Banco de dados'!$B:$B,'Banco de dados'!$H:$H)</f>
        <v>50</v>
      </c>
      <c r="CR771" s="56" t="e">
        <f t="array" aca="1" ref="CR771" ca="1">_xludf.xlookup(CN771,'Banco de dados'!$B:$B,'Banco de dados'!$H:$H)</f>
        <v>#NAME?</v>
      </c>
      <c r="CS771" s="56" t="e">
        <f t="array" aca="1" ref="CS771" ca="1">_xludf.xlookup(CL771,'Banco de dados'!$B:$B,'Banco de dados'!$F:$F)</f>
        <v>#NAME?</v>
      </c>
      <c r="CT771" s="56" t="e">
        <f t="array" aca="1" ref="CT771" ca="1">_xludf.xlookup(CN771,'Banco de dados'!$B:$B,'Banco de dados'!$F:$F)</f>
        <v>#NAME?</v>
      </c>
      <c r="CU771" s="42"/>
      <c r="CV771" s="42"/>
      <c r="CW771" s="56" t="str">
        <f>IF(AJ771=0.5,"Suporte",IF(AND(AJ771&gt;='Braços de IP'!$B$9,AJ771&lt;='Braços de IP'!$D$9),'Braços de IP'!$E$9,IF(AND(AJ771&gt;='Braços de IP'!$B$10,AJ771&lt;='Braços de IP'!$D$10),'Braços de IP'!$E$10,IF(AND(AJ771&gt;='Braços de IP'!$B$11,AJ771&lt;='Braços de IP'!$D$11),'Braços de IP'!$E$11,IF(AND(AJ771&gt;='Braços de IP'!$B$12,AJ771&lt;='Braços de IP'!$D$12),'Braços de IP'!$E$12,IF(AND(AJ771&gt;='Braços de IP'!$B$13,AJ771&lt;='Braços de IP'!$D$13),'Braços de IP'!$E$13,IF(AND(AJ771&gt;='Braços de IP'!$B$14,AJ771&lt;='Braços de IP'!$D$14),'Braços de IP'!$E$14,"ERRO")))))))</f>
        <v>Longo II</v>
      </c>
      <c r="CX771" s="42"/>
      <c r="CY771" s="56" t="str">
        <f>IF($CX771="","",VLOOKUP($CX771,'Braços de IP'!$E$9:$I$15,2,0))</f>
        <v/>
      </c>
      <c r="CZ771" s="43" t="str">
        <f>IF($CX771="","",VLOOKUP($CX771,'Braços de IP'!$E$9:$I$15,5,0))</f>
        <v/>
      </c>
      <c r="DA771" s="56"/>
      <c r="DB771" s="56"/>
      <c r="DC771" s="56"/>
      <c r="DD771" s="56"/>
      <c r="DE771" s="56"/>
      <c r="DF771" s="56"/>
      <c r="DG771" s="44">
        <f t="shared" si="449"/>
        <v>50</v>
      </c>
      <c r="DH771" s="45">
        <f t="shared" si="450"/>
        <v>60</v>
      </c>
      <c r="DI771" s="44">
        <f t="shared" si="451"/>
        <v>220</v>
      </c>
      <c r="DJ771" s="46">
        <f t="shared" si="452"/>
        <v>0.16666666666666663</v>
      </c>
      <c r="DK771" s="47" t="s">
        <v>147</v>
      </c>
      <c r="DL771" s="48"/>
      <c r="DM771" s="49"/>
      <c r="DN771" s="23" t="s">
        <v>148</v>
      </c>
      <c r="DO771" s="23"/>
      <c r="DQ771" s="50"/>
    </row>
    <row r="772" spans="1:121" ht="15.75" customHeight="1" x14ac:dyDescent="0.3">
      <c r="A772" s="224" t="s">
        <v>1290</v>
      </c>
      <c r="B772" s="5"/>
      <c r="C772" s="5" t="s">
        <v>148</v>
      </c>
      <c r="D772" s="5"/>
      <c r="E772" s="22" t="s">
        <v>631</v>
      </c>
      <c r="F772" s="22" t="s">
        <v>192</v>
      </c>
      <c r="G772" s="23" t="s">
        <v>632</v>
      </c>
      <c r="H772" s="23">
        <v>-23.410727000000001</v>
      </c>
      <c r="I772" s="23">
        <v>-46.840142999999998</v>
      </c>
      <c r="J772" s="24" t="s">
        <v>223</v>
      </c>
      <c r="K772" s="60"/>
      <c r="L772" s="24" t="s">
        <v>180</v>
      </c>
      <c r="M772" s="24" t="s">
        <v>141</v>
      </c>
      <c r="N772" s="23">
        <v>60</v>
      </c>
      <c r="O772" s="23" t="s">
        <v>142</v>
      </c>
      <c r="P772" s="23" t="s">
        <v>143</v>
      </c>
      <c r="Q772" s="26">
        <f t="shared" si="430"/>
        <v>240</v>
      </c>
      <c r="R772" s="27">
        <v>2</v>
      </c>
      <c r="S772" s="29"/>
      <c r="T772" s="24">
        <v>9.9</v>
      </c>
      <c r="U772" s="29"/>
      <c r="V772" s="29"/>
      <c r="W772" s="29"/>
      <c r="X772" s="24">
        <v>2.5</v>
      </c>
      <c r="Y772" s="23"/>
      <c r="Z772" s="23"/>
      <c r="AA772" s="23"/>
      <c r="AB772" s="23">
        <v>4</v>
      </c>
      <c r="AC772" s="23"/>
      <c r="AD772" s="23" t="s">
        <v>144</v>
      </c>
      <c r="AE772" s="23" t="s">
        <v>271</v>
      </c>
      <c r="AF772" s="23">
        <v>26.5</v>
      </c>
      <c r="AG772" s="23">
        <v>9.15</v>
      </c>
      <c r="AH772" s="23">
        <v>2</v>
      </c>
      <c r="AI772" s="23">
        <v>0.3</v>
      </c>
      <c r="AJ772" s="23">
        <v>3.5</v>
      </c>
      <c r="AK772" s="27">
        <f t="shared" si="431"/>
        <v>3.2</v>
      </c>
      <c r="AL772" s="27" t="s">
        <v>143</v>
      </c>
      <c r="AM772" s="27" t="s">
        <v>143</v>
      </c>
      <c r="AN772" s="23"/>
      <c r="AO772" s="27">
        <f t="shared" si="432"/>
        <v>4</v>
      </c>
      <c r="AP772" s="23"/>
      <c r="AQ772" s="23"/>
      <c r="AR772" s="23"/>
      <c r="AS772" s="23"/>
      <c r="AT772" s="23"/>
      <c r="AU772" s="27"/>
      <c r="AV772" s="27">
        <f t="shared" si="433"/>
        <v>0</v>
      </c>
      <c r="AW772" s="27"/>
      <c r="AX772" s="28">
        <f>VLOOKUP(J772,ABNT5101!$I$3:$J$9,2)</f>
        <v>15</v>
      </c>
      <c r="AY772" s="28">
        <f>VLOOKUP(J772,ABNT5101!$I$3:$M$9,5)</f>
        <v>0.18</v>
      </c>
      <c r="AZ772" s="28" t="str">
        <f>_xlfn.XLOOKUP(J772,ABNT5101!I:I,ABNT5101!L:L)</f>
        <v>-</v>
      </c>
      <c r="BA772" s="28">
        <f>_xlfn.XLOOKUP(J772,ABNT5101!$I:$I,ABNT5101!M:M)</f>
        <v>0.18</v>
      </c>
      <c r="BB772" s="28" t="str">
        <f>_xlfn.XLOOKUP(J772,ABNT5101!$I:$I,ABNT5101!N:N)</f>
        <v>-</v>
      </c>
      <c r="BC772" s="28">
        <f>_xlfn.XLOOKUP(J772,ABNT5101!$I:$I,ABNT5101!O:O)</f>
        <v>15</v>
      </c>
      <c r="BD772" s="31" t="str">
        <f t="shared" si="434"/>
        <v>ATENDE</v>
      </c>
      <c r="BE772" s="32">
        <f t="shared" si="426"/>
        <v>5.1333333333333231E-2</v>
      </c>
      <c r="BF772" s="32">
        <f t="shared" si="427"/>
        <v>2.9444444444444442</v>
      </c>
      <c r="BG772" s="32" t="str">
        <f t="shared" si="435"/>
        <v>-</v>
      </c>
      <c r="BH772" s="34">
        <v>15.77</v>
      </c>
      <c r="BI772" s="34">
        <v>0.71</v>
      </c>
      <c r="BJ772" s="34"/>
      <c r="BK772" s="34"/>
      <c r="BL772" s="35"/>
      <c r="BM772" s="34"/>
      <c r="BN772" s="31" t="str">
        <f t="shared" si="436"/>
        <v>ATENDE</v>
      </c>
      <c r="BO772" s="31" t="str">
        <f t="shared" si="428"/>
        <v>ATENDE</v>
      </c>
      <c r="BP772" s="31" t="str">
        <f t="shared" si="429"/>
        <v>ATENDE</v>
      </c>
      <c r="BQ772" s="31" t="str">
        <f t="shared" si="437"/>
        <v>ATENDE</v>
      </c>
      <c r="BR772" s="36" t="str">
        <f t="shared" si="438"/>
        <v>C3</v>
      </c>
      <c r="BS772" s="36" t="str">
        <f t="shared" si="439"/>
        <v>P4</v>
      </c>
      <c r="BT772" s="37" t="str">
        <f t="shared" si="440"/>
        <v>-</v>
      </c>
      <c r="BU772" s="34" t="s">
        <v>143</v>
      </c>
      <c r="BV772" s="34" t="s">
        <v>143</v>
      </c>
      <c r="BW772" s="36">
        <f>IF(BS772="-","-",_xlfn.XLOOKUP(BS772,ABNT5101!$B$4:$B$9,ABNT5101!$C$4:$C$9))</f>
        <v>7.5</v>
      </c>
      <c r="BX772" s="36">
        <f>IF(BS772="-","-",_xlfn.XLOOKUP(BS772,ABNT5101!$B$4:$B$9,ABNT5101!$D$4:$D$9))</f>
        <v>1.5</v>
      </c>
      <c r="BY772" s="31" t="str">
        <f t="shared" si="441"/>
        <v>ATENDE</v>
      </c>
      <c r="BZ772" s="31" t="str">
        <f t="shared" si="442"/>
        <v>ATENDE</v>
      </c>
      <c r="CA772" s="31" t="str">
        <f t="shared" si="443"/>
        <v>ATENDE</v>
      </c>
      <c r="CB772" s="36" t="str">
        <f t="shared" si="453"/>
        <v>P4</v>
      </c>
      <c r="CC772" s="37">
        <f t="shared" si="444"/>
        <v>5.7333333333333236E-2</v>
      </c>
      <c r="CD772" s="222">
        <v>7.93</v>
      </c>
      <c r="CE772" s="222">
        <v>5.82</v>
      </c>
      <c r="CF772" s="31">
        <f>IF(CB772="-","-",_xlfn.XLOOKUP(CB772,ABNT5101!$B$4:$B$9,ABNT5101!$C$4:$C$9))</f>
        <v>7.5</v>
      </c>
      <c r="CG772" s="36">
        <f>IF(CB772="-","-",_xlfn.XLOOKUP(CB772,ABNT5101!$B$4:$B$9,ABNT5101!$D$4:$D$9))</f>
        <v>1.5</v>
      </c>
      <c r="CH772" s="31" t="str">
        <f t="shared" si="445"/>
        <v>ATENDE</v>
      </c>
      <c r="CI772" s="31" t="str">
        <f t="shared" si="446"/>
        <v>ATENDE</v>
      </c>
      <c r="CJ772" s="31" t="str">
        <f t="shared" si="447"/>
        <v>ATENDE</v>
      </c>
      <c r="CK772" s="56" t="str">
        <f>_xlfn.XLOOKUP(CL772,'Banco de dados'!$B:$B,'Banco de dados'!$D:$D)</f>
        <v>TECNOWATT</v>
      </c>
      <c r="CL772" s="55" t="str">
        <f>'Banco de dados'!B66</f>
        <v xml:space="preserve">SIGSAGPTLRRSSNDL_40W_50IBBRS
</v>
      </c>
      <c r="CM772" s="56" t="str">
        <f>_xlfn.XLOOKUP(CL772,'Banco de dados'!$B:$B,'Banco de dados'!$E:$E)</f>
        <v>SIGSAGPTLRRSSNDL_40W_50IBBRS
1-10C1MUN6.5</v>
      </c>
      <c r="CN772" s="56"/>
      <c r="CO772" s="56" t="e">
        <f>IF(CN772="-","-",_xlfn.XLOOKUP(CN772,'Banco de dados'!$B:$B,'Banco de dados'!$E:$E))</f>
        <v>#N/A</v>
      </c>
      <c r="CP772" s="41">
        <f t="shared" si="448"/>
        <v>2</v>
      </c>
      <c r="CQ772" s="56">
        <f>_xlfn.XLOOKUP(CL772,'Banco de dados'!$B:$B,'Banco de dados'!$H:$H)</f>
        <v>40</v>
      </c>
      <c r="CR772" s="56" t="e">
        <f t="array" aca="1" ref="CR772" ca="1">_xludf.xlookup(CN772,'Banco de dados'!$B:$B,'Banco de dados'!$H:$H)</f>
        <v>#NAME?</v>
      </c>
      <c r="CS772" s="56" t="e">
        <f t="array" aca="1" ref="CS772" ca="1">_xludf.xlookup(CL772,'Banco de dados'!$B:$B,'Banco de dados'!$F:$F)</f>
        <v>#NAME?</v>
      </c>
      <c r="CT772" s="56" t="e">
        <f t="array" aca="1" ref="CT772" ca="1">_xludf.xlookup(CN772,'Banco de dados'!$B:$B,'Banco de dados'!$F:$F)</f>
        <v>#NAME?</v>
      </c>
      <c r="CU772" s="42"/>
      <c r="CV772" s="42"/>
      <c r="CW772" s="56" t="str">
        <f>IF(AJ772=0.5,"Suporte",IF(AND(AJ772&gt;='Braços de IP'!$B$9,AJ772&lt;='Braços de IP'!$D$9),'Braços de IP'!$E$9,IF(AND(AJ772&gt;='Braços de IP'!$B$10,AJ772&lt;='Braços de IP'!$D$10),'Braços de IP'!$E$10,IF(AND(AJ772&gt;='Braços de IP'!$B$11,AJ772&lt;='Braços de IP'!$D$11),'Braços de IP'!$E$11,IF(AND(AJ772&gt;='Braços de IP'!$B$12,AJ772&lt;='Braços de IP'!$D$12),'Braços de IP'!$E$12,IF(AND(AJ772&gt;='Braços de IP'!$B$13,AJ772&lt;='Braços de IP'!$D$13),'Braços de IP'!$E$13,IF(AND(AJ772&gt;='Braços de IP'!$B$14,AJ772&lt;='Braços de IP'!$D$14),'Braços de IP'!$E$14,"ERRO")))))))</f>
        <v>Longo II</v>
      </c>
      <c r="CX772" s="42"/>
      <c r="CY772" s="56" t="str">
        <f>IF($CX772="","",VLOOKUP($CX772,'Braços de IP'!$E$9:$I$15,2,0))</f>
        <v/>
      </c>
      <c r="CZ772" s="43" t="str">
        <f>IF($CX772="","",VLOOKUP($CX772,'Braços de IP'!$E$9:$I$15,5,0))</f>
        <v/>
      </c>
      <c r="DA772" s="56"/>
      <c r="DB772" s="56"/>
      <c r="DC772" s="56"/>
      <c r="DD772" s="56"/>
      <c r="DE772" s="56"/>
      <c r="DF772" s="56"/>
      <c r="DG772" s="44">
        <f t="shared" si="449"/>
        <v>40</v>
      </c>
      <c r="DH772" s="45">
        <f t="shared" si="450"/>
        <v>60</v>
      </c>
      <c r="DI772" s="44">
        <f t="shared" si="451"/>
        <v>200</v>
      </c>
      <c r="DJ772" s="46">
        <f t="shared" si="452"/>
        <v>0.33333333333333337</v>
      </c>
      <c r="DK772" s="47" t="s">
        <v>147</v>
      </c>
      <c r="DL772" s="48"/>
      <c r="DM772" s="49"/>
      <c r="DN772" s="23" t="s">
        <v>148</v>
      </c>
      <c r="DO772" s="23"/>
      <c r="DQ772" s="50"/>
    </row>
    <row r="773" spans="1:121" ht="15.75" hidden="1" customHeight="1" x14ac:dyDescent="0.3">
      <c r="B773" s="5"/>
      <c r="C773" s="5"/>
      <c r="D773" s="5"/>
      <c r="E773" s="22" t="s">
        <v>633</v>
      </c>
      <c r="F773" s="22" t="s">
        <v>137</v>
      </c>
      <c r="G773" s="23" t="s">
        <v>634</v>
      </c>
      <c r="H773" s="23">
        <v>-23.413315000000001</v>
      </c>
      <c r="I773" s="23">
        <v>-46.835298999999999</v>
      </c>
      <c r="J773" s="24" t="s">
        <v>160</v>
      </c>
      <c r="K773" s="60"/>
      <c r="L773" s="24" t="s">
        <v>140</v>
      </c>
      <c r="M773" s="24" t="s">
        <v>141</v>
      </c>
      <c r="N773" s="23">
        <v>60</v>
      </c>
      <c r="O773" s="23" t="s">
        <v>142</v>
      </c>
      <c r="P773" s="23" t="s">
        <v>143</v>
      </c>
      <c r="Q773" s="26">
        <f t="shared" si="430"/>
        <v>120</v>
      </c>
      <c r="R773" s="27">
        <v>1</v>
      </c>
      <c r="S773" s="28">
        <v>3</v>
      </c>
      <c r="T773" s="28">
        <v>7</v>
      </c>
      <c r="U773" s="29"/>
      <c r="V773" s="29"/>
      <c r="W773" s="29"/>
      <c r="X773" s="28">
        <v>2</v>
      </c>
      <c r="Y773" s="29"/>
      <c r="Z773" s="23"/>
      <c r="AA773" s="23"/>
      <c r="AB773" s="23"/>
      <c r="AC773" s="23"/>
      <c r="AD773" s="23" t="s">
        <v>144</v>
      </c>
      <c r="AE773" s="23" t="s">
        <v>145</v>
      </c>
      <c r="AF773" s="29"/>
      <c r="AG773" s="23">
        <v>7.5</v>
      </c>
      <c r="AH773" s="23">
        <v>1</v>
      </c>
      <c r="AI773" s="23">
        <v>0.15</v>
      </c>
      <c r="AJ773" s="23">
        <v>3</v>
      </c>
      <c r="AK773" s="27">
        <f t="shared" si="431"/>
        <v>2.85</v>
      </c>
      <c r="AL773" s="27" t="s">
        <v>143</v>
      </c>
      <c r="AM773" s="27" t="s">
        <v>143</v>
      </c>
      <c r="AN773" s="23"/>
      <c r="AO773" s="27">
        <f t="shared" si="432"/>
        <v>2</v>
      </c>
      <c r="AP773" s="23"/>
      <c r="AQ773" s="23"/>
      <c r="AR773" s="23"/>
      <c r="AS773" s="23"/>
      <c r="AT773" s="23"/>
      <c r="AU773" s="27"/>
      <c r="AV773" s="27">
        <f t="shared" si="433"/>
        <v>0</v>
      </c>
      <c r="AW773" s="27"/>
      <c r="AX773" s="28">
        <f>VLOOKUP(J773,ABNT5101!$I$3:$J$9,2)</f>
        <v>10</v>
      </c>
      <c r="AY773" s="28">
        <f>VLOOKUP(J773,ABNT5101!$I$3:$M$9,5)</f>
        <v>0.18</v>
      </c>
      <c r="AZ773" s="28" t="str">
        <f>_xlfn.XLOOKUP(J773,ABNT5101!I:I,ABNT5101!L:L)</f>
        <v>-</v>
      </c>
      <c r="BA773" s="28">
        <f>_xlfn.XLOOKUP(J773,ABNT5101!$I:$I,ABNT5101!M:M)</f>
        <v>0.18</v>
      </c>
      <c r="BB773" s="28" t="str">
        <f>_xlfn.XLOOKUP(J773,ABNT5101!$I:$I,ABNT5101!N:N)</f>
        <v>-</v>
      </c>
      <c r="BC773" s="28">
        <f>_xlfn.XLOOKUP(J773,ABNT5101!$I:$I,ABNT5101!O:O)</f>
        <v>16</v>
      </c>
      <c r="BD773" s="31" t="str">
        <f t="shared" si="434"/>
        <v>NÃO ATENDE</v>
      </c>
      <c r="BE773" s="32">
        <f t="shared" si="426"/>
        <v>-1</v>
      </c>
      <c r="BF773" s="32">
        <f t="shared" si="427"/>
        <v>-1</v>
      </c>
      <c r="BG773" s="32" t="str">
        <f t="shared" si="435"/>
        <v>-</v>
      </c>
      <c r="BH773" s="33"/>
      <c r="BI773" s="33"/>
      <c r="BJ773" s="34"/>
      <c r="BK773" s="34"/>
      <c r="BL773" s="35"/>
      <c r="BM773" s="34"/>
      <c r="BN773" s="31" t="str">
        <f t="shared" si="436"/>
        <v>NÃO ATENDE</v>
      </c>
      <c r="BO773" s="31" t="str">
        <f t="shared" si="428"/>
        <v>NÃO ATENDE</v>
      </c>
      <c r="BP773" s="31" t="str">
        <f t="shared" si="429"/>
        <v>NÃO ATENDE</v>
      </c>
      <c r="BQ773" s="31" t="str">
        <f t="shared" si="437"/>
        <v>ATENDE</v>
      </c>
      <c r="BR773" s="36" t="str">
        <f t="shared" si="438"/>
        <v>C4</v>
      </c>
      <c r="BS773" s="36" t="str">
        <f t="shared" si="439"/>
        <v>P6</v>
      </c>
      <c r="BT773" s="37">
        <f t="shared" si="440"/>
        <v>-1</v>
      </c>
      <c r="BU773" s="33"/>
      <c r="BV773" s="33"/>
      <c r="BW773" s="36">
        <f>IF(BS773="-","-",_xlfn.XLOOKUP(BS773,ABNT5101!$B$4:$B$9,ABNT5101!$C$4:$C$9))</f>
        <v>3</v>
      </c>
      <c r="BX773" s="36">
        <f>IF(BS773="-","-",_xlfn.XLOOKUP(BS773,ABNT5101!$B$4:$B$9,ABNT5101!$D$4:$D$9))</f>
        <v>0.6</v>
      </c>
      <c r="BY773" s="31" t="str">
        <f t="shared" si="441"/>
        <v>NÃO ATENDE</v>
      </c>
      <c r="BZ773" s="31" t="str">
        <f t="shared" si="442"/>
        <v>NÃO ATENDE</v>
      </c>
      <c r="CA773" s="31" t="str">
        <f t="shared" si="443"/>
        <v>NÃO ATENDE</v>
      </c>
      <c r="CB773" s="36" t="str">
        <f t="shared" si="453"/>
        <v>P6</v>
      </c>
      <c r="CC773" s="37">
        <f t="shared" si="444"/>
        <v>-1</v>
      </c>
      <c r="CD773" s="38"/>
      <c r="CE773" s="38"/>
      <c r="CF773" s="31">
        <f>IF(CB773="-","-",_xlfn.XLOOKUP(CB773,ABNT5101!$B$4:$B$9,ABNT5101!$C$4:$C$9))</f>
        <v>3</v>
      </c>
      <c r="CG773" s="36">
        <f>IF(CB773="-","-",_xlfn.XLOOKUP(CB773,ABNT5101!$B$4:$B$9,ABNT5101!$D$4:$D$9))</f>
        <v>0.6</v>
      </c>
      <c r="CH773" s="31" t="str">
        <f t="shared" si="445"/>
        <v>NÃO ATENDE</v>
      </c>
      <c r="CI773" s="31" t="str">
        <f t="shared" si="446"/>
        <v>NÃO ATENDE</v>
      </c>
      <c r="CJ773" s="31" t="str">
        <f t="shared" si="447"/>
        <v>NÃO ATENDE</v>
      </c>
      <c r="CK773" s="56" t="e">
        <f>_xlfn.XLOOKUP(CL773,'Banco de dados'!$B:$B,'Banco de dados'!$D:$D)</f>
        <v>#N/A</v>
      </c>
      <c r="CL773" s="40"/>
      <c r="CM773" s="56" t="e">
        <f>_xlfn.XLOOKUP(CL773,'Banco de dados'!$B:$B,'Banco de dados'!$E:$E)</f>
        <v>#N/A</v>
      </c>
      <c r="CN773" s="56">
        <f>'Banco de dados'!B539</f>
        <v>0</v>
      </c>
      <c r="CO773" s="56" t="e">
        <f>IF(CN773="-","-",_xlfn.XLOOKUP(CN773,'Banco de dados'!$B:$B,'Banco de dados'!$E:$E))</f>
        <v>#N/A</v>
      </c>
      <c r="CP773" s="41">
        <f t="shared" si="448"/>
        <v>1</v>
      </c>
      <c r="CQ773" s="56" t="e">
        <f>_xlfn.XLOOKUP(CL773,'Banco de dados'!$B:$B,'Banco de dados'!$H:$H)</f>
        <v>#N/A</v>
      </c>
      <c r="CR773" s="56" t="e">
        <f t="array" aca="1" ref="CR773" ca="1">_xludf.xlookup(CN773,'Banco de dados'!$B:$B,'Banco de dados'!$H:$H)</f>
        <v>#NAME?</v>
      </c>
      <c r="CS773" s="56" t="e">
        <f t="array" aca="1" ref="CS773" ca="1">_xludf.xlookup(CL773,'Banco de dados'!$B:$B,'Banco de dados'!$F:$F)</f>
        <v>#NAME?</v>
      </c>
      <c r="CT773" s="56" t="e">
        <f t="array" aca="1" ref="CT773" ca="1">_xludf.xlookup(CN773,'Banco de dados'!$B:$B,'Banco de dados'!$F:$F)</f>
        <v>#NAME?</v>
      </c>
      <c r="CU773" s="42"/>
      <c r="CV773" s="42"/>
      <c r="CW773" s="56" t="str">
        <f>IF(AJ773=0.5,"Suporte",IF(AND(AJ773&gt;='Braços de IP'!$B$9,AJ773&lt;='Braços de IP'!$D$9),'Braços de IP'!$E$9,IF(AND(AJ773&gt;='Braços de IP'!$B$10,AJ773&lt;='Braços de IP'!$D$10),'Braços de IP'!$E$10,IF(AND(AJ773&gt;='Braços de IP'!$B$11,AJ773&lt;='Braços de IP'!$D$11),'Braços de IP'!$E$11,IF(AND(AJ773&gt;='Braços de IP'!$B$12,AJ773&lt;='Braços de IP'!$D$12),'Braços de IP'!$E$12,IF(AND(AJ773&gt;='Braços de IP'!$B$13,AJ773&lt;='Braços de IP'!$D$13),'Braços de IP'!$E$13,IF(AND(AJ773&gt;='Braços de IP'!$B$14,AJ773&lt;='Braços de IP'!$D$14),'Braços de IP'!$E$14,"ERRO")))))))</f>
        <v>Longo I</v>
      </c>
      <c r="CX773" s="42"/>
      <c r="CY773" s="56" t="str">
        <f>IF($CX773="","",VLOOKUP($CX773,'Braços de IP'!$E$9:$I$15,2,0))</f>
        <v/>
      </c>
      <c r="CZ773" s="43" t="str">
        <f>IF($CX773="","",VLOOKUP($CX773,'Braços de IP'!$E$9:$I$15,5,0))</f>
        <v/>
      </c>
      <c r="DA773" s="56" t="s">
        <v>262</v>
      </c>
      <c r="DB773" s="56">
        <v>1</v>
      </c>
      <c r="DC773" s="56"/>
      <c r="DD773" s="56" t="s">
        <v>635</v>
      </c>
      <c r="DE773" s="56"/>
      <c r="DF773" s="56"/>
      <c r="DG773" s="44" t="e">
        <f t="shared" si="449"/>
        <v>#N/A</v>
      </c>
      <c r="DH773" s="45">
        <f t="shared" si="450"/>
        <v>60</v>
      </c>
      <c r="DI773" s="44" t="e">
        <f t="shared" si="451"/>
        <v>#N/A</v>
      </c>
      <c r="DJ773" s="46" t="e">
        <f t="shared" si="452"/>
        <v>#N/A</v>
      </c>
      <c r="DK773" s="47" t="s">
        <v>147</v>
      </c>
      <c r="DL773" s="48"/>
      <c r="DM773" s="49"/>
      <c r="DN773" s="23" t="s">
        <v>148</v>
      </c>
      <c r="DO773" s="23"/>
      <c r="DQ773" s="50"/>
    </row>
    <row r="774" spans="1:121" ht="15.75" hidden="1" customHeight="1" x14ac:dyDescent="0.3">
      <c r="B774" s="5"/>
      <c r="C774" s="5"/>
      <c r="D774" s="5"/>
      <c r="E774" s="22" t="s">
        <v>633</v>
      </c>
      <c r="F774" s="22" t="s">
        <v>137</v>
      </c>
      <c r="G774" s="23" t="s">
        <v>634</v>
      </c>
      <c r="H774" s="23">
        <v>-23.413315000000001</v>
      </c>
      <c r="I774" s="23">
        <v>-46.835298999999999</v>
      </c>
      <c r="J774" s="24" t="s">
        <v>160</v>
      </c>
      <c r="K774" s="60"/>
      <c r="L774" s="24" t="s">
        <v>140</v>
      </c>
      <c r="M774" s="24" t="s">
        <v>141</v>
      </c>
      <c r="N774" s="23">
        <v>60</v>
      </c>
      <c r="O774" s="23" t="s">
        <v>142</v>
      </c>
      <c r="P774" s="23" t="s">
        <v>143</v>
      </c>
      <c r="Q774" s="26">
        <f t="shared" si="430"/>
        <v>120</v>
      </c>
      <c r="R774" s="27">
        <v>1</v>
      </c>
      <c r="S774" s="28">
        <v>3</v>
      </c>
      <c r="T774" s="28">
        <v>7</v>
      </c>
      <c r="U774" s="29"/>
      <c r="V774" s="29"/>
      <c r="W774" s="29"/>
      <c r="X774" s="28">
        <v>2</v>
      </c>
      <c r="Y774" s="29"/>
      <c r="Z774" s="23"/>
      <c r="AA774" s="23"/>
      <c r="AB774" s="23"/>
      <c r="AC774" s="23"/>
      <c r="AD774" s="23" t="s">
        <v>144</v>
      </c>
      <c r="AE774" s="23" t="s">
        <v>145</v>
      </c>
      <c r="AF774" s="29"/>
      <c r="AG774" s="23">
        <v>7.5</v>
      </c>
      <c r="AH774" s="23">
        <v>1</v>
      </c>
      <c r="AI774" s="23">
        <v>0.15</v>
      </c>
      <c r="AJ774" s="23">
        <v>3</v>
      </c>
      <c r="AK774" s="27">
        <f t="shared" si="431"/>
        <v>2.85</v>
      </c>
      <c r="AL774" s="27" t="s">
        <v>143</v>
      </c>
      <c r="AM774" s="27" t="s">
        <v>143</v>
      </c>
      <c r="AN774" s="23"/>
      <c r="AO774" s="27">
        <f t="shared" si="432"/>
        <v>2</v>
      </c>
      <c r="AP774" s="23"/>
      <c r="AQ774" s="23"/>
      <c r="AR774" s="23"/>
      <c r="AS774" s="23"/>
      <c r="AT774" s="23"/>
      <c r="AU774" s="27"/>
      <c r="AV774" s="27">
        <f t="shared" si="433"/>
        <v>0</v>
      </c>
      <c r="AW774" s="27"/>
      <c r="AX774" s="28">
        <f>VLOOKUP(J774,ABNT5101!$I$3:$J$9,2)</f>
        <v>10</v>
      </c>
      <c r="AY774" s="28">
        <f>VLOOKUP(J774,ABNT5101!$I$3:$M$9,5)</f>
        <v>0.18</v>
      </c>
      <c r="AZ774" s="28" t="str">
        <f>_xlfn.XLOOKUP(J774,ABNT5101!I:I,ABNT5101!L:L)</f>
        <v>-</v>
      </c>
      <c r="BA774" s="28">
        <f>_xlfn.XLOOKUP(J774,ABNT5101!$I:$I,ABNT5101!M:M)</f>
        <v>0.18</v>
      </c>
      <c r="BB774" s="28" t="str">
        <f>_xlfn.XLOOKUP(J774,ABNT5101!$I:$I,ABNT5101!N:N)</f>
        <v>-</v>
      </c>
      <c r="BC774" s="28">
        <f>_xlfn.XLOOKUP(J774,ABNT5101!$I:$I,ABNT5101!O:O)</f>
        <v>16</v>
      </c>
      <c r="BD774" s="31" t="str">
        <f t="shared" si="434"/>
        <v>NÃO ATENDE</v>
      </c>
      <c r="BE774" s="32">
        <f t="shared" si="426"/>
        <v>-1</v>
      </c>
      <c r="BF774" s="32">
        <f t="shared" si="427"/>
        <v>-1</v>
      </c>
      <c r="BG774" s="32" t="str">
        <f t="shared" si="435"/>
        <v>-</v>
      </c>
      <c r="BH774" s="33"/>
      <c r="BI774" s="33"/>
      <c r="BJ774" s="34"/>
      <c r="BK774" s="34"/>
      <c r="BL774" s="35"/>
      <c r="BM774" s="34"/>
      <c r="BN774" s="31" t="str">
        <f t="shared" si="436"/>
        <v>NÃO ATENDE</v>
      </c>
      <c r="BO774" s="31" t="str">
        <f t="shared" si="428"/>
        <v>NÃO ATENDE</v>
      </c>
      <c r="BP774" s="31" t="str">
        <f t="shared" si="429"/>
        <v>NÃO ATENDE</v>
      </c>
      <c r="BQ774" s="31" t="str">
        <f t="shared" si="437"/>
        <v>ATENDE</v>
      </c>
      <c r="BR774" s="36" t="str">
        <f t="shared" si="438"/>
        <v>C4</v>
      </c>
      <c r="BS774" s="36" t="str">
        <f t="shared" si="439"/>
        <v>P6</v>
      </c>
      <c r="BT774" s="37">
        <f t="shared" si="440"/>
        <v>-1</v>
      </c>
      <c r="BU774" s="33"/>
      <c r="BV774" s="33"/>
      <c r="BW774" s="36">
        <f>IF(BS774="-","-",_xlfn.XLOOKUP(BS774,ABNT5101!$B$4:$B$9,ABNT5101!$C$4:$C$9))</f>
        <v>3</v>
      </c>
      <c r="BX774" s="36">
        <f>IF(BS774="-","-",_xlfn.XLOOKUP(BS774,ABNT5101!$B$4:$B$9,ABNT5101!$D$4:$D$9))</f>
        <v>0.6</v>
      </c>
      <c r="BY774" s="31" t="str">
        <f t="shared" si="441"/>
        <v>NÃO ATENDE</v>
      </c>
      <c r="BZ774" s="31" t="str">
        <f t="shared" si="442"/>
        <v>NÃO ATENDE</v>
      </c>
      <c r="CA774" s="31" t="str">
        <f t="shared" si="443"/>
        <v>NÃO ATENDE</v>
      </c>
      <c r="CB774" s="36" t="str">
        <f t="shared" si="453"/>
        <v>P6</v>
      </c>
      <c r="CC774" s="37">
        <f t="shared" si="444"/>
        <v>-1</v>
      </c>
      <c r="CD774" s="38"/>
      <c r="CE774" s="38"/>
      <c r="CF774" s="31">
        <f>IF(CB774="-","-",_xlfn.XLOOKUP(CB774,ABNT5101!$B$4:$B$9,ABNT5101!$C$4:$C$9))</f>
        <v>3</v>
      </c>
      <c r="CG774" s="36">
        <f>IF(CB774="-","-",_xlfn.XLOOKUP(CB774,ABNT5101!$B$4:$B$9,ABNT5101!$D$4:$D$9))</f>
        <v>0.6</v>
      </c>
      <c r="CH774" s="31" t="str">
        <f t="shared" si="445"/>
        <v>NÃO ATENDE</v>
      </c>
      <c r="CI774" s="31" t="str">
        <f t="shared" si="446"/>
        <v>NÃO ATENDE</v>
      </c>
      <c r="CJ774" s="31" t="str">
        <f t="shared" si="447"/>
        <v>NÃO ATENDE</v>
      </c>
      <c r="CK774" s="56" t="e">
        <f>_xlfn.XLOOKUP(CL774,'Banco de dados'!$B:$B,'Banco de dados'!$D:$D)</f>
        <v>#N/A</v>
      </c>
      <c r="CL774" s="40"/>
      <c r="CM774" s="56" t="e">
        <f>_xlfn.XLOOKUP(CL774,'Banco de dados'!$B:$B,'Banco de dados'!$E:$E)</f>
        <v>#N/A</v>
      </c>
      <c r="CN774" s="56">
        <f>'Banco de dados'!B540</f>
        <v>0</v>
      </c>
      <c r="CO774" s="56" t="e">
        <f>IF(CN774="-","-",_xlfn.XLOOKUP(CN774,'Banco de dados'!$B:$B,'Banco de dados'!$E:$E))</f>
        <v>#N/A</v>
      </c>
      <c r="CP774" s="41">
        <f t="shared" si="448"/>
        <v>1</v>
      </c>
      <c r="CQ774" s="56" t="e">
        <f>_xlfn.XLOOKUP(CL774,'Banco de dados'!$B:$B,'Banco de dados'!$H:$H)</f>
        <v>#N/A</v>
      </c>
      <c r="CR774" s="56" t="e">
        <f t="array" aca="1" ref="CR774" ca="1">_xludf.xlookup(CN774,'Banco de dados'!$B:$B,'Banco de dados'!$H:$H)</f>
        <v>#NAME?</v>
      </c>
      <c r="CS774" s="56" t="e">
        <f t="array" aca="1" ref="CS774" ca="1">_xludf.xlookup(CL774,'Banco de dados'!$B:$B,'Banco de dados'!$F:$F)</f>
        <v>#NAME?</v>
      </c>
      <c r="CT774" s="56" t="e">
        <f t="array" aca="1" ref="CT774" ca="1">_xludf.xlookup(CN774,'Banco de dados'!$B:$B,'Banco de dados'!$F:$F)</f>
        <v>#NAME?</v>
      </c>
      <c r="CU774" s="42"/>
      <c r="CV774" s="42"/>
      <c r="CW774" s="56" t="str">
        <f>IF(AJ774=0.5,"Suporte",IF(AND(AJ774&gt;='Braços de IP'!$B$9,AJ774&lt;='Braços de IP'!$D$9),'Braços de IP'!$E$9,IF(AND(AJ774&gt;='Braços de IP'!$B$10,AJ774&lt;='Braços de IP'!$D$10),'Braços de IP'!$E$10,IF(AND(AJ774&gt;='Braços de IP'!$B$11,AJ774&lt;='Braços de IP'!$D$11),'Braços de IP'!$E$11,IF(AND(AJ774&gt;='Braços de IP'!$B$12,AJ774&lt;='Braços de IP'!$D$12),'Braços de IP'!$E$12,IF(AND(AJ774&gt;='Braços de IP'!$B$13,AJ774&lt;='Braços de IP'!$D$13),'Braços de IP'!$E$13,IF(AND(AJ774&gt;='Braços de IP'!$B$14,AJ774&lt;='Braços de IP'!$D$14),'Braços de IP'!$E$14,"ERRO")))))))</f>
        <v>Longo I</v>
      </c>
      <c r="CX774" s="42"/>
      <c r="CY774" s="56" t="str">
        <f>IF($CX774="","",VLOOKUP($CX774,'Braços de IP'!$E$9:$I$15,2,0))</f>
        <v/>
      </c>
      <c r="CZ774" s="43" t="str">
        <f>IF($CX774="","",VLOOKUP($CX774,'Braços de IP'!$E$9:$I$15,5,0))</f>
        <v/>
      </c>
      <c r="DA774" s="56" t="s">
        <v>262</v>
      </c>
      <c r="DB774" s="56">
        <v>1</v>
      </c>
      <c r="DC774" s="56"/>
      <c r="DD774" s="56" t="s">
        <v>635</v>
      </c>
      <c r="DE774" s="56"/>
      <c r="DF774" s="56"/>
      <c r="DG774" s="44" t="e">
        <f t="shared" si="449"/>
        <v>#N/A</v>
      </c>
      <c r="DH774" s="45">
        <f t="shared" si="450"/>
        <v>60</v>
      </c>
      <c r="DI774" s="44" t="e">
        <f t="shared" si="451"/>
        <v>#N/A</v>
      </c>
      <c r="DJ774" s="46" t="e">
        <f t="shared" si="452"/>
        <v>#N/A</v>
      </c>
      <c r="DK774" s="47" t="s">
        <v>147</v>
      </c>
      <c r="DL774" s="48"/>
      <c r="DM774" s="49"/>
      <c r="DN774" s="23" t="s">
        <v>148</v>
      </c>
      <c r="DO774" s="23"/>
      <c r="DQ774" s="50"/>
    </row>
    <row r="775" spans="1:121" ht="15.75" hidden="1" customHeight="1" x14ac:dyDescent="0.3">
      <c r="B775" s="5"/>
      <c r="C775" s="5"/>
      <c r="D775" s="5"/>
      <c r="E775" s="22" t="s">
        <v>633</v>
      </c>
      <c r="F775" s="22" t="s">
        <v>137</v>
      </c>
      <c r="G775" s="23" t="s">
        <v>634</v>
      </c>
      <c r="H775" s="23">
        <v>-23.413315000000001</v>
      </c>
      <c r="I775" s="23">
        <v>-46.835298999999999</v>
      </c>
      <c r="J775" s="24" t="s">
        <v>160</v>
      </c>
      <c r="K775" s="60"/>
      <c r="L775" s="24" t="s">
        <v>140</v>
      </c>
      <c r="M775" s="24" t="s">
        <v>141</v>
      </c>
      <c r="N775" s="23">
        <v>60</v>
      </c>
      <c r="O775" s="23" t="s">
        <v>142</v>
      </c>
      <c r="P775" s="23" t="s">
        <v>143</v>
      </c>
      <c r="Q775" s="26">
        <f t="shared" si="430"/>
        <v>120</v>
      </c>
      <c r="R775" s="27">
        <v>1</v>
      </c>
      <c r="S775" s="28">
        <v>3</v>
      </c>
      <c r="T775" s="28">
        <v>7</v>
      </c>
      <c r="U775" s="29"/>
      <c r="V775" s="29"/>
      <c r="W775" s="29"/>
      <c r="X775" s="28">
        <v>2</v>
      </c>
      <c r="Y775" s="29"/>
      <c r="Z775" s="23"/>
      <c r="AA775" s="23"/>
      <c r="AB775" s="23"/>
      <c r="AC775" s="23"/>
      <c r="AD775" s="23" t="s">
        <v>144</v>
      </c>
      <c r="AE775" s="23" t="s">
        <v>145</v>
      </c>
      <c r="AF775" s="29"/>
      <c r="AG775" s="23">
        <v>7.5</v>
      </c>
      <c r="AH775" s="23">
        <v>1</v>
      </c>
      <c r="AI775" s="23">
        <v>0.15</v>
      </c>
      <c r="AJ775" s="23">
        <v>3</v>
      </c>
      <c r="AK775" s="27">
        <f t="shared" si="431"/>
        <v>2.85</v>
      </c>
      <c r="AL775" s="27" t="s">
        <v>143</v>
      </c>
      <c r="AM775" s="27" t="s">
        <v>143</v>
      </c>
      <c r="AN775" s="23"/>
      <c r="AO775" s="27">
        <f t="shared" si="432"/>
        <v>2</v>
      </c>
      <c r="AP775" s="23"/>
      <c r="AQ775" s="23"/>
      <c r="AR775" s="23"/>
      <c r="AS775" s="23"/>
      <c r="AT775" s="23"/>
      <c r="AU775" s="27"/>
      <c r="AV775" s="27">
        <f t="shared" si="433"/>
        <v>0</v>
      </c>
      <c r="AW775" s="27"/>
      <c r="AX775" s="28">
        <f>VLOOKUP(J775,ABNT5101!$I$3:$J$9,2)</f>
        <v>10</v>
      </c>
      <c r="AY775" s="28">
        <f>VLOOKUP(J775,ABNT5101!$I$3:$M$9,5)</f>
        <v>0.18</v>
      </c>
      <c r="AZ775" s="28" t="str">
        <f>_xlfn.XLOOKUP(J775,ABNT5101!I:I,ABNT5101!L:L)</f>
        <v>-</v>
      </c>
      <c r="BA775" s="28">
        <f>_xlfn.XLOOKUP(J775,ABNT5101!$I:$I,ABNT5101!M:M)</f>
        <v>0.18</v>
      </c>
      <c r="BB775" s="28" t="str">
        <f>_xlfn.XLOOKUP(J775,ABNT5101!$I:$I,ABNT5101!N:N)</f>
        <v>-</v>
      </c>
      <c r="BC775" s="28">
        <f>_xlfn.XLOOKUP(J775,ABNT5101!$I:$I,ABNT5101!O:O)</f>
        <v>16</v>
      </c>
      <c r="BD775" s="31" t="str">
        <f t="shared" si="434"/>
        <v>NÃO ATENDE</v>
      </c>
      <c r="BE775" s="32">
        <f t="shared" si="426"/>
        <v>-1</v>
      </c>
      <c r="BF775" s="32">
        <f t="shared" si="427"/>
        <v>-1</v>
      </c>
      <c r="BG775" s="32" t="str">
        <f t="shared" si="435"/>
        <v>-</v>
      </c>
      <c r="BH775" s="33"/>
      <c r="BI775" s="33"/>
      <c r="BJ775" s="34"/>
      <c r="BK775" s="34"/>
      <c r="BL775" s="35"/>
      <c r="BM775" s="34"/>
      <c r="BN775" s="31" t="str">
        <f t="shared" si="436"/>
        <v>NÃO ATENDE</v>
      </c>
      <c r="BO775" s="31" t="str">
        <f t="shared" si="428"/>
        <v>NÃO ATENDE</v>
      </c>
      <c r="BP775" s="31" t="str">
        <f t="shared" si="429"/>
        <v>NÃO ATENDE</v>
      </c>
      <c r="BQ775" s="31" t="str">
        <f t="shared" si="437"/>
        <v>ATENDE</v>
      </c>
      <c r="BR775" s="36" t="str">
        <f t="shared" si="438"/>
        <v>C4</v>
      </c>
      <c r="BS775" s="36" t="str">
        <f t="shared" si="439"/>
        <v>P6</v>
      </c>
      <c r="BT775" s="37">
        <f t="shared" si="440"/>
        <v>-1</v>
      </c>
      <c r="BU775" s="33"/>
      <c r="BV775" s="33"/>
      <c r="BW775" s="36">
        <f>IF(BS775="-","-",_xlfn.XLOOKUP(BS775,ABNT5101!$B$4:$B$9,ABNT5101!$C$4:$C$9))</f>
        <v>3</v>
      </c>
      <c r="BX775" s="36">
        <f>IF(BS775="-","-",_xlfn.XLOOKUP(BS775,ABNT5101!$B$4:$B$9,ABNT5101!$D$4:$D$9))</f>
        <v>0.6</v>
      </c>
      <c r="BY775" s="31" t="str">
        <f t="shared" si="441"/>
        <v>NÃO ATENDE</v>
      </c>
      <c r="BZ775" s="31" t="str">
        <f t="shared" si="442"/>
        <v>NÃO ATENDE</v>
      </c>
      <c r="CA775" s="31" t="str">
        <f t="shared" si="443"/>
        <v>NÃO ATENDE</v>
      </c>
      <c r="CB775" s="36" t="str">
        <f t="shared" si="453"/>
        <v>P6</v>
      </c>
      <c r="CC775" s="37">
        <f t="shared" si="444"/>
        <v>-1</v>
      </c>
      <c r="CD775" s="38"/>
      <c r="CE775" s="38"/>
      <c r="CF775" s="31">
        <f>IF(CB775="-","-",_xlfn.XLOOKUP(CB775,ABNT5101!$B$4:$B$9,ABNT5101!$C$4:$C$9))</f>
        <v>3</v>
      </c>
      <c r="CG775" s="36">
        <f>IF(CB775="-","-",_xlfn.XLOOKUP(CB775,ABNT5101!$B$4:$B$9,ABNT5101!$D$4:$D$9))</f>
        <v>0.6</v>
      </c>
      <c r="CH775" s="31" t="str">
        <f t="shared" si="445"/>
        <v>NÃO ATENDE</v>
      </c>
      <c r="CI775" s="31" t="str">
        <f t="shared" si="446"/>
        <v>NÃO ATENDE</v>
      </c>
      <c r="CJ775" s="31" t="str">
        <f t="shared" si="447"/>
        <v>NÃO ATENDE</v>
      </c>
      <c r="CK775" s="56" t="e">
        <f>_xlfn.XLOOKUP(CL775,'Banco de dados'!$B:$B,'Banco de dados'!$D:$D)</f>
        <v>#N/A</v>
      </c>
      <c r="CL775" s="40"/>
      <c r="CM775" s="56" t="e">
        <f>_xlfn.XLOOKUP(CL775,'Banco de dados'!$B:$B,'Banco de dados'!$E:$E)</f>
        <v>#N/A</v>
      </c>
      <c r="CN775" s="56">
        <f>'Banco de dados'!B541</f>
        <v>0</v>
      </c>
      <c r="CO775" s="56" t="e">
        <f>IF(CN775="-","-",_xlfn.XLOOKUP(CN775,'Banco de dados'!$B:$B,'Banco de dados'!$E:$E))</f>
        <v>#N/A</v>
      </c>
      <c r="CP775" s="41">
        <f t="shared" si="448"/>
        <v>1</v>
      </c>
      <c r="CQ775" s="56" t="e">
        <f>_xlfn.XLOOKUP(CL775,'Banco de dados'!$B:$B,'Banco de dados'!$H:$H)</f>
        <v>#N/A</v>
      </c>
      <c r="CR775" s="56" t="e">
        <f t="array" aca="1" ref="CR775" ca="1">_xludf.xlookup(CN775,'Banco de dados'!$B:$B,'Banco de dados'!$H:$H)</f>
        <v>#NAME?</v>
      </c>
      <c r="CS775" s="56" t="e">
        <f t="array" aca="1" ref="CS775" ca="1">_xludf.xlookup(CL775,'Banco de dados'!$B:$B,'Banco de dados'!$F:$F)</f>
        <v>#NAME?</v>
      </c>
      <c r="CT775" s="56" t="e">
        <f t="array" aca="1" ref="CT775" ca="1">_xludf.xlookup(CN775,'Banco de dados'!$B:$B,'Banco de dados'!$F:$F)</f>
        <v>#NAME?</v>
      </c>
      <c r="CU775" s="42"/>
      <c r="CV775" s="42"/>
      <c r="CW775" s="56" t="str">
        <f>IF(AJ775=0.5,"Suporte",IF(AND(AJ775&gt;='Braços de IP'!$B$9,AJ775&lt;='Braços de IP'!$D$9),'Braços de IP'!$E$9,IF(AND(AJ775&gt;='Braços de IP'!$B$10,AJ775&lt;='Braços de IP'!$D$10),'Braços de IP'!$E$10,IF(AND(AJ775&gt;='Braços de IP'!$B$11,AJ775&lt;='Braços de IP'!$D$11),'Braços de IP'!$E$11,IF(AND(AJ775&gt;='Braços de IP'!$B$12,AJ775&lt;='Braços de IP'!$D$12),'Braços de IP'!$E$12,IF(AND(AJ775&gt;='Braços de IP'!$B$13,AJ775&lt;='Braços de IP'!$D$13),'Braços de IP'!$E$13,IF(AND(AJ775&gt;='Braços de IP'!$B$14,AJ775&lt;='Braços de IP'!$D$14),'Braços de IP'!$E$14,"ERRO")))))))</f>
        <v>Longo I</v>
      </c>
      <c r="CX775" s="42"/>
      <c r="CY775" s="56" t="str">
        <f>IF($CX775="","",VLOOKUP($CX775,'Braços de IP'!$E$9:$I$15,2,0))</f>
        <v/>
      </c>
      <c r="CZ775" s="43" t="str">
        <f>IF($CX775="","",VLOOKUP($CX775,'Braços de IP'!$E$9:$I$15,5,0))</f>
        <v/>
      </c>
      <c r="DA775" s="56" t="s">
        <v>262</v>
      </c>
      <c r="DB775" s="56">
        <v>1</v>
      </c>
      <c r="DC775" s="56"/>
      <c r="DD775" s="56" t="s">
        <v>635</v>
      </c>
      <c r="DE775" s="56"/>
      <c r="DF775" s="56"/>
      <c r="DG775" s="44" t="e">
        <f t="shared" si="449"/>
        <v>#N/A</v>
      </c>
      <c r="DH775" s="45">
        <f t="shared" si="450"/>
        <v>60</v>
      </c>
      <c r="DI775" s="44" t="e">
        <f t="shared" si="451"/>
        <v>#N/A</v>
      </c>
      <c r="DJ775" s="46" t="e">
        <f t="shared" si="452"/>
        <v>#N/A</v>
      </c>
      <c r="DK775" s="47" t="s">
        <v>147</v>
      </c>
      <c r="DL775" s="48"/>
      <c r="DM775" s="49"/>
      <c r="DN775" s="23" t="s">
        <v>148</v>
      </c>
      <c r="DO775" s="23"/>
      <c r="DQ775" s="50"/>
    </row>
    <row r="776" spans="1:121" ht="15.75" hidden="1" customHeight="1" x14ac:dyDescent="0.3">
      <c r="B776" s="5"/>
      <c r="C776" s="5"/>
      <c r="D776" s="5"/>
      <c r="E776" s="22" t="s">
        <v>636</v>
      </c>
      <c r="F776" s="22" t="s">
        <v>150</v>
      </c>
      <c r="G776" s="23" t="s">
        <v>637</v>
      </c>
      <c r="H776" s="23">
        <v>-23.366230999999999</v>
      </c>
      <c r="I776" s="23">
        <v>-46.877307999999999</v>
      </c>
      <c r="J776" s="24" t="s">
        <v>223</v>
      </c>
      <c r="K776" s="60"/>
      <c r="L776" s="24" t="s">
        <v>152</v>
      </c>
      <c r="M776" s="24" t="s">
        <v>141</v>
      </c>
      <c r="N776" s="23">
        <v>90</v>
      </c>
      <c r="O776" s="23" t="s">
        <v>142</v>
      </c>
      <c r="P776" s="23" t="s">
        <v>143</v>
      </c>
      <c r="Q776" s="26">
        <f t="shared" si="430"/>
        <v>180</v>
      </c>
      <c r="R776" s="27">
        <v>1</v>
      </c>
      <c r="S776" s="28" t="s">
        <v>153</v>
      </c>
      <c r="T776" s="28">
        <v>9</v>
      </c>
      <c r="U776" s="29"/>
      <c r="V776" s="29"/>
      <c r="W776" s="29"/>
      <c r="X776" s="28" t="s">
        <v>153</v>
      </c>
      <c r="Y776" s="29"/>
      <c r="Z776" s="23"/>
      <c r="AA776" s="23"/>
      <c r="AB776" s="23"/>
      <c r="AC776" s="23"/>
      <c r="AD776" s="23" t="s">
        <v>144</v>
      </c>
      <c r="AE776" s="23" t="s">
        <v>145</v>
      </c>
      <c r="AF776" s="29"/>
      <c r="AG776" s="23">
        <v>8.6</v>
      </c>
      <c r="AH776" s="23">
        <v>1</v>
      </c>
      <c r="AI776" s="23">
        <v>0.6</v>
      </c>
      <c r="AJ776" s="23">
        <v>4</v>
      </c>
      <c r="AK776" s="27">
        <f t="shared" si="431"/>
        <v>3.4</v>
      </c>
      <c r="AL776" s="27" t="s">
        <v>143</v>
      </c>
      <c r="AM776" s="27" t="s">
        <v>143</v>
      </c>
      <c r="AN776" s="23"/>
      <c r="AO776" s="27">
        <f t="shared" si="432"/>
        <v>2</v>
      </c>
      <c r="AP776" s="23"/>
      <c r="AQ776" s="23"/>
      <c r="AR776" s="23"/>
      <c r="AS776" s="23"/>
      <c r="AT776" s="23"/>
      <c r="AU776" s="27"/>
      <c r="AV776" s="27">
        <f t="shared" si="433"/>
        <v>0</v>
      </c>
      <c r="AW776" s="27"/>
      <c r="AX776" s="28">
        <f>VLOOKUP(J776,ABNT5101!$I$3:$J$9,2)</f>
        <v>15</v>
      </c>
      <c r="AY776" s="28">
        <f>VLOOKUP(J776,ABNT5101!$I$3:$M$9,5)</f>
        <v>0.18</v>
      </c>
      <c r="AZ776" s="28" t="str">
        <f>_xlfn.XLOOKUP(J776,ABNT5101!I:I,ABNT5101!L:L)</f>
        <v>-</v>
      </c>
      <c r="BA776" s="28">
        <f>_xlfn.XLOOKUP(J776,ABNT5101!$I:$I,ABNT5101!M:M)</f>
        <v>0.18</v>
      </c>
      <c r="BB776" s="28" t="str">
        <f>_xlfn.XLOOKUP(J776,ABNT5101!$I:$I,ABNT5101!N:N)</f>
        <v>-</v>
      </c>
      <c r="BC776" s="28">
        <f>_xlfn.XLOOKUP(J776,ABNT5101!$I:$I,ABNT5101!O:O)</f>
        <v>15</v>
      </c>
      <c r="BD776" s="31" t="str">
        <f t="shared" si="434"/>
        <v>NÃO ATENDE</v>
      </c>
      <c r="BE776" s="32">
        <f t="shared" si="426"/>
        <v>-1</v>
      </c>
      <c r="BF776" s="32">
        <f t="shared" si="427"/>
        <v>-1</v>
      </c>
      <c r="BG776" s="32" t="str">
        <f t="shared" si="435"/>
        <v>-</v>
      </c>
      <c r="BH776" s="33"/>
      <c r="BI776" s="33"/>
      <c r="BJ776" s="34"/>
      <c r="BK776" s="34"/>
      <c r="BL776" s="35"/>
      <c r="BM776" s="34"/>
      <c r="BN776" s="31" t="str">
        <f t="shared" si="436"/>
        <v>NÃO ATENDE</v>
      </c>
      <c r="BO776" s="31" t="str">
        <f t="shared" si="428"/>
        <v>NÃO ATENDE</v>
      </c>
      <c r="BP776" s="31" t="str">
        <f t="shared" si="429"/>
        <v>NÃO ATENDE</v>
      </c>
      <c r="BQ776" s="31" t="str">
        <f t="shared" si="437"/>
        <v>ATENDE</v>
      </c>
      <c r="BR776" s="36" t="str">
        <f t="shared" si="438"/>
        <v>C3</v>
      </c>
      <c r="BS776" s="36" t="str">
        <f t="shared" si="439"/>
        <v>Sem Passeio</v>
      </c>
      <c r="BT776" s="37" t="e">
        <f t="shared" si="440"/>
        <v>#N/A</v>
      </c>
      <c r="BU776" s="33"/>
      <c r="BV776" s="33"/>
      <c r="BW776" s="36" t="e">
        <f>IF(BS776="-","-",_xlfn.XLOOKUP(BS776,ABNT5101!$B$4:$B$9,ABNT5101!$C$4:$C$9))</f>
        <v>#N/A</v>
      </c>
      <c r="BX776" s="36" t="e">
        <f>IF(BS776="-","-",_xlfn.XLOOKUP(BS776,ABNT5101!$B$4:$B$9,ABNT5101!$D$4:$D$9))</f>
        <v>#N/A</v>
      </c>
      <c r="BY776" s="31" t="e">
        <f t="shared" si="441"/>
        <v>#N/A</v>
      </c>
      <c r="BZ776" s="31" t="e">
        <f t="shared" si="442"/>
        <v>#N/A</v>
      </c>
      <c r="CA776" s="31" t="e">
        <f t="shared" si="443"/>
        <v>#N/A</v>
      </c>
      <c r="CB776" s="36" t="str">
        <f t="shared" si="453"/>
        <v>Sem Passeio</v>
      </c>
      <c r="CC776" s="37" t="e">
        <f t="shared" si="444"/>
        <v>#N/A</v>
      </c>
      <c r="CD776" s="38"/>
      <c r="CE776" s="38"/>
      <c r="CF776" s="31" t="e">
        <f>IF(CB776="-","-",_xlfn.XLOOKUP(CB776,ABNT5101!$B$4:$B$9,ABNT5101!$C$4:$C$9))</f>
        <v>#N/A</v>
      </c>
      <c r="CG776" s="36" t="e">
        <f>IF(CB776="-","-",_xlfn.XLOOKUP(CB776,ABNT5101!$B$4:$B$9,ABNT5101!$D$4:$D$9))</f>
        <v>#N/A</v>
      </c>
      <c r="CH776" s="31" t="e">
        <f t="shared" si="445"/>
        <v>#N/A</v>
      </c>
      <c r="CI776" s="31" t="e">
        <f t="shared" si="446"/>
        <v>#N/A</v>
      </c>
      <c r="CJ776" s="31" t="e">
        <f t="shared" si="447"/>
        <v>#N/A</v>
      </c>
      <c r="CK776" s="56" t="e">
        <f>_xlfn.XLOOKUP(CL776,'Banco de dados'!$B:$B,'Banco de dados'!$D:$D)</f>
        <v>#N/A</v>
      </c>
      <c r="CL776" s="40"/>
      <c r="CM776" s="56" t="e">
        <f>_xlfn.XLOOKUP(CL776,'Banco de dados'!$B:$B,'Banco de dados'!$E:$E)</f>
        <v>#N/A</v>
      </c>
      <c r="CN776" s="56">
        <f>'Banco de dados'!B590</f>
        <v>0</v>
      </c>
      <c r="CO776" s="56" t="e">
        <f>IF(CN776="-","-",_xlfn.XLOOKUP(CN776,'Banco de dados'!$B:$B,'Banco de dados'!$E:$E))</f>
        <v>#N/A</v>
      </c>
      <c r="CP776" s="41">
        <f t="shared" si="448"/>
        <v>1</v>
      </c>
      <c r="CQ776" s="56" t="e">
        <f>_xlfn.XLOOKUP(CL776,'Banco de dados'!$B:$B,'Banco de dados'!$H:$H)</f>
        <v>#N/A</v>
      </c>
      <c r="CR776" s="56" t="e">
        <f t="array" aca="1" ref="CR776" ca="1">_xludf.xlookup(CN776,'Banco de dados'!$B:$B,'Banco de dados'!$H:$H)</f>
        <v>#NAME?</v>
      </c>
      <c r="CS776" s="56" t="e">
        <f t="array" aca="1" ref="CS776" ca="1">_xludf.xlookup(CL776,'Banco de dados'!$B:$B,'Banco de dados'!$F:$F)</f>
        <v>#NAME?</v>
      </c>
      <c r="CT776" s="56" t="e">
        <f t="array" aca="1" ref="CT776" ca="1">_xludf.xlookup(CN776,'Banco de dados'!$B:$B,'Banco de dados'!$F:$F)</f>
        <v>#NAME?</v>
      </c>
      <c r="CU776" s="42"/>
      <c r="CV776" s="42"/>
      <c r="CW776" s="56" t="str">
        <f>IF(AJ776=0.5,"Suporte",IF(AND(AJ776&gt;='Braços de IP'!$B$9,AJ776&lt;='Braços de IP'!$D$9),'Braços de IP'!$E$9,IF(AND(AJ776&gt;='Braços de IP'!$B$10,AJ776&lt;='Braços de IP'!$D$10),'Braços de IP'!$E$10,IF(AND(AJ776&gt;='Braços de IP'!$B$11,AJ776&lt;='Braços de IP'!$D$11),'Braços de IP'!$E$11,IF(AND(AJ776&gt;='Braços de IP'!$B$12,AJ776&lt;='Braços de IP'!$D$12),'Braços de IP'!$E$12,IF(AND(AJ776&gt;='Braços de IP'!$B$13,AJ776&lt;='Braços de IP'!$D$13),'Braços de IP'!$E$13,IF(AND(AJ776&gt;='Braços de IP'!$B$14,AJ776&lt;='Braços de IP'!$D$14),'Braços de IP'!$E$14,"ERRO")))))))</f>
        <v>Longo II</v>
      </c>
      <c r="CX776" s="42"/>
      <c r="CY776" s="56" t="str">
        <f>IF($CX776="","",VLOOKUP($CX776,'Braços de IP'!$E$9:$I$15,2,0))</f>
        <v/>
      </c>
      <c r="CZ776" s="43" t="str">
        <f>IF($CX776="","",VLOOKUP($CX776,'Braços de IP'!$E$9:$I$15,5,0))</f>
        <v/>
      </c>
      <c r="DA776" s="56" t="s">
        <v>262</v>
      </c>
      <c r="DB776" s="56">
        <v>1</v>
      </c>
      <c r="DC776" s="56"/>
      <c r="DD776" s="56" t="s">
        <v>635</v>
      </c>
      <c r="DE776" s="56"/>
      <c r="DF776" s="56"/>
      <c r="DG776" s="44" t="e">
        <f t="shared" si="449"/>
        <v>#N/A</v>
      </c>
      <c r="DH776" s="45">
        <f t="shared" si="450"/>
        <v>90</v>
      </c>
      <c r="DI776" s="44" t="e">
        <f t="shared" si="451"/>
        <v>#N/A</v>
      </c>
      <c r="DJ776" s="46" t="e">
        <f t="shared" si="452"/>
        <v>#N/A</v>
      </c>
      <c r="DK776" s="47" t="s">
        <v>147</v>
      </c>
      <c r="DL776" s="48"/>
      <c r="DM776" s="49"/>
      <c r="DN776" s="23" t="s">
        <v>148</v>
      </c>
      <c r="DO776" s="23"/>
      <c r="DQ776" s="50"/>
    </row>
    <row r="777" spans="1:121" ht="15.75" hidden="1" customHeight="1" x14ac:dyDescent="0.3">
      <c r="B777" s="5"/>
      <c r="C777" s="5"/>
      <c r="D777" s="5"/>
      <c r="E777" s="22" t="s">
        <v>636</v>
      </c>
      <c r="F777" s="22" t="s">
        <v>150</v>
      </c>
      <c r="G777" s="23" t="s">
        <v>637</v>
      </c>
      <c r="H777" s="23">
        <v>-23.366230999999999</v>
      </c>
      <c r="I777" s="23">
        <v>-46.877307999999999</v>
      </c>
      <c r="J777" s="24" t="s">
        <v>223</v>
      </c>
      <c r="K777" s="60"/>
      <c r="L777" s="24" t="s">
        <v>152</v>
      </c>
      <c r="M777" s="24" t="s">
        <v>141</v>
      </c>
      <c r="N777" s="23">
        <v>90</v>
      </c>
      <c r="O777" s="23" t="s">
        <v>142</v>
      </c>
      <c r="P777" s="23" t="s">
        <v>143</v>
      </c>
      <c r="Q777" s="26">
        <f t="shared" si="430"/>
        <v>180</v>
      </c>
      <c r="R777" s="27">
        <v>1</v>
      </c>
      <c r="S777" s="28" t="s">
        <v>153</v>
      </c>
      <c r="T777" s="28">
        <v>9</v>
      </c>
      <c r="U777" s="29"/>
      <c r="V777" s="29"/>
      <c r="W777" s="29"/>
      <c r="X777" s="28" t="s">
        <v>153</v>
      </c>
      <c r="Y777" s="29"/>
      <c r="Z777" s="23"/>
      <c r="AA777" s="23"/>
      <c r="AB777" s="23"/>
      <c r="AC777" s="23"/>
      <c r="AD777" s="23" t="s">
        <v>144</v>
      </c>
      <c r="AE777" s="23" t="s">
        <v>145</v>
      </c>
      <c r="AF777" s="29"/>
      <c r="AG777" s="23">
        <v>8.6</v>
      </c>
      <c r="AH777" s="23">
        <v>1</v>
      </c>
      <c r="AI777" s="23">
        <v>0.6</v>
      </c>
      <c r="AJ777" s="23">
        <v>4</v>
      </c>
      <c r="AK777" s="27">
        <f t="shared" si="431"/>
        <v>3.4</v>
      </c>
      <c r="AL777" s="27" t="s">
        <v>143</v>
      </c>
      <c r="AM777" s="27" t="s">
        <v>143</v>
      </c>
      <c r="AN777" s="23"/>
      <c r="AO777" s="27">
        <f t="shared" si="432"/>
        <v>2</v>
      </c>
      <c r="AP777" s="23"/>
      <c r="AQ777" s="23"/>
      <c r="AR777" s="23"/>
      <c r="AS777" s="23"/>
      <c r="AT777" s="23"/>
      <c r="AU777" s="27"/>
      <c r="AV777" s="27">
        <f t="shared" si="433"/>
        <v>0</v>
      </c>
      <c r="AW777" s="27"/>
      <c r="AX777" s="28">
        <f>VLOOKUP(J777,ABNT5101!$I$3:$J$9,2)</f>
        <v>15</v>
      </c>
      <c r="AY777" s="28">
        <f>VLOOKUP(J777,ABNT5101!$I$3:$M$9,5)</f>
        <v>0.18</v>
      </c>
      <c r="AZ777" s="28" t="str">
        <f>_xlfn.XLOOKUP(J777,ABNT5101!I:I,ABNT5101!L:L)</f>
        <v>-</v>
      </c>
      <c r="BA777" s="28">
        <f>_xlfn.XLOOKUP(J777,ABNT5101!$I:$I,ABNT5101!M:M)</f>
        <v>0.18</v>
      </c>
      <c r="BB777" s="28" t="str">
        <f>_xlfn.XLOOKUP(J777,ABNT5101!$I:$I,ABNT5101!N:N)</f>
        <v>-</v>
      </c>
      <c r="BC777" s="28">
        <f>_xlfn.XLOOKUP(J777,ABNT5101!$I:$I,ABNT5101!O:O)</f>
        <v>15</v>
      </c>
      <c r="BD777" s="31" t="str">
        <f t="shared" si="434"/>
        <v>NÃO ATENDE</v>
      </c>
      <c r="BE777" s="32">
        <f t="shared" si="426"/>
        <v>-1</v>
      </c>
      <c r="BF777" s="32">
        <f t="shared" si="427"/>
        <v>-1</v>
      </c>
      <c r="BG777" s="32" t="str">
        <f t="shared" si="435"/>
        <v>-</v>
      </c>
      <c r="BH777" s="33"/>
      <c r="BI777" s="33"/>
      <c r="BJ777" s="34"/>
      <c r="BK777" s="34"/>
      <c r="BL777" s="35"/>
      <c r="BM777" s="34"/>
      <c r="BN777" s="31" t="str">
        <f t="shared" si="436"/>
        <v>NÃO ATENDE</v>
      </c>
      <c r="BO777" s="31" t="str">
        <f t="shared" si="428"/>
        <v>NÃO ATENDE</v>
      </c>
      <c r="BP777" s="31" t="str">
        <f t="shared" si="429"/>
        <v>NÃO ATENDE</v>
      </c>
      <c r="BQ777" s="31" t="str">
        <f t="shared" si="437"/>
        <v>ATENDE</v>
      </c>
      <c r="BR777" s="36" t="str">
        <f t="shared" si="438"/>
        <v>C3</v>
      </c>
      <c r="BS777" s="36" t="str">
        <f t="shared" si="439"/>
        <v>Sem Passeio</v>
      </c>
      <c r="BT777" s="37" t="e">
        <f t="shared" si="440"/>
        <v>#N/A</v>
      </c>
      <c r="BU777" s="33"/>
      <c r="BV777" s="33"/>
      <c r="BW777" s="36" t="e">
        <f>IF(BS777="-","-",_xlfn.XLOOKUP(BS777,ABNT5101!$B$4:$B$9,ABNT5101!$C$4:$C$9))</f>
        <v>#N/A</v>
      </c>
      <c r="BX777" s="36" t="e">
        <f>IF(BS777="-","-",_xlfn.XLOOKUP(BS777,ABNT5101!$B$4:$B$9,ABNT5101!$D$4:$D$9))</f>
        <v>#N/A</v>
      </c>
      <c r="BY777" s="31" t="e">
        <f t="shared" si="441"/>
        <v>#N/A</v>
      </c>
      <c r="BZ777" s="31" t="e">
        <f t="shared" si="442"/>
        <v>#N/A</v>
      </c>
      <c r="CA777" s="31" t="e">
        <f t="shared" si="443"/>
        <v>#N/A</v>
      </c>
      <c r="CB777" s="36" t="str">
        <f t="shared" si="453"/>
        <v>Sem Passeio</v>
      </c>
      <c r="CC777" s="37" t="e">
        <f t="shared" si="444"/>
        <v>#N/A</v>
      </c>
      <c r="CD777" s="38"/>
      <c r="CE777" s="38"/>
      <c r="CF777" s="31" t="e">
        <f>IF(CB777="-","-",_xlfn.XLOOKUP(CB777,ABNT5101!$B$4:$B$9,ABNT5101!$C$4:$C$9))</f>
        <v>#N/A</v>
      </c>
      <c r="CG777" s="36" t="e">
        <f>IF(CB777="-","-",_xlfn.XLOOKUP(CB777,ABNT5101!$B$4:$B$9,ABNT5101!$D$4:$D$9))</f>
        <v>#N/A</v>
      </c>
      <c r="CH777" s="31" t="e">
        <f t="shared" si="445"/>
        <v>#N/A</v>
      </c>
      <c r="CI777" s="31" t="e">
        <f t="shared" si="446"/>
        <v>#N/A</v>
      </c>
      <c r="CJ777" s="31" t="e">
        <f t="shared" si="447"/>
        <v>#N/A</v>
      </c>
      <c r="CK777" s="56" t="e">
        <f>_xlfn.XLOOKUP(CL777,'Banco de dados'!$B:$B,'Banco de dados'!$D:$D)</f>
        <v>#N/A</v>
      </c>
      <c r="CL777" s="40"/>
      <c r="CM777" s="56" t="e">
        <f>_xlfn.XLOOKUP(CL777,'Banco de dados'!$B:$B,'Banco de dados'!$E:$E)</f>
        <v>#N/A</v>
      </c>
      <c r="CN777" s="56">
        <f>'Banco de dados'!B591</f>
        <v>0</v>
      </c>
      <c r="CO777" s="56" t="e">
        <f>IF(CN777="-","-",_xlfn.XLOOKUP(CN777,'Banco de dados'!$B:$B,'Banco de dados'!$E:$E))</f>
        <v>#N/A</v>
      </c>
      <c r="CP777" s="41">
        <f t="shared" si="448"/>
        <v>1</v>
      </c>
      <c r="CQ777" s="56" t="e">
        <f>_xlfn.XLOOKUP(CL777,'Banco de dados'!$B:$B,'Banco de dados'!$H:$H)</f>
        <v>#N/A</v>
      </c>
      <c r="CR777" s="56" t="e">
        <f t="array" aca="1" ref="CR777" ca="1">_xludf.xlookup(CN777,'Banco de dados'!$B:$B,'Banco de dados'!$H:$H)</f>
        <v>#NAME?</v>
      </c>
      <c r="CS777" s="56" t="e">
        <f t="array" aca="1" ref="CS777" ca="1">_xludf.xlookup(CL777,'Banco de dados'!$B:$B,'Banco de dados'!$F:$F)</f>
        <v>#NAME?</v>
      </c>
      <c r="CT777" s="56" t="e">
        <f t="array" aca="1" ref="CT777" ca="1">_xludf.xlookup(CN777,'Banco de dados'!$B:$B,'Banco de dados'!$F:$F)</f>
        <v>#NAME?</v>
      </c>
      <c r="CU777" s="42"/>
      <c r="CV777" s="42"/>
      <c r="CW777" s="56" t="str">
        <f>IF(AJ777=0.5,"Suporte",IF(AND(AJ777&gt;='Braços de IP'!$B$9,AJ777&lt;='Braços de IP'!$D$9),'Braços de IP'!$E$9,IF(AND(AJ777&gt;='Braços de IP'!$B$10,AJ777&lt;='Braços de IP'!$D$10),'Braços de IP'!$E$10,IF(AND(AJ777&gt;='Braços de IP'!$B$11,AJ777&lt;='Braços de IP'!$D$11),'Braços de IP'!$E$11,IF(AND(AJ777&gt;='Braços de IP'!$B$12,AJ777&lt;='Braços de IP'!$D$12),'Braços de IP'!$E$12,IF(AND(AJ777&gt;='Braços de IP'!$B$13,AJ777&lt;='Braços de IP'!$D$13),'Braços de IP'!$E$13,IF(AND(AJ777&gt;='Braços de IP'!$B$14,AJ777&lt;='Braços de IP'!$D$14),'Braços de IP'!$E$14,"ERRO")))))))</f>
        <v>Longo II</v>
      </c>
      <c r="CX777" s="42"/>
      <c r="CY777" s="56" t="str">
        <f>IF($CX777="","",VLOOKUP($CX777,'Braços de IP'!$E$9:$I$15,2,0))</f>
        <v/>
      </c>
      <c r="CZ777" s="43" t="str">
        <f>IF($CX777="","",VLOOKUP($CX777,'Braços de IP'!$E$9:$I$15,5,0))</f>
        <v/>
      </c>
      <c r="DA777" s="56" t="s">
        <v>262</v>
      </c>
      <c r="DB777" s="56">
        <v>1</v>
      </c>
      <c r="DC777" s="56"/>
      <c r="DD777" s="56" t="s">
        <v>635</v>
      </c>
      <c r="DE777" s="56"/>
      <c r="DF777" s="56"/>
      <c r="DG777" s="44" t="e">
        <f t="shared" si="449"/>
        <v>#N/A</v>
      </c>
      <c r="DH777" s="45">
        <f t="shared" si="450"/>
        <v>90</v>
      </c>
      <c r="DI777" s="44" t="e">
        <f t="shared" si="451"/>
        <v>#N/A</v>
      </c>
      <c r="DJ777" s="46" t="e">
        <f t="shared" si="452"/>
        <v>#N/A</v>
      </c>
      <c r="DK777" s="47" t="s">
        <v>147</v>
      </c>
      <c r="DL777" s="48"/>
      <c r="DM777" s="49"/>
      <c r="DN777" s="23" t="s">
        <v>148</v>
      </c>
      <c r="DO777" s="23"/>
      <c r="DQ777" s="50"/>
    </row>
    <row r="778" spans="1:121" ht="15.75" hidden="1" customHeight="1" x14ac:dyDescent="0.3">
      <c r="B778" s="5"/>
      <c r="C778" s="5"/>
      <c r="D778" s="5"/>
      <c r="E778" s="22" t="s">
        <v>636</v>
      </c>
      <c r="F778" s="22" t="s">
        <v>150</v>
      </c>
      <c r="G778" s="23" t="s">
        <v>637</v>
      </c>
      <c r="H778" s="23">
        <v>-23.366230999999999</v>
      </c>
      <c r="I778" s="23">
        <v>-46.877307999999999</v>
      </c>
      <c r="J778" s="24" t="s">
        <v>223</v>
      </c>
      <c r="K778" s="60"/>
      <c r="L778" s="24" t="s">
        <v>152</v>
      </c>
      <c r="M778" s="24" t="s">
        <v>141</v>
      </c>
      <c r="N778" s="23">
        <v>90</v>
      </c>
      <c r="O778" s="23" t="s">
        <v>142</v>
      </c>
      <c r="P778" s="23" t="s">
        <v>143</v>
      </c>
      <c r="Q778" s="26">
        <f t="shared" si="430"/>
        <v>180</v>
      </c>
      <c r="R778" s="27">
        <v>1</v>
      </c>
      <c r="S778" s="28" t="s">
        <v>153</v>
      </c>
      <c r="T778" s="28">
        <v>9</v>
      </c>
      <c r="U778" s="29"/>
      <c r="V778" s="29"/>
      <c r="W778" s="29"/>
      <c r="X778" s="28" t="s">
        <v>153</v>
      </c>
      <c r="Y778" s="29"/>
      <c r="Z778" s="23"/>
      <c r="AA778" s="23"/>
      <c r="AB778" s="23"/>
      <c r="AC778" s="23"/>
      <c r="AD778" s="23" t="s">
        <v>144</v>
      </c>
      <c r="AE778" s="23" t="s">
        <v>145</v>
      </c>
      <c r="AF778" s="29"/>
      <c r="AG778" s="23">
        <v>8.6</v>
      </c>
      <c r="AH778" s="23">
        <v>1</v>
      </c>
      <c r="AI778" s="23">
        <v>0.6</v>
      </c>
      <c r="AJ778" s="23">
        <v>4</v>
      </c>
      <c r="AK778" s="27">
        <f t="shared" si="431"/>
        <v>3.4</v>
      </c>
      <c r="AL778" s="27" t="s">
        <v>143</v>
      </c>
      <c r="AM778" s="27" t="s">
        <v>143</v>
      </c>
      <c r="AN778" s="23"/>
      <c r="AO778" s="27">
        <f t="shared" si="432"/>
        <v>2</v>
      </c>
      <c r="AP778" s="23"/>
      <c r="AQ778" s="23"/>
      <c r="AR778" s="23"/>
      <c r="AS778" s="23"/>
      <c r="AT778" s="23"/>
      <c r="AU778" s="27"/>
      <c r="AV778" s="27">
        <f t="shared" si="433"/>
        <v>0</v>
      </c>
      <c r="AW778" s="27"/>
      <c r="AX778" s="28">
        <f>VLOOKUP(J778,ABNT5101!$I$3:$J$9,2)</f>
        <v>15</v>
      </c>
      <c r="AY778" s="28">
        <f>VLOOKUP(J778,ABNT5101!$I$3:$M$9,5)</f>
        <v>0.18</v>
      </c>
      <c r="AZ778" s="28" t="str">
        <f>_xlfn.XLOOKUP(J778,ABNT5101!I:I,ABNT5101!L:L)</f>
        <v>-</v>
      </c>
      <c r="BA778" s="28">
        <f>_xlfn.XLOOKUP(J778,ABNT5101!$I:$I,ABNT5101!M:M)</f>
        <v>0.18</v>
      </c>
      <c r="BB778" s="28" t="str">
        <f>_xlfn.XLOOKUP(J778,ABNT5101!$I:$I,ABNT5101!N:N)</f>
        <v>-</v>
      </c>
      <c r="BC778" s="28">
        <f>_xlfn.XLOOKUP(J778,ABNT5101!$I:$I,ABNT5101!O:O)</f>
        <v>15</v>
      </c>
      <c r="BD778" s="31" t="str">
        <f t="shared" si="434"/>
        <v>NÃO ATENDE</v>
      </c>
      <c r="BE778" s="32">
        <f t="shared" si="426"/>
        <v>-1</v>
      </c>
      <c r="BF778" s="32">
        <f t="shared" si="427"/>
        <v>-1</v>
      </c>
      <c r="BG778" s="32" t="str">
        <f t="shared" si="435"/>
        <v>-</v>
      </c>
      <c r="BH778" s="33"/>
      <c r="BI778" s="33"/>
      <c r="BJ778" s="34"/>
      <c r="BK778" s="34"/>
      <c r="BL778" s="35"/>
      <c r="BM778" s="34"/>
      <c r="BN778" s="31" t="str">
        <f t="shared" si="436"/>
        <v>NÃO ATENDE</v>
      </c>
      <c r="BO778" s="31" t="str">
        <f t="shared" si="428"/>
        <v>NÃO ATENDE</v>
      </c>
      <c r="BP778" s="31" t="str">
        <f t="shared" si="429"/>
        <v>NÃO ATENDE</v>
      </c>
      <c r="BQ778" s="31" t="str">
        <f t="shared" si="437"/>
        <v>ATENDE</v>
      </c>
      <c r="BR778" s="36" t="str">
        <f t="shared" si="438"/>
        <v>C3</v>
      </c>
      <c r="BS778" s="36" t="str">
        <f t="shared" si="439"/>
        <v>Sem Passeio</v>
      </c>
      <c r="BT778" s="37" t="e">
        <f t="shared" si="440"/>
        <v>#N/A</v>
      </c>
      <c r="BU778" s="33"/>
      <c r="BV778" s="33"/>
      <c r="BW778" s="36" t="e">
        <f>IF(BS778="-","-",_xlfn.XLOOKUP(BS778,ABNT5101!$B$4:$B$9,ABNT5101!$C$4:$C$9))</f>
        <v>#N/A</v>
      </c>
      <c r="BX778" s="36" t="e">
        <f>IF(BS778="-","-",_xlfn.XLOOKUP(BS778,ABNT5101!$B$4:$B$9,ABNT5101!$D$4:$D$9))</f>
        <v>#N/A</v>
      </c>
      <c r="BY778" s="31" t="e">
        <f t="shared" si="441"/>
        <v>#N/A</v>
      </c>
      <c r="BZ778" s="31" t="e">
        <f t="shared" si="442"/>
        <v>#N/A</v>
      </c>
      <c r="CA778" s="31" t="e">
        <f t="shared" si="443"/>
        <v>#N/A</v>
      </c>
      <c r="CB778" s="36" t="str">
        <f t="shared" si="453"/>
        <v>Sem Passeio</v>
      </c>
      <c r="CC778" s="37" t="e">
        <f t="shared" si="444"/>
        <v>#N/A</v>
      </c>
      <c r="CD778" s="38"/>
      <c r="CE778" s="38"/>
      <c r="CF778" s="31" t="e">
        <f>IF(CB778="-","-",_xlfn.XLOOKUP(CB778,ABNT5101!$B$4:$B$9,ABNT5101!$C$4:$C$9))</f>
        <v>#N/A</v>
      </c>
      <c r="CG778" s="36" t="e">
        <f>IF(CB778="-","-",_xlfn.XLOOKUP(CB778,ABNT5101!$B$4:$B$9,ABNT5101!$D$4:$D$9))</f>
        <v>#N/A</v>
      </c>
      <c r="CH778" s="31" t="e">
        <f t="shared" si="445"/>
        <v>#N/A</v>
      </c>
      <c r="CI778" s="31" t="e">
        <f t="shared" si="446"/>
        <v>#N/A</v>
      </c>
      <c r="CJ778" s="31" t="e">
        <f t="shared" si="447"/>
        <v>#N/A</v>
      </c>
      <c r="CK778" s="56" t="e">
        <f>_xlfn.XLOOKUP(CL778,'Banco de dados'!$B:$B,'Banco de dados'!$D:$D)</f>
        <v>#N/A</v>
      </c>
      <c r="CL778" s="40"/>
      <c r="CM778" s="56" t="e">
        <f>_xlfn.XLOOKUP(CL778,'Banco de dados'!$B:$B,'Banco de dados'!$E:$E)</f>
        <v>#N/A</v>
      </c>
      <c r="CN778" s="56">
        <f>'Banco de dados'!B592</f>
        <v>0</v>
      </c>
      <c r="CO778" s="56" t="e">
        <f>IF(CN778="-","-",_xlfn.XLOOKUP(CN778,'Banco de dados'!$B:$B,'Banco de dados'!$E:$E))</f>
        <v>#N/A</v>
      </c>
      <c r="CP778" s="41">
        <f t="shared" si="448"/>
        <v>1</v>
      </c>
      <c r="CQ778" s="56" t="e">
        <f>_xlfn.XLOOKUP(CL778,'Banco de dados'!$B:$B,'Banco de dados'!$H:$H)</f>
        <v>#N/A</v>
      </c>
      <c r="CR778" s="56" t="e">
        <f t="array" aca="1" ref="CR778" ca="1">_xludf.xlookup(CN778,'Banco de dados'!$B:$B,'Banco de dados'!$H:$H)</f>
        <v>#NAME?</v>
      </c>
      <c r="CS778" s="56" t="e">
        <f t="array" aca="1" ref="CS778" ca="1">_xludf.xlookup(CL778,'Banco de dados'!$B:$B,'Banco de dados'!$F:$F)</f>
        <v>#NAME?</v>
      </c>
      <c r="CT778" s="56" t="e">
        <f t="array" aca="1" ref="CT778" ca="1">_xludf.xlookup(CN778,'Banco de dados'!$B:$B,'Banco de dados'!$F:$F)</f>
        <v>#NAME?</v>
      </c>
      <c r="CU778" s="42"/>
      <c r="CV778" s="42"/>
      <c r="CW778" s="56" t="str">
        <f>IF(AJ778=0.5,"Suporte",IF(AND(AJ778&gt;='Braços de IP'!$B$9,AJ778&lt;='Braços de IP'!$D$9),'Braços de IP'!$E$9,IF(AND(AJ778&gt;='Braços de IP'!$B$10,AJ778&lt;='Braços de IP'!$D$10),'Braços de IP'!$E$10,IF(AND(AJ778&gt;='Braços de IP'!$B$11,AJ778&lt;='Braços de IP'!$D$11),'Braços de IP'!$E$11,IF(AND(AJ778&gt;='Braços de IP'!$B$12,AJ778&lt;='Braços de IP'!$D$12),'Braços de IP'!$E$12,IF(AND(AJ778&gt;='Braços de IP'!$B$13,AJ778&lt;='Braços de IP'!$D$13),'Braços de IP'!$E$13,IF(AND(AJ778&gt;='Braços de IP'!$B$14,AJ778&lt;='Braços de IP'!$D$14),'Braços de IP'!$E$14,"ERRO")))))))</f>
        <v>Longo II</v>
      </c>
      <c r="CX778" s="42"/>
      <c r="CY778" s="56" t="str">
        <f>IF($CX778="","",VLOOKUP($CX778,'Braços de IP'!$E$9:$I$15,2,0))</f>
        <v/>
      </c>
      <c r="CZ778" s="43" t="str">
        <f>IF($CX778="","",VLOOKUP($CX778,'Braços de IP'!$E$9:$I$15,5,0))</f>
        <v/>
      </c>
      <c r="DA778" s="56" t="s">
        <v>262</v>
      </c>
      <c r="DB778" s="56">
        <v>1</v>
      </c>
      <c r="DC778" s="56"/>
      <c r="DD778" s="56" t="s">
        <v>635</v>
      </c>
      <c r="DE778" s="56"/>
      <c r="DF778" s="56"/>
      <c r="DG778" s="44" t="e">
        <f t="shared" si="449"/>
        <v>#N/A</v>
      </c>
      <c r="DH778" s="45">
        <f t="shared" si="450"/>
        <v>90</v>
      </c>
      <c r="DI778" s="44" t="e">
        <f t="shared" si="451"/>
        <v>#N/A</v>
      </c>
      <c r="DJ778" s="46" t="e">
        <f t="shared" si="452"/>
        <v>#N/A</v>
      </c>
      <c r="DK778" s="47" t="s">
        <v>147</v>
      </c>
      <c r="DL778" s="48"/>
      <c r="DM778" s="49"/>
      <c r="DN778" s="23" t="s">
        <v>148</v>
      </c>
      <c r="DO778" s="23"/>
      <c r="DQ778" s="50"/>
    </row>
    <row r="779" spans="1:121" ht="15.75" hidden="1" customHeight="1" x14ac:dyDescent="0.3">
      <c r="B779" s="5"/>
      <c r="C779" s="5"/>
      <c r="D779" s="5"/>
      <c r="E779" s="22" t="s">
        <v>638</v>
      </c>
      <c r="F779" s="22" t="s">
        <v>137</v>
      </c>
      <c r="G779" s="23" t="s">
        <v>578</v>
      </c>
      <c r="H779" s="23">
        <v>-23.411114000000001</v>
      </c>
      <c r="I779" s="23">
        <v>-46.82978</v>
      </c>
      <c r="J779" s="24" t="s">
        <v>160</v>
      </c>
      <c r="K779" s="60"/>
      <c r="L779" s="24" t="s">
        <v>140</v>
      </c>
      <c r="M779" s="24" t="s">
        <v>141</v>
      </c>
      <c r="N779" s="23">
        <v>87</v>
      </c>
      <c r="O779" s="23" t="s">
        <v>142</v>
      </c>
      <c r="P779" s="23" t="s">
        <v>143</v>
      </c>
      <c r="Q779" s="26">
        <f t="shared" si="430"/>
        <v>174</v>
      </c>
      <c r="R779" s="27">
        <v>1</v>
      </c>
      <c r="S779" s="28">
        <v>1.2</v>
      </c>
      <c r="T779" s="28">
        <v>6.8</v>
      </c>
      <c r="U779" s="29"/>
      <c r="V779" s="29"/>
      <c r="W779" s="29"/>
      <c r="X779" s="28">
        <v>1.5</v>
      </c>
      <c r="Y779" s="29"/>
      <c r="Z779" s="23"/>
      <c r="AA779" s="23"/>
      <c r="AB779" s="23"/>
      <c r="AC779" s="23"/>
      <c r="AD779" s="23" t="s">
        <v>144</v>
      </c>
      <c r="AE779" s="23" t="s">
        <v>145</v>
      </c>
      <c r="AF779" s="29"/>
      <c r="AG779" s="23">
        <v>6.85</v>
      </c>
      <c r="AH779" s="23">
        <v>1</v>
      </c>
      <c r="AI779" s="23">
        <v>0.15</v>
      </c>
      <c r="AJ779" s="23">
        <v>2.6</v>
      </c>
      <c r="AK779" s="27">
        <f t="shared" si="431"/>
        <v>2.4500000000000002</v>
      </c>
      <c r="AL779" s="27" t="s">
        <v>143</v>
      </c>
      <c r="AM779" s="27" t="s">
        <v>143</v>
      </c>
      <c r="AN779" s="23"/>
      <c r="AO779" s="27">
        <f t="shared" si="432"/>
        <v>2</v>
      </c>
      <c r="AP779" s="23"/>
      <c r="AQ779" s="23"/>
      <c r="AR779" s="23"/>
      <c r="AS779" s="23"/>
      <c r="AT779" s="23"/>
      <c r="AU779" s="27"/>
      <c r="AV779" s="27">
        <f t="shared" si="433"/>
        <v>0</v>
      </c>
      <c r="AW779" s="27"/>
      <c r="AX779" s="28">
        <f>VLOOKUP(J779,ABNT5101!$I$3:$J$9,2)</f>
        <v>10</v>
      </c>
      <c r="AY779" s="28">
        <f>VLOOKUP(J779,ABNT5101!$I$3:$M$9,5)</f>
        <v>0.18</v>
      </c>
      <c r="AZ779" s="28" t="str">
        <f>_xlfn.XLOOKUP(J779,ABNT5101!I:I,ABNT5101!L:L)</f>
        <v>-</v>
      </c>
      <c r="BA779" s="28">
        <f>_xlfn.XLOOKUP(J779,ABNT5101!$I:$I,ABNT5101!M:M)</f>
        <v>0.18</v>
      </c>
      <c r="BB779" s="28" t="str">
        <f>_xlfn.XLOOKUP(J779,ABNT5101!$I:$I,ABNT5101!N:N)</f>
        <v>-</v>
      </c>
      <c r="BC779" s="28">
        <f>_xlfn.XLOOKUP(J779,ABNT5101!$I:$I,ABNT5101!O:O)</f>
        <v>16</v>
      </c>
      <c r="BD779" s="31" t="str">
        <f t="shared" si="434"/>
        <v>NÃO ATENDE</v>
      </c>
      <c r="BE779" s="32">
        <f t="shared" si="426"/>
        <v>-1</v>
      </c>
      <c r="BF779" s="32">
        <f t="shared" si="427"/>
        <v>-1</v>
      </c>
      <c r="BG779" s="32" t="str">
        <f t="shared" si="435"/>
        <v>-</v>
      </c>
      <c r="BH779" s="33"/>
      <c r="BI779" s="33"/>
      <c r="BJ779" s="34"/>
      <c r="BK779" s="34"/>
      <c r="BL779" s="35"/>
      <c r="BM779" s="34"/>
      <c r="BN779" s="31" t="str">
        <f t="shared" si="436"/>
        <v>NÃO ATENDE</v>
      </c>
      <c r="BO779" s="31" t="str">
        <f t="shared" si="428"/>
        <v>NÃO ATENDE</v>
      </c>
      <c r="BP779" s="31" t="str">
        <f t="shared" si="429"/>
        <v>NÃO ATENDE</v>
      </c>
      <c r="BQ779" s="31" t="str">
        <f t="shared" si="437"/>
        <v>ATENDE</v>
      </c>
      <c r="BR779" s="36" t="str">
        <f t="shared" si="438"/>
        <v>C4</v>
      </c>
      <c r="BS779" s="36" t="str">
        <f t="shared" si="439"/>
        <v>P6</v>
      </c>
      <c r="BT779" s="37">
        <f t="shared" si="440"/>
        <v>-1</v>
      </c>
      <c r="BU779" s="33"/>
      <c r="BV779" s="33"/>
      <c r="BW779" s="36">
        <f>IF(BS779="-","-",_xlfn.XLOOKUP(BS779,ABNT5101!$B$4:$B$9,ABNT5101!$C$4:$C$9))</f>
        <v>3</v>
      </c>
      <c r="BX779" s="36">
        <f>IF(BS779="-","-",_xlfn.XLOOKUP(BS779,ABNT5101!$B$4:$B$9,ABNT5101!$D$4:$D$9))</f>
        <v>0.6</v>
      </c>
      <c r="BY779" s="31" t="str">
        <f t="shared" si="441"/>
        <v>NÃO ATENDE</v>
      </c>
      <c r="BZ779" s="31" t="str">
        <f t="shared" si="442"/>
        <v>NÃO ATENDE</v>
      </c>
      <c r="CA779" s="31" t="str">
        <f t="shared" si="443"/>
        <v>NÃO ATENDE</v>
      </c>
      <c r="CB779" s="36" t="str">
        <f t="shared" si="453"/>
        <v>P6</v>
      </c>
      <c r="CC779" s="37">
        <f t="shared" si="444"/>
        <v>-1</v>
      </c>
      <c r="CD779" s="38"/>
      <c r="CE779" s="38"/>
      <c r="CF779" s="31">
        <f>IF(CB779="-","-",_xlfn.XLOOKUP(CB779,ABNT5101!$B$4:$B$9,ABNT5101!$C$4:$C$9))</f>
        <v>3</v>
      </c>
      <c r="CG779" s="36">
        <f>IF(CB779="-","-",_xlfn.XLOOKUP(CB779,ABNT5101!$B$4:$B$9,ABNT5101!$D$4:$D$9))</f>
        <v>0.6</v>
      </c>
      <c r="CH779" s="31" t="str">
        <f t="shared" si="445"/>
        <v>NÃO ATENDE</v>
      </c>
      <c r="CI779" s="31" t="str">
        <f t="shared" si="446"/>
        <v>NÃO ATENDE</v>
      </c>
      <c r="CJ779" s="31" t="str">
        <f t="shared" si="447"/>
        <v>NÃO ATENDE</v>
      </c>
      <c r="CK779" s="56" t="e">
        <f>_xlfn.XLOOKUP(CL779,'Banco de dados'!$B:$B,'Banco de dados'!$D:$D)</f>
        <v>#N/A</v>
      </c>
      <c r="CL779" s="40"/>
      <c r="CM779" s="56" t="e">
        <f>_xlfn.XLOOKUP(CL779,'Banco de dados'!$B:$B,'Banco de dados'!$E:$E)</f>
        <v>#N/A</v>
      </c>
      <c r="CN779" s="56">
        <f>'Banco de dados'!B603</f>
        <v>0</v>
      </c>
      <c r="CO779" s="56" t="e">
        <f>IF(CN779="-","-",_xlfn.XLOOKUP(CN779,'Banco de dados'!$B:$B,'Banco de dados'!$E:$E))</f>
        <v>#N/A</v>
      </c>
      <c r="CP779" s="41">
        <f t="shared" si="448"/>
        <v>1</v>
      </c>
      <c r="CQ779" s="56" t="e">
        <f>_xlfn.XLOOKUP(CL779,'Banco de dados'!$B:$B,'Banco de dados'!$H:$H)</f>
        <v>#N/A</v>
      </c>
      <c r="CR779" s="56" t="e">
        <f t="array" aca="1" ref="CR779" ca="1">_xludf.xlookup(CN779,'Banco de dados'!$B:$B,'Banco de dados'!$H:$H)</f>
        <v>#NAME?</v>
      </c>
      <c r="CS779" s="56" t="e">
        <f t="array" aca="1" ref="CS779" ca="1">_xludf.xlookup(CL779,'Banco de dados'!$B:$B,'Banco de dados'!$F:$F)</f>
        <v>#NAME?</v>
      </c>
      <c r="CT779" s="56" t="e">
        <f t="array" aca="1" ref="CT779" ca="1">_xludf.xlookup(CN779,'Banco de dados'!$B:$B,'Banco de dados'!$F:$F)</f>
        <v>#NAME?</v>
      </c>
      <c r="CU779" s="42"/>
      <c r="CV779" s="42"/>
      <c r="CW779" s="56" t="str">
        <f>IF(AJ779=0.5,"Suporte",IF(AND(AJ779&gt;='Braços de IP'!$B$9,AJ779&lt;='Braços de IP'!$D$9),'Braços de IP'!$E$9,IF(AND(AJ779&gt;='Braços de IP'!$B$10,AJ779&lt;='Braços de IP'!$D$10),'Braços de IP'!$E$10,IF(AND(AJ779&gt;='Braços de IP'!$B$11,AJ779&lt;='Braços de IP'!$D$11),'Braços de IP'!$E$11,IF(AND(AJ779&gt;='Braços de IP'!$B$12,AJ779&lt;='Braços de IP'!$D$12),'Braços de IP'!$E$12,IF(AND(AJ779&gt;='Braços de IP'!$B$13,AJ779&lt;='Braços de IP'!$D$13),'Braços de IP'!$E$13,IF(AND(AJ779&gt;='Braços de IP'!$B$14,AJ779&lt;='Braços de IP'!$D$14),'Braços de IP'!$E$14,"ERRO")))))))</f>
        <v>Longo I</v>
      </c>
      <c r="CX779" s="42"/>
      <c r="CY779" s="56" t="str">
        <f>IF($CX779="","",VLOOKUP($CX779,'Braços de IP'!$E$9:$I$15,2,0))</f>
        <v/>
      </c>
      <c r="CZ779" s="43" t="str">
        <f>IF($CX779="","",VLOOKUP($CX779,'Braços de IP'!$E$9:$I$15,5,0))</f>
        <v/>
      </c>
      <c r="DA779" s="56" t="s">
        <v>262</v>
      </c>
      <c r="DB779" s="56">
        <v>1</v>
      </c>
      <c r="DC779" s="56"/>
      <c r="DD779" s="56" t="s">
        <v>635</v>
      </c>
      <c r="DE779" s="56"/>
      <c r="DF779" s="56"/>
      <c r="DG779" s="44" t="e">
        <f t="shared" si="449"/>
        <v>#N/A</v>
      </c>
      <c r="DH779" s="45">
        <f t="shared" si="450"/>
        <v>87</v>
      </c>
      <c r="DI779" s="44" t="e">
        <f t="shared" si="451"/>
        <v>#N/A</v>
      </c>
      <c r="DJ779" s="46" t="e">
        <f t="shared" si="452"/>
        <v>#N/A</v>
      </c>
      <c r="DK779" s="47" t="s">
        <v>147</v>
      </c>
      <c r="DL779" s="48"/>
      <c r="DM779" s="49"/>
      <c r="DN779" s="23" t="s">
        <v>148</v>
      </c>
      <c r="DO779" s="23"/>
      <c r="DQ779" s="50"/>
    </row>
    <row r="780" spans="1:121" ht="15.75" hidden="1" customHeight="1" x14ac:dyDescent="0.3">
      <c r="B780" s="5"/>
      <c r="C780" s="5"/>
      <c r="D780" s="5"/>
      <c r="E780" s="22" t="s">
        <v>638</v>
      </c>
      <c r="F780" s="22" t="s">
        <v>137</v>
      </c>
      <c r="G780" s="23" t="s">
        <v>578</v>
      </c>
      <c r="H780" s="23">
        <v>-23.411114000000001</v>
      </c>
      <c r="I780" s="23">
        <v>-46.82978</v>
      </c>
      <c r="J780" s="24" t="s">
        <v>160</v>
      </c>
      <c r="K780" s="60"/>
      <c r="L780" s="24" t="s">
        <v>140</v>
      </c>
      <c r="M780" s="24" t="s">
        <v>141</v>
      </c>
      <c r="N780" s="23">
        <v>87</v>
      </c>
      <c r="O780" s="23" t="s">
        <v>142</v>
      </c>
      <c r="P780" s="23" t="s">
        <v>143</v>
      </c>
      <c r="Q780" s="26">
        <f t="shared" si="430"/>
        <v>174</v>
      </c>
      <c r="R780" s="27">
        <v>1</v>
      </c>
      <c r="S780" s="28">
        <v>1.2</v>
      </c>
      <c r="T780" s="28">
        <v>6.8</v>
      </c>
      <c r="U780" s="29"/>
      <c r="V780" s="29"/>
      <c r="W780" s="29"/>
      <c r="X780" s="28">
        <v>1.5</v>
      </c>
      <c r="Y780" s="29"/>
      <c r="Z780" s="23"/>
      <c r="AA780" s="23"/>
      <c r="AB780" s="23"/>
      <c r="AC780" s="23"/>
      <c r="AD780" s="23" t="s">
        <v>144</v>
      </c>
      <c r="AE780" s="23" t="s">
        <v>145</v>
      </c>
      <c r="AF780" s="29"/>
      <c r="AG780" s="23">
        <v>6.85</v>
      </c>
      <c r="AH780" s="23">
        <v>1</v>
      </c>
      <c r="AI780" s="23">
        <v>0.15</v>
      </c>
      <c r="AJ780" s="23">
        <v>2.6</v>
      </c>
      <c r="AK780" s="27">
        <f t="shared" si="431"/>
        <v>2.4500000000000002</v>
      </c>
      <c r="AL780" s="27" t="s">
        <v>143</v>
      </c>
      <c r="AM780" s="27" t="s">
        <v>143</v>
      </c>
      <c r="AN780" s="23"/>
      <c r="AO780" s="27">
        <f t="shared" si="432"/>
        <v>2</v>
      </c>
      <c r="AP780" s="23"/>
      <c r="AQ780" s="23"/>
      <c r="AR780" s="23"/>
      <c r="AS780" s="23"/>
      <c r="AT780" s="23"/>
      <c r="AU780" s="27"/>
      <c r="AV780" s="27">
        <f t="shared" si="433"/>
        <v>0</v>
      </c>
      <c r="AW780" s="27"/>
      <c r="AX780" s="28">
        <f>VLOOKUP(J780,ABNT5101!$I$3:$J$9,2)</f>
        <v>10</v>
      </c>
      <c r="AY780" s="28">
        <f>VLOOKUP(J780,ABNT5101!$I$3:$M$9,5)</f>
        <v>0.18</v>
      </c>
      <c r="AZ780" s="28" t="str">
        <f>_xlfn.XLOOKUP(J780,ABNT5101!I:I,ABNT5101!L:L)</f>
        <v>-</v>
      </c>
      <c r="BA780" s="28">
        <f>_xlfn.XLOOKUP(J780,ABNT5101!$I:$I,ABNT5101!M:M)</f>
        <v>0.18</v>
      </c>
      <c r="BB780" s="28" t="str">
        <f>_xlfn.XLOOKUP(J780,ABNT5101!$I:$I,ABNT5101!N:N)</f>
        <v>-</v>
      </c>
      <c r="BC780" s="28">
        <f>_xlfn.XLOOKUP(J780,ABNT5101!$I:$I,ABNT5101!O:O)</f>
        <v>16</v>
      </c>
      <c r="BD780" s="31" t="str">
        <f t="shared" si="434"/>
        <v>NÃO ATENDE</v>
      </c>
      <c r="BE780" s="32">
        <f t="shared" si="426"/>
        <v>-1</v>
      </c>
      <c r="BF780" s="32">
        <f t="shared" si="427"/>
        <v>-1</v>
      </c>
      <c r="BG780" s="32" t="str">
        <f t="shared" si="435"/>
        <v>-</v>
      </c>
      <c r="BH780" s="33"/>
      <c r="BI780" s="33"/>
      <c r="BJ780" s="34"/>
      <c r="BK780" s="34"/>
      <c r="BL780" s="35"/>
      <c r="BM780" s="34"/>
      <c r="BN780" s="31" t="str">
        <f t="shared" si="436"/>
        <v>NÃO ATENDE</v>
      </c>
      <c r="BO780" s="31" t="str">
        <f t="shared" si="428"/>
        <v>NÃO ATENDE</v>
      </c>
      <c r="BP780" s="31" t="str">
        <f t="shared" si="429"/>
        <v>NÃO ATENDE</v>
      </c>
      <c r="BQ780" s="31" t="str">
        <f t="shared" si="437"/>
        <v>ATENDE</v>
      </c>
      <c r="BR780" s="36" t="str">
        <f t="shared" si="438"/>
        <v>C4</v>
      </c>
      <c r="BS780" s="36" t="str">
        <f t="shared" si="439"/>
        <v>P6</v>
      </c>
      <c r="BT780" s="37">
        <f t="shared" si="440"/>
        <v>-1</v>
      </c>
      <c r="BU780" s="33"/>
      <c r="BV780" s="33"/>
      <c r="BW780" s="36">
        <f>IF(BS780="-","-",_xlfn.XLOOKUP(BS780,ABNT5101!$B$4:$B$9,ABNT5101!$C$4:$C$9))</f>
        <v>3</v>
      </c>
      <c r="BX780" s="36">
        <f>IF(BS780="-","-",_xlfn.XLOOKUP(BS780,ABNT5101!$B$4:$B$9,ABNT5101!$D$4:$D$9))</f>
        <v>0.6</v>
      </c>
      <c r="BY780" s="31" t="str">
        <f t="shared" si="441"/>
        <v>NÃO ATENDE</v>
      </c>
      <c r="BZ780" s="31" t="str">
        <f t="shared" si="442"/>
        <v>NÃO ATENDE</v>
      </c>
      <c r="CA780" s="31" t="str">
        <f t="shared" si="443"/>
        <v>NÃO ATENDE</v>
      </c>
      <c r="CB780" s="36" t="str">
        <f t="shared" si="453"/>
        <v>P6</v>
      </c>
      <c r="CC780" s="37">
        <f t="shared" si="444"/>
        <v>-1</v>
      </c>
      <c r="CD780" s="38"/>
      <c r="CE780" s="38"/>
      <c r="CF780" s="31">
        <f>IF(CB780="-","-",_xlfn.XLOOKUP(CB780,ABNT5101!$B$4:$B$9,ABNT5101!$C$4:$C$9))</f>
        <v>3</v>
      </c>
      <c r="CG780" s="36">
        <f>IF(CB780="-","-",_xlfn.XLOOKUP(CB780,ABNT5101!$B$4:$B$9,ABNT5101!$D$4:$D$9))</f>
        <v>0.6</v>
      </c>
      <c r="CH780" s="31" t="str">
        <f t="shared" si="445"/>
        <v>NÃO ATENDE</v>
      </c>
      <c r="CI780" s="31" t="str">
        <f t="shared" si="446"/>
        <v>NÃO ATENDE</v>
      </c>
      <c r="CJ780" s="31" t="str">
        <f t="shared" si="447"/>
        <v>NÃO ATENDE</v>
      </c>
      <c r="CK780" s="56" t="e">
        <f>_xlfn.XLOOKUP(CL780,'Banco de dados'!$B:$B,'Banco de dados'!$D:$D)</f>
        <v>#N/A</v>
      </c>
      <c r="CL780" s="40"/>
      <c r="CM780" s="56" t="e">
        <f>_xlfn.XLOOKUP(CL780,'Banco de dados'!$B:$B,'Banco de dados'!$E:$E)</f>
        <v>#N/A</v>
      </c>
      <c r="CN780" s="56">
        <f>'Banco de dados'!B604</f>
        <v>0</v>
      </c>
      <c r="CO780" s="56" t="e">
        <f>IF(CN780="-","-",_xlfn.XLOOKUP(CN780,'Banco de dados'!$B:$B,'Banco de dados'!$E:$E))</f>
        <v>#N/A</v>
      </c>
      <c r="CP780" s="41">
        <f t="shared" si="448"/>
        <v>1</v>
      </c>
      <c r="CQ780" s="56" t="e">
        <f>_xlfn.XLOOKUP(CL780,'Banco de dados'!$B:$B,'Banco de dados'!$H:$H)</f>
        <v>#N/A</v>
      </c>
      <c r="CR780" s="56" t="e">
        <f t="array" aca="1" ref="CR780" ca="1">_xludf.xlookup(CN780,'Banco de dados'!$B:$B,'Banco de dados'!$H:$H)</f>
        <v>#NAME?</v>
      </c>
      <c r="CS780" s="56" t="e">
        <f t="array" aca="1" ref="CS780" ca="1">_xludf.xlookup(CL780,'Banco de dados'!$B:$B,'Banco de dados'!$F:$F)</f>
        <v>#NAME?</v>
      </c>
      <c r="CT780" s="56" t="e">
        <f t="array" aca="1" ref="CT780" ca="1">_xludf.xlookup(CN780,'Banco de dados'!$B:$B,'Banco de dados'!$F:$F)</f>
        <v>#NAME?</v>
      </c>
      <c r="CU780" s="42"/>
      <c r="CV780" s="42"/>
      <c r="CW780" s="56" t="str">
        <f>IF(AJ780=0.5,"Suporte",IF(AND(AJ780&gt;='Braços de IP'!$B$9,AJ780&lt;='Braços de IP'!$D$9),'Braços de IP'!$E$9,IF(AND(AJ780&gt;='Braços de IP'!$B$10,AJ780&lt;='Braços de IP'!$D$10),'Braços de IP'!$E$10,IF(AND(AJ780&gt;='Braços de IP'!$B$11,AJ780&lt;='Braços de IP'!$D$11),'Braços de IP'!$E$11,IF(AND(AJ780&gt;='Braços de IP'!$B$12,AJ780&lt;='Braços de IP'!$D$12),'Braços de IP'!$E$12,IF(AND(AJ780&gt;='Braços de IP'!$B$13,AJ780&lt;='Braços de IP'!$D$13),'Braços de IP'!$E$13,IF(AND(AJ780&gt;='Braços de IP'!$B$14,AJ780&lt;='Braços de IP'!$D$14),'Braços de IP'!$E$14,"ERRO")))))))</f>
        <v>Longo I</v>
      </c>
      <c r="CX780" s="42"/>
      <c r="CY780" s="56" t="str">
        <f>IF($CX780="","",VLOOKUP($CX780,'Braços de IP'!$E$9:$I$15,2,0))</f>
        <v/>
      </c>
      <c r="CZ780" s="43" t="str">
        <f>IF($CX780="","",VLOOKUP($CX780,'Braços de IP'!$E$9:$I$15,5,0))</f>
        <v/>
      </c>
      <c r="DA780" s="56" t="s">
        <v>262</v>
      </c>
      <c r="DB780" s="56">
        <v>1</v>
      </c>
      <c r="DC780" s="56"/>
      <c r="DD780" s="56" t="s">
        <v>635</v>
      </c>
      <c r="DE780" s="56"/>
      <c r="DF780" s="56"/>
      <c r="DG780" s="44" t="e">
        <f t="shared" si="449"/>
        <v>#N/A</v>
      </c>
      <c r="DH780" s="45">
        <f t="shared" si="450"/>
        <v>87</v>
      </c>
      <c r="DI780" s="44" t="e">
        <f t="shared" si="451"/>
        <v>#N/A</v>
      </c>
      <c r="DJ780" s="46" t="e">
        <f t="shared" si="452"/>
        <v>#N/A</v>
      </c>
      <c r="DK780" s="47" t="s">
        <v>147</v>
      </c>
      <c r="DL780" s="48"/>
      <c r="DM780" s="49"/>
      <c r="DN780" s="23" t="s">
        <v>148</v>
      </c>
      <c r="DO780" s="23"/>
      <c r="DQ780" s="50"/>
    </row>
    <row r="781" spans="1:121" ht="15.75" hidden="1" customHeight="1" x14ac:dyDescent="0.3">
      <c r="B781" s="5"/>
      <c r="C781" s="5"/>
      <c r="D781" s="5"/>
      <c r="E781" s="22" t="s">
        <v>638</v>
      </c>
      <c r="F781" s="22" t="s">
        <v>137</v>
      </c>
      <c r="G781" s="23" t="s">
        <v>578</v>
      </c>
      <c r="H781" s="23">
        <v>-23.411114000000001</v>
      </c>
      <c r="I781" s="23">
        <v>-46.82978</v>
      </c>
      <c r="J781" s="24" t="s">
        <v>160</v>
      </c>
      <c r="K781" s="60"/>
      <c r="L781" s="24" t="s">
        <v>140</v>
      </c>
      <c r="M781" s="24" t="s">
        <v>141</v>
      </c>
      <c r="N781" s="23">
        <v>87</v>
      </c>
      <c r="O781" s="23" t="s">
        <v>142</v>
      </c>
      <c r="P781" s="23" t="s">
        <v>143</v>
      </c>
      <c r="Q781" s="26">
        <f t="shared" si="430"/>
        <v>174</v>
      </c>
      <c r="R781" s="27">
        <v>1</v>
      </c>
      <c r="S781" s="28">
        <v>1.2</v>
      </c>
      <c r="T781" s="28">
        <v>6.8</v>
      </c>
      <c r="U781" s="29"/>
      <c r="V781" s="29"/>
      <c r="W781" s="29"/>
      <c r="X781" s="28">
        <v>1.5</v>
      </c>
      <c r="Y781" s="29"/>
      <c r="Z781" s="23"/>
      <c r="AA781" s="23"/>
      <c r="AB781" s="23"/>
      <c r="AC781" s="23"/>
      <c r="AD781" s="23" t="s">
        <v>144</v>
      </c>
      <c r="AE781" s="23" t="s">
        <v>145</v>
      </c>
      <c r="AF781" s="29"/>
      <c r="AG781" s="23">
        <v>6.85</v>
      </c>
      <c r="AH781" s="23">
        <v>1</v>
      </c>
      <c r="AI781" s="23">
        <v>0.15</v>
      </c>
      <c r="AJ781" s="23">
        <v>2.6</v>
      </c>
      <c r="AK781" s="27">
        <f t="shared" si="431"/>
        <v>2.4500000000000002</v>
      </c>
      <c r="AL781" s="27" t="s">
        <v>143</v>
      </c>
      <c r="AM781" s="27" t="s">
        <v>143</v>
      </c>
      <c r="AN781" s="23"/>
      <c r="AO781" s="27">
        <f t="shared" si="432"/>
        <v>2</v>
      </c>
      <c r="AP781" s="23"/>
      <c r="AQ781" s="23"/>
      <c r="AR781" s="23"/>
      <c r="AS781" s="23"/>
      <c r="AT781" s="23"/>
      <c r="AU781" s="27"/>
      <c r="AV781" s="27">
        <f t="shared" si="433"/>
        <v>0</v>
      </c>
      <c r="AW781" s="27"/>
      <c r="AX781" s="28">
        <f>VLOOKUP(J781,ABNT5101!$I$3:$J$9,2)</f>
        <v>10</v>
      </c>
      <c r="AY781" s="28">
        <f>VLOOKUP(J781,ABNT5101!$I$3:$M$9,5)</f>
        <v>0.18</v>
      </c>
      <c r="AZ781" s="28" t="str">
        <f>_xlfn.XLOOKUP(J781,ABNT5101!I:I,ABNT5101!L:L)</f>
        <v>-</v>
      </c>
      <c r="BA781" s="28">
        <f>_xlfn.XLOOKUP(J781,ABNT5101!$I:$I,ABNT5101!M:M)</f>
        <v>0.18</v>
      </c>
      <c r="BB781" s="28" t="str">
        <f>_xlfn.XLOOKUP(J781,ABNT5101!$I:$I,ABNT5101!N:N)</f>
        <v>-</v>
      </c>
      <c r="BC781" s="28">
        <f>_xlfn.XLOOKUP(J781,ABNT5101!$I:$I,ABNT5101!O:O)</f>
        <v>16</v>
      </c>
      <c r="BD781" s="31" t="str">
        <f t="shared" si="434"/>
        <v>NÃO ATENDE</v>
      </c>
      <c r="BE781" s="32">
        <f t="shared" si="426"/>
        <v>-1</v>
      </c>
      <c r="BF781" s="32">
        <f t="shared" si="427"/>
        <v>-1</v>
      </c>
      <c r="BG781" s="32" t="str">
        <f t="shared" si="435"/>
        <v>-</v>
      </c>
      <c r="BH781" s="33"/>
      <c r="BI781" s="33"/>
      <c r="BJ781" s="34"/>
      <c r="BK781" s="34"/>
      <c r="BL781" s="35"/>
      <c r="BM781" s="34"/>
      <c r="BN781" s="31" t="str">
        <f t="shared" si="436"/>
        <v>NÃO ATENDE</v>
      </c>
      <c r="BO781" s="31" t="str">
        <f t="shared" si="428"/>
        <v>NÃO ATENDE</v>
      </c>
      <c r="BP781" s="31" t="str">
        <f t="shared" si="429"/>
        <v>NÃO ATENDE</v>
      </c>
      <c r="BQ781" s="31" t="str">
        <f t="shared" si="437"/>
        <v>ATENDE</v>
      </c>
      <c r="BR781" s="36" t="str">
        <f t="shared" si="438"/>
        <v>C4</v>
      </c>
      <c r="BS781" s="36" t="str">
        <f t="shared" si="439"/>
        <v>P6</v>
      </c>
      <c r="BT781" s="37">
        <f t="shared" si="440"/>
        <v>-1</v>
      </c>
      <c r="BU781" s="33"/>
      <c r="BV781" s="33"/>
      <c r="BW781" s="36">
        <f>IF(BS781="-","-",_xlfn.XLOOKUP(BS781,ABNT5101!$B$4:$B$9,ABNT5101!$C$4:$C$9))</f>
        <v>3</v>
      </c>
      <c r="BX781" s="36">
        <f>IF(BS781="-","-",_xlfn.XLOOKUP(BS781,ABNT5101!$B$4:$B$9,ABNT5101!$D$4:$D$9))</f>
        <v>0.6</v>
      </c>
      <c r="BY781" s="31" t="str">
        <f t="shared" si="441"/>
        <v>NÃO ATENDE</v>
      </c>
      <c r="BZ781" s="31" t="str">
        <f t="shared" si="442"/>
        <v>NÃO ATENDE</v>
      </c>
      <c r="CA781" s="31" t="str">
        <f t="shared" si="443"/>
        <v>NÃO ATENDE</v>
      </c>
      <c r="CB781" s="36" t="str">
        <f t="shared" si="453"/>
        <v>P6</v>
      </c>
      <c r="CC781" s="37">
        <f t="shared" si="444"/>
        <v>-1</v>
      </c>
      <c r="CD781" s="38"/>
      <c r="CE781" s="38"/>
      <c r="CF781" s="31">
        <f>IF(CB781="-","-",_xlfn.XLOOKUP(CB781,ABNT5101!$B$4:$B$9,ABNT5101!$C$4:$C$9))</f>
        <v>3</v>
      </c>
      <c r="CG781" s="36">
        <f>IF(CB781="-","-",_xlfn.XLOOKUP(CB781,ABNT5101!$B$4:$B$9,ABNT5101!$D$4:$D$9))</f>
        <v>0.6</v>
      </c>
      <c r="CH781" s="31" t="str">
        <f t="shared" si="445"/>
        <v>NÃO ATENDE</v>
      </c>
      <c r="CI781" s="31" t="str">
        <f t="shared" si="446"/>
        <v>NÃO ATENDE</v>
      </c>
      <c r="CJ781" s="31" t="str">
        <f t="shared" si="447"/>
        <v>NÃO ATENDE</v>
      </c>
      <c r="CK781" s="56" t="e">
        <f>_xlfn.XLOOKUP(CL781,'Banco de dados'!$B:$B,'Banco de dados'!$D:$D)</f>
        <v>#N/A</v>
      </c>
      <c r="CL781" s="40"/>
      <c r="CM781" s="56" t="e">
        <f>_xlfn.XLOOKUP(CL781,'Banco de dados'!$B:$B,'Banco de dados'!$E:$E)</f>
        <v>#N/A</v>
      </c>
      <c r="CN781" s="56">
        <f>'Banco de dados'!B605</f>
        <v>0</v>
      </c>
      <c r="CO781" s="56" t="e">
        <f>IF(CN781="-","-",_xlfn.XLOOKUP(CN781,'Banco de dados'!$B:$B,'Banco de dados'!$E:$E))</f>
        <v>#N/A</v>
      </c>
      <c r="CP781" s="41">
        <f t="shared" si="448"/>
        <v>1</v>
      </c>
      <c r="CQ781" s="56" t="e">
        <f>_xlfn.XLOOKUP(CL781,'Banco de dados'!$B:$B,'Banco de dados'!$H:$H)</f>
        <v>#N/A</v>
      </c>
      <c r="CR781" s="56" t="e">
        <f t="array" aca="1" ref="CR781" ca="1">_xludf.xlookup(CN781,'Banco de dados'!$B:$B,'Banco de dados'!$H:$H)</f>
        <v>#NAME?</v>
      </c>
      <c r="CS781" s="56" t="e">
        <f t="array" aca="1" ref="CS781" ca="1">_xludf.xlookup(CL781,'Banco de dados'!$B:$B,'Banco de dados'!$F:$F)</f>
        <v>#NAME?</v>
      </c>
      <c r="CT781" s="56" t="e">
        <f t="array" aca="1" ref="CT781" ca="1">_xludf.xlookup(CN781,'Banco de dados'!$B:$B,'Banco de dados'!$F:$F)</f>
        <v>#NAME?</v>
      </c>
      <c r="CU781" s="42"/>
      <c r="CV781" s="42"/>
      <c r="CW781" s="56" t="str">
        <f>IF(AJ781=0.5,"Suporte",IF(AND(AJ781&gt;='Braços de IP'!$B$9,AJ781&lt;='Braços de IP'!$D$9),'Braços de IP'!$E$9,IF(AND(AJ781&gt;='Braços de IP'!$B$10,AJ781&lt;='Braços de IP'!$D$10),'Braços de IP'!$E$10,IF(AND(AJ781&gt;='Braços de IP'!$B$11,AJ781&lt;='Braços de IP'!$D$11),'Braços de IP'!$E$11,IF(AND(AJ781&gt;='Braços de IP'!$B$12,AJ781&lt;='Braços de IP'!$D$12),'Braços de IP'!$E$12,IF(AND(AJ781&gt;='Braços de IP'!$B$13,AJ781&lt;='Braços de IP'!$D$13),'Braços de IP'!$E$13,IF(AND(AJ781&gt;='Braços de IP'!$B$14,AJ781&lt;='Braços de IP'!$D$14),'Braços de IP'!$E$14,"ERRO")))))))</f>
        <v>Longo I</v>
      </c>
      <c r="CX781" s="42"/>
      <c r="CY781" s="56" t="str">
        <f>IF($CX781="","",VLOOKUP($CX781,'Braços de IP'!$E$9:$I$15,2,0))</f>
        <v/>
      </c>
      <c r="CZ781" s="43" t="str">
        <f>IF($CX781="","",VLOOKUP($CX781,'Braços de IP'!$E$9:$I$15,5,0))</f>
        <v/>
      </c>
      <c r="DA781" s="56" t="s">
        <v>262</v>
      </c>
      <c r="DB781" s="56">
        <v>1</v>
      </c>
      <c r="DC781" s="56"/>
      <c r="DD781" s="56" t="s">
        <v>635</v>
      </c>
      <c r="DE781" s="56"/>
      <c r="DF781" s="56"/>
      <c r="DG781" s="44" t="e">
        <f t="shared" si="449"/>
        <v>#N/A</v>
      </c>
      <c r="DH781" s="45">
        <f t="shared" si="450"/>
        <v>87</v>
      </c>
      <c r="DI781" s="44" t="e">
        <f t="shared" si="451"/>
        <v>#N/A</v>
      </c>
      <c r="DJ781" s="46" t="e">
        <f t="shared" si="452"/>
        <v>#N/A</v>
      </c>
      <c r="DK781" s="47" t="s">
        <v>147</v>
      </c>
      <c r="DL781" s="48"/>
      <c r="DM781" s="49"/>
      <c r="DN781" s="23" t="s">
        <v>148</v>
      </c>
      <c r="DO781" s="23"/>
      <c r="DQ781" s="50"/>
    </row>
    <row r="782" spans="1:121" ht="15.75" hidden="1" customHeight="1" x14ac:dyDescent="0.3">
      <c r="B782" s="5"/>
      <c r="C782" s="5"/>
      <c r="D782" s="5"/>
      <c r="E782" s="22" t="s">
        <v>639</v>
      </c>
      <c r="F782" s="22" t="s">
        <v>150</v>
      </c>
      <c r="G782" s="23" t="s">
        <v>236</v>
      </c>
      <c r="H782" s="23">
        <v>-23.337402669999999</v>
      </c>
      <c r="I782" s="23">
        <v>-46.935818480000002</v>
      </c>
      <c r="J782" s="24" t="s">
        <v>139</v>
      </c>
      <c r="K782" s="60"/>
      <c r="L782" s="24" t="s">
        <v>152</v>
      </c>
      <c r="M782" s="24" t="s">
        <v>141</v>
      </c>
      <c r="N782" s="23">
        <v>87</v>
      </c>
      <c r="O782" s="23" t="s">
        <v>142</v>
      </c>
      <c r="P782" s="23" t="s">
        <v>143</v>
      </c>
      <c r="Q782" s="26">
        <f t="shared" si="430"/>
        <v>174</v>
      </c>
      <c r="R782" s="27">
        <v>1</v>
      </c>
      <c r="S782" s="28" t="s">
        <v>153</v>
      </c>
      <c r="T782" s="28">
        <v>4</v>
      </c>
      <c r="U782" s="29"/>
      <c r="V782" s="29"/>
      <c r="W782" s="29"/>
      <c r="X782" s="28" t="s">
        <v>153</v>
      </c>
      <c r="Y782" s="23"/>
      <c r="Z782" s="23"/>
      <c r="AA782" s="23"/>
      <c r="AB782" s="23"/>
      <c r="AC782" s="23"/>
      <c r="AD782" s="23" t="s">
        <v>144</v>
      </c>
      <c r="AE782" s="23" t="s">
        <v>145</v>
      </c>
      <c r="AF782" s="23"/>
      <c r="AG782" s="23">
        <v>8.6</v>
      </c>
      <c r="AH782" s="23">
        <v>1</v>
      </c>
      <c r="AI782" s="23">
        <v>3</v>
      </c>
      <c r="AJ782" s="23">
        <v>2.6</v>
      </c>
      <c r="AK782" s="27">
        <f t="shared" si="431"/>
        <v>-0.39999999999999991</v>
      </c>
      <c r="AL782" s="27" t="s">
        <v>143</v>
      </c>
      <c r="AM782" s="27" t="s">
        <v>143</v>
      </c>
      <c r="AN782" s="23"/>
      <c r="AO782" s="27">
        <f t="shared" si="432"/>
        <v>2</v>
      </c>
      <c r="AP782" s="23"/>
      <c r="AQ782" s="23"/>
      <c r="AR782" s="23"/>
      <c r="AS782" s="23"/>
      <c r="AT782" s="23"/>
      <c r="AU782" s="27"/>
      <c r="AV782" s="27">
        <f t="shared" si="433"/>
        <v>0</v>
      </c>
      <c r="AW782" s="27"/>
      <c r="AX782" s="28">
        <f>VLOOKUP(J782,ABNT5101!$I$3:$J$9,2)</f>
        <v>7.5</v>
      </c>
      <c r="AY782" s="28">
        <f>VLOOKUP(J782,ABNT5101!$I$3:$M$9,5)</f>
        <v>0.18</v>
      </c>
      <c r="AZ782" s="28" t="str">
        <f>_xlfn.XLOOKUP(J782,ABNT5101!I:I,ABNT5101!L:L)</f>
        <v>-</v>
      </c>
      <c r="BA782" s="28">
        <f>_xlfn.XLOOKUP(J782,ABNT5101!$I:$I,ABNT5101!M:M)</f>
        <v>0.18</v>
      </c>
      <c r="BB782" s="28" t="str">
        <f>_xlfn.XLOOKUP(J782,ABNT5101!$I:$I,ABNT5101!N:N)</f>
        <v>-</v>
      </c>
      <c r="BC782" s="28">
        <f>_xlfn.XLOOKUP(J782,ABNT5101!$I:$I,ABNT5101!O:O)</f>
        <v>16</v>
      </c>
      <c r="BD782" s="31" t="str">
        <f t="shared" si="434"/>
        <v>NÃO ATENDE</v>
      </c>
      <c r="BE782" s="32">
        <f t="shared" si="426"/>
        <v>-1</v>
      </c>
      <c r="BF782" s="32">
        <f t="shared" si="427"/>
        <v>-1</v>
      </c>
      <c r="BG782" s="32" t="str">
        <f t="shared" si="435"/>
        <v>-</v>
      </c>
      <c r="BH782" s="34"/>
      <c r="BI782" s="34"/>
      <c r="BJ782" s="34"/>
      <c r="BK782" s="34"/>
      <c r="BL782" s="35"/>
      <c r="BM782" s="34"/>
      <c r="BN782" s="31" t="str">
        <f t="shared" si="436"/>
        <v>NÃO ATENDE</v>
      </c>
      <c r="BO782" s="31" t="str">
        <f t="shared" si="428"/>
        <v>NÃO ATENDE</v>
      </c>
      <c r="BP782" s="31" t="str">
        <f t="shared" si="429"/>
        <v>NÃO ATENDE</v>
      </c>
      <c r="BQ782" s="31" t="str">
        <f t="shared" si="437"/>
        <v>ATENDE</v>
      </c>
      <c r="BR782" s="36" t="str">
        <f t="shared" si="438"/>
        <v>C5</v>
      </c>
      <c r="BS782" s="36" t="str">
        <f t="shared" si="439"/>
        <v>Sem Passeio</v>
      </c>
      <c r="BT782" s="37" t="e">
        <f t="shared" si="440"/>
        <v>#N/A</v>
      </c>
      <c r="BU782" s="34"/>
      <c r="BV782" s="34"/>
      <c r="BW782" s="36" t="e">
        <f>IF(BS782="-","-",_xlfn.XLOOKUP(BS782,ABNT5101!$B$4:$B$9,ABNT5101!$C$4:$C$9))</f>
        <v>#N/A</v>
      </c>
      <c r="BX782" s="36" t="e">
        <f>IF(BS782="-","-",_xlfn.XLOOKUP(BS782,ABNT5101!$B$4:$B$9,ABNT5101!$D$4:$D$9))</f>
        <v>#N/A</v>
      </c>
      <c r="BY782" s="31" t="e">
        <f t="shared" si="441"/>
        <v>#N/A</v>
      </c>
      <c r="BZ782" s="31" t="e">
        <f t="shared" si="442"/>
        <v>#N/A</v>
      </c>
      <c r="CA782" s="31" t="e">
        <f t="shared" si="443"/>
        <v>#N/A</v>
      </c>
      <c r="CB782" s="36" t="str">
        <f t="shared" si="453"/>
        <v>Sem Passeio</v>
      </c>
      <c r="CC782" s="37" t="e">
        <f t="shared" si="444"/>
        <v>#N/A</v>
      </c>
      <c r="CD782" s="38"/>
      <c r="CE782" s="38"/>
      <c r="CF782" s="31" t="e">
        <f>IF(CB782="-","-",_xlfn.XLOOKUP(CB782,ABNT5101!$B$4:$B$9,ABNT5101!$C$4:$C$9))</f>
        <v>#N/A</v>
      </c>
      <c r="CG782" s="36" t="e">
        <f>IF(CB782="-","-",_xlfn.XLOOKUP(CB782,ABNT5101!$B$4:$B$9,ABNT5101!$D$4:$D$9))</f>
        <v>#N/A</v>
      </c>
      <c r="CH782" s="31" t="e">
        <f t="shared" si="445"/>
        <v>#N/A</v>
      </c>
      <c r="CI782" s="31" t="e">
        <f t="shared" si="446"/>
        <v>#N/A</v>
      </c>
      <c r="CJ782" s="31" t="e">
        <f t="shared" si="447"/>
        <v>#N/A</v>
      </c>
      <c r="CK782" s="56" t="e">
        <f>_xlfn.XLOOKUP(CL782,'Banco de dados'!$B:$B,'Banco de dados'!$D:$D)</f>
        <v>#N/A</v>
      </c>
      <c r="CL782" s="42"/>
      <c r="CM782" s="56" t="e">
        <f>_xlfn.XLOOKUP(CL782,'Banco de dados'!$B:$B,'Banco de dados'!$E:$E)</f>
        <v>#N/A</v>
      </c>
      <c r="CN782" s="56"/>
      <c r="CO782" s="56" t="e">
        <f>IF(CN782="-","-",_xlfn.XLOOKUP(CN782,'Banco de dados'!$B:$B,'Banco de dados'!$E:$E))</f>
        <v>#N/A</v>
      </c>
      <c r="CP782" s="41">
        <f t="shared" si="448"/>
        <v>1</v>
      </c>
      <c r="CQ782" s="56" t="e">
        <f>_xlfn.XLOOKUP(CL782,'Banco de dados'!$B:$B,'Banco de dados'!$H:$H)</f>
        <v>#N/A</v>
      </c>
      <c r="CR782" s="56" t="e">
        <f t="array" aca="1" ref="CR782" ca="1">_xludf.xlookup(CN782,'Banco de dados'!$B:$B,'Banco de dados'!$H:$H)</f>
        <v>#NAME?</v>
      </c>
      <c r="CS782" s="56" t="e">
        <f t="array" aca="1" ref="CS782" ca="1">_xludf.xlookup(CL782,'Banco de dados'!$B:$B,'Banco de dados'!$F:$F)</f>
        <v>#NAME?</v>
      </c>
      <c r="CT782" s="56" t="e">
        <f t="array" aca="1" ref="CT782" ca="1">_xludf.xlookup(CN782,'Banco de dados'!$B:$B,'Banco de dados'!$F:$F)</f>
        <v>#NAME?</v>
      </c>
      <c r="CU782" s="42"/>
      <c r="CV782" s="42"/>
      <c r="CW782" s="56" t="str">
        <f>IF(AJ782=0.5,"Suporte",IF(AND(AJ782&gt;='Braços de IP'!$B$9,AJ782&lt;='Braços de IP'!$D$9),'Braços de IP'!$E$9,IF(AND(AJ782&gt;='Braços de IP'!$B$10,AJ782&lt;='Braços de IP'!$D$10),'Braços de IP'!$E$10,IF(AND(AJ782&gt;='Braços de IP'!$B$11,AJ782&lt;='Braços de IP'!$D$11),'Braços de IP'!$E$11,IF(AND(AJ782&gt;='Braços de IP'!$B$12,AJ782&lt;='Braços de IP'!$D$12),'Braços de IP'!$E$12,IF(AND(AJ782&gt;='Braços de IP'!$B$13,AJ782&lt;='Braços de IP'!$D$13),'Braços de IP'!$E$13,IF(AND(AJ782&gt;='Braços de IP'!$B$14,AJ782&lt;='Braços de IP'!$D$14),'Braços de IP'!$E$14,"ERRO")))))))</f>
        <v>Longo I</v>
      </c>
      <c r="CX782" s="42"/>
      <c r="CY782" s="56" t="str">
        <f>IF($CX782="","",VLOOKUP($CX782,'Braços de IP'!$E$9:$I$15,2,0))</f>
        <v/>
      </c>
      <c r="CZ782" s="43" t="str">
        <f>IF($CX782="","",VLOOKUP($CX782,'Braços de IP'!$E$9:$I$15,5,0))</f>
        <v/>
      </c>
      <c r="DA782" s="56"/>
      <c r="DB782" s="56"/>
      <c r="DC782" s="56"/>
      <c r="DD782" s="56"/>
      <c r="DE782" s="56"/>
      <c r="DF782" s="56"/>
      <c r="DG782" s="44" t="e">
        <f t="shared" si="449"/>
        <v>#N/A</v>
      </c>
      <c r="DH782" s="45">
        <f t="shared" si="450"/>
        <v>87</v>
      </c>
      <c r="DI782" s="44" t="e">
        <f t="shared" si="451"/>
        <v>#N/A</v>
      </c>
      <c r="DJ782" s="46" t="e">
        <f t="shared" si="452"/>
        <v>#N/A</v>
      </c>
      <c r="DK782" s="47" t="s">
        <v>147</v>
      </c>
      <c r="DL782" s="48"/>
      <c r="DM782" s="49"/>
      <c r="DN782" s="23" t="s">
        <v>148</v>
      </c>
      <c r="DO782" s="23"/>
      <c r="DQ782" s="50"/>
    </row>
    <row r="783" spans="1:121" ht="15.75" hidden="1" customHeight="1" x14ac:dyDescent="0.3">
      <c r="B783" s="5"/>
      <c r="C783" s="5"/>
      <c r="D783" s="5"/>
      <c r="E783" s="22" t="s">
        <v>639</v>
      </c>
      <c r="F783" s="22" t="s">
        <v>150</v>
      </c>
      <c r="G783" s="23" t="s">
        <v>236</v>
      </c>
      <c r="H783" s="23">
        <v>-23.337402669999999</v>
      </c>
      <c r="I783" s="23">
        <v>-46.935818480000002</v>
      </c>
      <c r="J783" s="24" t="s">
        <v>139</v>
      </c>
      <c r="K783" s="60"/>
      <c r="L783" s="24" t="s">
        <v>152</v>
      </c>
      <c r="M783" s="24" t="s">
        <v>141</v>
      </c>
      <c r="N783" s="23">
        <v>87</v>
      </c>
      <c r="O783" s="23" t="s">
        <v>142</v>
      </c>
      <c r="P783" s="23" t="s">
        <v>143</v>
      </c>
      <c r="Q783" s="26">
        <f t="shared" si="430"/>
        <v>174</v>
      </c>
      <c r="R783" s="27">
        <v>1</v>
      </c>
      <c r="S783" s="28" t="s">
        <v>153</v>
      </c>
      <c r="T783" s="28">
        <v>4</v>
      </c>
      <c r="U783" s="29"/>
      <c r="V783" s="29"/>
      <c r="W783" s="29"/>
      <c r="X783" s="28" t="s">
        <v>153</v>
      </c>
      <c r="Y783" s="23"/>
      <c r="Z783" s="23"/>
      <c r="AA783" s="23"/>
      <c r="AB783" s="23"/>
      <c r="AC783" s="23"/>
      <c r="AD783" s="23" t="s">
        <v>144</v>
      </c>
      <c r="AE783" s="23" t="s">
        <v>145</v>
      </c>
      <c r="AF783" s="23"/>
      <c r="AG783" s="23">
        <v>8.6</v>
      </c>
      <c r="AH783" s="23">
        <v>1</v>
      </c>
      <c r="AI783" s="23">
        <v>3</v>
      </c>
      <c r="AJ783" s="23">
        <v>2.6</v>
      </c>
      <c r="AK783" s="27">
        <f t="shared" si="431"/>
        <v>-0.39999999999999991</v>
      </c>
      <c r="AL783" s="27" t="s">
        <v>143</v>
      </c>
      <c r="AM783" s="27" t="s">
        <v>143</v>
      </c>
      <c r="AN783" s="23"/>
      <c r="AO783" s="27">
        <f t="shared" si="432"/>
        <v>2</v>
      </c>
      <c r="AP783" s="23"/>
      <c r="AQ783" s="23"/>
      <c r="AR783" s="23"/>
      <c r="AS783" s="23"/>
      <c r="AT783" s="23"/>
      <c r="AU783" s="27"/>
      <c r="AV783" s="27">
        <f t="shared" si="433"/>
        <v>0</v>
      </c>
      <c r="AW783" s="27"/>
      <c r="AX783" s="28">
        <f>VLOOKUP(J783,ABNT5101!$I$3:$J$9,2)</f>
        <v>7.5</v>
      </c>
      <c r="AY783" s="28">
        <f>VLOOKUP(J783,ABNT5101!$I$3:$M$9,5)</f>
        <v>0.18</v>
      </c>
      <c r="AZ783" s="28" t="str">
        <f>_xlfn.XLOOKUP(J783,ABNT5101!I:I,ABNT5101!L:L)</f>
        <v>-</v>
      </c>
      <c r="BA783" s="28">
        <f>_xlfn.XLOOKUP(J783,ABNT5101!$I:$I,ABNT5101!M:M)</f>
        <v>0.18</v>
      </c>
      <c r="BB783" s="28" t="str">
        <f>_xlfn.XLOOKUP(J783,ABNT5101!$I:$I,ABNT5101!N:N)</f>
        <v>-</v>
      </c>
      <c r="BC783" s="28">
        <f>_xlfn.XLOOKUP(J783,ABNT5101!$I:$I,ABNT5101!O:O)</f>
        <v>16</v>
      </c>
      <c r="BD783" s="31" t="str">
        <f t="shared" si="434"/>
        <v>NÃO ATENDE</v>
      </c>
      <c r="BE783" s="32">
        <f t="shared" si="426"/>
        <v>-1</v>
      </c>
      <c r="BF783" s="32">
        <f t="shared" si="427"/>
        <v>-1</v>
      </c>
      <c r="BG783" s="32" t="str">
        <f t="shared" si="435"/>
        <v>-</v>
      </c>
      <c r="BH783" s="34"/>
      <c r="BI783" s="34"/>
      <c r="BJ783" s="34"/>
      <c r="BK783" s="34"/>
      <c r="BL783" s="35"/>
      <c r="BM783" s="34"/>
      <c r="BN783" s="31" t="str">
        <f t="shared" si="436"/>
        <v>NÃO ATENDE</v>
      </c>
      <c r="BO783" s="31" t="str">
        <f t="shared" si="428"/>
        <v>NÃO ATENDE</v>
      </c>
      <c r="BP783" s="31" t="str">
        <f t="shared" si="429"/>
        <v>NÃO ATENDE</v>
      </c>
      <c r="BQ783" s="31" t="str">
        <f t="shared" si="437"/>
        <v>ATENDE</v>
      </c>
      <c r="BR783" s="36" t="str">
        <f t="shared" si="438"/>
        <v>C5</v>
      </c>
      <c r="BS783" s="36" t="str">
        <f t="shared" si="439"/>
        <v>Sem Passeio</v>
      </c>
      <c r="BT783" s="37" t="e">
        <f t="shared" si="440"/>
        <v>#N/A</v>
      </c>
      <c r="BU783" s="34"/>
      <c r="BV783" s="34"/>
      <c r="BW783" s="36" t="e">
        <f>IF(BS783="-","-",_xlfn.XLOOKUP(BS783,ABNT5101!$B$4:$B$9,ABNT5101!$C$4:$C$9))</f>
        <v>#N/A</v>
      </c>
      <c r="BX783" s="36" t="e">
        <f>IF(BS783="-","-",_xlfn.XLOOKUP(BS783,ABNT5101!$B$4:$B$9,ABNT5101!$D$4:$D$9))</f>
        <v>#N/A</v>
      </c>
      <c r="BY783" s="31" t="e">
        <f t="shared" si="441"/>
        <v>#N/A</v>
      </c>
      <c r="BZ783" s="31" t="e">
        <f t="shared" si="442"/>
        <v>#N/A</v>
      </c>
      <c r="CA783" s="31" t="e">
        <f t="shared" si="443"/>
        <v>#N/A</v>
      </c>
      <c r="CB783" s="36" t="str">
        <f t="shared" si="453"/>
        <v>Sem Passeio</v>
      </c>
      <c r="CC783" s="37" t="e">
        <f t="shared" si="444"/>
        <v>#N/A</v>
      </c>
      <c r="CD783" s="38"/>
      <c r="CE783" s="38"/>
      <c r="CF783" s="31" t="e">
        <f>IF(CB783="-","-",_xlfn.XLOOKUP(CB783,ABNT5101!$B$4:$B$9,ABNT5101!$C$4:$C$9))</f>
        <v>#N/A</v>
      </c>
      <c r="CG783" s="36" t="e">
        <f>IF(CB783="-","-",_xlfn.XLOOKUP(CB783,ABNT5101!$B$4:$B$9,ABNT5101!$D$4:$D$9))</f>
        <v>#N/A</v>
      </c>
      <c r="CH783" s="31" t="e">
        <f t="shared" si="445"/>
        <v>#N/A</v>
      </c>
      <c r="CI783" s="31" t="e">
        <f t="shared" si="446"/>
        <v>#N/A</v>
      </c>
      <c r="CJ783" s="31" t="e">
        <f t="shared" si="447"/>
        <v>#N/A</v>
      </c>
      <c r="CK783" s="56" t="e">
        <f>_xlfn.XLOOKUP(CL783,'Banco de dados'!$B:$B,'Banco de dados'!$D:$D)</f>
        <v>#N/A</v>
      </c>
      <c r="CL783" s="42"/>
      <c r="CM783" s="56" t="e">
        <f>_xlfn.XLOOKUP(CL783,'Banco de dados'!$B:$B,'Banco de dados'!$E:$E)</f>
        <v>#N/A</v>
      </c>
      <c r="CN783" s="56"/>
      <c r="CO783" s="56" t="e">
        <f>IF(CN783="-","-",_xlfn.XLOOKUP(CN783,'Banco de dados'!$B:$B,'Banco de dados'!$E:$E))</f>
        <v>#N/A</v>
      </c>
      <c r="CP783" s="41">
        <f t="shared" si="448"/>
        <v>1</v>
      </c>
      <c r="CQ783" s="56" t="e">
        <f>_xlfn.XLOOKUP(CL783,'Banco de dados'!$B:$B,'Banco de dados'!$H:$H)</f>
        <v>#N/A</v>
      </c>
      <c r="CR783" s="56" t="e">
        <f t="array" aca="1" ref="CR783" ca="1">_xludf.xlookup(CN783,'Banco de dados'!$B:$B,'Banco de dados'!$H:$H)</f>
        <v>#NAME?</v>
      </c>
      <c r="CS783" s="56" t="e">
        <f t="array" aca="1" ref="CS783" ca="1">_xludf.xlookup(CL783,'Banco de dados'!$B:$B,'Banco de dados'!$F:$F)</f>
        <v>#NAME?</v>
      </c>
      <c r="CT783" s="56" t="e">
        <f t="array" aca="1" ref="CT783" ca="1">_xludf.xlookup(CN783,'Banco de dados'!$B:$B,'Banco de dados'!$F:$F)</f>
        <v>#NAME?</v>
      </c>
      <c r="CU783" s="42"/>
      <c r="CV783" s="42"/>
      <c r="CW783" s="56" t="str">
        <f>IF(AJ783=0.5,"Suporte",IF(AND(AJ783&gt;='Braços de IP'!$B$9,AJ783&lt;='Braços de IP'!$D$9),'Braços de IP'!$E$9,IF(AND(AJ783&gt;='Braços de IP'!$B$10,AJ783&lt;='Braços de IP'!$D$10),'Braços de IP'!$E$10,IF(AND(AJ783&gt;='Braços de IP'!$B$11,AJ783&lt;='Braços de IP'!$D$11),'Braços de IP'!$E$11,IF(AND(AJ783&gt;='Braços de IP'!$B$12,AJ783&lt;='Braços de IP'!$D$12),'Braços de IP'!$E$12,IF(AND(AJ783&gt;='Braços de IP'!$B$13,AJ783&lt;='Braços de IP'!$D$13),'Braços de IP'!$E$13,IF(AND(AJ783&gt;='Braços de IP'!$B$14,AJ783&lt;='Braços de IP'!$D$14),'Braços de IP'!$E$14,"ERRO")))))))</f>
        <v>Longo I</v>
      </c>
      <c r="CX783" s="42"/>
      <c r="CY783" s="56" t="str">
        <f>IF($CX783="","",VLOOKUP($CX783,'Braços de IP'!$E$9:$I$15,2,0))</f>
        <v/>
      </c>
      <c r="CZ783" s="43" t="str">
        <f>IF($CX783="","",VLOOKUP($CX783,'Braços de IP'!$E$9:$I$15,5,0))</f>
        <v/>
      </c>
      <c r="DA783" s="56"/>
      <c r="DB783" s="56"/>
      <c r="DC783" s="56"/>
      <c r="DD783" s="56"/>
      <c r="DE783" s="56"/>
      <c r="DF783" s="56"/>
      <c r="DG783" s="44" t="e">
        <f t="shared" si="449"/>
        <v>#N/A</v>
      </c>
      <c r="DH783" s="45">
        <f t="shared" si="450"/>
        <v>87</v>
      </c>
      <c r="DI783" s="44" t="e">
        <f t="shared" si="451"/>
        <v>#N/A</v>
      </c>
      <c r="DJ783" s="46" t="e">
        <f t="shared" si="452"/>
        <v>#N/A</v>
      </c>
      <c r="DK783" s="47" t="s">
        <v>147</v>
      </c>
      <c r="DL783" s="48"/>
      <c r="DM783" s="49"/>
      <c r="DN783" s="23" t="s">
        <v>148</v>
      </c>
      <c r="DO783" s="23"/>
      <c r="DQ783" s="50"/>
    </row>
    <row r="784" spans="1:121" ht="15.75" hidden="1" customHeight="1" x14ac:dyDescent="0.3">
      <c r="B784" s="5"/>
      <c r="C784" s="5"/>
      <c r="D784" s="5"/>
      <c r="E784" s="22" t="s">
        <v>639</v>
      </c>
      <c r="F784" s="22" t="s">
        <v>150</v>
      </c>
      <c r="G784" s="23" t="s">
        <v>236</v>
      </c>
      <c r="H784" s="23">
        <v>-23.337402669999999</v>
      </c>
      <c r="I784" s="23">
        <v>-46.935818480000002</v>
      </c>
      <c r="J784" s="24" t="s">
        <v>139</v>
      </c>
      <c r="K784" s="60"/>
      <c r="L784" s="24" t="s">
        <v>152</v>
      </c>
      <c r="M784" s="24" t="s">
        <v>141</v>
      </c>
      <c r="N784" s="23">
        <v>87</v>
      </c>
      <c r="O784" s="23" t="s">
        <v>142</v>
      </c>
      <c r="P784" s="23" t="s">
        <v>143</v>
      </c>
      <c r="Q784" s="26">
        <f t="shared" si="430"/>
        <v>174</v>
      </c>
      <c r="R784" s="27">
        <v>1</v>
      </c>
      <c r="S784" s="28" t="s">
        <v>153</v>
      </c>
      <c r="T784" s="28">
        <v>4</v>
      </c>
      <c r="U784" s="29"/>
      <c r="V784" s="29"/>
      <c r="W784" s="29"/>
      <c r="X784" s="28" t="s">
        <v>153</v>
      </c>
      <c r="Y784" s="23"/>
      <c r="Z784" s="23"/>
      <c r="AA784" s="23"/>
      <c r="AB784" s="23"/>
      <c r="AC784" s="23"/>
      <c r="AD784" s="23" t="s">
        <v>144</v>
      </c>
      <c r="AE784" s="23" t="s">
        <v>145</v>
      </c>
      <c r="AF784" s="23"/>
      <c r="AG784" s="23">
        <v>8.6</v>
      </c>
      <c r="AH784" s="23">
        <v>1</v>
      </c>
      <c r="AI784" s="23">
        <v>3</v>
      </c>
      <c r="AJ784" s="23">
        <v>2.6</v>
      </c>
      <c r="AK784" s="27">
        <f t="shared" si="431"/>
        <v>-0.39999999999999991</v>
      </c>
      <c r="AL784" s="27" t="s">
        <v>143</v>
      </c>
      <c r="AM784" s="27" t="s">
        <v>143</v>
      </c>
      <c r="AN784" s="23"/>
      <c r="AO784" s="27">
        <f t="shared" si="432"/>
        <v>2</v>
      </c>
      <c r="AP784" s="23"/>
      <c r="AQ784" s="23"/>
      <c r="AR784" s="23"/>
      <c r="AS784" s="23"/>
      <c r="AT784" s="23"/>
      <c r="AU784" s="27"/>
      <c r="AV784" s="27">
        <f t="shared" si="433"/>
        <v>0</v>
      </c>
      <c r="AW784" s="27"/>
      <c r="AX784" s="28">
        <f>VLOOKUP(J784,ABNT5101!$I$3:$J$9,2)</f>
        <v>7.5</v>
      </c>
      <c r="AY784" s="28">
        <f>VLOOKUP(J784,ABNT5101!$I$3:$M$9,5)</f>
        <v>0.18</v>
      </c>
      <c r="AZ784" s="28" t="str">
        <f>_xlfn.XLOOKUP(J784,ABNT5101!I:I,ABNT5101!L:L)</f>
        <v>-</v>
      </c>
      <c r="BA784" s="28">
        <f>_xlfn.XLOOKUP(J784,ABNT5101!$I:$I,ABNT5101!M:M)</f>
        <v>0.18</v>
      </c>
      <c r="BB784" s="28" t="str">
        <f>_xlfn.XLOOKUP(J784,ABNT5101!$I:$I,ABNT5101!N:N)</f>
        <v>-</v>
      </c>
      <c r="BC784" s="28">
        <f>_xlfn.XLOOKUP(J784,ABNT5101!$I:$I,ABNT5101!O:O)</f>
        <v>16</v>
      </c>
      <c r="BD784" s="31" t="str">
        <f t="shared" si="434"/>
        <v>NÃO ATENDE</v>
      </c>
      <c r="BE784" s="32">
        <f t="shared" si="426"/>
        <v>-1</v>
      </c>
      <c r="BF784" s="32">
        <f t="shared" si="427"/>
        <v>-1</v>
      </c>
      <c r="BG784" s="32" t="str">
        <f t="shared" si="435"/>
        <v>-</v>
      </c>
      <c r="BH784" s="34"/>
      <c r="BI784" s="34"/>
      <c r="BJ784" s="34"/>
      <c r="BK784" s="34"/>
      <c r="BL784" s="35"/>
      <c r="BM784" s="34"/>
      <c r="BN784" s="31" t="str">
        <f t="shared" si="436"/>
        <v>NÃO ATENDE</v>
      </c>
      <c r="BO784" s="31" t="str">
        <f t="shared" si="428"/>
        <v>NÃO ATENDE</v>
      </c>
      <c r="BP784" s="31" t="str">
        <f t="shared" si="429"/>
        <v>NÃO ATENDE</v>
      </c>
      <c r="BQ784" s="31" t="str">
        <f t="shared" si="437"/>
        <v>ATENDE</v>
      </c>
      <c r="BR784" s="36" t="str">
        <f t="shared" si="438"/>
        <v>C5</v>
      </c>
      <c r="BS784" s="36" t="str">
        <f t="shared" si="439"/>
        <v>Sem Passeio</v>
      </c>
      <c r="BT784" s="37" t="e">
        <f t="shared" si="440"/>
        <v>#N/A</v>
      </c>
      <c r="BU784" s="34"/>
      <c r="BV784" s="34"/>
      <c r="BW784" s="36" t="e">
        <f>IF(BS784="-","-",_xlfn.XLOOKUP(BS784,ABNT5101!$B$4:$B$9,ABNT5101!$C$4:$C$9))</f>
        <v>#N/A</v>
      </c>
      <c r="BX784" s="36" t="e">
        <f>IF(BS784="-","-",_xlfn.XLOOKUP(BS784,ABNT5101!$B$4:$B$9,ABNT5101!$D$4:$D$9))</f>
        <v>#N/A</v>
      </c>
      <c r="BY784" s="31" t="e">
        <f t="shared" si="441"/>
        <v>#N/A</v>
      </c>
      <c r="BZ784" s="31" t="e">
        <f t="shared" si="442"/>
        <v>#N/A</v>
      </c>
      <c r="CA784" s="31" t="e">
        <f t="shared" si="443"/>
        <v>#N/A</v>
      </c>
      <c r="CB784" s="36" t="str">
        <f t="shared" si="453"/>
        <v>Sem Passeio</v>
      </c>
      <c r="CC784" s="37" t="e">
        <f t="shared" si="444"/>
        <v>#N/A</v>
      </c>
      <c r="CD784" s="38"/>
      <c r="CE784" s="38"/>
      <c r="CF784" s="31" t="e">
        <f>IF(CB784="-","-",_xlfn.XLOOKUP(CB784,ABNT5101!$B$4:$B$9,ABNT5101!$C$4:$C$9))</f>
        <v>#N/A</v>
      </c>
      <c r="CG784" s="36" t="e">
        <f>IF(CB784="-","-",_xlfn.XLOOKUP(CB784,ABNT5101!$B$4:$B$9,ABNT5101!$D$4:$D$9))</f>
        <v>#N/A</v>
      </c>
      <c r="CH784" s="31" t="e">
        <f t="shared" si="445"/>
        <v>#N/A</v>
      </c>
      <c r="CI784" s="31" t="e">
        <f t="shared" si="446"/>
        <v>#N/A</v>
      </c>
      <c r="CJ784" s="31" t="e">
        <f t="shared" si="447"/>
        <v>#N/A</v>
      </c>
      <c r="CK784" s="56" t="e">
        <f>_xlfn.XLOOKUP(CL784,'Banco de dados'!$B:$B,'Banco de dados'!$D:$D)</f>
        <v>#N/A</v>
      </c>
      <c r="CL784" s="42"/>
      <c r="CM784" s="56" t="e">
        <f>_xlfn.XLOOKUP(CL784,'Banco de dados'!$B:$B,'Banco de dados'!$E:$E)</f>
        <v>#N/A</v>
      </c>
      <c r="CN784" s="56"/>
      <c r="CO784" s="56" t="e">
        <f>IF(CN784="-","-",_xlfn.XLOOKUP(CN784,'Banco de dados'!$B:$B,'Banco de dados'!$E:$E))</f>
        <v>#N/A</v>
      </c>
      <c r="CP784" s="41">
        <f t="shared" si="448"/>
        <v>1</v>
      </c>
      <c r="CQ784" s="56" t="e">
        <f>_xlfn.XLOOKUP(CL784,'Banco de dados'!$B:$B,'Banco de dados'!$H:$H)</f>
        <v>#N/A</v>
      </c>
      <c r="CR784" s="56" t="e">
        <f t="array" aca="1" ref="CR784" ca="1">_xludf.xlookup(CN784,'Banco de dados'!$B:$B,'Banco de dados'!$H:$H)</f>
        <v>#NAME?</v>
      </c>
      <c r="CS784" s="56" t="e">
        <f t="array" aca="1" ref="CS784" ca="1">_xludf.xlookup(CL784,'Banco de dados'!$B:$B,'Banco de dados'!$F:$F)</f>
        <v>#NAME?</v>
      </c>
      <c r="CT784" s="56" t="e">
        <f t="array" aca="1" ref="CT784" ca="1">_xludf.xlookup(CN784,'Banco de dados'!$B:$B,'Banco de dados'!$F:$F)</f>
        <v>#NAME?</v>
      </c>
      <c r="CU784" s="42"/>
      <c r="CV784" s="42"/>
      <c r="CW784" s="56" t="str">
        <f>IF(AJ784=0.5,"Suporte",IF(AND(AJ784&gt;='Braços de IP'!$B$9,AJ784&lt;='Braços de IP'!$D$9),'Braços de IP'!$E$9,IF(AND(AJ784&gt;='Braços de IP'!$B$10,AJ784&lt;='Braços de IP'!$D$10),'Braços de IP'!$E$10,IF(AND(AJ784&gt;='Braços de IP'!$B$11,AJ784&lt;='Braços de IP'!$D$11),'Braços de IP'!$E$11,IF(AND(AJ784&gt;='Braços de IP'!$B$12,AJ784&lt;='Braços de IP'!$D$12),'Braços de IP'!$E$12,IF(AND(AJ784&gt;='Braços de IP'!$B$13,AJ784&lt;='Braços de IP'!$D$13),'Braços de IP'!$E$13,IF(AND(AJ784&gt;='Braços de IP'!$B$14,AJ784&lt;='Braços de IP'!$D$14),'Braços de IP'!$E$14,"ERRO")))))))</f>
        <v>Longo I</v>
      </c>
      <c r="CX784" s="42"/>
      <c r="CY784" s="56" t="str">
        <f>IF($CX784="","",VLOOKUP($CX784,'Braços de IP'!$E$9:$I$15,2,0))</f>
        <v/>
      </c>
      <c r="CZ784" s="43" t="str">
        <f>IF($CX784="","",VLOOKUP($CX784,'Braços de IP'!$E$9:$I$15,5,0))</f>
        <v/>
      </c>
      <c r="DA784" s="56"/>
      <c r="DB784" s="56"/>
      <c r="DC784" s="56"/>
      <c r="DD784" s="56"/>
      <c r="DE784" s="56"/>
      <c r="DF784" s="56"/>
      <c r="DG784" s="44" t="e">
        <f t="shared" si="449"/>
        <v>#N/A</v>
      </c>
      <c r="DH784" s="45">
        <f t="shared" si="450"/>
        <v>87</v>
      </c>
      <c r="DI784" s="44" t="e">
        <f t="shared" si="451"/>
        <v>#N/A</v>
      </c>
      <c r="DJ784" s="46" t="e">
        <f t="shared" si="452"/>
        <v>#N/A</v>
      </c>
      <c r="DK784" s="47" t="s">
        <v>147</v>
      </c>
      <c r="DL784" s="48"/>
      <c r="DM784" s="49"/>
      <c r="DN784" s="23" t="s">
        <v>148</v>
      </c>
      <c r="DO784" s="23"/>
      <c r="DQ784" s="50"/>
    </row>
    <row r="785" spans="1:121" ht="15.75" hidden="1" customHeight="1" x14ac:dyDescent="0.3">
      <c r="B785" s="5"/>
      <c r="C785" s="5"/>
      <c r="D785" s="5"/>
      <c r="E785" s="22" t="s">
        <v>640</v>
      </c>
      <c r="F785" s="22" t="s">
        <v>137</v>
      </c>
      <c r="G785" s="23" t="s">
        <v>641</v>
      </c>
      <c r="H785" s="23">
        <v>-23.413547999999999</v>
      </c>
      <c r="I785" s="23">
        <v>-46.840468000000001</v>
      </c>
      <c r="J785" s="24" t="s">
        <v>139</v>
      </c>
      <c r="K785" s="60"/>
      <c r="L785" s="24" t="s">
        <v>140</v>
      </c>
      <c r="M785" s="24" t="s">
        <v>141</v>
      </c>
      <c r="N785" s="23">
        <v>58</v>
      </c>
      <c r="O785" s="23" t="s">
        <v>142</v>
      </c>
      <c r="P785" s="23" t="s">
        <v>143</v>
      </c>
      <c r="Q785" s="26">
        <f t="shared" si="430"/>
        <v>116</v>
      </c>
      <c r="R785" s="27">
        <v>1</v>
      </c>
      <c r="S785" s="28">
        <v>2</v>
      </c>
      <c r="T785" s="28">
        <v>6</v>
      </c>
      <c r="U785" s="29"/>
      <c r="V785" s="29"/>
      <c r="W785" s="29"/>
      <c r="X785" s="28">
        <v>2</v>
      </c>
      <c r="Y785" s="23"/>
      <c r="Z785" s="23"/>
      <c r="AA785" s="23"/>
      <c r="AB785" s="23"/>
      <c r="AC785" s="23"/>
      <c r="AD785" s="23" t="s">
        <v>144</v>
      </c>
      <c r="AE785" s="23" t="s">
        <v>145</v>
      </c>
      <c r="AF785" s="23"/>
      <c r="AG785" s="23">
        <v>8.1999999999999993</v>
      </c>
      <c r="AH785" s="23">
        <v>1</v>
      </c>
      <c r="AI785" s="23">
        <v>0.85</v>
      </c>
      <c r="AJ785" s="23">
        <v>2.6</v>
      </c>
      <c r="AK785" s="27">
        <f t="shared" si="431"/>
        <v>1.75</v>
      </c>
      <c r="AL785" s="27" t="s">
        <v>143</v>
      </c>
      <c r="AM785" s="27" t="s">
        <v>143</v>
      </c>
      <c r="AN785" s="23"/>
      <c r="AO785" s="27">
        <f t="shared" si="432"/>
        <v>2</v>
      </c>
      <c r="AP785" s="23"/>
      <c r="AQ785" s="23"/>
      <c r="AR785" s="23"/>
      <c r="AS785" s="23"/>
      <c r="AT785" s="23"/>
      <c r="AU785" s="27"/>
      <c r="AV785" s="27">
        <f t="shared" si="433"/>
        <v>0</v>
      </c>
      <c r="AW785" s="27"/>
      <c r="AX785" s="28">
        <f>VLOOKUP(J785,ABNT5101!$I$3:$J$9,2)</f>
        <v>7.5</v>
      </c>
      <c r="AY785" s="28">
        <f>VLOOKUP(J785,ABNT5101!$I$3:$M$9,5)</f>
        <v>0.18</v>
      </c>
      <c r="AZ785" s="28" t="str">
        <f>_xlfn.XLOOKUP(J785,ABNT5101!I:I,ABNT5101!L:L)</f>
        <v>-</v>
      </c>
      <c r="BA785" s="28">
        <f>_xlfn.XLOOKUP(J785,ABNT5101!$I:$I,ABNT5101!M:M)</f>
        <v>0.18</v>
      </c>
      <c r="BB785" s="28" t="str">
        <f>_xlfn.XLOOKUP(J785,ABNT5101!$I:$I,ABNT5101!N:N)</f>
        <v>-</v>
      </c>
      <c r="BC785" s="28">
        <f>_xlfn.XLOOKUP(J785,ABNT5101!$I:$I,ABNT5101!O:O)</f>
        <v>16</v>
      </c>
      <c r="BD785" s="31" t="str">
        <f t="shared" si="434"/>
        <v>NÃO ATENDE</v>
      </c>
      <c r="BE785" s="32">
        <f t="shared" si="426"/>
        <v>-1</v>
      </c>
      <c r="BF785" s="32">
        <f t="shared" si="427"/>
        <v>-1</v>
      </c>
      <c r="BG785" s="32" t="str">
        <f t="shared" si="435"/>
        <v>-</v>
      </c>
      <c r="BH785" s="34"/>
      <c r="BI785" s="34"/>
      <c r="BJ785" s="34"/>
      <c r="BK785" s="34"/>
      <c r="BL785" s="35"/>
      <c r="BM785" s="34"/>
      <c r="BN785" s="31" t="str">
        <f t="shared" si="436"/>
        <v>NÃO ATENDE</v>
      </c>
      <c r="BO785" s="31" t="str">
        <f t="shared" si="428"/>
        <v>NÃO ATENDE</v>
      </c>
      <c r="BP785" s="31" t="str">
        <f t="shared" si="429"/>
        <v>NÃO ATENDE</v>
      </c>
      <c r="BQ785" s="31" t="str">
        <f t="shared" si="437"/>
        <v>ATENDE</v>
      </c>
      <c r="BR785" s="36" t="str">
        <f t="shared" si="438"/>
        <v>C5</v>
      </c>
      <c r="BS785" s="36" t="str">
        <f t="shared" si="439"/>
        <v>P6</v>
      </c>
      <c r="BT785" s="37">
        <f t="shared" si="440"/>
        <v>-1</v>
      </c>
      <c r="BU785" s="34"/>
      <c r="BV785" s="34"/>
      <c r="BW785" s="36">
        <f>IF(BS785="-","-",_xlfn.XLOOKUP(BS785,ABNT5101!$B$4:$B$9,ABNT5101!$C$4:$C$9))</f>
        <v>3</v>
      </c>
      <c r="BX785" s="36">
        <f>IF(BS785="-","-",_xlfn.XLOOKUP(BS785,ABNT5101!$B$4:$B$9,ABNT5101!$D$4:$D$9))</f>
        <v>0.6</v>
      </c>
      <c r="BY785" s="31" t="str">
        <f t="shared" si="441"/>
        <v>NÃO ATENDE</v>
      </c>
      <c r="BZ785" s="31" t="str">
        <f t="shared" si="442"/>
        <v>NÃO ATENDE</v>
      </c>
      <c r="CA785" s="31" t="str">
        <f t="shared" si="443"/>
        <v>NÃO ATENDE</v>
      </c>
      <c r="CB785" s="36" t="str">
        <f t="shared" si="453"/>
        <v>P6</v>
      </c>
      <c r="CC785" s="37">
        <f t="shared" si="444"/>
        <v>-1</v>
      </c>
      <c r="CD785" s="38"/>
      <c r="CE785" s="38"/>
      <c r="CF785" s="31">
        <f>IF(CB785="-","-",_xlfn.XLOOKUP(CB785,ABNT5101!$B$4:$B$9,ABNT5101!$C$4:$C$9))</f>
        <v>3</v>
      </c>
      <c r="CG785" s="36">
        <f>IF(CB785="-","-",_xlfn.XLOOKUP(CB785,ABNT5101!$B$4:$B$9,ABNT5101!$D$4:$D$9))</f>
        <v>0.6</v>
      </c>
      <c r="CH785" s="31" t="str">
        <f t="shared" si="445"/>
        <v>NÃO ATENDE</v>
      </c>
      <c r="CI785" s="31" t="str">
        <f t="shared" si="446"/>
        <v>NÃO ATENDE</v>
      </c>
      <c r="CJ785" s="31" t="str">
        <f t="shared" si="447"/>
        <v>NÃO ATENDE</v>
      </c>
      <c r="CK785" s="56" t="e">
        <f>_xlfn.XLOOKUP(CL785,'Banco de dados'!$B:$B,'Banco de dados'!$D:$D)</f>
        <v>#N/A</v>
      </c>
      <c r="CL785" s="42"/>
      <c r="CM785" s="56" t="e">
        <f>_xlfn.XLOOKUP(CL785,'Banco de dados'!$B:$B,'Banco de dados'!$E:$E)</f>
        <v>#N/A</v>
      </c>
      <c r="CN785" s="56"/>
      <c r="CO785" s="56" t="e">
        <f>IF(CN785="-","-",_xlfn.XLOOKUP(CN785,'Banco de dados'!$B:$B,'Banco de dados'!$E:$E))</f>
        <v>#N/A</v>
      </c>
      <c r="CP785" s="41">
        <f t="shared" si="448"/>
        <v>1</v>
      </c>
      <c r="CQ785" s="56" t="e">
        <f>_xlfn.XLOOKUP(CL785,'Banco de dados'!$B:$B,'Banco de dados'!$H:$H)</f>
        <v>#N/A</v>
      </c>
      <c r="CR785" s="56" t="e">
        <f t="array" aca="1" ref="CR785" ca="1">_xludf.xlookup(CN785,'Banco de dados'!$B:$B,'Banco de dados'!$H:$H)</f>
        <v>#NAME?</v>
      </c>
      <c r="CS785" s="56" t="e">
        <f t="array" aca="1" ref="CS785" ca="1">_xludf.xlookup(CL785,'Banco de dados'!$B:$B,'Banco de dados'!$F:$F)</f>
        <v>#NAME?</v>
      </c>
      <c r="CT785" s="56" t="e">
        <f t="array" aca="1" ref="CT785" ca="1">_xludf.xlookup(CN785,'Banco de dados'!$B:$B,'Banco de dados'!$F:$F)</f>
        <v>#NAME?</v>
      </c>
      <c r="CU785" s="42"/>
      <c r="CV785" s="42"/>
      <c r="CW785" s="56" t="str">
        <f>IF(AJ785=0.5,"Suporte",IF(AND(AJ785&gt;='Braços de IP'!$B$9,AJ785&lt;='Braços de IP'!$D$9),'Braços de IP'!$E$9,IF(AND(AJ785&gt;='Braços de IP'!$B$10,AJ785&lt;='Braços de IP'!$D$10),'Braços de IP'!$E$10,IF(AND(AJ785&gt;='Braços de IP'!$B$11,AJ785&lt;='Braços de IP'!$D$11),'Braços de IP'!$E$11,IF(AND(AJ785&gt;='Braços de IP'!$B$12,AJ785&lt;='Braços de IP'!$D$12),'Braços de IP'!$E$12,IF(AND(AJ785&gt;='Braços de IP'!$B$13,AJ785&lt;='Braços de IP'!$D$13),'Braços de IP'!$E$13,IF(AND(AJ785&gt;='Braços de IP'!$B$14,AJ785&lt;='Braços de IP'!$D$14),'Braços de IP'!$E$14,"ERRO")))))))</f>
        <v>Longo I</v>
      </c>
      <c r="CX785" s="42"/>
      <c r="CY785" s="56" t="str">
        <f>IF($CX785="","",VLOOKUP($CX785,'Braços de IP'!$E$9:$I$15,2,0))</f>
        <v/>
      </c>
      <c r="CZ785" s="43" t="str">
        <f>IF($CX785="","",VLOOKUP($CX785,'Braços de IP'!$E$9:$I$15,5,0))</f>
        <v/>
      </c>
      <c r="DA785" s="56"/>
      <c r="DB785" s="56"/>
      <c r="DC785" s="56"/>
      <c r="DD785" s="56"/>
      <c r="DE785" s="56"/>
      <c r="DF785" s="56"/>
      <c r="DG785" s="44" t="e">
        <f t="shared" si="449"/>
        <v>#N/A</v>
      </c>
      <c r="DH785" s="45">
        <f t="shared" si="450"/>
        <v>58</v>
      </c>
      <c r="DI785" s="44" t="e">
        <f t="shared" si="451"/>
        <v>#N/A</v>
      </c>
      <c r="DJ785" s="46" t="e">
        <f t="shared" si="452"/>
        <v>#N/A</v>
      </c>
      <c r="DK785" s="47" t="s">
        <v>147</v>
      </c>
      <c r="DL785" s="48"/>
      <c r="DM785" s="49"/>
      <c r="DN785" s="23" t="s">
        <v>148</v>
      </c>
      <c r="DO785" s="23"/>
      <c r="DQ785" s="50"/>
    </row>
    <row r="786" spans="1:121" ht="15.75" hidden="1" customHeight="1" x14ac:dyDescent="0.3">
      <c r="B786" s="5"/>
      <c r="C786" s="5"/>
      <c r="D786" s="5"/>
      <c r="E786" s="22" t="s">
        <v>640</v>
      </c>
      <c r="F786" s="22" t="s">
        <v>137</v>
      </c>
      <c r="G786" s="23" t="s">
        <v>641</v>
      </c>
      <c r="H786" s="23">
        <v>-23.413547999999999</v>
      </c>
      <c r="I786" s="23">
        <v>-46.840468000000001</v>
      </c>
      <c r="J786" s="24" t="s">
        <v>139</v>
      </c>
      <c r="K786" s="60"/>
      <c r="L786" s="24" t="s">
        <v>140</v>
      </c>
      <c r="M786" s="24" t="s">
        <v>141</v>
      </c>
      <c r="N786" s="23">
        <v>58</v>
      </c>
      <c r="O786" s="23" t="s">
        <v>142</v>
      </c>
      <c r="P786" s="23" t="s">
        <v>143</v>
      </c>
      <c r="Q786" s="26">
        <f t="shared" si="430"/>
        <v>116</v>
      </c>
      <c r="R786" s="27">
        <v>1</v>
      </c>
      <c r="S786" s="28">
        <v>2</v>
      </c>
      <c r="T786" s="28">
        <v>6</v>
      </c>
      <c r="U786" s="29"/>
      <c r="V786" s="29"/>
      <c r="W786" s="29"/>
      <c r="X786" s="28">
        <v>2</v>
      </c>
      <c r="Y786" s="23"/>
      <c r="Z786" s="23"/>
      <c r="AA786" s="23"/>
      <c r="AB786" s="23"/>
      <c r="AC786" s="23"/>
      <c r="AD786" s="23" t="s">
        <v>144</v>
      </c>
      <c r="AE786" s="23" t="s">
        <v>145</v>
      </c>
      <c r="AF786" s="23"/>
      <c r="AG786" s="23">
        <v>8.1999999999999993</v>
      </c>
      <c r="AH786" s="23">
        <v>1</v>
      </c>
      <c r="AI786" s="23">
        <v>0.85</v>
      </c>
      <c r="AJ786" s="23">
        <v>2.6</v>
      </c>
      <c r="AK786" s="27">
        <f t="shared" si="431"/>
        <v>1.75</v>
      </c>
      <c r="AL786" s="27" t="s">
        <v>143</v>
      </c>
      <c r="AM786" s="27" t="s">
        <v>143</v>
      </c>
      <c r="AN786" s="23"/>
      <c r="AO786" s="27">
        <f t="shared" si="432"/>
        <v>2</v>
      </c>
      <c r="AP786" s="23"/>
      <c r="AQ786" s="23"/>
      <c r="AR786" s="23"/>
      <c r="AS786" s="23"/>
      <c r="AT786" s="23"/>
      <c r="AU786" s="27"/>
      <c r="AV786" s="27">
        <f t="shared" si="433"/>
        <v>0</v>
      </c>
      <c r="AW786" s="27"/>
      <c r="AX786" s="28">
        <f>VLOOKUP(J786,ABNT5101!$I$3:$J$9,2)</f>
        <v>7.5</v>
      </c>
      <c r="AY786" s="28">
        <f>VLOOKUP(J786,ABNT5101!$I$3:$M$9,5)</f>
        <v>0.18</v>
      </c>
      <c r="AZ786" s="28" t="str">
        <f>_xlfn.XLOOKUP(J786,ABNT5101!I:I,ABNT5101!L:L)</f>
        <v>-</v>
      </c>
      <c r="BA786" s="28">
        <f>_xlfn.XLOOKUP(J786,ABNT5101!$I:$I,ABNT5101!M:M)</f>
        <v>0.18</v>
      </c>
      <c r="BB786" s="28" t="str">
        <f>_xlfn.XLOOKUP(J786,ABNT5101!$I:$I,ABNT5101!N:N)</f>
        <v>-</v>
      </c>
      <c r="BC786" s="28">
        <f>_xlfn.XLOOKUP(J786,ABNT5101!$I:$I,ABNT5101!O:O)</f>
        <v>16</v>
      </c>
      <c r="BD786" s="31" t="str">
        <f t="shared" si="434"/>
        <v>NÃO ATENDE</v>
      </c>
      <c r="BE786" s="32">
        <f t="shared" si="426"/>
        <v>-1</v>
      </c>
      <c r="BF786" s="32">
        <f t="shared" si="427"/>
        <v>-1</v>
      </c>
      <c r="BG786" s="32" t="str">
        <f t="shared" si="435"/>
        <v>-</v>
      </c>
      <c r="BH786" s="34"/>
      <c r="BI786" s="34"/>
      <c r="BJ786" s="34"/>
      <c r="BK786" s="34"/>
      <c r="BL786" s="35"/>
      <c r="BM786" s="34"/>
      <c r="BN786" s="31" t="str">
        <f t="shared" si="436"/>
        <v>NÃO ATENDE</v>
      </c>
      <c r="BO786" s="31" t="str">
        <f t="shared" si="428"/>
        <v>NÃO ATENDE</v>
      </c>
      <c r="BP786" s="31" t="str">
        <f t="shared" si="429"/>
        <v>NÃO ATENDE</v>
      </c>
      <c r="BQ786" s="31" t="str">
        <f t="shared" si="437"/>
        <v>ATENDE</v>
      </c>
      <c r="BR786" s="36" t="str">
        <f t="shared" si="438"/>
        <v>C5</v>
      </c>
      <c r="BS786" s="36" t="str">
        <f t="shared" si="439"/>
        <v>P6</v>
      </c>
      <c r="BT786" s="37">
        <f t="shared" si="440"/>
        <v>-1</v>
      </c>
      <c r="BU786" s="34"/>
      <c r="BV786" s="34"/>
      <c r="BW786" s="36">
        <f>IF(BS786="-","-",_xlfn.XLOOKUP(BS786,ABNT5101!$B$4:$B$9,ABNT5101!$C$4:$C$9))</f>
        <v>3</v>
      </c>
      <c r="BX786" s="36">
        <f>IF(BS786="-","-",_xlfn.XLOOKUP(BS786,ABNT5101!$B$4:$B$9,ABNT5101!$D$4:$D$9))</f>
        <v>0.6</v>
      </c>
      <c r="BY786" s="31" t="str">
        <f t="shared" si="441"/>
        <v>NÃO ATENDE</v>
      </c>
      <c r="BZ786" s="31" t="str">
        <f t="shared" si="442"/>
        <v>NÃO ATENDE</v>
      </c>
      <c r="CA786" s="31" t="str">
        <f t="shared" si="443"/>
        <v>NÃO ATENDE</v>
      </c>
      <c r="CB786" s="36" t="str">
        <f t="shared" si="453"/>
        <v>P6</v>
      </c>
      <c r="CC786" s="37">
        <f t="shared" si="444"/>
        <v>-1</v>
      </c>
      <c r="CD786" s="38"/>
      <c r="CE786" s="38"/>
      <c r="CF786" s="31">
        <f>IF(CB786="-","-",_xlfn.XLOOKUP(CB786,ABNT5101!$B$4:$B$9,ABNT5101!$C$4:$C$9))</f>
        <v>3</v>
      </c>
      <c r="CG786" s="36">
        <f>IF(CB786="-","-",_xlfn.XLOOKUP(CB786,ABNT5101!$B$4:$B$9,ABNT5101!$D$4:$D$9))</f>
        <v>0.6</v>
      </c>
      <c r="CH786" s="31" t="str">
        <f t="shared" si="445"/>
        <v>NÃO ATENDE</v>
      </c>
      <c r="CI786" s="31" t="str">
        <f t="shared" si="446"/>
        <v>NÃO ATENDE</v>
      </c>
      <c r="CJ786" s="31" t="str">
        <f t="shared" si="447"/>
        <v>NÃO ATENDE</v>
      </c>
      <c r="CK786" s="56" t="e">
        <f>_xlfn.XLOOKUP(CL786,'Banco de dados'!$B:$B,'Banco de dados'!$D:$D)</f>
        <v>#N/A</v>
      </c>
      <c r="CL786" s="42"/>
      <c r="CM786" s="56" t="e">
        <f>_xlfn.XLOOKUP(CL786,'Banco de dados'!$B:$B,'Banco de dados'!$E:$E)</f>
        <v>#N/A</v>
      </c>
      <c r="CN786" s="56"/>
      <c r="CO786" s="56" t="e">
        <f>IF(CN786="-","-",_xlfn.XLOOKUP(CN786,'Banco de dados'!$B:$B,'Banco de dados'!$E:$E))</f>
        <v>#N/A</v>
      </c>
      <c r="CP786" s="41">
        <f t="shared" si="448"/>
        <v>1</v>
      </c>
      <c r="CQ786" s="56" t="e">
        <f>_xlfn.XLOOKUP(CL786,'Banco de dados'!$B:$B,'Banco de dados'!$H:$H)</f>
        <v>#N/A</v>
      </c>
      <c r="CR786" s="56" t="e">
        <f t="array" aca="1" ref="CR786" ca="1">_xludf.xlookup(CN786,'Banco de dados'!$B:$B,'Banco de dados'!$H:$H)</f>
        <v>#NAME?</v>
      </c>
      <c r="CS786" s="56" t="e">
        <f t="array" aca="1" ref="CS786" ca="1">_xludf.xlookup(CL786,'Banco de dados'!$B:$B,'Banco de dados'!$F:$F)</f>
        <v>#NAME?</v>
      </c>
      <c r="CT786" s="56" t="e">
        <f t="array" aca="1" ref="CT786" ca="1">_xludf.xlookup(CN786,'Banco de dados'!$B:$B,'Banco de dados'!$F:$F)</f>
        <v>#NAME?</v>
      </c>
      <c r="CU786" s="42"/>
      <c r="CV786" s="42"/>
      <c r="CW786" s="56" t="str">
        <f>IF(AJ786=0.5,"Suporte",IF(AND(AJ786&gt;='Braços de IP'!$B$9,AJ786&lt;='Braços de IP'!$D$9),'Braços de IP'!$E$9,IF(AND(AJ786&gt;='Braços de IP'!$B$10,AJ786&lt;='Braços de IP'!$D$10),'Braços de IP'!$E$10,IF(AND(AJ786&gt;='Braços de IP'!$B$11,AJ786&lt;='Braços de IP'!$D$11),'Braços de IP'!$E$11,IF(AND(AJ786&gt;='Braços de IP'!$B$12,AJ786&lt;='Braços de IP'!$D$12),'Braços de IP'!$E$12,IF(AND(AJ786&gt;='Braços de IP'!$B$13,AJ786&lt;='Braços de IP'!$D$13),'Braços de IP'!$E$13,IF(AND(AJ786&gt;='Braços de IP'!$B$14,AJ786&lt;='Braços de IP'!$D$14),'Braços de IP'!$E$14,"ERRO")))))))</f>
        <v>Longo I</v>
      </c>
      <c r="CX786" s="42"/>
      <c r="CY786" s="56" t="str">
        <f>IF($CX786="","",VLOOKUP($CX786,'Braços de IP'!$E$9:$I$15,2,0))</f>
        <v/>
      </c>
      <c r="CZ786" s="43" t="str">
        <f>IF($CX786="","",VLOOKUP($CX786,'Braços de IP'!$E$9:$I$15,5,0))</f>
        <v/>
      </c>
      <c r="DA786" s="56"/>
      <c r="DB786" s="56"/>
      <c r="DC786" s="56"/>
      <c r="DD786" s="56"/>
      <c r="DE786" s="56"/>
      <c r="DF786" s="56"/>
      <c r="DG786" s="44" t="e">
        <f t="shared" si="449"/>
        <v>#N/A</v>
      </c>
      <c r="DH786" s="45">
        <f t="shared" si="450"/>
        <v>58</v>
      </c>
      <c r="DI786" s="44" t="e">
        <f t="shared" si="451"/>
        <v>#N/A</v>
      </c>
      <c r="DJ786" s="46" t="e">
        <f t="shared" si="452"/>
        <v>#N/A</v>
      </c>
      <c r="DK786" s="47" t="s">
        <v>147</v>
      </c>
      <c r="DL786" s="48"/>
      <c r="DM786" s="49"/>
      <c r="DN786" s="23" t="s">
        <v>148</v>
      </c>
      <c r="DO786" s="23"/>
      <c r="DQ786" s="50"/>
    </row>
    <row r="787" spans="1:121" ht="15.75" hidden="1" customHeight="1" x14ac:dyDescent="0.3">
      <c r="B787" s="5"/>
      <c r="C787" s="5"/>
      <c r="D787" s="5"/>
      <c r="E787" s="22" t="s">
        <v>640</v>
      </c>
      <c r="F787" s="22" t="s">
        <v>137</v>
      </c>
      <c r="G787" s="23" t="s">
        <v>641</v>
      </c>
      <c r="H787" s="23">
        <v>-23.413547999999999</v>
      </c>
      <c r="I787" s="23">
        <v>-46.840468000000001</v>
      </c>
      <c r="J787" s="24" t="s">
        <v>139</v>
      </c>
      <c r="K787" s="60"/>
      <c r="L787" s="24" t="s">
        <v>140</v>
      </c>
      <c r="M787" s="24" t="s">
        <v>141</v>
      </c>
      <c r="N787" s="23">
        <v>58</v>
      </c>
      <c r="O787" s="23" t="s">
        <v>142</v>
      </c>
      <c r="P787" s="23" t="s">
        <v>143</v>
      </c>
      <c r="Q787" s="26">
        <f t="shared" si="430"/>
        <v>116</v>
      </c>
      <c r="R787" s="27">
        <v>1</v>
      </c>
      <c r="S787" s="28">
        <v>2</v>
      </c>
      <c r="T787" s="28">
        <v>6</v>
      </c>
      <c r="U787" s="29"/>
      <c r="V787" s="29"/>
      <c r="W787" s="29"/>
      <c r="X787" s="28">
        <v>2</v>
      </c>
      <c r="Y787" s="23"/>
      <c r="Z787" s="23"/>
      <c r="AA787" s="23"/>
      <c r="AB787" s="23"/>
      <c r="AC787" s="23"/>
      <c r="AD787" s="23" t="s">
        <v>144</v>
      </c>
      <c r="AE787" s="23" t="s">
        <v>145</v>
      </c>
      <c r="AF787" s="23"/>
      <c r="AG787" s="23">
        <v>8.1999999999999993</v>
      </c>
      <c r="AH787" s="23">
        <v>1</v>
      </c>
      <c r="AI787" s="23">
        <v>0.85</v>
      </c>
      <c r="AJ787" s="23">
        <v>2.6</v>
      </c>
      <c r="AK787" s="27">
        <f t="shared" si="431"/>
        <v>1.75</v>
      </c>
      <c r="AL787" s="27" t="s">
        <v>143</v>
      </c>
      <c r="AM787" s="27" t="s">
        <v>143</v>
      </c>
      <c r="AN787" s="23"/>
      <c r="AO787" s="27">
        <f t="shared" si="432"/>
        <v>2</v>
      </c>
      <c r="AP787" s="23"/>
      <c r="AQ787" s="23"/>
      <c r="AR787" s="23"/>
      <c r="AS787" s="23"/>
      <c r="AT787" s="23"/>
      <c r="AU787" s="27"/>
      <c r="AV787" s="27">
        <f t="shared" si="433"/>
        <v>0</v>
      </c>
      <c r="AW787" s="27"/>
      <c r="AX787" s="28">
        <f>VLOOKUP(J787,ABNT5101!$I$3:$J$9,2)</f>
        <v>7.5</v>
      </c>
      <c r="AY787" s="28">
        <f>VLOOKUP(J787,ABNT5101!$I$3:$M$9,5)</f>
        <v>0.18</v>
      </c>
      <c r="AZ787" s="28" t="str">
        <f>_xlfn.XLOOKUP(J787,ABNT5101!I:I,ABNT5101!L:L)</f>
        <v>-</v>
      </c>
      <c r="BA787" s="28">
        <f>_xlfn.XLOOKUP(J787,ABNT5101!$I:$I,ABNT5101!M:M)</f>
        <v>0.18</v>
      </c>
      <c r="BB787" s="28" t="str">
        <f>_xlfn.XLOOKUP(J787,ABNT5101!$I:$I,ABNT5101!N:N)</f>
        <v>-</v>
      </c>
      <c r="BC787" s="28">
        <f>_xlfn.XLOOKUP(J787,ABNT5101!$I:$I,ABNT5101!O:O)</f>
        <v>16</v>
      </c>
      <c r="BD787" s="31" t="str">
        <f t="shared" si="434"/>
        <v>NÃO ATENDE</v>
      </c>
      <c r="BE787" s="32">
        <f t="shared" si="426"/>
        <v>-1</v>
      </c>
      <c r="BF787" s="32">
        <f t="shared" si="427"/>
        <v>-1</v>
      </c>
      <c r="BG787" s="32" t="str">
        <f t="shared" si="435"/>
        <v>-</v>
      </c>
      <c r="BH787" s="34"/>
      <c r="BI787" s="34"/>
      <c r="BJ787" s="34"/>
      <c r="BK787" s="34"/>
      <c r="BL787" s="35"/>
      <c r="BM787" s="34"/>
      <c r="BN787" s="31" t="str">
        <f t="shared" si="436"/>
        <v>NÃO ATENDE</v>
      </c>
      <c r="BO787" s="31" t="str">
        <f t="shared" si="428"/>
        <v>NÃO ATENDE</v>
      </c>
      <c r="BP787" s="31" t="str">
        <f t="shared" si="429"/>
        <v>NÃO ATENDE</v>
      </c>
      <c r="BQ787" s="31" t="str">
        <f t="shared" si="437"/>
        <v>ATENDE</v>
      </c>
      <c r="BR787" s="36" t="str">
        <f t="shared" si="438"/>
        <v>C5</v>
      </c>
      <c r="BS787" s="36" t="str">
        <f t="shared" si="439"/>
        <v>P6</v>
      </c>
      <c r="BT787" s="37">
        <f t="shared" si="440"/>
        <v>-1</v>
      </c>
      <c r="BU787" s="34"/>
      <c r="BV787" s="34"/>
      <c r="BW787" s="36">
        <f>IF(BS787="-","-",_xlfn.XLOOKUP(BS787,ABNT5101!$B$4:$B$9,ABNT5101!$C$4:$C$9))</f>
        <v>3</v>
      </c>
      <c r="BX787" s="36">
        <f>IF(BS787="-","-",_xlfn.XLOOKUP(BS787,ABNT5101!$B$4:$B$9,ABNT5101!$D$4:$D$9))</f>
        <v>0.6</v>
      </c>
      <c r="BY787" s="31" t="str">
        <f t="shared" si="441"/>
        <v>NÃO ATENDE</v>
      </c>
      <c r="BZ787" s="31" t="str">
        <f t="shared" si="442"/>
        <v>NÃO ATENDE</v>
      </c>
      <c r="CA787" s="31" t="str">
        <f t="shared" si="443"/>
        <v>NÃO ATENDE</v>
      </c>
      <c r="CB787" s="36" t="str">
        <f t="shared" si="453"/>
        <v>P6</v>
      </c>
      <c r="CC787" s="37">
        <f t="shared" si="444"/>
        <v>-1</v>
      </c>
      <c r="CD787" s="38"/>
      <c r="CE787" s="38"/>
      <c r="CF787" s="31">
        <f>IF(CB787="-","-",_xlfn.XLOOKUP(CB787,ABNT5101!$B$4:$B$9,ABNT5101!$C$4:$C$9))</f>
        <v>3</v>
      </c>
      <c r="CG787" s="36">
        <f>IF(CB787="-","-",_xlfn.XLOOKUP(CB787,ABNT5101!$B$4:$B$9,ABNT5101!$D$4:$D$9))</f>
        <v>0.6</v>
      </c>
      <c r="CH787" s="31" t="str">
        <f t="shared" si="445"/>
        <v>NÃO ATENDE</v>
      </c>
      <c r="CI787" s="31" t="str">
        <f t="shared" si="446"/>
        <v>NÃO ATENDE</v>
      </c>
      <c r="CJ787" s="31" t="str">
        <f t="shared" si="447"/>
        <v>NÃO ATENDE</v>
      </c>
      <c r="CK787" s="56" t="e">
        <f>_xlfn.XLOOKUP(CL787,'Banco de dados'!$B:$B,'Banco de dados'!$D:$D)</f>
        <v>#N/A</v>
      </c>
      <c r="CL787" s="42"/>
      <c r="CM787" s="56" t="e">
        <f>_xlfn.XLOOKUP(CL787,'Banco de dados'!$B:$B,'Banco de dados'!$E:$E)</f>
        <v>#N/A</v>
      </c>
      <c r="CN787" s="56"/>
      <c r="CO787" s="56" t="e">
        <f>IF(CN787="-","-",_xlfn.XLOOKUP(CN787,'Banco de dados'!$B:$B,'Banco de dados'!$E:$E))</f>
        <v>#N/A</v>
      </c>
      <c r="CP787" s="41">
        <f t="shared" si="448"/>
        <v>1</v>
      </c>
      <c r="CQ787" s="56" t="e">
        <f>_xlfn.XLOOKUP(CL787,'Banco de dados'!$B:$B,'Banco de dados'!$H:$H)</f>
        <v>#N/A</v>
      </c>
      <c r="CR787" s="56" t="e">
        <f t="array" aca="1" ref="CR787" ca="1">_xludf.xlookup(CN787,'Banco de dados'!$B:$B,'Banco de dados'!$H:$H)</f>
        <v>#NAME?</v>
      </c>
      <c r="CS787" s="56" t="e">
        <f t="array" aca="1" ref="CS787" ca="1">_xludf.xlookup(CL787,'Banco de dados'!$B:$B,'Banco de dados'!$F:$F)</f>
        <v>#NAME?</v>
      </c>
      <c r="CT787" s="56" t="e">
        <f t="array" aca="1" ref="CT787" ca="1">_xludf.xlookup(CN787,'Banco de dados'!$B:$B,'Banco de dados'!$F:$F)</f>
        <v>#NAME?</v>
      </c>
      <c r="CU787" s="42"/>
      <c r="CV787" s="42"/>
      <c r="CW787" s="56" t="str">
        <f>IF(AJ787=0.5,"Suporte",IF(AND(AJ787&gt;='Braços de IP'!$B$9,AJ787&lt;='Braços de IP'!$D$9),'Braços de IP'!$E$9,IF(AND(AJ787&gt;='Braços de IP'!$B$10,AJ787&lt;='Braços de IP'!$D$10),'Braços de IP'!$E$10,IF(AND(AJ787&gt;='Braços de IP'!$B$11,AJ787&lt;='Braços de IP'!$D$11),'Braços de IP'!$E$11,IF(AND(AJ787&gt;='Braços de IP'!$B$12,AJ787&lt;='Braços de IP'!$D$12),'Braços de IP'!$E$12,IF(AND(AJ787&gt;='Braços de IP'!$B$13,AJ787&lt;='Braços de IP'!$D$13),'Braços de IP'!$E$13,IF(AND(AJ787&gt;='Braços de IP'!$B$14,AJ787&lt;='Braços de IP'!$D$14),'Braços de IP'!$E$14,"ERRO")))))))</f>
        <v>Longo I</v>
      </c>
      <c r="CX787" s="42"/>
      <c r="CY787" s="56" t="str">
        <f>IF($CX787="","",VLOOKUP($CX787,'Braços de IP'!$E$9:$I$15,2,0))</f>
        <v/>
      </c>
      <c r="CZ787" s="43" t="str">
        <f>IF($CX787="","",VLOOKUP($CX787,'Braços de IP'!$E$9:$I$15,5,0))</f>
        <v/>
      </c>
      <c r="DA787" s="56"/>
      <c r="DB787" s="56"/>
      <c r="DC787" s="56"/>
      <c r="DD787" s="56"/>
      <c r="DE787" s="56"/>
      <c r="DF787" s="56"/>
      <c r="DG787" s="44" t="e">
        <f t="shared" si="449"/>
        <v>#N/A</v>
      </c>
      <c r="DH787" s="45">
        <f t="shared" si="450"/>
        <v>58</v>
      </c>
      <c r="DI787" s="44" t="e">
        <f t="shared" si="451"/>
        <v>#N/A</v>
      </c>
      <c r="DJ787" s="46" t="e">
        <f t="shared" si="452"/>
        <v>#N/A</v>
      </c>
      <c r="DK787" s="47" t="s">
        <v>147</v>
      </c>
      <c r="DL787" s="48"/>
      <c r="DM787" s="49"/>
      <c r="DN787" s="23" t="s">
        <v>148</v>
      </c>
      <c r="DO787" s="23"/>
      <c r="DQ787" s="50"/>
    </row>
    <row r="788" spans="1:121" ht="15.75" hidden="1" customHeight="1" x14ac:dyDescent="0.3">
      <c r="B788" s="5"/>
      <c r="C788" s="5"/>
      <c r="D788" s="5"/>
      <c r="E788" s="22" t="s">
        <v>642</v>
      </c>
      <c r="F788" s="22" t="s">
        <v>150</v>
      </c>
      <c r="G788" s="23" t="s">
        <v>643</v>
      </c>
      <c r="H788" s="23">
        <v>-23.33594278</v>
      </c>
      <c r="I788" s="23">
        <v>-46.92412865</v>
      </c>
      <c r="J788" s="24" t="s">
        <v>139</v>
      </c>
      <c r="K788" s="60"/>
      <c r="L788" s="24" t="s">
        <v>152</v>
      </c>
      <c r="M788" s="24" t="s">
        <v>141</v>
      </c>
      <c r="N788" s="23">
        <v>60</v>
      </c>
      <c r="O788" s="23" t="s">
        <v>142</v>
      </c>
      <c r="P788" s="23" t="s">
        <v>143</v>
      </c>
      <c r="Q788" s="26">
        <f t="shared" si="430"/>
        <v>120</v>
      </c>
      <c r="R788" s="27">
        <v>1</v>
      </c>
      <c r="S788" s="28" t="s">
        <v>153</v>
      </c>
      <c r="T788" s="28">
        <v>5</v>
      </c>
      <c r="U788" s="29"/>
      <c r="V788" s="29"/>
      <c r="W788" s="29"/>
      <c r="X788" s="28" t="s">
        <v>153</v>
      </c>
      <c r="Y788" s="23"/>
      <c r="Z788" s="23"/>
      <c r="AA788" s="23"/>
      <c r="AB788" s="23"/>
      <c r="AC788" s="23"/>
      <c r="AD788" s="23" t="s">
        <v>144</v>
      </c>
      <c r="AE788" s="23" t="s">
        <v>145</v>
      </c>
      <c r="AF788" s="23"/>
      <c r="AG788" s="23">
        <v>8.15</v>
      </c>
      <c r="AH788" s="23">
        <v>1</v>
      </c>
      <c r="AI788" s="23">
        <v>1.1499999999999999</v>
      </c>
      <c r="AJ788" s="23">
        <v>2.2000000000000002</v>
      </c>
      <c r="AK788" s="27">
        <f t="shared" si="431"/>
        <v>1.0500000000000003</v>
      </c>
      <c r="AL788" s="27" t="s">
        <v>143</v>
      </c>
      <c r="AM788" s="27" t="s">
        <v>143</v>
      </c>
      <c r="AN788" s="23"/>
      <c r="AO788" s="27">
        <f t="shared" si="432"/>
        <v>2</v>
      </c>
      <c r="AP788" s="23"/>
      <c r="AQ788" s="23"/>
      <c r="AR788" s="23"/>
      <c r="AS788" s="23"/>
      <c r="AT788" s="23"/>
      <c r="AU788" s="27"/>
      <c r="AV788" s="27">
        <f t="shared" si="433"/>
        <v>0</v>
      </c>
      <c r="AW788" s="27"/>
      <c r="AX788" s="28">
        <f>VLOOKUP(J788,ABNT5101!$I$3:$J$9,2)</f>
        <v>7.5</v>
      </c>
      <c r="AY788" s="28">
        <f>VLOOKUP(J788,ABNT5101!$I$3:$M$9,5)</f>
        <v>0.18</v>
      </c>
      <c r="AZ788" s="28" t="str">
        <f>_xlfn.XLOOKUP(J788,ABNT5101!I:I,ABNT5101!L:L)</f>
        <v>-</v>
      </c>
      <c r="BA788" s="28">
        <f>_xlfn.XLOOKUP(J788,ABNT5101!$I:$I,ABNT5101!M:M)</f>
        <v>0.18</v>
      </c>
      <c r="BB788" s="28" t="str">
        <f>_xlfn.XLOOKUP(J788,ABNT5101!$I:$I,ABNT5101!N:N)</f>
        <v>-</v>
      </c>
      <c r="BC788" s="28">
        <f>_xlfn.XLOOKUP(J788,ABNT5101!$I:$I,ABNT5101!O:O)</f>
        <v>16</v>
      </c>
      <c r="BD788" s="31" t="str">
        <f t="shared" si="434"/>
        <v>NÃO ATENDE</v>
      </c>
      <c r="BE788" s="32">
        <f t="shared" si="426"/>
        <v>-1</v>
      </c>
      <c r="BF788" s="32">
        <f t="shared" si="427"/>
        <v>-1</v>
      </c>
      <c r="BG788" s="32" t="str">
        <f t="shared" si="435"/>
        <v>-</v>
      </c>
      <c r="BH788" s="34"/>
      <c r="BI788" s="34"/>
      <c r="BJ788" s="34"/>
      <c r="BK788" s="34"/>
      <c r="BL788" s="35"/>
      <c r="BM788" s="34"/>
      <c r="BN788" s="31" t="str">
        <f t="shared" si="436"/>
        <v>NÃO ATENDE</v>
      </c>
      <c r="BO788" s="31" t="str">
        <f t="shared" si="428"/>
        <v>NÃO ATENDE</v>
      </c>
      <c r="BP788" s="31" t="str">
        <f t="shared" si="429"/>
        <v>NÃO ATENDE</v>
      </c>
      <c r="BQ788" s="31" t="str">
        <f t="shared" si="437"/>
        <v>ATENDE</v>
      </c>
      <c r="BR788" s="36" t="str">
        <f t="shared" si="438"/>
        <v>C5</v>
      </c>
      <c r="BS788" s="36" t="str">
        <f t="shared" si="439"/>
        <v>Sem Passeio</v>
      </c>
      <c r="BT788" s="37" t="e">
        <f t="shared" si="440"/>
        <v>#N/A</v>
      </c>
      <c r="BU788" s="34"/>
      <c r="BV788" s="34"/>
      <c r="BW788" s="36" t="e">
        <f>IF(BS788="-","-",_xlfn.XLOOKUP(BS788,ABNT5101!$B$4:$B$9,ABNT5101!$C$4:$C$9))</f>
        <v>#N/A</v>
      </c>
      <c r="BX788" s="36" t="e">
        <f>IF(BS788="-","-",_xlfn.XLOOKUP(BS788,ABNT5101!$B$4:$B$9,ABNT5101!$D$4:$D$9))</f>
        <v>#N/A</v>
      </c>
      <c r="BY788" s="31" t="e">
        <f t="shared" si="441"/>
        <v>#N/A</v>
      </c>
      <c r="BZ788" s="31" t="e">
        <f t="shared" si="442"/>
        <v>#N/A</v>
      </c>
      <c r="CA788" s="31" t="e">
        <f t="shared" si="443"/>
        <v>#N/A</v>
      </c>
      <c r="CB788" s="36" t="str">
        <f t="shared" ref="CB788:CB819" si="454">BS788</f>
        <v>Sem Passeio</v>
      </c>
      <c r="CC788" s="37" t="e">
        <f t="shared" si="444"/>
        <v>#N/A</v>
      </c>
      <c r="CD788" s="38"/>
      <c r="CE788" s="38"/>
      <c r="CF788" s="31" t="e">
        <f>IF(CB788="-","-",_xlfn.XLOOKUP(CB788,ABNT5101!$B$4:$B$9,ABNT5101!$C$4:$C$9))</f>
        <v>#N/A</v>
      </c>
      <c r="CG788" s="36" t="e">
        <f>IF(CB788="-","-",_xlfn.XLOOKUP(CB788,ABNT5101!$B$4:$B$9,ABNT5101!$D$4:$D$9))</f>
        <v>#N/A</v>
      </c>
      <c r="CH788" s="31" t="e">
        <f t="shared" si="445"/>
        <v>#N/A</v>
      </c>
      <c r="CI788" s="31" t="e">
        <f t="shared" si="446"/>
        <v>#N/A</v>
      </c>
      <c r="CJ788" s="31" t="e">
        <f t="shared" si="447"/>
        <v>#N/A</v>
      </c>
      <c r="CK788" s="56" t="e">
        <f>_xlfn.XLOOKUP(CL788,'Banco de dados'!$B:$B,'Banco de dados'!$D:$D)</f>
        <v>#N/A</v>
      </c>
      <c r="CL788" s="55"/>
      <c r="CM788" s="56" t="e">
        <f>_xlfn.XLOOKUP(CL788,'Banco de dados'!$B:$B,'Banco de dados'!$E:$E)</f>
        <v>#N/A</v>
      </c>
      <c r="CN788" s="56"/>
      <c r="CO788" s="56" t="e">
        <f>IF(CN788="-","-",_xlfn.XLOOKUP(CN788,'Banco de dados'!$B:$B,'Banco de dados'!$E:$E))</f>
        <v>#N/A</v>
      </c>
      <c r="CP788" s="41">
        <f t="shared" si="448"/>
        <v>1</v>
      </c>
      <c r="CQ788" s="56" t="e">
        <f>_xlfn.XLOOKUP(CL788,'Banco de dados'!$B:$B,'Banco de dados'!$H:$H)</f>
        <v>#N/A</v>
      </c>
      <c r="CR788" s="56" t="e">
        <f t="array" aca="1" ref="CR788" ca="1">_xludf.xlookup(CN788,'Banco de dados'!$B:$B,'Banco de dados'!$H:$H)</f>
        <v>#NAME?</v>
      </c>
      <c r="CS788" s="56" t="e">
        <f t="array" aca="1" ref="CS788" ca="1">_xludf.xlookup(CL788,'Banco de dados'!$B:$B,'Banco de dados'!$F:$F)</f>
        <v>#NAME?</v>
      </c>
      <c r="CT788" s="56" t="e">
        <f t="array" aca="1" ref="CT788" ca="1">_xludf.xlookup(CN788,'Banco de dados'!$B:$B,'Banco de dados'!$F:$F)</f>
        <v>#NAME?</v>
      </c>
      <c r="CU788" s="42"/>
      <c r="CV788" s="42"/>
      <c r="CW788" s="56" t="str">
        <f>IF(AJ788=0.5,"Suporte",IF(AND(AJ788&gt;='Braços de IP'!$B$9,AJ788&lt;='Braços de IP'!$D$9),'Braços de IP'!$E$9,IF(AND(AJ788&gt;='Braços de IP'!$B$10,AJ788&lt;='Braços de IP'!$D$10),'Braços de IP'!$E$10,IF(AND(AJ788&gt;='Braços de IP'!$B$11,AJ788&lt;='Braços de IP'!$D$11),'Braços de IP'!$E$11,IF(AND(AJ788&gt;='Braços de IP'!$B$12,AJ788&lt;='Braços de IP'!$D$12),'Braços de IP'!$E$12,IF(AND(AJ788&gt;='Braços de IP'!$B$13,AJ788&lt;='Braços de IP'!$D$13),'Braços de IP'!$E$13,IF(AND(AJ788&gt;='Braços de IP'!$B$14,AJ788&lt;='Braços de IP'!$D$14),'Braços de IP'!$E$14,"ERRO")))))))</f>
        <v>Médio I</v>
      </c>
      <c r="CX788" s="42"/>
      <c r="CY788" s="56" t="str">
        <f>IF($CX788="","",VLOOKUP($CX788,'Braços de IP'!$E$9:$I$15,2,0))</f>
        <v/>
      </c>
      <c r="CZ788" s="43" t="str">
        <f>IF($CX788="","",VLOOKUP($CX788,'Braços de IP'!$E$9:$I$15,5,0))</f>
        <v/>
      </c>
      <c r="DA788" s="56"/>
      <c r="DB788" s="56"/>
      <c r="DC788" s="56"/>
      <c r="DD788" s="56"/>
      <c r="DE788" s="56"/>
      <c r="DF788" s="56"/>
      <c r="DG788" s="44" t="e">
        <f t="shared" si="449"/>
        <v>#N/A</v>
      </c>
      <c r="DH788" s="45">
        <f t="shared" si="450"/>
        <v>60</v>
      </c>
      <c r="DI788" s="44" t="e">
        <f t="shared" si="451"/>
        <v>#N/A</v>
      </c>
      <c r="DJ788" s="46" t="e">
        <f t="shared" si="452"/>
        <v>#N/A</v>
      </c>
      <c r="DK788" s="47" t="s">
        <v>147</v>
      </c>
      <c r="DL788" s="48"/>
      <c r="DM788" s="49"/>
      <c r="DN788" s="23" t="s">
        <v>148</v>
      </c>
      <c r="DO788" s="23"/>
      <c r="DQ788" s="50"/>
    </row>
    <row r="789" spans="1:121" ht="15.75" hidden="1" customHeight="1" x14ac:dyDescent="0.3">
      <c r="B789" s="5"/>
      <c r="C789" s="5"/>
      <c r="D789" s="5"/>
      <c r="E789" s="22" t="s">
        <v>642</v>
      </c>
      <c r="F789" s="22" t="s">
        <v>150</v>
      </c>
      <c r="G789" s="23" t="s">
        <v>643</v>
      </c>
      <c r="H789" s="23">
        <v>-23.33594278</v>
      </c>
      <c r="I789" s="23">
        <v>-46.92412865</v>
      </c>
      <c r="J789" s="24" t="s">
        <v>139</v>
      </c>
      <c r="K789" s="60"/>
      <c r="L789" s="24" t="s">
        <v>152</v>
      </c>
      <c r="M789" s="24" t="s">
        <v>141</v>
      </c>
      <c r="N789" s="23">
        <v>60</v>
      </c>
      <c r="O789" s="23" t="s">
        <v>142</v>
      </c>
      <c r="P789" s="23" t="s">
        <v>143</v>
      </c>
      <c r="Q789" s="26">
        <f t="shared" si="430"/>
        <v>120</v>
      </c>
      <c r="R789" s="27">
        <v>1</v>
      </c>
      <c r="S789" s="28" t="s">
        <v>153</v>
      </c>
      <c r="T789" s="28">
        <v>5</v>
      </c>
      <c r="U789" s="29"/>
      <c r="V789" s="29"/>
      <c r="W789" s="29"/>
      <c r="X789" s="28" t="s">
        <v>153</v>
      </c>
      <c r="Y789" s="23"/>
      <c r="Z789" s="23"/>
      <c r="AA789" s="23"/>
      <c r="AB789" s="23"/>
      <c r="AC789" s="23"/>
      <c r="AD789" s="23" t="s">
        <v>144</v>
      </c>
      <c r="AE789" s="23" t="s">
        <v>145</v>
      </c>
      <c r="AF789" s="23"/>
      <c r="AG789" s="23">
        <v>8.15</v>
      </c>
      <c r="AH789" s="23">
        <v>1</v>
      </c>
      <c r="AI789" s="23">
        <v>1.1499999999999999</v>
      </c>
      <c r="AJ789" s="23">
        <v>2.2000000000000002</v>
      </c>
      <c r="AK789" s="27">
        <f t="shared" si="431"/>
        <v>1.0500000000000003</v>
      </c>
      <c r="AL789" s="27" t="s">
        <v>143</v>
      </c>
      <c r="AM789" s="27" t="s">
        <v>143</v>
      </c>
      <c r="AN789" s="23"/>
      <c r="AO789" s="27">
        <f t="shared" si="432"/>
        <v>2</v>
      </c>
      <c r="AP789" s="23"/>
      <c r="AQ789" s="23"/>
      <c r="AR789" s="23"/>
      <c r="AS789" s="23"/>
      <c r="AT789" s="23"/>
      <c r="AU789" s="27"/>
      <c r="AV789" s="27">
        <f t="shared" si="433"/>
        <v>0</v>
      </c>
      <c r="AW789" s="27"/>
      <c r="AX789" s="28">
        <f>VLOOKUP(J789,ABNT5101!$I$3:$J$9,2)</f>
        <v>7.5</v>
      </c>
      <c r="AY789" s="28">
        <f>VLOOKUP(J789,ABNT5101!$I$3:$M$9,5)</f>
        <v>0.18</v>
      </c>
      <c r="AZ789" s="28" t="str">
        <f>_xlfn.XLOOKUP(J789,ABNT5101!I:I,ABNT5101!L:L)</f>
        <v>-</v>
      </c>
      <c r="BA789" s="28">
        <f>_xlfn.XLOOKUP(J789,ABNT5101!$I:$I,ABNT5101!M:M)</f>
        <v>0.18</v>
      </c>
      <c r="BB789" s="28" t="str">
        <f>_xlfn.XLOOKUP(J789,ABNT5101!$I:$I,ABNT5101!N:N)</f>
        <v>-</v>
      </c>
      <c r="BC789" s="28">
        <f>_xlfn.XLOOKUP(J789,ABNT5101!$I:$I,ABNT5101!O:O)</f>
        <v>16</v>
      </c>
      <c r="BD789" s="31" t="str">
        <f t="shared" si="434"/>
        <v>NÃO ATENDE</v>
      </c>
      <c r="BE789" s="32">
        <f t="shared" si="426"/>
        <v>-1</v>
      </c>
      <c r="BF789" s="32">
        <f t="shared" si="427"/>
        <v>-1</v>
      </c>
      <c r="BG789" s="32" t="str">
        <f t="shared" si="435"/>
        <v>-</v>
      </c>
      <c r="BH789" s="34"/>
      <c r="BI789" s="34"/>
      <c r="BJ789" s="34"/>
      <c r="BK789" s="34"/>
      <c r="BL789" s="35"/>
      <c r="BM789" s="34"/>
      <c r="BN789" s="31" t="str">
        <f t="shared" si="436"/>
        <v>NÃO ATENDE</v>
      </c>
      <c r="BO789" s="31" t="str">
        <f t="shared" si="428"/>
        <v>NÃO ATENDE</v>
      </c>
      <c r="BP789" s="31" t="str">
        <f t="shared" si="429"/>
        <v>NÃO ATENDE</v>
      </c>
      <c r="BQ789" s="31" t="str">
        <f t="shared" si="437"/>
        <v>ATENDE</v>
      </c>
      <c r="BR789" s="36" t="str">
        <f t="shared" si="438"/>
        <v>C5</v>
      </c>
      <c r="BS789" s="36" t="str">
        <f t="shared" si="439"/>
        <v>Sem Passeio</v>
      </c>
      <c r="BT789" s="37" t="e">
        <f t="shared" si="440"/>
        <v>#N/A</v>
      </c>
      <c r="BU789" s="34"/>
      <c r="BV789" s="34"/>
      <c r="BW789" s="36" t="e">
        <f>IF(BS789="-","-",_xlfn.XLOOKUP(BS789,ABNT5101!$B$4:$B$9,ABNT5101!$C$4:$C$9))</f>
        <v>#N/A</v>
      </c>
      <c r="BX789" s="36" t="e">
        <f>IF(BS789="-","-",_xlfn.XLOOKUP(BS789,ABNT5101!$B$4:$B$9,ABNT5101!$D$4:$D$9))</f>
        <v>#N/A</v>
      </c>
      <c r="BY789" s="31" t="e">
        <f t="shared" si="441"/>
        <v>#N/A</v>
      </c>
      <c r="BZ789" s="31" t="e">
        <f t="shared" si="442"/>
        <v>#N/A</v>
      </c>
      <c r="CA789" s="31" t="e">
        <f t="shared" si="443"/>
        <v>#N/A</v>
      </c>
      <c r="CB789" s="36" t="str">
        <f t="shared" si="454"/>
        <v>Sem Passeio</v>
      </c>
      <c r="CC789" s="37" t="e">
        <f t="shared" si="444"/>
        <v>#N/A</v>
      </c>
      <c r="CD789" s="38"/>
      <c r="CE789" s="38"/>
      <c r="CF789" s="31" t="e">
        <f>IF(CB789="-","-",_xlfn.XLOOKUP(CB789,ABNT5101!$B$4:$B$9,ABNT5101!$C$4:$C$9))</f>
        <v>#N/A</v>
      </c>
      <c r="CG789" s="36" t="e">
        <f>IF(CB789="-","-",_xlfn.XLOOKUP(CB789,ABNT5101!$B$4:$B$9,ABNT5101!$D$4:$D$9))</f>
        <v>#N/A</v>
      </c>
      <c r="CH789" s="31" t="e">
        <f t="shared" si="445"/>
        <v>#N/A</v>
      </c>
      <c r="CI789" s="31" t="e">
        <f t="shared" si="446"/>
        <v>#N/A</v>
      </c>
      <c r="CJ789" s="31" t="e">
        <f t="shared" si="447"/>
        <v>#N/A</v>
      </c>
      <c r="CK789" s="56" t="e">
        <f>_xlfn.XLOOKUP(CL789,'Banco de dados'!$B:$B,'Banco de dados'!$D:$D)</f>
        <v>#N/A</v>
      </c>
      <c r="CL789" s="55"/>
      <c r="CM789" s="56" t="e">
        <f>_xlfn.XLOOKUP(CL789,'Banco de dados'!$B:$B,'Banco de dados'!$E:$E)</f>
        <v>#N/A</v>
      </c>
      <c r="CN789" s="56"/>
      <c r="CO789" s="56" t="e">
        <f>IF(CN789="-","-",_xlfn.XLOOKUP(CN789,'Banco de dados'!$B:$B,'Banco de dados'!$E:$E))</f>
        <v>#N/A</v>
      </c>
      <c r="CP789" s="41">
        <f t="shared" si="448"/>
        <v>1</v>
      </c>
      <c r="CQ789" s="56" t="e">
        <f>_xlfn.XLOOKUP(CL789,'Banco de dados'!$B:$B,'Banco de dados'!$H:$H)</f>
        <v>#N/A</v>
      </c>
      <c r="CR789" s="56" t="e">
        <f t="array" aca="1" ref="CR789" ca="1">_xludf.xlookup(CN789,'Banco de dados'!$B:$B,'Banco de dados'!$H:$H)</f>
        <v>#NAME?</v>
      </c>
      <c r="CS789" s="56" t="e">
        <f t="array" aca="1" ref="CS789" ca="1">_xludf.xlookup(CL789,'Banco de dados'!$B:$B,'Banco de dados'!$F:$F)</f>
        <v>#NAME?</v>
      </c>
      <c r="CT789" s="56" t="e">
        <f t="array" aca="1" ref="CT789" ca="1">_xludf.xlookup(CN789,'Banco de dados'!$B:$B,'Banco de dados'!$F:$F)</f>
        <v>#NAME?</v>
      </c>
      <c r="CU789" s="42"/>
      <c r="CV789" s="42"/>
      <c r="CW789" s="56" t="str">
        <f>IF(AJ789=0.5,"Suporte",IF(AND(AJ789&gt;='Braços de IP'!$B$9,AJ789&lt;='Braços de IP'!$D$9),'Braços de IP'!$E$9,IF(AND(AJ789&gt;='Braços de IP'!$B$10,AJ789&lt;='Braços de IP'!$D$10),'Braços de IP'!$E$10,IF(AND(AJ789&gt;='Braços de IP'!$B$11,AJ789&lt;='Braços de IP'!$D$11),'Braços de IP'!$E$11,IF(AND(AJ789&gt;='Braços de IP'!$B$12,AJ789&lt;='Braços de IP'!$D$12),'Braços de IP'!$E$12,IF(AND(AJ789&gt;='Braços de IP'!$B$13,AJ789&lt;='Braços de IP'!$D$13),'Braços de IP'!$E$13,IF(AND(AJ789&gt;='Braços de IP'!$B$14,AJ789&lt;='Braços de IP'!$D$14),'Braços de IP'!$E$14,"ERRO")))))))</f>
        <v>Médio I</v>
      </c>
      <c r="CX789" s="42"/>
      <c r="CY789" s="56" t="str">
        <f>IF($CX789="","",VLOOKUP($CX789,'Braços de IP'!$E$9:$I$15,2,0))</f>
        <v/>
      </c>
      <c r="CZ789" s="43" t="str">
        <f>IF($CX789="","",VLOOKUP($CX789,'Braços de IP'!$E$9:$I$15,5,0))</f>
        <v/>
      </c>
      <c r="DA789" s="56"/>
      <c r="DB789" s="56"/>
      <c r="DC789" s="56"/>
      <c r="DD789" s="56"/>
      <c r="DE789" s="56"/>
      <c r="DF789" s="56"/>
      <c r="DG789" s="44" t="e">
        <f t="shared" si="449"/>
        <v>#N/A</v>
      </c>
      <c r="DH789" s="45">
        <f t="shared" si="450"/>
        <v>60</v>
      </c>
      <c r="DI789" s="44" t="e">
        <f t="shared" si="451"/>
        <v>#N/A</v>
      </c>
      <c r="DJ789" s="46" t="e">
        <f t="shared" si="452"/>
        <v>#N/A</v>
      </c>
      <c r="DK789" s="47" t="s">
        <v>147</v>
      </c>
      <c r="DL789" s="48"/>
      <c r="DM789" s="49"/>
      <c r="DN789" s="23" t="s">
        <v>148</v>
      </c>
      <c r="DO789" s="23"/>
      <c r="DQ789" s="50"/>
    </row>
    <row r="790" spans="1:121" ht="15.75" hidden="1" customHeight="1" x14ac:dyDescent="0.3">
      <c r="B790" s="5"/>
      <c r="C790" s="5"/>
      <c r="D790" s="5"/>
      <c r="E790" s="22" t="s">
        <v>642</v>
      </c>
      <c r="F790" s="22" t="s">
        <v>150</v>
      </c>
      <c r="G790" s="23" t="s">
        <v>643</v>
      </c>
      <c r="H790" s="23">
        <v>-23.33594278</v>
      </c>
      <c r="I790" s="23">
        <v>-46.92412865</v>
      </c>
      <c r="J790" s="24" t="s">
        <v>139</v>
      </c>
      <c r="K790" s="60"/>
      <c r="L790" s="24" t="s">
        <v>152</v>
      </c>
      <c r="M790" s="24" t="s">
        <v>141</v>
      </c>
      <c r="N790" s="23">
        <v>60</v>
      </c>
      <c r="O790" s="23" t="s">
        <v>142</v>
      </c>
      <c r="P790" s="23" t="s">
        <v>143</v>
      </c>
      <c r="Q790" s="26">
        <f t="shared" si="430"/>
        <v>120</v>
      </c>
      <c r="R790" s="27">
        <v>1</v>
      </c>
      <c r="S790" s="28" t="s">
        <v>153</v>
      </c>
      <c r="T790" s="28">
        <v>5</v>
      </c>
      <c r="U790" s="29"/>
      <c r="V790" s="29"/>
      <c r="W790" s="29"/>
      <c r="X790" s="28" t="s">
        <v>153</v>
      </c>
      <c r="Y790" s="23"/>
      <c r="Z790" s="23"/>
      <c r="AA790" s="23"/>
      <c r="AB790" s="23"/>
      <c r="AC790" s="23"/>
      <c r="AD790" s="23" t="s">
        <v>144</v>
      </c>
      <c r="AE790" s="23" t="s">
        <v>145</v>
      </c>
      <c r="AF790" s="23"/>
      <c r="AG790" s="23">
        <v>8.15</v>
      </c>
      <c r="AH790" s="23">
        <v>1</v>
      </c>
      <c r="AI790" s="23">
        <v>1.1499999999999999</v>
      </c>
      <c r="AJ790" s="23">
        <v>2.2000000000000002</v>
      </c>
      <c r="AK790" s="27">
        <f t="shared" si="431"/>
        <v>1.0500000000000003</v>
      </c>
      <c r="AL790" s="27" t="s">
        <v>143</v>
      </c>
      <c r="AM790" s="27" t="s">
        <v>143</v>
      </c>
      <c r="AN790" s="23"/>
      <c r="AO790" s="27">
        <f t="shared" si="432"/>
        <v>2</v>
      </c>
      <c r="AP790" s="23"/>
      <c r="AQ790" s="23"/>
      <c r="AR790" s="23"/>
      <c r="AS790" s="23"/>
      <c r="AT790" s="23"/>
      <c r="AU790" s="27"/>
      <c r="AV790" s="27">
        <f t="shared" si="433"/>
        <v>0</v>
      </c>
      <c r="AW790" s="27"/>
      <c r="AX790" s="28">
        <f>VLOOKUP(J790,ABNT5101!$I$3:$J$9,2)</f>
        <v>7.5</v>
      </c>
      <c r="AY790" s="28">
        <f>VLOOKUP(J790,ABNT5101!$I$3:$M$9,5)</f>
        <v>0.18</v>
      </c>
      <c r="AZ790" s="28" t="str">
        <f>_xlfn.XLOOKUP(J790,ABNT5101!I:I,ABNT5101!L:L)</f>
        <v>-</v>
      </c>
      <c r="BA790" s="28">
        <f>_xlfn.XLOOKUP(J790,ABNT5101!$I:$I,ABNT5101!M:M)</f>
        <v>0.18</v>
      </c>
      <c r="BB790" s="28" t="str">
        <f>_xlfn.XLOOKUP(J790,ABNT5101!$I:$I,ABNT5101!N:N)</f>
        <v>-</v>
      </c>
      <c r="BC790" s="28">
        <f>_xlfn.XLOOKUP(J790,ABNT5101!$I:$I,ABNT5101!O:O)</f>
        <v>16</v>
      </c>
      <c r="BD790" s="31" t="str">
        <f t="shared" si="434"/>
        <v>NÃO ATENDE</v>
      </c>
      <c r="BE790" s="32">
        <f t="shared" si="426"/>
        <v>-1</v>
      </c>
      <c r="BF790" s="32">
        <f t="shared" si="427"/>
        <v>-1</v>
      </c>
      <c r="BG790" s="32" t="str">
        <f t="shared" si="435"/>
        <v>-</v>
      </c>
      <c r="BH790" s="34"/>
      <c r="BI790" s="34"/>
      <c r="BJ790" s="34"/>
      <c r="BK790" s="34"/>
      <c r="BL790" s="35"/>
      <c r="BM790" s="34"/>
      <c r="BN790" s="31" t="str">
        <f t="shared" si="436"/>
        <v>NÃO ATENDE</v>
      </c>
      <c r="BO790" s="31" t="str">
        <f t="shared" si="428"/>
        <v>NÃO ATENDE</v>
      </c>
      <c r="BP790" s="31" t="str">
        <f t="shared" si="429"/>
        <v>NÃO ATENDE</v>
      </c>
      <c r="BQ790" s="31" t="str">
        <f t="shared" si="437"/>
        <v>ATENDE</v>
      </c>
      <c r="BR790" s="36" t="str">
        <f t="shared" si="438"/>
        <v>C5</v>
      </c>
      <c r="BS790" s="36" t="str">
        <f t="shared" si="439"/>
        <v>Sem Passeio</v>
      </c>
      <c r="BT790" s="37" t="e">
        <f t="shared" si="440"/>
        <v>#N/A</v>
      </c>
      <c r="BU790" s="34"/>
      <c r="BV790" s="34"/>
      <c r="BW790" s="36" t="e">
        <f>IF(BS790="-","-",_xlfn.XLOOKUP(BS790,ABNT5101!$B$4:$B$9,ABNT5101!$C$4:$C$9))</f>
        <v>#N/A</v>
      </c>
      <c r="BX790" s="36" t="e">
        <f>IF(BS790="-","-",_xlfn.XLOOKUP(BS790,ABNT5101!$B$4:$B$9,ABNT5101!$D$4:$D$9))</f>
        <v>#N/A</v>
      </c>
      <c r="BY790" s="31" t="e">
        <f t="shared" si="441"/>
        <v>#N/A</v>
      </c>
      <c r="BZ790" s="31" t="e">
        <f t="shared" si="442"/>
        <v>#N/A</v>
      </c>
      <c r="CA790" s="31" t="e">
        <f t="shared" si="443"/>
        <v>#N/A</v>
      </c>
      <c r="CB790" s="36" t="str">
        <f t="shared" si="454"/>
        <v>Sem Passeio</v>
      </c>
      <c r="CC790" s="37" t="e">
        <f t="shared" si="444"/>
        <v>#N/A</v>
      </c>
      <c r="CD790" s="38"/>
      <c r="CE790" s="38"/>
      <c r="CF790" s="31" t="e">
        <f>IF(CB790="-","-",_xlfn.XLOOKUP(CB790,ABNT5101!$B$4:$B$9,ABNT5101!$C$4:$C$9))</f>
        <v>#N/A</v>
      </c>
      <c r="CG790" s="36" t="e">
        <f>IF(CB790="-","-",_xlfn.XLOOKUP(CB790,ABNT5101!$B$4:$B$9,ABNT5101!$D$4:$D$9))</f>
        <v>#N/A</v>
      </c>
      <c r="CH790" s="31" t="e">
        <f t="shared" si="445"/>
        <v>#N/A</v>
      </c>
      <c r="CI790" s="31" t="e">
        <f t="shared" si="446"/>
        <v>#N/A</v>
      </c>
      <c r="CJ790" s="31" t="e">
        <f t="shared" si="447"/>
        <v>#N/A</v>
      </c>
      <c r="CK790" s="56" t="e">
        <f>_xlfn.XLOOKUP(CL790,'Banco de dados'!$B:$B,'Banco de dados'!$D:$D)</f>
        <v>#N/A</v>
      </c>
      <c r="CL790" s="55"/>
      <c r="CM790" s="56" t="e">
        <f>_xlfn.XLOOKUP(CL790,'Banco de dados'!$B:$B,'Banco de dados'!$E:$E)</f>
        <v>#N/A</v>
      </c>
      <c r="CN790" s="56"/>
      <c r="CO790" s="56" t="e">
        <f>IF(CN790="-","-",_xlfn.XLOOKUP(CN790,'Banco de dados'!$B:$B,'Banco de dados'!$E:$E))</f>
        <v>#N/A</v>
      </c>
      <c r="CP790" s="41">
        <f t="shared" si="448"/>
        <v>1</v>
      </c>
      <c r="CQ790" s="56" t="e">
        <f>_xlfn.XLOOKUP(CL790,'Banco de dados'!$B:$B,'Banco de dados'!$H:$H)</f>
        <v>#N/A</v>
      </c>
      <c r="CR790" s="56" t="e">
        <f t="array" aca="1" ref="CR790" ca="1">_xludf.xlookup(CN790,'Banco de dados'!$B:$B,'Banco de dados'!$H:$H)</f>
        <v>#NAME?</v>
      </c>
      <c r="CS790" s="56" t="e">
        <f t="array" aca="1" ref="CS790" ca="1">_xludf.xlookup(CL790,'Banco de dados'!$B:$B,'Banco de dados'!$F:$F)</f>
        <v>#NAME?</v>
      </c>
      <c r="CT790" s="56" t="e">
        <f t="array" aca="1" ref="CT790" ca="1">_xludf.xlookup(CN790,'Banco de dados'!$B:$B,'Banco de dados'!$F:$F)</f>
        <v>#NAME?</v>
      </c>
      <c r="CU790" s="42"/>
      <c r="CV790" s="42"/>
      <c r="CW790" s="56" t="str">
        <f>IF(AJ790=0.5,"Suporte",IF(AND(AJ790&gt;='Braços de IP'!$B$9,AJ790&lt;='Braços de IP'!$D$9),'Braços de IP'!$E$9,IF(AND(AJ790&gt;='Braços de IP'!$B$10,AJ790&lt;='Braços de IP'!$D$10),'Braços de IP'!$E$10,IF(AND(AJ790&gt;='Braços de IP'!$B$11,AJ790&lt;='Braços de IP'!$D$11),'Braços de IP'!$E$11,IF(AND(AJ790&gt;='Braços de IP'!$B$12,AJ790&lt;='Braços de IP'!$D$12),'Braços de IP'!$E$12,IF(AND(AJ790&gt;='Braços de IP'!$B$13,AJ790&lt;='Braços de IP'!$D$13),'Braços de IP'!$E$13,IF(AND(AJ790&gt;='Braços de IP'!$B$14,AJ790&lt;='Braços de IP'!$D$14),'Braços de IP'!$E$14,"ERRO")))))))</f>
        <v>Médio I</v>
      </c>
      <c r="CX790" s="42"/>
      <c r="CY790" s="56" t="str">
        <f>IF($CX790="","",VLOOKUP($CX790,'Braços de IP'!$E$9:$I$15,2,0))</f>
        <v/>
      </c>
      <c r="CZ790" s="43" t="str">
        <f>IF($CX790="","",VLOOKUP($CX790,'Braços de IP'!$E$9:$I$15,5,0))</f>
        <v/>
      </c>
      <c r="DA790" s="56"/>
      <c r="DB790" s="56"/>
      <c r="DC790" s="56"/>
      <c r="DD790" s="56"/>
      <c r="DE790" s="56"/>
      <c r="DF790" s="56"/>
      <c r="DG790" s="44" t="e">
        <f t="shared" si="449"/>
        <v>#N/A</v>
      </c>
      <c r="DH790" s="45">
        <f t="shared" si="450"/>
        <v>60</v>
      </c>
      <c r="DI790" s="44" t="e">
        <f t="shared" si="451"/>
        <v>#N/A</v>
      </c>
      <c r="DJ790" s="46" t="e">
        <f t="shared" si="452"/>
        <v>#N/A</v>
      </c>
      <c r="DK790" s="47" t="s">
        <v>147</v>
      </c>
      <c r="DL790" s="48"/>
      <c r="DM790" s="49"/>
      <c r="DN790" s="23" t="s">
        <v>148</v>
      </c>
      <c r="DO790" s="23"/>
      <c r="DQ790" s="50"/>
    </row>
    <row r="791" spans="1:121" ht="15.75" customHeight="1" x14ac:dyDescent="0.3">
      <c r="A791" s="224" t="s">
        <v>1290</v>
      </c>
      <c r="B791" s="5"/>
      <c r="C791" s="5" t="s">
        <v>148</v>
      </c>
      <c r="D791" s="5"/>
      <c r="E791" s="22" t="s">
        <v>644</v>
      </c>
      <c r="F791" s="22" t="s">
        <v>210</v>
      </c>
      <c r="G791" s="23" t="s">
        <v>218</v>
      </c>
      <c r="H791" s="23">
        <v>-23.407140999999999</v>
      </c>
      <c r="I791" s="23">
        <v>-46.856935</v>
      </c>
      <c r="J791" s="24" t="s">
        <v>156</v>
      </c>
      <c r="K791" s="60"/>
      <c r="L791" s="24" t="s">
        <v>219</v>
      </c>
      <c r="M791" s="24" t="s">
        <v>141</v>
      </c>
      <c r="N791" s="23">
        <v>200</v>
      </c>
      <c r="O791" s="23" t="s">
        <v>142</v>
      </c>
      <c r="P791" s="23" t="s">
        <v>143</v>
      </c>
      <c r="Q791" s="26">
        <f t="shared" si="430"/>
        <v>400</v>
      </c>
      <c r="R791" s="27">
        <v>6</v>
      </c>
      <c r="S791" s="28">
        <v>5</v>
      </c>
      <c r="T791" s="28">
        <v>11</v>
      </c>
      <c r="U791" s="29"/>
      <c r="V791" s="29"/>
      <c r="W791" s="29"/>
      <c r="X791" s="28">
        <v>4</v>
      </c>
      <c r="Y791" s="24">
        <v>2.2999999999999998</v>
      </c>
      <c r="Z791" s="29"/>
      <c r="AA791" s="29"/>
      <c r="AB791" s="23"/>
      <c r="AC791" s="23"/>
      <c r="AD791" s="23" t="s">
        <v>212</v>
      </c>
      <c r="AE791" s="23" t="s">
        <v>145</v>
      </c>
      <c r="AF791" s="23">
        <v>30.1</v>
      </c>
      <c r="AG791" s="23">
        <v>7.6</v>
      </c>
      <c r="AH791" s="23">
        <v>1</v>
      </c>
      <c r="AI791" s="23">
        <v>0.35</v>
      </c>
      <c r="AJ791" s="23">
        <v>3.6</v>
      </c>
      <c r="AK791" s="27">
        <f t="shared" si="431"/>
        <v>3.25</v>
      </c>
      <c r="AL791" s="27" t="s">
        <v>143</v>
      </c>
      <c r="AM791" s="27" t="s">
        <v>143</v>
      </c>
      <c r="AN791" s="23"/>
      <c r="AO791" s="27">
        <f t="shared" si="432"/>
        <v>4</v>
      </c>
      <c r="AP791" s="23"/>
      <c r="AQ791" s="23"/>
      <c r="AR791" s="23"/>
      <c r="AS791" s="23"/>
      <c r="AT791" s="23"/>
      <c r="AU791" s="27"/>
      <c r="AV791" s="27">
        <f t="shared" si="433"/>
        <v>0</v>
      </c>
      <c r="AW791" s="27"/>
      <c r="AX791" s="28">
        <f>VLOOKUP(J791,ABNT5101!$I$3:$J$9,2)</f>
        <v>20</v>
      </c>
      <c r="AY791" s="28">
        <f>VLOOKUP(J791,ABNT5101!$I$3:$M$9,5)</f>
        <v>0.28000000000000003</v>
      </c>
      <c r="AZ791" s="28" t="str">
        <f>_xlfn.XLOOKUP(J791,ABNT5101!I:I,ABNT5101!L:L)</f>
        <v>-</v>
      </c>
      <c r="BA791" s="28">
        <f>_xlfn.XLOOKUP(J791,ABNT5101!$I:$I,ABNT5101!M:M)</f>
        <v>0.28000000000000003</v>
      </c>
      <c r="BB791" s="28" t="str">
        <f>_xlfn.XLOOKUP(J791,ABNT5101!$I:$I,ABNT5101!N:N)</f>
        <v>-</v>
      </c>
      <c r="BC791" s="28">
        <f>_xlfn.XLOOKUP(J791,ABNT5101!$I:$I,ABNT5101!O:O)</f>
        <v>14</v>
      </c>
      <c r="BD791" s="31" t="str">
        <f t="shared" si="434"/>
        <v>ATENDE</v>
      </c>
      <c r="BE791" s="32">
        <f t="shared" si="426"/>
        <v>0.23950000000000005</v>
      </c>
      <c r="BF791" s="32">
        <f t="shared" si="427"/>
        <v>0.71428571428571397</v>
      </c>
      <c r="BG791" s="32" t="str">
        <f t="shared" si="435"/>
        <v>-</v>
      </c>
      <c r="BH791" s="34">
        <v>24.79</v>
      </c>
      <c r="BI791" s="34">
        <v>0.48</v>
      </c>
      <c r="BJ791" s="34"/>
      <c r="BK791" s="34"/>
      <c r="BL791" s="35"/>
      <c r="BM791" s="34"/>
      <c r="BN791" s="31" t="str">
        <f t="shared" si="436"/>
        <v>ATENDE</v>
      </c>
      <c r="BO791" s="31" t="str">
        <f t="shared" si="428"/>
        <v>ATENDE</v>
      </c>
      <c r="BP791" s="31" t="str">
        <f t="shared" si="429"/>
        <v>ATENDE</v>
      </c>
      <c r="BQ791" s="31" t="str">
        <f t="shared" si="437"/>
        <v>ATENDE</v>
      </c>
      <c r="BR791" s="36" t="str">
        <f t="shared" si="438"/>
        <v>C2</v>
      </c>
      <c r="BS791" s="36" t="str">
        <f t="shared" si="439"/>
        <v>P3</v>
      </c>
      <c r="BT791" s="37">
        <f t="shared" si="440"/>
        <v>1.0999999999999899E-2</v>
      </c>
      <c r="BU791" s="34">
        <v>10.11</v>
      </c>
      <c r="BV791" s="34">
        <v>4.51</v>
      </c>
      <c r="BW791" s="36">
        <f>IF(BS791="-","-",_xlfn.XLOOKUP(BS791,ABNT5101!$B$4:$B$9,ABNT5101!$C$4:$C$9))</f>
        <v>10</v>
      </c>
      <c r="BX791" s="36">
        <f>IF(BS791="-","-",_xlfn.XLOOKUP(BS791,ABNT5101!$B$4:$B$9,ABNT5101!$D$4:$D$9))</f>
        <v>2</v>
      </c>
      <c r="BY791" s="31" t="str">
        <f t="shared" si="441"/>
        <v>ATENDE</v>
      </c>
      <c r="BZ791" s="31" t="str">
        <f t="shared" si="442"/>
        <v>ATENDE</v>
      </c>
      <c r="CA791" s="31" t="str">
        <f t="shared" si="443"/>
        <v>ATENDE</v>
      </c>
      <c r="CB791" s="36" t="str">
        <f t="shared" si="454"/>
        <v>P3</v>
      </c>
      <c r="CC791" s="37">
        <f t="shared" si="444"/>
        <v>0.11499999999999999</v>
      </c>
      <c r="CD791" s="244">
        <v>11.15</v>
      </c>
      <c r="CE791" s="244">
        <v>6.39</v>
      </c>
      <c r="CF791" s="31">
        <f>IF(CB791="-","-",_xlfn.XLOOKUP(CB791,ABNT5101!$B$4:$B$9,ABNT5101!$C$4:$C$9))</f>
        <v>10</v>
      </c>
      <c r="CG791" s="36">
        <f>IF(CB791="-","-",_xlfn.XLOOKUP(CB791,ABNT5101!$B$4:$B$9,ABNT5101!$D$4:$D$9))</f>
        <v>2</v>
      </c>
      <c r="CH791" s="31" t="str">
        <f t="shared" si="445"/>
        <v>ATENDE</v>
      </c>
      <c r="CI791" s="31" t="str">
        <f t="shared" si="446"/>
        <v>ATENDE</v>
      </c>
      <c r="CJ791" s="31" t="str">
        <f t="shared" si="447"/>
        <v>ATENDE</v>
      </c>
      <c r="CK791" s="56" t="str">
        <f>_xlfn.XLOOKUP(CL791,'Banco de dados'!$B:$B,'Banco de dados'!$D:$D)</f>
        <v>LEDSTAR</v>
      </c>
      <c r="CL791" s="42" t="str">
        <f>'Banco de dados'!B11</f>
        <v xml:space="preserve"> SL VT 9.1 85W</v>
      </c>
      <c r="CM791" s="56" t="str">
        <f>_xlfn.XLOOKUP(CL791,'Banco de dados'!$B:$B,'Banco de dados'!$E:$E)</f>
        <v>LUM LED SL VT 9.1 85W</v>
      </c>
      <c r="CN791" s="56"/>
      <c r="CO791" s="56" t="e">
        <f>IF(CN791="-","-",_xlfn.XLOOKUP(CN791,'Banco de dados'!$B:$B,'Banco de dados'!$E:$E))</f>
        <v>#N/A</v>
      </c>
      <c r="CP791" s="41">
        <f t="shared" si="448"/>
        <v>1</v>
      </c>
      <c r="CQ791" s="56">
        <f>_xlfn.XLOOKUP(CL791,'Banco de dados'!$B:$B,'Banco de dados'!$H:$H)</f>
        <v>85</v>
      </c>
      <c r="CR791" s="56" t="e">
        <f t="array" aca="1" ref="CR791" ca="1">_xludf.xlookup(CN791,'Banco de dados'!$B:$B,'Banco de dados'!$H:$H)</f>
        <v>#NAME?</v>
      </c>
      <c r="CS791" s="56" t="e">
        <f t="array" aca="1" ref="CS791" ca="1">_xludf.xlookup(CL791,'Banco de dados'!$B:$B,'Banco de dados'!$F:$F)</f>
        <v>#NAME?</v>
      </c>
      <c r="CT791" s="56" t="e">
        <f t="array" aca="1" ref="CT791" ca="1">_xludf.xlookup(CN791,'Banco de dados'!$B:$B,'Banco de dados'!$F:$F)</f>
        <v>#NAME?</v>
      </c>
      <c r="CU791" s="42"/>
      <c r="CV791" s="42"/>
      <c r="CW791" s="56" t="str">
        <f>IF(AJ791=0.5,"Suporte",IF(AND(AJ791&gt;='Braços de IP'!$B$9,AJ791&lt;='Braços de IP'!$D$9),'Braços de IP'!$E$9,IF(AND(AJ791&gt;='Braços de IP'!$B$10,AJ791&lt;='Braços de IP'!$D$10),'Braços de IP'!$E$10,IF(AND(AJ791&gt;='Braços de IP'!$B$11,AJ791&lt;='Braços de IP'!$D$11),'Braços de IP'!$E$11,IF(AND(AJ791&gt;='Braços de IP'!$B$12,AJ791&lt;='Braços de IP'!$D$12),'Braços de IP'!$E$12,IF(AND(AJ791&gt;='Braços de IP'!$B$13,AJ791&lt;='Braços de IP'!$D$13),'Braços de IP'!$E$13,IF(AND(AJ791&gt;='Braços de IP'!$B$14,AJ791&lt;='Braços de IP'!$D$14),'Braços de IP'!$E$14,"ERRO")))))))</f>
        <v>Longo II</v>
      </c>
      <c r="CX791" s="42"/>
      <c r="CY791" s="56" t="str">
        <f>IF($CX791="","",VLOOKUP($CX791,'Braços de IP'!$E$9:$I$15,2,0))</f>
        <v/>
      </c>
      <c r="CZ791" s="43" t="str">
        <f>IF($CX791="","",VLOOKUP($CX791,'Braços de IP'!$E$9:$I$15,5,0))</f>
        <v/>
      </c>
      <c r="DA791" s="56"/>
      <c r="DB791" s="56"/>
      <c r="DC791" s="56"/>
      <c r="DD791" s="56"/>
      <c r="DE791" s="56"/>
      <c r="DF791" s="56"/>
      <c r="DG791" s="44">
        <f t="shared" si="449"/>
        <v>85</v>
      </c>
      <c r="DH791" s="45">
        <f t="shared" si="450"/>
        <v>200</v>
      </c>
      <c r="DI791" s="44">
        <f t="shared" si="451"/>
        <v>285</v>
      </c>
      <c r="DJ791" s="46">
        <f t="shared" si="452"/>
        <v>0.57499999999999996</v>
      </c>
      <c r="DK791" s="47" t="s">
        <v>147</v>
      </c>
      <c r="DL791" s="48"/>
      <c r="DM791" s="49"/>
      <c r="DN791" s="23" t="s">
        <v>148</v>
      </c>
      <c r="DO791" s="23"/>
      <c r="DQ791" s="50"/>
    </row>
    <row r="792" spans="1:121" ht="15.75" customHeight="1" x14ac:dyDescent="0.3">
      <c r="A792" s="224" t="s">
        <v>1290</v>
      </c>
      <c r="B792" s="5"/>
      <c r="C792" s="5" t="s">
        <v>148</v>
      </c>
      <c r="D792" s="5"/>
      <c r="E792" s="22" t="s">
        <v>644</v>
      </c>
      <c r="F792" s="22" t="s">
        <v>210</v>
      </c>
      <c r="G792" s="23" t="s">
        <v>218</v>
      </c>
      <c r="H792" s="23">
        <v>-23.407140999999999</v>
      </c>
      <c r="I792" s="23">
        <v>-46.856935</v>
      </c>
      <c r="J792" s="24" t="s">
        <v>156</v>
      </c>
      <c r="K792" s="60"/>
      <c r="L792" s="24" t="s">
        <v>219</v>
      </c>
      <c r="M792" s="24" t="s">
        <v>141</v>
      </c>
      <c r="N792" s="23">
        <v>200</v>
      </c>
      <c r="O792" s="23" t="s">
        <v>142</v>
      </c>
      <c r="P792" s="23" t="s">
        <v>143</v>
      </c>
      <c r="Q792" s="26">
        <f t="shared" si="430"/>
        <v>400</v>
      </c>
      <c r="R792" s="27">
        <v>6</v>
      </c>
      <c r="S792" s="28">
        <v>5</v>
      </c>
      <c r="T792" s="28">
        <v>11</v>
      </c>
      <c r="U792" s="29"/>
      <c r="V792" s="29"/>
      <c r="W792" s="29"/>
      <c r="X792" s="28">
        <v>4</v>
      </c>
      <c r="Y792" s="24">
        <v>2.2999999999999998</v>
      </c>
      <c r="Z792" s="29"/>
      <c r="AA792" s="29"/>
      <c r="AB792" s="23"/>
      <c r="AC792" s="23"/>
      <c r="AD792" s="23" t="s">
        <v>212</v>
      </c>
      <c r="AE792" s="23" t="s">
        <v>145</v>
      </c>
      <c r="AF792" s="23">
        <v>30.1</v>
      </c>
      <c r="AG792" s="23">
        <v>7.6</v>
      </c>
      <c r="AH792" s="23">
        <v>1</v>
      </c>
      <c r="AI792" s="23">
        <v>0.35</v>
      </c>
      <c r="AJ792" s="23">
        <v>3.6</v>
      </c>
      <c r="AK792" s="27">
        <f t="shared" si="431"/>
        <v>3.25</v>
      </c>
      <c r="AL792" s="27" t="s">
        <v>143</v>
      </c>
      <c r="AM792" s="27" t="s">
        <v>143</v>
      </c>
      <c r="AN792" s="23"/>
      <c r="AO792" s="27">
        <f t="shared" si="432"/>
        <v>4</v>
      </c>
      <c r="AP792" s="23"/>
      <c r="AQ792" s="23"/>
      <c r="AR792" s="23"/>
      <c r="AS792" s="23"/>
      <c r="AT792" s="23"/>
      <c r="AU792" s="27"/>
      <c r="AV792" s="27">
        <f t="shared" si="433"/>
        <v>0</v>
      </c>
      <c r="AW792" s="27"/>
      <c r="AX792" s="28">
        <f>VLOOKUP(J792,ABNT5101!$I$3:$J$9,2)</f>
        <v>20</v>
      </c>
      <c r="AY792" s="28">
        <f>VLOOKUP(J792,ABNT5101!$I$3:$M$9,5)</f>
        <v>0.28000000000000003</v>
      </c>
      <c r="AZ792" s="28" t="str">
        <f>_xlfn.XLOOKUP(J792,ABNT5101!I:I,ABNT5101!L:L)</f>
        <v>-</v>
      </c>
      <c r="BA792" s="28">
        <f>_xlfn.XLOOKUP(J792,ABNT5101!$I:$I,ABNT5101!M:M)</f>
        <v>0.28000000000000003</v>
      </c>
      <c r="BB792" s="28" t="str">
        <f>_xlfn.XLOOKUP(J792,ABNT5101!$I:$I,ABNT5101!N:N)</f>
        <v>-</v>
      </c>
      <c r="BC792" s="28">
        <f>_xlfn.XLOOKUP(J792,ABNT5101!$I:$I,ABNT5101!O:O)</f>
        <v>14</v>
      </c>
      <c r="BD792" s="31" t="str">
        <f t="shared" si="434"/>
        <v>ATENDE</v>
      </c>
      <c r="BE792" s="32">
        <f t="shared" si="426"/>
        <v>0.28499999999999992</v>
      </c>
      <c r="BF792" s="32">
        <f t="shared" si="427"/>
        <v>0.71428571428571397</v>
      </c>
      <c r="BG792" s="32" t="str">
        <f t="shared" si="435"/>
        <v>-</v>
      </c>
      <c r="BH792" s="34">
        <v>25.7</v>
      </c>
      <c r="BI792" s="34">
        <v>0.48</v>
      </c>
      <c r="BJ792" s="34"/>
      <c r="BK792" s="34"/>
      <c r="BL792" s="35"/>
      <c r="BM792" s="34"/>
      <c r="BN792" s="31" t="str">
        <f t="shared" si="436"/>
        <v>ATENDE</v>
      </c>
      <c r="BO792" s="31" t="str">
        <f t="shared" si="428"/>
        <v>ATENDE</v>
      </c>
      <c r="BP792" s="31" t="str">
        <f t="shared" si="429"/>
        <v>ATENDE</v>
      </c>
      <c r="BQ792" s="31" t="str">
        <f t="shared" si="437"/>
        <v>ATENDE</v>
      </c>
      <c r="BR792" s="36" t="str">
        <f t="shared" si="438"/>
        <v>C2</v>
      </c>
      <c r="BS792" s="36" t="str">
        <f t="shared" si="439"/>
        <v>P3</v>
      </c>
      <c r="BT792" s="37">
        <f t="shared" si="440"/>
        <v>4.0000000000000036E-3</v>
      </c>
      <c r="BU792" s="34">
        <v>10.039999999999999</v>
      </c>
      <c r="BV792" s="34">
        <v>4.1500000000000004</v>
      </c>
      <c r="BW792" s="36">
        <f>IF(BS792="-","-",_xlfn.XLOOKUP(BS792,ABNT5101!$B$4:$B$9,ABNT5101!$C$4:$C$9))</f>
        <v>10</v>
      </c>
      <c r="BX792" s="36">
        <f>IF(BS792="-","-",_xlfn.XLOOKUP(BS792,ABNT5101!$B$4:$B$9,ABNT5101!$D$4:$D$9))</f>
        <v>2</v>
      </c>
      <c r="BY792" s="31" t="str">
        <f t="shared" si="441"/>
        <v>ATENDE</v>
      </c>
      <c r="BZ792" s="31" t="str">
        <f t="shared" si="442"/>
        <v>ATENDE</v>
      </c>
      <c r="CA792" s="31" t="str">
        <f t="shared" si="443"/>
        <v>ATENDE</v>
      </c>
      <c r="CB792" s="36" t="str">
        <f t="shared" si="454"/>
        <v>P3</v>
      </c>
      <c r="CC792" s="37">
        <f t="shared" si="444"/>
        <v>0.14399999999999991</v>
      </c>
      <c r="CD792" s="244">
        <v>11.44</v>
      </c>
      <c r="CE792" s="244">
        <v>6.4</v>
      </c>
      <c r="CF792" s="31">
        <f>IF(CB792="-","-",_xlfn.XLOOKUP(CB792,ABNT5101!$B$4:$B$9,ABNT5101!$C$4:$C$9))</f>
        <v>10</v>
      </c>
      <c r="CG792" s="36">
        <f>IF(CB792="-","-",_xlfn.XLOOKUP(CB792,ABNT5101!$B$4:$B$9,ABNT5101!$D$4:$D$9))</f>
        <v>2</v>
      </c>
      <c r="CH792" s="31" t="str">
        <f t="shared" si="445"/>
        <v>ATENDE</v>
      </c>
      <c r="CI792" s="31" t="str">
        <f t="shared" si="446"/>
        <v>ATENDE</v>
      </c>
      <c r="CJ792" s="31" t="str">
        <f t="shared" si="447"/>
        <v>ATENDE</v>
      </c>
      <c r="CK792" s="56" t="str">
        <f>_xlfn.XLOOKUP(CL792,'Banco de dados'!$B:$B,'Banco de dados'!$D:$D)</f>
        <v>SX LIGHTING</v>
      </c>
      <c r="CL792" s="42" t="str">
        <f>'Banco de dados'!B59</f>
        <v>SX-INLPP080HF</v>
      </c>
      <c r="CM792" s="56" t="str">
        <f>_xlfn.XLOOKUP(CL792,'Banco de dados'!$B:$B,'Banco de dados'!$E:$E)</f>
        <v>SXINLPP080K50L12CZF7PHF</v>
      </c>
      <c r="CN792" s="56"/>
      <c r="CO792" s="56" t="e">
        <f>IF(CN792="-","-",_xlfn.XLOOKUP(CN792,'Banco de dados'!$B:$B,'Banco de dados'!$E:$E))</f>
        <v>#N/A</v>
      </c>
      <c r="CP792" s="41">
        <f t="shared" si="448"/>
        <v>1</v>
      </c>
      <c r="CQ792" s="56">
        <f>_xlfn.XLOOKUP(CL792,'Banco de dados'!$B:$B,'Banco de dados'!$H:$H)</f>
        <v>79</v>
      </c>
      <c r="CR792" s="56" t="e">
        <f t="array" aca="1" ref="CR792" ca="1">_xludf.xlookup(CN792,'Banco de dados'!$B:$B,'Banco de dados'!$H:$H)</f>
        <v>#NAME?</v>
      </c>
      <c r="CS792" s="56" t="e">
        <f t="array" aca="1" ref="CS792" ca="1">_xludf.xlookup(CL792,'Banco de dados'!$B:$B,'Banco de dados'!$F:$F)</f>
        <v>#NAME?</v>
      </c>
      <c r="CT792" s="56" t="e">
        <f t="array" aca="1" ref="CT792" ca="1">_xludf.xlookup(CN792,'Banco de dados'!$B:$B,'Banco de dados'!$F:$F)</f>
        <v>#NAME?</v>
      </c>
      <c r="CU792" s="42"/>
      <c r="CV792" s="42"/>
      <c r="CW792" s="56" t="str">
        <f>IF(AJ792=0.5,"Suporte",IF(AND(AJ792&gt;='Braços de IP'!$B$9,AJ792&lt;='Braços de IP'!$D$9),'Braços de IP'!$E$9,IF(AND(AJ792&gt;='Braços de IP'!$B$10,AJ792&lt;='Braços de IP'!$D$10),'Braços de IP'!$E$10,IF(AND(AJ792&gt;='Braços de IP'!$B$11,AJ792&lt;='Braços de IP'!$D$11),'Braços de IP'!$E$11,IF(AND(AJ792&gt;='Braços de IP'!$B$12,AJ792&lt;='Braços de IP'!$D$12),'Braços de IP'!$E$12,IF(AND(AJ792&gt;='Braços de IP'!$B$13,AJ792&lt;='Braços de IP'!$D$13),'Braços de IP'!$E$13,IF(AND(AJ792&gt;='Braços de IP'!$B$14,AJ792&lt;='Braços de IP'!$D$14),'Braços de IP'!$E$14,"ERRO")))))))</f>
        <v>Longo II</v>
      </c>
      <c r="CX792" s="42"/>
      <c r="CY792" s="56" t="str">
        <f>IF($CX792="","",VLOOKUP($CX792,'Braços de IP'!$E$9:$I$15,2,0))</f>
        <v/>
      </c>
      <c r="CZ792" s="43" t="str">
        <f>IF($CX792="","",VLOOKUP($CX792,'Braços de IP'!$E$9:$I$15,5,0))</f>
        <v/>
      </c>
      <c r="DA792" s="56"/>
      <c r="DB792" s="56"/>
      <c r="DC792" s="56"/>
      <c r="DD792" s="56"/>
      <c r="DE792" s="56"/>
      <c r="DF792" s="56"/>
      <c r="DG792" s="44">
        <f t="shared" si="449"/>
        <v>79</v>
      </c>
      <c r="DH792" s="45">
        <f t="shared" si="450"/>
        <v>200</v>
      </c>
      <c r="DI792" s="44">
        <f t="shared" si="451"/>
        <v>279</v>
      </c>
      <c r="DJ792" s="46">
        <f t="shared" si="452"/>
        <v>0.60499999999999998</v>
      </c>
      <c r="DK792" s="47" t="s">
        <v>147</v>
      </c>
      <c r="DL792" s="48"/>
      <c r="DM792" s="49"/>
      <c r="DN792" s="23" t="s">
        <v>148</v>
      </c>
      <c r="DO792" s="23"/>
      <c r="DQ792" s="50"/>
    </row>
    <row r="793" spans="1:121" ht="15.75" customHeight="1" x14ac:dyDescent="0.3">
      <c r="A793" s="224" t="s">
        <v>1290</v>
      </c>
      <c r="B793" s="5"/>
      <c r="C793" s="5" t="s">
        <v>148</v>
      </c>
      <c r="D793" s="5"/>
      <c r="E793" s="22" t="s">
        <v>644</v>
      </c>
      <c r="F793" s="22" t="s">
        <v>210</v>
      </c>
      <c r="G793" s="23" t="s">
        <v>218</v>
      </c>
      <c r="H793" s="23">
        <v>-23.407140999999999</v>
      </c>
      <c r="I793" s="23">
        <v>-46.856935</v>
      </c>
      <c r="J793" s="24" t="s">
        <v>156</v>
      </c>
      <c r="K793" s="60"/>
      <c r="L793" s="24" t="s">
        <v>219</v>
      </c>
      <c r="M793" s="24" t="s">
        <v>141</v>
      </c>
      <c r="N793" s="23">
        <v>200</v>
      </c>
      <c r="O793" s="23" t="s">
        <v>142</v>
      </c>
      <c r="P793" s="23" t="s">
        <v>143</v>
      </c>
      <c r="Q793" s="26">
        <f t="shared" si="430"/>
        <v>400</v>
      </c>
      <c r="R793" s="27">
        <v>6</v>
      </c>
      <c r="S793" s="28">
        <v>5</v>
      </c>
      <c r="T793" s="28">
        <v>11</v>
      </c>
      <c r="U793" s="29"/>
      <c r="V793" s="29"/>
      <c r="W793" s="29"/>
      <c r="X793" s="28">
        <v>4</v>
      </c>
      <c r="Y793" s="24">
        <v>2.2999999999999998</v>
      </c>
      <c r="Z793" s="29"/>
      <c r="AA793" s="29"/>
      <c r="AB793" s="23"/>
      <c r="AC793" s="23"/>
      <c r="AD793" s="23" t="s">
        <v>212</v>
      </c>
      <c r="AE793" s="23" t="s">
        <v>145</v>
      </c>
      <c r="AF793" s="23">
        <v>30.1</v>
      </c>
      <c r="AG793" s="23">
        <v>7.6</v>
      </c>
      <c r="AH793" s="23">
        <v>1</v>
      </c>
      <c r="AI793" s="23">
        <v>0.35</v>
      </c>
      <c r="AJ793" s="23">
        <v>3.6</v>
      </c>
      <c r="AK793" s="27">
        <f t="shared" si="431"/>
        <v>3.25</v>
      </c>
      <c r="AL793" s="27" t="s">
        <v>143</v>
      </c>
      <c r="AM793" s="27" t="s">
        <v>143</v>
      </c>
      <c r="AN793" s="23"/>
      <c r="AO793" s="27">
        <f t="shared" si="432"/>
        <v>4</v>
      </c>
      <c r="AP793" s="23"/>
      <c r="AQ793" s="23"/>
      <c r="AR793" s="23"/>
      <c r="AS793" s="23"/>
      <c r="AT793" s="23"/>
      <c r="AU793" s="27"/>
      <c r="AV793" s="27">
        <f t="shared" si="433"/>
        <v>0</v>
      </c>
      <c r="AW793" s="27"/>
      <c r="AX793" s="28">
        <f>VLOOKUP(J793,ABNT5101!$I$3:$J$9,2)</f>
        <v>20</v>
      </c>
      <c r="AY793" s="28">
        <f>VLOOKUP(J793,ABNT5101!$I$3:$M$9,5)</f>
        <v>0.28000000000000003</v>
      </c>
      <c r="AZ793" s="28" t="str">
        <f>_xlfn.XLOOKUP(J793,ABNT5101!I:I,ABNT5101!L:L)</f>
        <v>-</v>
      </c>
      <c r="BA793" s="28">
        <f>_xlfn.XLOOKUP(J793,ABNT5101!$I:$I,ABNT5101!M:M)</f>
        <v>0.28000000000000003</v>
      </c>
      <c r="BB793" s="28" t="str">
        <f>_xlfn.XLOOKUP(J793,ABNT5101!$I:$I,ABNT5101!N:N)</f>
        <v>-</v>
      </c>
      <c r="BC793" s="28">
        <f>_xlfn.XLOOKUP(J793,ABNT5101!$I:$I,ABNT5101!O:O)</f>
        <v>14</v>
      </c>
      <c r="BD793" s="31" t="str">
        <f t="shared" si="434"/>
        <v>ATENDE</v>
      </c>
      <c r="BE793" s="32">
        <f t="shared" si="426"/>
        <v>0.36949999999999994</v>
      </c>
      <c r="BF793" s="32">
        <f t="shared" si="427"/>
        <v>1.1071428571428568</v>
      </c>
      <c r="BG793" s="32" t="str">
        <f t="shared" si="435"/>
        <v>-</v>
      </c>
      <c r="BH793" s="34">
        <v>27.39</v>
      </c>
      <c r="BI793" s="34">
        <v>0.59</v>
      </c>
      <c r="BJ793" s="34"/>
      <c r="BK793" s="34"/>
      <c r="BL793" s="35"/>
      <c r="BM793" s="34"/>
      <c r="BN793" s="31" t="str">
        <f t="shared" si="436"/>
        <v>ATENDE</v>
      </c>
      <c r="BO793" s="31" t="str">
        <f t="shared" si="428"/>
        <v>ATENDE</v>
      </c>
      <c r="BP793" s="31" t="str">
        <f t="shared" si="429"/>
        <v>ATENDE</v>
      </c>
      <c r="BQ793" s="31" t="str">
        <f t="shared" si="437"/>
        <v>ATENDE</v>
      </c>
      <c r="BR793" s="36" t="str">
        <f t="shared" si="438"/>
        <v>C2</v>
      </c>
      <c r="BS793" s="36" t="str">
        <f t="shared" si="439"/>
        <v>P3</v>
      </c>
      <c r="BT793" s="37">
        <f t="shared" si="440"/>
        <v>2.200000000000002E-2</v>
      </c>
      <c r="BU793" s="34">
        <v>10.220000000000001</v>
      </c>
      <c r="BV793" s="34">
        <v>4.1900000000000004</v>
      </c>
      <c r="BW793" s="36">
        <f>IF(BS793="-","-",_xlfn.XLOOKUP(BS793,ABNT5101!$B$4:$B$9,ABNT5101!$C$4:$C$9))</f>
        <v>10</v>
      </c>
      <c r="BX793" s="36">
        <f>IF(BS793="-","-",_xlfn.XLOOKUP(BS793,ABNT5101!$B$4:$B$9,ABNT5101!$D$4:$D$9))</f>
        <v>2</v>
      </c>
      <c r="BY793" s="31" t="str">
        <f t="shared" si="441"/>
        <v>ATENDE</v>
      </c>
      <c r="BZ793" s="31" t="str">
        <f t="shared" si="442"/>
        <v>ATENDE</v>
      </c>
      <c r="CA793" s="31" t="str">
        <f t="shared" si="443"/>
        <v>ATENDE</v>
      </c>
      <c r="CB793" s="36" t="str">
        <f t="shared" si="454"/>
        <v>P3</v>
      </c>
      <c r="CC793" s="37">
        <f t="shared" si="444"/>
        <v>0.129</v>
      </c>
      <c r="CD793" s="244">
        <v>11.29</v>
      </c>
      <c r="CE793" s="244">
        <v>5.75</v>
      </c>
      <c r="CF793" s="31">
        <f>IF(CB793="-","-",_xlfn.XLOOKUP(CB793,ABNT5101!$B$4:$B$9,ABNT5101!$C$4:$C$9))</f>
        <v>10</v>
      </c>
      <c r="CG793" s="36">
        <f>IF(CB793="-","-",_xlfn.XLOOKUP(CB793,ABNT5101!$B$4:$B$9,ABNT5101!$D$4:$D$9))</f>
        <v>2</v>
      </c>
      <c r="CH793" s="31" t="str">
        <f t="shared" si="445"/>
        <v>ATENDE</v>
      </c>
      <c r="CI793" s="31" t="str">
        <f t="shared" si="446"/>
        <v>ATENDE</v>
      </c>
      <c r="CJ793" s="31" t="str">
        <f t="shared" si="447"/>
        <v>ATENDE</v>
      </c>
      <c r="CK793" s="56" t="str">
        <f>_xlfn.XLOOKUP(CL793,'Banco de dados'!$B:$B,'Banco de dados'!$D:$D)</f>
        <v>TECNOWATT</v>
      </c>
      <c r="CL793" s="42" t="str">
        <f>'Banco de dados'!B72</f>
        <v xml:space="preserve">SIGSAGPTLRRSSNDL100W125IBBRS
</v>
      </c>
      <c r="CM793" s="56" t="str">
        <f>_xlfn.XLOOKUP(CL793,'Banco de dados'!$B:$B,'Banco de dados'!$E:$E)</f>
        <v>SIGSAGPTLRRSSNDL100W125IBBRS
1-10C1MUN6.5</v>
      </c>
      <c r="CN793" s="56"/>
      <c r="CO793" s="56" t="e">
        <f>IF(CN793="-","-",_xlfn.XLOOKUP(CN793,'Banco de dados'!$B:$B,'Banco de dados'!$E:$E))</f>
        <v>#N/A</v>
      </c>
      <c r="CP793" s="41">
        <f t="shared" si="448"/>
        <v>1</v>
      </c>
      <c r="CQ793" s="56">
        <f>_xlfn.XLOOKUP(CL793,'Banco de dados'!$B:$B,'Banco de dados'!$H:$H)</f>
        <v>100</v>
      </c>
      <c r="CR793" s="56" t="e">
        <f t="array" aca="1" ref="CR793" ca="1">_xludf.xlookup(CN793,'Banco de dados'!$B:$B,'Banco de dados'!$H:$H)</f>
        <v>#NAME?</v>
      </c>
      <c r="CS793" s="56" t="e">
        <f t="array" aca="1" ref="CS793" ca="1">_xludf.xlookup(CL793,'Banco de dados'!$B:$B,'Banco de dados'!$F:$F)</f>
        <v>#NAME?</v>
      </c>
      <c r="CT793" s="56" t="e">
        <f t="array" aca="1" ref="CT793" ca="1">_xludf.xlookup(CN793,'Banco de dados'!$B:$B,'Banco de dados'!$F:$F)</f>
        <v>#NAME?</v>
      </c>
      <c r="CU793" s="42"/>
      <c r="CV793" s="42"/>
      <c r="CW793" s="56" t="str">
        <f>IF(AJ793=0.5,"Suporte",IF(AND(AJ793&gt;='Braços de IP'!$B$9,AJ793&lt;='Braços de IP'!$D$9),'Braços de IP'!$E$9,IF(AND(AJ793&gt;='Braços de IP'!$B$10,AJ793&lt;='Braços de IP'!$D$10),'Braços de IP'!$E$10,IF(AND(AJ793&gt;='Braços de IP'!$B$11,AJ793&lt;='Braços de IP'!$D$11),'Braços de IP'!$E$11,IF(AND(AJ793&gt;='Braços de IP'!$B$12,AJ793&lt;='Braços de IP'!$D$12),'Braços de IP'!$E$12,IF(AND(AJ793&gt;='Braços de IP'!$B$13,AJ793&lt;='Braços de IP'!$D$13),'Braços de IP'!$E$13,IF(AND(AJ793&gt;='Braços de IP'!$B$14,AJ793&lt;='Braços de IP'!$D$14),'Braços de IP'!$E$14,"ERRO")))))))</f>
        <v>Longo II</v>
      </c>
      <c r="CX793" s="42"/>
      <c r="CY793" s="56" t="str">
        <f>IF($CX793="","",VLOOKUP($CX793,'Braços de IP'!$E$9:$I$15,2,0))</f>
        <v/>
      </c>
      <c r="CZ793" s="43" t="str">
        <f>IF($CX793="","",VLOOKUP($CX793,'Braços de IP'!$E$9:$I$15,5,0))</f>
        <v/>
      </c>
      <c r="DA793" s="56"/>
      <c r="DB793" s="56"/>
      <c r="DC793" s="56"/>
      <c r="DD793" s="56"/>
      <c r="DE793" s="56"/>
      <c r="DF793" s="56"/>
      <c r="DG793" s="44">
        <f t="shared" si="449"/>
        <v>100</v>
      </c>
      <c r="DH793" s="45">
        <f t="shared" si="450"/>
        <v>200</v>
      </c>
      <c r="DI793" s="44">
        <f t="shared" si="451"/>
        <v>300</v>
      </c>
      <c r="DJ793" s="46">
        <f t="shared" si="452"/>
        <v>0.5</v>
      </c>
      <c r="DK793" s="47" t="s">
        <v>147</v>
      </c>
      <c r="DL793" s="48"/>
      <c r="DM793" s="49"/>
      <c r="DN793" s="23" t="s">
        <v>148</v>
      </c>
      <c r="DO793" s="23"/>
      <c r="DQ793" s="50"/>
    </row>
    <row r="794" spans="1:121" ht="15.75" hidden="1" customHeight="1" x14ac:dyDescent="0.3">
      <c r="B794" s="5"/>
      <c r="C794" s="5"/>
      <c r="D794" s="5"/>
      <c r="E794" s="22" t="s">
        <v>645</v>
      </c>
      <c r="F794" s="22" t="s">
        <v>137</v>
      </c>
      <c r="G794" s="23" t="s">
        <v>458</v>
      </c>
      <c r="H794" s="23">
        <v>-23.415600999999999</v>
      </c>
      <c r="I794" s="23">
        <v>-46.825077999999998</v>
      </c>
      <c r="J794" s="24" t="s">
        <v>160</v>
      </c>
      <c r="K794" s="60"/>
      <c r="L794" s="24" t="s">
        <v>157</v>
      </c>
      <c r="M794" s="24" t="s">
        <v>141</v>
      </c>
      <c r="N794" s="23">
        <v>87</v>
      </c>
      <c r="O794" s="23" t="s">
        <v>142</v>
      </c>
      <c r="P794" s="23" t="s">
        <v>143</v>
      </c>
      <c r="Q794" s="26">
        <f t="shared" si="430"/>
        <v>174</v>
      </c>
      <c r="R794" s="27">
        <v>2</v>
      </c>
      <c r="S794" s="28">
        <v>2</v>
      </c>
      <c r="T794" s="28">
        <v>6</v>
      </c>
      <c r="U794" s="29"/>
      <c r="V794" s="29"/>
      <c r="W794" s="29"/>
      <c r="X794" s="28">
        <v>1.8</v>
      </c>
      <c r="Y794" s="29"/>
      <c r="Z794" s="29"/>
      <c r="AA794" s="29"/>
      <c r="AB794" s="23"/>
      <c r="AC794" s="23"/>
      <c r="AD794" s="23" t="s">
        <v>144</v>
      </c>
      <c r="AE794" s="23" t="s">
        <v>145</v>
      </c>
      <c r="AF794" s="23"/>
      <c r="AG794" s="23">
        <v>6.5</v>
      </c>
      <c r="AH794" s="23">
        <v>1</v>
      </c>
      <c r="AI794" s="23">
        <v>0.6</v>
      </c>
      <c r="AJ794" s="23">
        <v>3</v>
      </c>
      <c r="AK794" s="27">
        <f t="shared" si="431"/>
        <v>2.4</v>
      </c>
      <c r="AL794" s="27" t="s">
        <v>143</v>
      </c>
      <c r="AM794" s="27" t="s">
        <v>143</v>
      </c>
      <c r="AN794" s="23"/>
      <c r="AO794" s="27">
        <f t="shared" si="432"/>
        <v>2</v>
      </c>
      <c r="AP794" s="23"/>
      <c r="AQ794" s="23"/>
      <c r="AR794" s="23"/>
      <c r="AS794" s="23"/>
      <c r="AT794" s="23"/>
      <c r="AU794" s="27"/>
      <c r="AV794" s="27">
        <f t="shared" si="433"/>
        <v>0</v>
      </c>
      <c r="AW794" s="27"/>
      <c r="AX794" s="28">
        <f>VLOOKUP(J794,ABNT5101!$I$3:$J$9,2)</f>
        <v>10</v>
      </c>
      <c r="AY794" s="28">
        <f>VLOOKUP(J794,ABNT5101!$I$3:$M$9,5)</f>
        <v>0.18</v>
      </c>
      <c r="AZ794" s="28" t="str">
        <f>_xlfn.XLOOKUP(J794,ABNT5101!I:I,ABNT5101!L:L)</f>
        <v>-</v>
      </c>
      <c r="BA794" s="28">
        <f>_xlfn.XLOOKUP(J794,ABNT5101!$I:$I,ABNT5101!M:M)</f>
        <v>0.18</v>
      </c>
      <c r="BB794" s="28" t="str">
        <f>_xlfn.XLOOKUP(J794,ABNT5101!$I:$I,ABNT5101!N:N)</f>
        <v>-</v>
      </c>
      <c r="BC794" s="28">
        <f>_xlfn.XLOOKUP(J794,ABNT5101!$I:$I,ABNT5101!O:O)</f>
        <v>16</v>
      </c>
      <c r="BD794" s="31" t="str">
        <f t="shared" si="434"/>
        <v>NÃO ATENDE</v>
      </c>
      <c r="BE794" s="32">
        <f t="shared" si="426"/>
        <v>-1</v>
      </c>
      <c r="BF794" s="32">
        <f t="shared" si="427"/>
        <v>-1</v>
      </c>
      <c r="BG794" s="32" t="str">
        <f t="shared" si="435"/>
        <v>-</v>
      </c>
      <c r="BH794" s="34"/>
      <c r="BI794" s="34"/>
      <c r="BJ794" s="34"/>
      <c r="BK794" s="34"/>
      <c r="BL794" s="35"/>
      <c r="BM794" s="34"/>
      <c r="BN794" s="31" t="str">
        <f t="shared" si="436"/>
        <v>NÃO ATENDE</v>
      </c>
      <c r="BO794" s="31" t="str">
        <f t="shared" si="428"/>
        <v>NÃO ATENDE</v>
      </c>
      <c r="BP794" s="31" t="str">
        <f t="shared" si="429"/>
        <v>NÃO ATENDE</v>
      </c>
      <c r="BQ794" s="31" t="str">
        <f t="shared" si="437"/>
        <v>ATENDE</v>
      </c>
      <c r="BR794" s="36" t="str">
        <f t="shared" si="438"/>
        <v>C4</v>
      </c>
      <c r="BS794" s="36" t="str">
        <f t="shared" si="439"/>
        <v>P5</v>
      </c>
      <c r="BT794" s="37">
        <f t="shared" si="440"/>
        <v>-1</v>
      </c>
      <c r="BU794" s="34"/>
      <c r="BV794" s="34"/>
      <c r="BW794" s="36">
        <f>IF(BS794="-","-",_xlfn.XLOOKUP(BS794,ABNT5101!$B$4:$B$9,ABNT5101!$C$4:$C$9))</f>
        <v>5</v>
      </c>
      <c r="BX794" s="36">
        <f>IF(BS794="-","-",_xlfn.XLOOKUP(BS794,ABNT5101!$B$4:$B$9,ABNT5101!$D$4:$D$9))</f>
        <v>1</v>
      </c>
      <c r="BY794" s="31" t="str">
        <f t="shared" si="441"/>
        <v>NÃO ATENDE</v>
      </c>
      <c r="BZ794" s="31" t="str">
        <f t="shared" si="442"/>
        <v>NÃO ATENDE</v>
      </c>
      <c r="CA794" s="31" t="str">
        <f t="shared" si="443"/>
        <v>NÃO ATENDE</v>
      </c>
      <c r="CB794" s="36" t="str">
        <f t="shared" si="454"/>
        <v>P5</v>
      </c>
      <c r="CC794" s="37">
        <f t="shared" si="444"/>
        <v>-1</v>
      </c>
      <c r="CD794" s="38"/>
      <c r="CE794" s="38"/>
      <c r="CF794" s="31">
        <f>IF(CB794="-","-",_xlfn.XLOOKUP(CB794,ABNT5101!$B$4:$B$9,ABNT5101!$C$4:$C$9))</f>
        <v>5</v>
      </c>
      <c r="CG794" s="36">
        <f>IF(CB794="-","-",_xlfn.XLOOKUP(CB794,ABNT5101!$B$4:$B$9,ABNT5101!$D$4:$D$9))</f>
        <v>1</v>
      </c>
      <c r="CH794" s="31" t="str">
        <f t="shared" si="445"/>
        <v>NÃO ATENDE</v>
      </c>
      <c r="CI794" s="31" t="str">
        <f t="shared" si="446"/>
        <v>NÃO ATENDE</v>
      </c>
      <c r="CJ794" s="31" t="str">
        <f t="shared" si="447"/>
        <v>NÃO ATENDE</v>
      </c>
      <c r="CK794" s="56" t="e">
        <f>_xlfn.XLOOKUP(CL794,'Banco de dados'!$B:$B,'Banco de dados'!$D:$D)</f>
        <v>#N/A</v>
      </c>
      <c r="CL794" s="42"/>
      <c r="CM794" s="56" t="e">
        <f>_xlfn.XLOOKUP(CL794,'Banco de dados'!$B:$B,'Banco de dados'!$E:$E)</f>
        <v>#N/A</v>
      </c>
      <c r="CN794" s="56"/>
      <c r="CO794" s="56" t="e">
        <f>IF(CN794="-","-",_xlfn.XLOOKUP(CN794,'Banco de dados'!$B:$B,'Banco de dados'!$E:$E))</f>
        <v>#N/A</v>
      </c>
      <c r="CP794" s="41">
        <f t="shared" si="448"/>
        <v>1</v>
      </c>
      <c r="CQ794" s="56" t="e">
        <f>_xlfn.XLOOKUP(CL794,'Banco de dados'!$B:$B,'Banco de dados'!$H:$H)</f>
        <v>#N/A</v>
      </c>
      <c r="CR794" s="56" t="e">
        <f t="array" aca="1" ref="CR794" ca="1">_xludf.xlookup(CN794,'Banco de dados'!$B:$B,'Banco de dados'!$H:$H)</f>
        <v>#NAME?</v>
      </c>
      <c r="CS794" s="56" t="e">
        <f t="array" aca="1" ref="CS794" ca="1">_xludf.xlookup(CL794,'Banco de dados'!$B:$B,'Banco de dados'!$F:$F)</f>
        <v>#NAME?</v>
      </c>
      <c r="CT794" s="56" t="e">
        <f t="array" aca="1" ref="CT794" ca="1">_xludf.xlookup(CN794,'Banco de dados'!$B:$B,'Banco de dados'!$F:$F)</f>
        <v>#NAME?</v>
      </c>
      <c r="CU794" s="42"/>
      <c r="CV794" s="42"/>
      <c r="CW794" s="56" t="str">
        <f>IF(AJ794=0.5,"Suporte",IF(AND(AJ794&gt;='Braços de IP'!$B$9,AJ794&lt;='Braços de IP'!$D$9),'Braços de IP'!$E$9,IF(AND(AJ794&gt;='Braços de IP'!$B$10,AJ794&lt;='Braços de IP'!$D$10),'Braços de IP'!$E$10,IF(AND(AJ794&gt;='Braços de IP'!$B$11,AJ794&lt;='Braços de IP'!$D$11),'Braços de IP'!$E$11,IF(AND(AJ794&gt;='Braços de IP'!$B$12,AJ794&lt;='Braços de IP'!$D$12),'Braços de IP'!$E$12,IF(AND(AJ794&gt;='Braços de IP'!$B$13,AJ794&lt;='Braços de IP'!$D$13),'Braços de IP'!$E$13,IF(AND(AJ794&gt;='Braços de IP'!$B$14,AJ794&lt;='Braços de IP'!$D$14),'Braços de IP'!$E$14,"ERRO")))))))</f>
        <v>Longo I</v>
      </c>
      <c r="CX794" s="42"/>
      <c r="CY794" s="56" t="str">
        <f>IF($CX794="","",VLOOKUP($CX794,'Braços de IP'!$E$9:$I$15,2,0))</f>
        <v/>
      </c>
      <c r="CZ794" s="43" t="str">
        <f>IF($CX794="","",VLOOKUP($CX794,'Braços de IP'!$E$9:$I$15,5,0))</f>
        <v/>
      </c>
      <c r="DA794" s="56"/>
      <c r="DB794" s="56"/>
      <c r="DC794" s="56"/>
      <c r="DD794" s="56"/>
      <c r="DE794" s="56"/>
      <c r="DF794" s="56"/>
      <c r="DG794" s="44" t="e">
        <f t="shared" si="449"/>
        <v>#N/A</v>
      </c>
      <c r="DH794" s="45">
        <f t="shared" si="450"/>
        <v>87</v>
      </c>
      <c r="DI794" s="44" t="e">
        <f t="shared" si="451"/>
        <v>#N/A</v>
      </c>
      <c r="DJ794" s="46" t="e">
        <f t="shared" si="452"/>
        <v>#N/A</v>
      </c>
      <c r="DK794" s="47" t="s">
        <v>147</v>
      </c>
      <c r="DL794" s="48"/>
      <c r="DM794" s="49"/>
      <c r="DN794" s="23" t="s">
        <v>148</v>
      </c>
      <c r="DO794" s="23"/>
      <c r="DQ794" s="50"/>
    </row>
    <row r="795" spans="1:121" ht="15.75" hidden="1" customHeight="1" x14ac:dyDescent="0.3">
      <c r="B795" s="5"/>
      <c r="C795" s="5"/>
      <c r="D795" s="5"/>
      <c r="E795" s="22" t="s">
        <v>645</v>
      </c>
      <c r="F795" s="22" t="s">
        <v>137</v>
      </c>
      <c r="G795" s="23" t="s">
        <v>458</v>
      </c>
      <c r="H795" s="23">
        <v>-23.415600999999999</v>
      </c>
      <c r="I795" s="23">
        <v>-46.825077999999998</v>
      </c>
      <c r="J795" s="24" t="s">
        <v>160</v>
      </c>
      <c r="K795" s="60"/>
      <c r="L795" s="24" t="s">
        <v>157</v>
      </c>
      <c r="M795" s="24" t="s">
        <v>141</v>
      </c>
      <c r="N795" s="23">
        <v>87</v>
      </c>
      <c r="O795" s="23" t="s">
        <v>142</v>
      </c>
      <c r="P795" s="23" t="s">
        <v>143</v>
      </c>
      <c r="Q795" s="26">
        <f t="shared" si="430"/>
        <v>174</v>
      </c>
      <c r="R795" s="27">
        <v>2</v>
      </c>
      <c r="S795" s="28">
        <v>2</v>
      </c>
      <c r="T795" s="28">
        <v>6</v>
      </c>
      <c r="U795" s="29"/>
      <c r="V795" s="29"/>
      <c r="W795" s="29"/>
      <c r="X795" s="28">
        <v>1.8</v>
      </c>
      <c r="Y795" s="29"/>
      <c r="Z795" s="29"/>
      <c r="AA795" s="29"/>
      <c r="AB795" s="23"/>
      <c r="AC795" s="23"/>
      <c r="AD795" s="23" t="s">
        <v>144</v>
      </c>
      <c r="AE795" s="23" t="s">
        <v>145</v>
      </c>
      <c r="AF795" s="23"/>
      <c r="AG795" s="23">
        <v>6.5</v>
      </c>
      <c r="AH795" s="23">
        <v>1</v>
      </c>
      <c r="AI795" s="23">
        <v>0.6</v>
      </c>
      <c r="AJ795" s="23">
        <v>3</v>
      </c>
      <c r="AK795" s="27">
        <f t="shared" si="431"/>
        <v>2.4</v>
      </c>
      <c r="AL795" s="27" t="s">
        <v>143</v>
      </c>
      <c r="AM795" s="27" t="s">
        <v>143</v>
      </c>
      <c r="AN795" s="23"/>
      <c r="AO795" s="27">
        <f t="shared" si="432"/>
        <v>2</v>
      </c>
      <c r="AP795" s="23"/>
      <c r="AQ795" s="23"/>
      <c r="AR795" s="23"/>
      <c r="AS795" s="23"/>
      <c r="AT795" s="23"/>
      <c r="AU795" s="27"/>
      <c r="AV795" s="27">
        <f t="shared" si="433"/>
        <v>0</v>
      </c>
      <c r="AW795" s="27"/>
      <c r="AX795" s="28">
        <f>VLOOKUP(J795,ABNT5101!$I$3:$J$9,2)</f>
        <v>10</v>
      </c>
      <c r="AY795" s="28">
        <f>VLOOKUP(J795,ABNT5101!$I$3:$M$9,5)</f>
        <v>0.18</v>
      </c>
      <c r="AZ795" s="28" t="str">
        <f>_xlfn.XLOOKUP(J795,ABNT5101!I:I,ABNT5101!L:L)</f>
        <v>-</v>
      </c>
      <c r="BA795" s="28">
        <f>_xlfn.XLOOKUP(J795,ABNT5101!$I:$I,ABNT5101!M:M)</f>
        <v>0.18</v>
      </c>
      <c r="BB795" s="28" t="str">
        <f>_xlfn.XLOOKUP(J795,ABNT5101!$I:$I,ABNT5101!N:N)</f>
        <v>-</v>
      </c>
      <c r="BC795" s="28">
        <f>_xlfn.XLOOKUP(J795,ABNT5101!$I:$I,ABNT5101!O:O)</f>
        <v>16</v>
      </c>
      <c r="BD795" s="31" t="str">
        <f t="shared" si="434"/>
        <v>NÃO ATENDE</v>
      </c>
      <c r="BE795" s="32">
        <f t="shared" si="426"/>
        <v>-1</v>
      </c>
      <c r="BF795" s="32">
        <f t="shared" si="427"/>
        <v>-1</v>
      </c>
      <c r="BG795" s="32" t="str">
        <f t="shared" si="435"/>
        <v>-</v>
      </c>
      <c r="BH795" s="34"/>
      <c r="BI795" s="34"/>
      <c r="BJ795" s="34"/>
      <c r="BK795" s="34"/>
      <c r="BL795" s="35"/>
      <c r="BM795" s="34"/>
      <c r="BN795" s="31" t="str">
        <f t="shared" si="436"/>
        <v>NÃO ATENDE</v>
      </c>
      <c r="BO795" s="31" t="str">
        <f t="shared" si="428"/>
        <v>NÃO ATENDE</v>
      </c>
      <c r="BP795" s="31" t="str">
        <f t="shared" si="429"/>
        <v>NÃO ATENDE</v>
      </c>
      <c r="BQ795" s="31" t="str">
        <f t="shared" si="437"/>
        <v>ATENDE</v>
      </c>
      <c r="BR795" s="36" t="str">
        <f t="shared" si="438"/>
        <v>C4</v>
      </c>
      <c r="BS795" s="36" t="str">
        <f t="shared" si="439"/>
        <v>P5</v>
      </c>
      <c r="BT795" s="37">
        <f t="shared" si="440"/>
        <v>-1</v>
      </c>
      <c r="BU795" s="34"/>
      <c r="BV795" s="34"/>
      <c r="BW795" s="36">
        <f>IF(BS795="-","-",_xlfn.XLOOKUP(BS795,ABNT5101!$B$4:$B$9,ABNT5101!$C$4:$C$9))</f>
        <v>5</v>
      </c>
      <c r="BX795" s="36">
        <f>IF(BS795="-","-",_xlfn.XLOOKUP(BS795,ABNT5101!$B$4:$B$9,ABNT5101!$D$4:$D$9))</f>
        <v>1</v>
      </c>
      <c r="BY795" s="31" t="str">
        <f t="shared" si="441"/>
        <v>NÃO ATENDE</v>
      </c>
      <c r="BZ795" s="31" t="str">
        <f t="shared" si="442"/>
        <v>NÃO ATENDE</v>
      </c>
      <c r="CA795" s="31" t="str">
        <f t="shared" si="443"/>
        <v>NÃO ATENDE</v>
      </c>
      <c r="CB795" s="36" t="str">
        <f t="shared" si="454"/>
        <v>P5</v>
      </c>
      <c r="CC795" s="37">
        <f t="shared" si="444"/>
        <v>-1</v>
      </c>
      <c r="CD795" s="38"/>
      <c r="CE795" s="38"/>
      <c r="CF795" s="31">
        <f>IF(CB795="-","-",_xlfn.XLOOKUP(CB795,ABNT5101!$B$4:$B$9,ABNT5101!$C$4:$C$9))</f>
        <v>5</v>
      </c>
      <c r="CG795" s="36">
        <f>IF(CB795="-","-",_xlfn.XLOOKUP(CB795,ABNT5101!$B$4:$B$9,ABNT5101!$D$4:$D$9))</f>
        <v>1</v>
      </c>
      <c r="CH795" s="31" t="str">
        <f t="shared" si="445"/>
        <v>NÃO ATENDE</v>
      </c>
      <c r="CI795" s="31" t="str">
        <f t="shared" si="446"/>
        <v>NÃO ATENDE</v>
      </c>
      <c r="CJ795" s="31" t="str">
        <f t="shared" si="447"/>
        <v>NÃO ATENDE</v>
      </c>
      <c r="CK795" s="56" t="e">
        <f>_xlfn.XLOOKUP(CL795,'Banco de dados'!$B:$B,'Banco de dados'!$D:$D)</f>
        <v>#N/A</v>
      </c>
      <c r="CL795" s="42"/>
      <c r="CM795" s="56" t="e">
        <f>_xlfn.XLOOKUP(CL795,'Banco de dados'!$B:$B,'Banco de dados'!$E:$E)</f>
        <v>#N/A</v>
      </c>
      <c r="CN795" s="56"/>
      <c r="CO795" s="56" t="e">
        <f>IF(CN795="-","-",_xlfn.XLOOKUP(CN795,'Banco de dados'!$B:$B,'Banco de dados'!$E:$E))</f>
        <v>#N/A</v>
      </c>
      <c r="CP795" s="41">
        <f t="shared" si="448"/>
        <v>1</v>
      </c>
      <c r="CQ795" s="56" t="e">
        <f>_xlfn.XLOOKUP(CL795,'Banco de dados'!$B:$B,'Banco de dados'!$H:$H)</f>
        <v>#N/A</v>
      </c>
      <c r="CR795" s="56" t="e">
        <f t="array" aca="1" ref="CR795" ca="1">_xludf.xlookup(CN795,'Banco de dados'!$B:$B,'Banco de dados'!$H:$H)</f>
        <v>#NAME?</v>
      </c>
      <c r="CS795" s="56" t="e">
        <f t="array" aca="1" ref="CS795" ca="1">_xludf.xlookup(CL795,'Banco de dados'!$B:$B,'Banco de dados'!$F:$F)</f>
        <v>#NAME?</v>
      </c>
      <c r="CT795" s="56" t="e">
        <f t="array" aca="1" ref="CT795" ca="1">_xludf.xlookup(CN795,'Banco de dados'!$B:$B,'Banco de dados'!$F:$F)</f>
        <v>#NAME?</v>
      </c>
      <c r="CU795" s="42"/>
      <c r="CV795" s="42"/>
      <c r="CW795" s="56" t="str">
        <f>IF(AJ795=0.5,"Suporte",IF(AND(AJ795&gt;='Braços de IP'!$B$9,AJ795&lt;='Braços de IP'!$D$9),'Braços de IP'!$E$9,IF(AND(AJ795&gt;='Braços de IP'!$B$10,AJ795&lt;='Braços de IP'!$D$10),'Braços de IP'!$E$10,IF(AND(AJ795&gt;='Braços de IP'!$B$11,AJ795&lt;='Braços de IP'!$D$11),'Braços de IP'!$E$11,IF(AND(AJ795&gt;='Braços de IP'!$B$12,AJ795&lt;='Braços de IP'!$D$12),'Braços de IP'!$E$12,IF(AND(AJ795&gt;='Braços de IP'!$B$13,AJ795&lt;='Braços de IP'!$D$13),'Braços de IP'!$E$13,IF(AND(AJ795&gt;='Braços de IP'!$B$14,AJ795&lt;='Braços de IP'!$D$14),'Braços de IP'!$E$14,"ERRO")))))))</f>
        <v>Longo I</v>
      </c>
      <c r="CX795" s="42"/>
      <c r="CY795" s="56" t="str">
        <f>IF($CX795="","",VLOOKUP($CX795,'Braços de IP'!$E$9:$I$15,2,0))</f>
        <v/>
      </c>
      <c r="CZ795" s="43" t="str">
        <f>IF($CX795="","",VLOOKUP($CX795,'Braços de IP'!$E$9:$I$15,5,0))</f>
        <v/>
      </c>
      <c r="DA795" s="56"/>
      <c r="DB795" s="56"/>
      <c r="DC795" s="56"/>
      <c r="DD795" s="56"/>
      <c r="DE795" s="56"/>
      <c r="DF795" s="56"/>
      <c r="DG795" s="44" t="e">
        <f t="shared" si="449"/>
        <v>#N/A</v>
      </c>
      <c r="DH795" s="45">
        <f t="shared" si="450"/>
        <v>87</v>
      </c>
      <c r="DI795" s="44" t="e">
        <f t="shared" si="451"/>
        <v>#N/A</v>
      </c>
      <c r="DJ795" s="46" t="e">
        <f t="shared" si="452"/>
        <v>#N/A</v>
      </c>
      <c r="DK795" s="47" t="s">
        <v>147</v>
      </c>
      <c r="DL795" s="48"/>
      <c r="DM795" s="49"/>
      <c r="DN795" s="23" t="s">
        <v>148</v>
      </c>
      <c r="DO795" s="23"/>
      <c r="DQ795" s="50"/>
    </row>
    <row r="796" spans="1:121" ht="15.75" hidden="1" customHeight="1" x14ac:dyDescent="0.3">
      <c r="B796" s="5"/>
      <c r="C796" s="5"/>
      <c r="D796" s="5"/>
      <c r="E796" s="22" t="s">
        <v>645</v>
      </c>
      <c r="F796" s="22" t="s">
        <v>137</v>
      </c>
      <c r="G796" s="23" t="s">
        <v>458</v>
      </c>
      <c r="H796" s="23">
        <v>-23.415600999999999</v>
      </c>
      <c r="I796" s="23">
        <v>-46.825077999999998</v>
      </c>
      <c r="J796" s="24" t="s">
        <v>160</v>
      </c>
      <c r="K796" s="60"/>
      <c r="L796" s="24" t="s">
        <v>157</v>
      </c>
      <c r="M796" s="24" t="s">
        <v>141</v>
      </c>
      <c r="N796" s="23">
        <v>87</v>
      </c>
      <c r="O796" s="23" t="s">
        <v>142</v>
      </c>
      <c r="P796" s="23" t="s">
        <v>143</v>
      </c>
      <c r="Q796" s="26">
        <f t="shared" si="430"/>
        <v>174</v>
      </c>
      <c r="R796" s="27">
        <v>2</v>
      </c>
      <c r="S796" s="28">
        <v>2</v>
      </c>
      <c r="T796" s="28">
        <v>6</v>
      </c>
      <c r="U796" s="29"/>
      <c r="V796" s="29"/>
      <c r="W796" s="29"/>
      <c r="X796" s="28">
        <v>1.8</v>
      </c>
      <c r="Y796" s="29"/>
      <c r="Z796" s="29"/>
      <c r="AA796" s="29"/>
      <c r="AB796" s="23"/>
      <c r="AC796" s="23"/>
      <c r="AD796" s="23" t="s">
        <v>144</v>
      </c>
      <c r="AE796" s="23" t="s">
        <v>145</v>
      </c>
      <c r="AF796" s="23"/>
      <c r="AG796" s="23">
        <v>6.5</v>
      </c>
      <c r="AH796" s="23">
        <v>1</v>
      </c>
      <c r="AI796" s="23">
        <v>0.6</v>
      </c>
      <c r="AJ796" s="23">
        <v>3</v>
      </c>
      <c r="AK796" s="27">
        <f t="shared" si="431"/>
        <v>2.4</v>
      </c>
      <c r="AL796" s="27" t="s">
        <v>143</v>
      </c>
      <c r="AM796" s="27" t="s">
        <v>143</v>
      </c>
      <c r="AN796" s="23"/>
      <c r="AO796" s="27">
        <f t="shared" si="432"/>
        <v>2</v>
      </c>
      <c r="AP796" s="23"/>
      <c r="AQ796" s="23"/>
      <c r="AR796" s="23"/>
      <c r="AS796" s="23"/>
      <c r="AT796" s="23"/>
      <c r="AU796" s="27"/>
      <c r="AV796" s="27">
        <f t="shared" si="433"/>
        <v>0</v>
      </c>
      <c r="AW796" s="27"/>
      <c r="AX796" s="28">
        <f>VLOOKUP(J796,ABNT5101!$I$3:$J$9,2)</f>
        <v>10</v>
      </c>
      <c r="AY796" s="28">
        <f>VLOOKUP(J796,ABNT5101!$I$3:$M$9,5)</f>
        <v>0.18</v>
      </c>
      <c r="AZ796" s="28" t="str">
        <f>_xlfn.XLOOKUP(J796,ABNT5101!I:I,ABNT5101!L:L)</f>
        <v>-</v>
      </c>
      <c r="BA796" s="28">
        <f>_xlfn.XLOOKUP(J796,ABNT5101!$I:$I,ABNT5101!M:M)</f>
        <v>0.18</v>
      </c>
      <c r="BB796" s="28" t="str">
        <f>_xlfn.XLOOKUP(J796,ABNT5101!$I:$I,ABNT5101!N:N)</f>
        <v>-</v>
      </c>
      <c r="BC796" s="28">
        <f>_xlfn.XLOOKUP(J796,ABNT5101!$I:$I,ABNT5101!O:O)</f>
        <v>16</v>
      </c>
      <c r="BD796" s="31" t="str">
        <f t="shared" si="434"/>
        <v>NÃO ATENDE</v>
      </c>
      <c r="BE796" s="32">
        <f t="shared" si="426"/>
        <v>-1</v>
      </c>
      <c r="BF796" s="32">
        <f t="shared" si="427"/>
        <v>-1</v>
      </c>
      <c r="BG796" s="32" t="str">
        <f t="shared" si="435"/>
        <v>-</v>
      </c>
      <c r="BH796" s="34"/>
      <c r="BI796" s="34"/>
      <c r="BJ796" s="34"/>
      <c r="BK796" s="34"/>
      <c r="BL796" s="35"/>
      <c r="BM796" s="34"/>
      <c r="BN796" s="31" t="str">
        <f t="shared" si="436"/>
        <v>NÃO ATENDE</v>
      </c>
      <c r="BO796" s="31" t="str">
        <f t="shared" si="428"/>
        <v>NÃO ATENDE</v>
      </c>
      <c r="BP796" s="31" t="str">
        <f t="shared" si="429"/>
        <v>NÃO ATENDE</v>
      </c>
      <c r="BQ796" s="31" t="str">
        <f t="shared" si="437"/>
        <v>ATENDE</v>
      </c>
      <c r="BR796" s="36" t="str">
        <f t="shared" si="438"/>
        <v>C4</v>
      </c>
      <c r="BS796" s="36" t="str">
        <f t="shared" si="439"/>
        <v>P5</v>
      </c>
      <c r="BT796" s="37">
        <f t="shared" si="440"/>
        <v>-1</v>
      </c>
      <c r="BU796" s="34"/>
      <c r="BV796" s="34"/>
      <c r="BW796" s="36">
        <f>IF(BS796="-","-",_xlfn.XLOOKUP(BS796,ABNT5101!$B$4:$B$9,ABNT5101!$C$4:$C$9))</f>
        <v>5</v>
      </c>
      <c r="BX796" s="36">
        <f>IF(BS796="-","-",_xlfn.XLOOKUP(BS796,ABNT5101!$B$4:$B$9,ABNT5101!$D$4:$D$9))</f>
        <v>1</v>
      </c>
      <c r="BY796" s="31" t="str">
        <f t="shared" si="441"/>
        <v>NÃO ATENDE</v>
      </c>
      <c r="BZ796" s="31" t="str">
        <f t="shared" si="442"/>
        <v>NÃO ATENDE</v>
      </c>
      <c r="CA796" s="31" t="str">
        <f t="shared" si="443"/>
        <v>NÃO ATENDE</v>
      </c>
      <c r="CB796" s="36" t="str">
        <f t="shared" si="454"/>
        <v>P5</v>
      </c>
      <c r="CC796" s="37">
        <f t="shared" si="444"/>
        <v>-1</v>
      </c>
      <c r="CD796" s="38"/>
      <c r="CE796" s="38"/>
      <c r="CF796" s="31">
        <f>IF(CB796="-","-",_xlfn.XLOOKUP(CB796,ABNT5101!$B$4:$B$9,ABNT5101!$C$4:$C$9))</f>
        <v>5</v>
      </c>
      <c r="CG796" s="36">
        <f>IF(CB796="-","-",_xlfn.XLOOKUP(CB796,ABNT5101!$B$4:$B$9,ABNT5101!$D$4:$D$9))</f>
        <v>1</v>
      </c>
      <c r="CH796" s="31" t="str">
        <f t="shared" si="445"/>
        <v>NÃO ATENDE</v>
      </c>
      <c r="CI796" s="31" t="str">
        <f t="shared" si="446"/>
        <v>NÃO ATENDE</v>
      </c>
      <c r="CJ796" s="31" t="str">
        <f t="shared" si="447"/>
        <v>NÃO ATENDE</v>
      </c>
      <c r="CK796" s="56" t="e">
        <f>_xlfn.XLOOKUP(CL796,'Banco de dados'!$B:$B,'Banco de dados'!$D:$D)</f>
        <v>#N/A</v>
      </c>
      <c r="CL796" s="42"/>
      <c r="CM796" s="56" t="e">
        <f>_xlfn.XLOOKUP(CL796,'Banco de dados'!$B:$B,'Banco de dados'!$E:$E)</f>
        <v>#N/A</v>
      </c>
      <c r="CN796" s="56"/>
      <c r="CO796" s="56" t="e">
        <f>IF(CN796="-","-",_xlfn.XLOOKUP(CN796,'Banco de dados'!$B:$B,'Banco de dados'!$E:$E))</f>
        <v>#N/A</v>
      </c>
      <c r="CP796" s="41">
        <f t="shared" si="448"/>
        <v>1</v>
      </c>
      <c r="CQ796" s="56" t="e">
        <f>_xlfn.XLOOKUP(CL796,'Banco de dados'!$B:$B,'Banco de dados'!$H:$H)</f>
        <v>#N/A</v>
      </c>
      <c r="CR796" s="56" t="e">
        <f t="array" aca="1" ref="CR796" ca="1">_xludf.xlookup(CN796,'Banco de dados'!$B:$B,'Banco de dados'!$H:$H)</f>
        <v>#NAME?</v>
      </c>
      <c r="CS796" s="56" t="e">
        <f t="array" aca="1" ref="CS796" ca="1">_xludf.xlookup(CL796,'Banco de dados'!$B:$B,'Banco de dados'!$F:$F)</f>
        <v>#NAME?</v>
      </c>
      <c r="CT796" s="56" t="e">
        <f t="array" aca="1" ref="CT796" ca="1">_xludf.xlookup(CN796,'Banco de dados'!$B:$B,'Banco de dados'!$F:$F)</f>
        <v>#NAME?</v>
      </c>
      <c r="CU796" s="42"/>
      <c r="CV796" s="42"/>
      <c r="CW796" s="56" t="str">
        <f>IF(AJ796=0.5,"Suporte",IF(AND(AJ796&gt;='Braços de IP'!$B$9,AJ796&lt;='Braços de IP'!$D$9),'Braços de IP'!$E$9,IF(AND(AJ796&gt;='Braços de IP'!$B$10,AJ796&lt;='Braços de IP'!$D$10),'Braços de IP'!$E$10,IF(AND(AJ796&gt;='Braços de IP'!$B$11,AJ796&lt;='Braços de IP'!$D$11),'Braços de IP'!$E$11,IF(AND(AJ796&gt;='Braços de IP'!$B$12,AJ796&lt;='Braços de IP'!$D$12),'Braços de IP'!$E$12,IF(AND(AJ796&gt;='Braços de IP'!$B$13,AJ796&lt;='Braços de IP'!$D$13),'Braços de IP'!$E$13,IF(AND(AJ796&gt;='Braços de IP'!$B$14,AJ796&lt;='Braços de IP'!$D$14),'Braços de IP'!$E$14,"ERRO")))))))</f>
        <v>Longo I</v>
      </c>
      <c r="CX796" s="42"/>
      <c r="CY796" s="56" t="str">
        <f>IF($CX796="","",VLOOKUP($CX796,'Braços de IP'!$E$9:$I$15,2,0))</f>
        <v/>
      </c>
      <c r="CZ796" s="43" t="str">
        <f>IF($CX796="","",VLOOKUP($CX796,'Braços de IP'!$E$9:$I$15,5,0))</f>
        <v/>
      </c>
      <c r="DA796" s="56"/>
      <c r="DB796" s="56"/>
      <c r="DC796" s="56"/>
      <c r="DD796" s="56"/>
      <c r="DE796" s="56"/>
      <c r="DF796" s="56"/>
      <c r="DG796" s="44" t="e">
        <f t="shared" si="449"/>
        <v>#N/A</v>
      </c>
      <c r="DH796" s="45">
        <f t="shared" si="450"/>
        <v>87</v>
      </c>
      <c r="DI796" s="44" t="e">
        <f t="shared" si="451"/>
        <v>#N/A</v>
      </c>
      <c r="DJ796" s="46" t="e">
        <f t="shared" si="452"/>
        <v>#N/A</v>
      </c>
      <c r="DK796" s="47" t="s">
        <v>147</v>
      </c>
      <c r="DL796" s="48"/>
      <c r="DM796" s="49"/>
      <c r="DN796" s="23" t="s">
        <v>148</v>
      </c>
      <c r="DO796" s="23"/>
      <c r="DQ796" s="50"/>
    </row>
    <row r="797" spans="1:121" ht="15.75" hidden="1" customHeight="1" x14ac:dyDescent="0.3">
      <c r="B797" s="5"/>
      <c r="C797" s="5"/>
      <c r="D797" s="5"/>
      <c r="E797" s="22" t="s">
        <v>646</v>
      </c>
      <c r="F797" s="22" t="s">
        <v>137</v>
      </c>
      <c r="G797" s="23" t="s">
        <v>647</v>
      </c>
      <c r="H797" s="23">
        <v>-23.405177999999999</v>
      </c>
      <c r="I797" s="23">
        <v>-46.858739</v>
      </c>
      <c r="J797" s="24" t="s">
        <v>160</v>
      </c>
      <c r="K797" s="60"/>
      <c r="L797" s="24" t="s">
        <v>140</v>
      </c>
      <c r="M797" s="24" t="s">
        <v>141</v>
      </c>
      <c r="N797" s="23">
        <v>90</v>
      </c>
      <c r="O797" s="23" t="s">
        <v>142</v>
      </c>
      <c r="P797" s="23" t="s">
        <v>143</v>
      </c>
      <c r="Q797" s="26">
        <f t="shared" si="430"/>
        <v>180</v>
      </c>
      <c r="R797" s="27">
        <v>2</v>
      </c>
      <c r="S797" s="28">
        <v>2</v>
      </c>
      <c r="T797" s="28">
        <v>6.5</v>
      </c>
      <c r="U797" s="29"/>
      <c r="V797" s="29"/>
      <c r="W797" s="29"/>
      <c r="X797" s="28">
        <v>1.5</v>
      </c>
      <c r="Y797" s="29"/>
      <c r="Z797" s="29"/>
      <c r="AA797" s="29"/>
      <c r="AB797" s="23"/>
      <c r="AC797" s="23"/>
      <c r="AD797" s="23" t="s">
        <v>144</v>
      </c>
      <c r="AE797" s="23" t="s">
        <v>145</v>
      </c>
      <c r="AF797" s="23"/>
      <c r="AG797" s="23">
        <v>8</v>
      </c>
      <c r="AH797" s="23">
        <v>1</v>
      </c>
      <c r="AI797" s="23">
        <v>0.4</v>
      </c>
      <c r="AJ797" s="23">
        <v>2</v>
      </c>
      <c r="AK797" s="27">
        <f t="shared" si="431"/>
        <v>1.6</v>
      </c>
      <c r="AL797" s="27" t="s">
        <v>143</v>
      </c>
      <c r="AM797" s="27" t="s">
        <v>143</v>
      </c>
      <c r="AN797" s="23"/>
      <c r="AO797" s="27">
        <f t="shared" si="432"/>
        <v>2</v>
      </c>
      <c r="AP797" s="23"/>
      <c r="AQ797" s="23"/>
      <c r="AR797" s="23"/>
      <c r="AS797" s="23"/>
      <c r="AT797" s="23"/>
      <c r="AU797" s="27"/>
      <c r="AV797" s="27">
        <f t="shared" si="433"/>
        <v>0</v>
      </c>
      <c r="AW797" s="27"/>
      <c r="AX797" s="28">
        <f>VLOOKUP(J797,ABNT5101!$I$3:$J$9,2)</f>
        <v>10</v>
      </c>
      <c r="AY797" s="28">
        <f>VLOOKUP(J797,ABNT5101!$I$3:$M$9,5)</f>
        <v>0.18</v>
      </c>
      <c r="AZ797" s="28" t="str">
        <f>_xlfn.XLOOKUP(J797,ABNT5101!I:I,ABNT5101!L:L)</f>
        <v>-</v>
      </c>
      <c r="BA797" s="28">
        <f>_xlfn.XLOOKUP(J797,ABNT5101!$I:$I,ABNT5101!M:M)</f>
        <v>0.18</v>
      </c>
      <c r="BB797" s="28" t="str">
        <f>_xlfn.XLOOKUP(J797,ABNT5101!$I:$I,ABNT5101!N:N)</f>
        <v>-</v>
      </c>
      <c r="BC797" s="28">
        <f>_xlfn.XLOOKUP(J797,ABNT5101!$I:$I,ABNT5101!O:O)</f>
        <v>16</v>
      </c>
      <c r="BD797" s="31" t="str">
        <f t="shared" si="434"/>
        <v>NÃO ATENDE</v>
      </c>
      <c r="BE797" s="32">
        <f t="shared" si="426"/>
        <v>-1</v>
      </c>
      <c r="BF797" s="32">
        <f t="shared" si="427"/>
        <v>-1</v>
      </c>
      <c r="BG797" s="32" t="str">
        <f t="shared" si="435"/>
        <v>-</v>
      </c>
      <c r="BH797" s="34"/>
      <c r="BI797" s="34"/>
      <c r="BJ797" s="34"/>
      <c r="BK797" s="34"/>
      <c r="BL797" s="35"/>
      <c r="BM797" s="34"/>
      <c r="BN797" s="31" t="str">
        <f t="shared" si="436"/>
        <v>NÃO ATENDE</v>
      </c>
      <c r="BO797" s="31" t="str">
        <f t="shared" si="428"/>
        <v>NÃO ATENDE</v>
      </c>
      <c r="BP797" s="31" t="str">
        <f t="shared" si="429"/>
        <v>NÃO ATENDE</v>
      </c>
      <c r="BQ797" s="31" t="str">
        <f t="shared" si="437"/>
        <v>ATENDE</v>
      </c>
      <c r="BR797" s="36" t="str">
        <f t="shared" si="438"/>
        <v>C4</v>
      </c>
      <c r="BS797" s="36" t="str">
        <f t="shared" si="439"/>
        <v>P6</v>
      </c>
      <c r="BT797" s="37">
        <f t="shared" si="440"/>
        <v>-1</v>
      </c>
      <c r="BU797" s="34"/>
      <c r="BV797" s="34"/>
      <c r="BW797" s="36">
        <f>IF(BS797="-","-",_xlfn.XLOOKUP(BS797,ABNT5101!$B$4:$B$9,ABNT5101!$C$4:$C$9))</f>
        <v>3</v>
      </c>
      <c r="BX797" s="36">
        <f>IF(BS797="-","-",_xlfn.XLOOKUP(BS797,ABNT5101!$B$4:$B$9,ABNT5101!$D$4:$D$9))</f>
        <v>0.6</v>
      </c>
      <c r="BY797" s="31" t="str">
        <f t="shared" si="441"/>
        <v>NÃO ATENDE</v>
      </c>
      <c r="BZ797" s="31" t="str">
        <f t="shared" si="442"/>
        <v>NÃO ATENDE</v>
      </c>
      <c r="CA797" s="31" t="str">
        <f t="shared" si="443"/>
        <v>NÃO ATENDE</v>
      </c>
      <c r="CB797" s="36" t="str">
        <f t="shared" si="454"/>
        <v>P6</v>
      </c>
      <c r="CC797" s="37">
        <f t="shared" si="444"/>
        <v>-1</v>
      </c>
      <c r="CD797" s="38"/>
      <c r="CE797" s="38"/>
      <c r="CF797" s="31">
        <f>IF(CB797="-","-",_xlfn.XLOOKUP(CB797,ABNT5101!$B$4:$B$9,ABNT5101!$C$4:$C$9))</f>
        <v>3</v>
      </c>
      <c r="CG797" s="36">
        <f>IF(CB797="-","-",_xlfn.XLOOKUP(CB797,ABNT5101!$B$4:$B$9,ABNT5101!$D$4:$D$9))</f>
        <v>0.6</v>
      </c>
      <c r="CH797" s="31" t="str">
        <f t="shared" si="445"/>
        <v>NÃO ATENDE</v>
      </c>
      <c r="CI797" s="31" t="str">
        <f t="shared" si="446"/>
        <v>NÃO ATENDE</v>
      </c>
      <c r="CJ797" s="31" t="str">
        <f t="shared" si="447"/>
        <v>NÃO ATENDE</v>
      </c>
      <c r="CK797" s="56" t="e">
        <f>_xlfn.XLOOKUP(CL797,'Banco de dados'!$B:$B,'Banco de dados'!$D:$D)</f>
        <v>#N/A</v>
      </c>
      <c r="CL797" s="42"/>
      <c r="CM797" s="56" t="e">
        <f>_xlfn.XLOOKUP(CL797,'Banco de dados'!$B:$B,'Banco de dados'!$E:$E)</f>
        <v>#N/A</v>
      </c>
      <c r="CN797" s="56"/>
      <c r="CO797" s="56" t="e">
        <f>IF(CN797="-","-",_xlfn.XLOOKUP(CN797,'Banco de dados'!$B:$B,'Banco de dados'!$E:$E))</f>
        <v>#N/A</v>
      </c>
      <c r="CP797" s="41">
        <f t="shared" si="448"/>
        <v>1</v>
      </c>
      <c r="CQ797" s="56" t="e">
        <f>_xlfn.XLOOKUP(CL797,'Banco de dados'!$B:$B,'Banco de dados'!$H:$H)</f>
        <v>#N/A</v>
      </c>
      <c r="CR797" s="56" t="e">
        <f t="array" aca="1" ref="CR797" ca="1">_xludf.xlookup(CN797,'Banco de dados'!$B:$B,'Banco de dados'!$H:$H)</f>
        <v>#NAME?</v>
      </c>
      <c r="CS797" s="56" t="e">
        <f t="array" aca="1" ref="CS797" ca="1">_xludf.xlookup(CL797,'Banco de dados'!$B:$B,'Banco de dados'!$F:$F)</f>
        <v>#NAME?</v>
      </c>
      <c r="CT797" s="56" t="e">
        <f t="array" aca="1" ref="CT797" ca="1">_xludf.xlookup(CN797,'Banco de dados'!$B:$B,'Banco de dados'!$F:$F)</f>
        <v>#NAME?</v>
      </c>
      <c r="CU797" s="42"/>
      <c r="CV797" s="42"/>
      <c r="CW797" s="56" t="str">
        <f>IF(AJ797=0.5,"Suporte",IF(AND(AJ797&gt;='Braços de IP'!$B$9,AJ797&lt;='Braços de IP'!$D$9),'Braços de IP'!$E$9,IF(AND(AJ797&gt;='Braços de IP'!$B$10,AJ797&lt;='Braços de IP'!$D$10),'Braços de IP'!$E$10,IF(AND(AJ797&gt;='Braços de IP'!$B$11,AJ797&lt;='Braços de IP'!$D$11),'Braços de IP'!$E$11,IF(AND(AJ797&gt;='Braços de IP'!$B$12,AJ797&lt;='Braços de IP'!$D$12),'Braços de IP'!$E$12,IF(AND(AJ797&gt;='Braços de IP'!$B$13,AJ797&lt;='Braços de IP'!$D$13),'Braços de IP'!$E$13,IF(AND(AJ797&gt;='Braços de IP'!$B$14,AJ797&lt;='Braços de IP'!$D$14),'Braços de IP'!$E$14,"ERRO")))))))</f>
        <v>Médio I</v>
      </c>
      <c r="CX797" s="42"/>
      <c r="CY797" s="56" t="str">
        <f>IF($CX797="","",VLOOKUP($CX797,'Braços de IP'!$E$9:$I$15,2,0))</f>
        <v/>
      </c>
      <c r="CZ797" s="43" t="str">
        <f>IF($CX797="","",VLOOKUP($CX797,'Braços de IP'!$E$9:$I$15,5,0))</f>
        <v/>
      </c>
      <c r="DA797" s="56"/>
      <c r="DB797" s="56"/>
      <c r="DC797" s="56"/>
      <c r="DD797" s="56"/>
      <c r="DE797" s="56"/>
      <c r="DF797" s="56"/>
      <c r="DG797" s="44" t="e">
        <f t="shared" si="449"/>
        <v>#N/A</v>
      </c>
      <c r="DH797" s="45">
        <f t="shared" si="450"/>
        <v>90</v>
      </c>
      <c r="DI797" s="44" t="e">
        <f t="shared" si="451"/>
        <v>#N/A</v>
      </c>
      <c r="DJ797" s="46" t="e">
        <f t="shared" si="452"/>
        <v>#N/A</v>
      </c>
      <c r="DK797" s="47" t="s">
        <v>147</v>
      </c>
      <c r="DL797" s="48"/>
      <c r="DM797" s="49"/>
      <c r="DN797" s="23" t="s">
        <v>148</v>
      </c>
      <c r="DO797" s="23"/>
      <c r="DQ797" s="50"/>
    </row>
    <row r="798" spans="1:121" ht="15.75" hidden="1" customHeight="1" x14ac:dyDescent="0.3">
      <c r="B798" s="5"/>
      <c r="C798" s="5"/>
      <c r="D798" s="5"/>
      <c r="E798" s="22" t="s">
        <v>646</v>
      </c>
      <c r="F798" s="22" t="s">
        <v>137</v>
      </c>
      <c r="G798" s="23" t="s">
        <v>647</v>
      </c>
      <c r="H798" s="23">
        <v>-23.405177999999999</v>
      </c>
      <c r="I798" s="23">
        <v>-46.858739</v>
      </c>
      <c r="J798" s="24" t="s">
        <v>160</v>
      </c>
      <c r="K798" s="60"/>
      <c r="L798" s="24" t="s">
        <v>140</v>
      </c>
      <c r="M798" s="24" t="s">
        <v>141</v>
      </c>
      <c r="N798" s="23">
        <v>90</v>
      </c>
      <c r="O798" s="23" t="s">
        <v>142</v>
      </c>
      <c r="P798" s="23" t="s">
        <v>143</v>
      </c>
      <c r="Q798" s="26">
        <f t="shared" si="430"/>
        <v>180</v>
      </c>
      <c r="R798" s="27">
        <v>2</v>
      </c>
      <c r="S798" s="28">
        <v>2</v>
      </c>
      <c r="T798" s="28">
        <v>6.5</v>
      </c>
      <c r="U798" s="29"/>
      <c r="V798" s="29"/>
      <c r="W798" s="29"/>
      <c r="X798" s="28">
        <v>1.5</v>
      </c>
      <c r="Y798" s="29"/>
      <c r="Z798" s="29"/>
      <c r="AA798" s="29"/>
      <c r="AB798" s="23"/>
      <c r="AC798" s="23"/>
      <c r="AD798" s="23" t="s">
        <v>144</v>
      </c>
      <c r="AE798" s="23" t="s">
        <v>145</v>
      </c>
      <c r="AF798" s="23"/>
      <c r="AG798" s="23">
        <v>8</v>
      </c>
      <c r="AH798" s="23">
        <v>1</v>
      </c>
      <c r="AI798" s="23">
        <v>0.4</v>
      </c>
      <c r="AJ798" s="23">
        <v>2</v>
      </c>
      <c r="AK798" s="27">
        <f t="shared" si="431"/>
        <v>1.6</v>
      </c>
      <c r="AL798" s="27" t="s">
        <v>143</v>
      </c>
      <c r="AM798" s="27" t="s">
        <v>143</v>
      </c>
      <c r="AN798" s="23"/>
      <c r="AO798" s="27">
        <f t="shared" si="432"/>
        <v>2</v>
      </c>
      <c r="AP798" s="23"/>
      <c r="AQ798" s="23"/>
      <c r="AR798" s="23"/>
      <c r="AS798" s="23"/>
      <c r="AT798" s="23"/>
      <c r="AU798" s="27"/>
      <c r="AV798" s="27">
        <f t="shared" si="433"/>
        <v>0</v>
      </c>
      <c r="AW798" s="27"/>
      <c r="AX798" s="28">
        <f>VLOOKUP(J798,ABNT5101!$I$3:$J$9,2)</f>
        <v>10</v>
      </c>
      <c r="AY798" s="28">
        <f>VLOOKUP(J798,ABNT5101!$I$3:$M$9,5)</f>
        <v>0.18</v>
      </c>
      <c r="AZ798" s="28" t="str">
        <f>_xlfn.XLOOKUP(J798,ABNT5101!I:I,ABNT5101!L:L)</f>
        <v>-</v>
      </c>
      <c r="BA798" s="28">
        <f>_xlfn.XLOOKUP(J798,ABNT5101!$I:$I,ABNT5101!M:M)</f>
        <v>0.18</v>
      </c>
      <c r="BB798" s="28" t="str">
        <f>_xlfn.XLOOKUP(J798,ABNT5101!$I:$I,ABNT5101!N:N)</f>
        <v>-</v>
      </c>
      <c r="BC798" s="28">
        <f>_xlfn.XLOOKUP(J798,ABNT5101!$I:$I,ABNT5101!O:O)</f>
        <v>16</v>
      </c>
      <c r="BD798" s="31" t="str">
        <f t="shared" si="434"/>
        <v>NÃO ATENDE</v>
      </c>
      <c r="BE798" s="32">
        <f t="shared" si="426"/>
        <v>-1</v>
      </c>
      <c r="BF798" s="32">
        <f t="shared" si="427"/>
        <v>-1</v>
      </c>
      <c r="BG798" s="32" t="str">
        <f t="shared" si="435"/>
        <v>-</v>
      </c>
      <c r="BH798" s="34"/>
      <c r="BI798" s="34"/>
      <c r="BJ798" s="34"/>
      <c r="BK798" s="34"/>
      <c r="BL798" s="35"/>
      <c r="BM798" s="34"/>
      <c r="BN798" s="31" t="str">
        <f t="shared" si="436"/>
        <v>NÃO ATENDE</v>
      </c>
      <c r="BO798" s="31" t="str">
        <f t="shared" si="428"/>
        <v>NÃO ATENDE</v>
      </c>
      <c r="BP798" s="31" t="str">
        <f t="shared" si="429"/>
        <v>NÃO ATENDE</v>
      </c>
      <c r="BQ798" s="31" t="str">
        <f t="shared" si="437"/>
        <v>ATENDE</v>
      </c>
      <c r="BR798" s="36" t="str">
        <f t="shared" si="438"/>
        <v>C4</v>
      </c>
      <c r="BS798" s="36" t="str">
        <f t="shared" si="439"/>
        <v>P6</v>
      </c>
      <c r="BT798" s="37">
        <f t="shared" si="440"/>
        <v>-1</v>
      </c>
      <c r="BU798" s="34"/>
      <c r="BV798" s="34"/>
      <c r="BW798" s="36">
        <f>IF(BS798="-","-",_xlfn.XLOOKUP(BS798,ABNT5101!$B$4:$B$9,ABNT5101!$C$4:$C$9))</f>
        <v>3</v>
      </c>
      <c r="BX798" s="36">
        <f>IF(BS798="-","-",_xlfn.XLOOKUP(BS798,ABNT5101!$B$4:$B$9,ABNT5101!$D$4:$D$9))</f>
        <v>0.6</v>
      </c>
      <c r="BY798" s="31" t="str">
        <f t="shared" si="441"/>
        <v>NÃO ATENDE</v>
      </c>
      <c r="BZ798" s="31" t="str">
        <f t="shared" si="442"/>
        <v>NÃO ATENDE</v>
      </c>
      <c r="CA798" s="31" t="str">
        <f t="shared" si="443"/>
        <v>NÃO ATENDE</v>
      </c>
      <c r="CB798" s="36" t="str">
        <f t="shared" si="454"/>
        <v>P6</v>
      </c>
      <c r="CC798" s="37">
        <f t="shared" si="444"/>
        <v>-1</v>
      </c>
      <c r="CD798" s="38"/>
      <c r="CE798" s="38"/>
      <c r="CF798" s="31">
        <f>IF(CB798="-","-",_xlfn.XLOOKUP(CB798,ABNT5101!$B$4:$B$9,ABNT5101!$C$4:$C$9))</f>
        <v>3</v>
      </c>
      <c r="CG798" s="36">
        <f>IF(CB798="-","-",_xlfn.XLOOKUP(CB798,ABNT5101!$B$4:$B$9,ABNT5101!$D$4:$D$9))</f>
        <v>0.6</v>
      </c>
      <c r="CH798" s="31" t="str">
        <f t="shared" si="445"/>
        <v>NÃO ATENDE</v>
      </c>
      <c r="CI798" s="31" t="str">
        <f t="shared" si="446"/>
        <v>NÃO ATENDE</v>
      </c>
      <c r="CJ798" s="31" t="str">
        <f t="shared" si="447"/>
        <v>NÃO ATENDE</v>
      </c>
      <c r="CK798" s="56" t="e">
        <f>_xlfn.XLOOKUP(CL798,'Banco de dados'!$B:$B,'Banco de dados'!$D:$D)</f>
        <v>#N/A</v>
      </c>
      <c r="CL798" s="42"/>
      <c r="CM798" s="56" t="e">
        <f>_xlfn.XLOOKUP(CL798,'Banco de dados'!$B:$B,'Banco de dados'!$E:$E)</f>
        <v>#N/A</v>
      </c>
      <c r="CN798" s="56"/>
      <c r="CO798" s="56" t="e">
        <f>IF(CN798="-","-",_xlfn.XLOOKUP(CN798,'Banco de dados'!$B:$B,'Banco de dados'!$E:$E))</f>
        <v>#N/A</v>
      </c>
      <c r="CP798" s="41">
        <f t="shared" si="448"/>
        <v>1</v>
      </c>
      <c r="CQ798" s="56" t="e">
        <f>_xlfn.XLOOKUP(CL798,'Banco de dados'!$B:$B,'Banco de dados'!$H:$H)</f>
        <v>#N/A</v>
      </c>
      <c r="CR798" s="56" t="e">
        <f t="array" aca="1" ref="CR798" ca="1">_xludf.xlookup(CN798,'Banco de dados'!$B:$B,'Banco de dados'!$H:$H)</f>
        <v>#NAME?</v>
      </c>
      <c r="CS798" s="56" t="e">
        <f t="array" aca="1" ref="CS798" ca="1">_xludf.xlookup(CL798,'Banco de dados'!$B:$B,'Banco de dados'!$F:$F)</f>
        <v>#NAME?</v>
      </c>
      <c r="CT798" s="56" t="e">
        <f t="array" aca="1" ref="CT798" ca="1">_xludf.xlookup(CN798,'Banco de dados'!$B:$B,'Banco de dados'!$F:$F)</f>
        <v>#NAME?</v>
      </c>
      <c r="CU798" s="42"/>
      <c r="CV798" s="42"/>
      <c r="CW798" s="56" t="str">
        <f>IF(AJ798=0.5,"Suporte",IF(AND(AJ798&gt;='Braços de IP'!$B$9,AJ798&lt;='Braços de IP'!$D$9),'Braços de IP'!$E$9,IF(AND(AJ798&gt;='Braços de IP'!$B$10,AJ798&lt;='Braços de IP'!$D$10),'Braços de IP'!$E$10,IF(AND(AJ798&gt;='Braços de IP'!$B$11,AJ798&lt;='Braços de IP'!$D$11),'Braços de IP'!$E$11,IF(AND(AJ798&gt;='Braços de IP'!$B$12,AJ798&lt;='Braços de IP'!$D$12),'Braços de IP'!$E$12,IF(AND(AJ798&gt;='Braços de IP'!$B$13,AJ798&lt;='Braços de IP'!$D$13),'Braços de IP'!$E$13,IF(AND(AJ798&gt;='Braços de IP'!$B$14,AJ798&lt;='Braços de IP'!$D$14),'Braços de IP'!$E$14,"ERRO")))))))</f>
        <v>Médio I</v>
      </c>
      <c r="CX798" s="42"/>
      <c r="CY798" s="56" t="str">
        <f>IF($CX798="","",VLOOKUP($CX798,'Braços de IP'!$E$9:$I$15,2,0))</f>
        <v/>
      </c>
      <c r="CZ798" s="43" t="str">
        <f>IF($CX798="","",VLOOKUP($CX798,'Braços de IP'!$E$9:$I$15,5,0))</f>
        <v/>
      </c>
      <c r="DA798" s="56"/>
      <c r="DB798" s="56"/>
      <c r="DC798" s="56"/>
      <c r="DD798" s="56"/>
      <c r="DE798" s="56"/>
      <c r="DF798" s="56"/>
      <c r="DG798" s="44" t="e">
        <f t="shared" si="449"/>
        <v>#N/A</v>
      </c>
      <c r="DH798" s="45">
        <f t="shared" si="450"/>
        <v>90</v>
      </c>
      <c r="DI798" s="44" t="e">
        <f t="shared" si="451"/>
        <v>#N/A</v>
      </c>
      <c r="DJ798" s="46" t="e">
        <f t="shared" si="452"/>
        <v>#N/A</v>
      </c>
      <c r="DK798" s="47" t="s">
        <v>147</v>
      </c>
      <c r="DL798" s="48"/>
      <c r="DM798" s="49"/>
      <c r="DN798" s="23" t="s">
        <v>148</v>
      </c>
      <c r="DO798" s="23"/>
      <c r="DQ798" s="50"/>
    </row>
    <row r="799" spans="1:121" ht="15.75" hidden="1" customHeight="1" x14ac:dyDescent="0.3">
      <c r="B799" s="5"/>
      <c r="C799" s="5"/>
      <c r="D799" s="5"/>
      <c r="E799" s="22" t="s">
        <v>646</v>
      </c>
      <c r="F799" s="22" t="s">
        <v>137</v>
      </c>
      <c r="G799" s="23" t="s">
        <v>647</v>
      </c>
      <c r="H799" s="23">
        <v>-23.405177999999999</v>
      </c>
      <c r="I799" s="23">
        <v>-46.858739</v>
      </c>
      <c r="J799" s="24" t="s">
        <v>160</v>
      </c>
      <c r="K799" s="60"/>
      <c r="L799" s="24" t="s">
        <v>140</v>
      </c>
      <c r="M799" s="24" t="s">
        <v>141</v>
      </c>
      <c r="N799" s="23">
        <v>90</v>
      </c>
      <c r="O799" s="23" t="s">
        <v>142</v>
      </c>
      <c r="P799" s="23" t="s">
        <v>143</v>
      </c>
      <c r="Q799" s="26">
        <f t="shared" si="430"/>
        <v>180</v>
      </c>
      <c r="R799" s="27">
        <v>2</v>
      </c>
      <c r="S799" s="28">
        <v>2</v>
      </c>
      <c r="T799" s="28">
        <v>6.5</v>
      </c>
      <c r="U799" s="29"/>
      <c r="V799" s="29"/>
      <c r="W799" s="29"/>
      <c r="X799" s="28">
        <v>1.5</v>
      </c>
      <c r="Y799" s="29"/>
      <c r="Z799" s="29"/>
      <c r="AA799" s="29"/>
      <c r="AB799" s="23"/>
      <c r="AC799" s="23"/>
      <c r="AD799" s="23" t="s">
        <v>144</v>
      </c>
      <c r="AE799" s="23" t="s">
        <v>145</v>
      </c>
      <c r="AF799" s="23"/>
      <c r="AG799" s="23">
        <v>8</v>
      </c>
      <c r="AH799" s="23">
        <v>1</v>
      </c>
      <c r="AI799" s="23">
        <v>0.4</v>
      </c>
      <c r="AJ799" s="23">
        <v>2</v>
      </c>
      <c r="AK799" s="27">
        <f t="shared" si="431"/>
        <v>1.6</v>
      </c>
      <c r="AL799" s="27" t="s">
        <v>143</v>
      </c>
      <c r="AM799" s="27" t="s">
        <v>143</v>
      </c>
      <c r="AN799" s="23"/>
      <c r="AO799" s="27">
        <f t="shared" si="432"/>
        <v>2</v>
      </c>
      <c r="AP799" s="23"/>
      <c r="AQ799" s="23"/>
      <c r="AR799" s="23"/>
      <c r="AS799" s="23"/>
      <c r="AT799" s="23"/>
      <c r="AU799" s="27"/>
      <c r="AV799" s="27">
        <f t="shared" si="433"/>
        <v>0</v>
      </c>
      <c r="AW799" s="27"/>
      <c r="AX799" s="28">
        <f>VLOOKUP(J799,ABNT5101!$I$3:$J$9,2)</f>
        <v>10</v>
      </c>
      <c r="AY799" s="28">
        <f>VLOOKUP(J799,ABNT5101!$I$3:$M$9,5)</f>
        <v>0.18</v>
      </c>
      <c r="AZ799" s="28" t="str">
        <f>_xlfn.XLOOKUP(J799,ABNT5101!I:I,ABNT5101!L:L)</f>
        <v>-</v>
      </c>
      <c r="BA799" s="28">
        <f>_xlfn.XLOOKUP(J799,ABNT5101!$I:$I,ABNT5101!M:M)</f>
        <v>0.18</v>
      </c>
      <c r="BB799" s="28" t="str">
        <f>_xlfn.XLOOKUP(J799,ABNT5101!$I:$I,ABNT5101!N:N)</f>
        <v>-</v>
      </c>
      <c r="BC799" s="28">
        <f>_xlfn.XLOOKUP(J799,ABNT5101!$I:$I,ABNT5101!O:O)</f>
        <v>16</v>
      </c>
      <c r="BD799" s="31" t="str">
        <f t="shared" si="434"/>
        <v>NÃO ATENDE</v>
      </c>
      <c r="BE799" s="32">
        <f t="shared" ref="BE799:BE826" si="455">BH799/AX799-1</f>
        <v>-1</v>
      </c>
      <c r="BF799" s="32">
        <f t="shared" ref="BF799:BF826" si="456">BI799/AY799-1</f>
        <v>-1</v>
      </c>
      <c r="BG799" s="32" t="str">
        <f t="shared" si="435"/>
        <v>-</v>
      </c>
      <c r="BH799" s="34"/>
      <c r="BI799" s="34"/>
      <c r="BJ799" s="34"/>
      <c r="BK799" s="34"/>
      <c r="BL799" s="35"/>
      <c r="BM799" s="34"/>
      <c r="BN799" s="31" t="str">
        <f t="shared" si="436"/>
        <v>NÃO ATENDE</v>
      </c>
      <c r="BO799" s="31" t="str">
        <f t="shared" ref="BO799:BO826" si="457">IF(BH799&gt;=AX799,"ATENDE",IF(BH799&gt;=0.99*AX799,"ATENDIMENTO LIMIAR","NÃO ATENDE"))</f>
        <v>NÃO ATENDE</v>
      </c>
      <c r="BP799" s="31" t="str">
        <f t="shared" ref="BP799:BP826" si="458">IF(BI799&gt;=AY799,"ATENDE",IF(BI799&gt;=(AY799-0.02),"ATENDIMENTO LIMIAR","NÃO ATENDE"))</f>
        <v>NÃO ATENDE</v>
      </c>
      <c r="BQ799" s="31" t="str">
        <f t="shared" si="437"/>
        <v>ATENDE</v>
      </c>
      <c r="BR799" s="36" t="str">
        <f t="shared" si="438"/>
        <v>C4</v>
      </c>
      <c r="BS799" s="36" t="str">
        <f t="shared" si="439"/>
        <v>P6</v>
      </c>
      <c r="BT799" s="37">
        <f t="shared" si="440"/>
        <v>-1</v>
      </c>
      <c r="BU799" s="34"/>
      <c r="BV799" s="34"/>
      <c r="BW799" s="36">
        <f>IF(BS799="-","-",_xlfn.XLOOKUP(BS799,ABNT5101!$B$4:$B$9,ABNT5101!$C$4:$C$9))</f>
        <v>3</v>
      </c>
      <c r="BX799" s="36">
        <f>IF(BS799="-","-",_xlfn.XLOOKUP(BS799,ABNT5101!$B$4:$B$9,ABNT5101!$D$4:$D$9))</f>
        <v>0.6</v>
      </c>
      <c r="BY799" s="31" t="str">
        <f t="shared" si="441"/>
        <v>NÃO ATENDE</v>
      </c>
      <c r="BZ799" s="31" t="str">
        <f t="shared" si="442"/>
        <v>NÃO ATENDE</v>
      </c>
      <c r="CA799" s="31" t="str">
        <f t="shared" si="443"/>
        <v>NÃO ATENDE</v>
      </c>
      <c r="CB799" s="36" t="str">
        <f t="shared" si="454"/>
        <v>P6</v>
      </c>
      <c r="CC799" s="37">
        <f t="shared" si="444"/>
        <v>-1</v>
      </c>
      <c r="CD799" s="38"/>
      <c r="CE799" s="38"/>
      <c r="CF799" s="31">
        <f>IF(CB799="-","-",_xlfn.XLOOKUP(CB799,ABNT5101!$B$4:$B$9,ABNT5101!$C$4:$C$9))</f>
        <v>3</v>
      </c>
      <c r="CG799" s="36">
        <f>IF(CB799="-","-",_xlfn.XLOOKUP(CB799,ABNT5101!$B$4:$B$9,ABNT5101!$D$4:$D$9))</f>
        <v>0.6</v>
      </c>
      <c r="CH799" s="31" t="str">
        <f t="shared" si="445"/>
        <v>NÃO ATENDE</v>
      </c>
      <c r="CI799" s="31" t="str">
        <f t="shared" si="446"/>
        <v>NÃO ATENDE</v>
      </c>
      <c r="CJ799" s="31" t="str">
        <f t="shared" si="447"/>
        <v>NÃO ATENDE</v>
      </c>
      <c r="CK799" s="56" t="e">
        <f>_xlfn.XLOOKUP(CL799,'Banco de dados'!$B:$B,'Banco de dados'!$D:$D)</f>
        <v>#N/A</v>
      </c>
      <c r="CL799" s="42"/>
      <c r="CM799" s="56" t="e">
        <f>_xlfn.XLOOKUP(CL799,'Banco de dados'!$B:$B,'Banco de dados'!$E:$E)</f>
        <v>#N/A</v>
      </c>
      <c r="CN799" s="56"/>
      <c r="CO799" s="56" t="e">
        <f>IF(CN799="-","-",_xlfn.XLOOKUP(CN799,'Banco de dados'!$B:$B,'Banco de dados'!$E:$E))</f>
        <v>#N/A</v>
      </c>
      <c r="CP799" s="41">
        <f t="shared" si="448"/>
        <v>1</v>
      </c>
      <c r="CQ799" s="56" t="e">
        <f>_xlfn.XLOOKUP(CL799,'Banco de dados'!$B:$B,'Banco de dados'!$H:$H)</f>
        <v>#N/A</v>
      </c>
      <c r="CR799" s="56" t="e">
        <f t="array" aca="1" ref="CR799" ca="1">_xludf.xlookup(CN799,'Banco de dados'!$B:$B,'Banco de dados'!$H:$H)</f>
        <v>#NAME?</v>
      </c>
      <c r="CS799" s="56" t="e">
        <f t="array" aca="1" ref="CS799" ca="1">_xludf.xlookup(CL799,'Banco de dados'!$B:$B,'Banco de dados'!$F:$F)</f>
        <v>#NAME?</v>
      </c>
      <c r="CT799" s="56" t="e">
        <f t="array" aca="1" ref="CT799" ca="1">_xludf.xlookup(CN799,'Banco de dados'!$B:$B,'Banco de dados'!$F:$F)</f>
        <v>#NAME?</v>
      </c>
      <c r="CU799" s="42"/>
      <c r="CV799" s="42"/>
      <c r="CW799" s="56" t="str">
        <f>IF(AJ799=0.5,"Suporte",IF(AND(AJ799&gt;='Braços de IP'!$B$9,AJ799&lt;='Braços de IP'!$D$9),'Braços de IP'!$E$9,IF(AND(AJ799&gt;='Braços de IP'!$B$10,AJ799&lt;='Braços de IP'!$D$10),'Braços de IP'!$E$10,IF(AND(AJ799&gt;='Braços de IP'!$B$11,AJ799&lt;='Braços de IP'!$D$11),'Braços de IP'!$E$11,IF(AND(AJ799&gt;='Braços de IP'!$B$12,AJ799&lt;='Braços de IP'!$D$12),'Braços de IP'!$E$12,IF(AND(AJ799&gt;='Braços de IP'!$B$13,AJ799&lt;='Braços de IP'!$D$13),'Braços de IP'!$E$13,IF(AND(AJ799&gt;='Braços de IP'!$B$14,AJ799&lt;='Braços de IP'!$D$14),'Braços de IP'!$E$14,"ERRO")))))))</f>
        <v>Médio I</v>
      </c>
      <c r="CX799" s="42"/>
      <c r="CY799" s="56" t="str">
        <f>IF($CX799="","",VLOOKUP($CX799,'Braços de IP'!$E$9:$I$15,2,0))</f>
        <v/>
      </c>
      <c r="CZ799" s="43" t="str">
        <f>IF($CX799="","",VLOOKUP($CX799,'Braços de IP'!$E$9:$I$15,5,0))</f>
        <v/>
      </c>
      <c r="DA799" s="56"/>
      <c r="DB799" s="56"/>
      <c r="DC799" s="56"/>
      <c r="DD799" s="56"/>
      <c r="DE799" s="56"/>
      <c r="DF799" s="56"/>
      <c r="DG799" s="44" t="e">
        <f t="shared" si="449"/>
        <v>#N/A</v>
      </c>
      <c r="DH799" s="45">
        <f t="shared" si="450"/>
        <v>90</v>
      </c>
      <c r="DI799" s="44" t="e">
        <f t="shared" si="451"/>
        <v>#N/A</v>
      </c>
      <c r="DJ799" s="46" t="e">
        <f t="shared" si="452"/>
        <v>#N/A</v>
      </c>
      <c r="DK799" s="47" t="s">
        <v>147</v>
      </c>
      <c r="DL799" s="48"/>
      <c r="DM799" s="49"/>
      <c r="DN799" s="23" t="s">
        <v>148</v>
      </c>
      <c r="DO799" s="23"/>
      <c r="DQ799" s="50"/>
    </row>
    <row r="800" spans="1:121" ht="15.75" hidden="1" customHeight="1" x14ac:dyDescent="0.3">
      <c r="B800" s="5"/>
      <c r="C800" s="5"/>
      <c r="D800" s="5"/>
      <c r="E800" s="22" t="s">
        <v>648</v>
      </c>
      <c r="F800" s="22" t="s">
        <v>150</v>
      </c>
      <c r="G800" s="23" t="s">
        <v>649</v>
      </c>
      <c r="H800" s="23">
        <v>-23.390243999999999</v>
      </c>
      <c r="I800" s="23">
        <v>-46.862552999999998</v>
      </c>
      <c r="J800" s="24" t="s">
        <v>160</v>
      </c>
      <c r="K800" s="60"/>
      <c r="L800" s="24" t="s">
        <v>152</v>
      </c>
      <c r="M800" s="24" t="s">
        <v>141</v>
      </c>
      <c r="N800" s="23">
        <v>90</v>
      </c>
      <c r="O800" s="23" t="s">
        <v>142</v>
      </c>
      <c r="P800" s="23" t="s">
        <v>143</v>
      </c>
      <c r="Q800" s="26">
        <f t="shared" si="430"/>
        <v>180</v>
      </c>
      <c r="R800" s="27">
        <v>2</v>
      </c>
      <c r="S800" s="28" t="s">
        <v>153</v>
      </c>
      <c r="T800" s="28">
        <v>6.5</v>
      </c>
      <c r="U800" s="29"/>
      <c r="V800" s="29"/>
      <c r="W800" s="29"/>
      <c r="X800" s="28" t="s">
        <v>153</v>
      </c>
      <c r="Y800" s="23"/>
      <c r="Z800" s="23"/>
      <c r="AA800" s="23"/>
      <c r="AB800" s="23"/>
      <c r="AC800" s="23"/>
      <c r="AD800" s="23" t="s">
        <v>144</v>
      </c>
      <c r="AE800" s="23" t="s">
        <v>145</v>
      </c>
      <c r="AF800" s="23"/>
      <c r="AG800" s="23">
        <v>7.6</v>
      </c>
      <c r="AH800" s="23">
        <v>1</v>
      </c>
      <c r="AI800" s="23">
        <v>0.8</v>
      </c>
      <c r="AJ800" s="23">
        <v>2.2999999999999998</v>
      </c>
      <c r="AK800" s="27">
        <f t="shared" si="431"/>
        <v>1.4999999999999998</v>
      </c>
      <c r="AL800" s="27" t="s">
        <v>143</v>
      </c>
      <c r="AM800" s="27" t="s">
        <v>143</v>
      </c>
      <c r="AN800" s="23"/>
      <c r="AO800" s="27">
        <f t="shared" si="432"/>
        <v>2</v>
      </c>
      <c r="AP800" s="23"/>
      <c r="AQ800" s="23"/>
      <c r="AR800" s="23"/>
      <c r="AS800" s="23"/>
      <c r="AT800" s="23"/>
      <c r="AU800" s="27"/>
      <c r="AV800" s="27">
        <f t="shared" si="433"/>
        <v>0</v>
      </c>
      <c r="AW800" s="27"/>
      <c r="AX800" s="28">
        <f>VLOOKUP(J800,ABNT5101!$I$3:$J$9,2)</f>
        <v>10</v>
      </c>
      <c r="AY800" s="28">
        <f>VLOOKUP(J800,ABNT5101!$I$3:$M$9,5)</f>
        <v>0.18</v>
      </c>
      <c r="AZ800" s="28" t="str">
        <f>_xlfn.XLOOKUP(J800,ABNT5101!I:I,ABNT5101!L:L)</f>
        <v>-</v>
      </c>
      <c r="BA800" s="28">
        <f>_xlfn.XLOOKUP(J800,ABNT5101!$I:$I,ABNT5101!M:M)</f>
        <v>0.18</v>
      </c>
      <c r="BB800" s="28" t="str">
        <f>_xlfn.XLOOKUP(J800,ABNT5101!$I:$I,ABNT5101!N:N)</f>
        <v>-</v>
      </c>
      <c r="BC800" s="28">
        <f>_xlfn.XLOOKUP(J800,ABNT5101!$I:$I,ABNT5101!O:O)</f>
        <v>16</v>
      </c>
      <c r="BD800" s="31" t="str">
        <f t="shared" si="434"/>
        <v>NÃO ATENDE</v>
      </c>
      <c r="BE800" s="32">
        <f t="shared" si="455"/>
        <v>-1</v>
      </c>
      <c r="BF800" s="32">
        <f t="shared" si="456"/>
        <v>-1</v>
      </c>
      <c r="BG800" s="32" t="str">
        <f t="shared" si="435"/>
        <v>-</v>
      </c>
      <c r="BH800" s="34"/>
      <c r="BI800" s="34"/>
      <c r="BJ800" s="34"/>
      <c r="BK800" s="34"/>
      <c r="BL800" s="35"/>
      <c r="BM800" s="34"/>
      <c r="BN800" s="31" t="str">
        <f t="shared" si="436"/>
        <v>NÃO ATENDE</v>
      </c>
      <c r="BO800" s="31" t="str">
        <f t="shared" si="457"/>
        <v>NÃO ATENDE</v>
      </c>
      <c r="BP800" s="31" t="str">
        <f t="shared" si="458"/>
        <v>NÃO ATENDE</v>
      </c>
      <c r="BQ800" s="31" t="str">
        <f t="shared" si="437"/>
        <v>ATENDE</v>
      </c>
      <c r="BR800" s="36" t="str">
        <f t="shared" si="438"/>
        <v>C4</v>
      </c>
      <c r="BS800" s="36" t="str">
        <f t="shared" si="439"/>
        <v>Sem Passeio</v>
      </c>
      <c r="BT800" s="37" t="e">
        <f t="shared" si="440"/>
        <v>#N/A</v>
      </c>
      <c r="BU800" s="34"/>
      <c r="BV800" s="34"/>
      <c r="BW800" s="36" t="e">
        <f>IF(BS800="-","-",_xlfn.XLOOKUP(BS800,ABNT5101!$B$4:$B$9,ABNT5101!$C$4:$C$9))</f>
        <v>#N/A</v>
      </c>
      <c r="BX800" s="36" t="e">
        <f>IF(BS800="-","-",_xlfn.XLOOKUP(BS800,ABNT5101!$B$4:$B$9,ABNT5101!$D$4:$D$9))</f>
        <v>#N/A</v>
      </c>
      <c r="BY800" s="31" t="e">
        <f t="shared" si="441"/>
        <v>#N/A</v>
      </c>
      <c r="BZ800" s="31" t="e">
        <f t="shared" si="442"/>
        <v>#N/A</v>
      </c>
      <c r="CA800" s="31" t="e">
        <f t="shared" si="443"/>
        <v>#N/A</v>
      </c>
      <c r="CB800" s="36" t="str">
        <f t="shared" si="454"/>
        <v>Sem Passeio</v>
      </c>
      <c r="CC800" s="37" t="e">
        <f t="shared" si="444"/>
        <v>#N/A</v>
      </c>
      <c r="CD800" s="38"/>
      <c r="CE800" s="38"/>
      <c r="CF800" s="31" t="e">
        <f>IF(CB800="-","-",_xlfn.XLOOKUP(CB800,ABNT5101!$B$4:$B$9,ABNT5101!$C$4:$C$9))</f>
        <v>#N/A</v>
      </c>
      <c r="CG800" s="36" t="e">
        <f>IF(CB800="-","-",_xlfn.XLOOKUP(CB800,ABNT5101!$B$4:$B$9,ABNT5101!$D$4:$D$9))</f>
        <v>#N/A</v>
      </c>
      <c r="CH800" s="31" t="e">
        <f t="shared" si="445"/>
        <v>#N/A</v>
      </c>
      <c r="CI800" s="31" t="e">
        <f t="shared" si="446"/>
        <v>#N/A</v>
      </c>
      <c r="CJ800" s="31" t="e">
        <f t="shared" si="447"/>
        <v>#N/A</v>
      </c>
      <c r="CK800" s="56" t="e">
        <f>_xlfn.XLOOKUP(CL800,'Banco de dados'!$B:$B,'Banco de dados'!$D:$D)</f>
        <v>#N/A</v>
      </c>
      <c r="CL800" s="42"/>
      <c r="CM800" s="56" t="e">
        <f>_xlfn.XLOOKUP(CL800,'Banco de dados'!$B:$B,'Banco de dados'!$E:$E)</f>
        <v>#N/A</v>
      </c>
      <c r="CN800" s="56"/>
      <c r="CO800" s="56" t="e">
        <f>IF(CN800="-","-",_xlfn.XLOOKUP(CN800,'Banco de dados'!$B:$B,'Banco de dados'!$E:$E))</f>
        <v>#N/A</v>
      </c>
      <c r="CP800" s="41">
        <f t="shared" si="448"/>
        <v>1</v>
      </c>
      <c r="CQ800" s="56" t="e">
        <f>_xlfn.XLOOKUP(CL800,'Banco de dados'!$B:$B,'Banco de dados'!$H:$H)</f>
        <v>#N/A</v>
      </c>
      <c r="CR800" s="56" t="e">
        <f t="array" aca="1" ref="CR800" ca="1">_xludf.xlookup(CN800,'Banco de dados'!$B:$B,'Banco de dados'!$H:$H)</f>
        <v>#NAME?</v>
      </c>
      <c r="CS800" s="56" t="e">
        <f t="array" aca="1" ref="CS800" ca="1">_xludf.xlookup(CL800,'Banco de dados'!$B:$B,'Banco de dados'!$F:$F)</f>
        <v>#NAME?</v>
      </c>
      <c r="CT800" s="56" t="e">
        <f t="array" aca="1" ref="CT800" ca="1">_xludf.xlookup(CN800,'Banco de dados'!$B:$B,'Banco de dados'!$F:$F)</f>
        <v>#NAME?</v>
      </c>
      <c r="CU800" s="42"/>
      <c r="CV800" s="42"/>
      <c r="CW800" s="56" t="str">
        <f>IF(AJ800=0.5,"Suporte",IF(AND(AJ800&gt;='Braços de IP'!$B$9,AJ800&lt;='Braços de IP'!$D$9),'Braços de IP'!$E$9,IF(AND(AJ800&gt;='Braços de IP'!$B$10,AJ800&lt;='Braços de IP'!$D$10),'Braços de IP'!$E$10,IF(AND(AJ800&gt;='Braços de IP'!$B$11,AJ800&lt;='Braços de IP'!$D$11),'Braços de IP'!$E$11,IF(AND(AJ800&gt;='Braços de IP'!$B$12,AJ800&lt;='Braços de IP'!$D$12),'Braços de IP'!$E$12,IF(AND(AJ800&gt;='Braços de IP'!$B$13,AJ800&lt;='Braços de IP'!$D$13),'Braços de IP'!$E$13,IF(AND(AJ800&gt;='Braços de IP'!$B$14,AJ800&lt;='Braços de IP'!$D$14),'Braços de IP'!$E$14,"ERRO")))))))</f>
        <v>Médio II</v>
      </c>
      <c r="CX800" s="42"/>
      <c r="CY800" s="56" t="str">
        <f>IF($CX800="","",VLOOKUP($CX800,'Braços de IP'!$E$9:$I$15,2,0))</f>
        <v/>
      </c>
      <c r="CZ800" s="43" t="str">
        <f>IF($CX800="","",VLOOKUP($CX800,'Braços de IP'!$E$9:$I$15,5,0))</f>
        <v/>
      </c>
      <c r="DA800" s="56"/>
      <c r="DB800" s="56"/>
      <c r="DC800" s="56"/>
      <c r="DD800" s="56"/>
      <c r="DE800" s="56"/>
      <c r="DF800" s="56"/>
      <c r="DG800" s="44" t="e">
        <f t="shared" si="449"/>
        <v>#N/A</v>
      </c>
      <c r="DH800" s="45">
        <f t="shared" si="450"/>
        <v>90</v>
      </c>
      <c r="DI800" s="44" t="e">
        <f t="shared" si="451"/>
        <v>#N/A</v>
      </c>
      <c r="DJ800" s="46" t="e">
        <f t="shared" si="452"/>
        <v>#N/A</v>
      </c>
      <c r="DK800" s="47" t="s">
        <v>147</v>
      </c>
      <c r="DL800" s="48"/>
      <c r="DM800" s="49"/>
      <c r="DN800" s="23" t="s">
        <v>148</v>
      </c>
      <c r="DO800" s="23"/>
      <c r="DQ800" s="50"/>
    </row>
    <row r="801" spans="2:121" ht="15.75" hidden="1" customHeight="1" x14ac:dyDescent="0.3">
      <c r="B801" s="5"/>
      <c r="C801" s="5"/>
      <c r="D801" s="5"/>
      <c r="E801" s="22" t="s">
        <v>648</v>
      </c>
      <c r="F801" s="22" t="s">
        <v>150</v>
      </c>
      <c r="G801" s="23" t="s">
        <v>649</v>
      </c>
      <c r="H801" s="23">
        <v>-23.390243999999999</v>
      </c>
      <c r="I801" s="23">
        <v>-46.862552999999998</v>
      </c>
      <c r="J801" s="24" t="s">
        <v>160</v>
      </c>
      <c r="K801" s="60"/>
      <c r="L801" s="24" t="s">
        <v>152</v>
      </c>
      <c r="M801" s="24" t="s">
        <v>141</v>
      </c>
      <c r="N801" s="23">
        <v>90</v>
      </c>
      <c r="O801" s="23" t="s">
        <v>142</v>
      </c>
      <c r="P801" s="23" t="s">
        <v>143</v>
      </c>
      <c r="Q801" s="26">
        <f t="shared" si="430"/>
        <v>180</v>
      </c>
      <c r="R801" s="27">
        <v>2</v>
      </c>
      <c r="S801" s="28" t="s">
        <v>153</v>
      </c>
      <c r="T801" s="28">
        <v>6.5</v>
      </c>
      <c r="U801" s="29"/>
      <c r="V801" s="29"/>
      <c r="W801" s="29"/>
      <c r="X801" s="28" t="s">
        <v>153</v>
      </c>
      <c r="Y801" s="23"/>
      <c r="Z801" s="23"/>
      <c r="AA801" s="23"/>
      <c r="AB801" s="23"/>
      <c r="AC801" s="23"/>
      <c r="AD801" s="23" t="s">
        <v>144</v>
      </c>
      <c r="AE801" s="23" t="s">
        <v>145</v>
      </c>
      <c r="AF801" s="23"/>
      <c r="AG801" s="23">
        <v>7.6</v>
      </c>
      <c r="AH801" s="23">
        <v>1</v>
      </c>
      <c r="AI801" s="23">
        <v>0.8</v>
      </c>
      <c r="AJ801" s="23">
        <v>2.2999999999999998</v>
      </c>
      <c r="AK801" s="27">
        <f t="shared" si="431"/>
        <v>1.4999999999999998</v>
      </c>
      <c r="AL801" s="27" t="s">
        <v>143</v>
      </c>
      <c r="AM801" s="27" t="s">
        <v>143</v>
      </c>
      <c r="AN801" s="23"/>
      <c r="AO801" s="27">
        <f t="shared" si="432"/>
        <v>2</v>
      </c>
      <c r="AP801" s="23"/>
      <c r="AQ801" s="23"/>
      <c r="AR801" s="23"/>
      <c r="AS801" s="23"/>
      <c r="AT801" s="23"/>
      <c r="AU801" s="27"/>
      <c r="AV801" s="27">
        <f t="shared" si="433"/>
        <v>0</v>
      </c>
      <c r="AW801" s="27"/>
      <c r="AX801" s="28">
        <f>VLOOKUP(J801,ABNT5101!$I$3:$J$9,2)</f>
        <v>10</v>
      </c>
      <c r="AY801" s="28">
        <f>VLOOKUP(J801,ABNT5101!$I$3:$M$9,5)</f>
        <v>0.18</v>
      </c>
      <c r="AZ801" s="28" t="str">
        <f>_xlfn.XLOOKUP(J801,ABNT5101!I:I,ABNT5101!L:L)</f>
        <v>-</v>
      </c>
      <c r="BA801" s="28">
        <f>_xlfn.XLOOKUP(J801,ABNT5101!$I:$I,ABNT5101!M:M)</f>
        <v>0.18</v>
      </c>
      <c r="BB801" s="28" t="str">
        <f>_xlfn.XLOOKUP(J801,ABNT5101!$I:$I,ABNT5101!N:N)</f>
        <v>-</v>
      </c>
      <c r="BC801" s="28">
        <f>_xlfn.XLOOKUP(J801,ABNT5101!$I:$I,ABNT5101!O:O)</f>
        <v>16</v>
      </c>
      <c r="BD801" s="31" t="str">
        <f t="shared" si="434"/>
        <v>NÃO ATENDE</v>
      </c>
      <c r="BE801" s="32">
        <f t="shared" si="455"/>
        <v>-1</v>
      </c>
      <c r="BF801" s="32">
        <f t="shared" si="456"/>
        <v>-1</v>
      </c>
      <c r="BG801" s="32" t="str">
        <f t="shared" si="435"/>
        <v>-</v>
      </c>
      <c r="BH801" s="34"/>
      <c r="BI801" s="34"/>
      <c r="BJ801" s="34"/>
      <c r="BK801" s="34"/>
      <c r="BL801" s="35"/>
      <c r="BM801" s="34"/>
      <c r="BN801" s="31" t="str">
        <f t="shared" si="436"/>
        <v>NÃO ATENDE</v>
      </c>
      <c r="BO801" s="31" t="str">
        <f t="shared" si="457"/>
        <v>NÃO ATENDE</v>
      </c>
      <c r="BP801" s="31" t="str">
        <f t="shared" si="458"/>
        <v>NÃO ATENDE</v>
      </c>
      <c r="BQ801" s="31" t="str">
        <f t="shared" si="437"/>
        <v>ATENDE</v>
      </c>
      <c r="BR801" s="36" t="str">
        <f t="shared" si="438"/>
        <v>C4</v>
      </c>
      <c r="BS801" s="36" t="str">
        <f t="shared" si="439"/>
        <v>Sem Passeio</v>
      </c>
      <c r="BT801" s="37" t="e">
        <f t="shared" si="440"/>
        <v>#N/A</v>
      </c>
      <c r="BU801" s="34"/>
      <c r="BV801" s="34"/>
      <c r="BW801" s="36" t="e">
        <f>IF(BS801="-","-",_xlfn.XLOOKUP(BS801,ABNT5101!$B$4:$B$9,ABNT5101!$C$4:$C$9))</f>
        <v>#N/A</v>
      </c>
      <c r="BX801" s="36" t="e">
        <f>IF(BS801="-","-",_xlfn.XLOOKUP(BS801,ABNT5101!$B$4:$B$9,ABNT5101!$D$4:$D$9))</f>
        <v>#N/A</v>
      </c>
      <c r="BY801" s="31" t="e">
        <f t="shared" si="441"/>
        <v>#N/A</v>
      </c>
      <c r="BZ801" s="31" t="e">
        <f t="shared" si="442"/>
        <v>#N/A</v>
      </c>
      <c r="CA801" s="31" t="e">
        <f t="shared" si="443"/>
        <v>#N/A</v>
      </c>
      <c r="CB801" s="36" t="str">
        <f t="shared" si="454"/>
        <v>Sem Passeio</v>
      </c>
      <c r="CC801" s="37" t="e">
        <f t="shared" si="444"/>
        <v>#N/A</v>
      </c>
      <c r="CD801" s="38"/>
      <c r="CE801" s="38"/>
      <c r="CF801" s="31" t="e">
        <f>IF(CB801="-","-",_xlfn.XLOOKUP(CB801,ABNT5101!$B$4:$B$9,ABNT5101!$C$4:$C$9))</f>
        <v>#N/A</v>
      </c>
      <c r="CG801" s="36" t="e">
        <f>IF(CB801="-","-",_xlfn.XLOOKUP(CB801,ABNT5101!$B$4:$B$9,ABNT5101!$D$4:$D$9))</f>
        <v>#N/A</v>
      </c>
      <c r="CH801" s="31" t="e">
        <f t="shared" si="445"/>
        <v>#N/A</v>
      </c>
      <c r="CI801" s="31" t="e">
        <f t="shared" si="446"/>
        <v>#N/A</v>
      </c>
      <c r="CJ801" s="31" t="e">
        <f t="shared" si="447"/>
        <v>#N/A</v>
      </c>
      <c r="CK801" s="56" t="e">
        <f>_xlfn.XLOOKUP(CL801,'Banco de dados'!$B:$B,'Banco de dados'!$D:$D)</f>
        <v>#N/A</v>
      </c>
      <c r="CL801" s="42"/>
      <c r="CM801" s="56" t="e">
        <f>_xlfn.XLOOKUP(CL801,'Banco de dados'!$B:$B,'Banco de dados'!$E:$E)</f>
        <v>#N/A</v>
      </c>
      <c r="CN801" s="56"/>
      <c r="CO801" s="56" t="e">
        <f>IF(CN801="-","-",_xlfn.XLOOKUP(CN801,'Banco de dados'!$B:$B,'Banco de dados'!$E:$E))</f>
        <v>#N/A</v>
      </c>
      <c r="CP801" s="41">
        <f t="shared" si="448"/>
        <v>1</v>
      </c>
      <c r="CQ801" s="56" t="e">
        <f>_xlfn.XLOOKUP(CL801,'Banco de dados'!$B:$B,'Banco de dados'!$H:$H)</f>
        <v>#N/A</v>
      </c>
      <c r="CR801" s="56" t="e">
        <f t="array" aca="1" ref="CR801" ca="1">_xludf.xlookup(CN801,'Banco de dados'!$B:$B,'Banco de dados'!$H:$H)</f>
        <v>#NAME?</v>
      </c>
      <c r="CS801" s="56" t="e">
        <f t="array" aca="1" ref="CS801" ca="1">_xludf.xlookup(CL801,'Banco de dados'!$B:$B,'Banco de dados'!$F:$F)</f>
        <v>#NAME?</v>
      </c>
      <c r="CT801" s="56" t="e">
        <f t="array" aca="1" ref="CT801" ca="1">_xludf.xlookup(CN801,'Banco de dados'!$B:$B,'Banco de dados'!$F:$F)</f>
        <v>#NAME?</v>
      </c>
      <c r="CU801" s="42"/>
      <c r="CV801" s="42"/>
      <c r="CW801" s="56" t="str">
        <f>IF(AJ801=0.5,"Suporte",IF(AND(AJ801&gt;='Braços de IP'!$B$9,AJ801&lt;='Braços de IP'!$D$9),'Braços de IP'!$E$9,IF(AND(AJ801&gt;='Braços de IP'!$B$10,AJ801&lt;='Braços de IP'!$D$10),'Braços de IP'!$E$10,IF(AND(AJ801&gt;='Braços de IP'!$B$11,AJ801&lt;='Braços de IP'!$D$11),'Braços de IP'!$E$11,IF(AND(AJ801&gt;='Braços de IP'!$B$12,AJ801&lt;='Braços de IP'!$D$12),'Braços de IP'!$E$12,IF(AND(AJ801&gt;='Braços de IP'!$B$13,AJ801&lt;='Braços de IP'!$D$13),'Braços de IP'!$E$13,IF(AND(AJ801&gt;='Braços de IP'!$B$14,AJ801&lt;='Braços de IP'!$D$14),'Braços de IP'!$E$14,"ERRO")))))))</f>
        <v>Médio II</v>
      </c>
      <c r="CX801" s="42"/>
      <c r="CY801" s="56" t="str">
        <f>IF($CX801="","",VLOOKUP($CX801,'Braços de IP'!$E$9:$I$15,2,0))</f>
        <v/>
      </c>
      <c r="CZ801" s="43" t="str">
        <f>IF($CX801="","",VLOOKUP($CX801,'Braços de IP'!$E$9:$I$15,5,0))</f>
        <v/>
      </c>
      <c r="DA801" s="56"/>
      <c r="DB801" s="56"/>
      <c r="DC801" s="56"/>
      <c r="DD801" s="56"/>
      <c r="DE801" s="56"/>
      <c r="DF801" s="56"/>
      <c r="DG801" s="44" t="e">
        <f t="shared" si="449"/>
        <v>#N/A</v>
      </c>
      <c r="DH801" s="45">
        <f t="shared" si="450"/>
        <v>90</v>
      </c>
      <c r="DI801" s="44" t="e">
        <f t="shared" si="451"/>
        <v>#N/A</v>
      </c>
      <c r="DJ801" s="46" t="e">
        <f t="shared" si="452"/>
        <v>#N/A</v>
      </c>
      <c r="DK801" s="47" t="s">
        <v>147</v>
      </c>
      <c r="DL801" s="48"/>
      <c r="DM801" s="49"/>
      <c r="DN801" s="23" t="s">
        <v>148</v>
      </c>
      <c r="DO801" s="23"/>
      <c r="DQ801" s="50"/>
    </row>
    <row r="802" spans="2:121" ht="15.75" hidden="1" customHeight="1" x14ac:dyDescent="0.3">
      <c r="B802" s="5"/>
      <c r="C802" s="5"/>
      <c r="D802" s="5"/>
      <c r="E802" s="22" t="s">
        <v>648</v>
      </c>
      <c r="F802" s="22" t="s">
        <v>150</v>
      </c>
      <c r="G802" s="23" t="s">
        <v>649</v>
      </c>
      <c r="H802" s="23">
        <v>-23.390243999999999</v>
      </c>
      <c r="I802" s="23">
        <v>-46.862552999999998</v>
      </c>
      <c r="J802" s="24" t="s">
        <v>160</v>
      </c>
      <c r="K802" s="60"/>
      <c r="L802" s="24" t="s">
        <v>152</v>
      </c>
      <c r="M802" s="24" t="s">
        <v>141</v>
      </c>
      <c r="N802" s="23">
        <v>90</v>
      </c>
      <c r="O802" s="23" t="s">
        <v>142</v>
      </c>
      <c r="P802" s="23" t="s">
        <v>143</v>
      </c>
      <c r="Q802" s="26">
        <f t="shared" si="430"/>
        <v>180</v>
      </c>
      <c r="R802" s="27">
        <v>2</v>
      </c>
      <c r="S802" s="28" t="s">
        <v>153</v>
      </c>
      <c r="T802" s="28">
        <v>6.5</v>
      </c>
      <c r="U802" s="29"/>
      <c r="V802" s="29"/>
      <c r="W802" s="29"/>
      <c r="X802" s="28" t="s">
        <v>153</v>
      </c>
      <c r="Y802" s="23"/>
      <c r="Z802" s="23"/>
      <c r="AA802" s="23"/>
      <c r="AB802" s="23"/>
      <c r="AC802" s="23"/>
      <c r="AD802" s="23" t="s">
        <v>144</v>
      </c>
      <c r="AE802" s="23" t="s">
        <v>145</v>
      </c>
      <c r="AF802" s="23"/>
      <c r="AG802" s="23">
        <v>7.6</v>
      </c>
      <c r="AH802" s="23">
        <v>1</v>
      </c>
      <c r="AI802" s="23">
        <v>0.8</v>
      </c>
      <c r="AJ802" s="23">
        <v>2.2999999999999998</v>
      </c>
      <c r="AK802" s="27">
        <f t="shared" si="431"/>
        <v>1.4999999999999998</v>
      </c>
      <c r="AL802" s="27" t="s">
        <v>143</v>
      </c>
      <c r="AM802" s="27" t="s">
        <v>143</v>
      </c>
      <c r="AN802" s="23"/>
      <c r="AO802" s="27">
        <f t="shared" si="432"/>
        <v>2</v>
      </c>
      <c r="AP802" s="23"/>
      <c r="AQ802" s="23"/>
      <c r="AR802" s="23"/>
      <c r="AS802" s="23"/>
      <c r="AT802" s="23"/>
      <c r="AU802" s="27"/>
      <c r="AV802" s="27">
        <f t="shared" si="433"/>
        <v>0</v>
      </c>
      <c r="AW802" s="27"/>
      <c r="AX802" s="28">
        <f>VLOOKUP(J802,ABNT5101!$I$3:$J$9,2)</f>
        <v>10</v>
      </c>
      <c r="AY802" s="28">
        <f>VLOOKUP(J802,ABNT5101!$I$3:$M$9,5)</f>
        <v>0.18</v>
      </c>
      <c r="AZ802" s="28" t="str">
        <f>_xlfn.XLOOKUP(J802,ABNT5101!I:I,ABNT5101!L:L)</f>
        <v>-</v>
      </c>
      <c r="BA802" s="28">
        <f>_xlfn.XLOOKUP(J802,ABNT5101!$I:$I,ABNT5101!M:M)</f>
        <v>0.18</v>
      </c>
      <c r="BB802" s="28" t="str">
        <f>_xlfn.XLOOKUP(J802,ABNT5101!$I:$I,ABNT5101!N:N)</f>
        <v>-</v>
      </c>
      <c r="BC802" s="28">
        <f>_xlfn.XLOOKUP(J802,ABNT5101!$I:$I,ABNT5101!O:O)</f>
        <v>16</v>
      </c>
      <c r="BD802" s="31" t="str">
        <f t="shared" si="434"/>
        <v>NÃO ATENDE</v>
      </c>
      <c r="BE802" s="32">
        <f t="shared" si="455"/>
        <v>-1</v>
      </c>
      <c r="BF802" s="32">
        <f t="shared" si="456"/>
        <v>-1</v>
      </c>
      <c r="BG802" s="32" t="str">
        <f t="shared" si="435"/>
        <v>-</v>
      </c>
      <c r="BH802" s="34"/>
      <c r="BI802" s="34"/>
      <c r="BJ802" s="34"/>
      <c r="BK802" s="34"/>
      <c r="BL802" s="35"/>
      <c r="BM802" s="34"/>
      <c r="BN802" s="31" t="str">
        <f t="shared" si="436"/>
        <v>NÃO ATENDE</v>
      </c>
      <c r="BO802" s="31" t="str">
        <f t="shared" si="457"/>
        <v>NÃO ATENDE</v>
      </c>
      <c r="BP802" s="31" t="str">
        <f t="shared" si="458"/>
        <v>NÃO ATENDE</v>
      </c>
      <c r="BQ802" s="31" t="str">
        <f t="shared" si="437"/>
        <v>ATENDE</v>
      </c>
      <c r="BR802" s="36" t="str">
        <f t="shared" si="438"/>
        <v>C4</v>
      </c>
      <c r="BS802" s="36" t="str">
        <f t="shared" si="439"/>
        <v>Sem Passeio</v>
      </c>
      <c r="BT802" s="37" t="e">
        <f t="shared" si="440"/>
        <v>#N/A</v>
      </c>
      <c r="BU802" s="34"/>
      <c r="BV802" s="34"/>
      <c r="BW802" s="36" t="e">
        <f>IF(BS802="-","-",_xlfn.XLOOKUP(BS802,ABNT5101!$B$4:$B$9,ABNT5101!$C$4:$C$9))</f>
        <v>#N/A</v>
      </c>
      <c r="BX802" s="36" t="e">
        <f>IF(BS802="-","-",_xlfn.XLOOKUP(BS802,ABNT5101!$B$4:$B$9,ABNT5101!$D$4:$D$9))</f>
        <v>#N/A</v>
      </c>
      <c r="BY802" s="31" t="e">
        <f t="shared" si="441"/>
        <v>#N/A</v>
      </c>
      <c r="BZ802" s="31" t="e">
        <f t="shared" si="442"/>
        <v>#N/A</v>
      </c>
      <c r="CA802" s="31" t="e">
        <f t="shared" si="443"/>
        <v>#N/A</v>
      </c>
      <c r="CB802" s="36" t="str">
        <f t="shared" si="454"/>
        <v>Sem Passeio</v>
      </c>
      <c r="CC802" s="37" t="e">
        <f t="shared" si="444"/>
        <v>#N/A</v>
      </c>
      <c r="CD802" s="38"/>
      <c r="CE802" s="38"/>
      <c r="CF802" s="31" t="e">
        <f>IF(CB802="-","-",_xlfn.XLOOKUP(CB802,ABNT5101!$B$4:$B$9,ABNT5101!$C$4:$C$9))</f>
        <v>#N/A</v>
      </c>
      <c r="CG802" s="36" t="e">
        <f>IF(CB802="-","-",_xlfn.XLOOKUP(CB802,ABNT5101!$B$4:$B$9,ABNT5101!$D$4:$D$9))</f>
        <v>#N/A</v>
      </c>
      <c r="CH802" s="31" t="e">
        <f t="shared" si="445"/>
        <v>#N/A</v>
      </c>
      <c r="CI802" s="31" t="e">
        <f t="shared" si="446"/>
        <v>#N/A</v>
      </c>
      <c r="CJ802" s="31" t="e">
        <f t="shared" si="447"/>
        <v>#N/A</v>
      </c>
      <c r="CK802" s="56" t="e">
        <f>_xlfn.XLOOKUP(CL802,'Banco de dados'!$B:$B,'Banco de dados'!$D:$D)</f>
        <v>#N/A</v>
      </c>
      <c r="CL802" s="42"/>
      <c r="CM802" s="56" t="e">
        <f>_xlfn.XLOOKUP(CL802,'Banco de dados'!$B:$B,'Banco de dados'!$E:$E)</f>
        <v>#N/A</v>
      </c>
      <c r="CN802" s="56"/>
      <c r="CO802" s="56" t="e">
        <f>IF(CN802="-","-",_xlfn.XLOOKUP(CN802,'Banco de dados'!$B:$B,'Banco de dados'!$E:$E))</f>
        <v>#N/A</v>
      </c>
      <c r="CP802" s="41">
        <f t="shared" si="448"/>
        <v>1</v>
      </c>
      <c r="CQ802" s="56" t="e">
        <f>_xlfn.XLOOKUP(CL802,'Banco de dados'!$B:$B,'Banco de dados'!$H:$H)</f>
        <v>#N/A</v>
      </c>
      <c r="CR802" s="56" t="e">
        <f t="array" aca="1" ref="CR802" ca="1">_xludf.xlookup(CN802,'Banco de dados'!$B:$B,'Banco de dados'!$H:$H)</f>
        <v>#NAME?</v>
      </c>
      <c r="CS802" s="56" t="e">
        <f t="array" aca="1" ref="CS802" ca="1">_xludf.xlookup(CL802,'Banco de dados'!$B:$B,'Banco de dados'!$F:$F)</f>
        <v>#NAME?</v>
      </c>
      <c r="CT802" s="56" t="e">
        <f t="array" aca="1" ref="CT802" ca="1">_xludf.xlookup(CN802,'Banco de dados'!$B:$B,'Banco de dados'!$F:$F)</f>
        <v>#NAME?</v>
      </c>
      <c r="CU802" s="42"/>
      <c r="CV802" s="42"/>
      <c r="CW802" s="56" t="str">
        <f>IF(AJ802=0.5,"Suporte",IF(AND(AJ802&gt;='Braços de IP'!$B$9,AJ802&lt;='Braços de IP'!$D$9),'Braços de IP'!$E$9,IF(AND(AJ802&gt;='Braços de IP'!$B$10,AJ802&lt;='Braços de IP'!$D$10),'Braços de IP'!$E$10,IF(AND(AJ802&gt;='Braços de IP'!$B$11,AJ802&lt;='Braços de IP'!$D$11),'Braços de IP'!$E$11,IF(AND(AJ802&gt;='Braços de IP'!$B$12,AJ802&lt;='Braços de IP'!$D$12),'Braços de IP'!$E$12,IF(AND(AJ802&gt;='Braços de IP'!$B$13,AJ802&lt;='Braços de IP'!$D$13),'Braços de IP'!$E$13,IF(AND(AJ802&gt;='Braços de IP'!$B$14,AJ802&lt;='Braços de IP'!$D$14),'Braços de IP'!$E$14,"ERRO")))))))</f>
        <v>Médio II</v>
      </c>
      <c r="CX802" s="42"/>
      <c r="CY802" s="56" t="str">
        <f>IF($CX802="","",VLOOKUP($CX802,'Braços de IP'!$E$9:$I$15,2,0))</f>
        <v/>
      </c>
      <c r="CZ802" s="43" t="str">
        <f>IF($CX802="","",VLOOKUP($CX802,'Braços de IP'!$E$9:$I$15,5,0))</f>
        <v/>
      </c>
      <c r="DA802" s="56"/>
      <c r="DB802" s="56"/>
      <c r="DC802" s="56"/>
      <c r="DD802" s="56"/>
      <c r="DE802" s="56"/>
      <c r="DF802" s="56"/>
      <c r="DG802" s="44" t="e">
        <f t="shared" si="449"/>
        <v>#N/A</v>
      </c>
      <c r="DH802" s="45">
        <f t="shared" si="450"/>
        <v>90</v>
      </c>
      <c r="DI802" s="44" t="e">
        <f t="shared" si="451"/>
        <v>#N/A</v>
      </c>
      <c r="DJ802" s="46" t="e">
        <f t="shared" si="452"/>
        <v>#N/A</v>
      </c>
      <c r="DK802" s="47" t="s">
        <v>147</v>
      </c>
      <c r="DL802" s="48"/>
      <c r="DM802" s="49"/>
      <c r="DN802" s="23" t="s">
        <v>148</v>
      </c>
      <c r="DO802" s="23"/>
      <c r="DQ802" s="50"/>
    </row>
    <row r="803" spans="2:121" ht="15" hidden="1" customHeight="1" x14ac:dyDescent="0.3">
      <c r="B803" s="5"/>
      <c r="C803" s="5"/>
      <c r="D803" s="5"/>
      <c r="E803" s="22" t="s">
        <v>650</v>
      </c>
      <c r="F803" s="22" t="s">
        <v>150</v>
      </c>
      <c r="G803" s="23" t="s">
        <v>651</v>
      </c>
      <c r="H803" s="23">
        <v>-23.285710999999999</v>
      </c>
      <c r="I803" s="23">
        <v>-46.878047000000002</v>
      </c>
      <c r="J803" s="24" t="s">
        <v>139</v>
      </c>
      <c r="K803" s="60"/>
      <c r="L803" s="24" t="s">
        <v>152</v>
      </c>
      <c r="M803" s="24" t="s">
        <v>141</v>
      </c>
      <c r="N803" s="23">
        <v>87</v>
      </c>
      <c r="O803" s="23" t="s">
        <v>142</v>
      </c>
      <c r="P803" s="23" t="s">
        <v>143</v>
      </c>
      <c r="Q803" s="26">
        <f t="shared" si="430"/>
        <v>174</v>
      </c>
      <c r="R803" s="27">
        <v>1</v>
      </c>
      <c r="S803" s="28" t="s">
        <v>153</v>
      </c>
      <c r="T803" s="28">
        <v>6</v>
      </c>
      <c r="U803" s="29"/>
      <c r="V803" s="29"/>
      <c r="W803" s="29"/>
      <c r="X803" s="28" t="s">
        <v>153</v>
      </c>
      <c r="Y803" s="23"/>
      <c r="Z803" s="23"/>
      <c r="AA803" s="23"/>
      <c r="AB803" s="23"/>
      <c r="AC803" s="23"/>
      <c r="AD803" s="23" t="s">
        <v>144</v>
      </c>
      <c r="AE803" s="23" t="s">
        <v>145</v>
      </c>
      <c r="AF803" s="23"/>
      <c r="AG803" s="23">
        <v>6.4</v>
      </c>
      <c r="AH803" s="23">
        <v>1</v>
      </c>
      <c r="AI803" s="23">
        <v>2.2000000000000002</v>
      </c>
      <c r="AJ803" s="23">
        <v>2.2999999999999998</v>
      </c>
      <c r="AK803" s="27">
        <f t="shared" si="431"/>
        <v>9.9999999999999645E-2</v>
      </c>
      <c r="AL803" s="27" t="s">
        <v>143</v>
      </c>
      <c r="AM803" s="27" t="s">
        <v>143</v>
      </c>
      <c r="AN803" s="23"/>
      <c r="AO803" s="27">
        <f t="shared" si="432"/>
        <v>2</v>
      </c>
      <c r="AP803" s="23"/>
      <c r="AQ803" s="23"/>
      <c r="AR803" s="23"/>
      <c r="AS803" s="23"/>
      <c r="AT803" s="23"/>
      <c r="AU803" s="27"/>
      <c r="AV803" s="27">
        <f t="shared" si="433"/>
        <v>0</v>
      </c>
      <c r="AW803" s="27"/>
      <c r="AX803" s="28">
        <f>VLOOKUP(J803,ABNT5101!$I$3:$J$9,2)</f>
        <v>7.5</v>
      </c>
      <c r="AY803" s="28">
        <f>VLOOKUP(J803,ABNT5101!$I$3:$M$9,5)</f>
        <v>0.18</v>
      </c>
      <c r="AZ803" s="28" t="str">
        <f>_xlfn.XLOOKUP(J803,ABNT5101!I:I,ABNT5101!L:L)</f>
        <v>-</v>
      </c>
      <c r="BA803" s="28">
        <f>_xlfn.XLOOKUP(J803,ABNT5101!$I:$I,ABNT5101!M:M)</f>
        <v>0.18</v>
      </c>
      <c r="BB803" s="28" t="str">
        <f>_xlfn.XLOOKUP(J803,ABNT5101!$I:$I,ABNT5101!N:N)</f>
        <v>-</v>
      </c>
      <c r="BC803" s="28">
        <f>_xlfn.XLOOKUP(J803,ABNT5101!$I:$I,ABNT5101!O:O)</f>
        <v>16</v>
      </c>
      <c r="BD803" s="31" t="str">
        <f t="shared" si="434"/>
        <v>NÃO ATENDE</v>
      </c>
      <c r="BE803" s="32">
        <f t="shared" si="455"/>
        <v>-1</v>
      </c>
      <c r="BF803" s="32">
        <f t="shared" si="456"/>
        <v>-1</v>
      </c>
      <c r="BG803" s="32" t="str">
        <f t="shared" si="435"/>
        <v>-</v>
      </c>
      <c r="BH803" s="34"/>
      <c r="BI803" s="34"/>
      <c r="BJ803" s="34"/>
      <c r="BK803" s="34"/>
      <c r="BL803" s="35"/>
      <c r="BM803" s="34"/>
      <c r="BN803" s="31" t="str">
        <f t="shared" si="436"/>
        <v>NÃO ATENDE</v>
      </c>
      <c r="BO803" s="31" t="str">
        <f t="shared" si="457"/>
        <v>NÃO ATENDE</v>
      </c>
      <c r="BP803" s="31" t="str">
        <f t="shared" si="458"/>
        <v>NÃO ATENDE</v>
      </c>
      <c r="BQ803" s="31" t="str">
        <f t="shared" si="437"/>
        <v>ATENDE</v>
      </c>
      <c r="BR803" s="36" t="str">
        <f t="shared" si="438"/>
        <v>C5</v>
      </c>
      <c r="BS803" s="36" t="str">
        <f t="shared" si="439"/>
        <v>Sem Passeio</v>
      </c>
      <c r="BT803" s="37" t="e">
        <f t="shared" si="440"/>
        <v>#N/A</v>
      </c>
      <c r="BU803" s="34"/>
      <c r="BV803" s="34"/>
      <c r="BW803" s="36" t="e">
        <f>IF(BS803="-","-",_xlfn.XLOOKUP(BS803,ABNT5101!$B$4:$B$9,ABNT5101!$C$4:$C$9))</f>
        <v>#N/A</v>
      </c>
      <c r="BX803" s="36" t="e">
        <f>IF(BS803="-","-",_xlfn.XLOOKUP(BS803,ABNT5101!$B$4:$B$9,ABNT5101!$D$4:$D$9))</f>
        <v>#N/A</v>
      </c>
      <c r="BY803" s="31" t="e">
        <f t="shared" si="441"/>
        <v>#N/A</v>
      </c>
      <c r="BZ803" s="31" t="e">
        <f t="shared" si="442"/>
        <v>#N/A</v>
      </c>
      <c r="CA803" s="31" t="e">
        <f t="shared" si="443"/>
        <v>#N/A</v>
      </c>
      <c r="CB803" s="36" t="str">
        <f t="shared" si="454"/>
        <v>Sem Passeio</v>
      </c>
      <c r="CC803" s="37" t="e">
        <f t="shared" si="444"/>
        <v>#N/A</v>
      </c>
      <c r="CD803" s="38"/>
      <c r="CE803" s="38"/>
      <c r="CF803" s="31" t="e">
        <f>IF(CB803="-","-",_xlfn.XLOOKUP(CB803,ABNT5101!$B$4:$B$9,ABNT5101!$C$4:$C$9))</f>
        <v>#N/A</v>
      </c>
      <c r="CG803" s="36" t="e">
        <f>IF(CB803="-","-",_xlfn.XLOOKUP(CB803,ABNT5101!$B$4:$B$9,ABNT5101!$D$4:$D$9))</f>
        <v>#N/A</v>
      </c>
      <c r="CH803" s="31" t="e">
        <f t="shared" si="445"/>
        <v>#N/A</v>
      </c>
      <c r="CI803" s="31" t="e">
        <f t="shared" si="446"/>
        <v>#N/A</v>
      </c>
      <c r="CJ803" s="31" t="e">
        <f t="shared" si="447"/>
        <v>#N/A</v>
      </c>
      <c r="CK803" s="56" t="e">
        <f>_xlfn.XLOOKUP(CL803,'Banco de dados'!$B:$B,'Banco de dados'!$D:$D)</f>
        <v>#N/A</v>
      </c>
      <c r="CL803" s="42"/>
      <c r="CM803" s="56" t="e">
        <f>_xlfn.XLOOKUP(CL803,'Banco de dados'!$B:$B,'Banco de dados'!$E:$E)</f>
        <v>#N/A</v>
      </c>
      <c r="CN803" s="56"/>
      <c r="CO803" s="56" t="e">
        <f>IF(CN803="-","-",_xlfn.XLOOKUP(CN803,'Banco de dados'!$B:$B,'Banco de dados'!$E:$E))</f>
        <v>#N/A</v>
      </c>
      <c r="CP803" s="41">
        <f t="shared" si="448"/>
        <v>1</v>
      </c>
      <c r="CQ803" s="56" t="e">
        <f>_xlfn.XLOOKUP(CL803,'Banco de dados'!$B:$B,'Banco de dados'!$H:$H)</f>
        <v>#N/A</v>
      </c>
      <c r="CR803" s="56" t="e">
        <f t="array" aca="1" ref="CR803" ca="1">_xludf.xlookup(CN803,'Banco de dados'!$B:$B,'Banco de dados'!$H:$H)</f>
        <v>#NAME?</v>
      </c>
      <c r="CS803" s="56" t="e">
        <f t="array" aca="1" ref="CS803" ca="1">_xludf.xlookup(CL803,'Banco de dados'!$B:$B,'Banco de dados'!$F:$F)</f>
        <v>#NAME?</v>
      </c>
      <c r="CT803" s="56" t="e">
        <f t="array" aca="1" ref="CT803" ca="1">_xludf.xlookup(CN803,'Banco de dados'!$B:$B,'Banco de dados'!$F:$F)</f>
        <v>#NAME?</v>
      </c>
      <c r="CU803" s="42"/>
      <c r="CV803" s="42"/>
      <c r="CW803" s="56" t="str">
        <f>IF(AJ803=0.5,"Suporte",IF(AND(AJ803&gt;='Braços de IP'!$B$9,AJ803&lt;='Braços de IP'!$D$9),'Braços de IP'!$E$9,IF(AND(AJ803&gt;='Braços de IP'!$B$10,AJ803&lt;='Braços de IP'!$D$10),'Braços de IP'!$E$10,IF(AND(AJ803&gt;='Braços de IP'!$B$11,AJ803&lt;='Braços de IP'!$D$11),'Braços de IP'!$E$11,IF(AND(AJ803&gt;='Braços de IP'!$B$12,AJ803&lt;='Braços de IP'!$D$12),'Braços de IP'!$E$12,IF(AND(AJ803&gt;='Braços de IP'!$B$13,AJ803&lt;='Braços de IP'!$D$13),'Braços de IP'!$E$13,IF(AND(AJ803&gt;='Braços de IP'!$B$14,AJ803&lt;='Braços de IP'!$D$14),'Braços de IP'!$E$14,"ERRO")))))))</f>
        <v>Médio II</v>
      </c>
      <c r="CX803" s="42"/>
      <c r="CY803" s="56" t="str">
        <f>IF($CX803="","",VLOOKUP($CX803,'Braços de IP'!$E$9:$I$15,2,0))</f>
        <v/>
      </c>
      <c r="CZ803" s="43" t="str">
        <f>IF($CX803="","",VLOOKUP($CX803,'Braços de IP'!$E$9:$I$15,5,0))</f>
        <v/>
      </c>
      <c r="DA803" s="56"/>
      <c r="DB803" s="56"/>
      <c r="DC803" s="56"/>
      <c r="DD803" s="56"/>
      <c r="DE803" s="56"/>
      <c r="DF803" s="56"/>
      <c r="DG803" s="44" t="e">
        <f t="shared" si="449"/>
        <v>#N/A</v>
      </c>
      <c r="DH803" s="45">
        <f t="shared" si="450"/>
        <v>87</v>
      </c>
      <c r="DI803" s="44" t="e">
        <f t="shared" si="451"/>
        <v>#N/A</v>
      </c>
      <c r="DJ803" s="46" t="e">
        <f t="shared" si="452"/>
        <v>#N/A</v>
      </c>
      <c r="DK803" s="47" t="s">
        <v>147</v>
      </c>
      <c r="DL803" s="48"/>
      <c r="DM803" s="49"/>
      <c r="DN803" s="23" t="s">
        <v>148</v>
      </c>
      <c r="DO803" s="23"/>
      <c r="DQ803" s="50"/>
    </row>
    <row r="804" spans="2:121" ht="15" hidden="1" customHeight="1" x14ac:dyDescent="0.3">
      <c r="B804" s="5"/>
      <c r="C804" s="5"/>
      <c r="D804" s="5"/>
      <c r="E804" s="22" t="s">
        <v>650</v>
      </c>
      <c r="F804" s="22" t="s">
        <v>150</v>
      </c>
      <c r="G804" s="23" t="s">
        <v>651</v>
      </c>
      <c r="H804" s="23">
        <v>-23.285710999999999</v>
      </c>
      <c r="I804" s="23">
        <v>-46.878047000000002</v>
      </c>
      <c r="J804" s="24" t="s">
        <v>139</v>
      </c>
      <c r="K804" s="60"/>
      <c r="L804" s="24" t="s">
        <v>152</v>
      </c>
      <c r="M804" s="24" t="s">
        <v>141</v>
      </c>
      <c r="N804" s="23">
        <v>87</v>
      </c>
      <c r="O804" s="23" t="s">
        <v>142</v>
      </c>
      <c r="P804" s="23" t="s">
        <v>143</v>
      </c>
      <c r="Q804" s="26">
        <f t="shared" si="430"/>
        <v>174</v>
      </c>
      <c r="R804" s="27">
        <v>1</v>
      </c>
      <c r="S804" s="28" t="s">
        <v>153</v>
      </c>
      <c r="T804" s="28">
        <v>6</v>
      </c>
      <c r="U804" s="29"/>
      <c r="V804" s="29"/>
      <c r="W804" s="29"/>
      <c r="X804" s="28" t="s">
        <v>153</v>
      </c>
      <c r="Y804" s="23"/>
      <c r="Z804" s="23"/>
      <c r="AA804" s="23"/>
      <c r="AB804" s="23"/>
      <c r="AC804" s="23"/>
      <c r="AD804" s="23" t="s">
        <v>144</v>
      </c>
      <c r="AE804" s="23" t="s">
        <v>145</v>
      </c>
      <c r="AF804" s="23"/>
      <c r="AG804" s="23">
        <v>6.4</v>
      </c>
      <c r="AH804" s="23">
        <v>1</v>
      </c>
      <c r="AI804" s="23">
        <v>2.2000000000000002</v>
      </c>
      <c r="AJ804" s="23">
        <v>2.2999999999999998</v>
      </c>
      <c r="AK804" s="27">
        <f t="shared" si="431"/>
        <v>9.9999999999999645E-2</v>
      </c>
      <c r="AL804" s="27" t="s">
        <v>143</v>
      </c>
      <c r="AM804" s="27" t="s">
        <v>143</v>
      </c>
      <c r="AN804" s="23"/>
      <c r="AO804" s="27">
        <f t="shared" si="432"/>
        <v>2</v>
      </c>
      <c r="AP804" s="23"/>
      <c r="AQ804" s="23"/>
      <c r="AR804" s="23"/>
      <c r="AS804" s="23"/>
      <c r="AT804" s="23"/>
      <c r="AU804" s="27"/>
      <c r="AV804" s="27">
        <f t="shared" si="433"/>
        <v>0</v>
      </c>
      <c r="AW804" s="27"/>
      <c r="AX804" s="28">
        <f>VLOOKUP(J804,ABNT5101!$I$3:$J$9,2)</f>
        <v>7.5</v>
      </c>
      <c r="AY804" s="28">
        <f>VLOOKUP(J804,ABNT5101!$I$3:$M$9,5)</f>
        <v>0.18</v>
      </c>
      <c r="AZ804" s="28" t="str">
        <f>_xlfn.XLOOKUP(J804,ABNT5101!I:I,ABNT5101!L:L)</f>
        <v>-</v>
      </c>
      <c r="BA804" s="28">
        <f>_xlfn.XLOOKUP(J804,ABNT5101!$I:$I,ABNT5101!M:M)</f>
        <v>0.18</v>
      </c>
      <c r="BB804" s="28" t="str">
        <f>_xlfn.XLOOKUP(J804,ABNT5101!$I:$I,ABNT5101!N:N)</f>
        <v>-</v>
      </c>
      <c r="BC804" s="28">
        <f>_xlfn.XLOOKUP(J804,ABNT5101!$I:$I,ABNT5101!O:O)</f>
        <v>16</v>
      </c>
      <c r="BD804" s="31" t="str">
        <f t="shared" si="434"/>
        <v>NÃO ATENDE</v>
      </c>
      <c r="BE804" s="32">
        <f t="shared" si="455"/>
        <v>-1</v>
      </c>
      <c r="BF804" s="32">
        <f t="shared" si="456"/>
        <v>-1</v>
      </c>
      <c r="BG804" s="32" t="str">
        <f t="shared" si="435"/>
        <v>-</v>
      </c>
      <c r="BH804" s="34"/>
      <c r="BI804" s="34"/>
      <c r="BJ804" s="34"/>
      <c r="BK804" s="34"/>
      <c r="BL804" s="35"/>
      <c r="BM804" s="34"/>
      <c r="BN804" s="31" t="str">
        <f t="shared" si="436"/>
        <v>NÃO ATENDE</v>
      </c>
      <c r="BO804" s="31" t="str">
        <f t="shared" si="457"/>
        <v>NÃO ATENDE</v>
      </c>
      <c r="BP804" s="31" t="str">
        <f t="shared" si="458"/>
        <v>NÃO ATENDE</v>
      </c>
      <c r="BQ804" s="31" t="str">
        <f t="shared" si="437"/>
        <v>ATENDE</v>
      </c>
      <c r="BR804" s="36" t="str">
        <f t="shared" si="438"/>
        <v>C5</v>
      </c>
      <c r="BS804" s="36" t="str">
        <f t="shared" si="439"/>
        <v>Sem Passeio</v>
      </c>
      <c r="BT804" s="37" t="e">
        <f t="shared" si="440"/>
        <v>#N/A</v>
      </c>
      <c r="BU804" s="34"/>
      <c r="BV804" s="34"/>
      <c r="BW804" s="36" t="e">
        <f>IF(BS804="-","-",_xlfn.XLOOKUP(BS804,ABNT5101!$B$4:$B$9,ABNT5101!$C$4:$C$9))</f>
        <v>#N/A</v>
      </c>
      <c r="BX804" s="36" t="e">
        <f>IF(BS804="-","-",_xlfn.XLOOKUP(BS804,ABNT5101!$B$4:$B$9,ABNT5101!$D$4:$D$9))</f>
        <v>#N/A</v>
      </c>
      <c r="BY804" s="31" t="e">
        <f t="shared" si="441"/>
        <v>#N/A</v>
      </c>
      <c r="BZ804" s="31" t="e">
        <f t="shared" si="442"/>
        <v>#N/A</v>
      </c>
      <c r="CA804" s="31" t="e">
        <f t="shared" si="443"/>
        <v>#N/A</v>
      </c>
      <c r="CB804" s="36" t="str">
        <f t="shared" si="454"/>
        <v>Sem Passeio</v>
      </c>
      <c r="CC804" s="37" t="e">
        <f t="shared" si="444"/>
        <v>#N/A</v>
      </c>
      <c r="CD804" s="38"/>
      <c r="CE804" s="38"/>
      <c r="CF804" s="31" t="e">
        <f>IF(CB804="-","-",_xlfn.XLOOKUP(CB804,ABNT5101!$B$4:$B$9,ABNT5101!$C$4:$C$9))</f>
        <v>#N/A</v>
      </c>
      <c r="CG804" s="36" t="e">
        <f>IF(CB804="-","-",_xlfn.XLOOKUP(CB804,ABNT5101!$B$4:$B$9,ABNT5101!$D$4:$D$9))</f>
        <v>#N/A</v>
      </c>
      <c r="CH804" s="31" t="e">
        <f t="shared" si="445"/>
        <v>#N/A</v>
      </c>
      <c r="CI804" s="31" t="e">
        <f t="shared" si="446"/>
        <v>#N/A</v>
      </c>
      <c r="CJ804" s="31" t="e">
        <f t="shared" si="447"/>
        <v>#N/A</v>
      </c>
      <c r="CK804" s="56" t="e">
        <f>_xlfn.XLOOKUP(CL804,'Banco de dados'!$B:$B,'Banco de dados'!$D:$D)</f>
        <v>#N/A</v>
      </c>
      <c r="CL804" s="42"/>
      <c r="CM804" s="56" t="e">
        <f>_xlfn.XLOOKUP(CL804,'Banco de dados'!$B:$B,'Banco de dados'!$E:$E)</f>
        <v>#N/A</v>
      </c>
      <c r="CN804" s="56"/>
      <c r="CO804" s="56" t="e">
        <f>IF(CN804="-","-",_xlfn.XLOOKUP(CN804,'Banco de dados'!$B:$B,'Banco de dados'!$E:$E))</f>
        <v>#N/A</v>
      </c>
      <c r="CP804" s="41">
        <f t="shared" si="448"/>
        <v>1</v>
      </c>
      <c r="CQ804" s="56" t="e">
        <f>_xlfn.XLOOKUP(CL804,'Banco de dados'!$B:$B,'Banco de dados'!$H:$H)</f>
        <v>#N/A</v>
      </c>
      <c r="CR804" s="56" t="e">
        <f t="array" aca="1" ref="CR804" ca="1">_xludf.xlookup(CN804,'Banco de dados'!$B:$B,'Banco de dados'!$H:$H)</f>
        <v>#NAME?</v>
      </c>
      <c r="CS804" s="56" t="e">
        <f t="array" aca="1" ref="CS804" ca="1">_xludf.xlookup(CL804,'Banco de dados'!$B:$B,'Banco de dados'!$F:$F)</f>
        <v>#NAME?</v>
      </c>
      <c r="CT804" s="56" t="e">
        <f t="array" aca="1" ref="CT804" ca="1">_xludf.xlookup(CN804,'Banco de dados'!$B:$B,'Banco de dados'!$F:$F)</f>
        <v>#NAME?</v>
      </c>
      <c r="CU804" s="42"/>
      <c r="CV804" s="42"/>
      <c r="CW804" s="56" t="str">
        <f>IF(AJ804=0.5,"Suporte",IF(AND(AJ804&gt;='Braços de IP'!$B$9,AJ804&lt;='Braços de IP'!$D$9),'Braços de IP'!$E$9,IF(AND(AJ804&gt;='Braços de IP'!$B$10,AJ804&lt;='Braços de IP'!$D$10),'Braços de IP'!$E$10,IF(AND(AJ804&gt;='Braços de IP'!$B$11,AJ804&lt;='Braços de IP'!$D$11),'Braços de IP'!$E$11,IF(AND(AJ804&gt;='Braços de IP'!$B$12,AJ804&lt;='Braços de IP'!$D$12),'Braços de IP'!$E$12,IF(AND(AJ804&gt;='Braços de IP'!$B$13,AJ804&lt;='Braços de IP'!$D$13),'Braços de IP'!$E$13,IF(AND(AJ804&gt;='Braços de IP'!$B$14,AJ804&lt;='Braços de IP'!$D$14),'Braços de IP'!$E$14,"ERRO")))))))</f>
        <v>Médio II</v>
      </c>
      <c r="CX804" s="42"/>
      <c r="CY804" s="56" t="str">
        <f>IF($CX804="","",VLOOKUP($CX804,'Braços de IP'!$E$9:$I$15,2,0))</f>
        <v/>
      </c>
      <c r="CZ804" s="43" t="str">
        <f>IF($CX804="","",VLOOKUP($CX804,'Braços de IP'!$E$9:$I$15,5,0))</f>
        <v/>
      </c>
      <c r="DA804" s="56"/>
      <c r="DB804" s="56"/>
      <c r="DC804" s="56"/>
      <c r="DD804" s="56"/>
      <c r="DE804" s="56"/>
      <c r="DF804" s="56"/>
      <c r="DG804" s="44" t="e">
        <f t="shared" si="449"/>
        <v>#N/A</v>
      </c>
      <c r="DH804" s="45">
        <f t="shared" si="450"/>
        <v>87</v>
      </c>
      <c r="DI804" s="44" t="e">
        <f t="shared" si="451"/>
        <v>#N/A</v>
      </c>
      <c r="DJ804" s="46" t="e">
        <f t="shared" si="452"/>
        <v>#N/A</v>
      </c>
      <c r="DK804" s="47" t="s">
        <v>147</v>
      </c>
      <c r="DL804" s="48"/>
      <c r="DM804" s="49"/>
      <c r="DN804" s="23" t="s">
        <v>148</v>
      </c>
      <c r="DO804" s="23"/>
      <c r="DQ804" s="50"/>
    </row>
    <row r="805" spans="2:121" ht="15" hidden="1" customHeight="1" x14ac:dyDescent="0.3">
      <c r="B805" s="5"/>
      <c r="C805" s="5"/>
      <c r="D805" s="5"/>
      <c r="E805" s="22" t="s">
        <v>650</v>
      </c>
      <c r="F805" s="22" t="s">
        <v>150</v>
      </c>
      <c r="G805" s="23" t="s">
        <v>651</v>
      </c>
      <c r="H805" s="23">
        <v>-23.285710999999999</v>
      </c>
      <c r="I805" s="23">
        <v>-46.878047000000002</v>
      </c>
      <c r="J805" s="24" t="s">
        <v>139</v>
      </c>
      <c r="K805" s="60"/>
      <c r="L805" s="24" t="s">
        <v>152</v>
      </c>
      <c r="M805" s="24" t="s">
        <v>141</v>
      </c>
      <c r="N805" s="23">
        <v>87</v>
      </c>
      <c r="O805" s="23" t="s">
        <v>142</v>
      </c>
      <c r="P805" s="23" t="s">
        <v>143</v>
      </c>
      <c r="Q805" s="26">
        <f t="shared" si="430"/>
        <v>174</v>
      </c>
      <c r="R805" s="27">
        <v>1</v>
      </c>
      <c r="S805" s="28" t="s">
        <v>153</v>
      </c>
      <c r="T805" s="28">
        <v>6</v>
      </c>
      <c r="U805" s="29"/>
      <c r="V805" s="29"/>
      <c r="W805" s="29"/>
      <c r="X805" s="28" t="s">
        <v>153</v>
      </c>
      <c r="Y805" s="23"/>
      <c r="Z805" s="23"/>
      <c r="AA805" s="23"/>
      <c r="AB805" s="23"/>
      <c r="AC805" s="23"/>
      <c r="AD805" s="23" t="s">
        <v>144</v>
      </c>
      <c r="AE805" s="23" t="s">
        <v>145</v>
      </c>
      <c r="AF805" s="23"/>
      <c r="AG805" s="23">
        <v>6.4</v>
      </c>
      <c r="AH805" s="23">
        <v>1</v>
      </c>
      <c r="AI805" s="23">
        <v>2.2000000000000002</v>
      </c>
      <c r="AJ805" s="23">
        <v>2.2999999999999998</v>
      </c>
      <c r="AK805" s="27">
        <f t="shared" si="431"/>
        <v>9.9999999999999645E-2</v>
      </c>
      <c r="AL805" s="27" t="s">
        <v>143</v>
      </c>
      <c r="AM805" s="27" t="s">
        <v>143</v>
      </c>
      <c r="AN805" s="23"/>
      <c r="AO805" s="27">
        <f t="shared" si="432"/>
        <v>2</v>
      </c>
      <c r="AP805" s="23"/>
      <c r="AQ805" s="23"/>
      <c r="AR805" s="23"/>
      <c r="AS805" s="23"/>
      <c r="AT805" s="23"/>
      <c r="AU805" s="27"/>
      <c r="AV805" s="27">
        <f t="shared" si="433"/>
        <v>0</v>
      </c>
      <c r="AW805" s="27"/>
      <c r="AX805" s="28">
        <f>VLOOKUP(J805,ABNT5101!$I$3:$J$9,2)</f>
        <v>7.5</v>
      </c>
      <c r="AY805" s="28">
        <f>VLOOKUP(J805,ABNT5101!$I$3:$M$9,5)</f>
        <v>0.18</v>
      </c>
      <c r="AZ805" s="28" t="str">
        <f>_xlfn.XLOOKUP(J805,ABNT5101!I:I,ABNT5101!L:L)</f>
        <v>-</v>
      </c>
      <c r="BA805" s="28">
        <f>_xlfn.XLOOKUP(J805,ABNT5101!$I:$I,ABNT5101!M:M)</f>
        <v>0.18</v>
      </c>
      <c r="BB805" s="28" t="str">
        <f>_xlfn.XLOOKUP(J805,ABNT5101!$I:$I,ABNT5101!N:N)</f>
        <v>-</v>
      </c>
      <c r="BC805" s="28">
        <f>_xlfn.XLOOKUP(J805,ABNT5101!$I:$I,ABNT5101!O:O)</f>
        <v>16</v>
      </c>
      <c r="BD805" s="31" t="str">
        <f t="shared" si="434"/>
        <v>NÃO ATENDE</v>
      </c>
      <c r="BE805" s="32">
        <f t="shared" si="455"/>
        <v>-1</v>
      </c>
      <c r="BF805" s="32">
        <f t="shared" si="456"/>
        <v>-1</v>
      </c>
      <c r="BG805" s="32" t="str">
        <f t="shared" si="435"/>
        <v>-</v>
      </c>
      <c r="BH805" s="34"/>
      <c r="BI805" s="34"/>
      <c r="BJ805" s="34"/>
      <c r="BK805" s="34"/>
      <c r="BL805" s="35"/>
      <c r="BM805" s="34"/>
      <c r="BN805" s="31" t="str">
        <f t="shared" si="436"/>
        <v>NÃO ATENDE</v>
      </c>
      <c r="BO805" s="31" t="str">
        <f t="shared" si="457"/>
        <v>NÃO ATENDE</v>
      </c>
      <c r="BP805" s="31" t="str">
        <f t="shared" si="458"/>
        <v>NÃO ATENDE</v>
      </c>
      <c r="BQ805" s="31" t="str">
        <f t="shared" si="437"/>
        <v>ATENDE</v>
      </c>
      <c r="BR805" s="36" t="str">
        <f t="shared" si="438"/>
        <v>C5</v>
      </c>
      <c r="BS805" s="36" t="str">
        <f t="shared" si="439"/>
        <v>Sem Passeio</v>
      </c>
      <c r="BT805" s="37" t="e">
        <f t="shared" si="440"/>
        <v>#N/A</v>
      </c>
      <c r="BU805" s="34"/>
      <c r="BV805" s="34"/>
      <c r="BW805" s="36" t="e">
        <f>IF(BS805="-","-",_xlfn.XLOOKUP(BS805,ABNT5101!$B$4:$B$9,ABNT5101!$C$4:$C$9))</f>
        <v>#N/A</v>
      </c>
      <c r="BX805" s="36" t="e">
        <f>IF(BS805="-","-",_xlfn.XLOOKUP(BS805,ABNT5101!$B$4:$B$9,ABNT5101!$D$4:$D$9))</f>
        <v>#N/A</v>
      </c>
      <c r="BY805" s="31" t="e">
        <f t="shared" si="441"/>
        <v>#N/A</v>
      </c>
      <c r="BZ805" s="31" t="e">
        <f t="shared" si="442"/>
        <v>#N/A</v>
      </c>
      <c r="CA805" s="31" t="e">
        <f t="shared" si="443"/>
        <v>#N/A</v>
      </c>
      <c r="CB805" s="36" t="str">
        <f t="shared" si="454"/>
        <v>Sem Passeio</v>
      </c>
      <c r="CC805" s="37" t="e">
        <f t="shared" si="444"/>
        <v>#N/A</v>
      </c>
      <c r="CD805" s="38"/>
      <c r="CE805" s="38"/>
      <c r="CF805" s="31" t="e">
        <f>IF(CB805="-","-",_xlfn.XLOOKUP(CB805,ABNT5101!$B$4:$B$9,ABNT5101!$C$4:$C$9))</f>
        <v>#N/A</v>
      </c>
      <c r="CG805" s="36" t="e">
        <f>IF(CB805="-","-",_xlfn.XLOOKUP(CB805,ABNT5101!$B$4:$B$9,ABNT5101!$D$4:$D$9))</f>
        <v>#N/A</v>
      </c>
      <c r="CH805" s="31" t="e">
        <f t="shared" si="445"/>
        <v>#N/A</v>
      </c>
      <c r="CI805" s="31" t="e">
        <f t="shared" si="446"/>
        <v>#N/A</v>
      </c>
      <c r="CJ805" s="31" t="e">
        <f t="shared" si="447"/>
        <v>#N/A</v>
      </c>
      <c r="CK805" s="56" t="e">
        <f>_xlfn.XLOOKUP(CL805,'Banco de dados'!$B:$B,'Banco de dados'!$D:$D)</f>
        <v>#N/A</v>
      </c>
      <c r="CL805" s="42"/>
      <c r="CM805" s="56" t="e">
        <f>_xlfn.XLOOKUP(CL805,'Banco de dados'!$B:$B,'Banco de dados'!$E:$E)</f>
        <v>#N/A</v>
      </c>
      <c r="CN805" s="56"/>
      <c r="CO805" s="56" t="e">
        <f>IF(CN805="-","-",_xlfn.XLOOKUP(CN805,'Banco de dados'!$B:$B,'Banco de dados'!$E:$E))</f>
        <v>#N/A</v>
      </c>
      <c r="CP805" s="41">
        <f t="shared" si="448"/>
        <v>1</v>
      </c>
      <c r="CQ805" s="56" t="e">
        <f>_xlfn.XLOOKUP(CL805,'Banco de dados'!$B:$B,'Banco de dados'!$H:$H)</f>
        <v>#N/A</v>
      </c>
      <c r="CR805" s="56" t="e">
        <f t="array" aca="1" ref="CR805" ca="1">_xludf.xlookup(CN805,'Banco de dados'!$B:$B,'Banco de dados'!$H:$H)</f>
        <v>#NAME?</v>
      </c>
      <c r="CS805" s="56" t="e">
        <f t="array" aca="1" ref="CS805" ca="1">_xludf.xlookup(CL805,'Banco de dados'!$B:$B,'Banco de dados'!$F:$F)</f>
        <v>#NAME?</v>
      </c>
      <c r="CT805" s="56" t="e">
        <f t="array" aca="1" ref="CT805" ca="1">_xludf.xlookup(CN805,'Banco de dados'!$B:$B,'Banco de dados'!$F:$F)</f>
        <v>#NAME?</v>
      </c>
      <c r="CU805" s="42"/>
      <c r="CV805" s="42"/>
      <c r="CW805" s="56" t="str">
        <f>IF(AJ805=0.5,"Suporte",IF(AND(AJ805&gt;='Braços de IP'!$B$9,AJ805&lt;='Braços de IP'!$D$9),'Braços de IP'!$E$9,IF(AND(AJ805&gt;='Braços de IP'!$B$10,AJ805&lt;='Braços de IP'!$D$10),'Braços de IP'!$E$10,IF(AND(AJ805&gt;='Braços de IP'!$B$11,AJ805&lt;='Braços de IP'!$D$11),'Braços de IP'!$E$11,IF(AND(AJ805&gt;='Braços de IP'!$B$12,AJ805&lt;='Braços de IP'!$D$12),'Braços de IP'!$E$12,IF(AND(AJ805&gt;='Braços de IP'!$B$13,AJ805&lt;='Braços de IP'!$D$13),'Braços de IP'!$E$13,IF(AND(AJ805&gt;='Braços de IP'!$B$14,AJ805&lt;='Braços de IP'!$D$14),'Braços de IP'!$E$14,"ERRO")))))))</f>
        <v>Médio II</v>
      </c>
      <c r="CX805" s="42"/>
      <c r="CY805" s="56" t="str">
        <f>IF($CX805="","",VLOOKUP($CX805,'Braços de IP'!$E$9:$I$15,2,0))</f>
        <v/>
      </c>
      <c r="CZ805" s="43" t="str">
        <f>IF($CX805="","",VLOOKUP($CX805,'Braços de IP'!$E$9:$I$15,5,0))</f>
        <v/>
      </c>
      <c r="DA805" s="56"/>
      <c r="DB805" s="56"/>
      <c r="DC805" s="56"/>
      <c r="DD805" s="56"/>
      <c r="DE805" s="56"/>
      <c r="DF805" s="56"/>
      <c r="DG805" s="44" t="e">
        <f t="shared" si="449"/>
        <v>#N/A</v>
      </c>
      <c r="DH805" s="45">
        <f t="shared" si="450"/>
        <v>87</v>
      </c>
      <c r="DI805" s="44" t="e">
        <f t="shared" si="451"/>
        <v>#N/A</v>
      </c>
      <c r="DJ805" s="46" t="e">
        <f t="shared" si="452"/>
        <v>#N/A</v>
      </c>
      <c r="DK805" s="47" t="s">
        <v>147</v>
      </c>
      <c r="DL805" s="48"/>
      <c r="DM805" s="49"/>
      <c r="DN805" s="23" t="s">
        <v>148</v>
      </c>
      <c r="DO805" s="23"/>
      <c r="DQ805" s="50"/>
    </row>
    <row r="806" spans="2:121" ht="15.75" hidden="1" customHeight="1" x14ac:dyDescent="0.3">
      <c r="B806" s="5"/>
      <c r="C806" s="5"/>
      <c r="D806" s="5"/>
      <c r="E806" s="22" t="s">
        <v>652</v>
      </c>
      <c r="F806" s="22" t="s">
        <v>150</v>
      </c>
      <c r="G806" s="23" t="s">
        <v>168</v>
      </c>
      <c r="H806" s="23">
        <v>-23.339936000000002</v>
      </c>
      <c r="I806" s="23">
        <v>-46.923281000000003</v>
      </c>
      <c r="J806" s="24" t="s">
        <v>139</v>
      </c>
      <c r="K806" s="60"/>
      <c r="L806" s="24" t="s">
        <v>152</v>
      </c>
      <c r="M806" s="24" t="s">
        <v>141</v>
      </c>
      <c r="N806" s="23">
        <v>58</v>
      </c>
      <c r="O806" s="23" t="s">
        <v>142</v>
      </c>
      <c r="P806" s="23" t="s">
        <v>143</v>
      </c>
      <c r="Q806" s="26">
        <f t="shared" si="430"/>
        <v>116</v>
      </c>
      <c r="R806" s="27">
        <v>1</v>
      </c>
      <c r="S806" s="28" t="s">
        <v>153</v>
      </c>
      <c r="T806" s="28">
        <v>5</v>
      </c>
      <c r="U806" s="29"/>
      <c r="V806" s="29"/>
      <c r="W806" s="29"/>
      <c r="X806" s="28" t="s">
        <v>153</v>
      </c>
      <c r="Y806" s="23"/>
      <c r="Z806" s="23"/>
      <c r="AA806" s="23"/>
      <c r="AB806" s="23"/>
      <c r="AC806" s="23"/>
      <c r="AD806" s="23" t="s">
        <v>144</v>
      </c>
      <c r="AE806" s="23" t="s">
        <v>145</v>
      </c>
      <c r="AF806" s="23"/>
      <c r="AG806" s="23">
        <v>8</v>
      </c>
      <c r="AH806" s="23">
        <v>1</v>
      </c>
      <c r="AI806" s="23">
        <v>2.5</v>
      </c>
      <c r="AJ806" s="23">
        <v>2.6</v>
      </c>
      <c r="AK806" s="27">
        <f t="shared" si="431"/>
        <v>0.10000000000000009</v>
      </c>
      <c r="AL806" s="27" t="s">
        <v>143</v>
      </c>
      <c r="AM806" s="27" t="s">
        <v>143</v>
      </c>
      <c r="AN806" s="23"/>
      <c r="AO806" s="27">
        <f t="shared" si="432"/>
        <v>2</v>
      </c>
      <c r="AP806" s="23"/>
      <c r="AQ806" s="23"/>
      <c r="AR806" s="23"/>
      <c r="AS806" s="23"/>
      <c r="AT806" s="23"/>
      <c r="AU806" s="27"/>
      <c r="AV806" s="27">
        <f t="shared" si="433"/>
        <v>0</v>
      </c>
      <c r="AW806" s="27"/>
      <c r="AX806" s="28">
        <f>VLOOKUP(J806,ABNT5101!$I$3:$J$9,2)</f>
        <v>7.5</v>
      </c>
      <c r="AY806" s="28">
        <f>VLOOKUP(J806,ABNT5101!$I$3:$M$9,5)</f>
        <v>0.18</v>
      </c>
      <c r="AZ806" s="28" t="str">
        <f>_xlfn.XLOOKUP(J806,ABNT5101!I:I,ABNT5101!L:L)</f>
        <v>-</v>
      </c>
      <c r="BA806" s="28">
        <f>_xlfn.XLOOKUP(J806,ABNT5101!$I:$I,ABNT5101!M:M)</f>
        <v>0.18</v>
      </c>
      <c r="BB806" s="28" t="str">
        <f>_xlfn.XLOOKUP(J806,ABNT5101!$I:$I,ABNT5101!N:N)</f>
        <v>-</v>
      </c>
      <c r="BC806" s="28">
        <f>_xlfn.XLOOKUP(J806,ABNT5101!$I:$I,ABNT5101!O:O)</f>
        <v>16</v>
      </c>
      <c r="BD806" s="31" t="str">
        <f t="shared" si="434"/>
        <v>NÃO ATENDE</v>
      </c>
      <c r="BE806" s="32">
        <f t="shared" si="455"/>
        <v>-1</v>
      </c>
      <c r="BF806" s="32">
        <f t="shared" si="456"/>
        <v>-1</v>
      </c>
      <c r="BG806" s="32" t="str">
        <f t="shared" si="435"/>
        <v>-</v>
      </c>
      <c r="BH806" s="34"/>
      <c r="BI806" s="34"/>
      <c r="BJ806" s="34"/>
      <c r="BK806" s="34"/>
      <c r="BL806" s="35"/>
      <c r="BM806" s="34"/>
      <c r="BN806" s="31" t="str">
        <f t="shared" si="436"/>
        <v>NÃO ATENDE</v>
      </c>
      <c r="BO806" s="31" t="str">
        <f t="shared" si="457"/>
        <v>NÃO ATENDE</v>
      </c>
      <c r="BP806" s="31" t="str">
        <f t="shared" si="458"/>
        <v>NÃO ATENDE</v>
      </c>
      <c r="BQ806" s="31" t="str">
        <f t="shared" si="437"/>
        <v>ATENDE</v>
      </c>
      <c r="BR806" s="36" t="str">
        <f t="shared" si="438"/>
        <v>C5</v>
      </c>
      <c r="BS806" s="36" t="str">
        <f t="shared" si="439"/>
        <v>Sem Passeio</v>
      </c>
      <c r="BT806" s="37" t="e">
        <f t="shared" si="440"/>
        <v>#N/A</v>
      </c>
      <c r="BU806" s="34"/>
      <c r="BV806" s="34"/>
      <c r="BW806" s="36" t="e">
        <f>IF(BS806="-","-",_xlfn.XLOOKUP(BS806,ABNT5101!$B$4:$B$9,ABNT5101!$C$4:$C$9))</f>
        <v>#N/A</v>
      </c>
      <c r="BX806" s="36" t="e">
        <f>IF(BS806="-","-",_xlfn.XLOOKUP(BS806,ABNT5101!$B$4:$B$9,ABNT5101!$D$4:$D$9))</f>
        <v>#N/A</v>
      </c>
      <c r="BY806" s="31" t="e">
        <f t="shared" si="441"/>
        <v>#N/A</v>
      </c>
      <c r="BZ806" s="31" t="e">
        <f t="shared" si="442"/>
        <v>#N/A</v>
      </c>
      <c r="CA806" s="31" t="e">
        <f t="shared" si="443"/>
        <v>#N/A</v>
      </c>
      <c r="CB806" s="36" t="str">
        <f t="shared" si="454"/>
        <v>Sem Passeio</v>
      </c>
      <c r="CC806" s="37" t="e">
        <f t="shared" si="444"/>
        <v>#N/A</v>
      </c>
      <c r="CD806" s="38"/>
      <c r="CE806" s="38"/>
      <c r="CF806" s="31" t="e">
        <f>IF(CB806="-","-",_xlfn.XLOOKUP(CB806,ABNT5101!$B$4:$B$9,ABNT5101!$C$4:$C$9))</f>
        <v>#N/A</v>
      </c>
      <c r="CG806" s="36" t="e">
        <f>IF(CB806="-","-",_xlfn.XLOOKUP(CB806,ABNT5101!$B$4:$B$9,ABNT5101!$D$4:$D$9))</f>
        <v>#N/A</v>
      </c>
      <c r="CH806" s="31" t="e">
        <f t="shared" si="445"/>
        <v>#N/A</v>
      </c>
      <c r="CI806" s="31" t="e">
        <f t="shared" si="446"/>
        <v>#N/A</v>
      </c>
      <c r="CJ806" s="31" t="e">
        <f t="shared" si="447"/>
        <v>#N/A</v>
      </c>
      <c r="CK806" s="56" t="e">
        <f>_xlfn.XLOOKUP(CL806,'Banco de dados'!$B:$B,'Banco de dados'!$D:$D)</f>
        <v>#N/A</v>
      </c>
      <c r="CL806" s="55"/>
      <c r="CM806" s="56" t="e">
        <f>_xlfn.XLOOKUP(CL806,'Banco de dados'!$B:$B,'Banco de dados'!$E:$E)</f>
        <v>#N/A</v>
      </c>
      <c r="CN806" s="56"/>
      <c r="CO806" s="56" t="e">
        <f>IF(CN806="-","-",_xlfn.XLOOKUP(CN806,'Banco de dados'!$B:$B,'Banco de dados'!$E:$E))</f>
        <v>#N/A</v>
      </c>
      <c r="CP806" s="41">
        <f t="shared" si="448"/>
        <v>1</v>
      </c>
      <c r="CQ806" s="56" t="e">
        <f>_xlfn.XLOOKUP(CL806,'Banco de dados'!$B:$B,'Banco de dados'!$H:$H)</f>
        <v>#N/A</v>
      </c>
      <c r="CR806" s="56" t="e">
        <f t="array" aca="1" ref="CR806" ca="1">_xludf.xlookup(CN806,'Banco de dados'!$B:$B,'Banco de dados'!$H:$H)</f>
        <v>#NAME?</v>
      </c>
      <c r="CS806" s="56" t="e">
        <f t="array" aca="1" ref="CS806" ca="1">_xludf.xlookup(CL806,'Banco de dados'!$B:$B,'Banco de dados'!$F:$F)</f>
        <v>#NAME?</v>
      </c>
      <c r="CT806" s="56" t="e">
        <f t="array" aca="1" ref="CT806" ca="1">_xludf.xlookup(CN806,'Banco de dados'!$B:$B,'Banco de dados'!$F:$F)</f>
        <v>#NAME?</v>
      </c>
      <c r="CU806" s="42"/>
      <c r="CV806" s="42"/>
      <c r="CW806" s="56" t="str">
        <f>IF(AJ806=0.5,"Suporte",IF(AND(AJ806&gt;='Braços de IP'!$B$9,AJ806&lt;='Braços de IP'!$D$9),'Braços de IP'!$E$9,IF(AND(AJ806&gt;='Braços de IP'!$B$10,AJ806&lt;='Braços de IP'!$D$10),'Braços de IP'!$E$10,IF(AND(AJ806&gt;='Braços de IP'!$B$11,AJ806&lt;='Braços de IP'!$D$11),'Braços de IP'!$E$11,IF(AND(AJ806&gt;='Braços de IP'!$B$12,AJ806&lt;='Braços de IP'!$D$12),'Braços de IP'!$E$12,IF(AND(AJ806&gt;='Braços de IP'!$B$13,AJ806&lt;='Braços de IP'!$D$13),'Braços de IP'!$E$13,IF(AND(AJ806&gt;='Braços de IP'!$B$14,AJ806&lt;='Braços de IP'!$D$14),'Braços de IP'!$E$14,"ERRO")))))))</f>
        <v>Longo I</v>
      </c>
      <c r="CX806" s="42"/>
      <c r="CY806" s="56" t="str">
        <f>IF($CX806="","",VLOOKUP($CX806,'Braços de IP'!$E$9:$I$15,2,0))</f>
        <v/>
      </c>
      <c r="CZ806" s="43" t="str">
        <f>IF($CX806="","",VLOOKUP($CX806,'Braços de IP'!$E$9:$I$15,5,0))</f>
        <v/>
      </c>
      <c r="DA806" s="56"/>
      <c r="DB806" s="56"/>
      <c r="DC806" s="56"/>
      <c r="DD806" s="56"/>
      <c r="DE806" s="56"/>
      <c r="DF806" s="56"/>
      <c r="DG806" s="44" t="e">
        <f t="shared" si="449"/>
        <v>#N/A</v>
      </c>
      <c r="DH806" s="45">
        <f t="shared" si="450"/>
        <v>58</v>
      </c>
      <c r="DI806" s="44" t="e">
        <f t="shared" si="451"/>
        <v>#N/A</v>
      </c>
      <c r="DJ806" s="46" t="e">
        <f t="shared" si="452"/>
        <v>#N/A</v>
      </c>
      <c r="DK806" s="47" t="s">
        <v>147</v>
      </c>
      <c r="DL806" s="48"/>
      <c r="DM806" s="49"/>
      <c r="DN806" s="23" t="s">
        <v>148</v>
      </c>
      <c r="DO806" s="23"/>
      <c r="DQ806" s="50"/>
    </row>
    <row r="807" spans="2:121" ht="15.75" hidden="1" customHeight="1" x14ac:dyDescent="0.3">
      <c r="B807" s="5"/>
      <c r="C807" s="5"/>
      <c r="D807" s="5"/>
      <c r="E807" s="22" t="s">
        <v>652</v>
      </c>
      <c r="F807" s="22" t="s">
        <v>150</v>
      </c>
      <c r="G807" s="23" t="s">
        <v>168</v>
      </c>
      <c r="H807" s="23">
        <v>-23.339936000000002</v>
      </c>
      <c r="I807" s="23">
        <v>-46.923281000000003</v>
      </c>
      <c r="J807" s="24" t="s">
        <v>139</v>
      </c>
      <c r="K807" s="60"/>
      <c r="L807" s="24" t="s">
        <v>152</v>
      </c>
      <c r="M807" s="24" t="s">
        <v>141</v>
      </c>
      <c r="N807" s="23">
        <v>58</v>
      </c>
      <c r="O807" s="23" t="s">
        <v>142</v>
      </c>
      <c r="P807" s="23" t="s">
        <v>143</v>
      </c>
      <c r="Q807" s="26">
        <f t="shared" si="430"/>
        <v>116</v>
      </c>
      <c r="R807" s="27">
        <v>1</v>
      </c>
      <c r="S807" s="28" t="s">
        <v>153</v>
      </c>
      <c r="T807" s="28">
        <v>5</v>
      </c>
      <c r="U807" s="29"/>
      <c r="V807" s="29"/>
      <c r="W807" s="29"/>
      <c r="X807" s="28" t="s">
        <v>153</v>
      </c>
      <c r="Y807" s="23"/>
      <c r="Z807" s="23"/>
      <c r="AA807" s="23"/>
      <c r="AB807" s="23"/>
      <c r="AC807" s="23"/>
      <c r="AD807" s="23" t="s">
        <v>144</v>
      </c>
      <c r="AE807" s="23" t="s">
        <v>145</v>
      </c>
      <c r="AF807" s="23"/>
      <c r="AG807" s="23">
        <v>8</v>
      </c>
      <c r="AH807" s="23">
        <v>1</v>
      </c>
      <c r="AI807" s="23">
        <v>2.5</v>
      </c>
      <c r="AJ807" s="23">
        <v>2.6</v>
      </c>
      <c r="AK807" s="27">
        <f t="shared" si="431"/>
        <v>0.10000000000000009</v>
      </c>
      <c r="AL807" s="27" t="s">
        <v>143</v>
      </c>
      <c r="AM807" s="27" t="s">
        <v>143</v>
      </c>
      <c r="AN807" s="23"/>
      <c r="AO807" s="27">
        <f t="shared" si="432"/>
        <v>2</v>
      </c>
      <c r="AP807" s="23"/>
      <c r="AQ807" s="23"/>
      <c r="AR807" s="23"/>
      <c r="AS807" s="23"/>
      <c r="AT807" s="23"/>
      <c r="AU807" s="27"/>
      <c r="AV807" s="27">
        <f t="shared" si="433"/>
        <v>0</v>
      </c>
      <c r="AW807" s="27"/>
      <c r="AX807" s="28">
        <f>VLOOKUP(J807,ABNT5101!$I$3:$J$9,2)</f>
        <v>7.5</v>
      </c>
      <c r="AY807" s="28">
        <f>VLOOKUP(J807,ABNT5101!$I$3:$M$9,5)</f>
        <v>0.18</v>
      </c>
      <c r="AZ807" s="28" t="str">
        <f>_xlfn.XLOOKUP(J807,ABNT5101!I:I,ABNT5101!L:L)</f>
        <v>-</v>
      </c>
      <c r="BA807" s="28">
        <f>_xlfn.XLOOKUP(J807,ABNT5101!$I:$I,ABNT5101!M:M)</f>
        <v>0.18</v>
      </c>
      <c r="BB807" s="28" t="str">
        <f>_xlfn.XLOOKUP(J807,ABNT5101!$I:$I,ABNT5101!N:N)</f>
        <v>-</v>
      </c>
      <c r="BC807" s="28">
        <f>_xlfn.XLOOKUP(J807,ABNT5101!$I:$I,ABNT5101!O:O)</f>
        <v>16</v>
      </c>
      <c r="BD807" s="31" t="str">
        <f t="shared" si="434"/>
        <v>NÃO ATENDE</v>
      </c>
      <c r="BE807" s="32">
        <f t="shared" si="455"/>
        <v>-1</v>
      </c>
      <c r="BF807" s="32">
        <f t="shared" si="456"/>
        <v>-1</v>
      </c>
      <c r="BG807" s="32" t="str">
        <f t="shared" si="435"/>
        <v>-</v>
      </c>
      <c r="BH807" s="34"/>
      <c r="BI807" s="34"/>
      <c r="BJ807" s="34"/>
      <c r="BK807" s="34"/>
      <c r="BL807" s="35"/>
      <c r="BM807" s="34"/>
      <c r="BN807" s="31" t="str">
        <f t="shared" si="436"/>
        <v>NÃO ATENDE</v>
      </c>
      <c r="BO807" s="31" t="str">
        <f t="shared" si="457"/>
        <v>NÃO ATENDE</v>
      </c>
      <c r="BP807" s="31" t="str">
        <f t="shared" si="458"/>
        <v>NÃO ATENDE</v>
      </c>
      <c r="BQ807" s="31" t="str">
        <f t="shared" si="437"/>
        <v>ATENDE</v>
      </c>
      <c r="BR807" s="36" t="str">
        <f t="shared" si="438"/>
        <v>C5</v>
      </c>
      <c r="BS807" s="36" t="str">
        <f t="shared" si="439"/>
        <v>Sem Passeio</v>
      </c>
      <c r="BT807" s="37" t="e">
        <f t="shared" si="440"/>
        <v>#N/A</v>
      </c>
      <c r="BU807" s="34"/>
      <c r="BV807" s="34"/>
      <c r="BW807" s="36" t="e">
        <f>IF(BS807="-","-",_xlfn.XLOOKUP(BS807,ABNT5101!$B$4:$B$9,ABNT5101!$C$4:$C$9))</f>
        <v>#N/A</v>
      </c>
      <c r="BX807" s="36" t="e">
        <f>IF(BS807="-","-",_xlfn.XLOOKUP(BS807,ABNT5101!$B$4:$B$9,ABNT5101!$D$4:$D$9))</f>
        <v>#N/A</v>
      </c>
      <c r="BY807" s="31" t="e">
        <f t="shared" si="441"/>
        <v>#N/A</v>
      </c>
      <c r="BZ807" s="31" t="e">
        <f t="shared" si="442"/>
        <v>#N/A</v>
      </c>
      <c r="CA807" s="31" t="e">
        <f t="shared" si="443"/>
        <v>#N/A</v>
      </c>
      <c r="CB807" s="36" t="str">
        <f t="shared" si="454"/>
        <v>Sem Passeio</v>
      </c>
      <c r="CC807" s="37" t="e">
        <f t="shared" si="444"/>
        <v>#N/A</v>
      </c>
      <c r="CD807" s="38"/>
      <c r="CE807" s="38"/>
      <c r="CF807" s="31" t="e">
        <f>IF(CB807="-","-",_xlfn.XLOOKUP(CB807,ABNT5101!$B$4:$B$9,ABNT5101!$C$4:$C$9))</f>
        <v>#N/A</v>
      </c>
      <c r="CG807" s="36" t="e">
        <f>IF(CB807="-","-",_xlfn.XLOOKUP(CB807,ABNT5101!$B$4:$B$9,ABNT5101!$D$4:$D$9))</f>
        <v>#N/A</v>
      </c>
      <c r="CH807" s="31" t="e">
        <f t="shared" si="445"/>
        <v>#N/A</v>
      </c>
      <c r="CI807" s="31" t="e">
        <f t="shared" si="446"/>
        <v>#N/A</v>
      </c>
      <c r="CJ807" s="31" t="e">
        <f t="shared" si="447"/>
        <v>#N/A</v>
      </c>
      <c r="CK807" s="56" t="e">
        <f>_xlfn.XLOOKUP(CL807,'Banco de dados'!$B:$B,'Banco de dados'!$D:$D)</f>
        <v>#N/A</v>
      </c>
      <c r="CL807" s="55"/>
      <c r="CM807" s="56" t="e">
        <f>_xlfn.XLOOKUP(CL807,'Banco de dados'!$B:$B,'Banco de dados'!$E:$E)</f>
        <v>#N/A</v>
      </c>
      <c r="CN807" s="56"/>
      <c r="CO807" s="56" t="e">
        <f>IF(CN807="-","-",_xlfn.XLOOKUP(CN807,'Banco de dados'!$B:$B,'Banco de dados'!$E:$E))</f>
        <v>#N/A</v>
      </c>
      <c r="CP807" s="41">
        <f t="shared" si="448"/>
        <v>1</v>
      </c>
      <c r="CQ807" s="56" t="e">
        <f>_xlfn.XLOOKUP(CL807,'Banco de dados'!$B:$B,'Banco de dados'!$H:$H)</f>
        <v>#N/A</v>
      </c>
      <c r="CR807" s="56" t="e">
        <f t="array" aca="1" ref="CR807" ca="1">_xludf.xlookup(CN807,'Banco de dados'!$B:$B,'Banco de dados'!$H:$H)</f>
        <v>#NAME?</v>
      </c>
      <c r="CS807" s="56" t="e">
        <f t="array" aca="1" ref="CS807" ca="1">_xludf.xlookup(CL807,'Banco de dados'!$B:$B,'Banco de dados'!$F:$F)</f>
        <v>#NAME?</v>
      </c>
      <c r="CT807" s="56" t="e">
        <f t="array" aca="1" ref="CT807" ca="1">_xludf.xlookup(CN807,'Banco de dados'!$B:$B,'Banco de dados'!$F:$F)</f>
        <v>#NAME?</v>
      </c>
      <c r="CU807" s="42"/>
      <c r="CV807" s="42"/>
      <c r="CW807" s="56" t="str">
        <f>IF(AJ807=0.5,"Suporte",IF(AND(AJ807&gt;='Braços de IP'!$B$9,AJ807&lt;='Braços de IP'!$D$9),'Braços de IP'!$E$9,IF(AND(AJ807&gt;='Braços de IP'!$B$10,AJ807&lt;='Braços de IP'!$D$10),'Braços de IP'!$E$10,IF(AND(AJ807&gt;='Braços de IP'!$B$11,AJ807&lt;='Braços de IP'!$D$11),'Braços de IP'!$E$11,IF(AND(AJ807&gt;='Braços de IP'!$B$12,AJ807&lt;='Braços de IP'!$D$12),'Braços de IP'!$E$12,IF(AND(AJ807&gt;='Braços de IP'!$B$13,AJ807&lt;='Braços de IP'!$D$13),'Braços de IP'!$E$13,IF(AND(AJ807&gt;='Braços de IP'!$B$14,AJ807&lt;='Braços de IP'!$D$14),'Braços de IP'!$E$14,"ERRO")))))))</f>
        <v>Longo I</v>
      </c>
      <c r="CX807" s="42"/>
      <c r="CY807" s="56" t="str">
        <f>IF($CX807="","",VLOOKUP($CX807,'Braços de IP'!$E$9:$I$15,2,0))</f>
        <v/>
      </c>
      <c r="CZ807" s="43" t="str">
        <f>IF($CX807="","",VLOOKUP($CX807,'Braços de IP'!$E$9:$I$15,5,0))</f>
        <v/>
      </c>
      <c r="DA807" s="56"/>
      <c r="DB807" s="56"/>
      <c r="DC807" s="56"/>
      <c r="DD807" s="56"/>
      <c r="DE807" s="56"/>
      <c r="DF807" s="56"/>
      <c r="DG807" s="44" t="e">
        <f t="shared" si="449"/>
        <v>#N/A</v>
      </c>
      <c r="DH807" s="45">
        <f t="shared" si="450"/>
        <v>58</v>
      </c>
      <c r="DI807" s="44" t="e">
        <f t="shared" si="451"/>
        <v>#N/A</v>
      </c>
      <c r="DJ807" s="46" t="e">
        <f t="shared" si="452"/>
        <v>#N/A</v>
      </c>
      <c r="DK807" s="47" t="s">
        <v>147</v>
      </c>
      <c r="DL807" s="48"/>
      <c r="DM807" s="49"/>
      <c r="DN807" s="23" t="s">
        <v>148</v>
      </c>
      <c r="DO807" s="23"/>
      <c r="DQ807" s="50"/>
    </row>
    <row r="808" spans="2:121" ht="15.75" hidden="1" customHeight="1" x14ac:dyDescent="0.3">
      <c r="B808" s="5"/>
      <c r="C808" s="5"/>
      <c r="D808" s="5"/>
      <c r="E808" s="22" t="s">
        <v>652</v>
      </c>
      <c r="F808" s="22" t="s">
        <v>150</v>
      </c>
      <c r="G808" s="23" t="s">
        <v>168</v>
      </c>
      <c r="H808" s="23">
        <v>-23.339936000000002</v>
      </c>
      <c r="I808" s="23">
        <v>-46.923281000000003</v>
      </c>
      <c r="J808" s="24" t="s">
        <v>139</v>
      </c>
      <c r="K808" s="60"/>
      <c r="L808" s="24" t="s">
        <v>152</v>
      </c>
      <c r="M808" s="24" t="s">
        <v>141</v>
      </c>
      <c r="N808" s="23">
        <v>58</v>
      </c>
      <c r="O808" s="23" t="s">
        <v>142</v>
      </c>
      <c r="P808" s="23" t="s">
        <v>143</v>
      </c>
      <c r="Q808" s="26">
        <f t="shared" si="430"/>
        <v>116</v>
      </c>
      <c r="R808" s="27">
        <v>1</v>
      </c>
      <c r="S808" s="28" t="s">
        <v>153</v>
      </c>
      <c r="T808" s="28">
        <v>5</v>
      </c>
      <c r="U808" s="29"/>
      <c r="V808" s="29"/>
      <c r="W808" s="29"/>
      <c r="X808" s="28" t="s">
        <v>153</v>
      </c>
      <c r="Y808" s="23"/>
      <c r="Z808" s="23"/>
      <c r="AA808" s="23"/>
      <c r="AB808" s="23"/>
      <c r="AC808" s="23"/>
      <c r="AD808" s="23" t="s">
        <v>144</v>
      </c>
      <c r="AE808" s="23" t="s">
        <v>145</v>
      </c>
      <c r="AF808" s="23"/>
      <c r="AG808" s="23">
        <v>8</v>
      </c>
      <c r="AH808" s="23">
        <v>1</v>
      </c>
      <c r="AI808" s="23">
        <v>2.5</v>
      </c>
      <c r="AJ808" s="23">
        <v>2.6</v>
      </c>
      <c r="AK808" s="27">
        <f t="shared" si="431"/>
        <v>0.10000000000000009</v>
      </c>
      <c r="AL808" s="27" t="s">
        <v>143</v>
      </c>
      <c r="AM808" s="27" t="s">
        <v>143</v>
      </c>
      <c r="AN808" s="23"/>
      <c r="AO808" s="27">
        <f t="shared" si="432"/>
        <v>2</v>
      </c>
      <c r="AP808" s="23"/>
      <c r="AQ808" s="23"/>
      <c r="AR808" s="23"/>
      <c r="AS808" s="23"/>
      <c r="AT808" s="23"/>
      <c r="AU808" s="27"/>
      <c r="AV808" s="27">
        <f t="shared" si="433"/>
        <v>0</v>
      </c>
      <c r="AW808" s="27"/>
      <c r="AX808" s="28">
        <f>VLOOKUP(J808,ABNT5101!$I$3:$J$9,2)</f>
        <v>7.5</v>
      </c>
      <c r="AY808" s="28">
        <f>VLOOKUP(J808,ABNT5101!$I$3:$M$9,5)</f>
        <v>0.18</v>
      </c>
      <c r="AZ808" s="28" t="str">
        <f>_xlfn.XLOOKUP(J808,ABNT5101!I:I,ABNT5101!L:L)</f>
        <v>-</v>
      </c>
      <c r="BA808" s="28">
        <f>_xlfn.XLOOKUP(J808,ABNT5101!$I:$I,ABNT5101!M:M)</f>
        <v>0.18</v>
      </c>
      <c r="BB808" s="28" t="str">
        <f>_xlfn.XLOOKUP(J808,ABNT5101!$I:$I,ABNT5101!N:N)</f>
        <v>-</v>
      </c>
      <c r="BC808" s="28">
        <f>_xlfn.XLOOKUP(J808,ABNT5101!$I:$I,ABNT5101!O:O)</f>
        <v>16</v>
      </c>
      <c r="BD808" s="31" t="str">
        <f t="shared" si="434"/>
        <v>NÃO ATENDE</v>
      </c>
      <c r="BE808" s="32">
        <f t="shared" si="455"/>
        <v>-1</v>
      </c>
      <c r="BF808" s="32">
        <f t="shared" si="456"/>
        <v>-1</v>
      </c>
      <c r="BG808" s="32" t="str">
        <f t="shared" si="435"/>
        <v>-</v>
      </c>
      <c r="BH808" s="34"/>
      <c r="BI808" s="34"/>
      <c r="BJ808" s="34"/>
      <c r="BK808" s="34"/>
      <c r="BL808" s="35"/>
      <c r="BM808" s="34"/>
      <c r="BN808" s="31" t="str">
        <f t="shared" si="436"/>
        <v>NÃO ATENDE</v>
      </c>
      <c r="BO808" s="31" t="str">
        <f t="shared" si="457"/>
        <v>NÃO ATENDE</v>
      </c>
      <c r="BP808" s="31" t="str">
        <f t="shared" si="458"/>
        <v>NÃO ATENDE</v>
      </c>
      <c r="BQ808" s="31" t="str">
        <f t="shared" si="437"/>
        <v>ATENDE</v>
      </c>
      <c r="BR808" s="36" t="str">
        <f t="shared" si="438"/>
        <v>C5</v>
      </c>
      <c r="BS808" s="36" t="str">
        <f t="shared" si="439"/>
        <v>Sem Passeio</v>
      </c>
      <c r="BT808" s="37" t="e">
        <f t="shared" si="440"/>
        <v>#N/A</v>
      </c>
      <c r="BU808" s="34"/>
      <c r="BV808" s="34"/>
      <c r="BW808" s="36" t="e">
        <f>IF(BS808="-","-",_xlfn.XLOOKUP(BS808,ABNT5101!$B$4:$B$9,ABNT5101!$C$4:$C$9))</f>
        <v>#N/A</v>
      </c>
      <c r="BX808" s="36" t="e">
        <f>IF(BS808="-","-",_xlfn.XLOOKUP(BS808,ABNT5101!$B$4:$B$9,ABNT5101!$D$4:$D$9))</f>
        <v>#N/A</v>
      </c>
      <c r="BY808" s="31" t="e">
        <f t="shared" si="441"/>
        <v>#N/A</v>
      </c>
      <c r="BZ808" s="31" t="e">
        <f t="shared" si="442"/>
        <v>#N/A</v>
      </c>
      <c r="CA808" s="31" t="e">
        <f t="shared" si="443"/>
        <v>#N/A</v>
      </c>
      <c r="CB808" s="36" t="str">
        <f t="shared" si="454"/>
        <v>Sem Passeio</v>
      </c>
      <c r="CC808" s="37" t="e">
        <f t="shared" si="444"/>
        <v>#N/A</v>
      </c>
      <c r="CD808" s="38"/>
      <c r="CE808" s="38"/>
      <c r="CF808" s="31" t="e">
        <f>IF(CB808="-","-",_xlfn.XLOOKUP(CB808,ABNT5101!$B$4:$B$9,ABNT5101!$C$4:$C$9))</f>
        <v>#N/A</v>
      </c>
      <c r="CG808" s="36" t="e">
        <f>IF(CB808="-","-",_xlfn.XLOOKUP(CB808,ABNT5101!$B$4:$B$9,ABNT5101!$D$4:$D$9))</f>
        <v>#N/A</v>
      </c>
      <c r="CH808" s="31" t="e">
        <f t="shared" si="445"/>
        <v>#N/A</v>
      </c>
      <c r="CI808" s="31" t="e">
        <f t="shared" si="446"/>
        <v>#N/A</v>
      </c>
      <c r="CJ808" s="31" t="e">
        <f t="shared" si="447"/>
        <v>#N/A</v>
      </c>
      <c r="CK808" s="56" t="e">
        <f>_xlfn.XLOOKUP(CL808,'Banco de dados'!$B:$B,'Banco de dados'!$D:$D)</f>
        <v>#N/A</v>
      </c>
      <c r="CL808" s="55"/>
      <c r="CM808" s="56" t="e">
        <f>_xlfn.XLOOKUP(CL808,'Banco de dados'!$B:$B,'Banco de dados'!$E:$E)</f>
        <v>#N/A</v>
      </c>
      <c r="CN808" s="56"/>
      <c r="CO808" s="56" t="e">
        <f>IF(CN808="-","-",_xlfn.XLOOKUP(CN808,'Banco de dados'!$B:$B,'Banco de dados'!$E:$E))</f>
        <v>#N/A</v>
      </c>
      <c r="CP808" s="41">
        <f t="shared" si="448"/>
        <v>1</v>
      </c>
      <c r="CQ808" s="56" t="e">
        <f>_xlfn.XLOOKUP(CL808,'Banco de dados'!$B:$B,'Banco de dados'!$H:$H)</f>
        <v>#N/A</v>
      </c>
      <c r="CR808" s="56" t="e">
        <f t="array" aca="1" ref="CR808" ca="1">_xludf.xlookup(CN808,'Banco de dados'!$B:$B,'Banco de dados'!$H:$H)</f>
        <v>#NAME?</v>
      </c>
      <c r="CS808" s="56" t="e">
        <f t="array" aca="1" ref="CS808" ca="1">_xludf.xlookup(CL808,'Banco de dados'!$B:$B,'Banco de dados'!$F:$F)</f>
        <v>#NAME?</v>
      </c>
      <c r="CT808" s="56" t="e">
        <f t="array" aca="1" ref="CT808" ca="1">_xludf.xlookup(CN808,'Banco de dados'!$B:$B,'Banco de dados'!$F:$F)</f>
        <v>#NAME?</v>
      </c>
      <c r="CU808" s="42"/>
      <c r="CV808" s="42"/>
      <c r="CW808" s="56" t="str">
        <f>IF(AJ808=0.5,"Suporte",IF(AND(AJ808&gt;='Braços de IP'!$B$9,AJ808&lt;='Braços de IP'!$D$9),'Braços de IP'!$E$9,IF(AND(AJ808&gt;='Braços de IP'!$B$10,AJ808&lt;='Braços de IP'!$D$10),'Braços de IP'!$E$10,IF(AND(AJ808&gt;='Braços de IP'!$B$11,AJ808&lt;='Braços de IP'!$D$11),'Braços de IP'!$E$11,IF(AND(AJ808&gt;='Braços de IP'!$B$12,AJ808&lt;='Braços de IP'!$D$12),'Braços de IP'!$E$12,IF(AND(AJ808&gt;='Braços de IP'!$B$13,AJ808&lt;='Braços de IP'!$D$13),'Braços de IP'!$E$13,IF(AND(AJ808&gt;='Braços de IP'!$B$14,AJ808&lt;='Braços de IP'!$D$14),'Braços de IP'!$E$14,"ERRO")))))))</f>
        <v>Longo I</v>
      </c>
      <c r="CX808" s="42"/>
      <c r="CY808" s="56" t="str">
        <f>IF($CX808="","",VLOOKUP($CX808,'Braços de IP'!$E$9:$I$15,2,0))</f>
        <v/>
      </c>
      <c r="CZ808" s="43" t="str">
        <f>IF($CX808="","",VLOOKUP($CX808,'Braços de IP'!$E$9:$I$15,5,0))</f>
        <v/>
      </c>
      <c r="DA808" s="56"/>
      <c r="DB808" s="56"/>
      <c r="DC808" s="56"/>
      <c r="DD808" s="56"/>
      <c r="DE808" s="56"/>
      <c r="DF808" s="56"/>
      <c r="DG808" s="44" t="e">
        <f t="shared" si="449"/>
        <v>#N/A</v>
      </c>
      <c r="DH808" s="45">
        <f t="shared" si="450"/>
        <v>58</v>
      </c>
      <c r="DI808" s="44" t="e">
        <f t="shared" si="451"/>
        <v>#N/A</v>
      </c>
      <c r="DJ808" s="46" t="e">
        <f t="shared" si="452"/>
        <v>#N/A</v>
      </c>
      <c r="DK808" s="47" t="s">
        <v>147</v>
      </c>
      <c r="DL808" s="48"/>
      <c r="DM808" s="49"/>
      <c r="DN808" s="23" t="s">
        <v>148</v>
      </c>
      <c r="DO808" s="23"/>
      <c r="DQ808" s="50"/>
    </row>
    <row r="809" spans="2:121" ht="15.75" hidden="1" customHeight="1" x14ac:dyDescent="0.3">
      <c r="B809" s="5"/>
      <c r="C809" s="5"/>
      <c r="D809" s="5"/>
      <c r="E809" s="22" t="s">
        <v>653</v>
      </c>
      <c r="F809" s="22" t="s">
        <v>137</v>
      </c>
      <c r="G809" s="23" t="s">
        <v>654</v>
      </c>
      <c r="H809" s="23">
        <v>-23.398481</v>
      </c>
      <c r="I809" s="23">
        <v>-46.856096999999998</v>
      </c>
      <c r="J809" s="24" t="s">
        <v>139</v>
      </c>
      <c r="K809" s="60"/>
      <c r="L809" s="24" t="s">
        <v>140</v>
      </c>
      <c r="M809" s="24" t="s">
        <v>141</v>
      </c>
      <c r="N809" s="23">
        <v>90</v>
      </c>
      <c r="O809" s="23" t="s">
        <v>142</v>
      </c>
      <c r="P809" s="23" t="s">
        <v>143</v>
      </c>
      <c r="Q809" s="26">
        <f t="shared" si="430"/>
        <v>180</v>
      </c>
      <c r="R809" s="27">
        <v>2</v>
      </c>
      <c r="S809" s="24">
        <v>4</v>
      </c>
      <c r="T809" s="24">
        <v>6.5</v>
      </c>
      <c r="U809" s="23"/>
      <c r="V809" s="23"/>
      <c r="W809" s="29"/>
      <c r="X809" s="28">
        <v>3.5</v>
      </c>
      <c r="Y809" s="29"/>
      <c r="Z809" s="23"/>
      <c r="AA809" s="23"/>
      <c r="AB809" s="29"/>
      <c r="AC809" s="23"/>
      <c r="AD809" s="23" t="s">
        <v>144</v>
      </c>
      <c r="AE809" s="23" t="s">
        <v>145</v>
      </c>
      <c r="AF809" s="23"/>
      <c r="AG809" s="23">
        <v>7.5</v>
      </c>
      <c r="AH809" s="23">
        <v>1</v>
      </c>
      <c r="AI809" s="23">
        <v>0.7</v>
      </c>
      <c r="AJ809" s="23">
        <v>2.2999999999999998</v>
      </c>
      <c r="AK809" s="27">
        <f t="shared" si="431"/>
        <v>1.5999999999999999</v>
      </c>
      <c r="AL809" s="27" t="s">
        <v>143</v>
      </c>
      <c r="AM809" s="27" t="s">
        <v>143</v>
      </c>
      <c r="AN809" s="23"/>
      <c r="AO809" s="27">
        <f t="shared" si="432"/>
        <v>2</v>
      </c>
      <c r="AP809" s="23"/>
      <c r="AQ809" s="23"/>
      <c r="AR809" s="23"/>
      <c r="AS809" s="23"/>
      <c r="AT809" s="23"/>
      <c r="AU809" s="27"/>
      <c r="AV809" s="27">
        <f t="shared" si="433"/>
        <v>0</v>
      </c>
      <c r="AW809" s="27"/>
      <c r="AX809" s="28">
        <f>VLOOKUP(J809,ABNT5101!$I$3:$J$9,2)</f>
        <v>7.5</v>
      </c>
      <c r="AY809" s="28">
        <f>VLOOKUP(J809,ABNT5101!$I$3:$M$9,5)</f>
        <v>0.18</v>
      </c>
      <c r="AZ809" s="28" t="str">
        <f>_xlfn.XLOOKUP(J809,ABNT5101!I:I,ABNT5101!L:L)</f>
        <v>-</v>
      </c>
      <c r="BA809" s="28">
        <f>_xlfn.XLOOKUP(J809,ABNT5101!$I:$I,ABNT5101!M:M)</f>
        <v>0.18</v>
      </c>
      <c r="BB809" s="28" t="str">
        <f>_xlfn.XLOOKUP(J809,ABNT5101!$I:$I,ABNT5101!N:N)</f>
        <v>-</v>
      </c>
      <c r="BC809" s="28">
        <f>_xlfn.XLOOKUP(J809,ABNT5101!$I:$I,ABNT5101!O:O)</f>
        <v>16</v>
      </c>
      <c r="BD809" s="31" t="str">
        <f t="shared" si="434"/>
        <v>NÃO ATENDE</v>
      </c>
      <c r="BE809" s="32">
        <f t="shared" si="455"/>
        <v>-1</v>
      </c>
      <c r="BF809" s="32">
        <f t="shared" si="456"/>
        <v>-1</v>
      </c>
      <c r="BG809" s="32" t="str">
        <f t="shared" si="435"/>
        <v>-</v>
      </c>
      <c r="BH809" s="33"/>
      <c r="BI809" s="33"/>
      <c r="BJ809" s="34"/>
      <c r="BK809" s="34"/>
      <c r="BL809" s="35"/>
      <c r="BM809" s="34"/>
      <c r="BN809" s="31" t="str">
        <f t="shared" si="436"/>
        <v>NÃO ATENDE</v>
      </c>
      <c r="BO809" s="31" t="str">
        <f t="shared" si="457"/>
        <v>NÃO ATENDE</v>
      </c>
      <c r="BP809" s="31" t="str">
        <f t="shared" si="458"/>
        <v>NÃO ATENDE</v>
      </c>
      <c r="BQ809" s="31" t="str">
        <f t="shared" si="437"/>
        <v>ATENDE</v>
      </c>
      <c r="BR809" s="36" t="str">
        <f t="shared" si="438"/>
        <v>C5</v>
      </c>
      <c r="BS809" s="36" t="str">
        <f t="shared" si="439"/>
        <v>P6</v>
      </c>
      <c r="BT809" s="37">
        <f t="shared" si="440"/>
        <v>-1</v>
      </c>
      <c r="BU809" s="33"/>
      <c r="BV809" s="33"/>
      <c r="BW809" s="36">
        <f>IF(BS809="-","-",_xlfn.XLOOKUP(BS809,ABNT5101!$B$4:$B$9,ABNT5101!$C$4:$C$9))</f>
        <v>3</v>
      </c>
      <c r="BX809" s="36">
        <f>IF(BS809="-","-",_xlfn.XLOOKUP(BS809,ABNT5101!$B$4:$B$9,ABNT5101!$D$4:$D$9))</f>
        <v>0.6</v>
      </c>
      <c r="BY809" s="31" t="str">
        <f t="shared" si="441"/>
        <v>NÃO ATENDE</v>
      </c>
      <c r="BZ809" s="31" t="str">
        <f t="shared" si="442"/>
        <v>NÃO ATENDE</v>
      </c>
      <c r="CA809" s="31" t="str">
        <f t="shared" si="443"/>
        <v>NÃO ATENDE</v>
      </c>
      <c r="CB809" s="36" t="str">
        <f t="shared" si="454"/>
        <v>P6</v>
      </c>
      <c r="CC809" s="37">
        <f t="shared" si="444"/>
        <v>-1</v>
      </c>
      <c r="CD809" s="38"/>
      <c r="CE809" s="38"/>
      <c r="CF809" s="31">
        <f>IF(CB809="-","-",_xlfn.XLOOKUP(CB809,ABNT5101!$B$4:$B$9,ABNT5101!$C$4:$C$9))</f>
        <v>3</v>
      </c>
      <c r="CG809" s="36">
        <f>IF(CB809="-","-",_xlfn.XLOOKUP(CB809,ABNT5101!$B$4:$B$9,ABNT5101!$D$4:$D$9))</f>
        <v>0.6</v>
      </c>
      <c r="CH809" s="31" t="str">
        <f t="shared" si="445"/>
        <v>NÃO ATENDE</v>
      </c>
      <c r="CI809" s="31" t="str">
        <f t="shared" si="446"/>
        <v>NÃO ATENDE</v>
      </c>
      <c r="CJ809" s="31" t="str">
        <f t="shared" si="447"/>
        <v>NÃO ATENDE</v>
      </c>
      <c r="CK809" s="56" t="e">
        <f>_xlfn.XLOOKUP(CL809,'Banco de dados'!$B:$B,'Banco de dados'!$D:$D)</f>
        <v>#N/A</v>
      </c>
      <c r="CL809" s="42"/>
      <c r="CM809" s="56" t="e">
        <f>_xlfn.XLOOKUP(CL809,'Banco de dados'!$B:$B,'Banco de dados'!$E:$E)</f>
        <v>#N/A</v>
      </c>
      <c r="CN809" s="56">
        <f>'Banco de dados'!B561</f>
        <v>0</v>
      </c>
      <c r="CO809" s="56" t="e">
        <f>IF(CN809="-","-",_xlfn.XLOOKUP(CN809,'Banco de dados'!$B:$B,'Banco de dados'!$E:$E))</f>
        <v>#N/A</v>
      </c>
      <c r="CP809" s="41">
        <f t="shared" si="448"/>
        <v>1</v>
      </c>
      <c r="CQ809" s="56" t="e">
        <f>_xlfn.XLOOKUP(CL809,'Banco de dados'!$B:$B,'Banco de dados'!$H:$H)</f>
        <v>#N/A</v>
      </c>
      <c r="CR809" s="56" t="e">
        <f t="array" aca="1" ref="CR809" ca="1">_xludf.xlookup(CN809,'Banco de dados'!$B:$B,'Banco de dados'!$H:$H)</f>
        <v>#NAME?</v>
      </c>
      <c r="CS809" s="56" t="e">
        <f t="array" aca="1" ref="CS809" ca="1">_xludf.xlookup(CL809,'Banco de dados'!$B:$B,'Banco de dados'!$F:$F)</f>
        <v>#NAME?</v>
      </c>
      <c r="CT809" s="56" t="e">
        <f t="array" aca="1" ref="CT809" ca="1">_xludf.xlookup(CN809,'Banco de dados'!$B:$B,'Banco de dados'!$F:$F)</f>
        <v>#NAME?</v>
      </c>
      <c r="CU809" s="42"/>
      <c r="CV809" s="42"/>
      <c r="CW809" s="56" t="str">
        <f>IF(AJ809=0.5,"Suporte",IF(AND(AJ809&gt;='Braços de IP'!$B$9,AJ809&lt;='Braços de IP'!$D$9),'Braços de IP'!$E$9,IF(AND(AJ809&gt;='Braços de IP'!$B$10,AJ809&lt;='Braços de IP'!$D$10),'Braços de IP'!$E$10,IF(AND(AJ809&gt;='Braços de IP'!$B$11,AJ809&lt;='Braços de IP'!$D$11),'Braços de IP'!$E$11,IF(AND(AJ809&gt;='Braços de IP'!$B$12,AJ809&lt;='Braços de IP'!$D$12),'Braços de IP'!$E$12,IF(AND(AJ809&gt;='Braços de IP'!$B$13,AJ809&lt;='Braços de IP'!$D$13),'Braços de IP'!$E$13,IF(AND(AJ809&gt;='Braços de IP'!$B$14,AJ809&lt;='Braços de IP'!$D$14),'Braços de IP'!$E$14,"ERRO")))))))</f>
        <v>Médio II</v>
      </c>
      <c r="CX809" s="42"/>
      <c r="CY809" s="56" t="str">
        <f>IF($CX809="","",VLOOKUP($CX809,'Braços de IP'!$E$9:$I$15,2,0))</f>
        <v/>
      </c>
      <c r="CZ809" s="43" t="str">
        <f>IF($CX809="","",VLOOKUP($CX809,'Braços de IP'!$E$9:$I$15,5,0))</f>
        <v/>
      </c>
      <c r="DA809" s="56"/>
      <c r="DB809" s="56"/>
      <c r="DC809" s="56"/>
      <c r="DD809" s="56"/>
      <c r="DE809" s="56"/>
      <c r="DF809" s="56"/>
      <c r="DG809" s="44" t="e">
        <f t="shared" si="449"/>
        <v>#N/A</v>
      </c>
      <c r="DH809" s="45">
        <f t="shared" si="450"/>
        <v>90</v>
      </c>
      <c r="DI809" s="44" t="e">
        <f t="shared" si="451"/>
        <v>#N/A</v>
      </c>
      <c r="DJ809" s="46" t="e">
        <f t="shared" si="452"/>
        <v>#N/A</v>
      </c>
      <c r="DK809" s="47" t="s">
        <v>147</v>
      </c>
      <c r="DL809" s="48"/>
      <c r="DM809" s="49"/>
      <c r="DN809" s="23" t="s">
        <v>148</v>
      </c>
      <c r="DO809" s="23"/>
      <c r="DQ809" s="50"/>
    </row>
    <row r="810" spans="2:121" ht="15.75" hidden="1" customHeight="1" x14ac:dyDescent="0.3">
      <c r="B810" s="5"/>
      <c r="C810" s="5"/>
      <c r="D810" s="5"/>
      <c r="E810" s="22" t="s">
        <v>653</v>
      </c>
      <c r="F810" s="22" t="s">
        <v>137</v>
      </c>
      <c r="G810" s="23" t="s">
        <v>654</v>
      </c>
      <c r="H810" s="23">
        <v>-23.398481</v>
      </c>
      <c r="I810" s="23">
        <v>-46.856096999999998</v>
      </c>
      <c r="J810" s="24" t="s">
        <v>139</v>
      </c>
      <c r="K810" s="60"/>
      <c r="L810" s="24" t="s">
        <v>140</v>
      </c>
      <c r="M810" s="24" t="s">
        <v>141</v>
      </c>
      <c r="N810" s="23">
        <v>90</v>
      </c>
      <c r="O810" s="23" t="s">
        <v>142</v>
      </c>
      <c r="P810" s="23" t="s">
        <v>143</v>
      </c>
      <c r="Q810" s="26">
        <f t="shared" ref="Q810:Q873" si="459">N810*AH810*2</f>
        <v>180</v>
      </c>
      <c r="R810" s="27">
        <v>2</v>
      </c>
      <c r="S810" s="24">
        <v>4</v>
      </c>
      <c r="T810" s="24">
        <v>6.5</v>
      </c>
      <c r="U810" s="23"/>
      <c r="V810" s="23"/>
      <c r="W810" s="29"/>
      <c r="X810" s="28">
        <v>3.5</v>
      </c>
      <c r="Y810" s="29"/>
      <c r="Z810" s="23"/>
      <c r="AA810" s="23"/>
      <c r="AB810" s="29"/>
      <c r="AC810" s="23"/>
      <c r="AD810" s="23" t="s">
        <v>144</v>
      </c>
      <c r="AE810" s="23" t="s">
        <v>145</v>
      </c>
      <c r="AF810" s="23"/>
      <c r="AG810" s="23">
        <v>7.5</v>
      </c>
      <c r="AH810" s="23">
        <v>1</v>
      </c>
      <c r="AI810" s="23">
        <v>0.7</v>
      </c>
      <c r="AJ810" s="23">
        <v>2.2999999999999998</v>
      </c>
      <c r="AK810" s="27">
        <f t="shared" ref="AK810:AK873" si="460">AJ810-AI810</f>
        <v>1.5999999999999999</v>
      </c>
      <c r="AL810" s="27" t="s">
        <v>143</v>
      </c>
      <c r="AM810" s="27" t="s">
        <v>143</v>
      </c>
      <c r="AN810" s="23"/>
      <c r="AO810" s="27">
        <f t="shared" ref="AO810:AO873" si="461">IF(AD810="Unilateral",2*AH810,IF(AD810="Bilateral Alternada",3*AH810,IF(AD810="Bilateral Frontal",4*AH810,IF(AD810="Canteiro Central",2*AH810,"erro"))))</f>
        <v>2</v>
      </c>
      <c r="AP810" s="23"/>
      <c r="AQ810" s="23"/>
      <c r="AR810" s="23"/>
      <c r="AS810" s="23"/>
      <c r="AT810" s="23"/>
      <c r="AU810" s="27"/>
      <c r="AV810" s="27">
        <f t="shared" ref="AV810:AV873" si="462">IF(AP810=0,0,IF(AD810="Unilateral",2*AP810,IF(AD810="Bilateral Alternada",3*AP810,IF(AD810="Bilateral Frontal",4*AP810,IF(AD810="Canteiro Central",2*AP810,"erro")))))</f>
        <v>0</v>
      </c>
      <c r="AW810" s="27"/>
      <c r="AX810" s="28">
        <f>VLOOKUP(J810,ABNT5101!$I$3:$J$9,2)</f>
        <v>7.5</v>
      </c>
      <c r="AY810" s="28">
        <f>VLOOKUP(J810,ABNT5101!$I$3:$M$9,5)</f>
        <v>0.18</v>
      </c>
      <c r="AZ810" s="28" t="str">
        <f>_xlfn.XLOOKUP(J810,ABNT5101!I:I,ABNT5101!L:L)</f>
        <v>-</v>
      </c>
      <c r="BA810" s="28">
        <f>_xlfn.XLOOKUP(J810,ABNT5101!$I:$I,ABNT5101!M:M)</f>
        <v>0.18</v>
      </c>
      <c r="BB810" s="28" t="str">
        <f>_xlfn.XLOOKUP(J810,ABNT5101!$I:$I,ABNT5101!N:N)</f>
        <v>-</v>
      </c>
      <c r="BC810" s="28">
        <f>_xlfn.XLOOKUP(J810,ABNT5101!$I:$I,ABNT5101!O:O)</f>
        <v>16</v>
      </c>
      <c r="BD810" s="31" t="str">
        <f t="shared" ref="BD810:BD873" si="463">IF(BN810="NÃO ATENDE","NÃO ATENDE",IF(BY810="NÃO ATENDE","NÃO ATENDE",IF(CH810="NÃO ATENDE","NÃO ATENDE","ATENDE")))</f>
        <v>NÃO ATENDE</v>
      </c>
      <c r="BE810" s="32">
        <f t="shared" si="455"/>
        <v>-1</v>
      </c>
      <c r="BF810" s="32">
        <f t="shared" si="456"/>
        <v>-1</v>
      </c>
      <c r="BG810" s="32" t="str">
        <f t="shared" ref="BG810:BG873" si="464">IF($J810="M6",BJ810/AZ810-1,"-")</f>
        <v>-</v>
      </c>
      <c r="BH810" s="33"/>
      <c r="BI810" s="33"/>
      <c r="BJ810" s="34"/>
      <c r="BK810" s="34"/>
      <c r="BL810" s="35"/>
      <c r="BM810" s="34"/>
      <c r="BN810" s="31" t="str">
        <f t="shared" ref="BN810:BN873" si="465">IF(OR(BO810="NÃO ATENDE",BP810="NÃO ATENDE",BQ810="NÃO ATENDE"),"NÃO ATENDE","ATENDE")</f>
        <v>NÃO ATENDE</v>
      </c>
      <c r="BO810" s="31" t="str">
        <f t="shared" si="457"/>
        <v>NÃO ATENDE</v>
      </c>
      <c r="BP810" s="31" t="str">
        <f t="shared" si="458"/>
        <v>NÃO ATENDE</v>
      </c>
      <c r="BQ810" s="31" t="str">
        <f t="shared" ref="BQ810:BQ873" si="466">IF(AZ810="-","ATENDE",IF(BJ810&gt;=AZ810,"ATENDE",IF(BJ810&gt;=(AZ810-0.02),"ATENDIMENTO LIMIAR","NÃO ATENDE")))</f>
        <v>ATENDE</v>
      </c>
      <c r="BR810" s="36" t="str">
        <f t="shared" ref="BR810:BR873" si="467">J810</f>
        <v>C5</v>
      </c>
      <c r="BS810" s="36" t="str">
        <f t="shared" ref="BS810:BS873" si="468">L810</f>
        <v>P6</v>
      </c>
      <c r="BT810" s="37">
        <f t="shared" ref="BT810:BT873" si="469">IF(BU810="-","-",BU810/BW810-1)</f>
        <v>-1</v>
      </c>
      <c r="BU810" s="33"/>
      <c r="BV810" s="33"/>
      <c r="BW810" s="36">
        <f>IF(BS810="-","-",_xlfn.XLOOKUP(BS810,ABNT5101!$B$4:$B$9,ABNT5101!$C$4:$C$9))</f>
        <v>3</v>
      </c>
      <c r="BX810" s="36">
        <f>IF(BS810="-","-",_xlfn.XLOOKUP(BS810,ABNT5101!$B$4:$B$9,ABNT5101!$D$4:$D$9))</f>
        <v>0.6</v>
      </c>
      <c r="BY810" s="31" t="str">
        <f t="shared" ref="BY810:BY873" si="470">IF(BZ810="-","-",IF(BZ810="NÃO ATENDE","NÃO ATENDE",IF(CA810="NÃO ATENDE","NÃO ATENDE","ATENDE")))</f>
        <v>NÃO ATENDE</v>
      </c>
      <c r="BZ810" s="31" t="str">
        <f t="shared" ref="BZ810:BZ873" si="471">IF(BS810="-","-",IF(BU810&gt;=BW810,"ATENDE",IF(BU810&gt;=(BW810*0.99),"ATENDIMENTO LIMIAR","NÃO ATENDE")))</f>
        <v>NÃO ATENDE</v>
      </c>
      <c r="CA810" s="31" t="str">
        <f t="shared" ref="CA810:CA873" si="472">IF(BS810="-","-",IF(BV810&gt;=BX810,"ATENDE","NÃO ATENDE"))</f>
        <v>NÃO ATENDE</v>
      </c>
      <c r="CB810" s="36" t="str">
        <f t="shared" si="454"/>
        <v>P6</v>
      </c>
      <c r="CC810" s="37">
        <f t="shared" ref="CC810:CC873" si="473">IF(CD810="-","-",CD810/CF810-1)</f>
        <v>-1</v>
      </c>
      <c r="CD810" s="38"/>
      <c r="CE810" s="38"/>
      <c r="CF810" s="31">
        <f>IF(CB810="-","-",_xlfn.XLOOKUP(CB810,ABNT5101!$B$4:$B$9,ABNT5101!$C$4:$C$9))</f>
        <v>3</v>
      </c>
      <c r="CG810" s="36">
        <f>IF(CB810="-","-",_xlfn.XLOOKUP(CB810,ABNT5101!$B$4:$B$9,ABNT5101!$D$4:$D$9))</f>
        <v>0.6</v>
      </c>
      <c r="CH810" s="31" t="str">
        <f t="shared" ref="CH810:CH873" si="474">IF(CI810="-","-",IF(CI810="NÃO ATENDE","NÃO ATENDE",IF(CJ810="NÃO ATENDE","NÃO ATENDE","ATENDE")))</f>
        <v>NÃO ATENDE</v>
      </c>
      <c r="CI810" s="31" t="str">
        <f t="shared" ref="CI810:CI873" si="475">IF(CB810="-","-",IF(CD810&gt;=(CF810),"ATENDE",IF(CD810&gt;=(0.99*CF810),"ATENDIMENTO LIMIAR","NÃO ATENDE")))</f>
        <v>NÃO ATENDE</v>
      </c>
      <c r="CJ810" s="31" t="str">
        <f t="shared" ref="CJ810:CJ873" si="476">IF(CB810="-","-",IF(CE810&gt;=CG810,"ATENDE","NÃO ATENDE"))</f>
        <v>NÃO ATENDE</v>
      </c>
      <c r="CK810" s="56" t="e">
        <f>_xlfn.XLOOKUP(CL810,'Banco de dados'!$B:$B,'Banco de dados'!$D:$D)</f>
        <v>#N/A</v>
      </c>
      <c r="CL810" s="42"/>
      <c r="CM810" s="56" t="e">
        <f>_xlfn.XLOOKUP(CL810,'Banco de dados'!$B:$B,'Banco de dados'!$E:$E)</f>
        <v>#N/A</v>
      </c>
      <c r="CN810" s="56">
        <f>'Banco de dados'!B562</f>
        <v>0</v>
      </c>
      <c r="CO810" s="56" t="e">
        <f>IF(CN810="-","-",_xlfn.XLOOKUP(CN810,'Banco de dados'!$B:$B,'Banco de dados'!$E:$E))</f>
        <v>#N/A</v>
      </c>
      <c r="CP810" s="41">
        <f t="shared" ref="CP810:CP873" si="477">AH810</f>
        <v>1</v>
      </c>
      <c r="CQ810" s="56" t="e">
        <f>_xlfn.XLOOKUP(CL810,'Banco de dados'!$B:$B,'Banco de dados'!$H:$H)</f>
        <v>#N/A</v>
      </c>
      <c r="CR810" s="56" t="e">
        <f t="array" aca="1" ref="CR810" ca="1">_xludf.xlookup(CN810,'Banco de dados'!$B:$B,'Banco de dados'!$H:$H)</f>
        <v>#NAME?</v>
      </c>
      <c r="CS810" s="56" t="e">
        <f t="array" aca="1" ref="CS810" ca="1">_xludf.xlookup(CL810,'Banco de dados'!$B:$B,'Banco de dados'!$F:$F)</f>
        <v>#NAME?</v>
      </c>
      <c r="CT810" s="56" t="e">
        <f t="array" aca="1" ref="CT810" ca="1">_xludf.xlookup(CN810,'Banco de dados'!$B:$B,'Banco de dados'!$F:$F)</f>
        <v>#NAME?</v>
      </c>
      <c r="CU810" s="42"/>
      <c r="CV810" s="42"/>
      <c r="CW810" s="56" t="str">
        <f>IF(AJ810=0.5,"Suporte",IF(AND(AJ810&gt;='Braços de IP'!$B$9,AJ810&lt;='Braços de IP'!$D$9),'Braços de IP'!$E$9,IF(AND(AJ810&gt;='Braços de IP'!$B$10,AJ810&lt;='Braços de IP'!$D$10),'Braços de IP'!$E$10,IF(AND(AJ810&gt;='Braços de IP'!$B$11,AJ810&lt;='Braços de IP'!$D$11),'Braços de IP'!$E$11,IF(AND(AJ810&gt;='Braços de IP'!$B$12,AJ810&lt;='Braços de IP'!$D$12),'Braços de IP'!$E$12,IF(AND(AJ810&gt;='Braços de IP'!$B$13,AJ810&lt;='Braços de IP'!$D$13),'Braços de IP'!$E$13,IF(AND(AJ810&gt;='Braços de IP'!$B$14,AJ810&lt;='Braços de IP'!$D$14),'Braços de IP'!$E$14,"ERRO")))))))</f>
        <v>Médio II</v>
      </c>
      <c r="CX810" s="42"/>
      <c r="CY810" s="56" t="str">
        <f>IF($CX810="","",VLOOKUP($CX810,'Braços de IP'!$E$9:$I$15,2,0))</f>
        <v/>
      </c>
      <c r="CZ810" s="43" t="str">
        <f>IF($CX810="","",VLOOKUP($CX810,'Braços de IP'!$E$9:$I$15,5,0))</f>
        <v/>
      </c>
      <c r="DA810" s="56"/>
      <c r="DB810" s="56"/>
      <c r="DC810" s="56"/>
      <c r="DD810" s="56"/>
      <c r="DE810" s="56"/>
      <c r="DF810" s="56"/>
      <c r="DG810" s="44" t="e">
        <f t="shared" ref="DG810:DG873" si="478">CQ810</f>
        <v>#N/A</v>
      </c>
      <c r="DH810" s="45">
        <f t="shared" ref="DH810:DH873" si="479">N810</f>
        <v>90</v>
      </c>
      <c r="DI810" s="44" t="e">
        <f t="shared" ref="DI810:DI873" si="480">SUM(DG810:DH810)*CP810</f>
        <v>#N/A</v>
      </c>
      <c r="DJ810" s="46" t="e">
        <f t="shared" ref="DJ810:DJ873" si="481">1-DG810/DH810</f>
        <v>#N/A</v>
      </c>
      <c r="DK810" s="47" t="s">
        <v>147</v>
      </c>
      <c r="DL810" s="48"/>
      <c r="DM810" s="49"/>
      <c r="DN810" s="23" t="s">
        <v>148</v>
      </c>
      <c r="DO810" s="23"/>
      <c r="DQ810" s="50"/>
    </row>
    <row r="811" spans="2:121" ht="15.75" hidden="1" customHeight="1" x14ac:dyDescent="0.3">
      <c r="B811" s="5"/>
      <c r="C811" s="5"/>
      <c r="D811" s="5"/>
      <c r="E811" s="22" t="s">
        <v>653</v>
      </c>
      <c r="F811" s="22" t="s">
        <v>137</v>
      </c>
      <c r="G811" s="23" t="s">
        <v>654</v>
      </c>
      <c r="H811" s="23">
        <v>-23.398481</v>
      </c>
      <c r="I811" s="23">
        <v>-46.856096999999998</v>
      </c>
      <c r="J811" s="24" t="s">
        <v>139</v>
      </c>
      <c r="K811" s="60"/>
      <c r="L811" s="24" t="s">
        <v>140</v>
      </c>
      <c r="M811" s="24" t="s">
        <v>141</v>
      </c>
      <c r="N811" s="23">
        <v>90</v>
      </c>
      <c r="O811" s="23" t="s">
        <v>142</v>
      </c>
      <c r="P811" s="23" t="s">
        <v>143</v>
      </c>
      <c r="Q811" s="26">
        <f t="shared" si="459"/>
        <v>180</v>
      </c>
      <c r="R811" s="27">
        <v>2</v>
      </c>
      <c r="S811" s="24">
        <v>4</v>
      </c>
      <c r="T811" s="24">
        <v>6.5</v>
      </c>
      <c r="U811" s="23"/>
      <c r="V811" s="23"/>
      <c r="W811" s="29"/>
      <c r="X811" s="28">
        <v>3.5</v>
      </c>
      <c r="Y811" s="29"/>
      <c r="Z811" s="23"/>
      <c r="AA811" s="23"/>
      <c r="AB811" s="29"/>
      <c r="AC811" s="23"/>
      <c r="AD811" s="23" t="s">
        <v>144</v>
      </c>
      <c r="AE811" s="23" t="s">
        <v>145</v>
      </c>
      <c r="AF811" s="23"/>
      <c r="AG811" s="23">
        <v>7.5</v>
      </c>
      <c r="AH811" s="23">
        <v>1</v>
      </c>
      <c r="AI811" s="23">
        <v>0.7</v>
      </c>
      <c r="AJ811" s="23">
        <v>2.2999999999999998</v>
      </c>
      <c r="AK811" s="27">
        <f t="shared" si="460"/>
        <v>1.5999999999999999</v>
      </c>
      <c r="AL811" s="27" t="s">
        <v>143</v>
      </c>
      <c r="AM811" s="27" t="s">
        <v>143</v>
      </c>
      <c r="AN811" s="23"/>
      <c r="AO811" s="27">
        <f t="shared" si="461"/>
        <v>2</v>
      </c>
      <c r="AP811" s="23"/>
      <c r="AQ811" s="23"/>
      <c r="AR811" s="23"/>
      <c r="AS811" s="23"/>
      <c r="AT811" s="23"/>
      <c r="AU811" s="27"/>
      <c r="AV811" s="27">
        <f t="shared" si="462"/>
        <v>0</v>
      </c>
      <c r="AW811" s="27"/>
      <c r="AX811" s="28">
        <f>VLOOKUP(J811,ABNT5101!$I$3:$J$9,2)</f>
        <v>7.5</v>
      </c>
      <c r="AY811" s="28">
        <f>VLOOKUP(J811,ABNT5101!$I$3:$M$9,5)</f>
        <v>0.18</v>
      </c>
      <c r="AZ811" s="28" t="str">
        <f>_xlfn.XLOOKUP(J811,ABNT5101!I:I,ABNT5101!L:L)</f>
        <v>-</v>
      </c>
      <c r="BA811" s="28">
        <f>_xlfn.XLOOKUP(J811,ABNT5101!$I:$I,ABNT5101!M:M)</f>
        <v>0.18</v>
      </c>
      <c r="BB811" s="28" t="str">
        <f>_xlfn.XLOOKUP(J811,ABNT5101!$I:$I,ABNT5101!N:N)</f>
        <v>-</v>
      </c>
      <c r="BC811" s="28">
        <f>_xlfn.XLOOKUP(J811,ABNT5101!$I:$I,ABNT5101!O:O)</f>
        <v>16</v>
      </c>
      <c r="BD811" s="31" t="str">
        <f t="shared" si="463"/>
        <v>NÃO ATENDE</v>
      </c>
      <c r="BE811" s="32">
        <f t="shared" si="455"/>
        <v>-1</v>
      </c>
      <c r="BF811" s="32">
        <f t="shared" si="456"/>
        <v>-1</v>
      </c>
      <c r="BG811" s="32" t="str">
        <f t="shared" si="464"/>
        <v>-</v>
      </c>
      <c r="BH811" s="33"/>
      <c r="BI811" s="33"/>
      <c r="BJ811" s="34"/>
      <c r="BK811" s="34"/>
      <c r="BL811" s="35"/>
      <c r="BM811" s="34"/>
      <c r="BN811" s="31" t="str">
        <f t="shared" si="465"/>
        <v>NÃO ATENDE</v>
      </c>
      <c r="BO811" s="31" t="str">
        <f t="shared" si="457"/>
        <v>NÃO ATENDE</v>
      </c>
      <c r="BP811" s="31" t="str">
        <f t="shared" si="458"/>
        <v>NÃO ATENDE</v>
      </c>
      <c r="BQ811" s="31" t="str">
        <f t="shared" si="466"/>
        <v>ATENDE</v>
      </c>
      <c r="BR811" s="36" t="str">
        <f t="shared" si="467"/>
        <v>C5</v>
      </c>
      <c r="BS811" s="36" t="str">
        <f t="shared" si="468"/>
        <v>P6</v>
      </c>
      <c r="BT811" s="37">
        <f t="shared" si="469"/>
        <v>-1</v>
      </c>
      <c r="BU811" s="33"/>
      <c r="BV811" s="33"/>
      <c r="BW811" s="36">
        <f>IF(BS811="-","-",_xlfn.XLOOKUP(BS811,ABNT5101!$B$4:$B$9,ABNT5101!$C$4:$C$9))</f>
        <v>3</v>
      </c>
      <c r="BX811" s="36">
        <f>IF(BS811="-","-",_xlfn.XLOOKUP(BS811,ABNT5101!$B$4:$B$9,ABNT5101!$D$4:$D$9))</f>
        <v>0.6</v>
      </c>
      <c r="BY811" s="31" t="str">
        <f t="shared" si="470"/>
        <v>NÃO ATENDE</v>
      </c>
      <c r="BZ811" s="31" t="str">
        <f t="shared" si="471"/>
        <v>NÃO ATENDE</v>
      </c>
      <c r="CA811" s="31" t="str">
        <f t="shared" si="472"/>
        <v>NÃO ATENDE</v>
      </c>
      <c r="CB811" s="36" t="str">
        <f t="shared" si="454"/>
        <v>P6</v>
      </c>
      <c r="CC811" s="37">
        <f t="shared" si="473"/>
        <v>-1</v>
      </c>
      <c r="CD811" s="38"/>
      <c r="CE811" s="38"/>
      <c r="CF811" s="31">
        <f>IF(CB811="-","-",_xlfn.XLOOKUP(CB811,ABNT5101!$B$4:$B$9,ABNT5101!$C$4:$C$9))</f>
        <v>3</v>
      </c>
      <c r="CG811" s="36">
        <f>IF(CB811="-","-",_xlfn.XLOOKUP(CB811,ABNT5101!$B$4:$B$9,ABNT5101!$D$4:$D$9))</f>
        <v>0.6</v>
      </c>
      <c r="CH811" s="31" t="str">
        <f t="shared" si="474"/>
        <v>NÃO ATENDE</v>
      </c>
      <c r="CI811" s="31" t="str">
        <f t="shared" si="475"/>
        <v>NÃO ATENDE</v>
      </c>
      <c r="CJ811" s="31" t="str">
        <f t="shared" si="476"/>
        <v>NÃO ATENDE</v>
      </c>
      <c r="CK811" s="56" t="e">
        <f>_xlfn.XLOOKUP(CL811,'Banco de dados'!$B:$B,'Banco de dados'!$D:$D)</f>
        <v>#N/A</v>
      </c>
      <c r="CL811" s="42"/>
      <c r="CM811" s="56">
        <f>_xlfn.XLOOKUP(CL811,'Banco de dados'!$B:$B,'Banco de dados'!$E:$E)</f>
        <v>0</v>
      </c>
      <c r="CN811" s="56">
        <f>'Banco de dados'!B563</f>
        <v>0</v>
      </c>
      <c r="CO811" s="56" t="e">
        <f>IF(CN811="-","-",_xlfn.XLOOKUP(CN811,'Banco de dados'!$B:$B,'Banco de dados'!$E:$E))</f>
        <v>#N/A</v>
      </c>
      <c r="CP811" s="41">
        <f t="shared" si="477"/>
        <v>1</v>
      </c>
      <c r="CQ811" s="56" t="e">
        <f>_xlfn.XLOOKUP(CL811,'Banco de dados'!$B:$B,'Banco de dados'!$H:$H)</f>
        <v>#N/A</v>
      </c>
      <c r="CR811" s="56" t="e">
        <f t="array" aca="1" ref="CR811" ca="1">_xludf.xlookup(CN811,'Banco de dados'!$B:$B,'Banco de dados'!$H:$H)</f>
        <v>#NAME?</v>
      </c>
      <c r="CS811" s="56" t="e">
        <f t="array" aca="1" ref="CS811" ca="1">_xludf.xlookup(CL811,'Banco de dados'!$B:$B,'Banco de dados'!$F:$F)</f>
        <v>#NAME?</v>
      </c>
      <c r="CT811" s="56" t="e">
        <f t="array" aca="1" ref="CT811" ca="1">_xludf.xlookup(CN811,'Banco de dados'!$B:$B,'Banco de dados'!$F:$F)</f>
        <v>#NAME?</v>
      </c>
      <c r="CU811" s="42"/>
      <c r="CV811" s="42"/>
      <c r="CW811" s="56" t="str">
        <f>IF(AJ811=0.5,"Suporte",IF(AND(AJ811&gt;='Braços de IP'!$B$9,AJ811&lt;='Braços de IP'!$D$9),'Braços de IP'!$E$9,IF(AND(AJ811&gt;='Braços de IP'!$B$10,AJ811&lt;='Braços de IP'!$D$10),'Braços de IP'!$E$10,IF(AND(AJ811&gt;='Braços de IP'!$B$11,AJ811&lt;='Braços de IP'!$D$11),'Braços de IP'!$E$11,IF(AND(AJ811&gt;='Braços de IP'!$B$12,AJ811&lt;='Braços de IP'!$D$12),'Braços de IP'!$E$12,IF(AND(AJ811&gt;='Braços de IP'!$B$13,AJ811&lt;='Braços de IP'!$D$13),'Braços de IP'!$E$13,IF(AND(AJ811&gt;='Braços de IP'!$B$14,AJ811&lt;='Braços de IP'!$D$14),'Braços de IP'!$E$14,"ERRO")))))))</f>
        <v>Médio II</v>
      </c>
      <c r="CX811" s="42"/>
      <c r="CY811" s="56" t="str">
        <f>IF($CX811="","",VLOOKUP($CX811,'Braços de IP'!$E$9:$I$15,2,0))</f>
        <v/>
      </c>
      <c r="CZ811" s="43" t="str">
        <f>IF($CX811="","",VLOOKUP($CX811,'Braços de IP'!$E$9:$I$15,5,0))</f>
        <v/>
      </c>
      <c r="DA811" s="56"/>
      <c r="DB811" s="56"/>
      <c r="DC811" s="56"/>
      <c r="DD811" s="56"/>
      <c r="DE811" s="56"/>
      <c r="DF811" s="56"/>
      <c r="DG811" s="44" t="e">
        <f t="shared" si="478"/>
        <v>#N/A</v>
      </c>
      <c r="DH811" s="45">
        <f t="shared" si="479"/>
        <v>90</v>
      </c>
      <c r="DI811" s="44" t="e">
        <f t="shared" si="480"/>
        <v>#N/A</v>
      </c>
      <c r="DJ811" s="46" t="e">
        <f t="shared" si="481"/>
        <v>#N/A</v>
      </c>
      <c r="DK811" s="47" t="s">
        <v>147</v>
      </c>
      <c r="DL811" s="48"/>
      <c r="DM811" s="49"/>
      <c r="DN811" s="23" t="s">
        <v>148</v>
      </c>
      <c r="DO811" s="23"/>
      <c r="DQ811" s="50"/>
    </row>
    <row r="812" spans="2:121" ht="15.75" hidden="1" customHeight="1" x14ac:dyDescent="0.3">
      <c r="B812" s="5"/>
      <c r="C812" s="5"/>
      <c r="D812" s="5"/>
      <c r="E812" s="22" t="s">
        <v>655</v>
      </c>
      <c r="F812" s="22" t="s">
        <v>137</v>
      </c>
      <c r="G812" s="23" t="s">
        <v>656</v>
      </c>
      <c r="H812" s="23">
        <v>-23.412869000000001</v>
      </c>
      <c r="I812" s="23">
        <v>-46.834916999999997</v>
      </c>
      <c r="J812" s="24" t="s">
        <v>139</v>
      </c>
      <c r="K812" s="60"/>
      <c r="L812" s="24" t="s">
        <v>140</v>
      </c>
      <c r="M812" s="24" t="s">
        <v>141</v>
      </c>
      <c r="N812" s="23">
        <v>58</v>
      </c>
      <c r="O812" s="23" t="s">
        <v>142</v>
      </c>
      <c r="P812" s="23" t="s">
        <v>143</v>
      </c>
      <c r="Q812" s="26">
        <f t="shared" si="459"/>
        <v>116</v>
      </c>
      <c r="R812" s="27">
        <v>1</v>
      </c>
      <c r="S812" s="24">
        <v>3</v>
      </c>
      <c r="T812" s="24">
        <v>4.5</v>
      </c>
      <c r="U812" s="23"/>
      <c r="V812" s="23"/>
      <c r="W812" s="29"/>
      <c r="X812" s="28">
        <v>2.2000000000000002</v>
      </c>
      <c r="Y812" s="29"/>
      <c r="Z812" s="23"/>
      <c r="AA812" s="23"/>
      <c r="AB812" s="29"/>
      <c r="AC812" s="23"/>
      <c r="AD812" s="23" t="s">
        <v>144</v>
      </c>
      <c r="AE812" s="23" t="s">
        <v>145</v>
      </c>
      <c r="AF812" s="23"/>
      <c r="AG812" s="23">
        <v>7.4</v>
      </c>
      <c r="AH812" s="23">
        <v>1</v>
      </c>
      <c r="AI812" s="23">
        <v>0.2</v>
      </c>
      <c r="AJ812" s="23">
        <v>2.8</v>
      </c>
      <c r="AK812" s="27">
        <f t="shared" si="460"/>
        <v>2.5999999999999996</v>
      </c>
      <c r="AL812" s="27" t="s">
        <v>143</v>
      </c>
      <c r="AM812" s="27" t="s">
        <v>143</v>
      </c>
      <c r="AN812" s="23"/>
      <c r="AO812" s="27">
        <f t="shared" si="461"/>
        <v>2</v>
      </c>
      <c r="AP812" s="23"/>
      <c r="AQ812" s="23"/>
      <c r="AR812" s="23"/>
      <c r="AS812" s="23"/>
      <c r="AT812" s="23"/>
      <c r="AU812" s="27"/>
      <c r="AV812" s="27">
        <f t="shared" si="462"/>
        <v>0</v>
      </c>
      <c r="AW812" s="27"/>
      <c r="AX812" s="28">
        <f>VLOOKUP(J812,ABNT5101!$I$3:$J$9,2)</f>
        <v>7.5</v>
      </c>
      <c r="AY812" s="28">
        <f>VLOOKUP(J812,ABNT5101!$I$3:$M$9,5)</f>
        <v>0.18</v>
      </c>
      <c r="AZ812" s="28" t="str">
        <f>_xlfn.XLOOKUP(J812,ABNT5101!I:I,ABNT5101!L:L)</f>
        <v>-</v>
      </c>
      <c r="BA812" s="28">
        <f>_xlfn.XLOOKUP(J812,ABNT5101!$I:$I,ABNT5101!M:M)</f>
        <v>0.18</v>
      </c>
      <c r="BB812" s="28" t="str">
        <f>_xlfn.XLOOKUP(J812,ABNT5101!$I:$I,ABNT5101!N:N)</f>
        <v>-</v>
      </c>
      <c r="BC812" s="28">
        <f>_xlfn.XLOOKUP(J812,ABNT5101!$I:$I,ABNT5101!O:O)</f>
        <v>16</v>
      </c>
      <c r="BD812" s="31" t="str">
        <f t="shared" si="463"/>
        <v>NÃO ATENDE</v>
      </c>
      <c r="BE812" s="32">
        <f t="shared" si="455"/>
        <v>-1</v>
      </c>
      <c r="BF812" s="32">
        <f t="shared" si="456"/>
        <v>-1</v>
      </c>
      <c r="BG812" s="32" t="str">
        <f t="shared" si="464"/>
        <v>-</v>
      </c>
      <c r="BH812" s="33"/>
      <c r="BI812" s="33"/>
      <c r="BJ812" s="34"/>
      <c r="BK812" s="34"/>
      <c r="BL812" s="35"/>
      <c r="BM812" s="34"/>
      <c r="BN812" s="31" t="str">
        <f t="shared" si="465"/>
        <v>NÃO ATENDE</v>
      </c>
      <c r="BO812" s="31" t="str">
        <f t="shared" si="457"/>
        <v>NÃO ATENDE</v>
      </c>
      <c r="BP812" s="31" t="str">
        <f t="shared" si="458"/>
        <v>NÃO ATENDE</v>
      </c>
      <c r="BQ812" s="31" t="str">
        <f t="shared" si="466"/>
        <v>ATENDE</v>
      </c>
      <c r="BR812" s="36" t="str">
        <f t="shared" si="467"/>
        <v>C5</v>
      </c>
      <c r="BS812" s="36" t="str">
        <f t="shared" si="468"/>
        <v>P6</v>
      </c>
      <c r="BT812" s="37">
        <f t="shared" si="469"/>
        <v>-1</v>
      </c>
      <c r="BU812" s="33"/>
      <c r="BV812" s="33"/>
      <c r="BW812" s="36">
        <f>IF(BS812="-","-",_xlfn.XLOOKUP(BS812,ABNT5101!$B$4:$B$9,ABNT5101!$C$4:$C$9))</f>
        <v>3</v>
      </c>
      <c r="BX812" s="36">
        <f>IF(BS812="-","-",_xlfn.XLOOKUP(BS812,ABNT5101!$B$4:$B$9,ABNT5101!$D$4:$D$9))</f>
        <v>0.6</v>
      </c>
      <c r="BY812" s="31" t="str">
        <f t="shared" si="470"/>
        <v>NÃO ATENDE</v>
      </c>
      <c r="BZ812" s="31" t="str">
        <f t="shared" si="471"/>
        <v>NÃO ATENDE</v>
      </c>
      <c r="CA812" s="31" t="str">
        <f t="shared" si="472"/>
        <v>NÃO ATENDE</v>
      </c>
      <c r="CB812" s="36" t="str">
        <f t="shared" si="454"/>
        <v>P6</v>
      </c>
      <c r="CC812" s="37">
        <f t="shared" si="473"/>
        <v>-1</v>
      </c>
      <c r="CD812" s="38"/>
      <c r="CE812" s="38"/>
      <c r="CF812" s="31">
        <f>IF(CB812="-","-",_xlfn.XLOOKUP(CB812,ABNT5101!$B$4:$B$9,ABNT5101!$C$4:$C$9))</f>
        <v>3</v>
      </c>
      <c r="CG812" s="36">
        <f>IF(CB812="-","-",_xlfn.XLOOKUP(CB812,ABNT5101!$B$4:$B$9,ABNT5101!$D$4:$D$9))</f>
        <v>0.6</v>
      </c>
      <c r="CH812" s="31" t="str">
        <f t="shared" si="474"/>
        <v>NÃO ATENDE</v>
      </c>
      <c r="CI812" s="31" t="str">
        <f t="shared" si="475"/>
        <v>NÃO ATENDE</v>
      </c>
      <c r="CJ812" s="31" t="str">
        <f t="shared" si="476"/>
        <v>NÃO ATENDE</v>
      </c>
      <c r="CK812" s="56">
        <f>_xlfn.XLOOKUP(CL812,'Banco de dados'!$B:$B,'Banco de dados'!$D:$D)</f>
        <v>0</v>
      </c>
      <c r="CL812" s="42"/>
      <c r="CM812" s="56">
        <f>_xlfn.XLOOKUP(CL812,'Banco de dados'!$B:$B,'Banco de dados'!$E:$E)</f>
        <v>0</v>
      </c>
      <c r="CN812" s="56">
        <f>'Banco de dados'!B611</f>
        <v>0</v>
      </c>
      <c r="CO812" s="56" t="e">
        <f>IF(CN812="-","-",_xlfn.XLOOKUP(CN812,'Banco de dados'!$B:$B,'Banco de dados'!$E:$E))</f>
        <v>#N/A</v>
      </c>
      <c r="CP812" s="41">
        <f t="shared" si="477"/>
        <v>1</v>
      </c>
      <c r="CQ812" s="56" t="e">
        <f>_xlfn.XLOOKUP(CL812,'Banco de dados'!$B:$B,'Banco de dados'!$H:$H)</f>
        <v>#N/A</v>
      </c>
      <c r="CR812" s="56" t="e">
        <f t="array" aca="1" ref="CR812" ca="1">_xludf.xlookup(CN812,'Banco de dados'!$B:$B,'Banco de dados'!$H:$H)</f>
        <v>#NAME?</v>
      </c>
      <c r="CS812" s="56" t="e">
        <f t="array" aca="1" ref="CS812" ca="1">_xludf.xlookup(CL812,'Banco de dados'!$B:$B,'Banco de dados'!$F:$F)</f>
        <v>#NAME?</v>
      </c>
      <c r="CT812" s="56" t="e">
        <f t="array" aca="1" ref="CT812" ca="1">_xludf.xlookup(CN812,'Banco de dados'!$B:$B,'Banco de dados'!$F:$F)</f>
        <v>#NAME?</v>
      </c>
      <c r="CU812" s="42"/>
      <c r="CV812" s="42"/>
      <c r="CW812" s="56" t="str">
        <f>IF(AJ812=0.5,"Suporte",IF(AND(AJ812&gt;='Braços de IP'!$B$9,AJ812&lt;='Braços de IP'!$D$9),'Braços de IP'!$E$9,IF(AND(AJ812&gt;='Braços de IP'!$B$10,AJ812&lt;='Braços de IP'!$D$10),'Braços de IP'!$E$10,IF(AND(AJ812&gt;='Braços de IP'!$B$11,AJ812&lt;='Braços de IP'!$D$11),'Braços de IP'!$E$11,IF(AND(AJ812&gt;='Braços de IP'!$B$12,AJ812&lt;='Braços de IP'!$D$12),'Braços de IP'!$E$12,IF(AND(AJ812&gt;='Braços de IP'!$B$13,AJ812&lt;='Braços de IP'!$D$13),'Braços de IP'!$E$13,IF(AND(AJ812&gt;='Braços de IP'!$B$14,AJ812&lt;='Braços de IP'!$D$14),'Braços de IP'!$E$14,"ERRO")))))))</f>
        <v>Longo I</v>
      </c>
      <c r="CX812" s="42"/>
      <c r="CY812" s="56" t="str">
        <f>IF($CX812="","",VLOOKUP($CX812,'Braços de IP'!$E$9:$I$15,2,0))</f>
        <v/>
      </c>
      <c r="CZ812" s="43" t="str">
        <f>IF($CX812="","",VLOOKUP($CX812,'Braços de IP'!$E$9:$I$15,5,0))</f>
        <v/>
      </c>
      <c r="DA812" s="56"/>
      <c r="DB812" s="56"/>
      <c r="DC812" s="56"/>
      <c r="DD812" s="56"/>
      <c r="DE812" s="56"/>
      <c r="DF812" s="56"/>
      <c r="DG812" s="44" t="e">
        <f t="shared" si="478"/>
        <v>#N/A</v>
      </c>
      <c r="DH812" s="45">
        <f t="shared" si="479"/>
        <v>58</v>
      </c>
      <c r="DI812" s="44" t="e">
        <f t="shared" si="480"/>
        <v>#N/A</v>
      </c>
      <c r="DJ812" s="46" t="e">
        <f t="shared" si="481"/>
        <v>#N/A</v>
      </c>
      <c r="DK812" s="47" t="s">
        <v>147</v>
      </c>
      <c r="DL812" s="48"/>
      <c r="DM812" s="49"/>
      <c r="DN812" s="23" t="s">
        <v>148</v>
      </c>
      <c r="DO812" s="23"/>
      <c r="DQ812" s="50"/>
    </row>
    <row r="813" spans="2:121" ht="15.75" hidden="1" customHeight="1" x14ac:dyDescent="0.3">
      <c r="B813" s="5"/>
      <c r="C813" s="5"/>
      <c r="D813" s="5"/>
      <c r="E813" s="22" t="s">
        <v>655</v>
      </c>
      <c r="F813" s="22" t="s">
        <v>137</v>
      </c>
      <c r="G813" s="23" t="s">
        <v>656</v>
      </c>
      <c r="H813" s="23">
        <v>-23.412869000000001</v>
      </c>
      <c r="I813" s="23">
        <v>-46.834916999999997</v>
      </c>
      <c r="J813" s="24" t="s">
        <v>139</v>
      </c>
      <c r="K813" s="60"/>
      <c r="L813" s="24" t="s">
        <v>140</v>
      </c>
      <c r="M813" s="24" t="s">
        <v>141</v>
      </c>
      <c r="N813" s="23">
        <v>58</v>
      </c>
      <c r="O813" s="23" t="s">
        <v>142</v>
      </c>
      <c r="P813" s="23" t="s">
        <v>143</v>
      </c>
      <c r="Q813" s="26">
        <f t="shared" si="459"/>
        <v>116</v>
      </c>
      <c r="R813" s="27">
        <v>1</v>
      </c>
      <c r="S813" s="24">
        <v>3</v>
      </c>
      <c r="T813" s="24">
        <v>4.5</v>
      </c>
      <c r="U813" s="23"/>
      <c r="V813" s="23"/>
      <c r="W813" s="29"/>
      <c r="X813" s="28">
        <v>2.2000000000000002</v>
      </c>
      <c r="Y813" s="29"/>
      <c r="Z813" s="23"/>
      <c r="AA813" s="23"/>
      <c r="AB813" s="29"/>
      <c r="AC813" s="23"/>
      <c r="AD813" s="23" t="s">
        <v>144</v>
      </c>
      <c r="AE813" s="23" t="s">
        <v>145</v>
      </c>
      <c r="AF813" s="23"/>
      <c r="AG813" s="23">
        <v>7.4</v>
      </c>
      <c r="AH813" s="23">
        <v>1</v>
      </c>
      <c r="AI813" s="23">
        <v>0.2</v>
      </c>
      <c r="AJ813" s="23">
        <v>2.8</v>
      </c>
      <c r="AK813" s="27">
        <f t="shared" si="460"/>
        <v>2.5999999999999996</v>
      </c>
      <c r="AL813" s="27" t="s">
        <v>143</v>
      </c>
      <c r="AM813" s="27" t="s">
        <v>143</v>
      </c>
      <c r="AN813" s="23"/>
      <c r="AO813" s="27">
        <f t="shared" si="461"/>
        <v>2</v>
      </c>
      <c r="AP813" s="23"/>
      <c r="AQ813" s="23"/>
      <c r="AR813" s="23"/>
      <c r="AS813" s="23"/>
      <c r="AT813" s="23"/>
      <c r="AU813" s="27"/>
      <c r="AV813" s="27">
        <f t="shared" si="462"/>
        <v>0</v>
      </c>
      <c r="AW813" s="27"/>
      <c r="AX813" s="28">
        <f>VLOOKUP(J813,ABNT5101!$I$3:$J$9,2)</f>
        <v>7.5</v>
      </c>
      <c r="AY813" s="28">
        <f>VLOOKUP(J813,ABNT5101!$I$3:$M$9,5)</f>
        <v>0.18</v>
      </c>
      <c r="AZ813" s="28" t="str">
        <f>_xlfn.XLOOKUP(J813,ABNT5101!I:I,ABNT5101!L:L)</f>
        <v>-</v>
      </c>
      <c r="BA813" s="28">
        <f>_xlfn.XLOOKUP(J813,ABNT5101!$I:$I,ABNT5101!M:M)</f>
        <v>0.18</v>
      </c>
      <c r="BB813" s="28" t="str">
        <f>_xlfn.XLOOKUP(J813,ABNT5101!$I:$I,ABNT5101!N:N)</f>
        <v>-</v>
      </c>
      <c r="BC813" s="28">
        <f>_xlfn.XLOOKUP(J813,ABNT5101!$I:$I,ABNT5101!O:O)</f>
        <v>16</v>
      </c>
      <c r="BD813" s="31" t="str">
        <f t="shared" si="463"/>
        <v>NÃO ATENDE</v>
      </c>
      <c r="BE813" s="32">
        <f t="shared" si="455"/>
        <v>-1</v>
      </c>
      <c r="BF813" s="32">
        <f t="shared" si="456"/>
        <v>-1</v>
      </c>
      <c r="BG813" s="32" t="str">
        <f t="shared" si="464"/>
        <v>-</v>
      </c>
      <c r="BH813" s="33"/>
      <c r="BI813" s="33"/>
      <c r="BJ813" s="34"/>
      <c r="BK813" s="34"/>
      <c r="BL813" s="35"/>
      <c r="BM813" s="34"/>
      <c r="BN813" s="31" t="str">
        <f t="shared" si="465"/>
        <v>NÃO ATENDE</v>
      </c>
      <c r="BO813" s="31" t="str">
        <f t="shared" si="457"/>
        <v>NÃO ATENDE</v>
      </c>
      <c r="BP813" s="31" t="str">
        <f t="shared" si="458"/>
        <v>NÃO ATENDE</v>
      </c>
      <c r="BQ813" s="31" t="str">
        <f t="shared" si="466"/>
        <v>ATENDE</v>
      </c>
      <c r="BR813" s="36" t="str">
        <f t="shared" si="467"/>
        <v>C5</v>
      </c>
      <c r="BS813" s="36" t="str">
        <f t="shared" si="468"/>
        <v>P6</v>
      </c>
      <c r="BT813" s="37">
        <f t="shared" si="469"/>
        <v>-1</v>
      </c>
      <c r="BU813" s="33"/>
      <c r="BV813" s="33"/>
      <c r="BW813" s="36">
        <f>IF(BS813="-","-",_xlfn.XLOOKUP(BS813,ABNT5101!$B$4:$B$9,ABNT5101!$C$4:$C$9))</f>
        <v>3</v>
      </c>
      <c r="BX813" s="36">
        <f>IF(BS813="-","-",_xlfn.XLOOKUP(BS813,ABNT5101!$B$4:$B$9,ABNT5101!$D$4:$D$9))</f>
        <v>0.6</v>
      </c>
      <c r="BY813" s="31" t="str">
        <f t="shared" si="470"/>
        <v>NÃO ATENDE</v>
      </c>
      <c r="BZ813" s="31" t="str">
        <f t="shared" si="471"/>
        <v>NÃO ATENDE</v>
      </c>
      <c r="CA813" s="31" t="str">
        <f t="shared" si="472"/>
        <v>NÃO ATENDE</v>
      </c>
      <c r="CB813" s="36" t="str">
        <f t="shared" si="454"/>
        <v>P6</v>
      </c>
      <c r="CC813" s="37">
        <f t="shared" si="473"/>
        <v>-1</v>
      </c>
      <c r="CD813" s="38"/>
      <c r="CE813" s="38"/>
      <c r="CF813" s="31">
        <f>IF(CB813="-","-",_xlfn.XLOOKUP(CB813,ABNT5101!$B$4:$B$9,ABNT5101!$C$4:$C$9))</f>
        <v>3</v>
      </c>
      <c r="CG813" s="36">
        <f>IF(CB813="-","-",_xlfn.XLOOKUP(CB813,ABNT5101!$B$4:$B$9,ABNT5101!$D$4:$D$9))</f>
        <v>0.6</v>
      </c>
      <c r="CH813" s="31" t="str">
        <f t="shared" si="474"/>
        <v>NÃO ATENDE</v>
      </c>
      <c r="CI813" s="31" t="str">
        <f t="shared" si="475"/>
        <v>NÃO ATENDE</v>
      </c>
      <c r="CJ813" s="31" t="str">
        <f t="shared" si="476"/>
        <v>NÃO ATENDE</v>
      </c>
      <c r="CK813" s="56">
        <f>_xlfn.XLOOKUP(CL813,'Banco de dados'!$B:$B,'Banco de dados'!$D:$D)</f>
        <v>0</v>
      </c>
      <c r="CL813" s="42"/>
      <c r="CM813" s="56">
        <f>_xlfn.XLOOKUP(CL813,'Banco de dados'!$B:$B,'Banco de dados'!$E:$E)</f>
        <v>0</v>
      </c>
      <c r="CN813" s="56">
        <f>'Banco de dados'!B612</f>
        <v>0</v>
      </c>
      <c r="CO813" s="56" t="e">
        <f>IF(CN813="-","-",_xlfn.XLOOKUP(CN813,'Banco de dados'!$B:$B,'Banco de dados'!$E:$E))</f>
        <v>#N/A</v>
      </c>
      <c r="CP813" s="41">
        <f t="shared" si="477"/>
        <v>1</v>
      </c>
      <c r="CQ813" s="56" t="e">
        <f>_xlfn.XLOOKUP(CL813,'Banco de dados'!$B:$B,'Banco de dados'!$H:$H)</f>
        <v>#N/A</v>
      </c>
      <c r="CR813" s="56" t="e">
        <f t="array" aca="1" ref="CR813" ca="1">_xludf.xlookup(CN813,'Banco de dados'!$B:$B,'Banco de dados'!$H:$H)</f>
        <v>#NAME?</v>
      </c>
      <c r="CS813" s="56" t="e">
        <f t="array" aca="1" ref="CS813" ca="1">_xludf.xlookup(CL813,'Banco de dados'!$B:$B,'Banco de dados'!$F:$F)</f>
        <v>#NAME?</v>
      </c>
      <c r="CT813" s="56" t="e">
        <f t="array" aca="1" ref="CT813" ca="1">_xludf.xlookup(CN813,'Banco de dados'!$B:$B,'Banco de dados'!$F:$F)</f>
        <v>#NAME?</v>
      </c>
      <c r="CU813" s="42"/>
      <c r="CV813" s="42"/>
      <c r="CW813" s="56" t="str">
        <f>IF(AJ813=0.5,"Suporte",IF(AND(AJ813&gt;='Braços de IP'!$B$9,AJ813&lt;='Braços de IP'!$D$9),'Braços de IP'!$E$9,IF(AND(AJ813&gt;='Braços de IP'!$B$10,AJ813&lt;='Braços de IP'!$D$10),'Braços de IP'!$E$10,IF(AND(AJ813&gt;='Braços de IP'!$B$11,AJ813&lt;='Braços de IP'!$D$11),'Braços de IP'!$E$11,IF(AND(AJ813&gt;='Braços de IP'!$B$12,AJ813&lt;='Braços de IP'!$D$12),'Braços de IP'!$E$12,IF(AND(AJ813&gt;='Braços de IP'!$B$13,AJ813&lt;='Braços de IP'!$D$13),'Braços de IP'!$E$13,IF(AND(AJ813&gt;='Braços de IP'!$B$14,AJ813&lt;='Braços de IP'!$D$14),'Braços de IP'!$E$14,"ERRO")))))))</f>
        <v>Longo I</v>
      </c>
      <c r="CX813" s="42"/>
      <c r="CY813" s="56" t="str">
        <f>IF($CX813="","",VLOOKUP($CX813,'Braços de IP'!$E$9:$I$15,2,0))</f>
        <v/>
      </c>
      <c r="CZ813" s="43" t="str">
        <f>IF($CX813="","",VLOOKUP($CX813,'Braços de IP'!$E$9:$I$15,5,0))</f>
        <v/>
      </c>
      <c r="DA813" s="56"/>
      <c r="DB813" s="56"/>
      <c r="DC813" s="56"/>
      <c r="DD813" s="56"/>
      <c r="DE813" s="56"/>
      <c r="DF813" s="56"/>
      <c r="DG813" s="44" t="e">
        <f t="shared" si="478"/>
        <v>#N/A</v>
      </c>
      <c r="DH813" s="45">
        <f t="shared" si="479"/>
        <v>58</v>
      </c>
      <c r="DI813" s="44" t="e">
        <f t="shared" si="480"/>
        <v>#N/A</v>
      </c>
      <c r="DJ813" s="46" t="e">
        <f t="shared" si="481"/>
        <v>#N/A</v>
      </c>
      <c r="DK813" s="47" t="s">
        <v>147</v>
      </c>
      <c r="DL813" s="48"/>
      <c r="DM813" s="49"/>
      <c r="DN813" s="23" t="s">
        <v>148</v>
      </c>
      <c r="DO813" s="23"/>
      <c r="DQ813" s="50"/>
    </row>
    <row r="814" spans="2:121" ht="15.75" hidden="1" customHeight="1" x14ac:dyDescent="0.3">
      <c r="B814" s="5"/>
      <c r="C814" s="5"/>
      <c r="D814" s="5"/>
      <c r="E814" s="22" t="s">
        <v>655</v>
      </c>
      <c r="F814" s="22" t="s">
        <v>137</v>
      </c>
      <c r="G814" s="23" t="s">
        <v>656</v>
      </c>
      <c r="H814" s="23">
        <v>-23.412869000000001</v>
      </c>
      <c r="I814" s="23">
        <v>-46.834916999999997</v>
      </c>
      <c r="J814" s="24" t="s">
        <v>139</v>
      </c>
      <c r="K814" s="60"/>
      <c r="L814" s="24" t="s">
        <v>140</v>
      </c>
      <c r="M814" s="24" t="s">
        <v>141</v>
      </c>
      <c r="N814" s="23">
        <v>58</v>
      </c>
      <c r="O814" s="23" t="s">
        <v>142</v>
      </c>
      <c r="P814" s="23" t="s">
        <v>143</v>
      </c>
      <c r="Q814" s="26">
        <f t="shared" si="459"/>
        <v>116</v>
      </c>
      <c r="R814" s="27">
        <v>1</v>
      </c>
      <c r="S814" s="24">
        <v>3</v>
      </c>
      <c r="T814" s="24">
        <v>4.5</v>
      </c>
      <c r="U814" s="23"/>
      <c r="V814" s="23"/>
      <c r="W814" s="29"/>
      <c r="X814" s="28">
        <v>2.2000000000000002</v>
      </c>
      <c r="Y814" s="29"/>
      <c r="Z814" s="23"/>
      <c r="AA814" s="23"/>
      <c r="AB814" s="29"/>
      <c r="AC814" s="23"/>
      <c r="AD814" s="23" t="s">
        <v>144</v>
      </c>
      <c r="AE814" s="23" t="s">
        <v>145</v>
      </c>
      <c r="AF814" s="23"/>
      <c r="AG814" s="23">
        <v>7.4</v>
      </c>
      <c r="AH814" s="23">
        <v>1</v>
      </c>
      <c r="AI814" s="23">
        <v>0.2</v>
      </c>
      <c r="AJ814" s="23">
        <v>2.8</v>
      </c>
      <c r="AK814" s="27">
        <f t="shared" si="460"/>
        <v>2.5999999999999996</v>
      </c>
      <c r="AL814" s="27" t="s">
        <v>143</v>
      </c>
      <c r="AM814" s="27" t="s">
        <v>143</v>
      </c>
      <c r="AN814" s="23"/>
      <c r="AO814" s="27">
        <f t="shared" si="461"/>
        <v>2</v>
      </c>
      <c r="AP814" s="23"/>
      <c r="AQ814" s="23"/>
      <c r="AR814" s="23"/>
      <c r="AS814" s="23"/>
      <c r="AT814" s="23"/>
      <c r="AU814" s="27"/>
      <c r="AV814" s="27">
        <f t="shared" si="462"/>
        <v>0</v>
      </c>
      <c r="AW814" s="27"/>
      <c r="AX814" s="28">
        <f>VLOOKUP(J814,ABNT5101!$I$3:$J$9,2)</f>
        <v>7.5</v>
      </c>
      <c r="AY814" s="28">
        <f>VLOOKUP(J814,ABNT5101!$I$3:$M$9,5)</f>
        <v>0.18</v>
      </c>
      <c r="AZ814" s="28" t="str">
        <f>_xlfn.XLOOKUP(J814,ABNT5101!I:I,ABNT5101!L:L)</f>
        <v>-</v>
      </c>
      <c r="BA814" s="28">
        <f>_xlfn.XLOOKUP(J814,ABNT5101!$I:$I,ABNT5101!M:M)</f>
        <v>0.18</v>
      </c>
      <c r="BB814" s="28" t="str">
        <f>_xlfn.XLOOKUP(J814,ABNT5101!$I:$I,ABNT5101!N:N)</f>
        <v>-</v>
      </c>
      <c r="BC814" s="28">
        <f>_xlfn.XLOOKUP(J814,ABNT5101!$I:$I,ABNT5101!O:O)</f>
        <v>16</v>
      </c>
      <c r="BD814" s="31" t="str">
        <f t="shared" si="463"/>
        <v>NÃO ATENDE</v>
      </c>
      <c r="BE814" s="32">
        <f t="shared" si="455"/>
        <v>-1</v>
      </c>
      <c r="BF814" s="32">
        <f t="shared" si="456"/>
        <v>-1</v>
      </c>
      <c r="BG814" s="32" t="str">
        <f t="shared" si="464"/>
        <v>-</v>
      </c>
      <c r="BH814" s="33"/>
      <c r="BI814" s="33"/>
      <c r="BJ814" s="34"/>
      <c r="BK814" s="34"/>
      <c r="BL814" s="35"/>
      <c r="BM814" s="34"/>
      <c r="BN814" s="31" t="str">
        <f t="shared" si="465"/>
        <v>NÃO ATENDE</v>
      </c>
      <c r="BO814" s="31" t="str">
        <f t="shared" si="457"/>
        <v>NÃO ATENDE</v>
      </c>
      <c r="BP814" s="31" t="str">
        <f t="shared" si="458"/>
        <v>NÃO ATENDE</v>
      </c>
      <c r="BQ814" s="31" t="str">
        <f t="shared" si="466"/>
        <v>ATENDE</v>
      </c>
      <c r="BR814" s="36" t="str">
        <f t="shared" si="467"/>
        <v>C5</v>
      </c>
      <c r="BS814" s="36" t="str">
        <f t="shared" si="468"/>
        <v>P6</v>
      </c>
      <c r="BT814" s="37">
        <f t="shared" si="469"/>
        <v>-1</v>
      </c>
      <c r="BU814" s="33"/>
      <c r="BV814" s="33"/>
      <c r="BW814" s="36">
        <f>IF(BS814="-","-",_xlfn.XLOOKUP(BS814,ABNT5101!$B$4:$B$9,ABNT5101!$C$4:$C$9))</f>
        <v>3</v>
      </c>
      <c r="BX814" s="36">
        <f>IF(BS814="-","-",_xlfn.XLOOKUP(BS814,ABNT5101!$B$4:$B$9,ABNT5101!$D$4:$D$9))</f>
        <v>0.6</v>
      </c>
      <c r="BY814" s="31" t="str">
        <f t="shared" si="470"/>
        <v>NÃO ATENDE</v>
      </c>
      <c r="BZ814" s="31" t="str">
        <f t="shared" si="471"/>
        <v>NÃO ATENDE</v>
      </c>
      <c r="CA814" s="31" t="str">
        <f t="shared" si="472"/>
        <v>NÃO ATENDE</v>
      </c>
      <c r="CB814" s="36" t="str">
        <f t="shared" si="454"/>
        <v>P6</v>
      </c>
      <c r="CC814" s="37">
        <f t="shared" si="473"/>
        <v>-1</v>
      </c>
      <c r="CD814" s="38"/>
      <c r="CE814" s="38"/>
      <c r="CF814" s="31">
        <f>IF(CB814="-","-",_xlfn.XLOOKUP(CB814,ABNT5101!$B$4:$B$9,ABNT5101!$C$4:$C$9))</f>
        <v>3</v>
      </c>
      <c r="CG814" s="36">
        <f>IF(CB814="-","-",_xlfn.XLOOKUP(CB814,ABNT5101!$B$4:$B$9,ABNT5101!$D$4:$D$9))</f>
        <v>0.6</v>
      </c>
      <c r="CH814" s="31" t="str">
        <f t="shared" si="474"/>
        <v>NÃO ATENDE</v>
      </c>
      <c r="CI814" s="31" t="str">
        <f t="shared" si="475"/>
        <v>NÃO ATENDE</v>
      </c>
      <c r="CJ814" s="31" t="str">
        <f t="shared" si="476"/>
        <v>NÃO ATENDE</v>
      </c>
      <c r="CK814" s="56">
        <f>_xlfn.XLOOKUP(CL814,'Banco de dados'!$B:$B,'Banco de dados'!$D:$D)</f>
        <v>0</v>
      </c>
      <c r="CL814" s="42"/>
      <c r="CM814" s="56">
        <f>_xlfn.XLOOKUP(CL814,'Banco de dados'!$B:$B,'Banco de dados'!$E:$E)</f>
        <v>0</v>
      </c>
      <c r="CN814" s="56">
        <f>'Banco de dados'!B613</f>
        <v>0</v>
      </c>
      <c r="CO814" s="56" t="e">
        <f>IF(CN814="-","-",_xlfn.XLOOKUP(CN814,'Banco de dados'!$B:$B,'Banco de dados'!$E:$E))</f>
        <v>#N/A</v>
      </c>
      <c r="CP814" s="41">
        <f t="shared" si="477"/>
        <v>1</v>
      </c>
      <c r="CQ814" s="56" t="e">
        <f>_xlfn.XLOOKUP(CL814,'Banco de dados'!$B:$B,'Banco de dados'!$H:$H)</f>
        <v>#N/A</v>
      </c>
      <c r="CR814" s="56" t="e">
        <f t="array" aca="1" ref="CR814" ca="1">_xludf.xlookup(CN814,'Banco de dados'!$B:$B,'Banco de dados'!$H:$H)</f>
        <v>#NAME?</v>
      </c>
      <c r="CS814" s="56" t="e">
        <f t="array" aca="1" ref="CS814" ca="1">_xludf.xlookup(CL814,'Banco de dados'!$B:$B,'Banco de dados'!$F:$F)</f>
        <v>#NAME?</v>
      </c>
      <c r="CT814" s="56" t="e">
        <f t="array" aca="1" ref="CT814" ca="1">_xludf.xlookup(CN814,'Banco de dados'!$B:$B,'Banco de dados'!$F:$F)</f>
        <v>#NAME?</v>
      </c>
      <c r="CU814" s="42"/>
      <c r="CV814" s="42"/>
      <c r="CW814" s="56" t="str">
        <f>IF(AJ814=0.5,"Suporte",IF(AND(AJ814&gt;='Braços de IP'!$B$9,AJ814&lt;='Braços de IP'!$D$9),'Braços de IP'!$E$9,IF(AND(AJ814&gt;='Braços de IP'!$B$10,AJ814&lt;='Braços de IP'!$D$10),'Braços de IP'!$E$10,IF(AND(AJ814&gt;='Braços de IP'!$B$11,AJ814&lt;='Braços de IP'!$D$11),'Braços de IP'!$E$11,IF(AND(AJ814&gt;='Braços de IP'!$B$12,AJ814&lt;='Braços de IP'!$D$12),'Braços de IP'!$E$12,IF(AND(AJ814&gt;='Braços de IP'!$B$13,AJ814&lt;='Braços de IP'!$D$13),'Braços de IP'!$E$13,IF(AND(AJ814&gt;='Braços de IP'!$B$14,AJ814&lt;='Braços de IP'!$D$14),'Braços de IP'!$E$14,"ERRO")))))))</f>
        <v>Longo I</v>
      </c>
      <c r="CX814" s="42"/>
      <c r="CY814" s="56" t="str">
        <f>IF($CX814="","",VLOOKUP($CX814,'Braços de IP'!$E$9:$I$15,2,0))</f>
        <v/>
      </c>
      <c r="CZ814" s="43" t="str">
        <f>IF($CX814="","",VLOOKUP($CX814,'Braços de IP'!$E$9:$I$15,5,0))</f>
        <v/>
      </c>
      <c r="DA814" s="56"/>
      <c r="DB814" s="56"/>
      <c r="DC814" s="56"/>
      <c r="DD814" s="56"/>
      <c r="DE814" s="56"/>
      <c r="DF814" s="56"/>
      <c r="DG814" s="44" t="e">
        <f t="shared" si="478"/>
        <v>#N/A</v>
      </c>
      <c r="DH814" s="45">
        <f t="shared" si="479"/>
        <v>58</v>
      </c>
      <c r="DI814" s="44" t="e">
        <f t="shared" si="480"/>
        <v>#N/A</v>
      </c>
      <c r="DJ814" s="46" t="e">
        <f t="shared" si="481"/>
        <v>#N/A</v>
      </c>
      <c r="DK814" s="47" t="s">
        <v>147</v>
      </c>
      <c r="DL814" s="48"/>
      <c r="DM814" s="49"/>
      <c r="DN814" s="23" t="s">
        <v>148</v>
      </c>
      <c r="DO814" s="23"/>
      <c r="DQ814" s="50"/>
    </row>
    <row r="815" spans="2:121" ht="15.75" hidden="1" customHeight="1" x14ac:dyDescent="0.3">
      <c r="B815" s="5"/>
      <c r="C815" s="5"/>
      <c r="D815" s="5"/>
      <c r="E815" s="22" t="s">
        <v>657</v>
      </c>
      <c r="F815" s="22" t="s">
        <v>150</v>
      </c>
      <c r="G815" s="23" t="s">
        <v>658</v>
      </c>
      <c r="H815" s="23">
        <v>-23.35082534</v>
      </c>
      <c r="I815" s="23">
        <v>-46.932362120000001</v>
      </c>
      <c r="J815" s="24" t="s">
        <v>160</v>
      </c>
      <c r="K815" s="60"/>
      <c r="L815" s="24" t="s">
        <v>152</v>
      </c>
      <c r="M815" s="24" t="s">
        <v>141</v>
      </c>
      <c r="N815" s="23">
        <v>60</v>
      </c>
      <c r="O815" s="23" t="s">
        <v>142</v>
      </c>
      <c r="P815" s="23" t="s">
        <v>143</v>
      </c>
      <c r="Q815" s="26">
        <f t="shared" si="459"/>
        <v>120</v>
      </c>
      <c r="R815" s="27">
        <v>1</v>
      </c>
      <c r="S815" s="24" t="s">
        <v>153</v>
      </c>
      <c r="T815" s="24">
        <v>7</v>
      </c>
      <c r="U815" s="23"/>
      <c r="V815" s="23"/>
      <c r="W815" s="29"/>
      <c r="X815" s="28" t="s">
        <v>153</v>
      </c>
      <c r="Y815" s="29"/>
      <c r="Z815" s="23"/>
      <c r="AA815" s="23"/>
      <c r="AB815" s="29"/>
      <c r="AC815" s="23"/>
      <c r="AD815" s="23" t="s">
        <v>144</v>
      </c>
      <c r="AE815" s="23" t="s">
        <v>145</v>
      </c>
      <c r="AF815" s="23"/>
      <c r="AG815" s="23" t="s">
        <v>659</v>
      </c>
      <c r="AH815" s="23">
        <v>1</v>
      </c>
      <c r="AI815" s="23">
        <v>0.6</v>
      </c>
      <c r="AJ815" s="23">
        <v>1.8</v>
      </c>
      <c r="AK815" s="27">
        <f t="shared" si="460"/>
        <v>1.2000000000000002</v>
      </c>
      <c r="AL815" s="27" t="s">
        <v>143</v>
      </c>
      <c r="AM815" s="27" t="s">
        <v>143</v>
      </c>
      <c r="AN815" s="23"/>
      <c r="AO815" s="27">
        <f t="shared" si="461"/>
        <v>2</v>
      </c>
      <c r="AP815" s="23"/>
      <c r="AQ815" s="23"/>
      <c r="AR815" s="23"/>
      <c r="AS815" s="23"/>
      <c r="AT815" s="23"/>
      <c r="AU815" s="27"/>
      <c r="AV815" s="27">
        <f t="shared" si="462"/>
        <v>0</v>
      </c>
      <c r="AW815" s="27"/>
      <c r="AX815" s="28">
        <f>VLOOKUP(J815,ABNT5101!$I$3:$J$9,2)</f>
        <v>10</v>
      </c>
      <c r="AY815" s="28">
        <f>VLOOKUP(J815,ABNT5101!$I$3:$M$9,5)</f>
        <v>0.18</v>
      </c>
      <c r="AZ815" s="28" t="str">
        <f>_xlfn.XLOOKUP(J815,ABNT5101!I:I,ABNT5101!L:L)</f>
        <v>-</v>
      </c>
      <c r="BA815" s="28">
        <f>_xlfn.XLOOKUP(J815,ABNT5101!$I:$I,ABNT5101!M:M)</f>
        <v>0.18</v>
      </c>
      <c r="BB815" s="28" t="str">
        <f>_xlfn.XLOOKUP(J815,ABNT5101!$I:$I,ABNT5101!N:N)</f>
        <v>-</v>
      </c>
      <c r="BC815" s="28">
        <f>_xlfn.XLOOKUP(J815,ABNT5101!$I:$I,ABNT5101!O:O)</f>
        <v>16</v>
      </c>
      <c r="BD815" s="31" t="str">
        <f t="shared" si="463"/>
        <v>NÃO ATENDE</v>
      </c>
      <c r="BE815" s="32">
        <f t="shared" si="455"/>
        <v>-1</v>
      </c>
      <c r="BF815" s="32">
        <f t="shared" si="456"/>
        <v>-1</v>
      </c>
      <c r="BG815" s="32" t="str">
        <f t="shared" si="464"/>
        <v>-</v>
      </c>
      <c r="BH815" s="33"/>
      <c r="BI815" s="33"/>
      <c r="BJ815" s="34"/>
      <c r="BK815" s="34"/>
      <c r="BL815" s="35"/>
      <c r="BM815" s="34"/>
      <c r="BN815" s="31" t="str">
        <f t="shared" si="465"/>
        <v>NÃO ATENDE</v>
      </c>
      <c r="BO815" s="31" t="str">
        <f t="shared" si="457"/>
        <v>NÃO ATENDE</v>
      </c>
      <c r="BP815" s="31" t="str">
        <f t="shared" si="458"/>
        <v>NÃO ATENDE</v>
      </c>
      <c r="BQ815" s="31" t="str">
        <f t="shared" si="466"/>
        <v>ATENDE</v>
      </c>
      <c r="BR815" s="36" t="str">
        <f t="shared" si="467"/>
        <v>C4</v>
      </c>
      <c r="BS815" s="36" t="str">
        <f t="shared" si="468"/>
        <v>Sem Passeio</v>
      </c>
      <c r="BT815" s="37" t="e">
        <f t="shared" si="469"/>
        <v>#N/A</v>
      </c>
      <c r="BU815" s="33"/>
      <c r="BV815" s="33"/>
      <c r="BW815" s="36" t="e">
        <f>IF(BS815="-","-",_xlfn.XLOOKUP(BS815,ABNT5101!$B$4:$B$9,ABNT5101!$C$4:$C$9))</f>
        <v>#N/A</v>
      </c>
      <c r="BX815" s="36" t="e">
        <f>IF(BS815="-","-",_xlfn.XLOOKUP(BS815,ABNT5101!$B$4:$B$9,ABNT5101!$D$4:$D$9))</f>
        <v>#N/A</v>
      </c>
      <c r="BY815" s="31" t="e">
        <f t="shared" si="470"/>
        <v>#N/A</v>
      </c>
      <c r="BZ815" s="31" t="e">
        <f t="shared" si="471"/>
        <v>#N/A</v>
      </c>
      <c r="CA815" s="31" t="e">
        <f t="shared" si="472"/>
        <v>#N/A</v>
      </c>
      <c r="CB815" s="36" t="str">
        <f t="shared" si="454"/>
        <v>Sem Passeio</v>
      </c>
      <c r="CC815" s="37" t="e">
        <f t="shared" si="473"/>
        <v>#N/A</v>
      </c>
      <c r="CD815" s="38"/>
      <c r="CE815" s="38"/>
      <c r="CF815" s="31" t="e">
        <f>IF(CB815="-","-",_xlfn.XLOOKUP(CB815,ABNT5101!$B$4:$B$9,ABNT5101!$C$4:$C$9))</f>
        <v>#N/A</v>
      </c>
      <c r="CG815" s="36" t="e">
        <f>IF(CB815="-","-",_xlfn.XLOOKUP(CB815,ABNT5101!$B$4:$B$9,ABNT5101!$D$4:$D$9))</f>
        <v>#N/A</v>
      </c>
      <c r="CH815" s="31" t="e">
        <f t="shared" si="474"/>
        <v>#N/A</v>
      </c>
      <c r="CI815" s="31" t="e">
        <f t="shared" si="475"/>
        <v>#N/A</v>
      </c>
      <c r="CJ815" s="31" t="e">
        <f t="shared" si="476"/>
        <v>#N/A</v>
      </c>
      <c r="CK815" s="56">
        <f>_xlfn.XLOOKUP(CL815,'Banco de dados'!$B:$B,'Banco de dados'!$D:$D)</f>
        <v>0</v>
      </c>
      <c r="CL815" s="55"/>
      <c r="CM815" s="56">
        <f>_xlfn.XLOOKUP(CL815,'Banco de dados'!$B:$B,'Banco de dados'!$E:$E)</f>
        <v>0</v>
      </c>
      <c r="CN815" s="56">
        <f>'Banco de dados'!B624</f>
        <v>0</v>
      </c>
      <c r="CO815" s="56" t="e">
        <f>IF(CN815="-","-",_xlfn.XLOOKUP(CN815,'Banco de dados'!$B:$B,'Banco de dados'!$E:$E))</f>
        <v>#N/A</v>
      </c>
      <c r="CP815" s="41">
        <f t="shared" si="477"/>
        <v>1</v>
      </c>
      <c r="CQ815" s="56" t="e">
        <f>_xlfn.XLOOKUP(CL815,'Banco de dados'!$B:$B,'Banco de dados'!$H:$H)</f>
        <v>#N/A</v>
      </c>
      <c r="CR815" s="56" t="e">
        <f t="array" aca="1" ref="CR815" ca="1">_xludf.xlookup(CN815,'Banco de dados'!$B:$B,'Banco de dados'!$H:$H)</f>
        <v>#NAME?</v>
      </c>
      <c r="CS815" s="56" t="e">
        <f t="array" aca="1" ref="CS815" ca="1">_xludf.xlookup(CL815,'Banco de dados'!$B:$B,'Banco de dados'!$F:$F)</f>
        <v>#NAME?</v>
      </c>
      <c r="CT815" s="56" t="e">
        <f t="array" aca="1" ref="CT815" ca="1">_xludf.xlookup(CN815,'Banco de dados'!$B:$B,'Banco de dados'!$F:$F)</f>
        <v>#NAME?</v>
      </c>
      <c r="CU815" s="42"/>
      <c r="CV815" s="42"/>
      <c r="CW815" s="56" t="str">
        <f>IF(AJ815=0.5,"Suporte",IF(AND(AJ815&gt;='Braços de IP'!$B$9,AJ815&lt;='Braços de IP'!$D$9),'Braços de IP'!$E$9,IF(AND(AJ815&gt;='Braços de IP'!$B$10,AJ815&lt;='Braços de IP'!$D$10),'Braços de IP'!$E$10,IF(AND(AJ815&gt;='Braços de IP'!$B$11,AJ815&lt;='Braços de IP'!$D$11),'Braços de IP'!$E$11,IF(AND(AJ815&gt;='Braços de IP'!$B$12,AJ815&lt;='Braços de IP'!$D$12),'Braços de IP'!$E$12,IF(AND(AJ815&gt;='Braços de IP'!$B$13,AJ815&lt;='Braços de IP'!$D$13),'Braços de IP'!$E$13,IF(AND(AJ815&gt;='Braços de IP'!$B$14,AJ815&lt;='Braços de IP'!$D$14),'Braços de IP'!$E$14,"ERRO")))))))</f>
        <v>Médio I</v>
      </c>
      <c r="CX815" s="42"/>
      <c r="CY815" s="56" t="str">
        <f>IF($CX815="","",VLOOKUP($CX815,'Braços de IP'!$E$9:$I$15,2,0))</f>
        <v/>
      </c>
      <c r="CZ815" s="43" t="str">
        <f>IF($CX815="","",VLOOKUP($CX815,'Braços de IP'!$E$9:$I$15,5,0))</f>
        <v/>
      </c>
      <c r="DA815" s="56"/>
      <c r="DB815" s="56"/>
      <c r="DC815" s="56"/>
      <c r="DD815" s="56"/>
      <c r="DE815" s="56"/>
      <c r="DF815" s="56"/>
      <c r="DG815" s="44" t="e">
        <f t="shared" si="478"/>
        <v>#N/A</v>
      </c>
      <c r="DH815" s="45">
        <f t="shared" si="479"/>
        <v>60</v>
      </c>
      <c r="DI815" s="44" t="e">
        <f t="shared" si="480"/>
        <v>#N/A</v>
      </c>
      <c r="DJ815" s="46" t="e">
        <f t="shared" si="481"/>
        <v>#N/A</v>
      </c>
      <c r="DK815" s="47" t="s">
        <v>147</v>
      </c>
      <c r="DL815" s="48"/>
      <c r="DM815" s="49"/>
      <c r="DN815" s="23" t="s">
        <v>148</v>
      </c>
      <c r="DO815" s="23"/>
      <c r="DQ815" s="50"/>
    </row>
    <row r="816" spans="2:121" ht="15.75" hidden="1" customHeight="1" x14ac:dyDescent="0.3">
      <c r="B816" s="5"/>
      <c r="C816" s="5"/>
      <c r="D816" s="5"/>
      <c r="E816" s="22" t="s">
        <v>657</v>
      </c>
      <c r="F816" s="22" t="s">
        <v>150</v>
      </c>
      <c r="G816" s="23" t="s">
        <v>658</v>
      </c>
      <c r="H816" s="23">
        <v>-23.35082534</v>
      </c>
      <c r="I816" s="23">
        <v>-46.932362120000001</v>
      </c>
      <c r="J816" s="24" t="s">
        <v>160</v>
      </c>
      <c r="K816" s="60"/>
      <c r="L816" s="24" t="s">
        <v>152</v>
      </c>
      <c r="M816" s="24" t="s">
        <v>141</v>
      </c>
      <c r="N816" s="23">
        <v>60</v>
      </c>
      <c r="O816" s="23" t="s">
        <v>142</v>
      </c>
      <c r="P816" s="23" t="s">
        <v>143</v>
      </c>
      <c r="Q816" s="26">
        <f t="shared" si="459"/>
        <v>120</v>
      </c>
      <c r="R816" s="27">
        <v>1</v>
      </c>
      <c r="S816" s="24" t="s">
        <v>153</v>
      </c>
      <c r="T816" s="24">
        <v>7</v>
      </c>
      <c r="U816" s="23"/>
      <c r="V816" s="23"/>
      <c r="W816" s="29"/>
      <c r="X816" s="28" t="s">
        <v>153</v>
      </c>
      <c r="Y816" s="29"/>
      <c r="Z816" s="23"/>
      <c r="AA816" s="23"/>
      <c r="AB816" s="29"/>
      <c r="AC816" s="23"/>
      <c r="AD816" s="23" t="s">
        <v>144</v>
      </c>
      <c r="AE816" s="23" t="s">
        <v>145</v>
      </c>
      <c r="AF816" s="23"/>
      <c r="AG816" s="23" t="s">
        <v>659</v>
      </c>
      <c r="AH816" s="23">
        <v>1</v>
      </c>
      <c r="AI816" s="23">
        <v>0.6</v>
      </c>
      <c r="AJ816" s="23">
        <v>1.8</v>
      </c>
      <c r="AK816" s="27">
        <f t="shared" si="460"/>
        <v>1.2000000000000002</v>
      </c>
      <c r="AL816" s="27" t="s">
        <v>143</v>
      </c>
      <c r="AM816" s="27" t="s">
        <v>143</v>
      </c>
      <c r="AN816" s="23"/>
      <c r="AO816" s="27">
        <f t="shared" si="461"/>
        <v>2</v>
      </c>
      <c r="AP816" s="23"/>
      <c r="AQ816" s="23"/>
      <c r="AR816" s="23"/>
      <c r="AS816" s="23"/>
      <c r="AT816" s="23"/>
      <c r="AU816" s="27"/>
      <c r="AV816" s="27">
        <f t="shared" si="462"/>
        <v>0</v>
      </c>
      <c r="AW816" s="27"/>
      <c r="AX816" s="28">
        <f>VLOOKUP(J816,ABNT5101!$I$3:$J$9,2)</f>
        <v>10</v>
      </c>
      <c r="AY816" s="28">
        <f>VLOOKUP(J816,ABNT5101!$I$3:$M$9,5)</f>
        <v>0.18</v>
      </c>
      <c r="AZ816" s="28" t="str">
        <f>_xlfn.XLOOKUP(J816,ABNT5101!I:I,ABNT5101!L:L)</f>
        <v>-</v>
      </c>
      <c r="BA816" s="28">
        <f>_xlfn.XLOOKUP(J816,ABNT5101!$I:$I,ABNT5101!M:M)</f>
        <v>0.18</v>
      </c>
      <c r="BB816" s="28" t="str">
        <f>_xlfn.XLOOKUP(J816,ABNT5101!$I:$I,ABNT5101!N:N)</f>
        <v>-</v>
      </c>
      <c r="BC816" s="28">
        <f>_xlfn.XLOOKUP(J816,ABNT5101!$I:$I,ABNT5101!O:O)</f>
        <v>16</v>
      </c>
      <c r="BD816" s="31" t="str">
        <f t="shared" si="463"/>
        <v>NÃO ATENDE</v>
      </c>
      <c r="BE816" s="32">
        <f t="shared" si="455"/>
        <v>-1</v>
      </c>
      <c r="BF816" s="32">
        <f t="shared" si="456"/>
        <v>-1</v>
      </c>
      <c r="BG816" s="32" t="str">
        <f t="shared" si="464"/>
        <v>-</v>
      </c>
      <c r="BH816" s="33"/>
      <c r="BI816" s="33"/>
      <c r="BJ816" s="34"/>
      <c r="BK816" s="34"/>
      <c r="BL816" s="35"/>
      <c r="BM816" s="34"/>
      <c r="BN816" s="31" t="str">
        <f t="shared" si="465"/>
        <v>NÃO ATENDE</v>
      </c>
      <c r="BO816" s="31" t="str">
        <f t="shared" si="457"/>
        <v>NÃO ATENDE</v>
      </c>
      <c r="BP816" s="31" t="str">
        <f t="shared" si="458"/>
        <v>NÃO ATENDE</v>
      </c>
      <c r="BQ816" s="31" t="str">
        <f t="shared" si="466"/>
        <v>ATENDE</v>
      </c>
      <c r="BR816" s="36" t="str">
        <f t="shared" si="467"/>
        <v>C4</v>
      </c>
      <c r="BS816" s="36" t="str">
        <f t="shared" si="468"/>
        <v>Sem Passeio</v>
      </c>
      <c r="BT816" s="37" t="e">
        <f t="shared" si="469"/>
        <v>#N/A</v>
      </c>
      <c r="BU816" s="33"/>
      <c r="BV816" s="33"/>
      <c r="BW816" s="36" t="e">
        <f>IF(BS816="-","-",_xlfn.XLOOKUP(BS816,ABNT5101!$B$4:$B$9,ABNT5101!$C$4:$C$9))</f>
        <v>#N/A</v>
      </c>
      <c r="BX816" s="36" t="e">
        <f>IF(BS816="-","-",_xlfn.XLOOKUP(BS816,ABNT5101!$B$4:$B$9,ABNT5101!$D$4:$D$9))</f>
        <v>#N/A</v>
      </c>
      <c r="BY816" s="31" t="e">
        <f t="shared" si="470"/>
        <v>#N/A</v>
      </c>
      <c r="BZ816" s="31" t="e">
        <f t="shared" si="471"/>
        <v>#N/A</v>
      </c>
      <c r="CA816" s="31" t="e">
        <f t="shared" si="472"/>
        <v>#N/A</v>
      </c>
      <c r="CB816" s="36" t="str">
        <f t="shared" si="454"/>
        <v>Sem Passeio</v>
      </c>
      <c r="CC816" s="37" t="e">
        <f t="shared" si="473"/>
        <v>#N/A</v>
      </c>
      <c r="CD816" s="38"/>
      <c r="CE816" s="38"/>
      <c r="CF816" s="31" t="e">
        <f>IF(CB816="-","-",_xlfn.XLOOKUP(CB816,ABNT5101!$B$4:$B$9,ABNT5101!$C$4:$C$9))</f>
        <v>#N/A</v>
      </c>
      <c r="CG816" s="36" t="e">
        <f>IF(CB816="-","-",_xlfn.XLOOKUP(CB816,ABNT5101!$B$4:$B$9,ABNT5101!$D$4:$D$9))</f>
        <v>#N/A</v>
      </c>
      <c r="CH816" s="31" t="e">
        <f t="shared" si="474"/>
        <v>#N/A</v>
      </c>
      <c r="CI816" s="31" t="e">
        <f t="shared" si="475"/>
        <v>#N/A</v>
      </c>
      <c r="CJ816" s="31" t="e">
        <f t="shared" si="476"/>
        <v>#N/A</v>
      </c>
      <c r="CK816" s="56">
        <f>_xlfn.XLOOKUP(CL816,'Banco de dados'!$B:$B,'Banco de dados'!$D:$D)</f>
        <v>0</v>
      </c>
      <c r="CL816" s="55"/>
      <c r="CM816" s="56">
        <f>_xlfn.XLOOKUP(CL816,'Banco de dados'!$B:$B,'Banco de dados'!$E:$E)</f>
        <v>0</v>
      </c>
      <c r="CN816" s="56">
        <f>'Banco de dados'!B625</f>
        <v>0</v>
      </c>
      <c r="CO816" s="56" t="e">
        <f>IF(CN816="-","-",_xlfn.XLOOKUP(CN816,'Banco de dados'!$B:$B,'Banco de dados'!$E:$E))</f>
        <v>#N/A</v>
      </c>
      <c r="CP816" s="41">
        <f t="shared" si="477"/>
        <v>1</v>
      </c>
      <c r="CQ816" s="56">
        <f>_xlfn.XLOOKUP(CL816,'Banco de dados'!$B:$B,'Banco de dados'!$H:$H)</f>
        <v>0</v>
      </c>
      <c r="CR816" s="56" t="e">
        <f t="array" aca="1" ref="CR816" ca="1">_xludf.xlookup(CN816,'Banco de dados'!$B:$B,'Banco de dados'!$H:$H)</f>
        <v>#NAME?</v>
      </c>
      <c r="CS816" s="56" t="e">
        <f t="array" aca="1" ref="CS816" ca="1">_xludf.xlookup(CL816,'Banco de dados'!$B:$B,'Banco de dados'!$F:$F)</f>
        <v>#NAME?</v>
      </c>
      <c r="CT816" s="56" t="e">
        <f t="array" aca="1" ref="CT816" ca="1">_xludf.xlookup(CN816,'Banco de dados'!$B:$B,'Banco de dados'!$F:$F)</f>
        <v>#NAME?</v>
      </c>
      <c r="CU816" s="42"/>
      <c r="CV816" s="42"/>
      <c r="CW816" s="56" t="str">
        <f>IF(AJ816=0.5,"Suporte",IF(AND(AJ816&gt;='Braços de IP'!$B$9,AJ816&lt;='Braços de IP'!$D$9),'Braços de IP'!$E$9,IF(AND(AJ816&gt;='Braços de IP'!$B$10,AJ816&lt;='Braços de IP'!$D$10),'Braços de IP'!$E$10,IF(AND(AJ816&gt;='Braços de IP'!$B$11,AJ816&lt;='Braços de IP'!$D$11),'Braços de IP'!$E$11,IF(AND(AJ816&gt;='Braços de IP'!$B$12,AJ816&lt;='Braços de IP'!$D$12),'Braços de IP'!$E$12,IF(AND(AJ816&gt;='Braços de IP'!$B$13,AJ816&lt;='Braços de IP'!$D$13),'Braços de IP'!$E$13,IF(AND(AJ816&gt;='Braços de IP'!$B$14,AJ816&lt;='Braços de IP'!$D$14),'Braços de IP'!$E$14,"ERRO")))))))</f>
        <v>Médio I</v>
      </c>
      <c r="CX816" s="42"/>
      <c r="CY816" s="56" t="str">
        <f>IF($CX816="","",VLOOKUP($CX816,'Braços de IP'!$E$9:$I$15,2,0))</f>
        <v/>
      </c>
      <c r="CZ816" s="43" t="str">
        <f>IF($CX816="","",VLOOKUP($CX816,'Braços de IP'!$E$9:$I$15,5,0))</f>
        <v/>
      </c>
      <c r="DA816" s="56"/>
      <c r="DB816" s="56"/>
      <c r="DC816" s="56"/>
      <c r="DD816" s="56"/>
      <c r="DE816" s="56"/>
      <c r="DF816" s="56"/>
      <c r="DG816" s="44">
        <f t="shared" si="478"/>
        <v>0</v>
      </c>
      <c r="DH816" s="45">
        <f t="shared" si="479"/>
        <v>60</v>
      </c>
      <c r="DI816" s="44">
        <f t="shared" si="480"/>
        <v>60</v>
      </c>
      <c r="DJ816" s="46">
        <f t="shared" si="481"/>
        <v>1</v>
      </c>
      <c r="DK816" s="47" t="s">
        <v>147</v>
      </c>
      <c r="DL816" s="48"/>
      <c r="DM816" s="49"/>
      <c r="DN816" s="23" t="s">
        <v>148</v>
      </c>
      <c r="DO816" s="23"/>
      <c r="DQ816" s="50"/>
    </row>
    <row r="817" spans="1:127" ht="15.75" hidden="1" customHeight="1" x14ac:dyDescent="0.3">
      <c r="B817" s="5"/>
      <c r="C817" s="5"/>
      <c r="D817" s="5"/>
      <c r="E817" s="22" t="s">
        <v>657</v>
      </c>
      <c r="F817" s="22" t="s">
        <v>150</v>
      </c>
      <c r="G817" s="23" t="s">
        <v>658</v>
      </c>
      <c r="H817" s="23">
        <v>-23.35082534</v>
      </c>
      <c r="I817" s="23">
        <v>-46.932362120000001</v>
      </c>
      <c r="J817" s="24" t="s">
        <v>160</v>
      </c>
      <c r="K817" s="60"/>
      <c r="L817" s="24" t="s">
        <v>152</v>
      </c>
      <c r="M817" s="24" t="s">
        <v>141</v>
      </c>
      <c r="N817" s="23">
        <v>60</v>
      </c>
      <c r="O817" s="23" t="s">
        <v>142</v>
      </c>
      <c r="P817" s="23" t="s">
        <v>143</v>
      </c>
      <c r="Q817" s="26">
        <f t="shared" si="459"/>
        <v>120</v>
      </c>
      <c r="R817" s="27">
        <v>1</v>
      </c>
      <c r="S817" s="24" t="s">
        <v>153</v>
      </c>
      <c r="T817" s="24">
        <v>7</v>
      </c>
      <c r="U817" s="23"/>
      <c r="V817" s="23"/>
      <c r="W817" s="29"/>
      <c r="X817" s="28" t="s">
        <v>153</v>
      </c>
      <c r="Y817" s="29"/>
      <c r="Z817" s="23"/>
      <c r="AA817" s="23"/>
      <c r="AB817" s="29"/>
      <c r="AC817" s="23"/>
      <c r="AD817" s="23" t="s">
        <v>144</v>
      </c>
      <c r="AE817" s="23" t="s">
        <v>145</v>
      </c>
      <c r="AF817" s="23"/>
      <c r="AG817" s="23" t="s">
        <v>659</v>
      </c>
      <c r="AH817" s="23">
        <v>1</v>
      </c>
      <c r="AI817" s="23">
        <v>0.6</v>
      </c>
      <c r="AJ817" s="23">
        <v>1.8</v>
      </c>
      <c r="AK817" s="27">
        <f t="shared" si="460"/>
        <v>1.2000000000000002</v>
      </c>
      <c r="AL817" s="27" t="s">
        <v>143</v>
      </c>
      <c r="AM817" s="27" t="s">
        <v>143</v>
      </c>
      <c r="AN817" s="23"/>
      <c r="AO817" s="27">
        <f t="shared" si="461"/>
        <v>2</v>
      </c>
      <c r="AP817" s="23"/>
      <c r="AQ817" s="23"/>
      <c r="AR817" s="23"/>
      <c r="AS817" s="23"/>
      <c r="AT817" s="23"/>
      <c r="AU817" s="27"/>
      <c r="AV817" s="27">
        <f t="shared" si="462"/>
        <v>0</v>
      </c>
      <c r="AW817" s="27"/>
      <c r="AX817" s="28">
        <f>VLOOKUP(J817,ABNT5101!$I$3:$J$9,2)</f>
        <v>10</v>
      </c>
      <c r="AY817" s="28">
        <f>VLOOKUP(J817,ABNT5101!$I$3:$M$9,5)</f>
        <v>0.18</v>
      </c>
      <c r="AZ817" s="28" t="str">
        <f>_xlfn.XLOOKUP(J817,ABNT5101!I:I,ABNT5101!L:L)</f>
        <v>-</v>
      </c>
      <c r="BA817" s="28">
        <f>_xlfn.XLOOKUP(J817,ABNT5101!$I:$I,ABNT5101!M:M)</f>
        <v>0.18</v>
      </c>
      <c r="BB817" s="28" t="str">
        <f>_xlfn.XLOOKUP(J817,ABNT5101!$I:$I,ABNT5101!N:N)</f>
        <v>-</v>
      </c>
      <c r="BC817" s="28">
        <f>_xlfn.XLOOKUP(J817,ABNT5101!$I:$I,ABNT5101!O:O)</f>
        <v>16</v>
      </c>
      <c r="BD817" s="31" t="str">
        <f t="shared" si="463"/>
        <v>NÃO ATENDE</v>
      </c>
      <c r="BE817" s="32">
        <f t="shared" si="455"/>
        <v>-1</v>
      </c>
      <c r="BF817" s="32">
        <f t="shared" si="456"/>
        <v>-1</v>
      </c>
      <c r="BG817" s="32" t="str">
        <f t="shared" si="464"/>
        <v>-</v>
      </c>
      <c r="BH817" s="33"/>
      <c r="BI817" s="33"/>
      <c r="BJ817" s="34"/>
      <c r="BK817" s="34"/>
      <c r="BL817" s="35"/>
      <c r="BM817" s="34"/>
      <c r="BN817" s="31" t="str">
        <f t="shared" si="465"/>
        <v>NÃO ATENDE</v>
      </c>
      <c r="BO817" s="31" t="str">
        <f t="shared" si="457"/>
        <v>NÃO ATENDE</v>
      </c>
      <c r="BP817" s="31" t="str">
        <f t="shared" si="458"/>
        <v>NÃO ATENDE</v>
      </c>
      <c r="BQ817" s="31" t="str">
        <f t="shared" si="466"/>
        <v>ATENDE</v>
      </c>
      <c r="BR817" s="36" t="str">
        <f t="shared" si="467"/>
        <v>C4</v>
      </c>
      <c r="BS817" s="36" t="str">
        <f t="shared" si="468"/>
        <v>Sem Passeio</v>
      </c>
      <c r="BT817" s="37" t="e">
        <f t="shared" si="469"/>
        <v>#N/A</v>
      </c>
      <c r="BU817" s="33"/>
      <c r="BV817" s="33"/>
      <c r="BW817" s="36" t="e">
        <f>IF(BS817="-","-",_xlfn.XLOOKUP(BS817,ABNT5101!$B$4:$B$9,ABNT5101!$C$4:$C$9))</f>
        <v>#N/A</v>
      </c>
      <c r="BX817" s="36" t="e">
        <f>IF(BS817="-","-",_xlfn.XLOOKUP(BS817,ABNT5101!$B$4:$B$9,ABNT5101!$D$4:$D$9))</f>
        <v>#N/A</v>
      </c>
      <c r="BY817" s="31" t="e">
        <f t="shared" si="470"/>
        <v>#N/A</v>
      </c>
      <c r="BZ817" s="31" t="e">
        <f t="shared" si="471"/>
        <v>#N/A</v>
      </c>
      <c r="CA817" s="31" t="e">
        <f t="shared" si="472"/>
        <v>#N/A</v>
      </c>
      <c r="CB817" s="36" t="str">
        <f t="shared" si="454"/>
        <v>Sem Passeio</v>
      </c>
      <c r="CC817" s="37" t="e">
        <f t="shared" si="473"/>
        <v>#N/A</v>
      </c>
      <c r="CD817" s="38"/>
      <c r="CE817" s="38"/>
      <c r="CF817" s="31" t="e">
        <f>IF(CB817="-","-",_xlfn.XLOOKUP(CB817,ABNT5101!$B$4:$B$9,ABNT5101!$C$4:$C$9))</f>
        <v>#N/A</v>
      </c>
      <c r="CG817" s="36" t="e">
        <f>IF(CB817="-","-",_xlfn.XLOOKUP(CB817,ABNT5101!$B$4:$B$9,ABNT5101!$D$4:$D$9))</f>
        <v>#N/A</v>
      </c>
      <c r="CH817" s="31" t="e">
        <f t="shared" si="474"/>
        <v>#N/A</v>
      </c>
      <c r="CI817" s="31" t="e">
        <f t="shared" si="475"/>
        <v>#N/A</v>
      </c>
      <c r="CJ817" s="31" t="e">
        <f t="shared" si="476"/>
        <v>#N/A</v>
      </c>
      <c r="CK817" s="56">
        <f>_xlfn.XLOOKUP(CL817,'Banco de dados'!$B:$B,'Banco de dados'!$D:$D)</f>
        <v>0</v>
      </c>
      <c r="CL817" s="55"/>
      <c r="CM817" s="56">
        <f>_xlfn.XLOOKUP(CL817,'Banco de dados'!$B:$B,'Banco de dados'!$E:$E)</f>
        <v>0</v>
      </c>
      <c r="CN817" s="56">
        <f>'Banco de dados'!B626</f>
        <v>0</v>
      </c>
      <c r="CO817" s="56" t="e">
        <f>IF(CN817="-","-",_xlfn.XLOOKUP(CN817,'Banco de dados'!$B:$B,'Banco de dados'!$E:$E))</f>
        <v>#N/A</v>
      </c>
      <c r="CP817" s="41">
        <f t="shared" si="477"/>
        <v>1</v>
      </c>
      <c r="CQ817" s="56">
        <f>_xlfn.XLOOKUP(CL817,'Banco de dados'!$B:$B,'Banco de dados'!$H:$H)</f>
        <v>0</v>
      </c>
      <c r="CR817" s="56" t="e">
        <f t="array" aca="1" ref="CR817" ca="1">_xludf.xlookup(CN817,'Banco de dados'!$B:$B,'Banco de dados'!$H:$H)</f>
        <v>#NAME?</v>
      </c>
      <c r="CS817" s="56" t="e">
        <f t="array" aca="1" ref="CS817" ca="1">_xludf.xlookup(CL817,'Banco de dados'!$B:$B,'Banco de dados'!$F:$F)</f>
        <v>#NAME?</v>
      </c>
      <c r="CT817" s="56" t="e">
        <f t="array" aca="1" ref="CT817" ca="1">_xludf.xlookup(CN817,'Banco de dados'!$B:$B,'Banco de dados'!$F:$F)</f>
        <v>#NAME?</v>
      </c>
      <c r="CU817" s="42"/>
      <c r="CV817" s="42"/>
      <c r="CW817" s="56" t="str">
        <f>IF(AJ817=0.5,"Suporte",IF(AND(AJ817&gt;='Braços de IP'!$B$9,AJ817&lt;='Braços de IP'!$D$9),'Braços de IP'!$E$9,IF(AND(AJ817&gt;='Braços de IP'!$B$10,AJ817&lt;='Braços de IP'!$D$10),'Braços de IP'!$E$10,IF(AND(AJ817&gt;='Braços de IP'!$B$11,AJ817&lt;='Braços de IP'!$D$11),'Braços de IP'!$E$11,IF(AND(AJ817&gt;='Braços de IP'!$B$12,AJ817&lt;='Braços de IP'!$D$12),'Braços de IP'!$E$12,IF(AND(AJ817&gt;='Braços de IP'!$B$13,AJ817&lt;='Braços de IP'!$D$13),'Braços de IP'!$E$13,IF(AND(AJ817&gt;='Braços de IP'!$B$14,AJ817&lt;='Braços de IP'!$D$14),'Braços de IP'!$E$14,"ERRO")))))))</f>
        <v>Médio I</v>
      </c>
      <c r="CX817" s="42"/>
      <c r="CY817" s="56" t="str">
        <f>IF($CX817="","",VLOOKUP($CX817,'Braços de IP'!$E$9:$I$15,2,0))</f>
        <v/>
      </c>
      <c r="CZ817" s="43" t="str">
        <f>IF($CX817="","",VLOOKUP($CX817,'Braços de IP'!$E$9:$I$15,5,0))</f>
        <v/>
      </c>
      <c r="DA817" s="56"/>
      <c r="DB817" s="56"/>
      <c r="DC817" s="56"/>
      <c r="DD817" s="56"/>
      <c r="DE817" s="56"/>
      <c r="DF817" s="56"/>
      <c r="DG817" s="44">
        <f t="shared" si="478"/>
        <v>0</v>
      </c>
      <c r="DH817" s="45">
        <f t="shared" si="479"/>
        <v>60</v>
      </c>
      <c r="DI817" s="44">
        <f t="shared" si="480"/>
        <v>60</v>
      </c>
      <c r="DJ817" s="46">
        <f t="shared" si="481"/>
        <v>1</v>
      </c>
      <c r="DK817" s="47" t="s">
        <v>147</v>
      </c>
      <c r="DL817" s="48"/>
      <c r="DM817" s="49"/>
      <c r="DN817" s="23" t="s">
        <v>148</v>
      </c>
      <c r="DO817" s="23"/>
      <c r="DQ817" s="50"/>
    </row>
    <row r="818" spans="1:127" ht="15.75" hidden="1" customHeight="1" x14ac:dyDescent="0.3">
      <c r="B818" s="5"/>
      <c r="C818" s="5"/>
      <c r="D818" s="5"/>
      <c r="E818" s="22" t="s">
        <v>660</v>
      </c>
      <c r="F818" s="22" t="s">
        <v>150</v>
      </c>
      <c r="G818" s="23" t="s">
        <v>239</v>
      </c>
      <c r="H818" s="23">
        <v>-23.335830000000001</v>
      </c>
      <c r="I818" s="23">
        <v>-46.927809000000003</v>
      </c>
      <c r="J818" s="24" t="s">
        <v>156</v>
      </c>
      <c r="K818" s="60"/>
      <c r="L818" s="24" t="s">
        <v>152</v>
      </c>
      <c r="M818" s="24" t="s">
        <v>141</v>
      </c>
      <c r="N818" s="23">
        <v>60</v>
      </c>
      <c r="O818" s="23" t="s">
        <v>142</v>
      </c>
      <c r="P818" s="23" t="s">
        <v>143</v>
      </c>
      <c r="Q818" s="26">
        <f t="shared" si="459"/>
        <v>120</v>
      </c>
      <c r="R818" s="27">
        <v>2</v>
      </c>
      <c r="S818" s="28" t="s">
        <v>153</v>
      </c>
      <c r="T818" s="28">
        <v>7</v>
      </c>
      <c r="U818" s="29"/>
      <c r="V818" s="29"/>
      <c r="W818" s="29"/>
      <c r="X818" s="28" t="s">
        <v>153</v>
      </c>
      <c r="Y818" s="23"/>
      <c r="Z818" s="23"/>
      <c r="AA818" s="23"/>
      <c r="AB818" s="23"/>
      <c r="AC818" s="23"/>
      <c r="AD818" s="23" t="s">
        <v>144</v>
      </c>
      <c r="AE818" s="23" t="s">
        <v>145</v>
      </c>
      <c r="AF818" s="23"/>
      <c r="AG818" s="23">
        <v>7.3</v>
      </c>
      <c r="AH818" s="23">
        <v>1</v>
      </c>
      <c r="AI818" s="23" t="s">
        <v>661</v>
      </c>
      <c r="AJ818" s="23">
        <v>2</v>
      </c>
      <c r="AK818" s="27">
        <f t="shared" si="460"/>
        <v>0.8</v>
      </c>
      <c r="AL818" s="27" t="s">
        <v>143</v>
      </c>
      <c r="AM818" s="27" t="s">
        <v>143</v>
      </c>
      <c r="AN818" s="23"/>
      <c r="AO818" s="27">
        <f t="shared" si="461"/>
        <v>2</v>
      </c>
      <c r="AP818" s="23"/>
      <c r="AQ818" s="23"/>
      <c r="AR818" s="23"/>
      <c r="AS818" s="23"/>
      <c r="AT818" s="23"/>
      <c r="AU818" s="27"/>
      <c r="AV818" s="27">
        <f t="shared" si="462"/>
        <v>0</v>
      </c>
      <c r="AW818" s="27"/>
      <c r="AX818" s="28">
        <f>VLOOKUP(J818,ABNT5101!$I$3:$J$9,2)</f>
        <v>20</v>
      </c>
      <c r="AY818" s="28">
        <f>VLOOKUP(J818,ABNT5101!$I$3:$M$9,5)</f>
        <v>0.28000000000000003</v>
      </c>
      <c r="AZ818" s="28" t="str">
        <f>_xlfn.XLOOKUP(J818,ABNT5101!I:I,ABNT5101!L:L)</f>
        <v>-</v>
      </c>
      <c r="BA818" s="28">
        <f>_xlfn.XLOOKUP(J818,ABNT5101!$I:$I,ABNT5101!M:M)</f>
        <v>0.28000000000000003</v>
      </c>
      <c r="BB818" s="28" t="str">
        <f>_xlfn.XLOOKUP(J818,ABNT5101!$I:$I,ABNT5101!N:N)</f>
        <v>-</v>
      </c>
      <c r="BC818" s="28">
        <f>_xlfn.XLOOKUP(J818,ABNT5101!$I:$I,ABNT5101!O:O)</f>
        <v>14</v>
      </c>
      <c r="BD818" s="31" t="str">
        <f t="shared" si="463"/>
        <v>NÃO ATENDE</v>
      </c>
      <c r="BE818" s="32">
        <f t="shared" si="455"/>
        <v>-1</v>
      </c>
      <c r="BF818" s="32">
        <f t="shared" si="456"/>
        <v>-1</v>
      </c>
      <c r="BG818" s="32" t="str">
        <f t="shared" si="464"/>
        <v>-</v>
      </c>
      <c r="BH818" s="34"/>
      <c r="BI818" s="34"/>
      <c r="BJ818" s="34"/>
      <c r="BK818" s="34"/>
      <c r="BL818" s="35"/>
      <c r="BM818" s="34"/>
      <c r="BN818" s="31" t="str">
        <f t="shared" si="465"/>
        <v>NÃO ATENDE</v>
      </c>
      <c r="BO818" s="31" t="str">
        <f t="shared" si="457"/>
        <v>NÃO ATENDE</v>
      </c>
      <c r="BP818" s="31" t="str">
        <f t="shared" si="458"/>
        <v>NÃO ATENDE</v>
      </c>
      <c r="BQ818" s="31" t="str">
        <f t="shared" si="466"/>
        <v>ATENDE</v>
      </c>
      <c r="BR818" s="36" t="str">
        <f t="shared" si="467"/>
        <v>C2</v>
      </c>
      <c r="BS818" s="36" t="str">
        <f t="shared" si="468"/>
        <v>Sem Passeio</v>
      </c>
      <c r="BT818" s="37" t="e">
        <f t="shared" si="469"/>
        <v>#N/A</v>
      </c>
      <c r="BU818" s="34"/>
      <c r="BV818" s="34"/>
      <c r="BW818" s="36" t="e">
        <f>IF(BS818="-","-",_xlfn.XLOOKUP(BS818,ABNT5101!$B$4:$B$9,ABNT5101!$C$4:$C$9))</f>
        <v>#N/A</v>
      </c>
      <c r="BX818" s="36" t="e">
        <f>IF(BS818="-","-",_xlfn.XLOOKUP(BS818,ABNT5101!$B$4:$B$9,ABNT5101!$D$4:$D$9))</f>
        <v>#N/A</v>
      </c>
      <c r="BY818" s="31" t="e">
        <f t="shared" si="470"/>
        <v>#N/A</v>
      </c>
      <c r="BZ818" s="31" t="e">
        <f t="shared" si="471"/>
        <v>#N/A</v>
      </c>
      <c r="CA818" s="31" t="e">
        <f t="shared" si="472"/>
        <v>#N/A</v>
      </c>
      <c r="CB818" s="36" t="str">
        <f t="shared" si="454"/>
        <v>Sem Passeio</v>
      </c>
      <c r="CC818" s="37" t="e">
        <f t="shared" si="473"/>
        <v>#N/A</v>
      </c>
      <c r="CD818" s="38"/>
      <c r="CE818" s="38"/>
      <c r="CF818" s="31" t="e">
        <f>IF(CB818="-","-",_xlfn.XLOOKUP(CB818,ABNT5101!$B$4:$B$9,ABNT5101!$C$4:$C$9))</f>
        <v>#N/A</v>
      </c>
      <c r="CG818" s="36" t="e">
        <f>IF(CB818="-","-",_xlfn.XLOOKUP(CB818,ABNT5101!$B$4:$B$9,ABNT5101!$D$4:$D$9))</f>
        <v>#N/A</v>
      </c>
      <c r="CH818" s="31" t="e">
        <f t="shared" si="474"/>
        <v>#N/A</v>
      </c>
      <c r="CI818" s="31" t="e">
        <f t="shared" si="475"/>
        <v>#N/A</v>
      </c>
      <c r="CJ818" s="31" t="e">
        <f t="shared" si="476"/>
        <v>#N/A</v>
      </c>
      <c r="CK818" s="56">
        <f>_xlfn.XLOOKUP(CL818,'Banco de dados'!$B:$B,'Banco de dados'!$D:$D)</f>
        <v>0</v>
      </c>
      <c r="CL818" s="42"/>
      <c r="CM818" s="56">
        <f>_xlfn.XLOOKUP(CL818,'Banco de dados'!$B:$B,'Banco de dados'!$E:$E)</f>
        <v>0</v>
      </c>
      <c r="CN818" s="56"/>
      <c r="CO818" s="56">
        <f>IF(CN818="-","-",_xlfn.XLOOKUP(CN818,'Banco de dados'!$B:$B,'Banco de dados'!$E:$E))</f>
        <v>0</v>
      </c>
      <c r="CP818" s="41">
        <f t="shared" si="477"/>
        <v>1</v>
      </c>
      <c r="CQ818" s="56">
        <f>_xlfn.XLOOKUP(CL818,'Banco de dados'!$B:$B,'Banco de dados'!$H:$H)</f>
        <v>0</v>
      </c>
      <c r="CR818" s="56" t="e">
        <f t="array" aca="1" ref="CR818" ca="1">_xludf.xlookup(CN818,'Banco de dados'!$B:$B,'Banco de dados'!$H:$H)</f>
        <v>#NAME?</v>
      </c>
      <c r="CS818" s="56" t="e">
        <f t="array" aca="1" ref="CS818" ca="1">_xludf.xlookup(CL818,'Banco de dados'!$B:$B,'Banco de dados'!$F:$F)</f>
        <v>#NAME?</v>
      </c>
      <c r="CT818" s="56" t="e">
        <f t="array" aca="1" ref="CT818" ca="1">_xludf.xlookup(CN818,'Banco de dados'!$B:$B,'Banco de dados'!$F:$F)</f>
        <v>#NAME?</v>
      </c>
      <c r="CU818" s="42"/>
      <c r="CV818" s="42"/>
      <c r="CW818" s="56" t="s">
        <v>204</v>
      </c>
      <c r="CX818" s="42"/>
      <c r="CY818" s="56" t="str">
        <f>IF($CX818="","",VLOOKUP($CX818,'Braços de IP'!$E$9:$I$15,2,0))</f>
        <v/>
      </c>
      <c r="CZ818" s="43" t="str">
        <f>IF($CX818="","",VLOOKUP($CX818,'Braços de IP'!$E$9:$I$15,5,0))</f>
        <v/>
      </c>
      <c r="DA818" s="56"/>
      <c r="DB818" s="56"/>
      <c r="DC818" s="56"/>
      <c r="DD818" s="56"/>
      <c r="DE818" s="56"/>
      <c r="DF818" s="56"/>
      <c r="DG818" s="44">
        <f t="shared" si="478"/>
        <v>0</v>
      </c>
      <c r="DH818" s="45">
        <f t="shared" si="479"/>
        <v>60</v>
      </c>
      <c r="DI818" s="44">
        <f t="shared" si="480"/>
        <v>60</v>
      </c>
      <c r="DJ818" s="46">
        <f t="shared" si="481"/>
        <v>1</v>
      </c>
      <c r="DK818" s="47" t="s">
        <v>147</v>
      </c>
      <c r="DL818" s="48"/>
      <c r="DM818" s="49"/>
      <c r="DN818" s="23" t="s">
        <v>148</v>
      </c>
      <c r="DO818" s="23"/>
      <c r="DQ818" s="50"/>
    </row>
    <row r="819" spans="1:127" ht="15.75" hidden="1" customHeight="1" x14ac:dyDescent="0.3">
      <c r="B819" s="5"/>
      <c r="C819" s="5"/>
      <c r="D819" s="5"/>
      <c r="E819" s="22" t="s">
        <v>660</v>
      </c>
      <c r="F819" s="22" t="s">
        <v>150</v>
      </c>
      <c r="G819" s="23" t="s">
        <v>239</v>
      </c>
      <c r="H819" s="23">
        <v>-23.335830000000001</v>
      </c>
      <c r="I819" s="23">
        <v>-46.927809000000003</v>
      </c>
      <c r="J819" s="24" t="s">
        <v>156</v>
      </c>
      <c r="K819" s="60"/>
      <c r="L819" s="24" t="s">
        <v>152</v>
      </c>
      <c r="M819" s="24" t="s">
        <v>141</v>
      </c>
      <c r="N819" s="23">
        <v>60</v>
      </c>
      <c r="O819" s="23" t="s">
        <v>142</v>
      </c>
      <c r="P819" s="23" t="s">
        <v>143</v>
      </c>
      <c r="Q819" s="26">
        <f t="shared" si="459"/>
        <v>120</v>
      </c>
      <c r="R819" s="27">
        <v>2</v>
      </c>
      <c r="S819" s="28" t="s">
        <v>153</v>
      </c>
      <c r="T819" s="28">
        <v>7</v>
      </c>
      <c r="U819" s="29"/>
      <c r="V819" s="29"/>
      <c r="W819" s="29"/>
      <c r="X819" s="28" t="s">
        <v>153</v>
      </c>
      <c r="Y819" s="23"/>
      <c r="Z819" s="23"/>
      <c r="AA819" s="23"/>
      <c r="AB819" s="23"/>
      <c r="AC819" s="23"/>
      <c r="AD819" s="23" t="s">
        <v>144</v>
      </c>
      <c r="AE819" s="23" t="s">
        <v>145</v>
      </c>
      <c r="AF819" s="23"/>
      <c r="AG819" s="23">
        <v>7.3</v>
      </c>
      <c r="AH819" s="23">
        <v>1</v>
      </c>
      <c r="AI819" s="23" t="s">
        <v>661</v>
      </c>
      <c r="AJ819" s="23">
        <v>2</v>
      </c>
      <c r="AK819" s="27">
        <f t="shared" si="460"/>
        <v>0.8</v>
      </c>
      <c r="AL819" s="27" t="s">
        <v>143</v>
      </c>
      <c r="AM819" s="27" t="s">
        <v>143</v>
      </c>
      <c r="AN819" s="23"/>
      <c r="AO819" s="27">
        <f t="shared" si="461"/>
        <v>2</v>
      </c>
      <c r="AP819" s="23"/>
      <c r="AQ819" s="23"/>
      <c r="AR819" s="23"/>
      <c r="AS819" s="23"/>
      <c r="AT819" s="23"/>
      <c r="AU819" s="27"/>
      <c r="AV819" s="27">
        <f t="shared" si="462"/>
        <v>0</v>
      </c>
      <c r="AW819" s="27"/>
      <c r="AX819" s="28">
        <f>VLOOKUP(J819,ABNT5101!$I$3:$J$9,2)</f>
        <v>20</v>
      </c>
      <c r="AY819" s="28">
        <f>VLOOKUP(J819,ABNT5101!$I$3:$M$9,5)</f>
        <v>0.28000000000000003</v>
      </c>
      <c r="AZ819" s="28" t="str">
        <f>_xlfn.XLOOKUP(J819,ABNT5101!I:I,ABNT5101!L:L)</f>
        <v>-</v>
      </c>
      <c r="BA819" s="28">
        <f>_xlfn.XLOOKUP(J819,ABNT5101!$I:$I,ABNT5101!M:M)</f>
        <v>0.28000000000000003</v>
      </c>
      <c r="BB819" s="28" t="str">
        <f>_xlfn.XLOOKUP(J819,ABNT5101!$I:$I,ABNT5101!N:N)</f>
        <v>-</v>
      </c>
      <c r="BC819" s="28">
        <f>_xlfn.XLOOKUP(J819,ABNT5101!$I:$I,ABNT5101!O:O)</f>
        <v>14</v>
      </c>
      <c r="BD819" s="31" t="str">
        <f t="shared" si="463"/>
        <v>NÃO ATENDE</v>
      </c>
      <c r="BE819" s="32">
        <f t="shared" si="455"/>
        <v>-1</v>
      </c>
      <c r="BF819" s="32">
        <f t="shared" si="456"/>
        <v>-1</v>
      </c>
      <c r="BG819" s="32" t="str">
        <f t="shared" si="464"/>
        <v>-</v>
      </c>
      <c r="BH819" s="34"/>
      <c r="BI819" s="34"/>
      <c r="BJ819" s="34"/>
      <c r="BK819" s="34"/>
      <c r="BL819" s="35"/>
      <c r="BM819" s="34"/>
      <c r="BN819" s="31" t="str">
        <f t="shared" si="465"/>
        <v>NÃO ATENDE</v>
      </c>
      <c r="BO819" s="31" t="str">
        <f t="shared" si="457"/>
        <v>NÃO ATENDE</v>
      </c>
      <c r="BP819" s="31" t="str">
        <f t="shared" si="458"/>
        <v>NÃO ATENDE</v>
      </c>
      <c r="BQ819" s="31" t="str">
        <f t="shared" si="466"/>
        <v>ATENDE</v>
      </c>
      <c r="BR819" s="36" t="str">
        <f t="shared" si="467"/>
        <v>C2</v>
      </c>
      <c r="BS819" s="36" t="str">
        <f t="shared" si="468"/>
        <v>Sem Passeio</v>
      </c>
      <c r="BT819" s="37" t="e">
        <f t="shared" si="469"/>
        <v>#N/A</v>
      </c>
      <c r="BU819" s="34"/>
      <c r="BV819" s="34"/>
      <c r="BW819" s="36" t="e">
        <f>IF(BS819="-","-",_xlfn.XLOOKUP(BS819,ABNT5101!$B$4:$B$9,ABNT5101!$C$4:$C$9))</f>
        <v>#N/A</v>
      </c>
      <c r="BX819" s="36" t="e">
        <f>IF(BS819="-","-",_xlfn.XLOOKUP(BS819,ABNT5101!$B$4:$B$9,ABNT5101!$D$4:$D$9))</f>
        <v>#N/A</v>
      </c>
      <c r="BY819" s="31" t="e">
        <f t="shared" si="470"/>
        <v>#N/A</v>
      </c>
      <c r="BZ819" s="31" t="e">
        <f t="shared" si="471"/>
        <v>#N/A</v>
      </c>
      <c r="CA819" s="31" t="e">
        <f t="shared" si="472"/>
        <v>#N/A</v>
      </c>
      <c r="CB819" s="36" t="str">
        <f t="shared" si="454"/>
        <v>Sem Passeio</v>
      </c>
      <c r="CC819" s="37" t="e">
        <f t="shared" si="473"/>
        <v>#N/A</v>
      </c>
      <c r="CD819" s="38"/>
      <c r="CE819" s="38"/>
      <c r="CF819" s="31" t="e">
        <f>IF(CB819="-","-",_xlfn.XLOOKUP(CB819,ABNT5101!$B$4:$B$9,ABNT5101!$C$4:$C$9))</f>
        <v>#N/A</v>
      </c>
      <c r="CG819" s="36" t="e">
        <f>IF(CB819="-","-",_xlfn.XLOOKUP(CB819,ABNT5101!$B$4:$B$9,ABNT5101!$D$4:$D$9))</f>
        <v>#N/A</v>
      </c>
      <c r="CH819" s="31" t="e">
        <f t="shared" si="474"/>
        <v>#N/A</v>
      </c>
      <c r="CI819" s="31" t="e">
        <f t="shared" si="475"/>
        <v>#N/A</v>
      </c>
      <c r="CJ819" s="31" t="e">
        <f t="shared" si="476"/>
        <v>#N/A</v>
      </c>
      <c r="CK819" s="56">
        <f>_xlfn.XLOOKUP(CL819,'Banco de dados'!$B:$B,'Banco de dados'!$D:$D)</f>
        <v>0</v>
      </c>
      <c r="CL819" s="42"/>
      <c r="CM819" s="56">
        <f>_xlfn.XLOOKUP(CL819,'Banco de dados'!$B:$B,'Banco de dados'!$E:$E)</f>
        <v>0</v>
      </c>
      <c r="CN819" s="56"/>
      <c r="CO819" s="56">
        <f>IF(CN819="-","-",_xlfn.XLOOKUP(CN819,'Banco de dados'!$B:$B,'Banco de dados'!$E:$E))</f>
        <v>0</v>
      </c>
      <c r="CP819" s="41">
        <f t="shared" si="477"/>
        <v>1</v>
      </c>
      <c r="CQ819" s="56">
        <f>_xlfn.XLOOKUP(CL819,'Banco de dados'!$B:$B,'Banco de dados'!$H:$H)</f>
        <v>0</v>
      </c>
      <c r="CR819" s="56" t="e">
        <f t="array" aca="1" ref="CR819" ca="1">_xludf.xlookup(CN819,'Banco de dados'!$B:$B,'Banco de dados'!$H:$H)</f>
        <v>#NAME?</v>
      </c>
      <c r="CS819" s="56" t="e">
        <f t="array" aca="1" ref="CS819" ca="1">_xludf.xlookup(CL819,'Banco de dados'!$B:$B,'Banco de dados'!$F:$F)</f>
        <v>#NAME?</v>
      </c>
      <c r="CT819" s="56" t="e">
        <f t="array" aca="1" ref="CT819" ca="1">_xludf.xlookup(CN819,'Banco de dados'!$B:$B,'Banco de dados'!$F:$F)</f>
        <v>#NAME?</v>
      </c>
      <c r="CU819" s="42"/>
      <c r="CV819" s="42"/>
      <c r="CW819" s="56" t="s">
        <v>204</v>
      </c>
      <c r="CX819" s="42"/>
      <c r="CY819" s="56" t="str">
        <f>IF($CX819="","",VLOOKUP($CX819,'Braços de IP'!$E$9:$I$15,2,0))</f>
        <v/>
      </c>
      <c r="CZ819" s="43" t="str">
        <f>IF($CX819="","",VLOOKUP($CX819,'Braços de IP'!$E$9:$I$15,5,0))</f>
        <v/>
      </c>
      <c r="DA819" s="56"/>
      <c r="DB819" s="56"/>
      <c r="DC819" s="56"/>
      <c r="DD819" s="56"/>
      <c r="DE819" s="56"/>
      <c r="DF819" s="56"/>
      <c r="DG819" s="44">
        <f t="shared" si="478"/>
        <v>0</v>
      </c>
      <c r="DH819" s="45">
        <f t="shared" si="479"/>
        <v>60</v>
      </c>
      <c r="DI819" s="44">
        <f t="shared" si="480"/>
        <v>60</v>
      </c>
      <c r="DJ819" s="46">
        <f t="shared" si="481"/>
        <v>1</v>
      </c>
      <c r="DK819" s="47" t="s">
        <v>147</v>
      </c>
      <c r="DL819" s="48"/>
      <c r="DM819" s="49"/>
      <c r="DN819" s="23" t="s">
        <v>148</v>
      </c>
      <c r="DO819" s="23"/>
      <c r="DQ819" s="50"/>
    </row>
    <row r="820" spans="1:127" ht="15.75" hidden="1" customHeight="1" x14ac:dyDescent="0.3">
      <c r="B820" s="5"/>
      <c r="C820" s="5"/>
      <c r="D820" s="5"/>
      <c r="E820" s="22" t="s">
        <v>660</v>
      </c>
      <c r="F820" s="22" t="s">
        <v>150</v>
      </c>
      <c r="G820" s="23" t="s">
        <v>239</v>
      </c>
      <c r="H820" s="23">
        <v>-23.335830000000001</v>
      </c>
      <c r="I820" s="23">
        <v>-46.927809000000003</v>
      </c>
      <c r="J820" s="24" t="s">
        <v>156</v>
      </c>
      <c r="K820" s="60"/>
      <c r="L820" s="24" t="s">
        <v>152</v>
      </c>
      <c r="M820" s="24" t="s">
        <v>141</v>
      </c>
      <c r="N820" s="23">
        <v>60</v>
      </c>
      <c r="O820" s="23" t="s">
        <v>142</v>
      </c>
      <c r="P820" s="23" t="s">
        <v>143</v>
      </c>
      <c r="Q820" s="26">
        <f t="shared" si="459"/>
        <v>120</v>
      </c>
      <c r="R820" s="27">
        <v>2</v>
      </c>
      <c r="S820" s="28" t="s">
        <v>153</v>
      </c>
      <c r="T820" s="28">
        <v>7</v>
      </c>
      <c r="U820" s="29"/>
      <c r="V820" s="29"/>
      <c r="W820" s="29"/>
      <c r="X820" s="28" t="s">
        <v>153</v>
      </c>
      <c r="Y820" s="23"/>
      <c r="Z820" s="23"/>
      <c r="AA820" s="23"/>
      <c r="AB820" s="23"/>
      <c r="AC820" s="23"/>
      <c r="AD820" s="23" t="s">
        <v>144</v>
      </c>
      <c r="AE820" s="23" t="s">
        <v>145</v>
      </c>
      <c r="AF820" s="23"/>
      <c r="AG820" s="23">
        <v>7.3</v>
      </c>
      <c r="AH820" s="23">
        <v>1</v>
      </c>
      <c r="AI820" s="23" t="s">
        <v>661</v>
      </c>
      <c r="AJ820" s="23">
        <v>2</v>
      </c>
      <c r="AK820" s="27">
        <f t="shared" si="460"/>
        <v>0.8</v>
      </c>
      <c r="AL820" s="27" t="s">
        <v>143</v>
      </c>
      <c r="AM820" s="27" t="s">
        <v>143</v>
      </c>
      <c r="AN820" s="23"/>
      <c r="AO820" s="27">
        <f t="shared" si="461"/>
        <v>2</v>
      </c>
      <c r="AP820" s="23"/>
      <c r="AQ820" s="23"/>
      <c r="AR820" s="23"/>
      <c r="AS820" s="23"/>
      <c r="AT820" s="23"/>
      <c r="AU820" s="27"/>
      <c r="AV820" s="27">
        <f t="shared" si="462"/>
        <v>0</v>
      </c>
      <c r="AW820" s="27"/>
      <c r="AX820" s="28">
        <f>VLOOKUP(J820,ABNT5101!$I$3:$J$9,2)</f>
        <v>20</v>
      </c>
      <c r="AY820" s="28">
        <f>VLOOKUP(J820,ABNT5101!$I$3:$M$9,5)</f>
        <v>0.28000000000000003</v>
      </c>
      <c r="AZ820" s="28" t="str">
        <f>_xlfn.XLOOKUP(J820,ABNT5101!I:I,ABNT5101!L:L)</f>
        <v>-</v>
      </c>
      <c r="BA820" s="28">
        <f>_xlfn.XLOOKUP(J820,ABNT5101!$I:$I,ABNT5101!M:M)</f>
        <v>0.28000000000000003</v>
      </c>
      <c r="BB820" s="28" t="str">
        <f>_xlfn.XLOOKUP(J820,ABNT5101!$I:$I,ABNT5101!N:N)</f>
        <v>-</v>
      </c>
      <c r="BC820" s="28">
        <f>_xlfn.XLOOKUP(J820,ABNT5101!$I:$I,ABNT5101!O:O)</f>
        <v>14</v>
      </c>
      <c r="BD820" s="31" t="str">
        <f t="shared" si="463"/>
        <v>NÃO ATENDE</v>
      </c>
      <c r="BE820" s="32">
        <f t="shared" si="455"/>
        <v>-1</v>
      </c>
      <c r="BF820" s="32">
        <f t="shared" si="456"/>
        <v>-1</v>
      </c>
      <c r="BG820" s="32" t="str">
        <f t="shared" si="464"/>
        <v>-</v>
      </c>
      <c r="BH820" s="34"/>
      <c r="BI820" s="34"/>
      <c r="BJ820" s="34"/>
      <c r="BK820" s="34"/>
      <c r="BL820" s="35"/>
      <c r="BM820" s="34"/>
      <c r="BN820" s="31" t="str">
        <f t="shared" si="465"/>
        <v>NÃO ATENDE</v>
      </c>
      <c r="BO820" s="31" t="str">
        <f t="shared" si="457"/>
        <v>NÃO ATENDE</v>
      </c>
      <c r="BP820" s="31" t="str">
        <f t="shared" si="458"/>
        <v>NÃO ATENDE</v>
      </c>
      <c r="BQ820" s="31" t="str">
        <f t="shared" si="466"/>
        <v>ATENDE</v>
      </c>
      <c r="BR820" s="36" t="str">
        <f t="shared" si="467"/>
        <v>C2</v>
      </c>
      <c r="BS820" s="36" t="str">
        <f t="shared" si="468"/>
        <v>Sem Passeio</v>
      </c>
      <c r="BT820" s="37" t="e">
        <f t="shared" si="469"/>
        <v>#N/A</v>
      </c>
      <c r="BU820" s="34"/>
      <c r="BV820" s="34"/>
      <c r="BW820" s="36" t="e">
        <f>IF(BS820="-","-",_xlfn.XLOOKUP(BS820,ABNT5101!$B$4:$B$9,ABNT5101!$C$4:$C$9))</f>
        <v>#N/A</v>
      </c>
      <c r="BX820" s="36" t="e">
        <f>IF(BS820="-","-",_xlfn.XLOOKUP(BS820,ABNT5101!$B$4:$B$9,ABNT5101!$D$4:$D$9))</f>
        <v>#N/A</v>
      </c>
      <c r="BY820" s="31" t="e">
        <f t="shared" si="470"/>
        <v>#N/A</v>
      </c>
      <c r="BZ820" s="31" t="e">
        <f t="shared" si="471"/>
        <v>#N/A</v>
      </c>
      <c r="CA820" s="31" t="e">
        <f t="shared" si="472"/>
        <v>#N/A</v>
      </c>
      <c r="CB820" s="36" t="str">
        <f t="shared" ref="CB820:CB826" si="482">BS820</f>
        <v>Sem Passeio</v>
      </c>
      <c r="CC820" s="37" t="e">
        <f t="shared" si="473"/>
        <v>#N/A</v>
      </c>
      <c r="CD820" s="38"/>
      <c r="CE820" s="38"/>
      <c r="CF820" s="31" t="e">
        <f>IF(CB820="-","-",_xlfn.XLOOKUP(CB820,ABNT5101!$B$4:$B$9,ABNT5101!$C$4:$C$9))</f>
        <v>#N/A</v>
      </c>
      <c r="CG820" s="36" t="e">
        <f>IF(CB820="-","-",_xlfn.XLOOKUP(CB820,ABNT5101!$B$4:$B$9,ABNT5101!$D$4:$D$9))</f>
        <v>#N/A</v>
      </c>
      <c r="CH820" s="31" t="e">
        <f t="shared" si="474"/>
        <v>#N/A</v>
      </c>
      <c r="CI820" s="31" t="e">
        <f t="shared" si="475"/>
        <v>#N/A</v>
      </c>
      <c r="CJ820" s="31" t="e">
        <f t="shared" si="476"/>
        <v>#N/A</v>
      </c>
      <c r="CK820" s="56">
        <f>_xlfn.XLOOKUP(CL820,'Banco de dados'!$B:$B,'Banco de dados'!$D:$D)</f>
        <v>0</v>
      </c>
      <c r="CL820" s="42"/>
      <c r="CM820" s="56">
        <f>_xlfn.XLOOKUP(CL820,'Banco de dados'!$B:$B,'Banco de dados'!$E:$E)</f>
        <v>0</v>
      </c>
      <c r="CN820" s="56"/>
      <c r="CO820" s="56">
        <f>IF(CN820="-","-",_xlfn.XLOOKUP(CN820,'Banco de dados'!$B:$B,'Banco de dados'!$E:$E))</f>
        <v>0</v>
      </c>
      <c r="CP820" s="41">
        <f t="shared" si="477"/>
        <v>1</v>
      </c>
      <c r="CQ820" s="56">
        <f>_xlfn.XLOOKUP(CL820,'Banco de dados'!$B:$B,'Banco de dados'!$H:$H)</f>
        <v>0</v>
      </c>
      <c r="CR820" s="56" t="e">
        <f t="array" aca="1" ref="CR820" ca="1">_xludf.xlookup(CN820,'Banco de dados'!$B:$B,'Banco de dados'!$H:$H)</f>
        <v>#NAME?</v>
      </c>
      <c r="CS820" s="56" t="e">
        <f t="array" aca="1" ref="CS820" ca="1">_xludf.xlookup(CL820,'Banco de dados'!$B:$B,'Banco de dados'!$F:$F)</f>
        <v>#NAME?</v>
      </c>
      <c r="CT820" s="56" t="e">
        <f t="array" aca="1" ref="CT820" ca="1">_xludf.xlookup(CN820,'Banco de dados'!$B:$B,'Banco de dados'!$F:$F)</f>
        <v>#NAME?</v>
      </c>
      <c r="CU820" s="42"/>
      <c r="CV820" s="42"/>
      <c r="CW820" s="56" t="s">
        <v>204</v>
      </c>
      <c r="CX820" s="42"/>
      <c r="CY820" s="56" t="str">
        <f>IF($CX820="","",VLOOKUP($CX820,'Braços de IP'!$E$9:$I$15,2,0))</f>
        <v/>
      </c>
      <c r="CZ820" s="43" t="str">
        <f>IF($CX820="","",VLOOKUP($CX820,'Braços de IP'!$E$9:$I$15,5,0))</f>
        <v/>
      </c>
      <c r="DA820" s="56"/>
      <c r="DB820" s="56"/>
      <c r="DC820" s="56"/>
      <c r="DD820" s="56"/>
      <c r="DE820" s="56"/>
      <c r="DF820" s="56"/>
      <c r="DG820" s="44">
        <f t="shared" si="478"/>
        <v>0</v>
      </c>
      <c r="DH820" s="45">
        <f t="shared" si="479"/>
        <v>60</v>
      </c>
      <c r="DI820" s="44">
        <f t="shared" si="480"/>
        <v>60</v>
      </c>
      <c r="DJ820" s="46">
        <f t="shared" si="481"/>
        <v>1</v>
      </c>
      <c r="DK820" s="47" t="s">
        <v>147</v>
      </c>
      <c r="DL820" s="48"/>
      <c r="DM820" s="49"/>
      <c r="DN820" s="23" t="s">
        <v>148</v>
      </c>
      <c r="DO820" s="23"/>
      <c r="DQ820" s="50"/>
    </row>
    <row r="821" spans="1:127" ht="15.75" customHeight="1" x14ac:dyDescent="0.3">
      <c r="A821" s="224" t="s">
        <v>1290</v>
      </c>
      <c r="B821" s="5"/>
      <c r="C821" s="5" t="s">
        <v>148</v>
      </c>
      <c r="D821" s="5"/>
      <c r="E821" s="22" t="s">
        <v>662</v>
      </c>
      <c r="F821" s="22" t="s">
        <v>210</v>
      </c>
      <c r="G821" s="23" t="s">
        <v>559</v>
      </c>
      <c r="H821" s="23">
        <v>-23.400078000000001</v>
      </c>
      <c r="I821" s="23">
        <v>-46.854486000000001</v>
      </c>
      <c r="J821" s="24" t="s">
        <v>160</v>
      </c>
      <c r="K821" s="60"/>
      <c r="L821" s="24" t="s">
        <v>140</v>
      </c>
      <c r="M821" s="24" t="s">
        <v>141</v>
      </c>
      <c r="N821" s="23">
        <v>90</v>
      </c>
      <c r="O821" s="23" t="s">
        <v>142</v>
      </c>
      <c r="P821" s="23" t="s">
        <v>143</v>
      </c>
      <c r="Q821" s="26">
        <f t="shared" si="459"/>
        <v>180</v>
      </c>
      <c r="R821" s="27">
        <v>1</v>
      </c>
      <c r="S821" s="28">
        <v>4</v>
      </c>
      <c r="T821" s="28">
        <v>6.5</v>
      </c>
      <c r="U821" s="29"/>
      <c r="V821" s="29"/>
      <c r="W821" s="227">
        <v>6.5</v>
      </c>
      <c r="X821" s="28">
        <v>3.3</v>
      </c>
      <c r="Y821" s="23">
        <v>6.5</v>
      </c>
      <c r="Z821" s="23"/>
      <c r="AA821" s="23"/>
      <c r="AB821" s="23"/>
      <c r="AC821" s="23"/>
      <c r="AD821" s="23" t="s">
        <v>394</v>
      </c>
      <c r="AE821" s="23" t="s">
        <v>145</v>
      </c>
      <c r="AF821" s="23">
        <v>28</v>
      </c>
      <c r="AG821" s="23">
        <v>8.1</v>
      </c>
      <c r="AH821" s="23">
        <v>1</v>
      </c>
      <c r="AI821" s="23">
        <v>0.2</v>
      </c>
      <c r="AJ821" s="23">
        <v>2.2999999999999998</v>
      </c>
      <c r="AK821" s="27">
        <f t="shared" si="460"/>
        <v>2.0999999999999996</v>
      </c>
      <c r="AL821" s="27" t="s">
        <v>143</v>
      </c>
      <c r="AM821" s="27" t="s">
        <v>143</v>
      </c>
      <c r="AN821" s="23"/>
      <c r="AO821" s="27" t="str">
        <f t="shared" si="461"/>
        <v>erro</v>
      </c>
      <c r="AP821" s="23"/>
      <c r="AQ821" s="23"/>
      <c r="AR821" s="23"/>
      <c r="AS821" s="23"/>
      <c r="AT821" s="23"/>
      <c r="AU821" s="27"/>
      <c r="AV821" s="27">
        <f t="shared" si="462"/>
        <v>0</v>
      </c>
      <c r="AW821" s="27"/>
      <c r="AX821" s="28">
        <f>VLOOKUP(J821,ABNT5101!$I$3:$J$9,2)</f>
        <v>10</v>
      </c>
      <c r="AY821" s="28">
        <f>VLOOKUP(J821,ABNT5101!$I$3:$M$9,5)</f>
        <v>0.18</v>
      </c>
      <c r="AZ821" s="28" t="str">
        <f>_xlfn.XLOOKUP(J821,ABNT5101!I:I,ABNT5101!L:L)</f>
        <v>-</v>
      </c>
      <c r="BA821" s="28">
        <f>_xlfn.XLOOKUP(J821,ABNT5101!$I:$I,ABNT5101!M:M)</f>
        <v>0.18</v>
      </c>
      <c r="BB821" s="28" t="str">
        <f>_xlfn.XLOOKUP(J821,ABNT5101!$I:$I,ABNT5101!N:N)</f>
        <v>-</v>
      </c>
      <c r="BC821" s="28">
        <f>_xlfn.XLOOKUP(J821,ABNT5101!$I:$I,ABNT5101!O:O)</f>
        <v>16</v>
      </c>
      <c r="BD821" s="31" t="str">
        <f t="shared" si="463"/>
        <v>ATENDE</v>
      </c>
      <c r="BE821" s="32">
        <f t="shared" si="455"/>
        <v>0.15999999999999992</v>
      </c>
      <c r="BF821" s="32">
        <f t="shared" si="456"/>
        <v>2.2222222222222223</v>
      </c>
      <c r="BG821" s="32" t="str">
        <f t="shared" si="464"/>
        <v>-</v>
      </c>
      <c r="BH821" s="34">
        <v>11.6</v>
      </c>
      <c r="BI821" s="34">
        <v>0.57999999999999996</v>
      </c>
      <c r="BJ821" s="34"/>
      <c r="BK821" s="34"/>
      <c r="BL821" s="35"/>
      <c r="BM821" s="34"/>
      <c r="BN821" s="31" t="str">
        <f t="shared" si="465"/>
        <v>ATENDE</v>
      </c>
      <c r="BO821" s="31" t="str">
        <f t="shared" si="457"/>
        <v>ATENDE</v>
      </c>
      <c r="BP821" s="31" t="str">
        <f t="shared" si="458"/>
        <v>ATENDE</v>
      </c>
      <c r="BQ821" s="31" t="str">
        <f t="shared" si="466"/>
        <v>ATENDE</v>
      </c>
      <c r="BR821" s="36" t="str">
        <f t="shared" si="467"/>
        <v>C4</v>
      </c>
      <c r="BS821" s="36" t="str">
        <f t="shared" si="468"/>
        <v>P6</v>
      </c>
      <c r="BT821" s="37">
        <f t="shared" si="469"/>
        <v>1.0699999999999998</v>
      </c>
      <c r="BU821" s="34">
        <v>6.21</v>
      </c>
      <c r="BV821" s="34">
        <v>3.62</v>
      </c>
      <c r="BW821" s="36">
        <f>IF(BS821="-","-",_xlfn.XLOOKUP(BS821,ABNT5101!$B$4:$B$9,ABNT5101!$C$4:$C$9))</f>
        <v>3</v>
      </c>
      <c r="BX821" s="36">
        <f>IF(BS821="-","-",_xlfn.XLOOKUP(BS821,ABNT5101!$B$4:$B$9,ABNT5101!$D$4:$D$9))</f>
        <v>0.6</v>
      </c>
      <c r="BY821" s="31" t="str">
        <f t="shared" si="470"/>
        <v>ATENDE</v>
      </c>
      <c r="BZ821" s="31" t="str">
        <f t="shared" si="471"/>
        <v>ATENDE</v>
      </c>
      <c r="CA821" s="31" t="str">
        <f t="shared" si="472"/>
        <v>ATENDE</v>
      </c>
      <c r="CB821" s="36" t="str">
        <f t="shared" si="482"/>
        <v>P6</v>
      </c>
      <c r="CC821" s="37">
        <f t="shared" si="473"/>
        <v>1.2233333333333332</v>
      </c>
      <c r="CD821" s="222">
        <v>6.67</v>
      </c>
      <c r="CE821" s="222">
        <v>4.1100000000000003</v>
      </c>
      <c r="CF821" s="31">
        <f>IF(CB821="-","-",_xlfn.XLOOKUP(CB821,ABNT5101!$B$4:$B$9,ABNT5101!$C$4:$C$9))</f>
        <v>3</v>
      </c>
      <c r="CG821" s="36">
        <f>IF(CB821="-","-",_xlfn.XLOOKUP(CB821,ABNT5101!$B$4:$B$9,ABNT5101!$D$4:$D$9))</f>
        <v>0.6</v>
      </c>
      <c r="CH821" s="31" t="str">
        <f t="shared" si="474"/>
        <v>ATENDE</v>
      </c>
      <c r="CI821" s="31" t="str">
        <f t="shared" si="475"/>
        <v>ATENDE</v>
      </c>
      <c r="CJ821" s="31" t="str">
        <f t="shared" si="476"/>
        <v>ATENDE</v>
      </c>
      <c r="CK821" s="56" t="str">
        <f>_xlfn.XLOOKUP(CL821,'Banco de dados'!$B:$B,'Banco de dados'!$D:$D)</f>
        <v>LEDSTAR</v>
      </c>
      <c r="CL821" s="42" t="str">
        <f>'Banco de dados'!B6</f>
        <v xml:space="preserve"> SL VT 9.1 35W</v>
      </c>
      <c r="CM821" s="56" t="str">
        <f>_xlfn.XLOOKUP(CL821,'Banco de dados'!$B:$B,'Banco de dados'!$E:$E)</f>
        <v>LUM LED SL VT 9.1 35W</v>
      </c>
      <c r="CN821" s="56"/>
      <c r="CO821" s="56">
        <f>IF(CN821="-","-",_xlfn.XLOOKUP(CN821,'Banco de dados'!$B:$B,'Banco de dados'!$E:$E))</f>
        <v>0</v>
      </c>
      <c r="CP821" s="41">
        <f t="shared" si="477"/>
        <v>1</v>
      </c>
      <c r="CQ821" s="56">
        <f>_xlfn.XLOOKUP(CL821,'Banco de dados'!$B:$B,'Banco de dados'!$H:$H)</f>
        <v>35</v>
      </c>
      <c r="CR821" s="56" t="e">
        <f t="array" aca="1" ref="CR821" ca="1">_xludf.xlookup(CN821,'Banco de dados'!$B:$B,'Banco de dados'!$H:$H)</f>
        <v>#NAME?</v>
      </c>
      <c r="CS821" s="56" t="e">
        <f t="array" aca="1" ref="CS821" ca="1">_xludf.xlookup(CL821,'Banco de dados'!$B:$B,'Banco de dados'!$F:$F)</f>
        <v>#NAME?</v>
      </c>
      <c r="CT821" s="56" t="e">
        <f t="array" aca="1" ref="CT821" ca="1">_xludf.xlookup(CN821,'Banco de dados'!$B:$B,'Banco de dados'!$F:$F)</f>
        <v>#NAME?</v>
      </c>
      <c r="CU821" s="42"/>
      <c r="CV821" s="42"/>
      <c r="CW821" s="56" t="s">
        <v>204</v>
      </c>
      <c r="CX821" s="42"/>
      <c r="CY821" s="56" t="str">
        <f>IF($CX821="","",VLOOKUP($CX821,'Braços de IP'!$E$9:$I$15,2,0))</f>
        <v/>
      </c>
      <c r="CZ821" s="43" t="str">
        <f>IF($CX821="","",VLOOKUP($CX821,'Braços de IP'!$E$9:$I$15,5,0))</f>
        <v/>
      </c>
      <c r="DA821" s="56"/>
      <c r="DB821" s="56"/>
      <c r="DC821" s="56"/>
      <c r="DD821" s="56"/>
      <c r="DE821" s="56"/>
      <c r="DF821" s="56"/>
      <c r="DG821" s="44">
        <f t="shared" si="478"/>
        <v>35</v>
      </c>
      <c r="DH821" s="45">
        <f t="shared" si="479"/>
        <v>90</v>
      </c>
      <c r="DI821" s="44">
        <f t="shared" si="480"/>
        <v>125</v>
      </c>
      <c r="DJ821" s="46">
        <f t="shared" si="481"/>
        <v>0.61111111111111116</v>
      </c>
      <c r="DK821" s="47" t="s">
        <v>147</v>
      </c>
      <c r="DL821" s="48"/>
      <c r="DM821" s="49"/>
      <c r="DN821" s="23" t="s">
        <v>148</v>
      </c>
      <c r="DO821" s="23"/>
      <c r="DQ821" s="50"/>
    </row>
    <row r="822" spans="1:127" ht="15.75" customHeight="1" x14ac:dyDescent="0.3">
      <c r="A822" s="224" t="s">
        <v>1290</v>
      </c>
      <c r="B822" s="5"/>
      <c r="C822" s="5" t="s">
        <v>148</v>
      </c>
      <c r="D822" s="5"/>
      <c r="E822" s="22" t="s">
        <v>662</v>
      </c>
      <c r="F822" s="22" t="s">
        <v>210</v>
      </c>
      <c r="G822" s="23" t="s">
        <v>559</v>
      </c>
      <c r="H822" s="23">
        <v>-23.400078000000001</v>
      </c>
      <c r="I822" s="23">
        <v>-46.854486000000001</v>
      </c>
      <c r="J822" s="24" t="s">
        <v>160</v>
      </c>
      <c r="K822" s="60"/>
      <c r="L822" s="24" t="s">
        <v>140</v>
      </c>
      <c r="M822" s="24" t="s">
        <v>141</v>
      </c>
      <c r="N822" s="23">
        <v>90</v>
      </c>
      <c r="O822" s="23" t="s">
        <v>142</v>
      </c>
      <c r="P822" s="23" t="s">
        <v>143</v>
      </c>
      <c r="Q822" s="26">
        <f t="shared" si="459"/>
        <v>180</v>
      </c>
      <c r="R822" s="27">
        <v>1</v>
      </c>
      <c r="S822" s="28">
        <v>4</v>
      </c>
      <c r="T822" s="28">
        <v>6.5</v>
      </c>
      <c r="U822" s="29"/>
      <c r="V822" s="29"/>
      <c r="W822" s="227">
        <v>6.5</v>
      </c>
      <c r="X822" s="28">
        <v>3.3</v>
      </c>
      <c r="Y822" s="23">
        <v>6.5</v>
      </c>
      <c r="Z822" s="23"/>
      <c r="AA822" s="23"/>
      <c r="AB822" s="23"/>
      <c r="AC822" s="23"/>
      <c r="AD822" s="23" t="s">
        <v>394</v>
      </c>
      <c r="AE822" s="23" t="s">
        <v>145</v>
      </c>
      <c r="AF822" s="23">
        <v>28</v>
      </c>
      <c r="AG822" s="23">
        <v>8.1</v>
      </c>
      <c r="AH822" s="23">
        <v>1</v>
      </c>
      <c r="AI822" s="23">
        <v>0.2</v>
      </c>
      <c r="AJ822" s="23">
        <v>2.2999999999999998</v>
      </c>
      <c r="AK822" s="27">
        <f t="shared" si="460"/>
        <v>2.0999999999999996</v>
      </c>
      <c r="AL822" s="27" t="s">
        <v>143</v>
      </c>
      <c r="AM822" s="27" t="s">
        <v>143</v>
      </c>
      <c r="AN822" s="23"/>
      <c r="AO822" s="27" t="str">
        <f t="shared" si="461"/>
        <v>erro</v>
      </c>
      <c r="AP822" s="23"/>
      <c r="AQ822" s="23"/>
      <c r="AR822" s="23"/>
      <c r="AS822" s="23"/>
      <c r="AT822" s="23"/>
      <c r="AU822" s="27"/>
      <c r="AV822" s="27">
        <f t="shared" si="462"/>
        <v>0</v>
      </c>
      <c r="AW822" s="27"/>
      <c r="AX822" s="28">
        <f>VLOOKUP(J822,ABNT5101!$I$3:$J$9,2)</f>
        <v>10</v>
      </c>
      <c r="AY822" s="28">
        <f>VLOOKUP(J822,ABNT5101!$I$3:$M$9,5)</f>
        <v>0.18</v>
      </c>
      <c r="AZ822" s="28" t="str">
        <f>_xlfn.XLOOKUP(J822,ABNT5101!I:I,ABNT5101!L:L)</f>
        <v>-</v>
      </c>
      <c r="BA822" s="28">
        <f>_xlfn.XLOOKUP(J822,ABNT5101!$I:$I,ABNT5101!M:M)</f>
        <v>0.18</v>
      </c>
      <c r="BB822" s="28" t="str">
        <f>_xlfn.XLOOKUP(J822,ABNT5101!$I:$I,ABNT5101!N:N)</f>
        <v>-</v>
      </c>
      <c r="BC822" s="28">
        <f>_xlfn.XLOOKUP(J822,ABNT5101!$I:$I,ABNT5101!O:O)</f>
        <v>16</v>
      </c>
      <c r="BD822" s="31" t="str">
        <f t="shared" si="463"/>
        <v>ATENDE</v>
      </c>
      <c r="BE822" s="32">
        <f t="shared" si="455"/>
        <v>9.4999999999999973E-2</v>
      </c>
      <c r="BF822" s="32">
        <f t="shared" si="456"/>
        <v>2.9444444444444442</v>
      </c>
      <c r="BG822" s="32" t="str">
        <f t="shared" si="464"/>
        <v>-</v>
      </c>
      <c r="BH822" s="34">
        <v>10.95</v>
      </c>
      <c r="BI822" s="34">
        <v>0.71</v>
      </c>
      <c r="BJ822" s="34"/>
      <c r="BK822" s="34"/>
      <c r="BL822" s="35"/>
      <c r="BM822" s="34"/>
      <c r="BN822" s="31" t="str">
        <f t="shared" si="465"/>
        <v>ATENDE</v>
      </c>
      <c r="BO822" s="31" t="str">
        <f t="shared" si="457"/>
        <v>ATENDE</v>
      </c>
      <c r="BP822" s="31" t="str">
        <f t="shared" si="458"/>
        <v>ATENDE</v>
      </c>
      <c r="BQ822" s="31" t="str">
        <f t="shared" si="466"/>
        <v>ATENDE</v>
      </c>
      <c r="BR822" s="36" t="str">
        <f t="shared" si="467"/>
        <v>C4</v>
      </c>
      <c r="BS822" s="36" t="str">
        <f t="shared" si="468"/>
        <v>P6</v>
      </c>
      <c r="BT822" s="37">
        <f t="shared" si="469"/>
        <v>0.75333333333333319</v>
      </c>
      <c r="BU822" s="34">
        <v>5.26</v>
      </c>
      <c r="BV822" s="34">
        <v>2.8</v>
      </c>
      <c r="BW822" s="36">
        <f>IF(BS822="-","-",_xlfn.XLOOKUP(BS822,ABNT5101!$B$4:$B$9,ABNT5101!$C$4:$C$9))</f>
        <v>3</v>
      </c>
      <c r="BX822" s="36">
        <f>IF(BS822="-","-",_xlfn.XLOOKUP(BS822,ABNT5101!$B$4:$B$9,ABNT5101!$D$4:$D$9))</f>
        <v>0.6</v>
      </c>
      <c r="BY822" s="31" t="str">
        <f t="shared" si="470"/>
        <v>ATENDE</v>
      </c>
      <c r="BZ822" s="31" t="str">
        <f t="shared" si="471"/>
        <v>ATENDE</v>
      </c>
      <c r="CA822" s="31" t="str">
        <f t="shared" si="472"/>
        <v>ATENDE</v>
      </c>
      <c r="CB822" s="36" t="str">
        <f t="shared" si="482"/>
        <v>P6</v>
      </c>
      <c r="CC822" s="37">
        <f t="shared" si="473"/>
        <v>0.91333333333333333</v>
      </c>
      <c r="CD822" s="222">
        <v>5.74</v>
      </c>
      <c r="CE822" s="222">
        <v>3.45</v>
      </c>
      <c r="CF822" s="31">
        <f>IF(CB822="-","-",_xlfn.XLOOKUP(CB822,ABNT5101!$B$4:$B$9,ABNT5101!$C$4:$C$9))</f>
        <v>3</v>
      </c>
      <c r="CG822" s="36">
        <f>IF(CB822="-","-",_xlfn.XLOOKUP(CB822,ABNT5101!$B$4:$B$9,ABNT5101!$D$4:$D$9))</f>
        <v>0.6</v>
      </c>
      <c r="CH822" s="31" t="str">
        <f t="shared" si="474"/>
        <v>ATENDE</v>
      </c>
      <c r="CI822" s="31" t="str">
        <f t="shared" si="475"/>
        <v>ATENDE</v>
      </c>
      <c r="CJ822" s="31" t="str">
        <f t="shared" si="476"/>
        <v>ATENDE</v>
      </c>
      <c r="CK822" s="56" t="str">
        <f>_xlfn.XLOOKUP(CL822,'Banco de dados'!$B:$B,'Banco de dados'!$D:$D)</f>
        <v>SX LIGHTING</v>
      </c>
      <c r="CL822" s="42" t="str">
        <f>'Banco de dados'!B54</f>
        <v>SX-INEVO030HF</v>
      </c>
      <c r="CM822" s="56" t="str">
        <f>_xlfn.XLOOKUP(CL822,'Banco de dados'!$B:$B,'Banco de dados'!$E:$E)</f>
        <v>SXINEVO030K50L12CZF7PHF</v>
      </c>
      <c r="CN822" s="56"/>
      <c r="CO822" s="56">
        <f>IF(CN822="-","-",_xlfn.XLOOKUP(CN822,'Banco de dados'!$B:$B,'Banco de dados'!$E:$E))</f>
        <v>0</v>
      </c>
      <c r="CP822" s="41">
        <f t="shared" si="477"/>
        <v>1</v>
      </c>
      <c r="CQ822" s="56">
        <f>_xlfn.XLOOKUP(CL822,'Banco de dados'!$B:$B,'Banco de dados'!$H:$H)</f>
        <v>31</v>
      </c>
      <c r="CR822" s="56" t="e">
        <f t="array" aca="1" ref="CR822" ca="1">_xludf.xlookup(CN822,'Banco de dados'!$B:$B,'Banco de dados'!$H:$H)</f>
        <v>#NAME?</v>
      </c>
      <c r="CS822" s="56" t="e">
        <f t="array" aca="1" ref="CS822" ca="1">_xludf.xlookup(CL822,'Banco de dados'!$B:$B,'Banco de dados'!$F:$F)</f>
        <v>#NAME?</v>
      </c>
      <c r="CT822" s="56" t="e">
        <f t="array" aca="1" ref="CT822" ca="1">_xludf.xlookup(CN822,'Banco de dados'!$B:$B,'Banco de dados'!$F:$F)</f>
        <v>#NAME?</v>
      </c>
      <c r="CU822" s="42"/>
      <c r="CV822" s="42"/>
      <c r="CW822" s="56" t="s">
        <v>204</v>
      </c>
      <c r="CX822" s="42"/>
      <c r="CY822" s="56" t="str">
        <f>IF($CX822="","",VLOOKUP($CX822,'Braços de IP'!$E$9:$I$15,2,0))</f>
        <v/>
      </c>
      <c r="CZ822" s="43" t="str">
        <f>IF($CX822="","",VLOOKUP($CX822,'Braços de IP'!$E$9:$I$15,5,0))</f>
        <v/>
      </c>
      <c r="DA822" s="56"/>
      <c r="DB822" s="56"/>
      <c r="DC822" s="56"/>
      <c r="DD822" s="56"/>
      <c r="DE822" s="56"/>
      <c r="DF822" s="56"/>
      <c r="DG822" s="44">
        <f t="shared" si="478"/>
        <v>31</v>
      </c>
      <c r="DH822" s="45">
        <f t="shared" si="479"/>
        <v>90</v>
      </c>
      <c r="DI822" s="44">
        <f t="shared" si="480"/>
        <v>121</v>
      </c>
      <c r="DJ822" s="46">
        <f t="shared" si="481"/>
        <v>0.65555555555555556</v>
      </c>
      <c r="DK822" s="47" t="s">
        <v>147</v>
      </c>
      <c r="DL822" s="48"/>
      <c r="DM822" s="49"/>
      <c r="DN822" s="23" t="s">
        <v>148</v>
      </c>
      <c r="DO822" s="23"/>
      <c r="DP822" s="5"/>
      <c r="DQ822" s="50"/>
      <c r="DR822" s="5"/>
      <c r="DS822" s="5"/>
      <c r="DT822" s="5"/>
      <c r="DU822" s="5"/>
      <c r="DV822" s="5"/>
      <c r="DW822" s="5"/>
    </row>
    <row r="823" spans="1:127" ht="15.75" customHeight="1" x14ac:dyDescent="0.3">
      <c r="A823" s="224" t="s">
        <v>1290</v>
      </c>
      <c r="B823" s="5"/>
      <c r="C823" s="5" t="s">
        <v>148</v>
      </c>
      <c r="D823" s="5"/>
      <c r="E823" s="22" t="s">
        <v>662</v>
      </c>
      <c r="F823" s="22" t="s">
        <v>210</v>
      </c>
      <c r="G823" s="23" t="s">
        <v>559</v>
      </c>
      <c r="H823" s="23">
        <v>-23.400078000000001</v>
      </c>
      <c r="I823" s="23">
        <v>-46.854486000000001</v>
      </c>
      <c r="J823" s="24" t="s">
        <v>160</v>
      </c>
      <c r="K823" s="60"/>
      <c r="L823" s="24" t="s">
        <v>140</v>
      </c>
      <c r="M823" s="24" t="s">
        <v>141</v>
      </c>
      <c r="N823" s="23">
        <v>90</v>
      </c>
      <c r="O823" s="23" t="s">
        <v>142</v>
      </c>
      <c r="P823" s="23" t="s">
        <v>143</v>
      </c>
      <c r="Q823" s="26">
        <f t="shared" si="459"/>
        <v>180</v>
      </c>
      <c r="R823" s="27">
        <v>1</v>
      </c>
      <c r="S823" s="28">
        <v>4</v>
      </c>
      <c r="T823" s="28">
        <v>6.5</v>
      </c>
      <c r="U823" s="29"/>
      <c r="V823" s="29"/>
      <c r="W823" s="227">
        <v>6.5</v>
      </c>
      <c r="X823" s="28">
        <v>3.3</v>
      </c>
      <c r="Y823" s="23">
        <v>6.5</v>
      </c>
      <c r="Z823" s="23"/>
      <c r="AA823" s="23"/>
      <c r="AB823" s="23"/>
      <c r="AC823" s="23"/>
      <c r="AD823" s="23" t="s">
        <v>394</v>
      </c>
      <c r="AE823" s="23" t="s">
        <v>145</v>
      </c>
      <c r="AF823" s="23">
        <v>28</v>
      </c>
      <c r="AG823" s="23">
        <v>8.1</v>
      </c>
      <c r="AH823" s="23">
        <v>1</v>
      </c>
      <c r="AI823" s="23">
        <v>0.2</v>
      </c>
      <c r="AJ823" s="23">
        <v>2.2999999999999998</v>
      </c>
      <c r="AK823" s="27">
        <f t="shared" si="460"/>
        <v>2.0999999999999996</v>
      </c>
      <c r="AL823" s="27" t="s">
        <v>143</v>
      </c>
      <c r="AM823" s="27" t="s">
        <v>143</v>
      </c>
      <c r="AN823" s="23"/>
      <c r="AO823" s="27" t="str">
        <f t="shared" si="461"/>
        <v>erro</v>
      </c>
      <c r="AP823" s="23"/>
      <c r="AQ823" s="23"/>
      <c r="AR823" s="23"/>
      <c r="AS823" s="23"/>
      <c r="AT823" s="23"/>
      <c r="AU823" s="27"/>
      <c r="AV823" s="27">
        <f t="shared" si="462"/>
        <v>0</v>
      </c>
      <c r="AW823" s="27"/>
      <c r="AX823" s="28">
        <f>VLOOKUP(J823,ABNT5101!$I$3:$J$9,2)</f>
        <v>10</v>
      </c>
      <c r="AY823" s="28">
        <f>VLOOKUP(J823,ABNT5101!$I$3:$M$9,5)</f>
        <v>0.18</v>
      </c>
      <c r="AZ823" s="28" t="str">
        <f>_xlfn.XLOOKUP(J823,ABNT5101!I:I,ABNT5101!L:L)</f>
        <v>-</v>
      </c>
      <c r="BA823" s="28">
        <f>_xlfn.XLOOKUP(J823,ABNT5101!$I:$I,ABNT5101!M:M)</f>
        <v>0.18</v>
      </c>
      <c r="BB823" s="28" t="str">
        <f>_xlfn.XLOOKUP(J823,ABNT5101!$I:$I,ABNT5101!N:N)</f>
        <v>-</v>
      </c>
      <c r="BC823" s="28">
        <f>_xlfn.XLOOKUP(J823,ABNT5101!$I:$I,ABNT5101!O:O)</f>
        <v>16</v>
      </c>
      <c r="BD823" s="31" t="str">
        <f t="shared" si="463"/>
        <v>ATENDE</v>
      </c>
      <c r="BE823" s="32">
        <f t="shared" si="455"/>
        <v>0.1359999999999999</v>
      </c>
      <c r="BF823" s="32">
        <f t="shared" si="456"/>
        <v>2.833333333333333</v>
      </c>
      <c r="BG823" s="32" t="str">
        <f t="shared" si="464"/>
        <v>-</v>
      </c>
      <c r="BH823" s="34">
        <v>11.36</v>
      </c>
      <c r="BI823" s="34">
        <v>0.69</v>
      </c>
      <c r="BJ823" s="34"/>
      <c r="BK823" s="34"/>
      <c r="BL823" s="35"/>
      <c r="BM823" s="34"/>
      <c r="BN823" s="31" t="str">
        <f t="shared" si="465"/>
        <v>ATENDE</v>
      </c>
      <c r="BO823" s="31" t="str">
        <f t="shared" si="457"/>
        <v>ATENDE</v>
      </c>
      <c r="BP823" s="31" t="str">
        <f t="shared" si="458"/>
        <v>ATENDE</v>
      </c>
      <c r="BQ823" s="31" t="str">
        <f t="shared" si="466"/>
        <v>ATENDE</v>
      </c>
      <c r="BR823" s="36" t="str">
        <f t="shared" si="467"/>
        <v>C4</v>
      </c>
      <c r="BS823" s="36" t="str">
        <f t="shared" si="468"/>
        <v>P6</v>
      </c>
      <c r="BT823" s="37">
        <f t="shared" si="469"/>
        <v>0.90000000000000013</v>
      </c>
      <c r="BU823" s="34">
        <v>5.7</v>
      </c>
      <c r="BV823" s="34">
        <v>3.57</v>
      </c>
      <c r="BW823" s="36">
        <f>IF(BS823="-","-",_xlfn.XLOOKUP(BS823,ABNT5101!$B$4:$B$9,ABNT5101!$C$4:$C$9))</f>
        <v>3</v>
      </c>
      <c r="BX823" s="36">
        <f>IF(BS823="-","-",_xlfn.XLOOKUP(BS823,ABNT5101!$B$4:$B$9,ABNT5101!$D$4:$D$9))</f>
        <v>0.6</v>
      </c>
      <c r="BY823" s="31" t="str">
        <f t="shared" si="470"/>
        <v>ATENDE</v>
      </c>
      <c r="BZ823" s="31" t="str">
        <f t="shared" si="471"/>
        <v>ATENDE</v>
      </c>
      <c r="CA823" s="31" t="str">
        <f t="shared" si="472"/>
        <v>ATENDE</v>
      </c>
      <c r="CB823" s="36" t="str">
        <f t="shared" si="482"/>
        <v>P6</v>
      </c>
      <c r="CC823" s="37">
        <f t="shared" si="473"/>
        <v>1.04</v>
      </c>
      <c r="CD823" s="222">
        <v>6.12</v>
      </c>
      <c r="CE823" s="222">
        <v>4.0599999999999996</v>
      </c>
      <c r="CF823" s="31">
        <f>IF(CB823="-","-",_xlfn.XLOOKUP(CB823,ABNT5101!$B$4:$B$9,ABNT5101!$C$4:$C$9))</f>
        <v>3</v>
      </c>
      <c r="CG823" s="36">
        <f>IF(CB823="-","-",_xlfn.XLOOKUP(CB823,ABNT5101!$B$4:$B$9,ABNT5101!$D$4:$D$9))</f>
        <v>0.6</v>
      </c>
      <c r="CH823" s="31" t="str">
        <f t="shared" si="474"/>
        <v>ATENDE</v>
      </c>
      <c r="CI823" s="31" t="str">
        <f t="shared" si="475"/>
        <v>ATENDE</v>
      </c>
      <c r="CJ823" s="31" t="str">
        <f t="shared" si="476"/>
        <v>ATENDE</v>
      </c>
      <c r="CK823" s="56" t="str">
        <f>_xlfn.XLOOKUP(CL823,'Banco de dados'!$B:$B,'Banco de dados'!$D:$D)</f>
        <v>TECNOWATT</v>
      </c>
      <c r="CL823" s="42" t="str">
        <f>'Banco de dados'!B65</f>
        <v xml:space="preserve">SIGSAGPTLRRSSNDL_30W_38IBBRS
</v>
      </c>
      <c r="CM823" s="56" t="str">
        <f>_xlfn.XLOOKUP(CL823,'Banco de dados'!$B:$B,'Banco de dados'!$E:$E)</f>
        <v>SIGSAGPTLRRSSNDL_30W_38IBBRS
1-10C1MUN6.5</v>
      </c>
      <c r="CN823" s="56"/>
      <c r="CO823" s="56">
        <f>IF(CN823="-","-",_xlfn.XLOOKUP(CN823,'Banco de dados'!$B:$B,'Banco de dados'!$E:$E))</f>
        <v>0</v>
      </c>
      <c r="CP823" s="41">
        <f t="shared" si="477"/>
        <v>1</v>
      </c>
      <c r="CQ823" s="56">
        <f>_xlfn.XLOOKUP(CL823,'Banco de dados'!$B:$B,'Banco de dados'!$H:$H)</f>
        <v>30</v>
      </c>
      <c r="CR823" s="56" t="e">
        <f t="array" aca="1" ref="CR823" ca="1">_xludf.xlookup(CN823,'Banco de dados'!$B:$B,'Banco de dados'!$H:$H)</f>
        <v>#NAME?</v>
      </c>
      <c r="CS823" s="56" t="e">
        <f t="array" aca="1" ref="CS823" ca="1">_xludf.xlookup(CL823,'Banco de dados'!$B:$B,'Banco de dados'!$F:$F)</f>
        <v>#NAME?</v>
      </c>
      <c r="CT823" s="56" t="e">
        <f t="array" aca="1" ref="CT823" ca="1">_xludf.xlookup(CN823,'Banco de dados'!$B:$B,'Banco de dados'!$F:$F)</f>
        <v>#NAME?</v>
      </c>
      <c r="CU823" s="42"/>
      <c r="CV823" s="42"/>
      <c r="CW823" s="56" t="s">
        <v>204</v>
      </c>
      <c r="CX823" s="42"/>
      <c r="CY823" s="56" t="str">
        <f>IF($CX823="","",VLOOKUP($CX823,'Braços de IP'!$E$9:$I$15,2,0))</f>
        <v/>
      </c>
      <c r="CZ823" s="43" t="str">
        <f>IF($CX823="","",VLOOKUP($CX823,'Braços de IP'!$E$9:$I$15,5,0))</f>
        <v/>
      </c>
      <c r="DA823" s="56"/>
      <c r="DB823" s="56"/>
      <c r="DC823" s="56"/>
      <c r="DD823" s="56"/>
      <c r="DE823" s="56"/>
      <c r="DF823" s="56"/>
      <c r="DG823" s="44">
        <f t="shared" si="478"/>
        <v>30</v>
      </c>
      <c r="DH823" s="45">
        <f t="shared" si="479"/>
        <v>90</v>
      </c>
      <c r="DI823" s="44">
        <f t="shared" si="480"/>
        <v>120</v>
      </c>
      <c r="DJ823" s="46">
        <f t="shared" si="481"/>
        <v>0.66666666666666674</v>
      </c>
      <c r="DK823" s="47" t="s">
        <v>147</v>
      </c>
      <c r="DL823" s="48"/>
      <c r="DM823" s="49"/>
      <c r="DN823" s="23" t="s">
        <v>148</v>
      </c>
      <c r="DO823" s="23"/>
      <c r="DP823" s="5"/>
      <c r="DQ823" s="50"/>
      <c r="DR823" s="5"/>
      <c r="DS823" s="5"/>
      <c r="DT823" s="5"/>
      <c r="DU823" s="5"/>
      <c r="DV823" s="5"/>
      <c r="DW823" s="5"/>
    </row>
    <row r="824" spans="1:127" ht="15.75" hidden="1" customHeight="1" x14ac:dyDescent="0.3">
      <c r="B824" s="5"/>
      <c r="C824" s="5"/>
      <c r="D824" s="5"/>
      <c r="E824" s="22" t="s">
        <v>663</v>
      </c>
      <c r="F824" s="22" t="s">
        <v>137</v>
      </c>
      <c r="G824" s="23" t="s">
        <v>664</v>
      </c>
      <c r="H824" s="23">
        <v>-23.402049999999999</v>
      </c>
      <c r="I824" s="23">
        <v>-46.851241000000002</v>
      </c>
      <c r="J824" s="24" t="s">
        <v>160</v>
      </c>
      <c r="K824" s="60"/>
      <c r="L824" s="24" t="s">
        <v>140</v>
      </c>
      <c r="M824" s="24" t="s">
        <v>141</v>
      </c>
      <c r="N824" s="23">
        <v>60</v>
      </c>
      <c r="O824" s="23" t="s">
        <v>142</v>
      </c>
      <c r="P824" s="23" t="s">
        <v>143</v>
      </c>
      <c r="Q824" s="26">
        <f t="shared" si="459"/>
        <v>120</v>
      </c>
      <c r="R824" s="27">
        <v>1</v>
      </c>
      <c r="S824" s="28">
        <v>3.4</v>
      </c>
      <c r="T824" s="28">
        <v>7</v>
      </c>
      <c r="U824" s="29"/>
      <c r="V824" s="29"/>
      <c r="W824" s="29"/>
      <c r="X824" s="28">
        <v>3.5</v>
      </c>
      <c r="Y824" s="23"/>
      <c r="Z824" s="23"/>
      <c r="AA824" s="23"/>
      <c r="AB824" s="23"/>
      <c r="AC824" s="23"/>
      <c r="AD824" s="23" t="s">
        <v>144</v>
      </c>
      <c r="AE824" s="23" t="s">
        <v>145</v>
      </c>
      <c r="AF824" s="23"/>
      <c r="AG824" s="23">
        <v>8</v>
      </c>
      <c r="AH824" s="23">
        <v>1</v>
      </c>
      <c r="AI824" s="23">
        <v>0.2</v>
      </c>
      <c r="AJ824" s="23">
        <v>2.2999999999999998</v>
      </c>
      <c r="AK824" s="27">
        <f t="shared" si="460"/>
        <v>2.0999999999999996</v>
      </c>
      <c r="AL824" s="27" t="s">
        <v>143</v>
      </c>
      <c r="AM824" s="27" t="s">
        <v>143</v>
      </c>
      <c r="AN824" s="23"/>
      <c r="AO824" s="27">
        <f t="shared" si="461"/>
        <v>2</v>
      </c>
      <c r="AP824" s="23"/>
      <c r="AQ824" s="23"/>
      <c r="AR824" s="23"/>
      <c r="AS824" s="23"/>
      <c r="AT824" s="23"/>
      <c r="AU824" s="27"/>
      <c r="AV824" s="27">
        <f t="shared" si="462"/>
        <v>0</v>
      </c>
      <c r="AW824" s="27"/>
      <c r="AX824" s="28">
        <f>VLOOKUP(J824,ABNT5101!$I$3:$J$9,2)</f>
        <v>10</v>
      </c>
      <c r="AY824" s="28">
        <f>VLOOKUP(J824,ABNT5101!$I$3:$M$9,5)</f>
        <v>0.18</v>
      </c>
      <c r="AZ824" s="28" t="str">
        <f>_xlfn.XLOOKUP(J824,ABNT5101!I:I,ABNT5101!L:L)</f>
        <v>-</v>
      </c>
      <c r="BA824" s="28">
        <f>_xlfn.XLOOKUP(J824,ABNT5101!$I:$I,ABNT5101!M:M)</f>
        <v>0.18</v>
      </c>
      <c r="BB824" s="28" t="str">
        <f>_xlfn.XLOOKUP(J824,ABNT5101!$I:$I,ABNT5101!N:N)</f>
        <v>-</v>
      </c>
      <c r="BC824" s="28">
        <f>_xlfn.XLOOKUP(J824,ABNT5101!$I:$I,ABNT5101!O:O)</f>
        <v>16</v>
      </c>
      <c r="BD824" s="31" t="str">
        <f t="shared" si="463"/>
        <v>NÃO ATENDE</v>
      </c>
      <c r="BE824" s="32">
        <f t="shared" si="455"/>
        <v>-1</v>
      </c>
      <c r="BF824" s="32">
        <f t="shared" si="456"/>
        <v>-1</v>
      </c>
      <c r="BG824" s="32" t="str">
        <f t="shared" si="464"/>
        <v>-</v>
      </c>
      <c r="BH824" s="34"/>
      <c r="BI824" s="34"/>
      <c r="BJ824" s="34"/>
      <c r="BK824" s="34"/>
      <c r="BL824" s="35"/>
      <c r="BM824" s="34"/>
      <c r="BN824" s="31" t="str">
        <f t="shared" si="465"/>
        <v>NÃO ATENDE</v>
      </c>
      <c r="BO824" s="31" t="str">
        <f t="shared" si="457"/>
        <v>NÃO ATENDE</v>
      </c>
      <c r="BP824" s="31" t="str">
        <f t="shared" si="458"/>
        <v>NÃO ATENDE</v>
      </c>
      <c r="BQ824" s="31" t="str">
        <f t="shared" si="466"/>
        <v>ATENDE</v>
      </c>
      <c r="BR824" s="36" t="str">
        <f t="shared" si="467"/>
        <v>C4</v>
      </c>
      <c r="BS824" s="36" t="str">
        <f t="shared" si="468"/>
        <v>P6</v>
      </c>
      <c r="BT824" s="37">
        <f t="shared" si="469"/>
        <v>-1</v>
      </c>
      <c r="BU824" s="34"/>
      <c r="BV824" s="34"/>
      <c r="BW824" s="36">
        <f>IF(BS824="-","-",_xlfn.XLOOKUP(BS824,ABNT5101!$B$4:$B$9,ABNT5101!$C$4:$C$9))</f>
        <v>3</v>
      </c>
      <c r="BX824" s="36">
        <f>IF(BS824="-","-",_xlfn.XLOOKUP(BS824,ABNT5101!$B$4:$B$9,ABNT5101!$D$4:$D$9))</f>
        <v>0.6</v>
      </c>
      <c r="BY824" s="31" t="str">
        <f t="shared" si="470"/>
        <v>NÃO ATENDE</v>
      </c>
      <c r="BZ824" s="31" t="str">
        <f t="shared" si="471"/>
        <v>NÃO ATENDE</v>
      </c>
      <c r="CA824" s="31" t="str">
        <f t="shared" si="472"/>
        <v>NÃO ATENDE</v>
      </c>
      <c r="CB824" s="36" t="str">
        <f t="shared" si="482"/>
        <v>P6</v>
      </c>
      <c r="CC824" s="37">
        <f t="shared" si="473"/>
        <v>-1</v>
      </c>
      <c r="CD824" s="38"/>
      <c r="CE824" s="38"/>
      <c r="CF824" s="31">
        <f>IF(CB824="-","-",_xlfn.XLOOKUP(CB824,ABNT5101!$B$4:$B$9,ABNT5101!$C$4:$C$9))</f>
        <v>3</v>
      </c>
      <c r="CG824" s="36">
        <f>IF(CB824="-","-",_xlfn.XLOOKUP(CB824,ABNT5101!$B$4:$B$9,ABNT5101!$D$4:$D$9))</f>
        <v>0.6</v>
      </c>
      <c r="CH824" s="31" t="str">
        <f t="shared" si="474"/>
        <v>NÃO ATENDE</v>
      </c>
      <c r="CI824" s="31" t="str">
        <f t="shared" si="475"/>
        <v>NÃO ATENDE</v>
      </c>
      <c r="CJ824" s="31" t="str">
        <f t="shared" si="476"/>
        <v>NÃO ATENDE</v>
      </c>
      <c r="CK824" s="56">
        <f>_xlfn.XLOOKUP(CL824,'Banco de dados'!$B:$B,'Banco de dados'!$D:$D)</f>
        <v>0</v>
      </c>
      <c r="CL824" s="42"/>
      <c r="CM824" s="56">
        <f>_xlfn.XLOOKUP(CL824,'Banco de dados'!$B:$B,'Banco de dados'!$E:$E)</f>
        <v>0</v>
      </c>
      <c r="CN824" s="56"/>
      <c r="CO824" s="56">
        <f>IF(CN824="-","-",_xlfn.XLOOKUP(CN824,'Banco de dados'!$B:$B,'Banco de dados'!$E:$E))</f>
        <v>0</v>
      </c>
      <c r="CP824" s="41">
        <f t="shared" si="477"/>
        <v>1</v>
      </c>
      <c r="CQ824" s="56">
        <f>_xlfn.XLOOKUP(CL824,'Banco de dados'!$B:$B,'Banco de dados'!$H:$H)</f>
        <v>0</v>
      </c>
      <c r="CR824" s="56" t="e">
        <f t="array" aca="1" ref="CR824" ca="1">_xludf.xlookup(CN824,'Banco de dados'!$B:$B,'Banco de dados'!$H:$H)</f>
        <v>#NAME?</v>
      </c>
      <c r="CS824" s="56" t="e">
        <f t="array" aca="1" ref="CS824" ca="1">_xludf.xlookup(CL824,'Banco de dados'!$B:$B,'Banco de dados'!$F:$F)</f>
        <v>#NAME?</v>
      </c>
      <c r="CT824" s="56" t="e">
        <f t="array" aca="1" ref="CT824" ca="1">_xludf.xlookup(CN824,'Banco de dados'!$B:$B,'Banco de dados'!$F:$F)</f>
        <v>#NAME?</v>
      </c>
      <c r="CU824" s="42"/>
      <c r="CV824" s="42"/>
      <c r="CW824" s="56" t="s">
        <v>204</v>
      </c>
      <c r="CX824" s="42"/>
      <c r="CY824" s="56" t="str">
        <f>IF($CX824="","",VLOOKUP($CX824,'Braços de IP'!$E$9:$I$15,2,0))</f>
        <v/>
      </c>
      <c r="CZ824" s="43" t="str">
        <f>IF($CX824="","",VLOOKUP($CX824,'Braços de IP'!$E$9:$I$15,5,0))</f>
        <v/>
      </c>
      <c r="DA824" s="56"/>
      <c r="DB824" s="56"/>
      <c r="DC824" s="56"/>
      <c r="DD824" s="56"/>
      <c r="DE824" s="56"/>
      <c r="DF824" s="56"/>
      <c r="DG824" s="44">
        <f t="shared" si="478"/>
        <v>0</v>
      </c>
      <c r="DH824" s="45">
        <f t="shared" si="479"/>
        <v>60</v>
      </c>
      <c r="DI824" s="44">
        <f t="shared" si="480"/>
        <v>60</v>
      </c>
      <c r="DJ824" s="46">
        <f t="shared" si="481"/>
        <v>1</v>
      </c>
      <c r="DK824" s="47" t="s">
        <v>147</v>
      </c>
      <c r="DL824" s="48"/>
      <c r="DM824" s="49"/>
      <c r="DN824" s="23" t="s">
        <v>148</v>
      </c>
      <c r="DO824" s="23"/>
      <c r="DP824" s="5"/>
      <c r="DQ824" s="50"/>
      <c r="DR824" s="5"/>
      <c r="DS824" s="5"/>
      <c r="DT824" s="5"/>
      <c r="DU824" s="5"/>
      <c r="DV824" s="5"/>
      <c r="DW824" s="5"/>
    </row>
    <row r="825" spans="1:127" ht="15.75" hidden="1" customHeight="1" x14ac:dyDescent="0.3">
      <c r="B825" s="5"/>
      <c r="C825" s="5"/>
      <c r="D825" s="5"/>
      <c r="E825" s="22" t="s">
        <v>663</v>
      </c>
      <c r="F825" s="22" t="s">
        <v>137</v>
      </c>
      <c r="G825" s="23" t="s">
        <v>664</v>
      </c>
      <c r="H825" s="23">
        <v>-23.402049999999999</v>
      </c>
      <c r="I825" s="23">
        <v>-46.851241000000002</v>
      </c>
      <c r="J825" s="24" t="s">
        <v>160</v>
      </c>
      <c r="K825" s="60"/>
      <c r="L825" s="24" t="s">
        <v>140</v>
      </c>
      <c r="M825" s="24" t="s">
        <v>141</v>
      </c>
      <c r="N825" s="23">
        <v>60</v>
      </c>
      <c r="O825" s="23" t="s">
        <v>142</v>
      </c>
      <c r="P825" s="23" t="s">
        <v>143</v>
      </c>
      <c r="Q825" s="26">
        <f t="shared" si="459"/>
        <v>120</v>
      </c>
      <c r="R825" s="27">
        <v>1</v>
      </c>
      <c r="S825" s="28">
        <v>3.4</v>
      </c>
      <c r="T825" s="28">
        <v>7</v>
      </c>
      <c r="U825" s="29"/>
      <c r="V825" s="29"/>
      <c r="W825" s="29"/>
      <c r="X825" s="28">
        <v>3.5</v>
      </c>
      <c r="Y825" s="23"/>
      <c r="Z825" s="23"/>
      <c r="AA825" s="23"/>
      <c r="AB825" s="23"/>
      <c r="AC825" s="23"/>
      <c r="AD825" s="23" t="s">
        <v>144</v>
      </c>
      <c r="AE825" s="23" t="s">
        <v>145</v>
      </c>
      <c r="AF825" s="23"/>
      <c r="AG825" s="23">
        <v>8</v>
      </c>
      <c r="AH825" s="23">
        <v>1</v>
      </c>
      <c r="AI825" s="23">
        <v>0.2</v>
      </c>
      <c r="AJ825" s="23">
        <v>2.2999999999999998</v>
      </c>
      <c r="AK825" s="27">
        <f t="shared" si="460"/>
        <v>2.0999999999999996</v>
      </c>
      <c r="AL825" s="27" t="s">
        <v>143</v>
      </c>
      <c r="AM825" s="27" t="s">
        <v>143</v>
      </c>
      <c r="AN825" s="23"/>
      <c r="AO825" s="27">
        <f t="shared" si="461"/>
        <v>2</v>
      </c>
      <c r="AP825" s="23"/>
      <c r="AQ825" s="23"/>
      <c r="AR825" s="23"/>
      <c r="AS825" s="23"/>
      <c r="AT825" s="23"/>
      <c r="AU825" s="27"/>
      <c r="AV825" s="27">
        <f t="shared" si="462"/>
        <v>0</v>
      </c>
      <c r="AW825" s="27"/>
      <c r="AX825" s="28">
        <f>VLOOKUP(J825,ABNT5101!$I$3:$J$9,2)</f>
        <v>10</v>
      </c>
      <c r="AY825" s="28">
        <f>VLOOKUP(J825,ABNT5101!$I$3:$M$9,5)</f>
        <v>0.18</v>
      </c>
      <c r="AZ825" s="28" t="str">
        <f>_xlfn.XLOOKUP(J825,ABNT5101!I:I,ABNT5101!L:L)</f>
        <v>-</v>
      </c>
      <c r="BA825" s="28">
        <f>_xlfn.XLOOKUP(J825,ABNT5101!$I:$I,ABNT5101!M:M)</f>
        <v>0.18</v>
      </c>
      <c r="BB825" s="28" t="str">
        <f>_xlfn.XLOOKUP(J825,ABNT5101!$I:$I,ABNT5101!N:N)</f>
        <v>-</v>
      </c>
      <c r="BC825" s="28">
        <f>_xlfn.XLOOKUP(J825,ABNT5101!$I:$I,ABNT5101!O:O)</f>
        <v>16</v>
      </c>
      <c r="BD825" s="31" t="str">
        <f t="shared" si="463"/>
        <v>NÃO ATENDE</v>
      </c>
      <c r="BE825" s="32">
        <f t="shared" si="455"/>
        <v>-1</v>
      </c>
      <c r="BF825" s="32">
        <f t="shared" si="456"/>
        <v>-1</v>
      </c>
      <c r="BG825" s="32" t="str">
        <f t="shared" si="464"/>
        <v>-</v>
      </c>
      <c r="BH825" s="34"/>
      <c r="BI825" s="34"/>
      <c r="BJ825" s="34"/>
      <c r="BK825" s="34"/>
      <c r="BL825" s="35"/>
      <c r="BM825" s="34"/>
      <c r="BN825" s="31" t="str">
        <f t="shared" si="465"/>
        <v>NÃO ATENDE</v>
      </c>
      <c r="BO825" s="31" t="str">
        <f t="shared" si="457"/>
        <v>NÃO ATENDE</v>
      </c>
      <c r="BP825" s="31" t="str">
        <f t="shared" si="458"/>
        <v>NÃO ATENDE</v>
      </c>
      <c r="BQ825" s="31" t="str">
        <f t="shared" si="466"/>
        <v>ATENDE</v>
      </c>
      <c r="BR825" s="36" t="str">
        <f t="shared" si="467"/>
        <v>C4</v>
      </c>
      <c r="BS825" s="36" t="str">
        <f t="shared" si="468"/>
        <v>P6</v>
      </c>
      <c r="BT825" s="37">
        <f t="shared" si="469"/>
        <v>-1</v>
      </c>
      <c r="BU825" s="34"/>
      <c r="BV825" s="34"/>
      <c r="BW825" s="36">
        <f>IF(BS825="-","-",_xlfn.XLOOKUP(BS825,ABNT5101!$B$4:$B$9,ABNT5101!$C$4:$C$9))</f>
        <v>3</v>
      </c>
      <c r="BX825" s="36">
        <f>IF(BS825="-","-",_xlfn.XLOOKUP(BS825,ABNT5101!$B$4:$B$9,ABNT5101!$D$4:$D$9))</f>
        <v>0.6</v>
      </c>
      <c r="BY825" s="31" t="str">
        <f t="shared" si="470"/>
        <v>NÃO ATENDE</v>
      </c>
      <c r="BZ825" s="31" t="str">
        <f t="shared" si="471"/>
        <v>NÃO ATENDE</v>
      </c>
      <c r="CA825" s="31" t="str">
        <f t="shared" si="472"/>
        <v>NÃO ATENDE</v>
      </c>
      <c r="CB825" s="36" t="str">
        <f t="shared" si="482"/>
        <v>P6</v>
      </c>
      <c r="CC825" s="37">
        <f t="shared" si="473"/>
        <v>-1</v>
      </c>
      <c r="CD825" s="38"/>
      <c r="CE825" s="38"/>
      <c r="CF825" s="31">
        <f>IF(CB825="-","-",_xlfn.XLOOKUP(CB825,ABNT5101!$B$4:$B$9,ABNT5101!$C$4:$C$9))</f>
        <v>3</v>
      </c>
      <c r="CG825" s="36">
        <f>IF(CB825="-","-",_xlfn.XLOOKUP(CB825,ABNT5101!$B$4:$B$9,ABNT5101!$D$4:$D$9))</f>
        <v>0.6</v>
      </c>
      <c r="CH825" s="31" t="str">
        <f t="shared" si="474"/>
        <v>NÃO ATENDE</v>
      </c>
      <c r="CI825" s="31" t="str">
        <f t="shared" si="475"/>
        <v>NÃO ATENDE</v>
      </c>
      <c r="CJ825" s="31" t="str">
        <f t="shared" si="476"/>
        <v>NÃO ATENDE</v>
      </c>
      <c r="CK825" s="56">
        <f>_xlfn.XLOOKUP(CL825,'Banco de dados'!$B:$B,'Banco de dados'!$D:$D)</f>
        <v>0</v>
      </c>
      <c r="CL825" s="42"/>
      <c r="CM825" s="56">
        <f>_xlfn.XLOOKUP(CL825,'Banco de dados'!$B:$B,'Banco de dados'!$E:$E)</f>
        <v>0</v>
      </c>
      <c r="CN825" s="56"/>
      <c r="CO825" s="56">
        <f>IF(CN825="-","-",_xlfn.XLOOKUP(CN825,'Banco de dados'!$B:$B,'Banco de dados'!$E:$E))</f>
        <v>0</v>
      </c>
      <c r="CP825" s="41">
        <f t="shared" si="477"/>
        <v>1</v>
      </c>
      <c r="CQ825" s="56">
        <f>_xlfn.XLOOKUP(CL825,'Banco de dados'!$B:$B,'Banco de dados'!$H:$H)</f>
        <v>0</v>
      </c>
      <c r="CR825" s="56" t="e">
        <f t="array" aca="1" ref="CR825" ca="1">_xludf.xlookup(CN825,'Banco de dados'!$B:$B,'Banco de dados'!$H:$H)</f>
        <v>#NAME?</v>
      </c>
      <c r="CS825" s="56" t="e">
        <f t="array" aca="1" ref="CS825" ca="1">_xludf.xlookup(CL825,'Banco de dados'!$B:$B,'Banco de dados'!$F:$F)</f>
        <v>#NAME?</v>
      </c>
      <c r="CT825" s="56" t="e">
        <f t="array" aca="1" ref="CT825" ca="1">_xludf.xlookup(CN825,'Banco de dados'!$B:$B,'Banco de dados'!$F:$F)</f>
        <v>#NAME?</v>
      </c>
      <c r="CU825" s="42"/>
      <c r="CV825" s="42"/>
      <c r="CW825" s="56" t="s">
        <v>204</v>
      </c>
      <c r="CX825" s="42"/>
      <c r="CY825" s="56" t="str">
        <f>IF($CX825="","",VLOOKUP($CX825,'Braços de IP'!$E$9:$I$15,2,0))</f>
        <v/>
      </c>
      <c r="CZ825" s="43" t="str">
        <f>IF($CX825="","",VLOOKUP($CX825,'Braços de IP'!$E$9:$I$15,5,0))</f>
        <v/>
      </c>
      <c r="DA825" s="56"/>
      <c r="DB825" s="56"/>
      <c r="DC825" s="56"/>
      <c r="DD825" s="56"/>
      <c r="DE825" s="56"/>
      <c r="DF825" s="56"/>
      <c r="DG825" s="44">
        <f t="shared" si="478"/>
        <v>0</v>
      </c>
      <c r="DH825" s="45">
        <f t="shared" si="479"/>
        <v>60</v>
      </c>
      <c r="DI825" s="44">
        <f t="shared" si="480"/>
        <v>60</v>
      </c>
      <c r="DJ825" s="46">
        <f t="shared" si="481"/>
        <v>1</v>
      </c>
      <c r="DK825" s="47" t="s">
        <v>147</v>
      </c>
      <c r="DL825" s="48"/>
      <c r="DM825" s="49"/>
      <c r="DN825" s="23" t="s">
        <v>148</v>
      </c>
      <c r="DO825" s="23"/>
      <c r="DQ825" s="50"/>
    </row>
    <row r="826" spans="1:127" ht="15.75" hidden="1" customHeight="1" x14ac:dyDescent="0.3">
      <c r="B826" s="5"/>
      <c r="C826" s="5"/>
      <c r="D826" s="5"/>
      <c r="E826" s="22" t="s">
        <v>663</v>
      </c>
      <c r="F826" s="22" t="s">
        <v>137</v>
      </c>
      <c r="G826" s="23" t="s">
        <v>664</v>
      </c>
      <c r="H826" s="23">
        <v>-23.402049999999999</v>
      </c>
      <c r="I826" s="23">
        <v>-46.851241000000002</v>
      </c>
      <c r="J826" s="24" t="s">
        <v>160</v>
      </c>
      <c r="K826" s="60"/>
      <c r="L826" s="24" t="s">
        <v>140</v>
      </c>
      <c r="M826" s="24" t="s">
        <v>141</v>
      </c>
      <c r="N826" s="23">
        <v>60</v>
      </c>
      <c r="O826" s="23" t="s">
        <v>142</v>
      </c>
      <c r="P826" s="23" t="s">
        <v>143</v>
      </c>
      <c r="Q826" s="26">
        <f t="shared" si="459"/>
        <v>120</v>
      </c>
      <c r="R826" s="27">
        <v>1</v>
      </c>
      <c r="S826" s="28">
        <v>3.4</v>
      </c>
      <c r="T826" s="28">
        <v>7</v>
      </c>
      <c r="U826" s="29"/>
      <c r="V826" s="29"/>
      <c r="W826" s="29"/>
      <c r="X826" s="28">
        <v>3.5</v>
      </c>
      <c r="Y826" s="23"/>
      <c r="Z826" s="23"/>
      <c r="AA826" s="23"/>
      <c r="AB826" s="23"/>
      <c r="AC826" s="23"/>
      <c r="AD826" s="23" t="s">
        <v>144</v>
      </c>
      <c r="AE826" s="23" t="s">
        <v>145</v>
      </c>
      <c r="AF826" s="23"/>
      <c r="AG826" s="23">
        <v>8</v>
      </c>
      <c r="AH826" s="23">
        <v>1</v>
      </c>
      <c r="AI826" s="23">
        <v>0.2</v>
      </c>
      <c r="AJ826" s="23">
        <v>2.2999999999999998</v>
      </c>
      <c r="AK826" s="27">
        <f t="shared" si="460"/>
        <v>2.0999999999999996</v>
      </c>
      <c r="AL826" s="27" t="s">
        <v>143</v>
      </c>
      <c r="AM826" s="27" t="s">
        <v>143</v>
      </c>
      <c r="AN826" s="23"/>
      <c r="AO826" s="27">
        <f t="shared" si="461"/>
        <v>2</v>
      </c>
      <c r="AP826" s="23"/>
      <c r="AQ826" s="23"/>
      <c r="AR826" s="23"/>
      <c r="AS826" s="23"/>
      <c r="AT826" s="23"/>
      <c r="AU826" s="27"/>
      <c r="AV826" s="27">
        <f t="shared" si="462"/>
        <v>0</v>
      </c>
      <c r="AW826" s="27"/>
      <c r="AX826" s="28">
        <f>VLOOKUP(J826,ABNT5101!$I$3:$J$9,2)</f>
        <v>10</v>
      </c>
      <c r="AY826" s="28">
        <f>VLOOKUP(J826,ABNT5101!$I$3:$M$9,5)</f>
        <v>0.18</v>
      </c>
      <c r="AZ826" s="28" t="str">
        <f>_xlfn.XLOOKUP(J826,ABNT5101!I:I,ABNT5101!L:L)</f>
        <v>-</v>
      </c>
      <c r="BA826" s="28">
        <f>_xlfn.XLOOKUP(J826,ABNT5101!$I:$I,ABNT5101!M:M)</f>
        <v>0.18</v>
      </c>
      <c r="BB826" s="28" t="str">
        <f>_xlfn.XLOOKUP(J826,ABNT5101!$I:$I,ABNT5101!N:N)</f>
        <v>-</v>
      </c>
      <c r="BC826" s="28">
        <f>_xlfn.XLOOKUP(J826,ABNT5101!$I:$I,ABNT5101!O:O)</f>
        <v>16</v>
      </c>
      <c r="BD826" s="31" t="str">
        <f t="shared" si="463"/>
        <v>NÃO ATENDE</v>
      </c>
      <c r="BE826" s="32">
        <f t="shared" si="455"/>
        <v>-1</v>
      </c>
      <c r="BF826" s="32">
        <f t="shared" si="456"/>
        <v>-1</v>
      </c>
      <c r="BG826" s="32" t="str">
        <f t="shared" si="464"/>
        <v>-</v>
      </c>
      <c r="BH826" s="34"/>
      <c r="BI826" s="34"/>
      <c r="BJ826" s="34"/>
      <c r="BK826" s="34"/>
      <c r="BL826" s="35"/>
      <c r="BM826" s="34"/>
      <c r="BN826" s="31" t="str">
        <f t="shared" si="465"/>
        <v>NÃO ATENDE</v>
      </c>
      <c r="BO826" s="31" t="str">
        <f t="shared" si="457"/>
        <v>NÃO ATENDE</v>
      </c>
      <c r="BP826" s="31" t="str">
        <f t="shared" si="458"/>
        <v>NÃO ATENDE</v>
      </c>
      <c r="BQ826" s="31" t="str">
        <f t="shared" si="466"/>
        <v>ATENDE</v>
      </c>
      <c r="BR826" s="36" t="str">
        <f t="shared" si="467"/>
        <v>C4</v>
      </c>
      <c r="BS826" s="36" t="str">
        <f t="shared" si="468"/>
        <v>P6</v>
      </c>
      <c r="BT826" s="37">
        <f t="shared" si="469"/>
        <v>-1</v>
      </c>
      <c r="BU826" s="34"/>
      <c r="BV826" s="34"/>
      <c r="BW826" s="36">
        <f>IF(BS826="-","-",_xlfn.XLOOKUP(BS826,ABNT5101!$B$4:$B$9,ABNT5101!$C$4:$C$9))</f>
        <v>3</v>
      </c>
      <c r="BX826" s="36">
        <f>IF(BS826="-","-",_xlfn.XLOOKUP(BS826,ABNT5101!$B$4:$B$9,ABNT5101!$D$4:$D$9))</f>
        <v>0.6</v>
      </c>
      <c r="BY826" s="31" t="str">
        <f t="shared" si="470"/>
        <v>NÃO ATENDE</v>
      </c>
      <c r="BZ826" s="31" t="str">
        <f t="shared" si="471"/>
        <v>NÃO ATENDE</v>
      </c>
      <c r="CA826" s="31" t="str">
        <f t="shared" si="472"/>
        <v>NÃO ATENDE</v>
      </c>
      <c r="CB826" s="36" t="str">
        <f t="shared" si="482"/>
        <v>P6</v>
      </c>
      <c r="CC826" s="37">
        <f t="shared" si="473"/>
        <v>-1</v>
      </c>
      <c r="CD826" s="38"/>
      <c r="CE826" s="38"/>
      <c r="CF826" s="31">
        <f>IF(CB826="-","-",_xlfn.XLOOKUP(CB826,ABNT5101!$B$4:$B$9,ABNT5101!$C$4:$C$9))</f>
        <v>3</v>
      </c>
      <c r="CG826" s="36">
        <f>IF(CB826="-","-",_xlfn.XLOOKUP(CB826,ABNT5101!$B$4:$B$9,ABNT5101!$D$4:$D$9))</f>
        <v>0.6</v>
      </c>
      <c r="CH826" s="31" t="str">
        <f t="shared" si="474"/>
        <v>NÃO ATENDE</v>
      </c>
      <c r="CI826" s="31" t="str">
        <f t="shared" si="475"/>
        <v>NÃO ATENDE</v>
      </c>
      <c r="CJ826" s="31" t="str">
        <f t="shared" si="476"/>
        <v>NÃO ATENDE</v>
      </c>
      <c r="CK826" s="56">
        <f>_xlfn.XLOOKUP(CL826,'Banco de dados'!$B:$B,'Banco de dados'!$D:$D)</f>
        <v>0</v>
      </c>
      <c r="CL826" s="42"/>
      <c r="CM826" s="56">
        <f>_xlfn.XLOOKUP(CL826,'Banco de dados'!$B:$B,'Banco de dados'!$E:$E)</f>
        <v>0</v>
      </c>
      <c r="CN826" s="56"/>
      <c r="CO826" s="56">
        <f>IF(CN826="-","-",_xlfn.XLOOKUP(CN826,'Banco de dados'!$B:$B,'Banco de dados'!$E:$E))</f>
        <v>0</v>
      </c>
      <c r="CP826" s="41">
        <f t="shared" si="477"/>
        <v>1</v>
      </c>
      <c r="CQ826" s="56">
        <f>_xlfn.XLOOKUP(CL826,'Banco de dados'!$B:$B,'Banco de dados'!$H:$H)</f>
        <v>0</v>
      </c>
      <c r="CR826" s="56" t="e">
        <f t="array" aca="1" ref="CR826" ca="1">_xludf.xlookup(CN826,'Banco de dados'!$B:$B,'Banco de dados'!$H:$H)</f>
        <v>#NAME?</v>
      </c>
      <c r="CS826" s="56" t="e">
        <f t="array" aca="1" ref="CS826" ca="1">_xludf.xlookup(CL826,'Banco de dados'!$B:$B,'Banco de dados'!$F:$F)</f>
        <v>#NAME?</v>
      </c>
      <c r="CT826" s="56" t="e">
        <f t="array" aca="1" ref="CT826" ca="1">_xludf.xlookup(CN826,'Banco de dados'!$B:$B,'Banco de dados'!$F:$F)</f>
        <v>#NAME?</v>
      </c>
      <c r="CU826" s="42"/>
      <c r="CV826" s="42"/>
      <c r="CW826" s="56" t="s">
        <v>204</v>
      </c>
      <c r="CX826" s="42"/>
      <c r="CY826" s="56" t="str">
        <f>IF($CX826="","",VLOOKUP($CX826,'Braços de IP'!$E$9:$I$15,2,0))</f>
        <v/>
      </c>
      <c r="CZ826" s="43" t="str">
        <f>IF($CX826="","",VLOOKUP($CX826,'Braços de IP'!$E$9:$I$15,5,0))</f>
        <v/>
      </c>
      <c r="DA826" s="56"/>
      <c r="DB826" s="56"/>
      <c r="DC826" s="56"/>
      <c r="DD826" s="56"/>
      <c r="DE826" s="56"/>
      <c r="DF826" s="56"/>
      <c r="DG826" s="44">
        <f t="shared" si="478"/>
        <v>0</v>
      </c>
      <c r="DH826" s="45">
        <f t="shared" si="479"/>
        <v>60</v>
      </c>
      <c r="DI826" s="44">
        <f t="shared" si="480"/>
        <v>60</v>
      </c>
      <c r="DJ826" s="46">
        <f t="shared" si="481"/>
        <v>1</v>
      </c>
      <c r="DK826" s="47" t="s">
        <v>147</v>
      </c>
      <c r="DL826" s="48"/>
      <c r="DM826" s="49"/>
      <c r="DN826" s="23" t="s">
        <v>148</v>
      </c>
      <c r="DO826" s="23"/>
      <c r="DQ826" s="50"/>
    </row>
    <row r="827" spans="1:127" ht="15.75" hidden="1" customHeight="1" x14ac:dyDescent="0.3">
      <c r="B827" s="5"/>
      <c r="C827" s="5"/>
      <c r="D827" s="5"/>
      <c r="E827" s="22" t="s">
        <v>665</v>
      </c>
      <c r="F827" s="22" t="s">
        <v>164</v>
      </c>
      <c r="G827" s="23" t="s">
        <v>298</v>
      </c>
      <c r="H827" s="23">
        <v>-23.349008999999999</v>
      </c>
      <c r="I827" s="23">
        <v>-46.849623999999999</v>
      </c>
      <c r="J827" s="24" t="s">
        <v>223</v>
      </c>
      <c r="K827" s="60"/>
      <c r="L827" s="24" t="s">
        <v>157</v>
      </c>
      <c r="M827" s="24" t="s">
        <v>141</v>
      </c>
      <c r="N827" s="23">
        <v>90</v>
      </c>
      <c r="O827" s="23" t="s">
        <v>142</v>
      </c>
      <c r="P827" s="23" t="s">
        <v>143</v>
      </c>
      <c r="Q827" s="26">
        <f t="shared" si="459"/>
        <v>180</v>
      </c>
      <c r="R827" s="27">
        <v>2</v>
      </c>
      <c r="S827" s="28">
        <v>2.4</v>
      </c>
      <c r="T827" s="28">
        <v>10</v>
      </c>
      <c r="U827" s="23"/>
      <c r="V827" s="23"/>
      <c r="W827" s="29"/>
      <c r="X827" s="28" t="s">
        <v>153</v>
      </c>
      <c r="Y827" s="23"/>
      <c r="Z827" s="23"/>
      <c r="AA827" s="23"/>
      <c r="AB827" s="23"/>
      <c r="AC827" s="23"/>
      <c r="AD827" s="23" t="s">
        <v>144</v>
      </c>
      <c r="AE827" s="23" t="s">
        <v>145</v>
      </c>
      <c r="AF827" s="23"/>
      <c r="AG827" s="23">
        <v>9</v>
      </c>
      <c r="AH827" s="23">
        <v>1</v>
      </c>
      <c r="AI827" s="23">
        <v>0.2</v>
      </c>
      <c r="AJ827" s="23">
        <v>4</v>
      </c>
      <c r="AK827" s="27">
        <f t="shared" si="460"/>
        <v>3.8</v>
      </c>
      <c r="AL827" s="27" t="s">
        <v>143</v>
      </c>
      <c r="AM827" s="27" t="s">
        <v>143</v>
      </c>
      <c r="AN827" s="23"/>
      <c r="AO827" s="27">
        <f t="shared" si="461"/>
        <v>2</v>
      </c>
      <c r="AP827" s="23"/>
      <c r="AQ827" s="23"/>
      <c r="AR827" s="23"/>
      <c r="AS827" s="23"/>
      <c r="AT827" s="23"/>
      <c r="AU827" s="27"/>
      <c r="AV827" s="27">
        <f t="shared" si="462"/>
        <v>0</v>
      </c>
      <c r="AW827" s="27"/>
      <c r="AX827" s="28">
        <f>VLOOKUP(J827,ABNT5101!$I$3:$J$9,2)</f>
        <v>15</v>
      </c>
      <c r="AY827" s="28">
        <f>VLOOKUP(J827,ABNT5101!$I$3:$M$9,5)</f>
        <v>0.18</v>
      </c>
      <c r="AZ827" s="28" t="str">
        <f>_xlfn.XLOOKUP(J827,ABNT5101!I:I,ABNT5101!L:L)</f>
        <v>-</v>
      </c>
      <c r="BA827" s="28">
        <f>_xlfn.XLOOKUP(J827,ABNT5101!$I:$I,ABNT5101!M:M)</f>
        <v>0.18</v>
      </c>
      <c r="BB827" s="28" t="str">
        <f>_xlfn.XLOOKUP(J827,ABNT5101!$I:$I,ABNT5101!N:N)</f>
        <v>-</v>
      </c>
      <c r="BC827" s="28">
        <f>_xlfn.XLOOKUP(J827,ABNT5101!$I:$I,ABNT5101!O:O)</f>
        <v>15</v>
      </c>
      <c r="BD827" s="31" t="str">
        <f t="shared" si="463"/>
        <v>NÃO ATENDE</v>
      </c>
      <c r="BE827" s="32">
        <f t="shared" ref="BE827:BE835" si="483">IF(BH827="-","-",BH827/AX827-1)</f>
        <v>-1</v>
      </c>
      <c r="BF827" s="32">
        <f t="shared" ref="BF827:BF835" si="484">IF(BI827="-","-",BI827/AY827-1)</f>
        <v>-1</v>
      </c>
      <c r="BG827" s="32" t="str">
        <f t="shared" si="464"/>
        <v>-</v>
      </c>
      <c r="BH827" s="42"/>
      <c r="BI827" s="34"/>
      <c r="BJ827" s="34"/>
      <c r="BK827" s="34"/>
      <c r="BL827" s="35"/>
      <c r="BM827" s="34"/>
      <c r="BN827" s="31" t="str">
        <f t="shared" si="465"/>
        <v>NÃO ATENDE</v>
      </c>
      <c r="BO827" s="31" t="str">
        <f t="shared" ref="BO827:BO835" si="485">IF(BH827="-","-",IF(BH827&gt;=AX827,"ATENDE",IF(BH827&gt;=0.99*AX827,"ATENDIMENTO LIMIAR","NÃO ATENDE")))</f>
        <v>NÃO ATENDE</v>
      </c>
      <c r="BP827" s="31" t="str">
        <f t="shared" ref="BP827:BP835" si="486">IF(BI827="-","-",IF(BI827&gt;=AY827,"ATENDE",IF(BI827&gt;=(AY827-0.02),"ATENDIMENTO LIMIAR","NÃO ATENDE")))</f>
        <v>NÃO ATENDE</v>
      </c>
      <c r="BQ827" s="31" t="str">
        <f t="shared" si="466"/>
        <v>ATENDE</v>
      </c>
      <c r="BR827" s="36" t="str">
        <f t="shared" si="467"/>
        <v>C3</v>
      </c>
      <c r="BS827" s="36" t="str">
        <f t="shared" si="468"/>
        <v>P5</v>
      </c>
      <c r="BT827" s="37">
        <f t="shared" si="469"/>
        <v>-1</v>
      </c>
      <c r="BU827" s="34"/>
      <c r="BV827" s="34"/>
      <c r="BW827" s="36">
        <f>IF(BS827="-","-",_xlfn.XLOOKUP(BS827,ABNT5101!$B$4:$B$9,ABNT5101!$C$4:$C$9))</f>
        <v>5</v>
      </c>
      <c r="BX827" s="36">
        <f>IF(BS827="-","-",_xlfn.XLOOKUP(BS827,ABNT5101!$B$4:$B$9,ABNT5101!$D$4:$D$9))</f>
        <v>1</v>
      </c>
      <c r="BY827" s="31" t="str">
        <f t="shared" si="470"/>
        <v>NÃO ATENDE</v>
      </c>
      <c r="BZ827" s="31" t="str">
        <f t="shared" si="471"/>
        <v>NÃO ATENDE</v>
      </c>
      <c r="CA827" s="31" t="str">
        <f t="shared" si="472"/>
        <v>NÃO ATENDE</v>
      </c>
      <c r="CB827" s="36" t="s">
        <v>143</v>
      </c>
      <c r="CC827" s="37" t="e">
        <f t="shared" si="473"/>
        <v>#VALUE!</v>
      </c>
      <c r="CD827" s="38"/>
      <c r="CE827" s="38"/>
      <c r="CF827" s="31" t="str">
        <f>IF(CB827="-","-",_xlfn.XLOOKUP(CB827,ABNT5101!$B$4:$B$9,ABNT5101!$C$4:$C$9))</f>
        <v>-</v>
      </c>
      <c r="CG827" s="36" t="str">
        <f>IF(CB827="-","-",_xlfn.XLOOKUP(CB827,ABNT5101!$B$4:$B$9,ABNT5101!$D$4:$D$9))</f>
        <v>-</v>
      </c>
      <c r="CH827" s="31" t="str">
        <f t="shared" si="474"/>
        <v>-</v>
      </c>
      <c r="CI827" s="31" t="str">
        <f t="shared" si="475"/>
        <v>-</v>
      </c>
      <c r="CJ827" s="31" t="str">
        <f t="shared" si="476"/>
        <v>-</v>
      </c>
      <c r="CK827" s="56">
        <f>_xlfn.XLOOKUP(CL827,'Banco de dados'!$B:$B,'Banco de dados'!$D:$D)</f>
        <v>0</v>
      </c>
      <c r="CL827" s="42"/>
      <c r="CM827" s="56">
        <f>_xlfn.XLOOKUP(CL827,'Banco de dados'!$B:$B,'Banco de dados'!$E:$E)</f>
        <v>0</v>
      </c>
      <c r="CN827" s="56"/>
      <c r="CO827" s="56">
        <f>IF(CN827="-","-",_xlfn.XLOOKUP(CN827,'Banco de dados'!$B:$B,'Banco de dados'!$E:$E))</f>
        <v>0</v>
      </c>
      <c r="CP827" s="41">
        <f t="shared" si="477"/>
        <v>1</v>
      </c>
      <c r="CQ827" s="56">
        <f>_xlfn.XLOOKUP(CL827,'Banco de dados'!$B:$B,'Banco de dados'!$H:$H)</f>
        <v>0</v>
      </c>
      <c r="CR827" s="56" t="e">
        <f t="array" aca="1" ref="CR827" ca="1">_xludf.xlookup(CN827,'Banco de dados'!$B:$B,'Banco de dados'!$H:$H)</f>
        <v>#NAME?</v>
      </c>
      <c r="CS827" s="56" t="e">
        <f t="array" aca="1" ref="CS827" ca="1">_xludf.xlookup(CL827,'Banco de dados'!$B:$B,'Banco de dados'!$F:$F)</f>
        <v>#NAME?</v>
      </c>
      <c r="CT827" s="56" t="e">
        <f t="array" aca="1" ref="CT827" ca="1">_xludf.xlookup(CN827,'Banco de dados'!$B:$B,'Banco de dados'!$F:$F)</f>
        <v>#NAME?</v>
      </c>
      <c r="CU827" s="42"/>
      <c r="CV827" s="42"/>
      <c r="CW827" s="56" t="s">
        <v>204</v>
      </c>
      <c r="CX827" s="42"/>
      <c r="CY827" s="56" t="str">
        <f>IF($CX827="","",VLOOKUP($CX827,'Braços de IP'!$E$9:$I$15,2,0))</f>
        <v/>
      </c>
      <c r="CZ827" s="43" t="str">
        <f>IF($CX827="","",VLOOKUP($CX827,'Braços de IP'!$E$9:$I$15,5,0))</f>
        <v/>
      </c>
      <c r="DA827" s="56"/>
      <c r="DB827" s="56"/>
      <c r="DC827" s="56"/>
      <c r="DD827" s="56"/>
      <c r="DE827" s="56"/>
      <c r="DF827" s="56"/>
      <c r="DG827" s="44">
        <f t="shared" si="478"/>
        <v>0</v>
      </c>
      <c r="DH827" s="45">
        <f t="shared" si="479"/>
        <v>90</v>
      </c>
      <c r="DI827" s="44">
        <f t="shared" si="480"/>
        <v>90</v>
      </c>
      <c r="DJ827" s="46">
        <f t="shared" si="481"/>
        <v>1</v>
      </c>
      <c r="DK827" s="47" t="s">
        <v>147</v>
      </c>
      <c r="DL827" s="48"/>
      <c r="DM827" s="49"/>
      <c r="DN827" s="23" t="s">
        <v>148</v>
      </c>
      <c r="DO827" s="23"/>
      <c r="DQ827" s="50"/>
    </row>
    <row r="828" spans="1:127" ht="15.75" hidden="1" customHeight="1" x14ac:dyDescent="0.3">
      <c r="B828" s="5"/>
      <c r="C828" s="5"/>
      <c r="D828" s="5"/>
      <c r="E828" s="22" t="s">
        <v>665</v>
      </c>
      <c r="F828" s="22" t="s">
        <v>164</v>
      </c>
      <c r="G828" s="23" t="s">
        <v>298</v>
      </c>
      <c r="H828" s="23">
        <v>-23.349008999999999</v>
      </c>
      <c r="I828" s="23">
        <v>-46.849623999999999</v>
      </c>
      <c r="J828" s="24" t="s">
        <v>223</v>
      </c>
      <c r="K828" s="60"/>
      <c r="L828" s="24" t="s">
        <v>157</v>
      </c>
      <c r="M828" s="24" t="s">
        <v>141</v>
      </c>
      <c r="N828" s="23">
        <v>90</v>
      </c>
      <c r="O828" s="23" t="s">
        <v>142</v>
      </c>
      <c r="P828" s="23" t="s">
        <v>143</v>
      </c>
      <c r="Q828" s="26">
        <f t="shared" si="459"/>
        <v>180</v>
      </c>
      <c r="R828" s="27">
        <v>2</v>
      </c>
      <c r="S828" s="28">
        <v>2.4</v>
      </c>
      <c r="T828" s="28">
        <v>10</v>
      </c>
      <c r="U828" s="23"/>
      <c r="V828" s="23"/>
      <c r="W828" s="29"/>
      <c r="X828" s="28" t="s">
        <v>153</v>
      </c>
      <c r="Y828" s="23"/>
      <c r="Z828" s="23"/>
      <c r="AA828" s="23"/>
      <c r="AB828" s="23"/>
      <c r="AC828" s="23"/>
      <c r="AD828" s="23" t="s">
        <v>144</v>
      </c>
      <c r="AE828" s="23" t="s">
        <v>145</v>
      </c>
      <c r="AF828" s="23"/>
      <c r="AG828" s="23">
        <v>9</v>
      </c>
      <c r="AH828" s="23">
        <v>1</v>
      </c>
      <c r="AI828" s="23">
        <v>0.2</v>
      </c>
      <c r="AJ828" s="23">
        <v>4</v>
      </c>
      <c r="AK828" s="27">
        <f t="shared" si="460"/>
        <v>3.8</v>
      </c>
      <c r="AL828" s="27" t="s">
        <v>143</v>
      </c>
      <c r="AM828" s="27" t="s">
        <v>143</v>
      </c>
      <c r="AN828" s="23"/>
      <c r="AO828" s="27">
        <f t="shared" si="461"/>
        <v>2</v>
      </c>
      <c r="AP828" s="23"/>
      <c r="AQ828" s="23"/>
      <c r="AR828" s="23"/>
      <c r="AS828" s="23"/>
      <c r="AT828" s="23"/>
      <c r="AU828" s="27"/>
      <c r="AV828" s="27">
        <f t="shared" si="462"/>
        <v>0</v>
      </c>
      <c r="AW828" s="27"/>
      <c r="AX828" s="28">
        <f>VLOOKUP(J828,ABNT5101!$I$3:$J$9,2)</f>
        <v>15</v>
      </c>
      <c r="AY828" s="28">
        <f>VLOOKUP(J828,ABNT5101!$I$3:$M$9,5)</f>
        <v>0.18</v>
      </c>
      <c r="AZ828" s="28" t="str">
        <f>_xlfn.XLOOKUP(J828,ABNT5101!I:I,ABNT5101!L:L)</f>
        <v>-</v>
      </c>
      <c r="BA828" s="28">
        <f>_xlfn.XLOOKUP(J828,ABNT5101!$I:$I,ABNT5101!M:M)</f>
        <v>0.18</v>
      </c>
      <c r="BB828" s="28" t="str">
        <f>_xlfn.XLOOKUP(J828,ABNT5101!$I:$I,ABNT5101!N:N)</f>
        <v>-</v>
      </c>
      <c r="BC828" s="28">
        <f>_xlfn.XLOOKUP(J828,ABNT5101!$I:$I,ABNT5101!O:O)</f>
        <v>15</v>
      </c>
      <c r="BD828" s="31" t="str">
        <f t="shared" si="463"/>
        <v>NÃO ATENDE</v>
      </c>
      <c r="BE828" s="32">
        <f t="shared" si="483"/>
        <v>-1</v>
      </c>
      <c r="BF828" s="32">
        <f t="shared" si="484"/>
        <v>-1</v>
      </c>
      <c r="BG828" s="32" t="str">
        <f t="shared" si="464"/>
        <v>-</v>
      </c>
      <c r="BH828" s="42"/>
      <c r="BI828" s="34"/>
      <c r="BJ828" s="34"/>
      <c r="BK828" s="34"/>
      <c r="BL828" s="35"/>
      <c r="BM828" s="34"/>
      <c r="BN828" s="31" t="str">
        <f t="shared" si="465"/>
        <v>NÃO ATENDE</v>
      </c>
      <c r="BO828" s="31" t="str">
        <f t="shared" si="485"/>
        <v>NÃO ATENDE</v>
      </c>
      <c r="BP828" s="31" t="str">
        <f t="shared" si="486"/>
        <v>NÃO ATENDE</v>
      </c>
      <c r="BQ828" s="31" t="str">
        <f t="shared" si="466"/>
        <v>ATENDE</v>
      </c>
      <c r="BR828" s="36" t="str">
        <f t="shared" si="467"/>
        <v>C3</v>
      </c>
      <c r="BS828" s="36" t="str">
        <f t="shared" si="468"/>
        <v>P5</v>
      </c>
      <c r="BT828" s="37">
        <f t="shared" si="469"/>
        <v>-1</v>
      </c>
      <c r="BU828" s="34"/>
      <c r="BV828" s="34"/>
      <c r="BW828" s="36">
        <f>IF(BS828="-","-",_xlfn.XLOOKUP(BS828,ABNT5101!$B$4:$B$9,ABNT5101!$C$4:$C$9))</f>
        <v>5</v>
      </c>
      <c r="BX828" s="36">
        <f>IF(BS828="-","-",_xlfn.XLOOKUP(BS828,ABNT5101!$B$4:$B$9,ABNT5101!$D$4:$D$9))</f>
        <v>1</v>
      </c>
      <c r="BY828" s="31" t="str">
        <f t="shared" si="470"/>
        <v>NÃO ATENDE</v>
      </c>
      <c r="BZ828" s="31" t="str">
        <f t="shared" si="471"/>
        <v>NÃO ATENDE</v>
      </c>
      <c r="CA828" s="31" t="str">
        <f t="shared" si="472"/>
        <v>NÃO ATENDE</v>
      </c>
      <c r="CB828" s="36" t="s">
        <v>143</v>
      </c>
      <c r="CC828" s="37" t="e">
        <f t="shared" si="473"/>
        <v>#VALUE!</v>
      </c>
      <c r="CD828" s="38"/>
      <c r="CE828" s="38"/>
      <c r="CF828" s="31" t="str">
        <f>IF(CB828="-","-",_xlfn.XLOOKUP(CB828,ABNT5101!$B$4:$B$9,ABNT5101!$C$4:$C$9))</f>
        <v>-</v>
      </c>
      <c r="CG828" s="36" t="str">
        <f>IF(CB828="-","-",_xlfn.XLOOKUP(CB828,ABNT5101!$B$4:$B$9,ABNT5101!$D$4:$D$9))</f>
        <v>-</v>
      </c>
      <c r="CH828" s="31" t="str">
        <f t="shared" si="474"/>
        <v>-</v>
      </c>
      <c r="CI828" s="31" t="str">
        <f t="shared" si="475"/>
        <v>-</v>
      </c>
      <c r="CJ828" s="31" t="str">
        <f t="shared" si="476"/>
        <v>-</v>
      </c>
      <c r="CK828" s="56">
        <f>_xlfn.XLOOKUP(CL828,'Banco de dados'!$B:$B,'Banco de dados'!$D:$D)</f>
        <v>0</v>
      </c>
      <c r="CL828" s="42"/>
      <c r="CM828" s="56">
        <f>_xlfn.XLOOKUP(CL828,'Banco de dados'!$B:$B,'Banco de dados'!$E:$E)</f>
        <v>0</v>
      </c>
      <c r="CN828" s="56"/>
      <c r="CO828" s="56">
        <f>IF(CN828="-","-",_xlfn.XLOOKUP(CN828,'Banco de dados'!$B:$B,'Banco de dados'!$E:$E))</f>
        <v>0</v>
      </c>
      <c r="CP828" s="41">
        <f t="shared" si="477"/>
        <v>1</v>
      </c>
      <c r="CQ828" s="56">
        <f>_xlfn.XLOOKUP(CL828,'Banco de dados'!$B:$B,'Banco de dados'!$H:$H)</f>
        <v>0</v>
      </c>
      <c r="CR828" s="56" t="e">
        <f t="array" aca="1" ref="CR828" ca="1">_xludf.xlookup(CN828,'Banco de dados'!$B:$B,'Banco de dados'!$H:$H)</f>
        <v>#NAME?</v>
      </c>
      <c r="CS828" s="56" t="e">
        <f t="array" aca="1" ref="CS828" ca="1">_xludf.xlookup(CL828,'Banco de dados'!$B:$B,'Banco de dados'!$F:$F)</f>
        <v>#NAME?</v>
      </c>
      <c r="CT828" s="56" t="e">
        <f t="array" aca="1" ref="CT828" ca="1">_xludf.xlookup(CN828,'Banco de dados'!$B:$B,'Banco de dados'!$F:$F)</f>
        <v>#NAME?</v>
      </c>
      <c r="CU828" s="42"/>
      <c r="CV828" s="42"/>
      <c r="CW828" s="56" t="s">
        <v>204</v>
      </c>
      <c r="CX828" s="42"/>
      <c r="CY828" s="56" t="str">
        <f>IF($CX828="","",VLOOKUP($CX828,'Braços de IP'!$E$9:$I$15,2,0))</f>
        <v/>
      </c>
      <c r="CZ828" s="43" t="str">
        <f>IF($CX828="","",VLOOKUP($CX828,'Braços de IP'!$E$9:$I$15,5,0))</f>
        <v/>
      </c>
      <c r="DA828" s="56"/>
      <c r="DB828" s="56"/>
      <c r="DC828" s="56"/>
      <c r="DD828" s="56"/>
      <c r="DE828" s="56"/>
      <c r="DF828" s="56"/>
      <c r="DG828" s="44">
        <f t="shared" si="478"/>
        <v>0</v>
      </c>
      <c r="DH828" s="45">
        <f t="shared" si="479"/>
        <v>90</v>
      </c>
      <c r="DI828" s="44">
        <f t="shared" si="480"/>
        <v>90</v>
      </c>
      <c r="DJ828" s="46">
        <f t="shared" si="481"/>
        <v>1</v>
      </c>
      <c r="DK828" s="47" t="s">
        <v>147</v>
      </c>
      <c r="DL828" s="48"/>
      <c r="DM828" s="49"/>
      <c r="DN828" s="23" t="s">
        <v>148</v>
      </c>
      <c r="DO828" s="23"/>
      <c r="DQ828" s="50"/>
    </row>
    <row r="829" spans="1:127" ht="15.75" hidden="1" customHeight="1" x14ac:dyDescent="0.3">
      <c r="B829" s="5"/>
      <c r="C829" s="5"/>
      <c r="D829" s="5"/>
      <c r="E829" s="22" t="s">
        <v>665</v>
      </c>
      <c r="F829" s="22" t="s">
        <v>164</v>
      </c>
      <c r="G829" s="23" t="s">
        <v>298</v>
      </c>
      <c r="H829" s="23">
        <v>-23.349008999999999</v>
      </c>
      <c r="I829" s="23">
        <v>-46.849623999999999</v>
      </c>
      <c r="J829" s="24" t="s">
        <v>223</v>
      </c>
      <c r="K829" s="60"/>
      <c r="L829" s="24" t="s">
        <v>157</v>
      </c>
      <c r="M829" s="24" t="s">
        <v>141</v>
      </c>
      <c r="N829" s="23">
        <v>90</v>
      </c>
      <c r="O829" s="23" t="s">
        <v>142</v>
      </c>
      <c r="P829" s="23" t="s">
        <v>143</v>
      </c>
      <c r="Q829" s="26">
        <f t="shared" si="459"/>
        <v>180</v>
      </c>
      <c r="R829" s="27">
        <v>2</v>
      </c>
      <c r="S829" s="28">
        <v>2.4</v>
      </c>
      <c r="T829" s="28">
        <v>10</v>
      </c>
      <c r="U829" s="23"/>
      <c r="V829" s="23"/>
      <c r="W829" s="29"/>
      <c r="X829" s="28" t="s">
        <v>153</v>
      </c>
      <c r="Y829" s="23"/>
      <c r="Z829" s="23"/>
      <c r="AA829" s="23"/>
      <c r="AB829" s="23"/>
      <c r="AC829" s="23"/>
      <c r="AD829" s="23" t="s">
        <v>144</v>
      </c>
      <c r="AE829" s="23" t="s">
        <v>145</v>
      </c>
      <c r="AF829" s="23"/>
      <c r="AG829" s="23">
        <v>9</v>
      </c>
      <c r="AH829" s="23">
        <v>1</v>
      </c>
      <c r="AI829" s="23">
        <v>0.2</v>
      </c>
      <c r="AJ829" s="23">
        <v>4</v>
      </c>
      <c r="AK829" s="27">
        <f t="shared" si="460"/>
        <v>3.8</v>
      </c>
      <c r="AL829" s="27" t="s">
        <v>143</v>
      </c>
      <c r="AM829" s="27" t="s">
        <v>143</v>
      </c>
      <c r="AN829" s="23"/>
      <c r="AO829" s="27">
        <f t="shared" si="461"/>
        <v>2</v>
      </c>
      <c r="AP829" s="23"/>
      <c r="AQ829" s="23"/>
      <c r="AR829" s="23"/>
      <c r="AS829" s="23"/>
      <c r="AT829" s="23"/>
      <c r="AU829" s="27"/>
      <c r="AV829" s="27">
        <f t="shared" si="462"/>
        <v>0</v>
      </c>
      <c r="AW829" s="27"/>
      <c r="AX829" s="28">
        <f>VLOOKUP(J829,ABNT5101!$I$3:$J$9,2)</f>
        <v>15</v>
      </c>
      <c r="AY829" s="28">
        <f>VLOOKUP(J829,ABNT5101!$I$3:$M$9,5)</f>
        <v>0.18</v>
      </c>
      <c r="AZ829" s="28" t="str">
        <f>_xlfn.XLOOKUP(J829,ABNT5101!I:I,ABNT5101!L:L)</f>
        <v>-</v>
      </c>
      <c r="BA829" s="28">
        <f>_xlfn.XLOOKUP(J829,ABNT5101!$I:$I,ABNT5101!M:M)</f>
        <v>0.18</v>
      </c>
      <c r="BB829" s="28" t="str">
        <f>_xlfn.XLOOKUP(J829,ABNT5101!$I:$I,ABNT5101!N:N)</f>
        <v>-</v>
      </c>
      <c r="BC829" s="28">
        <f>_xlfn.XLOOKUP(J829,ABNT5101!$I:$I,ABNT5101!O:O)</f>
        <v>15</v>
      </c>
      <c r="BD829" s="31" t="str">
        <f t="shared" si="463"/>
        <v>NÃO ATENDE</v>
      </c>
      <c r="BE829" s="32">
        <f t="shared" si="483"/>
        <v>-1</v>
      </c>
      <c r="BF829" s="32">
        <f t="shared" si="484"/>
        <v>-1</v>
      </c>
      <c r="BG829" s="32" t="str">
        <f t="shared" si="464"/>
        <v>-</v>
      </c>
      <c r="BH829" s="42"/>
      <c r="BI829" s="34"/>
      <c r="BJ829" s="34"/>
      <c r="BK829" s="34"/>
      <c r="BL829" s="35"/>
      <c r="BM829" s="34"/>
      <c r="BN829" s="31" t="str">
        <f t="shared" si="465"/>
        <v>NÃO ATENDE</v>
      </c>
      <c r="BO829" s="31" t="str">
        <f t="shared" si="485"/>
        <v>NÃO ATENDE</v>
      </c>
      <c r="BP829" s="31" t="str">
        <f t="shared" si="486"/>
        <v>NÃO ATENDE</v>
      </c>
      <c r="BQ829" s="31" t="str">
        <f t="shared" si="466"/>
        <v>ATENDE</v>
      </c>
      <c r="BR829" s="36" t="str">
        <f t="shared" si="467"/>
        <v>C3</v>
      </c>
      <c r="BS829" s="36" t="str">
        <f t="shared" si="468"/>
        <v>P5</v>
      </c>
      <c r="BT829" s="37">
        <f t="shared" si="469"/>
        <v>-1</v>
      </c>
      <c r="BU829" s="34"/>
      <c r="BV829" s="34"/>
      <c r="BW829" s="36">
        <f>IF(BS829="-","-",_xlfn.XLOOKUP(BS829,ABNT5101!$B$4:$B$9,ABNT5101!$C$4:$C$9))</f>
        <v>5</v>
      </c>
      <c r="BX829" s="36">
        <f>IF(BS829="-","-",_xlfn.XLOOKUP(BS829,ABNT5101!$B$4:$B$9,ABNT5101!$D$4:$D$9))</f>
        <v>1</v>
      </c>
      <c r="BY829" s="31" t="str">
        <f t="shared" si="470"/>
        <v>NÃO ATENDE</v>
      </c>
      <c r="BZ829" s="31" t="str">
        <f t="shared" si="471"/>
        <v>NÃO ATENDE</v>
      </c>
      <c r="CA829" s="31" t="str">
        <f t="shared" si="472"/>
        <v>NÃO ATENDE</v>
      </c>
      <c r="CB829" s="36" t="s">
        <v>143</v>
      </c>
      <c r="CC829" s="37" t="e">
        <f t="shared" si="473"/>
        <v>#VALUE!</v>
      </c>
      <c r="CD829" s="38"/>
      <c r="CE829" s="38"/>
      <c r="CF829" s="31" t="str">
        <f>IF(CB829="-","-",_xlfn.XLOOKUP(CB829,ABNT5101!$B$4:$B$9,ABNT5101!$C$4:$C$9))</f>
        <v>-</v>
      </c>
      <c r="CG829" s="36" t="str">
        <f>IF(CB829="-","-",_xlfn.XLOOKUP(CB829,ABNT5101!$B$4:$B$9,ABNT5101!$D$4:$D$9))</f>
        <v>-</v>
      </c>
      <c r="CH829" s="31" t="str">
        <f t="shared" si="474"/>
        <v>-</v>
      </c>
      <c r="CI829" s="31" t="str">
        <f t="shared" si="475"/>
        <v>-</v>
      </c>
      <c r="CJ829" s="31" t="str">
        <f t="shared" si="476"/>
        <v>-</v>
      </c>
      <c r="CK829" s="56">
        <f>_xlfn.XLOOKUP(CL829,'Banco de dados'!$B:$B,'Banco de dados'!$D:$D)</f>
        <v>0</v>
      </c>
      <c r="CL829" s="42"/>
      <c r="CM829" s="56">
        <f>_xlfn.XLOOKUP(CL829,'Banco de dados'!$B:$B,'Banco de dados'!$E:$E)</f>
        <v>0</v>
      </c>
      <c r="CN829" s="56"/>
      <c r="CO829" s="56">
        <f>IF(CN829="-","-",_xlfn.XLOOKUP(CN829,'Banco de dados'!$B:$B,'Banco de dados'!$E:$E))</f>
        <v>0</v>
      </c>
      <c r="CP829" s="41">
        <f t="shared" si="477"/>
        <v>1</v>
      </c>
      <c r="CQ829" s="56">
        <f>_xlfn.XLOOKUP(CL829,'Banco de dados'!$B:$B,'Banco de dados'!$H:$H)</f>
        <v>0</v>
      </c>
      <c r="CR829" s="56" t="e">
        <f t="array" aca="1" ref="CR829" ca="1">_xludf.xlookup(CN829,'Banco de dados'!$B:$B,'Banco de dados'!$H:$H)</f>
        <v>#NAME?</v>
      </c>
      <c r="CS829" s="56" t="e">
        <f t="array" aca="1" ref="CS829" ca="1">_xludf.xlookup(CL829,'Banco de dados'!$B:$B,'Banco de dados'!$F:$F)</f>
        <v>#NAME?</v>
      </c>
      <c r="CT829" s="56" t="e">
        <f t="array" aca="1" ref="CT829" ca="1">_xludf.xlookup(CN829,'Banco de dados'!$B:$B,'Banco de dados'!$F:$F)</f>
        <v>#NAME?</v>
      </c>
      <c r="CU829" s="42"/>
      <c r="CV829" s="42"/>
      <c r="CW829" s="56" t="s">
        <v>204</v>
      </c>
      <c r="CX829" s="42"/>
      <c r="CY829" s="56" t="str">
        <f>IF($CX829="","",VLOOKUP($CX829,'Braços de IP'!$E$9:$I$15,2,0))</f>
        <v/>
      </c>
      <c r="CZ829" s="43" t="str">
        <f>IF($CX829="","",VLOOKUP($CX829,'Braços de IP'!$E$9:$I$15,5,0))</f>
        <v/>
      </c>
      <c r="DA829" s="56"/>
      <c r="DB829" s="56"/>
      <c r="DC829" s="56"/>
      <c r="DD829" s="56"/>
      <c r="DE829" s="56"/>
      <c r="DF829" s="56"/>
      <c r="DG829" s="44">
        <f t="shared" si="478"/>
        <v>0</v>
      </c>
      <c r="DH829" s="45">
        <f t="shared" si="479"/>
        <v>90</v>
      </c>
      <c r="DI829" s="44">
        <f t="shared" si="480"/>
        <v>90</v>
      </c>
      <c r="DJ829" s="46">
        <f t="shared" si="481"/>
        <v>1</v>
      </c>
      <c r="DK829" s="47" t="s">
        <v>147</v>
      </c>
      <c r="DL829" s="48"/>
      <c r="DM829" s="49"/>
      <c r="DN829" s="23" t="s">
        <v>148</v>
      </c>
      <c r="DO829" s="23"/>
      <c r="DQ829" s="50"/>
    </row>
    <row r="830" spans="1:127" ht="15.75" hidden="1" customHeight="1" x14ac:dyDescent="0.3">
      <c r="B830" s="5"/>
      <c r="C830" s="5"/>
      <c r="D830" s="5"/>
      <c r="E830" s="22" t="s">
        <v>666</v>
      </c>
      <c r="F830" s="22" t="s">
        <v>150</v>
      </c>
      <c r="G830" s="23" t="s">
        <v>542</v>
      </c>
      <c r="H830" s="23">
        <v>-23.369332</v>
      </c>
      <c r="I830" s="23">
        <v>-46.846266999999997</v>
      </c>
      <c r="J830" s="24" t="s">
        <v>156</v>
      </c>
      <c r="K830" s="60"/>
      <c r="L830" s="24" t="s">
        <v>152</v>
      </c>
      <c r="M830" s="24" t="s">
        <v>141</v>
      </c>
      <c r="N830" s="23">
        <v>100</v>
      </c>
      <c r="O830" s="23" t="s">
        <v>142</v>
      </c>
      <c r="P830" s="23" t="s">
        <v>143</v>
      </c>
      <c r="Q830" s="26">
        <f t="shared" si="459"/>
        <v>200</v>
      </c>
      <c r="R830" s="27">
        <v>2</v>
      </c>
      <c r="S830" s="28" t="s">
        <v>153</v>
      </c>
      <c r="T830" s="28">
        <v>7.5</v>
      </c>
      <c r="U830" s="23"/>
      <c r="V830" s="23"/>
      <c r="W830" s="29"/>
      <c r="X830" s="28" t="s">
        <v>153</v>
      </c>
      <c r="Y830" s="23"/>
      <c r="Z830" s="23"/>
      <c r="AA830" s="23"/>
      <c r="AB830" s="23"/>
      <c r="AC830" s="23"/>
      <c r="AD830" s="23" t="s">
        <v>144</v>
      </c>
      <c r="AE830" s="23" t="s">
        <v>145</v>
      </c>
      <c r="AF830" s="23"/>
      <c r="AG830" s="23">
        <v>7.65</v>
      </c>
      <c r="AH830" s="23">
        <v>1</v>
      </c>
      <c r="AI830" s="23">
        <v>0.95</v>
      </c>
      <c r="AJ830" s="23">
        <v>4</v>
      </c>
      <c r="AK830" s="27">
        <f t="shared" si="460"/>
        <v>3.05</v>
      </c>
      <c r="AL830" s="27" t="s">
        <v>143</v>
      </c>
      <c r="AM830" s="27" t="s">
        <v>143</v>
      </c>
      <c r="AN830" s="23"/>
      <c r="AO830" s="27">
        <f t="shared" si="461"/>
        <v>2</v>
      </c>
      <c r="AP830" s="23"/>
      <c r="AQ830" s="23"/>
      <c r="AR830" s="23"/>
      <c r="AS830" s="23"/>
      <c r="AT830" s="23"/>
      <c r="AU830" s="27"/>
      <c r="AV830" s="27">
        <f t="shared" si="462"/>
        <v>0</v>
      </c>
      <c r="AW830" s="27"/>
      <c r="AX830" s="28">
        <f>VLOOKUP(J830,ABNT5101!$I$3:$J$9,2)</f>
        <v>20</v>
      </c>
      <c r="AY830" s="28">
        <f>VLOOKUP(J830,ABNT5101!$I$3:$M$9,5)</f>
        <v>0.28000000000000003</v>
      </c>
      <c r="AZ830" s="28" t="str">
        <f>_xlfn.XLOOKUP(J830,ABNT5101!I:I,ABNT5101!L:L)</f>
        <v>-</v>
      </c>
      <c r="BA830" s="28">
        <f>_xlfn.XLOOKUP(J830,ABNT5101!$I:$I,ABNT5101!M:M)</f>
        <v>0.28000000000000003</v>
      </c>
      <c r="BB830" s="28" t="str">
        <f>_xlfn.XLOOKUP(J830,ABNT5101!$I:$I,ABNT5101!N:N)</f>
        <v>-</v>
      </c>
      <c r="BC830" s="28">
        <f>_xlfn.XLOOKUP(J830,ABNT5101!$I:$I,ABNT5101!O:O)</f>
        <v>14</v>
      </c>
      <c r="BD830" s="31" t="str">
        <f t="shared" si="463"/>
        <v>NÃO ATENDE</v>
      </c>
      <c r="BE830" s="32">
        <f t="shared" si="483"/>
        <v>-1</v>
      </c>
      <c r="BF830" s="32">
        <f t="shared" si="484"/>
        <v>-1</v>
      </c>
      <c r="BG830" s="32" t="str">
        <f t="shared" si="464"/>
        <v>-</v>
      </c>
      <c r="BH830" s="34"/>
      <c r="BI830" s="34"/>
      <c r="BJ830" s="34"/>
      <c r="BK830" s="34"/>
      <c r="BL830" s="35"/>
      <c r="BM830" s="34"/>
      <c r="BN830" s="31" t="str">
        <f t="shared" si="465"/>
        <v>NÃO ATENDE</v>
      </c>
      <c r="BO830" s="31" t="str">
        <f t="shared" si="485"/>
        <v>NÃO ATENDE</v>
      </c>
      <c r="BP830" s="31" t="str">
        <f t="shared" si="486"/>
        <v>NÃO ATENDE</v>
      </c>
      <c r="BQ830" s="31" t="str">
        <f t="shared" si="466"/>
        <v>ATENDE</v>
      </c>
      <c r="BR830" s="36" t="str">
        <f t="shared" si="467"/>
        <v>C2</v>
      </c>
      <c r="BS830" s="36" t="str">
        <f t="shared" si="468"/>
        <v>Sem Passeio</v>
      </c>
      <c r="BT830" s="37" t="e">
        <f t="shared" si="469"/>
        <v>#N/A</v>
      </c>
      <c r="BU830" s="34"/>
      <c r="BV830" s="34"/>
      <c r="BW830" s="36" t="e">
        <f>IF(BS830="-","-",_xlfn.XLOOKUP(BS830,ABNT5101!$B$4:$B$9,ABNT5101!$C$4:$C$9))</f>
        <v>#N/A</v>
      </c>
      <c r="BX830" s="36" t="e">
        <f>IF(BS830="-","-",_xlfn.XLOOKUP(BS830,ABNT5101!$B$4:$B$9,ABNT5101!$D$4:$D$9))</f>
        <v>#N/A</v>
      </c>
      <c r="BY830" s="31" t="e">
        <f t="shared" si="470"/>
        <v>#N/A</v>
      </c>
      <c r="BZ830" s="31" t="e">
        <f t="shared" si="471"/>
        <v>#N/A</v>
      </c>
      <c r="CA830" s="31" t="e">
        <f t="shared" si="472"/>
        <v>#N/A</v>
      </c>
      <c r="CB830" s="36" t="s">
        <v>143</v>
      </c>
      <c r="CC830" s="37" t="e">
        <f t="shared" si="473"/>
        <v>#VALUE!</v>
      </c>
      <c r="CD830" s="38"/>
      <c r="CE830" s="38"/>
      <c r="CF830" s="31" t="str">
        <f>IF(CB830="-","-",_xlfn.XLOOKUP(CB830,ABNT5101!$B$4:$B$9,ABNT5101!$C$4:$C$9))</f>
        <v>-</v>
      </c>
      <c r="CG830" s="36" t="str">
        <f>IF(CB830="-","-",_xlfn.XLOOKUP(CB830,ABNT5101!$B$4:$B$9,ABNT5101!$D$4:$D$9))</f>
        <v>-</v>
      </c>
      <c r="CH830" s="31" t="str">
        <f t="shared" si="474"/>
        <v>-</v>
      </c>
      <c r="CI830" s="31" t="str">
        <f t="shared" si="475"/>
        <v>-</v>
      </c>
      <c r="CJ830" s="31" t="str">
        <f t="shared" si="476"/>
        <v>-</v>
      </c>
      <c r="CK830" s="56">
        <f>_xlfn.XLOOKUP(CL830,'Banco de dados'!$B:$B,'Banco de dados'!$D:$D)</f>
        <v>0</v>
      </c>
      <c r="CL830" s="42"/>
      <c r="CM830" s="56">
        <f>_xlfn.XLOOKUP(CL830,'Banco de dados'!$B:$B,'Banco de dados'!$E:$E)</f>
        <v>0</v>
      </c>
      <c r="CN830" s="56"/>
      <c r="CO830" s="56">
        <f>IF(CN830="-","-",_xlfn.XLOOKUP(CN830,'Banco de dados'!$B:$B,'Banco de dados'!$E:$E))</f>
        <v>0</v>
      </c>
      <c r="CP830" s="41">
        <f t="shared" si="477"/>
        <v>1</v>
      </c>
      <c r="CQ830" s="56">
        <f>_xlfn.XLOOKUP(CL830,'Banco de dados'!$B:$B,'Banco de dados'!$H:$H)</f>
        <v>0</v>
      </c>
      <c r="CR830" s="56" t="e">
        <f t="array" aca="1" ref="CR830" ca="1">_xludf.xlookup(CN830,'Banco de dados'!$B:$B,'Banco de dados'!$H:$H)</f>
        <v>#NAME?</v>
      </c>
      <c r="CS830" s="56" t="e">
        <f t="array" aca="1" ref="CS830" ca="1">_xludf.xlookup(CL830,'Banco de dados'!$B:$B,'Banco de dados'!$F:$F)</f>
        <v>#NAME?</v>
      </c>
      <c r="CT830" s="56" t="e">
        <f t="array" aca="1" ref="CT830" ca="1">_xludf.xlookup(CN830,'Banco de dados'!$B:$B,'Banco de dados'!$F:$F)</f>
        <v>#NAME?</v>
      </c>
      <c r="CU830" s="42"/>
      <c r="CV830" s="42"/>
      <c r="CW830" s="56" t="s">
        <v>204</v>
      </c>
      <c r="CX830" s="42"/>
      <c r="CY830" s="56" t="str">
        <f>IF($CX830="","",VLOOKUP($CX830,'Braços de IP'!$E$9:$I$15,2,0))</f>
        <v/>
      </c>
      <c r="CZ830" s="43" t="str">
        <f>IF($CX830="","",VLOOKUP($CX830,'Braços de IP'!$E$9:$I$15,5,0))</f>
        <v/>
      </c>
      <c r="DA830" s="56"/>
      <c r="DB830" s="56"/>
      <c r="DC830" s="56"/>
      <c r="DD830" s="56"/>
      <c r="DE830" s="56"/>
      <c r="DF830" s="56"/>
      <c r="DG830" s="44">
        <f t="shared" si="478"/>
        <v>0</v>
      </c>
      <c r="DH830" s="45">
        <f t="shared" si="479"/>
        <v>100</v>
      </c>
      <c r="DI830" s="44">
        <f t="shared" si="480"/>
        <v>100</v>
      </c>
      <c r="DJ830" s="46">
        <f t="shared" si="481"/>
        <v>1</v>
      </c>
      <c r="DK830" s="47" t="s">
        <v>147</v>
      </c>
      <c r="DL830" s="48"/>
      <c r="DM830" s="49"/>
      <c r="DN830" s="23" t="s">
        <v>148</v>
      </c>
      <c r="DO830" s="23"/>
      <c r="DQ830" s="50"/>
    </row>
    <row r="831" spans="1:127" ht="15.75" hidden="1" customHeight="1" x14ac:dyDescent="0.3">
      <c r="B831" s="5"/>
      <c r="C831" s="5"/>
      <c r="D831" s="5"/>
      <c r="E831" s="22" t="s">
        <v>666</v>
      </c>
      <c r="F831" s="22" t="s">
        <v>150</v>
      </c>
      <c r="G831" s="23" t="s">
        <v>542</v>
      </c>
      <c r="H831" s="23">
        <v>-23.369332</v>
      </c>
      <c r="I831" s="23">
        <v>-46.846266999999997</v>
      </c>
      <c r="J831" s="24" t="s">
        <v>156</v>
      </c>
      <c r="K831" s="60"/>
      <c r="L831" s="24" t="s">
        <v>152</v>
      </c>
      <c r="M831" s="24" t="s">
        <v>141</v>
      </c>
      <c r="N831" s="23">
        <v>100</v>
      </c>
      <c r="O831" s="23" t="s">
        <v>142</v>
      </c>
      <c r="P831" s="23" t="s">
        <v>143</v>
      </c>
      <c r="Q831" s="26">
        <f t="shared" si="459"/>
        <v>200</v>
      </c>
      <c r="R831" s="27">
        <v>2</v>
      </c>
      <c r="S831" s="28" t="s">
        <v>153</v>
      </c>
      <c r="T831" s="28">
        <v>7.5</v>
      </c>
      <c r="U831" s="23"/>
      <c r="V831" s="23"/>
      <c r="W831" s="29"/>
      <c r="X831" s="28" t="s">
        <v>153</v>
      </c>
      <c r="Y831" s="23"/>
      <c r="Z831" s="23"/>
      <c r="AA831" s="23"/>
      <c r="AB831" s="23"/>
      <c r="AC831" s="23"/>
      <c r="AD831" s="23" t="s">
        <v>144</v>
      </c>
      <c r="AE831" s="23" t="s">
        <v>145</v>
      </c>
      <c r="AF831" s="23"/>
      <c r="AG831" s="23">
        <v>7.65</v>
      </c>
      <c r="AH831" s="23">
        <v>1</v>
      </c>
      <c r="AI831" s="23">
        <v>0.95</v>
      </c>
      <c r="AJ831" s="23">
        <v>4</v>
      </c>
      <c r="AK831" s="27">
        <f t="shared" si="460"/>
        <v>3.05</v>
      </c>
      <c r="AL831" s="27" t="s">
        <v>143</v>
      </c>
      <c r="AM831" s="27" t="s">
        <v>143</v>
      </c>
      <c r="AN831" s="23"/>
      <c r="AO831" s="27">
        <f t="shared" si="461"/>
        <v>2</v>
      </c>
      <c r="AP831" s="23"/>
      <c r="AQ831" s="23"/>
      <c r="AR831" s="23"/>
      <c r="AS831" s="23"/>
      <c r="AT831" s="23"/>
      <c r="AU831" s="27"/>
      <c r="AV831" s="27">
        <f t="shared" si="462"/>
        <v>0</v>
      </c>
      <c r="AW831" s="27"/>
      <c r="AX831" s="28">
        <f>VLOOKUP(J831,ABNT5101!$I$3:$J$9,2)</f>
        <v>20</v>
      </c>
      <c r="AY831" s="28">
        <f>VLOOKUP(J831,ABNT5101!$I$3:$M$9,5)</f>
        <v>0.28000000000000003</v>
      </c>
      <c r="AZ831" s="28" t="str">
        <f>_xlfn.XLOOKUP(J831,ABNT5101!I:I,ABNT5101!L:L)</f>
        <v>-</v>
      </c>
      <c r="BA831" s="28">
        <f>_xlfn.XLOOKUP(J831,ABNT5101!$I:$I,ABNT5101!M:M)</f>
        <v>0.28000000000000003</v>
      </c>
      <c r="BB831" s="28" t="str">
        <f>_xlfn.XLOOKUP(J831,ABNT5101!$I:$I,ABNT5101!N:N)</f>
        <v>-</v>
      </c>
      <c r="BC831" s="28">
        <f>_xlfn.XLOOKUP(J831,ABNT5101!$I:$I,ABNT5101!O:O)</f>
        <v>14</v>
      </c>
      <c r="BD831" s="31" t="str">
        <f t="shared" si="463"/>
        <v>NÃO ATENDE</v>
      </c>
      <c r="BE831" s="32">
        <f t="shared" si="483"/>
        <v>-1</v>
      </c>
      <c r="BF831" s="32">
        <f t="shared" si="484"/>
        <v>-1</v>
      </c>
      <c r="BG831" s="32" t="str">
        <f t="shared" si="464"/>
        <v>-</v>
      </c>
      <c r="BH831" s="34"/>
      <c r="BI831" s="34"/>
      <c r="BJ831" s="34"/>
      <c r="BK831" s="34"/>
      <c r="BL831" s="35"/>
      <c r="BM831" s="34"/>
      <c r="BN831" s="31" t="str">
        <f t="shared" si="465"/>
        <v>NÃO ATENDE</v>
      </c>
      <c r="BO831" s="31" t="str">
        <f t="shared" si="485"/>
        <v>NÃO ATENDE</v>
      </c>
      <c r="BP831" s="31" t="str">
        <f t="shared" si="486"/>
        <v>NÃO ATENDE</v>
      </c>
      <c r="BQ831" s="31" t="str">
        <f t="shared" si="466"/>
        <v>ATENDE</v>
      </c>
      <c r="BR831" s="36" t="str">
        <f t="shared" si="467"/>
        <v>C2</v>
      </c>
      <c r="BS831" s="36" t="str">
        <f t="shared" si="468"/>
        <v>Sem Passeio</v>
      </c>
      <c r="BT831" s="37" t="e">
        <f t="shared" si="469"/>
        <v>#N/A</v>
      </c>
      <c r="BU831" s="34"/>
      <c r="BV831" s="34"/>
      <c r="BW831" s="36" t="e">
        <f>IF(BS831="-","-",_xlfn.XLOOKUP(BS831,ABNT5101!$B$4:$B$9,ABNT5101!$C$4:$C$9))</f>
        <v>#N/A</v>
      </c>
      <c r="BX831" s="36" t="e">
        <f>IF(BS831="-","-",_xlfn.XLOOKUP(BS831,ABNT5101!$B$4:$B$9,ABNT5101!$D$4:$D$9))</f>
        <v>#N/A</v>
      </c>
      <c r="BY831" s="31" t="e">
        <f t="shared" si="470"/>
        <v>#N/A</v>
      </c>
      <c r="BZ831" s="31" t="e">
        <f t="shared" si="471"/>
        <v>#N/A</v>
      </c>
      <c r="CA831" s="31" t="e">
        <f t="shared" si="472"/>
        <v>#N/A</v>
      </c>
      <c r="CB831" s="36" t="s">
        <v>143</v>
      </c>
      <c r="CC831" s="37" t="e">
        <f t="shared" si="473"/>
        <v>#VALUE!</v>
      </c>
      <c r="CD831" s="38"/>
      <c r="CE831" s="38"/>
      <c r="CF831" s="31" t="str">
        <f>IF(CB831="-","-",_xlfn.XLOOKUP(CB831,ABNT5101!$B$4:$B$9,ABNT5101!$C$4:$C$9))</f>
        <v>-</v>
      </c>
      <c r="CG831" s="36" t="str">
        <f>IF(CB831="-","-",_xlfn.XLOOKUP(CB831,ABNT5101!$B$4:$B$9,ABNT5101!$D$4:$D$9))</f>
        <v>-</v>
      </c>
      <c r="CH831" s="31" t="str">
        <f t="shared" si="474"/>
        <v>-</v>
      </c>
      <c r="CI831" s="31" t="str">
        <f t="shared" si="475"/>
        <v>-</v>
      </c>
      <c r="CJ831" s="31" t="str">
        <f t="shared" si="476"/>
        <v>-</v>
      </c>
      <c r="CK831" s="56">
        <f>_xlfn.XLOOKUP(CL831,'Banco de dados'!$B:$B,'Banco de dados'!$D:$D)</f>
        <v>0</v>
      </c>
      <c r="CL831" s="42"/>
      <c r="CM831" s="56">
        <f>_xlfn.XLOOKUP(CL831,'Banco de dados'!$B:$B,'Banco de dados'!$E:$E)</f>
        <v>0</v>
      </c>
      <c r="CN831" s="56"/>
      <c r="CO831" s="56">
        <f>IF(CN831="-","-",_xlfn.XLOOKUP(CN831,'Banco de dados'!$B:$B,'Banco de dados'!$E:$E))</f>
        <v>0</v>
      </c>
      <c r="CP831" s="41">
        <f t="shared" si="477"/>
        <v>1</v>
      </c>
      <c r="CQ831" s="56">
        <f>_xlfn.XLOOKUP(CL831,'Banco de dados'!$B:$B,'Banco de dados'!$H:$H)</f>
        <v>0</v>
      </c>
      <c r="CR831" s="56" t="e">
        <f t="array" aca="1" ref="CR831" ca="1">_xludf.xlookup(CN831,'Banco de dados'!$B:$B,'Banco de dados'!$H:$H)</f>
        <v>#NAME?</v>
      </c>
      <c r="CS831" s="56" t="e">
        <f t="array" aca="1" ref="CS831" ca="1">_xludf.xlookup(CL831,'Banco de dados'!$B:$B,'Banco de dados'!$F:$F)</f>
        <v>#NAME?</v>
      </c>
      <c r="CT831" s="56" t="e">
        <f t="array" aca="1" ref="CT831" ca="1">_xludf.xlookup(CN831,'Banco de dados'!$B:$B,'Banco de dados'!$F:$F)</f>
        <v>#NAME?</v>
      </c>
      <c r="CU831" s="42"/>
      <c r="CV831" s="42"/>
      <c r="CW831" s="56" t="s">
        <v>204</v>
      </c>
      <c r="CX831" s="42"/>
      <c r="CY831" s="56" t="str">
        <f>IF($CX831="","",VLOOKUP($CX831,'Braços de IP'!$E$9:$I$15,2,0))</f>
        <v/>
      </c>
      <c r="CZ831" s="43" t="str">
        <f>IF($CX831="","",VLOOKUP($CX831,'Braços de IP'!$E$9:$I$15,5,0))</f>
        <v/>
      </c>
      <c r="DA831" s="56"/>
      <c r="DB831" s="56"/>
      <c r="DC831" s="56"/>
      <c r="DD831" s="56"/>
      <c r="DE831" s="56"/>
      <c r="DF831" s="56"/>
      <c r="DG831" s="44">
        <f t="shared" si="478"/>
        <v>0</v>
      </c>
      <c r="DH831" s="45">
        <f t="shared" si="479"/>
        <v>100</v>
      </c>
      <c r="DI831" s="44">
        <f t="shared" si="480"/>
        <v>100</v>
      </c>
      <c r="DJ831" s="46">
        <f t="shared" si="481"/>
        <v>1</v>
      </c>
      <c r="DK831" s="47" t="s">
        <v>147</v>
      </c>
      <c r="DL831" s="48"/>
      <c r="DM831" s="49"/>
      <c r="DN831" s="23" t="s">
        <v>148</v>
      </c>
      <c r="DO831" s="23"/>
      <c r="DQ831" s="50"/>
    </row>
    <row r="832" spans="1:127" ht="15.75" hidden="1" customHeight="1" x14ac:dyDescent="0.3">
      <c r="B832" s="5"/>
      <c r="C832" s="5"/>
      <c r="D832" s="5"/>
      <c r="E832" s="22" t="s">
        <v>666</v>
      </c>
      <c r="F832" s="22" t="s">
        <v>150</v>
      </c>
      <c r="G832" s="23" t="s">
        <v>542</v>
      </c>
      <c r="H832" s="23">
        <v>-23.369332</v>
      </c>
      <c r="I832" s="23">
        <v>-46.846266999999997</v>
      </c>
      <c r="J832" s="24" t="s">
        <v>156</v>
      </c>
      <c r="K832" s="60"/>
      <c r="L832" s="24" t="s">
        <v>152</v>
      </c>
      <c r="M832" s="24" t="s">
        <v>141</v>
      </c>
      <c r="N832" s="23">
        <v>100</v>
      </c>
      <c r="O832" s="23" t="s">
        <v>142</v>
      </c>
      <c r="P832" s="23" t="s">
        <v>143</v>
      </c>
      <c r="Q832" s="26">
        <f t="shared" si="459"/>
        <v>200</v>
      </c>
      <c r="R832" s="27">
        <v>2</v>
      </c>
      <c r="S832" s="28" t="s">
        <v>153</v>
      </c>
      <c r="T832" s="28">
        <v>7.5</v>
      </c>
      <c r="U832" s="23"/>
      <c r="V832" s="23"/>
      <c r="W832" s="29"/>
      <c r="X832" s="28" t="s">
        <v>153</v>
      </c>
      <c r="Y832" s="23"/>
      <c r="Z832" s="23"/>
      <c r="AA832" s="23"/>
      <c r="AB832" s="23"/>
      <c r="AC832" s="23"/>
      <c r="AD832" s="23" t="s">
        <v>144</v>
      </c>
      <c r="AE832" s="23" t="s">
        <v>145</v>
      </c>
      <c r="AF832" s="23"/>
      <c r="AG832" s="23">
        <v>7.65</v>
      </c>
      <c r="AH832" s="23">
        <v>1</v>
      </c>
      <c r="AI832" s="23">
        <v>0.95</v>
      </c>
      <c r="AJ832" s="23">
        <v>4</v>
      </c>
      <c r="AK832" s="27">
        <f t="shared" si="460"/>
        <v>3.05</v>
      </c>
      <c r="AL832" s="27" t="s">
        <v>143</v>
      </c>
      <c r="AM832" s="27" t="s">
        <v>143</v>
      </c>
      <c r="AN832" s="23"/>
      <c r="AO832" s="27">
        <f t="shared" si="461"/>
        <v>2</v>
      </c>
      <c r="AP832" s="23"/>
      <c r="AQ832" s="23"/>
      <c r="AR832" s="23"/>
      <c r="AS832" s="23"/>
      <c r="AT832" s="23"/>
      <c r="AU832" s="27"/>
      <c r="AV832" s="27">
        <f t="shared" si="462"/>
        <v>0</v>
      </c>
      <c r="AW832" s="27"/>
      <c r="AX832" s="28">
        <f>VLOOKUP(J832,ABNT5101!$I$3:$J$9,2)</f>
        <v>20</v>
      </c>
      <c r="AY832" s="28">
        <f>VLOOKUP(J832,ABNT5101!$I$3:$M$9,5)</f>
        <v>0.28000000000000003</v>
      </c>
      <c r="AZ832" s="28" t="str">
        <f>_xlfn.XLOOKUP(J832,ABNT5101!I:I,ABNT5101!L:L)</f>
        <v>-</v>
      </c>
      <c r="BA832" s="28">
        <f>_xlfn.XLOOKUP(J832,ABNT5101!$I:$I,ABNT5101!M:M)</f>
        <v>0.28000000000000003</v>
      </c>
      <c r="BB832" s="28" t="str">
        <f>_xlfn.XLOOKUP(J832,ABNT5101!$I:$I,ABNT5101!N:N)</f>
        <v>-</v>
      </c>
      <c r="BC832" s="28">
        <f>_xlfn.XLOOKUP(J832,ABNT5101!$I:$I,ABNT5101!O:O)</f>
        <v>14</v>
      </c>
      <c r="BD832" s="31" t="str">
        <f t="shared" si="463"/>
        <v>NÃO ATENDE</v>
      </c>
      <c r="BE832" s="32">
        <f t="shared" si="483"/>
        <v>-1</v>
      </c>
      <c r="BF832" s="32">
        <f t="shared" si="484"/>
        <v>-1</v>
      </c>
      <c r="BG832" s="32" t="str">
        <f t="shared" si="464"/>
        <v>-</v>
      </c>
      <c r="BH832" s="34"/>
      <c r="BI832" s="34"/>
      <c r="BJ832" s="34"/>
      <c r="BK832" s="34"/>
      <c r="BL832" s="35"/>
      <c r="BM832" s="34"/>
      <c r="BN832" s="31" t="str">
        <f t="shared" si="465"/>
        <v>NÃO ATENDE</v>
      </c>
      <c r="BO832" s="31" t="str">
        <f t="shared" si="485"/>
        <v>NÃO ATENDE</v>
      </c>
      <c r="BP832" s="31" t="str">
        <f t="shared" si="486"/>
        <v>NÃO ATENDE</v>
      </c>
      <c r="BQ832" s="31" t="str">
        <f t="shared" si="466"/>
        <v>ATENDE</v>
      </c>
      <c r="BR832" s="36" t="str">
        <f t="shared" si="467"/>
        <v>C2</v>
      </c>
      <c r="BS832" s="36" t="str">
        <f t="shared" si="468"/>
        <v>Sem Passeio</v>
      </c>
      <c r="BT832" s="37" t="e">
        <f t="shared" si="469"/>
        <v>#N/A</v>
      </c>
      <c r="BU832" s="34"/>
      <c r="BV832" s="34"/>
      <c r="BW832" s="36" t="e">
        <f>IF(BS832="-","-",_xlfn.XLOOKUP(BS832,ABNT5101!$B$4:$B$9,ABNT5101!$C$4:$C$9))</f>
        <v>#N/A</v>
      </c>
      <c r="BX832" s="36" t="e">
        <f>IF(BS832="-","-",_xlfn.XLOOKUP(BS832,ABNT5101!$B$4:$B$9,ABNT5101!$D$4:$D$9))</f>
        <v>#N/A</v>
      </c>
      <c r="BY832" s="31" t="e">
        <f t="shared" si="470"/>
        <v>#N/A</v>
      </c>
      <c r="BZ832" s="31" t="e">
        <f t="shared" si="471"/>
        <v>#N/A</v>
      </c>
      <c r="CA832" s="31" t="e">
        <f t="shared" si="472"/>
        <v>#N/A</v>
      </c>
      <c r="CB832" s="36" t="s">
        <v>143</v>
      </c>
      <c r="CC832" s="37" t="e">
        <f t="shared" si="473"/>
        <v>#VALUE!</v>
      </c>
      <c r="CD832" s="38"/>
      <c r="CE832" s="38"/>
      <c r="CF832" s="31" t="str">
        <f>IF(CB832="-","-",_xlfn.XLOOKUP(CB832,ABNT5101!$B$4:$B$9,ABNT5101!$C$4:$C$9))</f>
        <v>-</v>
      </c>
      <c r="CG832" s="36" t="str">
        <f>IF(CB832="-","-",_xlfn.XLOOKUP(CB832,ABNT5101!$B$4:$B$9,ABNT5101!$D$4:$D$9))</f>
        <v>-</v>
      </c>
      <c r="CH832" s="31" t="str">
        <f t="shared" si="474"/>
        <v>-</v>
      </c>
      <c r="CI832" s="31" t="str">
        <f t="shared" si="475"/>
        <v>-</v>
      </c>
      <c r="CJ832" s="31" t="str">
        <f t="shared" si="476"/>
        <v>-</v>
      </c>
      <c r="CK832" s="56">
        <f>_xlfn.XLOOKUP(CL832,'Banco de dados'!$B:$B,'Banco de dados'!$D:$D)</f>
        <v>0</v>
      </c>
      <c r="CL832" s="42"/>
      <c r="CM832" s="56">
        <f>_xlfn.XLOOKUP(CL832,'Banco de dados'!$B:$B,'Banco de dados'!$E:$E)</f>
        <v>0</v>
      </c>
      <c r="CN832" s="56"/>
      <c r="CO832" s="56">
        <f>IF(CN832="-","-",_xlfn.XLOOKUP(CN832,'Banco de dados'!$B:$B,'Banco de dados'!$E:$E))</f>
        <v>0</v>
      </c>
      <c r="CP832" s="41">
        <f t="shared" si="477"/>
        <v>1</v>
      </c>
      <c r="CQ832" s="56">
        <f>_xlfn.XLOOKUP(CL832,'Banco de dados'!$B:$B,'Banco de dados'!$H:$H)</f>
        <v>0</v>
      </c>
      <c r="CR832" s="56" t="e">
        <f t="array" aca="1" ref="CR832" ca="1">_xludf.xlookup(CN832,'Banco de dados'!$B:$B,'Banco de dados'!$H:$H)</f>
        <v>#NAME?</v>
      </c>
      <c r="CS832" s="56" t="e">
        <f t="array" aca="1" ref="CS832" ca="1">_xludf.xlookup(CL832,'Banco de dados'!$B:$B,'Banco de dados'!$F:$F)</f>
        <v>#NAME?</v>
      </c>
      <c r="CT832" s="56" t="e">
        <f t="array" aca="1" ref="CT832" ca="1">_xludf.xlookup(CN832,'Banco de dados'!$B:$B,'Banco de dados'!$F:$F)</f>
        <v>#NAME?</v>
      </c>
      <c r="CU832" s="42"/>
      <c r="CV832" s="42"/>
      <c r="CW832" s="56" t="s">
        <v>204</v>
      </c>
      <c r="CX832" s="42"/>
      <c r="CY832" s="56" t="str">
        <f>IF($CX832="","",VLOOKUP($CX832,'Braços de IP'!$E$9:$I$15,2,0))</f>
        <v/>
      </c>
      <c r="CZ832" s="43" t="str">
        <f>IF($CX832="","",VLOOKUP($CX832,'Braços de IP'!$E$9:$I$15,5,0))</f>
        <v/>
      </c>
      <c r="DA832" s="56"/>
      <c r="DB832" s="56"/>
      <c r="DC832" s="56"/>
      <c r="DD832" s="56"/>
      <c r="DE832" s="56"/>
      <c r="DF832" s="56"/>
      <c r="DG832" s="44">
        <f t="shared" si="478"/>
        <v>0</v>
      </c>
      <c r="DH832" s="45">
        <f t="shared" si="479"/>
        <v>100</v>
      </c>
      <c r="DI832" s="44">
        <f t="shared" si="480"/>
        <v>100</v>
      </c>
      <c r="DJ832" s="46">
        <f t="shared" si="481"/>
        <v>1</v>
      </c>
      <c r="DK832" s="47" t="s">
        <v>147</v>
      </c>
      <c r="DL832" s="48"/>
      <c r="DM832" s="49"/>
      <c r="DN832" s="23" t="s">
        <v>148</v>
      </c>
      <c r="DO832" s="23"/>
      <c r="DQ832" s="50"/>
    </row>
    <row r="833" spans="2:125" ht="15.75" hidden="1" customHeight="1" x14ac:dyDescent="0.3">
      <c r="B833" s="5"/>
      <c r="C833" s="5"/>
      <c r="D833" s="5"/>
      <c r="E833" s="22" t="s">
        <v>667</v>
      </c>
      <c r="F833" s="22" t="s">
        <v>137</v>
      </c>
      <c r="G833" s="23" t="s">
        <v>389</v>
      </c>
      <c r="H833" s="23">
        <v>-23.407322000000001</v>
      </c>
      <c r="I833" s="23">
        <v>-46.860433999999998</v>
      </c>
      <c r="J833" s="24" t="s">
        <v>160</v>
      </c>
      <c r="K833" s="60"/>
      <c r="L833" s="24" t="s">
        <v>140</v>
      </c>
      <c r="M833" s="24" t="s">
        <v>141</v>
      </c>
      <c r="N833" s="23">
        <v>90</v>
      </c>
      <c r="O833" s="23" t="s">
        <v>142</v>
      </c>
      <c r="P833" s="23" t="s">
        <v>143</v>
      </c>
      <c r="Q833" s="26">
        <f t="shared" si="459"/>
        <v>180</v>
      </c>
      <c r="R833" s="27">
        <v>1</v>
      </c>
      <c r="S833" s="28">
        <v>3</v>
      </c>
      <c r="T833" s="28">
        <v>6.8</v>
      </c>
      <c r="U833" s="23"/>
      <c r="V833" s="23"/>
      <c r="W833" s="29"/>
      <c r="X833" s="28">
        <v>3</v>
      </c>
      <c r="Y833" s="23"/>
      <c r="Z833" s="23"/>
      <c r="AA833" s="23"/>
      <c r="AB833" s="23"/>
      <c r="AC833" s="23"/>
      <c r="AD833" s="23" t="s">
        <v>144</v>
      </c>
      <c r="AE833" s="23" t="s">
        <v>145</v>
      </c>
      <c r="AF833" s="23"/>
      <c r="AG833" s="23">
        <v>7.6</v>
      </c>
      <c r="AH833" s="23">
        <v>1</v>
      </c>
      <c r="AI833" s="23">
        <v>0.35</v>
      </c>
      <c r="AJ833" s="23">
        <v>2.1</v>
      </c>
      <c r="AK833" s="27">
        <f t="shared" si="460"/>
        <v>1.75</v>
      </c>
      <c r="AL833" s="27" t="s">
        <v>143</v>
      </c>
      <c r="AM833" s="27" t="s">
        <v>143</v>
      </c>
      <c r="AN833" s="23"/>
      <c r="AO833" s="27">
        <f t="shared" si="461"/>
        <v>2</v>
      </c>
      <c r="AP833" s="23"/>
      <c r="AQ833" s="23"/>
      <c r="AR833" s="23"/>
      <c r="AS833" s="23"/>
      <c r="AT833" s="23"/>
      <c r="AU833" s="27"/>
      <c r="AV833" s="27">
        <f t="shared" si="462"/>
        <v>0</v>
      </c>
      <c r="AW833" s="27"/>
      <c r="AX833" s="28">
        <f>VLOOKUP(J833,ABNT5101!$I$3:$J$9,2)</f>
        <v>10</v>
      </c>
      <c r="AY833" s="28">
        <f>VLOOKUP(J833,ABNT5101!$I$3:$M$9,5)</f>
        <v>0.18</v>
      </c>
      <c r="AZ833" s="28" t="str">
        <f>_xlfn.XLOOKUP(J833,ABNT5101!I:I,ABNT5101!L:L)</f>
        <v>-</v>
      </c>
      <c r="BA833" s="28">
        <f>_xlfn.XLOOKUP(J833,ABNT5101!$I:$I,ABNT5101!M:M)</f>
        <v>0.18</v>
      </c>
      <c r="BB833" s="28" t="str">
        <f>_xlfn.XLOOKUP(J833,ABNT5101!$I:$I,ABNT5101!N:N)</f>
        <v>-</v>
      </c>
      <c r="BC833" s="28">
        <f>_xlfn.XLOOKUP(J833,ABNT5101!$I:$I,ABNT5101!O:O)</f>
        <v>16</v>
      </c>
      <c r="BD833" s="31" t="str">
        <f t="shared" si="463"/>
        <v>NÃO ATENDE</v>
      </c>
      <c r="BE833" s="32">
        <f t="shared" si="483"/>
        <v>-1</v>
      </c>
      <c r="BF833" s="32">
        <f t="shared" si="484"/>
        <v>-1</v>
      </c>
      <c r="BG833" s="32" t="str">
        <f t="shared" si="464"/>
        <v>-</v>
      </c>
      <c r="BH833" s="34"/>
      <c r="BI833" s="34"/>
      <c r="BJ833" s="34"/>
      <c r="BK833" s="34"/>
      <c r="BL833" s="35"/>
      <c r="BM833" s="34"/>
      <c r="BN833" s="31" t="str">
        <f t="shared" si="465"/>
        <v>NÃO ATENDE</v>
      </c>
      <c r="BO833" s="31" t="str">
        <f t="shared" si="485"/>
        <v>NÃO ATENDE</v>
      </c>
      <c r="BP833" s="31" t="str">
        <f t="shared" si="486"/>
        <v>NÃO ATENDE</v>
      </c>
      <c r="BQ833" s="31" t="str">
        <f t="shared" si="466"/>
        <v>ATENDE</v>
      </c>
      <c r="BR833" s="36" t="str">
        <f t="shared" si="467"/>
        <v>C4</v>
      </c>
      <c r="BS833" s="36" t="str">
        <f t="shared" si="468"/>
        <v>P6</v>
      </c>
      <c r="BT833" s="37">
        <f t="shared" si="469"/>
        <v>-1</v>
      </c>
      <c r="BU833" s="34"/>
      <c r="BV833" s="34"/>
      <c r="BW833" s="36">
        <f>IF(BS833="-","-",_xlfn.XLOOKUP(BS833,ABNT5101!$B$4:$B$9,ABNT5101!$C$4:$C$9))</f>
        <v>3</v>
      </c>
      <c r="BX833" s="36">
        <f>IF(BS833="-","-",_xlfn.XLOOKUP(BS833,ABNT5101!$B$4:$B$9,ABNT5101!$D$4:$D$9))</f>
        <v>0.6</v>
      </c>
      <c r="BY833" s="31" t="str">
        <f t="shared" si="470"/>
        <v>NÃO ATENDE</v>
      </c>
      <c r="BZ833" s="31" t="str">
        <f t="shared" si="471"/>
        <v>NÃO ATENDE</v>
      </c>
      <c r="CA833" s="31" t="str">
        <f t="shared" si="472"/>
        <v>NÃO ATENDE</v>
      </c>
      <c r="CB833" s="36" t="s">
        <v>143</v>
      </c>
      <c r="CC833" s="37" t="e">
        <f t="shared" si="473"/>
        <v>#VALUE!</v>
      </c>
      <c r="CD833" s="38"/>
      <c r="CE833" s="38"/>
      <c r="CF833" s="31" t="str">
        <f>IF(CB833="-","-",_xlfn.XLOOKUP(CB833,ABNT5101!$B$4:$B$9,ABNT5101!$C$4:$C$9))</f>
        <v>-</v>
      </c>
      <c r="CG833" s="36" t="str">
        <f>IF(CB833="-","-",_xlfn.XLOOKUP(CB833,ABNT5101!$B$4:$B$9,ABNT5101!$D$4:$D$9))</f>
        <v>-</v>
      </c>
      <c r="CH833" s="31" t="str">
        <f t="shared" si="474"/>
        <v>-</v>
      </c>
      <c r="CI833" s="31" t="str">
        <f t="shared" si="475"/>
        <v>-</v>
      </c>
      <c r="CJ833" s="31" t="str">
        <f t="shared" si="476"/>
        <v>-</v>
      </c>
      <c r="CK833" s="56">
        <f>_xlfn.XLOOKUP(CL833,'Banco de dados'!$B:$B,'Banco de dados'!$D:$D)</f>
        <v>0</v>
      </c>
      <c r="CL833" s="42"/>
      <c r="CM833" s="56">
        <f>_xlfn.XLOOKUP(CL833,'Banco de dados'!$B:$B,'Banco de dados'!$E:$E)</f>
        <v>0</v>
      </c>
      <c r="CN833" s="56"/>
      <c r="CO833" s="56">
        <f>IF(CN833="-","-",_xlfn.XLOOKUP(CN833,'Banco de dados'!$B:$B,'Banco de dados'!$E:$E))</f>
        <v>0</v>
      </c>
      <c r="CP833" s="41">
        <f t="shared" si="477"/>
        <v>1</v>
      </c>
      <c r="CQ833" s="56">
        <f>_xlfn.XLOOKUP(CL833,'Banco de dados'!$B:$B,'Banco de dados'!$H:$H)</f>
        <v>0</v>
      </c>
      <c r="CR833" s="56" t="e">
        <f t="array" aca="1" ref="CR833" ca="1">_xludf.xlookup(CN833,'Banco de dados'!$B:$B,'Banco de dados'!$H:$H)</f>
        <v>#NAME?</v>
      </c>
      <c r="CS833" s="56" t="e">
        <f t="array" aca="1" ref="CS833" ca="1">_xludf.xlookup(CL833,'Banco de dados'!$B:$B,'Banco de dados'!$F:$F)</f>
        <v>#NAME?</v>
      </c>
      <c r="CT833" s="56" t="e">
        <f t="array" aca="1" ref="CT833" ca="1">_xludf.xlookup(CN833,'Banco de dados'!$B:$B,'Banco de dados'!$F:$F)</f>
        <v>#NAME?</v>
      </c>
      <c r="CU833" s="42"/>
      <c r="CV833" s="42"/>
      <c r="CW833" s="56" t="s">
        <v>204</v>
      </c>
      <c r="CX833" s="42"/>
      <c r="CY833" s="56" t="str">
        <f>IF($CX833="","",VLOOKUP($CX833,'Braços de IP'!$E$9:$I$15,2,0))</f>
        <v/>
      </c>
      <c r="CZ833" s="43" t="str">
        <f>IF($CX833="","",VLOOKUP($CX833,'Braços de IP'!$E$9:$I$15,5,0))</f>
        <v/>
      </c>
      <c r="DA833" s="56"/>
      <c r="DB833" s="56"/>
      <c r="DC833" s="56"/>
      <c r="DD833" s="56"/>
      <c r="DE833" s="56"/>
      <c r="DF833" s="56"/>
      <c r="DG833" s="44">
        <f t="shared" si="478"/>
        <v>0</v>
      </c>
      <c r="DH833" s="45">
        <f t="shared" si="479"/>
        <v>90</v>
      </c>
      <c r="DI833" s="44">
        <f t="shared" si="480"/>
        <v>90</v>
      </c>
      <c r="DJ833" s="46">
        <f t="shared" si="481"/>
        <v>1</v>
      </c>
      <c r="DK833" s="47" t="s">
        <v>147</v>
      </c>
      <c r="DL833" s="48"/>
      <c r="DM833" s="49"/>
      <c r="DN833" s="23" t="s">
        <v>148</v>
      </c>
      <c r="DO833" s="23"/>
      <c r="DQ833" s="50"/>
    </row>
    <row r="834" spans="2:125" ht="15.75" hidden="1" customHeight="1" x14ac:dyDescent="0.3">
      <c r="B834" s="5"/>
      <c r="C834" s="5"/>
      <c r="D834" s="5"/>
      <c r="E834" s="22" t="s">
        <v>667</v>
      </c>
      <c r="F834" s="22" t="s">
        <v>137</v>
      </c>
      <c r="G834" s="23" t="s">
        <v>389</v>
      </c>
      <c r="H834" s="23">
        <v>-23.407322000000001</v>
      </c>
      <c r="I834" s="23">
        <v>-46.860433999999998</v>
      </c>
      <c r="J834" s="24" t="s">
        <v>160</v>
      </c>
      <c r="K834" s="60"/>
      <c r="L834" s="24" t="s">
        <v>140</v>
      </c>
      <c r="M834" s="24" t="s">
        <v>141</v>
      </c>
      <c r="N834" s="23">
        <v>90</v>
      </c>
      <c r="O834" s="23" t="s">
        <v>142</v>
      </c>
      <c r="P834" s="23" t="s">
        <v>143</v>
      </c>
      <c r="Q834" s="26">
        <f t="shared" si="459"/>
        <v>180</v>
      </c>
      <c r="R834" s="27">
        <v>1</v>
      </c>
      <c r="S834" s="28">
        <v>3</v>
      </c>
      <c r="T834" s="28">
        <v>6.8</v>
      </c>
      <c r="U834" s="23"/>
      <c r="V834" s="23"/>
      <c r="W834" s="29"/>
      <c r="X834" s="28">
        <v>3</v>
      </c>
      <c r="Y834" s="23"/>
      <c r="Z834" s="23"/>
      <c r="AA834" s="23"/>
      <c r="AB834" s="23"/>
      <c r="AC834" s="23"/>
      <c r="AD834" s="23" t="s">
        <v>144</v>
      </c>
      <c r="AE834" s="23" t="s">
        <v>145</v>
      </c>
      <c r="AF834" s="23"/>
      <c r="AG834" s="23">
        <v>7.6</v>
      </c>
      <c r="AH834" s="23">
        <v>1</v>
      </c>
      <c r="AI834" s="23">
        <v>0.35</v>
      </c>
      <c r="AJ834" s="23">
        <v>2.1</v>
      </c>
      <c r="AK834" s="27">
        <f t="shared" si="460"/>
        <v>1.75</v>
      </c>
      <c r="AL834" s="27" t="s">
        <v>143</v>
      </c>
      <c r="AM834" s="27" t="s">
        <v>143</v>
      </c>
      <c r="AN834" s="23"/>
      <c r="AO834" s="27">
        <f t="shared" si="461"/>
        <v>2</v>
      </c>
      <c r="AP834" s="23"/>
      <c r="AQ834" s="23"/>
      <c r="AR834" s="23"/>
      <c r="AS834" s="23"/>
      <c r="AT834" s="23"/>
      <c r="AU834" s="27"/>
      <c r="AV834" s="27">
        <f t="shared" si="462"/>
        <v>0</v>
      </c>
      <c r="AW834" s="27"/>
      <c r="AX834" s="28">
        <f>VLOOKUP(J834,ABNT5101!$I$3:$J$9,2)</f>
        <v>10</v>
      </c>
      <c r="AY834" s="28">
        <f>VLOOKUP(J834,ABNT5101!$I$3:$M$9,5)</f>
        <v>0.18</v>
      </c>
      <c r="AZ834" s="28" t="str">
        <f>_xlfn.XLOOKUP(J834,ABNT5101!I:I,ABNT5101!L:L)</f>
        <v>-</v>
      </c>
      <c r="BA834" s="28">
        <f>_xlfn.XLOOKUP(J834,ABNT5101!$I:$I,ABNT5101!M:M)</f>
        <v>0.18</v>
      </c>
      <c r="BB834" s="28" t="str">
        <f>_xlfn.XLOOKUP(J834,ABNT5101!$I:$I,ABNT5101!N:N)</f>
        <v>-</v>
      </c>
      <c r="BC834" s="28">
        <f>_xlfn.XLOOKUP(J834,ABNT5101!$I:$I,ABNT5101!O:O)</f>
        <v>16</v>
      </c>
      <c r="BD834" s="31" t="str">
        <f t="shared" si="463"/>
        <v>NÃO ATENDE</v>
      </c>
      <c r="BE834" s="32">
        <f t="shared" si="483"/>
        <v>-1</v>
      </c>
      <c r="BF834" s="32">
        <f t="shared" si="484"/>
        <v>-1</v>
      </c>
      <c r="BG834" s="32" t="str">
        <f t="shared" si="464"/>
        <v>-</v>
      </c>
      <c r="BH834" s="34"/>
      <c r="BI834" s="34"/>
      <c r="BJ834" s="34"/>
      <c r="BK834" s="34"/>
      <c r="BL834" s="35"/>
      <c r="BM834" s="34"/>
      <c r="BN834" s="31" t="str">
        <f t="shared" si="465"/>
        <v>NÃO ATENDE</v>
      </c>
      <c r="BO834" s="31" t="str">
        <f t="shared" si="485"/>
        <v>NÃO ATENDE</v>
      </c>
      <c r="BP834" s="31" t="str">
        <f t="shared" si="486"/>
        <v>NÃO ATENDE</v>
      </c>
      <c r="BQ834" s="31" t="str">
        <f t="shared" si="466"/>
        <v>ATENDE</v>
      </c>
      <c r="BR834" s="36" t="str">
        <f t="shared" si="467"/>
        <v>C4</v>
      </c>
      <c r="BS834" s="36" t="str">
        <f t="shared" si="468"/>
        <v>P6</v>
      </c>
      <c r="BT834" s="37">
        <f t="shared" si="469"/>
        <v>-1</v>
      </c>
      <c r="BU834" s="34"/>
      <c r="BV834" s="34"/>
      <c r="BW834" s="36">
        <f>IF(BS834="-","-",_xlfn.XLOOKUP(BS834,ABNT5101!$B$4:$B$9,ABNT5101!$C$4:$C$9))</f>
        <v>3</v>
      </c>
      <c r="BX834" s="36">
        <f>IF(BS834="-","-",_xlfn.XLOOKUP(BS834,ABNT5101!$B$4:$B$9,ABNT5101!$D$4:$D$9))</f>
        <v>0.6</v>
      </c>
      <c r="BY834" s="31" t="str">
        <f t="shared" si="470"/>
        <v>NÃO ATENDE</v>
      </c>
      <c r="BZ834" s="31" t="str">
        <f t="shared" si="471"/>
        <v>NÃO ATENDE</v>
      </c>
      <c r="CA834" s="31" t="str">
        <f t="shared" si="472"/>
        <v>NÃO ATENDE</v>
      </c>
      <c r="CB834" s="36" t="s">
        <v>143</v>
      </c>
      <c r="CC834" s="37" t="e">
        <f t="shared" si="473"/>
        <v>#VALUE!</v>
      </c>
      <c r="CD834" s="38"/>
      <c r="CE834" s="38"/>
      <c r="CF834" s="31" t="str">
        <f>IF(CB834="-","-",_xlfn.XLOOKUP(CB834,ABNT5101!$B$4:$B$9,ABNT5101!$C$4:$C$9))</f>
        <v>-</v>
      </c>
      <c r="CG834" s="36" t="str">
        <f>IF(CB834="-","-",_xlfn.XLOOKUP(CB834,ABNT5101!$B$4:$B$9,ABNT5101!$D$4:$D$9))</f>
        <v>-</v>
      </c>
      <c r="CH834" s="31" t="str">
        <f t="shared" si="474"/>
        <v>-</v>
      </c>
      <c r="CI834" s="31" t="str">
        <f t="shared" si="475"/>
        <v>-</v>
      </c>
      <c r="CJ834" s="31" t="str">
        <f t="shared" si="476"/>
        <v>-</v>
      </c>
      <c r="CK834" s="56">
        <f>_xlfn.XLOOKUP(CL834,'Banco de dados'!$B:$B,'Banco de dados'!$D:$D)</f>
        <v>0</v>
      </c>
      <c r="CL834" s="42"/>
      <c r="CM834" s="56">
        <f>_xlfn.XLOOKUP(CL834,'Banco de dados'!$B:$B,'Banco de dados'!$E:$E)</f>
        <v>0</v>
      </c>
      <c r="CN834" s="56"/>
      <c r="CO834" s="56">
        <f>IF(CN834="-","-",_xlfn.XLOOKUP(CN834,'Banco de dados'!$B:$B,'Banco de dados'!$E:$E))</f>
        <v>0</v>
      </c>
      <c r="CP834" s="41">
        <f t="shared" si="477"/>
        <v>1</v>
      </c>
      <c r="CQ834" s="56">
        <f>_xlfn.XLOOKUP(CL834,'Banco de dados'!$B:$B,'Banco de dados'!$H:$H)</f>
        <v>0</v>
      </c>
      <c r="CR834" s="56" t="e">
        <f t="array" aca="1" ref="CR834" ca="1">_xludf.xlookup(CN834,'Banco de dados'!$B:$B,'Banco de dados'!$H:$H)</f>
        <v>#NAME?</v>
      </c>
      <c r="CS834" s="56" t="e">
        <f t="array" aca="1" ref="CS834" ca="1">_xludf.xlookup(CL834,'Banco de dados'!$B:$B,'Banco de dados'!$F:$F)</f>
        <v>#NAME?</v>
      </c>
      <c r="CT834" s="56" t="e">
        <f t="array" aca="1" ref="CT834" ca="1">_xludf.xlookup(CN834,'Banco de dados'!$B:$B,'Banco de dados'!$F:$F)</f>
        <v>#NAME?</v>
      </c>
      <c r="CU834" s="42"/>
      <c r="CV834" s="42"/>
      <c r="CW834" s="56" t="s">
        <v>204</v>
      </c>
      <c r="CX834" s="42"/>
      <c r="CY834" s="56" t="str">
        <f>IF($CX834="","",VLOOKUP($CX834,'Braços de IP'!$E$9:$I$15,2,0))</f>
        <v/>
      </c>
      <c r="CZ834" s="43" t="str">
        <f>IF($CX834="","",VLOOKUP($CX834,'Braços de IP'!$E$9:$I$15,5,0))</f>
        <v/>
      </c>
      <c r="DA834" s="56"/>
      <c r="DB834" s="56"/>
      <c r="DC834" s="56"/>
      <c r="DD834" s="56"/>
      <c r="DE834" s="56"/>
      <c r="DF834" s="56"/>
      <c r="DG834" s="44">
        <f t="shared" si="478"/>
        <v>0</v>
      </c>
      <c r="DH834" s="45">
        <f t="shared" si="479"/>
        <v>90</v>
      </c>
      <c r="DI834" s="44">
        <f t="shared" si="480"/>
        <v>90</v>
      </c>
      <c r="DJ834" s="46">
        <f t="shared" si="481"/>
        <v>1</v>
      </c>
      <c r="DK834" s="47" t="s">
        <v>147</v>
      </c>
      <c r="DL834" s="48"/>
      <c r="DM834" s="49"/>
      <c r="DN834" s="23" t="s">
        <v>148</v>
      </c>
      <c r="DO834" s="23"/>
      <c r="DQ834" s="50"/>
    </row>
    <row r="835" spans="2:125" ht="15.75" hidden="1" customHeight="1" x14ac:dyDescent="0.3">
      <c r="B835" s="5"/>
      <c r="C835" s="5"/>
      <c r="D835" s="5"/>
      <c r="E835" s="22" t="s">
        <v>667</v>
      </c>
      <c r="F835" s="22" t="s">
        <v>137</v>
      </c>
      <c r="G835" s="23" t="s">
        <v>389</v>
      </c>
      <c r="H835" s="23">
        <v>-23.407322000000001</v>
      </c>
      <c r="I835" s="23">
        <v>-46.860433999999998</v>
      </c>
      <c r="J835" s="24" t="s">
        <v>160</v>
      </c>
      <c r="K835" s="60"/>
      <c r="L835" s="24" t="s">
        <v>140</v>
      </c>
      <c r="M835" s="24" t="s">
        <v>141</v>
      </c>
      <c r="N835" s="23">
        <v>90</v>
      </c>
      <c r="O835" s="23" t="s">
        <v>142</v>
      </c>
      <c r="P835" s="23" t="s">
        <v>143</v>
      </c>
      <c r="Q835" s="26">
        <f t="shared" si="459"/>
        <v>180</v>
      </c>
      <c r="R835" s="27">
        <v>1</v>
      </c>
      <c r="S835" s="28">
        <v>3</v>
      </c>
      <c r="T835" s="28">
        <v>6.8</v>
      </c>
      <c r="U835" s="23"/>
      <c r="V835" s="23"/>
      <c r="W835" s="29"/>
      <c r="X835" s="28">
        <v>3</v>
      </c>
      <c r="Y835" s="23"/>
      <c r="Z835" s="23"/>
      <c r="AA835" s="23"/>
      <c r="AB835" s="23"/>
      <c r="AC835" s="23"/>
      <c r="AD835" s="23" t="s">
        <v>144</v>
      </c>
      <c r="AE835" s="23" t="s">
        <v>145</v>
      </c>
      <c r="AF835" s="23"/>
      <c r="AG835" s="23">
        <v>7.6</v>
      </c>
      <c r="AH835" s="23">
        <v>1</v>
      </c>
      <c r="AI835" s="23">
        <v>0.35</v>
      </c>
      <c r="AJ835" s="23">
        <v>2.1</v>
      </c>
      <c r="AK835" s="27">
        <f t="shared" si="460"/>
        <v>1.75</v>
      </c>
      <c r="AL835" s="27" t="s">
        <v>143</v>
      </c>
      <c r="AM835" s="27" t="s">
        <v>143</v>
      </c>
      <c r="AN835" s="23"/>
      <c r="AO835" s="27">
        <f t="shared" si="461"/>
        <v>2</v>
      </c>
      <c r="AP835" s="23"/>
      <c r="AQ835" s="23"/>
      <c r="AR835" s="23"/>
      <c r="AS835" s="23"/>
      <c r="AT835" s="23"/>
      <c r="AU835" s="27"/>
      <c r="AV835" s="27">
        <f t="shared" si="462"/>
        <v>0</v>
      </c>
      <c r="AW835" s="27"/>
      <c r="AX835" s="28">
        <f>VLOOKUP(J835,ABNT5101!$I$3:$J$9,2)</f>
        <v>10</v>
      </c>
      <c r="AY835" s="28">
        <f>VLOOKUP(J835,ABNT5101!$I$3:$M$9,5)</f>
        <v>0.18</v>
      </c>
      <c r="AZ835" s="28" t="str">
        <f>_xlfn.XLOOKUP(J835,ABNT5101!I:I,ABNT5101!L:L)</f>
        <v>-</v>
      </c>
      <c r="BA835" s="28">
        <f>_xlfn.XLOOKUP(J835,ABNT5101!$I:$I,ABNT5101!M:M)</f>
        <v>0.18</v>
      </c>
      <c r="BB835" s="28" t="str">
        <f>_xlfn.XLOOKUP(J835,ABNT5101!$I:$I,ABNT5101!N:N)</f>
        <v>-</v>
      </c>
      <c r="BC835" s="28">
        <f>_xlfn.XLOOKUP(J835,ABNT5101!$I:$I,ABNT5101!O:O)</f>
        <v>16</v>
      </c>
      <c r="BD835" s="31" t="str">
        <f t="shared" si="463"/>
        <v>NÃO ATENDE</v>
      </c>
      <c r="BE835" s="32">
        <f t="shared" si="483"/>
        <v>-1</v>
      </c>
      <c r="BF835" s="32">
        <f t="shared" si="484"/>
        <v>-1</v>
      </c>
      <c r="BG835" s="32" t="str">
        <f t="shared" si="464"/>
        <v>-</v>
      </c>
      <c r="BH835" s="34"/>
      <c r="BI835" s="34"/>
      <c r="BJ835" s="34"/>
      <c r="BK835" s="34"/>
      <c r="BL835" s="35"/>
      <c r="BM835" s="34"/>
      <c r="BN835" s="31" t="str">
        <f t="shared" si="465"/>
        <v>NÃO ATENDE</v>
      </c>
      <c r="BO835" s="31" t="str">
        <f t="shared" si="485"/>
        <v>NÃO ATENDE</v>
      </c>
      <c r="BP835" s="31" t="str">
        <f t="shared" si="486"/>
        <v>NÃO ATENDE</v>
      </c>
      <c r="BQ835" s="31" t="str">
        <f t="shared" si="466"/>
        <v>ATENDE</v>
      </c>
      <c r="BR835" s="36" t="str">
        <f t="shared" si="467"/>
        <v>C4</v>
      </c>
      <c r="BS835" s="36" t="str">
        <f t="shared" si="468"/>
        <v>P6</v>
      </c>
      <c r="BT835" s="37">
        <f t="shared" si="469"/>
        <v>-1</v>
      </c>
      <c r="BU835" s="34"/>
      <c r="BV835" s="34"/>
      <c r="BW835" s="36">
        <f>IF(BS835="-","-",_xlfn.XLOOKUP(BS835,ABNT5101!$B$4:$B$9,ABNT5101!$C$4:$C$9))</f>
        <v>3</v>
      </c>
      <c r="BX835" s="36">
        <f>IF(BS835="-","-",_xlfn.XLOOKUP(BS835,ABNT5101!$B$4:$B$9,ABNT5101!$D$4:$D$9))</f>
        <v>0.6</v>
      </c>
      <c r="BY835" s="31" t="str">
        <f t="shared" si="470"/>
        <v>NÃO ATENDE</v>
      </c>
      <c r="BZ835" s="31" t="str">
        <f t="shared" si="471"/>
        <v>NÃO ATENDE</v>
      </c>
      <c r="CA835" s="31" t="str">
        <f t="shared" si="472"/>
        <v>NÃO ATENDE</v>
      </c>
      <c r="CB835" s="36" t="s">
        <v>143</v>
      </c>
      <c r="CC835" s="37" t="e">
        <f t="shared" si="473"/>
        <v>#VALUE!</v>
      </c>
      <c r="CD835" s="38"/>
      <c r="CE835" s="38"/>
      <c r="CF835" s="31" t="str">
        <f>IF(CB835="-","-",_xlfn.XLOOKUP(CB835,ABNT5101!$B$4:$B$9,ABNT5101!$C$4:$C$9))</f>
        <v>-</v>
      </c>
      <c r="CG835" s="36" t="str">
        <f>IF(CB835="-","-",_xlfn.XLOOKUP(CB835,ABNT5101!$B$4:$B$9,ABNT5101!$D$4:$D$9))</f>
        <v>-</v>
      </c>
      <c r="CH835" s="31" t="str">
        <f t="shared" si="474"/>
        <v>-</v>
      </c>
      <c r="CI835" s="31" t="str">
        <f t="shared" si="475"/>
        <v>-</v>
      </c>
      <c r="CJ835" s="31" t="str">
        <f t="shared" si="476"/>
        <v>-</v>
      </c>
      <c r="CK835" s="56">
        <f>_xlfn.XLOOKUP(CL835,'Banco de dados'!$B:$B,'Banco de dados'!$D:$D)</f>
        <v>0</v>
      </c>
      <c r="CL835" s="42"/>
      <c r="CM835" s="56">
        <f>_xlfn.XLOOKUP(CL835,'Banco de dados'!$B:$B,'Banco de dados'!$E:$E)</f>
        <v>0</v>
      </c>
      <c r="CN835" s="56"/>
      <c r="CO835" s="56">
        <f>IF(CN835="-","-",_xlfn.XLOOKUP(CN835,'Banco de dados'!$B:$B,'Banco de dados'!$E:$E))</f>
        <v>0</v>
      </c>
      <c r="CP835" s="41">
        <f t="shared" si="477"/>
        <v>1</v>
      </c>
      <c r="CQ835" s="56">
        <f>_xlfn.XLOOKUP(CL835,'Banco de dados'!$B:$B,'Banco de dados'!$H:$H)</f>
        <v>0</v>
      </c>
      <c r="CR835" s="56" t="e">
        <f t="array" aca="1" ref="CR835" ca="1">_xludf.xlookup(CN835,'Banco de dados'!$B:$B,'Banco de dados'!$H:$H)</f>
        <v>#NAME?</v>
      </c>
      <c r="CS835" s="56" t="e">
        <f t="array" aca="1" ref="CS835" ca="1">_xludf.xlookup(CL835,'Banco de dados'!$B:$B,'Banco de dados'!$F:$F)</f>
        <v>#NAME?</v>
      </c>
      <c r="CT835" s="56" t="e">
        <f t="array" aca="1" ref="CT835" ca="1">_xludf.xlookup(CN835,'Banco de dados'!$B:$B,'Banco de dados'!$F:$F)</f>
        <v>#NAME?</v>
      </c>
      <c r="CU835" s="42"/>
      <c r="CV835" s="42"/>
      <c r="CW835" s="56" t="s">
        <v>204</v>
      </c>
      <c r="CX835" s="42"/>
      <c r="CY835" s="56" t="str">
        <f>IF($CX835="","",VLOOKUP($CX835,'Braços de IP'!$E$9:$I$15,2,0))</f>
        <v/>
      </c>
      <c r="CZ835" s="43" t="str">
        <f>IF($CX835="","",VLOOKUP($CX835,'Braços de IP'!$E$9:$I$15,5,0))</f>
        <v/>
      </c>
      <c r="DA835" s="56"/>
      <c r="DB835" s="56"/>
      <c r="DC835" s="56"/>
      <c r="DD835" s="56"/>
      <c r="DE835" s="56"/>
      <c r="DF835" s="56"/>
      <c r="DG835" s="44">
        <f t="shared" si="478"/>
        <v>0</v>
      </c>
      <c r="DH835" s="45">
        <f t="shared" si="479"/>
        <v>90</v>
      </c>
      <c r="DI835" s="44">
        <f t="shared" si="480"/>
        <v>90</v>
      </c>
      <c r="DJ835" s="46">
        <f t="shared" si="481"/>
        <v>1</v>
      </c>
      <c r="DK835" s="47" t="s">
        <v>147</v>
      </c>
      <c r="DL835" s="48"/>
      <c r="DM835" s="49"/>
      <c r="DN835" s="23" t="s">
        <v>148</v>
      </c>
      <c r="DO835" s="23"/>
      <c r="DQ835" s="50"/>
    </row>
    <row r="836" spans="2:125" ht="15.75" hidden="1" customHeight="1" x14ac:dyDescent="0.3">
      <c r="B836" s="5"/>
      <c r="C836" s="5"/>
      <c r="D836" s="5"/>
      <c r="E836" s="22" t="s">
        <v>668</v>
      </c>
      <c r="F836" s="22" t="s">
        <v>150</v>
      </c>
      <c r="G836" s="23" t="s">
        <v>338</v>
      </c>
      <c r="H836" s="23">
        <v>-23.351628000000002</v>
      </c>
      <c r="I836" s="23">
        <v>-46.832178999999996</v>
      </c>
      <c r="J836" s="24" t="s">
        <v>160</v>
      </c>
      <c r="K836" s="60"/>
      <c r="L836" s="24" t="s">
        <v>152</v>
      </c>
      <c r="M836" s="24" t="s">
        <v>141</v>
      </c>
      <c r="N836" s="23">
        <v>58</v>
      </c>
      <c r="O836" s="23" t="s">
        <v>142</v>
      </c>
      <c r="P836" s="23" t="s">
        <v>143</v>
      </c>
      <c r="Q836" s="26">
        <f t="shared" si="459"/>
        <v>116</v>
      </c>
      <c r="R836" s="23"/>
      <c r="S836" s="24" t="s">
        <v>153</v>
      </c>
      <c r="T836" s="24"/>
      <c r="U836" s="29"/>
      <c r="V836" s="29"/>
      <c r="W836" s="29"/>
      <c r="X836" s="28" t="s">
        <v>153</v>
      </c>
      <c r="Y836" s="23"/>
      <c r="Z836" s="23"/>
      <c r="AA836" s="23"/>
      <c r="AB836" s="23"/>
      <c r="AC836" s="29"/>
      <c r="AD836" s="23" t="s">
        <v>144</v>
      </c>
      <c r="AE836" s="23" t="s">
        <v>145</v>
      </c>
      <c r="AF836" s="23"/>
      <c r="AG836" s="23">
        <v>8</v>
      </c>
      <c r="AH836" s="23">
        <v>1</v>
      </c>
      <c r="AI836" s="23">
        <v>0.4</v>
      </c>
      <c r="AJ836" s="23">
        <v>2</v>
      </c>
      <c r="AK836" s="27">
        <f t="shared" si="460"/>
        <v>1.6</v>
      </c>
      <c r="AL836" s="27" t="s">
        <v>143</v>
      </c>
      <c r="AM836" s="27" t="s">
        <v>143</v>
      </c>
      <c r="AN836" s="23"/>
      <c r="AO836" s="27">
        <f t="shared" si="461"/>
        <v>2</v>
      </c>
      <c r="AP836" s="23"/>
      <c r="AQ836" s="23"/>
      <c r="AR836" s="23"/>
      <c r="AS836" s="23"/>
      <c r="AT836" s="23"/>
      <c r="AU836" s="27"/>
      <c r="AV836" s="27">
        <f t="shared" si="462"/>
        <v>0</v>
      </c>
      <c r="AW836" s="27"/>
      <c r="AX836" s="28">
        <f>VLOOKUP(J836,ABNT5101!$I$3:$J$9,2)</f>
        <v>10</v>
      </c>
      <c r="AY836" s="28">
        <f>VLOOKUP(J836,ABNT5101!$I$3:$M$9,5)</f>
        <v>0.18</v>
      </c>
      <c r="AZ836" s="28" t="str">
        <f>_xlfn.XLOOKUP(J836,ABNT5101!I:I,ABNT5101!L:L)</f>
        <v>-</v>
      </c>
      <c r="BA836" s="28">
        <f>_xlfn.XLOOKUP(J836,ABNT5101!$I:$I,ABNT5101!M:M)</f>
        <v>0.18</v>
      </c>
      <c r="BB836" s="28" t="str">
        <f>_xlfn.XLOOKUP(J836,ABNT5101!$I:$I,ABNT5101!N:N)</f>
        <v>-</v>
      </c>
      <c r="BC836" s="28">
        <f>_xlfn.XLOOKUP(J836,ABNT5101!$I:$I,ABNT5101!O:O)</f>
        <v>16</v>
      </c>
      <c r="BD836" s="31" t="str">
        <f t="shared" si="463"/>
        <v>NÃO ATENDE</v>
      </c>
      <c r="BE836" s="32">
        <f t="shared" ref="BE836:BE867" si="487">BH836/AX836-1</f>
        <v>-1</v>
      </c>
      <c r="BF836" s="32">
        <f t="shared" ref="BF836:BF867" si="488">BI836/AY836-1</f>
        <v>-1</v>
      </c>
      <c r="BG836" s="32" t="str">
        <f t="shared" si="464"/>
        <v>-</v>
      </c>
      <c r="BH836" s="34"/>
      <c r="BI836" s="34"/>
      <c r="BJ836" s="34"/>
      <c r="BK836" s="34"/>
      <c r="BL836" s="35"/>
      <c r="BM836" s="34"/>
      <c r="BN836" s="31" t="str">
        <f t="shared" si="465"/>
        <v>NÃO ATENDE</v>
      </c>
      <c r="BO836" s="31" t="str">
        <f t="shared" ref="BO836:BO867" si="489">IF(BH836&gt;=AX836,"ATENDE",IF(BH836&gt;=0.99*AX836,"ATENDIMENTO LIMIAR","NÃO ATENDE"))</f>
        <v>NÃO ATENDE</v>
      </c>
      <c r="BP836" s="31" t="str">
        <f t="shared" ref="BP836:BP867" si="490">IF(BI836&gt;=AY836,"ATENDE",IF(BI836&gt;=(AY836-0.02),"ATENDIMENTO LIMIAR","NÃO ATENDE"))</f>
        <v>NÃO ATENDE</v>
      </c>
      <c r="BQ836" s="31" t="str">
        <f t="shared" si="466"/>
        <v>ATENDE</v>
      </c>
      <c r="BR836" s="36" t="str">
        <f t="shared" si="467"/>
        <v>C4</v>
      </c>
      <c r="BS836" s="36" t="str">
        <f t="shared" si="468"/>
        <v>Sem Passeio</v>
      </c>
      <c r="BT836" s="37" t="e">
        <f t="shared" si="469"/>
        <v>#N/A</v>
      </c>
      <c r="BU836" s="34"/>
      <c r="BV836" s="34"/>
      <c r="BW836" s="36" t="e">
        <f>IF(BS836="-","-",_xlfn.XLOOKUP(BS836,ABNT5101!$B$4:$B$9,ABNT5101!$C$4:$C$9))</f>
        <v>#N/A</v>
      </c>
      <c r="BX836" s="36" t="e">
        <f>IF(BS836="-","-",_xlfn.XLOOKUP(BS836,ABNT5101!$B$4:$B$9,ABNT5101!$D$4:$D$9))</f>
        <v>#N/A</v>
      </c>
      <c r="BY836" s="31" t="e">
        <f t="shared" si="470"/>
        <v>#N/A</v>
      </c>
      <c r="BZ836" s="31" t="e">
        <f t="shared" si="471"/>
        <v>#N/A</v>
      </c>
      <c r="CA836" s="31" t="e">
        <f t="shared" si="472"/>
        <v>#N/A</v>
      </c>
      <c r="CB836" s="36" t="str">
        <f t="shared" ref="CB836:CB880" si="491">BS836</f>
        <v>Sem Passeio</v>
      </c>
      <c r="CC836" s="37" t="e">
        <f t="shared" si="473"/>
        <v>#N/A</v>
      </c>
      <c r="CD836" s="38"/>
      <c r="CE836" s="38"/>
      <c r="CF836" s="31" t="e">
        <f>IF(CB836="-","-",_xlfn.XLOOKUP(CB836,ABNT5101!$B$4:$B$9,ABNT5101!$C$4:$C$9))</f>
        <v>#N/A</v>
      </c>
      <c r="CG836" s="36" t="e">
        <f>IF(CB836="-","-",_xlfn.XLOOKUP(CB836,ABNT5101!$B$4:$B$9,ABNT5101!$D$4:$D$9))</f>
        <v>#N/A</v>
      </c>
      <c r="CH836" s="31" t="e">
        <f t="shared" si="474"/>
        <v>#N/A</v>
      </c>
      <c r="CI836" s="31" t="e">
        <f t="shared" si="475"/>
        <v>#N/A</v>
      </c>
      <c r="CJ836" s="31" t="e">
        <f t="shared" si="476"/>
        <v>#N/A</v>
      </c>
      <c r="CK836" s="56">
        <f>_xlfn.XLOOKUP(CL836,'Banco de dados'!$B:$B,'Banco de dados'!$D:$D)</f>
        <v>0</v>
      </c>
      <c r="CL836" s="42"/>
      <c r="CM836" s="56">
        <f>_xlfn.XLOOKUP(CL836,'Banco de dados'!$B:$B,'Banco de dados'!$E:$E)</f>
        <v>0</v>
      </c>
      <c r="CN836" s="56"/>
      <c r="CO836" s="56">
        <f>IF(CN836="-","-",_xlfn.XLOOKUP(CN836,'Banco de dados'!$B:$B,'Banco de dados'!$E:$E))</f>
        <v>0</v>
      </c>
      <c r="CP836" s="41">
        <f t="shared" si="477"/>
        <v>1</v>
      </c>
      <c r="CQ836" s="56">
        <f>_xlfn.XLOOKUP(CL836,'Banco de dados'!$B:$B,'Banco de dados'!$H:$H)</f>
        <v>0</v>
      </c>
      <c r="CR836" s="56" t="e">
        <f t="array" aca="1" ref="CR836" ca="1">_xludf.xlookup(CN836,'Banco de dados'!$B:$B,'Banco de dados'!$H:$H)</f>
        <v>#NAME?</v>
      </c>
      <c r="CS836" s="56" t="e">
        <f t="array" aca="1" ref="CS836" ca="1">_xludf.xlookup(CL836,'Banco de dados'!$B:$B,'Banco de dados'!$F:$F)</f>
        <v>#NAME?</v>
      </c>
      <c r="CT836" s="56" t="e">
        <f t="array" aca="1" ref="CT836" ca="1">_xludf.xlookup(CN836,'Banco de dados'!$B:$B,'Banco de dados'!$F:$F)</f>
        <v>#NAME?</v>
      </c>
      <c r="CU836" s="42"/>
      <c r="CV836" s="42"/>
      <c r="CW836" s="56" t="str">
        <f>IF(AJ836=0.5,"Suporte",IF(AND(AJ836&gt;='Braços de IP'!$B$9,AJ836&lt;='Braços de IP'!$D$9),'Braços de IP'!$E$9,IF(AND(AJ836&gt;='Braços de IP'!$B$10,AJ836&lt;='Braços de IP'!$D$10),'Braços de IP'!$E$10,IF(AND(AJ836&gt;='Braços de IP'!$B$11,AJ836&lt;='Braços de IP'!$D$11),'Braços de IP'!$E$11,IF(AND(AJ836&gt;='Braços de IP'!$B$12,AJ836&lt;='Braços de IP'!$D$12),'Braços de IP'!$E$12,IF(AND(AJ836&gt;='Braços de IP'!$B$13,AJ836&lt;='Braços de IP'!$D$13),'Braços de IP'!$E$13,IF(AND(AJ836&gt;='Braços de IP'!$B$14,AJ836&lt;='Braços de IP'!$D$14),'Braços de IP'!$E$14,"ERRO")))))))</f>
        <v>Médio I</v>
      </c>
      <c r="CX836" s="42"/>
      <c r="CY836" s="56" t="str">
        <f>IF($CX836="","",VLOOKUP($CX836,'Braços de IP'!$E$9:$I$15,2,0))</f>
        <v/>
      </c>
      <c r="CZ836" s="43" t="str">
        <f>IF($CX836="","",VLOOKUP($CX836,'Braços de IP'!$E$9:$I$15,5,0))</f>
        <v/>
      </c>
      <c r="DA836" s="56"/>
      <c r="DB836" s="56"/>
      <c r="DC836" s="56"/>
      <c r="DD836" s="56"/>
      <c r="DE836" s="56"/>
      <c r="DF836" s="56"/>
      <c r="DG836" s="44">
        <f t="shared" si="478"/>
        <v>0</v>
      </c>
      <c r="DH836" s="45">
        <f t="shared" si="479"/>
        <v>58</v>
      </c>
      <c r="DI836" s="44">
        <f t="shared" si="480"/>
        <v>58</v>
      </c>
      <c r="DJ836" s="46">
        <f t="shared" si="481"/>
        <v>1</v>
      </c>
      <c r="DK836" s="47" t="s">
        <v>147</v>
      </c>
      <c r="DL836" s="48"/>
      <c r="DM836" s="49"/>
      <c r="DN836" s="23" t="s">
        <v>148</v>
      </c>
      <c r="DO836" s="23"/>
      <c r="DQ836" s="50"/>
    </row>
    <row r="837" spans="2:125" ht="15.75" hidden="1" customHeight="1" x14ac:dyDescent="0.3">
      <c r="B837" s="5"/>
      <c r="C837" s="5"/>
      <c r="D837" s="5"/>
      <c r="E837" s="22" t="s">
        <v>668</v>
      </c>
      <c r="F837" s="22" t="s">
        <v>150</v>
      </c>
      <c r="G837" s="23" t="s">
        <v>338</v>
      </c>
      <c r="H837" s="23">
        <v>-23.351628000000002</v>
      </c>
      <c r="I837" s="23">
        <v>-46.832178999999996</v>
      </c>
      <c r="J837" s="24" t="s">
        <v>160</v>
      </c>
      <c r="K837" s="60"/>
      <c r="L837" s="24" t="s">
        <v>152</v>
      </c>
      <c r="M837" s="24" t="s">
        <v>141</v>
      </c>
      <c r="N837" s="23">
        <v>58</v>
      </c>
      <c r="O837" s="23" t="s">
        <v>142</v>
      </c>
      <c r="P837" s="23" t="s">
        <v>143</v>
      </c>
      <c r="Q837" s="26">
        <f t="shared" si="459"/>
        <v>116</v>
      </c>
      <c r="R837" s="23"/>
      <c r="S837" s="24" t="s">
        <v>153</v>
      </c>
      <c r="T837" s="24"/>
      <c r="U837" s="29"/>
      <c r="V837" s="29"/>
      <c r="W837" s="29"/>
      <c r="X837" s="28" t="s">
        <v>153</v>
      </c>
      <c r="Y837" s="23"/>
      <c r="Z837" s="23"/>
      <c r="AA837" s="23"/>
      <c r="AB837" s="23"/>
      <c r="AC837" s="29"/>
      <c r="AD837" s="23" t="s">
        <v>144</v>
      </c>
      <c r="AE837" s="23" t="s">
        <v>145</v>
      </c>
      <c r="AF837" s="23"/>
      <c r="AG837" s="23">
        <v>8</v>
      </c>
      <c r="AH837" s="23">
        <v>1</v>
      </c>
      <c r="AI837" s="23">
        <v>0.4</v>
      </c>
      <c r="AJ837" s="23">
        <v>2</v>
      </c>
      <c r="AK837" s="27">
        <f t="shared" si="460"/>
        <v>1.6</v>
      </c>
      <c r="AL837" s="27" t="s">
        <v>143</v>
      </c>
      <c r="AM837" s="27" t="s">
        <v>143</v>
      </c>
      <c r="AN837" s="23"/>
      <c r="AO837" s="27">
        <f t="shared" si="461"/>
        <v>2</v>
      </c>
      <c r="AP837" s="23"/>
      <c r="AQ837" s="23"/>
      <c r="AR837" s="23"/>
      <c r="AS837" s="23"/>
      <c r="AT837" s="23"/>
      <c r="AU837" s="27"/>
      <c r="AV837" s="27">
        <f t="shared" si="462"/>
        <v>0</v>
      </c>
      <c r="AW837" s="27"/>
      <c r="AX837" s="28">
        <f>VLOOKUP(J837,ABNT5101!$I$3:$J$9,2)</f>
        <v>10</v>
      </c>
      <c r="AY837" s="28">
        <f>VLOOKUP(J837,ABNT5101!$I$3:$M$9,5)</f>
        <v>0.18</v>
      </c>
      <c r="AZ837" s="28" t="str">
        <f>_xlfn.XLOOKUP(J837,ABNT5101!I:I,ABNT5101!L:L)</f>
        <v>-</v>
      </c>
      <c r="BA837" s="28">
        <f>_xlfn.XLOOKUP(J837,ABNT5101!$I:$I,ABNT5101!M:M)</f>
        <v>0.18</v>
      </c>
      <c r="BB837" s="28" t="str">
        <f>_xlfn.XLOOKUP(J837,ABNT5101!$I:$I,ABNT5101!N:N)</f>
        <v>-</v>
      </c>
      <c r="BC837" s="28">
        <f>_xlfn.XLOOKUP(J837,ABNT5101!$I:$I,ABNT5101!O:O)</f>
        <v>16</v>
      </c>
      <c r="BD837" s="31" t="str">
        <f t="shared" si="463"/>
        <v>NÃO ATENDE</v>
      </c>
      <c r="BE837" s="32">
        <f t="shared" si="487"/>
        <v>-1</v>
      </c>
      <c r="BF837" s="32">
        <f t="shared" si="488"/>
        <v>-1</v>
      </c>
      <c r="BG837" s="32" t="str">
        <f t="shared" si="464"/>
        <v>-</v>
      </c>
      <c r="BH837" s="34"/>
      <c r="BI837" s="34"/>
      <c r="BJ837" s="34"/>
      <c r="BK837" s="34"/>
      <c r="BL837" s="35"/>
      <c r="BM837" s="34"/>
      <c r="BN837" s="31" t="str">
        <f t="shared" si="465"/>
        <v>NÃO ATENDE</v>
      </c>
      <c r="BO837" s="31" t="str">
        <f t="shared" si="489"/>
        <v>NÃO ATENDE</v>
      </c>
      <c r="BP837" s="31" t="str">
        <f t="shared" si="490"/>
        <v>NÃO ATENDE</v>
      </c>
      <c r="BQ837" s="31" t="str">
        <f t="shared" si="466"/>
        <v>ATENDE</v>
      </c>
      <c r="BR837" s="36" t="str">
        <f t="shared" si="467"/>
        <v>C4</v>
      </c>
      <c r="BS837" s="36" t="str">
        <f t="shared" si="468"/>
        <v>Sem Passeio</v>
      </c>
      <c r="BT837" s="37" t="e">
        <f t="shared" si="469"/>
        <v>#N/A</v>
      </c>
      <c r="BU837" s="34"/>
      <c r="BV837" s="34"/>
      <c r="BW837" s="36" t="e">
        <f>IF(BS837="-","-",_xlfn.XLOOKUP(BS837,ABNT5101!$B$4:$B$9,ABNT5101!$C$4:$C$9))</f>
        <v>#N/A</v>
      </c>
      <c r="BX837" s="36" t="e">
        <f>IF(BS837="-","-",_xlfn.XLOOKUP(BS837,ABNT5101!$B$4:$B$9,ABNT5101!$D$4:$D$9))</f>
        <v>#N/A</v>
      </c>
      <c r="BY837" s="31" t="e">
        <f t="shared" si="470"/>
        <v>#N/A</v>
      </c>
      <c r="BZ837" s="31" t="e">
        <f t="shared" si="471"/>
        <v>#N/A</v>
      </c>
      <c r="CA837" s="31" t="e">
        <f t="shared" si="472"/>
        <v>#N/A</v>
      </c>
      <c r="CB837" s="36" t="str">
        <f t="shared" si="491"/>
        <v>Sem Passeio</v>
      </c>
      <c r="CC837" s="37" t="e">
        <f t="shared" si="473"/>
        <v>#N/A</v>
      </c>
      <c r="CD837" s="38"/>
      <c r="CE837" s="38"/>
      <c r="CF837" s="31" t="e">
        <f>IF(CB837="-","-",_xlfn.XLOOKUP(CB837,ABNT5101!$B$4:$B$9,ABNT5101!$C$4:$C$9))</f>
        <v>#N/A</v>
      </c>
      <c r="CG837" s="36" t="e">
        <f>IF(CB837="-","-",_xlfn.XLOOKUP(CB837,ABNT5101!$B$4:$B$9,ABNT5101!$D$4:$D$9))</f>
        <v>#N/A</v>
      </c>
      <c r="CH837" s="31" t="e">
        <f t="shared" si="474"/>
        <v>#N/A</v>
      </c>
      <c r="CI837" s="31" t="e">
        <f t="shared" si="475"/>
        <v>#N/A</v>
      </c>
      <c r="CJ837" s="31" t="e">
        <f t="shared" si="476"/>
        <v>#N/A</v>
      </c>
      <c r="CK837" s="56">
        <f>_xlfn.XLOOKUP(CL837,'Banco de dados'!$B:$B,'Banco de dados'!$D:$D)</f>
        <v>0</v>
      </c>
      <c r="CL837" s="42"/>
      <c r="CM837" s="56">
        <f>_xlfn.XLOOKUP(CL837,'Banco de dados'!$B:$B,'Banco de dados'!$E:$E)</f>
        <v>0</v>
      </c>
      <c r="CN837" s="56"/>
      <c r="CO837" s="56">
        <f>IF(CN837="-","-",_xlfn.XLOOKUP(CN837,'Banco de dados'!$B:$B,'Banco de dados'!$E:$E))</f>
        <v>0</v>
      </c>
      <c r="CP837" s="41">
        <f t="shared" si="477"/>
        <v>1</v>
      </c>
      <c r="CQ837" s="56">
        <f>_xlfn.XLOOKUP(CL837,'Banco de dados'!$B:$B,'Banco de dados'!$H:$H)</f>
        <v>0</v>
      </c>
      <c r="CR837" s="56" t="e">
        <f t="array" aca="1" ref="CR837" ca="1">_xludf.xlookup(CN837,'Banco de dados'!$B:$B,'Banco de dados'!$H:$H)</f>
        <v>#NAME?</v>
      </c>
      <c r="CS837" s="56" t="e">
        <f t="array" aca="1" ref="CS837" ca="1">_xludf.xlookup(CL837,'Banco de dados'!$B:$B,'Banco de dados'!$F:$F)</f>
        <v>#NAME?</v>
      </c>
      <c r="CT837" s="56" t="e">
        <f t="array" aca="1" ref="CT837" ca="1">_xludf.xlookup(CN837,'Banco de dados'!$B:$B,'Banco de dados'!$F:$F)</f>
        <v>#NAME?</v>
      </c>
      <c r="CU837" s="42"/>
      <c r="CV837" s="42"/>
      <c r="CW837" s="56" t="str">
        <f>IF(AJ837=0.5,"Suporte",IF(AND(AJ837&gt;='Braços de IP'!$B$9,AJ837&lt;='Braços de IP'!$D$9),'Braços de IP'!$E$9,IF(AND(AJ837&gt;='Braços de IP'!$B$10,AJ837&lt;='Braços de IP'!$D$10),'Braços de IP'!$E$10,IF(AND(AJ837&gt;='Braços de IP'!$B$11,AJ837&lt;='Braços de IP'!$D$11),'Braços de IP'!$E$11,IF(AND(AJ837&gt;='Braços de IP'!$B$12,AJ837&lt;='Braços de IP'!$D$12),'Braços de IP'!$E$12,IF(AND(AJ837&gt;='Braços de IP'!$B$13,AJ837&lt;='Braços de IP'!$D$13),'Braços de IP'!$E$13,IF(AND(AJ837&gt;='Braços de IP'!$B$14,AJ837&lt;='Braços de IP'!$D$14),'Braços de IP'!$E$14,"ERRO")))))))</f>
        <v>Médio I</v>
      </c>
      <c r="CX837" s="42"/>
      <c r="CY837" s="56" t="str">
        <f>IF($CX837="","",VLOOKUP($CX837,'Braços de IP'!$E$9:$I$15,2,0))</f>
        <v/>
      </c>
      <c r="CZ837" s="43" t="str">
        <f>IF($CX837="","",VLOOKUP($CX837,'Braços de IP'!$E$9:$I$15,5,0))</f>
        <v/>
      </c>
      <c r="DA837" s="56"/>
      <c r="DB837" s="56"/>
      <c r="DC837" s="56"/>
      <c r="DD837" s="56"/>
      <c r="DE837" s="56"/>
      <c r="DF837" s="56"/>
      <c r="DG837" s="44">
        <f t="shared" si="478"/>
        <v>0</v>
      </c>
      <c r="DH837" s="45">
        <f t="shared" si="479"/>
        <v>58</v>
      </c>
      <c r="DI837" s="44">
        <f t="shared" si="480"/>
        <v>58</v>
      </c>
      <c r="DJ837" s="46">
        <f t="shared" si="481"/>
        <v>1</v>
      </c>
      <c r="DK837" s="47" t="s">
        <v>147</v>
      </c>
      <c r="DL837" s="48"/>
      <c r="DM837" s="49"/>
      <c r="DN837" s="23" t="s">
        <v>148</v>
      </c>
      <c r="DO837" s="23"/>
      <c r="DQ837" s="50"/>
    </row>
    <row r="838" spans="2:125" ht="15.75" hidden="1" customHeight="1" x14ac:dyDescent="0.3">
      <c r="B838" s="5"/>
      <c r="C838" s="5"/>
      <c r="D838" s="5"/>
      <c r="E838" s="22" t="s">
        <v>668</v>
      </c>
      <c r="F838" s="22" t="s">
        <v>150</v>
      </c>
      <c r="G838" s="23" t="s">
        <v>338</v>
      </c>
      <c r="H838" s="23">
        <v>-23.351628000000002</v>
      </c>
      <c r="I838" s="23">
        <v>-46.832178999999996</v>
      </c>
      <c r="J838" s="24" t="s">
        <v>160</v>
      </c>
      <c r="K838" s="60"/>
      <c r="L838" s="24" t="s">
        <v>152</v>
      </c>
      <c r="M838" s="24" t="s">
        <v>141</v>
      </c>
      <c r="N838" s="23">
        <v>58</v>
      </c>
      <c r="O838" s="23" t="s">
        <v>142</v>
      </c>
      <c r="P838" s="23" t="s">
        <v>143</v>
      </c>
      <c r="Q838" s="26">
        <f t="shared" si="459"/>
        <v>116</v>
      </c>
      <c r="R838" s="23"/>
      <c r="S838" s="24" t="s">
        <v>153</v>
      </c>
      <c r="T838" s="24"/>
      <c r="U838" s="29"/>
      <c r="V838" s="29"/>
      <c r="W838" s="29"/>
      <c r="X838" s="28" t="s">
        <v>153</v>
      </c>
      <c r="Y838" s="23"/>
      <c r="Z838" s="23"/>
      <c r="AA838" s="23"/>
      <c r="AB838" s="23"/>
      <c r="AC838" s="29"/>
      <c r="AD838" s="23" t="s">
        <v>144</v>
      </c>
      <c r="AE838" s="23" t="s">
        <v>145</v>
      </c>
      <c r="AF838" s="23"/>
      <c r="AG838" s="23">
        <v>8</v>
      </c>
      <c r="AH838" s="23">
        <v>1</v>
      </c>
      <c r="AI838" s="23">
        <v>0.4</v>
      </c>
      <c r="AJ838" s="23">
        <v>2</v>
      </c>
      <c r="AK838" s="27">
        <f t="shared" si="460"/>
        <v>1.6</v>
      </c>
      <c r="AL838" s="27" t="s">
        <v>143</v>
      </c>
      <c r="AM838" s="27" t="s">
        <v>143</v>
      </c>
      <c r="AN838" s="23"/>
      <c r="AO838" s="27">
        <f t="shared" si="461"/>
        <v>2</v>
      </c>
      <c r="AP838" s="23"/>
      <c r="AQ838" s="23"/>
      <c r="AR838" s="23"/>
      <c r="AS838" s="23"/>
      <c r="AT838" s="23"/>
      <c r="AU838" s="27"/>
      <c r="AV838" s="27">
        <f t="shared" si="462"/>
        <v>0</v>
      </c>
      <c r="AW838" s="27"/>
      <c r="AX838" s="28">
        <f>VLOOKUP(J838,ABNT5101!$I$3:$J$9,2)</f>
        <v>10</v>
      </c>
      <c r="AY838" s="28">
        <f>VLOOKUP(J838,ABNT5101!$I$3:$M$9,5)</f>
        <v>0.18</v>
      </c>
      <c r="AZ838" s="28" t="str">
        <f>_xlfn.XLOOKUP(J838,ABNT5101!I:I,ABNT5101!L:L)</f>
        <v>-</v>
      </c>
      <c r="BA838" s="28">
        <f>_xlfn.XLOOKUP(J838,ABNT5101!$I:$I,ABNT5101!M:M)</f>
        <v>0.18</v>
      </c>
      <c r="BB838" s="28" t="str">
        <f>_xlfn.XLOOKUP(J838,ABNT5101!$I:$I,ABNT5101!N:N)</f>
        <v>-</v>
      </c>
      <c r="BC838" s="28">
        <f>_xlfn.XLOOKUP(J838,ABNT5101!$I:$I,ABNT5101!O:O)</f>
        <v>16</v>
      </c>
      <c r="BD838" s="31" t="str">
        <f t="shared" si="463"/>
        <v>NÃO ATENDE</v>
      </c>
      <c r="BE838" s="32">
        <f t="shared" si="487"/>
        <v>-1</v>
      </c>
      <c r="BF838" s="32">
        <f t="shared" si="488"/>
        <v>-1</v>
      </c>
      <c r="BG838" s="32" t="str">
        <f t="shared" si="464"/>
        <v>-</v>
      </c>
      <c r="BH838" s="34"/>
      <c r="BI838" s="34"/>
      <c r="BJ838" s="34"/>
      <c r="BK838" s="34"/>
      <c r="BL838" s="35"/>
      <c r="BM838" s="34"/>
      <c r="BN838" s="31" t="str">
        <f t="shared" si="465"/>
        <v>NÃO ATENDE</v>
      </c>
      <c r="BO838" s="31" t="str">
        <f t="shared" si="489"/>
        <v>NÃO ATENDE</v>
      </c>
      <c r="BP838" s="31" t="str">
        <f t="shared" si="490"/>
        <v>NÃO ATENDE</v>
      </c>
      <c r="BQ838" s="31" t="str">
        <f t="shared" si="466"/>
        <v>ATENDE</v>
      </c>
      <c r="BR838" s="36" t="str">
        <f t="shared" si="467"/>
        <v>C4</v>
      </c>
      <c r="BS838" s="36" t="str">
        <f t="shared" si="468"/>
        <v>Sem Passeio</v>
      </c>
      <c r="BT838" s="37" t="e">
        <f t="shared" si="469"/>
        <v>#N/A</v>
      </c>
      <c r="BU838" s="34"/>
      <c r="BV838" s="34"/>
      <c r="BW838" s="36" t="e">
        <f>IF(BS838="-","-",_xlfn.XLOOKUP(BS838,ABNT5101!$B$4:$B$9,ABNT5101!$C$4:$C$9))</f>
        <v>#N/A</v>
      </c>
      <c r="BX838" s="36" t="e">
        <f>IF(BS838="-","-",_xlfn.XLOOKUP(BS838,ABNT5101!$B$4:$B$9,ABNT5101!$D$4:$D$9))</f>
        <v>#N/A</v>
      </c>
      <c r="BY838" s="31" t="e">
        <f t="shared" si="470"/>
        <v>#N/A</v>
      </c>
      <c r="BZ838" s="31" t="e">
        <f t="shared" si="471"/>
        <v>#N/A</v>
      </c>
      <c r="CA838" s="31" t="e">
        <f t="shared" si="472"/>
        <v>#N/A</v>
      </c>
      <c r="CB838" s="36" t="str">
        <f t="shared" si="491"/>
        <v>Sem Passeio</v>
      </c>
      <c r="CC838" s="37" t="e">
        <f t="shared" si="473"/>
        <v>#N/A</v>
      </c>
      <c r="CD838" s="38"/>
      <c r="CE838" s="38"/>
      <c r="CF838" s="31" t="e">
        <f>IF(CB838="-","-",_xlfn.XLOOKUP(CB838,ABNT5101!$B$4:$B$9,ABNT5101!$C$4:$C$9))</f>
        <v>#N/A</v>
      </c>
      <c r="CG838" s="36" t="e">
        <f>IF(CB838="-","-",_xlfn.XLOOKUP(CB838,ABNT5101!$B$4:$B$9,ABNT5101!$D$4:$D$9))</f>
        <v>#N/A</v>
      </c>
      <c r="CH838" s="31" t="e">
        <f t="shared" si="474"/>
        <v>#N/A</v>
      </c>
      <c r="CI838" s="31" t="e">
        <f t="shared" si="475"/>
        <v>#N/A</v>
      </c>
      <c r="CJ838" s="31" t="e">
        <f t="shared" si="476"/>
        <v>#N/A</v>
      </c>
      <c r="CK838" s="56">
        <f>_xlfn.XLOOKUP(CL838,'Banco de dados'!$B:$B,'Banco de dados'!$D:$D)</f>
        <v>0</v>
      </c>
      <c r="CL838" s="42"/>
      <c r="CM838" s="56">
        <f>_xlfn.XLOOKUP(CL838,'Banco de dados'!$B:$B,'Banco de dados'!$E:$E)</f>
        <v>0</v>
      </c>
      <c r="CN838" s="56"/>
      <c r="CO838" s="56">
        <f>IF(CN838="-","-",_xlfn.XLOOKUP(CN838,'Banco de dados'!$B:$B,'Banco de dados'!$E:$E))</f>
        <v>0</v>
      </c>
      <c r="CP838" s="41">
        <f t="shared" si="477"/>
        <v>1</v>
      </c>
      <c r="CQ838" s="56">
        <f>_xlfn.XLOOKUP(CL838,'Banco de dados'!$B:$B,'Banco de dados'!$H:$H)</f>
        <v>0</v>
      </c>
      <c r="CR838" s="56" t="e">
        <f t="array" aca="1" ref="CR838" ca="1">_xludf.xlookup(CN838,'Banco de dados'!$B:$B,'Banco de dados'!$H:$H)</f>
        <v>#NAME?</v>
      </c>
      <c r="CS838" s="56" t="e">
        <f t="array" aca="1" ref="CS838" ca="1">_xludf.xlookup(CL838,'Banco de dados'!$B:$B,'Banco de dados'!$F:$F)</f>
        <v>#NAME?</v>
      </c>
      <c r="CT838" s="56" t="e">
        <f t="array" aca="1" ref="CT838" ca="1">_xludf.xlookup(CN838,'Banco de dados'!$B:$B,'Banco de dados'!$F:$F)</f>
        <v>#NAME?</v>
      </c>
      <c r="CU838" s="42"/>
      <c r="CV838" s="42"/>
      <c r="CW838" s="56" t="str">
        <f>IF(AJ838=0.5,"Suporte",IF(AND(AJ838&gt;='Braços de IP'!$B$9,AJ838&lt;='Braços de IP'!$D$9),'Braços de IP'!$E$9,IF(AND(AJ838&gt;='Braços de IP'!$B$10,AJ838&lt;='Braços de IP'!$D$10),'Braços de IP'!$E$10,IF(AND(AJ838&gt;='Braços de IP'!$B$11,AJ838&lt;='Braços de IP'!$D$11),'Braços de IP'!$E$11,IF(AND(AJ838&gt;='Braços de IP'!$B$12,AJ838&lt;='Braços de IP'!$D$12),'Braços de IP'!$E$12,IF(AND(AJ838&gt;='Braços de IP'!$B$13,AJ838&lt;='Braços de IP'!$D$13),'Braços de IP'!$E$13,IF(AND(AJ838&gt;='Braços de IP'!$B$14,AJ838&lt;='Braços de IP'!$D$14),'Braços de IP'!$E$14,"ERRO")))))))</f>
        <v>Médio I</v>
      </c>
      <c r="CX838" s="42"/>
      <c r="CY838" s="56" t="str">
        <f>IF($CX838="","",VLOOKUP($CX838,'Braços de IP'!$E$9:$I$15,2,0))</f>
        <v/>
      </c>
      <c r="CZ838" s="43" t="str">
        <f>IF($CX838="","",VLOOKUP($CX838,'Braços de IP'!$E$9:$I$15,5,0))</f>
        <v/>
      </c>
      <c r="DA838" s="56"/>
      <c r="DB838" s="56"/>
      <c r="DC838" s="56"/>
      <c r="DD838" s="56"/>
      <c r="DE838" s="56"/>
      <c r="DF838" s="56"/>
      <c r="DG838" s="44">
        <f t="shared" si="478"/>
        <v>0</v>
      </c>
      <c r="DH838" s="45">
        <f t="shared" si="479"/>
        <v>58</v>
      </c>
      <c r="DI838" s="44">
        <f t="shared" si="480"/>
        <v>58</v>
      </c>
      <c r="DJ838" s="46">
        <f t="shared" si="481"/>
        <v>1</v>
      </c>
      <c r="DK838" s="47" t="s">
        <v>147</v>
      </c>
      <c r="DL838" s="48"/>
      <c r="DM838" s="49"/>
      <c r="DN838" s="23" t="s">
        <v>148</v>
      </c>
      <c r="DO838" s="23"/>
      <c r="DQ838" s="50"/>
    </row>
    <row r="839" spans="2:125" ht="15.75" hidden="1" customHeight="1" x14ac:dyDescent="0.3">
      <c r="B839" s="5"/>
      <c r="C839" s="5"/>
      <c r="D839" s="5"/>
      <c r="E839" s="22" t="s">
        <v>669</v>
      </c>
      <c r="F839" s="22" t="s">
        <v>137</v>
      </c>
      <c r="G839" s="23" t="s">
        <v>670</v>
      </c>
      <c r="H839" s="23">
        <v>-23.332485999999999</v>
      </c>
      <c r="I839" s="23">
        <v>-46.829951000000001</v>
      </c>
      <c r="J839" s="24" t="s">
        <v>160</v>
      </c>
      <c r="K839" s="60"/>
      <c r="L839" s="24" t="s">
        <v>157</v>
      </c>
      <c r="M839" s="24" t="s">
        <v>141</v>
      </c>
      <c r="N839" s="23">
        <v>90</v>
      </c>
      <c r="O839" s="23" t="s">
        <v>142</v>
      </c>
      <c r="P839" s="23" t="s">
        <v>143</v>
      </c>
      <c r="Q839" s="26">
        <f t="shared" si="459"/>
        <v>180</v>
      </c>
      <c r="R839" s="27">
        <v>2</v>
      </c>
      <c r="S839" s="24">
        <v>3</v>
      </c>
      <c r="T839" s="24">
        <v>10</v>
      </c>
      <c r="U839" s="29"/>
      <c r="V839" s="29"/>
      <c r="W839" s="29"/>
      <c r="X839" s="28">
        <v>2.8</v>
      </c>
      <c r="Y839" s="23"/>
      <c r="Z839" s="23"/>
      <c r="AA839" s="23"/>
      <c r="AB839" s="23"/>
      <c r="AC839" s="29"/>
      <c r="AD839" s="23" t="s">
        <v>144</v>
      </c>
      <c r="AE839" s="23" t="s">
        <v>145</v>
      </c>
      <c r="AF839" s="23"/>
      <c r="AG839" s="23">
        <v>6.7</v>
      </c>
      <c r="AH839" s="23">
        <v>1</v>
      </c>
      <c r="AI839" s="23">
        <v>0.45</v>
      </c>
      <c r="AJ839" s="23">
        <v>3.5</v>
      </c>
      <c r="AK839" s="27">
        <f t="shared" si="460"/>
        <v>3.05</v>
      </c>
      <c r="AL839" s="27" t="s">
        <v>143</v>
      </c>
      <c r="AM839" s="27" t="s">
        <v>143</v>
      </c>
      <c r="AN839" s="23"/>
      <c r="AO839" s="27">
        <f t="shared" si="461"/>
        <v>2</v>
      </c>
      <c r="AP839" s="23"/>
      <c r="AQ839" s="23"/>
      <c r="AR839" s="23"/>
      <c r="AS839" s="23"/>
      <c r="AT839" s="23"/>
      <c r="AU839" s="27"/>
      <c r="AV839" s="27">
        <f t="shared" si="462"/>
        <v>0</v>
      </c>
      <c r="AW839" s="27"/>
      <c r="AX839" s="28">
        <f>VLOOKUP(J839,ABNT5101!$I$3:$J$9,2)</f>
        <v>10</v>
      </c>
      <c r="AY839" s="28">
        <f>VLOOKUP(J839,ABNT5101!$I$3:$M$9,5)</f>
        <v>0.18</v>
      </c>
      <c r="AZ839" s="28" t="str">
        <f>_xlfn.XLOOKUP(J839,ABNT5101!I:I,ABNT5101!L:L)</f>
        <v>-</v>
      </c>
      <c r="BA839" s="28">
        <f>_xlfn.XLOOKUP(J839,ABNT5101!$I:$I,ABNT5101!M:M)</f>
        <v>0.18</v>
      </c>
      <c r="BB839" s="28" t="str">
        <f>_xlfn.XLOOKUP(J839,ABNT5101!$I:$I,ABNT5101!N:N)</f>
        <v>-</v>
      </c>
      <c r="BC839" s="28">
        <f>_xlfn.XLOOKUP(J839,ABNT5101!$I:$I,ABNT5101!O:O)</f>
        <v>16</v>
      </c>
      <c r="BD839" s="31" t="str">
        <f t="shared" si="463"/>
        <v>NÃO ATENDE</v>
      </c>
      <c r="BE839" s="32">
        <f t="shared" si="487"/>
        <v>-1</v>
      </c>
      <c r="BF839" s="32">
        <f t="shared" si="488"/>
        <v>-1</v>
      </c>
      <c r="BG839" s="32" t="str">
        <f t="shared" si="464"/>
        <v>-</v>
      </c>
      <c r="BH839" s="34"/>
      <c r="BI839" s="34"/>
      <c r="BJ839" s="34"/>
      <c r="BK839" s="34"/>
      <c r="BL839" s="35"/>
      <c r="BM839" s="34"/>
      <c r="BN839" s="31" t="str">
        <f t="shared" si="465"/>
        <v>NÃO ATENDE</v>
      </c>
      <c r="BO839" s="31" t="str">
        <f t="shared" si="489"/>
        <v>NÃO ATENDE</v>
      </c>
      <c r="BP839" s="31" t="str">
        <f t="shared" si="490"/>
        <v>NÃO ATENDE</v>
      </c>
      <c r="BQ839" s="31" t="str">
        <f t="shared" si="466"/>
        <v>ATENDE</v>
      </c>
      <c r="BR839" s="36" t="str">
        <f t="shared" si="467"/>
        <v>C4</v>
      </c>
      <c r="BS839" s="36" t="str">
        <f t="shared" si="468"/>
        <v>P5</v>
      </c>
      <c r="BT839" s="37">
        <f t="shared" si="469"/>
        <v>-1</v>
      </c>
      <c r="BU839" s="34"/>
      <c r="BV839" s="34"/>
      <c r="BW839" s="36">
        <f>IF(BS839="-","-",_xlfn.XLOOKUP(BS839,ABNT5101!$B$4:$B$9,ABNT5101!$C$4:$C$9))</f>
        <v>5</v>
      </c>
      <c r="BX839" s="36">
        <f>IF(BS839="-","-",_xlfn.XLOOKUP(BS839,ABNT5101!$B$4:$B$9,ABNT5101!$D$4:$D$9))</f>
        <v>1</v>
      </c>
      <c r="BY839" s="31" t="str">
        <f t="shared" si="470"/>
        <v>NÃO ATENDE</v>
      </c>
      <c r="BZ839" s="31" t="str">
        <f t="shared" si="471"/>
        <v>NÃO ATENDE</v>
      </c>
      <c r="CA839" s="31" t="str">
        <f t="shared" si="472"/>
        <v>NÃO ATENDE</v>
      </c>
      <c r="CB839" s="36" t="str">
        <f t="shared" si="491"/>
        <v>P5</v>
      </c>
      <c r="CC839" s="37">
        <f t="shared" si="473"/>
        <v>-1</v>
      </c>
      <c r="CD839" s="38"/>
      <c r="CE839" s="38"/>
      <c r="CF839" s="31">
        <f>IF(CB839="-","-",_xlfn.XLOOKUP(CB839,ABNT5101!$B$4:$B$9,ABNT5101!$C$4:$C$9))</f>
        <v>5</v>
      </c>
      <c r="CG839" s="36">
        <f>IF(CB839="-","-",_xlfn.XLOOKUP(CB839,ABNT5101!$B$4:$B$9,ABNT5101!$D$4:$D$9))</f>
        <v>1</v>
      </c>
      <c r="CH839" s="31" t="str">
        <f t="shared" si="474"/>
        <v>NÃO ATENDE</v>
      </c>
      <c r="CI839" s="31" t="str">
        <f t="shared" si="475"/>
        <v>NÃO ATENDE</v>
      </c>
      <c r="CJ839" s="31" t="str">
        <f t="shared" si="476"/>
        <v>NÃO ATENDE</v>
      </c>
      <c r="CK839" s="56">
        <f>_xlfn.XLOOKUP(CL839,'Banco de dados'!$B:$B,'Banco de dados'!$D:$D)</f>
        <v>0</v>
      </c>
      <c r="CL839" s="42"/>
      <c r="CM839" s="56">
        <f>_xlfn.XLOOKUP(CL839,'Banco de dados'!$B:$B,'Banco de dados'!$E:$E)</f>
        <v>0</v>
      </c>
      <c r="CN839" s="56"/>
      <c r="CO839" s="56">
        <f>IF(CN839="-","-",_xlfn.XLOOKUP(CN839,'Banco de dados'!$B:$B,'Banco de dados'!$E:$E))</f>
        <v>0</v>
      </c>
      <c r="CP839" s="41">
        <f t="shared" si="477"/>
        <v>1</v>
      </c>
      <c r="CQ839" s="56">
        <f>_xlfn.XLOOKUP(CL839,'Banco de dados'!$B:$B,'Banco de dados'!$H:$H)</f>
        <v>0</v>
      </c>
      <c r="CR839" s="56" t="e">
        <f t="array" aca="1" ref="CR839" ca="1">_xludf.xlookup(CN839,'Banco de dados'!$B:$B,'Banco de dados'!$H:$H)</f>
        <v>#NAME?</v>
      </c>
      <c r="CS839" s="56" t="e">
        <f t="array" aca="1" ref="CS839" ca="1">_xludf.xlookup(CL839,'Banco de dados'!$B:$B,'Banco de dados'!$F:$F)</f>
        <v>#NAME?</v>
      </c>
      <c r="CT839" s="56" t="e">
        <f t="array" aca="1" ref="CT839" ca="1">_xludf.xlookup(CN839,'Banco de dados'!$B:$B,'Banco de dados'!$F:$F)</f>
        <v>#NAME?</v>
      </c>
      <c r="CU839" s="42"/>
      <c r="CV839" s="42"/>
      <c r="CW839" s="56" t="str">
        <f>IF(AJ839=0.5,"Suporte",IF(AND(AJ839&gt;='Braços de IP'!$B$9,AJ839&lt;='Braços de IP'!$D$9),'Braços de IP'!$E$9,IF(AND(AJ839&gt;='Braços de IP'!$B$10,AJ839&lt;='Braços de IP'!$D$10),'Braços de IP'!$E$10,IF(AND(AJ839&gt;='Braços de IP'!$B$11,AJ839&lt;='Braços de IP'!$D$11),'Braços de IP'!$E$11,IF(AND(AJ839&gt;='Braços de IP'!$B$12,AJ839&lt;='Braços de IP'!$D$12),'Braços de IP'!$E$12,IF(AND(AJ839&gt;='Braços de IP'!$B$13,AJ839&lt;='Braços de IP'!$D$13),'Braços de IP'!$E$13,IF(AND(AJ839&gt;='Braços de IP'!$B$14,AJ839&lt;='Braços de IP'!$D$14),'Braços de IP'!$E$14,"ERRO")))))))</f>
        <v>Longo II</v>
      </c>
      <c r="CX839" s="42"/>
      <c r="CY839" s="56" t="str">
        <f>IF($CX839="","",VLOOKUP($CX839,'Braços de IP'!$E$9:$I$15,2,0))</f>
        <v/>
      </c>
      <c r="CZ839" s="43" t="str">
        <f>IF($CX839="","",VLOOKUP($CX839,'Braços de IP'!$E$9:$I$15,5,0))</f>
        <v/>
      </c>
      <c r="DA839" s="56"/>
      <c r="DB839" s="56"/>
      <c r="DC839" s="56"/>
      <c r="DD839" s="56"/>
      <c r="DE839" s="56"/>
      <c r="DF839" s="56"/>
      <c r="DG839" s="44">
        <f t="shared" si="478"/>
        <v>0</v>
      </c>
      <c r="DH839" s="45">
        <f t="shared" si="479"/>
        <v>90</v>
      </c>
      <c r="DI839" s="44">
        <f t="shared" si="480"/>
        <v>90</v>
      </c>
      <c r="DJ839" s="46">
        <f t="shared" si="481"/>
        <v>1</v>
      </c>
      <c r="DK839" s="47" t="s">
        <v>147</v>
      </c>
      <c r="DL839" s="48"/>
      <c r="DM839" s="49"/>
      <c r="DN839" s="23" t="s">
        <v>148</v>
      </c>
      <c r="DO839" s="23"/>
      <c r="DQ839" s="50"/>
    </row>
    <row r="840" spans="2:125" ht="15.75" hidden="1" customHeight="1" x14ac:dyDescent="0.3">
      <c r="B840" s="5"/>
      <c r="C840" s="5"/>
      <c r="D840" s="5"/>
      <c r="E840" s="22" t="s">
        <v>669</v>
      </c>
      <c r="F840" s="22" t="s">
        <v>137</v>
      </c>
      <c r="G840" s="23" t="s">
        <v>670</v>
      </c>
      <c r="H840" s="23">
        <v>-23.332485999999999</v>
      </c>
      <c r="I840" s="23">
        <v>-46.829951000000001</v>
      </c>
      <c r="J840" s="24" t="s">
        <v>160</v>
      </c>
      <c r="K840" s="60"/>
      <c r="L840" s="24" t="s">
        <v>157</v>
      </c>
      <c r="M840" s="24" t="s">
        <v>141</v>
      </c>
      <c r="N840" s="23">
        <v>90</v>
      </c>
      <c r="O840" s="23" t="s">
        <v>142</v>
      </c>
      <c r="P840" s="23" t="s">
        <v>143</v>
      </c>
      <c r="Q840" s="26">
        <f t="shared" si="459"/>
        <v>180</v>
      </c>
      <c r="R840" s="27">
        <v>2</v>
      </c>
      <c r="S840" s="24">
        <v>3</v>
      </c>
      <c r="T840" s="24">
        <v>10</v>
      </c>
      <c r="U840" s="29"/>
      <c r="V840" s="29"/>
      <c r="W840" s="29"/>
      <c r="X840" s="28">
        <v>2.8</v>
      </c>
      <c r="Y840" s="23"/>
      <c r="Z840" s="23"/>
      <c r="AA840" s="23"/>
      <c r="AB840" s="23"/>
      <c r="AC840" s="29"/>
      <c r="AD840" s="23" t="s">
        <v>144</v>
      </c>
      <c r="AE840" s="23" t="s">
        <v>145</v>
      </c>
      <c r="AF840" s="23"/>
      <c r="AG840" s="23">
        <v>6.7</v>
      </c>
      <c r="AH840" s="23">
        <v>1</v>
      </c>
      <c r="AI840" s="23">
        <v>0.45</v>
      </c>
      <c r="AJ840" s="23">
        <v>3.5</v>
      </c>
      <c r="AK840" s="27">
        <f t="shared" si="460"/>
        <v>3.05</v>
      </c>
      <c r="AL840" s="27" t="s">
        <v>143</v>
      </c>
      <c r="AM840" s="27" t="s">
        <v>143</v>
      </c>
      <c r="AN840" s="23"/>
      <c r="AO840" s="27">
        <f t="shared" si="461"/>
        <v>2</v>
      </c>
      <c r="AP840" s="23"/>
      <c r="AQ840" s="23"/>
      <c r="AR840" s="23"/>
      <c r="AS840" s="23"/>
      <c r="AT840" s="23"/>
      <c r="AU840" s="27"/>
      <c r="AV840" s="27">
        <f t="shared" si="462"/>
        <v>0</v>
      </c>
      <c r="AW840" s="27"/>
      <c r="AX840" s="28">
        <f>VLOOKUP(J840,ABNT5101!$I$3:$J$9,2)</f>
        <v>10</v>
      </c>
      <c r="AY840" s="28">
        <f>VLOOKUP(J840,ABNT5101!$I$3:$M$9,5)</f>
        <v>0.18</v>
      </c>
      <c r="AZ840" s="28" t="str">
        <f>_xlfn.XLOOKUP(J840,ABNT5101!I:I,ABNT5101!L:L)</f>
        <v>-</v>
      </c>
      <c r="BA840" s="28">
        <f>_xlfn.XLOOKUP(J840,ABNT5101!$I:$I,ABNT5101!M:M)</f>
        <v>0.18</v>
      </c>
      <c r="BB840" s="28" t="str">
        <f>_xlfn.XLOOKUP(J840,ABNT5101!$I:$I,ABNT5101!N:N)</f>
        <v>-</v>
      </c>
      <c r="BC840" s="28">
        <f>_xlfn.XLOOKUP(J840,ABNT5101!$I:$I,ABNT5101!O:O)</f>
        <v>16</v>
      </c>
      <c r="BD840" s="31" t="str">
        <f t="shared" si="463"/>
        <v>NÃO ATENDE</v>
      </c>
      <c r="BE840" s="32">
        <f t="shared" si="487"/>
        <v>-1</v>
      </c>
      <c r="BF840" s="32">
        <f t="shared" si="488"/>
        <v>-1</v>
      </c>
      <c r="BG840" s="32" t="str">
        <f t="shared" si="464"/>
        <v>-</v>
      </c>
      <c r="BH840" s="34"/>
      <c r="BI840" s="34"/>
      <c r="BJ840" s="34"/>
      <c r="BK840" s="34"/>
      <c r="BL840" s="35"/>
      <c r="BM840" s="34"/>
      <c r="BN840" s="31" t="str">
        <f t="shared" si="465"/>
        <v>NÃO ATENDE</v>
      </c>
      <c r="BO840" s="31" t="str">
        <f t="shared" si="489"/>
        <v>NÃO ATENDE</v>
      </c>
      <c r="BP840" s="31" t="str">
        <f t="shared" si="490"/>
        <v>NÃO ATENDE</v>
      </c>
      <c r="BQ840" s="31" t="str">
        <f t="shared" si="466"/>
        <v>ATENDE</v>
      </c>
      <c r="BR840" s="36" t="str">
        <f t="shared" si="467"/>
        <v>C4</v>
      </c>
      <c r="BS840" s="36" t="str">
        <f t="shared" si="468"/>
        <v>P5</v>
      </c>
      <c r="BT840" s="37">
        <f t="shared" si="469"/>
        <v>-1</v>
      </c>
      <c r="BU840" s="34"/>
      <c r="BV840" s="34"/>
      <c r="BW840" s="36">
        <f>IF(BS840="-","-",_xlfn.XLOOKUP(BS840,ABNT5101!$B$4:$B$9,ABNT5101!$C$4:$C$9))</f>
        <v>5</v>
      </c>
      <c r="BX840" s="36">
        <f>IF(BS840="-","-",_xlfn.XLOOKUP(BS840,ABNT5101!$B$4:$B$9,ABNT5101!$D$4:$D$9))</f>
        <v>1</v>
      </c>
      <c r="BY840" s="31" t="str">
        <f t="shared" si="470"/>
        <v>NÃO ATENDE</v>
      </c>
      <c r="BZ840" s="31" t="str">
        <f t="shared" si="471"/>
        <v>NÃO ATENDE</v>
      </c>
      <c r="CA840" s="31" t="str">
        <f t="shared" si="472"/>
        <v>NÃO ATENDE</v>
      </c>
      <c r="CB840" s="36" t="str">
        <f t="shared" si="491"/>
        <v>P5</v>
      </c>
      <c r="CC840" s="37">
        <f t="shared" si="473"/>
        <v>-1</v>
      </c>
      <c r="CD840" s="38"/>
      <c r="CE840" s="38"/>
      <c r="CF840" s="31">
        <f>IF(CB840="-","-",_xlfn.XLOOKUP(CB840,ABNT5101!$B$4:$B$9,ABNT5101!$C$4:$C$9))</f>
        <v>5</v>
      </c>
      <c r="CG840" s="36">
        <f>IF(CB840="-","-",_xlfn.XLOOKUP(CB840,ABNT5101!$B$4:$B$9,ABNT5101!$D$4:$D$9))</f>
        <v>1</v>
      </c>
      <c r="CH840" s="31" t="str">
        <f t="shared" si="474"/>
        <v>NÃO ATENDE</v>
      </c>
      <c r="CI840" s="31" t="str">
        <f t="shared" si="475"/>
        <v>NÃO ATENDE</v>
      </c>
      <c r="CJ840" s="31" t="str">
        <f t="shared" si="476"/>
        <v>NÃO ATENDE</v>
      </c>
      <c r="CK840" s="56">
        <f>_xlfn.XLOOKUP(CL840,'Banco de dados'!$B:$B,'Banco de dados'!$D:$D)</f>
        <v>0</v>
      </c>
      <c r="CL840" s="42"/>
      <c r="CM840" s="56">
        <f>_xlfn.XLOOKUP(CL840,'Banco de dados'!$B:$B,'Banco de dados'!$E:$E)</f>
        <v>0</v>
      </c>
      <c r="CN840" s="56"/>
      <c r="CO840" s="56">
        <f>IF(CN840="-","-",_xlfn.XLOOKUP(CN840,'Banco de dados'!$B:$B,'Banco de dados'!$E:$E))</f>
        <v>0</v>
      </c>
      <c r="CP840" s="41">
        <f t="shared" si="477"/>
        <v>1</v>
      </c>
      <c r="CQ840" s="56">
        <f>_xlfn.XLOOKUP(CL840,'Banco de dados'!$B:$B,'Banco de dados'!$H:$H)</f>
        <v>0</v>
      </c>
      <c r="CR840" s="56" t="e">
        <f t="array" aca="1" ref="CR840" ca="1">_xludf.xlookup(CN840,'Banco de dados'!$B:$B,'Banco de dados'!$H:$H)</f>
        <v>#NAME?</v>
      </c>
      <c r="CS840" s="56" t="e">
        <f t="array" aca="1" ref="CS840" ca="1">_xludf.xlookup(CL840,'Banco de dados'!$B:$B,'Banco de dados'!$F:$F)</f>
        <v>#NAME?</v>
      </c>
      <c r="CT840" s="56" t="e">
        <f t="array" aca="1" ref="CT840" ca="1">_xludf.xlookup(CN840,'Banco de dados'!$B:$B,'Banco de dados'!$F:$F)</f>
        <v>#NAME?</v>
      </c>
      <c r="CU840" s="42"/>
      <c r="CV840" s="42"/>
      <c r="CW840" s="56" t="str">
        <f>IF(AJ840=0.5,"Suporte",IF(AND(AJ840&gt;='Braços de IP'!$B$9,AJ840&lt;='Braços de IP'!$D$9),'Braços de IP'!$E$9,IF(AND(AJ840&gt;='Braços de IP'!$B$10,AJ840&lt;='Braços de IP'!$D$10),'Braços de IP'!$E$10,IF(AND(AJ840&gt;='Braços de IP'!$B$11,AJ840&lt;='Braços de IP'!$D$11),'Braços de IP'!$E$11,IF(AND(AJ840&gt;='Braços de IP'!$B$12,AJ840&lt;='Braços de IP'!$D$12),'Braços de IP'!$E$12,IF(AND(AJ840&gt;='Braços de IP'!$B$13,AJ840&lt;='Braços de IP'!$D$13),'Braços de IP'!$E$13,IF(AND(AJ840&gt;='Braços de IP'!$B$14,AJ840&lt;='Braços de IP'!$D$14),'Braços de IP'!$E$14,"ERRO")))))))</f>
        <v>Longo II</v>
      </c>
      <c r="CX840" s="42"/>
      <c r="CY840" s="56" t="str">
        <f>IF($CX840="","",VLOOKUP($CX840,'Braços de IP'!$E$9:$I$15,2,0))</f>
        <v/>
      </c>
      <c r="CZ840" s="43" t="str">
        <f>IF($CX840="","",VLOOKUP($CX840,'Braços de IP'!$E$9:$I$15,5,0))</f>
        <v/>
      </c>
      <c r="DA840" s="56"/>
      <c r="DB840" s="56"/>
      <c r="DC840" s="56"/>
      <c r="DD840" s="56"/>
      <c r="DE840" s="56"/>
      <c r="DF840" s="56"/>
      <c r="DG840" s="44">
        <f t="shared" si="478"/>
        <v>0</v>
      </c>
      <c r="DH840" s="45">
        <f t="shared" si="479"/>
        <v>90</v>
      </c>
      <c r="DI840" s="44">
        <f t="shared" si="480"/>
        <v>90</v>
      </c>
      <c r="DJ840" s="46">
        <f t="shared" si="481"/>
        <v>1</v>
      </c>
      <c r="DK840" s="47" t="s">
        <v>147</v>
      </c>
      <c r="DL840" s="48"/>
      <c r="DM840" s="49"/>
      <c r="DN840" s="23" t="s">
        <v>148</v>
      </c>
      <c r="DO840" s="23"/>
      <c r="DQ840" s="50"/>
    </row>
    <row r="841" spans="2:125" ht="15.75" hidden="1" customHeight="1" x14ac:dyDescent="0.3">
      <c r="B841" s="5"/>
      <c r="C841" s="5"/>
      <c r="D841" s="5"/>
      <c r="E841" s="22" t="s">
        <v>669</v>
      </c>
      <c r="F841" s="22" t="s">
        <v>137</v>
      </c>
      <c r="G841" s="23" t="s">
        <v>670</v>
      </c>
      <c r="H841" s="23">
        <v>-23.332485999999999</v>
      </c>
      <c r="I841" s="23">
        <v>-46.829951000000001</v>
      </c>
      <c r="J841" s="24" t="s">
        <v>160</v>
      </c>
      <c r="K841" s="60"/>
      <c r="L841" s="24" t="s">
        <v>157</v>
      </c>
      <c r="M841" s="24" t="s">
        <v>141</v>
      </c>
      <c r="N841" s="23">
        <v>90</v>
      </c>
      <c r="O841" s="23" t="s">
        <v>142</v>
      </c>
      <c r="P841" s="23" t="s">
        <v>143</v>
      </c>
      <c r="Q841" s="26">
        <f t="shared" si="459"/>
        <v>180</v>
      </c>
      <c r="R841" s="27">
        <v>2</v>
      </c>
      <c r="S841" s="24">
        <v>3</v>
      </c>
      <c r="T841" s="24">
        <v>10</v>
      </c>
      <c r="U841" s="29"/>
      <c r="V841" s="29"/>
      <c r="W841" s="29"/>
      <c r="X841" s="28">
        <v>2.8</v>
      </c>
      <c r="Y841" s="23"/>
      <c r="Z841" s="23"/>
      <c r="AA841" s="23"/>
      <c r="AB841" s="23"/>
      <c r="AC841" s="29"/>
      <c r="AD841" s="23" t="s">
        <v>144</v>
      </c>
      <c r="AE841" s="23" t="s">
        <v>145</v>
      </c>
      <c r="AF841" s="23"/>
      <c r="AG841" s="23">
        <v>6.7</v>
      </c>
      <c r="AH841" s="23">
        <v>1</v>
      </c>
      <c r="AI841" s="23">
        <v>0.45</v>
      </c>
      <c r="AJ841" s="23">
        <v>3.5</v>
      </c>
      <c r="AK841" s="27">
        <f t="shared" si="460"/>
        <v>3.05</v>
      </c>
      <c r="AL841" s="27" t="s">
        <v>143</v>
      </c>
      <c r="AM841" s="27" t="s">
        <v>143</v>
      </c>
      <c r="AN841" s="23"/>
      <c r="AO841" s="27">
        <f t="shared" si="461"/>
        <v>2</v>
      </c>
      <c r="AP841" s="23"/>
      <c r="AQ841" s="23"/>
      <c r="AR841" s="23"/>
      <c r="AS841" s="23"/>
      <c r="AT841" s="23"/>
      <c r="AU841" s="27"/>
      <c r="AV841" s="27">
        <f t="shared" si="462"/>
        <v>0</v>
      </c>
      <c r="AW841" s="27"/>
      <c r="AX841" s="28">
        <f>VLOOKUP(J841,ABNT5101!$I$3:$J$9,2)</f>
        <v>10</v>
      </c>
      <c r="AY841" s="28">
        <f>VLOOKUP(J841,ABNT5101!$I$3:$M$9,5)</f>
        <v>0.18</v>
      </c>
      <c r="AZ841" s="28" t="str">
        <f>_xlfn.XLOOKUP(J841,ABNT5101!I:I,ABNT5101!L:L)</f>
        <v>-</v>
      </c>
      <c r="BA841" s="28">
        <f>_xlfn.XLOOKUP(J841,ABNT5101!$I:$I,ABNT5101!M:M)</f>
        <v>0.18</v>
      </c>
      <c r="BB841" s="28" t="str">
        <f>_xlfn.XLOOKUP(J841,ABNT5101!$I:$I,ABNT5101!N:N)</f>
        <v>-</v>
      </c>
      <c r="BC841" s="28">
        <f>_xlfn.XLOOKUP(J841,ABNT5101!$I:$I,ABNT5101!O:O)</f>
        <v>16</v>
      </c>
      <c r="BD841" s="31" t="str">
        <f t="shared" si="463"/>
        <v>NÃO ATENDE</v>
      </c>
      <c r="BE841" s="32">
        <f t="shared" si="487"/>
        <v>-1</v>
      </c>
      <c r="BF841" s="32">
        <f t="shared" si="488"/>
        <v>-1</v>
      </c>
      <c r="BG841" s="32" t="str">
        <f t="shared" si="464"/>
        <v>-</v>
      </c>
      <c r="BH841" s="34"/>
      <c r="BI841" s="34"/>
      <c r="BJ841" s="34"/>
      <c r="BK841" s="34"/>
      <c r="BL841" s="35"/>
      <c r="BM841" s="34"/>
      <c r="BN841" s="31" t="str">
        <f t="shared" si="465"/>
        <v>NÃO ATENDE</v>
      </c>
      <c r="BO841" s="31" t="str">
        <f t="shared" si="489"/>
        <v>NÃO ATENDE</v>
      </c>
      <c r="BP841" s="31" t="str">
        <f t="shared" si="490"/>
        <v>NÃO ATENDE</v>
      </c>
      <c r="BQ841" s="31" t="str">
        <f t="shared" si="466"/>
        <v>ATENDE</v>
      </c>
      <c r="BR841" s="36" t="str">
        <f t="shared" si="467"/>
        <v>C4</v>
      </c>
      <c r="BS841" s="36" t="str">
        <f t="shared" si="468"/>
        <v>P5</v>
      </c>
      <c r="BT841" s="37">
        <f t="shared" si="469"/>
        <v>-1</v>
      </c>
      <c r="BU841" s="34"/>
      <c r="BV841" s="34"/>
      <c r="BW841" s="36">
        <f>IF(BS841="-","-",_xlfn.XLOOKUP(BS841,ABNT5101!$B$4:$B$9,ABNT5101!$C$4:$C$9))</f>
        <v>5</v>
      </c>
      <c r="BX841" s="36">
        <f>IF(BS841="-","-",_xlfn.XLOOKUP(BS841,ABNT5101!$B$4:$B$9,ABNT5101!$D$4:$D$9))</f>
        <v>1</v>
      </c>
      <c r="BY841" s="31" t="str">
        <f t="shared" si="470"/>
        <v>NÃO ATENDE</v>
      </c>
      <c r="BZ841" s="31" t="str">
        <f t="shared" si="471"/>
        <v>NÃO ATENDE</v>
      </c>
      <c r="CA841" s="31" t="str">
        <f t="shared" si="472"/>
        <v>NÃO ATENDE</v>
      </c>
      <c r="CB841" s="36" t="str">
        <f t="shared" si="491"/>
        <v>P5</v>
      </c>
      <c r="CC841" s="37">
        <f t="shared" si="473"/>
        <v>-1</v>
      </c>
      <c r="CD841" s="38"/>
      <c r="CE841" s="38"/>
      <c r="CF841" s="31">
        <f>IF(CB841="-","-",_xlfn.XLOOKUP(CB841,ABNT5101!$B$4:$B$9,ABNT5101!$C$4:$C$9))</f>
        <v>5</v>
      </c>
      <c r="CG841" s="36">
        <f>IF(CB841="-","-",_xlfn.XLOOKUP(CB841,ABNT5101!$B$4:$B$9,ABNT5101!$D$4:$D$9))</f>
        <v>1</v>
      </c>
      <c r="CH841" s="31" t="str">
        <f t="shared" si="474"/>
        <v>NÃO ATENDE</v>
      </c>
      <c r="CI841" s="31" t="str">
        <f t="shared" si="475"/>
        <v>NÃO ATENDE</v>
      </c>
      <c r="CJ841" s="31" t="str">
        <f t="shared" si="476"/>
        <v>NÃO ATENDE</v>
      </c>
      <c r="CK841" s="56">
        <f>_xlfn.XLOOKUP(CL841,'Banco de dados'!$B:$B,'Banco de dados'!$D:$D)</f>
        <v>0</v>
      </c>
      <c r="CL841" s="42"/>
      <c r="CM841" s="56">
        <f>_xlfn.XLOOKUP(CL841,'Banco de dados'!$B:$B,'Banco de dados'!$E:$E)</f>
        <v>0</v>
      </c>
      <c r="CN841" s="56"/>
      <c r="CO841" s="56">
        <f>IF(CN841="-","-",_xlfn.XLOOKUP(CN841,'Banco de dados'!$B:$B,'Banco de dados'!$E:$E))</f>
        <v>0</v>
      </c>
      <c r="CP841" s="41">
        <f t="shared" si="477"/>
        <v>1</v>
      </c>
      <c r="CQ841" s="56">
        <f>_xlfn.XLOOKUP(CL841,'Banco de dados'!$B:$B,'Banco de dados'!$H:$H)</f>
        <v>0</v>
      </c>
      <c r="CR841" s="56" t="e">
        <f t="array" aca="1" ref="CR841" ca="1">_xludf.xlookup(CN841,'Banco de dados'!$B:$B,'Banco de dados'!$H:$H)</f>
        <v>#NAME?</v>
      </c>
      <c r="CS841" s="56" t="e">
        <f t="array" aca="1" ref="CS841" ca="1">_xludf.xlookup(CL841,'Banco de dados'!$B:$B,'Banco de dados'!$F:$F)</f>
        <v>#NAME?</v>
      </c>
      <c r="CT841" s="56" t="e">
        <f t="array" aca="1" ref="CT841" ca="1">_xludf.xlookup(CN841,'Banco de dados'!$B:$B,'Banco de dados'!$F:$F)</f>
        <v>#NAME?</v>
      </c>
      <c r="CU841" s="42"/>
      <c r="CV841" s="42"/>
      <c r="CW841" s="56" t="str">
        <f>IF(AJ841=0.5,"Suporte",IF(AND(AJ841&gt;='Braços de IP'!$B$9,AJ841&lt;='Braços de IP'!$D$9),'Braços de IP'!$E$9,IF(AND(AJ841&gt;='Braços de IP'!$B$10,AJ841&lt;='Braços de IP'!$D$10),'Braços de IP'!$E$10,IF(AND(AJ841&gt;='Braços de IP'!$B$11,AJ841&lt;='Braços de IP'!$D$11),'Braços de IP'!$E$11,IF(AND(AJ841&gt;='Braços de IP'!$B$12,AJ841&lt;='Braços de IP'!$D$12),'Braços de IP'!$E$12,IF(AND(AJ841&gt;='Braços de IP'!$B$13,AJ841&lt;='Braços de IP'!$D$13),'Braços de IP'!$E$13,IF(AND(AJ841&gt;='Braços de IP'!$B$14,AJ841&lt;='Braços de IP'!$D$14),'Braços de IP'!$E$14,"ERRO")))))))</f>
        <v>Longo II</v>
      </c>
      <c r="CX841" s="42"/>
      <c r="CY841" s="56" t="str">
        <f>IF($CX841="","",VLOOKUP($CX841,'Braços de IP'!$E$9:$I$15,2,0))</f>
        <v/>
      </c>
      <c r="CZ841" s="43" t="str">
        <f>IF($CX841="","",VLOOKUP($CX841,'Braços de IP'!$E$9:$I$15,5,0))</f>
        <v/>
      </c>
      <c r="DA841" s="56"/>
      <c r="DB841" s="56"/>
      <c r="DC841" s="56"/>
      <c r="DD841" s="56"/>
      <c r="DE841" s="56"/>
      <c r="DF841" s="56"/>
      <c r="DG841" s="44">
        <f t="shared" si="478"/>
        <v>0</v>
      </c>
      <c r="DH841" s="45">
        <f t="shared" si="479"/>
        <v>90</v>
      </c>
      <c r="DI841" s="44">
        <f t="shared" si="480"/>
        <v>90</v>
      </c>
      <c r="DJ841" s="46">
        <f t="shared" si="481"/>
        <v>1</v>
      </c>
      <c r="DK841" s="47" t="s">
        <v>147</v>
      </c>
      <c r="DL841" s="48"/>
      <c r="DM841" s="49"/>
      <c r="DN841" s="23" t="s">
        <v>148</v>
      </c>
      <c r="DO841" s="23"/>
      <c r="DQ841" s="50"/>
    </row>
    <row r="842" spans="2:125" ht="15.75" hidden="1" customHeight="1" x14ac:dyDescent="0.3">
      <c r="B842" s="5"/>
      <c r="C842" s="5"/>
      <c r="D842" s="5"/>
      <c r="E842" s="22" t="s">
        <v>671</v>
      </c>
      <c r="F842" s="22" t="s">
        <v>150</v>
      </c>
      <c r="G842" s="23" t="s">
        <v>672</v>
      </c>
      <c r="H842" s="23">
        <v>-23.284713</v>
      </c>
      <c r="I842" s="23">
        <v>-46.875607000000002</v>
      </c>
      <c r="J842" s="24" t="s">
        <v>139</v>
      </c>
      <c r="K842" s="60"/>
      <c r="L842" s="24" t="s">
        <v>152</v>
      </c>
      <c r="M842" s="24" t="s">
        <v>141</v>
      </c>
      <c r="N842" s="23">
        <v>87</v>
      </c>
      <c r="O842" s="23" t="s">
        <v>142</v>
      </c>
      <c r="P842" s="23" t="s">
        <v>143</v>
      </c>
      <c r="Q842" s="26">
        <f t="shared" si="459"/>
        <v>174</v>
      </c>
      <c r="R842" s="27">
        <v>1</v>
      </c>
      <c r="S842" s="24" t="s">
        <v>153</v>
      </c>
      <c r="T842" s="24">
        <v>6.5</v>
      </c>
      <c r="U842" s="29"/>
      <c r="V842" s="29"/>
      <c r="W842" s="29"/>
      <c r="X842" s="28" t="s">
        <v>153</v>
      </c>
      <c r="Y842" s="23"/>
      <c r="Z842" s="23"/>
      <c r="AA842" s="23"/>
      <c r="AB842" s="23"/>
      <c r="AC842" s="29"/>
      <c r="AD842" s="23" t="s">
        <v>144</v>
      </c>
      <c r="AE842" s="23" t="s">
        <v>145</v>
      </c>
      <c r="AF842" s="23"/>
      <c r="AG842" s="23">
        <v>7.5</v>
      </c>
      <c r="AH842" s="23">
        <v>1</v>
      </c>
      <c r="AI842" s="23">
        <v>0.9</v>
      </c>
      <c r="AJ842" s="23">
        <v>2.2999999999999998</v>
      </c>
      <c r="AK842" s="27">
        <f t="shared" si="460"/>
        <v>1.4</v>
      </c>
      <c r="AL842" s="27" t="s">
        <v>143</v>
      </c>
      <c r="AM842" s="27" t="s">
        <v>143</v>
      </c>
      <c r="AN842" s="23"/>
      <c r="AO842" s="27">
        <f t="shared" si="461"/>
        <v>2</v>
      </c>
      <c r="AP842" s="23"/>
      <c r="AQ842" s="23"/>
      <c r="AR842" s="23"/>
      <c r="AS842" s="23"/>
      <c r="AT842" s="23"/>
      <c r="AU842" s="27"/>
      <c r="AV842" s="27">
        <f t="shared" si="462"/>
        <v>0</v>
      </c>
      <c r="AW842" s="27"/>
      <c r="AX842" s="28">
        <f>VLOOKUP(J842,ABNT5101!$I$3:$J$9,2)</f>
        <v>7.5</v>
      </c>
      <c r="AY842" s="28">
        <f>VLOOKUP(J842,ABNT5101!$I$3:$M$9,5)</f>
        <v>0.18</v>
      </c>
      <c r="AZ842" s="28" t="str">
        <f>_xlfn.XLOOKUP(J842,ABNT5101!I:I,ABNT5101!L:L)</f>
        <v>-</v>
      </c>
      <c r="BA842" s="28">
        <f>_xlfn.XLOOKUP(J842,ABNT5101!$I:$I,ABNT5101!M:M)</f>
        <v>0.18</v>
      </c>
      <c r="BB842" s="28" t="str">
        <f>_xlfn.XLOOKUP(J842,ABNT5101!$I:$I,ABNT5101!N:N)</f>
        <v>-</v>
      </c>
      <c r="BC842" s="28">
        <f>_xlfn.XLOOKUP(J842,ABNT5101!$I:$I,ABNT5101!O:O)</f>
        <v>16</v>
      </c>
      <c r="BD842" s="31" t="str">
        <f t="shared" si="463"/>
        <v>NÃO ATENDE</v>
      </c>
      <c r="BE842" s="32">
        <f t="shared" si="487"/>
        <v>-1</v>
      </c>
      <c r="BF842" s="32">
        <f t="shared" si="488"/>
        <v>-1</v>
      </c>
      <c r="BG842" s="32" t="str">
        <f t="shared" si="464"/>
        <v>-</v>
      </c>
      <c r="BH842" s="34"/>
      <c r="BI842" s="34"/>
      <c r="BJ842" s="34"/>
      <c r="BK842" s="34"/>
      <c r="BL842" s="35"/>
      <c r="BM842" s="34"/>
      <c r="BN842" s="31" t="str">
        <f t="shared" si="465"/>
        <v>NÃO ATENDE</v>
      </c>
      <c r="BO842" s="31" t="str">
        <f t="shared" si="489"/>
        <v>NÃO ATENDE</v>
      </c>
      <c r="BP842" s="31" t="str">
        <f t="shared" si="490"/>
        <v>NÃO ATENDE</v>
      </c>
      <c r="BQ842" s="31" t="str">
        <f t="shared" si="466"/>
        <v>ATENDE</v>
      </c>
      <c r="BR842" s="36" t="str">
        <f t="shared" si="467"/>
        <v>C5</v>
      </c>
      <c r="BS842" s="36" t="str">
        <f t="shared" si="468"/>
        <v>Sem Passeio</v>
      </c>
      <c r="BT842" s="37" t="e">
        <f t="shared" si="469"/>
        <v>#N/A</v>
      </c>
      <c r="BU842" s="34"/>
      <c r="BV842" s="34"/>
      <c r="BW842" s="36" t="e">
        <f>IF(BS842="-","-",_xlfn.XLOOKUP(BS842,ABNT5101!$B$4:$B$9,ABNT5101!$C$4:$C$9))</f>
        <v>#N/A</v>
      </c>
      <c r="BX842" s="36" t="e">
        <f>IF(BS842="-","-",_xlfn.XLOOKUP(BS842,ABNT5101!$B$4:$B$9,ABNT5101!$D$4:$D$9))</f>
        <v>#N/A</v>
      </c>
      <c r="BY842" s="31" t="e">
        <f t="shared" si="470"/>
        <v>#N/A</v>
      </c>
      <c r="BZ842" s="31" t="e">
        <f t="shared" si="471"/>
        <v>#N/A</v>
      </c>
      <c r="CA842" s="31" t="e">
        <f t="shared" si="472"/>
        <v>#N/A</v>
      </c>
      <c r="CB842" s="36" t="str">
        <f t="shared" si="491"/>
        <v>Sem Passeio</v>
      </c>
      <c r="CC842" s="37" t="e">
        <f t="shared" si="473"/>
        <v>#N/A</v>
      </c>
      <c r="CD842" s="38"/>
      <c r="CE842" s="38"/>
      <c r="CF842" s="31" t="e">
        <f>IF(CB842="-","-",_xlfn.XLOOKUP(CB842,ABNT5101!$B$4:$B$9,ABNT5101!$C$4:$C$9))</f>
        <v>#N/A</v>
      </c>
      <c r="CG842" s="36" t="e">
        <f>IF(CB842="-","-",_xlfn.XLOOKUP(CB842,ABNT5101!$B$4:$B$9,ABNT5101!$D$4:$D$9))</f>
        <v>#N/A</v>
      </c>
      <c r="CH842" s="31" t="e">
        <f t="shared" si="474"/>
        <v>#N/A</v>
      </c>
      <c r="CI842" s="31" t="e">
        <f t="shared" si="475"/>
        <v>#N/A</v>
      </c>
      <c r="CJ842" s="31" t="e">
        <f t="shared" si="476"/>
        <v>#N/A</v>
      </c>
      <c r="CK842" s="56">
        <f>_xlfn.XLOOKUP(CL842,'Banco de dados'!$B:$B,'Banco de dados'!$D:$D)</f>
        <v>0</v>
      </c>
      <c r="CL842" s="55"/>
      <c r="CM842" s="56">
        <f>_xlfn.XLOOKUP(CL842,'Banco de dados'!$B:$B,'Banco de dados'!$E:$E)</f>
        <v>0</v>
      </c>
      <c r="CN842" s="56"/>
      <c r="CO842" s="56">
        <f>IF(CN842="-","-",_xlfn.XLOOKUP(CN842,'Banco de dados'!$B:$B,'Banco de dados'!$E:$E))</f>
        <v>0</v>
      </c>
      <c r="CP842" s="41">
        <f t="shared" si="477"/>
        <v>1</v>
      </c>
      <c r="CQ842" s="56">
        <f>_xlfn.XLOOKUP(CL842,'Banco de dados'!$B:$B,'Banco de dados'!$H:$H)</f>
        <v>0</v>
      </c>
      <c r="CR842" s="56" t="e">
        <f t="array" aca="1" ref="CR842" ca="1">_xludf.xlookup(CN842,'Banco de dados'!$B:$B,'Banco de dados'!$H:$H)</f>
        <v>#NAME?</v>
      </c>
      <c r="CS842" s="56" t="e">
        <f t="array" aca="1" ref="CS842" ca="1">_xludf.xlookup(CL842,'Banco de dados'!$B:$B,'Banco de dados'!$F:$F)</f>
        <v>#NAME?</v>
      </c>
      <c r="CT842" s="56" t="e">
        <f t="array" aca="1" ref="CT842" ca="1">_xludf.xlookup(CN842,'Banco de dados'!$B:$B,'Banco de dados'!$F:$F)</f>
        <v>#NAME?</v>
      </c>
      <c r="CU842" s="42"/>
      <c r="CV842" s="42"/>
      <c r="CW842" s="56" t="str">
        <f>IF(AJ842=0.5,"Suporte",IF(AND(AJ842&gt;='Braços de IP'!$B$9,AJ842&lt;='Braços de IP'!$D$9),'Braços de IP'!$E$9,IF(AND(AJ842&gt;='Braços de IP'!$B$10,AJ842&lt;='Braços de IP'!$D$10),'Braços de IP'!$E$10,IF(AND(AJ842&gt;='Braços de IP'!$B$11,AJ842&lt;='Braços de IP'!$D$11),'Braços de IP'!$E$11,IF(AND(AJ842&gt;='Braços de IP'!$B$12,AJ842&lt;='Braços de IP'!$D$12),'Braços de IP'!$E$12,IF(AND(AJ842&gt;='Braços de IP'!$B$13,AJ842&lt;='Braços de IP'!$D$13),'Braços de IP'!$E$13,IF(AND(AJ842&gt;='Braços de IP'!$B$14,AJ842&lt;='Braços de IP'!$D$14),'Braços de IP'!$E$14,"ERRO")))))))</f>
        <v>Médio II</v>
      </c>
      <c r="CX842" s="42"/>
      <c r="CY842" s="56" t="str">
        <f>IF($CX842="","",VLOOKUP($CX842,'Braços de IP'!$E$9:$I$15,2,0))</f>
        <v/>
      </c>
      <c r="CZ842" s="43" t="str">
        <f>IF($CX842="","",VLOOKUP($CX842,'Braços de IP'!$E$9:$I$15,5,0))</f>
        <v/>
      </c>
      <c r="DA842" s="56"/>
      <c r="DB842" s="56"/>
      <c r="DC842" s="56"/>
      <c r="DD842" s="56"/>
      <c r="DE842" s="56"/>
      <c r="DF842" s="56"/>
      <c r="DG842" s="44">
        <f t="shared" si="478"/>
        <v>0</v>
      </c>
      <c r="DH842" s="45">
        <f t="shared" si="479"/>
        <v>87</v>
      </c>
      <c r="DI842" s="44">
        <f t="shared" si="480"/>
        <v>87</v>
      </c>
      <c r="DJ842" s="46">
        <f t="shared" si="481"/>
        <v>1</v>
      </c>
      <c r="DK842" s="47" t="s">
        <v>147</v>
      </c>
      <c r="DL842" s="48"/>
      <c r="DM842" s="49"/>
      <c r="DN842" s="23" t="s">
        <v>148</v>
      </c>
      <c r="DO842" s="23"/>
      <c r="DQ842" s="50"/>
    </row>
    <row r="843" spans="2:125" ht="15.75" hidden="1" customHeight="1" x14ac:dyDescent="0.3">
      <c r="B843" s="5"/>
      <c r="C843" s="5"/>
      <c r="D843" s="5"/>
      <c r="E843" s="22" t="s">
        <v>671</v>
      </c>
      <c r="F843" s="22" t="s">
        <v>150</v>
      </c>
      <c r="G843" s="23" t="s">
        <v>672</v>
      </c>
      <c r="H843" s="23">
        <v>-23.284713</v>
      </c>
      <c r="I843" s="23">
        <v>-46.875607000000002</v>
      </c>
      <c r="J843" s="24" t="s">
        <v>139</v>
      </c>
      <c r="K843" s="60"/>
      <c r="L843" s="24" t="s">
        <v>152</v>
      </c>
      <c r="M843" s="24" t="s">
        <v>141</v>
      </c>
      <c r="N843" s="23">
        <v>87</v>
      </c>
      <c r="O843" s="23" t="s">
        <v>142</v>
      </c>
      <c r="P843" s="23" t="s">
        <v>143</v>
      </c>
      <c r="Q843" s="26">
        <f t="shared" si="459"/>
        <v>174</v>
      </c>
      <c r="R843" s="27">
        <v>1</v>
      </c>
      <c r="S843" s="24" t="s">
        <v>153</v>
      </c>
      <c r="T843" s="24">
        <v>6.5</v>
      </c>
      <c r="U843" s="29"/>
      <c r="V843" s="29"/>
      <c r="W843" s="29"/>
      <c r="X843" s="28" t="s">
        <v>153</v>
      </c>
      <c r="Y843" s="23"/>
      <c r="Z843" s="23"/>
      <c r="AA843" s="23"/>
      <c r="AB843" s="23"/>
      <c r="AC843" s="29"/>
      <c r="AD843" s="23" t="s">
        <v>144</v>
      </c>
      <c r="AE843" s="23" t="s">
        <v>145</v>
      </c>
      <c r="AF843" s="23"/>
      <c r="AG843" s="23">
        <v>7.5</v>
      </c>
      <c r="AH843" s="23">
        <v>1</v>
      </c>
      <c r="AI843" s="23">
        <v>0.9</v>
      </c>
      <c r="AJ843" s="23">
        <v>2.2999999999999998</v>
      </c>
      <c r="AK843" s="27">
        <f t="shared" si="460"/>
        <v>1.4</v>
      </c>
      <c r="AL843" s="27" t="s">
        <v>143</v>
      </c>
      <c r="AM843" s="27" t="s">
        <v>143</v>
      </c>
      <c r="AN843" s="23"/>
      <c r="AO843" s="27">
        <f t="shared" si="461"/>
        <v>2</v>
      </c>
      <c r="AP843" s="23"/>
      <c r="AQ843" s="23"/>
      <c r="AR843" s="23"/>
      <c r="AS843" s="23"/>
      <c r="AT843" s="23"/>
      <c r="AU843" s="27"/>
      <c r="AV843" s="27">
        <f t="shared" si="462"/>
        <v>0</v>
      </c>
      <c r="AW843" s="27"/>
      <c r="AX843" s="28">
        <f>VLOOKUP(J843,ABNT5101!$I$3:$J$9,2)</f>
        <v>7.5</v>
      </c>
      <c r="AY843" s="28">
        <f>VLOOKUP(J843,ABNT5101!$I$3:$M$9,5)</f>
        <v>0.18</v>
      </c>
      <c r="AZ843" s="28" t="str">
        <f>_xlfn.XLOOKUP(J843,ABNT5101!I:I,ABNT5101!L:L)</f>
        <v>-</v>
      </c>
      <c r="BA843" s="28">
        <f>_xlfn.XLOOKUP(J843,ABNT5101!$I:$I,ABNT5101!M:M)</f>
        <v>0.18</v>
      </c>
      <c r="BB843" s="28" t="str">
        <f>_xlfn.XLOOKUP(J843,ABNT5101!$I:$I,ABNT5101!N:N)</f>
        <v>-</v>
      </c>
      <c r="BC843" s="28">
        <f>_xlfn.XLOOKUP(J843,ABNT5101!$I:$I,ABNT5101!O:O)</f>
        <v>16</v>
      </c>
      <c r="BD843" s="31" t="str">
        <f t="shared" si="463"/>
        <v>NÃO ATENDE</v>
      </c>
      <c r="BE843" s="32">
        <f t="shared" si="487"/>
        <v>-1</v>
      </c>
      <c r="BF843" s="32">
        <f t="shared" si="488"/>
        <v>-1</v>
      </c>
      <c r="BG843" s="32" t="str">
        <f t="shared" si="464"/>
        <v>-</v>
      </c>
      <c r="BH843" s="34"/>
      <c r="BI843" s="34"/>
      <c r="BJ843" s="34"/>
      <c r="BK843" s="34"/>
      <c r="BL843" s="35"/>
      <c r="BM843" s="34"/>
      <c r="BN843" s="31" t="str">
        <f t="shared" si="465"/>
        <v>NÃO ATENDE</v>
      </c>
      <c r="BO843" s="31" t="str">
        <f t="shared" si="489"/>
        <v>NÃO ATENDE</v>
      </c>
      <c r="BP843" s="31" t="str">
        <f t="shared" si="490"/>
        <v>NÃO ATENDE</v>
      </c>
      <c r="BQ843" s="31" t="str">
        <f t="shared" si="466"/>
        <v>ATENDE</v>
      </c>
      <c r="BR843" s="36" t="str">
        <f t="shared" si="467"/>
        <v>C5</v>
      </c>
      <c r="BS843" s="36" t="str">
        <f t="shared" si="468"/>
        <v>Sem Passeio</v>
      </c>
      <c r="BT843" s="37" t="e">
        <f t="shared" si="469"/>
        <v>#N/A</v>
      </c>
      <c r="BU843" s="34"/>
      <c r="BV843" s="34"/>
      <c r="BW843" s="36" t="e">
        <f>IF(BS843="-","-",_xlfn.XLOOKUP(BS843,ABNT5101!$B$4:$B$9,ABNT5101!$C$4:$C$9))</f>
        <v>#N/A</v>
      </c>
      <c r="BX843" s="36" t="e">
        <f>IF(BS843="-","-",_xlfn.XLOOKUP(BS843,ABNT5101!$B$4:$B$9,ABNT5101!$D$4:$D$9))</f>
        <v>#N/A</v>
      </c>
      <c r="BY843" s="31" t="e">
        <f t="shared" si="470"/>
        <v>#N/A</v>
      </c>
      <c r="BZ843" s="31" t="e">
        <f t="shared" si="471"/>
        <v>#N/A</v>
      </c>
      <c r="CA843" s="31" t="e">
        <f t="shared" si="472"/>
        <v>#N/A</v>
      </c>
      <c r="CB843" s="36" t="str">
        <f t="shared" si="491"/>
        <v>Sem Passeio</v>
      </c>
      <c r="CC843" s="37" t="e">
        <f t="shared" si="473"/>
        <v>#N/A</v>
      </c>
      <c r="CD843" s="38"/>
      <c r="CE843" s="38"/>
      <c r="CF843" s="31" t="e">
        <f>IF(CB843="-","-",_xlfn.XLOOKUP(CB843,ABNT5101!$B$4:$B$9,ABNT5101!$C$4:$C$9))</f>
        <v>#N/A</v>
      </c>
      <c r="CG843" s="36" t="e">
        <f>IF(CB843="-","-",_xlfn.XLOOKUP(CB843,ABNT5101!$B$4:$B$9,ABNT5101!$D$4:$D$9))</f>
        <v>#N/A</v>
      </c>
      <c r="CH843" s="31" t="e">
        <f t="shared" si="474"/>
        <v>#N/A</v>
      </c>
      <c r="CI843" s="31" t="e">
        <f t="shared" si="475"/>
        <v>#N/A</v>
      </c>
      <c r="CJ843" s="31" t="e">
        <f t="shared" si="476"/>
        <v>#N/A</v>
      </c>
      <c r="CK843" s="56">
        <f>_xlfn.XLOOKUP(CL843,'Banco de dados'!$B:$B,'Banco de dados'!$D:$D)</f>
        <v>0</v>
      </c>
      <c r="CL843" s="55"/>
      <c r="CM843" s="56">
        <f>_xlfn.XLOOKUP(CL843,'Banco de dados'!$B:$B,'Banco de dados'!$E:$E)</f>
        <v>0</v>
      </c>
      <c r="CN843" s="56"/>
      <c r="CO843" s="56">
        <f>IF(CN843="-","-",_xlfn.XLOOKUP(CN843,'Banco de dados'!$B:$B,'Banco de dados'!$E:$E))</f>
        <v>0</v>
      </c>
      <c r="CP843" s="41">
        <f t="shared" si="477"/>
        <v>1</v>
      </c>
      <c r="CQ843" s="56">
        <f>_xlfn.XLOOKUP(CL843,'Banco de dados'!$B:$B,'Banco de dados'!$H:$H)</f>
        <v>0</v>
      </c>
      <c r="CR843" s="56" t="e">
        <f t="array" aca="1" ref="CR843" ca="1">_xludf.xlookup(CN843,'Banco de dados'!$B:$B,'Banco de dados'!$H:$H)</f>
        <v>#NAME?</v>
      </c>
      <c r="CS843" s="56" t="e">
        <f t="array" aca="1" ref="CS843" ca="1">_xludf.xlookup(CL843,'Banco de dados'!$B:$B,'Banco de dados'!$F:$F)</f>
        <v>#NAME?</v>
      </c>
      <c r="CT843" s="56" t="e">
        <f t="array" aca="1" ref="CT843" ca="1">_xludf.xlookup(CN843,'Banco de dados'!$B:$B,'Banco de dados'!$F:$F)</f>
        <v>#NAME?</v>
      </c>
      <c r="CU843" s="42"/>
      <c r="CV843" s="42"/>
      <c r="CW843" s="56" t="str">
        <f>IF(AJ843=0.5,"Suporte",IF(AND(AJ843&gt;='Braços de IP'!$B$9,AJ843&lt;='Braços de IP'!$D$9),'Braços de IP'!$E$9,IF(AND(AJ843&gt;='Braços de IP'!$B$10,AJ843&lt;='Braços de IP'!$D$10),'Braços de IP'!$E$10,IF(AND(AJ843&gt;='Braços de IP'!$B$11,AJ843&lt;='Braços de IP'!$D$11),'Braços de IP'!$E$11,IF(AND(AJ843&gt;='Braços de IP'!$B$12,AJ843&lt;='Braços de IP'!$D$12),'Braços de IP'!$E$12,IF(AND(AJ843&gt;='Braços de IP'!$B$13,AJ843&lt;='Braços de IP'!$D$13),'Braços de IP'!$E$13,IF(AND(AJ843&gt;='Braços de IP'!$B$14,AJ843&lt;='Braços de IP'!$D$14),'Braços de IP'!$E$14,"ERRO")))))))</f>
        <v>Médio II</v>
      </c>
      <c r="CX843" s="42"/>
      <c r="CY843" s="56" t="str">
        <f>IF($CX843="","",VLOOKUP($CX843,'Braços de IP'!$E$9:$I$15,2,0))</f>
        <v/>
      </c>
      <c r="CZ843" s="43" t="str">
        <f>IF($CX843="","",VLOOKUP($CX843,'Braços de IP'!$E$9:$I$15,5,0))</f>
        <v/>
      </c>
      <c r="DA843" s="56"/>
      <c r="DB843" s="56"/>
      <c r="DC843" s="56"/>
      <c r="DD843" s="56"/>
      <c r="DE843" s="56"/>
      <c r="DF843" s="56"/>
      <c r="DG843" s="44">
        <f t="shared" si="478"/>
        <v>0</v>
      </c>
      <c r="DH843" s="45">
        <f t="shared" si="479"/>
        <v>87</v>
      </c>
      <c r="DI843" s="44">
        <f t="shared" si="480"/>
        <v>87</v>
      </c>
      <c r="DJ843" s="46">
        <f t="shared" si="481"/>
        <v>1</v>
      </c>
      <c r="DK843" s="47" t="s">
        <v>147</v>
      </c>
      <c r="DL843" s="48"/>
      <c r="DM843" s="49"/>
      <c r="DN843" s="23" t="s">
        <v>148</v>
      </c>
      <c r="DO843" s="23"/>
      <c r="DQ843" s="50"/>
    </row>
    <row r="844" spans="2:125" ht="15.75" hidden="1" customHeight="1" x14ac:dyDescent="0.3">
      <c r="B844" s="5"/>
      <c r="C844" s="5"/>
      <c r="D844" s="5"/>
      <c r="E844" s="22" t="s">
        <v>671</v>
      </c>
      <c r="F844" s="22" t="s">
        <v>150</v>
      </c>
      <c r="G844" s="23" t="s">
        <v>672</v>
      </c>
      <c r="H844" s="23">
        <v>-23.284713</v>
      </c>
      <c r="I844" s="23">
        <v>-46.875607000000002</v>
      </c>
      <c r="J844" s="24" t="s">
        <v>139</v>
      </c>
      <c r="K844" s="60"/>
      <c r="L844" s="24" t="s">
        <v>152</v>
      </c>
      <c r="M844" s="24" t="s">
        <v>141</v>
      </c>
      <c r="N844" s="23">
        <v>87</v>
      </c>
      <c r="O844" s="23" t="s">
        <v>142</v>
      </c>
      <c r="P844" s="23" t="s">
        <v>143</v>
      </c>
      <c r="Q844" s="26">
        <f t="shared" si="459"/>
        <v>174</v>
      </c>
      <c r="R844" s="27">
        <v>1</v>
      </c>
      <c r="S844" s="24" t="s">
        <v>153</v>
      </c>
      <c r="T844" s="24">
        <v>6.5</v>
      </c>
      <c r="U844" s="29"/>
      <c r="V844" s="29"/>
      <c r="W844" s="29"/>
      <c r="X844" s="28" t="s">
        <v>153</v>
      </c>
      <c r="Y844" s="23"/>
      <c r="Z844" s="23"/>
      <c r="AA844" s="23"/>
      <c r="AB844" s="23"/>
      <c r="AC844" s="29"/>
      <c r="AD844" s="23" t="s">
        <v>144</v>
      </c>
      <c r="AE844" s="23" t="s">
        <v>145</v>
      </c>
      <c r="AF844" s="23"/>
      <c r="AG844" s="23">
        <v>7.5</v>
      </c>
      <c r="AH844" s="23">
        <v>1</v>
      </c>
      <c r="AI844" s="23">
        <v>0.9</v>
      </c>
      <c r="AJ844" s="23">
        <v>2.2999999999999998</v>
      </c>
      <c r="AK844" s="27">
        <f t="shared" si="460"/>
        <v>1.4</v>
      </c>
      <c r="AL844" s="27" t="s">
        <v>143</v>
      </c>
      <c r="AM844" s="27" t="s">
        <v>143</v>
      </c>
      <c r="AN844" s="23"/>
      <c r="AO844" s="27">
        <f t="shared" si="461"/>
        <v>2</v>
      </c>
      <c r="AP844" s="23"/>
      <c r="AQ844" s="23"/>
      <c r="AR844" s="23"/>
      <c r="AS844" s="23"/>
      <c r="AT844" s="23"/>
      <c r="AU844" s="27"/>
      <c r="AV844" s="27">
        <f t="shared" si="462"/>
        <v>0</v>
      </c>
      <c r="AW844" s="27"/>
      <c r="AX844" s="28">
        <f>VLOOKUP(J844,ABNT5101!$I$3:$J$9,2)</f>
        <v>7.5</v>
      </c>
      <c r="AY844" s="28">
        <f>VLOOKUP(J844,ABNT5101!$I$3:$M$9,5)</f>
        <v>0.18</v>
      </c>
      <c r="AZ844" s="28" t="str">
        <f>_xlfn.XLOOKUP(J844,ABNT5101!I:I,ABNT5101!L:L)</f>
        <v>-</v>
      </c>
      <c r="BA844" s="28">
        <f>_xlfn.XLOOKUP(J844,ABNT5101!$I:$I,ABNT5101!M:M)</f>
        <v>0.18</v>
      </c>
      <c r="BB844" s="28" t="str">
        <f>_xlfn.XLOOKUP(J844,ABNT5101!$I:$I,ABNT5101!N:N)</f>
        <v>-</v>
      </c>
      <c r="BC844" s="28">
        <f>_xlfn.XLOOKUP(J844,ABNT5101!$I:$I,ABNT5101!O:O)</f>
        <v>16</v>
      </c>
      <c r="BD844" s="31" t="str">
        <f t="shared" si="463"/>
        <v>NÃO ATENDE</v>
      </c>
      <c r="BE844" s="32">
        <f t="shared" si="487"/>
        <v>-1</v>
      </c>
      <c r="BF844" s="32">
        <f t="shared" si="488"/>
        <v>-1</v>
      </c>
      <c r="BG844" s="32" t="str">
        <f t="shared" si="464"/>
        <v>-</v>
      </c>
      <c r="BH844" s="34"/>
      <c r="BI844" s="34"/>
      <c r="BJ844" s="34"/>
      <c r="BK844" s="34"/>
      <c r="BL844" s="35"/>
      <c r="BM844" s="34"/>
      <c r="BN844" s="31" t="str">
        <f t="shared" si="465"/>
        <v>NÃO ATENDE</v>
      </c>
      <c r="BO844" s="31" t="str">
        <f t="shared" si="489"/>
        <v>NÃO ATENDE</v>
      </c>
      <c r="BP844" s="31" t="str">
        <f t="shared" si="490"/>
        <v>NÃO ATENDE</v>
      </c>
      <c r="BQ844" s="31" t="str">
        <f t="shared" si="466"/>
        <v>ATENDE</v>
      </c>
      <c r="BR844" s="36" t="str">
        <f t="shared" si="467"/>
        <v>C5</v>
      </c>
      <c r="BS844" s="36" t="str">
        <f t="shared" si="468"/>
        <v>Sem Passeio</v>
      </c>
      <c r="BT844" s="37" t="e">
        <f t="shared" si="469"/>
        <v>#N/A</v>
      </c>
      <c r="BU844" s="34"/>
      <c r="BV844" s="34"/>
      <c r="BW844" s="36" t="e">
        <f>IF(BS844="-","-",_xlfn.XLOOKUP(BS844,ABNT5101!$B$4:$B$9,ABNT5101!$C$4:$C$9))</f>
        <v>#N/A</v>
      </c>
      <c r="BX844" s="36" t="e">
        <f>IF(BS844="-","-",_xlfn.XLOOKUP(BS844,ABNT5101!$B$4:$B$9,ABNT5101!$D$4:$D$9))</f>
        <v>#N/A</v>
      </c>
      <c r="BY844" s="31" t="e">
        <f t="shared" si="470"/>
        <v>#N/A</v>
      </c>
      <c r="BZ844" s="31" t="e">
        <f t="shared" si="471"/>
        <v>#N/A</v>
      </c>
      <c r="CA844" s="31" t="e">
        <f t="shared" si="472"/>
        <v>#N/A</v>
      </c>
      <c r="CB844" s="36" t="str">
        <f t="shared" si="491"/>
        <v>Sem Passeio</v>
      </c>
      <c r="CC844" s="37" t="e">
        <f t="shared" si="473"/>
        <v>#N/A</v>
      </c>
      <c r="CD844" s="38"/>
      <c r="CE844" s="38"/>
      <c r="CF844" s="31" t="e">
        <f>IF(CB844="-","-",_xlfn.XLOOKUP(CB844,ABNT5101!$B$4:$B$9,ABNT5101!$C$4:$C$9))</f>
        <v>#N/A</v>
      </c>
      <c r="CG844" s="36" t="e">
        <f>IF(CB844="-","-",_xlfn.XLOOKUP(CB844,ABNT5101!$B$4:$B$9,ABNT5101!$D$4:$D$9))</f>
        <v>#N/A</v>
      </c>
      <c r="CH844" s="31" t="e">
        <f t="shared" si="474"/>
        <v>#N/A</v>
      </c>
      <c r="CI844" s="31" t="e">
        <f t="shared" si="475"/>
        <v>#N/A</v>
      </c>
      <c r="CJ844" s="31" t="e">
        <f t="shared" si="476"/>
        <v>#N/A</v>
      </c>
      <c r="CK844" s="56">
        <f>_xlfn.XLOOKUP(CL844,'Banco de dados'!$B:$B,'Banco de dados'!$D:$D)</f>
        <v>0</v>
      </c>
      <c r="CL844" s="55"/>
      <c r="CM844" s="56">
        <f>_xlfn.XLOOKUP(CL844,'Banco de dados'!$B:$B,'Banco de dados'!$E:$E)</f>
        <v>0</v>
      </c>
      <c r="CN844" s="56"/>
      <c r="CO844" s="56">
        <f>IF(CN844="-","-",_xlfn.XLOOKUP(CN844,'Banco de dados'!$B:$B,'Banco de dados'!$E:$E))</f>
        <v>0</v>
      </c>
      <c r="CP844" s="41">
        <f t="shared" si="477"/>
        <v>1</v>
      </c>
      <c r="CQ844" s="56">
        <f>_xlfn.XLOOKUP(CL844,'Banco de dados'!$B:$B,'Banco de dados'!$H:$H)</f>
        <v>0</v>
      </c>
      <c r="CR844" s="56" t="e">
        <f t="array" aca="1" ref="CR844" ca="1">_xludf.xlookup(CN844,'Banco de dados'!$B:$B,'Banco de dados'!$H:$H)</f>
        <v>#NAME?</v>
      </c>
      <c r="CS844" s="56" t="e">
        <f t="array" aca="1" ref="CS844" ca="1">_xludf.xlookup(CL844,'Banco de dados'!$B:$B,'Banco de dados'!$F:$F)</f>
        <v>#NAME?</v>
      </c>
      <c r="CT844" s="56" t="e">
        <f t="array" aca="1" ref="CT844" ca="1">_xludf.xlookup(CN844,'Banco de dados'!$B:$B,'Banco de dados'!$F:$F)</f>
        <v>#NAME?</v>
      </c>
      <c r="CU844" s="42"/>
      <c r="CV844" s="42"/>
      <c r="CW844" s="56" t="str">
        <f>IF(AJ844=0.5,"Suporte",IF(AND(AJ844&gt;='Braços de IP'!$B$9,AJ844&lt;='Braços de IP'!$D$9),'Braços de IP'!$E$9,IF(AND(AJ844&gt;='Braços de IP'!$B$10,AJ844&lt;='Braços de IP'!$D$10),'Braços de IP'!$E$10,IF(AND(AJ844&gt;='Braços de IP'!$B$11,AJ844&lt;='Braços de IP'!$D$11),'Braços de IP'!$E$11,IF(AND(AJ844&gt;='Braços de IP'!$B$12,AJ844&lt;='Braços de IP'!$D$12),'Braços de IP'!$E$12,IF(AND(AJ844&gt;='Braços de IP'!$B$13,AJ844&lt;='Braços de IP'!$D$13),'Braços de IP'!$E$13,IF(AND(AJ844&gt;='Braços de IP'!$B$14,AJ844&lt;='Braços de IP'!$D$14),'Braços de IP'!$E$14,"ERRO")))))))</f>
        <v>Médio II</v>
      </c>
      <c r="CX844" s="42"/>
      <c r="CY844" s="56" t="str">
        <f>IF($CX844="","",VLOOKUP($CX844,'Braços de IP'!$E$9:$I$15,2,0))</f>
        <v/>
      </c>
      <c r="CZ844" s="43" t="str">
        <f>IF($CX844="","",VLOOKUP($CX844,'Braços de IP'!$E$9:$I$15,5,0))</f>
        <v/>
      </c>
      <c r="DA844" s="56"/>
      <c r="DB844" s="56"/>
      <c r="DC844" s="56"/>
      <c r="DD844" s="56"/>
      <c r="DE844" s="56"/>
      <c r="DF844" s="56"/>
      <c r="DG844" s="44">
        <f t="shared" si="478"/>
        <v>0</v>
      </c>
      <c r="DH844" s="45">
        <f t="shared" si="479"/>
        <v>87</v>
      </c>
      <c r="DI844" s="44">
        <f t="shared" si="480"/>
        <v>87</v>
      </c>
      <c r="DJ844" s="46">
        <f t="shared" si="481"/>
        <v>1</v>
      </c>
      <c r="DK844" s="47" t="s">
        <v>147</v>
      </c>
      <c r="DL844" s="48"/>
      <c r="DM844" s="49"/>
      <c r="DN844" s="23" t="s">
        <v>148</v>
      </c>
      <c r="DO844" s="23"/>
      <c r="DQ844" s="50"/>
    </row>
    <row r="845" spans="2:125" ht="15.75" hidden="1" customHeight="1" x14ac:dyDescent="0.3">
      <c r="B845" s="5"/>
      <c r="C845" s="5"/>
      <c r="D845" s="5"/>
      <c r="E845" s="22" t="s">
        <v>673</v>
      </c>
      <c r="F845" s="22" t="s">
        <v>150</v>
      </c>
      <c r="G845" s="23" t="s">
        <v>674</v>
      </c>
      <c r="H845" s="23">
        <v>-23.398250000000001</v>
      </c>
      <c r="I845" s="23">
        <v>-46.865205000000003</v>
      </c>
      <c r="J845" s="24" t="s">
        <v>223</v>
      </c>
      <c r="K845" s="25"/>
      <c r="L845" s="24" t="s">
        <v>152</v>
      </c>
      <c r="M845" s="24" t="s">
        <v>141</v>
      </c>
      <c r="N845" s="26">
        <v>90</v>
      </c>
      <c r="O845" s="27" t="s">
        <v>142</v>
      </c>
      <c r="P845" s="23" t="s">
        <v>143</v>
      </c>
      <c r="Q845" s="26">
        <f t="shared" si="459"/>
        <v>180</v>
      </c>
      <c r="R845" s="27">
        <v>2</v>
      </c>
      <c r="S845" s="28" t="s">
        <v>153</v>
      </c>
      <c r="T845" s="28">
        <v>9</v>
      </c>
      <c r="U845" s="23"/>
      <c r="V845" s="23"/>
      <c r="W845" s="29"/>
      <c r="X845" s="28" t="s">
        <v>153</v>
      </c>
      <c r="Y845" s="27"/>
      <c r="Z845" s="27"/>
      <c r="AA845" s="27"/>
      <c r="AB845" s="27"/>
      <c r="AC845" s="27"/>
      <c r="AD845" s="27" t="s">
        <v>144</v>
      </c>
      <c r="AE845" s="27" t="s">
        <v>145</v>
      </c>
      <c r="AF845" s="27"/>
      <c r="AG845" s="27">
        <v>7</v>
      </c>
      <c r="AH845" s="27">
        <v>1</v>
      </c>
      <c r="AI845" s="27">
        <v>0.75</v>
      </c>
      <c r="AJ845" s="27">
        <v>2</v>
      </c>
      <c r="AK845" s="27">
        <f t="shared" si="460"/>
        <v>1.25</v>
      </c>
      <c r="AL845" s="27" t="s">
        <v>143</v>
      </c>
      <c r="AM845" s="27" t="s">
        <v>143</v>
      </c>
      <c r="AN845" s="27"/>
      <c r="AO845" s="27">
        <f t="shared" si="461"/>
        <v>2</v>
      </c>
      <c r="AP845" s="27"/>
      <c r="AQ845" s="27"/>
      <c r="AR845" s="27"/>
      <c r="AS845" s="27"/>
      <c r="AT845" s="27"/>
      <c r="AU845" s="27"/>
      <c r="AV845" s="27">
        <f t="shared" si="462"/>
        <v>0</v>
      </c>
      <c r="AW845" s="27"/>
      <c r="AX845" s="28">
        <f>VLOOKUP(J845,ABNT5101!$I$3:$J$9,2)</f>
        <v>15</v>
      </c>
      <c r="AY845" s="28">
        <f>VLOOKUP(J845,ABNT5101!$I$3:$M$9,5)</f>
        <v>0.18</v>
      </c>
      <c r="AZ845" s="28" t="str">
        <f>_xlfn.XLOOKUP(J845,ABNT5101!I:I,ABNT5101!L:L)</f>
        <v>-</v>
      </c>
      <c r="BA845" s="28">
        <f>_xlfn.XLOOKUP(J845,ABNT5101!$I:$I,ABNT5101!M:M)</f>
        <v>0.18</v>
      </c>
      <c r="BB845" s="28" t="str">
        <f>_xlfn.XLOOKUP(J845,ABNT5101!$I:$I,ABNT5101!N:N)</f>
        <v>-</v>
      </c>
      <c r="BC845" s="28">
        <f>_xlfn.XLOOKUP(J845,ABNT5101!$I:$I,ABNT5101!O:O)</f>
        <v>15</v>
      </c>
      <c r="BD845" s="31" t="str">
        <f t="shared" si="463"/>
        <v>NÃO ATENDE</v>
      </c>
      <c r="BE845" s="32">
        <f t="shared" si="487"/>
        <v>-1</v>
      </c>
      <c r="BF845" s="32">
        <f t="shared" si="488"/>
        <v>-1</v>
      </c>
      <c r="BG845" s="32" t="str">
        <f t="shared" si="464"/>
        <v>-</v>
      </c>
      <c r="BH845" s="34"/>
      <c r="BI845" s="34"/>
      <c r="BJ845" s="34"/>
      <c r="BK845" s="34"/>
      <c r="BL845" s="35"/>
      <c r="BM845" s="34"/>
      <c r="BN845" s="31" t="str">
        <f t="shared" si="465"/>
        <v>NÃO ATENDE</v>
      </c>
      <c r="BO845" s="31" t="str">
        <f t="shared" si="489"/>
        <v>NÃO ATENDE</v>
      </c>
      <c r="BP845" s="31" t="str">
        <f t="shared" si="490"/>
        <v>NÃO ATENDE</v>
      </c>
      <c r="BQ845" s="31" t="str">
        <f t="shared" si="466"/>
        <v>ATENDE</v>
      </c>
      <c r="BR845" s="36" t="str">
        <f t="shared" si="467"/>
        <v>C3</v>
      </c>
      <c r="BS845" s="36" t="str">
        <f t="shared" si="468"/>
        <v>Sem Passeio</v>
      </c>
      <c r="BT845" s="37" t="e">
        <f t="shared" si="469"/>
        <v>#N/A</v>
      </c>
      <c r="BU845" s="34"/>
      <c r="BV845" s="34"/>
      <c r="BW845" s="36" t="e">
        <f>IF(BS845="-","-",_xlfn.XLOOKUP(BS845,ABNT5101!$B$4:$B$9,ABNT5101!$C$4:$C$9))</f>
        <v>#N/A</v>
      </c>
      <c r="BX845" s="36" t="e">
        <f>IF(BS845="-","-",_xlfn.XLOOKUP(BS845,ABNT5101!$B$4:$B$9,ABNT5101!$D$4:$D$9))</f>
        <v>#N/A</v>
      </c>
      <c r="BY845" s="31" t="e">
        <f t="shared" si="470"/>
        <v>#N/A</v>
      </c>
      <c r="BZ845" s="31" t="e">
        <f t="shared" si="471"/>
        <v>#N/A</v>
      </c>
      <c r="CA845" s="31" t="e">
        <f t="shared" si="472"/>
        <v>#N/A</v>
      </c>
      <c r="CB845" s="36" t="str">
        <f t="shared" si="491"/>
        <v>Sem Passeio</v>
      </c>
      <c r="CC845" s="37" t="e">
        <f t="shared" si="473"/>
        <v>#N/A</v>
      </c>
      <c r="CD845" s="38"/>
      <c r="CE845" s="38"/>
      <c r="CF845" s="31" t="e">
        <f>IF(CB845="-","-",_xlfn.XLOOKUP(CB845,ABNT5101!$B$4:$B$9,ABNT5101!$C$4:$C$9))</f>
        <v>#N/A</v>
      </c>
      <c r="CG845" s="36" t="e">
        <f>IF(CB845="-","-",_xlfn.XLOOKUP(CB845,ABNT5101!$B$4:$B$9,ABNT5101!$D$4:$D$9))</f>
        <v>#N/A</v>
      </c>
      <c r="CH845" s="31" t="e">
        <f t="shared" si="474"/>
        <v>#N/A</v>
      </c>
      <c r="CI845" s="31" t="e">
        <f t="shared" si="475"/>
        <v>#N/A</v>
      </c>
      <c r="CJ845" s="31" t="e">
        <f t="shared" si="476"/>
        <v>#N/A</v>
      </c>
      <c r="CK845" s="56">
        <f>_xlfn.XLOOKUP(CL845,'Banco de dados'!$B:$B,'Banco de dados'!$D:$D)</f>
        <v>0</v>
      </c>
      <c r="CL845" s="42"/>
      <c r="CM845" s="56">
        <f>_xlfn.XLOOKUP(CL845,'Banco de dados'!$B:$B,'Banco de dados'!$E:$E)</f>
        <v>0</v>
      </c>
      <c r="CN845" s="56"/>
      <c r="CO845" s="56">
        <f>IF(CN845="-","-",_xlfn.XLOOKUP(CN845,'Banco de dados'!$B:$B,'Banco de dados'!$E:$E))</f>
        <v>0</v>
      </c>
      <c r="CP845" s="41">
        <f t="shared" si="477"/>
        <v>1</v>
      </c>
      <c r="CQ845" s="56">
        <f>_xlfn.XLOOKUP(CL845,'Banco de dados'!$B:$B,'Banco de dados'!$H:$H)</f>
        <v>0</v>
      </c>
      <c r="CR845" s="56" t="e">
        <f t="array" aca="1" ref="CR845" ca="1">_xludf.xlookup(CN845,'Banco de dados'!$B:$B,'Banco de dados'!$H:$H)</f>
        <v>#NAME?</v>
      </c>
      <c r="CS845" s="56" t="e">
        <f t="array" aca="1" ref="CS845" ca="1">_xludf.xlookup(CL845,'Banco de dados'!$B:$B,'Banco de dados'!$F:$F)</f>
        <v>#NAME?</v>
      </c>
      <c r="CT845" s="56" t="e">
        <f t="array" aca="1" ref="CT845" ca="1">_xludf.xlookup(CN845,'Banco de dados'!$B:$B,'Banco de dados'!$F:$F)</f>
        <v>#NAME?</v>
      </c>
      <c r="CU845" s="42"/>
      <c r="CV845" s="42"/>
      <c r="CW845" s="56" t="str">
        <f>IF(AJ845=0.5,"Suporte",IF(AND(AJ845&gt;='Braços de IP'!$B$9,AJ845&lt;='Braços de IP'!$D$9),'Braços de IP'!$E$9,IF(AND(AJ845&gt;='Braços de IP'!$B$10,AJ845&lt;='Braços de IP'!$D$10),'Braços de IP'!$E$10,IF(AND(AJ845&gt;='Braços de IP'!$B$11,AJ845&lt;='Braços de IP'!$D$11),'Braços de IP'!$E$11,IF(AND(AJ845&gt;='Braços de IP'!$B$12,AJ845&lt;='Braços de IP'!$D$12),'Braços de IP'!$E$12,IF(AND(AJ845&gt;='Braços de IP'!$B$13,AJ845&lt;='Braços de IP'!$D$13),'Braços de IP'!$E$13,IF(AND(AJ845&gt;='Braços de IP'!$B$14,AJ845&lt;='Braços de IP'!$D$14),'Braços de IP'!$E$14,"ERRO")))))))</f>
        <v>Médio I</v>
      </c>
      <c r="CX845" s="42"/>
      <c r="CY845" s="56" t="str">
        <f>IF($CX845="","",VLOOKUP($CX845,'Braços de IP'!$E$9:$I$15,2,0))</f>
        <v/>
      </c>
      <c r="CZ845" s="43" t="str">
        <f>IF($CX845="","",VLOOKUP($CX845,'Braços de IP'!$E$9:$I$15,5,0))</f>
        <v/>
      </c>
      <c r="DA845" s="56"/>
      <c r="DB845" s="56"/>
      <c r="DC845" s="56"/>
      <c r="DD845" s="56"/>
      <c r="DE845" s="56"/>
      <c r="DF845" s="56"/>
      <c r="DG845" s="44">
        <f t="shared" si="478"/>
        <v>0</v>
      </c>
      <c r="DH845" s="45">
        <f t="shared" si="479"/>
        <v>90</v>
      </c>
      <c r="DI845" s="44">
        <f t="shared" si="480"/>
        <v>90</v>
      </c>
      <c r="DJ845" s="46">
        <f t="shared" si="481"/>
        <v>1</v>
      </c>
      <c r="DK845" s="47" t="s">
        <v>147</v>
      </c>
      <c r="DL845" s="48"/>
      <c r="DM845" s="49"/>
      <c r="DN845" s="23" t="s">
        <v>148</v>
      </c>
      <c r="DO845" s="23"/>
      <c r="DQ845" s="50" t="e">
        <f t="shared" ref="DQ845:DQ876" si="492">((N845+O845)-CQ845)/(N845+O845)</f>
        <v>#VALUE!</v>
      </c>
      <c r="DS845" s="5" t="s">
        <v>675</v>
      </c>
      <c r="DT845" s="5" t="s">
        <v>676</v>
      </c>
      <c r="DU845" s="5" t="s">
        <v>677</v>
      </c>
    </row>
    <row r="846" spans="2:125" ht="15.75" hidden="1" customHeight="1" x14ac:dyDescent="0.3">
      <c r="B846" s="5"/>
      <c r="C846" s="5"/>
      <c r="D846" s="5"/>
      <c r="E846" s="22" t="s">
        <v>673</v>
      </c>
      <c r="F846" s="22" t="s">
        <v>150</v>
      </c>
      <c r="G846" s="23" t="s">
        <v>674</v>
      </c>
      <c r="H846" s="23">
        <v>-23.398250000000001</v>
      </c>
      <c r="I846" s="23">
        <v>-46.865205000000003</v>
      </c>
      <c r="J846" s="24" t="s">
        <v>223</v>
      </c>
      <c r="K846" s="25"/>
      <c r="L846" s="24" t="s">
        <v>152</v>
      </c>
      <c r="M846" s="24" t="s">
        <v>141</v>
      </c>
      <c r="N846" s="26">
        <v>90</v>
      </c>
      <c r="O846" s="27" t="s">
        <v>142</v>
      </c>
      <c r="P846" s="23" t="s">
        <v>143</v>
      </c>
      <c r="Q846" s="26">
        <f t="shared" si="459"/>
        <v>180</v>
      </c>
      <c r="R846" s="27">
        <v>2</v>
      </c>
      <c r="S846" s="28" t="s">
        <v>153</v>
      </c>
      <c r="T846" s="28">
        <v>9</v>
      </c>
      <c r="U846" s="23"/>
      <c r="V846" s="23"/>
      <c r="W846" s="29"/>
      <c r="X846" s="28" t="s">
        <v>153</v>
      </c>
      <c r="Y846" s="27"/>
      <c r="Z846" s="27"/>
      <c r="AA846" s="27"/>
      <c r="AB846" s="27"/>
      <c r="AC846" s="27"/>
      <c r="AD846" s="27" t="s">
        <v>144</v>
      </c>
      <c r="AE846" s="27" t="s">
        <v>145</v>
      </c>
      <c r="AF846" s="27"/>
      <c r="AG846" s="27">
        <v>7</v>
      </c>
      <c r="AH846" s="27">
        <v>1</v>
      </c>
      <c r="AI846" s="27">
        <v>0.75</v>
      </c>
      <c r="AJ846" s="27">
        <v>2</v>
      </c>
      <c r="AK846" s="27">
        <f t="shared" si="460"/>
        <v>1.25</v>
      </c>
      <c r="AL846" s="27" t="s">
        <v>143</v>
      </c>
      <c r="AM846" s="27" t="s">
        <v>143</v>
      </c>
      <c r="AN846" s="27"/>
      <c r="AO846" s="27">
        <f t="shared" si="461"/>
        <v>2</v>
      </c>
      <c r="AP846" s="27"/>
      <c r="AQ846" s="27"/>
      <c r="AR846" s="27"/>
      <c r="AS846" s="27"/>
      <c r="AT846" s="27"/>
      <c r="AU846" s="27"/>
      <c r="AV846" s="27">
        <f t="shared" si="462"/>
        <v>0</v>
      </c>
      <c r="AW846" s="27"/>
      <c r="AX846" s="28">
        <f>VLOOKUP(J846,ABNT5101!$I$3:$J$9,2)</f>
        <v>15</v>
      </c>
      <c r="AY846" s="28">
        <f>VLOOKUP(J846,ABNT5101!$I$3:$M$9,5)</f>
        <v>0.18</v>
      </c>
      <c r="AZ846" s="28" t="str">
        <f>_xlfn.XLOOKUP(J846,ABNT5101!I:I,ABNT5101!L:L)</f>
        <v>-</v>
      </c>
      <c r="BA846" s="28">
        <f>_xlfn.XLOOKUP(J846,ABNT5101!$I:$I,ABNT5101!M:M)</f>
        <v>0.18</v>
      </c>
      <c r="BB846" s="28" t="str">
        <f>_xlfn.XLOOKUP(J846,ABNT5101!$I:$I,ABNT5101!N:N)</f>
        <v>-</v>
      </c>
      <c r="BC846" s="28">
        <f>_xlfn.XLOOKUP(J846,ABNT5101!$I:$I,ABNT5101!O:O)</f>
        <v>15</v>
      </c>
      <c r="BD846" s="31" t="str">
        <f t="shared" si="463"/>
        <v>NÃO ATENDE</v>
      </c>
      <c r="BE846" s="32">
        <f t="shared" si="487"/>
        <v>-1</v>
      </c>
      <c r="BF846" s="32">
        <f t="shared" si="488"/>
        <v>-1</v>
      </c>
      <c r="BG846" s="32" t="str">
        <f t="shared" si="464"/>
        <v>-</v>
      </c>
      <c r="BH846" s="34"/>
      <c r="BI846" s="34"/>
      <c r="BJ846" s="34"/>
      <c r="BK846" s="34"/>
      <c r="BL846" s="35"/>
      <c r="BM846" s="34"/>
      <c r="BN846" s="31" t="str">
        <f t="shared" si="465"/>
        <v>NÃO ATENDE</v>
      </c>
      <c r="BO846" s="31" t="str">
        <f t="shared" si="489"/>
        <v>NÃO ATENDE</v>
      </c>
      <c r="BP846" s="31" t="str">
        <f t="shared" si="490"/>
        <v>NÃO ATENDE</v>
      </c>
      <c r="BQ846" s="31" t="str">
        <f t="shared" si="466"/>
        <v>ATENDE</v>
      </c>
      <c r="BR846" s="36" t="str">
        <f t="shared" si="467"/>
        <v>C3</v>
      </c>
      <c r="BS846" s="36" t="str">
        <f t="shared" si="468"/>
        <v>Sem Passeio</v>
      </c>
      <c r="BT846" s="37" t="e">
        <f t="shared" si="469"/>
        <v>#N/A</v>
      </c>
      <c r="BU846" s="34"/>
      <c r="BV846" s="34"/>
      <c r="BW846" s="36" t="e">
        <f>IF(BS846="-","-",_xlfn.XLOOKUP(BS846,ABNT5101!$B$4:$B$9,ABNT5101!$C$4:$C$9))</f>
        <v>#N/A</v>
      </c>
      <c r="BX846" s="36" t="e">
        <f>IF(BS846="-","-",_xlfn.XLOOKUP(BS846,ABNT5101!$B$4:$B$9,ABNT5101!$D$4:$D$9))</f>
        <v>#N/A</v>
      </c>
      <c r="BY846" s="31" t="e">
        <f t="shared" si="470"/>
        <v>#N/A</v>
      </c>
      <c r="BZ846" s="31" t="e">
        <f t="shared" si="471"/>
        <v>#N/A</v>
      </c>
      <c r="CA846" s="31" t="e">
        <f t="shared" si="472"/>
        <v>#N/A</v>
      </c>
      <c r="CB846" s="36" t="str">
        <f t="shared" si="491"/>
        <v>Sem Passeio</v>
      </c>
      <c r="CC846" s="37" t="e">
        <f t="shared" si="473"/>
        <v>#N/A</v>
      </c>
      <c r="CD846" s="38"/>
      <c r="CE846" s="38"/>
      <c r="CF846" s="31" t="e">
        <f>IF(CB846="-","-",_xlfn.XLOOKUP(CB846,ABNT5101!$B$4:$B$9,ABNT5101!$C$4:$C$9))</f>
        <v>#N/A</v>
      </c>
      <c r="CG846" s="36" t="e">
        <f>IF(CB846="-","-",_xlfn.XLOOKUP(CB846,ABNT5101!$B$4:$B$9,ABNT5101!$D$4:$D$9))</f>
        <v>#N/A</v>
      </c>
      <c r="CH846" s="31" t="e">
        <f t="shared" si="474"/>
        <v>#N/A</v>
      </c>
      <c r="CI846" s="31" t="e">
        <f t="shared" si="475"/>
        <v>#N/A</v>
      </c>
      <c r="CJ846" s="31" t="e">
        <f t="shared" si="476"/>
        <v>#N/A</v>
      </c>
      <c r="CK846" s="56">
        <f>_xlfn.XLOOKUP(CL846,'Banco de dados'!$B:$B,'Banco de dados'!$D:$D)</f>
        <v>0</v>
      </c>
      <c r="CL846" s="42"/>
      <c r="CM846" s="56">
        <f>_xlfn.XLOOKUP(CL846,'Banco de dados'!$B:$B,'Banco de dados'!$E:$E)</f>
        <v>0</v>
      </c>
      <c r="CN846" s="56"/>
      <c r="CO846" s="56">
        <f>IF(CN846="-","-",_xlfn.XLOOKUP(CN846,'Banco de dados'!$B:$B,'Banco de dados'!$E:$E))</f>
        <v>0</v>
      </c>
      <c r="CP846" s="41">
        <f t="shared" si="477"/>
        <v>1</v>
      </c>
      <c r="CQ846" s="56">
        <f>_xlfn.XLOOKUP(CL846,'Banco de dados'!$B:$B,'Banco de dados'!$H:$H)</f>
        <v>0</v>
      </c>
      <c r="CR846" s="56" t="e">
        <f t="array" aca="1" ref="CR846" ca="1">_xludf.xlookup(CN846,'Banco de dados'!$B:$B,'Banco de dados'!$H:$H)</f>
        <v>#NAME?</v>
      </c>
      <c r="CS846" s="56" t="e">
        <f t="array" aca="1" ref="CS846" ca="1">_xludf.xlookup(CL846,'Banco de dados'!$B:$B,'Banco de dados'!$F:$F)</f>
        <v>#NAME?</v>
      </c>
      <c r="CT846" s="56" t="e">
        <f t="array" aca="1" ref="CT846" ca="1">_xludf.xlookup(CN846,'Banco de dados'!$B:$B,'Banco de dados'!$F:$F)</f>
        <v>#NAME?</v>
      </c>
      <c r="CU846" s="42"/>
      <c r="CV846" s="42"/>
      <c r="CW846" s="56" t="str">
        <f>IF(AJ846=0.5,"Suporte",IF(AND(AJ846&gt;='Braços de IP'!$B$9,AJ846&lt;='Braços de IP'!$D$9),'Braços de IP'!$E$9,IF(AND(AJ846&gt;='Braços de IP'!$B$10,AJ846&lt;='Braços de IP'!$D$10),'Braços de IP'!$E$10,IF(AND(AJ846&gt;='Braços de IP'!$B$11,AJ846&lt;='Braços de IP'!$D$11),'Braços de IP'!$E$11,IF(AND(AJ846&gt;='Braços de IP'!$B$12,AJ846&lt;='Braços de IP'!$D$12),'Braços de IP'!$E$12,IF(AND(AJ846&gt;='Braços de IP'!$B$13,AJ846&lt;='Braços de IP'!$D$13),'Braços de IP'!$E$13,IF(AND(AJ846&gt;='Braços de IP'!$B$14,AJ846&lt;='Braços de IP'!$D$14),'Braços de IP'!$E$14,"ERRO")))))))</f>
        <v>Médio I</v>
      </c>
      <c r="CX846" s="42"/>
      <c r="CY846" s="56" t="str">
        <f>IF($CX846="","",VLOOKUP($CX846,'Braços de IP'!$E$9:$I$15,2,0))</f>
        <v/>
      </c>
      <c r="CZ846" s="43" t="str">
        <f>IF($CX846="","",VLOOKUP($CX846,'Braços de IP'!$E$9:$I$15,5,0))</f>
        <v/>
      </c>
      <c r="DA846" s="56"/>
      <c r="DB846" s="56"/>
      <c r="DC846" s="56"/>
      <c r="DD846" s="56"/>
      <c r="DE846" s="56"/>
      <c r="DF846" s="56"/>
      <c r="DG846" s="44">
        <f t="shared" si="478"/>
        <v>0</v>
      </c>
      <c r="DH846" s="45">
        <f t="shared" si="479"/>
        <v>90</v>
      </c>
      <c r="DI846" s="44">
        <f t="shared" si="480"/>
        <v>90</v>
      </c>
      <c r="DJ846" s="46">
        <f t="shared" si="481"/>
        <v>1</v>
      </c>
      <c r="DK846" s="47" t="s">
        <v>147</v>
      </c>
      <c r="DL846" s="48"/>
      <c r="DM846" s="49"/>
      <c r="DN846" s="23" t="s">
        <v>148</v>
      </c>
      <c r="DO846" s="23"/>
      <c r="DQ846" s="50" t="e">
        <f t="shared" si="492"/>
        <v>#VALUE!</v>
      </c>
      <c r="DS846" s="5" t="s">
        <v>675</v>
      </c>
      <c r="DT846" s="5" t="s">
        <v>676</v>
      </c>
      <c r="DU846" s="5" t="s">
        <v>677</v>
      </c>
    </row>
    <row r="847" spans="2:125" ht="15.75" hidden="1" customHeight="1" x14ac:dyDescent="0.3">
      <c r="B847" s="5"/>
      <c r="C847" s="5"/>
      <c r="D847" s="5"/>
      <c r="E847" s="22" t="s">
        <v>673</v>
      </c>
      <c r="F847" s="22" t="s">
        <v>150</v>
      </c>
      <c r="G847" s="23" t="s">
        <v>674</v>
      </c>
      <c r="H847" s="23">
        <v>-23.398250000000001</v>
      </c>
      <c r="I847" s="23">
        <v>-46.865205000000003</v>
      </c>
      <c r="J847" s="24" t="s">
        <v>223</v>
      </c>
      <c r="K847" s="25"/>
      <c r="L847" s="24" t="s">
        <v>152</v>
      </c>
      <c r="M847" s="24" t="s">
        <v>141</v>
      </c>
      <c r="N847" s="26">
        <v>90</v>
      </c>
      <c r="O847" s="27" t="s">
        <v>142</v>
      </c>
      <c r="P847" s="23" t="s">
        <v>143</v>
      </c>
      <c r="Q847" s="26">
        <f t="shared" si="459"/>
        <v>180</v>
      </c>
      <c r="R847" s="27">
        <v>2</v>
      </c>
      <c r="S847" s="28" t="s">
        <v>153</v>
      </c>
      <c r="T847" s="28">
        <v>9</v>
      </c>
      <c r="U847" s="23"/>
      <c r="V847" s="23"/>
      <c r="W847" s="29"/>
      <c r="X847" s="28" t="s">
        <v>153</v>
      </c>
      <c r="Y847" s="27"/>
      <c r="Z847" s="27"/>
      <c r="AA847" s="27"/>
      <c r="AB847" s="27"/>
      <c r="AC847" s="27"/>
      <c r="AD847" s="27" t="s">
        <v>144</v>
      </c>
      <c r="AE847" s="27" t="s">
        <v>145</v>
      </c>
      <c r="AF847" s="27"/>
      <c r="AG847" s="27">
        <v>7</v>
      </c>
      <c r="AH847" s="27">
        <v>1</v>
      </c>
      <c r="AI847" s="27">
        <v>0.75</v>
      </c>
      <c r="AJ847" s="27">
        <v>2</v>
      </c>
      <c r="AK847" s="27">
        <f t="shared" si="460"/>
        <v>1.25</v>
      </c>
      <c r="AL847" s="27" t="s">
        <v>143</v>
      </c>
      <c r="AM847" s="27" t="s">
        <v>143</v>
      </c>
      <c r="AN847" s="27"/>
      <c r="AO847" s="27">
        <f t="shared" si="461"/>
        <v>2</v>
      </c>
      <c r="AP847" s="27"/>
      <c r="AQ847" s="27"/>
      <c r="AR847" s="27"/>
      <c r="AS847" s="27"/>
      <c r="AT847" s="27"/>
      <c r="AU847" s="27"/>
      <c r="AV847" s="27">
        <f t="shared" si="462"/>
        <v>0</v>
      </c>
      <c r="AW847" s="27"/>
      <c r="AX847" s="28">
        <f>VLOOKUP(J847,ABNT5101!$I$3:$J$9,2)</f>
        <v>15</v>
      </c>
      <c r="AY847" s="28">
        <f>VLOOKUP(J847,ABNT5101!$I$3:$M$9,5)</f>
        <v>0.18</v>
      </c>
      <c r="AZ847" s="28" t="str">
        <f>_xlfn.XLOOKUP(J847,ABNT5101!I:I,ABNT5101!L:L)</f>
        <v>-</v>
      </c>
      <c r="BA847" s="28">
        <f>_xlfn.XLOOKUP(J847,ABNT5101!$I:$I,ABNT5101!M:M)</f>
        <v>0.18</v>
      </c>
      <c r="BB847" s="28" t="str">
        <f>_xlfn.XLOOKUP(J847,ABNT5101!$I:$I,ABNT5101!N:N)</f>
        <v>-</v>
      </c>
      <c r="BC847" s="28">
        <f>_xlfn.XLOOKUP(J847,ABNT5101!$I:$I,ABNT5101!O:O)</f>
        <v>15</v>
      </c>
      <c r="BD847" s="31" t="str">
        <f t="shared" si="463"/>
        <v>NÃO ATENDE</v>
      </c>
      <c r="BE847" s="32">
        <f t="shared" si="487"/>
        <v>-1</v>
      </c>
      <c r="BF847" s="32">
        <f t="shared" si="488"/>
        <v>-1</v>
      </c>
      <c r="BG847" s="32" t="str">
        <f t="shared" si="464"/>
        <v>-</v>
      </c>
      <c r="BH847" s="34"/>
      <c r="BI847" s="34"/>
      <c r="BJ847" s="34"/>
      <c r="BK847" s="34"/>
      <c r="BL847" s="35"/>
      <c r="BM847" s="34"/>
      <c r="BN847" s="31" t="str">
        <f t="shared" si="465"/>
        <v>NÃO ATENDE</v>
      </c>
      <c r="BO847" s="31" t="str">
        <f t="shared" si="489"/>
        <v>NÃO ATENDE</v>
      </c>
      <c r="BP847" s="31" t="str">
        <f t="shared" si="490"/>
        <v>NÃO ATENDE</v>
      </c>
      <c r="BQ847" s="31" t="str">
        <f t="shared" si="466"/>
        <v>ATENDE</v>
      </c>
      <c r="BR847" s="36" t="str">
        <f t="shared" si="467"/>
        <v>C3</v>
      </c>
      <c r="BS847" s="36" t="str">
        <f t="shared" si="468"/>
        <v>Sem Passeio</v>
      </c>
      <c r="BT847" s="37" t="e">
        <f t="shared" si="469"/>
        <v>#N/A</v>
      </c>
      <c r="BU847" s="34"/>
      <c r="BV847" s="34"/>
      <c r="BW847" s="36" t="e">
        <f>IF(BS847="-","-",_xlfn.XLOOKUP(BS847,ABNT5101!$B$4:$B$9,ABNT5101!$C$4:$C$9))</f>
        <v>#N/A</v>
      </c>
      <c r="BX847" s="36" t="e">
        <f>IF(BS847="-","-",_xlfn.XLOOKUP(BS847,ABNT5101!$B$4:$B$9,ABNT5101!$D$4:$D$9))</f>
        <v>#N/A</v>
      </c>
      <c r="BY847" s="31" t="e">
        <f t="shared" si="470"/>
        <v>#N/A</v>
      </c>
      <c r="BZ847" s="31" t="e">
        <f t="shared" si="471"/>
        <v>#N/A</v>
      </c>
      <c r="CA847" s="31" t="e">
        <f t="shared" si="472"/>
        <v>#N/A</v>
      </c>
      <c r="CB847" s="36" t="str">
        <f t="shared" si="491"/>
        <v>Sem Passeio</v>
      </c>
      <c r="CC847" s="37" t="e">
        <f t="shared" si="473"/>
        <v>#N/A</v>
      </c>
      <c r="CD847" s="38"/>
      <c r="CE847" s="38"/>
      <c r="CF847" s="31" t="e">
        <f>IF(CB847="-","-",_xlfn.XLOOKUP(CB847,ABNT5101!$B$4:$B$9,ABNT5101!$C$4:$C$9))</f>
        <v>#N/A</v>
      </c>
      <c r="CG847" s="36" t="e">
        <f>IF(CB847="-","-",_xlfn.XLOOKUP(CB847,ABNT5101!$B$4:$B$9,ABNT5101!$D$4:$D$9))</f>
        <v>#N/A</v>
      </c>
      <c r="CH847" s="31" t="e">
        <f t="shared" si="474"/>
        <v>#N/A</v>
      </c>
      <c r="CI847" s="31" t="e">
        <f t="shared" si="475"/>
        <v>#N/A</v>
      </c>
      <c r="CJ847" s="31" t="e">
        <f t="shared" si="476"/>
        <v>#N/A</v>
      </c>
      <c r="CK847" s="56">
        <f>_xlfn.XLOOKUP(CL847,'Banco de dados'!$B:$B,'Banco de dados'!$D:$D)</f>
        <v>0</v>
      </c>
      <c r="CL847" s="42"/>
      <c r="CM847" s="56">
        <f>_xlfn.XLOOKUP(CL847,'Banco de dados'!$B:$B,'Banco de dados'!$E:$E)</f>
        <v>0</v>
      </c>
      <c r="CN847" s="56"/>
      <c r="CO847" s="56">
        <f>IF(CN847="-","-",_xlfn.XLOOKUP(CN847,'Banco de dados'!$B:$B,'Banco de dados'!$E:$E))</f>
        <v>0</v>
      </c>
      <c r="CP847" s="41">
        <f t="shared" si="477"/>
        <v>1</v>
      </c>
      <c r="CQ847" s="56">
        <f>_xlfn.XLOOKUP(CL847,'Banco de dados'!$B:$B,'Banco de dados'!$H:$H)</f>
        <v>0</v>
      </c>
      <c r="CR847" s="56" t="e">
        <f t="array" aca="1" ref="CR847" ca="1">_xludf.xlookup(CN847,'Banco de dados'!$B:$B,'Banco de dados'!$H:$H)</f>
        <v>#NAME?</v>
      </c>
      <c r="CS847" s="56" t="e">
        <f t="array" aca="1" ref="CS847" ca="1">_xludf.xlookup(CL847,'Banco de dados'!$B:$B,'Banco de dados'!$F:$F)</f>
        <v>#NAME?</v>
      </c>
      <c r="CT847" s="56" t="e">
        <f t="array" aca="1" ref="CT847" ca="1">_xludf.xlookup(CN847,'Banco de dados'!$B:$B,'Banco de dados'!$F:$F)</f>
        <v>#NAME?</v>
      </c>
      <c r="CU847" s="42"/>
      <c r="CV847" s="42"/>
      <c r="CW847" s="56" t="str">
        <f>IF(AJ847=0.5,"Suporte",IF(AND(AJ847&gt;='Braços de IP'!$B$9,AJ847&lt;='Braços de IP'!$D$9),'Braços de IP'!$E$9,IF(AND(AJ847&gt;='Braços de IP'!$B$10,AJ847&lt;='Braços de IP'!$D$10),'Braços de IP'!$E$10,IF(AND(AJ847&gt;='Braços de IP'!$B$11,AJ847&lt;='Braços de IP'!$D$11),'Braços de IP'!$E$11,IF(AND(AJ847&gt;='Braços de IP'!$B$12,AJ847&lt;='Braços de IP'!$D$12),'Braços de IP'!$E$12,IF(AND(AJ847&gt;='Braços de IP'!$B$13,AJ847&lt;='Braços de IP'!$D$13),'Braços de IP'!$E$13,IF(AND(AJ847&gt;='Braços de IP'!$B$14,AJ847&lt;='Braços de IP'!$D$14),'Braços de IP'!$E$14,"ERRO")))))))</f>
        <v>Médio I</v>
      </c>
      <c r="CX847" s="42"/>
      <c r="CY847" s="56" t="str">
        <f>IF($CX847="","",VLOOKUP($CX847,'Braços de IP'!$E$9:$I$15,2,0))</f>
        <v/>
      </c>
      <c r="CZ847" s="43" t="str">
        <f>IF($CX847="","",VLOOKUP($CX847,'Braços de IP'!$E$9:$I$15,5,0))</f>
        <v/>
      </c>
      <c r="DA847" s="56"/>
      <c r="DB847" s="56"/>
      <c r="DC847" s="56"/>
      <c r="DD847" s="56"/>
      <c r="DE847" s="56"/>
      <c r="DF847" s="56"/>
      <c r="DG847" s="44">
        <f t="shared" si="478"/>
        <v>0</v>
      </c>
      <c r="DH847" s="45">
        <f t="shared" si="479"/>
        <v>90</v>
      </c>
      <c r="DI847" s="44">
        <f t="shared" si="480"/>
        <v>90</v>
      </c>
      <c r="DJ847" s="46">
        <f t="shared" si="481"/>
        <v>1</v>
      </c>
      <c r="DK847" s="47" t="s">
        <v>147</v>
      </c>
      <c r="DL847" s="48"/>
      <c r="DM847" s="49"/>
      <c r="DN847" s="23" t="s">
        <v>148</v>
      </c>
      <c r="DO847" s="23"/>
      <c r="DQ847" s="50" t="e">
        <f t="shared" si="492"/>
        <v>#VALUE!</v>
      </c>
      <c r="DS847" s="5" t="s">
        <v>675</v>
      </c>
      <c r="DT847" s="5" t="s">
        <v>676</v>
      </c>
      <c r="DU847" s="5" t="s">
        <v>677</v>
      </c>
    </row>
    <row r="848" spans="2:125" ht="15.75" hidden="1" customHeight="1" x14ac:dyDescent="0.3">
      <c r="B848" s="5"/>
      <c r="C848" s="5"/>
      <c r="D848" s="5"/>
      <c r="E848" s="22" t="s">
        <v>678</v>
      </c>
      <c r="F848" s="22" t="s">
        <v>137</v>
      </c>
      <c r="G848" s="23" t="s">
        <v>234</v>
      </c>
      <c r="H848" s="23">
        <v>-23.339746999999999</v>
      </c>
      <c r="I848" s="23">
        <v>-46.840443</v>
      </c>
      <c r="J848" s="24" t="s">
        <v>223</v>
      </c>
      <c r="K848" s="25"/>
      <c r="L848" s="24" t="s">
        <v>157</v>
      </c>
      <c r="M848" s="24" t="s">
        <v>141</v>
      </c>
      <c r="N848" s="26">
        <v>90</v>
      </c>
      <c r="O848" s="27" t="s">
        <v>142</v>
      </c>
      <c r="P848" s="23" t="s">
        <v>143</v>
      </c>
      <c r="Q848" s="26">
        <f t="shared" si="459"/>
        <v>180</v>
      </c>
      <c r="R848" s="27">
        <v>1</v>
      </c>
      <c r="S848" s="28">
        <v>3</v>
      </c>
      <c r="T848" s="28">
        <v>10</v>
      </c>
      <c r="U848" s="23"/>
      <c r="V848" s="23"/>
      <c r="W848" s="29"/>
      <c r="X848" s="28">
        <v>3</v>
      </c>
      <c r="Y848" s="27"/>
      <c r="Z848" s="27"/>
      <c r="AA848" s="27"/>
      <c r="AB848" s="27"/>
      <c r="AC848" s="27"/>
      <c r="AD848" s="27" t="s">
        <v>144</v>
      </c>
      <c r="AE848" s="27" t="s">
        <v>145</v>
      </c>
      <c r="AF848" s="27"/>
      <c r="AG848" s="27">
        <v>6.8</v>
      </c>
      <c r="AH848" s="27">
        <v>1</v>
      </c>
      <c r="AI848" s="27">
        <v>0.35</v>
      </c>
      <c r="AJ848" s="27">
        <v>3</v>
      </c>
      <c r="AK848" s="27">
        <f t="shared" si="460"/>
        <v>2.65</v>
      </c>
      <c r="AL848" s="27" t="s">
        <v>143</v>
      </c>
      <c r="AM848" s="27" t="s">
        <v>143</v>
      </c>
      <c r="AN848" s="27"/>
      <c r="AO848" s="27">
        <f t="shared" si="461"/>
        <v>2</v>
      </c>
      <c r="AP848" s="27"/>
      <c r="AQ848" s="27"/>
      <c r="AR848" s="27"/>
      <c r="AS848" s="27"/>
      <c r="AT848" s="27"/>
      <c r="AU848" s="27"/>
      <c r="AV848" s="27">
        <f t="shared" si="462"/>
        <v>0</v>
      </c>
      <c r="AW848" s="27"/>
      <c r="AX848" s="28">
        <f>VLOOKUP(J848,ABNT5101!$I$3:$J$9,2)</f>
        <v>15</v>
      </c>
      <c r="AY848" s="28">
        <f>VLOOKUP(J848,ABNT5101!$I$3:$M$9,5)</f>
        <v>0.18</v>
      </c>
      <c r="AZ848" s="28" t="str">
        <f>_xlfn.XLOOKUP(J848,ABNT5101!I:I,ABNT5101!L:L)</f>
        <v>-</v>
      </c>
      <c r="BA848" s="28">
        <f>_xlfn.XLOOKUP(J848,ABNT5101!$I:$I,ABNT5101!M:M)</f>
        <v>0.18</v>
      </c>
      <c r="BB848" s="28" t="str">
        <f>_xlfn.XLOOKUP(J848,ABNT5101!$I:$I,ABNT5101!N:N)</f>
        <v>-</v>
      </c>
      <c r="BC848" s="28">
        <f>_xlfn.XLOOKUP(J848,ABNT5101!$I:$I,ABNT5101!O:O)</f>
        <v>15</v>
      </c>
      <c r="BD848" s="31" t="str">
        <f t="shared" si="463"/>
        <v>NÃO ATENDE</v>
      </c>
      <c r="BE848" s="32">
        <f t="shared" si="487"/>
        <v>-1</v>
      </c>
      <c r="BF848" s="32">
        <f t="shared" si="488"/>
        <v>-1</v>
      </c>
      <c r="BG848" s="32" t="str">
        <f t="shared" si="464"/>
        <v>-</v>
      </c>
      <c r="BH848" s="34"/>
      <c r="BI848" s="34"/>
      <c r="BJ848" s="34"/>
      <c r="BK848" s="34"/>
      <c r="BL848" s="35"/>
      <c r="BM848" s="34"/>
      <c r="BN848" s="31" t="str">
        <f t="shared" si="465"/>
        <v>NÃO ATENDE</v>
      </c>
      <c r="BO848" s="31" t="str">
        <f t="shared" si="489"/>
        <v>NÃO ATENDE</v>
      </c>
      <c r="BP848" s="31" t="str">
        <f t="shared" si="490"/>
        <v>NÃO ATENDE</v>
      </c>
      <c r="BQ848" s="31" t="str">
        <f t="shared" si="466"/>
        <v>ATENDE</v>
      </c>
      <c r="BR848" s="36" t="str">
        <f t="shared" si="467"/>
        <v>C3</v>
      </c>
      <c r="BS848" s="36" t="str">
        <f t="shared" si="468"/>
        <v>P5</v>
      </c>
      <c r="BT848" s="37">
        <f t="shared" si="469"/>
        <v>-1</v>
      </c>
      <c r="BU848" s="34"/>
      <c r="BV848" s="34"/>
      <c r="BW848" s="36">
        <f>IF(BS848="-","-",_xlfn.XLOOKUP(BS848,ABNT5101!$B$4:$B$9,ABNT5101!$C$4:$C$9))</f>
        <v>5</v>
      </c>
      <c r="BX848" s="36">
        <f>IF(BS848="-","-",_xlfn.XLOOKUP(BS848,ABNT5101!$B$4:$B$9,ABNT5101!$D$4:$D$9))</f>
        <v>1</v>
      </c>
      <c r="BY848" s="31" t="str">
        <f t="shared" si="470"/>
        <v>NÃO ATENDE</v>
      </c>
      <c r="BZ848" s="31" t="str">
        <f t="shared" si="471"/>
        <v>NÃO ATENDE</v>
      </c>
      <c r="CA848" s="31" t="str">
        <f t="shared" si="472"/>
        <v>NÃO ATENDE</v>
      </c>
      <c r="CB848" s="36" t="str">
        <f t="shared" si="491"/>
        <v>P5</v>
      </c>
      <c r="CC848" s="37">
        <f t="shared" si="473"/>
        <v>-1</v>
      </c>
      <c r="CD848" s="38"/>
      <c r="CE848" s="38"/>
      <c r="CF848" s="31">
        <f>IF(CB848="-","-",_xlfn.XLOOKUP(CB848,ABNT5101!$B$4:$B$9,ABNT5101!$C$4:$C$9))</f>
        <v>5</v>
      </c>
      <c r="CG848" s="36">
        <f>IF(CB848="-","-",_xlfn.XLOOKUP(CB848,ABNT5101!$B$4:$B$9,ABNT5101!$D$4:$D$9))</f>
        <v>1</v>
      </c>
      <c r="CH848" s="31" t="str">
        <f t="shared" si="474"/>
        <v>NÃO ATENDE</v>
      </c>
      <c r="CI848" s="31" t="str">
        <f t="shared" si="475"/>
        <v>NÃO ATENDE</v>
      </c>
      <c r="CJ848" s="31" t="str">
        <f t="shared" si="476"/>
        <v>NÃO ATENDE</v>
      </c>
      <c r="CK848" s="56">
        <f>_xlfn.XLOOKUP(CL848,'Banco de dados'!$B:$B,'Banco de dados'!$D:$D)</f>
        <v>0</v>
      </c>
      <c r="CL848" s="42"/>
      <c r="CM848" s="56">
        <f>_xlfn.XLOOKUP(CL848,'Banco de dados'!$B:$B,'Banco de dados'!$E:$E)</f>
        <v>0</v>
      </c>
      <c r="CN848" s="56"/>
      <c r="CO848" s="56">
        <f>IF(CN848="-","-",_xlfn.XLOOKUP(CN848,'Banco de dados'!$B:$B,'Banco de dados'!$E:$E))</f>
        <v>0</v>
      </c>
      <c r="CP848" s="41">
        <f t="shared" si="477"/>
        <v>1</v>
      </c>
      <c r="CQ848" s="56">
        <f>_xlfn.XLOOKUP(CL848,'Banco de dados'!$B:$B,'Banco de dados'!$H:$H)</f>
        <v>0</v>
      </c>
      <c r="CR848" s="56" t="e">
        <f t="array" aca="1" ref="CR848" ca="1">_xludf.xlookup(CN848,'Banco de dados'!$B:$B,'Banco de dados'!$H:$H)</f>
        <v>#NAME?</v>
      </c>
      <c r="CS848" s="56" t="e">
        <f t="array" aca="1" ref="CS848" ca="1">_xludf.xlookup(CL848,'Banco de dados'!$B:$B,'Banco de dados'!$F:$F)</f>
        <v>#NAME?</v>
      </c>
      <c r="CT848" s="56" t="e">
        <f t="array" aca="1" ref="CT848" ca="1">_xludf.xlookup(CN848,'Banco de dados'!$B:$B,'Banco de dados'!$F:$F)</f>
        <v>#NAME?</v>
      </c>
      <c r="CU848" s="42"/>
      <c r="CV848" s="42"/>
      <c r="CW848" s="56" t="str">
        <f>IF(AJ848=0.5,"Suporte",IF(AND(AJ848&gt;='Braços de IP'!$B$9,AJ848&lt;='Braços de IP'!$D$9),'Braços de IP'!$E$9,IF(AND(AJ848&gt;='Braços de IP'!$B$10,AJ848&lt;='Braços de IP'!$D$10),'Braços de IP'!$E$10,IF(AND(AJ848&gt;='Braços de IP'!$B$11,AJ848&lt;='Braços de IP'!$D$11),'Braços de IP'!$E$11,IF(AND(AJ848&gt;='Braços de IP'!$B$12,AJ848&lt;='Braços de IP'!$D$12),'Braços de IP'!$E$12,IF(AND(AJ848&gt;='Braços de IP'!$B$13,AJ848&lt;='Braços de IP'!$D$13),'Braços de IP'!$E$13,IF(AND(AJ848&gt;='Braços de IP'!$B$14,AJ848&lt;='Braços de IP'!$D$14),'Braços de IP'!$E$14,"ERRO")))))))</f>
        <v>Longo I</v>
      </c>
      <c r="CX848" s="42"/>
      <c r="CY848" s="56" t="str">
        <f>IF($CX848="","",VLOOKUP($CX848,'Braços de IP'!$E$9:$I$15,2,0))</f>
        <v/>
      </c>
      <c r="CZ848" s="43" t="str">
        <f>IF($CX848="","",VLOOKUP($CX848,'Braços de IP'!$E$9:$I$15,5,0))</f>
        <v/>
      </c>
      <c r="DA848" s="56"/>
      <c r="DB848" s="56"/>
      <c r="DC848" s="56"/>
      <c r="DD848" s="56"/>
      <c r="DE848" s="56"/>
      <c r="DF848" s="56"/>
      <c r="DG848" s="44">
        <f t="shared" si="478"/>
        <v>0</v>
      </c>
      <c r="DH848" s="45">
        <f t="shared" si="479"/>
        <v>90</v>
      </c>
      <c r="DI848" s="44">
        <f t="shared" si="480"/>
        <v>90</v>
      </c>
      <c r="DJ848" s="46">
        <f t="shared" si="481"/>
        <v>1</v>
      </c>
      <c r="DK848" s="47" t="s">
        <v>147</v>
      </c>
      <c r="DL848" s="48"/>
      <c r="DM848" s="49"/>
      <c r="DN848" s="23" t="s">
        <v>148</v>
      </c>
      <c r="DO848" s="23"/>
      <c r="DQ848" s="50" t="e">
        <f t="shared" si="492"/>
        <v>#VALUE!</v>
      </c>
      <c r="DS848" s="5" t="s">
        <v>675</v>
      </c>
      <c r="DT848" s="5" t="s">
        <v>676</v>
      </c>
      <c r="DU848" s="5" t="s">
        <v>677</v>
      </c>
    </row>
    <row r="849" spans="1:125" ht="15.75" hidden="1" customHeight="1" x14ac:dyDescent="0.3">
      <c r="B849" s="5"/>
      <c r="C849" s="5"/>
      <c r="D849" s="5"/>
      <c r="E849" s="22" t="s">
        <v>678</v>
      </c>
      <c r="F849" s="22" t="s">
        <v>137</v>
      </c>
      <c r="G849" s="23" t="s">
        <v>234</v>
      </c>
      <c r="H849" s="23">
        <v>-23.339746999999999</v>
      </c>
      <c r="I849" s="23">
        <v>-46.840443</v>
      </c>
      <c r="J849" s="24" t="s">
        <v>223</v>
      </c>
      <c r="K849" s="25"/>
      <c r="L849" s="24" t="s">
        <v>157</v>
      </c>
      <c r="M849" s="24" t="s">
        <v>141</v>
      </c>
      <c r="N849" s="26">
        <v>90</v>
      </c>
      <c r="O849" s="27" t="s">
        <v>142</v>
      </c>
      <c r="P849" s="23" t="s">
        <v>143</v>
      </c>
      <c r="Q849" s="26">
        <f t="shared" si="459"/>
        <v>180</v>
      </c>
      <c r="R849" s="27">
        <v>1</v>
      </c>
      <c r="S849" s="28">
        <v>3</v>
      </c>
      <c r="T849" s="28">
        <v>10</v>
      </c>
      <c r="U849" s="23"/>
      <c r="V849" s="23"/>
      <c r="W849" s="29"/>
      <c r="X849" s="28">
        <v>3</v>
      </c>
      <c r="Y849" s="27"/>
      <c r="Z849" s="27"/>
      <c r="AA849" s="27"/>
      <c r="AB849" s="27"/>
      <c r="AC849" s="27"/>
      <c r="AD849" s="27" t="s">
        <v>144</v>
      </c>
      <c r="AE849" s="27" t="s">
        <v>145</v>
      </c>
      <c r="AF849" s="27"/>
      <c r="AG849" s="27">
        <v>6.8</v>
      </c>
      <c r="AH849" s="27">
        <v>1</v>
      </c>
      <c r="AI849" s="27">
        <v>0.35</v>
      </c>
      <c r="AJ849" s="27">
        <v>3</v>
      </c>
      <c r="AK849" s="27">
        <f t="shared" si="460"/>
        <v>2.65</v>
      </c>
      <c r="AL849" s="27" t="s">
        <v>143</v>
      </c>
      <c r="AM849" s="27" t="s">
        <v>143</v>
      </c>
      <c r="AN849" s="27"/>
      <c r="AO849" s="27">
        <f t="shared" si="461"/>
        <v>2</v>
      </c>
      <c r="AP849" s="27"/>
      <c r="AQ849" s="27"/>
      <c r="AR849" s="27"/>
      <c r="AS849" s="27"/>
      <c r="AT849" s="27"/>
      <c r="AU849" s="27"/>
      <c r="AV849" s="27">
        <f t="shared" si="462"/>
        <v>0</v>
      </c>
      <c r="AW849" s="27"/>
      <c r="AX849" s="28">
        <f>VLOOKUP(J849,ABNT5101!$I$3:$J$9,2)</f>
        <v>15</v>
      </c>
      <c r="AY849" s="28">
        <f>VLOOKUP(J849,ABNT5101!$I$3:$M$9,5)</f>
        <v>0.18</v>
      </c>
      <c r="AZ849" s="28" t="str">
        <f>_xlfn.XLOOKUP(J849,ABNT5101!I:I,ABNT5101!L:L)</f>
        <v>-</v>
      </c>
      <c r="BA849" s="28">
        <f>_xlfn.XLOOKUP(J849,ABNT5101!$I:$I,ABNT5101!M:M)</f>
        <v>0.18</v>
      </c>
      <c r="BB849" s="28" t="str">
        <f>_xlfn.XLOOKUP(J849,ABNT5101!$I:$I,ABNT5101!N:N)</f>
        <v>-</v>
      </c>
      <c r="BC849" s="28">
        <f>_xlfn.XLOOKUP(J849,ABNT5101!$I:$I,ABNT5101!O:O)</f>
        <v>15</v>
      </c>
      <c r="BD849" s="31" t="str">
        <f t="shared" si="463"/>
        <v>NÃO ATENDE</v>
      </c>
      <c r="BE849" s="32">
        <f t="shared" si="487"/>
        <v>-1</v>
      </c>
      <c r="BF849" s="32">
        <f t="shared" si="488"/>
        <v>-1</v>
      </c>
      <c r="BG849" s="32" t="str">
        <f t="shared" si="464"/>
        <v>-</v>
      </c>
      <c r="BH849" s="34"/>
      <c r="BI849" s="34"/>
      <c r="BJ849" s="34"/>
      <c r="BK849" s="34"/>
      <c r="BL849" s="35"/>
      <c r="BM849" s="34"/>
      <c r="BN849" s="31" t="str">
        <f t="shared" si="465"/>
        <v>NÃO ATENDE</v>
      </c>
      <c r="BO849" s="31" t="str">
        <f t="shared" si="489"/>
        <v>NÃO ATENDE</v>
      </c>
      <c r="BP849" s="31" t="str">
        <f t="shared" si="490"/>
        <v>NÃO ATENDE</v>
      </c>
      <c r="BQ849" s="31" t="str">
        <f t="shared" si="466"/>
        <v>ATENDE</v>
      </c>
      <c r="BR849" s="36" t="str">
        <f t="shared" si="467"/>
        <v>C3</v>
      </c>
      <c r="BS849" s="36" t="str">
        <f t="shared" si="468"/>
        <v>P5</v>
      </c>
      <c r="BT849" s="37">
        <f t="shared" si="469"/>
        <v>-1</v>
      </c>
      <c r="BU849" s="34"/>
      <c r="BV849" s="34"/>
      <c r="BW849" s="36">
        <f>IF(BS849="-","-",_xlfn.XLOOKUP(BS849,ABNT5101!$B$4:$B$9,ABNT5101!$C$4:$C$9))</f>
        <v>5</v>
      </c>
      <c r="BX849" s="36">
        <f>IF(BS849="-","-",_xlfn.XLOOKUP(BS849,ABNT5101!$B$4:$B$9,ABNT5101!$D$4:$D$9))</f>
        <v>1</v>
      </c>
      <c r="BY849" s="31" t="str">
        <f t="shared" si="470"/>
        <v>NÃO ATENDE</v>
      </c>
      <c r="BZ849" s="31" t="str">
        <f t="shared" si="471"/>
        <v>NÃO ATENDE</v>
      </c>
      <c r="CA849" s="31" t="str">
        <f t="shared" si="472"/>
        <v>NÃO ATENDE</v>
      </c>
      <c r="CB849" s="36" t="str">
        <f t="shared" si="491"/>
        <v>P5</v>
      </c>
      <c r="CC849" s="37">
        <f t="shared" si="473"/>
        <v>-1</v>
      </c>
      <c r="CD849" s="38"/>
      <c r="CE849" s="38"/>
      <c r="CF849" s="31">
        <f>IF(CB849="-","-",_xlfn.XLOOKUP(CB849,ABNT5101!$B$4:$B$9,ABNT5101!$C$4:$C$9))</f>
        <v>5</v>
      </c>
      <c r="CG849" s="36">
        <f>IF(CB849="-","-",_xlfn.XLOOKUP(CB849,ABNT5101!$B$4:$B$9,ABNT5101!$D$4:$D$9))</f>
        <v>1</v>
      </c>
      <c r="CH849" s="31" t="str">
        <f t="shared" si="474"/>
        <v>NÃO ATENDE</v>
      </c>
      <c r="CI849" s="31" t="str">
        <f t="shared" si="475"/>
        <v>NÃO ATENDE</v>
      </c>
      <c r="CJ849" s="31" t="str">
        <f t="shared" si="476"/>
        <v>NÃO ATENDE</v>
      </c>
      <c r="CK849" s="56">
        <f>_xlfn.XLOOKUP(CL849,'Banco de dados'!$B:$B,'Banco de dados'!$D:$D)</f>
        <v>0</v>
      </c>
      <c r="CL849" s="42"/>
      <c r="CM849" s="56">
        <f>_xlfn.XLOOKUP(CL849,'Banco de dados'!$B:$B,'Banco de dados'!$E:$E)</f>
        <v>0</v>
      </c>
      <c r="CN849" s="56"/>
      <c r="CO849" s="56">
        <f>IF(CN849="-","-",_xlfn.XLOOKUP(CN849,'Banco de dados'!$B:$B,'Banco de dados'!$E:$E))</f>
        <v>0</v>
      </c>
      <c r="CP849" s="41">
        <f t="shared" si="477"/>
        <v>1</v>
      </c>
      <c r="CQ849" s="56">
        <f>_xlfn.XLOOKUP(CL849,'Banco de dados'!$B:$B,'Banco de dados'!$H:$H)</f>
        <v>0</v>
      </c>
      <c r="CR849" s="56" t="e">
        <f t="array" aca="1" ref="CR849" ca="1">_xludf.xlookup(CN849,'Banco de dados'!$B:$B,'Banco de dados'!$H:$H)</f>
        <v>#NAME?</v>
      </c>
      <c r="CS849" s="56" t="e">
        <f t="array" aca="1" ref="CS849" ca="1">_xludf.xlookup(CL849,'Banco de dados'!$B:$B,'Banco de dados'!$F:$F)</f>
        <v>#NAME?</v>
      </c>
      <c r="CT849" s="56" t="e">
        <f t="array" aca="1" ref="CT849" ca="1">_xludf.xlookup(CN849,'Banco de dados'!$B:$B,'Banco de dados'!$F:$F)</f>
        <v>#NAME?</v>
      </c>
      <c r="CU849" s="42"/>
      <c r="CV849" s="42"/>
      <c r="CW849" s="56" t="str">
        <f>IF(AJ849=0.5,"Suporte",IF(AND(AJ849&gt;='Braços de IP'!$B$9,AJ849&lt;='Braços de IP'!$D$9),'Braços de IP'!$E$9,IF(AND(AJ849&gt;='Braços de IP'!$B$10,AJ849&lt;='Braços de IP'!$D$10),'Braços de IP'!$E$10,IF(AND(AJ849&gt;='Braços de IP'!$B$11,AJ849&lt;='Braços de IP'!$D$11),'Braços de IP'!$E$11,IF(AND(AJ849&gt;='Braços de IP'!$B$12,AJ849&lt;='Braços de IP'!$D$12),'Braços de IP'!$E$12,IF(AND(AJ849&gt;='Braços de IP'!$B$13,AJ849&lt;='Braços de IP'!$D$13),'Braços de IP'!$E$13,IF(AND(AJ849&gt;='Braços de IP'!$B$14,AJ849&lt;='Braços de IP'!$D$14),'Braços de IP'!$E$14,"ERRO")))))))</f>
        <v>Longo I</v>
      </c>
      <c r="CX849" s="42"/>
      <c r="CY849" s="56" t="str">
        <f>IF($CX849="","",VLOOKUP($CX849,'Braços de IP'!$E$9:$I$15,2,0))</f>
        <v/>
      </c>
      <c r="CZ849" s="43" t="str">
        <f>IF($CX849="","",VLOOKUP($CX849,'Braços de IP'!$E$9:$I$15,5,0))</f>
        <v/>
      </c>
      <c r="DA849" s="56"/>
      <c r="DB849" s="56"/>
      <c r="DC849" s="56"/>
      <c r="DD849" s="56"/>
      <c r="DE849" s="56"/>
      <c r="DF849" s="56"/>
      <c r="DG849" s="44">
        <f t="shared" si="478"/>
        <v>0</v>
      </c>
      <c r="DH849" s="45">
        <f t="shared" si="479"/>
        <v>90</v>
      </c>
      <c r="DI849" s="44">
        <f t="shared" si="480"/>
        <v>90</v>
      </c>
      <c r="DJ849" s="46">
        <f t="shared" si="481"/>
        <v>1</v>
      </c>
      <c r="DK849" s="47" t="s">
        <v>147</v>
      </c>
      <c r="DL849" s="48"/>
      <c r="DM849" s="49"/>
      <c r="DN849" s="23" t="s">
        <v>148</v>
      </c>
      <c r="DO849" s="23"/>
      <c r="DQ849" s="50" t="e">
        <f t="shared" si="492"/>
        <v>#VALUE!</v>
      </c>
      <c r="DS849" s="5" t="s">
        <v>675</v>
      </c>
      <c r="DT849" s="5" t="s">
        <v>676</v>
      </c>
      <c r="DU849" s="5" t="s">
        <v>677</v>
      </c>
    </row>
    <row r="850" spans="1:125" ht="15.75" hidden="1" customHeight="1" x14ac:dyDescent="0.3">
      <c r="B850" s="5"/>
      <c r="C850" s="5"/>
      <c r="D850" s="5"/>
      <c r="E850" s="22" t="s">
        <v>678</v>
      </c>
      <c r="F850" s="22" t="s">
        <v>137</v>
      </c>
      <c r="G850" s="23" t="s">
        <v>234</v>
      </c>
      <c r="H850" s="23">
        <v>-23.339746999999999</v>
      </c>
      <c r="I850" s="23">
        <v>-46.840443</v>
      </c>
      <c r="J850" s="24" t="s">
        <v>223</v>
      </c>
      <c r="K850" s="25"/>
      <c r="L850" s="24" t="s">
        <v>157</v>
      </c>
      <c r="M850" s="24" t="s">
        <v>141</v>
      </c>
      <c r="N850" s="26">
        <v>90</v>
      </c>
      <c r="O850" s="27" t="s">
        <v>142</v>
      </c>
      <c r="P850" s="23" t="s">
        <v>143</v>
      </c>
      <c r="Q850" s="26">
        <f t="shared" si="459"/>
        <v>180</v>
      </c>
      <c r="R850" s="27">
        <v>1</v>
      </c>
      <c r="S850" s="28">
        <v>3</v>
      </c>
      <c r="T850" s="28">
        <v>10</v>
      </c>
      <c r="U850" s="23"/>
      <c r="V850" s="23"/>
      <c r="W850" s="29"/>
      <c r="X850" s="28">
        <v>3</v>
      </c>
      <c r="Y850" s="27"/>
      <c r="Z850" s="27"/>
      <c r="AA850" s="27"/>
      <c r="AB850" s="27"/>
      <c r="AC850" s="27"/>
      <c r="AD850" s="27" t="s">
        <v>144</v>
      </c>
      <c r="AE850" s="27" t="s">
        <v>145</v>
      </c>
      <c r="AF850" s="27"/>
      <c r="AG850" s="27">
        <v>6.8</v>
      </c>
      <c r="AH850" s="27">
        <v>1</v>
      </c>
      <c r="AI850" s="27">
        <v>0.35</v>
      </c>
      <c r="AJ850" s="27">
        <v>3</v>
      </c>
      <c r="AK850" s="27">
        <f t="shared" si="460"/>
        <v>2.65</v>
      </c>
      <c r="AL850" s="27" t="s">
        <v>143</v>
      </c>
      <c r="AM850" s="27" t="s">
        <v>143</v>
      </c>
      <c r="AN850" s="27"/>
      <c r="AO850" s="27">
        <f t="shared" si="461"/>
        <v>2</v>
      </c>
      <c r="AP850" s="27"/>
      <c r="AQ850" s="27"/>
      <c r="AR850" s="27"/>
      <c r="AS850" s="27"/>
      <c r="AT850" s="27"/>
      <c r="AU850" s="27"/>
      <c r="AV850" s="27">
        <f t="shared" si="462"/>
        <v>0</v>
      </c>
      <c r="AW850" s="27"/>
      <c r="AX850" s="28">
        <f>VLOOKUP(J850,ABNT5101!$I$3:$J$9,2)</f>
        <v>15</v>
      </c>
      <c r="AY850" s="28">
        <f>VLOOKUP(J850,ABNT5101!$I$3:$M$9,5)</f>
        <v>0.18</v>
      </c>
      <c r="AZ850" s="28" t="str">
        <f>_xlfn.XLOOKUP(J850,ABNT5101!I:I,ABNT5101!L:L)</f>
        <v>-</v>
      </c>
      <c r="BA850" s="28">
        <f>_xlfn.XLOOKUP(J850,ABNT5101!$I:$I,ABNT5101!M:M)</f>
        <v>0.18</v>
      </c>
      <c r="BB850" s="28" t="str">
        <f>_xlfn.XLOOKUP(J850,ABNT5101!$I:$I,ABNT5101!N:N)</f>
        <v>-</v>
      </c>
      <c r="BC850" s="28">
        <f>_xlfn.XLOOKUP(J850,ABNT5101!$I:$I,ABNT5101!O:O)</f>
        <v>15</v>
      </c>
      <c r="BD850" s="31" t="str">
        <f t="shared" si="463"/>
        <v>NÃO ATENDE</v>
      </c>
      <c r="BE850" s="32">
        <f t="shared" si="487"/>
        <v>-1</v>
      </c>
      <c r="BF850" s="32">
        <f t="shared" si="488"/>
        <v>-1</v>
      </c>
      <c r="BG850" s="32" t="str">
        <f t="shared" si="464"/>
        <v>-</v>
      </c>
      <c r="BH850" s="34"/>
      <c r="BI850" s="34"/>
      <c r="BJ850" s="34"/>
      <c r="BK850" s="34"/>
      <c r="BL850" s="35"/>
      <c r="BM850" s="34"/>
      <c r="BN850" s="31" t="str">
        <f t="shared" si="465"/>
        <v>NÃO ATENDE</v>
      </c>
      <c r="BO850" s="31" t="str">
        <f t="shared" si="489"/>
        <v>NÃO ATENDE</v>
      </c>
      <c r="BP850" s="31" t="str">
        <f t="shared" si="490"/>
        <v>NÃO ATENDE</v>
      </c>
      <c r="BQ850" s="31" t="str">
        <f t="shared" si="466"/>
        <v>ATENDE</v>
      </c>
      <c r="BR850" s="36" t="str">
        <f t="shared" si="467"/>
        <v>C3</v>
      </c>
      <c r="BS850" s="36" t="str">
        <f t="shared" si="468"/>
        <v>P5</v>
      </c>
      <c r="BT850" s="37">
        <f t="shared" si="469"/>
        <v>-1</v>
      </c>
      <c r="BU850" s="34"/>
      <c r="BV850" s="34"/>
      <c r="BW850" s="36">
        <f>IF(BS850="-","-",_xlfn.XLOOKUP(BS850,ABNT5101!$B$4:$B$9,ABNT5101!$C$4:$C$9))</f>
        <v>5</v>
      </c>
      <c r="BX850" s="36">
        <f>IF(BS850="-","-",_xlfn.XLOOKUP(BS850,ABNT5101!$B$4:$B$9,ABNT5101!$D$4:$D$9))</f>
        <v>1</v>
      </c>
      <c r="BY850" s="31" t="str">
        <f t="shared" si="470"/>
        <v>NÃO ATENDE</v>
      </c>
      <c r="BZ850" s="31" t="str">
        <f t="shared" si="471"/>
        <v>NÃO ATENDE</v>
      </c>
      <c r="CA850" s="31" t="str">
        <f t="shared" si="472"/>
        <v>NÃO ATENDE</v>
      </c>
      <c r="CB850" s="36" t="str">
        <f t="shared" si="491"/>
        <v>P5</v>
      </c>
      <c r="CC850" s="37">
        <f t="shared" si="473"/>
        <v>-1</v>
      </c>
      <c r="CD850" s="38"/>
      <c r="CE850" s="38"/>
      <c r="CF850" s="31">
        <f>IF(CB850="-","-",_xlfn.XLOOKUP(CB850,ABNT5101!$B$4:$B$9,ABNT5101!$C$4:$C$9))</f>
        <v>5</v>
      </c>
      <c r="CG850" s="36">
        <f>IF(CB850="-","-",_xlfn.XLOOKUP(CB850,ABNT5101!$B$4:$B$9,ABNT5101!$D$4:$D$9))</f>
        <v>1</v>
      </c>
      <c r="CH850" s="31" t="str">
        <f t="shared" si="474"/>
        <v>NÃO ATENDE</v>
      </c>
      <c r="CI850" s="31" t="str">
        <f t="shared" si="475"/>
        <v>NÃO ATENDE</v>
      </c>
      <c r="CJ850" s="31" t="str">
        <f t="shared" si="476"/>
        <v>NÃO ATENDE</v>
      </c>
      <c r="CK850" s="56">
        <f>_xlfn.XLOOKUP(CL850,'Banco de dados'!$B:$B,'Banco de dados'!$D:$D)</f>
        <v>0</v>
      </c>
      <c r="CL850" s="42"/>
      <c r="CM850" s="56">
        <f>_xlfn.XLOOKUP(CL850,'Banco de dados'!$B:$B,'Banco de dados'!$E:$E)</f>
        <v>0</v>
      </c>
      <c r="CN850" s="56"/>
      <c r="CO850" s="56">
        <f>IF(CN850="-","-",_xlfn.XLOOKUP(CN850,'Banco de dados'!$B:$B,'Banco de dados'!$E:$E))</f>
        <v>0</v>
      </c>
      <c r="CP850" s="41">
        <f t="shared" si="477"/>
        <v>1</v>
      </c>
      <c r="CQ850" s="56">
        <f>_xlfn.XLOOKUP(CL850,'Banco de dados'!$B:$B,'Banco de dados'!$H:$H)</f>
        <v>0</v>
      </c>
      <c r="CR850" s="56" t="e">
        <f t="array" aca="1" ref="CR850" ca="1">_xludf.xlookup(CN850,'Banco de dados'!$B:$B,'Banco de dados'!$H:$H)</f>
        <v>#NAME?</v>
      </c>
      <c r="CS850" s="56" t="e">
        <f t="array" aca="1" ref="CS850" ca="1">_xludf.xlookup(CL850,'Banco de dados'!$B:$B,'Banco de dados'!$F:$F)</f>
        <v>#NAME?</v>
      </c>
      <c r="CT850" s="56" t="e">
        <f t="array" aca="1" ref="CT850" ca="1">_xludf.xlookup(CN850,'Banco de dados'!$B:$B,'Banco de dados'!$F:$F)</f>
        <v>#NAME?</v>
      </c>
      <c r="CU850" s="42"/>
      <c r="CV850" s="42"/>
      <c r="CW850" s="56" t="str">
        <f>IF(AJ850=0.5,"Suporte",IF(AND(AJ850&gt;='Braços de IP'!$B$9,AJ850&lt;='Braços de IP'!$D$9),'Braços de IP'!$E$9,IF(AND(AJ850&gt;='Braços de IP'!$B$10,AJ850&lt;='Braços de IP'!$D$10),'Braços de IP'!$E$10,IF(AND(AJ850&gt;='Braços de IP'!$B$11,AJ850&lt;='Braços de IP'!$D$11),'Braços de IP'!$E$11,IF(AND(AJ850&gt;='Braços de IP'!$B$12,AJ850&lt;='Braços de IP'!$D$12),'Braços de IP'!$E$12,IF(AND(AJ850&gt;='Braços de IP'!$B$13,AJ850&lt;='Braços de IP'!$D$13),'Braços de IP'!$E$13,IF(AND(AJ850&gt;='Braços de IP'!$B$14,AJ850&lt;='Braços de IP'!$D$14),'Braços de IP'!$E$14,"ERRO")))))))</f>
        <v>Longo I</v>
      </c>
      <c r="CX850" s="42"/>
      <c r="CY850" s="56" t="str">
        <f>IF($CX850="","",VLOOKUP($CX850,'Braços de IP'!$E$9:$I$15,2,0))</f>
        <v/>
      </c>
      <c r="CZ850" s="43" t="str">
        <f>IF($CX850="","",VLOOKUP($CX850,'Braços de IP'!$E$9:$I$15,5,0))</f>
        <v/>
      </c>
      <c r="DA850" s="56"/>
      <c r="DB850" s="56"/>
      <c r="DC850" s="56"/>
      <c r="DD850" s="56"/>
      <c r="DE850" s="56"/>
      <c r="DF850" s="56"/>
      <c r="DG850" s="44">
        <f t="shared" si="478"/>
        <v>0</v>
      </c>
      <c r="DH850" s="45">
        <f t="shared" si="479"/>
        <v>90</v>
      </c>
      <c r="DI850" s="44">
        <f t="shared" si="480"/>
        <v>90</v>
      </c>
      <c r="DJ850" s="46">
        <f t="shared" si="481"/>
        <v>1</v>
      </c>
      <c r="DK850" s="47" t="s">
        <v>147</v>
      </c>
      <c r="DL850" s="48"/>
      <c r="DM850" s="49"/>
      <c r="DN850" s="23" t="s">
        <v>148</v>
      </c>
      <c r="DO850" s="23"/>
      <c r="DQ850" s="50" t="e">
        <f t="shared" si="492"/>
        <v>#VALUE!</v>
      </c>
      <c r="DS850" s="5" t="s">
        <v>675</v>
      </c>
      <c r="DT850" s="5" t="s">
        <v>676</v>
      </c>
      <c r="DU850" s="5" t="s">
        <v>677</v>
      </c>
    </row>
    <row r="851" spans="1:125" ht="15.75" hidden="1" customHeight="1" x14ac:dyDescent="0.3">
      <c r="B851" s="5"/>
      <c r="C851" s="5"/>
      <c r="D851" s="5"/>
      <c r="E851" s="22" t="s">
        <v>679</v>
      </c>
      <c r="F851" s="22" t="s">
        <v>137</v>
      </c>
      <c r="G851" s="23" t="s">
        <v>680</v>
      </c>
      <c r="H851" s="23">
        <v>-23.347121999999999</v>
      </c>
      <c r="I851" s="23">
        <v>-46.848039999999997</v>
      </c>
      <c r="J851" s="24" t="s">
        <v>223</v>
      </c>
      <c r="K851" s="25"/>
      <c r="L851" s="24" t="s">
        <v>157</v>
      </c>
      <c r="M851" s="24" t="s">
        <v>141</v>
      </c>
      <c r="N851" s="26">
        <v>90</v>
      </c>
      <c r="O851" s="27" t="s">
        <v>142</v>
      </c>
      <c r="P851" s="23" t="s">
        <v>143</v>
      </c>
      <c r="Q851" s="26">
        <f t="shared" si="459"/>
        <v>180</v>
      </c>
      <c r="R851" s="27">
        <v>2</v>
      </c>
      <c r="S851" s="28">
        <v>1</v>
      </c>
      <c r="T851" s="28">
        <v>7.9</v>
      </c>
      <c r="U851" s="23"/>
      <c r="V851" s="23"/>
      <c r="W851" s="29"/>
      <c r="X851" s="28">
        <v>1</v>
      </c>
      <c r="Y851" s="27"/>
      <c r="Z851" s="27"/>
      <c r="AA851" s="27"/>
      <c r="AB851" s="27"/>
      <c r="AC851" s="27"/>
      <c r="AD851" s="27" t="s">
        <v>144</v>
      </c>
      <c r="AE851" s="27" t="s">
        <v>145</v>
      </c>
      <c r="AF851" s="27"/>
      <c r="AG851" s="27">
        <v>9</v>
      </c>
      <c r="AH851" s="27">
        <v>1</v>
      </c>
      <c r="AI851" s="27">
        <v>0.2</v>
      </c>
      <c r="AJ851" s="27">
        <v>4</v>
      </c>
      <c r="AK851" s="27">
        <f t="shared" si="460"/>
        <v>3.8</v>
      </c>
      <c r="AL851" s="27" t="s">
        <v>143</v>
      </c>
      <c r="AM851" s="27" t="s">
        <v>143</v>
      </c>
      <c r="AN851" s="27"/>
      <c r="AO851" s="27">
        <f t="shared" si="461"/>
        <v>2</v>
      </c>
      <c r="AP851" s="27"/>
      <c r="AQ851" s="27"/>
      <c r="AR851" s="27"/>
      <c r="AS851" s="27"/>
      <c r="AT851" s="27"/>
      <c r="AU851" s="27"/>
      <c r="AV851" s="27">
        <f t="shared" si="462"/>
        <v>0</v>
      </c>
      <c r="AW851" s="27"/>
      <c r="AX851" s="28">
        <f>VLOOKUP(J851,ABNT5101!$I$3:$J$9,2)</f>
        <v>15</v>
      </c>
      <c r="AY851" s="28">
        <f>VLOOKUP(J851,ABNT5101!$I$3:$M$9,5)</f>
        <v>0.18</v>
      </c>
      <c r="AZ851" s="28" t="str">
        <f>_xlfn.XLOOKUP(J851,ABNT5101!I:I,ABNT5101!L:L)</f>
        <v>-</v>
      </c>
      <c r="BA851" s="28">
        <f>_xlfn.XLOOKUP(J851,ABNT5101!$I:$I,ABNT5101!M:M)</f>
        <v>0.18</v>
      </c>
      <c r="BB851" s="28" t="str">
        <f>_xlfn.XLOOKUP(J851,ABNT5101!$I:$I,ABNT5101!N:N)</f>
        <v>-</v>
      </c>
      <c r="BC851" s="28">
        <f>_xlfn.XLOOKUP(J851,ABNT5101!$I:$I,ABNT5101!O:O)</f>
        <v>15</v>
      </c>
      <c r="BD851" s="31" t="str">
        <f t="shared" si="463"/>
        <v>NÃO ATENDE</v>
      </c>
      <c r="BE851" s="32">
        <f t="shared" si="487"/>
        <v>-1</v>
      </c>
      <c r="BF851" s="32">
        <f t="shared" si="488"/>
        <v>-1</v>
      </c>
      <c r="BG851" s="32" t="str">
        <f t="shared" si="464"/>
        <v>-</v>
      </c>
      <c r="BH851" s="34"/>
      <c r="BI851" s="34"/>
      <c r="BJ851" s="34"/>
      <c r="BK851" s="34"/>
      <c r="BL851" s="35"/>
      <c r="BM851" s="34"/>
      <c r="BN851" s="31" t="str">
        <f t="shared" si="465"/>
        <v>NÃO ATENDE</v>
      </c>
      <c r="BO851" s="31" t="str">
        <f t="shared" si="489"/>
        <v>NÃO ATENDE</v>
      </c>
      <c r="BP851" s="31" t="str">
        <f t="shared" si="490"/>
        <v>NÃO ATENDE</v>
      </c>
      <c r="BQ851" s="31" t="str">
        <f t="shared" si="466"/>
        <v>ATENDE</v>
      </c>
      <c r="BR851" s="36" t="str">
        <f t="shared" si="467"/>
        <v>C3</v>
      </c>
      <c r="BS851" s="36" t="str">
        <f t="shared" si="468"/>
        <v>P5</v>
      </c>
      <c r="BT851" s="37">
        <f t="shared" si="469"/>
        <v>-1</v>
      </c>
      <c r="BU851" s="34"/>
      <c r="BV851" s="34"/>
      <c r="BW851" s="36">
        <f>IF(BS851="-","-",_xlfn.XLOOKUP(BS851,ABNT5101!$B$4:$B$9,ABNT5101!$C$4:$C$9))</f>
        <v>5</v>
      </c>
      <c r="BX851" s="36">
        <f>IF(BS851="-","-",_xlfn.XLOOKUP(BS851,ABNT5101!$B$4:$B$9,ABNT5101!$D$4:$D$9))</f>
        <v>1</v>
      </c>
      <c r="BY851" s="31" t="str">
        <f t="shared" si="470"/>
        <v>NÃO ATENDE</v>
      </c>
      <c r="BZ851" s="31" t="str">
        <f t="shared" si="471"/>
        <v>NÃO ATENDE</v>
      </c>
      <c r="CA851" s="31" t="str">
        <f t="shared" si="472"/>
        <v>NÃO ATENDE</v>
      </c>
      <c r="CB851" s="36" t="str">
        <f t="shared" si="491"/>
        <v>P5</v>
      </c>
      <c r="CC851" s="37">
        <f t="shared" si="473"/>
        <v>-1</v>
      </c>
      <c r="CD851" s="38"/>
      <c r="CE851" s="38"/>
      <c r="CF851" s="31">
        <f>IF(CB851="-","-",_xlfn.XLOOKUP(CB851,ABNT5101!$B$4:$B$9,ABNT5101!$C$4:$C$9))</f>
        <v>5</v>
      </c>
      <c r="CG851" s="36">
        <f>IF(CB851="-","-",_xlfn.XLOOKUP(CB851,ABNT5101!$B$4:$B$9,ABNT5101!$D$4:$D$9))</f>
        <v>1</v>
      </c>
      <c r="CH851" s="31" t="str">
        <f t="shared" si="474"/>
        <v>NÃO ATENDE</v>
      </c>
      <c r="CI851" s="31" t="str">
        <f t="shared" si="475"/>
        <v>NÃO ATENDE</v>
      </c>
      <c r="CJ851" s="31" t="str">
        <f t="shared" si="476"/>
        <v>NÃO ATENDE</v>
      </c>
      <c r="CK851" s="56">
        <f>_xlfn.XLOOKUP(CL851,'Banco de dados'!$B:$B,'Banco de dados'!$D:$D)</f>
        <v>0</v>
      </c>
      <c r="CL851" s="42"/>
      <c r="CM851" s="56">
        <f>_xlfn.XLOOKUP(CL851,'Banco de dados'!$B:$B,'Banco de dados'!$E:$E)</f>
        <v>0</v>
      </c>
      <c r="CN851" s="56"/>
      <c r="CO851" s="56">
        <f>IF(CN851="-","-",_xlfn.XLOOKUP(CN851,'Banco de dados'!$B:$B,'Banco de dados'!$E:$E))</f>
        <v>0</v>
      </c>
      <c r="CP851" s="41">
        <f t="shared" si="477"/>
        <v>1</v>
      </c>
      <c r="CQ851" s="56">
        <f>_xlfn.XLOOKUP(CL851,'Banco de dados'!$B:$B,'Banco de dados'!$H:$H)</f>
        <v>0</v>
      </c>
      <c r="CR851" s="56" t="e">
        <f t="array" aca="1" ref="CR851" ca="1">_xludf.xlookup(CN851,'Banco de dados'!$B:$B,'Banco de dados'!$H:$H)</f>
        <v>#NAME?</v>
      </c>
      <c r="CS851" s="56" t="e">
        <f t="array" aca="1" ref="CS851" ca="1">_xludf.xlookup(CL851,'Banco de dados'!$B:$B,'Banco de dados'!$F:$F)</f>
        <v>#NAME?</v>
      </c>
      <c r="CT851" s="56" t="e">
        <f t="array" aca="1" ref="CT851" ca="1">_xludf.xlookup(CN851,'Banco de dados'!$B:$B,'Banco de dados'!$F:$F)</f>
        <v>#NAME?</v>
      </c>
      <c r="CU851" s="42"/>
      <c r="CV851" s="42"/>
      <c r="CW851" s="56" t="str">
        <f>IF(AJ851=0.5,"Suporte",IF(AND(AJ851&gt;='Braços de IP'!$B$9,AJ851&lt;='Braços de IP'!$D$9),'Braços de IP'!$E$9,IF(AND(AJ851&gt;='Braços de IP'!$B$10,AJ851&lt;='Braços de IP'!$D$10),'Braços de IP'!$E$10,IF(AND(AJ851&gt;='Braços de IP'!$B$11,AJ851&lt;='Braços de IP'!$D$11),'Braços de IP'!$E$11,IF(AND(AJ851&gt;='Braços de IP'!$B$12,AJ851&lt;='Braços de IP'!$D$12),'Braços de IP'!$E$12,IF(AND(AJ851&gt;='Braços de IP'!$B$13,AJ851&lt;='Braços de IP'!$D$13),'Braços de IP'!$E$13,IF(AND(AJ851&gt;='Braços de IP'!$B$14,AJ851&lt;='Braços de IP'!$D$14),'Braços de IP'!$E$14,"ERRO")))))))</f>
        <v>Longo II</v>
      </c>
      <c r="CX851" s="42"/>
      <c r="CY851" s="56" t="str">
        <f>IF($CX851="","",VLOOKUP($CX851,'Braços de IP'!$E$9:$I$15,2,0))</f>
        <v/>
      </c>
      <c r="CZ851" s="43" t="str">
        <f>IF($CX851="","",VLOOKUP($CX851,'Braços de IP'!$E$9:$I$15,5,0))</f>
        <v/>
      </c>
      <c r="DA851" s="56"/>
      <c r="DB851" s="56"/>
      <c r="DC851" s="56"/>
      <c r="DD851" s="56"/>
      <c r="DE851" s="56"/>
      <c r="DF851" s="56"/>
      <c r="DG851" s="44">
        <f t="shared" si="478"/>
        <v>0</v>
      </c>
      <c r="DH851" s="45">
        <f t="shared" si="479"/>
        <v>90</v>
      </c>
      <c r="DI851" s="44">
        <f t="shared" si="480"/>
        <v>90</v>
      </c>
      <c r="DJ851" s="46">
        <f t="shared" si="481"/>
        <v>1</v>
      </c>
      <c r="DK851" s="47" t="s">
        <v>147</v>
      </c>
      <c r="DL851" s="48"/>
      <c r="DM851" s="49"/>
      <c r="DN851" s="23" t="s">
        <v>148</v>
      </c>
      <c r="DO851" s="23"/>
      <c r="DQ851" s="50" t="e">
        <f t="shared" si="492"/>
        <v>#VALUE!</v>
      </c>
      <c r="DS851" s="5" t="s">
        <v>675</v>
      </c>
      <c r="DT851" s="5" t="s">
        <v>676</v>
      </c>
      <c r="DU851" s="5" t="s">
        <v>677</v>
      </c>
    </row>
    <row r="852" spans="1:125" ht="15.75" hidden="1" customHeight="1" x14ac:dyDescent="0.3">
      <c r="B852" s="5"/>
      <c r="C852" s="5"/>
      <c r="D852" s="5"/>
      <c r="E852" s="22" t="s">
        <v>679</v>
      </c>
      <c r="F852" s="22" t="s">
        <v>137</v>
      </c>
      <c r="G852" s="23" t="s">
        <v>680</v>
      </c>
      <c r="H852" s="23">
        <v>-23.347121999999999</v>
      </c>
      <c r="I852" s="23">
        <v>-46.848039999999997</v>
      </c>
      <c r="J852" s="24" t="s">
        <v>223</v>
      </c>
      <c r="K852" s="25"/>
      <c r="L852" s="24" t="s">
        <v>157</v>
      </c>
      <c r="M852" s="24" t="s">
        <v>141</v>
      </c>
      <c r="N852" s="26">
        <v>90</v>
      </c>
      <c r="O852" s="27" t="s">
        <v>142</v>
      </c>
      <c r="P852" s="23" t="s">
        <v>143</v>
      </c>
      <c r="Q852" s="26">
        <f t="shared" si="459"/>
        <v>180</v>
      </c>
      <c r="R852" s="27">
        <v>2</v>
      </c>
      <c r="S852" s="28">
        <v>1</v>
      </c>
      <c r="T852" s="28">
        <v>7.9</v>
      </c>
      <c r="U852" s="23"/>
      <c r="V852" s="23"/>
      <c r="W852" s="29"/>
      <c r="X852" s="28">
        <v>1</v>
      </c>
      <c r="Y852" s="27"/>
      <c r="Z852" s="27"/>
      <c r="AA852" s="27"/>
      <c r="AB852" s="27"/>
      <c r="AC852" s="27"/>
      <c r="AD852" s="27" t="s">
        <v>144</v>
      </c>
      <c r="AE852" s="27" t="s">
        <v>145</v>
      </c>
      <c r="AF852" s="27"/>
      <c r="AG852" s="27">
        <v>9</v>
      </c>
      <c r="AH852" s="27">
        <v>1</v>
      </c>
      <c r="AI852" s="27">
        <v>0.2</v>
      </c>
      <c r="AJ852" s="27">
        <v>4</v>
      </c>
      <c r="AK852" s="27">
        <f t="shared" si="460"/>
        <v>3.8</v>
      </c>
      <c r="AL852" s="27" t="s">
        <v>143</v>
      </c>
      <c r="AM852" s="27" t="s">
        <v>143</v>
      </c>
      <c r="AN852" s="27"/>
      <c r="AO852" s="27">
        <f t="shared" si="461"/>
        <v>2</v>
      </c>
      <c r="AP852" s="27"/>
      <c r="AQ852" s="27"/>
      <c r="AR852" s="27"/>
      <c r="AS852" s="27"/>
      <c r="AT852" s="27"/>
      <c r="AU852" s="27"/>
      <c r="AV852" s="27">
        <f t="shared" si="462"/>
        <v>0</v>
      </c>
      <c r="AW852" s="27"/>
      <c r="AX852" s="28">
        <f>VLOOKUP(J852,ABNT5101!$I$3:$J$9,2)</f>
        <v>15</v>
      </c>
      <c r="AY852" s="28">
        <f>VLOOKUP(J852,ABNT5101!$I$3:$M$9,5)</f>
        <v>0.18</v>
      </c>
      <c r="AZ852" s="28" t="str">
        <f>_xlfn.XLOOKUP(J852,ABNT5101!I:I,ABNT5101!L:L)</f>
        <v>-</v>
      </c>
      <c r="BA852" s="28">
        <f>_xlfn.XLOOKUP(J852,ABNT5101!$I:$I,ABNT5101!M:M)</f>
        <v>0.18</v>
      </c>
      <c r="BB852" s="28" t="str">
        <f>_xlfn.XLOOKUP(J852,ABNT5101!$I:$I,ABNT5101!N:N)</f>
        <v>-</v>
      </c>
      <c r="BC852" s="28">
        <f>_xlfn.XLOOKUP(J852,ABNT5101!$I:$I,ABNT5101!O:O)</f>
        <v>15</v>
      </c>
      <c r="BD852" s="31" t="str">
        <f t="shared" si="463"/>
        <v>NÃO ATENDE</v>
      </c>
      <c r="BE852" s="32">
        <f t="shared" si="487"/>
        <v>-1</v>
      </c>
      <c r="BF852" s="32">
        <f t="shared" si="488"/>
        <v>-1</v>
      </c>
      <c r="BG852" s="32" t="str">
        <f t="shared" si="464"/>
        <v>-</v>
      </c>
      <c r="BH852" s="34"/>
      <c r="BI852" s="34"/>
      <c r="BJ852" s="34"/>
      <c r="BK852" s="34"/>
      <c r="BL852" s="35"/>
      <c r="BM852" s="34"/>
      <c r="BN852" s="31" t="str">
        <f t="shared" si="465"/>
        <v>NÃO ATENDE</v>
      </c>
      <c r="BO852" s="31" t="str">
        <f t="shared" si="489"/>
        <v>NÃO ATENDE</v>
      </c>
      <c r="BP852" s="31" t="str">
        <f t="shared" si="490"/>
        <v>NÃO ATENDE</v>
      </c>
      <c r="BQ852" s="31" t="str">
        <f t="shared" si="466"/>
        <v>ATENDE</v>
      </c>
      <c r="BR852" s="36" t="str">
        <f t="shared" si="467"/>
        <v>C3</v>
      </c>
      <c r="BS852" s="36" t="str">
        <f t="shared" si="468"/>
        <v>P5</v>
      </c>
      <c r="BT852" s="37">
        <f t="shared" si="469"/>
        <v>-1</v>
      </c>
      <c r="BU852" s="34"/>
      <c r="BV852" s="34"/>
      <c r="BW852" s="36">
        <f>IF(BS852="-","-",_xlfn.XLOOKUP(BS852,ABNT5101!$B$4:$B$9,ABNT5101!$C$4:$C$9))</f>
        <v>5</v>
      </c>
      <c r="BX852" s="36">
        <f>IF(BS852="-","-",_xlfn.XLOOKUP(BS852,ABNT5101!$B$4:$B$9,ABNT5101!$D$4:$D$9))</f>
        <v>1</v>
      </c>
      <c r="BY852" s="31" t="str">
        <f t="shared" si="470"/>
        <v>NÃO ATENDE</v>
      </c>
      <c r="BZ852" s="31" t="str">
        <f t="shared" si="471"/>
        <v>NÃO ATENDE</v>
      </c>
      <c r="CA852" s="31" t="str">
        <f t="shared" si="472"/>
        <v>NÃO ATENDE</v>
      </c>
      <c r="CB852" s="36" t="str">
        <f t="shared" si="491"/>
        <v>P5</v>
      </c>
      <c r="CC852" s="37">
        <f t="shared" si="473"/>
        <v>-1</v>
      </c>
      <c r="CD852" s="38"/>
      <c r="CE852" s="38"/>
      <c r="CF852" s="31">
        <f>IF(CB852="-","-",_xlfn.XLOOKUP(CB852,ABNT5101!$B$4:$B$9,ABNT5101!$C$4:$C$9))</f>
        <v>5</v>
      </c>
      <c r="CG852" s="36">
        <f>IF(CB852="-","-",_xlfn.XLOOKUP(CB852,ABNT5101!$B$4:$B$9,ABNT5101!$D$4:$D$9))</f>
        <v>1</v>
      </c>
      <c r="CH852" s="31" t="str">
        <f t="shared" si="474"/>
        <v>NÃO ATENDE</v>
      </c>
      <c r="CI852" s="31" t="str">
        <f t="shared" si="475"/>
        <v>NÃO ATENDE</v>
      </c>
      <c r="CJ852" s="31" t="str">
        <f t="shared" si="476"/>
        <v>NÃO ATENDE</v>
      </c>
      <c r="CK852" s="56">
        <f>_xlfn.XLOOKUP(CL852,'Banco de dados'!$B:$B,'Banco de dados'!$D:$D)</f>
        <v>0</v>
      </c>
      <c r="CL852" s="42"/>
      <c r="CM852" s="56">
        <f>_xlfn.XLOOKUP(CL852,'Banco de dados'!$B:$B,'Banco de dados'!$E:$E)</f>
        <v>0</v>
      </c>
      <c r="CN852" s="56"/>
      <c r="CO852" s="56">
        <f>IF(CN852="-","-",_xlfn.XLOOKUP(CN852,'Banco de dados'!$B:$B,'Banco de dados'!$E:$E))</f>
        <v>0</v>
      </c>
      <c r="CP852" s="41">
        <f t="shared" si="477"/>
        <v>1</v>
      </c>
      <c r="CQ852" s="56">
        <f>_xlfn.XLOOKUP(CL852,'Banco de dados'!$B:$B,'Banco de dados'!$H:$H)</f>
        <v>0</v>
      </c>
      <c r="CR852" s="56" t="e">
        <f t="array" aca="1" ref="CR852" ca="1">_xludf.xlookup(CN852,'Banco de dados'!$B:$B,'Banco de dados'!$H:$H)</f>
        <v>#NAME?</v>
      </c>
      <c r="CS852" s="56" t="e">
        <f t="array" aca="1" ref="CS852" ca="1">_xludf.xlookup(CL852,'Banco de dados'!$B:$B,'Banco de dados'!$F:$F)</f>
        <v>#NAME?</v>
      </c>
      <c r="CT852" s="56" t="e">
        <f t="array" aca="1" ref="CT852" ca="1">_xludf.xlookup(CN852,'Banco de dados'!$B:$B,'Banco de dados'!$F:$F)</f>
        <v>#NAME?</v>
      </c>
      <c r="CU852" s="42"/>
      <c r="CV852" s="42"/>
      <c r="CW852" s="56" t="str">
        <f>IF(AJ852=0.5,"Suporte",IF(AND(AJ852&gt;='Braços de IP'!$B$9,AJ852&lt;='Braços de IP'!$D$9),'Braços de IP'!$E$9,IF(AND(AJ852&gt;='Braços de IP'!$B$10,AJ852&lt;='Braços de IP'!$D$10),'Braços de IP'!$E$10,IF(AND(AJ852&gt;='Braços de IP'!$B$11,AJ852&lt;='Braços de IP'!$D$11),'Braços de IP'!$E$11,IF(AND(AJ852&gt;='Braços de IP'!$B$12,AJ852&lt;='Braços de IP'!$D$12),'Braços de IP'!$E$12,IF(AND(AJ852&gt;='Braços de IP'!$B$13,AJ852&lt;='Braços de IP'!$D$13),'Braços de IP'!$E$13,IF(AND(AJ852&gt;='Braços de IP'!$B$14,AJ852&lt;='Braços de IP'!$D$14),'Braços de IP'!$E$14,"ERRO")))))))</f>
        <v>Longo II</v>
      </c>
      <c r="CX852" s="42"/>
      <c r="CY852" s="56" t="str">
        <f>IF($CX852="","",VLOOKUP($CX852,'Braços de IP'!$E$9:$I$15,2,0))</f>
        <v/>
      </c>
      <c r="CZ852" s="43" t="str">
        <f>IF($CX852="","",VLOOKUP($CX852,'Braços de IP'!$E$9:$I$15,5,0))</f>
        <v/>
      </c>
      <c r="DA852" s="56"/>
      <c r="DB852" s="56"/>
      <c r="DC852" s="56"/>
      <c r="DD852" s="56"/>
      <c r="DE852" s="56"/>
      <c r="DF852" s="56"/>
      <c r="DG852" s="44">
        <f t="shared" si="478"/>
        <v>0</v>
      </c>
      <c r="DH852" s="45">
        <f t="shared" si="479"/>
        <v>90</v>
      </c>
      <c r="DI852" s="44">
        <f t="shared" si="480"/>
        <v>90</v>
      </c>
      <c r="DJ852" s="46">
        <f t="shared" si="481"/>
        <v>1</v>
      </c>
      <c r="DK852" s="47" t="s">
        <v>147</v>
      </c>
      <c r="DL852" s="48"/>
      <c r="DM852" s="49"/>
      <c r="DN852" s="23" t="s">
        <v>148</v>
      </c>
      <c r="DO852" s="23"/>
      <c r="DQ852" s="50" t="e">
        <f t="shared" si="492"/>
        <v>#VALUE!</v>
      </c>
      <c r="DS852" s="5" t="s">
        <v>675</v>
      </c>
      <c r="DT852" s="5" t="s">
        <v>676</v>
      </c>
      <c r="DU852" s="5" t="s">
        <v>677</v>
      </c>
    </row>
    <row r="853" spans="1:125" ht="15.75" hidden="1" customHeight="1" x14ac:dyDescent="0.3">
      <c r="B853" s="5"/>
      <c r="C853" s="5"/>
      <c r="D853" s="5"/>
      <c r="E853" s="22" t="s">
        <v>679</v>
      </c>
      <c r="F853" s="22" t="s">
        <v>137</v>
      </c>
      <c r="G853" s="23" t="s">
        <v>680</v>
      </c>
      <c r="H853" s="23">
        <v>-23.347121999999999</v>
      </c>
      <c r="I853" s="23">
        <v>-46.848039999999997</v>
      </c>
      <c r="J853" s="24" t="s">
        <v>223</v>
      </c>
      <c r="K853" s="25"/>
      <c r="L853" s="24" t="s">
        <v>157</v>
      </c>
      <c r="M853" s="24" t="s">
        <v>141</v>
      </c>
      <c r="N853" s="26">
        <v>90</v>
      </c>
      <c r="O853" s="27" t="s">
        <v>142</v>
      </c>
      <c r="P853" s="23" t="s">
        <v>143</v>
      </c>
      <c r="Q853" s="26">
        <f t="shared" si="459"/>
        <v>180</v>
      </c>
      <c r="R853" s="27">
        <v>2</v>
      </c>
      <c r="S853" s="28">
        <v>1</v>
      </c>
      <c r="T853" s="28">
        <v>7.9</v>
      </c>
      <c r="U853" s="23"/>
      <c r="V853" s="23"/>
      <c r="W853" s="29"/>
      <c r="X853" s="28">
        <v>1</v>
      </c>
      <c r="Y853" s="27"/>
      <c r="Z853" s="27"/>
      <c r="AA853" s="27"/>
      <c r="AB853" s="27"/>
      <c r="AC853" s="27"/>
      <c r="AD853" s="27" t="s">
        <v>144</v>
      </c>
      <c r="AE853" s="27" t="s">
        <v>145</v>
      </c>
      <c r="AF853" s="27"/>
      <c r="AG853" s="27">
        <v>9</v>
      </c>
      <c r="AH853" s="27">
        <v>1</v>
      </c>
      <c r="AI853" s="27">
        <v>0.2</v>
      </c>
      <c r="AJ853" s="27">
        <v>4</v>
      </c>
      <c r="AK853" s="27">
        <f t="shared" si="460"/>
        <v>3.8</v>
      </c>
      <c r="AL853" s="27" t="s">
        <v>143</v>
      </c>
      <c r="AM853" s="27" t="s">
        <v>143</v>
      </c>
      <c r="AN853" s="27"/>
      <c r="AO853" s="27">
        <f t="shared" si="461"/>
        <v>2</v>
      </c>
      <c r="AP853" s="27"/>
      <c r="AQ853" s="27"/>
      <c r="AR853" s="27"/>
      <c r="AS853" s="27"/>
      <c r="AT853" s="27"/>
      <c r="AU853" s="27"/>
      <c r="AV853" s="27">
        <f t="shared" si="462"/>
        <v>0</v>
      </c>
      <c r="AW853" s="27"/>
      <c r="AX853" s="28">
        <f>VLOOKUP(J853,ABNT5101!$I$3:$J$9,2)</f>
        <v>15</v>
      </c>
      <c r="AY853" s="28">
        <f>VLOOKUP(J853,ABNT5101!$I$3:$M$9,5)</f>
        <v>0.18</v>
      </c>
      <c r="AZ853" s="28" t="str">
        <f>_xlfn.XLOOKUP(J853,ABNT5101!I:I,ABNT5101!L:L)</f>
        <v>-</v>
      </c>
      <c r="BA853" s="28">
        <f>_xlfn.XLOOKUP(J853,ABNT5101!$I:$I,ABNT5101!M:M)</f>
        <v>0.18</v>
      </c>
      <c r="BB853" s="28" t="str">
        <f>_xlfn.XLOOKUP(J853,ABNT5101!$I:$I,ABNT5101!N:N)</f>
        <v>-</v>
      </c>
      <c r="BC853" s="28">
        <f>_xlfn.XLOOKUP(J853,ABNT5101!$I:$I,ABNT5101!O:O)</f>
        <v>15</v>
      </c>
      <c r="BD853" s="31" t="str">
        <f t="shared" si="463"/>
        <v>NÃO ATENDE</v>
      </c>
      <c r="BE853" s="32">
        <f t="shared" si="487"/>
        <v>-1</v>
      </c>
      <c r="BF853" s="32">
        <f t="shared" si="488"/>
        <v>-1</v>
      </c>
      <c r="BG853" s="32" t="str">
        <f t="shared" si="464"/>
        <v>-</v>
      </c>
      <c r="BH853" s="34"/>
      <c r="BI853" s="34"/>
      <c r="BJ853" s="34"/>
      <c r="BK853" s="34"/>
      <c r="BL853" s="35"/>
      <c r="BM853" s="34"/>
      <c r="BN853" s="31" t="str">
        <f t="shared" si="465"/>
        <v>NÃO ATENDE</v>
      </c>
      <c r="BO853" s="31" t="str">
        <f t="shared" si="489"/>
        <v>NÃO ATENDE</v>
      </c>
      <c r="BP853" s="31" t="str">
        <f t="shared" si="490"/>
        <v>NÃO ATENDE</v>
      </c>
      <c r="BQ853" s="31" t="str">
        <f t="shared" si="466"/>
        <v>ATENDE</v>
      </c>
      <c r="BR853" s="36" t="str">
        <f t="shared" si="467"/>
        <v>C3</v>
      </c>
      <c r="BS853" s="36" t="str">
        <f t="shared" si="468"/>
        <v>P5</v>
      </c>
      <c r="BT853" s="37">
        <f t="shared" si="469"/>
        <v>-1</v>
      </c>
      <c r="BU853" s="34"/>
      <c r="BV853" s="34"/>
      <c r="BW853" s="36">
        <f>IF(BS853="-","-",_xlfn.XLOOKUP(BS853,ABNT5101!$B$4:$B$9,ABNT5101!$C$4:$C$9))</f>
        <v>5</v>
      </c>
      <c r="BX853" s="36">
        <f>IF(BS853="-","-",_xlfn.XLOOKUP(BS853,ABNT5101!$B$4:$B$9,ABNT5101!$D$4:$D$9))</f>
        <v>1</v>
      </c>
      <c r="BY853" s="31" t="str">
        <f t="shared" si="470"/>
        <v>NÃO ATENDE</v>
      </c>
      <c r="BZ853" s="31" t="str">
        <f t="shared" si="471"/>
        <v>NÃO ATENDE</v>
      </c>
      <c r="CA853" s="31" t="str">
        <f t="shared" si="472"/>
        <v>NÃO ATENDE</v>
      </c>
      <c r="CB853" s="36" t="str">
        <f t="shared" si="491"/>
        <v>P5</v>
      </c>
      <c r="CC853" s="37">
        <f t="shared" si="473"/>
        <v>-1</v>
      </c>
      <c r="CD853" s="38"/>
      <c r="CE853" s="38"/>
      <c r="CF853" s="31">
        <f>IF(CB853="-","-",_xlfn.XLOOKUP(CB853,ABNT5101!$B$4:$B$9,ABNT5101!$C$4:$C$9))</f>
        <v>5</v>
      </c>
      <c r="CG853" s="36">
        <f>IF(CB853="-","-",_xlfn.XLOOKUP(CB853,ABNT5101!$B$4:$B$9,ABNT5101!$D$4:$D$9))</f>
        <v>1</v>
      </c>
      <c r="CH853" s="31" t="str">
        <f t="shared" si="474"/>
        <v>NÃO ATENDE</v>
      </c>
      <c r="CI853" s="31" t="str">
        <f t="shared" si="475"/>
        <v>NÃO ATENDE</v>
      </c>
      <c r="CJ853" s="31" t="str">
        <f t="shared" si="476"/>
        <v>NÃO ATENDE</v>
      </c>
      <c r="CK853" s="56">
        <f>_xlfn.XLOOKUP(CL853,'Banco de dados'!$B:$B,'Banco de dados'!$D:$D)</f>
        <v>0</v>
      </c>
      <c r="CL853" s="42"/>
      <c r="CM853" s="56">
        <f>_xlfn.XLOOKUP(CL853,'Banco de dados'!$B:$B,'Banco de dados'!$E:$E)</f>
        <v>0</v>
      </c>
      <c r="CN853" s="56"/>
      <c r="CO853" s="56">
        <f>IF(CN853="-","-",_xlfn.XLOOKUP(CN853,'Banco de dados'!$B:$B,'Banco de dados'!$E:$E))</f>
        <v>0</v>
      </c>
      <c r="CP853" s="41">
        <f t="shared" si="477"/>
        <v>1</v>
      </c>
      <c r="CQ853" s="56">
        <f>_xlfn.XLOOKUP(CL853,'Banco de dados'!$B:$B,'Banco de dados'!$H:$H)</f>
        <v>0</v>
      </c>
      <c r="CR853" s="56" t="e">
        <f t="array" aca="1" ref="CR853" ca="1">_xludf.xlookup(CN853,'Banco de dados'!$B:$B,'Banco de dados'!$H:$H)</f>
        <v>#NAME?</v>
      </c>
      <c r="CS853" s="56" t="e">
        <f t="array" aca="1" ref="CS853" ca="1">_xludf.xlookup(CL853,'Banco de dados'!$B:$B,'Banco de dados'!$F:$F)</f>
        <v>#NAME?</v>
      </c>
      <c r="CT853" s="56" t="e">
        <f t="array" aca="1" ref="CT853" ca="1">_xludf.xlookup(CN853,'Banco de dados'!$B:$B,'Banco de dados'!$F:$F)</f>
        <v>#NAME?</v>
      </c>
      <c r="CU853" s="42"/>
      <c r="CV853" s="42"/>
      <c r="CW853" s="56" t="str">
        <f>IF(AJ853=0.5,"Suporte",IF(AND(AJ853&gt;='Braços de IP'!$B$9,AJ853&lt;='Braços de IP'!$D$9),'Braços de IP'!$E$9,IF(AND(AJ853&gt;='Braços de IP'!$B$10,AJ853&lt;='Braços de IP'!$D$10),'Braços de IP'!$E$10,IF(AND(AJ853&gt;='Braços de IP'!$B$11,AJ853&lt;='Braços de IP'!$D$11),'Braços de IP'!$E$11,IF(AND(AJ853&gt;='Braços de IP'!$B$12,AJ853&lt;='Braços de IP'!$D$12),'Braços de IP'!$E$12,IF(AND(AJ853&gt;='Braços de IP'!$B$13,AJ853&lt;='Braços de IP'!$D$13),'Braços de IP'!$E$13,IF(AND(AJ853&gt;='Braços de IP'!$B$14,AJ853&lt;='Braços de IP'!$D$14),'Braços de IP'!$E$14,"ERRO")))))))</f>
        <v>Longo II</v>
      </c>
      <c r="CX853" s="42"/>
      <c r="CY853" s="56" t="str">
        <f>IF($CX853="","",VLOOKUP($CX853,'Braços de IP'!$E$9:$I$15,2,0))</f>
        <v/>
      </c>
      <c r="CZ853" s="43" t="str">
        <f>IF($CX853="","",VLOOKUP($CX853,'Braços de IP'!$E$9:$I$15,5,0))</f>
        <v/>
      </c>
      <c r="DA853" s="56"/>
      <c r="DB853" s="56"/>
      <c r="DC853" s="56"/>
      <c r="DD853" s="56"/>
      <c r="DE853" s="56"/>
      <c r="DF853" s="56"/>
      <c r="DG853" s="44">
        <f t="shared" si="478"/>
        <v>0</v>
      </c>
      <c r="DH853" s="45">
        <f t="shared" si="479"/>
        <v>90</v>
      </c>
      <c r="DI853" s="44">
        <f t="shared" si="480"/>
        <v>90</v>
      </c>
      <c r="DJ853" s="46">
        <f t="shared" si="481"/>
        <v>1</v>
      </c>
      <c r="DK853" s="47" t="s">
        <v>147</v>
      </c>
      <c r="DL853" s="48"/>
      <c r="DM853" s="49"/>
      <c r="DN853" s="23" t="s">
        <v>148</v>
      </c>
      <c r="DO853" s="23"/>
      <c r="DQ853" s="50" t="e">
        <f t="shared" si="492"/>
        <v>#VALUE!</v>
      </c>
      <c r="DS853" s="5" t="s">
        <v>675</v>
      </c>
      <c r="DT853" s="5" t="s">
        <v>676</v>
      </c>
      <c r="DU853" s="5" t="s">
        <v>677</v>
      </c>
    </row>
    <row r="854" spans="1:125" ht="15.75" hidden="1" customHeight="1" x14ac:dyDescent="0.3">
      <c r="B854" s="5"/>
      <c r="C854" s="5"/>
      <c r="D854" s="5"/>
      <c r="E854" s="22" t="s">
        <v>681</v>
      </c>
      <c r="F854" s="22" t="s">
        <v>150</v>
      </c>
      <c r="G854" s="23" t="s">
        <v>682</v>
      </c>
      <c r="H854" s="23">
        <v>-23.292670999999999</v>
      </c>
      <c r="I854" s="23">
        <v>-46.874381</v>
      </c>
      <c r="J854" s="24" t="s">
        <v>139</v>
      </c>
      <c r="K854" s="25"/>
      <c r="L854" s="24" t="s">
        <v>152</v>
      </c>
      <c r="M854" s="24" t="s">
        <v>141</v>
      </c>
      <c r="N854" s="26">
        <v>87</v>
      </c>
      <c r="O854" s="27" t="s">
        <v>142</v>
      </c>
      <c r="P854" s="23" t="s">
        <v>143</v>
      </c>
      <c r="Q854" s="26">
        <f t="shared" si="459"/>
        <v>174</v>
      </c>
      <c r="R854" s="27">
        <v>1</v>
      </c>
      <c r="S854" s="28" t="s">
        <v>153</v>
      </c>
      <c r="T854" s="28">
        <v>6.5</v>
      </c>
      <c r="U854" s="23"/>
      <c r="V854" s="23"/>
      <c r="W854" s="29"/>
      <c r="X854" s="28" t="s">
        <v>153</v>
      </c>
      <c r="Y854" s="27"/>
      <c r="Z854" s="27"/>
      <c r="AA854" s="27"/>
      <c r="AB854" s="27"/>
      <c r="AC854" s="27"/>
      <c r="AD854" s="27" t="s">
        <v>144</v>
      </c>
      <c r="AE854" s="27" t="s">
        <v>145</v>
      </c>
      <c r="AF854" s="27"/>
      <c r="AG854" s="27">
        <v>7.5</v>
      </c>
      <c r="AH854" s="27">
        <v>1</v>
      </c>
      <c r="AI854" s="27">
        <v>1.3</v>
      </c>
      <c r="AJ854" s="27">
        <v>2.2999999999999998</v>
      </c>
      <c r="AK854" s="27">
        <f t="shared" si="460"/>
        <v>0.99999999999999978</v>
      </c>
      <c r="AL854" s="27" t="s">
        <v>143</v>
      </c>
      <c r="AM854" s="27" t="s">
        <v>143</v>
      </c>
      <c r="AN854" s="27"/>
      <c r="AO854" s="27">
        <f t="shared" si="461"/>
        <v>2</v>
      </c>
      <c r="AP854" s="27"/>
      <c r="AQ854" s="27"/>
      <c r="AR854" s="27"/>
      <c r="AS854" s="27"/>
      <c r="AT854" s="27"/>
      <c r="AU854" s="27"/>
      <c r="AV854" s="27">
        <f t="shared" si="462"/>
        <v>0</v>
      </c>
      <c r="AW854" s="27"/>
      <c r="AX854" s="28">
        <f>VLOOKUP(J854,ABNT5101!$I$3:$J$9,2)</f>
        <v>7.5</v>
      </c>
      <c r="AY854" s="28">
        <f>VLOOKUP(J854,ABNT5101!$I$3:$M$9,5)</f>
        <v>0.18</v>
      </c>
      <c r="AZ854" s="28" t="str">
        <f>_xlfn.XLOOKUP(J854,ABNT5101!I:I,ABNT5101!L:L)</f>
        <v>-</v>
      </c>
      <c r="BA854" s="28">
        <f>_xlfn.XLOOKUP(J854,ABNT5101!$I:$I,ABNT5101!M:M)</f>
        <v>0.18</v>
      </c>
      <c r="BB854" s="28" t="str">
        <f>_xlfn.XLOOKUP(J854,ABNT5101!$I:$I,ABNT5101!N:N)</f>
        <v>-</v>
      </c>
      <c r="BC854" s="28">
        <f>_xlfn.XLOOKUP(J854,ABNT5101!$I:$I,ABNT5101!O:O)</f>
        <v>16</v>
      </c>
      <c r="BD854" s="31" t="str">
        <f t="shared" si="463"/>
        <v>NÃO ATENDE</v>
      </c>
      <c r="BE854" s="32">
        <f t="shared" si="487"/>
        <v>-1</v>
      </c>
      <c r="BF854" s="32">
        <f t="shared" si="488"/>
        <v>-1</v>
      </c>
      <c r="BG854" s="32" t="str">
        <f t="shared" si="464"/>
        <v>-</v>
      </c>
      <c r="BH854" s="34"/>
      <c r="BI854" s="34"/>
      <c r="BJ854" s="34"/>
      <c r="BK854" s="34"/>
      <c r="BL854" s="35"/>
      <c r="BM854" s="34"/>
      <c r="BN854" s="31" t="str">
        <f t="shared" si="465"/>
        <v>NÃO ATENDE</v>
      </c>
      <c r="BO854" s="31" t="str">
        <f t="shared" si="489"/>
        <v>NÃO ATENDE</v>
      </c>
      <c r="BP854" s="31" t="str">
        <f t="shared" si="490"/>
        <v>NÃO ATENDE</v>
      </c>
      <c r="BQ854" s="31" t="str">
        <f t="shared" si="466"/>
        <v>ATENDE</v>
      </c>
      <c r="BR854" s="36" t="str">
        <f t="shared" si="467"/>
        <v>C5</v>
      </c>
      <c r="BS854" s="36" t="str">
        <f t="shared" si="468"/>
        <v>Sem Passeio</v>
      </c>
      <c r="BT854" s="37" t="e">
        <f t="shared" si="469"/>
        <v>#N/A</v>
      </c>
      <c r="BU854" s="34"/>
      <c r="BV854" s="34"/>
      <c r="BW854" s="36" t="e">
        <f>IF(BS854="-","-",_xlfn.XLOOKUP(BS854,ABNT5101!$B$4:$B$9,ABNT5101!$C$4:$C$9))</f>
        <v>#N/A</v>
      </c>
      <c r="BX854" s="36" t="e">
        <f>IF(BS854="-","-",_xlfn.XLOOKUP(BS854,ABNT5101!$B$4:$B$9,ABNT5101!$D$4:$D$9))</f>
        <v>#N/A</v>
      </c>
      <c r="BY854" s="31" t="e">
        <f t="shared" si="470"/>
        <v>#N/A</v>
      </c>
      <c r="BZ854" s="31" t="e">
        <f t="shared" si="471"/>
        <v>#N/A</v>
      </c>
      <c r="CA854" s="31" t="e">
        <f t="shared" si="472"/>
        <v>#N/A</v>
      </c>
      <c r="CB854" s="36" t="str">
        <f t="shared" si="491"/>
        <v>Sem Passeio</v>
      </c>
      <c r="CC854" s="37" t="e">
        <f t="shared" si="473"/>
        <v>#N/A</v>
      </c>
      <c r="CD854" s="38"/>
      <c r="CE854" s="38"/>
      <c r="CF854" s="31" t="e">
        <f>IF(CB854="-","-",_xlfn.XLOOKUP(CB854,ABNT5101!$B$4:$B$9,ABNT5101!$C$4:$C$9))</f>
        <v>#N/A</v>
      </c>
      <c r="CG854" s="36" t="e">
        <f>IF(CB854="-","-",_xlfn.XLOOKUP(CB854,ABNT5101!$B$4:$B$9,ABNT5101!$D$4:$D$9))</f>
        <v>#N/A</v>
      </c>
      <c r="CH854" s="31" t="e">
        <f t="shared" si="474"/>
        <v>#N/A</v>
      </c>
      <c r="CI854" s="31" t="e">
        <f t="shared" si="475"/>
        <v>#N/A</v>
      </c>
      <c r="CJ854" s="31" t="e">
        <f t="shared" si="476"/>
        <v>#N/A</v>
      </c>
      <c r="CK854" s="56">
        <f>_xlfn.XLOOKUP(CL854,'Banco de dados'!$B:$B,'Banco de dados'!$D:$D)</f>
        <v>0</v>
      </c>
      <c r="CL854" s="42"/>
      <c r="CM854" s="56">
        <f>_xlfn.XLOOKUP(CL854,'Banco de dados'!$B:$B,'Banco de dados'!$E:$E)</f>
        <v>0</v>
      </c>
      <c r="CN854" s="56"/>
      <c r="CO854" s="56">
        <f>IF(CN854="-","-",_xlfn.XLOOKUP(CN854,'Banco de dados'!$B:$B,'Banco de dados'!$E:$E))</f>
        <v>0</v>
      </c>
      <c r="CP854" s="41">
        <f t="shared" si="477"/>
        <v>1</v>
      </c>
      <c r="CQ854" s="56">
        <f>_xlfn.XLOOKUP(CL854,'Banco de dados'!$B:$B,'Banco de dados'!$H:$H)</f>
        <v>0</v>
      </c>
      <c r="CR854" s="56" t="e">
        <f t="array" aca="1" ref="CR854" ca="1">_xludf.xlookup(CN854,'Banco de dados'!$B:$B,'Banco de dados'!$H:$H)</f>
        <v>#NAME?</v>
      </c>
      <c r="CS854" s="58" t="e">
        <f t="array" aca="1" ref="CS854" ca="1">_xludf.xlookup(CL854,'Banco de dados'!$B:$B,'Banco de dados'!$F:$F)</f>
        <v>#NAME?</v>
      </c>
      <c r="CT854" s="56" t="e">
        <f t="array" aca="1" ref="CT854" ca="1">_xludf.xlookup(CN854,'Banco de dados'!$B:$B,'Banco de dados'!$F:$F)</f>
        <v>#NAME?</v>
      </c>
      <c r="CU854" s="42"/>
      <c r="CV854" s="42"/>
      <c r="CW854" s="56" t="str">
        <f>IF(AJ854=0.5,"Suporte",IF(AND(AJ854&gt;='Braços de IP'!$B$9,AJ854&lt;='Braços de IP'!$D$9),'Braços de IP'!$E$9,IF(AND(AJ854&gt;='Braços de IP'!$B$10,AJ854&lt;='Braços de IP'!$D$10),'Braços de IP'!$E$10,IF(AND(AJ854&gt;='Braços de IP'!$B$11,AJ854&lt;='Braços de IP'!$D$11),'Braços de IP'!$E$11,IF(AND(AJ854&gt;='Braços de IP'!$B$12,AJ854&lt;='Braços de IP'!$D$12),'Braços de IP'!$E$12,IF(AND(AJ854&gt;='Braços de IP'!$B$13,AJ854&lt;='Braços de IP'!$D$13),'Braços de IP'!$E$13,IF(AND(AJ854&gt;='Braços de IP'!$B$14,AJ854&lt;='Braços de IP'!$D$14),'Braços de IP'!$E$14,"ERRO")))))))</f>
        <v>Médio II</v>
      </c>
      <c r="CX854" s="42"/>
      <c r="CY854" s="56" t="str">
        <f>IF($CX854="","",VLOOKUP($CX854,'Braços de IP'!$E$9:$I$15,2,0))</f>
        <v/>
      </c>
      <c r="CZ854" s="43" t="str">
        <f>IF($CX854="","",VLOOKUP($CX854,'Braços de IP'!$E$9:$I$15,5,0))</f>
        <v/>
      </c>
      <c r="DA854" s="56"/>
      <c r="DB854" s="56"/>
      <c r="DC854" s="56"/>
      <c r="DD854" s="56"/>
      <c r="DE854" s="56"/>
      <c r="DF854" s="56"/>
      <c r="DG854" s="44">
        <f t="shared" si="478"/>
        <v>0</v>
      </c>
      <c r="DH854" s="45">
        <f t="shared" si="479"/>
        <v>87</v>
      </c>
      <c r="DI854" s="44">
        <f t="shared" si="480"/>
        <v>87</v>
      </c>
      <c r="DJ854" s="46">
        <f t="shared" si="481"/>
        <v>1</v>
      </c>
      <c r="DK854" s="47" t="s">
        <v>147</v>
      </c>
      <c r="DL854" s="48"/>
      <c r="DM854" s="49"/>
      <c r="DN854" s="23" t="s">
        <v>148</v>
      </c>
      <c r="DO854" s="23"/>
      <c r="DQ854" s="50" t="e">
        <f t="shared" si="492"/>
        <v>#VALUE!</v>
      </c>
      <c r="DS854" s="5" t="s">
        <v>675</v>
      </c>
      <c r="DT854" s="5" t="s">
        <v>676</v>
      </c>
      <c r="DU854" s="5" t="s">
        <v>677</v>
      </c>
    </row>
    <row r="855" spans="1:125" ht="15.75" hidden="1" customHeight="1" x14ac:dyDescent="0.3">
      <c r="B855" s="5"/>
      <c r="C855" s="5"/>
      <c r="D855" s="5"/>
      <c r="E855" s="22" t="s">
        <v>681</v>
      </c>
      <c r="F855" s="22" t="s">
        <v>150</v>
      </c>
      <c r="G855" s="23" t="s">
        <v>682</v>
      </c>
      <c r="H855" s="23">
        <v>-23.292670999999999</v>
      </c>
      <c r="I855" s="23">
        <v>-46.874381</v>
      </c>
      <c r="J855" s="24" t="s">
        <v>139</v>
      </c>
      <c r="K855" s="25"/>
      <c r="L855" s="24" t="s">
        <v>152</v>
      </c>
      <c r="M855" s="24" t="s">
        <v>141</v>
      </c>
      <c r="N855" s="26">
        <v>87</v>
      </c>
      <c r="O855" s="27" t="s">
        <v>142</v>
      </c>
      <c r="P855" s="23" t="s">
        <v>143</v>
      </c>
      <c r="Q855" s="26">
        <f t="shared" si="459"/>
        <v>174</v>
      </c>
      <c r="R855" s="27">
        <v>1</v>
      </c>
      <c r="S855" s="28" t="s">
        <v>153</v>
      </c>
      <c r="T855" s="28">
        <v>6.5</v>
      </c>
      <c r="U855" s="23"/>
      <c r="V855" s="23"/>
      <c r="W855" s="29"/>
      <c r="X855" s="28" t="s">
        <v>153</v>
      </c>
      <c r="Y855" s="27"/>
      <c r="Z855" s="27"/>
      <c r="AA855" s="27"/>
      <c r="AB855" s="27"/>
      <c r="AC855" s="27"/>
      <c r="AD855" s="27" t="s">
        <v>144</v>
      </c>
      <c r="AE855" s="27" t="s">
        <v>145</v>
      </c>
      <c r="AF855" s="27"/>
      <c r="AG855" s="27">
        <v>7.5</v>
      </c>
      <c r="AH855" s="27">
        <v>1</v>
      </c>
      <c r="AI855" s="27">
        <v>1.3</v>
      </c>
      <c r="AJ855" s="27">
        <v>2.2999999999999998</v>
      </c>
      <c r="AK855" s="27">
        <f t="shared" si="460"/>
        <v>0.99999999999999978</v>
      </c>
      <c r="AL855" s="27" t="s">
        <v>143</v>
      </c>
      <c r="AM855" s="27" t="s">
        <v>143</v>
      </c>
      <c r="AN855" s="27"/>
      <c r="AO855" s="27">
        <f t="shared" si="461"/>
        <v>2</v>
      </c>
      <c r="AP855" s="27"/>
      <c r="AQ855" s="27"/>
      <c r="AR855" s="27"/>
      <c r="AS855" s="27"/>
      <c r="AT855" s="27"/>
      <c r="AU855" s="27"/>
      <c r="AV855" s="27">
        <f t="shared" si="462"/>
        <v>0</v>
      </c>
      <c r="AW855" s="27"/>
      <c r="AX855" s="28">
        <f>VLOOKUP(J855,ABNT5101!$I$3:$J$9,2)</f>
        <v>7.5</v>
      </c>
      <c r="AY855" s="28">
        <f>VLOOKUP(J855,ABNT5101!$I$3:$M$9,5)</f>
        <v>0.18</v>
      </c>
      <c r="AZ855" s="28" t="str">
        <f>_xlfn.XLOOKUP(J855,ABNT5101!I:I,ABNT5101!L:L)</f>
        <v>-</v>
      </c>
      <c r="BA855" s="28">
        <f>_xlfn.XLOOKUP(J855,ABNT5101!$I:$I,ABNT5101!M:M)</f>
        <v>0.18</v>
      </c>
      <c r="BB855" s="28" t="str">
        <f>_xlfn.XLOOKUP(J855,ABNT5101!$I:$I,ABNT5101!N:N)</f>
        <v>-</v>
      </c>
      <c r="BC855" s="28">
        <f>_xlfn.XLOOKUP(J855,ABNT5101!$I:$I,ABNT5101!O:O)</f>
        <v>16</v>
      </c>
      <c r="BD855" s="31" t="str">
        <f t="shared" si="463"/>
        <v>NÃO ATENDE</v>
      </c>
      <c r="BE855" s="32">
        <f t="shared" si="487"/>
        <v>-1</v>
      </c>
      <c r="BF855" s="32">
        <f t="shared" si="488"/>
        <v>-1</v>
      </c>
      <c r="BG855" s="32" t="str">
        <f t="shared" si="464"/>
        <v>-</v>
      </c>
      <c r="BH855" s="34"/>
      <c r="BI855" s="34"/>
      <c r="BJ855" s="34"/>
      <c r="BK855" s="34"/>
      <c r="BL855" s="35"/>
      <c r="BM855" s="34"/>
      <c r="BN855" s="31" t="str">
        <f t="shared" si="465"/>
        <v>NÃO ATENDE</v>
      </c>
      <c r="BO855" s="31" t="str">
        <f t="shared" si="489"/>
        <v>NÃO ATENDE</v>
      </c>
      <c r="BP855" s="31" t="str">
        <f t="shared" si="490"/>
        <v>NÃO ATENDE</v>
      </c>
      <c r="BQ855" s="31" t="str">
        <f t="shared" si="466"/>
        <v>ATENDE</v>
      </c>
      <c r="BR855" s="36" t="str">
        <f t="shared" si="467"/>
        <v>C5</v>
      </c>
      <c r="BS855" s="36" t="str">
        <f t="shared" si="468"/>
        <v>Sem Passeio</v>
      </c>
      <c r="BT855" s="37" t="e">
        <f t="shared" si="469"/>
        <v>#N/A</v>
      </c>
      <c r="BU855" s="34"/>
      <c r="BV855" s="34"/>
      <c r="BW855" s="36" t="e">
        <f>IF(BS855="-","-",_xlfn.XLOOKUP(BS855,ABNT5101!$B$4:$B$9,ABNT5101!$C$4:$C$9))</f>
        <v>#N/A</v>
      </c>
      <c r="BX855" s="36" t="e">
        <f>IF(BS855="-","-",_xlfn.XLOOKUP(BS855,ABNT5101!$B$4:$B$9,ABNT5101!$D$4:$D$9))</f>
        <v>#N/A</v>
      </c>
      <c r="BY855" s="31" t="e">
        <f t="shared" si="470"/>
        <v>#N/A</v>
      </c>
      <c r="BZ855" s="31" t="e">
        <f t="shared" si="471"/>
        <v>#N/A</v>
      </c>
      <c r="CA855" s="31" t="e">
        <f t="shared" si="472"/>
        <v>#N/A</v>
      </c>
      <c r="CB855" s="36" t="str">
        <f t="shared" si="491"/>
        <v>Sem Passeio</v>
      </c>
      <c r="CC855" s="37" t="e">
        <f t="shared" si="473"/>
        <v>#N/A</v>
      </c>
      <c r="CD855" s="38"/>
      <c r="CE855" s="38"/>
      <c r="CF855" s="31" t="e">
        <f>IF(CB855="-","-",_xlfn.XLOOKUP(CB855,ABNT5101!$B$4:$B$9,ABNT5101!$C$4:$C$9))</f>
        <v>#N/A</v>
      </c>
      <c r="CG855" s="36" t="e">
        <f>IF(CB855="-","-",_xlfn.XLOOKUP(CB855,ABNT5101!$B$4:$B$9,ABNT5101!$D$4:$D$9))</f>
        <v>#N/A</v>
      </c>
      <c r="CH855" s="31" t="e">
        <f t="shared" si="474"/>
        <v>#N/A</v>
      </c>
      <c r="CI855" s="31" t="e">
        <f t="shared" si="475"/>
        <v>#N/A</v>
      </c>
      <c r="CJ855" s="31" t="e">
        <f t="shared" si="476"/>
        <v>#N/A</v>
      </c>
      <c r="CK855" s="56">
        <f>_xlfn.XLOOKUP(CL855,'Banco de dados'!$B:$B,'Banco de dados'!$D:$D)</f>
        <v>0</v>
      </c>
      <c r="CL855" s="42"/>
      <c r="CM855" s="56">
        <f>_xlfn.XLOOKUP(CL855,'Banco de dados'!$B:$B,'Banco de dados'!$E:$E)</f>
        <v>0</v>
      </c>
      <c r="CN855" s="56"/>
      <c r="CO855" s="56">
        <f>IF(CN855="-","-",_xlfn.XLOOKUP(CN855,'Banco de dados'!$B:$B,'Banco de dados'!$E:$E))</f>
        <v>0</v>
      </c>
      <c r="CP855" s="41">
        <f t="shared" si="477"/>
        <v>1</v>
      </c>
      <c r="CQ855" s="56">
        <f>_xlfn.XLOOKUP(CL855,'Banco de dados'!$B:$B,'Banco de dados'!$H:$H)</f>
        <v>0</v>
      </c>
      <c r="CR855" s="56" t="e">
        <f t="array" aca="1" ref="CR855" ca="1">_xludf.xlookup(CN855,'Banco de dados'!$B:$B,'Banco de dados'!$H:$H)</f>
        <v>#NAME?</v>
      </c>
      <c r="CS855" s="58" t="e">
        <f t="array" aca="1" ref="CS855" ca="1">_xludf.xlookup(CL855,'Banco de dados'!$B:$B,'Banco de dados'!$F:$F)</f>
        <v>#NAME?</v>
      </c>
      <c r="CT855" s="56" t="e">
        <f t="array" aca="1" ref="CT855" ca="1">_xludf.xlookup(CN855,'Banco de dados'!$B:$B,'Banco de dados'!$F:$F)</f>
        <v>#NAME?</v>
      </c>
      <c r="CU855" s="42"/>
      <c r="CV855" s="42"/>
      <c r="CW855" s="56" t="str">
        <f>IF(AJ855=0.5,"Suporte",IF(AND(AJ855&gt;='Braços de IP'!$B$9,AJ855&lt;='Braços de IP'!$D$9),'Braços de IP'!$E$9,IF(AND(AJ855&gt;='Braços de IP'!$B$10,AJ855&lt;='Braços de IP'!$D$10),'Braços de IP'!$E$10,IF(AND(AJ855&gt;='Braços de IP'!$B$11,AJ855&lt;='Braços de IP'!$D$11),'Braços de IP'!$E$11,IF(AND(AJ855&gt;='Braços de IP'!$B$12,AJ855&lt;='Braços de IP'!$D$12),'Braços de IP'!$E$12,IF(AND(AJ855&gt;='Braços de IP'!$B$13,AJ855&lt;='Braços de IP'!$D$13),'Braços de IP'!$E$13,IF(AND(AJ855&gt;='Braços de IP'!$B$14,AJ855&lt;='Braços de IP'!$D$14),'Braços de IP'!$E$14,"ERRO")))))))</f>
        <v>Médio II</v>
      </c>
      <c r="CX855" s="42"/>
      <c r="CY855" s="56" t="str">
        <f>IF($CX855="","",VLOOKUP($CX855,'Braços de IP'!$E$9:$I$15,2,0))</f>
        <v/>
      </c>
      <c r="CZ855" s="43" t="str">
        <f>IF($CX855="","",VLOOKUP($CX855,'Braços de IP'!$E$9:$I$15,5,0))</f>
        <v/>
      </c>
      <c r="DA855" s="56"/>
      <c r="DB855" s="56"/>
      <c r="DC855" s="56"/>
      <c r="DD855" s="56"/>
      <c r="DE855" s="56"/>
      <c r="DF855" s="56"/>
      <c r="DG855" s="44">
        <f t="shared" si="478"/>
        <v>0</v>
      </c>
      <c r="DH855" s="45">
        <f t="shared" si="479"/>
        <v>87</v>
      </c>
      <c r="DI855" s="44">
        <f t="shared" si="480"/>
        <v>87</v>
      </c>
      <c r="DJ855" s="46">
        <f t="shared" si="481"/>
        <v>1</v>
      </c>
      <c r="DK855" s="47" t="s">
        <v>147</v>
      </c>
      <c r="DL855" s="48"/>
      <c r="DM855" s="49"/>
      <c r="DN855" s="23" t="s">
        <v>148</v>
      </c>
      <c r="DO855" s="23"/>
      <c r="DQ855" s="50" t="e">
        <f t="shared" si="492"/>
        <v>#VALUE!</v>
      </c>
      <c r="DS855" s="5" t="s">
        <v>675</v>
      </c>
      <c r="DT855" s="5" t="s">
        <v>676</v>
      </c>
      <c r="DU855" s="5" t="s">
        <v>677</v>
      </c>
    </row>
    <row r="856" spans="1:125" ht="15.75" hidden="1" customHeight="1" x14ac:dyDescent="0.3">
      <c r="B856" s="5"/>
      <c r="C856" s="5"/>
      <c r="D856" s="5"/>
      <c r="E856" s="22" t="s">
        <v>681</v>
      </c>
      <c r="F856" s="22" t="s">
        <v>150</v>
      </c>
      <c r="G856" s="23" t="s">
        <v>682</v>
      </c>
      <c r="H856" s="23">
        <v>-23.292670999999999</v>
      </c>
      <c r="I856" s="23">
        <v>-46.874381</v>
      </c>
      <c r="J856" s="24" t="s">
        <v>139</v>
      </c>
      <c r="K856" s="25"/>
      <c r="L856" s="24" t="s">
        <v>152</v>
      </c>
      <c r="M856" s="24" t="s">
        <v>141</v>
      </c>
      <c r="N856" s="26">
        <v>87</v>
      </c>
      <c r="O856" s="27" t="s">
        <v>142</v>
      </c>
      <c r="P856" s="23" t="s">
        <v>143</v>
      </c>
      <c r="Q856" s="26">
        <f t="shared" si="459"/>
        <v>174</v>
      </c>
      <c r="R856" s="27">
        <v>1</v>
      </c>
      <c r="S856" s="28" t="s">
        <v>153</v>
      </c>
      <c r="T856" s="28">
        <v>6.5</v>
      </c>
      <c r="U856" s="23"/>
      <c r="V856" s="23"/>
      <c r="W856" s="29"/>
      <c r="X856" s="28" t="s">
        <v>153</v>
      </c>
      <c r="Y856" s="27"/>
      <c r="Z856" s="27"/>
      <c r="AA856" s="27"/>
      <c r="AB856" s="27"/>
      <c r="AC856" s="27"/>
      <c r="AD856" s="27" t="s">
        <v>144</v>
      </c>
      <c r="AE856" s="27" t="s">
        <v>145</v>
      </c>
      <c r="AF856" s="27"/>
      <c r="AG856" s="27">
        <v>7.5</v>
      </c>
      <c r="AH856" s="27">
        <v>1</v>
      </c>
      <c r="AI856" s="27">
        <v>1.3</v>
      </c>
      <c r="AJ856" s="27">
        <v>2.2999999999999998</v>
      </c>
      <c r="AK856" s="27">
        <f t="shared" si="460"/>
        <v>0.99999999999999978</v>
      </c>
      <c r="AL856" s="27" t="s">
        <v>143</v>
      </c>
      <c r="AM856" s="27" t="s">
        <v>143</v>
      </c>
      <c r="AN856" s="27"/>
      <c r="AO856" s="27">
        <f t="shared" si="461"/>
        <v>2</v>
      </c>
      <c r="AP856" s="27"/>
      <c r="AQ856" s="27"/>
      <c r="AR856" s="27"/>
      <c r="AS856" s="27"/>
      <c r="AT856" s="27"/>
      <c r="AU856" s="27"/>
      <c r="AV856" s="27">
        <f t="shared" si="462"/>
        <v>0</v>
      </c>
      <c r="AW856" s="27"/>
      <c r="AX856" s="28">
        <f>VLOOKUP(J856,ABNT5101!$I$3:$J$9,2)</f>
        <v>7.5</v>
      </c>
      <c r="AY856" s="28">
        <f>VLOOKUP(J856,ABNT5101!$I$3:$M$9,5)</f>
        <v>0.18</v>
      </c>
      <c r="AZ856" s="28" t="str">
        <f>_xlfn.XLOOKUP(J856,ABNT5101!I:I,ABNT5101!L:L)</f>
        <v>-</v>
      </c>
      <c r="BA856" s="28">
        <f>_xlfn.XLOOKUP(J856,ABNT5101!$I:$I,ABNT5101!M:M)</f>
        <v>0.18</v>
      </c>
      <c r="BB856" s="28" t="str">
        <f>_xlfn.XLOOKUP(J856,ABNT5101!$I:$I,ABNT5101!N:N)</f>
        <v>-</v>
      </c>
      <c r="BC856" s="28">
        <f>_xlfn.XLOOKUP(J856,ABNT5101!$I:$I,ABNT5101!O:O)</f>
        <v>16</v>
      </c>
      <c r="BD856" s="31" t="str">
        <f t="shared" si="463"/>
        <v>NÃO ATENDE</v>
      </c>
      <c r="BE856" s="32">
        <f t="shared" si="487"/>
        <v>-1</v>
      </c>
      <c r="BF856" s="32">
        <f t="shared" si="488"/>
        <v>-1</v>
      </c>
      <c r="BG856" s="32" t="str">
        <f t="shared" si="464"/>
        <v>-</v>
      </c>
      <c r="BH856" s="34"/>
      <c r="BI856" s="34"/>
      <c r="BJ856" s="34"/>
      <c r="BK856" s="34"/>
      <c r="BL856" s="35"/>
      <c r="BM856" s="34"/>
      <c r="BN856" s="31" t="str">
        <f t="shared" si="465"/>
        <v>NÃO ATENDE</v>
      </c>
      <c r="BO856" s="31" t="str">
        <f t="shared" si="489"/>
        <v>NÃO ATENDE</v>
      </c>
      <c r="BP856" s="31" t="str">
        <f t="shared" si="490"/>
        <v>NÃO ATENDE</v>
      </c>
      <c r="BQ856" s="31" t="str">
        <f t="shared" si="466"/>
        <v>ATENDE</v>
      </c>
      <c r="BR856" s="36" t="str">
        <f t="shared" si="467"/>
        <v>C5</v>
      </c>
      <c r="BS856" s="36" t="str">
        <f t="shared" si="468"/>
        <v>Sem Passeio</v>
      </c>
      <c r="BT856" s="37" t="e">
        <f t="shared" si="469"/>
        <v>#N/A</v>
      </c>
      <c r="BU856" s="34"/>
      <c r="BV856" s="34"/>
      <c r="BW856" s="36" t="e">
        <f>IF(BS856="-","-",_xlfn.XLOOKUP(BS856,ABNT5101!$B$4:$B$9,ABNT5101!$C$4:$C$9))</f>
        <v>#N/A</v>
      </c>
      <c r="BX856" s="36" t="e">
        <f>IF(BS856="-","-",_xlfn.XLOOKUP(BS856,ABNT5101!$B$4:$B$9,ABNT5101!$D$4:$D$9))</f>
        <v>#N/A</v>
      </c>
      <c r="BY856" s="31" t="e">
        <f t="shared" si="470"/>
        <v>#N/A</v>
      </c>
      <c r="BZ856" s="31" t="e">
        <f t="shared" si="471"/>
        <v>#N/A</v>
      </c>
      <c r="CA856" s="31" t="e">
        <f t="shared" si="472"/>
        <v>#N/A</v>
      </c>
      <c r="CB856" s="36" t="str">
        <f t="shared" si="491"/>
        <v>Sem Passeio</v>
      </c>
      <c r="CC856" s="37" t="e">
        <f t="shared" si="473"/>
        <v>#N/A</v>
      </c>
      <c r="CD856" s="38"/>
      <c r="CE856" s="38"/>
      <c r="CF856" s="31" t="e">
        <f>IF(CB856="-","-",_xlfn.XLOOKUP(CB856,ABNT5101!$B$4:$B$9,ABNT5101!$C$4:$C$9))</f>
        <v>#N/A</v>
      </c>
      <c r="CG856" s="36" t="e">
        <f>IF(CB856="-","-",_xlfn.XLOOKUP(CB856,ABNT5101!$B$4:$B$9,ABNT5101!$D$4:$D$9))</f>
        <v>#N/A</v>
      </c>
      <c r="CH856" s="31" t="e">
        <f t="shared" si="474"/>
        <v>#N/A</v>
      </c>
      <c r="CI856" s="31" t="e">
        <f t="shared" si="475"/>
        <v>#N/A</v>
      </c>
      <c r="CJ856" s="31" t="e">
        <f t="shared" si="476"/>
        <v>#N/A</v>
      </c>
      <c r="CK856" s="56">
        <f>_xlfn.XLOOKUP(CL856,'Banco de dados'!$B:$B,'Banco de dados'!$D:$D)</f>
        <v>0</v>
      </c>
      <c r="CL856" s="42"/>
      <c r="CM856" s="56">
        <f>_xlfn.XLOOKUP(CL856,'Banco de dados'!$B:$B,'Banco de dados'!$E:$E)</f>
        <v>0</v>
      </c>
      <c r="CN856" s="56"/>
      <c r="CO856" s="56">
        <f>IF(CN856="-","-",_xlfn.XLOOKUP(CN856,'Banco de dados'!$B:$B,'Banco de dados'!$E:$E))</f>
        <v>0</v>
      </c>
      <c r="CP856" s="41">
        <f t="shared" si="477"/>
        <v>1</v>
      </c>
      <c r="CQ856" s="56">
        <f>_xlfn.XLOOKUP(CL856,'Banco de dados'!$B:$B,'Banco de dados'!$H:$H)</f>
        <v>0</v>
      </c>
      <c r="CR856" s="56" t="e">
        <f t="array" aca="1" ref="CR856" ca="1">_xludf.xlookup(CN856,'Banco de dados'!$B:$B,'Banco de dados'!$H:$H)</f>
        <v>#NAME?</v>
      </c>
      <c r="CS856" s="58" t="e">
        <f t="array" aca="1" ref="CS856" ca="1">_xludf.xlookup(CL856,'Banco de dados'!$B:$B,'Banco de dados'!$F:$F)</f>
        <v>#NAME?</v>
      </c>
      <c r="CT856" s="56" t="e">
        <f t="array" aca="1" ref="CT856" ca="1">_xludf.xlookup(CN856,'Banco de dados'!$B:$B,'Banco de dados'!$F:$F)</f>
        <v>#NAME?</v>
      </c>
      <c r="CU856" s="42"/>
      <c r="CV856" s="42"/>
      <c r="CW856" s="56" t="str">
        <f>IF(AJ856=0.5,"Suporte",IF(AND(AJ856&gt;='Braços de IP'!$B$9,AJ856&lt;='Braços de IP'!$D$9),'Braços de IP'!$E$9,IF(AND(AJ856&gt;='Braços de IP'!$B$10,AJ856&lt;='Braços de IP'!$D$10),'Braços de IP'!$E$10,IF(AND(AJ856&gt;='Braços de IP'!$B$11,AJ856&lt;='Braços de IP'!$D$11),'Braços de IP'!$E$11,IF(AND(AJ856&gt;='Braços de IP'!$B$12,AJ856&lt;='Braços de IP'!$D$12),'Braços de IP'!$E$12,IF(AND(AJ856&gt;='Braços de IP'!$B$13,AJ856&lt;='Braços de IP'!$D$13),'Braços de IP'!$E$13,IF(AND(AJ856&gt;='Braços de IP'!$B$14,AJ856&lt;='Braços de IP'!$D$14),'Braços de IP'!$E$14,"ERRO")))))))</f>
        <v>Médio II</v>
      </c>
      <c r="CX856" s="42"/>
      <c r="CY856" s="56" t="str">
        <f>IF($CX856="","",VLOOKUP($CX856,'Braços de IP'!$E$9:$I$15,2,0))</f>
        <v/>
      </c>
      <c r="CZ856" s="43" t="str">
        <f>IF($CX856="","",VLOOKUP($CX856,'Braços de IP'!$E$9:$I$15,5,0))</f>
        <v/>
      </c>
      <c r="DA856" s="56"/>
      <c r="DB856" s="56"/>
      <c r="DC856" s="56"/>
      <c r="DD856" s="56"/>
      <c r="DE856" s="56"/>
      <c r="DF856" s="56"/>
      <c r="DG856" s="44">
        <f t="shared" si="478"/>
        <v>0</v>
      </c>
      <c r="DH856" s="45">
        <f t="shared" si="479"/>
        <v>87</v>
      </c>
      <c r="DI856" s="44">
        <f t="shared" si="480"/>
        <v>87</v>
      </c>
      <c r="DJ856" s="46">
        <f t="shared" si="481"/>
        <v>1</v>
      </c>
      <c r="DK856" s="47" t="s">
        <v>147</v>
      </c>
      <c r="DL856" s="48"/>
      <c r="DM856" s="49"/>
      <c r="DN856" s="23" t="s">
        <v>148</v>
      </c>
      <c r="DO856" s="23"/>
      <c r="DQ856" s="50" t="e">
        <f t="shared" si="492"/>
        <v>#VALUE!</v>
      </c>
      <c r="DS856" s="5" t="s">
        <v>675</v>
      </c>
      <c r="DT856" s="5" t="s">
        <v>676</v>
      </c>
      <c r="DU856" s="5" t="s">
        <v>677</v>
      </c>
    </row>
    <row r="857" spans="1:125" ht="15.75" hidden="1" customHeight="1" x14ac:dyDescent="0.3">
      <c r="B857" s="5"/>
      <c r="C857" s="5"/>
      <c r="D857" s="5"/>
      <c r="E857" s="22" t="s">
        <v>683</v>
      </c>
      <c r="F857" s="22" t="s">
        <v>137</v>
      </c>
      <c r="G857" s="23" t="s">
        <v>684</v>
      </c>
      <c r="H857" s="23">
        <v>-23.340789000000001</v>
      </c>
      <c r="I857" s="23">
        <v>-46.825626</v>
      </c>
      <c r="J857" s="24" t="s">
        <v>139</v>
      </c>
      <c r="K857" s="25"/>
      <c r="L857" s="24" t="s">
        <v>140</v>
      </c>
      <c r="M857" s="24" t="s">
        <v>141</v>
      </c>
      <c r="N857" s="26">
        <v>120</v>
      </c>
      <c r="O857" s="27" t="s">
        <v>142</v>
      </c>
      <c r="P857" s="23" t="s">
        <v>143</v>
      </c>
      <c r="Q857" s="26">
        <f t="shared" si="459"/>
        <v>240</v>
      </c>
      <c r="R857" s="27">
        <v>1</v>
      </c>
      <c r="S857" s="28">
        <v>2</v>
      </c>
      <c r="T857" s="28">
        <v>5.5</v>
      </c>
      <c r="U857" s="23"/>
      <c r="V857" s="23"/>
      <c r="W857" s="29"/>
      <c r="X857" s="28">
        <v>1.8</v>
      </c>
      <c r="Y857" s="27"/>
      <c r="Z857" s="27"/>
      <c r="AA857" s="27"/>
      <c r="AB857" s="27"/>
      <c r="AC857" s="27"/>
      <c r="AD857" s="27" t="s">
        <v>144</v>
      </c>
      <c r="AE857" s="27" t="s">
        <v>145</v>
      </c>
      <c r="AF857" s="27"/>
      <c r="AG857" s="27">
        <v>8.9</v>
      </c>
      <c r="AH857" s="27">
        <v>1</v>
      </c>
      <c r="AI857" s="27">
        <v>0.3</v>
      </c>
      <c r="AJ857" s="27">
        <v>2.5</v>
      </c>
      <c r="AK857" s="27">
        <f t="shared" si="460"/>
        <v>2.2000000000000002</v>
      </c>
      <c r="AL857" s="27" t="s">
        <v>143</v>
      </c>
      <c r="AM857" s="27" t="s">
        <v>143</v>
      </c>
      <c r="AN857" s="27"/>
      <c r="AO857" s="27">
        <f t="shared" si="461"/>
        <v>2</v>
      </c>
      <c r="AP857" s="27"/>
      <c r="AQ857" s="27"/>
      <c r="AR857" s="27"/>
      <c r="AS857" s="27"/>
      <c r="AT857" s="27"/>
      <c r="AU857" s="27"/>
      <c r="AV857" s="27">
        <f t="shared" si="462"/>
        <v>0</v>
      </c>
      <c r="AW857" s="27"/>
      <c r="AX857" s="28">
        <f>VLOOKUP(J857,ABNT5101!$I$3:$J$9,2)</f>
        <v>7.5</v>
      </c>
      <c r="AY857" s="28">
        <f>VLOOKUP(J857,ABNT5101!$I$3:$M$9,5)</f>
        <v>0.18</v>
      </c>
      <c r="AZ857" s="28" t="str">
        <f>_xlfn.XLOOKUP(J857,ABNT5101!I:I,ABNT5101!L:L)</f>
        <v>-</v>
      </c>
      <c r="BA857" s="28">
        <f>_xlfn.XLOOKUP(J857,ABNT5101!$I:$I,ABNT5101!M:M)</f>
        <v>0.18</v>
      </c>
      <c r="BB857" s="28" t="str">
        <f>_xlfn.XLOOKUP(J857,ABNT5101!$I:$I,ABNT5101!N:N)</f>
        <v>-</v>
      </c>
      <c r="BC857" s="28">
        <f>_xlfn.XLOOKUP(J857,ABNT5101!$I:$I,ABNT5101!O:O)</f>
        <v>16</v>
      </c>
      <c r="BD857" s="31" t="str">
        <f t="shared" si="463"/>
        <v>NÃO ATENDE</v>
      </c>
      <c r="BE857" s="32">
        <f t="shared" si="487"/>
        <v>-1</v>
      </c>
      <c r="BF857" s="32">
        <f t="shared" si="488"/>
        <v>-1</v>
      </c>
      <c r="BG857" s="32" t="str">
        <f t="shared" si="464"/>
        <v>-</v>
      </c>
      <c r="BH857" s="34"/>
      <c r="BI857" s="34"/>
      <c r="BJ857" s="34"/>
      <c r="BK857" s="34"/>
      <c r="BL857" s="35"/>
      <c r="BM857" s="34"/>
      <c r="BN857" s="31" t="str">
        <f t="shared" si="465"/>
        <v>NÃO ATENDE</v>
      </c>
      <c r="BO857" s="31" t="str">
        <f t="shared" si="489"/>
        <v>NÃO ATENDE</v>
      </c>
      <c r="BP857" s="31" t="str">
        <f t="shared" si="490"/>
        <v>NÃO ATENDE</v>
      </c>
      <c r="BQ857" s="31" t="str">
        <f t="shared" si="466"/>
        <v>ATENDE</v>
      </c>
      <c r="BR857" s="36" t="str">
        <f t="shared" si="467"/>
        <v>C5</v>
      </c>
      <c r="BS857" s="36" t="str">
        <f t="shared" si="468"/>
        <v>P6</v>
      </c>
      <c r="BT857" s="37">
        <f t="shared" si="469"/>
        <v>-1</v>
      </c>
      <c r="BU857" s="34"/>
      <c r="BV857" s="34"/>
      <c r="BW857" s="36">
        <f>IF(BS857="-","-",_xlfn.XLOOKUP(BS857,ABNT5101!$B$4:$B$9,ABNT5101!$C$4:$C$9))</f>
        <v>3</v>
      </c>
      <c r="BX857" s="36">
        <f>IF(BS857="-","-",_xlfn.XLOOKUP(BS857,ABNT5101!$B$4:$B$9,ABNT5101!$D$4:$D$9))</f>
        <v>0.6</v>
      </c>
      <c r="BY857" s="31" t="str">
        <f t="shared" si="470"/>
        <v>NÃO ATENDE</v>
      </c>
      <c r="BZ857" s="31" t="str">
        <f t="shared" si="471"/>
        <v>NÃO ATENDE</v>
      </c>
      <c r="CA857" s="31" t="str">
        <f t="shared" si="472"/>
        <v>NÃO ATENDE</v>
      </c>
      <c r="CB857" s="36" t="str">
        <f t="shared" si="491"/>
        <v>P6</v>
      </c>
      <c r="CC857" s="37">
        <f t="shared" si="473"/>
        <v>-1</v>
      </c>
      <c r="CD857" s="38"/>
      <c r="CE857" s="38"/>
      <c r="CF857" s="31">
        <f>IF(CB857="-","-",_xlfn.XLOOKUP(CB857,ABNT5101!$B$4:$B$9,ABNT5101!$C$4:$C$9))</f>
        <v>3</v>
      </c>
      <c r="CG857" s="36">
        <f>IF(CB857="-","-",_xlfn.XLOOKUP(CB857,ABNT5101!$B$4:$B$9,ABNT5101!$D$4:$D$9))</f>
        <v>0.6</v>
      </c>
      <c r="CH857" s="31" t="str">
        <f t="shared" si="474"/>
        <v>NÃO ATENDE</v>
      </c>
      <c r="CI857" s="31" t="str">
        <f t="shared" si="475"/>
        <v>NÃO ATENDE</v>
      </c>
      <c r="CJ857" s="31" t="str">
        <f t="shared" si="476"/>
        <v>NÃO ATENDE</v>
      </c>
      <c r="CK857" s="56">
        <f>_xlfn.XLOOKUP(CL857,'Banco de dados'!$B:$B,'Banco de dados'!$D:$D)</f>
        <v>0</v>
      </c>
      <c r="CL857" s="42"/>
      <c r="CM857" s="56">
        <f>_xlfn.XLOOKUP(CL857,'Banco de dados'!$B:$B,'Banco de dados'!$E:$E)</f>
        <v>0</v>
      </c>
      <c r="CN857" s="56"/>
      <c r="CO857" s="56">
        <f>IF(CN857="-","-",_xlfn.XLOOKUP(CN857,'Banco de dados'!$B:$B,'Banco de dados'!$E:$E))</f>
        <v>0</v>
      </c>
      <c r="CP857" s="41">
        <f t="shared" si="477"/>
        <v>1</v>
      </c>
      <c r="CQ857" s="56">
        <f>_xlfn.XLOOKUP(CL857,'Banco de dados'!$B:$B,'Banco de dados'!$H:$H)</f>
        <v>0</v>
      </c>
      <c r="CR857" s="56" t="e">
        <f t="array" aca="1" ref="CR857" ca="1">_xludf.xlookup(CN857,'Banco de dados'!$B:$B,'Banco de dados'!$H:$H)</f>
        <v>#NAME?</v>
      </c>
      <c r="CS857" s="58" t="e">
        <f t="array" aca="1" ref="CS857" ca="1">_xludf.xlookup(CL857,'Banco de dados'!$B:$B,'Banco de dados'!$F:$F)</f>
        <v>#NAME?</v>
      </c>
      <c r="CT857" s="56" t="e">
        <f t="array" aca="1" ref="CT857" ca="1">_xludf.xlookup(CN857,'Banco de dados'!$B:$B,'Banco de dados'!$F:$F)</f>
        <v>#NAME?</v>
      </c>
      <c r="CU857" s="42"/>
      <c r="CV857" s="42"/>
      <c r="CW857" s="56" t="str">
        <f>IF(AJ857=0.5,"Suporte",IF(AND(AJ857&gt;='Braços de IP'!$B$9,AJ857&lt;='Braços de IP'!$D$9),'Braços de IP'!$E$9,IF(AND(AJ857&gt;='Braços de IP'!$B$10,AJ857&lt;='Braços de IP'!$D$10),'Braços de IP'!$E$10,IF(AND(AJ857&gt;='Braços de IP'!$B$11,AJ857&lt;='Braços de IP'!$D$11),'Braços de IP'!$E$11,IF(AND(AJ857&gt;='Braços de IP'!$B$12,AJ857&lt;='Braços de IP'!$D$12),'Braços de IP'!$E$12,IF(AND(AJ857&gt;='Braços de IP'!$B$13,AJ857&lt;='Braços de IP'!$D$13),'Braços de IP'!$E$13,IF(AND(AJ857&gt;='Braços de IP'!$B$14,AJ857&lt;='Braços de IP'!$D$14),'Braços de IP'!$E$14,"ERRO")))))))</f>
        <v>Médio II</v>
      </c>
      <c r="CX857" s="42"/>
      <c r="CY857" s="56" t="str">
        <f>IF($CX857="","",VLOOKUP($CX857,'Braços de IP'!$E$9:$I$15,2,0))</f>
        <v/>
      </c>
      <c r="CZ857" s="43" t="str">
        <f>IF($CX857="","",VLOOKUP($CX857,'Braços de IP'!$E$9:$I$15,5,0))</f>
        <v/>
      </c>
      <c r="DA857" s="56"/>
      <c r="DB857" s="56"/>
      <c r="DC857" s="56"/>
      <c r="DD857" s="56"/>
      <c r="DE857" s="56"/>
      <c r="DF857" s="56"/>
      <c r="DG857" s="44">
        <f t="shared" si="478"/>
        <v>0</v>
      </c>
      <c r="DH857" s="45">
        <f t="shared" si="479"/>
        <v>120</v>
      </c>
      <c r="DI857" s="44">
        <f t="shared" si="480"/>
        <v>120</v>
      </c>
      <c r="DJ857" s="46">
        <f t="shared" si="481"/>
        <v>1</v>
      </c>
      <c r="DK857" s="47" t="s">
        <v>147</v>
      </c>
      <c r="DL857" s="48"/>
      <c r="DM857" s="49"/>
      <c r="DN857" s="23" t="s">
        <v>148</v>
      </c>
      <c r="DO857" s="23"/>
      <c r="DQ857" s="50" t="e">
        <f t="shared" si="492"/>
        <v>#VALUE!</v>
      </c>
      <c r="DS857" s="5" t="s">
        <v>675</v>
      </c>
      <c r="DT857" s="5" t="s">
        <v>676</v>
      </c>
      <c r="DU857" s="5" t="s">
        <v>677</v>
      </c>
    </row>
    <row r="858" spans="1:125" ht="15.75" hidden="1" customHeight="1" x14ac:dyDescent="0.3">
      <c r="B858" s="5"/>
      <c r="C858" s="5"/>
      <c r="D858" s="5"/>
      <c r="E858" s="22" t="s">
        <v>683</v>
      </c>
      <c r="F858" s="22" t="s">
        <v>137</v>
      </c>
      <c r="G858" s="23" t="s">
        <v>684</v>
      </c>
      <c r="H858" s="23">
        <v>-23.340789000000001</v>
      </c>
      <c r="I858" s="23">
        <v>-46.825626</v>
      </c>
      <c r="J858" s="24" t="s">
        <v>139</v>
      </c>
      <c r="K858" s="25"/>
      <c r="L858" s="24" t="s">
        <v>140</v>
      </c>
      <c r="M858" s="24" t="s">
        <v>141</v>
      </c>
      <c r="N858" s="26">
        <v>120</v>
      </c>
      <c r="O858" s="27" t="s">
        <v>142</v>
      </c>
      <c r="P858" s="23" t="s">
        <v>143</v>
      </c>
      <c r="Q858" s="26">
        <f t="shared" si="459"/>
        <v>240</v>
      </c>
      <c r="R858" s="27">
        <v>1</v>
      </c>
      <c r="S858" s="28">
        <v>2</v>
      </c>
      <c r="T858" s="28">
        <v>5.5</v>
      </c>
      <c r="U858" s="23"/>
      <c r="V858" s="23"/>
      <c r="W858" s="29"/>
      <c r="X858" s="28">
        <v>1.8</v>
      </c>
      <c r="Y858" s="27"/>
      <c r="Z858" s="27"/>
      <c r="AA858" s="27"/>
      <c r="AB858" s="27"/>
      <c r="AC858" s="27"/>
      <c r="AD858" s="27" t="s">
        <v>144</v>
      </c>
      <c r="AE858" s="27" t="s">
        <v>145</v>
      </c>
      <c r="AF858" s="27"/>
      <c r="AG858" s="27">
        <v>8.9</v>
      </c>
      <c r="AH858" s="27">
        <v>1</v>
      </c>
      <c r="AI858" s="27">
        <v>0.3</v>
      </c>
      <c r="AJ858" s="27">
        <v>2.5</v>
      </c>
      <c r="AK858" s="27">
        <f t="shared" si="460"/>
        <v>2.2000000000000002</v>
      </c>
      <c r="AL858" s="27" t="s">
        <v>143</v>
      </c>
      <c r="AM858" s="27" t="s">
        <v>143</v>
      </c>
      <c r="AN858" s="27"/>
      <c r="AO858" s="27">
        <f t="shared" si="461"/>
        <v>2</v>
      </c>
      <c r="AP858" s="27"/>
      <c r="AQ858" s="27"/>
      <c r="AR858" s="27"/>
      <c r="AS858" s="27"/>
      <c r="AT858" s="27"/>
      <c r="AU858" s="27"/>
      <c r="AV858" s="27">
        <f t="shared" si="462"/>
        <v>0</v>
      </c>
      <c r="AW858" s="27"/>
      <c r="AX858" s="28">
        <f>VLOOKUP(J858,ABNT5101!$I$3:$J$9,2)</f>
        <v>7.5</v>
      </c>
      <c r="AY858" s="28">
        <f>VLOOKUP(J858,ABNT5101!$I$3:$M$9,5)</f>
        <v>0.18</v>
      </c>
      <c r="AZ858" s="28" t="str">
        <f>_xlfn.XLOOKUP(J858,ABNT5101!I:I,ABNT5101!L:L)</f>
        <v>-</v>
      </c>
      <c r="BA858" s="28">
        <f>_xlfn.XLOOKUP(J858,ABNT5101!$I:$I,ABNT5101!M:M)</f>
        <v>0.18</v>
      </c>
      <c r="BB858" s="28" t="str">
        <f>_xlfn.XLOOKUP(J858,ABNT5101!$I:$I,ABNT5101!N:N)</f>
        <v>-</v>
      </c>
      <c r="BC858" s="28">
        <f>_xlfn.XLOOKUP(J858,ABNT5101!$I:$I,ABNT5101!O:O)</f>
        <v>16</v>
      </c>
      <c r="BD858" s="31" t="str">
        <f t="shared" si="463"/>
        <v>NÃO ATENDE</v>
      </c>
      <c r="BE858" s="32">
        <f t="shared" si="487"/>
        <v>-1</v>
      </c>
      <c r="BF858" s="32">
        <f t="shared" si="488"/>
        <v>-1</v>
      </c>
      <c r="BG858" s="32" t="str">
        <f t="shared" si="464"/>
        <v>-</v>
      </c>
      <c r="BH858" s="34"/>
      <c r="BI858" s="34"/>
      <c r="BJ858" s="34"/>
      <c r="BK858" s="34"/>
      <c r="BL858" s="35"/>
      <c r="BM858" s="34"/>
      <c r="BN858" s="31" t="str">
        <f t="shared" si="465"/>
        <v>NÃO ATENDE</v>
      </c>
      <c r="BO858" s="31" t="str">
        <f t="shared" si="489"/>
        <v>NÃO ATENDE</v>
      </c>
      <c r="BP858" s="31" t="str">
        <f t="shared" si="490"/>
        <v>NÃO ATENDE</v>
      </c>
      <c r="BQ858" s="31" t="str">
        <f t="shared" si="466"/>
        <v>ATENDE</v>
      </c>
      <c r="BR858" s="36" t="str">
        <f t="shared" si="467"/>
        <v>C5</v>
      </c>
      <c r="BS858" s="36" t="str">
        <f t="shared" si="468"/>
        <v>P6</v>
      </c>
      <c r="BT858" s="37">
        <f t="shared" si="469"/>
        <v>-1</v>
      </c>
      <c r="BU858" s="34"/>
      <c r="BV858" s="34"/>
      <c r="BW858" s="36">
        <f>IF(BS858="-","-",_xlfn.XLOOKUP(BS858,ABNT5101!$B$4:$B$9,ABNT5101!$C$4:$C$9))</f>
        <v>3</v>
      </c>
      <c r="BX858" s="36">
        <f>IF(BS858="-","-",_xlfn.XLOOKUP(BS858,ABNT5101!$B$4:$B$9,ABNT5101!$D$4:$D$9))</f>
        <v>0.6</v>
      </c>
      <c r="BY858" s="31" t="str">
        <f t="shared" si="470"/>
        <v>NÃO ATENDE</v>
      </c>
      <c r="BZ858" s="31" t="str">
        <f t="shared" si="471"/>
        <v>NÃO ATENDE</v>
      </c>
      <c r="CA858" s="31" t="str">
        <f t="shared" si="472"/>
        <v>NÃO ATENDE</v>
      </c>
      <c r="CB858" s="36" t="str">
        <f t="shared" si="491"/>
        <v>P6</v>
      </c>
      <c r="CC858" s="37">
        <f t="shared" si="473"/>
        <v>-1</v>
      </c>
      <c r="CD858" s="38"/>
      <c r="CE858" s="38"/>
      <c r="CF858" s="31">
        <f>IF(CB858="-","-",_xlfn.XLOOKUP(CB858,ABNT5101!$B$4:$B$9,ABNT5101!$C$4:$C$9))</f>
        <v>3</v>
      </c>
      <c r="CG858" s="36">
        <f>IF(CB858="-","-",_xlfn.XLOOKUP(CB858,ABNT5101!$B$4:$B$9,ABNT5101!$D$4:$D$9))</f>
        <v>0.6</v>
      </c>
      <c r="CH858" s="31" t="str">
        <f t="shared" si="474"/>
        <v>NÃO ATENDE</v>
      </c>
      <c r="CI858" s="31" t="str">
        <f t="shared" si="475"/>
        <v>NÃO ATENDE</v>
      </c>
      <c r="CJ858" s="31" t="str">
        <f t="shared" si="476"/>
        <v>NÃO ATENDE</v>
      </c>
      <c r="CK858" s="56">
        <f>_xlfn.XLOOKUP(CL858,'Banco de dados'!$B:$B,'Banco de dados'!$D:$D)</f>
        <v>0</v>
      </c>
      <c r="CL858" s="42"/>
      <c r="CM858" s="56">
        <f>_xlfn.XLOOKUP(CL858,'Banco de dados'!$B:$B,'Banco de dados'!$E:$E)</f>
        <v>0</v>
      </c>
      <c r="CN858" s="56"/>
      <c r="CO858" s="56">
        <f>IF(CN858="-","-",_xlfn.XLOOKUP(CN858,'Banco de dados'!$B:$B,'Banco de dados'!$E:$E))</f>
        <v>0</v>
      </c>
      <c r="CP858" s="41">
        <f t="shared" si="477"/>
        <v>1</v>
      </c>
      <c r="CQ858" s="56">
        <f>_xlfn.XLOOKUP(CL858,'Banco de dados'!$B:$B,'Banco de dados'!$H:$H)</f>
        <v>0</v>
      </c>
      <c r="CR858" s="56" t="e">
        <f t="array" aca="1" ref="CR858" ca="1">_xludf.xlookup(CN858,'Banco de dados'!$B:$B,'Banco de dados'!$H:$H)</f>
        <v>#NAME?</v>
      </c>
      <c r="CS858" s="58" t="e">
        <f t="array" aca="1" ref="CS858" ca="1">_xludf.xlookup(CL858,'Banco de dados'!$B:$B,'Banco de dados'!$F:$F)</f>
        <v>#NAME?</v>
      </c>
      <c r="CT858" s="56" t="e">
        <f t="array" aca="1" ref="CT858" ca="1">_xludf.xlookup(CN858,'Banco de dados'!$B:$B,'Banco de dados'!$F:$F)</f>
        <v>#NAME?</v>
      </c>
      <c r="CU858" s="42"/>
      <c r="CV858" s="42"/>
      <c r="CW858" s="56" t="str">
        <f>IF(AJ858=0.5,"Suporte",IF(AND(AJ858&gt;='Braços de IP'!$B$9,AJ858&lt;='Braços de IP'!$D$9),'Braços de IP'!$E$9,IF(AND(AJ858&gt;='Braços de IP'!$B$10,AJ858&lt;='Braços de IP'!$D$10),'Braços de IP'!$E$10,IF(AND(AJ858&gt;='Braços de IP'!$B$11,AJ858&lt;='Braços de IP'!$D$11),'Braços de IP'!$E$11,IF(AND(AJ858&gt;='Braços de IP'!$B$12,AJ858&lt;='Braços de IP'!$D$12),'Braços de IP'!$E$12,IF(AND(AJ858&gt;='Braços de IP'!$B$13,AJ858&lt;='Braços de IP'!$D$13),'Braços de IP'!$E$13,IF(AND(AJ858&gt;='Braços de IP'!$B$14,AJ858&lt;='Braços de IP'!$D$14),'Braços de IP'!$E$14,"ERRO")))))))</f>
        <v>Médio II</v>
      </c>
      <c r="CX858" s="42"/>
      <c r="CY858" s="56" t="str">
        <f>IF($CX858="","",VLOOKUP($CX858,'Braços de IP'!$E$9:$I$15,2,0))</f>
        <v/>
      </c>
      <c r="CZ858" s="43" t="str">
        <f>IF($CX858="","",VLOOKUP($CX858,'Braços de IP'!$E$9:$I$15,5,0))</f>
        <v/>
      </c>
      <c r="DA858" s="56"/>
      <c r="DB858" s="56"/>
      <c r="DC858" s="56"/>
      <c r="DD858" s="56"/>
      <c r="DE858" s="56"/>
      <c r="DF858" s="56"/>
      <c r="DG858" s="44">
        <f t="shared" si="478"/>
        <v>0</v>
      </c>
      <c r="DH858" s="45">
        <f t="shared" si="479"/>
        <v>120</v>
      </c>
      <c r="DI858" s="44">
        <f t="shared" si="480"/>
        <v>120</v>
      </c>
      <c r="DJ858" s="46">
        <f t="shared" si="481"/>
        <v>1</v>
      </c>
      <c r="DK858" s="47" t="s">
        <v>147</v>
      </c>
      <c r="DL858" s="48"/>
      <c r="DM858" s="49"/>
      <c r="DN858" s="23" t="s">
        <v>148</v>
      </c>
      <c r="DO858" s="23"/>
      <c r="DQ858" s="50" t="e">
        <f t="shared" si="492"/>
        <v>#VALUE!</v>
      </c>
      <c r="DS858" s="5" t="s">
        <v>675</v>
      </c>
      <c r="DT858" s="5" t="s">
        <v>676</v>
      </c>
      <c r="DU858" s="5" t="s">
        <v>677</v>
      </c>
    </row>
    <row r="859" spans="1:125" ht="15.75" hidden="1" customHeight="1" x14ac:dyDescent="0.3">
      <c r="B859" s="5"/>
      <c r="C859" s="5"/>
      <c r="D859" s="5"/>
      <c r="E859" s="22" t="s">
        <v>683</v>
      </c>
      <c r="F859" s="22" t="s">
        <v>137</v>
      </c>
      <c r="G859" s="23" t="s">
        <v>684</v>
      </c>
      <c r="H859" s="23">
        <v>-23.340789000000001</v>
      </c>
      <c r="I859" s="23">
        <v>-46.825626</v>
      </c>
      <c r="J859" s="24" t="s">
        <v>139</v>
      </c>
      <c r="K859" s="25"/>
      <c r="L859" s="24" t="s">
        <v>140</v>
      </c>
      <c r="M859" s="24" t="s">
        <v>141</v>
      </c>
      <c r="N859" s="26">
        <v>120</v>
      </c>
      <c r="O859" s="27" t="s">
        <v>142</v>
      </c>
      <c r="P859" s="23" t="s">
        <v>143</v>
      </c>
      <c r="Q859" s="26">
        <f t="shared" si="459"/>
        <v>240</v>
      </c>
      <c r="R859" s="27">
        <v>1</v>
      </c>
      <c r="S859" s="28">
        <v>2</v>
      </c>
      <c r="T859" s="28">
        <v>5.5</v>
      </c>
      <c r="U859" s="23"/>
      <c r="V859" s="23"/>
      <c r="W859" s="29"/>
      <c r="X859" s="28">
        <v>1.8</v>
      </c>
      <c r="Y859" s="27"/>
      <c r="Z859" s="27"/>
      <c r="AA859" s="27"/>
      <c r="AB859" s="27"/>
      <c r="AC859" s="27"/>
      <c r="AD859" s="27" t="s">
        <v>144</v>
      </c>
      <c r="AE859" s="27" t="s">
        <v>145</v>
      </c>
      <c r="AF859" s="27"/>
      <c r="AG859" s="27">
        <v>8.9</v>
      </c>
      <c r="AH859" s="27">
        <v>1</v>
      </c>
      <c r="AI859" s="27">
        <v>0.3</v>
      </c>
      <c r="AJ859" s="27">
        <v>2.5</v>
      </c>
      <c r="AK859" s="27">
        <f t="shared" si="460"/>
        <v>2.2000000000000002</v>
      </c>
      <c r="AL859" s="27" t="s">
        <v>143</v>
      </c>
      <c r="AM859" s="27" t="s">
        <v>143</v>
      </c>
      <c r="AN859" s="27"/>
      <c r="AO859" s="27">
        <f t="shared" si="461"/>
        <v>2</v>
      </c>
      <c r="AP859" s="27"/>
      <c r="AQ859" s="27"/>
      <c r="AR859" s="27"/>
      <c r="AS859" s="27"/>
      <c r="AT859" s="27"/>
      <c r="AU859" s="27"/>
      <c r="AV859" s="27">
        <f t="shared" si="462"/>
        <v>0</v>
      </c>
      <c r="AW859" s="27"/>
      <c r="AX859" s="28">
        <f>VLOOKUP(J859,ABNT5101!$I$3:$J$9,2)</f>
        <v>7.5</v>
      </c>
      <c r="AY859" s="28">
        <f>VLOOKUP(J859,ABNT5101!$I$3:$M$9,5)</f>
        <v>0.18</v>
      </c>
      <c r="AZ859" s="28" t="str">
        <f>_xlfn.XLOOKUP(J859,ABNT5101!I:I,ABNT5101!L:L)</f>
        <v>-</v>
      </c>
      <c r="BA859" s="28">
        <f>_xlfn.XLOOKUP(J859,ABNT5101!$I:$I,ABNT5101!M:M)</f>
        <v>0.18</v>
      </c>
      <c r="BB859" s="28" t="str">
        <f>_xlfn.XLOOKUP(J859,ABNT5101!$I:$I,ABNT5101!N:N)</f>
        <v>-</v>
      </c>
      <c r="BC859" s="28">
        <f>_xlfn.XLOOKUP(J859,ABNT5101!$I:$I,ABNT5101!O:O)</f>
        <v>16</v>
      </c>
      <c r="BD859" s="31" t="str">
        <f t="shared" si="463"/>
        <v>NÃO ATENDE</v>
      </c>
      <c r="BE859" s="32">
        <f t="shared" si="487"/>
        <v>-1</v>
      </c>
      <c r="BF859" s="32">
        <f t="shared" si="488"/>
        <v>-1</v>
      </c>
      <c r="BG859" s="32" t="str">
        <f t="shared" si="464"/>
        <v>-</v>
      </c>
      <c r="BH859" s="34"/>
      <c r="BI859" s="34"/>
      <c r="BJ859" s="34"/>
      <c r="BK859" s="34"/>
      <c r="BL859" s="35"/>
      <c r="BM859" s="34"/>
      <c r="BN859" s="31" t="str">
        <f t="shared" si="465"/>
        <v>NÃO ATENDE</v>
      </c>
      <c r="BO859" s="31" t="str">
        <f t="shared" si="489"/>
        <v>NÃO ATENDE</v>
      </c>
      <c r="BP859" s="31" t="str">
        <f t="shared" si="490"/>
        <v>NÃO ATENDE</v>
      </c>
      <c r="BQ859" s="31" t="str">
        <f t="shared" si="466"/>
        <v>ATENDE</v>
      </c>
      <c r="BR859" s="36" t="str">
        <f t="shared" si="467"/>
        <v>C5</v>
      </c>
      <c r="BS859" s="36" t="str">
        <f t="shared" si="468"/>
        <v>P6</v>
      </c>
      <c r="BT859" s="37">
        <f t="shared" si="469"/>
        <v>-1</v>
      </c>
      <c r="BU859" s="34"/>
      <c r="BV859" s="34"/>
      <c r="BW859" s="36">
        <f>IF(BS859="-","-",_xlfn.XLOOKUP(BS859,ABNT5101!$B$4:$B$9,ABNT5101!$C$4:$C$9))</f>
        <v>3</v>
      </c>
      <c r="BX859" s="36">
        <f>IF(BS859="-","-",_xlfn.XLOOKUP(BS859,ABNT5101!$B$4:$B$9,ABNT5101!$D$4:$D$9))</f>
        <v>0.6</v>
      </c>
      <c r="BY859" s="31" t="str">
        <f t="shared" si="470"/>
        <v>NÃO ATENDE</v>
      </c>
      <c r="BZ859" s="31" t="str">
        <f t="shared" si="471"/>
        <v>NÃO ATENDE</v>
      </c>
      <c r="CA859" s="31" t="str">
        <f t="shared" si="472"/>
        <v>NÃO ATENDE</v>
      </c>
      <c r="CB859" s="36" t="str">
        <f t="shared" si="491"/>
        <v>P6</v>
      </c>
      <c r="CC859" s="37">
        <f t="shared" si="473"/>
        <v>-1</v>
      </c>
      <c r="CD859" s="38"/>
      <c r="CE859" s="38"/>
      <c r="CF859" s="31">
        <f>IF(CB859="-","-",_xlfn.XLOOKUP(CB859,ABNT5101!$B$4:$B$9,ABNT5101!$C$4:$C$9))</f>
        <v>3</v>
      </c>
      <c r="CG859" s="36">
        <f>IF(CB859="-","-",_xlfn.XLOOKUP(CB859,ABNT5101!$B$4:$B$9,ABNT5101!$D$4:$D$9))</f>
        <v>0.6</v>
      </c>
      <c r="CH859" s="31" t="str">
        <f t="shared" si="474"/>
        <v>NÃO ATENDE</v>
      </c>
      <c r="CI859" s="31" t="str">
        <f t="shared" si="475"/>
        <v>NÃO ATENDE</v>
      </c>
      <c r="CJ859" s="31" t="str">
        <f t="shared" si="476"/>
        <v>NÃO ATENDE</v>
      </c>
      <c r="CK859" s="56">
        <f>_xlfn.XLOOKUP(CL859,'Banco de dados'!$B:$B,'Banco de dados'!$D:$D)</f>
        <v>0</v>
      </c>
      <c r="CL859" s="42"/>
      <c r="CM859" s="56">
        <f>_xlfn.XLOOKUP(CL859,'Banco de dados'!$B:$B,'Banco de dados'!$E:$E)</f>
        <v>0</v>
      </c>
      <c r="CN859" s="56"/>
      <c r="CO859" s="56">
        <f>IF(CN859="-","-",_xlfn.XLOOKUP(CN859,'Banco de dados'!$B:$B,'Banco de dados'!$E:$E))</f>
        <v>0</v>
      </c>
      <c r="CP859" s="41">
        <f t="shared" si="477"/>
        <v>1</v>
      </c>
      <c r="CQ859" s="56">
        <f>_xlfn.XLOOKUP(CL859,'Banco de dados'!$B:$B,'Banco de dados'!$H:$H)</f>
        <v>0</v>
      </c>
      <c r="CR859" s="56" t="e">
        <f t="array" aca="1" ref="CR859" ca="1">_xludf.xlookup(CN859,'Banco de dados'!$B:$B,'Banco de dados'!$H:$H)</f>
        <v>#NAME?</v>
      </c>
      <c r="CS859" s="58" t="e">
        <f t="array" aca="1" ref="CS859" ca="1">_xludf.xlookup(CL859,'Banco de dados'!$B:$B,'Banco de dados'!$F:$F)</f>
        <v>#NAME?</v>
      </c>
      <c r="CT859" s="56" t="e">
        <f t="array" aca="1" ref="CT859" ca="1">_xludf.xlookup(CN859,'Banco de dados'!$B:$B,'Banco de dados'!$F:$F)</f>
        <v>#NAME?</v>
      </c>
      <c r="CU859" s="42"/>
      <c r="CV859" s="42"/>
      <c r="CW859" s="56" t="str">
        <f>IF(AJ859=0.5,"Suporte",IF(AND(AJ859&gt;='Braços de IP'!$B$9,AJ859&lt;='Braços de IP'!$D$9),'Braços de IP'!$E$9,IF(AND(AJ859&gt;='Braços de IP'!$B$10,AJ859&lt;='Braços de IP'!$D$10),'Braços de IP'!$E$10,IF(AND(AJ859&gt;='Braços de IP'!$B$11,AJ859&lt;='Braços de IP'!$D$11),'Braços de IP'!$E$11,IF(AND(AJ859&gt;='Braços de IP'!$B$12,AJ859&lt;='Braços de IP'!$D$12),'Braços de IP'!$E$12,IF(AND(AJ859&gt;='Braços de IP'!$B$13,AJ859&lt;='Braços de IP'!$D$13),'Braços de IP'!$E$13,IF(AND(AJ859&gt;='Braços de IP'!$B$14,AJ859&lt;='Braços de IP'!$D$14),'Braços de IP'!$E$14,"ERRO")))))))</f>
        <v>Médio II</v>
      </c>
      <c r="CX859" s="42"/>
      <c r="CY859" s="56" t="str">
        <f>IF($CX859="","",VLOOKUP($CX859,'Braços de IP'!$E$9:$I$15,2,0))</f>
        <v/>
      </c>
      <c r="CZ859" s="43" t="str">
        <f>IF($CX859="","",VLOOKUP($CX859,'Braços de IP'!$E$9:$I$15,5,0))</f>
        <v/>
      </c>
      <c r="DA859" s="56"/>
      <c r="DB859" s="56"/>
      <c r="DC859" s="56"/>
      <c r="DD859" s="56"/>
      <c r="DE859" s="56"/>
      <c r="DF859" s="56"/>
      <c r="DG859" s="44">
        <f t="shared" si="478"/>
        <v>0</v>
      </c>
      <c r="DH859" s="45">
        <f t="shared" si="479"/>
        <v>120</v>
      </c>
      <c r="DI859" s="44">
        <f t="shared" si="480"/>
        <v>120</v>
      </c>
      <c r="DJ859" s="46">
        <f t="shared" si="481"/>
        <v>1</v>
      </c>
      <c r="DK859" s="47" t="s">
        <v>147</v>
      </c>
      <c r="DL859" s="48"/>
      <c r="DM859" s="49"/>
      <c r="DN859" s="23" t="s">
        <v>148</v>
      </c>
      <c r="DO859" s="23"/>
      <c r="DQ859" s="50" t="e">
        <f t="shared" si="492"/>
        <v>#VALUE!</v>
      </c>
      <c r="DS859" s="5" t="s">
        <v>675</v>
      </c>
      <c r="DT859" s="5" t="s">
        <v>676</v>
      </c>
      <c r="DU859" s="5" t="s">
        <v>677</v>
      </c>
    </row>
    <row r="860" spans="1:125" ht="15.75" hidden="1" customHeight="1" x14ac:dyDescent="0.3">
      <c r="B860" s="5"/>
      <c r="C860" s="5"/>
      <c r="D860" s="5"/>
      <c r="E860" s="22" t="s">
        <v>685</v>
      </c>
      <c r="F860" s="22" t="s">
        <v>164</v>
      </c>
      <c r="G860" s="23" t="s">
        <v>429</v>
      </c>
      <c r="H860" s="23">
        <v>-23.414221000000001</v>
      </c>
      <c r="I860" s="23">
        <v>-46.839838</v>
      </c>
      <c r="J860" s="24" t="s">
        <v>139</v>
      </c>
      <c r="K860" s="25"/>
      <c r="L860" s="24" t="s">
        <v>140</v>
      </c>
      <c r="M860" s="24" t="s">
        <v>141</v>
      </c>
      <c r="N860" s="26">
        <v>58</v>
      </c>
      <c r="O860" s="27" t="s">
        <v>142</v>
      </c>
      <c r="P860" s="23" t="s">
        <v>143</v>
      </c>
      <c r="Q860" s="26">
        <f t="shared" si="459"/>
        <v>116</v>
      </c>
      <c r="R860" s="27">
        <v>1</v>
      </c>
      <c r="S860" s="28">
        <v>1.8</v>
      </c>
      <c r="T860" s="28">
        <v>5.6</v>
      </c>
      <c r="U860" s="23"/>
      <c r="V860" s="23"/>
      <c r="W860" s="29"/>
      <c r="X860" s="28" t="s">
        <v>153</v>
      </c>
      <c r="Y860" s="27"/>
      <c r="Z860" s="27"/>
      <c r="AA860" s="27"/>
      <c r="AB860" s="27"/>
      <c r="AC860" s="27"/>
      <c r="AD860" s="27" t="s">
        <v>144</v>
      </c>
      <c r="AE860" s="27" t="s">
        <v>145</v>
      </c>
      <c r="AF860" s="27"/>
      <c r="AG860" s="27">
        <v>7.1</v>
      </c>
      <c r="AH860" s="27">
        <v>1</v>
      </c>
      <c r="AI860" s="27">
        <v>0.28000000000000003</v>
      </c>
      <c r="AJ860" s="27" t="s">
        <v>380</v>
      </c>
      <c r="AK860" s="27">
        <f t="shared" si="460"/>
        <v>2.3200000000000003</v>
      </c>
      <c r="AL860" s="27" t="s">
        <v>143</v>
      </c>
      <c r="AM860" s="27" t="s">
        <v>143</v>
      </c>
      <c r="AN860" s="27"/>
      <c r="AO860" s="27">
        <f t="shared" si="461"/>
        <v>2</v>
      </c>
      <c r="AP860" s="27"/>
      <c r="AQ860" s="27"/>
      <c r="AR860" s="27"/>
      <c r="AS860" s="27"/>
      <c r="AT860" s="27"/>
      <c r="AU860" s="27"/>
      <c r="AV860" s="27">
        <f t="shared" si="462"/>
        <v>0</v>
      </c>
      <c r="AW860" s="27"/>
      <c r="AX860" s="28">
        <f>VLOOKUP(J860,ABNT5101!$I$3:$J$9,2)</f>
        <v>7.5</v>
      </c>
      <c r="AY860" s="28">
        <f>VLOOKUP(J860,ABNT5101!$I$3:$M$9,5)</f>
        <v>0.18</v>
      </c>
      <c r="AZ860" s="28" t="str">
        <f>_xlfn.XLOOKUP(J860,ABNT5101!I:I,ABNT5101!L:L)</f>
        <v>-</v>
      </c>
      <c r="BA860" s="28">
        <f>_xlfn.XLOOKUP(J860,ABNT5101!$I:$I,ABNT5101!M:M)</f>
        <v>0.18</v>
      </c>
      <c r="BB860" s="28" t="str">
        <f>_xlfn.XLOOKUP(J860,ABNT5101!$I:$I,ABNT5101!N:N)</f>
        <v>-</v>
      </c>
      <c r="BC860" s="28">
        <f>_xlfn.XLOOKUP(J860,ABNT5101!$I:$I,ABNT5101!O:O)</f>
        <v>16</v>
      </c>
      <c r="BD860" s="31" t="str">
        <f t="shared" si="463"/>
        <v>NÃO ATENDE</v>
      </c>
      <c r="BE860" s="32">
        <f t="shared" si="487"/>
        <v>-1</v>
      </c>
      <c r="BF860" s="32">
        <f t="shared" si="488"/>
        <v>-1</v>
      </c>
      <c r="BG860" s="32" t="str">
        <f t="shared" si="464"/>
        <v>-</v>
      </c>
      <c r="BH860" s="34"/>
      <c r="BI860" s="34"/>
      <c r="BJ860" s="34"/>
      <c r="BK860" s="34"/>
      <c r="BL860" s="35"/>
      <c r="BM860" s="34"/>
      <c r="BN860" s="31" t="str">
        <f t="shared" si="465"/>
        <v>NÃO ATENDE</v>
      </c>
      <c r="BO860" s="31" t="str">
        <f t="shared" si="489"/>
        <v>NÃO ATENDE</v>
      </c>
      <c r="BP860" s="31" t="str">
        <f t="shared" si="490"/>
        <v>NÃO ATENDE</v>
      </c>
      <c r="BQ860" s="31" t="str">
        <f t="shared" si="466"/>
        <v>ATENDE</v>
      </c>
      <c r="BR860" s="36" t="str">
        <f t="shared" si="467"/>
        <v>C5</v>
      </c>
      <c r="BS860" s="36" t="str">
        <f t="shared" si="468"/>
        <v>P6</v>
      </c>
      <c r="BT860" s="37">
        <f t="shared" si="469"/>
        <v>-1</v>
      </c>
      <c r="BU860" s="34"/>
      <c r="BV860" s="34"/>
      <c r="BW860" s="36">
        <f>IF(BS860="-","-",_xlfn.XLOOKUP(BS860,ABNT5101!$B$4:$B$9,ABNT5101!$C$4:$C$9))</f>
        <v>3</v>
      </c>
      <c r="BX860" s="36">
        <f>IF(BS860="-","-",_xlfn.XLOOKUP(BS860,ABNT5101!$B$4:$B$9,ABNT5101!$D$4:$D$9))</f>
        <v>0.6</v>
      </c>
      <c r="BY860" s="31" t="str">
        <f t="shared" si="470"/>
        <v>NÃO ATENDE</v>
      </c>
      <c r="BZ860" s="31" t="str">
        <f t="shared" si="471"/>
        <v>NÃO ATENDE</v>
      </c>
      <c r="CA860" s="31" t="str">
        <f t="shared" si="472"/>
        <v>NÃO ATENDE</v>
      </c>
      <c r="CB860" s="36" t="str">
        <f t="shared" si="491"/>
        <v>P6</v>
      </c>
      <c r="CC860" s="37">
        <f t="shared" si="473"/>
        <v>-1</v>
      </c>
      <c r="CD860" s="38"/>
      <c r="CE860" s="38"/>
      <c r="CF860" s="31">
        <f>IF(CB860="-","-",_xlfn.XLOOKUP(CB860,ABNT5101!$B$4:$B$9,ABNT5101!$C$4:$C$9))</f>
        <v>3</v>
      </c>
      <c r="CG860" s="36">
        <f>IF(CB860="-","-",_xlfn.XLOOKUP(CB860,ABNT5101!$B$4:$B$9,ABNT5101!$D$4:$D$9))</f>
        <v>0.6</v>
      </c>
      <c r="CH860" s="31" t="str">
        <f t="shared" si="474"/>
        <v>NÃO ATENDE</v>
      </c>
      <c r="CI860" s="31" t="str">
        <f t="shared" si="475"/>
        <v>NÃO ATENDE</v>
      </c>
      <c r="CJ860" s="31" t="str">
        <f t="shared" si="476"/>
        <v>NÃO ATENDE</v>
      </c>
      <c r="CK860" s="56">
        <f>_xlfn.XLOOKUP(CL860,'Banco de dados'!$B:$B,'Banco de dados'!$D:$D)</f>
        <v>0</v>
      </c>
      <c r="CL860" s="42"/>
      <c r="CM860" s="56">
        <f>_xlfn.XLOOKUP(CL860,'Banco de dados'!$B:$B,'Banco de dados'!$E:$E)</f>
        <v>0</v>
      </c>
      <c r="CN860" s="56"/>
      <c r="CO860" s="56">
        <f>IF(CN860="-","-",_xlfn.XLOOKUP(CN860,'Banco de dados'!$B:$B,'Banco de dados'!$E:$E))</f>
        <v>0</v>
      </c>
      <c r="CP860" s="41">
        <f t="shared" si="477"/>
        <v>1</v>
      </c>
      <c r="CQ860" s="56">
        <f>_xlfn.XLOOKUP(CL860,'Banco de dados'!$B:$B,'Banco de dados'!$H:$H)</f>
        <v>0</v>
      </c>
      <c r="CR860" s="56" t="e">
        <f t="array" aca="1" ref="CR860" ca="1">_xludf.xlookup(CN860,'Banco de dados'!$B:$B,'Banco de dados'!$H:$H)</f>
        <v>#NAME?</v>
      </c>
      <c r="CS860" s="58" t="e">
        <f t="array" aca="1" ref="CS860" ca="1">_xludf.xlookup(CL860,'Banco de dados'!$B:$B,'Banco de dados'!$F:$F)</f>
        <v>#NAME?</v>
      </c>
      <c r="CT860" s="56" t="e">
        <f t="array" aca="1" ref="CT860" ca="1">_xludf.xlookup(CN860,'Banco de dados'!$B:$B,'Banco de dados'!$F:$F)</f>
        <v>#NAME?</v>
      </c>
      <c r="CU860" s="42"/>
      <c r="CV860" s="42"/>
      <c r="CW860" s="56" t="str">
        <f>IF(AJ860=0.5,"Suporte",IF(AND(AJ860&gt;='Braços de IP'!$B$9,AJ860&lt;='Braços de IP'!$D$9),'Braços de IP'!$E$9,IF(AND(AJ860&gt;='Braços de IP'!$B$10,AJ860&lt;='Braços de IP'!$D$10),'Braços de IP'!$E$10,IF(AND(AJ860&gt;='Braços de IP'!$B$11,AJ860&lt;='Braços de IP'!$D$11),'Braços de IP'!$E$11,IF(AND(AJ860&gt;='Braços de IP'!$B$12,AJ860&lt;='Braços de IP'!$D$12),'Braços de IP'!$E$12,IF(AND(AJ860&gt;='Braços de IP'!$B$13,AJ860&lt;='Braços de IP'!$D$13),'Braços de IP'!$E$13,IF(AND(AJ860&gt;='Braços de IP'!$B$14,AJ860&lt;='Braços de IP'!$D$14),'Braços de IP'!$E$14,"ERRO")))))))</f>
        <v>ERRO</v>
      </c>
      <c r="CX860" s="42"/>
      <c r="CY860" s="56" t="str">
        <f>IF($CX860="","",VLOOKUP($CX860,'Braços de IP'!$E$9:$I$15,2,0))</f>
        <v/>
      </c>
      <c r="CZ860" s="43" t="str">
        <f>IF($CX860="","",VLOOKUP($CX860,'Braços de IP'!$E$9:$I$15,5,0))</f>
        <v/>
      </c>
      <c r="DA860" s="56"/>
      <c r="DB860" s="56"/>
      <c r="DC860" s="56"/>
      <c r="DD860" s="56"/>
      <c r="DE860" s="56"/>
      <c r="DF860" s="56"/>
      <c r="DG860" s="44">
        <f t="shared" si="478"/>
        <v>0</v>
      </c>
      <c r="DH860" s="45">
        <f t="shared" si="479"/>
        <v>58</v>
      </c>
      <c r="DI860" s="44">
        <f t="shared" si="480"/>
        <v>58</v>
      </c>
      <c r="DJ860" s="46">
        <f t="shared" si="481"/>
        <v>1</v>
      </c>
      <c r="DK860" s="47" t="s">
        <v>147</v>
      </c>
      <c r="DL860" s="48"/>
      <c r="DM860" s="49"/>
      <c r="DN860" s="23" t="s">
        <v>148</v>
      </c>
      <c r="DO860" s="23"/>
      <c r="DQ860" s="50" t="e">
        <f t="shared" si="492"/>
        <v>#VALUE!</v>
      </c>
      <c r="DS860" s="5" t="s">
        <v>675</v>
      </c>
      <c r="DT860" s="5" t="s">
        <v>676</v>
      </c>
      <c r="DU860" s="5" t="s">
        <v>677</v>
      </c>
    </row>
    <row r="861" spans="1:125" ht="15.75" hidden="1" customHeight="1" x14ac:dyDescent="0.3">
      <c r="B861" s="5"/>
      <c r="C861" s="5"/>
      <c r="D861" s="5"/>
      <c r="E861" s="22" t="s">
        <v>685</v>
      </c>
      <c r="F861" s="22" t="s">
        <v>164</v>
      </c>
      <c r="G861" s="23" t="s">
        <v>429</v>
      </c>
      <c r="H861" s="23">
        <v>-23.414221000000001</v>
      </c>
      <c r="I861" s="23">
        <v>-46.839838</v>
      </c>
      <c r="J861" s="24" t="s">
        <v>139</v>
      </c>
      <c r="K861" s="25"/>
      <c r="L861" s="24" t="s">
        <v>140</v>
      </c>
      <c r="M861" s="24" t="s">
        <v>141</v>
      </c>
      <c r="N861" s="26">
        <v>58</v>
      </c>
      <c r="O861" s="27" t="s">
        <v>142</v>
      </c>
      <c r="P861" s="23" t="s">
        <v>143</v>
      </c>
      <c r="Q861" s="26">
        <f t="shared" si="459"/>
        <v>116</v>
      </c>
      <c r="R861" s="27">
        <v>1</v>
      </c>
      <c r="S861" s="28">
        <v>1.8</v>
      </c>
      <c r="T861" s="28">
        <v>5.6</v>
      </c>
      <c r="U861" s="23"/>
      <c r="V861" s="23"/>
      <c r="W861" s="29"/>
      <c r="X861" s="28" t="s">
        <v>153</v>
      </c>
      <c r="Y861" s="27"/>
      <c r="Z861" s="27"/>
      <c r="AA861" s="27"/>
      <c r="AB861" s="27"/>
      <c r="AC861" s="27"/>
      <c r="AD861" s="27" t="s">
        <v>144</v>
      </c>
      <c r="AE861" s="27" t="s">
        <v>145</v>
      </c>
      <c r="AF861" s="27"/>
      <c r="AG861" s="27">
        <v>7.1</v>
      </c>
      <c r="AH861" s="27">
        <v>1</v>
      </c>
      <c r="AI861" s="27">
        <v>0.28000000000000003</v>
      </c>
      <c r="AJ861" s="27" t="s">
        <v>380</v>
      </c>
      <c r="AK861" s="27">
        <f t="shared" si="460"/>
        <v>2.3200000000000003</v>
      </c>
      <c r="AL861" s="27" t="s">
        <v>143</v>
      </c>
      <c r="AM861" s="27" t="s">
        <v>143</v>
      </c>
      <c r="AN861" s="27"/>
      <c r="AO861" s="27">
        <f t="shared" si="461"/>
        <v>2</v>
      </c>
      <c r="AP861" s="27"/>
      <c r="AQ861" s="27"/>
      <c r="AR861" s="27"/>
      <c r="AS861" s="27"/>
      <c r="AT861" s="27"/>
      <c r="AU861" s="27"/>
      <c r="AV861" s="27">
        <f t="shared" si="462"/>
        <v>0</v>
      </c>
      <c r="AW861" s="27"/>
      <c r="AX861" s="28">
        <f>VLOOKUP(J861,ABNT5101!$I$3:$J$9,2)</f>
        <v>7.5</v>
      </c>
      <c r="AY861" s="28">
        <f>VLOOKUP(J861,ABNT5101!$I$3:$M$9,5)</f>
        <v>0.18</v>
      </c>
      <c r="AZ861" s="28" t="str">
        <f>_xlfn.XLOOKUP(J861,ABNT5101!I:I,ABNT5101!L:L)</f>
        <v>-</v>
      </c>
      <c r="BA861" s="28">
        <f>_xlfn.XLOOKUP(J861,ABNT5101!$I:$I,ABNT5101!M:M)</f>
        <v>0.18</v>
      </c>
      <c r="BB861" s="28" t="str">
        <f>_xlfn.XLOOKUP(J861,ABNT5101!$I:$I,ABNT5101!N:N)</f>
        <v>-</v>
      </c>
      <c r="BC861" s="28">
        <f>_xlfn.XLOOKUP(J861,ABNT5101!$I:$I,ABNT5101!O:O)</f>
        <v>16</v>
      </c>
      <c r="BD861" s="31" t="str">
        <f t="shared" si="463"/>
        <v>NÃO ATENDE</v>
      </c>
      <c r="BE861" s="32">
        <f t="shared" si="487"/>
        <v>-1</v>
      </c>
      <c r="BF861" s="32">
        <f t="shared" si="488"/>
        <v>-1</v>
      </c>
      <c r="BG861" s="32" t="str">
        <f t="shared" si="464"/>
        <v>-</v>
      </c>
      <c r="BH861" s="34"/>
      <c r="BI861" s="34"/>
      <c r="BJ861" s="34"/>
      <c r="BK861" s="34"/>
      <c r="BL861" s="35"/>
      <c r="BM861" s="34"/>
      <c r="BN861" s="31" t="str">
        <f t="shared" si="465"/>
        <v>NÃO ATENDE</v>
      </c>
      <c r="BO861" s="31" t="str">
        <f t="shared" si="489"/>
        <v>NÃO ATENDE</v>
      </c>
      <c r="BP861" s="31" t="str">
        <f t="shared" si="490"/>
        <v>NÃO ATENDE</v>
      </c>
      <c r="BQ861" s="31" t="str">
        <f t="shared" si="466"/>
        <v>ATENDE</v>
      </c>
      <c r="BR861" s="36" t="str">
        <f t="shared" si="467"/>
        <v>C5</v>
      </c>
      <c r="BS861" s="36" t="str">
        <f t="shared" si="468"/>
        <v>P6</v>
      </c>
      <c r="BT861" s="37">
        <f t="shared" si="469"/>
        <v>-1</v>
      </c>
      <c r="BU861" s="34"/>
      <c r="BV861" s="34"/>
      <c r="BW861" s="36">
        <f>IF(BS861="-","-",_xlfn.XLOOKUP(BS861,ABNT5101!$B$4:$B$9,ABNT5101!$C$4:$C$9))</f>
        <v>3</v>
      </c>
      <c r="BX861" s="36">
        <f>IF(BS861="-","-",_xlfn.XLOOKUP(BS861,ABNT5101!$B$4:$B$9,ABNT5101!$D$4:$D$9))</f>
        <v>0.6</v>
      </c>
      <c r="BY861" s="31" t="str">
        <f t="shared" si="470"/>
        <v>NÃO ATENDE</v>
      </c>
      <c r="BZ861" s="31" t="str">
        <f t="shared" si="471"/>
        <v>NÃO ATENDE</v>
      </c>
      <c r="CA861" s="31" t="str">
        <f t="shared" si="472"/>
        <v>NÃO ATENDE</v>
      </c>
      <c r="CB861" s="36" t="str">
        <f t="shared" si="491"/>
        <v>P6</v>
      </c>
      <c r="CC861" s="37">
        <f t="shared" si="473"/>
        <v>-1</v>
      </c>
      <c r="CD861" s="38"/>
      <c r="CE861" s="38"/>
      <c r="CF861" s="31">
        <f>IF(CB861="-","-",_xlfn.XLOOKUP(CB861,ABNT5101!$B$4:$B$9,ABNT5101!$C$4:$C$9))</f>
        <v>3</v>
      </c>
      <c r="CG861" s="36">
        <f>IF(CB861="-","-",_xlfn.XLOOKUP(CB861,ABNT5101!$B$4:$B$9,ABNT5101!$D$4:$D$9))</f>
        <v>0.6</v>
      </c>
      <c r="CH861" s="31" t="str">
        <f t="shared" si="474"/>
        <v>NÃO ATENDE</v>
      </c>
      <c r="CI861" s="31" t="str">
        <f t="shared" si="475"/>
        <v>NÃO ATENDE</v>
      </c>
      <c r="CJ861" s="31" t="str">
        <f t="shared" si="476"/>
        <v>NÃO ATENDE</v>
      </c>
      <c r="CK861" s="56">
        <f>_xlfn.XLOOKUP(CL861,'Banco de dados'!$B:$B,'Banco de dados'!$D:$D)</f>
        <v>0</v>
      </c>
      <c r="CL861" s="42"/>
      <c r="CM861" s="56">
        <f>_xlfn.XLOOKUP(CL861,'Banco de dados'!$B:$B,'Banco de dados'!$E:$E)</f>
        <v>0</v>
      </c>
      <c r="CN861" s="56"/>
      <c r="CO861" s="56">
        <f>IF(CN861="-","-",_xlfn.XLOOKUP(CN861,'Banco de dados'!$B:$B,'Banco de dados'!$E:$E))</f>
        <v>0</v>
      </c>
      <c r="CP861" s="41">
        <f t="shared" si="477"/>
        <v>1</v>
      </c>
      <c r="CQ861" s="56">
        <f>_xlfn.XLOOKUP(CL861,'Banco de dados'!$B:$B,'Banco de dados'!$H:$H)</f>
        <v>0</v>
      </c>
      <c r="CR861" s="56" t="e">
        <f t="array" aca="1" ref="CR861" ca="1">_xludf.xlookup(CN861,'Banco de dados'!$B:$B,'Banco de dados'!$H:$H)</f>
        <v>#NAME?</v>
      </c>
      <c r="CS861" s="58" t="e">
        <f t="array" aca="1" ref="CS861" ca="1">_xludf.xlookup(CL861,'Banco de dados'!$B:$B,'Banco de dados'!$F:$F)</f>
        <v>#NAME?</v>
      </c>
      <c r="CT861" s="56" t="e">
        <f t="array" aca="1" ref="CT861" ca="1">_xludf.xlookup(CN861,'Banco de dados'!$B:$B,'Banco de dados'!$F:$F)</f>
        <v>#NAME?</v>
      </c>
      <c r="CU861" s="42"/>
      <c r="CV861" s="42"/>
      <c r="CW861" s="56" t="str">
        <f>IF(AJ861=0.5,"Suporte",IF(AND(AJ861&gt;='Braços de IP'!$B$9,AJ861&lt;='Braços de IP'!$D$9),'Braços de IP'!$E$9,IF(AND(AJ861&gt;='Braços de IP'!$B$10,AJ861&lt;='Braços de IP'!$D$10),'Braços de IP'!$E$10,IF(AND(AJ861&gt;='Braços de IP'!$B$11,AJ861&lt;='Braços de IP'!$D$11),'Braços de IP'!$E$11,IF(AND(AJ861&gt;='Braços de IP'!$B$12,AJ861&lt;='Braços de IP'!$D$12),'Braços de IP'!$E$12,IF(AND(AJ861&gt;='Braços de IP'!$B$13,AJ861&lt;='Braços de IP'!$D$13),'Braços de IP'!$E$13,IF(AND(AJ861&gt;='Braços de IP'!$B$14,AJ861&lt;='Braços de IP'!$D$14),'Braços de IP'!$E$14,"ERRO")))))))</f>
        <v>ERRO</v>
      </c>
      <c r="CX861" s="42"/>
      <c r="CY861" s="56" t="str">
        <f>IF($CX861="","",VLOOKUP($CX861,'Braços de IP'!$E$9:$I$15,2,0))</f>
        <v/>
      </c>
      <c r="CZ861" s="43" t="str">
        <f>IF($CX861="","",VLOOKUP($CX861,'Braços de IP'!$E$9:$I$15,5,0))</f>
        <v/>
      </c>
      <c r="DA861" s="56"/>
      <c r="DB861" s="56"/>
      <c r="DC861" s="56"/>
      <c r="DD861" s="56"/>
      <c r="DE861" s="56"/>
      <c r="DF861" s="56"/>
      <c r="DG861" s="44">
        <f t="shared" si="478"/>
        <v>0</v>
      </c>
      <c r="DH861" s="45">
        <f t="shared" si="479"/>
        <v>58</v>
      </c>
      <c r="DI861" s="44">
        <f t="shared" si="480"/>
        <v>58</v>
      </c>
      <c r="DJ861" s="46">
        <f t="shared" si="481"/>
        <v>1</v>
      </c>
      <c r="DK861" s="47" t="s">
        <v>147</v>
      </c>
      <c r="DL861" s="48"/>
      <c r="DM861" s="49"/>
      <c r="DN861" s="23" t="s">
        <v>148</v>
      </c>
      <c r="DO861" s="23"/>
      <c r="DQ861" s="50" t="e">
        <f t="shared" si="492"/>
        <v>#VALUE!</v>
      </c>
      <c r="DS861" s="5" t="s">
        <v>675</v>
      </c>
      <c r="DT861" s="5" t="s">
        <v>676</v>
      </c>
      <c r="DU861" s="5" t="s">
        <v>677</v>
      </c>
    </row>
    <row r="862" spans="1:125" ht="15.75" hidden="1" customHeight="1" x14ac:dyDescent="0.3">
      <c r="B862" s="5"/>
      <c r="C862" s="5"/>
      <c r="D862" s="5"/>
      <c r="E862" s="22" t="s">
        <v>685</v>
      </c>
      <c r="F862" s="22" t="s">
        <v>164</v>
      </c>
      <c r="G862" s="23" t="s">
        <v>429</v>
      </c>
      <c r="H862" s="23">
        <v>-23.414221000000001</v>
      </c>
      <c r="I862" s="23">
        <v>-46.839838</v>
      </c>
      <c r="J862" s="24" t="s">
        <v>139</v>
      </c>
      <c r="K862" s="25"/>
      <c r="L862" s="24" t="s">
        <v>140</v>
      </c>
      <c r="M862" s="24" t="s">
        <v>141</v>
      </c>
      <c r="N862" s="26">
        <v>58</v>
      </c>
      <c r="O862" s="27" t="s">
        <v>142</v>
      </c>
      <c r="P862" s="23" t="s">
        <v>143</v>
      </c>
      <c r="Q862" s="26">
        <f t="shared" si="459"/>
        <v>116</v>
      </c>
      <c r="R862" s="27">
        <v>1</v>
      </c>
      <c r="S862" s="28">
        <v>1.8</v>
      </c>
      <c r="T862" s="28">
        <v>5.6</v>
      </c>
      <c r="U862" s="23"/>
      <c r="V862" s="23"/>
      <c r="W862" s="29"/>
      <c r="X862" s="28" t="s">
        <v>153</v>
      </c>
      <c r="Y862" s="27"/>
      <c r="Z862" s="27"/>
      <c r="AA862" s="27"/>
      <c r="AB862" s="27"/>
      <c r="AC862" s="27"/>
      <c r="AD862" s="27" t="s">
        <v>144</v>
      </c>
      <c r="AE862" s="27" t="s">
        <v>145</v>
      </c>
      <c r="AF862" s="27"/>
      <c r="AG862" s="27">
        <v>7.1</v>
      </c>
      <c r="AH862" s="27">
        <v>1</v>
      </c>
      <c r="AI862" s="27">
        <v>0.28000000000000003</v>
      </c>
      <c r="AJ862" s="27" t="s">
        <v>380</v>
      </c>
      <c r="AK862" s="27">
        <f t="shared" si="460"/>
        <v>2.3200000000000003</v>
      </c>
      <c r="AL862" s="27" t="s">
        <v>143</v>
      </c>
      <c r="AM862" s="27" t="s">
        <v>143</v>
      </c>
      <c r="AN862" s="27"/>
      <c r="AO862" s="27">
        <f t="shared" si="461"/>
        <v>2</v>
      </c>
      <c r="AP862" s="27"/>
      <c r="AQ862" s="27"/>
      <c r="AR862" s="27"/>
      <c r="AS862" s="27"/>
      <c r="AT862" s="27"/>
      <c r="AU862" s="27"/>
      <c r="AV862" s="27">
        <f t="shared" si="462"/>
        <v>0</v>
      </c>
      <c r="AW862" s="27"/>
      <c r="AX862" s="28">
        <f>VLOOKUP(J862,ABNT5101!$I$3:$J$9,2)</f>
        <v>7.5</v>
      </c>
      <c r="AY862" s="28">
        <f>VLOOKUP(J862,ABNT5101!$I$3:$M$9,5)</f>
        <v>0.18</v>
      </c>
      <c r="AZ862" s="28" t="str">
        <f>_xlfn.XLOOKUP(J862,ABNT5101!I:I,ABNT5101!L:L)</f>
        <v>-</v>
      </c>
      <c r="BA862" s="28">
        <f>_xlfn.XLOOKUP(J862,ABNT5101!$I:$I,ABNT5101!M:M)</f>
        <v>0.18</v>
      </c>
      <c r="BB862" s="28" t="str">
        <f>_xlfn.XLOOKUP(J862,ABNT5101!$I:$I,ABNT5101!N:N)</f>
        <v>-</v>
      </c>
      <c r="BC862" s="28">
        <f>_xlfn.XLOOKUP(J862,ABNT5101!$I:$I,ABNT5101!O:O)</f>
        <v>16</v>
      </c>
      <c r="BD862" s="31" t="str">
        <f t="shared" si="463"/>
        <v>NÃO ATENDE</v>
      </c>
      <c r="BE862" s="32">
        <f t="shared" si="487"/>
        <v>-1</v>
      </c>
      <c r="BF862" s="32">
        <f t="shared" si="488"/>
        <v>-1</v>
      </c>
      <c r="BG862" s="32" t="str">
        <f t="shared" si="464"/>
        <v>-</v>
      </c>
      <c r="BH862" s="34"/>
      <c r="BI862" s="34"/>
      <c r="BJ862" s="34"/>
      <c r="BK862" s="34"/>
      <c r="BL862" s="35"/>
      <c r="BM862" s="34"/>
      <c r="BN862" s="31" t="str">
        <f t="shared" si="465"/>
        <v>NÃO ATENDE</v>
      </c>
      <c r="BO862" s="31" t="str">
        <f t="shared" si="489"/>
        <v>NÃO ATENDE</v>
      </c>
      <c r="BP862" s="31" t="str">
        <f t="shared" si="490"/>
        <v>NÃO ATENDE</v>
      </c>
      <c r="BQ862" s="31" t="str">
        <f t="shared" si="466"/>
        <v>ATENDE</v>
      </c>
      <c r="BR862" s="36" t="str">
        <f t="shared" si="467"/>
        <v>C5</v>
      </c>
      <c r="BS862" s="36" t="str">
        <f t="shared" si="468"/>
        <v>P6</v>
      </c>
      <c r="BT862" s="37">
        <f t="shared" si="469"/>
        <v>-1</v>
      </c>
      <c r="BU862" s="34"/>
      <c r="BV862" s="34"/>
      <c r="BW862" s="36">
        <f>IF(BS862="-","-",_xlfn.XLOOKUP(BS862,ABNT5101!$B$4:$B$9,ABNT5101!$C$4:$C$9))</f>
        <v>3</v>
      </c>
      <c r="BX862" s="36">
        <f>IF(BS862="-","-",_xlfn.XLOOKUP(BS862,ABNT5101!$B$4:$B$9,ABNT5101!$D$4:$D$9))</f>
        <v>0.6</v>
      </c>
      <c r="BY862" s="31" t="str">
        <f t="shared" si="470"/>
        <v>NÃO ATENDE</v>
      </c>
      <c r="BZ862" s="31" t="str">
        <f t="shared" si="471"/>
        <v>NÃO ATENDE</v>
      </c>
      <c r="CA862" s="31" t="str">
        <f t="shared" si="472"/>
        <v>NÃO ATENDE</v>
      </c>
      <c r="CB862" s="36" t="str">
        <f t="shared" si="491"/>
        <v>P6</v>
      </c>
      <c r="CC862" s="37">
        <f t="shared" si="473"/>
        <v>-1</v>
      </c>
      <c r="CD862" s="38"/>
      <c r="CE862" s="38"/>
      <c r="CF862" s="31">
        <f>IF(CB862="-","-",_xlfn.XLOOKUP(CB862,ABNT5101!$B$4:$B$9,ABNT5101!$C$4:$C$9))</f>
        <v>3</v>
      </c>
      <c r="CG862" s="36">
        <f>IF(CB862="-","-",_xlfn.XLOOKUP(CB862,ABNT5101!$B$4:$B$9,ABNT5101!$D$4:$D$9))</f>
        <v>0.6</v>
      </c>
      <c r="CH862" s="31" t="str">
        <f t="shared" si="474"/>
        <v>NÃO ATENDE</v>
      </c>
      <c r="CI862" s="31" t="str">
        <f t="shared" si="475"/>
        <v>NÃO ATENDE</v>
      </c>
      <c r="CJ862" s="31" t="str">
        <f t="shared" si="476"/>
        <v>NÃO ATENDE</v>
      </c>
      <c r="CK862" s="56">
        <f>_xlfn.XLOOKUP(CL862,'Banco de dados'!$B:$B,'Banco de dados'!$D:$D)</f>
        <v>0</v>
      </c>
      <c r="CL862" s="42"/>
      <c r="CM862" s="56">
        <f>_xlfn.XLOOKUP(CL862,'Banco de dados'!$B:$B,'Banco de dados'!$E:$E)</f>
        <v>0</v>
      </c>
      <c r="CN862" s="56"/>
      <c r="CO862" s="56">
        <f>IF(CN862="-","-",_xlfn.XLOOKUP(CN862,'Banco de dados'!$B:$B,'Banco de dados'!$E:$E))</f>
        <v>0</v>
      </c>
      <c r="CP862" s="41">
        <f t="shared" si="477"/>
        <v>1</v>
      </c>
      <c r="CQ862" s="56">
        <f>_xlfn.XLOOKUP(CL862,'Banco de dados'!$B:$B,'Banco de dados'!$H:$H)</f>
        <v>0</v>
      </c>
      <c r="CR862" s="56" t="e">
        <f t="array" aca="1" ref="CR862" ca="1">_xludf.xlookup(CN862,'Banco de dados'!$B:$B,'Banco de dados'!$H:$H)</f>
        <v>#NAME?</v>
      </c>
      <c r="CS862" s="58" t="e">
        <f t="array" aca="1" ref="CS862" ca="1">_xludf.xlookup(CL862,'Banco de dados'!$B:$B,'Banco de dados'!$F:$F)</f>
        <v>#NAME?</v>
      </c>
      <c r="CT862" s="56" t="e">
        <f t="array" aca="1" ref="CT862" ca="1">_xludf.xlookup(CN862,'Banco de dados'!$B:$B,'Banco de dados'!$F:$F)</f>
        <v>#NAME?</v>
      </c>
      <c r="CU862" s="42"/>
      <c r="CV862" s="42"/>
      <c r="CW862" s="56" t="str">
        <f>IF(AJ862=0.5,"Suporte",IF(AND(AJ862&gt;='Braços de IP'!$B$9,AJ862&lt;='Braços de IP'!$D$9),'Braços de IP'!$E$9,IF(AND(AJ862&gt;='Braços de IP'!$B$10,AJ862&lt;='Braços de IP'!$D$10),'Braços de IP'!$E$10,IF(AND(AJ862&gt;='Braços de IP'!$B$11,AJ862&lt;='Braços de IP'!$D$11),'Braços de IP'!$E$11,IF(AND(AJ862&gt;='Braços de IP'!$B$12,AJ862&lt;='Braços de IP'!$D$12),'Braços de IP'!$E$12,IF(AND(AJ862&gt;='Braços de IP'!$B$13,AJ862&lt;='Braços de IP'!$D$13),'Braços de IP'!$E$13,IF(AND(AJ862&gt;='Braços de IP'!$B$14,AJ862&lt;='Braços de IP'!$D$14),'Braços de IP'!$E$14,"ERRO")))))))</f>
        <v>ERRO</v>
      </c>
      <c r="CX862" s="42"/>
      <c r="CY862" s="56" t="str">
        <f>IF($CX862="","",VLOOKUP($CX862,'Braços de IP'!$E$9:$I$15,2,0))</f>
        <v/>
      </c>
      <c r="CZ862" s="43" t="str">
        <f>IF($CX862="","",VLOOKUP($CX862,'Braços de IP'!$E$9:$I$15,5,0))</f>
        <v/>
      </c>
      <c r="DA862" s="56"/>
      <c r="DB862" s="56"/>
      <c r="DC862" s="56"/>
      <c r="DD862" s="56"/>
      <c r="DE862" s="56"/>
      <c r="DF862" s="56"/>
      <c r="DG862" s="44">
        <f t="shared" si="478"/>
        <v>0</v>
      </c>
      <c r="DH862" s="45">
        <f t="shared" si="479"/>
        <v>58</v>
      </c>
      <c r="DI862" s="44">
        <f t="shared" si="480"/>
        <v>58</v>
      </c>
      <c r="DJ862" s="46">
        <f t="shared" si="481"/>
        <v>1</v>
      </c>
      <c r="DK862" s="47" t="s">
        <v>147</v>
      </c>
      <c r="DL862" s="48"/>
      <c r="DM862" s="49"/>
      <c r="DN862" s="23" t="s">
        <v>148</v>
      </c>
      <c r="DO862" s="23"/>
      <c r="DQ862" s="50" t="e">
        <f t="shared" si="492"/>
        <v>#VALUE!</v>
      </c>
      <c r="DS862" s="5" t="s">
        <v>675</v>
      </c>
      <c r="DT862" s="5" t="s">
        <v>676</v>
      </c>
      <c r="DU862" s="5" t="s">
        <v>677</v>
      </c>
    </row>
    <row r="863" spans="1:125" ht="15.75" customHeight="1" x14ac:dyDescent="0.3">
      <c r="A863" t="s">
        <v>1290</v>
      </c>
      <c r="B863" s="5"/>
      <c r="C863" s="5" t="s">
        <v>148</v>
      </c>
      <c r="D863" s="5"/>
      <c r="E863" s="22" t="s">
        <v>686</v>
      </c>
      <c r="F863" s="22" t="s">
        <v>137</v>
      </c>
      <c r="G863" s="23" t="s">
        <v>687</v>
      </c>
      <c r="H863" s="23">
        <v>-23.332829</v>
      </c>
      <c r="I863" s="23">
        <v>-46.838324999999998</v>
      </c>
      <c r="J863" s="24" t="s">
        <v>160</v>
      </c>
      <c r="K863" s="25"/>
      <c r="L863" s="24" t="s">
        <v>157</v>
      </c>
      <c r="M863" s="24" t="s">
        <v>141</v>
      </c>
      <c r="N863" s="26">
        <v>100</v>
      </c>
      <c r="O863" s="27" t="s">
        <v>142</v>
      </c>
      <c r="P863" s="23" t="s">
        <v>143</v>
      </c>
      <c r="Q863" s="26">
        <f t="shared" si="459"/>
        <v>200</v>
      </c>
      <c r="R863" s="27">
        <v>1</v>
      </c>
      <c r="S863" s="28">
        <v>2</v>
      </c>
      <c r="T863" s="28">
        <v>7.2</v>
      </c>
      <c r="U863" s="23"/>
      <c r="V863" s="23"/>
      <c r="W863" s="29"/>
      <c r="X863" s="28">
        <v>2.2999999999999998</v>
      </c>
      <c r="Y863" s="27"/>
      <c r="Z863" s="27"/>
      <c r="AA863" s="27"/>
      <c r="AB863" s="27">
        <v>1.8</v>
      </c>
      <c r="AC863" s="27">
        <v>1.8</v>
      </c>
      <c r="AD863" s="27" t="s">
        <v>144</v>
      </c>
      <c r="AE863" s="27" t="s">
        <v>145</v>
      </c>
      <c r="AF863" s="27">
        <v>29</v>
      </c>
      <c r="AG863" s="27">
        <v>7.5</v>
      </c>
      <c r="AH863" s="27">
        <v>1</v>
      </c>
      <c r="AI863" s="27">
        <v>0.3</v>
      </c>
      <c r="AJ863" s="27">
        <v>3</v>
      </c>
      <c r="AK863" s="27">
        <f t="shared" si="460"/>
        <v>2.7</v>
      </c>
      <c r="AL863" s="27" t="s">
        <v>143</v>
      </c>
      <c r="AM863" s="27" t="s">
        <v>143</v>
      </c>
      <c r="AN863" s="27"/>
      <c r="AO863" s="27">
        <f t="shared" si="461"/>
        <v>2</v>
      </c>
      <c r="AP863" s="27"/>
      <c r="AQ863" s="27"/>
      <c r="AR863" s="27"/>
      <c r="AS863" s="27"/>
      <c r="AT863" s="27"/>
      <c r="AU863" s="27"/>
      <c r="AV863" s="27">
        <f t="shared" si="462"/>
        <v>0</v>
      </c>
      <c r="AW863" s="27"/>
      <c r="AX863" s="28">
        <f>VLOOKUP(J863,ABNT5101!$I$3:$J$9,2)</f>
        <v>10</v>
      </c>
      <c r="AY863" s="28">
        <f>VLOOKUP(J863,ABNT5101!$I$3:$M$9,5)</f>
        <v>0.18</v>
      </c>
      <c r="AZ863" s="28" t="str">
        <f>_xlfn.XLOOKUP(J863,ABNT5101!I:I,ABNT5101!L:L)</f>
        <v>-</v>
      </c>
      <c r="BA863" s="28">
        <f>_xlfn.XLOOKUP(J863,ABNT5101!$I:$I,ABNT5101!M:M)</f>
        <v>0.18</v>
      </c>
      <c r="BB863" s="28" t="str">
        <f>_xlfn.XLOOKUP(J863,ABNT5101!$I:$I,ABNT5101!N:N)</f>
        <v>-</v>
      </c>
      <c r="BC863" s="28">
        <f>_xlfn.XLOOKUP(J863,ABNT5101!$I:$I,ABNT5101!O:O)</f>
        <v>16</v>
      </c>
      <c r="BD863" s="31" t="str">
        <f t="shared" si="463"/>
        <v>ATENDE</v>
      </c>
      <c r="BE863" s="32">
        <f t="shared" si="487"/>
        <v>3.6999999999999922E-2</v>
      </c>
      <c r="BF863" s="32">
        <f t="shared" si="488"/>
        <v>2.3333333333333335</v>
      </c>
      <c r="BG863" s="32" t="str">
        <f t="shared" si="464"/>
        <v>-</v>
      </c>
      <c r="BH863" s="34">
        <v>10.37</v>
      </c>
      <c r="BI863" s="34">
        <v>0.6</v>
      </c>
      <c r="BJ863" s="34"/>
      <c r="BK863" s="34"/>
      <c r="BL863" s="35"/>
      <c r="BM863" s="34"/>
      <c r="BN863" s="31" t="str">
        <f t="shared" si="465"/>
        <v>ATENDE</v>
      </c>
      <c r="BO863" s="31" t="str">
        <f t="shared" si="489"/>
        <v>ATENDE</v>
      </c>
      <c r="BP863" s="31" t="str">
        <f t="shared" si="490"/>
        <v>ATENDE</v>
      </c>
      <c r="BQ863" s="31" t="str">
        <f t="shared" si="466"/>
        <v>ATENDE</v>
      </c>
      <c r="BR863" s="36" t="str">
        <f t="shared" si="467"/>
        <v>C4</v>
      </c>
      <c r="BS863" s="36" t="str">
        <f t="shared" si="468"/>
        <v>P5</v>
      </c>
      <c r="BT863" s="37">
        <f t="shared" si="469"/>
        <v>0.16799999999999993</v>
      </c>
      <c r="BU863" s="34">
        <v>5.84</v>
      </c>
      <c r="BV863" s="34">
        <v>3.18</v>
      </c>
      <c r="BW863" s="36">
        <f>IF(BS863="-","-",_xlfn.XLOOKUP(BS863,ABNT5101!$B$4:$B$9,ABNT5101!$C$4:$C$9))</f>
        <v>5</v>
      </c>
      <c r="BX863" s="36">
        <f>IF(BS863="-","-",_xlfn.XLOOKUP(BS863,ABNT5101!$B$4:$B$9,ABNT5101!$D$4:$D$9))</f>
        <v>1</v>
      </c>
      <c r="BY863" s="31" t="str">
        <f t="shared" si="470"/>
        <v>ATENDE</v>
      </c>
      <c r="BZ863" s="31" t="str">
        <f t="shared" si="471"/>
        <v>ATENDE</v>
      </c>
      <c r="CA863" s="31" t="str">
        <f t="shared" si="472"/>
        <v>ATENDE</v>
      </c>
      <c r="CB863" s="36" t="str">
        <f t="shared" si="491"/>
        <v>P5</v>
      </c>
      <c r="CC863" s="37">
        <f t="shared" si="473"/>
        <v>6.0000000000000053E-3</v>
      </c>
      <c r="CD863" s="222">
        <v>5.03</v>
      </c>
      <c r="CE863" s="222">
        <v>3.46</v>
      </c>
      <c r="CF863" s="31">
        <f>IF(CB863="-","-",_xlfn.XLOOKUP(CB863,ABNT5101!$B$4:$B$9,ABNT5101!$C$4:$C$9))</f>
        <v>5</v>
      </c>
      <c r="CG863" s="36">
        <f>IF(CB863="-","-",_xlfn.XLOOKUP(CB863,ABNT5101!$B$4:$B$9,ABNT5101!$D$4:$D$9))</f>
        <v>1</v>
      </c>
      <c r="CH863" s="31" t="str">
        <f t="shared" si="474"/>
        <v>ATENDE</v>
      </c>
      <c r="CI863" s="31" t="str">
        <f t="shared" si="475"/>
        <v>ATENDE</v>
      </c>
      <c r="CJ863" s="31" t="str">
        <f t="shared" si="476"/>
        <v>ATENDE</v>
      </c>
      <c r="CK863" s="56" t="str">
        <f>_xlfn.XLOOKUP(CL863,'Banco de dados'!$B:$B,'Banco de dados'!$D:$D)</f>
        <v>LEDSTAR</v>
      </c>
      <c r="CL863" s="57" t="str">
        <f>'Banco de dados'!B6</f>
        <v xml:space="preserve"> SL VT 9.1 35W</v>
      </c>
      <c r="CM863" s="56" t="str">
        <f>_xlfn.XLOOKUP(CL863,'Banco de dados'!$B:$B,'Banco de dados'!$E:$E)</f>
        <v>LUM LED SL VT 9.1 35W</v>
      </c>
      <c r="CN863" s="56"/>
      <c r="CO863" s="56">
        <f>IF(CN863="-","-",_xlfn.XLOOKUP(CN863,'Banco de dados'!$B:$B,'Banco de dados'!$E:$E))</f>
        <v>0</v>
      </c>
      <c r="CP863" s="41">
        <f t="shared" si="477"/>
        <v>1</v>
      </c>
      <c r="CQ863" s="56">
        <f>_xlfn.XLOOKUP(CL863,'Banco de dados'!$B:$B,'Banco de dados'!$H:$H)</f>
        <v>35</v>
      </c>
      <c r="CR863" s="56" t="e">
        <f t="array" aca="1" ref="CR863" ca="1">_xludf.xlookup(CN863,'Banco de dados'!$B:$B,'Banco de dados'!$H:$H)</f>
        <v>#NAME?</v>
      </c>
      <c r="CS863" s="58" t="e">
        <f t="array" aca="1" ref="CS863" ca="1">_xludf.xlookup(CL863,'Banco de dados'!$B:$B,'Banco de dados'!$F:$F)</f>
        <v>#NAME?</v>
      </c>
      <c r="CT863" s="56" t="e">
        <f t="array" aca="1" ref="CT863" ca="1">_xludf.xlookup(CN863,'Banco de dados'!$B:$B,'Banco de dados'!$F:$F)</f>
        <v>#NAME?</v>
      </c>
      <c r="CU863" s="42">
        <v>0</v>
      </c>
      <c r="CV863" s="42">
        <v>6</v>
      </c>
      <c r="CW863" s="56" t="str">
        <f>IF(AJ863=0.5,"Suporte",IF(AND(AJ863&gt;='Braços de IP'!$B$9,AJ863&lt;='Braços de IP'!$D$9),'Braços de IP'!$E$9,IF(AND(AJ863&gt;='Braços de IP'!$B$10,AJ863&lt;='Braços de IP'!$D$10),'Braços de IP'!$E$10,IF(AND(AJ863&gt;='Braços de IP'!$B$11,AJ863&lt;='Braços de IP'!$D$11),'Braços de IP'!$E$11,IF(AND(AJ863&gt;='Braços de IP'!$B$12,AJ863&lt;='Braços de IP'!$D$12),'Braços de IP'!$E$12,IF(AND(AJ863&gt;='Braços de IP'!$B$13,AJ863&lt;='Braços de IP'!$D$13),'Braços de IP'!$E$13,IF(AND(AJ863&gt;='Braços de IP'!$B$14,AJ863&lt;='Braços de IP'!$D$14),'Braços de IP'!$E$14,"ERRO")))))))</f>
        <v>Longo I</v>
      </c>
      <c r="CX863" s="42"/>
      <c r="CY863" s="56" t="str">
        <f>IF($CX863="","",VLOOKUP($CX863,'Braços de IP'!$E$9:$I$15,2,0))</f>
        <v/>
      </c>
      <c r="CZ863" s="43" t="str">
        <f>IF($CX863="","",VLOOKUP($CX863,'Braços de IP'!$E$9:$I$15,5,0))</f>
        <v/>
      </c>
      <c r="DA863" s="56"/>
      <c r="DB863" s="56"/>
      <c r="DC863" s="56"/>
      <c r="DD863" s="56"/>
      <c r="DE863" s="56"/>
      <c r="DF863" s="56"/>
      <c r="DG863" s="44">
        <f t="shared" si="478"/>
        <v>35</v>
      </c>
      <c r="DH863" s="45">
        <f t="shared" si="479"/>
        <v>100</v>
      </c>
      <c r="DI863" s="44">
        <f t="shared" si="480"/>
        <v>135</v>
      </c>
      <c r="DJ863" s="46">
        <f t="shared" si="481"/>
        <v>0.65</v>
      </c>
      <c r="DK863" s="47" t="s">
        <v>147</v>
      </c>
      <c r="DL863" s="48"/>
      <c r="DM863" s="49"/>
      <c r="DN863" s="23" t="s">
        <v>148</v>
      </c>
      <c r="DO863" s="23"/>
      <c r="DQ863" s="50" t="e">
        <f t="shared" si="492"/>
        <v>#VALUE!</v>
      </c>
      <c r="DS863" s="5" t="s">
        <v>675</v>
      </c>
      <c r="DT863" s="5" t="s">
        <v>676</v>
      </c>
      <c r="DU863" s="5" t="s">
        <v>677</v>
      </c>
    </row>
    <row r="864" spans="1:125" ht="15.75" customHeight="1" x14ac:dyDescent="0.3">
      <c r="A864" t="s">
        <v>1290</v>
      </c>
      <c r="B864" s="5"/>
      <c r="C864" s="5" t="s">
        <v>148</v>
      </c>
      <c r="D864" s="5"/>
      <c r="E864" s="22" t="s">
        <v>686</v>
      </c>
      <c r="F864" s="22" t="s">
        <v>137</v>
      </c>
      <c r="G864" s="23" t="s">
        <v>687</v>
      </c>
      <c r="H864" s="23">
        <v>-23.332829</v>
      </c>
      <c r="I864" s="23">
        <v>-46.838324999999998</v>
      </c>
      <c r="J864" s="24" t="s">
        <v>160</v>
      </c>
      <c r="K864" s="25"/>
      <c r="L864" s="24" t="s">
        <v>157</v>
      </c>
      <c r="M864" s="24" t="s">
        <v>141</v>
      </c>
      <c r="N864" s="26">
        <v>100</v>
      </c>
      <c r="O864" s="27" t="s">
        <v>142</v>
      </c>
      <c r="P864" s="23" t="s">
        <v>143</v>
      </c>
      <c r="Q864" s="26">
        <f t="shared" si="459"/>
        <v>200</v>
      </c>
      <c r="R864" s="27">
        <v>1</v>
      </c>
      <c r="S864" s="28">
        <v>2</v>
      </c>
      <c r="T864" s="28">
        <v>7.2</v>
      </c>
      <c r="U864" s="23"/>
      <c r="V864" s="23"/>
      <c r="W864" s="29"/>
      <c r="X864" s="28">
        <v>2.2999999999999998</v>
      </c>
      <c r="Y864" s="27"/>
      <c r="Z864" s="27"/>
      <c r="AA864" s="27"/>
      <c r="AB864" s="27">
        <v>1.8</v>
      </c>
      <c r="AC864" s="27">
        <v>1.8</v>
      </c>
      <c r="AD864" s="27" t="s">
        <v>144</v>
      </c>
      <c r="AE864" s="27" t="s">
        <v>145</v>
      </c>
      <c r="AF864" s="27">
        <v>29</v>
      </c>
      <c r="AG864" s="27">
        <v>7.5</v>
      </c>
      <c r="AH864" s="27">
        <v>1</v>
      </c>
      <c r="AI864" s="27">
        <v>0.3</v>
      </c>
      <c r="AJ864" s="27">
        <v>3</v>
      </c>
      <c r="AK864" s="27">
        <f t="shared" si="460"/>
        <v>2.7</v>
      </c>
      <c r="AL864" s="27" t="s">
        <v>143</v>
      </c>
      <c r="AM864" s="27" t="s">
        <v>143</v>
      </c>
      <c r="AN864" s="27"/>
      <c r="AO864" s="27">
        <f t="shared" si="461"/>
        <v>2</v>
      </c>
      <c r="AP864" s="27"/>
      <c r="AQ864" s="27"/>
      <c r="AR864" s="27"/>
      <c r="AS864" s="27"/>
      <c r="AT864" s="27"/>
      <c r="AU864" s="27"/>
      <c r="AV864" s="27">
        <f t="shared" si="462"/>
        <v>0</v>
      </c>
      <c r="AW864" s="27"/>
      <c r="AX864" s="28">
        <f>VLOOKUP(J864,ABNT5101!$I$3:$J$9,2)</f>
        <v>10</v>
      </c>
      <c r="AY864" s="28">
        <f>VLOOKUP(J864,ABNT5101!$I$3:$M$9,5)</f>
        <v>0.18</v>
      </c>
      <c r="AZ864" s="28" t="str">
        <f>_xlfn.XLOOKUP(J864,ABNT5101!I:I,ABNT5101!L:L)</f>
        <v>-</v>
      </c>
      <c r="BA864" s="28">
        <f>_xlfn.XLOOKUP(J864,ABNT5101!$I:$I,ABNT5101!M:M)</f>
        <v>0.18</v>
      </c>
      <c r="BB864" s="28" t="str">
        <f>_xlfn.XLOOKUP(J864,ABNT5101!$I:$I,ABNT5101!N:N)</f>
        <v>-</v>
      </c>
      <c r="BC864" s="28">
        <f>_xlfn.XLOOKUP(J864,ABNT5101!$I:$I,ABNT5101!O:O)</f>
        <v>16</v>
      </c>
      <c r="BD864" s="31" t="str">
        <f t="shared" si="463"/>
        <v>ATENDE</v>
      </c>
      <c r="BE864" s="32">
        <f t="shared" si="487"/>
        <v>0.18900000000000006</v>
      </c>
      <c r="BF864" s="32">
        <f t="shared" si="488"/>
        <v>2.833333333333333</v>
      </c>
      <c r="BG864" s="32" t="str">
        <f t="shared" si="464"/>
        <v>-</v>
      </c>
      <c r="BH864" s="34">
        <v>11.89</v>
      </c>
      <c r="BI864" s="34">
        <v>0.69</v>
      </c>
      <c r="BJ864" s="34"/>
      <c r="BK864" s="34"/>
      <c r="BL864" s="35"/>
      <c r="BM864" s="34"/>
      <c r="BN864" s="31" t="str">
        <f t="shared" si="465"/>
        <v>ATENDE</v>
      </c>
      <c r="BO864" s="31" t="str">
        <f t="shared" si="489"/>
        <v>ATENDE</v>
      </c>
      <c r="BP864" s="31" t="str">
        <f t="shared" si="490"/>
        <v>ATENDE</v>
      </c>
      <c r="BQ864" s="31" t="str">
        <f t="shared" si="466"/>
        <v>ATENDE</v>
      </c>
      <c r="BR864" s="36" t="str">
        <f t="shared" si="467"/>
        <v>C4</v>
      </c>
      <c r="BS864" s="36" t="str">
        <f t="shared" si="468"/>
        <v>P5</v>
      </c>
      <c r="BT864" s="37">
        <f t="shared" si="469"/>
        <v>0.32799999999999985</v>
      </c>
      <c r="BU864" s="34">
        <v>6.64</v>
      </c>
      <c r="BV864" s="34">
        <v>3.75</v>
      </c>
      <c r="BW864" s="36">
        <f>IF(BS864="-","-",_xlfn.XLOOKUP(BS864,ABNT5101!$B$4:$B$9,ABNT5101!$C$4:$C$9))</f>
        <v>5</v>
      </c>
      <c r="BX864" s="36">
        <f>IF(BS864="-","-",_xlfn.XLOOKUP(BS864,ABNT5101!$B$4:$B$9,ABNT5101!$D$4:$D$9))</f>
        <v>1</v>
      </c>
      <c r="BY864" s="31" t="str">
        <f t="shared" si="470"/>
        <v>ATENDE</v>
      </c>
      <c r="BZ864" s="31" t="str">
        <f t="shared" si="471"/>
        <v>ATENDE</v>
      </c>
      <c r="CA864" s="31" t="str">
        <f t="shared" si="472"/>
        <v>ATENDE</v>
      </c>
      <c r="CB864" s="36" t="str">
        <f t="shared" si="491"/>
        <v>P5</v>
      </c>
      <c r="CC864" s="37">
        <f t="shared" si="473"/>
        <v>1.6000000000000014E-2</v>
      </c>
      <c r="CD864" s="222">
        <v>5.08</v>
      </c>
      <c r="CE864" s="222">
        <v>3.2</v>
      </c>
      <c r="CF864" s="31">
        <f>IF(CB864="-","-",_xlfn.XLOOKUP(CB864,ABNT5101!$B$4:$B$9,ABNT5101!$C$4:$C$9))</f>
        <v>5</v>
      </c>
      <c r="CG864" s="36">
        <f>IF(CB864="-","-",_xlfn.XLOOKUP(CB864,ABNT5101!$B$4:$B$9,ABNT5101!$D$4:$D$9))</f>
        <v>1</v>
      </c>
      <c r="CH864" s="31" t="str">
        <f t="shared" si="474"/>
        <v>ATENDE</v>
      </c>
      <c r="CI864" s="31" t="str">
        <f t="shared" si="475"/>
        <v>ATENDE</v>
      </c>
      <c r="CJ864" s="31" t="str">
        <f t="shared" si="476"/>
        <v>ATENDE</v>
      </c>
      <c r="CK864" s="56" t="str">
        <f>_xlfn.XLOOKUP(CL864,'Banco de dados'!$B:$B,'Banco de dados'!$D:$D)</f>
        <v>SX LIGHTING</v>
      </c>
      <c r="CL864" s="57" t="str">
        <f>'Banco de dados'!B55</f>
        <v>SX-INEVO040HF</v>
      </c>
      <c r="CM864" s="56" t="str">
        <f>_xlfn.XLOOKUP(CL864,'Banco de dados'!$B:$B,'Banco de dados'!$E:$E)</f>
        <v>SXINEVO040K50L12CZF7PHF</v>
      </c>
      <c r="CN864" s="56"/>
      <c r="CO864" s="56">
        <f>IF(CN864="-","-",_xlfn.XLOOKUP(CN864,'Banco de dados'!$B:$B,'Banco de dados'!$E:$E))</f>
        <v>0</v>
      </c>
      <c r="CP864" s="41">
        <f t="shared" si="477"/>
        <v>1</v>
      </c>
      <c r="CQ864" s="56">
        <f>_xlfn.XLOOKUP(CL864,'Banco de dados'!$B:$B,'Banco de dados'!$H:$H)</f>
        <v>39</v>
      </c>
      <c r="CR864" s="56" t="e">
        <f t="array" aca="1" ref="CR864" ca="1">_xludf.xlookup(CN864,'Banco de dados'!$B:$B,'Banco de dados'!$H:$H)</f>
        <v>#NAME?</v>
      </c>
      <c r="CS864" s="58" t="e">
        <f t="array" aca="1" ref="CS864" ca="1">_xludf.xlookup(CL864,'Banco de dados'!$B:$B,'Banco de dados'!$F:$F)</f>
        <v>#NAME?</v>
      </c>
      <c r="CT864" s="56" t="e">
        <f t="array" aca="1" ref="CT864" ca="1">_xludf.xlookup(CN864,'Banco de dados'!$B:$B,'Banco de dados'!$F:$F)</f>
        <v>#NAME?</v>
      </c>
      <c r="CU864" s="42">
        <v>0</v>
      </c>
      <c r="CV864" s="42">
        <v>5</v>
      </c>
      <c r="CW864" s="56" t="str">
        <f>IF(AJ864=0.5,"Suporte",IF(AND(AJ864&gt;='Braços de IP'!$B$9,AJ864&lt;='Braços de IP'!$D$9),'Braços de IP'!$E$9,IF(AND(AJ864&gt;='Braços de IP'!$B$10,AJ864&lt;='Braços de IP'!$D$10),'Braços de IP'!$E$10,IF(AND(AJ864&gt;='Braços de IP'!$B$11,AJ864&lt;='Braços de IP'!$D$11),'Braços de IP'!$E$11,IF(AND(AJ864&gt;='Braços de IP'!$B$12,AJ864&lt;='Braços de IP'!$D$12),'Braços de IP'!$E$12,IF(AND(AJ864&gt;='Braços de IP'!$B$13,AJ864&lt;='Braços de IP'!$D$13),'Braços de IP'!$E$13,IF(AND(AJ864&gt;='Braços de IP'!$B$14,AJ864&lt;='Braços de IP'!$D$14),'Braços de IP'!$E$14,"ERRO")))))))</f>
        <v>Longo I</v>
      </c>
      <c r="CX864" s="42"/>
      <c r="CY864" s="56" t="str">
        <f>IF($CX864="","",VLOOKUP($CX864,'Braços de IP'!$E$9:$I$15,2,0))</f>
        <v/>
      </c>
      <c r="CZ864" s="43" t="str">
        <f>IF($CX864="","",VLOOKUP($CX864,'Braços de IP'!$E$9:$I$15,5,0))</f>
        <v/>
      </c>
      <c r="DA864" s="56"/>
      <c r="DB864" s="56"/>
      <c r="DC864" s="56"/>
      <c r="DD864" s="56"/>
      <c r="DE864" s="56"/>
      <c r="DF864" s="56"/>
      <c r="DG864" s="44">
        <f t="shared" si="478"/>
        <v>39</v>
      </c>
      <c r="DH864" s="45">
        <f t="shared" si="479"/>
        <v>100</v>
      </c>
      <c r="DI864" s="44">
        <f t="shared" si="480"/>
        <v>139</v>
      </c>
      <c r="DJ864" s="46">
        <f t="shared" si="481"/>
        <v>0.61</v>
      </c>
      <c r="DK864" s="47" t="s">
        <v>147</v>
      </c>
      <c r="DL864" s="48"/>
      <c r="DM864" s="49"/>
      <c r="DN864" s="23" t="s">
        <v>148</v>
      </c>
      <c r="DO864" s="23"/>
      <c r="DQ864" s="50" t="e">
        <f t="shared" si="492"/>
        <v>#VALUE!</v>
      </c>
      <c r="DS864" s="5" t="s">
        <v>675</v>
      </c>
      <c r="DT864" s="5" t="s">
        <v>676</v>
      </c>
      <c r="DU864" s="5" t="s">
        <v>677</v>
      </c>
    </row>
    <row r="865" spans="1:125" ht="15.75" customHeight="1" x14ac:dyDescent="0.3">
      <c r="A865" t="s">
        <v>1290</v>
      </c>
      <c r="B865" s="5"/>
      <c r="C865" s="5" t="s">
        <v>148</v>
      </c>
      <c r="D865" s="5"/>
      <c r="E865" s="22" t="s">
        <v>686</v>
      </c>
      <c r="F865" s="22" t="s">
        <v>137</v>
      </c>
      <c r="G865" s="23" t="s">
        <v>687</v>
      </c>
      <c r="H865" s="23">
        <v>-23.332829</v>
      </c>
      <c r="I865" s="23">
        <v>-46.838324999999998</v>
      </c>
      <c r="J865" s="24" t="s">
        <v>160</v>
      </c>
      <c r="K865" s="25"/>
      <c r="L865" s="24" t="s">
        <v>157</v>
      </c>
      <c r="M865" s="24" t="s">
        <v>141</v>
      </c>
      <c r="N865" s="26">
        <v>100</v>
      </c>
      <c r="O865" s="27" t="s">
        <v>142</v>
      </c>
      <c r="P865" s="23" t="s">
        <v>143</v>
      </c>
      <c r="Q865" s="26">
        <f t="shared" si="459"/>
        <v>200</v>
      </c>
      <c r="R865" s="27">
        <v>1</v>
      </c>
      <c r="S865" s="28">
        <v>2</v>
      </c>
      <c r="T865" s="28">
        <v>7.2</v>
      </c>
      <c r="U865" s="23"/>
      <c r="V865" s="23"/>
      <c r="W865" s="29"/>
      <c r="X865" s="28">
        <v>2.2999999999999998</v>
      </c>
      <c r="Y865" s="27"/>
      <c r="Z865" s="27"/>
      <c r="AA865" s="27"/>
      <c r="AB865" s="27">
        <v>1.8</v>
      </c>
      <c r="AC865" s="27">
        <v>1.8</v>
      </c>
      <c r="AD865" s="27" t="s">
        <v>144</v>
      </c>
      <c r="AE865" s="27" t="s">
        <v>145</v>
      </c>
      <c r="AF865" s="27">
        <v>29</v>
      </c>
      <c r="AG865" s="27">
        <v>7.5</v>
      </c>
      <c r="AH865" s="27">
        <v>1</v>
      </c>
      <c r="AI865" s="27">
        <v>0.3</v>
      </c>
      <c r="AJ865" s="27">
        <v>3</v>
      </c>
      <c r="AK865" s="27">
        <f t="shared" si="460"/>
        <v>2.7</v>
      </c>
      <c r="AL865" s="27" t="s">
        <v>143</v>
      </c>
      <c r="AM865" s="27" t="s">
        <v>143</v>
      </c>
      <c r="AN865" s="27"/>
      <c r="AO865" s="27">
        <f t="shared" si="461"/>
        <v>2</v>
      </c>
      <c r="AP865" s="27"/>
      <c r="AQ865" s="27"/>
      <c r="AR865" s="27"/>
      <c r="AS865" s="27"/>
      <c r="AT865" s="27"/>
      <c r="AU865" s="27"/>
      <c r="AV865" s="27">
        <f t="shared" si="462"/>
        <v>0</v>
      </c>
      <c r="AW865" s="27"/>
      <c r="AX865" s="28">
        <f>VLOOKUP(J865,ABNT5101!$I$3:$J$9,2)</f>
        <v>10</v>
      </c>
      <c r="AY865" s="28">
        <f>VLOOKUP(J865,ABNT5101!$I$3:$M$9,5)</f>
        <v>0.18</v>
      </c>
      <c r="AZ865" s="28" t="str">
        <f>_xlfn.XLOOKUP(J865,ABNT5101!I:I,ABNT5101!L:L)</f>
        <v>-</v>
      </c>
      <c r="BA865" s="28">
        <f>_xlfn.XLOOKUP(J865,ABNT5101!$I:$I,ABNT5101!M:M)</f>
        <v>0.18</v>
      </c>
      <c r="BB865" s="28" t="str">
        <f>_xlfn.XLOOKUP(J865,ABNT5101!$I:$I,ABNT5101!N:N)</f>
        <v>-</v>
      </c>
      <c r="BC865" s="28">
        <f>_xlfn.XLOOKUP(J865,ABNT5101!$I:$I,ABNT5101!O:O)</f>
        <v>16</v>
      </c>
      <c r="BD865" s="31" t="str">
        <f t="shared" si="463"/>
        <v>ATENDE</v>
      </c>
      <c r="BE865" s="32">
        <f t="shared" si="487"/>
        <v>0.33800000000000008</v>
      </c>
      <c r="BF865" s="32">
        <f t="shared" si="488"/>
        <v>3</v>
      </c>
      <c r="BG865" s="32" t="str">
        <f t="shared" si="464"/>
        <v>-</v>
      </c>
      <c r="BH865" s="34">
        <v>13.38</v>
      </c>
      <c r="BI865" s="34">
        <v>0.72</v>
      </c>
      <c r="BJ865" s="34"/>
      <c r="BK865" s="34"/>
      <c r="BL865" s="35"/>
      <c r="BM865" s="34"/>
      <c r="BN865" s="31" t="str">
        <f t="shared" si="465"/>
        <v>ATENDE</v>
      </c>
      <c r="BO865" s="31" t="str">
        <f t="shared" si="489"/>
        <v>ATENDE</v>
      </c>
      <c r="BP865" s="31" t="str">
        <f t="shared" si="490"/>
        <v>ATENDE</v>
      </c>
      <c r="BQ865" s="31" t="str">
        <f t="shared" si="466"/>
        <v>ATENDE</v>
      </c>
      <c r="BR865" s="36" t="str">
        <f t="shared" si="467"/>
        <v>C4</v>
      </c>
      <c r="BS865" s="36" t="str">
        <f t="shared" si="468"/>
        <v>P5</v>
      </c>
      <c r="BT865" s="37">
        <f t="shared" si="469"/>
        <v>0.28000000000000003</v>
      </c>
      <c r="BU865" s="34">
        <v>6.4</v>
      </c>
      <c r="BV865" s="34">
        <v>3.41</v>
      </c>
      <c r="BW865" s="36">
        <f>IF(BS865="-","-",_xlfn.XLOOKUP(BS865,ABNT5101!$B$4:$B$9,ABNT5101!$C$4:$C$9))</f>
        <v>5</v>
      </c>
      <c r="BX865" s="36">
        <f>IF(BS865="-","-",_xlfn.XLOOKUP(BS865,ABNT5101!$B$4:$B$9,ABNT5101!$D$4:$D$9))</f>
        <v>1</v>
      </c>
      <c r="BY865" s="31" t="str">
        <f t="shared" si="470"/>
        <v>ATENDE</v>
      </c>
      <c r="BZ865" s="31" t="str">
        <f t="shared" si="471"/>
        <v>ATENDE</v>
      </c>
      <c r="CA865" s="31" t="str">
        <f t="shared" si="472"/>
        <v>ATENDE</v>
      </c>
      <c r="CB865" s="36" t="str">
        <f t="shared" si="491"/>
        <v>P5</v>
      </c>
      <c r="CC865" s="37">
        <f t="shared" si="473"/>
        <v>1.4000000000000012E-2</v>
      </c>
      <c r="CD865" s="222">
        <v>5.07</v>
      </c>
      <c r="CE865" s="222">
        <v>3.66</v>
      </c>
      <c r="CF865" s="31">
        <f>IF(CB865="-","-",_xlfn.XLOOKUP(CB865,ABNT5101!$B$4:$B$9,ABNT5101!$C$4:$C$9))</f>
        <v>5</v>
      </c>
      <c r="CG865" s="36">
        <f>IF(CB865="-","-",_xlfn.XLOOKUP(CB865,ABNT5101!$B$4:$B$9,ABNT5101!$D$4:$D$9))</f>
        <v>1</v>
      </c>
      <c r="CH865" s="31" t="str">
        <f t="shared" si="474"/>
        <v>ATENDE</v>
      </c>
      <c r="CI865" s="31" t="str">
        <f t="shared" si="475"/>
        <v>ATENDE</v>
      </c>
      <c r="CJ865" s="31" t="str">
        <f t="shared" si="476"/>
        <v>ATENDE</v>
      </c>
      <c r="CK865" s="56" t="str">
        <f>_xlfn.XLOOKUP(CL865,'Banco de dados'!$B:$B,'Banco de dados'!$D:$D)</f>
        <v>TECNOWATT</v>
      </c>
      <c r="CL865" s="57" t="str">
        <f>'Banco de dados'!B66</f>
        <v xml:space="preserve">SIGSAGPTLRRSSNDL_40W_50IBBRS
</v>
      </c>
      <c r="CM865" s="56" t="str">
        <f>_xlfn.XLOOKUP(CL865,'Banco de dados'!$B:$B,'Banco de dados'!$E:$E)</f>
        <v>SIGSAGPTLRRSSNDL_40W_50IBBRS
1-10C1MUN6.5</v>
      </c>
      <c r="CN865" s="56"/>
      <c r="CO865" s="56">
        <f>IF(CN865="-","-",_xlfn.XLOOKUP(CN865,'Banco de dados'!$B:$B,'Banco de dados'!$E:$E))</f>
        <v>0</v>
      </c>
      <c r="CP865" s="41">
        <f t="shared" si="477"/>
        <v>1</v>
      </c>
      <c r="CQ865" s="56">
        <f>_xlfn.XLOOKUP(CL865,'Banco de dados'!$B:$B,'Banco de dados'!$H:$H)</f>
        <v>40</v>
      </c>
      <c r="CR865" s="56" t="e">
        <f t="array" aca="1" ref="CR865" ca="1">_xludf.xlookup(CN865,'Banco de dados'!$B:$B,'Banco de dados'!$H:$H)</f>
        <v>#NAME?</v>
      </c>
      <c r="CS865" s="58" t="e">
        <f t="array" aca="1" ref="CS865" ca="1">_xludf.xlookup(CL865,'Banco de dados'!$B:$B,'Banco de dados'!$F:$F)</f>
        <v>#NAME?</v>
      </c>
      <c r="CT865" s="56" t="e">
        <f t="array" aca="1" ref="CT865" ca="1">_xludf.xlookup(CN865,'Banco de dados'!$B:$B,'Banco de dados'!$F:$F)</f>
        <v>#NAME?</v>
      </c>
      <c r="CU865" s="42">
        <v>0</v>
      </c>
      <c r="CV865" s="42">
        <v>9</v>
      </c>
      <c r="CW865" s="56" t="str">
        <f>IF(AJ865=0.5,"Suporte",IF(AND(AJ865&gt;='Braços de IP'!$B$9,AJ865&lt;='Braços de IP'!$D$9),'Braços de IP'!$E$9,IF(AND(AJ865&gt;='Braços de IP'!$B$10,AJ865&lt;='Braços de IP'!$D$10),'Braços de IP'!$E$10,IF(AND(AJ865&gt;='Braços de IP'!$B$11,AJ865&lt;='Braços de IP'!$D$11),'Braços de IP'!$E$11,IF(AND(AJ865&gt;='Braços de IP'!$B$12,AJ865&lt;='Braços de IP'!$D$12),'Braços de IP'!$E$12,IF(AND(AJ865&gt;='Braços de IP'!$B$13,AJ865&lt;='Braços de IP'!$D$13),'Braços de IP'!$E$13,IF(AND(AJ865&gt;='Braços de IP'!$B$14,AJ865&lt;='Braços de IP'!$D$14),'Braços de IP'!$E$14,"ERRO")))))))</f>
        <v>Longo I</v>
      </c>
      <c r="CX865" s="42"/>
      <c r="CY865" s="56" t="str">
        <f>IF($CX865="","",VLOOKUP($CX865,'Braços de IP'!$E$9:$I$15,2,0))</f>
        <v/>
      </c>
      <c r="CZ865" s="43" t="str">
        <f>IF($CX865="","",VLOOKUP($CX865,'Braços de IP'!$E$9:$I$15,5,0))</f>
        <v/>
      </c>
      <c r="DA865" s="56"/>
      <c r="DB865" s="56"/>
      <c r="DC865" s="56"/>
      <c r="DD865" s="56"/>
      <c r="DE865" s="56"/>
      <c r="DF865" s="56"/>
      <c r="DG865" s="44">
        <f t="shared" si="478"/>
        <v>40</v>
      </c>
      <c r="DH865" s="45">
        <f t="shared" si="479"/>
        <v>100</v>
      </c>
      <c r="DI865" s="44">
        <f t="shared" si="480"/>
        <v>140</v>
      </c>
      <c r="DJ865" s="46">
        <f t="shared" si="481"/>
        <v>0.6</v>
      </c>
      <c r="DK865" s="47" t="s">
        <v>147</v>
      </c>
      <c r="DL865" s="48"/>
      <c r="DM865" s="49"/>
      <c r="DN865" s="23" t="s">
        <v>148</v>
      </c>
      <c r="DO865" s="23"/>
      <c r="DQ865" s="50" t="e">
        <f t="shared" si="492"/>
        <v>#VALUE!</v>
      </c>
      <c r="DS865" s="5" t="s">
        <v>675</v>
      </c>
      <c r="DT865" s="5" t="s">
        <v>676</v>
      </c>
      <c r="DU865" s="5" t="s">
        <v>677</v>
      </c>
    </row>
    <row r="866" spans="1:125" ht="15.75" hidden="1" customHeight="1" x14ac:dyDescent="0.3">
      <c r="B866" s="5"/>
      <c r="C866" s="5"/>
      <c r="D866" s="5"/>
      <c r="E866" s="22" t="s">
        <v>688</v>
      </c>
      <c r="F866" s="22" t="s">
        <v>150</v>
      </c>
      <c r="G866" s="23" t="s">
        <v>300</v>
      </c>
      <c r="H866" s="23">
        <v>-23.347280000000001</v>
      </c>
      <c r="I866" s="23">
        <v>-46.936608999999997</v>
      </c>
      <c r="J866" s="24" t="s">
        <v>223</v>
      </c>
      <c r="K866" s="25"/>
      <c r="L866" s="24" t="s">
        <v>152</v>
      </c>
      <c r="M866" s="24" t="s">
        <v>141</v>
      </c>
      <c r="N866" s="26">
        <v>60</v>
      </c>
      <c r="O866" s="27" t="s">
        <v>142</v>
      </c>
      <c r="P866" s="23" t="s">
        <v>143</v>
      </c>
      <c r="Q866" s="26">
        <f t="shared" si="459"/>
        <v>120</v>
      </c>
      <c r="R866" s="27">
        <v>1</v>
      </c>
      <c r="S866" s="28" t="s">
        <v>153</v>
      </c>
      <c r="T866" s="28">
        <v>4</v>
      </c>
      <c r="U866" s="23"/>
      <c r="V866" s="23"/>
      <c r="W866" s="29"/>
      <c r="X866" s="28" t="s">
        <v>153</v>
      </c>
      <c r="Y866" s="27"/>
      <c r="Z866" s="27"/>
      <c r="AA866" s="27"/>
      <c r="AB866" s="27"/>
      <c r="AC866" s="27"/>
      <c r="AD866" s="27" t="s">
        <v>144</v>
      </c>
      <c r="AE866" s="27" t="s">
        <v>145</v>
      </c>
      <c r="AF866" s="27"/>
      <c r="AG866" s="27">
        <v>6.8</v>
      </c>
      <c r="AH866" s="27">
        <v>1</v>
      </c>
      <c r="AI866" s="27">
        <v>0.55000000000000004</v>
      </c>
      <c r="AJ866" s="27">
        <v>2.2000000000000002</v>
      </c>
      <c r="AK866" s="27">
        <f t="shared" si="460"/>
        <v>1.6500000000000001</v>
      </c>
      <c r="AL866" s="27" t="s">
        <v>143</v>
      </c>
      <c r="AM866" s="27" t="s">
        <v>143</v>
      </c>
      <c r="AN866" s="27"/>
      <c r="AO866" s="27">
        <f t="shared" si="461"/>
        <v>2</v>
      </c>
      <c r="AP866" s="27"/>
      <c r="AQ866" s="27"/>
      <c r="AR866" s="27"/>
      <c r="AS866" s="27"/>
      <c r="AT866" s="27"/>
      <c r="AU866" s="27"/>
      <c r="AV866" s="27">
        <f t="shared" si="462"/>
        <v>0</v>
      </c>
      <c r="AW866" s="27"/>
      <c r="AX866" s="28">
        <f>VLOOKUP(J866,ABNT5101!$I$3:$J$9,2)</f>
        <v>15</v>
      </c>
      <c r="AY866" s="28">
        <f>VLOOKUP(J866,ABNT5101!$I$3:$M$9,5)</f>
        <v>0.18</v>
      </c>
      <c r="AZ866" s="28" t="str">
        <f>_xlfn.XLOOKUP(J866,ABNT5101!I:I,ABNT5101!L:L)</f>
        <v>-</v>
      </c>
      <c r="BA866" s="28">
        <f>_xlfn.XLOOKUP(J866,ABNT5101!$I:$I,ABNT5101!M:M)</f>
        <v>0.18</v>
      </c>
      <c r="BB866" s="28" t="str">
        <f>_xlfn.XLOOKUP(J866,ABNT5101!$I:$I,ABNT5101!N:N)</f>
        <v>-</v>
      </c>
      <c r="BC866" s="28">
        <f>_xlfn.XLOOKUP(J866,ABNT5101!$I:$I,ABNT5101!O:O)</f>
        <v>15</v>
      </c>
      <c r="BD866" s="31" t="str">
        <f t="shared" si="463"/>
        <v>NÃO ATENDE</v>
      </c>
      <c r="BE866" s="32">
        <f t="shared" si="487"/>
        <v>-1</v>
      </c>
      <c r="BF866" s="32">
        <f t="shared" si="488"/>
        <v>-1</v>
      </c>
      <c r="BG866" s="32" t="str">
        <f t="shared" si="464"/>
        <v>-</v>
      </c>
      <c r="BH866" s="34"/>
      <c r="BI866" s="34"/>
      <c r="BJ866" s="34"/>
      <c r="BK866" s="34"/>
      <c r="BL866" s="35"/>
      <c r="BM866" s="34"/>
      <c r="BN866" s="31" t="str">
        <f t="shared" si="465"/>
        <v>NÃO ATENDE</v>
      </c>
      <c r="BO866" s="31" t="str">
        <f t="shared" si="489"/>
        <v>NÃO ATENDE</v>
      </c>
      <c r="BP866" s="31" t="str">
        <f t="shared" si="490"/>
        <v>NÃO ATENDE</v>
      </c>
      <c r="BQ866" s="31" t="str">
        <f t="shared" si="466"/>
        <v>ATENDE</v>
      </c>
      <c r="BR866" s="36" t="str">
        <f t="shared" si="467"/>
        <v>C3</v>
      </c>
      <c r="BS866" s="36" t="str">
        <f t="shared" si="468"/>
        <v>Sem Passeio</v>
      </c>
      <c r="BT866" s="37" t="e">
        <f t="shared" si="469"/>
        <v>#N/A</v>
      </c>
      <c r="BU866" s="34"/>
      <c r="BV866" s="34"/>
      <c r="BW866" s="36" t="e">
        <f>IF(BS866="-","-",_xlfn.XLOOKUP(BS866,ABNT5101!$B$4:$B$9,ABNT5101!$C$4:$C$9))</f>
        <v>#N/A</v>
      </c>
      <c r="BX866" s="36" t="e">
        <f>IF(BS866="-","-",_xlfn.XLOOKUP(BS866,ABNT5101!$B$4:$B$9,ABNT5101!$D$4:$D$9))</f>
        <v>#N/A</v>
      </c>
      <c r="BY866" s="31" t="e">
        <f t="shared" si="470"/>
        <v>#N/A</v>
      </c>
      <c r="BZ866" s="31" t="e">
        <f t="shared" si="471"/>
        <v>#N/A</v>
      </c>
      <c r="CA866" s="31" t="e">
        <f t="shared" si="472"/>
        <v>#N/A</v>
      </c>
      <c r="CB866" s="36" t="str">
        <f t="shared" si="491"/>
        <v>Sem Passeio</v>
      </c>
      <c r="CC866" s="37" t="e">
        <f t="shared" si="473"/>
        <v>#N/A</v>
      </c>
      <c r="CD866" s="38"/>
      <c r="CE866" s="38"/>
      <c r="CF866" s="31" t="e">
        <f>IF(CB866="-","-",_xlfn.XLOOKUP(CB866,ABNT5101!$B$4:$B$9,ABNT5101!$C$4:$C$9))</f>
        <v>#N/A</v>
      </c>
      <c r="CG866" s="36" t="e">
        <f>IF(CB866="-","-",_xlfn.XLOOKUP(CB866,ABNT5101!$B$4:$B$9,ABNT5101!$D$4:$D$9))</f>
        <v>#N/A</v>
      </c>
      <c r="CH866" s="31" t="e">
        <f t="shared" si="474"/>
        <v>#N/A</v>
      </c>
      <c r="CI866" s="31" t="e">
        <f t="shared" si="475"/>
        <v>#N/A</v>
      </c>
      <c r="CJ866" s="31" t="e">
        <f t="shared" si="476"/>
        <v>#N/A</v>
      </c>
      <c r="CK866" s="56">
        <f>_xlfn.XLOOKUP(CL866,'Banco de dados'!$B:$B,'Banco de dados'!$D:$D)</f>
        <v>0</v>
      </c>
      <c r="CL866" s="42"/>
      <c r="CM866" s="56">
        <f>_xlfn.XLOOKUP(CL866,'Banco de dados'!$B:$B,'Banco de dados'!$E:$E)</f>
        <v>0</v>
      </c>
      <c r="CN866" s="56"/>
      <c r="CO866" s="56">
        <f>IF(CN866="-","-",_xlfn.XLOOKUP(CN866,'Banco de dados'!$B:$B,'Banco de dados'!$E:$E))</f>
        <v>0</v>
      </c>
      <c r="CP866" s="41">
        <f t="shared" si="477"/>
        <v>1</v>
      </c>
      <c r="CQ866" s="56">
        <f>_xlfn.XLOOKUP(CL866,'Banco de dados'!$B:$B,'Banco de dados'!$H:$H)</f>
        <v>0</v>
      </c>
      <c r="CR866" s="56" t="e">
        <f t="array" aca="1" ref="CR866" ca="1">_xludf.xlookup(CN866,'Banco de dados'!$B:$B,'Banco de dados'!$H:$H)</f>
        <v>#NAME?</v>
      </c>
      <c r="CS866" s="58" t="e">
        <f t="array" aca="1" ref="CS866" ca="1">_xludf.xlookup(CL866,'Banco de dados'!$B:$B,'Banco de dados'!$F:$F)</f>
        <v>#NAME?</v>
      </c>
      <c r="CT866" s="56" t="e">
        <f t="array" aca="1" ref="CT866" ca="1">_xludf.xlookup(CN866,'Banco de dados'!$B:$B,'Banco de dados'!$F:$F)</f>
        <v>#NAME?</v>
      </c>
      <c r="CU866" s="42"/>
      <c r="CV866" s="42"/>
      <c r="CW866" s="56" t="str">
        <f>IF(AJ866=0.5,"Suporte",IF(AND(AJ866&gt;='Braços de IP'!$B$9,AJ866&lt;='Braços de IP'!$D$9),'Braços de IP'!$E$9,IF(AND(AJ866&gt;='Braços de IP'!$B$10,AJ866&lt;='Braços de IP'!$D$10),'Braços de IP'!$E$10,IF(AND(AJ866&gt;='Braços de IP'!$B$11,AJ866&lt;='Braços de IP'!$D$11),'Braços de IP'!$E$11,IF(AND(AJ866&gt;='Braços de IP'!$B$12,AJ866&lt;='Braços de IP'!$D$12),'Braços de IP'!$E$12,IF(AND(AJ866&gt;='Braços de IP'!$B$13,AJ866&lt;='Braços de IP'!$D$13),'Braços de IP'!$E$13,IF(AND(AJ866&gt;='Braços de IP'!$B$14,AJ866&lt;='Braços de IP'!$D$14),'Braços de IP'!$E$14,"ERRO")))))))</f>
        <v>Médio I</v>
      </c>
      <c r="CX866" s="42"/>
      <c r="CY866" s="56" t="str">
        <f>IF($CX866="","",VLOOKUP($CX866,'Braços de IP'!$E$9:$I$15,2,0))</f>
        <v/>
      </c>
      <c r="CZ866" s="43" t="str">
        <f>IF($CX866="","",VLOOKUP($CX866,'Braços de IP'!$E$9:$I$15,5,0))</f>
        <v/>
      </c>
      <c r="DA866" s="56"/>
      <c r="DB866" s="56"/>
      <c r="DC866" s="56"/>
      <c r="DD866" s="56"/>
      <c r="DE866" s="56"/>
      <c r="DF866" s="56"/>
      <c r="DG866" s="44">
        <f t="shared" si="478"/>
        <v>0</v>
      </c>
      <c r="DH866" s="45">
        <f t="shared" si="479"/>
        <v>60</v>
      </c>
      <c r="DI866" s="44">
        <f t="shared" si="480"/>
        <v>60</v>
      </c>
      <c r="DJ866" s="46">
        <f t="shared" si="481"/>
        <v>1</v>
      </c>
      <c r="DK866" s="47" t="s">
        <v>147</v>
      </c>
      <c r="DL866" s="48"/>
      <c r="DM866" s="49"/>
      <c r="DN866" s="23" t="s">
        <v>148</v>
      </c>
      <c r="DO866" s="23"/>
      <c r="DQ866" s="50" t="e">
        <f t="shared" si="492"/>
        <v>#VALUE!</v>
      </c>
      <c r="DS866" s="5" t="s">
        <v>675</v>
      </c>
      <c r="DT866" s="5" t="s">
        <v>676</v>
      </c>
      <c r="DU866" s="5" t="s">
        <v>677</v>
      </c>
    </row>
    <row r="867" spans="1:125" ht="15.75" hidden="1" customHeight="1" x14ac:dyDescent="0.3">
      <c r="B867" s="5"/>
      <c r="C867" s="5"/>
      <c r="D867" s="5"/>
      <c r="E867" s="22" t="s">
        <v>688</v>
      </c>
      <c r="F867" s="22" t="s">
        <v>150</v>
      </c>
      <c r="G867" s="23" t="s">
        <v>300</v>
      </c>
      <c r="H867" s="23">
        <v>-23.347280000000001</v>
      </c>
      <c r="I867" s="23">
        <v>-46.936608999999997</v>
      </c>
      <c r="J867" s="24" t="s">
        <v>223</v>
      </c>
      <c r="K867" s="25"/>
      <c r="L867" s="24" t="s">
        <v>152</v>
      </c>
      <c r="M867" s="24" t="s">
        <v>141</v>
      </c>
      <c r="N867" s="26">
        <v>60</v>
      </c>
      <c r="O867" s="27" t="s">
        <v>142</v>
      </c>
      <c r="P867" s="23" t="s">
        <v>143</v>
      </c>
      <c r="Q867" s="26">
        <f t="shared" si="459"/>
        <v>120</v>
      </c>
      <c r="R867" s="27">
        <v>1</v>
      </c>
      <c r="S867" s="28" t="s">
        <v>153</v>
      </c>
      <c r="T867" s="28">
        <v>4</v>
      </c>
      <c r="U867" s="23"/>
      <c r="V867" s="23"/>
      <c r="W867" s="29"/>
      <c r="X867" s="28" t="s">
        <v>153</v>
      </c>
      <c r="Y867" s="27"/>
      <c r="Z867" s="27"/>
      <c r="AA867" s="27"/>
      <c r="AB867" s="27"/>
      <c r="AC867" s="27"/>
      <c r="AD867" s="27" t="s">
        <v>144</v>
      </c>
      <c r="AE867" s="27" t="s">
        <v>145</v>
      </c>
      <c r="AF867" s="27"/>
      <c r="AG867" s="27">
        <v>6.8</v>
      </c>
      <c r="AH867" s="27">
        <v>1</v>
      </c>
      <c r="AI867" s="27">
        <v>0.55000000000000004</v>
      </c>
      <c r="AJ867" s="27">
        <v>2.2000000000000002</v>
      </c>
      <c r="AK867" s="27">
        <f t="shared" si="460"/>
        <v>1.6500000000000001</v>
      </c>
      <c r="AL867" s="27" t="s">
        <v>143</v>
      </c>
      <c r="AM867" s="27" t="s">
        <v>143</v>
      </c>
      <c r="AN867" s="27"/>
      <c r="AO867" s="27">
        <f t="shared" si="461"/>
        <v>2</v>
      </c>
      <c r="AP867" s="27"/>
      <c r="AQ867" s="27"/>
      <c r="AR867" s="27"/>
      <c r="AS867" s="27"/>
      <c r="AT867" s="27"/>
      <c r="AU867" s="27"/>
      <c r="AV867" s="27">
        <f t="shared" si="462"/>
        <v>0</v>
      </c>
      <c r="AW867" s="27"/>
      <c r="AX867" s="28">
        <f>VLOOKUP(J867,ABNT5101!$I$3:$J$9,2)</f>
        <v>15</v>
      </c>
      <c r="AY867" s="28">
        <f>VLOOKUP(J867,ABNT5101!$I$3:$M$9,5)</f>
        <v>0.18</v>
      </c>
      <c r="AZ867" s="28" t="str">
        <f>_xlfn.XLOOKUP(J867,ABNT5101!I:I,ABNT5101!L:L)</f>
        <v>-</v>
      </c>
      <c r="BA867" s="28">
        <f>_xlfn.XLOOKUP(J867,ABNT5101!$I:$I,ABNT5101!M:M)</f>
        <v>0.18</v>
      </c>
      <c r="BB867" s="28" t="str">
        <f>_xlfn.XLOOKUP(J867,ABNT5101!$I:$I,ABNT5101!N:N)</f>
        <v>-</v>
      </c>
      <c r="BC867" s="28">
        <f>_xlfn.XLOOKUP(J867,ABNT5101!$I:$I,ABNT5101!O:O)</f>
        <v>15</v>
      </c>
      <c r="BD867" s="31" t="str">
        <f t="shared" si="463"/>
        <v>NÃO ATENDE</v>
      </c>
      <c r="BE867" s="32">
        <f t="shared" si="487"/>
        <v>-1</v>
      </c>
      <c r="BF867" s="32">
        <f t="shared" si="488"/>
        <v>-1</v>
      </c>
      <c r="BG867" s="32" t="str">
        <f t="shared" si="464"/>
        <v>-</v>
      </c>
      <c r="BH867" s="34"/>
      <c r="BI867" s="34"/>
      <c r="BJ867" s="34"/>
      <c r="BK867" s="34"/>
      <c r="BL867" s="35"/>
      <c r="BM867" s="34"/>
      <c r="BN867" s="31" t="str">
        <f t="shared" si="465"/>
        <v>NÃO ATENDE</v>
      </c>
      <c r="BO867" s="31" t="str">
        <f t="shared" si="489"/>
        <v>NÃO ATENDE</v>
      </c>
      <c r="BP867" s="31" t="str">
        <f t="shared" si="490"/>
        <v>NÃO ATENDE</v>
      </c>
      <c r="BQ867" s="31" t="str">
        <f t="shared" si="466"/>
        <v>ATENDE</v>
      </c>
      <c r="BR867" s="36" t="str">
        <f t="shared" si="467"/>
        <v>C3</v>
      </c>
      <c r="BS867" s="36" t="str">
        <f t="shared" si="468"/>
        <v>Sem Passeio</v>
      </c>
      <c r="BT867" s="37" t="e">
        <f t="shared" si="469"/>
        <v>#N/A</v>
      </c>
      <c r="BU867" s="34"/>
      <c r="BV867" s="34"/>
      <c r="BW867" s="36" t="e">
        <f>IF(BS867="-","-",_xlfn.XLOOKUP(BS867,ABNT5101!$B$4:$B$9,ABNT5101!$C$4:$C$9))</f>
        <v>#N/A</v>
      </c>
      <c r="BX867" s="36" t="e">
        <f>IF(BS867="-","-",_xlfn.XLOOKUP(BS867,ABNT5101!$B$4:$B$9,ABNT5101!$D$4:$D$9))</f>
        <v>#N/A</v>
      </c>
      <c r="BY867" s="31" t="e">
        <f t="shared" si="470"/>
        <v>#N/A</v>
      </c>
      <c r="BZ867" s="31" t="e">
        <f t="shared" si="471"/>
        <v>#N/A</v>
      </c>
      <c r="CA867" s="31" t="e">
        <f t="shared" si="472"/>
        <v>#N/A</v>
      </c>
      <c r="CB867" s="36" t="str">
        <f t="shared" si="491"/>
        <v>Sem Passeio</v>
      </c>
      <c r="CC867" s="37" t="e">
        <f t="shared" si="473"/>
        <v>#N/A</v>
      </c>
      <c r="CD867" s="38"/>
      <c r="CE867" s="38"/>
      <c r="CF867" s="31" t="e">
        <f>IF(CB867="-","-",_xlfn.XLOOKUP(CB867,ABNT5101!$B$4:$B$9,ABNT5101!$C$4:$C$9))</f>
        <v>#N/A</v>
      </c>
      <c r="CG867" s="36" t="e">
        <f>IF(CB867="-","-",_xlfn.XLOOKUP(CB867,ABNT5101!$B$4:$B$9,ABNT5101!$D$4:$D$9))</f>
        <v>#N/A</v>
      </c>
      <c r="CH867" s="31" t="e">
        <f t="shared" si="474"/>
        <v>#N/A</v>
      </c>
      <c r="CI867" s="31" t="e">
        <f t="shared" si="475"/>
        <v>#N/A</v>
      </c>
      <c r="CJ867" s="31" t="e">
        <f t="shared" si="476"/>
        <v>#N/A</v>
      </c>
      <c r="CK867" s="56">
        <f>_xlfn.XLOOKUP(CL867,'Banco de dados'!$B:$B,'Banco de dados'!$D:$D)</f>
        <v>0</v>
      </c>
      <c r="CL867" s="42"/>
      <c r="CM867" s="56">
        <f>_xlfn.XLOOKUP(CL867,'Banco de dados'!$B:$B,'Banco de dados'!$E:$E)</f>
        <v>0</v>
      </c>
      <c r="CN867" s="56"/>
      <c r="CO867" s="56">
        <f>IF(CN867="-","-",_xlfn.XLOOKUP(CN867,'Banco de dados'!$B:$B,'Banco de dados'!$E:$E))</f>
        <v>0</v>
      </c>
      <c r="CP867" s="41">
        <f t="shared" si="477"/>
        <v>1</v>
      </c>
      <c r="CQ867" s="56">
        <f>_xlfn.XLOOKUP(CL867,'Banco de dados'!$B:$B,'Banco de dados'!$H:$H)</f>
        <v>0</v>
      </c>
      <c r="CR867" s="56" t="e">
        <f t="array" aca="1" ref="CR867" ca="1">_xludf.xlookup(CN867,'Banco de dados'!$B:$B,'Banco de dados'!$H:$H)</f>
        <v>#NAME?</v>
      </c>
      <c r="CS867" s="58" t="e">
        <f t="array" aca="1" ref="CS867" ca="1">_xludf.xlookup(CL867,'Banco de dados'!$B:$B,'Banco de dados'!$F:$F)</f>
        <v>#NAME?</v>
      </c>
      <c r="CT867" s="56" t="e">
        <f t="array" aca="1" ref="CT867" ca="1">_xludf.xlookup(CN867,'Banco de dados'!$B:$B,'Banco de dados'!$F:$F)</f>
        <v>#NAME?</v>
      </c>
      <c r="CU867" s="42"/>
      <c r="CV867" s="42"/>
      <c r="CW867" s="56" t="str">
        <f>IF(AJ867=0.5,"Suporte",IF(AND(AJ867&gt;='Braços de IP'!$B$9,AJ867&lt;='Braços de IP'!$D$9),'Braços de IP'!$E$9,IF(AND(AJ867&gt;='Braços de IP'!$B$10,AJ867&lt;='Braços de IP'!$D$10),'Braços de IP'!$E$10,IF(AND(AJ867&gt;='Braços de IP'!$B$11,AJ867&lt;='Braços de IP'!$D$11),'Braços de IP'!$E$11,IF(AND(AJ867&gt;='Braços de IP'!$B$12,AJ867&lt;='Braços de IP'!$D$12),'Braços de IP'!$E$12,IF(AND(AJ867&gt;='Braços de IP'!$B$13,AJ867&lt;='Braços de IP'!$D$13),'Braços de IP'!$E$13,IF(AND(AJ867&gt;='Braços de IP'!$B$14,AJ867&lt;='Braços de IP'!$D$14),'Braços de IP'!$E$14,"ERRO")))))))</f>
        <v>Médio I</v>
      </c>
      <c r="CX867" s="42"/>
      <c r="CY867" s="56" t="str">
        <f>IF($CX867="","",VLOOKUP($CX867,'Braços de IP'!$E$9:$I$15,2,0))</f>
        <v/>
      </c>
      <c r="CZ867" s="43" t="str">
        <f>IF($CX867="","",VLOOKUP($CX867,'Braços de IP'!$E$9:$I$15,5,0))</f>
        <v/>
      </c>
      <c r="DA867" s="56"/>
      <c r="DB867" s="56"/>
      <c r="DC867" s="56"/>
      <c r="DD867" s="56"/>
      <c r="DE867" s="56"/>
      <c r="DF867" s="56"/>
      <c r="DG867" s="44">
        <f t="shared" si="478"/>
        <v>0</v>
      </c>
      <c r="DH867" s="45">
        <f t="shared" si="479"/>
        <v>60</v>
      </c>
      <c r="DI867" s="44">
        <f t="shared" si="480"/>
        <v>60</v>
      </c>
      <c r="DJ867" s="46">
        <f t="shared" si="481"/>
        <v>1</v>
      </c>
      <c r="DK867" s="47" t="s">
        <v>147</v>
      </c>
      <c r="DL867" s="48"/>
      <c r="DM867" s="49"/>
      <c r="DN867" s="23" t="s">
        <v>148</v>
      </c>
      <c r="DO867" s="23"/>
      <c r="DQ867" s="50" t="e">
        <f t="shared" si="492"/>
        <v>#VALUE!</v>
      </c>
      <c r="DS867" s="5" t="s">
        <v>675</v>
      </c>
      <c r="DT867" s="5" t="s">
        <v>676</v>
      </c>
      <c r="DU867" s="5" t="s">
        <v>677</v>
      </c>
    </row>
    <row r="868" spans="1:125" ht="15.75" hidden="1" customHeight="1" x14ac:dyDescent="0.3">
      <c r="B868" s="5"/>
      <c r="C868" s="5"/>
      <c r="D868" s="5"/>
      <c r="E868" s="22" t="s">
        <v>688</v>
      </c>
      <c r="F868" s="22" t="s">
        <v>150</v>
      </c>
      <c r="G868" s="23" t="s">
        <v>300</v>
      </c>
      <c r="H868" s="23">
        <v>-23.347280000000001</v>
      </c>
      <c r="I868" s="23">
        <v>-46.936608999999997</v>
      </c>
      <c r="J868" s="24" t="s">
        <v>223</v>
      </c>
      <c r="K868" s="25"/>
      <c r="L868" s="24" t="s">
        <v>152</v>
      </c>
      <c r="M868" s="24" t="s">
        <v>141</v>
      </c>
      <c r="N868" s="26">
        <v>60</v>
      </c>
      <c r="O868" s="27" t="s">
        <v>142</v>
      </c>
      <c r="P868" s="23" t="s">
        <v>143</v>
      </c>
      <c r="Q868" s="26">
        <f t="shared" si="459"/>
        <v>120</v>
      </c>
      <c r="R868" s="27">
        <v>1</v>
      </c>
      <c r="S868" s="28" t="s">
        <v>153</v>
      </c>
      <c r="T868" s="28">
        <v>4</v>
      </c>
      <c r="U868" s="23"/>
      <c r="V868" s="23"/>
      <c r="W868" s="29"/>
      <c r="X868" s="28" t="s">
        <v>153</v>
      </c>
      <c r="Y868" s="27"/>
      <c r="Z868" s="27"/>
      <c r="AA868" s="27"/>
      <c r="AB868" s="27"/>
      <c r="AC868" s="27"/>
      <c r="AD868" s="27" t="s">
        <v>144</v>
      </c>
      <c r="AE868" s="27" t="s">
        <v>145</v>
      </c>
      <c r="AF868" s="27"/>
      <c r="AG868" s="27">
        <v>6.8</v>
      </c>
      <c r="AH868" s="27">
        <v>1</v>
      </c>
      <c r="AI868" s="27">
        <v>0.55000000000000004</v>
      </c>
      <c r="AJ868" s="27">
        <v>2.2000000000000002</v>
      </c>
      <c r="AK868" s="27">
        <f t="shared" si="460"/>
        <v>1.6500000000000001</v>
      </c>
      <c r="AL868" s="27" t="s">
        <v>143</v>
      </c>
      <c r="AM868" s="27" t="s">
        <v>143</v>
      </c>
      <c r="AN868" s="27"/>
      <c r="AO868" s="27">
        <f t="shared" si="461"/>
        <v>2</v>
      </c>
      <c r="AP868" s="27"/>
      <c r="AQ868" s="27"/>
      <c r="AR868" s="27"/>
      <c r="AS868" s="27"/>
      <c r="AT868" s="27"/>
      <c r="AU868" s="27"/>
      <c r="AV868" s="27">
        <f t="shared" si="462"/>
        <v>0</v>
      </c>
      <c r="AW868" s="27"/>
      <c r="AX868" s="28">
        <f>VLOOKUP(J868,ABNT5101!$I$3:$J$9,2)</f>
        <v>15</v>
      </c>
      <c r="AY868" s="28">
        <f>VLOOKUP(J868,ABNT5101!$I$3:$M$9,5)</f>
        <v>0.18</v>
      </c>
      <c r="AZ868" s="28" t="str">
        <f>_xlfn.XLOOKUP(J868,ABNT5101!I:I,ABNT5101!L:L)</f>
        <v>-</v>
      </c>
      <c r="BA868" s="28">
        <f>_xlfn.XLOOKUP(J868,ABNT5101!$I:$I,ABNT5101!M:M)</f>
        <v>0.18</v>
      </c>
      <c r="BB868" s="28" t="str">
        <f>_xlfn.XLOOKUP(J868,ABNT5101!$I:$I,ABNT5101!N:N)</f>
        <v>-</v>
      </c>
      <c r="BC868" s="28">
        <f>_xlfn.XLOOKUP(J868,ABNT5101!$I:$I,ABNT5101!O:O)</f>
        <v>15</v>
      </c>
      <c r="BD868" s="31" t="str">
        <f t="shared" si="463"/>
        <v>NÃO ATENDE</v>
      </c>
      <c r="BE868" s="32">
        <f t="shared" ref="BE868:BE899" si="493">BH868/AX868-1</f>
        <v>-1</v>
      </c>
      <c r="BF868" s="32">
        <f t="shared" ref="BF868:BF899" si="494">BI868/AY868-1</f>
        <v>-1</v>
      </c>
      <c r="BG868" s="32" t="str">
        <f t="shared" si="464"/>
        <v>-</v>
      </c>
      <c r="BH868" s="34"/>
      <c r="BI868" s="34"/>
      <c r="BJ868" s="34"/>
      <c r="BK868" s="34"/>
      <c r="BL868" s="35"/>
      <c r="BM868" s="34"/>
      <c r="BN868" s="31" t="str">
        <f t="shared" si="465"/>
        <v>NÃO ATENDE</v>
      </c>
      <c r="BO868" s="31" t="str">
        <f t="shared" ref="BO868:BO899" si="495">IF(BH868&gt;=AX868,"ATENDE",IF(BH868&gt;=0.99*AX868,"ATENDIMENTO LIMIAR","NÃO ATENDE"))</f>
        <v>NÃO ATENDE</v>
      </c>
      <c r="BP868" s="31" t="str">
        <f t="shared" ref="BP868:BP899" si="496">IF(BI868&gt;=AY868,"ATENDE",IF(BI868&gt;=(AY868-0.02),"ATENDIMENTO LIMIAR","NÃO ATENDE"))</f>
        <v>NÃO ATENDE</v>
      </c>
      <c r="BQ868" s="31" t="str">
        <f t="shared" si="466"/>
        <v>ATENDE</v>
      </c>
      <c r="BR868" s="36" t="str">
        <f t="shared" si="467"/>
        <v>C3</v>
      </c>
      <c r="BS868" s="36" t="str">
        <f t="shared" si="468"/>
        <v>Sem Passeio</v>
      </c>
      <c r="BT868" s="37" t="e">
        <f t="shared" si="469"/>
        <v>#N/A</v>
      </c>
      <c r="BU868" s="34"/>
      <c r="BV868" s="34"/>
      <c r="BW868" s="36" t="e">
        <f>IF(BS868="-","-",_xlfn.XLOOKUP(BS868,ABNT5101!$B$4:$B$9,ABNT5101!$C$4:$C$9))</f>
        <v>#N/A</v>
      </c>
      <c r="BX868" s="36" t="e">
        <f>IF(BS868="-","-",_xlfn.XLOOKUP(BS868,ABNT5101!$B$4:$B$9,ABNT5101!$D$4:$D$9))</f>
        <v>#N/A</v>
      </c>
      <c r="BY868" s="31" t="e">
        <f t="shared" si="470"/>
        <v>#N/A</v>
      </c>
      <c r="BZ868" s="31" t="e">
        <f t="shared" si="471"/>
        <v>#N/A</v>
      </c>
      <c r="CA868" s="31" t="e">
        <f t="shared" si="472"/>
        <v>#N/A</v>
      </c>
      <c r="CB868" s="36" t="str">
        <f t="shared" si="491"/>
        <v>Sem Passeio</v>
      </c>
      <c r="CC868" s="37" t="e">
        <f t="shared" si="473"/>
        <v>#N/A</v>
      </c>
      <c r="CD868" s="38"/>
      <c r="CE868" s="38"/>
      <c r="CF868" s="31" t="e">
        <f>IF(CB868="-","-",_xlfn.XLOOKUP(CB868,ABNT5101!$B$4:$B$9,ABNT5101!$C$4:$C$9))</f>
        <v>#N/A</v>
      </c>
      <c r="CG868" s="36" t="e">
        <f>IF(CB868="-","-",_xlfn.XLOOKUP(CB868,ABNT5101!$B$4:$B$9,ABNT5101!$D$4:$D$9))</f>
        <v>#N/A</v>
      </c>
      <c r="CH868" s="31" t="e">
        <f t="shared" si="474"/>
        <v>#N/A</v>
      </c>
      <c r="CI868" s="31" t="e">
        <f t="shared" si="475"/>
        <v>#N/A</v>
      </c>
      <c r="CJ868" s="31" t="e">
        <f t="shared" si="476"/>
        <v>#N/A</v>
      </c>
      <c r="CK868" s="56">
        <f>_xlfn.XLOOKUP(CL868,'Banco de dados'!$B:$B,'Banco de dados'!$D:$D)</f>
        <v>0</v>
      </c>
      <c r="CL868" s="42"/>
      <c r="CM868" s="56">
        <f>_xlfn.XLOOKUP(CL868,'Banco de dados'!$B:$B,'Banco de dados'!$E:$E)</f>
        <v>0</v>
      </c>
      <c r="CN868" s="56"/>
      <c r="CO868" s="56">
        <f>IF(CN868="-","-",_xlfn.XLOOKUP(CN868,'Banco de dados'!$B:$B,'Banco de dados'!$E:$E))</f>
        <v>0</v>
      </c>
      <c r="CP868" s="41">
        <f t="shared" si="477"/>
        <v>1</v>
      </c>
      <c r="CQ868" s="56">
        <f>_xlfn.XLOOKUP(CL868,'Banco de dados'!$B:$B,'Banco de dados'!$H:$H)</f>
        <v>0</v>
      </c>
      <c r="CR868" s="56" t="e">
        <f t="array" aca="1" ref="CR868" ca="1">_xludf.xlookup(CN868,'Banco de dados'!$B:$B,'Banco de dados'!$H:$H)</f>
        <v>#NAME?</v>
      </c>
      <c r="CS868" s="58" t="e">
        <f t="array" aca="1" ref="CS868" ca="1">_xludf.xlookup(CL868,'Banco de dados'!$B:$B,'Banco de dados'!$F:$F)</f>
        <v>#NAME?</v>
      </c>
      <c r="CT868" s="56" t="e">
        <f t="array" aca="1" ref="CT868" ca="1">_xludf.xlookup(CN868,'Banco de dados'!$B:$B,'Banco de dados'!$F:$F)</f>
        <v>#NAME?</v>
      </c>
      <c r="CU868" s="42"/>
      <c r="CV868" s="42"/>
      <c r="CW868" s="56" t="str">
        <f>IF(AJ868=0.5,"Suporte",IF(AND(AJ868&gt;='Braços de IP'!$B$9,AJ868&lt;='Braços de IP'!$D$9),'Braços de IP'!$E$9,IF(AND(AJ868&gt;='Braços de IP'!$B$10,AJ868&lt;='Braços de IP'!$D$10),'Braços de IP'!$E$10,IF(AND(AJ868&gt;='Braços de IP'!$B$11,AJ868&lt;='Braços de IP'!$D$11),'Braços de IP'!$E$11,IF(AND(AJ868&gt;='Braços de IP'!$B$12,AJ868&lt;='Braços de IP'!$D$12),'Braços de IP'!$E$12,IF(AND(AJ868&gt;='Braços de IP'!$B$13,AJ868&lt;='Braços de IP'!$D$13),'Braços de IP'!$E$13,IF(AND(AJ868&gt;='Braços de IP'!$B$14,AJ868&lt;='Braços de IP'!$D$14),'Braços de IP'!$E$14,"ERRO")))))))</f>
        <v>Médio I</v>
      </c>
      <c r="CX868" s="42"/>
      <c r="CY868" s="56" t="str">
        <f>IF($CX868="","",VLOOKUP($CX868,'Braços de IP'!$E$9:$I$15,2,0))</f>
        <v/>
      </c>
      <c r="CZ868" s="43" t="str">
        <f>IF($CX868="","",VLOOKUP($CX868,'Braços de IP'!$E$9:$I$15,5,0))</f>
        <v/>
      </c>
      <c r="DA868" s="56"/>
      <c r="DB868" s="56"/>
      <c r="DC868" s="56"/>
      <c r="DD868" s="56"/>
      <c r="DE868" s="56"/>
      <c r="DF868" s="56"/>
      <c r="DG868" s="44">
        <f t="shared" si="478"/>
        <v>0</v>
      </c>
      <c r="DH868" s="45">
        <f t="shared" si="479"/>
        <v>60</v>
      </c>
      <c r="DI868" s="44">
        <f t="shared" si="480"/>
        <v>60</v>
      </c>
      <c r="DJ868" s="46">
        <f t="shared" si="481"/>
        <v>1</v>
      </c>
      <c r="DK868" s="47" t="s">
        <v>147</v>
      </c>
      <c r="DL868" s="48"/>
      <c r="DM868" s="49"/>
      <c r="DN868" s="23" t="s">
        <v>148</v>
      </c>
      <c r="DO868" s="23"/>
      <c r="DQ868" s="50" t="e">
        <f t="shared" si="492"/>
        <v>#VALUE!</v>
      </c>
      <c r="DS868" s="5" t="s">
        <v>675</v>
      </c>
      <c r="DT868" s="5" t="s">
        <v>676</v>
      </c>
      <c r="DU868" s="5" t="s">
        <v>677</v>
      </c>
    </row>
    <row r="869" spans="1:125" ht="15.75" hidden="1" customHeight="1" x14ac:dyDescent="0.3">
      <c r="B869" s="5"/>
      <c r="C869" s="5"/>
      <c r="D869" s="5"/>
      <c r="E869" s="22" t="s">
        <v>689</v>
      </c>
      <c r="F869" s="22" t="s">
        <v>150</v>
      </c>
      <c r="G869" s="23" t="s">
        <v>690</v>
      </c>
      <c r="H869" s="23">
        <v>-23.325106000000002</v>
      </c>
      <c r="I869" s="23">
        <v>-46.936287</v>
      </c>
      <c r="J869" s="24" t="s">
        <v>139</v>
      </c>
      <c r="K869" s="25"/>
      <c r="L869" s="24" t="s">
        <v>152</v>
      </c>
      <c r="M869" s="24" t="s">
        <v>141</v>
      </c>
      <c r="N869" s="26">
        <v>58</v>
      </c>
      <c r="O869" s="27" t="s">
        <v>142</v>
      </c>
      <c r="P869" s="23" t="s">
        <v>143</v>
      </c>
      <c r="Q869" s="26">
        <f t="shared" si="459"/>
        <v>116</v>
      </c>
      <c r="R869" s="27">
        <v>1</v>
      </c>
      <c r="S869" s="28" t="s">
        <v>153</v>
      </c>
      <c r="T869" s="28">
        <v>4.5</v>
      </c>
      <c r="U869" s="23"/>
      <c r="V869" s="23"/>
      <c r="W869" s="29"/>
      <c r="X869" s="28" t="s">
        <v>153</v>
      </c>
      <c r="Y869" s="27"/>
      <c r="Z869" s="27"/>
      <c r="AA869" s="27"/>
      <c r="AB869" s="27"/>
      <c r="AC869" s="27"/>
      <c r="AD869" s="27" t="s">
        <v>144</v>
      </c>
      <c r="AE869" s="27" t="s">
        <v>145</v>
      </c>
      <c r="AF869" s="27"/>
      <c r="AG869" s="27">
        <v>8</v>
      </c>
      <c r="AH869" s="27">
        <v>1</v>
      </c>
      <c r="AI869" s="27">
        <v>2.6</v>
      </c>
      <c r="AJ869" s="27">
        <v>2.6</v>
      </c>
      <c r="AK869" s="27">
        <f t="shared" si="460"/>
        <v>0</v>
      </c>
      <c r="AL869" s="27" t="s">
        <v>143</v>
      </c>
      <c r="AM869" s="27" t="s">
        <v>143</v>
      </c>
      <c r="AN869" s="27"/>
      <c r="AO869" s="27">
        <f t="shared" si="461"/>
        <v>2</v>
      </c>
      <c r="AP869" s="27"/>
      <c r="AQ869" s="27"/>
      <c r="AR869" s="27"/>
      <c r="AS869" s="27"/>
      <c r="AT869" s="27"/>
      <c r="AU869" s="27"/>
      <c r="AV869" s="27">
        <f t="shared" si="462"/>
        <v>0</v>
      </c>
      <c r="AW869" s="27"/>
      <c r="AX869" s="28">
        <f>VLOOKUP(J869,ABNT5101!$I$3:$J$9,2)</f>
        <v>7.5</v>
      </c>
      <c r="AY869" s="28">
        <f>VLOOKUP(J869,ABNT5101!$I$3:$M$9,5)</f>
        <v>0.18</v>
      </c>
      <c r="AZ869" s="28" t="str">
        <f>_xlfn.XLOOKUP(J869,ABNT5101!I:I,ABNT5101!L:L)</f>
        <v>-</v>
      </c>
      <c r="BA869" s="28">
        <f>_xlfn.XLOOKUP(J869,ABNT5101!$I:$I,ABNT5101!M:M)</f>
        <v>0.18</v>
      </c>
      <c r="BB869" s="28" t="str">
        <f>_xlfn.XLOOKUP(J869,ABNT5101!$I:$I,ABNT5101!N:N)</f>
        <v>-</v>
      </c>
      <c r="BC869" s="28">
        <f>_xlfn.XLOOKUP(J869,ABNT5101!$I:$I,ABNT5101!O:O)</f>
        <v>16</v>
      </c>
      <c r="BD869" s="31" t="str">
        <f t="shared" si="463"/>
        <v>NÃO ATENDE</v>
      </c>
      <c r="BE869" s="32">
        <f t="shared" si="493"/>
        <v>-1</v>
      </c>
      <c r="BF869" s="32">
        <f t="shared" si="494"/>
        <v>-1</v>
      </c>
      <c r="BG869" s="32" t="str">
        <f t="shared" si="464"/>
        <v>-</v>
      </c>
      <c r="BH869" s="34"/>
      <c r="BI869" s="34"/>
      <c r="BJ869" s="34"/>
      <c r="BK869" s="34"/>
      <c r="BL869" s="35"/>
      <c r="BM869" s="34"/>
      <c r="BN869" s="31" t="str">
        <f t="shared" si="465"/>
        <v>NÃO ATENDE</v>
      </c>
      <c r="BO869" s="31" t="str">
        <f t="shared" si="495"/>
        <v>NÃO ATENDE</v>
      </c>
      <c r="BP869" s="31" t="str">
        <f t="shared" si="496"/>
        <v>NÃO ATENDE</v>
      </c>
      <c r="BQ869" s="31" t="str">
        <f t="shared" si="466"/>
        <v>ATENDE</v>
      </c>
      <c r="BR869" s="36" t="str">
        <f t="shared" si="467"/>
        <v>C5</v>
      </c>
      <c r="BS869" s="36" t="str">
        <f t="shared" si="468"/>
        <v>Sem Passeio</v>
      </c>
      <c r="BT869" s="37" t="e">
        <f t="shared" si="469"/>
        <v>#N/A</v>
      </c>
      <c r="BU869" s="34"/>
      <c r="BV869" s="34"/>
      <c r="BW869" s="36" t="e">
        <f>IF(BS869="-","-",_xlfn.XLOOKUP(BS869,ABNT5101!$B$4:$B$9,ABNT5101!$C$4:$C$9))</f>
        <v>#N/A</v>
      </c>
      <c r="BX869" s="36" t="e">
        <f>IF(BS869="-","-",_xlfn.XLOOKUP(BS869,ABNT5101!$B$4:$B$9,ABNT5101!$D$4:$D$9))</f>
        <v>#N/A</v>
      </c>
      <c r="BY869" s="31" t="e">
        <f t="shared" si="470"/>
        <v>#N/A</v>
      </c>
      <c r="BZ869" s="31" t="e">
        <f t="shared" si="471"/>
        <v>#N/A</v>
      </c>
      <c r="CA869" s="31" t="e">
        <f t="shared" si="472"/>
        <v>#N/A</v>
      </c>
      <c r="CB869" s="36" t="str">
        <f t="shared" si="491"/>
        <v>Sem Passeio</v>
      </c>
      <c r="CC869" s="37" t="e">
        <f t="shared" si="473"/>
        <v>#N/A</v>
      </c>
      <c r="CD869" s="38"/>
      <c r="CE869" s="38"/>
      <c r="CF869" s="31" t="e">
        <f>IF(CB869="-","-",_xlfn.XLOOKUP(CB869,ABNT5101!$B$4:$B$9,ABNT5101!$C$4:$C$9))</f>
        <v>#N/A</v>
      </c>
      <c r="CG869" s="36" t="e">
        <f>IF(CB869="-","-",_xlfn.XLOOKUP(CB869,ABNT5101!$B$4:$B$9,ABNT5101!$D$4:$D$9))</f>
        <v>#N/A</v>
      </c>
      <c r="CH869" s="31" t="e">
        <f t="shared" si="474"/>
        <v>#N/A</v>
      </c>
      <c r="CI869" s="31" t="e">
        <f t="shared" si="475"/>
        <v>#N/A</v>
      </c>
      <c r="CJ869" s="31" t="e">
        <f t="shared" si="476"/>
        <v>#N/A</v>
      </c>
      <c r="CK869" s="56">
        <f>_xlfn.XLOOKUP(CL869,'Banco de dados'!$B:$B,'Banco de dados'!$D:$D)</f>
        <v>0</v>
      </c>
      <c r="CL869" s="42"/>
      <c r="CM869" s="56">
        <f>_xlfn.XLOOKUP(CL869,'Banco de dados'!$B:$B,'Banco de dados'!$E:$E)</f>
        <v>0</v>
      </c>
      <c r="CN869" s="56"/>
      <c r="CO869" s="56">
        <f>IF(CN869="-","-",_xlfn.XLOOKUP(CN869,'Banco de dados'!$B:$B,'Banco de dados'!$E:$E))</f>
        <v>0</v>
      </c>
      <c r="CP869" s="41">
        <f t="shared" si="477"/>
        <v>1</v>
      </c>
      <c r="CQ869" s="56">
        <f>_xlfn.XLOOKUP(CL869,'Banco de dados'!$B:$B,'Banco de dados'!$H:$H)</f>
        <v>0</v>
      </c>
      <c r="CR869" s="56" t="e">
        <f t="array" aca="1" ref="CR869" ca="1">_xludf.xlookup(CN869,'Banco de dados'!$B:$B,'Banco de dados'!$H:$H)</f>
        <v>#NAME?</v>
      </c>
      <c r="CS869" s="58" t="e">
        <f t="array" aca="1" ref="CS869" ca="1">_xludf.xlookup(CL869,'Banco de dados'!$B:$B,'Banco de dados'!$F:$F)</f>
        <v>#NAME?</v>
      </c>
      <c r="CT869" s="56" t="e">
        <f t="array" aca="1" ref="CT869" ca="1">_xludf.xlookup(CN869,'Banco de dados'!$B:$B,'Banco de dados'!$F:$F)</f>
        <v>#NAME?</v>
      </c>
      <c r="CU869" s="42"/>
      <c r="CV869" s="42"/>
      <c r="CW869" s="56" t="str">
        <f>IF(AJ869=0.5,"Suporte",IF(AND(AJ869&gt;='Braços de IP'!$B$9,AJ869&lt;='Braços de IP'!$D$9),'Braços de IP'!$E$9,IF(AND(AJ869&gt;='Braços de IP'!$B$10,AJ869&lt;='Braços de IP'!$D$10),'Braços de IP'!$E$10,IF(AND(AJ869&gt;='Braços de IP'!$B$11,AJ869&lt;='Braços de IP'!$D$11),'Braços de IP'!$E$11,IF(AND(AJ869&gt;='Braços de IP'!$B$12,AJ869&lt;='Braços de IP'!$D$12),'Braços de IP'!$E$12,IF(AND(AJ869&gt;='Braços de IP'!$B$13,AJ869&lt;='Braços de IP'!$D$13),'Braços de IP'!$E$13,IF(AND(AJ869&gt;='Braços de IP'!$B$14,AJ869&lt;='Braços de IP'!$D$14),'Braços de IP'!$E$14,"ERRO")))))))</f>
        <v>Longo I</v>
      </c>
      <c r="CX869" s="42"/>
      <c r="CY869" s="56" t="str">
        <f>IF($CX869="","",VLOOKUP($CX869,'Braços de IP'!$E$9:$I$15,2,0))</f>
        <v/>
      </c>
      <c r="CZ869" s="43" t="str">
        <f>IF($CX869="","",VLOOKUP($CX869,'Braços de IP'!$E$9:$I$15,5,0))</f>
        <v/>
      </c>
      <c r="DA869" s="56"/>
      <c r="DB869" s="56"/>
      <c r="DC869" s="56"/>
      <c r="DD869" s="56"/>
      <c r="DE869" s="56"/>
      <c r="DF869" s="56"/>
      <c r="DG869" s="44">
        <f t="shared" si="478"/>
        <v>0</v>
      </c>
      <c r="DH869" s="45">
        <f t="shared" si="479"/>
        <v>58</v>
      </c>
      <c r="DI869" s="44">
        <f t="shared" si="480"/>
        <v>58</v>
      </c>
      <c r="DJ869" s="46">
        <f t="shared" si="481"/>
        <v>1</v>
      </c>
      <c r="DK869" s="47" t="s">
        <v>147</v>
      </c>
      <c r="DL869" s="48"/>
      <c r="DM869" s="49"/>
      <c r="DN869" s="23" t="s">
        <v>148</v>
      </c>
      <c r="DO869" s="23"/>
      <c r="DQ869" s="50" t="e">
        <f t="shared" si="492"/>
        <v>#VALUE!</v>
      </c>
      <c r="DS869" s="5" t="s">
        <v>675</v>
      </c>
      <c r="DT869" s="5" t="s">
        <v>676</v>
      </c>
      <c r="DU869" s="5" t="s">
        <v>677</v>
      </c>
    </row>
    <row r="870" spans="1:125" ht="15.75" hidden="1" customHeight="1" x14ac:dyDescent="0.3">
      <c r="B870" s="5"/>
      <c r="C870" s="5"/>
      <c r="D870" s="5"/>
      <c r="E870" s="22" t="s">
        <v>689</v>
      </c>
      <c r="F870" s="22" t="s">
        <v>150</v>
      </c>
      <c r="G870" s="23" t="s">
        <v>690</v>
      </c>
      <c r="H870" s="23">
        <v>-23.325106000000002</v>
      </c>
      <c r="I870" s="23">
        <v>-46.936287</v>
      </c>
      <c r="J870" s="24" t="s">
        <v>139</v>
      </c>
      <c r="K870" s="25"/>
      <c r="L870" s="24" t="s">
        <v>152</v>
      </c>
      <c r="M870" s="24" t="s">
        <v>141</v>
      </c>
      <c r="N870" s="26">
        <v>58</v>
      </c>
      <c r="O870" s="27" t="s">
        <v>142</v>
      </c>
      <c r="P870" s="23" t="s">
        <v>143</v>
      </c>
      <c r="Q870" s="26">
        <f t="shared" si="459"/>
        <v>116</v>
      </c>
      <c r="R870" s="27">
        <v>1</v>
      </c>
      <c r="S870" s="28" t="s">
        <v>153</v>
      </c>
      <c r="T870" s="28">
        <v>4.5</v>
      </c>
      <c r="U870" s="23"/>
      <c r="V870" s="23"/>
      <c r="W870" s="29"/>
      <c r="X870" s="28" t="s">
        <v>153</v>
      </c>
      <c r="Y870" s="27"/>
      <c r="Z870" s="27"/>
      <c r="AA870" s="27"/>
      <c r="AB870" s="27"/>
      <c r="AC870" s="27"/>
      <c r="AD870" s="27" t="s">
        <v>144</v>
      </c>
      <c r="AE870" s="27" t="s">
        <v>145</v>
      </c>
      <c r="AF870" s="27"/>
      <c r="AG870" s="27">
        <v>8</v>
      </c>
      <c r="AH870" s="27">
        <v>1</v>
      </c>
      <c r="AI870" s="27">
        <v>2.6</v>
      </c>
      <c r="AJ870" s="27">
        <v>2.6</v>
      </c>
      <c r="AK870" s="27">
        <f t="shared" si="460"/>
        <v>0</v>
      </c>
      <c r="AL870" s="27" t="s">
        <v>143</v>
      </c>
      <c r="AM870" s="27" t="s">
        <v>143</v>
      </c>
      <c r="AN870" s="27"/>
      <c r="AO870" s="27">
        <f t="shared" si="461"/>
        <v>2</v>
      </c>
      <c r="AP870" s="27"/>
      <c r="AQ870" s="27"/>
      <c r="AR870" s="27"/>
      <c r="AS870" s="27"/>
      <c r="AT870" s="27"/>
      <c r="AU870" s="27"/>
      <c r="AV870" s="27">
        <f t="shared" si="462"/>
        <v>0</v>
      </c>
      <c r="AW870" s="27"/>
      <c r="AX870" s="28">
        <f>VLOOKUP(J870,ABNT5101!$I$3:$J$9,2)</f>
        <v>7.5</v>
      </c>
      <c r="AY870" s="28">
        <f>VLOOKUP(J870,ABNT5101!$I$3:$M$9,5)</f>
        <v>0.18</v>
      </c>
      <c r="AZ870" s="28" t="str">
        <f>_xlfn.XLOOKUP(J870,ABNT5101!I:I,ABNT5101!L:L)</f>
        <v>-</v>
      </c>
      <c r="BA870" s="28">
        <f>_xlfn.XLOOKUP(J870,ABNT5101!$I:$I,ABNT5101!M:M)</f>
        <v>0.18</v>
      </c>
      <c r="BB870" s="28" t="str">
        <f>_xlfn.XLOOKUP(J870,ABNT5101!$I:$I,ABNT5101!N:N)</f>
        <v>-</v>
      </c>
      <c r="BC870" s="28">
        <f>_xlfn.XLOOKUP(J870,ABNT5101!$I:$I,ABNT5101!O:O)</f>
        <v>16</v>
      </c>
      <c r="BD870" s="31" t="str">
        <f t="shared" si="463"/>
        <v>NÃO ATENDE</v>
      </c>
      <c r="BE870" s="32">
        <f t="shared" si="493"/>
        <v>-1</v>
      </c>
      <c r="BF870" s="32">
        <f t="shared" si="494"/>
        <v>-1</v>
      </c>
      <c r="BG870" s="32" t="str">
        <f t="shared" si="464"/>
        <v>-</v>
      </c>
      <c r="BH870" s="34"/>
      <c r="BI870" s="34"/>
      <c r="BJ870" s="34"/>
      <c r="BK870" s="34"/>
      <c r="BL870" s="35"/>
      <c r="BM870" s="34"/>
      <c r="BN870" s="31" t="str">
        <f t="shared" si="465"/>
        <v>NÃO ATENDE</v>
      </c>
      <c r="BO870" s="31" t="str">
        <f t="shared" si="495"/>
        <v>NÃO ATENDE</v>
      </c>
      <c r="BP870" s="31" t="str">
        <f t="shared" si="496"/>
        <v>NÃO ATENDE</v>
      </c>
      <c r="BQ870" s="31" t="str">
        <f t="shared" si="466"/>
        <v>ATENDE</v>
      </c>
      <c r="BR870" s="36" t="str">
        <f t="shared" si="467"/>
        <v>C5</v>
      </c>
      <c r="BS870" s="36" t="str">
        <f t="shared" si="468"/>
        <v>Sem Passeio</v>
      </c>
      <c r="BT870" s="37" t="e">
        <f t="shared" si="469"/>
        <v>#N/A</v>
      </c>
      <c r="BU870" s="34"/>
      <c r="BV870" s="34"/>
      <c r="BW870" s="36" t="e">
        <f>IF(BS870="-","-",_xlfn.XLOOKUP(BS870,ABNT5101!$B$4:$B$9,ABNT5101!$C$4:$C$9))</f>
        <v>#N/A</v>
      </c>
      <c r="BX870" s="36" t="e">
        <f>IF(BS870="-","-",_xlfn.XLOOKUP(BS870,ABNT5101!$B$4:$B$9,ABNT5101!$D$4:$D$9))</f>
        <v>#N/A</v>
      </c>
      <c r="BY870" s="31" t="e">
        <f t="shared" si="470"/>
        <v>#N/A</v>
      </c>
      <c r="BZ870" s="31" t="e">
        <f t="shared" si="471"/>
        <v>#N/A</v>
      </c>
      <c r="CA870" s="31" t="e">
        <f t="shared" si="472"/>
        <v>#N/A</v>
      </c>
      <c r="CB870" s="36" t="str">
        <f t="shared" si="491"/>
        <v>Sem Passeio</v>
      </c>
      <c r="CC870" s="37" t="e">
        <f t="shared" si="473"/>
        <v>#N/A</v>
      </c>
      <c r="CD870" s="38"/>
      <c r="CE870" s="38"/>
      <c r="CF870" s="31" t="e">
        <f>IF(CB870="-","-",_xlfn.XLOOKUP(CB870,ABNT5101!$B$4:$B$9,ABNT5101!$C$4:$C$9))</f>
        <v>#N/A</v>
      </c>
      <c r="CG870" s="36" t="e">
        <f>IF(CB870="-","-",_xlfn.XLOOKUP(CB870,ABNT5101!$B$4:$B$9,ABNT5101!$D$4:$D$9))</f>
        <v>#N/A</v>
      </c>
      <c r="CH870" s="31" t="e">
        <f t="shared" si="474"/>
        <v>#N/A</v>
      </c>
      <c r="CI870" s="31" t="e">
        <f t="shared" si="475"/>
        <v>#N/A</v>
      </c>
      <c r="CJ870" s="31" t="e">
        <f t="shared" si="476"/>
        <v>#N/A</v>
      </c>
      <c r="CK870" s="56">
        <f>_xlfn.XLOOKUP(CL870,'Banco de dados'!$B:$B,'Banco de dados'!$D:$D)</f>
        <v>0</v>
      </c>
      <c r="CL870" s="42"/>
      <c r="CM870" s="56">
        <f>_xlfn.XLOOKUP(CL870,'Banco de dados'!$B:$B,'Banco de dados'!$E:$E)</f>
        <v>0</v>
      </c>
      <c r="CN870" s="56"/>
      <c r="CO870" s="56">
        <f>IF(CN870="-","-",_xlfn.XLOOKUP(CN870,'Banco de dados'!$B:$B,'Banco de dados'!$E:$E))</f>
        <v>0</v>
      </c>
      <c r="CP870" s="41">
        <f t="shared" si="477"/>
        <v>1</v>
      </c>
      <c r="CQ870" s="56">
        <f>_xlfn.XLOOKUP(CL870,'Banco de dados'!$B:$B,'Banco de dados'!$H:$H)</f>
        <v>0</v>
      </c>
      <c r="CR870" s="56" t="e">
        <f t="array" aca="1" ref="CR870" ca="1">_xludf.xlookup(CN870,'Banco de dados'!$B:$B,'Banco de dados'!$H:$H)</f>
        <v>#NAME?</v>
      </c>
      <c r="CS870" s="58" t="e">
        <f t="array" aca="1" ref="CS870" ca="1">_xludf.xlookup(CL870,'Banco de dados'!$B:$B,'Banco de dados'!$F:$F)</f>
        <v>#NAME?</v>
      </c>
      <c r="CT870" s="56" t="e">
        <f t="array" aca="1" ref="CT870" ca="1">_xludf.xlookup(CN870,'Banco de dados'!$B:$B,'Banco de dados'!$F:$F)</f>
        <v>#NAME?</v>
      </c>
      <c r="CU870" s="42"/>
      <c r="CV870" s="42"/>
      <c r="CW870" s="56" t="str">
        <f>IF(AJ870=0.5,"Suporte",IF(AND(AJ870&gt;='Braços de IP'!$B$9,AJ870&lt;='Braços de IP'!$D$9),'Braços de IP'!$E$9,IF(AND(AJ870&gt;='Braços de IP'!$B$10,AJ870&lt;='Braços de IP'!$D$10),'Braços de IP'!$E$10,IF(AND(AJ870&gt;='Braços de IP'!$B$11,AJ870&lt;='Braços de IP'!$D$11),'Braços de IP'!$E$11,IF(AND(AJ870&gt;='Braços de IP'!$B$12,AJ870&lt;='Braços de IP'!$D$12),'Braços de IP'!$E$12,IF(AND(AJ870&gt;='Braços de IP'!$B$13,AJ870&lt;='Braços de IP'!$D$13),'Braços de IP'!$E$13,IF(AND(AJ870&gt;='Braços de IP'!$B$14,AJ870&lt;='Braços de IP'!$D$14),'Braços de IP'!$E$14,"ERRO")))))))</f>
        <v>Longo I</v>
      </c>
      <c r="CX870" s="42"/>
      <c r="CY870" s="56" t="str">
        <f>IF($CX870="","",VLOOKUP($CX870,'Braços de IP'!$E$9:$I$15,2,0))</f>
        <v/>
      </c>
      <c r="CZ870" s="43" t="str">
        <f>IF($CX870="","",VLOOKUP($CX870,'Braços de IP'!$E$9:$I$15,5,0))</f>
        <v/>
      </c>
      <c r="DA870" s="56"/>
      <c r="DB870" s="56"/>
      <c r="DC870" s="56"/>
      <c r="DD870" s="56"/>
      <c r="DE870" s="56"/>
      <c r="DF870" s="56"/>
      <c r="DG870" s="44">
        <f t="shared" si="478"/>
        <v>0</v>
      </c>
      <c r="DH870" s="45">
        <f t="shared" si="479"/>
        <v>58</v>
      </c>
      <c r="DI870" s="44">
        <f t="shared" si="480"/>
        <v>58</v>
      </c>
      <c r="DJ870" s="46">
        <f t="shared" si="481"/>
        <v>1</v>
      </c>
      <c r="DK870" s="47" t="s">
        <v>147</v>
      </c>
      <c r="DL870" s="48"/>
      <c r="DM870" s="49"/>
      <c r="DN870" s="23" t="s">
        <v>148</v>
      </c>
      <c r="DO870" s="23"/>
      <c r="DQ870" s="50" t="e">
        <f t="shared" si="492"/>
        <v>#VALUE!</v>
      </c>
      <c r="DS870" s="5" t="s">
        <v>675</v>
      </c>
      <c r="DT870" s="5" t="s">
        <v>676</v>
      </c>
      <c r="DU870" s="5" t="s">
        <v>677</v>
      </c>
    </row>
    <row r="871" spans="1:125" ht="15.75" hidden="1" customHeight="1" x14ac:dyDescent="0.3">
      <c r="B871" s="5"/>
      <c r="C871" s="5"/>
      <c r="D871" s="5"/>
      <c r="E871" s="22" t="s">
        <v>689</v>
      </c>
      <c r="F871" s="22" t="s">
        <v>150</v>
      </c>
      <c r="G871" s="23" t="s">
        <v>690</v>
      </c>
      <c r="H871" s="23">
        <v>-23.325106000000002</v>
      </c>
      <c r="I871" s="23">
        <v>-46.936287</v>
      </c>
      <c r="J871" s="24" t="s">
        <v>139</v>
      </c>
      <c r="K871" s="25"/>
      <c r="L871" s="24" t="s">
        <v>152</v>
      </c>
      <c r="M871" s="24" t="s">
        <v>141</v>
      </c>
      <c r="N871" s="26">
        <v>58</v>
      </c>
      <c r="O871" s="27" t="s">
        <v>142</v>
      </c>
      <c r="P871" s="23" t="s">
        <v>143</v>
      </c>
      <c r="Q871" s="26">
        <f t="shared" si="459"/>
        <v>116</v>
      </c>
      <c r="R871" s="27">
        <v>1</v>
      </c>
      <c r="S871" s="28" t="s">
        <v>153</v>
      </c>
      <c r="T871" s="28">
        <v>4.5</v>
      </c>
      <c r="U871" s="23"/>
      <c r="V871" s="23"/>
      <c r="W871" s="29"/>
      <c r="X871" s="28" t="s">
        <v>153</v>
      </c>
      <c r="Y871" s="27"/>
      <c r="Z871" s="27"/>
      <c r="AA871" s="27"/>
      <c r="AB871" s="27"/>
      <c r="AC871" s="27"/>
      <c r="AD871" s="27" t="s">
        <v>144</v>
      </c>
      <c r="AE871" s="27" t="s">
        <v>145</v>
      </c>
      <c r="AF871" s="27"/>
      <c r="AG871" s="27">
        <v>8</v>
      </c>
      <c r="AH871" s="27">
        <v>1</v>
      </c>
      <c r="AI871" s="27">
        <v>2.6</v>
      </c>
      <c r="AJ871" s="27">
        <v>2.6</v>
      </c>
      <c r="AK871" s="27">
        <f t="shared" si="460"/>
        <v>0</v>
      </c>
      <c r="AL871" s="27" t="s">
        <v>143</v>
      </c>
      <c r="AM871" s="27" t="s">
        <v>143</v>
      </c>
      <c r="AN871" s="27"/>
      <c r="AO871" s="27">
        <f t="shared" si="461"/>
        <v>2</v>
      </c>
      <c r="AP871" s="27"/>
      <c r="AQ871" s="27"/>
      <c r="AR871" s="27"/>
      <c r="AS871" s="27"/>
      <c r="AT871" s="27"/>
      <c r="AU871" s="27"/>
      <c r="AV871" s="27">
        <f t="shared" si="462"/>
        <v>0</v>
      </c>
      <c r="AW871" s="27"/>
      <c r="AX871" s="28">
        <f>VLOOKUP(J871,ABNT5101!$I$3:$J$9,2)</f>
        <v>7.5</v>
      </c>
      <c r="AY871" s="28">
        <f>VLOOKUP(J871,ABNT5101!$I$3:$M$9,5)</f>
        <v>0.18</v>
      </c>
      <c r="AZ871" s="28" t="str">
        <f>_xlfn.XLOOKUP(J871,ABNT5101!I:I,ABNT5101!L:L)</f>
        <v>-</v>
      </c>
      <c r="BA871" s="28">
        <f>_xlfn.XLOOKUP(J871,ABNT5101!$I:$I,ABNT5101!M:M)</f>
        <v>0.18</v>
      </c>
      <c r="BB871" s="28" t="str">
        <f>_xlfn.XLOOKUP(J871,ABNT5101!$I:$I,ABNT5101!N:N)</f>
        <v>-</v>
      </c>
      <c r="BC871" s="28">
        <f>_xlfn.XLOOKUP(J871,ABNT5101!$I:$I,ABNT5101!O:O)</f>
        <v>16</v>
      </c>
      <c r="BD871" s="31" t="str">
        <f t="shared" si="463"/>
        <v>NÃO ATENDE</v>
      </c>
      <c r="BE871" s="32">
        <f t="shared" si="493"/>
        <v>-1</v>
      </c>
      <c r="BF871" s="32">
        <f t="shared" si="494"/>
        <v>-1</v>
      </c>
      <c r="BG871" s="32" t="str">
        <f t="shared" si="464"/>
        <v>-</v>
      </c>
      <c r="BH871" s="34"/>
      <c r="BI871" s="34"/>
      <c r="BJ871" s="34"/>
      <c r="BK871" s="34"/>
      <c r="BL871" s="35"/>
      <c r="BM871" s="34"/>
      <c r="BN871" s="31" t="str">
        <f t="shared" si="465"/>
        <v>NÃO ATENDE</v>
      </c>
      <c r="BO871" s="31" t="str">
        <f t="shared" si="495"/>
        <v>NÃO ATENDE</v>
      </c>
      <c r="BP871" s="31" t="str">
        <f t="shared" si="496"/>
        <v>NÃO ATENDE</v>
      </c>
      <c r="BQ871" s="31" t="str">
        <f t="shared" si="466"/>
        <v>ATENDE</v>
      </c>
      <c r="BR871" s="36" t="str">
        <f t="shared" si="467"/>
        <v>C5</v>
      </c>
      <c r="BS871" s="36" t="str">
        <f t="shared" si="468"/>
        <v>Sem Passeio</v>
      </c>
      <c r="BT871" s="37" t="e">
        <f t="shared" si="469"/>
        <v>#N/A</v>
      </c>
      <c r="BU871" s="34"/>
      <c r="BV871" s="34"/>
      <c r="BW871" s="36" t="e">
        <f>IF(BS871="-","-",_xlfn.XLOOKUP(BS871,ABNT5101!$B$4:$B$9,ABNT5101!$C$4:$C$9))</f>
        <v>#N/A</v>
      </c>
      <c r="BX871" s="36" t="e">
        <f>IF(BS871="-","-",_xlfn.XLOOKUP(BS871,ABNT5101!$B$4:$B$9,ABNT5101!$D$4:$D$9))</f>
        <v>#N/A</v>
      </c>
      <c r="BY871" s="31" t="e">
        <f t="shared" si="470"/>
        <v>#N/A</v>
      </c>
      <c r="BZ871" s="31" t="e">
        <f t="shared" si="471"/>
        <v>#N/A</v>
      </c>
      <c r="CA871" s="31" t="e">
        <f t="shared" si="472"/>
        <v>#N/A</v>
      </c>
      <c r="CB871" s="36" t="str">
        <f t="shared" si="491"/>
        <v>Sem Passeio</v>
      </c>
      <c r="CC871" s="37" t="e">
        <f t="shared" si="473"/>
        <v>#N/A</v>
      </c>
      <c r="CD871" s="38"/>
      <c r="CE871" s="38"/>
      <c r="CF871" s="31" t="e">
        <f>IF(CB871="-","-",_xlfn.XLOOKUP(CB871,ABNT5101!$B$4:$B$9,ABNT5101!$C$4:$C$9))</f>
        <v>#N/A</v>
      </c>
      <c r="CG871" s="36" t="e">
        <f>IF(CB871="-","-",_xlfn.XLOOKUP(CB871,ABNT5101!$B$4:$B$9,ABNT5101!$D$4:$D$9))</f>
        <v>#N/A</v>
      </c>
      <c r="CH871" s="31" t="e">
        <f t="shared" si="474"/>
        <v>#N/A</v>
      </c>
      <c r="CI871" s="31" t="e">
        <f t="shared" si="475"/>
        <v>#N/A</v>
      </c>
      <c r="CJ871" s="31" t="e">
        <f t="shared" si="476"/>
        <v>#N/A</v>
      </c>
      <c r="CK871" s="56">
        <f>_xlfn.XLOOKUP(CL871,'Banco de dados'!$B:$B,'Banco de dados'!$D:$D)</f>
        <v>0</v>
      </c>
      <c r="CL871" s="42"/>
      <c r="CM871" s="56">
        <f>_xlfn.XLOOKUP(CL871,'Banco de dados'!$B:$B,'Banco de dados'!$E:$E)</f>
        <v>0</v>
      </c>
      <c r="CN871" s="56"/>
      <c r="CO871" s="56">
        <f>IF(CN871="-","-",_xlfn.XLOOKUP(CN871,'Banco de dados'!$B:$B,'Banco de dados'!$E:$E))</f>
        <v>0</v>
      </c>
      <c r="CP871" s="41">
        <f t="shared" si="477"/>
        <v>1</v>
      </c>
      <c r="CQ871" s="56">
        <f>_xlfn.XLOOKUP(CL871,'Banco de dados'!$B:$B,'Banco de dados'!$H:$H)</f>
        <v>0</v>
      </c>
      <c r="CR871" s="56" t="e">
        <f t="array" aca="1" ref="CR871" ca="1">_xludf.xlookup(CN871,'Banco de dados'!$B:$B,'Banco de dados'!$H:$H)</f>
        <v>#NAME?</v>
      </c>
      <c r="CS871" s="58" t="e">
        <f t="array" aca="1" ref="CS871" ca="1">_xludf.xlookup(CL871,'Banco de dados'!$B:$B,'Banco de dados'!$F:$F)</f>
        <v>#NAME?</v>
      </c>
      <c r="CT871" s="56" t="e">
        <f t="array" aca="1" ref="CT871" ca="1">_xludf.xlookup(CN871,'Banco de dados'!$B:$B,'Banco de dados'!$F:$F)</f>
        <v>#NAME?</v>
      </c>
      <c r="CU871" s="42"/>
      <c r="CV871" s="42"/>
      <c r="CW871" s="56" t="str">
        <f>IF(AJ871=0.5,"Suporte",IF(AND(AJ871&gt;='Braços de IP'!$B$9,AJ871&lt;='Braços de IP'!$D$9),'Braços de IP'!$E$9,IF(AND(AJ871&gt;='Braços de IP'!$B$10,AJ871&lt;='Braços de IP'!$D$10),'Braços de IP'!$E$10,IF(AND(AJ871&gt;='Braços de IP'!$B$11,AJ871&lt;='Braços de IP'!$D$11),'Braços de IP'!$E$11,IF(AND(AJ871&gt;='Braços de IP'!$B$12,AJ871&lt;='Braços de IP'!$D$12),'Braços de IP'!$E$12,IF(AND(AJ871&gt;='Braços de IP'!$B$13,AJ871&lt;='Braços de IP'!$D$13),'Braços de IP'!$E$13,IF(AND(AJ871&gt;='Braços de IP'!$B$14,AJ871&lt;='Braços de IP'!$D$14),'Braços de IP'!$E$14,"ERRO")))))))</f>
        <v>Longo I</v>
      </c>
      <c r="CX871" s="42"/>
      <c r="CY871" s="56" t="str">
        <f>IF($CX871="","",VLOOKUP($CX871,'Braços de IP'!$E$9:$I$15,2,0))</f>
        <v/>
      </c>
      <c r="CZ871" s="43" t="str">
        <f>IF($CX871="","",VLOOKUP($CX871,'Braços de IP'!$E$9:$I$15,5,0))</f>
        <v/>
      </c>
      <c r="DA871" s="56"/>
      <c r="DB871" s="56"/>
      <c r="DC871" s="56"/>
      <c r="DD871" s="56"/>
      <c r="DE871" s="56"/>
      <c r="DF871" s="56"/>
      <c r="DG871" s="44">
        <f t="shared" si="478"/>
        <v>0</v>
      </c>
      <c r="DH871" s="45">
        <f t="shared" si="479"/>
        <v>58</v>
      </c>
      <c r="DI871" s="44">
        <f t="shared" si="480"/>
        <v>58</v>
      </c>
      <c r="DJ871" s="46">
        <f t="shared" si="481"/>
        <v>1</v>
      </c>
      <c r="DK871" s="47" t="s">
        <v>147</v>
      </c>
      <c r="DL871" s="48"/>
      <c r="DM871" s="49"/>
      <c r="DN871" s="23" t="s">
        <v>148</v>
      </c>
      <c r="DO871" s="23"/>
      <c r="DQ871" s="50" t="e">
        <f t="shared" si="492"/>
        <v>#VALUE!</v>
      </c>
      <c r="DS871" s="5" t="s">
        <v>675</v>
      </c>
      <c r="DT871" s="5" t="s">
        <v>676</v>
      </c>
      <c r="DU871" s="5" t="s">
        <v>677</v>
      </c>
    </row>
    <row r="872" spans="1:125" ht="15.75" hidden="1" customHeight="1" x14ac:dyDescent="0.3">
      <c r="B872" s="5"/>
      <c r="C872" s="5"/>
      <c r="D872" s="5"/>
      <c r="E872" s="22" t="s">
        <v>691</v>
      </c>
      <c r="F872" s="22" t="s">
        <v>150</v>
      </c>
      <c r="G872" s="23" t="s">
        <v>285</v>
      </c>
      <c r="H872" s="23">
        <v>-23.330072999999999</v>
      </c>
      <c r="I872" s="23">
        <v>-46.910693999999999</v>
      </c>
      <c r="J872" s="24" t="s">
        <v>139</v>
      </c>
      <c r="K872" s="25"/>
      <c r="L872" s="24" t="s">
        <v>152</v>
      </c>
      <c r="M872" s="24" t="s">
        <v>141</v>
      </c>
      <c r="N872" s="26">
        <v>60</v>
      </c>
      <c r="O872" s="27" t="s">
        <v>142</v>
      </c>
      <c r="P872" s="23" t="s">
        <v>143</v>
      </c>
      <c r="Q872" s="26">
        <f t="shared" si="459"/>
        <v>120</v>
      </c>
      <c r="R872" s="27"/>
      <c r="S872" s="28" t="s">
        <v>153</v>
      </c>
      <c r="T872" s="28"/>
      <c r="U872" s="23"/>
      <c r="V872" s="23"/>
      <c r="W872" s="29"/>
      <c r="X872" s="28" t="s">
        <v>153</v>
      </c>
      <c r="Y872" s="27"/>
      <c r="Z872" s="27"/>
      <c r="AA872" s="27"/>
      <c r="AB872" s="27"/>
      <c r="AC872" s="27"/>
      <c r="AD872" s="27" t="s">
        <v>144</v>
      </c>
      <c r="AE872" s="27" t="s">
        <v>145</v>
      </c>
      <c r="AF872" s="27"/>
      <c r="AG872" s="27">
        <v>8</v>
      </c>
      <c r="AH872" s="27">
        <v>1</v>
      </c>
      <c r="AI872" s="27">
        <v>2.4</v>
      </c>
      <c r="AJ872" s="27">
        <v>2.6</v>
      </c>
      <c r="AK872" s="27">
        <f t="shared" si="460"/>
        <v>0.20000000000000018</v>
      </c>
      <c r="AL872" s="27" t="s">
        <v>143</v>
      </c>
      <c r="AM872" s="27" t="s">
        <v>143</v>
      </c>
      <c r="AN872" s="27"/>
      <c r="AO872" s="27">
        <f t="shared" si="461"/>
        <v>2</v>
      </c>
      <c r="AP872" s="27"/>
      <c r="AQ872" s="27"/>
      <c r="AR872" s="27"/>
      <c r="AS872" s="27"/>
      <c r="AT872" s="27"/>
      <c r="AU872" s="27"/>
      <c r="AV872" s="27">
        <f t="shared" si="462"/>
        <v>0</v>
      </c>
      <c r="AW872" s="27"/>
      <c r="AX872" s="28">
        <f>VLOOKUP(J872,ABNT5101!$I$3:$J$9,2)</f>
        <v>7.5</v>
      </c>
      <c r="AY872" s="28">
        <f>VLOOKUP(J872,ABNT5101!$I$3:$M$9,5)</f>
        <v>0.18</v>
      </c>
      <c r="AZ872" s="28" t="str">
        <f>_xlfn.XLOOKUP(J872,ABNT5101!I:I,ABNT5101!L:L)</f>
        <v>-</v>
      </c>
      <c r="BA872" s="28">
        <f>_xlfn.XLOOKUP(J872,ABNT5101!$I:$I,ABNT5101!M:M)</f>
        <v>0.18</v>
      </c>
      <c r="BB872" s="28" t="str">
        <f>_xlfn.XLOOKUP(J872,ABNT5101!$I:$I,ABNT5101!N:N)</f>
        <v>-</v>
      </c>
      <c r="BC872" s="28">
        <f>_xlfn.XLOOKUP(J872,ABNT5101!$I:$I,ABNT5101!O:O)</f>
        <v>16</v>
      </c>
      <c r="BD872" s="31" t="str">
        <f t="shared" si="463"/>
        <v>NÃO ATENDE</v>
      </c>
      <c r="BE872" s="32">
        <f t="shared" si="493"/>
        <v>-1</v>
      </c>
      <c r="BF872" s="32">
        <f t="shared" si="494"/>
        <v>-1</v>
      </c>
      <c r="BG872" s="32" t="str">
        <f t="shared" si="464"/>
        <v>-</v>
      </c>
      <c r="BH872" s="34"/>
      <c r="BI872" s="34"/>
      <c r="BJ872" s="34"/>
      <c r="BK872" s="34"/>
      <c r="BL872" s="35"/>
      <c r="BM872" s="34"/>
      <c r="BN872" s="31" t="str">
        <f t="shared" si="465"/>
        <v>NÃO ATENDE</v>
      </c>
      <c r="BO872" s="31" t="str">
        <f t="shared" si="495"/>
        <v>NÃO ATENDE</v>
      </c>
      <c r="BP872" s="31" t="str">
        <f t="shared" si="496"/>
        <v>NÃO ATENDE</v>
      </c>
      <c r="BQ872" s="31" t="str">
        <f t="shared" si="466"/>
        <v>ATENDE</v>
      </c>
      <c r="BR872" s="36" t="str">
        <f t="shared" si="467"/>
        <v>C5</v>
      </c>
      <c r="BS872" s="36" t="str">
        <f t="shared" si="468"/>
        <v>Sem Passeio</v>
      </c>
      <c r="BT872" s="37" t="e">
        <f t="shared" si="469"/>
        <v>#N/A</v>
      </c>
      <c r="BU872" s="34"/>
      <c r="BV872" s="34"/>
      <c r="BW872" s="36" t="e">
        <f>IF(BS872="-","-",_xlfn.XLOOKUP(BS872,ABNT5101!$B$4:$B$9,ABNT5101!$C$4:$C$9))</f>
        <v>#N/A</v>
      </c>
      <c r="BX872" s="36" t="e">
        <f>IF(BS872="-","-",_xlfn.XLOOKUP(BS872,ABNT5101!$B$4:$B$9,ABNT5101!$D$4:$D$9))</f>
        <v>#N/A</v>
      </c>
      <c r="BY872" s="31" t="e">
        <f t="shared" si="470"/>
        <v>#N/A</v>
      </c>
      <c r="BZ872" s="31" t="e">
        <f t="shared" si="471"/>
        <v>#N/A</v>
      </c>
      <c r="CA872" s="31" t="e">
        <f t="shared" si="472"/>
        <v>#N/A</v>
      </c>
      <c r="CB872" s="36" t="str">
        <f t="shared" si="491"/>
        <v>Sem Passeio</v>
      </c>
      <c r="CC872" s="37" t="e">
        <f t="shared" si="473"/>
        <v>#N/A</v>
      </c>
      <c r="CD872" s="38"/>
      <c r="CE872" s="38"/>
      <c r="CF872" s="31" t="e">
        <f>IF(CB872="-","-",_xlfn.XLOOKUP(CB872,ABNT5101!$B$4:$B$9,ABNT5101!$C$4:$C$9))</f>
        <v>#N/A</v>
      </c>
      <c r="CG872" s="36" t="e">
        <f>IF(CB872="-","-",_xlfn.XLOOKUP(CB872,ABNT5101!$B$4:$B$9,ABNT5101!$D$4:$D$9))</f>
        <v>#N/A</v>
      </c>
      <c r="CH872" s="31" t="e">
        <f t="shared" si="474"/>
        <v>#N/A</v>
      </c>
      <c r="CI872" s="31" t="e">
        <f t="shared" si="475"/>
        <v>#N/A</v>
      </c>
      <c r="CJ872" s="31" t="e">
        <f t="shared" si="476"/>
        <v>#N/A</v>
      </c>
      <c r="CK872" s="56">
        <f>_xlfn.XLOOKUP(CL872,'Banco de dados'!$B:$B,'Banco de dados'!$D:$D)</f>
        <v>0</v>
      </c>
      <c r="CL872" s="57"/>
      <c r="CM872" s="56">
        <f>_xlfn.XLOOKUP(CL872,'Banco de dados'!$B:$B,'Banco de dados'!$E:$E)</f>
        <v>0</v>
      </c>
      <c r="CN872" s="56"/>
      <c r="CO872" s="56">
        <f>IF(CN872="-","-",_xlfn.XLOOKUP(CN872,'Banco de dados'!$B:$B,'Banco de dados'!$E:$E))</f>
        <v>0</v>
      </c>
      <c r="CP872" s="41">
        <f t="shared" si="477"/>
        <v>1</v>
      </c>
      <c r="CQ872" s="56">
        <f>_xlfn.XLOOKUP(CL872,'Banco de dados'!$B:$B,'Banco de dados'!$H:$H)</f>
        <v>0</v>
      </c>
      <c r="CR872" s="56" t="e">
        <f t="array" aca="1" ref="CR872" ca="1">_xludf.xlookup(CN872,'Banco de dados'!$B:$B,'Banco de dados'!$H:$H)</f>
        <v>#NAME?</v>
      </c>
      <c r="CS872" s="58" t="e">
        <f t="array" aca="1" ref="CS872" ca="1">_xludf.xlookup(CL872,'Banco de dados'!$B:$B,'Banco de dados'!$F:$F)</f>
        <v>#NAME?</v>
      </c>
      <c r="CT872" s="56" t="e">
        <f t="array" aca="1" ref="CT872" ca="1">_xludf.xlookup(CN872,'Banco de dados'!$B:$B,'Banco de dados'!$F:$F)</f>
        <v>#NAME?</v>
      </c>
      <c r="CU872" s="42"/>
      <c r="CV872" s="42"/>
      <c r="CW872" s="56" t="str">
        <f>IF(AJ872=0.5,"Suporte",IF(AND(AJ872&gt;='Braços de IP'!$B$9,AJ872&lt;='Braços de IP'!$D$9),'Braços de IP'!$E$9,IF(AND(AJ872&gt;='Braços de IP'!$B$10,AJ872&lt;='Braços de IP'!$D$10),'Braços de IP'!$E$10,IF(AND(AJ872&gt;='Braços de IP'!$B$11,AJ872&lt;='Braços de IP'!$D$11),'Braços de IP'!$E$11,IF(AND(AJ872&gt;='Braços de IP'!$B$12,AJ872&lt;='Braços de IP'!$D$12),'Braços de IP'!$E$12,IF(AND(AJ872&gt;='Braços de IP'!$B$13,AJ872&lt;='Braços de IP'!$D$13),'Braços de IP'!$E$13,IF(AND(AJ872&gt;='Braços de IP'!$B$14,AJ872&lt;='Braços de IP'!$D$14),'Braços de IP'!$E$14,"ERRO")))))))</f>
        <v>Longo I</v>
      </c>
      <c r="CX872" s="42"/>
      <c r="CY872" s="56" t="str">
        <f>IF($CX872="","",VLOOKUP($CX872,'Braços de IP'!$E$9:$I$15,2,0))</f>
        <v/>
      </c>
      <c r="CZ872" s="43" t="str">
        <f>IF($CX872="","",VLOOKUP($CX872,'Braços de IP'!$E$9:$I$15,5,0))</f>
        <v/>
      </c>
      <c r="DA872" s="56"/>
      <c r="DB872" s="56"/>
      <c r="DC872" s="56"/>
      <c r="DD872" s="56"/>
      <c r="DE872" s="56"/>
      <c r="DF872" s="56"/>
      <c r="DG872" s="44">
        <f t="shared" si="478"/>
        <v>0</v>
      </c>
      <c r="DH872" s="45">
        <f t="shared" si="479"/>
        <v>60</v>
      </c>
      <c r="DI872" s="44">
        <f t="shared" si="480"/>
        <v>60</v>
      </c>
      <c r="DJ872" s="46">
        <f t="shared" si="481"/>
        <v>1</v>
      </c>
      <c r="DK872" s="47" t="s">
        <v>147</v>
      </c>
      <c r="DL872" s="48"/>
      <c r="DM872" s="49"/>
      <c r="DN872" s="23" t="s">
        <v>148</v>
      </c>
      <c r="DO872" s="23"/>
      <c r="DQ872" s="50" t="e">
        <f t="shared" si="492"/>
        <v>#VALUE!</v>
      </c>
      <c r="DS872" s="5" t="s">
        <v>675</v>
      </c>
      <c r="DT872" s="5" t="s">
        <v>676</v>
      </c>
      <c r="DU872" s="5" t="s">
        <v>677</v>
      </c>
    </row>
    <row r="873" spans="1:125" ht="15.75" hidden="1" customHeight="1" x14ac:dyDescent="0.3">
      <c r="B873" s="5"/>
      <c r="C873" s="5"/>
      <c r="D873" s="5"/>
      <c r="E873" s="22" t="s">
        <v>691</v>
      </c>
      <c r="F873" s="22" t="s">
        <v>150</v>
      </c>
      <c r="G873" s="23" t="s">
        <v>285</v>
      </c>
      <c r="H873" s="23">
        <v>-23.330072999999999</v>
      </c>
      <c r="I873" s="23">
        <v>-46.910693999999999</v>
      </c>
      <c r="J873" s="24" t="s">
        <v>139</v>
      </c>
      <c r="K873" s="25"/>
      <c r="L873" s="24" t="s">
        <v>152</v>
      </c>
      <c r="M873" s="24" t="s">
        <v>141</v>
      </c>
      <c r="N873" s="26">
        <v>60</v>
      </c>
      <c r="O873" s="27" t="s">
        <v>142</v>
      </c>
      <c r="P873" s="23" t="s">
        <v>143</v>
      </c>
      <c r="Q873" s="26">
        <f t="shared" si="459"/>
        <v>120</v>
      </c>
      <c r="R873" s="27"/>
      <c r="S873" s="28" t="s">
        <v>153</v>
      </c>
      <c r="T873" s="28"/>
      <c r="U873" s="23"/>
      <c r="V873" s="23"/>
      <c r="W873" s="29"/>
      <c r="X873" s="28" t="s">
        <v>153</v>
      </c>
      <c r="Y873" s="27"/>
      <c r="Z873" s="27"/>
      <c r="AA873" s="27"/>
      <c r="AB873" s="27"/>
      <c r="AC873" s="27"/>
      <c r="AD873" s="27" t="s">
        <v>144</v>
      </c>
      <c r="AE873" s="27" t="s">
        <v>145</v>
      </c>
      <c r="AF873" s="27"/>
      <c r="AG873" s="27">
        <v>8</v>
      </c>
      <c r="AH873" s="27">
        <v>1</v>
      </c>
      <c r="AI873" s="27">
        <v>2.4</v>
      </c>
      <c r="AJ873" s="27">
        <v>2.6</v>
      </c>
      <c r="AK873" s="27">
        <f t="shared" si="460"/>
        <v>0.20000000000000018</v>
      </c>
      <c r="AL873" s="27" t="s">
        <v>143</v>
      </c>
      <c r="AM873" s="27" t="s">
        <v>143</v>
      </c>
      <c r="AN873" s="27"/>
      <c r="AO873" s="27">
        <f t="shared" si="461"/>
        <v>2</v>
      </c>
      <c r="AP873" s="27"/>
      <c r="AQ873" s="27"/>
      <c r="AR873" s="27"/>
      <c r="AS873" s="27"/>
      <c r="AT873" s="27"/>
      <c r="AU873" s="27"/>
      <c r="AV873" s="27">
        <f t="shared" si="462"/>
        <v>0</v>
      </c>
      <c r="AW873" s="27"/>
      <c r="AX873" s="28">
        <f>VLOOKUP(J873,ABNT5101!$I$3:$J$9,2)</f>
        <v>7.5</v>
      </c>
      <c r="AY873" s="28">
        <f>VLOOKUP(J873,ABNT5101!$I$3:$M$9,5)</f>
        <v>0.18</v>
      </c>
      <c r="AZ873" s="28" t="str">
        <f>_xlfn.XLOOKUP(J873,ABNT5101!I:I,ABNT5101!L:L)</f>
        <v>-</v>
      </c>
      <c r="BA873" s="28">
        <f>_xlfn.XLOOKUP(J873,ABNT5101!$I:$I,ABNT5101!M:M)</f>
        <v>0.18</v>
      </c>
      <c r="BB873" s="28" t="str">
        <f>_xlfn.XLOOKUP(J873,ABNT5101!$I:$I,ABNT5101!N:N)</f>
        <v>-</v>
      </c>
      <c r="BC873" s="28">
        <f>_xlfn.XLOOKUP(J873,ABNT5101!$I:$I,ABNT5101!O:O)</f>
        <v>16</v>
      </c>
      <c r="BD873" s="31" t="str">
        <f t="shared" si="463"/>
        <v>NÃO ATENDE</v>
      </c>
      <c r="BE873" s="32">
        <f t="shared" si="493"/>
        <v>-1</v>
      </c>
      <c r="BF873" s="32">
        <f t="shared" si="494"/>
        <v>-1</v>
      </c>
      <c r="BG873" s="32" t="str">
        <f t="shared" si="464"/>
        <v>-</v>
      </c>
      <c r="BH873" s="34"/>
      <c r="BI873" s="34"/>
      <c r="BJ873" s="34"/>
      <c r="BK873" s="34"/>
      <c r="BL873" s="35"/>
      <c r="BM873" s="34"/>
      <c r="BN873" s="31" t="str">
        <f t="shared" si="465"/>
        <v>NÃO ATENDE</v>
      </c>
      <c r="BO873" s="31" t="str">
        <f t="shared" si="495"/>
        <v>NÃO ATENDE</v>
      </c>
      <c r="BP873" s="31" t="str">
        <f t="shared" si="496"/>
        <v>NÃO ATENDE</v>
      </c>
      <c r="BQ873" s="31" t="str">
        <f t="shared" si="466"/>
        <v>ATENDE</v>
      </c>
      <c r="BR873" s="36" t="str">
        <f t="shared" si="467"/>
        <v>C5</v>
      </c>
      <c r="BS873" s="36" t="str">
        <f t="shared" si="468"/>
        <v>Sem Passeio</v>
      </c>
      <c r="BT873" s="37" t="e">
        <f t="shared" si="469"/>
        <v>#N/A</v>
      </c>
      <c r="BU873" s="34"/>
      <c r="BV873" s="34"/>
      <c r="BW873" s="36" t="e">
        <f>IF(BS873="-","-",_xlfn.XLOOKUP(BS873,ABNT5101!$B$4:$B$9,ABNT5101!$C$4:$C$9))</f>
        <v>#N/A</v>
      </c>
      <c r="BX873" s="36" t="e">
        <f>IF(BS873="-","-",_xlfn.XLOOKUP(BS873,ABNT5101!$B$4:$B$9,ABNT5101!$D$4:$D$9))</f>
        <v>#N/A</v>
      </c>
      <c r="BY873" s="31" t="e">
        <f t="shared" si="470"/>
        <v>#N/A</v>
      </c>
      <c r="BZ873" s="31" t="e">
        <f t="shared" si="471"/>
        <v>#N/A</v>
      </c>
      <c r="CA873" s="31" t="e">
        <f t="shared" si="472"/>
        <v>#N/A</v>
      </c>
      <c r="CB873" s="36" t="str">
        <f t="shared" si="491"/>
        <v>Sem Passeio</v>
      </c>
      <c r="CC873" s="37" t="e">
        <f t="shared" si="473"/>
        <v>#N/A</v>
      </c>
      <c r="CD873" s="38"/>
      <c r="CE873" s="38"/>
      <c r="CF873" s="31" t="e">
        <f>IF(CB873="-","-",_xlfn.XLOOKUP(CB873,ABNT5101!$B$4:$B$9,ABNT5101!$C$4:$C$9))</f>
        <v>#N/A</v>
      </c>
      <c r="CG873" s="36" t="e">
        <f>IF(CB873="-","-",_xlfn.XLOOKUP(CB873,ABNT5101!$B$4:$B$9,ABNT5101!$D$4:$D$9))</f>
        <v>#N/A</v>
      </c>
      <c r="CH873" s="31" t="e">
        <f t="shared" si="474"/>
        <v>#N/A</v>
      </c>
      <c r="CI873" s="31" t="e">
        <f t="shared" si="475"/>
        <v>#N/A</v>
      </c>
      <c r="CJ873" s="31" t="e">
        <f t="shared" si="476"/>
        <v>#N/A</v>
      </c>
      <c r="CK873" s="56">
        <f>_xlfn.XLOOKUP(CL873,'Banco de dados'!$B:$B,'Banco de dados'!$D:$D)</f>
        <v>0</v>
      </c>
      <c r="CL873" s="57"/>
      <c r="CM873" s="56">
        <f>_xlfn.XLOOKUP(CL873,'Banco de dados'!$B:$B,'Banco de dados'!$E:$E)</f>
        <v>0</v>
      </c>
      <c r="CN873" s="56"/>
      <c r="CO873" s="56">
        <f>IF(CN873="-","-",_xlfn.XLOOKUP(CN873,'Banco de dados'!$B:$B,'Banco de dados'!$E:$E))</f>
        <v>0</v>
      </c>
      <c r="CP873" s="41">
        <f t="shared" si="477"/>
        <v>1</v>
      </c>
      <c r="CQ873" s="56">
        <f>_xlfn.XLOOKUP(CL873,'Banco de dados'!$B:$B,'Banco de dados'!$H:$H)</f>
        <v>0</v>
      </c>
      <c r="CR873" s="56" t="e">
        <f t="array" aca="1" ref="CR873" ca="1">_xludf.xlookup(CN873,'Banco de dados'!$B:$B,'Banco de dados'!$H:$H)</f>
        <v>#NAME?</v>
      </c>
      <c r="CS873" s="58" t="e">
        <f t="array" aca="1" ref="CS873" ca="1">_xludf.xlookup(CL873,'Banco de dados'!$B:$B,'Banco de dados'!$F:$F)</f>
        <v>#NAME?</v>
      </c>
      <c r="CT873" s="56" t="e">
        <f t="array" aca="1" ref="CT873" ca="1">_xludf.xlookup(CN873,'Banco de dados'!$B:$B,'Banco de dados'!$F:$F)</f>
        <v>#NAME?</v>
      </c>
      <c r="CU873" s="42"/>
      <c r="CV873" s="42"/>
      <c r="CW873" s="56" t="str">
        <f>IF(AJ873=0.5,"Suporte",IF(AND(AJ873&gt;='Braços de IP'!$B$9,AJ873&lt;='Braços de IP'!$D$9),'Braços de IP'!$E$9,IF(AND(AJ873&gt;='Braços de IP'!$B$10,AJ873&lt;='Braços de IP'!$D$10),'Braços de IP'!$E$10,IF(AND(AJ873&gt;='Braços de IP'!$B$11,AJ873&lt;='Braços de IP'!$D$11),'Braços de IP'!$E$11,IF(AND(AJ873&gt;='Braços de IP'!$B$12,AJ873&lt;='Braços de IP'!$D$12),'Braços de IP'!$E$12,IF(AND(AJ873&gt;='Braços de IP'!$B$13,AJ873&lt;='Braços de IP'!$D$13),'Braços de IP'!$E$13,IF(AND(AJ873&gt;='Braços de IP'!$B$14,AJ873&lt;='Braços de IP'!$D$14),'Braços de IP'!$E$14,"ERRO")))))))</f>
        <v>Longo I</v>
      </c>
      <c r="CX873" s="42"/>
      <c r="CY873" s="56" t="str">
        <f>IF($CX873="","",VLOOKUP($CX873,'Braços de IP'!$E$9:$I$15,2,0))</f>
        <v/>
      </c>
      <c r="CZ873" s="43" t="str">
        <f>IF($CX873="","",VLOOKUP($CX873,'Braços de IP'!$E$9:$I$15,5,0))</f>
        <v/>
      </c>
      <c r="DA873" s="56"/>
      <c r="DB873" s="56"/>
      <c r="DC873" s="56"/>
      <c r="DD873" s="56"/>
      <c r="DE873" s="56"/>
      <c r="DF873" s="56"/>
      <c r="DG873" s="44">
        <f t="shared" si="478"/>
        <v>0</v>
      </c>
      <c r="DH873" s="45">
        <f t="shared" si="479"/>
        <v>60</v>
      </c>
      <c r="DI873" s="44">
        <f t="shared" si="480"/>
        <v>60</v>
      </c>
      <c r="DJ873" s="46">
        <f t="shared" si="481"/>
        <v>1</v>
      </c>
      <c r="DK873" s="47" t="s">
        <v>147</v>
      </c>
      <c r="DL873" s="48"/>
      <c r="DM873" s="49"/>
      <c r="DN873" s="23" t="s">
        <v>148</v>
      </c>
      <c r="DO873" s="23"/>
      <c r="DQ873" s="50" t="e">
        <f t="shared" si="492"/>
        <v>#VALUE!</v>
      </c>
      <c r="DS873" s="5" t="s">
        <v>675</v>
      </c>
      <c r="DT873" s="5" t="s">
        <v>676</v>
      </c>
      <c r="DU873" s="5" t="s">
        <v>677</v>
      </c>
    </row>
    <row r="874" spans="1:125" ht="15.75" hidden="1" customHeight="1" x14ac:dyDescent="0.3">
      <c r="B874" s="5"/>
      <c r="C874" s="5"/>
      <c r="D874" s="5"/>
      <c r="E874" s="22" t="s">
        <v>691</v>
      </c>
      <c r="F874" s="22" t="s">
        <v>150</v>
      </c>
      <c r="G874" s="23" t="s">
        <v>285</v>
      </c>
      <c r="H874" s="23">
        <v>-23.330072999999999</v>
      </c>
      <c r="I874" s="23">
        <v>-46.910693999999999</v>
      </c>
      <c r="J874" s="24" t="s">
        <v>139</v>
      </c>
      <c r="K874" s="25"/>
      <c r="L874" s="24" t="s">
        <v>152</v>
      </c>
      <c r="M874" s="24" t="s">
        <v>141</v>
      </c>
      <c r="N874" s="26">
        <v>60</v>
      </c>
      <c r="O874" s="27" t="s">
        <v>142</v>
      </c>
      <c r="P874" s="23" t="s">
        <v>143</v>
      </c>
      <c r="Q874" s="26">
        <f t="shared" ref="Q874:Q937" si="497">N874*AH874*2</f>
        <v>120</v>
      </c>
      <c r="R874" s="27"/>
      <c r="S874" s="28" t="s">
        <v>153</v>
      </c>
      <c r="T874" s="28"/>
      <c r="U874" s="23"/>
      <c r="V874" s="23"/>
      <c r="W874" s="29"/>
      <c r="X874" s="28" t="s">
        <v>153</v>
      </c>
      <c r="Y874" s="27"/>
      <c r="Z874" s="27"/>
      <c r="AA874" s="27"/>
      <c r="AB874" s="27"/>
      <c r="AC874" s="27"/>
      <c r="AD874" s="27" t="s">
        <v>144</v>
      </c>
      <c r="AE874" s="27" t="s">
        <v>145</v>
      </c>
      <c r="AF874" s="27"/>
      <c r="AG874" s="27">
        <v>8</v>
      </c>
      <c r="AH874" s="27">
        <v>1</v>
      </c>
      <c r="AI874" s="27">
        <v>2.4</v>
      </c>
      <c r="AJ874" s="27">
        <v>2.6</v>
      </c>
      <c r="AK874" s="27">
        <f t="shared" ref="AK874:AK937" si="498">AJ874-AI874</f>
        <v>0.20000000000000018</v>
      </c>
      <c r="AL874" s="27" t="s">
        <v>143</v>
      </c>
      <c r="AM874" s="27" t="s">
        <v>143</v>
      </c>
      <c r="AN874" s="27"/>
      <c r="AO874" s="27">
        <f t="shared" ref="AO874:AO937" si="499">IF(AD874="Unilateral",2*AH874,IF(AD874="Bilateral Alternada",3*AH874,IF(AD874="Bilateral Frontal",4*AH874,IF(AD874="Canteiro Central",2*AH874,"erro"))))</f>
        <v>2</v>
      </c>
      <c r="AP874" s="27"/>
      <c r="AQ874" s="27"/>
      <c r="AR874" s="27"/>
      <c r="AS874" s="27"/>
      <c r="AT874" s="27"/>
      <c r="AU874" s="27"/>
      <c r="AV874" s="27">
        <f t="shared" ref="AV874:AV937" si="500">IF(AP874=0,0,IF(AD874="Unilateral",2*AP874,IF(AD874="Bilateral Alternada",3*AP874,IF(AD874="Bilateral Frontal",4*AP874,IF(AD874="Canteiro Central",2*AP874,"erro")))))</f>
        <v>0</v>
      </c>
      <c r="AW874" s="27"/>
      <c r="AX874" s="28">
        <f>VLOOKUP(J874,ABNT5101!$I$3:$J$9,2)</f>
        <v>7.5</v>
      </c>
      <c r="AY874" s="28">
        <f>VLOOKUP(J874,ABNT5101!$I$3:$M$9,5)</f>
        <v>0.18</v>
      </c>
      <c r="AZ874" s="28" t="str">
        <f>_xlfn.XLOOKUP(J874,ABNT5101!I:I,ABNT5101!L:L)</f>
        <v>-</v>
      </c>
      <c r="BA874" s="28">
        <f>_xlfn.XLOOKUP(J874,ABNT5101!$I:$I,ABNT5101!M:M)</f>
        <v>0.18</v>
      </c>
      <c r="BB874" s="28" t="str">
        <f>_xlfn.XLOOKUP(J874,ABNT5101!$I:$I,ABNT5101!N:N)</f>
        <v>-</v>
      </c>
      <c r="BC874" s="28">
        <f>_xlfn.XLOOKUP(J874,ABNT5101!$I:$I,ABNT5101!O:O)</f>
        <v>16</v>
      </c>
      <c r="BD874" s="31" t="str">
        <f t="shared" ref="BD874:BD937" si="501">IF(BN874="NÃO ATENDE","NÃO ATENDE",IF(BY874="NÃO ATENDE","NÃO ATENDE",IF(CH874="NÃO ATENDE","NÃO ATENDE","ATENDE")))</f>
        <v>NÃO ATENDE</v>
      </c>
      <c r="BE874" s="32">
        <f t="shared" si="493"/>
        <v>-1</v>
      </c>
      <c r="BF874" s="32">
        <f t="shared" si="494"/>
        <v>-1</v>
      </c>
      <c r="BG874" s="32" t="str">
        <f t="shared" ref="BG874:BG937" si="502">IF($J874="M6",BJ874/AZ874-1,"-")</f>
        <v>-</v>
      </c>
      <c r="BH874" s="34"/>
      <c r="BI874" s="34"/>
      <c r="BJ874" s="34"/>
      <c r="BK874" s="34"/>
      <c r="BL874" s="35"/>
      <c r="BM874" s="34"/>
      <c r="BN874" s="31" t="str">
        <f t="shared" ref="BN874:BN937" si="503">IF(OR(BO874="NÃO ATENDE",BP874="NÃO ATENDE",BQ874="NÃO ATENDE"),"NÃO ATENDE","ATENDE")</f>
        <v>NÃO ATENDE</v>
      </c>
      <c r="BO874" s="31" t="str">
        <f t="shared" si="495"/>
        <v>NÃO ATENDE</v>
      </c>
      <c r="BP874" s="31" t="str">
        <f t="shared" si="496"/>
        <v>NÃO ATENDE</v>
      </c>
      <c r="BQ874" s="31" t="str">
        <f t="shared" ref="BQ874:BQ937" si="504">IF(AZ874="-","ATENDE",IF(BJ874&gt;=AZ874,"ATENDE",IF(BJ874&gt;=(AZ874-0.02),"ATENDIMENTO LIMIAR","NÃO ATENDE")))</f>
        <v>ATENDE</v>
      </c>
      <c r="BR874" s="36" t="str">
        <f t="shared" ref="BR874:BR937" si="505">J874</f>
        <v>C5</v>
      </c>
      <c r="BS874" s="36" t="str">
        <f t="shared" ref="BS874:BS886" si="506">L874</f>
        <v>Sem Passeio</v>
      </c>
      <c r="BT874" s="37" t="e">
        <f t="shared" ref="BT874:BT937" si="507">IF(BU874="-","-",BU874/BW874-1)</f>
        <v>#N/A</v>
      </c>
      <c r="BU874" s="34"/>
      <c r="BV874" s="34"/>
      <c r="BW874" s="36" t="e">
        <f>IF(BS874="-","-",_xlfn.XLOOKUP(BS874,ABNT5101!$B$4:$B$9,ABNT5101!$C$4:$C$9))</f>
        <v>#N/A</v>
      </c>
      <c r="BX874" s="36" t="e">
        <f>IF(BS874="-","-",_xlfn.XLOOKUP(BS874,ABNT5101!$B$4:$B$9,ABNT5101!$D$4:$D$9))</f>
        <v>#N/A</v>
      </c>
      <c r="BY874" s="31" t="e">
        <f t="shared" ref="BY874:BY937" si="508">IF(BZ874="-","-",IF(BZ874="NÃO ATENDE","NÃO ATENDE",IF(CA874="NÃO ATENDE","NÃO ATENDE","ATENDE")))</f>
        <v>#N/A</v>
      </c>
      <c r="BZ874" s="31" t="e">
        <f t="shared" ref="BZ874:BZ937" si="509">IF(BS874="-","-",IF(BU874&gt;=BW874,"ATENDE",IF(BU874&gt;=(BW874*0.99),"ATENDIMENTO LIMIAR","NÃO ATENDE")))</f>
        <v>#N/A</v>
      </c>
      <c r="CA874" s="31" t="e">
        <f t="shared" ref="CA874:CA937" si="510">IF(BS874="-","-",IF(BV874&gt;=BX874,"ATENDE","NÃO ATENDE"))</f>
        <v>#N/A</v>
      </c>
      <c r="CB874" s="36" t="str">
        <f t="shared" si="491"/>
        <v>Sem Passeio</v>
      </c>
      <c r="CC874" s="37" t="e">
        <f t="shared" ref="CC874:CC937" si="511">IF(CD874="-","-",CD874/CF874-1)</f>
        <v>#N/A</v>
      </c>
      <c r="CD874" s="38"/>
      <c r="CE874" s="38"/>
      <c r="CF874" s="31" t="e">
        <f>IF(CB874="-","-",_xlfn.XLOOKUP(CB874,ABNT5101!$B$4:$B$9,ABNT5101!$C$4:$C$9))</f>
        <v>#N/A</v>
      </c>
      <c r="CG874" s="36" t="e">
        <f>IF(CB874="-","-",_xlfn.XLOOKUP(CB874,ABNT5101!$B$4:$B$9,ABNT5101!$D$4:$D$9))</f>
        <v>#N/A</v>
      </c>
      <c r="CH874" s="31" t="e">
        <f t="shared" ref="CH874:CH937" si="512">IF(CI874="-","-",IF(CI874="NÃO ATENDE","NÃO ATENDE",IF(CJ874="NÃO ATENDE","NÃO ATENDE","ATENDE")))</f>
        <v>#N/A</v>
      </c>
      <c r="CI874" s="31" t="e">
        <f t="shared" ref="CI874:CI937" si="513">IF(CB874="-","-",IF(CD874&gt;=(CF874),"ATENDE",IF(CD874&gt;=(0.99*CF874),"ATENDIMENTO LIMIAR","NÃO ATENDE")))</f>
        <v>#N/A</v>
      </c>
      <c r="CJ874" s="31" t="e">
        <f t="shared" ref="CJ874:CJ937" si="514">IF(CB874="-","-",IF(CE874&gt;=CG874,"ATENDE","NÃO ATENDE"))</f>
        <v>#N/A</v>
      </c>
      <c r="CK874" s="56">
        <f>_xlfn.XLOOKUP(CL874,'Banco de dados'!$B:$B,'Banco de dados'!$D:$D)</f>
        <v>0</v>
      </c>
      <c r="CL874" s="57"/>
      <c r="CM874" s="56">
        <f>_xlfn.XLOOKUP(CL874,'Banco de dados'!$B:$B,'Banco de dados'!$E:$E)</f>
        <v>0</v>
      </c>
      <c r="CN874" s="56"/>
      <c r="CO874" s="56">
        <f>IF(CN874="-","-",_xlfn.XLOOKUP(CN874,'Banco de dados'!$B:$B,'Banco de dados'!$E:$E))</f>
        <v>0</v>
      </c>
      <c r="CP874" s="41">
        <f t="shared" ref="CP874:CP937" si="515">AH874</f>
        <v>1</v>
      </c>
      <c r="CQ874" s="56">
        <f>_xlfn.XLOOKUP(CL874,'Banco de dados'!$B:$B,'Banco de dados'!$H:$H)</f>
        <v>0</v>
      </c>
      <c r="CR874" s="56" t="e">
        <f t="array" aca="1" ref="CR874" ca="1">_xludf.xlookup(CN874,'Banco de dados'!$B:$B,'Banco de dados'!$H:$H)</f>
        <v>#NAME?</v>
      </c>
      <c r="CS874" s="58" t="e">
        <f t="array" aca="1" ref="CS874" ca="1">_xludf.xlookup(CL874,'Banco de dados'!$B:$B,'Banco de dados'!$F:$F)</f>
        <v>#NAME?</v>
      </c>
      <c r="CT874" s="56" t="e">
        <f t="array" aca="1" ref="CT874" ca="1">_xludf.xlookup(CN874,'Banco de dados'!$B:$B,'Banco de dados'!$F:$F)</f>
        <v>#NAME?</v>
      </c>
      <c r="CU874" s="42"/>
      <c r="CV874" s="42"/>
      <c r="CW874" s="56" t="str">
        <f>IF(AJ874=0.5,"Suporte",IF(AND(AJ874&gt;='Braços de IP'!$B$9,AJ874&lt;='Braços de IP'!$D$9),'Braços de IP'!$E$9,IF(AND(AJ874&gt;='Braços de IP'!$B$10,AJ874&lt;='Braços de IP'!$D$10),'Braços de IP'!$E$10,IF(AND(AJ874&gt;='Braços de IP'!$B$11,AJ874&lt;='Braços de IP'!$D$11),'Braços de IP'!$E$11,IF(AND(AJ874&gt;='Braços de IP'!$B$12,AJ874&lt;='Braços de IP'!$D$12),'Braços de IP'!$E$12,IF(AND(AJ874&gt;='Braços de IP'!$B$13,AJ874&lt;='Braços de IP'!$D$13),'Braços de IP'!$E$13,IF(AND(AJ874&gt;='Braços de IP'!$B$14,AJ874&lt;='Braços de IP'!$D$14),'Braços de IP'!$E$14,"ERRO")))))))</f>
        <v>Longo I</v>
      </c>
      <c r="CX874" s="42"/>
      <c r="CY874" s="56" t="str">
        <f>IF($CX874="","",VLOOKUP($CX874,'Braços de IP'!$E$9:$I$15,2,0))</f>
        <v/>
      </c>
      <c r="CZ874" s="43" t="str">
        <f>IF($CX874="","",VLOOKUP($CX874,'Braços de IP'!$E$9:$I$15,5,0))</f>
        <v/>
      </c>
      <c r="DA874" s="56"/>
      <c r="DB874" s="56"/>
      <c r="DC874" s="56"/>
      <c r="DD874" s="56"/>
      <c r="DE874" s="56"/>
      <c r="DF874" s="56"/>
      <c r="DG874" s="44">
        <f t="shared" ref="DG874:DG937" si="516">CQ874</f>
        <v>0</v>
      </c>
      <c r="DH874" s="45">
        <f t="shared" ref="DH874:DH937" si="517">N874</f>
        <v>60</v>
      </c>
      <c r="DI874" s="44">
        <f t="shared" ref="DI874:DI937" si="518">SUM(DG874:DH874)*CP874</f>
        <v>60</v>
      </c>
      <c r="DJ874" s="46">
        <f t="shared" ref="DJ874:DJ937" si="519">1-DG874/DH874</f>
        <v>1</v>
      </c>
      <c r="DK874" s="47" t="s">
        <v>147</v>
      </c>
      <c r="DL874" s="48"/>
      <c r="DM874" s="49"/>
      <c r="DN874" s="23" t="s">
        <v>148</v>
      </c>
      <c r="DO874" s="23"/>
      <c r="DQ874" s="50" t="e">
        <f t="shared" si="492"/>
        <v>#VALUE!</v>
      </c>
      <c r="DS874" s="5" t="s">
        <v>675</v>
      </c>
      <c r="DT874" s="5" t="s">
        <v>676</v>
      </c>
      <c r="DU874" s="5" t="s">
        <v>677</v>
      </c>
    </row>
    <row r="875" spans="1:125" ht="15.75" hidden="1" customHeight="1" x14ac:dyDescent="0.3">
      <c r="B875" s="5"/>
      <c r="C875" s="5"/>
      <c r="D875" s="5"/>
      <c r="E875" s="22" t="s">
        <v>692</v>
      </c>
      <c r="F875" s="22" t="s">
        <v>150</v>
      </c>
      <c r="G875" s="23" t="s">
        <v>693</v>
      </c>
      <c r="H875" s="23">
        <v>-23.419833000000001</v>
      </c>
      <c r="I875" s="23">
        <v>-46.842258999999999</v>
      </c>
      <c r="J875" s="24" t="s">
        <v>160</v>
      </c>
      <c r="K875" s="25"/>
      <c r="L875" s="24" t="s">
        <v>152</v>
      </c>
      <c r="M875" s="24" t="s">
        <v>141</v>
      </c>
      <c r="N875" s="26">
        <v>58</v>
      </c>
      <c r="O875" s="27" t="s">
        <v>142</v>
      </c>
      <c r="P875" s="23" t="s">
        <v>143</v>
      </c>
      <c r="Q875" s="26">
        <f t="shared" si="497"/>
        <v>116</v>
      </c>
      <c r="R875" s="27">
        <v>1</v>
      </c>
      <c r="S875" s="28" t="s">
        <v>153</v>
      </c>
      <c r="T875" s="28">
        <v>5.3</v>
      </c>
      <c r="U875" s="23"/>
      <c r="V875" s="23"/>
      <c r="W875" s="29"/>
      <c r="X875" s="28" t="s">
        <v>153</v>
      </c>
      <c r="Y875" s="27"/>
      <c r="Z875" s="27"/>
      <c r="AA875" s="27"/>
      <c r="AB875" s="27"/>
      <c r="AC875" s="27"/>
      <c r="AD875" s="27" t="s">
        <v>144</v>
      </c>
      <c r="AE875" s="27" t="s">
        <v>145</v>
      </c>
      <c r="AF875" s="27"/>
      <c r="AG875" s="27">
        <v>6.3</v>
      </c>
      <c r="AH875" s="27">
        <v>1</v>
      </c>
      <c r="AI875" s="27">
        <v>0.55000000000000004</v>
      </c>
      <c r="AJ875" s="27">
        <v>2.9</v>
      </c>
      <c r="AK875" s="27">
        <f t="shared" si="498"/>
        <v>2.3499999999999996</v>
      </c>
      <c r="AL875" s="27" t="s">
        <v>143</v>
      </c>
      <c r="AM875" s="27" t="s">
        <v>143</v>
      </c>
      <c r="AN875" s="27"/>
      <c r="AO875" s="27">
        <f t="shared" si="499"/>
        <v>2</v>
      </c>
      <c r="AP875" s="27"/>
      <c r="AQ875" s="27"/>
      <c r="AR875" s="27"/>
      <c r="AS875" s="27"/>
      <c r="AT875" s="27"/>
      <c r="AU875" s="27"/>
      <c r="AV875" s="27">
        <f t="shared" si="500"/>
        <v>0</v>
      </c>
      <c r="AW875" s="27"/>
      <c r="AX875" s="28">
        <f>VLOOKUP(J875,ABNT5101!$I$3:$J$9,2)</f>
        <v>10</v>
      </c>
      <c r="AY875" s="28">
        <f>VLOOKUP(J875,ABNT5101!$I$3:$M$9,5)</f>
        <v>0.18</v>
      </c>
      <c r="AZ875" s="28" t="str">
        <f>_xlfn.XLOOKUP(J875,ABNT5101!I:I,ABNT5101!L:L)</f>
        <v>-</v>
      </c>
      <c r="BA875" s="28">
        <f>_xlfn.XLOOKUP(J875,ABNT5101!$I:$I,ABNT5101!M:M)</f>
        <v>0.18</v>
      </c>
      <c r="BB875" s="28" t="str">
        <f>_xlfn.XLOOKUP(J875,ABNT5101!$I:$I,ABNT5101!N:N)</f>
        <v>-</v>
      </c>
      <c r="BC875" s="28">
        <f>_xlfn.XLOOKUP(J875,ABNT5101!$I:$I,ABNT5101!O:O)</f>
        <v>16</v>
      </c>
      <c r="BD875" s="31" t="str">
        <f t="shared" si="501"/>
        <v>NÃO ATENDE</v>
      </c>
      <c r="BE875" s="32">
        <f t="shared" si="493"/>
        <v>-1</v>
      </c>
      <c r="BF875" s="32">
        <f t="shared" si="494"/>
        <v>-1</v>
      </c>
      <c r="BG875" s="32" t="str">
        <f t="shared" si="502"/>
        <v>-</v>
      </c>
      <c r="BH875" s="34"/>
      <c r="BI875" s="34"/>
      <c r="BJ875" s="34"/>
      <c r="BK875" s="34"/>
      <c r="BL875" s="35"/>
      <c r="BM875" s="34"/>
      <c r="BN875" s="31" t="str">
        <f t="shared" si="503"/>
        <v>NÃO ATENDE</v>
      </c>
      <c r="BO875" s="31" t="str">
        <f t="shared" si="495"/>
        <v>NÃO ATENDE</v>
      </c>
      <c r="BP875" s="31" t="str">
        <f t="shared" si="496"/>
        <v>NÃO ATENDE</v>
      </c>
      <c r="BQ875" s="31" t="str">
        <f t="shared" si="504"/>
        <v>ATENDE</v>
      </c>
      <c r="BR875" s="36" t="str">
        <f t="shared" si="505"/>
        <v>C4</v>
      </c>
      <c r="BS875" s="36" t="str">
        <f t="shared" si="506"/>
        <v>Sem Passeio</v>
      </c>
      <c r="BT875" s="37" t="e">
        <f t="shared" si="507"/>
        <v>#N/A</v>
      </c>
      <c r="BU875" s="34"/>
      <c r="BV875" s="34"/>
      <c r="BW875" s="36" t="e">
        <f>IF(BS875="-","-",_xlfn.XLOOKUP(BS875,ABNT5101!$B$4:$B$9,ABNT5101!$C$4:$C$9))</f>
        <v>#N/A</v>
      </c>
      <c r="BX875" s="36" t="e">
        <f>IF(BS875="-","-",_xlfn.XLOOKUP(BS875,ABNT5101!$B$4:$B$9,ABNT5101!$D$4:$D$9))</f>
        <v>#N/A</v>
      </c>
      <c r="BY875" s="31" t="e">
        <f t="shared" si="508"/>
        <v>#N/A</v>
      </c>
      <c r="BZ875" s="31" t="e">
        <f t="shared" si="509"/>
        <v>#N/A</v>
      </c>
      <c r="CA875" s="31" t="e">
        <f t="shared" si="510"/>
        <v>#N/A</v>
      </c>
      <c r="CB875" s="36" t="str">
        <f t="shared" si="491"/>
        <v>Sem Passeio</v>
      </c>
      <c r="CC875" s="37" t="e">
        <f t="shared" si="511"/>
        <v>#N/A</v>
      </c>
      <c r="CD875" s="38"/>
      <c r="CE875" s="38"/>
      <c r="CF875" s="31" t="e">
        <f>IF(CB875="-","-",_xlfn.XLOOKUP(CB875,ABNT5101!$B$4:$B$9,ABNT5101!$C$4:$C$9))</f>
        <v>#N/A</v>
      </c>
      <c r="CG875" s="36" t="e">
        <f>IF(CB875="-","-",_xlfn.XLOOKUP(CB875,ABNT5101!$B$4:$B$9,ABNT5101!$D$4:$D$9))</f>
        <v>#N/A</v>
      </c>
      <c r="CH875" s="31" t="e">
        <f t="shared" si="512"/>
        <v>#N/A</v>
      </c>
      <c r="CI875" s="31" t="e">
        <f t="shared" si="513"/>
        <v>#N/A</v>
      </c>
      <c r="CJ875" s="31" t="e">
        <f t="shared" si="514"/>
        <v>#N/A</v>
      </c>
      <c r="CK875" s="56">
        <f>_xlfn.XLOOKUP(CL875,'Banco de dados'!$B:$B,'Banco de dados'!$D:$D)</f>
        <v>0</v>
      </c>
      <c r="CL875" s="42"/>
      <c r="CM875" s="56">
        <f>_xlfn.XLOOKUP(CL875,'Banco de dados'!$B:$B,'Banco de dados'!$E:$E)</f>
        <v>0</v>
      </c>
      <c r="CN875" s="56"/>
      <c r="CO875" s="56">
        <f>IF(CN875="-","-",_xlfn.XLOOKUP(CN875,'Banco de dados'!$B:$B,'Banco de dados'!$E:$E))</f>
        <v>0</v>
      </c>
      <c r="CP875" s="41">
        <f t="shared" si="515"/>
        <v>1</v>
      </c>
      <c r="CQ875" s="56">
        <f>_xlfn.XLOOKUP(CL875,'Banco de dados'!$B:$B,'Banco de dados'!$H:$H)</f>
        <v>0</v>
      </c>
      <c r="CR875" s="56" t="e">
        <f t="array" aca="1" ref="CR875" ca="1">_xludf.xlookup(CN875,'Banco de dados'!$B:$B,'Banco de dados'!$H:$H)</f>
        <v>#NAME?</v>
      </c>
      <c r="CS875" s="58" t="e">
        <f t="array" aca="1" ref="CS875" ca="1">_xludf.xlookup(CL875,'Banco de dados'!$B:$B,'Banco de dados'!$F:$F)</f>
        <v>#NAME?</v>
      </c>
      <c r="CT875" s="56" t="e">
        <f t="array" aca="1" ref="CT875" ca="1">_xludf.xlookup(CN875,'Banco de dados'!$B:$B,'Banco de dados'!$F:$F)</f>
        <v>#NAME?</v>
      </c>
      <c r="CU875" s="42"/>
      <c r="CV875" s="42"/>
      <c r="CW875" s="56" t="str">
        <f>IF(AJ875=0.5,"Suporte",IF(AND(AJ875&gt;='Braços de IP'!$B$9,AJ875&lt;='Braços de IP'!$D$9),'Braços de IP'!$E$9,IF(AND(AJ875&gt;='Braços de IP'!$B$10,AJ875&lt;='Braços de IP'!$D$10),'Braços de IP'!$E$10,IF(AND(AJ875&gt;='Braços de IP'!$B$11,AJ875&lt;='Braços de IP'!$D$11),'Braços de IP'!$E$11,IF(AND(AJ875&gt;='Braços de IP'!$B$12,AJ875&lt;='Braços de IP'!$D$12),'Braços de IP'!$E$12,IF(AND(AJ875&gt;='Braços de IP'!$B$13,AJ875&lt;='Braços de IP'!$D$13),'Braços de IP'!$E$13,IF(AND(AJ875&gt;='Braços de IP'!$B$14,AJ875&lt;='Braços de IP'!$D$14),'Braços de IP'!$E$14,"ERRO")))))))</f>
        <v>Longo I</v>
      </c>
      <c r="CX875" s="42"/>
      <c r="CY875" s="56" t="str">
        <f>IF($CX875="","",VLOOKUP($CX875,'Braços de IP'!$E$9:$I$15,2,0))</f>
        <v/>
      </c>
      <c r="CZ875" s="43" t="str">
        <f>IF($CX875="","",VLOOKUP($CX875,'Braços de IP'!$E$9:$I$15,5,0))</f>
        <v/>
      </c>
      <c r="DA875" s="56"/>
      <c r="DB875" s="56"/>
      <c r="DC875" s="56"/>
      <c r="DD875" s="56"/>
      <c r="DE875" s="56"/>
      <c r="DF875" s="56"/>
      <c r="DG875" s="44">
        <f t="shared" si="516"/>
        <v>0</v>
      </c>
      <c r="DH875" s="45">
        <f t="shared" si="517"/>
        <v>58</v>
      </c>
      <c r="DI875" s="44">
        <f t="shared" si="518"/>
        <v>58</v>
      </c>
      <c r="DJ875" s="46">
        <f t="shared" si="519"/>
        <v>1</v>
      </c>
      <c r="DK875" s="47" t="s">
        <v>147</v>
      </c>
      <c r="DL875" s="48"/>
      <c r="DM875" s="49"/>
      <c r="DN875" s="23" t="s">
        <v>148</v>
      </c>
      <c r="DO875" s="23"/>
      <c r="DQ875" s="50" t="e">
        <f t="shared" si="492"/>
        <v>#VALUE!</v>
      </c>
      <c r="DS875" s="5" t="s">
        <v>675</v>
      </c>
      <c r="DT875" s="5" t="s">
        <v>676</v>
      </c>
      <c r="DU875" s="5" t="s">
        <v>677</v>
      </c>
    </row>
    <row r="876" spans="1:125" ht="15.75" hidden="1" customHeight="1" x14ac:dyDescent="0.3">
      <c r="B876" s="5"/>
      <c r="C876" s="5"/>
      <c r="D876" s="5"/>
      <c r="E876" s="22" t="s">
        <v>692</v>
      </c>
      <c r="F876" s="22" t="s">
        <v>150</v>
      </c>
      <c r="G876" s="23" t="s">
        <v>693</v>
      </c>
      <c r="H876" s="23">
        <v>-23.419833000000001</v>
      </c>
      <c r="I876" s="23">
        <v>-46.842258999999999</v>
      </c>
      <c r="J876" s="24" t="s">
        <v>160</v>
      </c>
      <c r="K876" s="25"/>
      <c r="L876" s="24" t="s">
        <v>152</v>
      </c>
      <c r="M876" s="24" t="s">
        <v>141</v>
      </c>
      <c r="N876" s="26">
        <v>58</v>
      </c>
      <c r="O876" s="27" t="s">
        <v>142</v>
      </c>
      <c r="P876" s="23" t="s">
        <v>143</v>
      </c>
      <c r="Q876" s="26">
        <f t="shared" si="497"/>
        <v>116</v>
      </c>
      <c r="R876" s="27">
        <v>1</v>
      </c>
      <c r="S876" s="28" t="s">
        <v>153</v>
      </c>
      <c r="T876" s="28">
        <v>5.3</v>
      </c>
      <c r="U876" s="23"/>
      <c r="V876" s="23"/>
      <c r="W876" s="29"/>
      <c r="X876" s="28" t="s">
        <v>153</v>
      </c>
      <c r="Y876" s="27"/>
      <c r="Z876" s="27"/>
      <c r="AA876" s="27"/>
      <c r="AB876" s="27"/>
      <c r="AC876" s="27"/>
      <c r="AD876" s="27" t="s">
        <v>144</v>
      </c>
      <c r="AE876" s="27" t="s">
        <v>145</v>
      </c>
      <c r="AF876" s="27"/>
      <c r="AG876" s="27">
        <v>6.3</v>
      </c>
      <c r="AH876" s="27">
        <v>1</v>
      </c>
      <c r="AI876" s="27">
        <v>0.55000000000000004</v>
      </c>
      <c r="AJ876" s="27">
        <v>2.9</v>
      </c>
      <c r="AK876" s="27">
        <f t="shared" si="498"/>
        <v>2.3499999999999996</v>
      </c>
      <c r="AL876" s="27" t="s">
        <v>143</v>
      </c>
      <c r="AM876" s="27" t="s">
        <v>143</v>
      </c>
      <c r="AN876" s="27"/>
      <c r="AO876" s="27">
        <f t="shared" si="499"/>
        <v>2</v>
      </c>
      <c r="AP876" s="27"/>
      <c r="AQ876" s="27"/>
      <c r="AR876" s="27"/>
      <c r="AS876" s="27"/>
      <c r="AT876" s="27"/>
      <c r="AU876" s="27"/>
      <c r="AV876" s="27">
        <f t="shared" si="500"/>
        <v>0</v>
      </c>
      <c r="AW876" s="27"/>
      <c r="AX876" s="28">
        <f>VLOOKUP(J876,ABNT5101!$I$3:$J$9,2)</f>
        <v>10</v>
      </c>
      <c r="AY876" s="28">
        <f>VLOOKUP(J876,ABNT5101!$I$3:$M$9,5)</f>
        <v>0.18</v>
      </c>
      <c r="AZ876" s="28" t="str">
        <f>_xlfn.XLOOKUP(J876,ABNT5101!I:I,ABNT5101!L:L)</f>
        <v>-</v>
      </c>
      <c r="BA876" s="28">
        <f>_xlfn.XLOOKUP(J876,ABNT5101!$I:$I,ABNT5101!M:M)</f>
        <v>0.18</v>
      </c>
      <c r="BB876" s="28" t="str">
        <f>_xlfn.XLOOKUP(J876,ABNT5101!$I:$I,ABNT5101!N:N)</f>
        <v>-</v>
      </c>
      <c r="BC876" s="28">
        <f>_xlfn.XLOOKUP(J876,ABNT5101!$I:$I,ABNT5101!O:O)</f>
        <v>16</v>
      </c>
      <c r="BD876" s="31" t="str">
        <f t="shared" si="501"/>
        <v>NÃO ATENDE</v>
      </c>
      <c r="BE876" s="32">
        <f t="shared" si="493"/>
        <v>-1</v>
      </c>
      <c r="BF876" s="32">
        <f t="shared" si="494"/>
        <v>-1</v>
      </c>
      <c r="BG876" s="32" t="str">
        <f t="shared" si="502"/>
        <v>-</v>
      </c>
      <c r="BH876" s="34"/>
      <c r="BI876" s="34"/>
      <c r="BJ876" s="34"/>
      <c r="BK876" s="34"/>
      <c r="BL876" s="35"/>
      <c r="BM876" s="34"/>
      <c r="BN876" s="31" t="str">
        <f t="shared" si="503"/>
        <v>NÃO ATENDE</v>
      </c>
      <c r="BO876" s="31" t="str">
        <f t="shared" si="495"/>
        <v>NÃO ATENDE</v>
      </c>
      <c r="BP876" s="31" t="str">
        <f t="shared" si="496"/>
        <v>NÃO ATENDE</v>
      </c>
      <c r="BQ876" s="31" t="str">
        <f t="shared" si="504"/>
        <v>ATENDE</v>
      </c>
      <c r="BR876" s="36" t="str">
        <f t="shared" si="505"/>
        <v>C4</v>
      </c>
      <c r="BS876" s="36" t="str">
        <f t="shared" si="506"/>
        <v>Sem Passeio</v>
      </c>
      <c r="BT876" s="37" t="e">
        <f t="shared" si="507"/>
        <v>#N/A</v>
      </c>
      <c r="BU876" s="34"/>
      <c r="BV876" s="34"/>
      <c r="BW876" s="36" t="e">
        <f>IF(BS876="-","-",_xlfn.XLOOKUP(BS876,ABNT5101!$B$4:$B$9,ABNT5101!$C$4:$C$9))</f>
        <v>#N/A</v>
      </c>
      <c r="BX876" s="36" t="e">
        <f>IF(BS876="-","-",_xlfn.XLOOKUP(BS876,ABNT5101!$B$4:$B$9,ABNT5101!$D$4:$D$9))</f>
        <v>#N/A</v>
      </c>
      <c r="BY876" s="31" t="e">
        <f t="shared" si="508"/>
        <v>#N/A</v>
      </c>
      <c r="BZ876" s="31" t="e">
        <f t="shared" si="509"/>
        <v>#N/A</v>
      </c>
      <c r="CA876" s="31" t="e">
        <f t="shared" si="510"/>
        <v>#N/A</v>
      </c>
      <c r="CB876" s="36" t="str">
        <f t="shared" si="491"/>
        <v>Sem Passeio</v>
      </c>
      <c r="CC876" s="37" t="e">
        <f t="shared" si="511"/>
        <v>#N/A</v>
      </c>
      <c r="CD876" s="38"/>
      <c r="CE876" s="38"/>
      <c r="CF876" s="31" t="e">
        <f>IF(CB876="-","-",_xlfn.XLOOKUP(CB876,ABNT5101!$B$4:$B$9,ABNT5101!$C$4:$C$9))</f>
        <v>#N/A</v>
      </c>
      <c r="CG876" s="36" t="e">
        <f>IF(CB876="-","-",_xlfn.XLOOKUP(CB876,ABNT5101!$B$4:$B$9,ABNT5101!$D$4:$D$9))</f>
        <v>#N/A</v>
      </c>
      <c r="CH876" s="31" t="e">
        <f t="shared" si="512"/>
        <v>#N/A</v>
      </c>
      <c r="CI876" s="31" t="e">
        <f t="shared" si="513"/>
        <v>#N/A</v>
      </c>
      <c r="CJ876" s="31" t="e">
        <f t="shared" si="514"/>
        <v>#N/A</v>
      </c>
      <c r="CK876" s="56">
        <f>_xlfn.XLOOKUP(CL876,'Banco de dados'!$B:$B,'Banco de dados'!$D:$D)</f>
        <v>0</v>
      </c>
      <c r="CL876" s="42"/>
      <c r="CM876" s="56">
        <f>_xlfn.XLOOKUP(CL876,'Banco de dados'!$B:$B,'Banco de dados'!$E:$E)</f>
        <v>0</v>
      </c>
      <c r="CN876" s="56"/>
      <c r="CO876" s="56">
        <f>IF(CN876="-","-",_xlfn.XLOOKUP(CN876,'Banco de dados'!$B:$B,'Banco de dados'!$E:$E))</f>
        <v>0</v>
      </c>
      <c r="CP876" s="41">
        <f t="shared" si="515"/>
        <v>1</v>
      </c>
      <c r="CQ876" s="56">
        <f>_xlfn.XLOOKUP(CL876,'Banco de dados'!$B:$B,'Banco de dados'!$H:$H)</f>
        <v>0</v>
      </c>
      <c r="CR876" s="56" t="e">
        <f t="array" aca="1" ref="CR876" ca="1">_xludf.xlookup(CN876,'Banco de dados'!$B:$B,'Banco de dados'!$H:$H)</f>
        <v>#NAME?</v>
      </c>
      <c r="CS876" s="58" t="e">
        <f t="array" aca="1" ref="CS876" ca="1">_xludf.xlookup(CL876,'Banco de dados'!$B:$B,'Banco de dados'!$F:$F)</f>
        <v>#NAME?</v>
      </c>
      <c r="CT876" s="56" t="e">
        <f t="array" aca="1" ref="CT876" ca="1">_xludf.xlookup(CN876,'Banco de dados'!$B:$B,'Banco de dados'!$F:$F)</f>
        <v>#NAME?</v>
      </c>
      <c r="CU876" s="42"/>
      <c r="CV876" s="42"/>
      <c r="CW876" s="56" t="str">
        <f>IF(AJ876=0.5,"Suporte",IF(AND(AJ876&gt;='Braços de IP'!$B$9,AJ876&lt;='Braços de IP'!$D$9),'Braços de IP'!$E$9,IF(AND(AJ876&gt;='Braços de IP'!$B$10,AJ876&lt;='Braços de IP'!$D$10),'Braços de IP'!$E$10,IF(AND(AJ876&gt;='Braços de IP'!$B$11,AJ876&lt;='Braços de IP'!$D$11),'Braços de IP'!$E$11,IF(AND(AJ876&gt;='Braços de IP'!$B$12,AJ876&lt;='Braços de IP'!$D$12),'Braços de IP'!$E$12,IF(AND(AJ876&gt;='Braços de IP'!$B$13,AJ876&lt;='Braços de IP'!$D$13),'Braços de IP'!$E$13,IF(AND(AJ876&gt;='Braços de IP'!$B$14,AJ876&lt;='Braços de IP'!$D$14),'Braços de IP'!$E$14,"ERRO")))))))</f>
        <v>Longo I</v>
      </c>
      <c r="CX876" s="42"/>
      <c r="CY876" s="56" t="str">
        <f>IF($CX876="","",VLOOKUP($CX876,'Braços de IP'!$E$9:$I$15,2,0))</f>
        <v/>
      </c>
      <c r="CZ876" s="43" t="str">
        <f>IF($CX876="","",VLOOKUP($CX876,'Braços de IP'!$E$9:$I$15,5,0))</f>
        <v/>
      </c>
      <c r="DA876" s="56"/>
      <c r="DB876" s="56"/>
      <c r="DC876" s="56"/>
      <c r="DD876" s="56"/>
      <c r="DE876" s="56"/>
      <c r="DF876" s="56"/>
      <c r="DG876" s="44">
        <f t="shared" si="516"/>
        <v>0</v>
      </c>
      <c r="DH876" s="45">
        <f t="shared" si="517"/>
        <v>58</v>
      </c>
      <c r="DI876" s="44">
        <f t="shared" si="518"/>
        <v>58</v>
      </c>
      <c r="DJ876" s="46">
        <f t="shared" si="519"/>
        <v>1</v>
      </c>
      <c r="DK876" s="47" t="s">
        <v>147</v>
      </c>
      <c r="DL876" s="48"/>
      <c r="DM876" s="49"/>
      <c r="DN876" s="23" t="s">
        <v>148</v>
      </c>
      <c r="DO876" s="23"/>
      <c r="DQ876" s="50" t="e">
        <f t="shared" si="492"/>
        <v>#VALUE!</v>
      </c>
      <c r="DS876" s="5" t="s">
        <v>675</v>
      </c>
      <c r="DT876" s="5" t="s">
        <v>676</v>
      </c>
      <c r="DU876" s="5" t="s">
        <v>677</v>
      </c>
    </row>
    <row r="877" spans="1:125" ht="15.75" hidden="1" customHeight="1" x14ac:dyDescent="0.3">
      <c r="B877" s="5"/>
      <c r="C877" s="5"/>
      <c r="D877" s="5"/>
      <c r="E877" s="22" t="s">
        <v>692</v>
      </c>
      <c r="F877" s="22" t="s">
        <v>150</v>
      </c>
      <c r="G877" s="23" t="s">
        <v>693</v>
      </c>
      <c r="H877" s="23">
        <v>-23.419833000000001</v>
      </c>
      <c r="I877" s="23">
        <v>-46.842258999999999</v>
      </c>
      <c r="J877" s="24" t="s">
        <v>160</v>
      </c>
      <c r="K877" s="25"/>
      <c r="L877" s="24" t="s">
        <v>152</v>
      </c>
      <c r="M877" s="24" t="s">
        <v>141</v>
      </c>
      <c r="N877" s="26">
        <v>58</v>
      </c>
      <c r="O877" s="27" t="s">
        <v>142</v>
      </c>
      <c r="P877" s="23" t="s">
        <v>143</v>
      </c>
      <c r="Q877" s="26">
        <f t="shared" si="497"/>
        <v>116</v>
      </c>
      <c r="R877" s="27">
        <v>1</v>
      </c>
      <c r="S877" s="28" t="s">
        <v>153</v>
      </c>
      <c r="T877" s="28">
        <v>5.3</v>
      </c>
      <c r="U877" s="23"/>
      <c r="V877" s="23"/>
      <c r="W877" s="29"/>
      <c r="X877" s="28" t="s">
        <v>153</v>
      </c>
      <c r="Y877" s="27"/>
      <c r="Z877" s="27"/>
      <c r="AA877" s="27"/>
      <c r="AB877" s="27"/>
      <c r="AC877" s="27"/>
      <c r="AD877" s="27" t="s">
        <v>144</v>
      </c>
      <c r="AE877" s="27" t="s">
        <v>145</v>
      </c>
      <c r="AF877" s="27"/>
      <c r="AG877" s="27">
        <v>6.3</v>
      </c>
      <c r="AH877" s="27">
        <v>1</v>
      </c>
      <c r="AI877" s="27">
        <v>0.55000000000000004</v>
      </c>
      <c r="AJ877" s="27">
        <v>2.9</v>
      </c>
      <c r="AK877" s="27">
        <f t="shared" si="498"/>
        <v>2.3499999999999996</v>
      </c>
      <c r="AL877" s="27" t="s">
        <v>143</v>
      </c>
      <c r="AM877" s="27" t="s">
        <v>143</v>
      </c>
      <c r="AN877" s="27"/>
      <c r="AO877" s="27">
        <f t="shared" si="499"/>
        <v>2</v>
      </c>
      <c r="AP877" s="27"/>
      <c r="AQ877" s="27"/>
      <c r="AR877" s="27"/>
      <c r="AS877" s="27"/>
      <c r="AT877" s="27"/>
      <c r="AU877" s="27"/>
      <c r="AV877" s="27">
        <f t="shared" si="500"/>
        <v>0</v>
      </c>
      <c r="AW877" s="27"/>
      <c r="AX877" s="28">
        <f>VLOOKUP(J877,ABNT5101!$I$3:$J$9,2)</f>
        <v>10</v>
      </c>
      <c r="AY877" s="28">
        <f>VLOOKUP(J877,ABNT5101!$I$3:$M$9,5)</f>
        <v>0.18</v>
      </c>
      <c r="AZ877" s="28" t="str">
        <f>_xlfn.XLOOKUP(J877,ABNT5101!I:I,ABNT5101!L:L)</f>
        <v>-</v>
      </c>
      <c r="BA877" s="28">
        <f>_xlfn.XLOOKUP(J877,ABNT5101!$I:$I,ABNT5101!M:M)</f>
        <v>0.18</v>
      </c>
      <c r="BB877" s="28" t="str">
        <f>_xlfn.XLOOKUP(J877,ABNT5101!$I:$I,ABNT5101!N:N)</f>
        <v>-</v>
      </c>
      <c r="BC877" s="28">
        <f>_xlfn.XLOOKUP(J877,ABNT5101!$I:$I,ABNT5101!O:O)</f>
        <v>16</v>
      </c>
      <c r="BD877" s="31" t="str">
        <f t="shared" si="501"/>
        <v>NÃO ATENDE</v>
      </c>
      <c r="BE877" s="32">
        <f t="shared" si="493"/>
        <v>-1</v>
      </c>
      <c r="BF877" s="32">
        <f t="shared" si="494"/>
        <v>-1</v>
      </c>
      <c r="BG877" s="32" t="str">
        <f t="shared" si="502"/>
        <v>-</v>
      </c>
      <c r="BH877" s="34"/>
      <c r="BI877" s="34"/>
      <c r="BJ877" s="34"/>
      <c r="BK877" s="34"/>
      <c r="BL877" s="35"/>
      <c r="BM877" s="34"/>
      <c r="BN877" s="31" t="str">
        <f t="shared" si="503"/>
        <v>NÃO ATENDE</v>
      </c>
      <c r="BO877" s="31" t="str">
        <f t="shared" si="495"/>
        <v>NÃO ATENDE</v>
      </c>
      <c r="BP877" s="31" t="str">
        <f t="shared" si="496"/>
        <v>NÃO ATENDE</v>
      </c>
      <c r="BQ877" s="31" t="str">
        <f t="shared" si="504"/>
        <v>ATENDE</v>
      </c>
      <c r="BR877" s="36" t="str">
        <f t="shared" si="505"/>
        <v>C4</v>
      </c>
      <c r="BS877" s="36" t="str">
        <f t="shared" si="506"/>
        <v>Sem Passeio</v>
      </c>
      <c r="BT877" s="37" t="e">
        <f t="shared" si="507"/>
        <v>#N/A</v>
      </c>
      <c r="BU877" s="34"/>
      <c r="BV877" s="34"/>
      <c r="BW877" s="36" t="e">
        <f>IF(BS877="-","-",_xlfn.XLOOKUP(BS877,ABNT5101!$B$4:$B$9,ABNT5101!$C$4:$C$9))</f>
        <v>#N/A</v>
      </c>
      <c r="BX877" s="36" t="e">
        <f>IF(BS877="-","-",_xlfn.XLOOKUP(BS877,ABNT5101!$B$4:$B$9,ABNT5101!$D$4:$D$9))</f>
        <v>#N/A</v>
      </c>
      <c r="BY877" s="31" t="e">
        <f t="shared" si="508"/>
        <v>#N/A</v>
      </c>
      <c r="BZ877" s="31" t="e">
        <f t="shared" si="509"/>
        <v>#N/A</v>
      </c>
      <c r="CA877" s="31" t="e">
        <f t="shared" si="510"/>
        <v>#N/A</v>
      </c>
      <c r="CB877" s="36" t="str">
        <f t="shared" si="491"/>
        <v>Sem Passeio</v>
      </c>
      <c r="CC877" s="37" t="e">
        <f t="shared" si="511"/>
        <v>#N/A</v>
      </c>
      <c r="CD877" s="38"/>
      <c r="CE877" s="38"/>
      <c r="CF877" s="31" t="e">
        <f>IF(CB877="-","-",_xlfn.XLOOKUP(CB877,ABNT5101!$B$4:$B$9,ABNT5101!$C$4:$C$9))</f>
        <v>#N/A</v>
      </c>
      <c r="CG877" s="36" t="e">
        <f>IF(CB877="-","-",_xlfn.XLOOKUP(CB877,ABNT5101!$B$4:$B$9,ABNT5101!$D$4:$D$9))</f>
        <v>#N/A</v>
      </c>
      <c r="CH877" s="31" t="e">
        <f t="shared" si="512"/>
        <v>#N/A</v>
      </c>
      <c r="CI877" s="31" t="e">
        <f t="shared" si="513"/>
        <v>#N/A</v>
      </c>
      <c r="CJ877" s="31" t="e">
        <f t="shared" si="514"/>
        <v>#N/A</v>
      </c>
      <c r="CK877" s="56">
        <f>_xlfn.XLOOKUP(CL877,'Banco de dados'!$B:$B,'Banco de dados'!$D:$D)</f>
        <v>0</v>
      </c>
      <c r="CL877" s="42"/>
      <c r="CM877" s="56">
        <f>_xlfn.XLOOKUP(CL877,'Banco de dados'!$B:$B,'Banco de dados'!$E:$E)</f>
        <v>0</v>
      </c>
      <c r="CN877" s="56"/>
      <c r="CO877" s="56">
        <f>IF(CN877="-","-",_xlfn.XLOOKUP(CN877,'Banco de dados'!$B:$B,'Banco de dados'!$E:$E))</f>
        <v>0</v>
      </c>
      <c r="CP877" s="41">
        <f t="shared" si="515"/>
        <v>1</v>
      </c>
      <c r="CQ877" s="56">
        <f>_xlfn.XLOOKUP(CL877,'Banco de dados'!$B:$B,'Banco de dados'!$H:$H)</f>
        <v>0</v>
      </c>
      <c r="CR877" s="56" t="e">
        <f t="array" aca="1" ref="CR877" ca="1">_xludf.xlookup(CN877,'Banco de dados'!$B:$B,'Banco de dados'!$H:$H)</f>
        <v>#NAME?</v>
      </c>
      <c r="CS877" s="58" t="e">
        <f t="array" aca="1" ref="CS877" ca="1">_xludf.xlookup(CL877,'Banco de dados'!$B:$B,'Banco de dados'!$F:$F)</f>
        <v>#NAME?</v>
      </c>
      <c r="CT877" s="56" t="e">
        <f t="array" aca="1" ref="CT877" ca="1">_xludf.xlookup(CN877,'Banco de dados'!$B:$B,'Banco de dados'!$F:$F)</f>
        <v>#NAME?</v>
      </c>
      <c r="CU877" s="42"/>
      <c r="CV877" s="42"/>
      <c r="CW877" s="56" t="str">
        <f>IF(AJ877=0.5,"Suporte",IF(AND(AJ877&gt;='Braços de IP'!$B$9,AJ877&lt;='Braços de IP'!$D$9),'Braços de IP'!$E$9,IF(AND(AJ877&gt;='Braços de IP'!$B$10,AJ877&lt;='Braços de IP'!$D$10),'Braços de IP'!$E$10,IF(AND(AJ877&gt;='Braços de IP'!$B$11,AJ877&lt;='Braços de IP'!$D$11),'Braços de IP'!$E$11,IF(AND(AJ877&gt;='Braços de IP'!$B$12,AJ877&lt;='Braços de IP'!$D$12),'Braços de IP'!$E$12,IF(AND(AJ877&gt;='Braços de IP'!$B$13,AJ877&lt;='Braços de IP'!$D$13),'Braços de IP'!$E$13,IF(AND(AJ877&gt;='Braços de IP'!$B$14,AJ877&lt;='Braços de IP'!$D$14),'Braços de IP'!$E$14,"ERRO")))))))</f>
        <v>Longo I</v>
      </c>
      <c r="CX877" s="42"/>
      <c r="CY877" s="56" t="str">
        <f>IF($CX877="","",VLOOKUP($CX877,'Braços de IP'!$E$9:$I$15,2,0))</f>
        <v/>
      </c>
      <c r="CZ877" s="43" t="str">
        <f>IF($CX877="","",VLOOKUP($CX877,'Braços de IP'!$E$9:$I$15,5,0))</f>
        <v/>
      </c>
      <c r="DA877" s="56"/>
      <c r="DB877" s="56"/>
      <c r="DC877" s="56"/>
      <c r="DD877" s="56"/>
      <c r="DE877" s="56"/>
      <c r="DF877" s="56"/>
      <c r="DG877" s="44">
        <f t="shared" si="516"/>
        <v>0</v>
      </c>
      <c r="DH877" s="45">
        <f t="shared" si="517"/>
        <v>58</v>
      </c>
      <c r="DI877" s="44">
        <f t="shared" si="518"/>
        <v>58</v>
      </c>
      <c r="DJ877" s="46">
        <f t="shared" si="519"/>
        <v>1</v>
      </c>
      <c r="DK877" s="47" t="s">
        <v>147</v>
      </c>
      <c r="DL877" s="48"/>
      <c r="DM877" s="49"/>
      <c r="DN877" s="23" t="s">
        <v>148</v>
      </c>
      <c r="DO877" s="23"/>
      <c r="DQ877" s="50" t="e">
        <f t="shared" ref="DQ877:DQ908" si="520">((N877+O877)-CQ877)/(N877+O877)</f>
        <v>#VALUE!</v>
      </c>
      <c r="DS877" s="5" t="s">
        <v>675</v>
      </c>
      <c r="DT877" s="5" t="s">
        <v>676</v>
      </c>
      <c r="DU877" s="5" t="s">
        <v>677</v>
      </c>
    </row>
    <row r="878" spans="1:125" ht="15.75" hidden="1" customHeight="1" x14ac:dyDescent="0.3">
      <c r="B878" s="5"/>
      <c r="C878" s="5"/>
      <c r="D878" s="5"/>
      <c r="E878" s="22" t="s">
        <v>694</v>
      </c>
      <c r="F878" s="22" t="s">
        <v>150</v>
      </c>
      <c r="G878" s="23" t="s">
        <v>695</v>
      </c>
      <c r="H878" s="23">
        <v>-23.314423730000001</v>
      </c>
      <c r="I878" s="23">
        <v>-46.854672780000001</v>
      </c>
      <c r="J878" s="24" t="s">
        <v>139</v>
      </c>
      <c r="K878" s="25"/>
      <c r="L878" s="24" t="s">
        <v>152</v>
      </c>
      <c r="M878" s="24" t="s">
        <v>141</v>
      </c>
      <c r="N878" s="26">
        <v>60</v>
      </c>
      <c r="O878" s="27" t="s">
        <v>142</v>
      </c>
      <c r="P878" s="23" t="s">
        <v>143</v>
      </c>
      <c r="Q878" s="26">
        <f t="shared" si="497"/>
        <v>120</v>
      </c>
      <c r="R878" s="27">
        <v>1</v>
      </c>
      <c r="S878" s="28" t="s">
        <v>153</v>
      </c>
      <c r="T878" s="28">
        <v>3</v>
      </c>
      <c r="U878" s="23"/>
      <c r="V878" s="23"/>
      <c r="W878" s="29"/>
      <c r="X878" s="28" t="s">
        <v>153</v>
      </c>
      <c r="Y878" s="27"/>
      <c r="Z878" s="27"/>
      <c r="AA878" s="27"/>
      <c r="AB878" s="27"/>
      <c r="AC878" s="27"/>
      <c r="AD878" s="27" t="s">
        <v>144</v>
      </c>
      <c r="AE878" s="27" t="s">
        <v>145</v>
      </c>
      <c r="AF878" s="27"/>
      <c r="AG878" s="27">
        <v>5.6</v>
      </c>
      <c r="AH878" s="27">
        <v>1</v>
      </c>
      <c r="AI878" s="27">
        <v>0.4</v>
      </c>
      <c r="AJ878" s="27">
        <v>1.2</v>
      </c>
      <c r="AK878" s="27">
        <f t="shared" si="498"/>
        <v>0.79999999999999993</v>
      </c>
      <c r="AL878" s="27" t="s">
        <v>143</v>
      </c>
      <c r="AM878" s="27" t="s">
        <v>143</v>
      </c>
      <c r="AN878" s="27"/>
      <c r="AO878" s="27">
        <f t="shared" si="499"/>
        <v>2</v>
      </c>
      <c r="AP878" s="27"/>
      <c r="AQ878" s="27"/>
      <c r="AR878" s="27"/>
      <c r="AS878" s="27"/>
      <c r="AT878" s="27"/>
      <c r="AU878" s="27"/>
      <c r="AV878" s="27">
        <f t="shared" si="500"/>
        <v>0</v>
      </c>
      <c r="AW878" s="27"/>
      <c r="AX878" s="28">
        <f>VLOOKUP(J878,ABNT5101!$I$3:$J$9,2)</f>
        <v>7.5</v>
      </c>
      <c r="AY878" s="28">
        <f>VLOOKUP(J878,ABNT5101!$I$3:$M$9,5)</f>
        <v>0.18</v>
      </c>
      <c r="AZ878" s="28" t="str">
        <f>_xlfn.XLOOKUP(J878,ABNT5101!I:I,ABNT5101!L:L)</f>
        <v>-</v>
      </c>
      <c r="BA878" s="28">
        <f>_xlfn.XLOOKUP(J878,ABNT5101!$I:$I,ABNT5101!M:M)</f>
        <v>0.18</v>
      </c>
      <c r="BB878" s="28" t="str">
        <f>_xlfn.XLOOKUP(J878,ABNT5101!$I:$I,ABNT5101!N:N)</f>
        <v>-</v>
      </c>
      <c r="BC878" s="28">
        <f>_xlfn.XLOOKUP(J878,ABNT5101!$I:$I,ABNT5101!O:O)</f>
        <v>16</v>
      </c>
      <c r="BD878" s="31" t="str">
        <f t="shared" si="501"/>
        <v>NÃO ATENDE</v>
      </c>
      <c r="BE878" s="32">
        <f t="shared" si="493"/>
        <v>-1</v>
      </c>
      <c r="BF878" s="32">
        <f t="shared" si="494"/>
        <v>-1</v>
      </c>
      <c r="BG878" s="32" t="str">
        <f t="shared" si="502"/>
        <v>-</v>
      </c>
      <c r="BH878" s="34"/>
      <c r="BI878" s="34"/>
      <c r="BJ878" s="34"/>
      <c r="BK878" s="34"/>
      <c r="BL878" s="35"/>
      <c r="BM878" s="34"/>
      <c r="BN878" s="31" t="str">
        <f t="shared" si="503"/>
        <v>NÃO ATENDE</v>
      </c>
      <c r="BO878" s="31" t="str">
        <f t="shared" si="495"/>
        <v>NÃO ATENDE</v>
      </c>
      <c r="BP878" s="31" t="str">
        <f t="shared" si="496"/>
        <v>NÃO ATENDE</v>
      </c>
      <c r="BQ878" s="31" t="str">
        <f t="shared" si="504"/>
        <v>ATENDE</v>
      </c>
      <c r="BR878" s="36" t="str">
        <f t="shared" si="505"/>
        <v>C5</v>
      </c>
      <c r="BS878" s="36" t="str">
        <f t="shared" si="506"/>
        <v>Sem Passeio</v>
      </c>
      <c r="BT878" s="37" t="e">
        <f t="shared" si="507"/>
        <v>#N/A</v>
      </c>
      <c r="BU878" s="34"/>
      <c r="BV878" s="34"/>
      <c r="BW878" s="36" t="e">
        <f>IF(BS878="-","-",_xlfn.XLOOKUP(BS878,ABNT5101!$B$4:$B$9,ABNT5101!$C$4:$C$9))</f>
        <v>#N/A</v>
      </c>
      <c r="BX878" s="36" t="e">
        <f>IF(BS878="-","-",_xlfn.XLOOKUP(BS878,ABNT5101!$B$4:$B$9,ABNT5101!$D$4:$D$9))</f>
        <v>#N/A</v>
      </c>
      <c r="BY878" s="31" t="e">
        <f t="shared" si="508"/>
        <v>#N/A</v>
      </c>
      <c r="BZ878" s="31" t="e">
        <f t="shared" si="509"/>
        <v>#N/A</v>
      </c>
      <c r="CA878" s="31" t="e">
        <f t="shared" si="510"/>
        <v>#N/A</v>
      </c>
      <c r="CB878" s="36" t="str">
        <f t="shared" si="491"/>
        <v>Sem Passeio</v>
      </c>
      <c r="CC878" s="37" t="e">
        <f t="shared" si="511"/>
        <v>#N/A</v>
      </c>
      <c r="CD878" s="38"/>
      <c r="CE878" s="38"/>
      <c r="CF878" s="31" t="e">
        <f>IF(CB878="-","-",_xlfn.XLOOKUP(CB878,ABNT5101!$B$4:$B$9,ABNT5101!$C$4:$C$9))</f>
        <v>#N/A</v>
      </c>
      <c r="CG878" s="36" t="e">
        <f>IF(CB878="-","-",_xlfn.XLOOKUP(CB878,ABNT5101!$B$4:$B$9,ABNT5101!$D$4:$D$9))</f>
        <v>#N/A</v>
      </c>
      <c r="CH878" s="31" t="e">
        <f t="shared" si="512"/>
        <v>#N/A</v>
      </c>
      <c r="CI878" s="31" t="e">
        <f t="shared" si="513"/>
        <v>#N/A</v>
      </c>
      <c r="CJ878" s="31" t="e">
        <f t="shared" si="514"/>
        <v>#N/A</v>
      </c>
      <c r="CK878" s="56">
        <f>_xlfn.XLOOKUP(CL878,'Banco de dados'!$B:$B,'Banco de dados'!$D:$D)</f>
        <v>0</v>
      </c>
      <c r="CL878" s="42"/>
      <c r="CM878" s="56">
        <f>_xlfn.XLOOKUP(CL878,'Banco de dados'!$B:$B,'Banco de dados'!$E:$E)</f>
        <v>0</v>
      </c>
      <c r="CN878" s="56"/>
      <c r="CO878" s="56">
        <f>IF(CN878="-","-",_xlfn.XLOOKUP(CN878,'Banco de dados'!$B:$B,'Banco de dados'!$E:$E))</f>
        <v>0</v>
      </c>
      <c r="CP878" s="41">
        <f t="shared" si="515"/>
        <v>1</v>
      </c>
      <c r="CQ878" s="56">
        <f>_xlfn.XLOOKUP(CL878,'Banco de dados'!$B:$B,'Banco de dados'!$H:$H)</f>
        <v>0</v>
      </c>
      <c r="CR878" s="56" t="e">
        <f t="array" aca="1" ref="CR878" ca="1">_xludf.xlookup(CN878,'Banco de dados'!$B:$B,'Banco de dados'!$H:$H)</f>
        <v>#NAME?</v>
      </c>
      <c r="CS878" s="58" t="e">
        <f t="array" aca="1" ref="CS878" ca="1">_xludf.xlookup(CL878,'Banco de dados'!$B:$B,'Banco de dados'!$F:$F)</f>
        <v>#NAME?</v>
      </c>
      <c r="CT878" s="56" t="e">
        <f t="array" aca="1" ref="CT878" ca="1">_xludf.xlookup(CN878,'Banco de dados'!$B:$B,'Banco de dados'!$F:$F)</f>
        <v>#NAME?</v>
      </c>
      <c r="CU878" s="42"/>
      <c r="CV878" s="42"/>
      <c r="CW878" s="56" t="str">
        <f>IF(AJ878=0.5,"Suporte",IF(AND(AJ878&gt;='Braços de IP'!$B$9,AJ878&lt;='Braços de IP'!$D$9),'Braços de IP'!$E$9,IF(AND(AJ878&gt;='Braços de IP'!$B$10,AJ878&lt;='Braços de IP'!$D$10),'Braços de IP'!$E$10,IF(AND(AJ878&gt;='Braços de IP'!$B$11,AJ878&lt;='Braços de IP'!$D$11),'Braços de IP'!$E$11,IF(AND(AJ878&gt;='Braços de IP'!$B$12,AJ878&lt;='Braços de IP'!$D$12),'Braços de IP'!$E$12,IF(AND(AJ878&gt;='Braços de IP'!$B$13,AJ878&lt;='Braços de IP'!$D$13),'Braços de IP'!$E$13,IF(AND(AJ878&gt;='Braços de IP'!$B$14,AJ878&lt;='Braços de IP'!$D$14),'Braços de IP'!$E$14,"ERRO")))))))</f>
        <v>Curto I</v>
      </c>
      <c r="CX878" s="42"/>
      <c r="CY878" s="56" t="str">
        <f>IF($CX878="","",VLOOKUP($CX878,'Braços de IP'!$E$9:$I$15,2,0))</f>
        <v/>
      </c>
      <c r="CZ878" s="43" t="str">
        <f>IF($CX878="","",VLOOKUP($CX878,'Braços de IP'!$E$9:$I$15,5,0))</f>
        <v/>
      </c>
      <c r="DA878" s="56"/>
      <c r="DB878" s="56"/>
      <c r="DC878" s="56"/>
      <c r="DD878" s="56"/>
      <c r="DE878" s="56"/>
      <c r="DF878" s="56"/>
      <c r="DG878" s="44">
        <f t="shared" si="516"/>
        <v>0</v>
      </c>
      <c r="DH878" s="45">
        <f t="shared" si="517"/>
        <v>60</v>
      </c>
      <c r="DI878" s="44">
        <f t="shared" si="518"/>
        <v>60</v>
      </c>
      <c r="DJ878" s="46">
        <f t="shared" si="519"/>
        <v>1</v>
      </c>
      <c r="DK878" s="47" t="s">
        <v>147</v>
      </c>
      <c r="DL878" s="48"/>
      <c r="DM878" s="49"/>
      <c r="DN878" s="23" t="s">
        <v>148</v>
      </c>
      <c r="DO878" s="23"/>
      <c r="DQ878" s="50" t="e">
        <f t="shared" si="520"/>
        <v>#VALUE!</v>
      </c>
      <c r="DS878" s="5" t="s">
        <v>675</v>
      </c>
      <c r="DT878" s="5" t="s">
        <v>676</v>
      </c>
      <c r="DU878" s="5" t="s">
        <v>677</v>
      </c>
    </row>
    <row r="879" spans="1:125" ht="15.75" hidden="1" customHeight="1" x14ac:dyDescent="0.3">
      <c r="B879" s="5"/>
      <c r="C879" s="5"/>
      <c r="D879" s="5"/>
      <c r="E879" s="22" t="s">
        <v>694</v>
      </c>
      <c r="F879" s="22" t="s">
        <v>150</v>
      </c>
      <c r="G879" s="23" t="s">
        <v>695</v>
      </c>
      <c r="H879" s="23">
        <v>-23.314423730000001</v>
      </c>
      <c r="I879" s="23">
        <v>-46.854672780000001</v>
      </c>
      <c r="J879" s="24" t="s">
        <v>139</v>
      </c>
      <c r="K879" s="25"/>
      <c r="L879" s="24" t="s">
        <v>152</v>
      </c>
      <c r="M879" s="24" t="s">
        <v>141</v>
      </c>
      <c r="N879" s="26">
        <v>60</v>
      </c>
      <c r="O879" s="27" t="s">
        <v>142</v>
      </c>
      <c r="P879" s="23" t="s">
        <v>143</v>
      </c>
      <c r="Q879" s="26">
        <f t="shared" si="497"/>
        <v>120</v>
      </c>
      <c r="R879" s="27">
        <v>1</v>
      </c>
      <c r="S879" s="28" t="s">
        <v>153</v>
      </c>
      <c r="T879" s="28">
        <v>3</v>
      </c>
      <c r="U879" s="23"/>
      <c r="V879" s="23"/>
      <c r="W879" s="29"/>
      <c r="X879" s="28" t="s">
        <v>153</v>
      </c>
      <c r="Y879" s="27"/>
      <c r="Z879" s="27"/>
      <c r="AA879" s="27"/>
      <c r="AB879" s="27"/>
      <c r="AC879" s="27"/>
      <c r="AD879" s="27" t="s">
        <v>144</v>
      </c>
      <c r="AE879" s="27" t="s">
        <v>145</v>
      </c>
      <c r="AF879" s="27"/>
      <c r="AG879" s="27">
        <v>5.6</v>
      </c>
      <c r="AH879" s="27">
        <v>1</v>
      </c>
      <c r="AI879" s="27">
        <v>0.4</v>
      </c>
      <c r="AJ879" s="27">
        <v>1.2</v>
      </c>
      <c r="AK879" s="27">
        <f t="shared" si="498"/>
        <v>0.79999999999999993</v>
      </c>
      <c r="AL879" s="27" t="s">
        <v>143</v>
      </c>
      <c r="AM879" s="27" t="s">
        <v>143</v>
      </c>
      <c r="AN879" s="27"/>
      <c r="AO879" s="27">
        <f t="shared" si="499"/>
        <v>2</v>
      </c>
      <c r="AP879" s="27"/>
      <c r="AQ879" s="27"/>
      <c r="AR879" s="27"/>
      <c r="AS879" s="27"/>
      <c r="AT879" s="27"/>
      <c r="AU879" s="27"/>
      <c r="AV879" s="27">
        <f t="shared" si="500"/>
        <v>0</v>
      </c>
      <c r="AW879" s="27"/>
      <c r="AX879" s="28">
        <f>VLOOKUP(J879,ABNT5101!$I$3:$J$9,2)</f>
        <v>7.5</v>
      </c>
      <c r="AY879" s="28">
        <f>VLOOKUP(J879,ABNT5101!$I$3:$M$9,5)</f>
        <v>0.18</v>
      </c>
      <c r="AZ879" s="28" t="str">
        <f>_xlfn.XLOOKUP(J879,ABNT5101!I:I,ABNT5101!L:L)</f>
        <v>-</v>
      </c>
      <c r="BA879" s="28">
        <f>_xlfn.XLOOKUP(J879,ABNT5101!$I:$I,ABNT5101!M:M)</f>
        <v>0.18</v>
      </c>
      <c r="BB879" s="28" t="str">
        <f>_xlfn.XLOOKUP(J879,ABNT5101!$I:$I,ABNT5101!N:N)</f>
        <v>-</v>
      </c>
      <c r="BC879" s="28">
        <f>_xlfn.XLOOKUP(J879,ABNT5101!$I:$I,ABNT5101!O:O)</f>
        <v>16</v>
      </c>
      <c r="BD879" s="31" t="str">
        <f t="shared" si="501"/>
        <v>NÃO ATENDE</v>
      </c>
      <c r="BE879" s="32">
        <f t="shared" si="493"/>
        <v>-1</v>
      </c>
      <c r="BF879" s="32">
        <f t="shared" si="494"/>
        <v>-1</v>
      </c>
      <c r="BG879" s="32" t="str">
        <f t="shared" si="502"/>
        <v>-</v>
      </c>
      <c r="BH879" s="34"/>
      <c r="BI879" s="34"/>
      <c r="BJ879" s="34"/>
      <c r="BK879" s="34"/>
      <c r="BL879" s="35"/>
      <c r="BM879" s="34"/>
      <c r="BN879" s="31" t="str">
        <f t="shared" si="503"/>
        <v>NÃO ATENDE</v>
      </c>
      <c r="BO879" s="31" t="str">
        <f t="shared" si="495"/>
        <v>NÃO ATENDE</v>
      </c>
      <c r="BP879" s="31" t="str">
        <f t="shared" si="496"/>
        <v>NÃO ATENDE</v>
      </c>
      <c r="BQ879" s="31" t="str">
        <f t="shared" si="504"/>
        <v>ATENDE</v>
      </c>
      <c r="BR879" s="36" t="str">
        <f t="shared" si="505"/>
        <v>C5</v>
      </c>
      <c r="BS879" s="36" t="str">
        <f t="shared" si="506"/>
        <v>Sem Passeio</v>
      </c>
      <c r="BT879" s="37" t="e">
        <f t="shared" si="507"/>
        <v>#N/A</v>
      </c>
      <c r="BU879" s="34"/>
      <c r="BV879" s="34"/>
      <c r="BW879" s="36" t="e">
        <f>IF(BS879="-","-",_xlfn.XLOOKUP(BS879,ABNT5101!$B$4:$B$9,ABNT5101!$C$4:$C$9))</f>
        <v>#N/A</v>
      </c>
      <c r="BX879" s="36" t="e">
        <f>IF(BS879="-","-",_xlfn.XLOOKUP(BS879,ABNT5101!$B$4:$B$9,ABNT5101!$D$4:$D$9))</f>
        <v>#N/A</v>
      </c>
      <c r="BY879" s="31" t="e">
        <f t="shared" si="508"/>
        <v>#N/A</v>
      </c>
      <c r="BZ879" s="31" t="e">
        <f t="shared" si="509"/>
        <v>#N/A</v>
      </c>
      <c r="CA879" s="31" t="e">
        <f t="shared" si="510"/>
        <v>#N/A</v>
      </c>
      <c r="CB879" s="36" t="str">
        <f t="shared" si="491"/>
        <v>Sem Passeio</v>
      </c>
      <c r="CC879" s="37" t="e">
        <f t="shared" si="511"/>
        <v>#N/A</v>
      </c>
      <c r="CD879" s="38"/>
      <c r="CE879" s="38"/>
      <c r="CF879" s="31" t="e">
        <f>IF(CB879="-","-",_xlfn.XLOOKUP(CB879,ABNT5101!$B$4:$B$9,ABNT5101!$C$4:$C$9))</f>
        <v>#N/A</v>
      </c>
      <c r="CG879" s="36" t="e">
        <f>IF(CB879="-","-",_xlfn.XLOOKUP(CB879,ABNT5101!$B$4:$B$9,ABNT5101!$D$4:$D$9))</f>
        <v>#N/A</v>
      </c>
      <c r="CH879" s="31" t="e">
        <f t="shared" si="512"/>
        <v>#N/A</v>
      </c>
      <c r="CI879" s="31" t="e">
        <f t="shared" si="513"/>
        <v>#N/A</v>
      </c>
      <c r="CJ879" s="31" t="e">
        <f t="shared" si="514"/>
        <v>#N/A</v>
      </c>
      <c r="CK879" s="56">
        <f>_xlfn.XLOOKUP(CL879,'Banco de dados'!$B:$B,'Banco de dados'!$D:$D)</f>
        <v>0</v>
      </c>
      <c r="CL879" s="42"/>
      <c r="CM879" s="56">
        <f>_xlfn.XLOOKUP(CL879,'Banco de dados'!$B:$B,'Banco de dados'!$E:$E)</f>
        <v>0</v>
      </c>
      <c r="CN879" s="56"/>
      <c r="CO879" s="56">
        <f>IF(CN879="-","-",_xlfn.XLOOKUP(CN879,'Banco de dados'!$B:$B,'Banco de dados'!$E:$E))</f>
        <v>0</v>
      </c>
      <c r="CP879" s="41">
        <f t="shared" si="515"/>
        <v>1</v>
      </c>
      <c r="CQ879" s="56">
        <f>_xlfn.XLOOKUP(CL879,'Banco de dados'!$B:$B,'Banco de dados'!$H:$H)</f>
        <v>0</v>
      </c>
      <c r="CR879" s="56" t="e">
        <f t="array" aca="1" ref="CR879" ca="1">_xludf.xlookup(CN879,'Banco de dados'!$B:$B,'Banco de dados'!$H:$H)</f>
        <v>#NAME?</v>
      </c>
      <c r="CS879" s="58" t="e">
        <f t="array" aca="1" ref="CS879" ca="1">_xludf.xlookup(CL879,'Banco de dados'!$B:$B,'Banco de dados'!$F:$F)</f>
        <v>#NAME?</v>
      </c>
      <c r="CT879" s="56" t="e">
        <f t="array" aca="1" ref="CT879" ca="1">_xludf.xlookup(CN879,'Banco de dados'!$B:$B,'Banco de dados'!$F:$F)</f>
        <v>#NAME?</v>
      </c>
      <c r="CU879" s="42"/>
      <c r="CV879" s="42"/>
      <c r="CW879" s="56" t="str">
        <f>IF(AJ879=0.5,"Suporte",IF(AND(AJ879&gt;='Braços de IP'!$B$9,AJ879&lt;='Braços de IP'!$D$9),'Braços de IP'!$E$9,IF(AND(AJ879&gt;='Braços de IP'!$B$10,AJ879&lt;='Braços de IP'!$D$10),'Braços de IP'!$E$10,IF(AND(AJ879&gt;='Braços de IP'!$B$11,AJ879&lt;='Braços de IP'!$D$11),'Braços de IP'!$E$11,IF(AND(AJ879&gt;='Braços de IP'!$B$12,AJ879&lt;='Braços de IP'!$D$12),'Braços de IP'!$E$12,IF(AND(AJ879&gt;='Braços de IP'!$B$13,AJ879&lt;='Braços de IP'!$D$13),'Braços de IP'!$E$13,IF(AND(AJ879&gt;='Braços de IP'!$B$14,AJ879&lt;='Braços de IP'!$D$14),'Braços de IP'!$E$14,"ERRO")))))))</f>
        <v>Curto I</v>
      </c>
      <c r="CX879" s="42"/>
      <c r="CY879" s="56" t="str">
        <f>IF($CX879="","",VLOOKUP($CX879,'Braços de IP'!$E$9:$I$15,2,0))</f>
        <v/>
      </c>
      <c r="CZ879" s="43" t="str">
        <f>IF($CX879="","",VLOOKUP($CX879,'Braços de IP'!$E$9:$I$15,5,0))</f>
        <v/>
      </c>
      <c r="DA879" s="56"/>
      <c r="DB879" s="56"/>
      <c r="DC879" s="56"/>
      <c r="DD879" s="56"/>
      <c r="DE879" s="56"/>
      <c r="DF879" s="56"/>
      <c r="DG879" s="44">
        <f t="shared" si="516"/>
        <v>0</v>
      </c>
      <c r="DH879" s="45">
        <f t="shared" si="517"/>
        <v>60</v>
      </c>
      <c r="DI879" s="44">
        <f t="shared" si="518"/>
        <v>60</v>
      </c>
      <c r="DJ879" s="46">
        <f t="shared" si="519"/>
        <v>1</v>
      </c>
      <c r="DK879" s="47" t="s">
        <v>147</v>
      </c>
      <c r="DL879" s="48"/>
      <c r="DM879" s="49"/>
      <c r="DN879" s="23" t="s">
        <v>148</v>
      </c>
      <c r="DO879" s="23"/>
      <c r="DQ879" s="50" t="e">
        <f t="shared" si="520"/>
        <v>#VALUE!</v>
      </c>
      <c r="DS879" s="5" t="s">
        <v>675</v>
      </c>
      <c r="DT879" s="5" t="s">
        <v>676</v>
      </c>
      <c r="DU879" s="5" t="s">
        <v>677</v>
      </c>
    </row>
    <row r="880" spans="1:125" ht="15.75" hidden="1" customHeight="1" x14ac:dyDescent="0.3">
      <c r="B880" s="5"/>
      <c r="C880" s="5"/>
      <c r="D880" s="5"/>
      <c r="E880" s="22" t="s">
        <v>694</v>
      </c>
      <c r="F880" s="22" t="s">
        <v>150</v>
      </c>
      <c r="G880" s="23" t="s">
        <v>695</v>
      </c>
      <c r="H880" s="23">
        <v>-23.314423730000001</v>
      </c>
      <c r="I880" s="23">
        <v>-46.854672780000001</v>
      </c>
      <c r="J880" s="24" t="s">
        <v>139</v>
      </c>
      <c r="K880" s="25"/>
      <c r="L880" s="24" t="s">
        <v>152</v>
      </c>
      <c r="M880" s="24" t="s">
        <v>141</v>
      </c>
      <c r="N880" s="26">
        <v>60</v>
      </c>
      <c r="O880" s="27" t="s">
        <v>142</v>
      </c>
      <c r="P880" s="23" t="s">
        <v>143</v>
      </c>
      <c r="Q880" s="26">
        <f t="shared" si="497"/>
        <v>120</v>
      </c>
      <c r="R880" s="27">
        <v>1</v>
      </c>
      <c r="S880" s="28" t="s">
        <v>153</v>
      </c>
      <c r="T880" s="28">
        <v>3</v>
      </c>
      <c r="U880" s="23"/>
      <c r="V880" s="23"/>
      <c r="W880" s="29"/>
      <c r="X880" s="28" t="s">
        <v>153</v>
      </c>
      <c r="Y880" s="27"/>
      <c r="Z880" s="27"/>
      <c r="AA880" s="27"/>
      <c r="AB880" s="27"/>
      <c r="AC880" s="27"/>
      <c r="AD880" s="27" t="s">
        <v>144</v>
      </c>
      <c r="AE880" s="27" t="s">
        <v>145</v>
      </c>
      <c r="AF880" s="27"/>
      <c r="AG880" s="27">
        <v>5.6</v>
      </c>
      <c r="AH880" s="27">
        <v>1</v>
      </c>
      <c r="AI880" s="27">
        <v>0.4</v>
      </c>
      <c r="AJ880" s="27">
        <v>1.2</v>
      </c>
      <c r="AK880" s="27">
        <f t="shared" si="498"/>
        <v>0.79999999999999993</v>
      </c>
      <c r="AL880" s="27" t="s">
        <v>143</v>
      </c>
      <c r="AM880" s="27" t="s">
        <v>143</v>
      </c>
      <c r="AN880" s="27"/>
      <c r="AO880" s="27">
        <f t="shared" si="499"/>
        <v>2</v>
      </c>
      <c r="AP880" s="27"/>
      <c r="AQ880" s="27"/>
      <c r="AR880" s="27"/>
      <c r="AS880" s="27"/>
      <c r="AT880" s="27"/>
      <c r="AU880" s="27"/>
      <c r="AV880" s="27">
        <f t="shared" si="500"/>
        <v>0</v>
      </c>
      <c r="AW880" s="27"/>
      <c r="AX880" s="28">
        <f>VLOOKUP(J880,ABNT5101!$I$3:$J$9,2)</f>
        <v>7.5</v>
      </c>
      <c r="AY880" s="28">
        <f>VLOOKUP(J880,ABNT5101!$I$3:$M$9,5)</f>
        <v>0.18</v>
      </c>
      <c r="AZ880" s="28" t="str">
        <f>_xlfn.XLOOKUP(J880,ABNT5101!I:I,ABNT5101!L:L)</f>
        <v>-</v>
      </c>
      <c r="BA880" s="28">
        <f>_xlfn.XLOOKUP(J880,ABNT5101!$I:$I,ABNT5101!M:M)</f>
        <v>0.18</v>
      </c>
      <c r="BB880" s="28" t="str">
        <f>_xlfn.XLOOKUP(J880,ABNT5101!$I:$I,ABNT5101!N:N)</f>
        <v>-</v>
      </c>
      <c r="BC880" s="28">
        <f>_xlfn.XLOOKUP(J880,ABNT5101!$I:$I,ABNT5101!O:O)</f>
        <v>16</v>
      </c>
      <c r="BD880" s="31" t="str">
        <f t="shared" si="501"/>
        <v>NÃO ATENDE</v>
      </c>
      <c r="BE880" s="32">
        <f t="shared" si="493"/>
        <v>-1</v>
      </c>
      <c r="BF880" s="32">
        <f t="shared" si="494"/>
        <v>-1</v>
      </c>
      <c r="BG880" s="32" t="str">
        <f t="shared" si="502"/>
        <v>-</v>
      </c>
      <c r="BH880" s="34"/>
      <c r="BI880" s="34"/>
      <c r="BJ880" s="34"/>
      <c r="BK880" s="34"/>
      <c r="BL880" s="35"/>
      <c r="BM880" s="34"/>
      <c r="BN880" s="31" t="str">
        <f t="shared" si="503"/>
        <v>NÃO ATENDE</v>
      </c>
      <c r="BO880" s="31" t="str">
        <f t="shared" si="495"/>
        <v>NÃO ATENDE</v>
      </c>
      <c r="BP880" s="31" t="str">
        <f t="shared" si="496"/>
        <v>NÃO ATENDE</v>
      </c>
      <c r="BQ880" s="31" t="str">
        <f t="shared" si="504"/>
        <v>ATENDE</v>
      </c>
      <c r="BR880" s="36" t="str">
        <f t="shared" si="505"/>
        <v>C5</v>
      </c>
      <c r="BS880" s="36" t="str">
        <f t="shared" si="506"/>
        <v>Sem Passeio</v>
      </c>
      <c r="BT880" s="37" t="e">
        <f t="shared" si="507"/>
        <v>#N/A</v>
      </c>
      <c r="BU880" s="34"/>
      <c r="BV880" s="34"/>
      <c r="BW880" s="36" t="e">
        <f>IF(BS880="-","-",_xlfn.XLOOKUP(BS880,ABNT5101!$B$4:$B$9,ABNT5101!$C$4:$C$9))</f>
        <v>#N/A</v>
      </c>
      <c r="BX880" s="36" t="e">
        <f>IF(BS880="-","-",_xlfn.XLOOKUP(BS880,ABNT5101!$B$4:$B$9,ABNT5101!$D$4:$D$9))</f>
        <v>#N/A</v>
      </c>
      <c r="BY880" s="31" t="e">
        <f t="shared" si="508"/>
        <v>#N/A</v>
      </c>
      <c r="BZ880" s="31" t="e">
        <f t="shared" si="509"/>
        <v>#N/A</v>
      </c>
      <c r="CA880" s="31" t="e">
        <f t="shared" si="510"/>
        <v>#N/A</v>
      </c>
      <c r="CB880" s="36" t="str">
        <f t="shared" si="491"/>
        <v>Sem Passeio</v>
      </c>
      <c r="CC880" s="37" t="e">
        <f t="shared" si="511"/>
        <v>#N/A</v>
      </c>
      <c r="CD880" s="38"/>
      <c r="CE880" s="38"/>
      <c r="CF880" s="31" t="e">
        <f>IF(CB880="-","-",_xlfn.XLOOKUP(CB880,ABNT5101!$B$4:$B$9,ABNT5101!$C$4:$C$9))</f>
        <v>#N/A</v>
      </c>
      <c r="CG880" s="36" t="e">
        <f>IF(CB880="-","-",_xlfn.XLOOKUP(CB880,ABNT5101!$B$4:$B$9,ABNT5101!$D$4:$D$9))</f>
        <v>#N/A</v>
      </c>
      <c r="CH880" s="31" t="e">
        <f t="shared" si="512"/>
        <v>#N/A</v>
      </c>
      <c r="CI880" s="31" t="e">
        <f t="shared" si="513"/>
        <v>#N/A</v>
      </c>
      <c r="CJ880" s="31" t="e">
        <f t="shared" si="514"/>
        <v>#N/A</v>
      </c>
      <c r="CK880" s="56">
        <f>_xlfn.XLOOKUP(CL880,'Banco de dados'!$B:$B,'Banco de dados'!$D:$D)</f>
        <v>0</v>
      </c>
      <c r="CL880" s="42"/>
      <c r="CM880" s="56">
        <f>_xlfn.XLOOKUP(CL880,'Banco de dados'!$B:$B,'Banco de dados'!$E:$E)</f>
        <v>0</v>
      </c>
      <c r="CN880" s="56"/>
      <c r="CO880" s="56">
        <f>IF(CN880="-","-",_xlfn.XLOOKUP(CN880,'Banco de dados'!$B:$B,'Banco de dados'!$E:$E))</f>
        <v>0</v>
      </c>
      <c r="CP880" s="41">
        <f t="shared" si="515"/>
        <v>1</v>
      </c>
      <c r="CQ880" s="56">
        <f>_xlfn.XLOOKUP(CL880,'Banco de dados'!$B:$B,'Banco de dados'!$H:$H)</f>
        <v>0</v>
      </c>
      <c r="CR880" s="56" t="e">
        <f t="array" aca="1" ref="CR880" ca="1">_xludf.xlookup(CN880,'Banco de dados'!$B:$B,'Banco de dados'!$H:$H)</f>
        <v>#NAME?</v>
      </c>
      <c r="CS880" s="58" t="e">
        <f t="array" aca="1" ref="CS880" ca="1">_xludf.xlookup(CL880,'Banco de dados'!$B:$B,'Banco de dados'!$F:$F)</f>
        <v>#NAME?</v>
      </c>
      <c r="CT880" s="56" t="e">
        <f t="array" aca="1" ref="CT880" ca="1">_xludf.xlookup(CN880,'Banco de dados'!$B:$B,'Banco de dados'!$F:$F)</f>
        <v>#NAME?</v>
      </c>
      <c r="CU880" s="42"/>
      <c r="CV880" s="42"/>
      <c r="CW880" s="56" t="str">
        <f>IF(AJ880=0.5,"Suporte",IF(AND(AJ880&gt;='Braços de IP'!$B$9,AJ880&lt;='Braços de IP'!$D$9),'Braços de IP'!$E$9,IF(AND(AJ880&gt;='Braços de IP'!$B$10,AJ880&lt;='Braços de IP'!$D$10),'Braços de IP'!$E$10,IF(AND(AJ880&gt;='Braços de IP'!$B$11,AJ880&lt;='Braços de IP'!$D$11),'Braços de IP'!$E$11,IF(AND(AJ880&gt;='Braços de IP'!$B$12,AJ880&lt;='Braços de IP'!$D$12),'Braços de IP'!$E$12,IF(AND(AJ880&gt;='Braços de IP'!$B$13,AJ880&lt;='Braços de IP'!$D$13),'Braços de IP'!$E$13,IF(AND(AJ880&gt;='Braços de IP'!$B$14,AJ880&lt;='Braços de IP'!$D$14),'Braços de IP'!$E$14,"ERRO")))))))</f>
        <v>Curto I</v>
      </c>
      <c r="CX880" s="42"/>
      <c r="CY880" s="56" t="str">
        <f>IF($CX880="","",VLOOKUP($CX880,'Braços de IP'!$E$9:$I$15,2,0))</f>
        <v/>
      </c>
      <c r="CZ880" s="43" t="str">
        <f>IF($CX880="","",VLOOKUP($CX880,'Braços de IP'!$E$9:$I$15,5,0))</f>
        <v/>
      </c>
      <c r="DA880" s="56"/>
      <c r="DB880" s="56"/>
      <c r="DC880" s="56"/>
      <c r="DD880" s="56"/>
      <c r="DE880" s="56"/>
      <c r="DF880" s="56"/>
      <c r="DG880" s="44">
        <f t="shared" si="516"/>
        <v>0</v>
      </c>
      <c r="DH880" s="45">
        <f t="shared" si="517"/>
        <v>60</v>
      </c>
      <c r="DI880" s="44">
        <f t="shared" si="518"/>
        <v>60</v>
      </c>
      <c r="DJ880" s="46">
        <f t="shared" si="519"/>
        <v>1</v>
      </c>
      <c r="DK880" s="47" t="s">
        <v>147</v>
      </c>
      <c r="DL880" s="48"/>
      <c r="DM880" s="49"/>
      <c r="DN880" s="23" t="s">
        <v>148</v>
      </c>
      <c r="DO880" s="23"/>
      <c r="DQ880" s="50" t="e">
        <f t="shared" si="520"/>
        <v>#VALUE!</v>
      </c>
      <c r="DS880" s="5" t="s">
        <v>675</v>
      </c>
      <c r="DT880" s="5" t="s">
        <v>676</v>
      </c>
      <c r="DU880" s="5" t="s">
        <v>677</v>
      </c>
    </row>
    <row r="881" spans="1:125" ht="15.75" hidden="1" customHeight="1" x14ac:dyDescent="0.3">
      <c r="B881" s="5"/>
      <c r="C881" s="5"/>
      <c r="D881" s="5"/>
      <c r="E881" s="22" t="s">
        <v>696</v>
      </c>
      <c r="F881" s="22" t="s">
        <v>150</v>
      </c>
      <c r="G881" s="23" t="s">
        <v>545</v>
      </c>
      <c r="H881" s="23">
        <v>-23.375975</v>
      </c>
      <c r="I881" s="23">
        <v>-46.85548</v>
      </c>
      <c r="J881" s="24" t="s">
        <v>156</v>
      </c>
      <c r="K881" s="25"/>
      <c r="L881" s="24" t="s">
        <v>152</v>
      </c>
      <c r="M881" s="24" t="s">
        <v>141</v>
      </c>
      <c r="N881" s="26">
        <v>120</v>
      </c>
      <c r="O881" s="27" t="s">
        <v>142</v>
      </c>
      <c r="P881" s="23" t="s">
        <v>143</v>
      </c>
      <c r="Q881" s="26">
        <f t="shared" si="497"/>
        <v>240</v>
      </c>
      <c r="R881" s="27">
        <v>2</v>
      </c>
      <c r="S881" s="28" t="s">
        <v>153</v>
      </c>
      <c r="T881" s="28">
        <v>9</v>
      </c>
      <c r="U881" s="23"/>
      <c r="V881" s="23"/>
      <c r="W881" s="29"/>
      <c r="X881" s="28" t="s">
        <v>153</v>
      </c>
      <c r="Y881" s="27"/>
      <c r="Z881" s="27"/>
      <c r="AA881" s="27"/>
      <c r="AB881" s="27"/>
      <c r="AC881" s="27"/>
      <c r="AD881" s="27" t="s">
        <v>144</v>
      </c>
      <c r="AE881" s="27" t="s">
        <v>145</v>
      </c>
      <c r="AF881" s="27"/>
      <c r="AG881" s="27">
        <v>7.1</v>
      </c>
      <c r="AH881" s="27">
        <v>1</v>
      </c>
      <c r="AI881" s="27">
        <v>0.6</v>
      </c>
      <c r="AJ881" s="27">
        <v>2.6</v>
      </c>
      <c r="AK881" s="27">
        <f t="shared" si="498"/>
        <v>2</v>
      </c>
      <c r="AL881" s="27" t="s">
        <v>143</v>
      </c>
      <c r="AM881" s="27" t="s">
        <v>143</v>
      </c>
      <c r="AN881" s="27"/>
      <c r="AO881" s="27">
        <f t="shared" si="499"/>
        <v>2</v>
      </c>
      <c r="AP881" s="27"/>
      <c r="AQ881" s="27"/>
      <c r="AR881" s="27"/>
      <c r="AS881" s="27"/>
      <c r="AT881" s="27"/>
      <c r="AU881" s="27"/>
      <c r="AV881" s="27">
        <f t="shared" si="500"/>
        <v>0</v>
      </c>
      <c r="AW881" s="27"/>
      <c r="AX881" s="28">
        <f>VLOOKUP(J881,ABNT5101!$I$3:$J$9,2)</f>
        <v>20</v>
      </c>
      <c r="AY881" s="28">
        <f>VLOOKUP(J881,ABNT5101!$I$3:$M$9,5)</f>
        <v>0.28000000000000003</v>
      </c>
      <c r="AZ881" s="28" t="str">
        <f>_xlfn.XLOOKUP(J881,ABNT5101!I:I,ABNT5101!L:L)</f>
        <v>-</v>
      </c>
      <c r="BA881" s="28">
        <f>_xlfn.XLOOKUP(J881,ABNT5101!$I:$I,ABNT5101!M:M)</f>
        <v>0.28000000000000003</v>
      </c>
      <c r="BB881" s="28" t="str">
        <f>_xlfn.XLOOKUP(J881,ABNT5101!$I:$I,ABNT5101!N:N)</f>
        <v>-</v>
      </c>
      <c r="BC881" s="28">
        <f>_xlfn.XLOOKUP(J881,ABNT5101!$I:$I,ABNT5101!O:O)</f>
        <v>14</v>
      </c>
      <c r="BD881" s="31" t="str">
        <f t="shared" si="501"/>
        <v>NÃO ATENDE</v>
      </c>
      <c r="BE881" s="32">
        <f t="shared" si="493"/>
        <v>-1</v>
      </c>
      <c r="BF881" s="32">
        <f t="shared" si="494"/>
        <v>-1</v>
      </c>
      <c r="BG881" s="32" t="str">
        <f t="shared" si="502"/>
        <v>-</v>
      </c>
      <c r="BH881" s="34"/>
      <c r="BI881" s="34"/>
      <c r="BJ881" s="34"/>
      <c r="BK881" s="34"/>
      <c r="BL881" s="35"/>
      <c r="BM881" s="34"/>
      <c r="BN881" s="31" t="str">
        <f t="shared" si="503"/>
        <v>NÃO ATENDE</v>
      </c>
      <c r="BO881" s="31" t="str">
        <f t="shared" si="495"/>
        <v>NÃO ATENDE</v>
      </c>
      <c r="BP881" s="31" t="str">
        <f t="shared" si="496"/>
        <v>NÃO ATENDE</v>
      </c>
      <c r="BQ881" s="31" t="str">
        <f t="shared" si="504"/>
        <v>ATENDE</v>
      </c>
      <c r="BR881" s="36" t="str">
        <f t="shared" si="505"/>
        <v>C2</v>
      </c>
      <c r="BS881" s="36" t="str">
        <f t="shared" si="506"/>
        <v>Sem Passeio</v>
      </c>
      <c r="BT881" s="37" t="e">
        <f t="shared" si="507"/>
        <v>#N/A</v>
      </c>
      <c r="BU881" s="34"/>
      <c r="BV881" s="34"/>
      <c r="BW881" s="36" t="e">
        <f>IF(BS881="-","-",_xlfn.XLOOKUP(BS881,ABNT5101!$B$4:$B$9,ABNT5101!$C$4:$C$9))</f>
        <v>#N/A</v>
      </c>
      <c r="BX881" s="36" t="e">
        <f>IF(BS881="-","-",_xlfn.XLOOKUP(BS881,ABNT5101!$B$4:$B$9,ABNT5101!$D$4:$D$9))</f>
        <v>#N/A</v>
      </c>
      <c r="BY881" s="31" t="e">
        <f t="shared" si="508"/>
        <v>#N/A</v>
      </c>
      <c r="BZ881" s="31" t="e">
        <f t="shared" si="509"/>
        <v>#N/A</v>
      </c>
      <c r="CA881" s="31" t="e">
        <f t="shared" si="510"/>
        <v>#N/A</v>
      </c>
      <c r="CB881" s="36" t="s">
        <v>140</v>
      </c>
      <c r="CC881" s="37">
        <f t="shared" si="511"/>
        <v>-1</v>
      </c>
      <c r="CD881" s="38"/>
      <c r="CE881" s="38"/>
      <c r="CF881" s="31">
        <f>IF(CB881="-","-",_xlfn.XLOOKUP(CB881,ABNT5101!$B$4:$B$9,ABNT5101!$C$4:$C$9))</f>
        <v>3</v>
      </c>
      <c r="CG881" s="36">
        <f>IF(CB881="-","-",_xlfn.XLOOKUP(CB881,ABNT5101!$B$4:$B$9,ABNT5101!$D$4:$D$9))</f>
        <v>0.6</v>
      </c>
      <c r="CH881" s="31" t="str">
        <f t="shared" si="512"/>
        <v>NÃO ATENDE</v>
      </c>
      <c r="CI881" s="31" t="str">
        <f t="shared" si="513"/>
        <v>NÃO ATENDE</v>
      </c>
      <c r="CJ881" s="31" t="str">
        <f t="shared" si="514"/>
        <v>NÃO ATENDE</v>
      </c>
      <c r="CK881" s="56">
        <f>_xlfn.XLOOKUP(CL881,'Banco de dados'!$B:$B,'Banco de dados'!$D:$D)</f>
        <v>0</v>
      </c>
      <c r="CL881" s="57"/>
      <c r="CM881" s="56">
        <f>_xlfn.XLOOKUP(CL881,'Banco de dados'!$B:$B,'Banco de dados'!$E:$E)</f>
        <v>0</v>
      </c>
      <c r="CN881" s="56"/>
      <c r="CO881" s="56">
        <f>IF(CN881="-","-",_xlfn.XLOOKUP(CN881,'Banco de dados'!$B:$B,'Banco de dados'!$E:$E))</f>
        <v>0</v>
      </c>
      <c r="CP881" s="41">
        <f t="shared" si="515"/>
        <v>1</v>
      </c>
      <c r="CQ881" s="56">
        <f>_xlfn.XLOOKUP(CL881,'Banco de dados'!$B:$B,'Banco de dados'!$H:$H)</f>
        <v>0</v>
      </c>
      <c r="CR881" s="56" t="e">
        <f t="array" aca="1" ref="CR881" ca="1">_xludf.xlookup(CN881,'Banco de dados'!$B:$B,'Banco de dados'!$H:$H)</f>
        <v>#NAME?</v>
      </c>
      <c r="CS881" s="58" t="e">
        <f t="array" aca="1" ref="CS881" ca="1">_xludf.xlookup(CL881,'Banco de dados'!$B:$B,'Banco de dados'!$F:$F)</f>
        <v>#NAME?</v>
      </c>
      <c r="CT881" s="56" t="e">
        <f t="array" aca="1" ref="CT881" ca="1">_xludf.xlookup(CN881,'Banco de dados'!$B:$B,'Banco de dados'!$F:$F)</f>
        <v>#NAME?</v>
      </c>
      <c r="CU881" s="42"/>
      <c r="CV881" s="42"/>
      <c r="CW881" s="56" t="str">
        <f>IF(AJ881=0.5,"Suporte",IF(AND(AJ881&gt;='Braços de IP'!$B$9,AJ881&lt;='Braços de IP'!$D$9),'Braços de IP'!$E$9,IF(AND(AJ881&gt;='Braços de IP'!$B$10,AJ881&lt;='Braços de IP'!$D$10),'Braços de IP'!$E$10,IF(AND(AJ881&gt;='Braços de IP'!$B$11,AJ881&lt;='Braços de IP'!$D$11),'Braços de IP'!$E$11,IF(AND(AJ881&gt;='Braços de IP'!$B$12,AJ881&lt;='Braços de IP'!$D$12),'Braços de IP'!$E$12,IF(AND(AJ881&gt;='Braços de IP'!$B$13,AJ881&lt;='Braços de IP'!$D$13),'Braços de IP'!$E$13,IF(AND(AJ881&gt;='Braços de IP'!$B$14,AJ881&lt;='Braços de IP'!$D$14),'Braços de IP'!$E$14,"ERRO")))))))</f>
        <v>Longo I</v>
      </c>
      <c r="CX881" s="42"/>
      <c r="CY881" s="56" t="str">
        <f>IF($CX881="","",VLOOKUP($CX881,'Braços de IP'!$E$9:$I$15,2,0))</f>
        <v/>
      </c>
      <c r="CZ881" s="43" t="str">
        <f>IF($CX881="","",VLOOKUP($CX881,'Braços de IP'!$E$9:$I$15,5,0))</f>
        <v/>
      </c>
      <c r="DA881" s="56"/>
      <c r="DB881" s="56"/>
      <c r="DC881" s="56"/>
      <c r="DD881" s="56"/>
      <c r="DE881" s="56"/>
      <c r="DF881" s="56"/>
      <c r="DG881" s="44">
        <f t="shared" si="516"/>
        <v>0</v>
      </c>
      <c r="DH881" s="45">
        <f t="shared" si="517"/>
        <v>120</v>
      </c>
      <c r="DI881" s="44">
        <f t="shared" si="518"/>
        <v>120</v>
      </c>
      <c r="DJ881" s="46">
        <f t="shared" si="519"/>
        <v>1</v>
      </c>
      <c r="DK881" s="47" t="s">
        <v>147</v>
      </c>
      <c r="DL881" s="48"/>
      <c r="DM881" s="49"/>
      <c r="DN881" s="23" t="s">
        <v>148</v>
      </c>
      <c r="DO881" s="23"/>
      <c r="DQ881" s="50" t="e">
        <f t="shared" si="520"/>
        <v>#VALUE!</v>
      </c>
      <c r="DS881" s="5" t="s">
        <v>675</v>
      </c>
      <c r="DT881" s="5" t="s">
        <v>676</v>
      </c>
      <c r="DU881" s="5" t="s">
        <v>677</v>
      </c>
    </row>
    <row r="882" spans="1:125" ht="15.75" hidden="1" customHeight="1" x14ac:dyDescent="0.3">
      <c r="B882" s="5"/>
      <c r="C882" s="5"/>
      <c r="D882" s="5"/>
      <c r="E882" s="22" t="s">
        <v>696</v>
      </c>
      <c r="F882" s="22" t="s">
        <v>150</v>
      </c>
      <c r="G882" s="23" t="s">
        <v>545</v>
      </c>
      <c r="H882" s="23">
        <v>-23.375975</v>
      </c>
      <c r="I882" s="23">
        <v>-46.85548</v>
      </c>
      <c r="J882" s="24" t="s">
        <v>156</v>
      </c>
      <c r="K882" s="25"/>
      <c r="L882" s="24" t="s">
        <v>152</v>
      </c>
      <c r="M882" s="24" t="s">
        <v>141</v>
      </c>
      <c r="N882" s="26">
        <v>120</v>
      </c>
      <c r="O882" s="27" t="s">
        <v>142</v>
      </c>
      <c r="P882" s="23" t="s">
        <v>143</v>
      </c>
      <c r="Q882" s="26">
        <f t="shared" si="497"/>
        <v>240</v>
      </c>
      <c r="R882" s="27">
        <v>2</v>
      </c>
      <c r="S882" s="28" t="s">
        <v>153</v>
      </c>
      <c r="T882" s="28">
        <v>9</v>
      </c>
      <c r="U882" s="23"/>
      <c r="V882" s="23"/>
      <c r="W882" s="29"/>
      <c r="X882" s="28" t="s">
        <v>153</v>
      </c>
      <c r="Y882" s="27"/>
      <c r="Z882" s="27"/>
      <c r="AA882" s="27"/>
      <c r="AB882" s="27"/>
      <c r="AC882" s="27"/>
      <c r="AD882" s="27" t="s">
        <v>144</v>
      </c>
      <c r="AE882" s="27" t="s">
        <v>145</v>
      </c>
      <c r="AF882" s="27"/>
      <c r="AG882" s="27">
        <v>7.1</v>
      </c>
      <c r="AH882" s="27">
        <v>1</v>
      </c>
      <c r="AI882" s="27">
        <v>0.6</v>
      </c>
      <c r="AJ882" s="27">
        <v>2.6</v>
      </c>
      <c r="AK882" s="27">
        <f t="shared" si="498"/>
        <v>2</v>
      </c>
      <c r="AL882" s="27" t="s">
        <v>143</v>
      </c>
      <c r="AM882" s="27" t="s">
        <v>143</v>
      </c>
      <c r="AN882" s="27"/>
      <c r="AO882" s="27">
        <f t="shared" si="499"/>
        <v>2</v>
      </c>
      <c r="AP882" s="27"/>
      <c r="AQ882" s="27"/>
      <c r="AR882" s="27"/>
      <c r="AS882" s="27"/>
      <c r="AT882" s="27"/>
      <c r="AU882" s="27"/>
      <c r="AV882" s="27">
        <f t="shared" si="500"/>
        <v>0</v>
      </c>
      <c r="AW882" s="27"/>
      <c r="AX882" s="28">
        <f>VLOOKUP(J882,ABNT5101!$I$3:$J$9,2)</f>
        <v>20</v>
      </c>
      <c r="AY882" s="28">
        <f>VLOOKUP(J882,ABNT5101!$I$3:$M$9,5)</f>
        <v>0.28000000000000003</v>
      </c>
      <c r="AZ882" s="28" t="str">
        <f>_xlfn.XLOOKUP(J882,ABNT5101!I:I,ABNT5101!L:L)</f>
        <v>-</v>
      </c>
      <c r="BA882" s="28">
        <f>_xlfn.XLOOKUP(J882,ABNT5101!$I:$I,ABNT5101!M:M)</f>
        <v>0.28000000000000003</v>
      </c>
      <c r="BB882" s="28" t="str">
        <f>_xlfn.XLOOKUP(J882,ABNT5101!$I:$I,ABNT5101!N:N)</f>
        <v>-</v>
      </c>
      <c r="BC882" s="28">
        <f>_xlfn.XLOOKUP(J882,ABNT5101!$I:$I,ABNT5101!O:O)</f>
        <v>14</v>
      </c>
      <c r="BD882" s="31" t="str">
        <f t="shared" si="501"/>
        <v>NÃO ATENDE</v>
      </c>
      <c r="BE882" s="32">
        <f t="shared" si="493"/>
        <v>-1</v>
      </c>
      <c r="BF882" s="32">
        <f t="shared" si="494"/>
        <v>-1</v>
      </c>
      <c r="BG882" s="32" t="str">
        <f t="shared" si="502"/>
        <v>-</v>
      </c>
      <c r="BH882" s="34"/>
      <c r="BI882" s="34"/>
      <c r="BJ882" s="34"/>
      <c r="BK882" s="34"/>
      <c r="BL882" s="35"/>
      <c r="BM882" s="34"/>
      <c r="BN882" s="31" t="str">
        <f t="shared" si="503"/>
        <v>NÃO ATENDE</v>
      </c>
      <c r="BO882" s="31" t="str">
        <f t="shared" si="495"/>
        <v>NÃO ATENDE</v>
      </c>
      <c r="BP882" s="31" t="str">
        <f t="shared" si="496"/>
        <v>NÃO ATENDE</v>
      </c>
      <c r="BQ882" s="31" t="str">
        <f t="shared" si="504"/>
        <v>ATENDE</v>
      </c>
      <c r="BR882" s="36" t="str">
        <f t="shared" si="505"/>
        <v>C2</v>
      </c>
      <c r="BS882" s="36" t="str">
        <f t="shared" si="506"/>
        <v>Sem Passeio</v>
      </c>
      <c r="BT882" s="37" t="e">
        <f t="shared" si="507"/>
        <v>#N/A</v>
      </c>
      <c r="BU882" s="34"/>
      <c r="BV882" s="34"/>
      <c r="BW882" s="36" t="e">
        <f>IF(BS882="-","-",_xlfn.XLOOKUP(BS882,ABNT5101!$B$4:$B$9,ABNT5101!$C$4:$C$9))</f>
        <v>#N/A</v>
      </c>
      <c r="BX882" s="36" t="e">
        <f>IF(BS882="-","-",_xlfn.XLOOKUP(BS882,ABNT5101!$B$4:$B$9,ABNT5101!$D$4:$D$9))</f>
        <v>#N/A</v>
      </c>
      <c r="BY882" s="31" t="e">
        <f t="shared" si="508"/>
        <v>#N/A</v>
      </c>
      <c r="BZ882" s="31" t="e">
        <f t="shared" si="509"/>
        <v>#N/A</v>
      </c>
      <c r="CA882" s="31" t="e">
        <f t="shared" si="510"/>
        <v>#N/A</v>
      </c>
      <c r="CB882" s="36" t="s">
        <v>140</v>
      </c>
      <c r="CC882" s="37">
        <f t="shared" si="511"/>
        <v>-1</v>
      </c>
      <c r="CD882" s="38"/>
      <c r="CE882" s="38"/>
      <c r="CF882" s="31">
        <f>IF(CB882="-","-",_xlfn.XLOOKUP(CB882,ABNT5101!$B$4:$B$9,ABNT5101!$C$4:$C$9))</f>
        <v>3</v>
      </c>
      <c r="CG882" s="36">
        <f>IF(CB882="-","-",_xlfn.XLOOKUP(CB882,ABNT5101!$B$4:$B$9,ABNT5101!$D$4:$D$9))</f>
        <v>0.6</v>
      </c>
      <c r="CH882" s="31" t="str">
        <f t="shared" si="512"/>
        <v>NÃO ATENDE</v>
      </c>
      <c r="CI882" s="31" t="str">
        <f t="shared" si="513"/>
        <v>NÃO ATENDE</v>
      </c>
      <c r="CJ882" s="31" t="str">
        <f t="shared" si="514"/>
        <v>NÃO ATENDE</v>
      </c>
      <c r="CK882" s="56">
        <f>_xlfn.XLOOKUP(CL882,'Banco de dados'!$B:$B,'Banco de dados'!$D:$D)</f>
        <v>0</v>
      </c>
      <c r="CL882" s="57"/>
      <c r="CM882" s="56">
        <f>_xlfn.XLOOKUP(CL882,'Banco de dados'!$B:$B,'Banco de dados'!$E:$E)</f>
        <v>0</v>
      </c>
      <c r="CN882" s="56"/>
      <c r="CO882" s="56">
        <f>IF(CN882="-","-",_xlfn.XLOOKUP(CN882,'Banco de dados'!$B:$B,'Banco de dados'!$E:$E))</f>
        <v>0</v>
      </c>
      <c r="CP882" s="41">
        <f t="shared" si="515"/>
        <v>1</v>
      </c>
      <c r="CQ882" s="56">
        <f>_xlfn.XLOOKUP(CL882,'Banco de dados'!$B:$B,'Banco de dados'!$H:$H)</f>
        <v>0</v>
      </c>
      <c r="CR882" s="56" t="e">
        <f t="array" aca="1" ref="CR882" ca="1">_xludf.xlookup(CN882,'Banco de dados'!$B:$B,'Banco de dados'!$H:$H)</f>
        <v>#NAME?</v>
      </c>
      <c r="CS882" s="58" t="e">
        <f t="array" aca="1" ref="CS882" ca="1">_xludf.xlookup(CL882,'Banco de dados'!$B:$B,'Banco de dados'!$F:$F)</f>
        <v>#NAME?</v>
      </c>
      <c r="CT882" s="56" t="e">
        <f t="array" aca="1" ref="CT882" ca="1">_xludf.xlookup(CN882,'Banco de dados'!$B:$B,'Banco de dados'!$F:$F)</f>
        <v>#NAME?</v>
      </c>
      <c r="CU882" s="42"/>
      <c r="CV882" s="42"/>
      <c r="CW882" s="56" t="str">
        <f>IF(AJ882=0.5,"Suporte",IF(AND(AJ882&gt;='Braços de IP'!$B$9,AJ882&lt;='Braços de IP'!$D$9),'Braços de IP'!$E$9,IF(AND(AJ882&gt;='Braços de IP'!$B$10,AJ882&lt;='Braços de IP'!$D$10),'Braços de IP'!$E$10,IF(AND(AJ882&gt;='Braços de IP'!$B$11,AJ882&lt;='Braços de IP'!$D$11),'Braços de IP'!$E$11,IF(AND(AJ882&gt;='Braços de IP'!$B$12,AJ882&lt;='Braços de IP'!$D$12),'Braços de IP'!$E$12,IF(AND(AJ882&gt;='Braços de IP'!$B$13,AJ882&lt;='Braços de IP'!$D$13),'Braços de IP'!$E$13,IF(AND(AJ882&gt;='Braços de IP'!$B$14,AJ882&lt;='Braços de IP'!$D$14),'Braços de IP'!$E$14,"ERRO")))))))</f>
        <v>Longo I</v>
      </c>
      <c r="CX882" s="42"/>
      <c r="CY882" s="56" t="str">
        <f>IF($CX882="","",VLOOKUP($CX882,'Braços de IP'!$E$9:$I$15,2,0))</f>
        <v/>
      </c>
      <c r="CZ882" s="43" t="str">
        <f>IF($CX882="","",VLOOKUP($CX882,'Braços de IP'!$E$9:$I$15,5,0))</f>
        <v/>
      </c>
      <c r="DA882" s="56"/>
      <c r="DB882" s="56"/>
      <c r="DC882" s="56"/>
      <c r="DD882" s="56"/>
      <c r="DE882" s="56"/>
      <c r="DF882" s="56"/>
      <c r="DG882" s="44">
        <f t="shared" si="516"/>
        <v>0</v>
      </c>
      <c r="DH882" s="45">
        <f t="shared" si="517"/>
        <v>120</v>
      </c>
      <c r="DI882" s="44">
        <f t="shared" si="518"/>
        <v>120</v>
      </c>
      <c r="DJ882" s="46">
        <f t="shared" si="519"/>
        <v>1</v>
      </c>
      <c r="DK882" s="47" t="s">
        <v>147</v>
      </c>
      <c r="DL882" s="48"/>
      <c r="DM882" s="49"/>
      <c r="DN882" s="23" t="s">
        <v>148</v>
      </c>
      <c r="DO882" s="23"/>
      <c r="DQ882" s="50" t="e">
        <f t="shared" si="520"/>
        <v>#VALUE!</v>
      </c>
      <c r="DS882" s="5" t="s">
        <v>675</v>
      </c>
      <c r="DT882" s="5" t="s">
        <v>676</v>
      </c>
      <c r="DU882" s="5" t="s">
        <v>677</v>
      </c>
    </row>
    <row r="883" spans="1:125" ht="15.75" hidden="1" customHeight="1" x14ac:dyDescent="0.3">
      <c r="B883" s="5"/>
      <c r="C883" s="5"/>
      <c r="D883" s="5"/>
      <c r="E883" s="22" t="s">
        <v>696</v>
      </c>
      <c r="F883" s="22" t="s">
        <v>150</v>
      </c>
      <c r="G883" s="23" t="s">
        <v>545</v>
      </c>
      <c r="H883" s="23">
        <v>-23.375975</v>
      </c>
      <c r="I883" s="23">
        <v>-46.85548</v>
      </c>
      <c r="J883" s="24" t="s">
        <v>156</v>
      </c>
      <c r="K883" s="25"/>
      <c r="L883" s="24" t="s">
        <v>152</v>
      </c>
      <c r="M883" s="24" t="s">
        <v>141</v>
      </c>
      <c r="N883" s="26">
        <v>120</v>
      </c>
      <c r="O883" s="27" t="s">
        <v>142</v>
      </c>
      <c r="P883" s="23" t="s">
        <v>143</v>
      </c>
      <c r="Q883" s="26">
        <f t="shared" si="497"/>
        <v>240</v>
      </c>
      <c r="R883" s="27">
        <v>2</v>
      </c>
      <c r="S883" s="28" t="s">
        <v>153</v>
      </c>
      <c r="T883" s="28">
        <v>9</v>
      </c>
      <c r="U883" s="23"/>
      <c r="V883" s="23"/>
      <c r="W883" s="29"/>
      <c r="X883" s="28" t="s">
        <v>153</v>
      </c>
      <c r="Y883" s="27"/>
      <c r="Z883" s="27"/>
      <c r="AA883" s="27"/>
      <c r="AB883" s="27"/>
      <c r="AC883" s="27"/>
      <c r="AD883" s="27" t="s">
        <v>144</v>
      </c>
      <c r="AE883" s="27" t="s">
        <v>145</v>
      </c>
      <c r="AF883" s="27"/>
      <c r="AG883" s="27">
        <v>7.1</v>
      </c>
      <c r="AH883" s="27">
        <v>1</v>
      </c>
      <c r="AI883" s="27">
        <v>0.6</v>
      </c>
      <c r="AJ883" s="27">
        <v>2.6</v>
      </c>
      <c r="AK883" s="27">
        <f t="shared" si="498"/>
        <v>2</v>
      </c>
      <c r="AL883" s="27" t="s">
        <v>143</v>
      </c>
      <c r="AM883" s="27" t="s">
        <v>143</v>
      </c>
      <c r="AN883" s="27"/>
      <c r="AO883" s="27">
        <f t="shared" si="499"/>
        <v>2</v>
      </c>
      <c r="AP883" s="27"/>
      <c r="AQ883" s="27"/>
      <c r="AR883" s="27"/>
      <c r="AS883" s="27"/>
      <c r="AT883" s="27"/>
      <c r="AU883" s="27"/>
      <c r="AV883" s="27">
        <f t="shared" si="500"/>
        <v>0</v>
      </c>
      <c r="AW883" s="27"/>
      <c r="AX883" s="28">
        <f>VLOOKUP(J883,ABNT5101!$I$3:$J$9,2)</f>
        <v>20</v>
      </c>
      <c r="AY883" s="28">
        <f>VLOOKUP(J883,ABNT5101!$I$3:$M$9,5)</f>
        <v>0.28000000000000003</v>
      </c>
      <c r="AZ883" s="28" t="str">
        <f>_xlfn.XLOOKUP(J883,ABNT5101!I:I,ABNT5101!L:L)</f>
        <v>-</v>
      </c>
      <c r="BA883" s="28">
        <f>_xlfn.XLOOKUP(J883,ABNT5101!$I:$I,ABNT5101!M:M)</f>
        <v>0.28000000000000003</v>
      </c>
      <c r="BB883" s="28" t="str">
        <f>_xlfn.XLOOKUP(J883,ABNT5101!$I:$I,ABNT5101!N:N)</f>
        <v>-</v>
      </c>
      <c r="BC883" s="28">
        <f>_xlfn.XLOOKUP(J883,ABNT5101!$I:$I,ABNT5101!O:O)</f>
        <v>14</v>
      </c>
      <c r="BD883" s="31" t="str">
        <f t="shared" si="501"/>
        <v>NÃO ATENDE</v>
      </c>
      <c r="BE883" s="32">
        <f t="shared" si="493"/>
        <v>-1</v>
      </c>
      <c r="BF883" s="32">
        <f t="shared" si="494"/>
        <v>-1</v>
      </c>
      <c r="BG883" s="32" t="str">
        <f t="shared" si="502"/>
        <v>-</v>
      </c>
      <c r="BH883" s="34"/>
      <c r="BI883" s="34"/>
      <c r="BJ883" s="34"/>
      <c r="BK883" s="34"/>
      <c r="BL883" s="35"/>
      <c r="BM883" s="34"/>
      <c r="BN883" s="31" t="str">
        <f t="shared" si="503"/>
        <v>NÃO ATENDE</v>
      </c>
      <c r="BO883" s="31" t="str">
        <f t="shared" si="495"/>
        <v>NÃO ATENDE</v>
      </c>
      <c r="BP883" s="31" t="str">
        <f t="shared" si="496"/>
        <v>NÃO ATENDE</v>
      </c>
      <c r="BQ883" s="31" t="str">
        <f t="shared" si="504"/>
        <v>ATENDE</v>
      </c>
      <c r="BR883" s="36" t="str">
        <f t="shared" si="505"/>
        <v>C2</v>
      </c>
      <c r="BS883" s="36" t="str">
        <f t="shared" si="506"/>
        <v>Sem Passeio</v>
      </c>
      <c r="BT883" s="37" t="e">
        <f t="shared" si="507"/>
        <v>#N/A</v>
      </c>
      <c r="BU883" s="34"/>
      <c r="BV883" s="34"/>
      <c r="BW883" s="36" t="e">
        <f>IF(BS883="-","-",_xlfn.XLOOKUP(BS883,ABNT5101!$B$4:$B$9,ABNT5101!$C$4:$C$9))</f>
        <v>#N/A</v>
      </c>
      <c r="BX883" s="36" t="e">
        <f>IF(BS883="-","-",_xlfn.XLOOKUP(BS883,ABNT5101!$B$4:$B$9,ABNT5101!$D$4:$D$9))</f>
        <v>#N/A</v>
      </c>
      <c r="BY883" s="31" t="e">
        <f t="shared" si="508"/>
        <v>#N/A</v>
      </c>
      <c r="BZ883" s="31" t="e">
        <f t="shared" si="509"/>
        <v>#N/A</v>
      </c>
      <c r="CA883" s="31" t="e">
        <f t="shared" si="510"/>
        <v>#N/A</v>
      </c>
      <c r="CB883" s="36" t="s">
        <v>140</v>
      </c>
      <c r="CC883" s="37">
        <f t="shared" si="511"/>
        <v>-1</v>
      </c>
      <c r="CD883" s="38"/>
      <c r="CE883" s="38"/>
      <c r="CF883" s="31">
        <f>IF(CB883="-","-",_xlfn.XLOOKUP(CB883,ABNT5101!$B$4:$B$9,ABNT5101!$C$4:$C$9))</f>
        <v>3</v>
      </c>
      <c r="CG883" s="36">
        <f>IF(CB883="-","-",_xlfn.XLOOKUP(CB883,ABNT5101!$B$4:$B$9,ABNT5101!$D$4:$D$9))</f>
        <v>0.6</v>
      </c>
      <c r="CH883" s="31" t="str">
        <f t="shared" si="512"/>
        <v>NÃO ATENDE</v>
      </c>
      <c r="CI883" s="31" t="str">
        <f t="shared" si="513"/>
        <v>NÃO ATENDE</v>
      </c>
      <c r="CJ883" s="31" t="str">
        <f t="shared" si="514"/>
        <v>NÃO ATENDE</v>
      </c>
      <c r="CK883" s="56">
        <f>_xlfn.XLOOKUP(CL883,'Banco de dados'!$B:$B,'Banco de dados'!$D:$D)</f>
        <v>0</v>
      </c>
      <c r="CL883" s="57"/>
      <c r="CM883" s="56">
        <f>_xlfn.XLOOKUP(CL883,'Banco de dados'!$B:$B,'Banco de dados'!$E:$E)</f>
        <v>0</v>
      </c>
      <c r="CN883" s="56"/>
      <c r="CO883" s="56">
        <f>IF(CN883="-","-",_xlfn.XLOOKUP(CN883,'Banco de dados'!$B:$B,'Banco de dados'!$E:$E))</f>
        <v>0</v>
      </c>
      <c r="CP883" s="41">
        <f t="shared" si="515"/>
        <v>1</v>
      </c>
      <c r="CQ883" s="56">
        <f>_xlfn.XLOOKUP(CL883,'Banco de dados'!$B:$B,'Banco de dados'!$H:$H)</f>
        <v>0</v>
      </c>
      <c r="CR883" s="56" t="e">
        <f t="array" aca="1" ref="CR883" ca="1">_xludf.xlookup(CN883,'Banco de dados'!$B:$B,'Banco de dados'!$H:$H)</f>
        <v>#NAME?</v>
      </c>
      <c r="CS883" s="58" t="e">
        <f t="array" aca="1" ref="CS883" ca="1">_xludf.xlookup(CL883,'Banco de dados'!$B:$B,'Banco de dados'!$F:$F)</f>
        <v>#NAME?</v>
      </c>
      <c r="CT883" s="56" t="e">
        <f t="array" aca="1" ref="CT883" ca="1">_xludf.xlookup(CN883,'Banco de dados'!$B:$B,'Banco de dados'!$F:$F)</f>
        <v>#NAME?</v>
      </c>
      <c r="CU883" s="42"/>
      <c r="CV883" s="42"/>
      <c r="CW883" s="56" t="str">
        <f>IF(AJ883=0.5,"Suporte",IF(AND(AJ883&gt;='Braços de IP'!$B$9,AJ883&lt;='Braços de IP'!$D$9),'Braços de IP'!$E$9,IF(AND(AJ883&gt;='Braços de IP'!$B$10,AJ883&lt;='Braços de IP'!$D$10),'Braços de IP'!$E$10,IF(AND(AJ883&gt;='Braços de IP'!$B$11,AJ883&lt;='Braços de IP'!$D$11),'Braços de IP'!$E$11,IF(AND(AJ883&gt;='Braços de IP'!$B$12,AJ883&lt;='Braços de IP'!$D$12),'Braços de IP'!$E$12,IF(AND(AJ883&gt;='Braços de IP'!$B$13,AJ883&lt;='Braços de IP'!$D$13),'Braços de IP'!$E$13,IF(AND(AJ883&gt;='Braços de IP'!$B$14,AJ883&lt;='Braços de IP'!$D$14),'Braços de IP'!$E$14,"ERRO")))))))</f>
        <v>Longo I</v>
      </c>
      <c r="CX883" s="42"/>
      <c r="CY883" s="56" t="str">
        <f>IF($CX883="","",VLOOKUP($CX883,'Braços de IP'!$E$9:$I$15,2,0))</f>
        <v/>
      </c>
      <c r="CZ883" s="43" t="str">
        <f>IF($CX883="","",VLOOKUP($CX883,'Braços de IP'!$E$9:$I$15,5,0))</f>
        <v/>
      </c>
      <c r="DA883" s="56"/>
      <c r="DB883" s="56"/>
      <c r="DC883" s="56"/>
      <c r="DD883" s="56"/>
      <c r="DE883" s="56"/>
      <c r="DF883" s="56"/>
      <c r="DG883" s="44">
        <f t="shared" si="516"/>
        <v>0</v>
      </c>
      <c r="DH883" s="45">
        <f t="shared" si="517"/>
        <v>120</v>
      </c>
      <c r="DI883" s="44">
        <f t="shared" si="518"/>
        <v>120</v>
      </c>
      <c r="DJ883" s="46">
        <f t="shared" si="519"/>
        <v>1</v>
      </c>
      <c r="DK883" s="47" t="s">
        <v>147</v>
      </c>
      <c r="DL883" s="48"/>
      <c r="DM883" s="49"/>
      <c r="DN883" s="23" t="s">
        <v>148</v>
      </c>
      <c r="DO883" s="23"/>
      <c r="DQ883" s="50" t="e">
        <f t="shared" si="520"/>
        <v>#VALUE!</v>
      </c>
      <c r="DS883" s="5" t="s">
        <v>675</v>
      </c>
      <c r="DT883" s="5" t="s">
        <v>676</v>
      </c>
      <c r="DU883" s="5" t="s">
        <v>677</v>
      </c>
    </row>
    <row r="884" spans="1:125" ht="15.75" customHeight="1" x14ac:dyDescent="0.3">
      <c r="A884" s="224" t="s">
        <v>1289</v>
      </c>
      <c r="B884" s="5"/>
      <c r="C884" s="5" t="s">
        <v>148</v>
      </c>
      <c r="D884" s="5"/>
      <c r="E884" s="22" t="s">
        <v>697</v>
      </c>
      <c r="F884" s="22" t="s">
        <v>164</v>
      </c>
      <c r="G884" s="23" t="s">
        <v>277</v>
      </c>
      <c r="H884" s="23">
        <v>-23.401897999999999</v>
      </c>
      <c r="I884" s="23">
        <v>-46.852359999999997</v>
      </c>
      <c r="J884" s="24" t="s">
        <v>160</v>
      </c>
      <c r="K884" s="25"/>
      <c r="L884" s="24" t="s">
        <v>140</v>
      </c>
      <c r="M884" s="24" t="s">
        <v>141</v>
      </c>
      <c r="N884" s="26">
        <v>90</v>
      </c>
      <c r="O884" s="27" t="s">
        <v>142</v>
      </c>
      <c r="P884" s="23" t="s">
        <v>143</v>
      </c>
      <c r="Q884" s="26">
        <f t="shared" si="497"/>
        <v>180</v>
      </c>
      <c r="R884" s="27">
        <v>1</v>
      </c>
      <c r="S884" s="28">
        <v>4</v>
      </c>
      <c r="T884" s="28">
        <v>6.5</v>
      </c>
      <c r="U884" s="23"/>
      <c r="V884" s="23"/>
      <c r="W884" s="29"/>
      <c r="X884" s="28"/>
      <c r="Y884" s="27">
        <v>6</v>
      </c>
      <c r="Z884" s="27"/>
      <c r="AA884" s="27"/>
      <c r="AB884" s="27"/>
      <c r="AC884" s="27"/>
      <c r="AD884" s="27" t="s">
        <v>144</v>
      </c>
      <c r="AE884" s="27" t="s">
        <v>145</v>
      </c>
      <c r="AF884" s="27">
        <v>28</v>
      </c>
      <c r="AG884" s="27">
        <v>8.1</v>
      </c>
      <c r="AH884" s="27">
        <v>1</v>
      </c>
      <c r="AI884" s="27">
        <v>0.5</v>
      </c>
      <c r="AJ884" s="27">
        <v>2.2999999999999998</v>
      </c>
      <c r="AK884" s="27">
        <f t="shared" si="498"/>
        <v>1.7999999999999998</v>
      </c>
      <c r="AL884" s="27" t="s">
        <v>143</v>
      </c>
      <c r="AM884" s="27" t="s">
        <v>143</v>
      </c>
      <c r="AN884" s="27"/>
      <c r="AO884" s="27">
        <f t="shared" si="499"/>
        <v>2</v>
      </c>
      <c r="AP884" s="27"/>
      <c r="AQ884" s="27"/>
      <c r="AR884" s="27"/>
      <c r="AS884" s="27"/>
      <c r="AT884" s="27"/>
      <c r="AU884" s="27"/>
      <c r="AV884" s="27">
        <f t="shared" si="500"/>
        <v>0</v>
      </c>
      <c r="AW884" s="27"/>
      <c r="AX884" s="28">
        <f>VLOOKUP(J884,ABNT5101!$I$3:$J$9,2)</f>
        <v>10</v>
      </c>
      <c r="AY884" s="28">
        <f>VLOOKUP(J884,ABNT5101!$I$3:$M$9,5)</f>
        <v>0.18</v>
      </c>
      <c r="AZ884" s="28" t="str">
        <f>_xlfn.XLOOKUP(J884,ABNT5101!I:I,ABNT5101!L:L)</f>
        <v>-</v>
      </c>
      <c r="BA884" s="28">
        <f>_xlfn.XLOOKUP(J884,ABNT5101!$I:$I,ABNT5101!M:M)</f>
        <v>0.18</v>
      </c>
      <c r="BB884" s="28" t="str">
        <f>_xlfn.XLOOKUP(J884,ABNT5101!$I:$I,ABNT5101!N:N)</f>
        <v>-</v>
      </c>
      <c r="BC884" s="28">
        <f>_xlfn.XLOOKUP(J884,ABNT5101!$I:$I,ABNT5101!O:O)</f>
        <v>16</v>
      </c>
      <c r="BD884" s="31" t="str">
        <f t="shared" si="501"/>
        <v>ATENDE</v>
      </c>
      <c r="BE884" s="32">
        <f t="shared" si="493"/>
        <v>7.4999999999999956E-2</v>
      </c>
      <c r="BF884" s="32">
        <f t="shared" si="494"/>
        <v>2.4444444444444446</v>
      </c>
      <c r="BG884" s="32" t="str">
        <f t="shared" si="502"/>
        <v>-</v>
      </c>
      <c r="BH884" s="34">
        <v>10.75</v>
      </c>
      <c r="BI884" s="34">
        <v>0.62</v>
      </c>
      <c r="BJ884" s="34"/>
      <c r="BK884" s="34"/>
      <c r="BL884" s="35"/>
      <c r="BM884" s="34"/>
      <c r="BN884" s="31" t="str">
        <f t="shared" si="503"/>
        <v>ATENDE</v>
      </c>
      <c r="BO884" s="31" t="str">
        <f t="shared" si="495"/>
        <v>ATENDE</v>
      </c>
      <c r="BP884" s="31" t="str">
        <f t="shared" si="496"/>
        <v>ATENDE</v>
      </c>
      <c r="BQ884" s="31" t="str">
        <f t="shared" si="504"/>
        <v>ATENDE</v>
      </c>
      <c r="BR884" s="36" t="str">
        <f t="shared" si="505"/>
        <v>C4</v>
      </c>
      <c r="BS884" s="36" t="str">
        <f t="shared" si="506"/>
        <v>P6</v>
      </c>
      <c r="BT884" s="37">
        <f t="shared" si="507"/>
        <v>1.17</v>
      </c>
      <c r="BU884" s="34">
        <v>6.51</v>
      </c>
      <c r="BV884" s="34">
        <v>3.79</v>
      </c>
      <c r="BW884" s="36">
        <f>IF(BS884="-","-",_xlfn.XLOOKUP(BS884,ABNT5101!$B$4:$B$9,ABNT5101!$C$4:$C$9))</f>
        <v>3</v>
      </c>
      <c r="BX884" s="36">
        <f>IF(BS884="-","-",_xlfn.XLOOKUP(BS884,ABNT5101!$B$4:$B$9,ABNT5101!$D$4:$D$9))</f>
        <v>0.6</v>
      </c>
      <c r="BY884" s="31" t="str">
        <f t="shared" si="508"/>
        <v>ATENDE</v>
      </c>
      <c r="BZ884" s="31" t="str">
        <f t="shared" si="509"/>
        <v>ATENDE</v>
      </c>
      <c r="CA884" s="31" t="str">
        <f t="shared" si="510"/>
        <v>ATENDE</v>
      </c>
      <c r="CB884" s="36" t="s">
        <v>140</v>
      </c>
      <c r="CC884" s="37" t="str">
        <f t="shared" si="511"/>
        <v>-</v>
      </c>
      <c r="CD884" s="38" t="s">
        <v>143</v>
      </c>
      <c r="CE884" s="38" t="s">
        <v>143</v>
      </c>
      <c r="CF884" s="31">
        <f>IF(CB884="-","-",_xlfn.XLOOKUP(CB884,ABNT5101!$B$4:$B$9,ABNT5101!$C$4:$C$9))</f>
        <v>3</v>
      </c>
      <c r="CG884" s="36">
        <f>IF(CB884="-","-",_xlfn.XLOOKUP(CB884,ABNT5101!$B$4:$B$9,ABNT5101!$D$4:$D$9))</f>
        <v>0.6</v>
      </c>
      <c r="CH884" s="31" t="str">
        <f t="shared" si="512"/>
        <v>ATENDE</v>
      </c>
      <c r="CI884" s="31" t="str">
        <f t="shared" si="513"/>
        <v>ATENDE</v>
      </c>
      <c r="CJ884" s="31" t="str">
        <f t="shared" si="514"/>
        <v>ATENDE</v>
      </c>
      <c r="CK884" s="56" t="str">
        <f>_xlfn.XLOOKUP(CL884,'Banco de dados'!$B:$B,'Banco de dados'!$D:$D)</f>
        <v>LEDSTAR</v>
      </c>
      <c r="CL884" s="42" t="str">
        <f>'Banco de dados'!B6</f>
        <v xml:space="preserve"> SL VT 9.1 35W</v>
      </c>
      <c r="CM884" s="56" t="str">
        <f>_xlfn.XLOOKUP(CL884,'Banco de dados'!$B:$B,'Banco de dados'!$E:$E)</f>
        <v>LUM LED SL VT 9.1 35W</v>
      </c>
      <c r="CN884" s="56"/>
      <c r="CO884" s="56">
        <f>IF(CN884="-","-",_xlfn.XLOOKUP(CN884,'Banco de dados'!$B:$B,'Banco de dados'!$E:$E))</f>
        <v>0</v>
      </c>
      <c r="CP884" s="41">
        <f t="shared" si="515"/>
        <v>1</v>
      </c>
      <c r="CQ884" s="56">
        <f>_xlfn.XLOOKUP(CL884,'Banco de dados'!$B:$B,'Banco de dados'!$H:$H)</f>
        <v>35</v>
      </c>
      <c r="CR884" s="56" t="e">
        <f t="array" aca="1" ref="CR884" ca="1">_xludf.xlookup(CN884,'Banco de dados'!$B:$B,'Banco de dados'!$H:$H)</f>
        <v>#NAME?</v>
      </c>
      <c r="CS884" s="58" t="e">
        <f t="array" aca="1" ref="CS884" ca="1">_xludf.xlookup(CL884,'Banco de dados'!$B:$B,'Banco de dados'!$F:$F)</f>
        <v>#NAME?</v>
      </c>
      <c r="CT884" s="56" t="e">
        <f t="array" aca="1" ref="CT884" ca="1">_xludf.xlookup(CN884,'Banco de dados'!$B:$B,'Banco de dados'!$F:$F)</f>
        <v>#NAME?</v>
      </c>
      <c r="CU884" s="42"/>
      <c r="CV884" s="42"/>
      <c r="CW884" s="56" t="str">
        <f>IF(AJ884=0.5,"Suporte",IF(AND(AJ884&gt;='Braços de IP'!$B$9,AJ884&lt;='Braços de IP'!$D$9),'Braços de IP'!$E$9,IF(AND(AJ884&gt;='Braços de IP'!$B$10,AJ884&lt;='Braços de IP'!$D$10),'Braços de IP'!$E$10,IF(AND(AJ884&gt;='Braços de IP'!$B$11,AJ884&lt;='Braços de IP'!$D$11),'Braços de IP'!$E$11,IF(AND(AJ884&gt;='Braços de IP'!$B$12,AJ884&lt;='Braços de IP'!$D$12),'Braços de IP'!$E$12,IF(AND(AJ884&gt;='Braços de IP'!$B$13,AJ884&lt;='Braços de IP'!$D$13),'Braços de IP'!$E$13,IF(AND(AJ884&gt;='Braços de IP'!$B$14,AJ884&lt;='Braços de IP'!$D$14),'Braços de IP'!$E$14,"ERRO")))))))</f>
        <v>Médio II</v>
      </c>
      <c r="CX884" s="42"/>
      <c r="CY884" s="56" t="str">
        <f>IF($CX884="","",VLOOKUP($CX884,'Braços de IP'!$E$9:$I$15,2,0))</f>
        <v/>
      </c>
      <c r="CZ884" s="43" t="str">
        <f>IF($CX884="","",VLOOKUP($CX884,'Braços de IP'!$E$9:$I$15,5,0))</f>
        <v/>
      </c>
      <c r="DA884" s="56"/>
      <c r="DB884" s="56"/>
      <c r="DC884" s="56"/>
      <c r="DD884" s="56"/>
      <c r="DE884" s="56"/>
      <c r="DF884" s="56"/>
      <c r="DG884" s="71">
        <f t="shared" si="516"/>
        <v>35</v>
      </c>
      <c r="DH884" s="45">
        <f t="shared" si="517"/>
        <v>90</v>
      </c>
      <c r="DI884" s="44">
        <f t="shared" si="518"/>
        <v>125</v>
      </c>
      <c r="DJ884" s="46">
        <f t="shared" si="519"/>
        <v>0.61111111111111116</v>
      </c>
      <c r="DK884" s="47" t="s">
        <v>147</v>
      </c>
      <c r="DL884" s="48"/>
      <c r="DM884" s="49"/>
      <c r="DN884" s="23" t="s">
        <v>148</v>
      </c>
      <c r="DO884" s="23"/>
      <c r="DQ884" s="50" t="e">
        <f t="shared" si="520"/>
        <v>#VALUE!</v>
      </c>
      <c r="DS884" s="5" t="s">
        <v>675</v>
      </c>
      <c r="DT884" s="5" t="s">
        <v>676</v>
      </c>
      <c r="DU884" s="5" t="s">
        <v>677</v>
      </c>
    </row>
    <row r="885" spans="1:125" ht="15.75" customHeight="1" x14ac:dyDescent="0.3">
      <c r="A885" s="224" t="s">
        <v>1290</v>
      </c>
      <c r="B885" s="5"/>
      <c r="C885" s="5" t="s">
        <v>148</v>
      </c>
      <c r="D885" s="5"/>
      <c r="E885" s="22" t="s">
        <v>697</v>
      </c>
      <c r="F885" s="22" t="s">
        <v>164</v>
      </c>
      <c r="G885" s="23" t="s">
        <v>277</v>
      </c>
      <c r="H885" s="23">
        <v>-23.401897999999999</v>
      </c>
      <c r="I885" s="23">
        <v>-46.852359999999997</v>
      </c>
      <c r="J885" s="24" t="s">
        <v>160</v>
      </c>
      <c r="K885" s="25"/>
      <c r="L885" s="24" t="s">
        <v>140</v>
      </c>
      <c r="M885" s="24" t="s">
        <v>141</v>
      </c>
      <c r="N885" s="26">
        <v>90</v>
      </c>
      <c r="O885" s="27" t="s">
        <v>142</v>
      </c>
      <c r="P885" s="23" t="s">
        <v>143</v>
      </c>
      <c r="Q885" s="26">
        <f t="shared" si="497"/>
        <v>180</v>
      </c>
      <c r="R885" s="27">
        <v>1</v>
      </c>
      <c r="S885" s="28">
        <v>4</v>
      </c>
      <c r="T885" s="28">
        <v>6.5</v>
      </c>
      <c r="U885" s="23"/>
      <c r="V885" s="23"/>
      <c r="W885" s="29"/>
      <c r="X885" s="28"/>
      <c r="Y885" s="27">
        <v>6</v>
      </c>
      <c r="Z885" s="27"/>
      <c r="AA885" s="27"/>
      <c r="AB885" s="27"/>
      <c r="AC885" s="27"/>
      <c r="AD885" s="27" t="s">
        <v>144</v>
      </c>
      <c r="AE885" s="27" t="s">
        <v>145</v>
      </c>
      <c r="AF885" s="27">
        <v>28</v>
      </c>
      <c r="AG885" s="27">
        <v>8.1</v>
      </c>
      <c r="AH885" s="27">
        <v>1</v>
      </c>
      <c r="AI885" s="27">
        <v>0.5</v>
      </c>
      <c r="AJ885" s="27">
        <v>2.2999999999999998</v>
      </c>
      <c r="AK885" s="27">
        <f t="shared" si="498"/>
        <v>1.7999999999999998</v>
      </c>
      <c r="AL885" s="27" t="s">
        <v>143</v>
      </c>
      <c r="AM885" s="27" t="s">
        <v>143</v>
      </c>
      <c r="AN885" s="27"/>
      <c r="AO885" s="27">
        <f t="shared" si="499"/>
        <v>2</v>
      </c>
      <c r="AP885" s="27"/>
      <c r="AQ885" s="27"/>
      <c r="AR885" s="27"/>
      <c r="AS885" s="27"/>
      <c r="AT885" s="27"/>
      <c r="AU885" s="27"/>
      <c r="AV885" s="27">
        <f t="shared" si="500"/>
        <v>0</v>
      </c>
      <c r="AW885" s="27"/>
      <c r="AX885" s="28">
        <f>VLOOKUP(J885,ABNT5101!$I$3:$J$9,2)</f>
        <v>10</v>
      </c>
      <c r="AY885" s="28">
        <f>VLOOKUP(J885,ABNT5101!$I$3:$M$9,5)</f>
        <v>0.18</v>
      </c>
      <c r="AZ885" s="28" t="str">
        <f>_xlfn.XLOOKUP(J885,ABNT5101!I:I,ABNT5101!L:L)</f>
        <v>-</v>
      </c>
      <c r="BA885" s="28">
        <f>_xlfn.XLOOKUP(J885,ABNT5101!$I:$I,ABNT5101!M:M)</f>
        <v>0.18</v>
      </c>
      <c r="BB885" s="28" t="str">
        <f>_xlfn.XLOOKUP(J885,ABNT5101!$I:$I,ABNT5101!N:N)</f>
        <v>-</v>
      </c>
      <c r="BC885" s="28">
        <f>_xlfn.XLOOKUP(J885,ABNT5101!$I:$I,ABNT5101!O:O)</f>
        <v>16</v>
      </c>
      <c r="BD885" s="31" t="str">
        <f t="shared" si="501"/>
        <v>ATENDE</v>
      </c>
      <c r="BE885" s="32">
        <f t="shared" si="493"/>
        <v>4.2999999999999927E-2</v>
      </c>
      <c r="BF885" s="32">
        <f t="shared" si="494"/>
        <v>3.166666666666667</v>
      </c>
      <c r="BG885" s="32" t="str">
        <f t="shared" si="502"/>
        <v>-</v>
      </c>
      <c r="BH885" s="34">
        <v>10.43</v>
      </c>
      <c r="BI885" s="34">
        <v>0.75</v>
      </c>
      <c r="BJ885" s="34"/>
      <c r="BK885" s="34"/>
      <c r="BL885" s="35"/>
      <c r="BM885" s="34"/>
      <c r="BN885" s="31" t="str">
        <f t="shared" si="503"/>
        <v>ATENDE</v>
      </c>
      <c r="BO885" s="31" t="str">
        <f t="shared" si="495"/>
        <v>ATENDE</v>
      </c>
      <c r="BP885" s="31" t="str">
        <f t="shared" si="496"/>
        <v>ATENDE</v>
      </c>
      <c r="BQ885" s="31" t="str">
        <f t="shared" si="504"/>
        <v>ATENDE</v>
      </c>
      <c r="BR885" s="36" t="str">
        <f t="shared" si="505"/>
        <v>C4</v>
      </c>
      <c r="BS885" s="36" t="str">
        <f t="shared" si="506"/>
        <v>P6</v>
      </c>
      <c r="BT885" s="37">
        <f t="shared" si="507"/>
        <v>0.87333333333333329</v>
      </c>
      <c r="BU885" s="34">
        <v>5.62</v>
      </c>
      <c r="BV885" s="34">
        <v>3.07</v>
      </c>
      <c r="BW885" s="36">
        <f>IF(BS885="-","-",_xlfn.XLOOKUP(BS885,ABNT5101!$B$4:$B$9,ABNT5101!$C$4:$C$9))</f>
        <v>3</v>
      </c>
      <c r="BX885" s="36">
        <f>IF(BS885="-","-",_xlfn.XLOOKUP(BS885,ABNT5101!$B$4:$B$9,ABNT5101!$D$4:$D$9))</f>
        <v>0.6</v>
      </c>
      <c r="BY885" s="31" t="str">
        <f t="shared" si="508"/>
        <v>ATENDE</v>
      </c>
      <c r="BZ885" s="31" t="str">
        <f t="shared" si="509"/>
        <v>ATENDE</v>
      </c>
      <c r="CA885" s="31" t="str">
        <f t="shared" si="510"/>
        <v>ATENDE</v>
      </c>
      <c r="CB885" s="36" t="s">
        <v>140</v>
      </c>
      <c r="CC885" s="37" t="str">
        <f t="shared" si="511"/>
        <v>-</v>
      </c>
      <c r="CD885" s="38" t="s">
        <v>143</v>
      </c>
      <c r="CE885" s="38" t="s">
        <v>143</v>
      </c>
      <c r="CF885" s="31">
        <f>IF(CB885="-","-",_xlfn.XLOOKUP(CB885,ABNT5101!$B$4:$B$9,ABNT5101!$C$4:$C$9))</f>
        <v>3</v>
      </c>
      <c r="CG885" s="36">
        <f>IF(CB885="-","-",_xlfn.XLOOKUP(CB885,ABNT5101!$B$4:$B$9,ABNT5101!$D$4:$D$9))</f>
        <v>0.6</v>
      </c>
      <c r="CH885" s="31" t="str">
        <f t="shared" si="512"/>
        <v>ATENDE</v>
      </c>
      <c r="CI885" s="31" t="str">
        <f t="shared" si="513"/>
        <v>ATENDE</v>
      </c>
      <c r="CJ885" s="31" t="str">
        <f t="shared" si="514"/>
        <v>ATENDE</v>
      </c>
      <c r="CK885" s="56" t="str">
        <f>_xlfn.XLOOKUP(CL885,'Banco de dados'!$B:$B,'Banco de dados'!$D:$D)</f>
        <v>SX LIGHTING</v>
      </c>
      <c r="CL885" s="42" t="str">
        <f>'Banco de dados'!B54</f>
        <v>SX-INEVO030HF</v>
      </c>
      <c r="CM885" s="56" t="str">
        <f>_xlfn.XLOOKUP(CL885,'Banco de dados'!$B:$B,'Banco de dados'!$E:$E)</f>
        <v>SXINEVO030K50L12CZF7PHF</v>
      </c>
      <c r="CN885" s="56"/>
      <c r="CO885" s="56">
        <f>IF(CN885="-","-",_xlfn.XLOOKUP(CN885,'Banco de dados'!$B:$B,'Banco de dados'!$E:$E))</f>
        <v>0</v>
      </c>
      <c r="CP885" s="41">
        <f t="shared" si="515"/>
        <v>1</v>
      </c>
      <c r="CQ885" s="56">
        <f>_xlfn.XLOOKUP(CL885,'Banco de dados'!$B:$B,'Banco de dados'!$H:$H)</f>
        <v>31</v>
      </c>
      <c r="CR885" s="56" t="e">
        <f t="array" aca="1" ref="CR885" ca="1">_xludf.xlookup(CN885,'Banco de dados'!$B:$B,'Banco de dados'!$H:$H)</f>
        <v>#NAME?</v>
      </c>
      <c r="CS885" s="58" t="e">
        <f t="array" aca="1" ref="CS885" ca="1">_xludf.xlookup(CL885,'Banco de dados'!$B:$B,'Banco de dados'!$F:$F)</f>
        <v>#NAME?</v>
      </c>
      <c r="CT885" s="56" t="e">
        <f t="array" aca="1" ref="CT885" ca="1">_xludf.xlookup(CN885,'Banco de dados'!$B:$B,'Banco de dados'!$F:$F)</f>
        <v>#NAME?</v>
      </c>
      <c r="CU885" s="42"/>
      <c r="CV885" s="42"/>
      <c r="CW885" s="56" t="str">
        <f>IF(AJ885=0.5,"Suporte",IF(AND(AJ885&gt;='Braços de IP'!$B$9,AJ885&lt;='Braços de IP'!$D$9),'Braços de IP'!$E$9,IF(AND(AJ885&gt;='Braços de IP'!$B$10,AJ885&lt;='Braços de IP'!$D$10),'Braços de IP'!$E$10,IF(AND(AJ885&gt;='Braços de IP'!$B$11,AJ885&lt;='Braços de IP'!$D$11),'Braços de IP'!$E$11,IF(AND(AJ885&gt;='Braços de IP'!$B$12,AJ885&lt;='Braços de IP'!$D$12),'Braços de IP'!$E$12,IF(AND(AJ885&gt;='Braços de IP'!$B$13,AJ885&lt;='Braços de IP'!$D$13),'Braços de IP'!$E$13,IF(AND(AJ885&gt;='Braços de IP'!$B$14,AJ885&lt;='Braços de IP'!$D$14),'Braços de IP'!$E$14,"ERRO")))))))</f>
        <v>Médio II</v>
      </c>
      <c r="CX885" s="42"/>
      <c r="CY885" s="56" t="str">
        <f>IF($CX885="","",VLOOKUP($CX885,'Braços de IP'!$E$9:$I$15,2,0))</f>
        <v/>
      </c>
      <c r="CZ885" s="43" t="str">
        <f>IF($CX885="","",VLOOKUP($CX885,'Braços de IP'!$E$9:$I$15,5,0))</f>
        <v/>
      </c>
      <c r="DA885" s="56"/>
      <c r="DB885" s="56"/>
      <c r="DC885" s="56"/>
      <c r="DD885" s="56"/>
      <c r="DE885" s="56"/>
      <c r="DF885" s="56"/>
      <c r="DG885" s="71">
        <f t="shared" si="516"/>
        <v>31</v>
      </c>
      <c r="DH885" s="45">
        <f t="shared" si="517"/>
        <v>90</v>
      </c>
      <c r="DI885" s="44">
        <f t="shared" si="518"/>
        <v>121</v>
      </c>
      <c r="DJ885" s="46">
        <f t="shared" si="519"/>
        <v>0.65555555555555556</v>
      </c>
      <c r="DK885" s="47" t="s">
        <v>147</v>
      </c>
      <c r="DL885" s="48"/>
      <c r="DM885" s="49"/>
      <c r="DN885" s="23" t="s">
        <v>148</v>
      </c>
      <c r="DO885" s="23"/>
      <c r="DQ885" s="50" t="e">
        <f t="shared" si="520"/>
        <v>#VALUE!</v>
      </c>
      <c r="DS885" s="5" t="s">
        <v>675</v>
      </c>
      <c r="DT885" s="5" t="s">
        <v>676</v>
      </c>
      <c r="DU885" s="5" t="s">
        <v>677</v>
      </c>
    </row>
    <row r="886" spans="1:125" ht="15.75" customHeight="1" x14ac:dyDescent="0.3">
      <c r="A886" s="224" t="s">
        <v>1290</v>
      </c>
      <c r="B886" s="5"/>
      <c r="C886" s="5" t="s">
        <v>148</v>
      </c>
      <c r="D886" s="5"/>
      <c r="E886" s="22" t="s">
        <v>697</v>
      </c>
      <c r="F886" s="22" t="s">
        <v>164</v>
      </c>
      <c r="G886" s="23" t="s">
        <v>277</v>
      </c>
      <c r="H886" s="23">
        <v>-23.401897999999999</v>
      </c>
      <c r="I886" s="23">
        <v>-46.852359999999997</v>
      </c>
      <c r="J886" s="24" t="s">
        <v>160</v>
      </c>
      <c r="K886" s="25"/>
      <c r="L886" s="24" t="s">
        <v>140</v>
      </c>
      <c r="M886" s="24" t="s">
        <v>141</v>
      </c>
      <c r="N886" s="26">
        <v>90</v>
      </c>
      <c r="O886" s="27" t="s">
        <v>142</v>
      </c>
      <c r="P886" s="23" t="s">
        <v>143</v>
      </c>
      <c r="Q886" s="26">
        <f t="shared" si="497"/>
        <v>180</v>
      </c>
      <c r="R886" s="27">
        <v>1</v>
      </c>
      <c r="S886" s="28">
        <v>4</v>
      </c>
      <c r="T886" s="28">
        <v>6.5</v>
      </c>
      <c r="U886" s="23"/>
      <c r="V886" s="23"/>
      <c r="W886" s="29"/>
      <c r="X886" s="28"/>
      <c r="Y886" s="27">
        <v>6</v>
      </c>
      <c r="Z886" s="27"/>
      <c r="AA886" s="27"/>
      <c r="AB886" s="27"/>
      <c r="AC886" s="27"/>
      <c r="AD886" s="27" t="s">
        <v>144</v>
      </c>
      <c r="AE886" s="27" t="s">
        <v>145</v>
      </c>
      <c r="AF886" s="27">
        <v>28</v>
      </c>
      <c r="AG886" s="27">
        <v>8.1</v>
      </c>
      <c r="AH886" s="27">
        <v>1</v>
      </c>
      <c r="AI886" s="27">
        <v>0.5</v>
      </c>
      <c r="AJ886" s="27">
        <v>2.2999999999999998</v>
      </c>
      <c r="AK886" s="27">
        <f t="shared" si="498"/>
        <v>1.7999999999999998</v>
      </c>
      <c r="AL886" s="27" t="s">
        <v>143</v>
      </c>
      <c r="AM886" s="27" t="s">
        <v>143</v>
      </c>
      <c r="AN886" s="27"/>
      <c r="AO886" s="27">
        <f t="shared" si="499"/>
        <v>2</v>
      </c>
      <c r="AP886" s="27"/>
      <c r="AQ886" s="27"/>
      <c r="AR886" s="27"/>
      <c r="AS886" s="27"/>
      <c r="AT886" s="27"/>
      <c r="AU886" s="27"/>
      <c r="AV886" s="27">
        <f t="shared" si="500"/>
        <v>0</v>
      </c>
      <c r="AW886" s="27"/>
      <c r="AX886" s="28">
        <f>VLOOKUP(J886,ABNT5101!$I$3:$J$9,2)</f>
        <v>10</v>
      </c>
      <c r="AY886" s="28">
        <f>VLOOKUP(J886,ABNT5101!$I$3:$M$9,5)</f>
        <v>0.18</v>
      </c>
      <c r="AZ886" s="28" t="str">
        <f>_xlfn.XLOOKUP(J886,ABNT5101!I:I,ABNT5101!L:L)</f>
        <v>-</v>
      </c>
      <c r="BA886" s="28">
        <f>_xlfn.XLOOKUP(J886,ABNT5101!$I:$I,ABNT5101!M:M)</f>
        <v>0.18</v>
      </c>
      <c r="BB886" s="28" t="str">
        <f>_xlfn.XLOOKUP(J886,ABNT5101!$I:$I,ABNT5101!N:N)</f>
        <v>-</v>
      </c>
      <c r="BC886" s="28">
        <f>_xlfn.XLOOKUP(J886,ABNT5101!$I:$I,ABNT5101!O:O)</f>
        <v>16</v>
      </c>
      <c r="BD886" s="31" t="str">
        <f t="shared" si="501"/>
        <v>ATENDE</v>
      </c>
      <c r="BE886" s="32">
        <f t="shared" si="493"/>
        <v>5.0999999999999934E-2</v>
      </c>
      <c r="BF886" s="32">
        <f t="shared" si="494"/>
        <v>2.9444444444444442</v>
      </c>
      <c r="BG886" s="32" t="str">
        <f t="shared" si="502"/>
        <v>-</v>
      </c>
      <c r="BH886" s="34">
        <v>10.51</v>
      </c>
      <c r="BI886" s="34">
        <v>0.71</v>
      </c>
      <c r="BJ886" s="34"/>
      <c r="BK886" s="34"/>
      <c r="BL886" s="35"/>
      <c r="BM886" s="34"/>
      <c r="BN886" s="31" t="str">
        <f t="shared" si="503"/>
        <v>ATENDE</v>
      </c>
      <c r="BO886" s="31" t="str">
        <f t="shared" si="495"/>
        <v>ATENDE</v>
      </c>
      <c r="BP886" s="31" t="str">
        <f t="shared" si="496"/>
        <v>ATENDE</v>
      </c>
      <c r="BQ886" s="31" t="str">
        <f t="shared" si="504"/>
        <v>ATENDE</v>
      </c>
      <c r="BR886" s="36" t="str">
        <f t="shared" si="505"/>
        <v>C4</v>
      </c>
      <c r="BS886" s="36" t="str">
        <f t="shared" si="506"/>
        <v>P6</v>
      </c>
      <c r="BT886" s="37">
        <f t="shared" si="507"/>
        <v>0.9800000000000002</v>
      </c>
      <c r="BU886" s="34">
        <v>5.94</v>
      </c>
      <c r="BV886" s="34">
        <v>3.71</v>
      </c>
      <c r="BW886" s="36">
        <f>IF(BS886="-","-",_xlfn.XLOOKUP(BS886,ABNT5101!$B$4:$B$9,ABNT5101!$C$4:$C$9))</f>
        <v>3</v>
      </c>
      <c r="BX886" s="36">
        <f>IF(BS886="-","-",_xlfn.XLOOKUP(BS886,ABNT5101!$B$4:$B$9,ABNT5101!$D$4:$D$9))</f>
        <v>0.6</v>
      </c>
      <c r="BY886" s="31" t="str">
        <f t="shared" si="508"/>
        <v>ATENDE</v>
      </c>
      <c r="BZ886" s="31" t="str">
        <f t="shared" si="509"/>
        <v>ATENDE</v>
      </c>
      <c r="CA886" s="31" t="str">
        <f t="shared" si="510"/>
        <v>ATENDE</v>
      </c>
      <c r="CB886" s="36" t="s">
        <v>140</v>
      </c>
      <c r="CC886" s="37" t="str">
        <f t="shared" si="511"/>
        <v>-</v>
      </c>
      <c r="CD886" s="38" t="s">
        <v>143</v>
      </c>
      <c r="CE886" s="38" t="s">
        <v>143</v>
      </c>
      <c r="CF886" s="31">
        <f>IF(CB886="-","-",_xlfn.XLOOKUP(CB886,ABNT5101!$B$4:$B$9,ABNT5101!$C$4:$C$9))</f>
        <v>3</v>
      </c>
      <c r="CG886" s="36">
        <f>IF(CB886="-","-",_xlfn.XLOOKUP(CB886,ABNT5101!$B$4:$B$9,ABNT5101!$D$4:$D$9))</f>
        <v>0.6</v>
      </c>
      <c r="CH886" s="31" t="str">
        <f t="shared" si="512"/>
        <v>ATENDE</v>
      </c>
      <c r="CI886" s="31" t="str">
        <f t="shared" si="513"/>
        <v>ATENDE</v>
      </c>
      <c r="CJ886" s="31" t="str">
        <f t="shared" si="514"/>
        <v>ATENDE</v>
      </c>
      <c r="CK886" s="56" t="str">
        <f>_xlfn.XLOOKUP(CL886,'Banco de dados'!$B:$B,'Banco de dados'!$D:$D)</f>
        <v>TECNOWATT</v>
      </c>
      <c r="CL886" s="42" t="str">
        <f>'Banco de dados'!B65</f>
        <v xml:space="preserve">SIGSAGPTLRRSSNDL_30W_38IBBRS
</v>
      </c>
      <c r="CM886" s="56" t="str">
        <f>_xlfn.XLOOKUP(CL886,'Banco de dados'!$B:$B,'Banco de dados'!$E:$E)</f>
        <v>SIGSAGPTLRRSSNDL_30W_38IBBRS
1-10C1MUN6.5</v>
      </c>
      <c r="CN886" s="56"/>
      <c r="CO886" s="56">
        <f>IF(CN886="-","-",_xlfn.XLOOKUP(CN886,'Banco de dados'!$B:$B,'Banco de dados'!$E:$E))</f>
        <v>0</v>
      </c>
      <c r="CP886" s="41">
        <f t="shared" si="515"/>
        <v>1</v>
      </c>
      <c r="CQ886" s="56">
        <f>_xlfn.XLOOKUP(CL886,'Banco de dados'!$B:$B,'Banco de dados'!$H:$H)</f>
        <v>30</v>
      </c>
      <c r="CR886" s="56" t="e">
        <f t="array" aca="1" ref="CR886" ca="1">_xludf.xlookup(CN886,'Banco de dados'!$B:$B,'Banco de dados'!$H:$H)</f>
        <v>#NAME?</v>
      </c>
      <c r="CS886" s="58" t="e">
        <f t="array" aca="1" ref="CS886" ca="1">_xludf.xlookup(CL886,'Banco de dados'!$B:$B,'Banco de dados'!$F:$F)</f>
        <v>#NAME?</v>
      </c>
      <c r="CT886" s="56" t="e">
        <f t="array" aca="1" ref="CT886" ca="1">_xludf.xlookup(CN886,'Banco de dados'!$B:$B,'Banco de dados'!$F:$F)</f>
        <v>#NAME?</v>
      </c>
      <c r="CU886" s="42"/>
      <c r="CV886" s="42"/>
      <c r="CW886" s="56" t="str">
        <f>IF(AJ886=0.5,"Suporte",IF(AND(AJ886&gt;='Braços de IP'!$B$9,AJ886&lt;='Braços de IP'!$D$9),'Braços de IP'!$E$9,IF(AND(AJ886&gt;='Braços de IP'!$B$10,AJ886&lt;='Braços de IP'!$D$10),'Braços de IP'!$E$10,IF(AND(AJ886&gt;='Braços de IP'!$B$11,AJ886&lt;='Braços de IP'!$D$11),'Braços de IP'!$E$11,IF(AND(AJ886&gt;='Braços de IP'!$B$12,AJ886&lt;='Braços de IP'!$D$12),'Braços de IP'!$E$12,IF(AND(AJ886&gt;='Braços de IP'!$B$13,AJ886&lt;='Braços de IP'!$D$13),'Braços de IP'!$E$13,IF(AND(AJ886&gt;='Braços de IP'!$B$14,AJ886&lt;='Braços de IP'!$D$14),'Braços de IP'!$E$14,"ERRO")))))))</f>
        <v>Médio II</v>
      </c>
      <c r="CX886" s="42"/>
      <c r="CY886" s="56" t="str">
        <f>IF($CX886="","",VLOOKUP($CX886,'Braços de IP'!$E$9:$I$15,2,0))</f>
        <v/>
      </c>
      <c r="CZ886" s="43" t="str">
        <f>IF($CX886="","",VLOOKUP($CX886,'Braços de IP'!$E$9:$I$15,5,0))</f>
        <v/>
      </c>
      <c r="DA886" s="56"/>
      <c r="DB886" s="56"/>
      <c r="DC886" s="56"/>
      <c r="DD886" s="56"/>
      <c r="DE886" s="56"/>
      <c r="DF886" s="56"/>
      <c r="DG886" s="71">
        <f t="shared" si="516"/>
        <v>30</v>
      </c>
      <c r="DH886" s="45">
        <f t="shared" si="517"/>
        <v>90</v>
      </c>
      <c r="DI886" s="44">
        <f t="shared" si="518"/>
        <v>120</v>
      </c>
      <c r="DJ886" s="46">
        <f t="shared" si="519"/>
        <v>0.66666666666666674</v>
      </c>
      <c r="DK886" s="47" t="s">
        <v>147</v>
      </c>
      <c r="DL886" s="48"/>
      <c r="DM886" s="49"/>
      <c r="DN886" s="23" t="s">
        <v>148</v>
      </c>
      <c r="DO886" s="23"/>
      <c r="DQ886" s="50" t="e">
        <f t="shared" si="520"/>
        <v>#VALUE!</v>
      </c>
      <c r="DS886" s="5" t="s">
        <v>675</v>
      </c>
      <c r="DT886" s="5" t="s">
        <v>676</v>
      </c>
      <c r="DU886" s="5" t="s">
        <v>677</v>
      </c>
    </row>
    <row r="887" spans="1:125" ht="15.75" hidden="1" customHeight="1" x14ac:dyDescent="0.3">
      <c r="B887" s="5"/>
      <c r="C887" s="5"/>
      <c r="D887" s="5"/>
      <c r="E887" s="22" t="s">
        <v>698</v>
      </c>
      <c r="F887" s="22" t="s">
        <v>137</v>
      </c>
      <c r="G887" s="23" t="s">
        <v>699</v>
      </c>
      <c r="H887" s="23">
        <v>-23.412289000000001</v>
      </c>
      <c r="I887" s="23">
        <v>-46.824751999999997</v>
      </c>
      <c r="J887" s="24" t="s">
        <v>139</v>
      </c>
      <c r="K887" s="25"/>
      <c r="L887" s="24" t="s">
        <v>140</v>
      </c>
      <c r="M887" s="24" t="s">
        <v>141</v>
      </c>
      <c r="N887" s="26">
        <v>58</v>
      </c>
      <c r="O887" s="27" t="s">
        <v>142</v>
      </c>
      <c r="P887" s="23" t="s">
        <v>143</v>
      </c>
      <c r="Q887" s="26">
        <f t="shared" si="497"/>
        <v>116</v>
      </c>
      <c r="R887" s="27">
        <v>1</v>
      </c>
      <c r="S887" s="28">
        <v>2</v>
      </c>
      <c r="T887" s="28">
        <v>5.5</v>
      </c>
      <c r="U887" s="23"/>
      <c r="V887" s="23"/>
      <c r="W887" s="29"/>
      <c r="X887" s="28">
        <v>2</v>
      </c>
      <c r="Y887" s="27"/>
      <c r="Z887" s="27"/>
      <c r="AA887" s="27"/>
      <c r="AB887" s="27"/>
      <c r="AC887" s="27"/>
      <c r="AD887" s="27" t="s">
        <v>144</v>
      </c>
      <c r="AE887" s="27" t="s">
        <v>145</v>
      </c>
      <c r="AF887" s="27"/>
      <c r="AG887" s="27">
        <v>7.5</v>
      </c>
      <c r="AH887" s="27">
        <v>1</v>
      </c>
      <c r="AI887" s="27">
        <v>0.45</v>
      </c>
      <c r="AJ887" s="27">
        <v>2.6</v>
      </c>
      <c r="AK887" s="27">
        <f t="shared" si="498"/>
        <v>2.15</v>
      </c>
      <c r="AL887" s="27" t="s">
        <v>143</v>
      </c>
      <c r="AM887" s="27" t="s">
        <v>143</v>
      </c>
      <c r="AN887" s="27"/>
      <c r="AO887" s="27">
        <f t="shared" si="499"/>
        <v>2</v>
      </c>
      <c r="AP887" s="27"/>
      <c r="AQ887" s="27"/>
      <c r="AR887" s="27"/>
      <c r="AS887" s="27"/>
      <c r="AT887" s="27"/>
      <c r="AU887" s="27"/>
      <c r="AV887" s="27">
        <f t="shared" si="500"/>
        <v>0</v>
      </c>
      <c r="AW887" s="27"/>
      <c r="AX887" s="28">
        <f>VLOOKUP(J887,ABNT5101!$I$3:$J$9,2)</f>
        <v>7.5</v>
      </c>
      <c r="AY887" s="28">
        <f>VLOOKUP(J887,ABNT5101!$I$3:$M$9,5)</f>
        <v>0.18</v>
      </c>
      <c r="AZ887" s="28" t="str">
        <f>_xlfn.XLOOKUP(J887,ABNT5101!I:I,ABNT5101!L:L)</f>
        <v>-</v>
      </c>
      <c r="BA887" s="28">
        <f>_xlfn.XLOOKUP(J887,ABNT5101!$I:$I,ABNT5101!M:M)</f>
        <v>0.18</v>
      </c>
      <c r="BB887" s="28" t="str">
        <f>_xlfn.XLOOKUP(J887,ABNT5101!$I:$I,ABNT5101!N:N)</f>
        <v>-</v>
      </c>
      <c r="BC887" s="28">
        <f>_xlfn.XLOOKUP(J887,ABNT5101!$I:$I,ABNT5101!O:O)</f>
        <v>16</v>
      </c>
      <c r="BD887" s="31" t="str">
        <f t="shared" si="501"/>
        <v>NÃO ATENDE</v>
      </c>
      <c r="BE887" s="32">
        <f t="shared" si="493"/>
        <v>-1</v>
      </c>
      <c r="BF887" s="32">
        <f t="shared" si="494"/>
        <v>-1</v>
      </c>
      <c r="BG887" s="32" t="str">
        <f t="shared" si="502"/>
        <v>-</v>
      </c>
      <c r="BH887" s="34"/>
      <c r="BI887" s="34"/>
      <c r="BJ887" s="34"/>
      <c r="BK887" s="34"/>
      <c r="BL887" s="35"/>
      <c r="BM887" s="34"/>
      <c r="BN887" s="31" t="str">
        <f t="shared" si="503"/>
        <v>NÃO ATENDE</v>
      </c>
      <c r="BO887" s="31" t="str">
        <f t="shared" si="495"/>
        <v>NÃO ATENDE</v>
      </c>
      <c r="BP887" s="31" t="str">
        <f t="shared" si="496"/>
        <v>NÃO ATENDE</v>
      </c>
      <c r="BQ887" s="31" t="str">
        <f t="shared" si="504"/>
        <v>ATENDE</v>
      </c>
      <c r="BR887" s="36" t="str">
        <f t="shared" si="505"/>
        <v>C5</v>
      </c>
      <c r="BS887" s="36" t="str">
        <f t="shared" ref="BS887:BS898" si="521">L889</f>
        <v>P6</v>
      </c>
      <c r="BT887" s="37">
        <f t="shared" si="507"/>
        <v>-1</v>
      </c>
      <c r="BU887" s="34"/>
      <c r="BV887" s="34"/>
      <c r="BW887" s="36">
        <f>IF(BS887="-","-",_xlfn.XLOOKUP(BS887,ABNT5101!$B$4:$B$9,ABNT5101!$C$4:$C$9))</f>
        <v>3</v>
      </c>
      <c r="BX887" s="36">
        <f>IF(BS887="-","-",_xlfn.XLOOKUP(BS887,ABNT5101!$B$4:$B$9,ABNT5101!$D$4:$D$9))</f>
        <v>0.6</v>
      </c>
      <c r="BY887" s="31" t="str">
        <f t="shared" si="508"/>
        <v>NÃO ATENDE</v>
      </c>
      <c r="BZ887" s="31" t="str">
        <f t="shared" si="509"/>
        <v>NÃO ATENDE</v>
      </c>
      <c r="CA887" s="31" t="str">
        <f t="shared" si="510"/>
        <v>NÃO ATENDE</v>
      </c>
      <c r="CB887" s="36" t="s">
        <v>140</v>
      </c>
      <c r="CC887" s="37">
        <f t="shared" si="511"/>
        <v>-1</v>
      </c>
      <c r="CD887" s="38"/>
      <c r="CE887" s="38"/>
      <c r="CF887" s="31">
        <f>IF(CB887="-","-",_xlfn.XLOOKUP(CB887,ABNT5101!$B$4:$B$9,ABNT5101!$C$4:$C$9))</f>
        <v>3</v>
      </c>
      <c r="CG887" s="36">
        <f>IF(CB887="-","-",_xlfn.XLOOKUP(CB887,ABNT5101!$B$4:$B$9,ABNT5101!$D$4:$D$9))</f>
        <v>0.6</v>
      </c>
      <c r="CH887" s="31" t="str">
        <f t="shared" si="512"/>
        <v>NÃO ATENDE</v>
      </c>
      <c r="CI887" s="31" t="str">
        <f t="shared" si="513"/>
        <v>NÃO ATENDE</v>
      </c>
      <c r="CJ887" s="31" t="str">
        <f t="shared" si="514"/>
        <v>NÃO ATENDE</v>
      </c>
      <c r="CK887" s="56">
        <f>_xlfn.XLOOKUP(CL887,'Banco de dados'!$B:$B,'Banco de dados'!$D:$D)</f>
        <v>0</v>
      </c>
      <c r="CL887" s="42"/>
      <c r="CM887" s="56">
        <f>_xlfn.XLOOKUP(CL887,'Banco de dados'!$B:$B,'Banco de dados'!$E:$E)</f>
        <v>0</v>
      </c>
      <c r="CN887" s="56"/>
      <c r="CO887" s="56">
        <f>IF(CN887="-","-",_xlfn.XLOOKUP(CN887,'Banco de dados'!$B:$B,'Banco de dados'!$E:$E))</f>
        <v>0</v>
      </c>
      <c r="CP887" s="41">
        <f t="shared" si="515"/>
        <v>1</v>
      </c>
      <c r="CQ887" s="56">
        <f>_xlfn.XLOOKUP(CL887,'Banco de dados'!$B:$B,'Banco de dados'!$H:$H)</f>
        <v>0</v>
      </c>
      <c r="CR887" s="56" t="e">
        <f t="array" aca="1" ref="CR887" ca="1">_xludf.xlookup(CN887,'Banco de dados'!$B:$B,'Banco de dados'!$H:$H)</f>
        <v>#NAME?</v>
      </c>
      <c r="CS887" s="58" t="e">
        <f t="array" aca="1" ref="CS887" ca="1">_xludf.xlookup(CL887,'Banco de dados'!$B:$B,'Banco de dados'!$F:$F)</f>
        <v>#NAME?</v>
      </c>
      <c r="CT887" s="56" t="e">
        <f t="array" aca="1" ref="CT887" ca="1">_xludf.xlookup(CN887,'Banco de dados'!$B:$B,'Banco de dados'!$F:$F)</f>
        <v>#NAME?</v>
      </c>
      <c r="CU887" s="42"/>
      <c r="CV887" s="42"/>
      <c r="CW887" s="56" t="str">
        <f>IF(AJ887=0.5,"Suporte",IF(AND(AJ887&gt;='Braços de IP'!$B$9,AJ887&lt;='Braços de IP'!$D$9),'Braços de IP'!$E$9,IF(AND(AJ887&gt;='Braços de IP'!$B$10,AJ887&lt;='Braços de IP'!$D$10),'Braços de IP'!$E$10,IF(AND(AJ887&gt;='Braços de IP'!$B$11,AJ887&lt;='Braços de IP'!$D$11),'Braços de IP'!$E$11,IF(AND(AJ887&gt;='Braços de IP'!$B$12,AJ887&lt;='Braços de IP'!$D$12),'Braços de IP'!$E$12,IF(AND(AJ887&gt;='Braços de IP'!$B$13,AJ887&lt;='Braços de IP'!$D$13),'Braços de IP'!$E$13,IF(AND(AJ887&gt;='Braços de IP'!$B$14,AJ887&lt;='Braços de IP'!$D$14),'Braços de IP'!$E$14,"ERRO")))))))</f>
        <v>Longo I</v>
      </c>
      <c r="CX887" s="42"/>
      <c r="CY887" s="56" t="str">
        <f>IF($CX887="","",VLOOKUP($CX887,'Braços de IP'!$E$9:$I$15,2,0))</f>
        <v/>
      </c>
      <c r="CZ887" s="43" t="str">
        <f>IF($CX887="","",VLOOKUP($CX887,'Braços de IP'!$E$9:$I$15,5,0))</f>
        <v/>
      </c>
      <c r="DA887" s="56"/>
      <c r="DB887" s="56"/>
      <c r="DC887" s="56"/>
      <c r="DD887" s="56"/>
      <c r="DE887" s="56"/>
      <c r="DF887" s="56"/>
      <c r="DG887" s="44">
        <f t="shared" si="516"/>
        <v>0</v>
      </c>
      <c r="DH887" s="45">
        <f t="shared" si="517"/>
        <v>58</v>
      </c>
      <c r="DI887" s="44">
        <f t="shared" si="518"/>
        <v>58</v>
      </c>
      <c r="DJ887" s="46">
        <f t="shared" si="519"/>
        <v>1</v>
      </c>
      <c r="DK887" s="47" t="s">
        <v>147</v>
      </c>
      <c r="DL887" s="48"/>
      <c r="DM887" s="49"/>
      <c r="DN887" s="23" t="s">
        <v>148</v>
      </c>
      <c r="DO887" s="23"/>
      <c r="DQ887" s="50" t="e">
        <f t="shared" si="520"/>
        <v>#VALUE!</v>
      </c>
      <c r="DS887" s="5" t="s">
        <v>675</v>
      </c>
      <c r="DT887" s="5" t="s">
        <v>676</v>
      </c>
      <c r="DU887" s="5" t="s">
        <v>677</v>
      </c>
    </row>
    <row r="888" spans="1:125" ht="15.75" hidden="1" customHeight="1" x14ac:dyDescent="0.3">
      <c r="B888" s="5"/>
      <c r="C888" s="5"/>
      <c r="D888" s="5"/>
      <c r="E888" s="22" t="s">
        <v>698</v>
      </c>
      <c r="F888" s="22" t="s">
        <v>137</v>
      </c>
      <c r="G888" s="23" t="s">
        <v>699</v>
      </c>
      <c r="H888" s="23">
        <v>-23.412289000000001</v>
      </c>
      <c r="I888" s="23">
        <v>-46.824751999999997</v>
      </c>
      <c r="J888" s="24" t="s">
        <v>139</v>
      </c>
      <c r="K888" s="25"/>
      <c r="L888" s="24" t="s">
        <v>140</v>
      </c>
      <c r="M888" s="24" t="s">
        <v>141</v>
      </c>
      <c r="N888" s="26">
        <v>58</v>
      </c>
      <c r="O888" s="27" t="s">
        <v>142</v>
      </c>
      <c r="P888" s="23" t="s">
        <v>143</v>
      </c>
      <c r="Q888" s="26">
        <f t="shared" si="497"/>
        <v>116</v>
      </c>
      <c r="R888" s="27">
        <v>1</v>
      </c>
      <c r="S888" s="28">
        <v>2</v>
      </c>
      <c r="T888" s="28">
        <v>5.5</v>
      </c>
      <c r="U888" s="23"/>
      <c r="V888" s="23"/>
      <c r="W888" s="29"/>
      <c r="X888" s="28">
        <v>2</v>
      </c>
      <c r="Y888" s="27"/>
      <c r="Z888" s="27"/>
      <c r="AA888" s="27"/>
      <c r="AB888" s="27"/>
      <c r="AC888" s="27"/>
      <c r="AD888" s="27" t="s">
        <v>144</v>
      </c>
      <c r="AE888" s="27" t="s">
        <v>145</v>
      </c>
      <c r="AF888" s="27"/>
      <c r="AG888" s="27">
        <v>7.5</v>
      </c>
      <c r="AH888" s="27">
        <v>1</v>
      </c>
      <c r="AI888" s="27">
        <v>0.45</v>
      </c>
      <c r="AJ888" s="27">
        <v>2.6</v>
      </c>
      <c r="AK888" s="27">
        <f t="shared" si="498"/>
        <v>2.15</v>
      </c>
      <c r="AL888" s="27" t="s">
        <v>143</v>
      </c>
      <c r="AM888" s="27" t="s">
        <v>143</v>
      </c>
      <c r="AN888" s="27"/>
      <c r="AO888" s="27">
        <f t="shared" si="499"/>
        <v>2</v>
      </c>
      <c r="AP888" s="27"/>
      <c r="AQ888" s="27"/>
      <c r="AR888" s="27"/>
      <c r="AS888" s="27"/>
      <c r="AT888" s="27"/>
      <c r="AU888" s="27"/>
      <c r="AV888" s="27">
        <f t="shared" si="500"/>
        <v>0</v>
      </c>
      <c r="AW888" s="27"/>
      <c r="AX888" s="28">
        <f>VLOOKUP(J888,ABNT5101!$I$3:$J$9,2)</f>
        <v>7.5</v>
      </c>
      <c r="AY888" s="28">
        <f>VLOOKUP(J888,ABNT5101!$I$3:$M$9,5)</f>
        <v>0.18</v>
      </c>
      <c r="AZ888" s="28" t="str">
        <f>_xlfn.XLOOKUP(J888,ABNT5101!I:I,ABNT5101!L:L)</f>
        <v>-</v>
      </c>
      <c r="BA888" s="28">
        <f>_xlfn.XLOOKUP(J888,ABNT5101!$I:$I,ABNT5101!M:M)</f>
        <v>0.18</v>
      </c>
      <c r="BB888" s="28" t="str">
        <f>_xlfn.XLOOKUP(J888,ABNT5101!$I:$I,ABNT5101!N:N)</f>
        <v>-</v>
      </c>
      <c r="BC888" s="28">
        <f>_xlfn.XLOOKUP(J888,ABNT5101!$I:$I,ABNT5101!O:O)</f>
        <v>16</v>
      </c>
      <c r="BD888" s="31" t="str">
        <f t="shared" si="501"/>
        <v>NÃO ATENDE</v>
      </c>
      <c r="BE888" s="32">
        <f t="shared" si="493"/>
        <v>-1</v>
      </c>
      <c r="BF888" s="32">
        <f t="shared" si="494"/>
        <v>-1</v>
      </c>
      <c r="BG888" s="32" t="str">
        <f t="shared" si="502"/>
        <v>-</v>
      </c>
      <c r="BH888" s="34"/>
      <c r="BI888" s="34"/>
      <c r="BJ888" s="34"/>
      <c r="BK888" s="34"/>
      <c r="BL888" s="35"/>
      <c r="BM888" s="34"/>
      <c r="BN888" s="31" t="str">
        <f t="shared" si="503"/>
        <v>NÃO ATENDE</v>
      </c>
      <c r="BO888" s="31" t="str">
        <f t="shared" si="495"/>
        <v>NÃO ATENDE</v>
      </c>
      <c r="BP888" s="31" t="str">
        <f t="shared" si="496"/>
        <v>NÃO ATENDE</v>
      </c>
      <c r="BQ888" s="31" t="str">
        <f t="shared" si="504"/>
        <v>ATENDE</v>
      </c>
      <c r="BR888" s="36" t="str">
        <f t="shared" si="505"/>
        <v>C5</v>
      </c>
      <c r="BS888" s="36" t="str">
        <f t="shared" si="521"/>
        <v>Sem Passeio</v>
      </c>
      <c r="BT888" s="37" t="e">
        <f t="shared" si="507"/>
        <v>#N/A</v>
      </c>
      <c r="BU888" s="34"/>
      <c r="BV888" s="34"/>
      <c r="BW888" s="36" t="e">
        <f>IF(BS888="-","-",_xlfn.XLOOKUP(BS888,ABNT5101!$B$4:$B$9,ABNT5101!$C$4:$C$9))</f>
        <v>#N/A</v>
      </c>
      <c r="BX888" s="36" t="e">
        <f>IF(BS888="-","-",_xlfn.XLOOKUP(BS888,ABNT5101!$B$4:$B$9,ABNT5101!$D$4:$D$9))</f>
        <v>#N/A</v>
      </c>
      <c r="BY888" s="31" t="e">
        <f t="shared" si="508"/>
        <v>#N/A</v>
      </c>
      <c r="BZ888" s="31" t="e">
        <f t="shared" si="509"/>
        <v>#N/A</v>
      </c>
      <c r="CA888" s="31" t="e">
        <f t="shared" si="510"/>
        <v>#N/A</v>
      </c>
      <c r="CB888" s="36" t="s">
        <v>140</v>
      </c>
      <c r="CC888" s="37">
        <f t="shared" si="511"/>
        <v>-1</v>
      </c>
      <c r="CD888" s="38"/>
      <c r="CE888" s="38"/>
      <c r="CF888" s="31">
        <f>IF(CB888="-","-",_xlfn.XLOOKUP(CB888,ABNT5101!$B$4:$B$9,ABNT5101!$C$4:$C$9))</f>
        <v>3</v>
      </c>
      <c r="CG888" s="36">
        <f>IF(CB888="-","-",_xlfn.XLOOKUP(CB888,ABNT5101!$B$4:$B$9,ABNT5101!$D$4:$D$9))</f>
        <v>0.6</v>
      </c>
      <c r="CH888" s="31" t="str">
        <f t="shared" si="512"/>
        <v>NÃO ATENDE</v>
      </c>
      <c r="CI888" s="31" t="str">
        <f t="shared" si="513"/>
        <v>NÃO ATENDE</v>
      </c>
      <c r="CJ888" s="31" t="str">
        <f t="shared" si="514"/>
        <v>NÃO ATENDE</v>
      </c>
      <c r="CK888" s="56">
        <f>_xlfn.XLOOKUP(CL888,'Banco de dados'!$B:$B,'Banco de dados'!$D:$D)</f>
        <v>0</v>
      </c>
      <c r="CL888" s="42"/>
      <c r="CM888" s="56">
        <f>_xlfn.XLOOKUP(CL888,'Banco de dados'!$B:$B,'Banco de dados'!$E:$E)</f>
        <v>0</v>
      </c>
      <c r="CN888" s="56"/>
      <c r="CO888" s="56">
        <f>IF(CN888="-","-",_xlfn.XLOOKUP(CN888,'Banco de dados'!$B:$B,'Banco de dados'!$E:$E))</f>
        <v>0</v>
      </c>
      <c r="CP888" s="41">
        <f t="shared" si="515"/>
        <v>1</v>
      </c>
      <c r="CQ888" s="56">
        <f>_xlfn.XLOOKUP(CL888,'Banco de dados'!$B:$B,'Banco de dados'!$H:$H)</f>
        <v>0</v>
      </c>
      <c r="CR888" s="56" t="e">
        <f t="array" aca="1" ref="CR888" ca="1">_xludf.xlookup(CN888,'Banco de dados'!$B:$B,'Banco de dados'!$H:$H)</f>
        <v>#NAME?</v>
      </c>
      <c r="CS888" s="58" t="e">
        <f t="array" aca="1" ref="CS888" ca="1">_xludf.xlookup(CL888,'Banco de dados'!$B:$B,'Banco de dados'!$F:$F)</f>
        <v>#NAME?</v>
      </c>
      <c r="CT888" s="56" t="e">
        <f t="array" aca="1" ref="CT888" ca="1">_xludf.xlookup(CN888,'Banco de dados'!$B:$B,'Banco de dados'!$F:$F)</f>
        <v>#NAME?</v>
      </c>
      <c r="CU888" s="42"/>
      <c r="CV888" s="42"/>
      <c r="CW888" s="56" t="str">
        <f>IF(AJ888=0.5,"Suporte",IF(AND(AJ888&gt;='Braços de IP'!$B$9,AJ888&lt;='Braços de IP'!$D$9),'Braços de IP'!$E$9,IF(AND(AJ888&gt;='Braços de IP'!$B$10,AJ888&lt;='Braços de IP'!$D$10),'Braços de IP'!$E$10,IF(AND(AJ888&gt;='Braços de IP'!$B$11,AJ888&lt;='Braços de IP'!$D$11),'Braços de IP'!$E$11,IF(AND(AJ888&gt;='Braços de IP'!$B$12,AJ888&lt;='Braços de IP'!$D$12),'Braços de IP'!$E$12,IF(AND(AJ888&gt;='Braços de IP'!$B$13,AJ888&lt;='Braços de IP'!$D$13),'Braços de IP'!$E$13,IF(AND(AJ888&gt;='Braços de IP'!$B$14,AJ888&lt;='Braços de IP'!$D$14),'Braços de IP'!$E$14,"ERRO")))))))</f>
        <v>Longo I</v>
      </c>
      <c r="CX888" s="42"/>
      <c r="CY888" s="56" t="str">
        <f>IF($CX888="","",VLOOKUP($CX888,'Braços de IP'!$E$9:$I$15,2,0))</f>
        <v/>
      </c>
      <c r="CZ888" s="43" t="str">
        <f>IF($CX888="","",VLOOKUP($CX888,'Braços de IP'!$E$9:$I$15,5,0))</f>
        <v/>
      </c>
      <c r="DA888" s="56"/>
      <c r="DB888" s="56"/>
      <c r="DC888" s="56"/>
      <c r="DD888" s="56"/>
      <c r="DE888" s="56"/>
      <c r="DF888" s="56"/>
      <c r="DG888" s="44">
        <f t="shared" si="516"/>
        <v>0</v>
      </c>
      <c r="DH888" s="45">
        <f t="shared" si="517"/>
        <v>58</v>
      </c>
      <c r="DI888" s="44">
        <f t="shared" si="518"/>
        <v>58</v>
      </c>
      <c r="DJ888" s="46">
        <f t="shared" si="519"/>
        <v>1</v>
      </c>
      <c r="DK888" s="47" t="s">
        <v>147</v>
      </c>
      <c r="DL888" s="48"/>
      <c r="DM888" s="49"/>
      <c r="DN888" s="23" t="s">
        <v>148</v>
      </c>
      <c r="DO888" s="23"/>
      <c r="DQ888" s="50" t="e">
        <f t="shared" si="520"/>
        <v>#VALUE!</v>
      </c>
      <c r="DS888" s="5" t="s">
        <v>675</v>
      </c>
      <c r="DT888" s="5" t="s">
        <v>676</v>
      </c>
      <c r="DU888" s="5" t="s">
        <v>677</v>
      </c>
    </row>
    <row r="889" spans="1:125" ht="15.75" hidden="1" customHeight="1" x14ac:dyDescent="0.3">
      <c r="B889" s="5"/>
      <c r="C889" s="5"/>
      <c r="D889" s="5"/>
      <c r="E889" s="22" t="s">
        <v>698</v>
      </c>
      <c r="F889" s="22" t="s">
        <v>137</v>
      </c>
      <c r="G889" s="23" t="s">
        <v>699</v>
      </c>
      <c r="H889" s="23">
        <v>-23.412289000000001</v>
      </c>
      <c r="I889" s="23">
        <v>-46.824751999999997</v>
      </c>
      <c r="J889" s="24" t="s">
        <v>139</v>
      </c>
      <c r="K889" s="25"/>
      <c r="L889" s="24" t="s">
        <v>140</v>
      </c>
      <c r="M889" s="24" t="s">
        <v>141</v>
      </c>
      <c r="N889" s="26">
        <v>58</v>
      </c>
      <c r="O889" s="27" t="s">
        <v>142</v>
      </c>
      <c r="P889" s="23" t="s">
        <v>143</v>
      </c>
      <c r="Q889" s="26">
        <f t="shared" si="497"/>
        <v>116</v>
      </c>
      <c r="R889" s="27">
        <v>1</v>
      </c>
      <c r="S889" s="28">
        <v>2</v>
      </c>
      <c r="T889" s="28">
        <v>5.5</v>
      </c>
      <c r="U889" s="23"/>
      <c r="V889" s="23"/>
      <c r="W889" s="29"/>
      <c r="X889" s="28">
        <v>2</v>
      </c>
      <c r="Y889" s="27"/>
      <c r="Z889" s="27"/>
      <c r="AA889" s="27"/>
      <c r="AB889" s="27"/>
      <c r="AC889" s="27"/>
      <c r="AD889" s="27" t="s">
        <v>144</v>
      </c>
      <c r="AE889" s="27" t="s">
        <v>145</v>
      </c>
      <c r="AF889" s="27"/>
      <c r="AG889" s="27">
        <v>7.5</v>
      </c>
      <c r="AH889" s="27">
        <v>1</v>
      </c>
      <c r="AI889" s="27">
        <v>0.45</v>
      </c>
      <c r="AJ889" s="27">
        <v>2.6</v>
      </c>
      <c r="AK889" s="27">
        <f t="shared" si="498"/>
        <v>2.15</v>
      </c>
      <c r="AL889" s="27" t="s">
        <v>143</v>
      </c>
      <c r="AM889" s="27" t="s">
        <v>143</v>
      </c>
      <c r="AN889" s="27"/>
      <c r="AO889" s="27">
        <f t="shared" si="499"/>
        <v>2</v>
      </c>
      <c r="AP889" s="27"/>
      <c r="AQ889" s="27"/>
      <c r="AR889" s="27"/>
      <c r="AS889" s="27"/>
      <c r="AT889" s="27"/>
      <c r="AU889" s="27"/>
      <c r="AV889" s="27">
        <f t="shared" si="500"/>
        <v>0</v>
      </c>
      <c r="AW889" s="27"/>
      <c r="AX889" s="28">
        <f>VLOOKUP(J889,ABNT5101!$I$3:$J$9,2)</f>
        <v>7.5</v>
      </c>
      <c r="AY889" s="28">
        <f>VLOOKUP(J889,ABNT5101!$I$3:$M$9,5)</f>
        <v>0.18</v>
      </c>
      <c r="AZ889" s="28" t="str">
        <f>_xlfn.XLOOKUP(J889,ABNT5101!I:I,ABNT5101!L:L)</f>
        <v>-</v>
      </c>
      <c r="BA889" s="28">
        <f>_xlfn.XLOOKUP(J889,ABNT5101!$I:$I,ABNT5101!M:M)</f>
        <v>0.18</v>
      </c>
      <c r="BB889" s="28" t="str">
        <f>_xlfn.XLOOKUP(J889,ABNT5101!$I:$I,ABNT5101!N:N)</f>
        <v>-</v>
      </c>
      <c r="BC889" s="28">
        <f>_xlfn.XLOOKUP(J889,ABNT5101!$I:$I,ABNT5101!O:O)</f>
        <v>16</v>
      </c>
      <c r="BD889" s="31" t="str">
        <f t="shared" si="501"/>
        <v>NÃO ATENDE</v>
      </c>
      <c r="BE889" s="32">
        <f t="shared" si="493"/>
        <v>-1</v>
      </c>
      <c r="BF889" s="32">
        <f t="shared" si="494"/>
        <v>-1</v>
      </c>
      <c r="BG889" s="32" t="str">
        <f t="shared" si="502"/>
        <v>-</v>
      </c>
      <c r="BH889" s="34"/>
      <c r="BI889" s="34"/>
      <c r="BJ889" s="34"/>
      <c r="BK889" s="34"/>
      <c r="BL889" s="35"/>
      <c r="BM889" s="34"/>
      <c r="BN889" s="31" t="str">
        <f t="shared" si="503"/>
        <v>NÃO ATENDE</v>
      </c>
      <c r="BO889" s="31" t="str">
        <f t="shared" si="495"/>
        <v>NÃO ATENDE</v>
      </c>
      <c r="BP889" s="31" t="str">
        <f t="shared" si="496"/>
        <v>NÃO ATENDE</v>
      </c>
      <c r="BQ889" s="31" t="str">
        <f t="shared" si="504"/>
        <v>ATENDE</v>
      </c>
      <c r="BR889" s="36" t="str">
        <f t="shared" si="505"/>
        <v>C5</v>
      </c>
      <c r="BS889" s="36" t="str">
        <f t="shared" si="521"/>
        <v>Sem Passeio</v>
      </c>
      <c r="BT889" s="37" t="e">
        <f t="shared" si="507"/>
        <v>#N/A</v>
      </c>
      <c r="BU889" s="34"/>
      <c r="BV889" s="34"/>
      <c r="BW889" s="36" t="e">
        <f>IF(BS889="-","-",_xlfn.XLOOKUP(BS889,ABNT5101!$B$4:$B$9,ABNT5101!$C$4:$C$9))</f>
        <v>#N/A</v>
      </c>
      <c r="BX889" s="36" t="e">
        <f>IF(BS889="-","-",_xlfn.XLOOKUP(BS889,ABNT5101!$B$4:$B$9,ABNT5101!$D$4:$D$9))</f>
        <v>#N/A</v>
      </c>
      <c r="BY889" s="31" t="e">
        <f t="shared" si="508"/>
        <v>#N/A</v>
      </c>
      <c r="BZ889" s="31" t="e">
        <f t="shared" si="509"/>
        <v>#N/A</v>
      </c>
      <c r="CA889" s="31" t="e">
        <f t="shared" si="510"/>
        <v>#N/A</v>
      </c>
      <c r="CB889" s="36" t="s">
        <v>140</v>
      </c>
      <c r="CC889" s="37">
        <f t="shared" si="511"/>
        <v>-1</v>
      </c>
      <c r="CD889" s="38"/>
      <c r="CE889" s="38"/>
      <c r="CF889" s="31">
        <f>IF(CB889="-","-",_xlfn.XLOOKUP(CB889,ABNT5101!$B$4:$B$9,ABNT5101!$C$4:$C$9))</f>
        <v>3</v>
      </c>
      <c r="CG889" s="36">
        <f>IF(CB889="-","-",_xlfn.XLOOKUP(CB889,ABNT5101!$B$4:$B$9,ABNT5101!$D$4:$D$9))</f>
        <v>0.6</v>
      </c>
      <c r="CH889" s="31" t="str">
        <f t="shared" si="512"/>
        <v>NÃO ATENDE</v>
      </c>
      <c r="CI889" s="31" t="str">
        <f t="shared" si="513"/>
        <v>NÃO ATENDE</v>
      </c>
      <c r="CJ889" s="31" t="str">
        <f t="shared" si="514"/>
        <v>NÃO ATENDE</v>
      </c>
      <c r="CK889" s="56">
        <f>_xlfn.XLOOKUP(CL889,'Banco de dados'!$B:$B,'Banco de dados'!$D:$D)</f>
        <v>0</v>
      </c>
      <c r="CL889" s="42"/>
      <c r="CM889" s="56">
        <f>_xlfn.XLOOKUP(CL889,'Banco de dados'!$B:$B,'Banco de dados'!$E:$E)</f>
        <v>0</v>
      </c>
      <c r="CN889" s="56"/>
      <c r="CO889" s="56">
        <f>IF(CN889="-","-",_xlfn.XLOOKUP(CN889,'Banco de dados'!$B:$B,'Banco de dados'!$E:$E))</f>
        <v>0</v>
      </c>
      <c r="CP889" s="41">
        <f t="shared" si="515"/>
        <v>1</v>
      </c>
      <c r="CQ889" s="56">
        <f>_xlfn.XLOOKUP(CL889,'Banco de dados'!$B:$B,'Banco de dados'!$H:$H)</f>
        <v>0</v>
      </c>
      <c r="CR889" s="56" t="e">
        <f t="array" aca="1" ref="CR889" ca="1">_xludf.xlookup(CN889,'Banco de dados'!$B:$B,'Banco de dados'!$H:$H)</f>
        <v>#NAME?</v>
      </c>
      <c r="CS889" s="58" t="e">
        <f t="array" aca="1" ref="CS889" ca="1">_xludf.xlookup(CL889,'Banco de dados'!$B:$B,'Banco de dados'!$F:$F)</f>
        <v>#NAME?</v>
      </c>
      <c r="CT889" s="56" t="e">
        <f t="array" aca="1" ref="CT889" ca="1">_xludf.xlookup(CN889,'Banco de dados'!$B:$B,'Banco de dados'!$F:$F)</f>
        <v>#NAME?</v>
      </c>
      <c r="CU889" s="42"/>
      <c r="CV889" s="42"/>
      <c r="CW889" s="56" t="str">
        <f>IF(AJ889=0.5,"Suporte",IF(AND(AJ889&gt;='Braços de IP'!$B$9,AJ889&lt;='Braços de IP'!$D$9),'Braços de IP'!$E$9,IF(AND(AJ889&gt;='Braços de IP'!$B$10,AJ889&lt;='Braços de IP'!$D$10),'Braços de IP'!$E$10,IF(AND(AJ889&gt;='Braços de IP'!$B$11,AJ889&lt;='Braços de IP'!$D$11),'Braços de IP'!$E$11,IF(AND(AJ889&gt;='Braços de IP'!$B$12,AJ889&lt;='Braços de IP'!$D$12),'Braços de IP'!$E$12,IF(AND(AJ889&gt;='Braços de IP'!$B$13,AJ889&lt;='Braços de IP'!$D$13),'Braços de IP'!$E$13,IF(AND(AJ889&gt;='Braços de IP'!$B$14,AJ889&lt;='Braços de IP'!$D$14),'Braços de IP'!$E$14,"ERRO")))))))</f>
        <v>Longo I</v>
      </c>
      <c r="CX889" s="42"/>
      <c r="CY889" s="56" t="str">
        <f>IF($CX889="","",VLOOKUP($CX889,'Braços de IP'!$E$9:$I$15,2,0))</f>
        <v/>
      </c>
      <c r="CZ889" s="43" t="str">
        <f>IF($CX889="","",VLOOKUP($CX889,'Braços de IP'!$E$9:$I$15,5,0))</f>
        <v/>
      </c>
      <c r="DA889" s="56"/>
      <c r="DB889" s="56"/>
      <c r="DC889" s="56"/>
      <c r="DD889" s="56"/>
      <c r="DE889" s="56"/>
      <c r="DF889" s="56"/>
      <c r="DG889" s="44">
        <f t="shared" si="516"/>
        <v>0</v>
      </c>
      <c r="DH889" s="45">
        <f t="shared" si="517"/>
        <v>58</v>
      </c>
      <c r="DI889" s="44">
        <f t="shared" si="518"/>
        <v>58</v>
      </c>
      <c r="DJ889" s="46">
        <f t="shared" si="519"/>
        <v>1</v>
      </c>
      <c r="DK889" s="47" t="s">
        <v>147</v>
      </c>
      <c r="DL889" s="48"/>
      <c r="DM889" s="49"/>
      <c r="DN889" s="23" t="s">
        <v>148</v>
      </c>
      <c r="DO889" s="23"/>
      <c r="DQ889" s="50" t="e">
        <f t="shared" si="520"/>
        <v>#VALUE!</v>
      </c>
      <c r="DS889" s="5" t="s">
        <v>675</v>
      </c>
      <c r="DT889" s="5" t="s">
        <v>676</v>
      </c>
      <c r="DU889" s="5" t="s">
        <v>677</v>
      </c>
    </row>
    <row r="890" spans="1:125" ht="15.75" hidden="1" customHeight="1" x14ac:dyDescent="0.3">
      <c r="B890" s="5"/>
      <c r="C890" s="5"/>
      <c r="D890" s="5"/>
      <c r="E890" s="22" t="s">
        <v>673</v>
      </c>
      <c r="F890" s="22" t="s">
        <v>150</v>
      </c>
      <c r="G890" s="23" t="s">
        <v>674</v>
      </c>
      <c r="H890" s="23">
        <v>-23.398250000000001</v>
      </c>
      <c r="I890" s="23">
        <v>-46.865205000000003</v>
      </c>
      <c r="J890" s="24" t="s">
        <v>160</v>
      </c>
      <c r="K890" s="25"/>
      <c r="L890" s="24" t="s">
        <v>152</v>
      </c>
      <c r="M890" s="24" t="s">
        <v>141</v>
      </c>
      <c r="N890" s="26">
        <v>90</v>
      </c>
      <c r="O890" s="27" t="s">
        <v>142</v>
      </c>
      <c r="P890" s="23" t="s">
        <v>143</v>
      </c>
      <c r="Q890" s="26">
        <f t="shared" si="497"/>
        <v>180</v>
      </c>
      <c r="R890" s="27">
        <v>2</v>
      </c>
      <c r="S890" s="28" t="s">
        <v>153</v>
      </c>
      <c r="T890" s="28">
        <v>9.5</v>
      </c>
      <c r="U890" s="23"/>
      <c r="V890" s="23"/>
      <c r="W890" s="29"/>
      <c r="X890" s="28" t="s">
        <v>153</v>
      </c>
      <c r="Y890" s="27"/>
      <c r="Z890" s="27"/>
      <c r="AA890" s="27"/>
      <c r="AB890" s="27"/>
      <c r="AC890" s="27"/>
      <c r="AD890" s="27" t="s">
        <v>144</v>
      </c>
      <c r="AE890" s="27" t="s">
        <v>145</v>
      </c>
      <c r="AF890" s="27"/>
      <c r="AG890" s="27">
        <v>7.4</v>
      </c>
      <c r="AH890" s="27">
        <v>1</v>
      </c>
      <c r="AI890" s="27">
        <v>0.25</v>
      </c>
      <c r="AJ890" s="27">
        <v>2.6</v>
      </c>
      <c r="AK890" s="27">
        <f t="shared" si="498"/>
        <v>2.35</v>
      </c>
      <c r="AL890" s="27" t="s">
        <v>143</v>
      </c>
      <c r="AM890" s="27" t="s">
        <v>143</v>
      </c>
      <c r="AN890" s="27"/>
      <c r="AO890" s="27">
        <f t="shared" si="499"/>
        <v>2</v>
      </c>
      <c r="AP890" s="27"/>
      <c r="AQ890" s="27"/>
      <c r="AR890" s="27"/>
      <c r="AS890" s="27"/>
      <c r="AT890" s="27"/>
      <c r="AU890" s="27"/>
      <c r="AV890" s="27">
        <f t="shared" si="500"/>
        <v>0</v>
      </c>
      <c r="AW890" s="27"/>
      <c r="AX890" s="28">
        <f>VLOOKUP(J890,ABNT5101!$I$3:$J$9,2)</f>
        <v>10</v>
      </c>
      <c r="AY890" s="28">
        <f>VLOOKUP(J890,ABNT5101!$I$3:$M$9,5)</f>
        <v>0.18</v>
      </c>
      <c r="AZ890" s="28" t="str">
        <f>_xlfn.XLOOKUP(J890,ABNT5101!I:I,ABNT5101!L:L)</f>
        <v>-</v>
      </c>
      <c r="BA890" s="28">
        <f>_xlfn.XLOOKUP(J890,ABNT5101!$I:$I,ABNT5101!M:M)</f>
        <v>0.18</v>
      </c>
      <c r="BB890" s="28" t="str">
        <f>_xlfn.XLOOKUP(J890,ABNT5101!$I:$I,ABNT5101!N:N)</f>
        <v>-</v>
      </c>
      <c r="BC890" s="28">
        <f>_xlfn.XLOOKUP(J890,ABNT5101!$I:$I,ABNT5101!O:O)</f>
        <v>16</v>
      </c>
      <c r="BD890" s="31" t="str">
        <f t="shared" si="501"/>
        <v>NÃO ATENDE</v>
      </c>
      <c r="BE890" s="32">
        <f t="shared" si="493"/>
        <v>-1</v>
      </c>
      <c r="BF890" s="32">
        <f t="shared" si="494"/>
        <v>-1</v>
      </c>
      <c r="BG890" s="32" t="str">
        <f t="shared" si="502"/>
        <v>-</v>
      </c>
      <c r="BH890" s="34"/>
      <c r="BI890" s="34"/>
      <c r="BJ890" s="34"/>
      <c r="BK890" s="34"/>
      <c r="BL890" s="35"/>
      <c r="BM890" s="34"/>
      <c r="BN890" s="31" t="str">
        <f t="shared" si="503"/>
        <v>NÃO ATENDE</v>
      </c>
      <c r="BO890" s="31" t="str">
        <f t="shared" si="495"/>
        <v>NÃO ATENDE</v>
      </c>
      <c r="BP890" s="31" t="str">
        <f t="shared" si="496"/>
        <v>NÃO ATENDE</v>
      </c>
      <c r="BQ890" s="31" t="str">
        <f t="shared" si="504"/>
        <v>ATENDE</v>
      </c>
      <c r="BR890" s="36" t="str">
        <f t="shared" si="505"/>
        <v>C4</v>
      </c>
      <c r="BS890" s="36" t="str">
        <f t="shared" si="521"/>
        <v>Sem Passeio</v>
      </c>
      <c r="BT890" s="37" t="e">
        <f t="shared" si="507"/>
        <v>#N/A</v>
      </c>
      <c r="BU890" s="34"/>
      <c r="BV890" s="34"/>
      <c r="BW890" s="36" t="e">
        <f>IF(BS890="-","-",_xlfn.XLOOKUP(BS890,ABNT5101!$B$4:$B$9,ABNT5101!$C$4:$C$9))</f>
        <v>#N/A</v>
      </c>
      <c r="BX890" s="36" t="e">
        <f>IF(BS890="-","-",_xlfn.XLOOKUP(BS890,ABNT5101!$B$4:$B$9,ABNT5101!$D$4:$D$9))</f>
        <v>#N/A</v>
      </c>
      <c r="BY890" s="31" t="e">
        <f t="shared" si="508"/>
        <v>#N/A</v>
      </c>
      <c r="BZ890" s="31" t="e">
        <f t="shared" si="509"/>
        <v>#N/A</v>
      </c>
      <c r="CA890" s="31" t="e">
        <f t="shared" si="510"/>
        <v>#N/A</v>
      </c>
      <c r="CB890" s="36" t="str">
        <f t="shared" ref="CB890:CB898" si="522">L890</f>
        <v>Sem Passeio</v>
      </c>
      <c r="CC890" s="37" t="e">
        <f t="shared" si="511"/>
        <v>#N/A</v>
      </c>
      <c r="CD890" s="38"/>
      <c r="CE890" s="38"/>
      <c r="CF890" s="31" t="e">
        <f>IF(CB890="-","-",_xlfn.XLOOKUP(CB890,ABNT5101!$B$4:$B$9,ABNT5101!$C$4:$C$9))</f>
        <v>#N/A</v>
      </c>
      <c r="CG890" s="36" t="e">
        <f>IF(CB890="-","-",_xlfn.XLOOKUP(CB890,ABNT5101!$B$4:$B$9,ABNT5101!$D$4:$D$9))</f>
        <v>#N/A</v>
      </c>
      <c r="CH890" s="31" t="e">
        <f t="shared" si="512"/>
        <v>#N/A</v>
      </c>
      <c r="CI890" s="31" t="e">
        <f t="shared" si="513"/>
        <v>#N/A</v>
      </c>
      <c r="CJ890" s="31" t="e">
        <f t="shared" si="514"/>
        <v>#N/A</v>
      </c>
      <c r="CK890" s="56">
        <f>_xlfn.XLOOKUP(CL890,'Banco de dados'!$B:$B,'Banco de dados'!$D:$D)</f>
        <v>0</v>
      </c>
      <c r="CL890" s="57"/>
      <c r="CM890" s="56">
        <f>_xlfn.XLOOKUP(CL890,'Banco de dados'!$B:$B,'Banco de dados'!$E:$E)</f>
        <v>0</v>
      </c>
      <c r="CN890" s="56"/>
      <c r="CO890" s="56">
        <f>IF(CN890="-","-",_xlfn.XLOOKUP(CN890,'Banco de dados'!$B:$B,'Banco de dados'!$E:$E))</f>
        <v>0</v>
      </c>
      <c r="CP890" s="41">
        <f t="shared" si="515"/>
        <v>1</v>
      </c>
      <c r="CQ890" s="56">
        <f>_xlfn.XLOOKUP(CL890,'Banco de dados'!$B:$B,'Banco de dados'!$H:$H)</f>
        <v>0</v>
      </c>
      <c r="CR890" s="56" t="e">
        <f t="array" aca="1" ref="CR890" ca="1">_xludf.xlookup(CN890,'Banco de dados'!$B:$B,'Banco de dados'!$H:$H)</f>
        <v>#NAME?</v>
      </c>
      <c r="CS890" s="58" t="e">
        <f t="array" aca="1" ref="CS890" ca="1">_xludf.xlookup(CL890,'Banco de dados'!$B:$B,'Banco de dados'!$F:$F)</f>
        <v>#NAME?</v>
      </c>
      <c r="CT890" s="56" t="e">
        <f t="array" aca="1" ref="CT890" ca="1">_xludf.xlookup(CN890,'Banco de dados'!$B:$B,'Banco de dados'!$F:$F)</f>
        <v>#NAME?</v>
      </c>
      <c r="CU890" s="42"/>
      <c r="CV890" s="42"/>
      <c r="CW890" s="56" t="str">
        <f>IF(AJ890=0.5,"Suporte",IF(AND(AJ890&gt;='Braços de IP'!$B$9,AJ890&lt;='Braços de IP'!$D$9),'Braços de IP'!$E$9,IF(AND(AJ890&gt;='Braços de IP'!$B$10,AJ890&lt;='Braços de IP'!$D$10),'Braços de IP'!$E$10,IF(AND(AJ890&gt;='Braços de IP'!$B$11,AJ890&lt;='Braços de IP'!$D$11),'Braços de IP'!$E$11,IF(AND(AJ890&gt;='Braços de IP'!$B$12,AJ890&lt;='Braços de IP'!$D$12),'Braços de IP'!$E$12,IF(AND(AJ890&gt;='Braços de IP'!$B$13,AJ890&lt;='Braços de IP'!$D$13),'Braços de IP'!$E$13,IF(AND(AJ890&gt;='Braços de IP'!$B$14,AJ890&lt;='Braços de IP'!$D$14),'Braços de IP'!$E$14,"ERRO")))))))</f>
        <v>Longo I</v>
      </c>
      <c r="CX890" s="42"/>
      <c r="CY890" s="56" t="str">
        <f>IF($CX890="","",VLOOKUP($CX890,'Braços de IP'!$E$9:$I$15,2,0))</f>
        <v/>
      </c>
      <c r="CZ890" s="43" t="str">
        <f>IF($CX890="","",VLOOKUP($CX890,'Braços de IP'!$E$9:$I$15,5,0))</f>
        <v/>
      </c>
      <c r="DA890" s="56"/>
      <c r="DB890" s="56"/>
      <c r="DC890" s="56"/>
      <c r="DD890" s="56"/>
      <c r="DE890" s="56"/>
      <c r="DF890" s="56"/>
      <c r="DG890" s="44">
        <f t="shared" si="516"/>
        <v>0</v>
      </c>
      <c r="DH890" s="45">
        <f t="shared" si="517"/>
        <v>90</v>
      </c>
      <c r="DI890" s="44">
        <f t="shared" si="518"/>
        <v>90</v>
      </c>
      <c r="DJ890" s="46">
        <f t="shared" si="519"/>
        <v>1</v>
      </c>
      <c r="DK890" s="47" t="s">
        <v>147</v>
      </c>
      <c r="DL890" s="48"/>
      <c r="DM890" s="49"/>
      <c r="DN890" s="23" t="s">
        <v>148</v>
      </c>
      <c r="DO890" s="23"/>
      <c r="DQ890" s="50" t="e">
        <f t="shared" si="520"/>
        <v>#VALUE!</v>
      </c>
      <c r="DS890" s="5" t="s">
        <v>675</v>
      </c>
      <c r="DT890" s="5" t="s">
        <v>676</v>
      </c>
      <c r="DU890" s="5" t="s">
        <v>677</v>
      </c>
    </row>
    <row r="891" spans="1:125" ht="15.75" hidden="1" customHeight="1" x14ac:dyDescent="0.3">
      <c r="B891" s="5"/>
      <c r="C891" s="5"/>
      <c r="D891" s="5"/>
      <c r="E891" s="22" t="s">
        <v>673</v>
      </c>
      <c r="F891" s="22" t="s">
        <v>150</v>
      </c>
      <c r="G891" s="23" t="s">
        <v>674</v>
      </c>
      <c r="H891" s="23">
        <v>-23.398250000000001</v>
      </c>
      <c r="I891" s="23">
        <v>-46.865205000000003</v>
      </c>
      <c r="J891" s="24" t="s">
        <v>160</v>
      </c>
      <c r="K891" s="25"/>
      <c r="L891" s="24" t="s">
        <v>152</v>
      </c>
      <c r="M891" s="24" t="s">
        <v>141</v>
      </c>
      <c r="N891" s="26">
        <v>90</v>
      </c>
      <c r="O891" s="27" t="s">
        <v>142</v>
      </c>
      <c r="P891" s="23" t="s">
        <v>143</v>
      </c>
      <c r="Q891" s="26">
        <f t="shared" si="497"/>
        <v>180</v>
      </c>
      <c r="R891" s="27">
        <v>2</v>
      </c>
      <c r="S891" s="28" t="s">
        <v>153</v>
      </c>
      <c r="T891" s="28">
        <v>9.5</v>
      </c>
      <c r="U891" s="23"/>
      <c r="V891" s="23"/>
      <c r="W891" s="29"/>
      <c r="X891" s="28" t="s">
        <v>153</v>
      </c>
      <c r="Y891" s="27"/>
      <c r="Z891" s="27"/>
      <c r="AA891" s="27"/>
      <c r="AB891" s="27"/>
      <c r="AC891" s="27"/>
      <c r="AD891" s="27" t="s">
        <v>144</v>
      </c>
      <c r="AE891" s="27" t="s">
        <v>145</v>
      </c>
      <c r="AF891" s="27"/>
      <c r="AG891" s="27">
        <v>7.4</v>
      </c>
      <c r="AH891" s="27">
        <v>1</v>
      </c>
      <c r="AI891" s="27">
        <v>0.25</v>
      </c>
      <c r="AJ891" s="27">
        <v>2.6</v>
      </c>
      <c r="AK891" s="27">
        <f t="shared" si="498"/>
        <v>2.35</v>
      </c>
      <c r="AL891" s="27" t="s">
        <v>143</v>
      </c>
      <c r="AM891" s="27" t="s">
        <v>143</v>
      </c>
      <c r="AN891" s="27"/>
      <c r="AO891" s="27">
        <f t="shared" si="499"/>
        <v>2</v>
      </c>
      <c r="AP891" s="27"/>
      <c r="AQ891" s="27"/>
      <c r="AR891" s="27"/>
      <c r="AS891" s="27"/>
      <c r="AT891" s="27"/>
      <c r="AU891" s="27"/>
      <c r="AV891" s="27">
        <f t="shared" si="500"/>
        <v>0</v>
      </c>
      <c r="AW891" s="27"/>
      <c r="AX891" s="28">
        <f>VLOOKUP(J891,ABNT5101!$I$3:$J$9,2)</f>
        <v>10</v>
      </c>
      <c r="AY891" s="28">
        <f>VLOOKUP(J891,ABNT5101!$I$3:$M$9,5)</f>
        <v>0.18</v>
      </c>
      <c r="AZ891" s="28" t="str">
        <f>_xlfn.XLOOKUP(J891,ABNT5101!I:I,ABNT5101!L:L)</f>
        <v>-</v>
      </c>
      <c r="BA891" s="28">
        <f>_xlfn.XLOOKUP(J891,ABNT5101!$I:$I,ABNT5101!M:M)</f>
        <v>0.18</v>
      </c>
      <c r="BB891" s="28" t="str">
        <f>_xlfn.XLOOKUP(J891,ABNT5101!$I:$I,ABNT5101!N:N)</f>
        <v>-</v>
      </c>
      <c r="BC891" s="28">
        <f>_xlfn.XLOOKUP(J891,ABNT5101!$I:$I,ABNT5101!O:O)</f>
        <v>16</v>
      </c>
      <c r="BD891" s="31" t="str">
        <f t="shared" si="501"/>
        <v>NÃO ATENDE</v>
      </c>
      <c r="BE891" s="32">
        <f t="shared" si="493"/>
        <v>-1</v>
      </c>
      <c r="BF891" s="32">
        <f t="shared" si="494"/>
        <v>-1</v>
      </c>
      <c r="BG891" s="32" t="str">
        <f t="shared" si="502"/>
        <v>-</v>
      </c>
      <c r="BH891" s="34"/>
      <c r="BI891" s="34"/>
      <c r="BJ891" s="34"/>
      <c r="BK891" s="34"/>
      <c r="BL891" s="35"/>
      <c r="BM891" s="34"/>
      <c r="BN891" s="31" t="str">
        <f t="shared" si="503"/>
        <v>NÃO ATENDE</v>
      </c>
      <c r="BO891" s="31" t="str">
        <f t="shared" si="495"/>
        <v>NÃO ATENDE</v>
      </c>
      <c r="BP891" s="31" t="str">
        <f t="shared" si="496"/>
        <v>NÃO ATENDE</v>
      </c>
      <c r="BQ891" s="31" t="str">
        <f t="shared" si="504"/>
        <v>ATENDE</v>
      </c>
      <c r="BR891" s="36" t="str">
        <f t="shared" si="505"/>
        <v>C4</v>
      </c>
      <c r="BS891" s="36" t="str">
        <f t="shared" si="521"/>
        <v>P6</v>
      </c>
      <c r="BT891" s="37">
        <f t="shared" si="507"/>
        <v>-1</v>
      </c>
      <c r="BU891" s="34"/>
      <c r="BV891" s="34"/>
      <c r="BW891" s="36">
        <f>IF(BS891="-","-",_xlfn.XLOOKUP(BS891,ABNT5101!$B$4:$B$9,ABNT5101!$C$4:$C$9))</f>
        <v>3</v>
      </c>
      <c r="BX891" s="36">
        <f>IF(BS891="-","-",_xlfn.XLOOKUP(BS891,ABNT5101!$B$4:$B$9,ABNT5101!$D$4:$D$9))</f>
        <v>0.6</v>
      </c>
      <c r="BY891" s="31" t="str">
        <f t="shared" si="508"/>
        <v>NÃO ATENDE</v>
      </c>
      <c r="BZ891" s="31" t="str">
        <f t="shared" si="509"/>
        <v>NÃO ATENDE</v>
      </c>
      <c r="CA891" s="31" t="str">
        <f t="shared" si="510"/>
        <v>NÃO ATENDE</v>
      </c>
      <c r="CB891" s="36" t="str">
        <f t="shared" si="522"/>
        <v>Sem Passeio</v>
      </c>
      <c r="CC891" s="37" t="e">
        <f t="shared" si="511"/>
        <v>#N/A</v>
      </c>
      <c r="CD891" s="38"/>
      <c r="CE891" s="38"/>
      <c r="CF891" s="31" t="e">
        <f>IF(CB891="-","-",_xlfn.XLOOKUP(CB891,ABNT5101!$B$4:$B$9,ABNT5101!$C$4:$C$9))</f>
        <v>#N/A</v>
      </c>
      <c r="CG891" s="36" t="e">
        <f>IF(CB891="-","-",_xlfn.XLOOKUP(CB891,ABNT5101!$B$4:$B$9,ABNT5101!$D$4:$D$9))</f>
        <v>#N/A</v>
      </c>
      <c r="CH891" s="31" t="e">
        <f t="shared" si="512"/>
        <v>#N/A</v>
      </c>
      <c r="CI891" s="31" t="e">
        <f t="shared" si="513"/>
        <v>#N/A</v>
      </c>
      <c r="CJ891" s="31" t="e">
        <f t="shared" si="514"/>
        <v>#N/A</v>
      </c>
      <c r="CK891" s="56">
        <f>_xlfn.XLOOKUP(CL891,'Banco de dados'!$B:$B,'Banco de dados'!$D:$D)</f>
        <v>0</v>
      </c>
      <c r="CL891" s="57"/>
      <c r="CM891" s="56">
        <f>_xlfn.XLOOKUP(CL891,'Banco de dados'!$B:$B,'Banco de dados'!$E:$E)</f>
        <v>0</v>
      </c>
      <c r="CN891" s="56"/>
      <c r="CO891" s="56">
        <f>IF(CN891="-","-",_xlfn.XLOOKUP(CN891,'Banco de dados'!$B:$B,'Banco de dados'!$E:$E))</f>
        <v>0</v>
      </c>
      <c r="CP891" s="41">
        <f t="shared" si="515"/>
        <v>1</v>
      </c>
      <c r="CQ891" s="56">
        <f>_xlfn.XLOOKUP(CL891,'Banco de dados'!$B:$B,'Banco de dados'!$H:$H)</f>
        <v>0</v>
      </c>
      <c r="CR891" s="56" t="e">
        <f t="array" aca="1" ref="CR891" ca="1">_xludf.xlookup(CN891,'Banco de dados'!$B:$B,'Banco de dados'!$H:$H)</f>
        <v>#NAME?</v>
      </c>
      <c r="CS891" s="58" t="e">
        <f t="array" aca="1" ref="CS891" ca="1">_xludf.xlookup(CL891,'Banco de dados'!$B:$B,'Banco de dados'!$F:$F)</f>
        <v>#NAME?</v>
      </c>
      <c r="CT891" s="56" t="e">
        <f t="array" aca="1" ref="CT891" ca="1">_xludf.xlookup(CN891,'Banco de dados'!$B:$B,'Banco de dados'!$F:$F)</f>
        <v>#NAME?</v>
      </c>
      <c r="CU891" s="42"/>
      <c r="CV891" s="42"/>
      <c r="CW891" s="56" t="str">
        <f>IF(AJ891=0.5,"Suporte",IF(AND(AJ891&gt;='Braços de IP'!$B$9,AJ891&lt;='Braços de IP'!$D$9),'Braços de IP'!$E$9,IF(AND(AJ891&gt;='Braços de IP'!$B$10,AJ891&lt;='Braços de IP'!$D$10),'Braços de IP'!$E$10,IF(AND(AJ891&gt;='Braços de IP'!$B$11,AJ891&lt;='Braços de IP'!$D$11),'Braços de IP'!$E$11,IF(AND(AJ891&gt;='Braços de IP'!$B$12,AJ891&lt;='Braços de IP'!$D$12),'Braços de IP'!$E$12,IF(AND(AJ891&gt;='Braços de IP'!$B$13,AJ891&lt;='Braços de IP'!$D$13),'Braços de IP'!$E$13,IF(AND(AJ891&gt;='Braços de IP'!$B$14,AJ891&lt;='Braços de IP'!$D$14),'Braços de IP'!$E$14,"ERRO")))))))</f>
        <v>Longo I</v>
      </c>
      <c r="CX891" s="42"/>
      <c r="CY891" s="56" t="str">
        <f>IF($CX891="","",VLOOKUP($CX891,'Braços de IP'!$E$9:$I$15,2,0))</f>
        <v/>
      </c>
      <c r="CZ891" s="43" t="str">
        <f>IF($CX891="","",VLOOKUP($CX891,'Braços de IP'!$E$9:$I$15,5,0))</f>
        <v/>
      </c>
      <c r="DA891" s="56"/>
      <c r="DB891" s="56"/>
      <c r="DC891" s="56"/>
      <c r="DD891" s="56"/>
      <c r="DE891" s="56"/>
      <c r="DF891" s="56"/>
      <c r="DG891" s="44">
        <f t="shared" si="516"/>
        <v>0</v>
      </c>
      <c r="DH891" s="45">
        <f t="shared" si="517"/>
        <v>90</v>
      </c>
      <c r="DI891" s="44">
        <f t="shared" si="518"/>
        <v>90</v>
      </c>
      <c r="DJ891" s="46">
        <f t="shared" si="519"/>
        <v>1</v>
      </c>
      <c r="DK891" s="47" t="s">
        <v>147</v>
      </c>
      <c r="DL891" s="48"/>
      <c r="DM891" s="49"/>
      <c r="DN891" s="23" t="s">
        <v>148</v>
      </c>
      <c r="DO891" s="23"/>
      <c r="DQ891" s="50" t="e">
        <f t="shared" si="520"/>
        <v>#VALUE!</v>
      </c>
      <c r="DS891" s="5" t="s">
        <v>675</v>
      </c>
      <c r="DT891" s="5" t="s">
        <v>676</v>
      </c>
      <c r="DU891" s="5" t="s">
        <v>677</v>
      </c>
    </row>
    <row r="892" spans="1:125" ht="15.75" hidden="1" customHeight="1" x14ac:dyDescent="0.3">
      <c r="B892" s="5"/>
      <c r="C892" s="5"/>
      <c r="D892" s="5"/>
      <c r="E892" s="22" t="s">
        <v>673</v>
      </c>
      <c r="F892" s="22" t="s">
        <v>150</v>
      </c>
      <c r="G892" s="23" t="s">
        <v>674</v>
      </c>
      <c r="H892" s="23">
        <v>-23.398250000000001</v>
      </c>
      <c r="I892" s="23">
        <v>-46.865205000000003</v>
      </c>
      <c r="J892" s="24" t="s">
        <v>160</v>
      </c>
      <c r="K892" s="25"/>
      <c r="L892" s="24" t="s">
        <v>152</v>
      </c>
      <c r="M892" s="24" t="s">
        <v>141</v>
      </c>
      <c r="N892" s="26">
        <v>90</v>
      </c>
      <c r="O892" s="27" t="s">
        <v>142</v>
      </c>
      <c r="P892" s="23" t="s">
        <v>143</v>
      </c>
      <c r="Q892" s="26">
        <f t="shared" si="497"/>
        <v>180</v>
      </c>
      <c r="R892" s="27">
        <v>2</v>
      </c>
      <c r="S892" s="28" t="s">
        <v>153</v>
      </c>
      <c r="T892" s="28">
        <v>9.5</v>
      </c>
      <c r="U892" s="23"/>
      <c r="V892" s="23"/>
      <c r="W892" s="29"/>
      <c r="X892" s="28" t="s">
        <v>153</v>
      </c>
      <c r="Y892" s="27"/>
      <c r="Z892" s="27"/>
      <c r="AA892" s="27"/>
      <c r="AB892" s="27"/>
      <c r="AC892" s="27"/>
      <c r="AD892" s="27" t="s">
        <v>144</v>
      </c>
      <c r="AE892" s="27" t="s">
        <v>145</v>
      </c>
      <c r="AF892" s="27"/>
      <c r="AG892" s="27">
        <v>7.4</v>
      </c>
      <c r="AH892" s="27">
        <v>1</v>
      </c>
      <c r="AI892" s="27">
        <v>0.25</v>
      </c>
      <c r="AJ892" s="27">
        <v>2.6</v>
      </c>
      <c r="AK892" s="27">
        <f t="shared" si="498"/>
        <v>2.35</v>
      </c>
      <c r="AL892" s="27" t="s">
        <v>143</v>
      </c>
      <c r="AM892" s="27" t="s">
        <v>143</v>
      </c>
      <c r="AN892" s="27"/>
      <c r="AO892" s="27">
        <f t="shared" si="499"/>
        <v>2</v>
      </c>
      <c r="AP892" s="27"/>
      <c r="AQ892" s="27"/>
      <c r="AR892" s="27"/>
      <c r="AS892" s="27"/>
      <c r="AT892" s="27"/>
      <c r="AU892" s="27"/>
      <c r="AV892" s="27">
        <f t="shared" si="500"/>
        <v>0</v>
      </c>
      <c r="AW892" s="27"/>
      <c r="AX892" s="28">
        <f>VLOOKUP(J892,ABNT5101!$I$3:$J$9,2)</f>
        <v>10</v>
      </c>
      <c r="AY892" s="28">
        <f>VLOOKUP(J892,ABNT5101!$I$3:$M$9,5)</f>
        <v>0.18</v>
      </c>
      <c r="AZ892" s="28" t="str">
        <f>_xlfn.XLOOKUP(J892,ABNT5101!I:I,ABNT5101!L:L)</f>
        <v>-</v>
      </c>
      <c r="BA892" s="28">
        <f>_xlfn.XLOOKUP(J892,ABNT5101!$I:$I,ABNT5101!M:M)</f>
        <v>0.18</v>
      </c>
      <c r="BB892" s="28" t="str">
        <f>_xlfn.XLOOKUP(J892,ABNT5101!$I:$I,ABNT5101!N:N)</f>
        <v>-</v>
      </c>
      <c r="BC892" s="28">
        <f>_xlfn.XLOOKUP(J892,ABNT5101!$I:$I,ABNT5101!O:O)</f>
        <v>16</v>
      </c>
      <c r="BD892" s="31" t="str">
        <f t="shared" si="501"/>
        <v>NÃO ATENDE</v>
      </c>
      <c r="BE892" s="32">
        <f t="shared" si="493"/>
        <v>-1</v>
      </c>
      <c r="BF892" s="32">
        <f t="shared" si="494"/>
        <v>-1</v>
      </c>
      <c r="BG892" s="32" t="str">
        <f t="shared" si="502"/>
        <v>-</v>
      </c>
      <c r="BH892" s="34"/>
      <c r="BI892" s="34"/>
      <c r="BJ892" s="34"/>
      <c r="BK892" s="34"/>
      <c r="BL892" s="35"/>
      <c r="BM892" s="34"/>
      <c r="BN892" s="31" t="str">
        <f t="shared" si="503"/>
        <v>NÃO ATENDE</v>
      </c>
      <c r="BO892" s="31" t="str">
        <f t="shared" si="495"/>
        <v>NÃO ATENDE</v>
      </c>
      <c r="BP892" s="31" t="str">
        <f t="shared" si="496"/>
        <v>NÃO ATENDE</v>
      </c>
      <c r="BQ892" s="31" t="str">
        <f t="shared" si="504"/>
        <v>ATENDE</v>
      </c>
      <c r="BR892" s="36" t="str">
        <f t="shared" si="505"/>
        <v>C4</v>
      </c>
      <c r="BS892" s="36" t="str">
        <f t="shared" si="521"/>
        <v>P6</v>
      </c>
      <c r="BT892" s="37">
        <f t="shared" si="507"/>
        <v>-1</v>
      </c>
      <c r="BU892" s="34"/>
      <c r="BV892" s="34"/>
      <c r="BW892" s="36">
        <f>IF(BS892="-","-",_xlfn.XLOOKUP(BS892,ABNT5101!$B$4:$B$9,ABNT5101!$C$4:$C$9))</f>
        <v>3</v>
      </c>
      <c r="BX892" s="36">
        <f>IF(BS892="-","-",_xlfn.XLOOKUP(BS892,ABNT5101!$B$4:$B$9,ABNT5101!$D$4:$D$9))</f>
        <v>0.6</v>
      </c>
      <c r="BY892" s="31" t="str">
        <f t="shared" si="508"/>
        <v>NÃO ATENDE</v>
      </c>
      <c r="BZ892" s="31" t="str">
        <f t="shared" si="509"/>
        <v>NÃO ATENDE</v>
      </c>
      <c r="CA892" s="31" t="str">
        <f t="shared" si="510"/>
        <v>NÃO ATENDE</v>
      </c>
      <c r="CB892" s="36" t="str">
        <f t="shared" si="522"/>
        <v>Sem Passeio</v>
      </c>
      <c r="CC892" s="37" t="e">
        <f t="shared" si="511"/>
        <v>#N/A</v>
      </c>
      <c r="CD892" s="38"/>
      <c r="CE892" s="38"/>
      <c r="CF892" s="31" t="e">
        <f>IF(CB892="-","-",_xlfn.XLOOKUP(CB892,ABNT5101!$B$4:$B$9,ABNT5101!$C$4:$C$9))</f>
        <v>#N/A</v>
      </c>
      <c r="CG892" s="36" t="e">
        <f>IF(CB892="-","-",_xlfn.XLOOKUP(CB892,ABNT5101!$B$4:$B$9,ABNT5101!$D$4:$D$9))</f>
        <v>#N/A</v>
      </c>
      <c r="CH892" s="31" t="e">
        <f t="shared" si="512"/>
        <v>#N/A</v>
      </c>
      <c r="CI892" s="31" t="e">
        <f t="shared" si="513"/>
        <v>#N/A</v>
      </c>
      <c r="CJ892" s="31" t="e">
        <f t="shared" si="514"/>
        <v>#N/A</v>
      </c>
      <c r="CK892" s="56">
        <f>_xlfn.XLOOKUP(CL892,'Banco de dados'!$B:$B,'Banco de dados'!$D:$D)</f>
        <v>0</v>
      </c>
      <c r="CL892" s="57"/>
      <c r="CM892" s="56">
        <f>_xlfn.XLOOKUP(CL892,'Banco de dados'!$B:$B,'Banco de dados'!$E:$E)</f>
        <v>0</v>
      </c>
      <c r="CN892" s="56"/>
      <c r="CO892" s="56">
        <f>IF(CN892="-","-",_xlfn.XLOOKUP(CN892,'Banco de dados'!$B:$B,'Banco de dados'!$E:$E))</f>
        <v>0</v>
      </c>
      <c r="CP892" s="41">
        <f t="shared" si="515"/>
        <v>1</v>
      </c>
      <c r="CQ892" s="56">
        <f>_xlfn.XLOOKUP(CL892,'Banco de dados'!$B:$B,'Banco de dados'!$H:$H)</f>
        <v>0</v>
      </c>
      <c r="CR892" s="56" t="e">
        <f t="array" aca="1" ref="CR892" ca="1">_xludf.xlookup(CN892,'Banco de dados'!$B:$B,'Banco de dados'!$H:$H)</f>
        <v>#NAME?</v>
      </c>
      <c r="CS892" s="58" t="e">
        <f t="array" aca="1" ref="CS892" ca="1">_xludf.xlookup(CL892,'Banco de dados'!$B:$B,'Banco de dados'!$F:$F)</f>
        <v>#NAME?</v>
      </c>
      <c r="CT892" s="56" t="e">
        <f t="array" aca="1" ref="CT892" ca="1">_xludf.xlookup(CN892,'Banco de dados'!$B:$B,'Banco de dados'!$F:$F)</f>
        <v>#NAME?</v>
      </c>
      <c r="CU892" s="42"/>
      <c r="CV892" s="42"/>
      <c r="CW892" s="56" t="str">
        <f>IF(AJ892=0.5,"Suporte",IF(AND(AJ892&gt;='Braços de IP'!$B$9,AJ892&lt;='Braços de IP'!$D$9),'Braços de IP'!$E$9,IF(AND(AJ892&gt;='Braços de IP'!$B$10,AJ892&lt;='Braços de IP'!$D$10),'Braços de IP'!$E$10,IF(AND(AJ892&gt;='Braços de IP'!$B$11,AJ892&lt;='Braços de IP'!$D$11),'Braços de IP'!$E$11,IF(AND(AJ892&gt;='Braços de IP'!$B$12,AJ892&lt;='Braços de IP'!$D$12),'Braços de IP'!$E$12,IF(AND(AJ892&gt;='Braços de IP'!$B$13,AJ892&lt;='Braços de IP'!$D$13),'Braços de IP'!$E$13,IF(AND(AJ892&gt;='Braços de IP'!$B$14,AJ892&lt;='Braços de IP'!$D$14),'Braços de IP'!$E$14,"ERRO")))))))</f>
        <v>Longo I</v>
      </c>
      <c r="CX892" s="42"/>
      <c r="CY892" s="56" t="str">
        <f>IF($CX892="","",VLOOKUP($CX892,'Braços de IP'!$E$9:$I$15,2,0))</f>
        <v/>
      </c>
      <c r="CZ892" s="43" t="str">
        <f>IF($CX892="","",VLOOKUP($CX892,'Braços de IP'!$E$9:$I$15,5,0))</f>
        <v/>
      </c>
      <c r="DA892" s="56"/>
      <c r="DB892" s="56"/>
      <c r="DC892" s="56"/>
      <c r="DD892" s="56"/>
      <c r="DE892" s="56"/>
      <c r="DF892" s="56"/>
      <c r="DG892" s="44">
        <f t="shared" si="516"/>
        <v>0</v>
      </c>
      <c r="DH892" s="45">
        <f t="shared" si="517"/>
        <v>90</v>
      </c>
      <c r="DI892" s="44">
        <f t="shared" si="518"/>
        <v>90</v>
      </c>
      <c r="DJ892" s="46">
        <f t="shared" si="519"/>
        <v>1</v>
      </c>
      <c r="DK892" s="47" t="s">
        <v>147</v>
      </c>
      <c r="DL892" s="48"/>
      <c r="DM892" s="49"/>
      <c r="DN892" s="23" t="s">
        <v>148</v>
      </c>
      <c r="DO892" s="23"/>
      <c r="DQ892" s="50" t="e">
        <f t="shared" si="520"/>
        <v>#VALUE!</v>
      </c>
      <c r="DS892" s="5" t="s">
        <v>675</v>
      </c>
      <c r="DT892" s="5" t="s">
        <v>676</v>
      </c>
      <c r="DU892" s="5" t="s">
        <v>677</v>
      </c>
    </row>
    <row r="893" spans="1:125" ht="15.75" hidden="1" customHeight="1" x14ac:dyDescent="0.3">
      <c r="B893" s="5"/>
      <c r="C893" s="5"/>
      <c r="D893" s="5"/>
      <c r="E893" s="22" t="s">
        <v>700</v>
      </c>
      <c r="F893" s="22" t="s">
        <v>164</v>
      </c>
      <c r="G893" s="23" t="s">
        <v>701</v>
      </c>
      <c r="H893" s="23">
        <v>-23.357451000000001</v>
      </c>
      <c r="I893" s="23">
        <v>-46.876305000000002</v>
      </c>
      <c r="J893" s="24" t="s">
        <v>139</v>
      </c>
      <c r="K893" s="25"/>
      <c r="L893" s="24" t="s">
        <v>140</v>
      </c>
      <c r="M893" s="24" t="s">
        <v>141</v>
      </c>
      <c r="N893" s="26">
        <v>60</v>
      </c>
      <c r="O893" s="27" t="s">
        <v>142</v>
      </c>
      <c r="P893" s="23" t="s">
        <v>143</v>
      </c>
      <c r="Q893" s="26">
        <f t="shared" si="497"/>
        <v>120</v>
      </c>
      <c r="R893" s="27">
        <v>1</v>
      </c>
      <c r="S893" s="28">
        <v>1.2</v>
      </c>
      <c r="T893" s="28">
        <v>6.5</v>
      </c>
      <c r="U893" s="23"/>
      <c r="V893" s="23"/>
      <c r="W893" s="29"/>
      <c r="X893" s="28" t="s">
        <v>153</v>
      </c>
      <c r="Y893" s="27"/>
      <c r="Z893" s="27"/>
      <c r="AA893" s="27"/>
      <c r="AB893" s="27"/>
      <c r="AC893" s="27"/>
      <c r="AD893" s="27" t="s">
        <v>144</v>
      </c>
      <c r="AE893" s="27" t="s">
        <v>145</v>
      </c>
      <c r="AF893" s="27"/>
      <c r="AG893" s="27">
        <v>6.8</v>
      </c>
      <c r="AH893" s="27">
        <v>1</v>
      </c>
      <c r="AI893" s="27">
        <v>0.8</v>
      </c>
      <c r="AJ893" s="27">
        <v>2.2000000000000002</v>
      </c>
      <c r="AK893" s="27">
        <f t="shared" si="498"/>
        <v>1.4000000000000001</v>
      </c>
      <c r="AL893" s="27" t="s">
        <v>143</v>
      </c>
      <c r="AM893" s="27" t="s">
        <v>143</v>
      </c>
      <c r="AN893" s="27"/>
      <c r="AO893" s="27">
        <f t="shared" si="499"/>
        <v>2</v>
      </c>
      <c r="AP893" s="27"/>
      <c r="AQ893" s="27"/>
      <c r="AR893" s="27"/>
      <c r="AS893" s="27"/>
      <c r="AT893" s="27"/>
      <c r="AU893" s="27"/>
      <c r="AV893" s="27">
        <f t="shared" si="500"/>
        <v>0</v>
      </c>
      <c r="AW893" s="27"/>
      <c r="AX893" s="28">
        <f>VLOOKUP(J893,ABNT5101!$I$3:$J$9,2)</f>
        <v>7.5</v>
      </c>
      <c r="AY893" s="28">
        <f>VLOOKUP(J893,ABNT5101!$I$3:$M$9,5)</f>
        <v>0.18</v>
      </c>
      <c r="AZ893" s="28" t="str">
        <f>_xlfn.XLOOKUP(J893,ABNT5101!I:I,ABNT5101!L:L)</f>
        <v>-</v>
      </c>
      <c r="BA893" s="28">
        <f>_xlfn.XLOOKUP(J893,ABNT5101!$I:$I,ABNT5101!M:M)</f>
        <v>0.18</v>
      </c>
      <c r="BB893" s="28" t="str">
        <f>_xlfn.XLOOKUP(J893,ABNT5101!$I:$I,ABNT5101!N:N)</f>
        <v>-</v>
      </c>
      <c r="BC893" s="28">
        <f>_xlfn.XLOOKUP(J893,ABNT5101!$I:$I,ABNT5101!O:O)</f>
        <v>16</v>
      </c>
      <c r="BD893" s="31" t="str">
        <f t="shared" si="501"/>
        <v>NÃO ATENDE</v>
      </c>
      <c r="BE893" s="32">
        <f t="shared" si="493"/>
        <v>-1</v>
      </c>
      <c r="BF893" s="32">
        <f t="shared" si="494"/>
        <v>-1</v>
      </c>
      <c r="BG893" s="32" t="str">
        <f t="shared" si="502"/>
        <v>-</v>
      </c>
      <c r="BH893" s="34"/>
      <c r="BI893" s="34"/>
      <c r="BJ893" s="34"/>
      <c r="BK893" s="34"/>
      <c r="BL893" s="35"/>
      <c r="BM893" s="34"/>
      <c r="BN893" s="31" t="str">
        <f t="shared" si="503"/>
        <v>NÃO ATENDE</v>
      </c>
      <c r="BO893" s="31" t="str">
        <f t="shared" si="495"/>
        <v>NÃO ATENDE</v>
      </c>
      <c r="BP893" s="31" t="str">
        <f t="shared" si="496"/>
        <v>NÃO ATENDE</v>
      </c>
      <c r="BQ893" s="31" t="str">
        <f t="shared" si="504"/>
        <v>ATENDE</v>
      </c>
      <c r="BR893" s="36" t="str">
        <f t="shared" si="505"/>
        <v>C5</v>
      </c>
      <c r="BS893" s="36" t="str">
        <f t="shared" si="521"/>
        <v>P6</v>
      </c>
      <c r="BT893" s="37">
        <f t="shared" si="507"/>
        <v>-1</v>
      </c>
      <c r="BU893" s="34"/>
      <c r="BV893" s="34"/>
      <c r="BW893" s="36">
        <f>IF(BS893="-","-",_xlfn.XLOOKUP(BS893,ABNT5101!$B$4:$B$9,ABNT5101!$C$4:$C$9))</f>
        <v>3</v>
      </c>
      <c r="BX893" s="36">
        <f>IF(BS893="-","-",_xlfn.XLOOKUP(BS893,ABNT5101!$B$4:$B$9,ABNT5101!$D$4:$D$9))</f>
        <v>0.6</v>
      </c>
      <c r="BY893" s="31" t="str">
        <f t="shared" si="508"/>
        <v>NÃO ATENDE</v>
      </c>
      <c r="BZ893" s="31" t="str">
        <f t="shared" si="509"/>
        <v>NÃO ATENDE</v>
      </c>
      <c r="CA893" s="31" t="str">
        <f t="shared" si="510"/>
        <v>NÃO ATENDE</v>
      </c>
      <c r="CB893" s="36" t="str">
        <f t="shared" si="522"/>
        <v>P6</v>
      </c>
      <c r="CC893" s="37">
        <f t="shared" si="511"/>
        <v>-1</v>
      </c>
      <c r="CD893" s="38"/>
      <c r="CE893" s="38"/>
      <c r="CF893" s="31">
        <f>IF(CB893="-","-",_xlfn.XLOOKUP(CB893,ABNT5101!$B$4:$B$9,ABNT5101!$C$4:$C$9))</f>
        <v>3</v>
      </c>
      <c r="CG893" s="36">
        <f>IF(CB893="-","-",_xlfn.XLOOKUP(CB893,ABNT5101!$B$4:$B$9,ABNT5101!$D$4:$D$9))</f>
        <v>0.6</v>
      </c>
      <c r="CH893" s="31" t="str">
        <f t="shared" si="512"/>
        <v>NÃO ATENDE</v>
      </c>
      <c r="CI893" s="31" t="str">
        <f t="shared" si="513"/>
        <v>NÃO ATENDE</v>
      </c>
      <c r="CJ893" s="31" t="str">
        <f t="shared" si="514"/>
        <v>NÃO ATENDE</v>
      </c>
      <c r="CK893" s="56">
        <f>_xlfn.XLOOKUP(CL893,'Banco de dados'!$B:$B,'Banco de dados'!$D:$D)</f>
        <v>0</v>
      </c>
      <c r="CL893" s="42"/>
      <c r="CM893" s="56">
        <f>_xlfn.XLOOKUP(CL893,'Banco de dados'!$B:$B,'Banco de dados'!$E:$E)</f>
        <v>0</v>
      </c>
      <c r="CN893" s="56"/>
      <c r="CO893" s="56">
        <f>IF(CN893="-","-",_xlfn.XLOOKUP(CN893,'Banco de dados'!$B:$B,'Banco de dados'!$E:$E))</f>
        <v>0</v>
      </c>
      <c r="CP893" s="41">
        <f t="shared" si="515"/>
        <v>1</v>
      </c>
      <c r="CQ893" s="56">
        <f>_xlfn.XLOOKUP(CL893,'Banco de dados'!$B:$B,'Banco de dados'!$H:$H)</f>
        <v>0</v>
      </c>
      <c r="CR893" s="56" t="e">
        <f t="array" aca="1" ref="CR893" ca="1">_xludf.xlookup(CN893,'Banco de dados'!$B:$B,'Banco de dados'!$H:$H)</f>
        <v>#NAME?</v>
      </c>
      <c r="CS893" s="58" t="e">
        <f t="array" aca="1" ref="CS893" ca="1">_xludf.xlookup(CL893,'Banco de dados'!$B:$B,'Banco de dados'!$F:$F)</f>
        <v>#NAME?</v>
      </c>
      <c r="CT893" s="56" t="e">
        <f t="array" aca="1" ref="CT893" ca="1">_xludf.xlookup(CN893,'Banco de dados'!$B:$B,'Banco de dados'!$F:$F)</f>
        <v>#NAME?</v>
      </c>
      <c r="CU893" s="42"/>
      <c r="CV893" s="42"/>
      <c r="CW893" s="56" t="str">
        <f>IF(AJ893=0.5,"Suporte",IF(AND(AJ893&gt;='Braços de IP'!$B$9,AJ893&lt;='Braços de IP'!$D$9),'Braços de IP'!$E$9,IF(AND(AJ893&gt;='Braços de IP'!$B$10,AJ893&lt;='Braços de IP'!$D$10),'Braços de IP'!$E$10,IF(AND(AJ893&gt;='Braços de IP'!$B$11,AJ893&lt;='Braços de IP'!$D$11),'Braços de IP'!$E$11,IF(AND(AJ893&gt;='Braços de IP'!$B$12,AJ893&lt;='Braços de IP'!$D$12),'Braços de IP'!$E$12,IF(AND(AJ893&gt;='Braços de IP'!$B$13,AJ893&lt;='Braços de IP'!$D$13),'Braços de IP'!$E$13,IF(AND(AJ893&gt;='Braços de IP'!$B$14,AJ893&lt;='Braços de IP'!$D$14),'Braços de IP'!$E$14,"ERRO")))))))</f>
        <v>Médio I</v>
      </c>
      <c r="CX893" s="42"/>
      <c r="CY893" s="56" t="str">
        <f>IF($CX893="","",VLOOKUP($CX893,'Braços de IP'!$E$9:$I$15,2,0))</f>
        <v/>
      </c>
      <c r="CZ893" s="43" t="str">
        <f>IF($CX893="","",VLOOKUP($CX893,'Braços de IP'!$E$9:$I$15,5,0))</f>
        <v/>
      </c>
      <c r="DA893" s="56"/>
      <c r="DB893" s="56"/>
      <c r="DC893" s="56"/>
      <c r="DD893" s="56"/>
      <c r="DE893" s="56"/>
      <c r="DF893" s="56"/>
      <c r="DG893" s="44">
        <f t="shared" si="516"/>
        <v>0</v>
      </c>
      <c r="DH893" s="45">
        <f t="shared" si="517"/>
        <v>60</v>
      </c>
      <c r="DI893" s="44">
        <f t="shared" si="518"/>
        <v>60</v>
      </c>
      <c r="DJ893" s="46">
        <f t="shared" si="519"/>
        <v>1</v>
      </c>
      <c r="DK893" s="47" t="s">
        <v>147</v>
      </c>
      <c r="DL893" s="48"/>
      <c r="DM893" s="49"/>
      <c r="DN893" s="23" t="s">
        <v>148</v>
      </c>
      <c r="DO893" s="23"/>
      <c r="DQ893" s="50" t="e">
        <f t="shared" si="520"/>
        <v>#VALUE!</v>
      </c>
      <c r="DS893" s="5" t="s">
        <v>675</v>
      </c>
      <c r="DT893" s="5" t="s">
        <v>676</v>
      </c>
      <c r="DU893" s="5" t="s">
        <v>677</v>
      </c>
    </row>
    <row r="894" spans="1:125" ht="15.75" hidden="1" customHeight="1" x14ac:dyDescent="0.3">
      <c r="B894" s="5"/>
      <c r="C894" s="5"/>
      <c r="D894" s="5"/>
      <c r="E894" s="22" t="s">
        <v>700</v>
      </c>
      <c r="F894" s="22" t="s">
        <v>164</v>
      </c>
      <c r="G894" s="23" t="s">
        <v>701</v>
      </c>
      <c r="H894" s="23">
        <v>-23.357451000000001</v>
      </c>
      <c r="I894" s="23">
        <v>-46.876305000000002</v>
      </c>
      <c r="J894" s="24" t="s">
        <v>139</v>
      </c>
      <c r="K894" s="25"/>
      <c r="L894" s="24" t="s">
        <v>140</v>
      </c>
      <c r="M894" s="24" t="s">
        <v>141</v>
      </c>
      <c r="N894" s="26">
        <v>60</v>
      </c>
      <c r="O894" s="27" t="s">
        <v>142</v>
      </c>
      <c r="P894" s="23" t="s">
        <v>143</v>
      </c>
      <c r="Q894" s="26">
        <f t="shared" si="497"/>
        <v>120</v>
      </c>
      <c r="R894" s="27">
        <v>1</v>
      </c>
      <c r="S894" s="28">
        <v>1.2</v>
      </c>
      <c r="T894" s="28">
        <v>6.5</v>
      </c>
      <c r="U894" s="23"/>
      <c r="V894" s="23"/>
      <c r="W894" s="29"/>
      <c r="X894" s="28" t="s">
        <v>153</v>
      </c>
      <c r="Y894" s="27"/>
      <c r="Z894" s="27"/>
      <c r="AA894" s="27"/>
      <c r="AB894" s="27"/>
      <c r="AC894" s="27"/>
      <c r="AD894" s="27" t="s">
        <v>144</v>
      </c>
      <c r="AE894" s="27" t="s">
        <v>145</v>
      </c>
      <c r="AF894" s="27"/>
      <c r="AG894" s="27">
        <v>6.8</v>
      </c>
      <c r="AH894" s="27">
        <v>1</v>
      </c>
      <c r="AI894" s="27">
        <v>0.8</v>
      </c>
      <c r="AJ894" s="27">
        <v>2.2000000000000002</v>
      </c>
      <c r="AK894" s="27">
        <f t="shared" si="498"/>
        <v>1.4000000000000001</v>
      </c>
      <c r="AL894" s="27" t="s">
        <v>143</v>
      </c>
      <c r="AM894" s="27" t="s">
        <v>143</v>
      </c>
      <c r="AN894" s="27"/>
      <c r="AO894" s="27">
        <f t="shared" si="499"/>
        <v>2</v>
      </c>
      <c r="AP894" s="27"/>
      <c r="AQ894" s="27"/>
      <c r="AR894" s="27"/>
      <c r="AS894" s="27"/>
      <c r="AT894" s="27"/>
      <c r="AU894" s="27"/>
      <c r="AV894" s="27">
        <f t="shared" si="500"/>
        <v>0</v>
      </c>
      <c r="AW894" s="27"/>
      <c r="AX894" s="28">
        <f>VLOOKUP(J894,ABNT5101!$I$3:$J$9,2)</f>
        <v>7.5</v>
      </c>
      <c r="AY894" s="28">
        <f>VLOOKUP(J894,ABNT5101!$I$3:$M$9,5)</f>
        <v>0.18</v>
      </c>
      <c r="AZ894" s="28" t="str">
        <f>_xlfn.XLOOKUP(J894,ABNT5101!I:I,ABNT5101!L:L)</f>
        <v>-</v>
      </c>
      <c r="BA894" s="28">
        <f>_xlfn.XLOOKUP(J894,ABNT5101!$I:$I,ABNT5101!M:M)</f>
        <v>0.18</v>
      </c>
      <c r="BB894" s="28" t="str">
        <f>_xlfn.XLOOKUP(J894,ABNT5101!$I:$I,ABNT5101!N:N)</f>
        <v>-</v>
      </c>
      <c r="BC894" s="28">
        <f>_xlfn.XLOOKUP(J894,ABNT5101!$I:$I,ABNT5101!O:O)</f>
        <v>16</v>
      </c>
      <c r="BD894" s="31" t="str">
        <f t="shared" si="501"/>
        <v>NÃO ATENDE</v>
      </c>
      <c r="BE894" s="32">
        <f t="shared" si="493"/>
        <v>-1</v>
      </c>
      <c r="BF894" s="32">
        <f t="shared" si="494"/>
        <v>-1</v>
      </c>
      <c r="BG894" s="32" t="str">
        <f t="shared" si="502"/>
        <v>-</v>
      </c>
      <c r="BH894" s="34"/>
      <c r="BI894" s="34"/>
      <c r="BJ894" s="34"/>
      <c r="BK894" s="34"/>
      <c r="BL894" s="35"/>
      <c r="BM894" s="34"/>
      <c r="BN894" s="31" t="str">
        <f t="shared" si="503"/>
        <v>NÃO ATENDE</v>
      </c>
      <c r="BO894" s="31" t="str">
        <f t="shared" si="495"/>
        <v>NÃO ATENDE</v>
      </c>
      <c r="BP894" s="31" t="str">
        <f t="shared" si="496"/>
        <v>NÃO ATENDE</v>
      </c>
      <c r="BQ894" s="31" t="str">
        <f t="shared" si="504"/>
        <v>ATENDE</v>
      </c>
      <c r="BR894" s="36" t="str">
        <f t="shared" si="505"/>
        <v>C5</v>
      </c>
      <c r="BS894" s="36" t="str">
        <f t="shared" si="521"/>
        <v>P6</v>
      </c>
      <c r="BT894" s="37">
        <f t="shared" si="507"/>
        <v>-1</v>
      </c>
      <c r="BU894" s="34"/>
      <c r="BV894" s="34"/>
      <c r="BW894" s="36">
        <f>IF(BS894="-","-",_xlfn.XLOOKUP(BS894,ABNT5101!$B$4:$B$9,ABNT5101!$C$4:$C$9))</f>
        <v>3</v>
      </c>
      <c r="BX894" s="36">
        <f>IF(BS894="-","-",_xlfn.XLOOKUP(BS894,ABNT5101!$B$4:$B$9,ABNT5101!$D$4:$D$9))</f>
        <v>0.6</v>
      </c>
      <c r="BY894" s="31" t="str">
        <f t="shared" si="508"/>
        <v>NÃO ATENDE</v>
      </c>
      <c r="BZ894" s="31" t="str">
        <f t="shared" si="509"/>
        <v>NÃO ATENDE</v>
      </c>
      <c r="CA894" s="31" t="str">
        <f t="shared" si="510"/>
        <v>NÃO ATENDE</v>
      </c>
      <c r="CB894" s="36" t="str">
        <f t="shared" si="522"/>
        <v>P6</v>
      </c>
      <c r="CC894" s="37">
        <f t="shared" si="511"/>
        <v>-1</v>
      </c>
      <c r="CD894" s="38"/>
      <c r="CE894" s="38"/>
      <c r="CF894" s="31">
        <f>IF(CB894="-","-",_xlfn.XLOOKUP(CB894,ABNT5101!$B$4:$B$9,ABNT5101!$C$4:$C$9))</f>
        <v>3</v>
      </c>
      <c r="CG894" s="36">
        <f>IF(CB894="-","-",_xlfn.XLOOKUP(CB894,ABNT5101!$B$4:$B$9,ABNT5101!$D$4:$D$9))</f>
        <v>0.6</v>
      </c>
      <c r="CH894" s="31" t="str">
        <f t="shared" si="512"/>
        <v>NÃO ATENDE</v>
      </c>
      <c r="CI894" s="31" t="str">
        <f t="shared" si="513"/>
        <v>NÃO ATENDE</v>
      </c>
      <c r="CJ894" s="31" t="str">
        <f t="shared" si="514"/>
        <v>NÃO ATENDE</v>
      </c>
      <c r="CK894" s="56">
        <f>_xlfn.XLOOKUP(CL894,'Banco de dados'!$B:$B,'Banco de dados'!$D:$D)</f>
        <v>0</v>
      </c>
      <c r="CL894" s="42"/>
      <c r="CM894" s="56">
        <f>_xlfn.XLOOKUP(CL894,'Banco de dados'!$B:$B,'Banco de dados'!$E:$E)</f>
        <v>0</v>
      </c>
      <c r="CN894" s="56"/>
      <c r="CO894" s="56">
        <f>IF(CN894="-","-",_xlfn.XLOOKUP(CN894,'Banco de dados'!$B:$B,'Banco de dados'!$E:$E))</f>
        <v>0</v>
      </c>
      <c r="CP894" s="41">
        <f t="shared" si="515"/>
        <v>1</v>
      </c>
      <c r="CQ894" s="56">
        <f>_xlfn.XLOOKUP(CL894,'Banco de dados'!$B:$B,'Banco de dados'!$H:$H)</f>
        <v>0</v>
      </c>
      <c r="CR894" s="56" t="e">
        <f t="array" aca="1" ref="CR894" ca="1">_xludf.xlookup(CN894,'Banco de dados'!$B:$B,'Banco de dados'!$H:$H)</f>
        <v>#NAME?</v>
      </c>
      <c r="CS894" s="58" t="e">
        <f t="array" aca="1" ref="CS894" ca="1">_xludf.xlookup(CL894,'Banco de dados'!$B:$B,'Banco de dados'!$F:$F)</f>
        <v>#NAME?</v>
      </c>
      <c r="CT894" s="56" t="e">
        <f t="array" aca="1" ref="CT894" ca="1">_xludf.xlookup(CN894,'Banco de dados'!$B:$B,'Banco de dados'!$F:$F)</f>
        <v>#NAME?</v>
      </c>
      <c r="CU894" s="42"/>
      <c r="CV894" s="42"/>
      <c r="CW894" s="56" t="str">
        <f>IF(AJ894=0.5,"Suporte",IF(AND(AJ894&gt;='Braços de IP'!$B$9,AJ894&lt;='Braços de IP'!$D$9),'Braços de IP'!$E$9,IF(AND(AJ894&gt;='Braços de IP'!$B$10,AJ894&lt;='Braços de IP'!$D$10),'Braços de IP'!$E$10,IF(AND(AJ894&gt;='Braços de IP'!$B$11,AJ894&lt;='Braços de IP'!$D$11),'Braços de IP'!$E$11,IF(AND(AJ894&gt;='Braços de IP'!$B$12,AJ894&lt;='Braços de IP'!$D$12),'Braços de IP'!$E$12,IF(AND(AJ894&gt;='Braços de IP'!$B$13,AJ894&lt;='Braços de IP'!$D$13),'Braços de IP'!$E$13,IF(AND(AJ894&gt;='Braços de IP'!$B$14,AJ894&lt;='Braços de IP'!$D$14),'Braços de IP'!$E$14,"ERRO")))))))</f>
        <v>Médio I</v>
      </c>
      <c r="CX894" s="42"/>
      <c r="CY894" s="56" t="str">
        <f>IF($CX894="","",VLOOKUP($CX894,'Braços de IP'!$E$9:$I$15,2,0))</f>
        <v/>
      </c>
      <c r="CZ894" s="43" t="str">
        <f>IF($CX894="","",VLOOKUP($CX894,'Braços de IP'!$E$9:$I$15,5,0))</f>
        <v/>
      </c>
      <c r="DA894" s="56"/>
      <c r="DB894" s="56"/>
      <c r="DC894" s="56"/>
      <c r="DD894" s="56"/>
      <c r="DE894" s="56"/>
      <c r="DF894" s="56"/>
      <c r="DG894" s="44">
        <f t="shared" si="516"/>
        <v>0</v>
      </c>
      <c r="DH894" s="45">
        <f t="shared" si="517"/>
        <v>60</v>
      </c>
      <c r="DI894" s="44">
        <f t="shared" si="518"/>
        <v>60</v>
      </c>
      <c r="DJ894" s="46">
        <f t="shared" si="519"/>
        <v>1</v>
      </c>
      <c r="DK894" s="47" t="s">
        <v>147</v>
      </c>
      <c r="DL894" s="48"/>
      <c r="DM894" s="49"/>
      <c r="DN894" s="23" t="s">
        <v>148</v>
      </c>
      <c r="DO894" s="23"/>
      <c r="DQ894" s="50" t="e">
        <f t="shared" si="520"/>
        <v>#VALUE!</v>
      </c>
      <c r="DS894" s="5" t="s">
        <v>675</v>
      </c>
      <c r="DT894" s="5" t="s">
        <v>676</v>
      </c>
      <c r="DU894" s="5" t="s">
        <v>677</v>
      </c>
    </row>
    <row r="895" spans="1:125" ht="15.75" hidden="1" customHeight="1" x14ac:dyDescent="0.3">
      <c r="B895" s="5"/>
      <c r="C895" s="5"/>
      <c r="D895" s="5"/>
      <c r="E895" s="22" t="s">
        <v>700</v>
      </c>
      <c r="F895" s="22" t="s">
        <v>164</v>
      </c>
      <c r="G895" s="23" t="s">
        <v>701</v>
      </c>
      <c r="H895" s="23">
        <v>-23.357451000000001</v>
      </c>
      <c r="I895" s="23">
        <v>-46.876305000000002</v>
      </c>
      <c r="J895" s="24" t="s">
        <v>139</v>
      </c>
      <c r="K895" s="25"/>
      <c r="L895" s="24" t="s">
        <v>140</v>
      </c>
      <c r="M895" s="24" t="s">
        <v>141</v>
      </c>
      <c r="N895" s="26">
        <v>60</v>
      </c>
      <c r="O895" s="27" t="s">
        <v>142</v>
      </c>
      <c r="P895" s="23" t="s">
        <v>143</v>
      </c>
      <c r="Q895" s="26">
        <f t="shared" si="497"/>
        <v>120</v>
      </c>
      <c r="R895" s="27">
        <v>1</v>
      </c>
      <c r="S895" s="28">
        <v>1.2</v>
      </c>
      <c r="T895" s="28">
        <v>6.5</v>
      </c>
      <c r="U895" s="23"/>
      <c r="V895" s="23"/>
      <c r="W895" s="29"/>
      <c r="X895" s="28" t="s">
        <v>153</v>
      </c>
      <c r="Y895" s="27"/>
      <c r="Z895" s="27"/>
      <c r="AA895" s="27"/>
      <c r="AB895" s="27"/>
      <c r="AC895" s="27"/>
      <c r="AD895" s="27" t="s">
        <v>144</v>
      </c>
      <c r="AE895" s="27" t="s">
        <v>145</v>
      </c>
      <c r="AF895" s="27"/>
      <c r="AG895" s="27">
        <v>6.8</v>
      </c>
      <c r="AH895" s="27">
        <v>1</v>
      </c>
      <c r="AI895" s="27">
        <v>0.8</v>
      </c>
      <c r="AJ895" s="27">
        <v>2.2000000000000002</v>
      </c>
      <c r="AK895" s="27">
        <f t="shared" si="498"/>
        <v>1.4000000000000001</v>
      </c>
      <c r="AL895" s="27" t="s">
        <v>143</v>
      </c>
      <c r="AM895" s="27" t="s">
        <v>143</v>
      </c>
      <c r="AN895" s="27"/>
      <c r="AO895" s="27">
        <f t="shared" si="499"/>
        <v>2</v>
      </c>
      <c r="AP895" s="27"/>
      <c r="AQ895" s="27"/>
      <c r="AR895" s="27"/>
      <c r="AS895" s="27"/>
      <c r="AT895" s="27"/>
      <c r="AU895" s="27"/>
      <c r="AV895" s="27">
        <f t="shared" si="500"/>
        <v>0</v>
      </c>
      <c r="AW895" s="27"/>
      <c r="AX895" s="28">
        <f>VLOOKUP(J895,ABNT5101!$I$3:$J$9,2)</f>
        <v>7.5</v>
      </c>
      <c r="AY895" s="28">
        <f>VLOOKUP(J895,ABNT5101!$I$3:$M$9,5)</f>
        <v>0.18</v>
      </c>
      <c r="AZ895" s="28" t="str">
        <f>_xlfn.XLOOKUP(J895,ABNT5101!I:I,ABNT5101!L:L)</f>
        <v>-</v>
      </c>
      <c r="BA895" s="28">
        <f>_xlfn.XLOOKUP(J895,ABNT5101!$I:$I,ABNT5101!M:M)</f>
        <v>0.18</v>
      </c>
      <c r="BB895" s="28" t="str">
        <f>_xlfn.XLOOKUP(J895,ABNT5101!$I:$I,ABNT5101!N:N)</f>
        <v>-</v>
      </c>
      <c r="BC895" s="28">
        <f>_xlfn.XLOOKUP(J895,ABNT5101!$I:$I,ABNT5101!O:O)</f>
        <v>16</v>
      </c>
      <c r="BD895" s="31" t="str">
        <f t="shared" si="501"/>
        <v>NÃO ATENDE</v>
      </c>
      <c r="BE895" s="32">
        <f t="shared" si="493"/>
        <v>-1</v>
      </c>
      <c r="BF895" s="32">
        <f t="shared" si="494"/>
        <v>-1</v>
      </c>
      <c r="BG895" s="32" t="str">
        <f t="shared" si="502"/>
        <v>-</v>
      </c>
      <c r="BH895" s="34"/>
      <c r="BI895" s="34"/>
      <c r="BJ895" s="34"/>
      <c r="BK895" s="34"/>
      <c r="BL895" s="35"/>
      <c r="BM895" s="34"/>
      <c r="BN895" s="31" t="str">
        <f t="shared" si="503"/>
        <v>NÃO ATENDE</v>
      </c>
      <c r="BO895" s="31" t="str">
        <f t="shared" si="495"/>
        <v>NÃO ATENDE</v>
      </c>
      <c r="BP895" s="31" t="str">
        <f t="shared" si="496"/>
        <v>NÃO ATENDE</v>
      </c>
      <c r="BQ895" s="31" t="str">
        <f t="shared" si="504"/>
        <v>ATENDE</v>
      </c>
      <c r="BR895" s="36" t="str">
        <f t="shared" si="505"/>
        <v>C5</v>
      </c>
      <c r="BS895" s="36" t="str">
        <f t="shared" si="521"/>
        <v>P6</v>
      </c>
      <c r="BT895" s="37">
        <f t="shared" si="507"/>
        <v>-1</v>
      </c>
      <c r="BU895" s="34"/>
      <c r="BV895" s="34"/>
      <c r="BW895" s="36">
        <f>IF(BS895="-","-",_xlfn.XLOOKUP(BS895,ABNT5101!$B$4:$B$9,ABNT5101!$C$4:$C$9))</f>
        <v>3</v>
      </c>
      <c r="BX895" s="36">
        <f>IF(BS895="-","-",_xlfn.XLOOKUP(BS895,ABNT5101!$B$4:$B$9,ABNT5101!$D$4:$D$9))</f>
        <v>0.6</v>
      </c>
      <c r="BY895" s="31" t="str">
        <f t="shared" si="508"/>
        <v>NÃO ATENDE</v>
      </c>
      <c r="BZ895" s="31" t="str">
        <f t="shared" si="509"/>
        <v>NÃO ATENDE</v>
      </c>
      <c r="CA895" s="31" t="str">
        <f t="shared" si="510"/>
        <v>NÃO ATENDE</v>
      </c>
      <c r="CB895" s="36" t="str">
        <f t="shared" si="522"/>
        <v>P6</v>
      </c>
      <c r="CC895" s="37">
        <f t="shared" si="511"/>
        <v>-1</v>
      </c>
      <c r="CD895" s="38"/>
      <c r="CE895" s="38"/>
      <c r="CF895" s="31">
        <f>IF(CB895="-","-",_xlfn.XLOOKUP(CB895,ABNT5101!$B$4:$B$9,ABNT5101!$C$4:$C$9))</f>
        <v>3</v>
      </c>
      <c r="CG895" s="36">
        <f>IF(CB895="-","-",_xlfn.XLOOKUP(CB895,ABNT5101!$B$4:$B$9,ABNT5101!$D$4:$D$9))</f>
        <v>0.6</v>
      </c>
      <c r="CH895" s="31" t="str">
        <f t="shared" si="512"/>
        <v>NÃO ATENDE</v>
      </c>
      <c r="CI895" s="31" t="str">
        <f t="shared" si="513"/>
        <v>NÃO ATENDE</v>
      </c>
      <c r="CJ895" s="31" t="str">
        <f t="shared" si="514"/>
        <v>NÃO ATENDE</v>
      </c>
      <c r="CK895" s="56">
        <f>_xlfn.XLOOKUP(CL895,'Banco de dados'!$B:$B,'Banco de dados'!$D:$D)</f>
        <v>0</v>
      </c>
      <c r="CL895" s="42"/>
      <c r="CM895" s="56">
        <f>_xlfn.XLOOKUP(CL895,'Banco de dados'!$B:$B,'Banco de dados'!$E:$E)</f>
        <v>0</v>
      </c>
      <c r="CN895" s="56"/>
      <c r="CO895" s="56">
        <f>IF(CN895="-","-",_xlfn.XLOOKUP(CN895,'Banco de dados'!$B:$B,'Banco de dados'!$E:$E))</f>
        <v>0</v>
      </c>
      <c r="CP895" s="41">
        <f t="shared" si="515"/>
        <v>1</v>
      </c>
      <c r="CQ895" s="56">
        <f>_xlfn.XLOOKUP(CL895,'Banco de dados'!$B:$B,'Banco de dados'!$H:$H)</f>
        <v>0</v>
      </c>
      <c r="CR895" s="56" t="e">
        <f t="array" aca="1" ref="CR895" ca="1">_xludf.xlookup(CN895,'Banco de dados'!$B:$B,'Banco de dados'!$H:$H)</f>
        <v>#NAME?</v>
      </c>
      <c r="CS895" s="58" t="e">
        <f t="array" aca="1" ref="CS895" ca="1">_xludf.xlookup(CL895,'Banco de dados'!$B:$B,'Banco de dados'!$F:$F)</f>
        <v>#NAME?</v>
      </c>
      <c r="CT895" s="56" t="e">
        <f t="array" aca="1" ref="CT895" ca="1">_xludf.xlookup(CN895,'Banco de dados'!$B:$B,'Banco de dados'!$F:$F)</f>
        <v>#NAME?</v>
      </c>
      <c r="CU895" s="42"/>
      <c r="CV895" s="42"/>
      <c r="CW895" s="56" t="str">
        <f>IF(AJ895=0.5,"Suporte",IF(AND(AJ895&gt;='Braços de IP'!$B$9,AJ895&lt;='Braços de IP'!$D$9),'Braços de IP'!$E$9,IF(AND(AJ895&gt;='Braços de IP'!$B$10,AJ895&lt;='Braços de IP'!$D$10),'Braços de IP'!$E$10,IF(AND(AJ895&gt;='Braços de IP'!$B$11,AJ895&lt;='Braços de IP'!$D$11),'Braços de IP'!$E$11,IF(AND(AJ895&gt;='Braços de IP'!$B$12,AJ895&lt;='Braços de IP'!$D$12),'Braços de IP'!$E$12,IF(AND(AJ895&gt;='Braços de IP'!$B$13,AJ895&lt;='Braços de IP'!$D$13),'Braços de IP'!$E$13,IF(AND(AJ895&gt;='Braços de IP'!$B$14,AJ895&lt;='Braços de IP'!$D$14),'Braços de IP'!$E$14,"ERRO")))))))</f>
        <v>Médio I</v>
      </c>
      <c r="CX895" s="42"/>
      <c r="CY895" s="56" t="str">
        <f>IF($CX895="","",VLOOKUP($CX895,'Braços de IP'!$E$9:$I$15,2,0))</f>
        <v/>
      </c>
      <c r="CZ895" s="43" t="str">
        <f>IF($CX895="","",VLOOKUP($CX895,'Braços de IP'!$E$9:$I$15,5,0))</f>
        <v/>
      </c>
      <c r="DA895" s="56"/>
      <c r="DB895" s="56"/>
      <c r="DC895" s="56"/>
      <c r="DD895" s="56"/>
      <c r="DE895" s="56"/>
      <c r="DF895" s="56"/>
      <c r="DG895" s="44">
        <f t="shared" si="516"/>
        <v>0</v>
      </c>
      <c r="DH895" s="45">
        <f t="shared" si="517"/>
        <v>60</v>
      </c>
      <c r="DI895" s="44">
        <f t="shared" si="518"/>
        <v>60</v>
      </c>
      <c r="DJ895" s="46">
        <f t="shared" si="519"/>
        <v>1</v>
      </c>
      <c r="DK895" s="47" t="s">
        <v>147</v>
      </c>
      <c r="DL895" s="48"/>
      <c r="DM895" s="49"/>
      <c r="DN895" s="23" t="s">
        <v>148</v>
      </c>
      <c r="DO895" s="23"/>
      <c r="DQ895" s="50" t="e">
        <f t="shared" si="520"/>
        <v>#VALUE!</v>
      </c>
      <c r="DS895" s="5" t="s">
        <v>675</v>
      </c>
      <c r="DT895" s="5" t="s">
        <v>676</v>
      </c>
      <c r="DU895" s="5" t="s">
        <v>677</v>
      </c>
    </row>
    <row r="896" spans="1:125" ht="15.75" hidden="1" customHeight="1" x14ac:dyDescent="0.3">
      <c r="B896" s="5"/>
      <c r="C896" s="5"/>
      <c r="D896" s="5"/>
      <c r="E896" s="22" t="s">
        <v>702</v>
      </c>
      <c r="F896" s="22" t="s">
        <v>137</v>
      </c>
      <c r="G896" s="23" t="s">
        <v>703</v>
      </c>
      <c r="H896" s="23">
        <v>-23.408059999999999</v>
      </c>
      <c r="I896" s="23">
        <v>-46.860461000000001</v>
      </c>
      <c r="J896" s="24" t="s">
        <v>160</v>
      </c>
      <c r="K896" s="25"/>
      <c r="L896" s="24" t="s">
        <v>140</v>
      </c>
      <c r="M896" s="24" t="s">
        <v>141</v>
      </c>
      <c r="N896" s="26">
        <v>90</v>
      </c>
      <c r="O896" s="27" t="s">
        <v>142</v>
      </c>
      <c r="P896" s="23" t="s">
        <v>143</v>
      </c>
      <c r="Q896" s="26">
        <f t="shared" si="497"/>
        <v>180</v>
      </c>
      <c r="R896" s="27">
        <v>1</v>
      </c>
      <c r="S896" s="28">
        <v>3</v>
      </c>
      <c r="T896" s="28">
        <v>5</v>
      </c>
      <c r="U896" s="23"/>
      <c r="V896" s="23"/>
      <c r="W896" s="29"/>
      <c r="X896" s="28">
        <v>2.9</v>
      </c>
      <c r="Y896" s="27"/>
      <c r="Z896" s="27"/>
      <c r="AA896" s="27"/>
      <c r="AB896" s="27"/>
      <c r="AC896" s="27"/>
      <c r="AD896" s="27" t="s">
        <v>144</v>
      </c>
      <c r="AE896" s="27" t="s">
        <v>145</v>
      </c>
      <c r="AF896" s="27"/>
      <c r="AG896" s="27">
        <v>7.3</v>
      </c>
      <c r="AH896" s="27">
        <v>1</v>
      </c>
      <c r="AI896" s="27">
        <v>0.5</v>
      </c>
      <c r="AJ896" s="27">
        <v>2</v>
      </c>
      <c r="AK896" s="27">
        <f t="shared" si="498"/>
        <v>1.5</v>
      </c>
      <c r="AL896" s="27" t="s">
        <v>143</v>
      </c>
      <c r="AM896" s="27" t="s">
        <v>143</v>
      </c>
      <c r="AN896" s="27"/>
      <c r="AO896" s="27">
        <f t="shared" si="499"/>
        <v>2</v>
      </c>
      <c r="AP896" s="27"/>
      <c r="AQ896" s="27"/>
      <c r="AR896" s="27"/>
      <c r="AS896" s="27"/>
      <c r="AT896" s="27"/>
      <c r="AU896" s="27"/>
      <c r="AV896" s="27">
        <f t="shared" si="500"/>
        <v>0</v>
      </c>
      <c r="AW896" s="27"/>
      <c r="AX896" s="28">
        <f>VLOOKUP(J896,ABNT5101!$I$3:$J$9,2)</f>
        <v>10</v>
      </c>
      <c r="AY896" s="28">
        <f>VLOOKUP(J896,ABNT5101!$I$3:$M$9,5)</f>
        <v>0.18</v>
      </c>
      <c r="AZ896" s="28" t="str">
        <f>_xlfn.XLOOKUP(J896,ABNT5101!I:I,ABNT5101!L:L)</f>
        <v>-</v>
      </c>
      <c r="BA896" s="28">
        <f>_xlfn.XLOOKUP(J896,ABNT5101!$I:$I,ABNT5101!M:M)</f>
        <v>0.18</v>
      </c>
      <c r="BB896" s="28" t="str">
        <f>_xlfn.XLOOKUP(J896,ABNT5101!$I:$I,ABNT5101!N:N)</f>
        <v>-</v>
      </c>
      <c r="BC896" s="28">
        <f>_xlfn.XLOOKUP(J896,ABNT5101!$I:$I,ABNT5101!O:O)</f>
        <v>16</v>
      </c>
      <c r="BD896" s="31" t="str">
        <f t="shared" si="501"/>
        <v>NÃO ATENDE</v>
      </c>
      <c r="BE896" s="32">
        <f t="shared" si="493"/>
        <v>-1</v>
      </c>
      <c r="BF896" s="32">
        <f t="shared" si="494"/>
        <v>-1</v>
      </c>
      <c r="BG896" s="32" t="str">
        <f t="shared" si="502"/>
        <v>-</v>
      </c>
      <c r="BH896" s="34"/>
      <c r="BI896" s="34"/>
      <c r="BJ896" s="34"/>
      <c r="BK896" s="34"/>
      <c r="BL896" s="35"/>
      <c r="BM896" s="34"/>
      <c r="BN896" s="31" t="str">
        <f t="shared" si="503"/>
        <v>NÃO ATENDE</v>
      </c>
      <c r="BO896" s="31" t="str">
        <f t="shared" si="495"/>
        <v>NÃO ATENDE</v>
      </c>
      <c r="BP896" s="31" t="str">
        <f t="shared" si="496"/>
        <v>NÃO ATENDE</v>
      </c>
      <c r="BQ896" s="31" t="str">
        <f t="shared" si="504"/>
        <v>ATENDE</v>
      </c>
      <c r="BR896" s="36" t="str">
        <f t="shared" si="505"/>
        <v>C4</v>
      </c>
      <c r="BS896" s="36" t="str">
        <f t="shared" si="521"/>
        <v>P6</v>
      </c>
      <c r="BT896" s="37">
        <f t="shared" si="507"/>
        <v>-1</v>
      </c>
      <c r="BU896" s="34"/>
      <c r="BV896" s="34"/>
      <c r="BW896" s="36">
        <f>IF(BS896="-","-",_xlfn.XLOOKUP(BS896,ABNT5101!$B$4:$B$9,ABNT5101!$C$4:$C$9))</f>
        <v>3</v>
      </c>
      <c r="BX896" s="36">
        <f>IF(BS896="-","-",_xlfn.XLOOKUP(BS896,ABNT5101!$B$4:$B$9,ABNT5101!$D$4:$D$9))</f>
        <v>0.6</v>
      </c>
      <c r="BY896" s="31" t="str">
        <f t="shared" si="508"/>
        <v>NÃO ATENDE</v>
      </c>
      <c r="BZ896" s="31" t="str">
        <f t="shared" si="509"/>
        <v>NÃO ATENDE</v>
      </c>
      <c r="CA896" s="31" t="str">
        <f t="shared" si="510"/>
        <v>NÃO ATENDE</v>
      </c>
      <c r="CB896" s="36" t="str">
        <f t="shared" si="522"/>
        <v>P6</v>
      </c>
      <c r="CC896" s="37">
        <f t="shared" si="511"/>
        <v>-1</v>
      </c>
      <c r="CD896" s="38"/>
      <c r="CE896" s="38"/>
      <c r="CF896" s="31">
        <f>IF(CB896="-","-",_xlfn.XLOOKUP(CB896,ABNT5101!$B$4:$B$9,ABNT5101!$C$4:$C$9))</f>
        <v>3</v>
      </c>
      <c r="CG896" s="36">
        <f>IF(CB896="-","-",_xlfn.XLOOKUP(CB896,ABNT5101!$B$4:$B$9,ABNT5101!$D$4:$D$9))</f>
        <v>0.6</v>
      </c>
      <c r="CH896" s="31" t="str">
        <f t="shared" si="512"/>
        <v>NÃO ATENDE</v>
      </c>
      <c r="CI896" s="31" t="str">
        <f t="shared" si="513"/>
        <v>NÃO ATENDE</v>
      </c>
      <c r="CJ896" s="31" t="str">
        <f t="shared" si="514"/>
        <v>NÃO ATENDE</v>
      </c>
      <c r="CK896" s="56">
        <f>_xlfn.XLOOKUP(CL896,'Banco de dados'!$B:$B,'Banco de dados'!$D:$D)</f>
        <v>0</v>
      </c>
      <c r="CL896" s="42"/>
      <c r="CM896" s="56">
        <f>_xlfn.XLOOKUP(CL896,'Banco de dados'!$B:$B,'Banco de dados'!$E:$E)</f>
        <v>0</v>
      </c>
      <c r="CN896" s="56"/>
      <c r="CO896" s="56">
        <f>IF(CN896="-","-",_xlfn.XLOOKUP(CN896,'Banco de dados'!$B:$B,'Banco de dados'!$E:$E))</f>
        <v>0</v>
      </c>
      <c r="CP896" s="41">
        <f t="shared" si="515"/>
        <v>1</v>
      </c>
      <c r="CQ896" s="56">
        <f>_xlfn.XLOOKUP(CL896,'Banco de dados'!$B:$B,'Banco de dados'!$H:$H)</f>
        <v>0</v>
      </c>
      <c r="CR896" s="56" t="e">
        <f t="array" aca="1" ref="CR896" ca="1">_xludf.xlookup(CN896,'Banco de dados'!$B:$B,'Banco de dados'!$H:$H)</f>
        <v>#NAME?</v>
      </c>
      <c r="CS896" s="58" t="e">
        <f t="array" aca="1" ref="CS896" ca="1">_xludf.xlookup(CL896,'Banco de dados'!$B:$B,'Banco de dados'!$F:$F)</f>
        <v>#NAME?</v>
      </c>
      <c r="CT896" s="56" t="e">
        <f t="array" aca="1" ref="CT896" ca="1">_xludf.xlookup(CN896,'Banco de dados'!$B:$B,'Banco de dados'!$F:$F)</f>
        <v>#NAME?</v>
      </c>
      <c r="CU896" s="42"/>
      <c r="CV896" s="42"/>
      <c r="CW896" s="56" t="str">
        <f>IF(AJ896=0.5,"Suporte",IF(AND(AJ896&gt;='Braços de IP'!$B$9,AJ896&lt;='Braços de IP'!$D$9),'Braços de IP'!$E$9,IF(AND(AJ896&gt;='Braços de IP'!$B$10,AJ896&lt;='Braços de IP'!$D$10),'Braços de IP'!$E$10,IF(AND(AJ896&gt;='Braços de IP'!$B$11,AJ896&lt;='Braços de IP'!$D$11),'Braços de IP'!$E$11,IF(AND(AJ896&gt;='Braços de IP'!$B$12,AJ896&lt;='Braços de IP'!$D$12),'Braços de IP'!$E$12,IF(AND(AJ896&gt;='Braços de IP'!$B$13,AJ896&lt;='Braços de IP'!$D$13),'Braços de IP'!$E$13,IF(AND(AJ896&gt;='Braços de IP'!$B$14,AJ896&lt;='Braços de IP'!$D$14),'Braços de IP'!$E$14,"ERRO")))))))</f>
        <v>Médio I</v>
      </c>
      <c r="CX896" s="42"/>
      <c r="CY896" s="56" t="str">
        <f>IF($CX896="","",VLOOKUP($CX896,'Braços de IP'!$E$9:$I$15,2,0))</f>
        <v/>
      </c>
      <c r="CZ896" s="43" t="str">
        <f>IF($CX896="","",VLOOKUP($CX896,'Braços de IP'!$E$9:$I$15,5,0))</f>
        <v/>
      </c>
      <c r="DA896" s="56"/>
      <c r="DB896" s="56"/>
      <c r="DC896" s="56"/>
      <c r="DD896" s="56"/>
      <c r="DE896" s="56"/>
      <c r="DF896" s="56"/>
      <c r="DG896" s="44">
        <f t="shared" si="516"/>
        <v>0</v>
      </c>
      <c r="DH896" s="45">
        <f t="shared" si="517"/>
        <v>90</v>
      </c>
      <c r="DI896" s="44">
        <f t="shared" si="518"/>
        <v>90</v>
      </c>
      <c r="DJ896" s="46">
        <f t="shared" si="519"/>
        <v>1</v>
      </c>
      <c r="DK896" s="47" t="s">
        <v>147</v>
      </c>
      <c r="DL896" s="48"/>
      <c r="DM896" s="49"/>
      <c r="DN896" s="23" t="s">
        <v>148</v>
      </c>
      <c r="DO896" s="23"/>
      <c r="DQ896" s="50" t="e">
        <f t="shared" si="520"/>
        <v>#VALUE!</v>
      </c>
      <c r="DS896" s="5" t="s">
        <v>675</v>
      </c>
      <c r="DT896" s="5" t="s">
        <v>676</v>
      </c>
      <c r="DU896" s="5" t="s">
        <v>677</v>
      </c>
    </row>
    <row r="897" spans="2:125" ht="15.75" hidden="1" customHeight="1" x14ac:dyDescent="0.3">
      <c r="B897" s="5"/>
      <c r="C897" s="5"/>
      <c r="D897" s="5"/>
      <c r="E897" s="22" t="s">
        <v>702</v>
      </c>
      <c r="F897" s="22" t="s">
        <v>137</v>
      </c>
      <c r="G897" s="23" t="s">
        <v>703</v>
      </c>
      <c r="H897" s="23">
        <v>-23.408059999999999</v>
      </c>
      <c r="I897" s="23">
        <v>-46.860461000000001</v>
      </c>
      <c r="J897" s="24" t="s">
        <v>160</v>
      </c>
      <c r="K897" s="25"/>
      <c r="L897" s="24" t="s">
        <v>140</v>
      </c>
      <c r="M897" s="24" t="s">
        <v>141</v>
      </c>
      <c r="N897" s="26">
        <v>90</v>
      </c>
      <c r="O897" s="27" t="s">
        <v>142</v>
      </c>
      <c r="P897" s="23" t="s">
        <v>143</v>
      </c>
      <c r="Q897" s="26">
        <f t="shared" si="497"/>
        <v>180</v>
      </c>
      <c r="R897" s="27">
        <v>1</v>
      </c>
      <c r="S897" s="28">
        <v>3</v>
      </c>
      <c r="T897" s="28">
        <v>5</v>
      </c>
      <c r="U897" s="23"/>
      <c r="V897" s="23"/>
      <c r="W897" s="29"/>
      <c r="X897" s="28">
        <v>2.9</v>
      </c>
      <c r="Y897" s="27"/>
      <c r="Z897" s="27"/>
      <c r="AA897" s="27"/>
      <c r="AB897" s="27"/>
      <c r="AC897" s="27"/>
      <c r="AD897" s="27" t="s">
        <v>144</v>
      </c>
      <c r="AE897" s="27" t="s">
        <v>145</v>
      </c>
      <c r="AF897" s="27"/>
      <c r="AG897" s="27">
        <v>7.3</v>
      </c>
      <c r="AH897" s="27">
        <v>1</v>
      </c>
      <c r="AI897" s="27">
        <v>0.5</v>
      </c>
      <c r="AJ897" s="27">
        <v>2</v>
      </c>
      <c r="AK897" s="27">
        <f t="shared" si="498"/>
        <v>1.5</v>
      </c>
      <c r="AL897" s="27" t="s">
        <v>143</v>
      </c>
      <c r="AM897" s="27" t="s">
        <v>143</v>
      </c>
      <c r="AN897" s="27"/>
      <c r="AO897" s="27">
        <f t="shared" si="499"/>
        <v>2</v>
      </c>
      <c r="AP897" s="27"/>
      <c r="AQ897" s="27"/>
      <c r="AR897" s="27"/>
      <c r="AS897" s="27"/>
      <c r="AT897" s="27"/>
      <c r="AU897" s="27"/>
      <c r="AV897" s="27">
        <f t="shared" si="500"/>
        <v>0</v>
      </c>
      <c r="AW897" s="27"/>
      <c r="AX897" s="28">
        <f>VLOOKUP(J897,ABNT5101!$I$3:$J$9,2)</f>
        <v>10</v>
      </c>
      <c r="AY897" s="28">
        <f>VLOOKUP(J897,ABNT5101!$I$3:$M$9,5)</f>
        <v>0.18</v>
      </c>
      <c r="AZ897" s="28" t="str">
        <f>_xlfn.XLOOKUP(J897,ABNT5101!I:I,ABNT5101!L:L)</f>
        <v>-</v>
      </c>
      <c r="BA897" s="28">
        <f>_xlfn.XLOOKUP(J897,ABNT5101!$I:$I,ABNT5101!M:M)</f>
        <v>0.18</v>
      </c>
      <c r="BB897" s="28" t="str">
        <f>_xlfn.XLOOKUP(J897,ABNT5101!$I:$I,ABNT5101!N:N)</f>
        <v>-</v>
      </c>
      <c r="BC897" s="28">
        <f>_xlfn.XLOOKUP(J897,ABNT5101!$I:$I,ABNT5101!O:O)</f>
        <v>16</v>
      </c>
      <c r="BD897" s="31" t="str">
        <f t="shared" si="501"/>
        <v>NÃO ATENDE</v>
      </c>
      <c r="BE897" s="32">
        <f t="shared" si="493"/>
        <v>-1</v>
      </c>
      <c r="BF897" s="32">
        <f t="shared" si="494"/>
        <v>-1</v>
      </c>
      <c r="BG897" s="32" t="str">
        <f t="shared" si="502"/>
        <v>-</v>
      </c>
      <c r="BH897" s="34"/>
      <c r="BI897" s="34"/>
      <c r="BJ897" s="34"/>
      <c r="BK897" s="34"/>
      <c r="BL897" s="35"/>
      <c r="BM897" s="34"/>
      <c r="BN897" s="31" t="str">
        <f t="shared" si="503"/>
        <v>NÃO ATENDE</v>
      </c>
      <c r="BO897" s="31" t="str">
        <f t="shared" si="495"/>
        <v>NÃO ATENDE</v>
      </c>
      <c r="BP897" s="31" t="str">
        <f t="shared" si="496"/>
        <v>NÃO ATENDE</v>
      </c>
      <c r="BQ897" s="31" t="str">
        <f t="shared" si="504"/>
        <v>ATENDE</v>
      </c>
      <c r="BR897" s="36" t="str">
        <f t="shared" si="505"/>
        <v>C4</v>
      </c>
      <c r="BS897" s="36" t="str">
        <f t="shared" si="521"/>
        <v>P6</v>
      </c>
      <c r="BT897" s="37">
        <f t="shared" si="507"/>
        <v>-1</v>
      </c>
      <c r="BU897" s="34"/>
      <c r="BV897" s="34"/>
      <c r="BW897" s="36">
        <f>IF(BS897="-","-",_xlfn.XLOOKUP(BS897,ABNT5101!$B$4:$B$9,ABNT5101!$C$4:$C$9))</f>
        <v>3</v>
      </c>
      <c r="BX897" s="36">
        <f>IF(BS897="-","-",_xlfn.XLOOKUP(BS897,ABNT5101!$B$4:$B$9,ABNT5101!$D$4:$D$9))</f>
        <v>0.6</v>
      </c>
      <c r="BY897" s="31" t="str">
        <f t="shared" si="508"/>
        <v>NÃO ATENDE</v>
      </c>
      <c r="BZ897" s="31" t="str">
        <f t="shared" si="509"/>
        <v>NÃO ATENDE</v>
      </c>
      <c r="CA897" s="31" t="str">
        <f t="shared" si="510"/>
        <v>NÃO ATENDE</v>
      </c>
      <c r="CB897" s="36" t="str">
        <f t="shared" si="522"/>
        <v>P6</v>
      </c>
      <c r="CC897" s="37">
        <f t="shared" si="511"/>
        <v>-1</v>
      </c>
      <c r="CD897" s="38"/>
      <c r="CE897" s="38"/>
      <c r="CF897" s="31">
        <f>IF(CB897="-","-",_xlfn.XLOOKUP(CB897,ABNT5101!$B$4:$B$9,ABNT5101!$C$4:$C$9))</f>
        <v>3</v>
      </c>
      <c r="CG897" s="36">
        <f>IF(CB897="-","-",_xlfn.XLOOKUP(CB897,ABNT5101!$B$4:$B$9,ABNT5101!$D$4:$D$9))</f>
        <v>0.6</v>
      </c>
      <c r="CH897" s="31" t="str">
        <f t="shared" si="512"/>
        <v>NÃO ATENDE</v>
      </c>
      <c r="CI897" s="31" t="str">
        <f t="shared" si="513"/>
        <v>NÃO ATENDE</v>
      </c>
      <c r="CJ897" s="31" t="str">
        <f t="shared" si="514"/>
        <v>NÃO ATENDE</v>
      </c>
      <c r="CK897" s="56">
        <f>_xlfn.XLOOKUP(CL897,'Banco de dados'!$B:$B,'Banco de dados'!$D:$D)</f>
        <v>0</v>
      </c>
      <c r="CL897" s="42"/>
      <c r="CM897" s="56">
        <f>_xlfn.XLOOKUP(CL897,'Banco de dados'!$B:$B,'Banco de dados'!$E:$E)</f>
        <v>0</v>
      </c>
      <c r="CN897" s="56"/>
      <c r="CO897" s="56">
        <f>IF(CN897="-","-",_xlfn.XLOOKUP(CN897,'Banco de dados'!$B:$B,'Banco de dados'!$E:$E))</f>
        <v>0</v>
      </c>
      <c r="CP897" s="41">
        <f t="shared" si="515"/>
        <v>1</v>
      </c>
      <c r="CQ897" s="56">
        <f>_xlfn.XLOOKUP(CL897,'Banco de dados'!$B:$B,'Banco de dados'!$H:$H)</f>
        <v>0</v>
      </c>
      <c r="CR897" s="56" t="e">
        <f t="array" aca="1" ref="CR897" ca="1">_xludf.xlookup(CN897,'Banco de dados'!$B:$B,'Banco de dados'!$H:$H)</f>
        <v>#NAME?</v>
      </c>
      <c r="CS897" s="58" t="e">
        <f t="array" aca="1" ref="CS897" ca="1">_xludf.xlookup(CL897,'Banco de dados'!$B:$B,'Banco de dados'!$F:$F)</f>
        <v>#NAME?</v>
      </c>
      <c r="CT897" s="56" t="e">
        <f t="array" aca="1" ref="CT897" ca="1">_xludf.xlookup(CN897,'Banco de dados'!$B:$B,'Banco de dados'!$F:$F)</f>
        <v>#NAME?</v>
      </c>
      <c r="CU897" s="42"/>
      <c r="CV897" s="42"/>
      <c r="CW897" s="56" t="str">
        <f>IF(AJ897=0.5,"Suporte",IF(AND(AJ897&gt;='Braços de IP'!$B$9,AJ897&lt;='Braços de IP'!$D$9),'Braços de IP'!$E$9,IF(AND(AJ897&gt;='Braços de IP'!$B$10,AJ897&lt;='Braços de IP'!$D$10),'Braços de IP'!$E$10,IF(AND(AJ897&gt;='Braços de IP'!$B$11,AJ897&lt;='Braços de IP'!$D$11),'Braços de IP'!$E$11,IF(AND(AJ897&gt;='Braços de IP'!$B$12,AJ897&lt;='Braços de IP'!$D$12),'Braços de IP'!$E$12,IF(AND(AJ897&gt;='Braços de IP'!$B$13,AJ897&lt;='Braços de IP'!$D$13),'Braços de IP'!$E$13,IF(AND(AJ897&gt;='Braços de IP'!$B$14,AJ897&lt;='Braços de IP'!$D$14),'Braços de IP'!$E$14,"ERRO")))))))</f>
        <v>Médio I</v>
      </c>
      <c r="CX897" s="42"/>
      <c r="CY897" s="56" t="str">
        <f>IF($CX897="","",VLOOKUP($CX897,'Braços de IP'!$E$9:$I$15,2,0))</f>
        <v/>
      </c>
      <c r="CZ897" s="43" t="str">
        <f>IF($CX897="","",VLOOKUP($CX897,'Braços de IP'!$E$9:$I$15,5,0))</f>
        <v/>
      </c>
      <c r="DA897" s="56"/>
      <c r="DB897" s="56"/>
      <c r="DC897" s="56"/>
      <c r="DD897" s="56"/>
      <c r="DE897" s="56"/>
      <c r="DF897" s="56"/>
      <c r="DG897" s="44">
        <f t="shared" si="516"/>
        <v>0</v>
      </c>
      <c r="DH897" s="45">
        <f t="shared" si="517"/>
        <v>90</v>
      </c>
      <c r="DI897" s="44">
        <f t="shared" si="518"/>
        <v>90</v>
      </c>
      <c r="DJ897" s="46">
        <f t="shared" si="519"/>
        <v>1</v>
      </c>
      <c r="DK897" s="47" t="s">
        <v>147</v>
      </c>
      <c r="DL897" s="48"/>
      <c r="DM897" s="49"/>
      <c r="DN897" s="23" t="s">
        <v>148</v>
      </c>
      <c r="DO897" s="23"/>
      <c r="DQ897" s="50" t="e">
        <f t="shared" si="520"/>
        <v>#VALUE!</v>
      </c>
      <c r="DS897" s="5" t="s">
        <v>675</v>
      </c>
      <c r="DT897" s="5" t="s">
        <v>676</v>
      </c>
      <c r="DU897" s="5" t="s">
        <v>677</v>
      </c>
    </row>
    <row r="898" spans="2:125" ht="15.75" hidden="1" customHeight="1" x14ac:dyDescent="0.3">
      <c r="B898" s="5"/>
      <c r="C898" s="5"/>
      <c r="D898" s="5"/>
      <c r="E898" s="22" t="s">
        <v>702</v>
      </c>
      <c r="F898" s="22" t="s">
        <v>137</v>
      </c>
      <c r="G898" s="23" t="s">
        <v>703</v>
      </c>
      <c r="H898" s="23">
        <v>-23.408059999999999</v>
      </c>
      <c r="I898" s="23">
        <v>-46.860461000000001</v>
      </c>
      <c r="J898" s="24" t="s">
        <v>160</v>
      </c>
      <c r="K898" s="25"/>
      <c r="L898" s="24" t="s">
        <v>140</v>
      </c>
      <c r="M898" s="24" t="s">
        <v>141</v>
      </c>
      <c r="N898" s="26">
        <v>90</v>
      </c>
      <c r="O898" s="27" t="s">
        <v>142</v>
      </c>
      <c r="P898" s="23" t="s">
        <v>143</v>
      </c>
      <c r="Q898" s="26">
        <f t="shared" si="497"/>
        <v>180</v>
      </c>
      <c r="R898" s="27">
        <v>1</v>
      </c>
      <c r="S898" s="28">
        <v>3</v>
      </c>
      <c r="T898" s="28">
        <v>5</v>
      </c>
      <c r="U898" s="23"/>
      <c r="V898" s="23"/>
      <c r="W898" s="29"/>
      <c r="X898" s="28">
        <v>2.9</v>
      </c>
      <c r="Y898" s="27"/>
      <c r="Z898" s="27"/>
      <c r="AA898" s="27"/>
      <c r="AB898" s="27"/>
      <c r="AC898" s="27"/>
      <c r="AD898" s="27" t="s">
        <v>144</v>
      </c>
      <c r="AE898" s="27" t="s">
        <v>145</v>
      </c>
      <c r="AF898" s="27"/>
      <c r="AG898" s="27">
        <v>7.3</v>
      </c>
      <c r="AH898" s="27">
        <v>1</v>
      </c>
      <c r="AI898" s="27">
        <v>0.5</v>
      </c>
      <c r="AJ898" s="27">
        <v>2</v>
      </c>
      <c r="AK898" s="27">
        <f t="shared" si="498"/>
        <v>1.5</v>
      </c>
      <c r="AL898" s="27" t="s">
        <v>143</v>
      </c>
      <c r="AM898" s="27" t="s">
        <v>143</v>
      </c>
      <c r="AN898" s="27"/>
      <c r="AO898" s="27">
        <f t="shared" si="499"/>
        <v>2</v>
      </c>
      <c r="AP898" s="27"/>
      <c r="AQ898" s="27"/>
      <c r="AR898" s="27"/>
      <c r="AS898" s="27"/>
      <c r="AT898" s="27"/>
      <c r="AU898" s="27"/>
      <c r="AV898" s="27">
        <f t="shared" si="500"/>
        <v>0</v>
      </c>
      <c r="AW898" s="27"/>
      <c r="AX898" s="28">
        <f>VLOOKUP(J898,ABNT5101!$I$3:$J$9,2)</f>
        <v>10</v>
      </c>
      <c r="AY898" s="28">
        <f>VLOOKUP(J898,ABNT5101!$I$3:$M$9,5)</f>
        <v>0.18</v>
      </c>
      <c r="AZ898" s="28" t="str">
        <f>_xlfn.XLOOKUP(J898,ABNT5101!I:I,ABNT5101!L:L)</f>
        <v>-</v>
      </c>
      <c r="BA898" s="28">
        <f>_xlfn.XLOOKUP(J898,ABNT5101!$I:$I,ABNT5101!M:M)</f>
        <v>0.18</v>
      </c>
      <c r="BB898" s="28" t="str">
        <f>_xlfn.XLOOKUP(J898,ABNT5101!$I:$I,ABNT5101!N:N)</f>
        <v>-</v>
      </c>
      <c r="BC898" s="28">
        <f>_xlfn.XLOOKUP(J898,ABNT5101!$I:$I,ABNT5101!O:O)</f>
        <v>16</v>
      </c>
      <c r="BD898" s="31" t="str">
        <f t="shared" si="501"/>
        <v>NÃO ATENDE</v>
      </c>
      <c r="BE898" s="32">
        <f t="shared" si="493"/>
        <v>-1</v>
      </c>
      <c r="BF898" s="32">
        <f t="shared" si="494"/>
        <v>-1</v>
      </c>
      <c r="BG898" s="32" t="str">
        <f t="shared" si="502"/>
        <v>-</v>
      </c>
      <c r="BH898" s="34"/>
      <c r="BI898" s="34"/>
      <c r="BJ898" s="34"/>
      <c r="BK898" s="34"/>
      <c r="BL898" s="35"/>
      <c r="BM898" s="34"/>
      <c r="BN898" s="31" t="str">
        <f t="shared" si="503"/>
        <v>NÃO ATENDE</v>
      </c>
      <c r="BO898" s="31" t="str">
        <f t="shared" si="495"/>
        <v>NÃO ATENDE</v>
      </c>
      <c r="BP898" s="31" t="str">
        <f t="shared" si="496"/>
        <v>NÃO ATENDE</v>
      </c>
      <c r="BQ898" s="31" t="str">
        <f t="shared" si="504"/>
        <v>ATENDE</v>
      </c>
      <c r="BR898" s="36" t="str">
        <f t="shared" si="505"/>
        <v>C4</v>
      </c>
      <c r="BS898" s="36" t="str">
        <f t="shared" si="521"/>
        <v>P6</v>
      </c>
      <c r="BT898" s="37">
        <f t="shared" si="507"/>
        <v>-1</v>
      </c>
      <c r="BU898" s="34"/>
      <c r="BV898" s="34"/>
      <c r="BW898" s="36">
        <f>IF(BS898="-","-",_xlfn.XLOOKUP(BS898,ABNT5101!$B$4:$B$9,ABNT5101!$C$4:$C$9))</f>
        <v>3</v>
      </c>
      <c r="BX898" s="36">
        <f>IF(BS898="-","-",_xlfn.XLOOKUP(BS898,ABNT5101!$B$4:$B$9,ABNT5101!$D$4:$D$9))</f>
        <v>0.6</v>
      </c>
      <c r="BY898" s="31" t="str">
        <f t="shared" si="508"/>
        <v>NÃO ATENDE</v>
      </c>
      <c r="BZ898" s="31" t="str">
        <f t="shared" si="509"/>
        <v>NÃO ATENDE</v>
      </c>
      <c r="CA898" s="31" t="str">
        <f t="shared" si="510"/>
        <v>NÃO ATENDE</v>
      </c>
      <c r="CB898" s="36" t="str">
        <f t="shared" si="522"/>
        <v>P6</v>
      </c>
      <c r="CC898" s="37">
        <f t="shared" si="511"/>
        <v>-1</v>
      </c>
      <c r="CD898" s="38"/>
      <c r="CE898" s="38"/>
      <c r="CF898" s="31">
        <f>IF(CB898="-","-",_xlfn.XLOOKUP(CB898,ABNT5101!$B$4:$B$9,ABNT5101!$C$4:$C$9))</f>
        <v>3</v>
      </c>
      <c r="CG898" s="36">
        <f>IF(CB898="-","-",_xlfn.XLOOKUP(CB898,ABNT5101!$B$4:$B$9,ABNT5101!$D$4:$D$9))</f>
        <v>0.6</v>
      </c>
      <c r="CH898" s="31" t="str">
        <f t="shared" si="512"/>
        <v>NÃO ATENDE</v>
      </c>
      <c r="CI898" s="31" t="str">
        <f t="shared" si="513"/>
        <v>NÃO ATENDE</v>
      </c>
      <c r="CJ898" s="31" t="str">
        <f t="shared" si="514"/>
        <v>NÃO ATENDE</v>
      </c>
      <c r="CK898" s="56">
        <f>_xlfn.XLOOKUP(CL898,'Banco de dados'!$B:$B,'Banco de dados'!$D:$D)</f>
        <v>0</v>
      </c>
      <c r="CL898" s="42"/>
      <c r="CM898" s="56">
        <f>_xlfn.XLOOKUP(CL898,'Banco de dados'!$B:$B,'Banco de dados'!$E:$E)</f>
        <v>0</v>
      </c>
      <c r="CN898" s="56"/>
      <c r="CO898" s="56">
        <f>IF(CN898="-","-",_xlfn.XLOOKUP(CN898,'Banco de dados'!$B:$B,'Banco de dados'!$E:$E))</f>
        <v>0</v>
      </c>
      <c r="CP898" s="41">
        <f t="shared" si="515"/>
        <v>1</v>
      </c>
      <c r="CQ898" s="56">
        <f>_xlfn.XLOOKUP(CL898,'Banco de dados'!$B:$B,'Banco de dados'!$H:$H)</f>
        <v>0</v>
      </c>
      <c r="CR898" s="56" t="e">
        <f t="array" aca="1" ref="CR898" ca="1">_xludf.xlookup(CN898,'Banco de dados'!$B:$B,'Banco de dados'!$H:$H)</f>
        <v>#NAME?</v>
      </c>
      <c r="CS898" s="58" t="e">
        <f t="array" aca="1" ref="CS898" ca="1">_xludf.xlookup(CL898,'Banco de dados'!$B:$B,'Banco de dados'!$F:$F)</f>
        <v>#NAME?</v>
      </c>
      <c r="CT898" s="56" t="e">
        <f t="array" aca="1" ref="CT898" ca="1">_xludf.xlookup(CN898,'Banco de dados'!$B:$B,'Banco de dados'!$F:$F)</f>
        <v>#NAME?</v>
      </c>
      <c r="CU898" s="42"/>
      <c r="CV898" s="42"/>
      <c r="CW898" s="56" t="str">
        <f>IF(AJ898=0.5,"Suporte",IF(AND(AJ898&gt;='Braços de IP'!$B$9,AJ898&lt;='Braços de IP'!$D$9),'Braços de IP'!$E$9,IF(AND(AJ898&gt;='Braços de IP'!$B$10,AJ898&lt;='Braços de IP'!$D$10),'Braços de IP'!$E$10,IF(AND(AJ898&gt;='Braços de IP'!$B$11,AJ898&lt;='Braços de IP'!$D$11),'Braços de IP'!$E$11,IF(AND(AJ898&gt;='Braços de IP'!$B$12,AJ898&lt;='Braços de IP'!$D$12),'Braços de IP'!$E$12,IF(AND(AJ898&gt;='Braços de IP'!$B$13,AJ898&lt;='Braços de IP'!$D$13),'Braços de IP'!$E$13,IF(AND(AJ898&gt;='Braços de IP'!$B$14,AJ898&lt;='Braços de IP'!$D$14),'Braços de IP'!$E$14,"ERRO")))))))</f>
        <v>Médio I</v>
      </c>
      <c r="CX898" s="42"/>
      <c r="CY898" s="56" t="str">
        <f>IF($CX898="","",VLOOKUP($CX898,'Braços de IP'!$E$9:$I$15,2,0))</f>
        <v/>
      </c>
      <c r="CZ898" s="43" t="str">
        <f>IF($CX898="","",VLOOKUP($CX898,'Braços de IP'!$E$9:$I$15,5,0))</f>
        <v/>
      </c>
      <c r="DA898" s="56"/>
      <c r="DB898" s="56"/>
      <c r="DC898" s="56"/>
      <c r="DD898" s="56"/>
      <c r="DE898" s="56"/>
      <c r="DF898" s="56"/>
      <c r="DG898" s="44">
        <f t="shared" si="516"/>
        <v>0</v>
      </c>
      <c r="DH898" s="45">
        <f t="shared" si="517"/>
        <v>90</v>
      </c>
      <c r="DI898" s="44">
        <f t="shared" si="518"/>
        <v>90</v>
      </c>
      <c r="DJ898" s="46">
        <f t="shared" si="519"/>
        <v>1</v>
      </c>
      <c r="DK898" s="47" t="s">
        <v>147</v>
      </c>
      <c r="DL898" s="48"/>
      <c r="DM898" s="49"/>
      <c r="DN898" s="23" t="s">
        <v>148</v>
      </c>
      <c r="DO898" s="23"/>
      <c r="DQ898" s="50" t="e">
        <f t="shared" si="520"/>
        <v>#VALUE!</v>
      </c>
      <c r="DS898" s="5" t="s">
        <v>675</v>
      </c>
      <c r="DT898" s="5" t="s">
        <v>676</v>
      </c>
      <c r="DU898" s="5" t="s">
        <v>677</v>
      </c>
    </row>
    <row r="899" spans="2:125" ht="15.75" hidden="1" customHeight="1" x14ac:dyDescent="0.3">
      <c r="B899" s="5"/>
      <c r="C899" s="5"/>
      <c r="D899" s="5"/>
      <c r="E899" s="22" t="s">
        <v>704</v>
      </c>
      <c r="F899" s="22" t="s">
        <v>137</v>
      </c>
      <c r="G899" s="23" t="s">
        <v>705</v>
      </c>
      <c r="H899" s="23">
        <v>-23.404510999999999</v>
      </c>
      <c r="I899" s="23">
        <v>-46.857047999999999</v>
      </c>
      <c r="J899" s="24" t="s">
        <v>223</v>
      </c>
      <c r="K899" s="25"/>
      <c r="L899" s="24" t="s">
        <v>140</v>
      </c>
      <c r="M899" s="24" t="s">
        <v>141</v>
      </c>
      <c r="N899" s="26">
        <v>90</v>
      </c>
      <c r="O899" s="27" t="s">
        <v>142</v>
      </c>
      <c r="P899" s="23" t="s">
        <v>143</v>
      </c>
      <c r="Q899" s="26">
        <f t="shared" si="497"/>
        <v>180</v>
      </c>
      <c r="R899" s="27">
        <v>1</v>
      </c>
      <c r="S899" s="28">
        <v>4</v>
      </c>
      <c r="T899" s="28">
        <v>9</v>
      </c>
      <c r="U899" s="23"/>
      <c r="V899" s="23"/>
      <c r="W899" s="23"/>
      <c r="X899" s="28">
        <v>3.5</v>
      </c>
      <c r="Y899" s="27"/>
      <c r="Z899" s="27"/>
      <c r="AA899" s="27"/>
      <c r="AB899" s="27"/>
      <c r="AC899" s="27"/>
      <c r="AD899" s="27" t="s">
        <v>144</v>
      </c>
      <c r="AE899" s="27" t="s">
        <v>145</v>
      </c>
      <c r="AF899" s="27"/>
      <c r="AG899" s="27">
        <v>8.4</v>
      </c>
      <c r="AH899" s="27">
        <v>1</v>
      </c>
      <c r="AI899" s="27">
        <v>0.35</v>
      </c>
      <c r="AJ899" s="27">
        <v>3.3</v>
      </c>
      <c r="AK899" s="27">
        <f t="shared" si="498"/>
        <v>2.9499999999999997</v>
      </c>
      <c r="AL899" s="27" t="s">
        <v>143</v>
      </c>
      <c r="AM899" s="27" t="s">
        <v>143</v>
      </c>
      <c r="AN899" s="27"/>
      <c r="AO899" s="27">
        <f t="shared" si="499"/>
        <v>2</v>
      </c>
      <c r="AP899" s="27"/>
      <c r="AQ899" s="27"/>
      <c r="AR899" s="27"/>
      <c r="AS899" s="27"/>
      <c r="AT899" s="27"/>
      <c r="AU899" s="27"/>
      <c r="AV899" s="27">
        <f t="shared" si="500"/>
        <v>0</v>
      </c>
      <c r="AW899" s="27"/>
      <c r="AX899" s="28">
        <f>VLOOKUP(J899,ABNT5101!$I$3:$J$9,2)</f>
        <v>15</v>
      </c>
      <c r="AY899" s="28">
        <f>VLOOKUP(J899,ABNT5101!$I$3:$M$9,5)</f>
        <v>0.18</v>
      </c>
      <c r="AZ899" s="28" t="str">
        <f>_xlfn.XLOOKUP(J899,ABNT5101!I:I,ABNT5101!L:L)</f>
        <v>-</v>
      </c>
      <c r="BA899" s="28">
        <f>_xlfn.XLOOKUP(J899,ABNT5101!$I:$I,ABNT5101!M:M)</f>
        <v>0.18</v>
      </c>
      <c r="BB899" s="28" t="str">
        <f>_xlfn.XLOOKUP(J899,ABNT5101!$I:$I,ABNT5101!N:N)</f>
        <v>-</v>
      </c>
      <c r="BC899" s="28">
        <f>_xlfn.XLOOKUP(J899,ABNT5101!$I:$I,ABNT5101!O:O)</f>
        <v>15</v>
      </c>
      <c r="BD899" s="31" t="str">
        <f t="shared" si="501"/>
        <v>NÃO ATENDE</v>
      </c>
      <c r="BE899" s="32">
        <f t="shared" si="493"/>
        <v>-1</v>
      </c>
      <c r="BF899" s="32">
        <f t="shared" si="494"/>
        <v>-1</v>
      </c>
      <c r="BG899" s="32" t="str">
        <f t="shared" si="502"/>
        <v>-</v>
      </c>
      <c r="BH899" s="33"/>
      <c r="BI899" s="33"/>
      <c r="BJ899" s="34"/>
      <c r="BK899" s="34"/>
      <c r="BL899" s="35"/>
      <c r="BM899" s="34"/>
      <c r="BN899" s="31" t="str">
        <f t="shared" si="503"/>
        <v>NÃO ATENDE</v>
      </c>
      <c r="BO899" s="31" t="str">
        <f t="shared" si="495"/>
        <v>NÃO ATENDE</v>
      </c>
      <c r="BP899" s="31" t="str">
        <f t="shared" si="496"/>
        <v>NÃO ATENDE</v>
      </c>
      <c r="BQ899" s="31" t="str">
        <f t="shared" si="504"/>
        <v>ATENDE</v>
      </c>
      <c r="BR899" s="36" t="str">
        <f t="shared" si="505"/>
        <v>C3</v>
      </c>
      <c r="BS899" s="36" t="str">
        <f t="shared" ref="BS899:BS930" si="523">L899</f>
        <v>P6</v>
      </c>
      <c r="BT899" s="37">
        <f t="shared" si="507"/>
        <v>-1</v>
      </c>
      <c r="BU899" s="34"/>
      <c r="BV899" s="34"/>
      <c r="BW899" s="36">
        <f>IF(BS899="-","-",_xlfn.XLOOKUP(BS899,ABNT5101!$B$4:$B$9,ABNT5101!$C$4:$C$9))</f>
        <v>3</v>
      </c>
      <c r="BX899" s="36">
        <f>IF(BS899="-","-",_xlfn.XLOOKUP(BS899,ABNT5101!$B$4:$B$9,ABNT5101!$D$4:$D$9))</f>
        <v>0.6</v>
      </c>
      <c r="BY899" s="31" t="str">
        <f t="shared" si="508"/>
        <v>NÃO ATENDE</v>
      </c>
      <c r="BZ899" s="31" t="str">
        <f t="shared" si="509"/>
        <v>NÃO ATENDE</v>
      </c>
      <c r="CA899" s="31" t="str">
        <f t="shared" si="510"/>
        <v>NÃO ATENDE</v>
      </c>
      <c r="CB899" s="36" t="str">
        <f t="shared" ref="CB899:CB930" si="524">BS899</f>
        <v>P6</v>
      </c>
      <c r="CC899" s="37">
        <f t="shared" si="511"/>
        <v>-1</v>
      </c>
      <c r="CD899" s="38"/>
      <c r="CE899" s="38"/>
      <c r="CF899" s="31">
        <f>IF(CB899="-","-",_xlfn.XLOOKUP(CB899,ABNT5101!$B$4:$B$9,ABNT5101!$C$4:$C$9))</f>
        <v>3</v>
      </c>
      <c r="CG899" s="36">
        <f>IF(CB899="-","-",_xlfn.XLOOKUP(CB899,ABNT5101!$B$4:$B$9,ABNT5101!$D$4:$D$9))</f>
        <v>0.6</v>
      </c>
      <c r="CH899" s="31" t="str">
        <f t="shared" si="512"/>
        <v>NÃO ATENDE</v>
      </c>
      <c r="CI899" s="31" t="str">
        <f t="shared" si="513"/>
        <v>NÃO ATENDE</v>
      </c>
      <c r="CJ899" s="31" t="str">
        <f t="shared" si="514"/>
        <v>NÃO ATENDE</v>
      </c>
      <c r="CK899" s="56">
        <f>_xlfn.XLOOKUP(CL899,'Banco de dados'!$B:$B,'Banco de dados'!$D:$D)</f>
        <v>0</v>
      </c>
      <c r="CL899" s="40"/>
      <c r="CM899" s="56">
        <f>_xlfn.XLOOKUP(CL899,'Banco de dados'!$B:$B,'Banco de dados'!$E:$E)</f>
        <v>0</v>
      </c>
      <c r="CN899" s="56"/>
      <c r="CO899" s="56">
        <f>IF(CN899="-","-",_xlfn.XLOOKUP(CN899,'Banco de dados'!$B:$B,'Banco de dados'!$E:$E))</f>
        <v>0</v>
      </c>
      <c r="CP899" s="41">
        <f t="shared" si="515"/>
        <v>1</v>
      </c>
      <c r="CQ899" s="56">
        <f>_xlfn.XLOOKUP(CL899,'Banco de dados'!$B:$B,'Banco de dados'!$H:$H)</f>
        <v>0</v>
      </c>
      <c r="CR899" s="56" t="e">
        <f t="array" aca="1" ref="CR899" ca="1">_xludf.xlookup(CN899,'Banco de dados'!$B:$B,'Banco de dados'!$H:$H)</f>
        <v>#NAME?</v>
      </c>
      <c r="CS899" s="56" t="e">
        <f t="array" aca="1" ref="CS899" ca="1">_xludf.xlookup(CL899,'Banco de dados'!$B:$B,'Banco de dados'!$F:$F)</f>
        <v>#NAME?</v>
      </c>
      <c r="CT899" s="56" t="e">
        <f t="array" aca="1" ref="CT899" ca="1">_xludf.xlookup(CN899,'Banco de dados'!$B:$B,'Banco de dados'!$F:$F)</f>
        <v>#NAME?</v>
      </c>
      <c r="CU899" s="42"/>
      <c r="CV899" s="40"/>
      <c r="CW899" s="56" t="str">
        <f>IF(AJ899=0.5,"Suporte",IF(AND(AJ899&gt;='Braços de IP'!$B$9,AJ899&lt;='Braços de IP'!$D$9),'Braços de IP'!$E$9,IF(AND(AJ899&gt;='Braços de IP'!$B$10,AJ899&lt;='Braços de IP'!$D$10),'Braços de IP'!$E$10,IF(AND(AJ899&gt;='Braços de IP'!$B$11,AJ899&lt;='Braços de IP'!$D$11),'Braços de IP'!$E$11,IF(AND(AJ899&gt;='Braços de IP'!$B$12,AJ899&lt;='Braços de IP'!$D$12),'Braços de IP'!$E$12,IF(AND(AJ899&gt;='Braços de IP'!$B$13,AJ899&lt;='Braços de IP'!$D$13),'Braços de IP'!$E$13,IF(AND(AJ899&gt;='Braços de IP'!$B$14,AJ899&lt;='Braços de IP'!$D$14),'Braços de IP'!$E$14,"ERRO")))))))</f>
        <v>Longo II</v>
      </c>
      <c r="CX899" s="42"/>
      <c r="CY899" s="56" t="str">
        <f>IF($CX899="","",VLOOKUP($CX899,'Braços de IP'!$E$9:$I$15,2,0))</f>
        <v/>
      </c>
      <c r="CZ899" s="43" t="str">
        <f>IF($CX899="","",VLOOKUP($CX899,'Braços de IP'!$E$9:$I$15,5,0))</f>
        <v/>
      </c>
      <c r="DA899" s="56"/>
      <c r="DB899" s="56"/>
      <c r="DC899" s="56"/>
      <c r="DD899" s="56"/>
      <c r="DE899" s="56"/>
      <c r="DF899" s="56"/>
      <c r="DG899" s="44">
        <f t="shared" si="516"/>
        <v>0</v>
      </c>
      <c r="DH899" s="45">
        <f t="shared" si="517"/>
        <v>90</v>
      </c>
      <c r="DI899" s="44">
        <f t="shared" si="518"/>
        <v>90</v>
      </c>
      <c r="DJ899" s="46">
        <f t="shared" si="519"/>
        <v>1</v>
      </c>
      <c r="DK899" s="47" t="s">
        <v>147</v>
      </c>
      <c r="DL899" s="48"/>
      <c r="DM899" s="49"/>
      <c r="DN899" s="23" t="s">
        <v>148</v>
      </c>
      <c r="DO899" s="23"/>
      <c r="DQ899" s="50" t="e">
        <f t="shared" si="520"/>
        <v>#VALUE!</v>
      </c>
      <c r="DS899" s="5" t="s">
        <v>675</v>
      </c>
      <c r="DT899" s="5" t="s">
        <v>676</v>
      </c>
      <c r="DU899" s="5" t="s">
        <v>677</v>
      </c>
    </row>
    <row r="900" spans="2:125" ht="15.75" hidden="1" customHeight="1" x14ac:dyDescent="0.3">
      <c r="B900" s="5"/>
      <c r="C900" s="5"/>
      <c r="D900" s="5"/>
      <c r="E900" s="22" t="s">
        <v>704</v>
      </c>
      <c r="F900" s="22" t="s">
        <v>137</v>
      </c>
      <c r="G900" s="23" t="s">
        <v>705</v>
      </c>
      <c r="H900" s="23">
        <v>-23.404510999999999</v>
      </c>
      <c r="I900" s="23">
        <v>-46.857047999999999</v>
      </c>
      <c r="J900" s="24" t="s">
        <v>223</v>
      </c>
      <c r="K900" s="25"/>
      <c r="L900" s="24" t="s">
        <v>140</v>
      </c>
      <c r="M900" s="24" t="s">
        <v>141</v>
      </c>
      <c r="N900" s="26">
        <v>90</v>
      </c>
      <c r="O900" s="27" t="s">
        <v>142</v>
      </c>
      <c r="P900" s="23" t="s">
        <v>143</v>
      </c>
      <c r="Q900" s="26">
        <f t="shared" si="497"/>
        <v>180</v>
      </c>
      <c r="R900" s="27">
        <v>1</v>
      </c>
      <c r="S900" s="28">
        <v>4</v>
      </c>
      <c r="T900" s="28">
        <v>9</v>
      </c>
      <c r="U900" s="23"/>
      <c r="V900" s="23"/>
      <c r="W900" s="23"/>
      <c r="X900" s="28">
        <v>3.5</v>
      </c>
      <c r="Y900" s="27"/>
      <c r="Z900" s="27"/>
      <c r="AA900" s="27"/>
      <c r="AB900" s="27"/>
      <c r="AC900" s="27"/>
      <c r="AD900" s="27" t="s">
        <v>144</v>
      </c>
      <c r="AE900" s="27" t="s">
        <v>145</v>
      </c>
      <c r="AF900" s="27"/>
      <c r="AG900" s="27">
        <v>8.4</v>
      </c>
      <c r="AH900" s="27">
        <v>1</v>
      </c>
      <c r="AI900" s="27">
        <v>0.35</v>
      </c>
      <c r="AJ900" s="27">
        <v>3.3</v>
      </c>
      <c r="AK900" s="27">
        <f t="shared" si="498"/>
        <v>2.9499999999999997</v>
      </c>
      <c r="AL900" s="27" t="s">
        <v>143</v>
      </c>
      <c r="AM900" s="27" t="s">
        <v>143</v>
      </c>
      <c r="AN900" s="27"/>
      <c r="AO900" s="27">
        <f t="shared" si="499"/>
        <v>2</v>
      </c>
      <c r="AP900" s="27"/>
      <c r="AQ900" s="27"/>
      <c r="AR900" s="27"/>
      <c r="AS900" s="27"/>
      <c r="AT900" s="27"/>
      <c r="AU900" s="27"/>
      <c r="AV900" s="27">
        <f t="shared" si="500"/>
        <v>0</v>
      </c>
      <c r="AW900" s="27"/>
      <c r="AX900" s="28">
        <f>VLOOKUP(J900,ABNT5101!$I$3:$J$9,2)</f>
        <v>15</v>
      </c>
      <c r="AY900" s="28">
        <f>VLOOKUP(J900,ABNT5101!$I$3:$M$9,5)</f>
        <v>0.18</v>
      </c>
      <c r="AZ900" s="28" t="str">
        <f>_xlfn.XLOOKUP(J900,ABNT5101!I:I,ABNT5101!L:L)</f>
        <v>-</v>
      </c>
      <c r="BA900" s="28">
        <f>_xlfn.XLOOKUP(J900,ABNT5101!$I:$I,ABNT5101!M:M)</f>
        <v>0.18</v>
      </c>
      <c r="BB900" s="28" t="str">
        <f>_xlfn.XLOOKUP(J900,ABNT5101!$I:$I,ABNT5101!N:N)</f>
        <v>-</v>
      </c>
      <c r="BC900" s="28">
        <f>_xlfn.XLOOKUP(J900,ABNT5101!$I:$I,ABNT5101!O:O)</f>
        <v>15</v>
      </c>
      <c r="BD900" s="31" t="str">
        <f t="shared" si="501"/>
        <v>NÃO ATENDE</v>
      </c>
      <c r="BE900" s="32">
        <f t="shared" ref="BE900:BE931" si="525">BH900/AX900-1</f>
        <v>-1</v>
      </c>
      <c r="BF900" s="32">
        <f t="shared" ref="BF900:BF931" si="526">BI900/AY900-1</f>
        <v>-1</v>
      </c>
      <c r="BG900" s="32" t="str">
        <f t="shared" si="502"/>
        <v>-</v>
      </c>
      <c r="BH900" s="33"/>
      <c r="BI900" s="33"/>
      <c r="BJ900" s="34"/>
      <c r="BK900" s="34"/>
      <c r="BL900" s="35"/>
      <c r="BM900" s="34"/>
      <c r="BN900" s="31" t="str">
        <f t="shared" si="503"/>
        <v>NÃO ATENDE</v>
      </c>
      <c r="BO900" s="31" t="str">
        <f t="shared" ref="BO900:BO931" si="527">IF(BH900&gt;=AX900,"ATENDE",IF(BH900&gt;=0.99*AX900,"ATENDIMENTO LIMIAR","NÃO ATENDE"))</f>
        <v>NÃO ATENDE</v>
      </c>
      <c r="BP900" s="31" t="str">
        <f t="shared" ref="BP900:BP931" si="528">IF(BI900&gt;=AY900,"ATENDE",IF(BI900&gt;=(AY900-0.02),"ATENDIMENTO LIMIAR","NÃO ATENDE"))</f>
        <v>NÃO ATENDE</v>
      </c>
      <c r="BQ900" s="31" t="str">
        <f t="shared" si="504"/>
        <v>ATENDE</v>
      </c>
      <c r="BR900" s="36" t="str">
        <f t="shared" si="505"/>
        <v>C3</v>
      </c>
      <c r="BS900" s="36" t="str">
        <f t="shared" si="523"/>
        <v>P6</v>
      </c>
      <c r="BT900" s="37">
        <f t="shared" si="507"/>
        <v>-1</v>
      </c>
      <c r="BU900" s="34"/>
      <c r="BV900" s="34"/>
      <c r="BW900" s="36">
        <f>IF(BS900="-","-",_xlfn.XLOOKUP(BS900,ABNT5101!$B$4:$B$9,ABNT5101!$C$4:$C$9))</f>
        <v>3</v>
      </c>
      <c r="BX900" s="36">
        <f>IF(BS900="-","-",_xlfn.XLOOKUP(BS900,ABNT5101!$B$4:$B$9,ABNT5101!$D$4:$D$9))</f>
        <v>0.6</v>
      </c>
      <c r="BY900" s="31" t="str">
        <f t="shared" si="508"/>
        <v>NÃO ATENDE</v>
      </c>
      <c r="BZ900" s="31" t="str">
        <f t="shared" si="509"/>
        <v>NÃO ATENDE</v>
      </c>
      <c r="CA900" s="31" t="str">
        <f t="shared" si="510"/>
        <v>NÃO ATENDE</v>
      </c>
      <c r="CB900" s="36" t="str">
        <f t="shared" si="524"/>
        <v>P6</v>
      </c>
      <c r="CC900" s="37">
        <f t="shared" si="511"/>
        <v>-1</v>
      </c>
      <c r="CD900" s="38"/>
      <c r="CE900" s="38"/>
      <c r="CF900" s="31">
        <f>IF(CB900="-","-",_xlfn.XLOOKUP(CB900,ABNT5101!$B$4:$B$9,ABNT5101!$C$4:$C$9))</f>
        <v>3</v>
      </c>
      <c r="CG900" s="36">
        <f>IF(CB900="-","-",_xlfn.XLOOKUP(CB900,ABNT5101!$B$4:$B$9,ABNT5101!$D$4:$D$9))</f>
        <v>0.6</v>
      </c>
      <c r="CH900" s="31" t="str">
        <f t="shared" si="512"/>
        <v>NÃO ATENDE</v>
      </c>
      <c r="CI900" s="31" t="str">
        <f t="shared" si="513"/>
        <v>NÃO ATENDE</v>
      </c>
      <c r="CJ900" s="31" t="str">
        <f t="shared" si="514"/>
        <v>NÃO ATENDE</v>
      </c>
      <c r="CK900" s="56">
        <f>_xlfn.XLOOKUP(CL900,'Banco de dados'!$B:$B,'Banco de dados'!$D:$D)</f>
        <v>0</v>
      </c>
      <c r="CL900" s="40"/>
      <c r="CM900" s="56">
        <f>_xlfn.XLOOKUP(CL900,'Banco de dados'!$B:$B,'Banco de dados'!$E:$E)</f>
        <v>0</v>
      </c>
      <c r="CN900" s="56"/>
      <c r="CO900" s="56">
        <f>IF(CN900="-","-",_xlfn.XLOOKUP(CN900,'Banco de dados'!$B:$B,'Banco de dados'!$E:$E))</f>
        <v>0</v>
      </c>
      <c r="CP900" s="41">
        <f t="shared" si="515"/>
        <v>1</v>
      </c>
      <c r="CQ900" s="56">
        <f>_xlfn.XLOOKUP(CL900,'Banco de dados'!$B:$B,'Banco de dados'!$H:$H)</f>
        <v>0</v>
      </c>
      <c r="CR900" s="56" t="e">
        <f t="array" aca="1" ref="CR900" ca="1">_xludf.xlookup(CN900,'Banco de dados'!$B:$B,'Banco de dados'!$H:$H)</f>
        <v>#NAME?</v>
      </c>
      <c r="CS900" s="56" t="e">
        <f t="array" aca="1" ref="CS900" ca="1">_xludf.xlookup(CL900,'Banco de dados'!$B:$B,'Banco de dados'!$F:$F)</f>
        <v>#NAME?</v>
      </c>
      <c r="CT900" s="56" t="e">
        <f t="array" aca="1" ref="CT900" ca="1">_xludf.xlookup(CN900,'Banco de dados'!$B:$B,'Banco de dados'!$F:$F)</f>
        <v>#NAME?</v>
      </c>
      <c r="CU900" s="42"/>
      <c r="CV900" s="40"/>
      <c r="CW900" s="56" t="str">
        <f>IF(AJ900=0.5,"Suporte",IF(AND(AJ900&gt;='Braços de IP'!$B$9,AJ900&lt;='Braços de IP'!$D$9),'Braços de IP'!$E$9,IF(AND(AJ900&gt;='Braços de IP'!$B$10,AJ900&lt;='Braços de IP'!$D$10),'Braços de IP'!$E$10,IF(AND(AJ900&gt;='Braços de IP'!$B$11,AJ900&lt;='Braços de IP'!$D$11),'Braços de IP'!$E$11,IF(AND(AJ900&gt;='Braços de IP'!$B$12,AJ900&lt;='Braços de IP'!$D$12),'Braços de IP'!$E$12,IF(AND(AJ900&gt;='Braços de IP'!$B$13,AJ900&lt;='Braços de IP'!$D$13),'Braços de IP'!$E$13,IF(AND(AJ900&gt;='Braços de IP'!$B$14,AJ900&lt;='Braços de IP'!$D$14),'Braços de IP'!$E$14,"ERRO")))))))</f>
        <v>Longo II</v>
      </c>
      <c r="CX900" s="42"/>
      <c r="CY900" s="56" t="str">
        <f>IF($CX900="","",VLOOKUP($CX900,'Braços de IP'!$E$9:$I$15,2,0))</f>
        <v/>
      </c>
      <c r="CZ900" s="43" t="str">
        <f>IF($CX900="","",VLOOKUP($CX900,'Braços de IP'!$E$9:$I$15,5,0))</f>
        <v/>
      </c>
      <c r="DA900" s="56"/>
      <c r="DB900" s="56"/>
      <c r="DC900" s="56"/>
      <c r="DD900" s="56"/>
      <c r="DE900" s="56"/>
      <c r="DF900" s="56"/>
      <c r="DG900" s="44">
        <f t="shared" si="516"/>
        <v>0</v>
      </c>
      <c r="DH900" s="45">
        <f t="shared" si="517"/>
        <v>90</v>
      </c>
      <c r="DI900" s="44">
        <f t="shared" si="518"/>
        <v>90</v>
      </c>
      <c r="DJ900" s="46">
        <f t="shared" si="519"/>
        <v>1</v>
      </c>
      <c r="DK900" s="47" t="s">
        <v>147</v>
      </c>
      <c r="DL900" s="48"/>
      <c r="DM900" s="49"/>
      <c r="DN900" s="23" t="s">
        <v>148</v>
      </c>
      <c r="DO900" s="23"/>
      <c r="DQ900" s="50" t="e">
        <f t="shared" si="520"/>
        <v>#VALUE!</v>
      </c>
      <c r="DS900" s="5" t="s">
        <v>675</v>
      </c>
      <c r="DT900" s="5" t="s">
        <v>676</v>
      </c>
      <c r="DU900" s="5" t="s">
        <v>677</v>
      </c>
    </row>
    <row r="901" spans="2:125" ht="15.75" hidden="1" customHeight="1" x14ac:dyDescent="0.3">
      <c r="B901" s="5"/>
      <c r="C901" s="5"/>
      <c r="D901" s="5"/>
      <c r="E901" s="22" t="s">
        <v>704</v>
      </c>
      <c r="F901" s="22" t="s">
        <v>137</v>
      </c>
      <c r="G901" s="23" t="s">
        <v>705</v>
      </c>
      <c r="H901" s="23">
        <v>-23.404510999999999</v>
      </c>
      <c r="I901" s="23">
        <v>-46.857047999999999</v>
      </c>
      <c r="J901" s="24" t="s">
        <v>223</v>
      </c>
      <c r="K901" s="25"/>
      <c r="L901" s="24" t="s">
        <v>140</v>
      </c>
      <c r="M901" s="24" t="s">
        <v>141</v>
      </c>
      <c r="N901" s="26">
        <v>90</v>
      </c>
      <c r="O901" s="27" t="s">
        <v>142</v>
      </c>
      <c r="P901" s="23" t="s">
        <v>143</v>
      </c>
      <c r="Q901" s="26">
        <f t="shared" si="497"/>
        <v>180</v>
      </c>
      <c r="R901" s="27">
        <v>1</v>
      </c>
      <c r="S901" s="28">
        <v>4</v>
      </c>
      <c r="T901" s="28">
        <v>9</v>
      </c>
      <c r="U901" s="23"/>
      <c r="V901" s="23"/>
      <c r="W901" s="23"/>
      <c r="X901" s="28">
        <v>3.5</v>
      </c>
      <c r="Y901" s="27"/>
      <c r="Z901" s="27"/>
      <c r="AA901" s="27"/>
      <c r="AB901" s="27"/>
      <c r="AC901" s="27"/>
      <c r="AD901" s="27" t="s">
        <v>144</v>
      </c>
      <c r="AE901" s="27" t="s">
        <v>145</v>
      </c>
      <c r="AF901" s="27"/>
      <c r="AG901" s="27">
        <v>8.4</v>
      </c>
      <c r="AH901" s="27">
        <v>1</v>
      </c>
      <c r="AI901" s="27">
        <v>0.35</v>
      </c>
      <c r="AJ901" s="27">
        <v>3.3</v>
      </c>
      <c r="AK901" s="27">
        <f t="shared" si="498"/>
        <v>2.9499999999999997</v>
      </c>
      <c r="AL901" s="27" t="s">
        <v>143</v>
      </c>
      <c r="AM901" s="27" t="s">
        <v>143</v>
      </c>
      <c r="AN901" s="27"/>
      <c r="AO901" s="27">
        <f t="shared" si="499"/>
        <v>2</v>
      </c>
      <c r="AP901" s="27"/>
      <c r="AQ901" s="27"/>
      <c r="AR901" s="27"/>
      <c r="AS901" s="27"/>
      <c r="AT901" s="27"/>
      <c r="AU901" s="27"/>
      <c r="AV901" s="27">
        <f t="shared" si="500"/>
        <v>0</v>
      </c>
      <c r="AW901" s="27"/>
      <c r="AX901" s="28">
        <f>VLOOKUP(J901,ABNT5101!$I$3:$J$9,2)</f>
        <v>15</v>
      </c>
      <c r="AY901" s="28">
        <f>VLOOKUP(J901,ABNT5101!$I$3:$M$9,5)</f>
        <v>0.18</v>
      </c>
      <c r="AZ901" s="28" t="str">
        <f>_xlfn.XLOOKUP(J901,ABNT5101!I:I,ABNT5101!L:L)</f>
        <v>-</v>
      </c>
      <c r="BA901" s="28">
        <f>_xlfn.XLOOKUP(J901,ABNT5101!$I:$I,ABNT5101!M:M)</f>
        <v>0.18</v>
      </c>
      <c r="BB901" s="28" t="str">
        <f>_xlfn.XLOOKUP(J901,ABNT5101!$I:$I,ABNT5101!N:N)</f>
        <v>-</v>
      </c>
      <c r="BC901" s="28">
        <f>_xlfn.XLOOKUP(J901,ABNT5101!$I:$I,ABNT5101!O:O)</f>
        <v>15</v>
      </c>
      <c r="BD901" s="31" t="str">
        <f t="shared" si="501"/>
        <v>NÃO ATENDE</v>
      </c>
      <c r="BE901" s="32">
        <f t="shared" si="525"/>
        <v>-1</v>
      </c>
      <c r="BF901" s="32">
        <f t="shared" si="526"/>
        <v>-1</v>
      </c>
      <c r="BG901" s="32" t="str">
        <f t="shared" si="502"/>
        <v>-</v>
      </c>
      <c r="BH901" s="33"/>
      <c r="BI901" s="33"/>
      <c r="BJ901" s="34"/>
      <c r="BK901" s="34"/>
      <c r="BL901" s="35"/>
      <c r="BM901" s="34"/>
      <c r="BN901" s="31" t="str">
        <f t="shared" si="503"/>
        <v>NÃO ATENDE</v>
      </c>
      <c r="BO901" s="31" t="str">
        <f t="shared" si="527"/>
        <v>NÃO ATENDE</v>
      </c>
      <c r="BP901" s="31" t="str">
        <f t="shared" si="528"/>
        <v>NÃO ATENDE</v>
      </c>
      <c r="BQ901" s="31" t="str">
        <f t="shared" si="504"/>
        <v>ATENDE</v>
      </c>
      <c r="BR901" s="36" t="str">
        <f t="shared" si="505"/>
        <v>C3</v>
      </c>
      <c r="BS901" s="36" t="str">
        <f t="shared" si="523"/>
        <v>P6</v>
      </c>
      <c r="BT901" s="37">
        <f t="shared" si="507"/>
        <v>-1</v>
      </c>
      <c r="BU901" s="34"/>
      <c r="BV901" s="34"/>
      <c r="BW901" s="36">
        <f>IF(BS901="-","-",_xlfn.XLOOKUP(BS901,ABNT5101!$B$4:$B$9,ABNT5101!$C$4:$C$9))</f>
        <v>3</v>
      </c>
      <c r="BX901" s="36">
        <f>IF(BS901="-","-",_xlfn.XLOOKUP(BS901,ABNT5101!$B$4:$B$9,ABNT5101!$D$4:$D$9))</f>
        <v>0.6</v>
      </c>
      <c r="BY901" s="31" t="str">
        <f t="shared" si="508"/>
        <v>NÃO ATENDE</v>
      </c>
      <c r="BZ901" s="31" t="str">
        <f t="shared" si="509"/>
        <v>NÃO ATENDE</v>
      </c>
      <c r="CA901" s="31" t="str">
        <f t="shared" si="510"/>
        <v>NÃO ATENDE</v>
      </c>
      <c r="CB901" s="36" t="str">
        <f t="shared" si="524"/>
        <v>P6</v>
      </c>
      <c r="CC901" s="37">
        <f t="shared" si="511"/>
        <v>-1</v>
      </c>
      <c r="CD901" s="38"/>
      <c r="CE901" s="38"/>
      <c r="CF901" s="31">
        <f>IF(CB901="-","-",_xlfn.XLOOKUP(CB901,ABNT5101!$B$4:$B$9,ABNT5101!$C$4:$C$9))</f>
        <v>3</v>
      </c>
      <c r="CG901" s="36">
        <f>IF(CB901="-","-",_xlfn.XLOOKUP(CB901,ABNT5101!$B$4:$B$9,ABNT5101!$D$4:$D$9))</f>
        <v>0.6</v>
      </c>
      <c r="CH901" s="31" t="str">
        <f t="shared" si="512"/>
        <v>NÃO ATENDE</v>
      </c>
      <c r="CI901" s="31" t="str">
        <f t="shared" si="513"/>
        <v>NÃO ATENDE</v>
      </c>
      <c r="CJ901" s="31" t="str">
        <f t="shared" si="514"/>
        <v>NÃO ATENDE</v>
      </c>
      <c r="CK901" s="56">
        <f>_xlfn.XLOOKUP(CL901,'Banco de dados'!$B:$B,'Banco de dados'!$D:$D)</f>
        <v>0</v>
      </c>
      <c r="CL901" s="40"/>
      <c r="CM901" s="56">
        <f>_xlfn.XLOOKUP(CL901,'Banco de dados'!$B:$B,'Banco de dados'!$E:$E)</f>
        <v>0</v>
      </c>
      <c r="CN901" s="56"/>
      <c r="CO901" s="56">
        <f>IF(CN901="-","-",_xlfn.XLOOKUP(CN901,'Banco de dados'!$B:$B,'Banco de dados'!$E:$E))</f>
        <v>0</v>
      </c>
      <c r="CP901" s="41">
        <f t="shared" si="515"/>
        <v>1</v>
      </c>
      <c r="CQ901" s="56">
        <f>_xlfn.XLOOKUP(CL901,'Banco de dados'!$B:$B,'Banco de dados'!$H:$H)</f>
        <v>0</v>
      </c>
      <c r="CR901" s="56" t="e">
        <f t="array" aca="1" ref="CR901" ca="1">_xludf.xlookup(CN901,'Banco de dados'!$B:$B,'Banco de dados'!$H:$H)</f>
        <v>#NAME?</v>
      </c>
      <c r="CS901" s="56" t="e">
        <f t="array" aca="1" ref="CS901" ca="1">_xludf.xlookup(CL901,'Banco de dados'!$B:$B,'Banco de dados'!$F:$F)</f>
        <v>#NAME?</v>
      </c>
      <c r="CT901" s="56" t="e">
        <f t="array" aca="1" ref="CT901" ca="1">_xludf.xlookup(CN901,'Banco de dados'!$B:$B,'Banco de dados'!$F:$F)</f>
        <v>#NAME?</v>
      </c>
      <c r="CU901" s="42"/>
      <c r="CV901" s="40"/>
      <c r="CW901" s="56" t="str">
        <f>IF(AJ901=0.5,"Suporte",IF(AND(AJ901&gt;='Braços de IP'!$B$9,AJ901&lt;='Braços de IP'!$D$9),'Braços de IP'!$E$9,IF(AND(AJ901&gt;='Braços de IP'!$B$10,AJ901&lt;='Braços de IP'!$D$10),'Braços de IP'!$E$10,IF(AND(AJ901&gt;='Braços de IP'!$B$11,AJ901&lt;='Braços de IP'!$D$11),'Braços de IP'!$E$11,IF(AND(AJ901&gt;='Braços de IP'!$B$12,AJ901&lt;='Braços de IP'!$D$12),'Braços de IP'!$E$12,IF(AND(AJ901&gt;='Braços de IP'!$B$13,AJ901&lt;='Braços de IP'!$D$13),'Braços de IP'!$E$13,IF(AND(AJ901&gt;='Braços de IP'!$B$14,AJ901&lt;='Braços de IP'!$D$14),'Braços de IP'!$E$14,"ERRO")))))))</f>
        <v>Longo II</v>
      </c>
      <c r="CX901" s="42"/>
      <c r="CY901" s="56" t="str">
        <f>IF($CX901="","",VLOOKUP($CX901,'Braços de IP'!$E$9:$I$15,2,0))</f>
        <v/>
      </c>
      <c r="CZ901" s="43" t="str">
        <f>IF($CX901="","",VLOOKUP($CX901,'Braços de IP'!$E$9:$I$15,5,0))</f>
        <v/>
      </c>
      <c r="DA901" s="56"/>
      <c r="DB901" s="56"/>
      <c r="DC901" s="56"/>
      <c r="DD901" s="56"/>
      <c r="DE901" s="56"/>
      <c r="DF901" s="56"/>
      <c r="DG901" s="44">
        <f t="shared" si="516"/>
        <v>0</v>
      </c>
      <c r="DH901" s="45">
        <f t="shared" si="517"/>
        <v>90</v>
      </c>
      <c r="DI901" s="44">
        <f t="shared" si="518"/>
        <v>90</v>
      </c>
      <c r="DJ901" s="46">
        <f t="shared" si="519"/>
        <v>1</v>
      </c>
      <c r="DK901" s="47" t="s">
        <v>147</v>
      </c>
      <c r="DL901" s="48"/>
      <c r="DM901" s="49"/>
      <c r="DN901" s="23" t="s">
        <v>148</v>
      </c>
      <c r="DO901" s="23"/>
      <c r="DQ901" s="50" t="e">
        <f t="shared" si="520"/>
        <v>#VALUE!</v>
      </c>
      <c r="DS901" s="5" t="s">
        <v>675</v>
      </c>
      <c r="DT901" s="5" t="s">
        <v>676</v>
      </c>
      <c r="DU901" s="5" t="s">
        <v>677</v>
      </c>
    </row>
    <row r="902" spans="2:125" ht="15.75" hidden="1" customHeight="1" x14ac:dyDescent="0.3">
      <c r="B902" s="5"/>
      <c r="C902" s="5"/>
      <c r="D902" s="5"/>
      <c r="E902" s="22" t="s">
        <v>706</v>
      </c>
      <c r="F902" s="22" t="s">
        <v>150</v>
      </c>
      <c r="G902" s="23" t="s">
        <v>186</v>
      </c>
      <c r="H902" s="23">
        <v>-23.330371</v>
      </c>
      <c r="I902" s="23">
        <v>-46.930562999999999</v>
      </c>
      <c r="J902" s="24" t="s">
        <v>139</v>
      </c>
      <c r="K902" s="25"/>
      <c r="L902" s="24" t="s">
        <v>152</v>
      </c>
      <c r="M902" s="24" t="s">
        <v>141</v>
      </c>
      <c r="N902" s="26">
        <v>58</v>
      </c>
      <c r="O902" s="27" t="s">
        <v>142</v>
      </c>
      <c r="P902" s="23" t="s">
        <v>143</v>
      </c>
      <c r="Q902" s="26">
        <f t="shared" si="497"/>
        <v>116</v>
      </c>
      <c r="R902" s="27">
        <v>1</v>
      </c>
      <c r="S902" s="28" t="s">
        <v>153</v>
      </c>
      <c r="T902" s="28">
        <v>3</v>
      </c>
      <c r="U902" s="23"/>
      <c r="V902" s="23"/>
      <c r="W902" s="23"/>
      <c r="X902" s="28" t="s">
        <v>153</v>
      </c>
      <c r="Y902" s="27"/>
      <c r="Z902" s="27"/>
      <c r="AA902" s="27"/>
      <c r="AB902" s="27"/>
      <c r="AC902" s="27"/>
      <c r="AD902" s="27" t="s">
        <v>144</v>
      </c>
      <c r="AE902" s="27" t="s">
        <v>145</v>
      </c>
      <c r="AF902" s="27"/>
      <c r="AG902" s="27">
        <v>8.3000000000000007</v>
      </c>
      <c r="AH902" s="27">
        <v>1</v>
      </c>
      <c r="AI902" s="27">
        <v>3.5</v>
      </c>
      <c r="AJ902" s="27">
        <v>3</v>
      </c>
      <c r="AK902" s="27">
        <f t="shared" si="498"/>
        <v>-0.5</v>
      </c>
      <c r="AL902" s="27" t="s">
        <v>143</v>
      </c>
      <c r="AM902" s="27" t="s">
        <v>143</v>
      </c>
      <c r="AN902" s="27"/>
      <c r="AO902" s="27">
        <f t="shared" si="499"/>
        <v>2</v>
      </c>
      <c r="AP902" s="27"/>
      <c r="AQ902" s="27"/>
      <c r="AR902" s="27"/>
      <c r="AS902" s="27"/>
      <c r="AT902" s="27"/>
      <c r="AU902" s="27"/>
      <c r="AV902" s="27">
        <f t="shared" si="500"/>
        <v>0</v>
      </c>
      <c r="AW902" s="27"/>
      <c r="AX902" s="28">
        <f>VLOOKUP(J902,ABNT5101!$I$3:$J$9,2)</f>
        <v>7.5</v>
      </c>
      <c r="AY902" s="28">
        <f>VLOOKUP(J902,ABNT5101!$I$3:$M$9,5)</f>
        <v>0.18</v>
      </c>
      <c r="AZ902" s="28" t="str">
        <f>_xlfn.XLOOKUP(J902,ABNT5101!I:I,ABNT5101!L:L)</f>
        <v>-</v>
      </c>
      <c r="BA902" s="28">
        <f>_xlfn.XLOOKUP(J902,ABNT5101!$I:$I,ABNT5101!M:M)</f>
        <v>0.18</v>
      </c>
      <c r="BB902" s="28" t="str">
        <f>_xlfn.XLOOKUP(J902,ABNT5101!$I:$I,ABNT5101!N:N)</f>
        <v>-</v>
      </c>
      <c r="BC902" s="28">
        <f>_xlfn.XLOOKUP(J902,ABNT5101!$I:$I,ABNT5101!O:O)</f>
        <v>16</v>
      </c>
      <c r="BD902" s="31" t="str">
        <f t="shared" si="501"/>
        <v>NÃO ATENDE</v>
      </c>
      <c r="BE902" s="32">
        <f t="shared" si="525"/>
        <v>-1</v>
      </c>
      <c r="BF902" s="32">
        <f t="shared" si="526"/>
        <v>-1</v>
      </c>
      <c r="BG902" s="32" t="str">
        <f t="shared" si="502"/>
        <v>-</v>
      </c>
      <c r="BH902" s="33"/>
      <c r="BI902" s="33"/>
      <c r="BJ902" s="34"/>
      <c r="BK902" s="34"/>
      <c r="BL902" s="35"/>
      <c r="BM902" s="34"/>
      <c r="BN902" s="31" t="str">
        <f t="shared" si="503"/>
        <v>NÃO ATENDE</v>
      </c>
      <c r="BO902" s="31" t="str">
        <f t="shared" si="527"/>
        <v>NÃO ATENDE</v>
      </c>
      <c r="BP902" s="31" t="str">
        <f t="shared" si="528"/>
        <v>NÃO ATENDE</v>
      </c>
      <c r="BQ902" s="31" t="str">
        <f t="shared" si="504"/>
        <v>ATENDE</v>
      </c>
      <c r="BR902" s="36" t="str">
        <f t="shared" si="505"/>
        <v>C5</v>
      </c>
      <c r="BS902" s="36" t="str">
        <f t="shared" si="523"/>
        <v>Sem Passeio</v>
      </c>
      <c r="BT902" s="37" t="e">
        <f t="shared" si="507"/>
        <v>#N/A</v>
      </c>
      <c r="BU902" s="34"/>
      <c r="BV902" s="34"/>
      <c r="BW902" s="36" t="e">
        <f>IF(BS902="-","-",_xlfn.XLOOKUP(BS902,ABNT5101!$B$4:$B$9,ABNT5101!$C$4:$C$9))</f>
        <v>#N/A</v>
      </c>
      <c r="BX902" s="36" t="e">
        <f>IF(BS902="-","-",_xlfn.XLOOKUP(BS902,ABNT5101!$B$4:$B$9,ABNT5101!$D$4:$D$9))</f>
        <v>#N/A</v>
      </c>
      <c r="BY902" s="31" t="e">
        <f t="shared" si="508"/>
        <v>#N/A</v>
      </c>
      <c r="BZ902" s="31" t="e">
        <f t="shared" si="509"/>
        <v>#N/A</v>
      </c>
      <c r="CA902" s="31" t="e">
        <f t="shared" si="510"/>
        <v>#N/A</v>
      </c>
      <c r="CB902" s="36" t="str">
        <f t="shared" si="524"/>
        <v>Sem Passeio</v>
      </c>
      <c r="CC902" s="37" t="e">
        <f t="shared" si="511"/>
        <v>#N/A</v>
      </c>
      <c r="CD902" s="38"/>
      <c r="CE902" s="38"/>
      <c r="CF902" s="31" t="e">
        <f>IF(CB902="-","-",_xlfn.XLOOKUP(CB902,ABNT5101!$B$4:$B$9,ABNT5101!$C$4:$C$9))</f>
        <v>#N/A</v>
      </c>
      <c r="CG902" s="36" t="e">
        <f>IF(CB902="-","-",_xlfn.XLOOKUP(CB902,ABNT5101!$B$4:$B$9,ABNT5101!$D$4:$D$9))</f>
        <v>#N/A</v>
      </c>
      <c r="CH902" s="31" t="e">
        <f t="shared" si="512"/>
        <v>#N/A</v>
      </c>
      <c r="CI902" s="31" t="e">
        <f t="shared" si="513"/>
        <v>#N/A</v>
      </c>
      <c r="CJ902" s="31" t="e">
        <f t="shared" si="514"/>
        <v>#N/A</v>
      </c>
      <c r="CK902" s="56">
        <f>_xlfn.XLOOKUP(CL902,'Banco de dados'!$B:$B,'Banco de dados'!$D:$D)</f>
        <v>0</v>
      </c>
      <c r="CL902" s="40"/>
      <c r="CM902" s="56">
        <f>_xlfn.XLOOKUP(CL902,'Banco de dados'!$B:$B,'Banco de dados'!$E:$E)</f>
        <v>0</v>
      </c>
      <c r="CN902" s="56"/>
      <c r="CO902" s="56">
        <f>IF(CN902="-","-",_xlfn.XLOOKUP(CN902,'Banco de dados'!$B:$B,'Banco de dados'!$E:$E))</f>
        <v>0</v>
      </c>
      <c r="CP902" s="41">
        <f t="shared" si="515"/>
        <v>1</v>
      </c>
      <c r="CQ902" s="56">
        <f>_xlfn.XLOOKUP(CL902,'Banco de dados'!$B:$B,'Banco de dados'!$H:$H)</f>
        <v>0</v>
      </c>
      <c r="CR902" s="56" t="e">
        <f t="array" aca="1" ref="CR902" ca="1">_xludf.xlookup(CN902,'Banco de dados'!$B:$B,'Banco de dados'!$H:$H)</f>
        <v>#NAME?</v>
      </c>
      <c r="CS902" s="56" t="e">
        <f t="array" aca="1" ref="CS902" ca="1">_xludf.xlookup(CL902,'Banco de dados'!$B:$B,'Banco de dados'!$F:$F)</f>
        <v>#NAME?</v>
      </c>
      <c r="CT902" s="56" t="e">
        <f t="array" aca="1" ref="CT902" ca="1">_xludf.xlookup(CN902,'Banco de dados'!$B:$B,'Banco de dados'!$F:$F)</f>
        <v>#NAME?</v>
      </c>
      <c r="CU902" s="42"/>
      <c r="CV902" s="40"/>
      <c r="CW902" s="56" t="str">
        <f>IF(AJ902=0.5,"Suporte",IF(AND(AJ902&gt;='Braços de IP'!$B$9,AJ902&lt;='Braços de IP'!$D$9),'Braços de IP'!$E$9,IF(AND(AJ902&gt;='Braços de IP'!$B$10,AJ902&lt;='Braços de IP'!$D$10),'Braços de IP'!$E$10,IF(AND(AJ902&gt;='Braços de IP'!$B$11,AJ902&lt;='Braços de IP'!$D$11),'Braços de IP'!$E$11,IF(AND(AJ902&gt;='Braços de IP'!$B$12,AJ902&lt;='Braços de IP'!$D$12),'Braços de IP'!$E$12,IF(AND(AJ902&gt;='Braços de IP'!$B$13,AJ902&lt;='Braços de IP'!$D$13),'Braços de IP'!$E$13,IF(AND(AJ902&gt;='Braços de IP'!$B$14,AJ902&lt;='Braços de IP'!$D$14),'Braços de IP'!$E$14,"ERRO")))))))</f>
        <v>Longo I</v>
      </c>
      <c r="CX902" s="42"/>
      <c r="CY902" s="56" t="str">
        <f>IF($CX902="","",VLOOKUP($CX902,'Braços de IP'!$E$9:$I$15,2,0))</f>
        <v/>
      </c>
      <c r="CZ902" s="43" t="str">
        <f>IF($CX902="","",VLOOKUP($CX902,'Braços de IP'!$E$9:$I$15,5,0))</f>
        <v/>
      </c>
      <c r="DA902" s="56"/>
      <c r="DB902" s="56"/>
      <c r="DC902" s="56"/>
      <c r="DD902" s="56"/>
      <c r="DE902" s="56"/>
      <c r="DF902" s="56"/>
      <c r="DG902" s="44">
        <f t="shared" si="516"/>
        <v>0</v>
      </c>
      <c r="DH902" s="45">
        <f t="shared" si="517"/>
        <v>58</v>
      </c>
      <c r="DI902" s="44">
        <f t="shared" si="518"/>
        <v>58</v>
      </c>
      <c r="DJ902" s="46">
        <f t="shared" si="519"/>
        <v>1</v>
      </c>
      <c r="DK902" s="47" t="s">
        <v>147</v>
      </c>
      <c r="DL902" s="48"/>
      <c r="DM902" s="49"/>
      <c r="DN902" s="23" t="s">
        <v>148</v>
      </c>
      <c r="DO902" s="23"/>
      <c r="DQ902" s="50" t="e">
        <f t="shared" si="520"/>
        <v>#VALUE!</v>
      </c>
      <c r="DS902" s="5" t="s">
        <v>675</v>
      </c>
      <c r="DT902" s="5" t="s">
        <v>676</v>
      </c>
      <c r="DU902" s="5" t="s">
        <v>677</v>
      </c>
    </row>
    <row r="903" spans="2:125" ht="15.75" hidden="1" customHeight="1" x14ac:dyDescent="0.3">
      <c r="B903" s="5"/>
      <c r="C903" s="5"/>
      <c r="D903" s="5"/>
      <c r="E903" s="22" t="s">
        <v>706</v>
      </c>
      <c r="F903" s="22" t="s">
        <v>150</v>
      </c>
      <c r="G903" s="23" t="s">
        <v>186</v>
      </c>
      <c r="H903" s="23">
        <v>-23.330371</v>
      </c>
      <c r="I903" s="23">
        <v>-46.930562999999999</v>
      </c>
      <c r="J903" s="24" t="s">
        <v>139</v>
      </c>
      <c r="K903" s="25"/>
      <c r="L903" s="24" t="s">
        <v>152</v>
      </c>
      <c r="M903" s="24" t="s">
        <v>141</v>
      </c>
      <c r="N903" s="26">
        <v>58</v>
      </c>
      <c r="O903" s="27" t="s">
        <v>142</v>
      </c>
      <c r="P903" s="23" t="s">
        <v>143</v>
      </c>
      <c r="Q903" s="26">
        <f t="shared" si="497"/>
        <v>116</v>
      </c>
      <c r="R903" s="27">
        <v>1</v>
      </c>
      <c r="S903" s="28" t="s">
        <v>153</v>
      </c>
      <c r="T903" s="28">
        <v>3</v>
      </c>
      <c r="U903" s="23"/>
      <c r="V903" s="23"/>
      <c r="W903" s="23"/>
      <c r="X903" s="28" t="s">
        <v>153</v>
      </c>
      <c r="Y903" s="27"/>
      <c r="Z903" s="27"/>
      <c r="AA903" s="27"/>
      <c r="AB903" s="27"/>
      <c r="AC903" s="27"/>
      <c r="AD903" s="27" t="s">
        <v>144</v>
      </c>
      <c r="AE903" s="27" t="s">
        <v>145</v>
      </c>
      <c r="AF903" s="27"/>
      <c r="AG903" s="27">
        <v>8.3000000000000007</v>
      </c>
      <c r="AH903" s="27">
        <v>1</v>
      </c>
      <c r="AI903" s="27">
        <v>3.5</v>
      </c>
      <c r="AJ903" s="27">
        <v>3</v>
      </c>
      <c r="AK903" s="27">
        <f t="shared" si="498"/>
        <v>-0.5</v>
      </c>
      <c r="AL903" s="27" t="s">
        <v>143</v>
      </c>
      <c r="AM903" s="27" t="s">
        <v>143</v>
      </c>
      <c r="AN903" s="27"/>
      <c r="AO903" s="27">
        <f t="shared" si="499"/>
        <v>2</v>
      </c>
      <c r="AP903" s="27"/>
      <c r="AQ903" s="27"/>
      <c r="AR903" s="27"/>
      <c r="AS903" s="27"/>
      <c r="AT903" s="27"/>
      <c r="AU903" s="27"/>
      <c r="AV903" s="27">
        <f t="shared" si="500"/>
        <v>0</v>
      </c>
      <c r="AW903" s="27"/>
      <c r="AX903" s="28">
        <f>VLOOKUP(J903,ABNT5101!$I$3:$J$9,2)</f>
        <v>7.5</v>
      </c>
      <c r="AY903" s="28">
        <f>VLOOKUP(J903,ABNT5101!$I$3:$M$9,5)</f>
        <v>0.18</v>
      </c>
      <c r="AZ903" s="28" t="str">
        <f>_xlfn.XLOOKUP(J903,ABNT5101!I:I,ABNT5101!L:L)</f>
        <v>-</v>
      </c>
      <c r="BA903" s="28">
        <f>_xlfn.XLOOKUP(J903,ABNT5101!$I:$I,ABNT5101!M:M)</f>
        <v>0.18</v>
      </c>
      <c r="BB903" s="28" t="str">
        <f>_xlfn.XLOOKUP(J903,ABNT5101!$I:$I,ABNT5101!N:N)</f>
        <v>-</v>
      </c>
      <c r="BC903" s="28">
        <f>_xlfn.XLOOKUP(J903,ABNT5101!$I:$I,ABNT5101!O:O)</f>
        <v>16</v>
      </c>
      <c r="BD903" s="31" t="str">
        <f t="shared" si="501"/>
        <v>NÃO ATENDE</v>
      </c>
      <c r="BE903" s="32">
        <f t="shared" si="525"/>
        <v>-1</v>
      </c>
      <c r="BF903" s="32">
        <f t="shared" si="526"/>
        <v>-1</v>
      </c>
      <c r="BG903" s="32" t="str">
        <f t="shared" si="502"/>
        <v>-</v>
      </c>
      <c r="BH903" s="33"/>
      <c r="BI903" s="33"/>
      <c r="BJ903" s="34"/>
      <c r="BK903" s="34"/>
      <c r="BL903" s="35"/>
      <c r="BM903" s="34"/>
      <c r="BN903" s="31" t="str">
        <f t="shared" si="503"/>
        <v>NÃO ATENDE</v>
      </c>
      <c r="BO903" s="31" t="str">
        <f t="shared" si="527"/>
        <v>NÃO ATENDE</v>
      </c>
      <c r="BP903" s="31" t="str">
        <f t="shared" si="528"/>
        <v>NÃO ATENDE</v>
      </c>
      <c r="BQ903" s="31" t="str">
        <f t="shared" si="504"/>
        <v>ATENDE</v>
      </c>
      <c r="BR903" s="36" t="str">
        <f t="shared" si="505"/>
        <v>C5</v>
      </c>
      <c r="BS903" s="36" t="str">
        <f t="shared" si="523"/>
        <v>Sem Passeio</v>
      </c>
      <c r="BT903" s="37" t="e">
        <f t="shared" si="507"/>
        <v>#N/A</v>
      </c>
      <c r="BU903" s="34"/>
      <c r="BV903" s="34"/>
      <c r="BW903" s="36" t="e">
        <f>IF(BS903="-","-",_xlfn.XLOOKUP(BS903,ABNT5101!$B$4:$B$9,ABNT5101!$C$4:$C$9))</f>
        <v>#N/A</v>
      </c>
      <c r="BX903" s="36" t="e">
        <f>IF(BS903="-","-",_xlfn.XLOOKUP(BS903,ABNT5101!$B$4:$B$9,ABNT5101!$D$4:$D$9))</f>
        <v>#N/A</v>
      </c>
      <c r="BY903" s="31" t="e">
        <f t="shared" si="508"/>
        <v>#N/A</v>
      </c>
      <c r="BZ903" s="31" t="e">
        <f t="shared" si="509"/>
        <v>#N/A</v>
      </c>
      <c r="CA903" s="31" t="e">
        <f t="shared" si="510"/>
        <v>#N/A</v>
      </c>
      <c r="CB903" s="36" t="str">
        <f t="shared" si="524"/>
        <v>Sem Passeio</v>
      </c>
      <c r="CC903" s="37" t="e">
        <f t="shared" si="511"/>
        <v>#N/A</v>
      </c>
      <c r="CD903" s="38"/>
      <c r="CE903" s="38"/>
      <c r="CF903" s="31" t="e">
        <f>IF(CB903="-","-",_xlfn.XLOOKUP(CB903,ABNT5101!$B$4:$B$9,ABNT5101!$C$4:$C$9))</f>
        <v>#N/A</v>
      </c>
      <c r="CG903" s="36" t="e">
        <f>IF(CB903="-","-",_xlfn.XLOOKUP(CB903,ABNT5101!$B$4:$B$9,ABNT5101!$D$4:$D$9))</f>
        <v>#N/A</v>
      </c>
      <c r="CH903" s="31" t="e">
        <f t="shared" si="512"/>
        <v>#N/A</v>
      </c>
      <c r="CI903" s="31" t="e">
        <f t="shared" si="513"/>
        <v>#N/A</v>
      </c>
      <c r="CJ903" s="31" t="e">
        <f t="shared" si="514"/>
        <v>#N/A</v>
      </c>
      <c r="CK903" s="56">
        <f>_xlfn.XLOOKUP(CL903,'Banco de dados'!$B:$B,'Banco de dados'!$D:$D)</f>
        <v>0</v>
      </c>
      <c r="CL903" s="40"/>
      <c r="CM903" s="56">
        <f>_xlfn.XLOOKUP(CL903,'Banco de dados'!$B:$B,'Banco de dados'!$E:$E)</f>
        <v>0</v>
      </c>
      <c r="CN903" s="56"/>
      <c r="CO903" s="56">
        <f>IF(CN903="-","-",_xlfn.XLOOKUP(CN903,'Banco de dados'!$B:$B,'Banco de dados'!$E:$E))</f>
        <v>0</v>
      </c>
      <c r="CP903" s="41">
        <f t="shared" si="515"/>
        <v>1</v>
      </c>
      <c r="CQ903" s="56">
        <f>_xlfn.XLOOKUP(CL903,'Banco de dados'!$B:$B,'Banco de dados'!$H:$H)</f>
        <v>0</v>
      </c>
      <c r="CR903" s="56" t="e">
        <f t="array" aca="1" ref="CR903" ca="1">_xludf.xlookup(CN903,'Banco de dados'!$B:$B,'Banco de dados'!$H:$H)</f>
        <v>#NAME?</v>
      </c>
      <c r="CS903" s="56" t="e">
        <f t="array" aca="1" ref="CS903" ca="1">_xludf.xlookup(CL903,'Banco de dados'!$B:$B,'Banco de dados'!$F:$F)</f>
        <v>#NAME?</v>
      </c>
      <c r="CT903" s="56" t="e">
        <f t="array" aca="1" ref="CT903" ca="1">_xludf.xlookup(CN903,'Banco de dados'!$B:$B,'Banco de dados'!$F:$F)</f>
        <v>#NAME?</v>
      </c>
      <c r="CU903" s="42"/>
      <c r="CV903" s="40"/>
      <c r="CW903" s="56" t="str">
        <f>IF(AJ903=0.5,"Suporte",IF(AND(AJ903&gt;='Braços de IP'!$B$9,AJ903&lt;='Braços de IP'!$D$9),'Braços de IP'!$E$9,IF(AND(AJ903&gt;='Braços de IP'!$B$10,AJ903&lt;='Braços de IP'!$D$10),'Braços de IP'!$E$10,IF(AND(AJ903&gt;='Braços de IP'!$B$11,AJ903&lt;='Braços de IP'!$D$11),'Braços de IP'!$E$11,IF(AND(AJ903&gt;='Braços de IP'!$B$12,AJ903&lt;='Braços de IP'!$D$12),'Braços de IP'!$E$12,IF(AND(AJ903&gt;='Braços de IP'!$B$13,AJ903&lt;='Braços de IP'!$D$13),'Braços de IP'!$E$13,IF(AND(AJ903&gt;='Braços de IP'!$B$14,AJ903&lt;='Braços de IP'!$D$14),'Braços de IP'!$E$14,"ERRO")))))))</f>
        <v>Longo I</v>
      </c>
      <c r="CX903" s="42"/>
      <c r="CY903" s="56" t="str">
        <f>IF($CX903="","",VLOOKUP($CX903,'Braços de IP'!$E$9:$I$15,2,0))</f>
        <v/>
      </c>
      <c r="CZ903" s="43" t="str">
        <f>IF($CX903="","",VLOOKUP($CX903,'Braços de IP'!$E$9:$I$15,5,0))</f>
        <v/>
      </c>
      <c r="DA903" s="56"/>
      <c r="DB903" s="56"/>
      <c r="DC903" s="56"/>
      <c r="DD903" s="56"/>
      <c r="DE903" s="56"/>
      <c r="DF903" s="56"/>
      <c r="DG903" s="44">
        <f t="shared" si="516"/>
        <v>0</v>
      </c>
      <c r="DH903" s="45">
        <f t="shared" si="517"/>
        <v>58</v>
      </c>
      <c r="DI903" s="44">
        <f t="shared" si="518"/>
        <v>58</v>
      </c>
      <c r="DJ903" s="46">
        <f t="shared" si="519"/>
        <v>1</v>
      </c>
      <c r="DK903" s="47" t="s">
        <v>147</v>
      </c>
      <c r="DL903" s="48"/>
      <c r="DM903" s="49"/>
      <c r="DN903" s="23" t="s">
        <v>148</v>
      </c>
      <c r="DO903" s="23"/>
      <c r="DQ903" s="50" t="e">
        <f t="shared" si="520"/>
        <v>#VALUE!</v>
      </c>
      <c r="DS903" s="5" t="s">
        <v>675</v>
      </c>
      <c r="DT903" s="5" t="s">
        <v>676</v>
      </c>
      <c r="DU903" s="5" t="s">
        <v>677</v>
      </c>
    </row>
    <row r="904" spans="2:125" ht="15.75" hidden="1" customHeight="1" x14ac:dyDescent="0.3">
      <c r="B904" s="5"/>
      <c r="C904" s="5"/>
      <c r="D904" s="5"/>
      <c r="E904" s="22" t="s">
        <v>706</v>
      </c>
      <c r="F904" s="22" t="s">
        <v>150</v>
      </c>
      <c r="G904" s="23" t="s">
        <v>186</v>
      </c>
      <c r="H904" s="23">
        <v>-23.330371</v>
      </c>
      <c r="I904" s="23">
        <v>-46.930562999999999</v>
      </c>
      <c r="J904" s="24" t="s">
        <v>139</v>
      </c>
      <c r="K904" s="25"/>
      <c r="L904" s="24" t="s">
        <v>152</v>
      </c>
      <c r="M904" s="24" t="s">
        <v>141</v>
      </c>
      <c r="N904" s="26">
        <v>58</v>
      </c>
      <c r="O904" s="27" t="s">
        <v>142</v>
      </c>
      <c r="P904" s="23" t="s">
        <v>143</v>
      </c>
      <c r="Q904" s="26">
        <f t="shared" si="497"/>
        <v>116</v>
      </c>
      <c r="R904" s="27">
        <v>1</v>
      </c>
      <c r="S904" s="28" t="s">
        <v>153</v>
      </c>
      <c r="T904" s="28">
        <v>3</v>
      </c>
      <c r="U904" s="23"/>
      <c r="V904" s="23"/>
      <c r="W904" s="23"/>
      <c r="X904" s="28" t="s">
        <v>153</v>
      </c>
      <c r="Y904" s="27"/>
      <c r="Z904" s="27"/>
      <c r="AA904" s="27"/>
      <c r="AB904" s="27"/>
      <c r="AC904" s="27"/>
      <c r="AD904" s="27" t="s">
        <v>144</v>
      </c>
      <c r="AE904" s="27" t="s">
        <v>145</v>
      </c>
      <c r="AF904" s="27"/>
      <c r="AG904" s="27">
        <v>8.3000000000000007</v>
      </c>
      <c r="AH904" s="27">
        <v>1</v>
      </c>
      <c r="AI904" s="27">
        <v>3.5</v>
      </c>
      <c r="AJ904" s="27">
        <v>3</v>
      </c>
      <c r="AK904" s="27">
        <f t="shared" si="498"/>
        <v>-0.5</v>
      </c>
      <c r="AL904" s="27" t="s">
        <v>143</v>
      </c>
      <c r="AM904" s="27" t="s">
        <v>143</v>
      </c>
      <c r="AN904" s="27"/>
      <c r="AO904" s="27">
        <f t="shared" si="499"/>
        <v>2</v>
      </c>
      <c r="AP904" s="27"/>
      <c r="AQ904" s="27"/>
      <c r="AR904" s="27"/>
      <c r="AS904" s="27"/>
      <c r="AT904" s="27"/>
      <c r="AU904" s="27"/>
      <c r="AV904" s="27">
        <f t="shared" si="500"/>
        <v>0</v>
      </c>
      <c r="AW904" s="27"/>
      <c r="AX904" s="28">
        <f>VLOOKUP(J904,ABNT5101!$I$3:$J$9,2)</f>
        <v>7.5</v>
      </c>
      <c r="AY904" s="28">
        <f>VLOOKUP(J904,ABNT5101!$I$3:$M$9,5)</f>
        <v>0.18</v>
      </c>
      <c r="AZ904" s="28" t="str">
        <f>_xlfn.XLOOKUP(J904,ABNT5101!I:I,ABNT5101!L:L)</f>
        <v>-</v>
      </c>
      <c r="BA904" s="28">
        <f>_xlfn.XLOOKUP(J904,ABNT5101!$I:$I,ABNT5101!M:M)</f>
        <v>0.18</v>
      </c>
      <c r="BB904" s="28" t="str">
        <f>_xlfn.XLOOKUP(J904,ABNT5101!$I:$I,ABNT5101!N:N)</f>
        <v>-</v>
      </c>
      <c r="BC904" s="28">
        <f>_xlfn.XLOOKUP(J904,ABNT5101!$I:$I,ABNT5101!O:O)</f>
        <v>16</v>
      </c>
      <c r="BD904" s="31" t="str">
        <f t="shared" si="501"/>
        <v>NÃO ATENDE</v>
      </c>
      <c r="BE904" s="32">
        <f t="shared" si="525"/>
        <v>-1</v>
      </c>
      <c r="BF904" s="32">
        <f t="shared" si="526"/>
        <v>-1</v>
      </c>
      <c r="BG904" s="32" t="str">
        <f t="shared" si="502"/>
        <v>-</v>
      </c>
      <c r="BH904" s="33"/>
      <c r="BI904" s="33"/>
      <c r="BJ904" s="34"/>
      <c r="BK904" s="34"/>
      <c r="BL904" s="35"/>
      <c r="BM904" s="34"/>
      <c r="BN904" s="31" t="str">
        <f t="shared" si="503"/>
        <v>NÃO ATENDE</v>
      </c>
      <c r="BO904" s="31" t="str">
        <f t="shared" si="527"/>
        <v>NÃO ATENDE</v>
      </c>
      <c r="BP904" s="31" t="str">
        <f t="shared" si="528"/>
        <v>NÃO ATENDE</v>
      </c>
      <c r="BQ904" s="31" t="str">
        <f t="shared" si="504"/>
        <v>ATENDE</v>
      </c>
      <c r="BR904" s="36" t="str">
        <f t="shared" si="505"/>
        <v>C5</v>
      </c>
      <c r="BS904" s="36" t="str">
        <f t="shared" si="523"/>
        <v>Sem Passeio</v>
      </c>
      <c r="BT904" s="37" t="e">
        <f t="shared" si="507"/>
        <v>#N/A</v>
      </c>
      <c r="BU904" s="34"/>
      <c r="BV904" s="34"/>
      <c r="BW904" s="36" t="e">
        <f>IF(BS904="-","-",_xlfn.XLOOKUP(BS904,ABNT5101!$B$4:$B$9,ABNT5101!$C$4:$C$9))</f>
        <v>#N/A</v>
      </c>
      <c r="BX904" s="36" t="e">
        <f>IF(BS904="-","-",_xlfn.XLOOKUP(BS904,ABNT5101!$B$4:$B$9,ABNT5101!$D$4:$D$9))</f>
        <v>#N/A</v>
      </c>
      <c r="BY904" s="31" t="e">
        <f t="shared" si="508"/>
        <v>#N/A</v>
      </c>
      <c r="BZ904" s="31" t="e">
        <f t="shared" si="509"/>
        <v>#N/A</v>
      </c>
      <c r="CA904" s="31" t="e">
        <f t="shared" si="510"/>
        <v>#N/A</v>
      </c>
      <c r="CB904" s="36" t="str">
        <f t="shared" si="524"/>
        <v>Sem Passeio</v>
      </c>
      <c r="CC904" s="37" t="e">
        <f t="shared" si="511"/>
        <v>#N/A</v>
      </c>
      <c r="CD904" s="38"/>
      <c r="CE904" s="38"/>
      <c r="CF904" s="31" t="e">
        <f>IF(CB904="-","-",_xlfn.XLOOKUP(CB904,ABNT5101!$B$4:$B$9,ABNT5101!$C$4:$C$9))</f>
        <v>#N/A</v>
      </c>
      <c r="CG904" s="36" t="e">
        <f>IF(CB904="-","-",_xlfn.XLOOKUP(CB904,ABNT5101!$B$4:$B$9,ABNT5101!$D$4:$D$9))</f>
        <v>#N/A</v>
      </c>
      <c r="CH904" s="31" t="e">
        <f t="shared" si="512"/>
        <v>#N/A</v>
      </c>
      <c r="CI904" s="31" t="e">
        <f t="shared" si="513"/>
        <v>#N/A</v>
      </c>
      <c r="CJ904" s="31" t="e">
        <f t="shared" si="514"/>
        <v>#N/A</v>
      </c>
      <c r="CK904" s="56">
        <f>_xlfn.XLOOKUP(CL904,'Banco de dados'!$B:$B,'Banco de dados'!$D:$D)</f>
        <v>0</v>
      </c>
      <c r="CL904" s="40"/>
      <c r="CM904" s="56">
        <f>_xlfn.XLOOKUP(CL904,'Banco de dados'!$B:$B,'Banco de dados'!$E:$E)</f>
        <v>0</v>
      </c>
      <c r="CN904" s="56"/>
      <c r="CO904" s="56">
        <f>IF(CN904="-","-",_xlfn.XLOOKUP(CN904,'Banco de dados'!$B:$B,'Banco de dados'!$E:$E))</f>
        <v>0</v>
      </c>
      <c r="CP904" s="41">
        <f t="shared" si="515"/>
        <v>1</v>
      </c>
      <c r="CQ904" s="56">
        <f>_xlfn.XLOOKUP(CL904,'Banco de dados'!$B:$B,'Banco de dados'!$H:$H)</f>
        <v>0</v>
      </c>
      <c r="CR904" s="56" t="e">
        <f t="array" aca="1" ref="CR904" ca="1">_xludf.xlookup(CN904,'Banco de dados'!$B:$B,'Banco de dados'!$H:$H)</f>
        <v>#NAME?</v>
      </c>
      <c r="CS904" s="56" t="e">
        <f t="array" aca="1" ref="CS904" ca="1">_xludf.xlookup(CL904,'Banco de dados'!$B:$B,'Banco de dados'!$F:$F)</f>
        <v>#NAME?</v>
      </c>
      <c r="CT904" s="56" t="e">
        <f t="array" aca="1" ref="CT904" ca="1">_xludf.xlookup(CN904,'Banco de dados'!$B:$B,'Banco de dados'!$F:$F)</f>
        <v>#NAME?</v>
      </c>
      <c r="CU904" s="42"/>
      <c r="CV904" s="40"/>
      <c r="CW904" s="56" t="str">
        <f>IF(AJ904=0.5,"Suporte",IF(AND(AJ904&gt;='Braços de IP'!$B$9,AJ904&lt;='Braços de IP'!$D$9),'Braços de IP'!$E$9,IF(AND(AJ904&gt;='Braços de IP'!$B$10,AJ904&lt;='Braços de IP'!$D$10),'Braços de IP'!$E$10,IF(AND(AJ904&gt;='Braços de IP'!$B$11,AJ904&lt;='Braços de IP'!$D$11),'Braços de IP'!$E$11,IF(AND(AJ904&gt;='Braços de IP'!$B$12,AJ904&lt;='Braços de IP'!$D$12),'Braços de IP'!$E$12,IF(AND(AJ904&gt;='Braços de IP'!$B$13,AJ904&lt;='Braços de IP'!$D$13),'Braços de IP'!$E$13,IF(AND(AJ904&gt;='Braços de IP'!$B$14,AJ904&lt;='Braços de IP'!$D$14),'Braços de IP'!$E$14,"ERRO")))))))</f>
        <v>Longo I</v>
      </c>
      <c r="CX904" s="42"/>
      <c r="CY904" s="56" t="str">
        <f>IF($CX904="","",VLOOKUP($CX904,'Braços de IP'!$E$9:$I$15,2,0))</f>
        <v/>
      </c>
      <c r="CZ904" s="43" t="str">
        <f>IF($CX904="","",VLOOKUP($CX904,'Braços de IP'!$E$9:$I$15,5,0))</f>
        <v/>
      </c>
      <c r="DA904" s="56"/>
      <c r="DB904" s="56"/>
      <c r="DC904" s="56"/>
      <c r="DD904" s="56"/>
      <c r="DE904" s="56"/>
      <c r="DF904" s="56"/>
      <c r="DG904" s="44">
        <f t="shared" si="516"/>
        <v>0</v>
      </c>
      <c r="DH904" s="45">
        <f t="shared" si="517"/>
        <v>58</v>
      </c>
      <c r="DI904" s="44">
        <f t="shared" si="518"/>
        <v>58</v>
      </c>
      <c r="DJ904" s="46">
        <f t="shared" si="519"/>
        <v>1</v>
      </c>
      <c r="DK904" s="47" t="s">
        <v>147</v>
      </c>
      <c r="DL904" s="48"/>
      <c r="DM904" s="49"/>
      <c r="DN904" s="23" t="s">
        <v>148</v>
      </c>
      <c r="DO904" s="23"/>
      <c r="DQ904" s="50" t="e">
        <f t="shared" si="520"/>
        <v>#VALUE!</v>
      </c>
      <c r="DS904" s="5" t="s">
        <v>675</v>
      </c>
      <c r="DT904" s="5" t="s">
        <v>676</v>
      </c>
      <c r="DU904" s="5" t="s">
        <v>677</v>
      </c>
    </row>
    <row r="905" spans="2:125" ht="15.75" hidden="1" customHeight="1" x14ac:dyDescent="0.3">
      <c r="B905" s="5"/>
      <c r="C905" s="5"/>
      <c r="D905" s="5"/>
      <c r="E905" s="22" t="s">
        <v>707</v>
      </c>
      <c r="F905" s="22" t="s">
        <v>137</v>
      </c>
      <c r="G905" s="23" t="s">
        <v>708</v>
      </c>
      <c r="H905" s="23">
        <v>-23.402162000000001</v>
      </c>
      <c r="I905" s="23">
        <v>-46.862738999999998</v>
      </c>
      <c r="J905" s="24" t="s">
        <v>160</v>
      </c>
      <c r="K905" s="25"/>
      <c r="L905" s="24" t="s">
        <v>140</v>
      </c>
      <c r="M905" s="24" t="s">
        <v>141</v>
      </c>
      <c r="N905" s="26">
        <v>60</v>
      </c>
      <c r="O905" s="27" t="s">
        <v>142</v>
      </c>
      <c r="P905" s="23" t="s">
        <v>143</v>
      </c>
      <c r="Q905" s="26">
        <f t="shared" si="497"/>
        <v>120</v>
      </c>
      <c r="R905" s="27">
        <v>1</v>
      </c>
      <c r="S905" s="28">
        <v>3.5</v>
      </c>
      <c r="T905" s="28">
        <v>6.8</v>
      </c>
      <c r="U905" s="23"/>
      <c r="V905" s="23"/>
      <c r="W905" s="23"/>
      <c r="X905" s="28">
        <v>3.5</v>
      </c>
      <c r="Y905" s="27"/>
      <c r="Z905" s="27"/>
      <c r="AA905" s="27"/>
      <c r="AB905" s="27"/>
      <c r="AC905" s="27"/>
      <c r="AD905" s="27" t="s">
        <v>144</v>
      </c>
      <c r="AE905" s="27" t="s">
        <v>145</v>
      </c>
      <c r="AF905" s="27"/>
      <c r="AG905" s="27">
        <v>8.6</v>
      </c>
      <c r="AH905" s="27">
        <v>1</v>
      </c>
      <c r="AI905" s="27">
        <v>0.7</v>
      </c>
      <c r="AJ905" s="27">
        <v>2</v>
      </c>
      <c r="AK905" s="27">
        <f t="shared" si="498"/>
        <v>1.3</v>
      </c>
      <c r="AL905" s="27" t="s">
        <v>143</v>
      </c>
      <c r="AM905" s="27" t="s">
        <v>143</v>
      </c>
      <c r="AN905" s="27"/>
      <c r="AO905" s="27">
        <f t="shared" si="499"/>
        <v>2</v>
      </c>
      <c r="AP905" s="27"/>
      <c r="AQ905" s="27"/>
      <c r="AR905" s="27"/>
      <c r="AS905" s="27"/>
      <c r="AT905" s="27"/>
      <c r="AU905" s="27"/>
      <c r="AV905" s="27">
        <f t="shared" si="500"/>
        <v>0</v>
      </c>
      <c r="AW905" s="27"/>
      <c r="AX905" s="28">
        <f>VLOOKUP(J905,ABNT5101!$I$3:$J$9,2)</f>
        <v>10</v>
      </c>
      <c r="AY905" s="28">
        <f>VLOOKUP(J905,ABNT5101!$I$3:$M$9,5)</f>
        <v>0.18</v>
      </c>
      <c r="AZ905" s="28" t="str">
        <f>_xlfn.XLOOKUP(J905,ABNT5101!I:I,ABNT5101!L:L)</f>
        <v>-</v>
      </c>
      <c r="BA905" s="28">
        <f>_xlfn.XLOOKUP(J905,ABNT5101!$I:$I,ABNT5101!M:M)</f>
        <v>0.18</v>
      </c>
      <c r="BB905" s="28" t="str">
        <f>_xlfn.XLOOKUP(J905,ABNT5101!$I:$I,ABNT5101!N:N)</f>
        <v>-</v>
      </c>
      <c r="BC905" s="28">
        <f>_xlfn.XLOOKUP(J905,ABNT5101!$I:$I,ABNT5101!O:O)</f>
        <v>16</v>
      </c>
      <c r="BD905" s="31" t="str">
        <f t="shared" si="501"/>
        <v>NÃO ATENDE</v>
      </c>
      <c r="BE905" s="32">
        <f t="shared" si="525"/>
        <v>-1</v>
      </c>
      <c r="BF905" s="32">
        <f t="shared" si="526"/>
        <v>-1</v>
      </c>
      <c r="BG905" s="32" t="str">
        <f t="shared" si="502"/>
        <v>-</v>
      </c>
      <c r="BH905" s="33"/>
      <c r="BI905" s="33"/>
      <c r="BJ905" s="34"/>
      <c r="BK905" s="34"/>
      <c r="BL905" s="35"/>
      <c r="BM905" s="34"/>
      <c r="BN905" s="31" t="str">
        <f t="shared" si="503"/>
        <v>NÃO ATENDE</v>
      </c>
      <c r="BO905" s="31" t="str">
        <f t="shared" si="527"/>
        <v>NÃO ATENDE</v>
      </c>
      <c r="BP905" s="31" t="str">
        <f t="shared" si="528"/>
        <v>NÃO ATENDE</v>
      </c>
      <c r="BQ905" s="31" t="str">
        <f t="shared" si="504"/>
        <v>ATENDE</v>
      </c>
      <c r="BR905" s="36" t="str">
        <f t="shared" si="505"/>
        <v>C4</v>
      </c>
      <c r="BS905" s="36" t="str">
        <f t="shared" si="523"/>
        <v>P6</v>
      </c>
      <c r="BT905" s="37">
        <f t="shared" si="507"/>
        <v>-1</v>
      </c>
      <c r="BU905" s="34"/>
      <c r="BV905" s="34"/>
      <c r="BW905" s="36">
        <f>IF(BS905="-","-",_xlfn.XLOOKUP(BS905,ABNT5101!$B$4:$B$9,ABNT5101!$C$4:$C$9))</f>
        <v>3</v>
      </c>
      <c r="BX905" s="36">
        <f>IF(BS905="-","-",_xlfn.XLOOKUP(BS905,ABNT5101!$B$4:$B$9,ABNT5101!$D$4:$D$9))</f>
        <v>0.6</v>
      </c>
      <c r="BY905" s="31" t="str">
        <f t="shared" si="508"/>
        <v>NÃO ATENDE</v>
      </c>
      <c r="BZ905" s="31" t="str">
        <f t="shared" si="509"/>
        <v>NÃO ATENDE</v>
      </c>
      <c r="CA905" s="31" t="str">
        <f t="shared" si="510"/>
        <v>NÃO ATENDE</v>
      </c>
      <c r="CB905" s="36" t="str">
        <f t="shared" si="524"/>
        <v>P6</v>
      </c>
      <c r="CC905" s="37">
        <f t="shared" si="511"/>
        <v>-1</v>
      </c>
      <c r="CD905" s="38"/>
      <c r="CE905" s="38"/>
      <c r="CF905" s="31">
        <f>IF(CB905="-","-",_xlfn.XLOOKUP(CB905,ABNT5101!$B$4:$B$9,ABNT5101!$C$4:$C$9))</f>
        <v>3</v>
      </c>
      <c r="CG905" s="36">
        <f>IF(CB905="-","-",_xlfn.XLOOKUP(CB905,ABNT5101!$B$4:$B$9,ABNT5101!$D$4:$D$9))</f>
        <v>0.6</v>
      </c>
      <c r="CH905" s="31" t="str">
        <f t="shared" si="512"/>
        <v>NÃO ATENDE</v>
      </c>
      <c r="CI905" s="31" t="str">
        <f t="shared" si="513"/>
        <v>NÃO ATENDE</v>
      </c>
      <c r="CJ905" s="31" t="str">
        <f t="shared" si="514"/>
        <v>NÃO ATENDE</v>
      </c>
      <c r="CK905" s="56">
        <f>_xlfn.XLOOKUP(CL905,'Banco de dados'!$B:$B,'Banco de dados'!$D:$D)</f>
        <v>0</v>
      </c>
      <c r="CL905" s="40"/>
      <c r="CM905" s="56">
        <f>_xlfn.XLOOKUP(CL905,'Banco de dados'!$B:$B,'Banco de dados'!$E:$E)</f>
        <v>0</v>
      </c>
      <c r="CN905" s="56"/>
      <c r="CO905" s="56">
        <f>IF(CN905="-","-",_xlfn.XLOOKUP(CN905,'Banco de dados'!$B:$B,'Banco de dados'!$E:$E))</f>
        <v>0</v>
      </c>
      <c r="CP905" s="41">
        <f t="shared" si="515"/>
        <v>1</v>
      </c>
      <c r="CQ905" s="56">
        <f>_xlfn.XLOOKUP(CL905,'Banco de dados'!$B:$B,'Banco de dados'!$H:$H)</f>
        <v>0</v>
      </c>
      <c r="CR905" s="56" t="e">
        <f t="array" aca="1" ref="CR905" ca="1">_xludf.xlookup(CN905,'Banco de dados'!$B:$B,'Banco de dados'!$H:$H)</f>
        <v>#NAME?</v>
      </c>
      <c r="CS905" s="56" t="e">
        <f t="array" aca="1" ref="CS905" ca="1">_xludf.xlookup(CL905,'Banco de dados'!$B:$B,'Banco de dados'!$F:$F)</f>
        <v>#NAME?</v>
      </c>
      <c r="CT905" s="56" t="e">
        <f t="array" aca="1" ref="CT905" ca="1">_xludf.xlookup(CN905,'Banco de dados'!$B:$B,'Banco de dados'!$F:$F)</f>
        <v>#NAME?</v>
      </c>
      <c r="CU905" s="42"/>
      <c r="CV905" s="40"/>
      <c r="CW905" s="56" t="str">
        <f>IF(AJ905=0.5,"Suporte",IF(AND(AJ905&gt;='Braços de IP'!$B$9,AJ905&lt;='Braços de IP'!$D$9),'Braços de IP'!$E$9,IF(AND(AJ905&gt;='Braços de IP'!$B$10,AJ905&lt;='Braços de IP'!$D$10),'Braços de IP'!$E$10,IF(AND(AJ905&gt;='Braços de IP'!$B$11,AJ905&lt;='Braços de IP'!$D$11),'Braços de IP'!$E$11,IF(AND(AJ905&gt;='Braços de IP'!$B$12,AJ905&lt;='Braços de IP'!$D$12),'Braços de IP'!$E$12,IF(AND(AJ905&gt;='Braços de IP'!$B$13,AJ905&lt;='Braços de IP'!$D$13),'Braços de IP'!$E$13,IF(AND(AJ905&gt;='Braços de IP'!$B$14,AJ905&lt;='Braços de IP'!$D$14),'Braços de IP'!$E$14,"ERRO")))))))</f>
        <v>Médio I</v>
      </c>
      <c r="CX905" s="42"/>
      <c r="CY905" s="56" t="str">
        <f>IF($CX905="","",VLOOKUP($CX905,'Braços de IP'!$E$9:$I$15,2,0))</f>
        <v/>
      </c>
      <c r="CZ905" s="43" t="str">
        <f>IF($CX905="","",VLOOKUP($CX905,'Braços de IP'!$E$9:$I$15,5,0))</f>
        <v/>
      </c>
      <c r="DA905" s="56"/>
      <c r="DB905" s="56"/>
      <c r="DC905" s="56"/>
      <c r="DD905" s="56"/>
      <c r="DE905" s="56"/>
      <c r="DF905" s="56"/>
      <c r="DG905" s="44">
        <f t="shared" si="516"/>
        <v>0</v>
      </c>
      <c r="DH905" s="45">
        <f t="shared" si="517"/>
        <v>60</v>
      </c>
      <c r="DI905" s="44">
        <f t="shared" si="518"/>
        <v>60</v>
      </c>
      <c r="DJ905" s="46">
        <f t="shared" si="519"/>
        <v>1</v>
      </c>
      <c r="DK905" s="47" t="s">
        <v>147</v>
      </c>
      <c r="DL905" s="48"/>
      <c r="DM905" s="49"/>
      <c r="DN905" s="23" t="s">
        <v>148</v>
      </c>
      <c r="DO905" s="23"/>
      <c r="DQ905" s="50" t="e">
        <f t="shared" si="520"/>
        <v>#VALUE!</v>
      </c>
      <c r="DS905" s="5" t="s">
        <v>675</v>
      </c>
      <c r="DT905" s="5" t="s">
        <v>676</v>
      </c>
      <c r="DU905" s="5" t="s">
        <v>677</v>
      </c>
    </row>
    <row r="906" spans="2:125" ht="15.75" hidden="1" customHeight="1" x14ac:dyDescent="0.3">
      <c r="B906" s="5"/>
      <c r="C906" s="5"/>
      <c r="D906" s="5"/>
      <c r="E906" s="22" t="s">
        <v>707</v>
      </c>
      <c r="F906" s="22" t="s">
        <v>137</v>
      </c>
      <c r="G906" s="23" t="s">
        <v>708</v>
      </c>
      <c r="H906" s="23">
        <v>-23.402162000000001</v>
      </c>
      <c r="I906" s="23">
        <v>-46.862738999999998</v>
      </c>
      <c r="J906" s="24" t="s">
        <v>160</v>
      </c>
      <c r="K906" s="25"/>
      <c r="L906" s="24" t="s">
        <v>140</v>
      </c>
      <c r="M906" s="24" t="s">
        <v>141</v>
      </c>
      <c r="N906" s="26">
        <v>60</v>
      </c>
      <c r="O906" s="27" t="s">
        <v>142</v>
      </c>
      <c r="P906" s="23" t="s">
        <v>143</v>
      </c>
      <c r="Q906" s="26">
        <f t="shared" si="497"/>
        <v>120</v>
      </c>
      <c r="R906" s="27">
        <v>1</v>
      </c>
      <c r="S906" s="28">
        <v>3.5</v>
      </c>
      <c r="T906" s="28">
        <v>6.8</v>
      </c>
      <c r="U906" s="23"/>
      <c r="V906" s="23"/>
      <c r="W906" s="23"/>
      <c r="X906" s="28">
        <v>3.5</v>
      </c>
      <c r="Y906" s="27"/>
      <c r="Z906" s="27"/>
      <c r="AA906" s="27"/>
      <c r="AB906" s="27"/>
      <c r="AC906" s="27"/>
      <c r="AD906" s="27" t="s">
        <v>144</v>
      </c>
      <c r="AE906" s="27" t="s">
        <v>145</v>
      </c>
      <c r="AF906" s="27"/>
      <c r="AG906" s="27">
        <v>8.6</v>
      </c>
      <c r="AH906" s="27">
        <v>1</v>
      </c>
      <c r="AI906" s="27">
        <v>0.7</v>
      </c>
      <c r="AJ906" s="27">
        <v>2</v>
      </c>
      <c r="AK906" s="27">
        <f t="shared" si="498"/>
        <v>1.3</v>
      </c>
      <c r="AL906" s="27" t="s">
        <v>143</v>
      </c>
      <c r="AM906" s="27" t="s">
        <v>143</v>
      </c>
      <c r="AN906" s="27"/>
      <c r="AO906" s="27">
        <f t="shared" si="499"/>
        <v>2</v>
      </c>
      <c r="AP906" s="27"/>
      <c r="AQ906" s="27"/>
      <c r="AR906" s="27"/>
      <c r="AS906" s="27"/>
      <c r="AT906" s="27"/>
      <c r="AU906" s="27"/>
      <c r="AV906" s="27">
        <f t="shared" si="500"/>
        <v>0</v>
      </c>
      <c r="AW906" s="27"/>
      <c r="AX906" s="28">
        <f>VLOOKUP(J906,ABNT5101!$I$3:$J$9,2)</f>
        <v>10</v>
      </c>
      <c r="AY906" s="28">
        <f>VLOOKUP(J906,ABNT5101!$I$3:$M$9,5)</f>
        <v>0.18</v>
      </c>
      <c r="AZ906" s="28" t="str">
        <f>_xlfn.XLOOKUP(J906,ABNT5101!I:I,ABNT5101!L:L)</f>
        <v>-</v>
      </c>
      <c r="BA906" s="28">
        <f>_xlfn.XLOOKUP(J906,ABNT5101!$I:$I,ABNT5101!M:M)</f>
        <v>0.18</v>
      </c>
      <c r="BB906" s="28" t="str">
        <f>_xlfn.XLOOKUP(J906,ABNT5101!$I:$I,ABNT5101!N:N)</f>
        <v>-</v>
      </c>
      <c r="BC906" s="28">
        <f>_xlfn.XLOOKUP(J906,ABNT5101!$I:$I,ABNT5101!O:O)</f>
        <v>16</v>
      </c>
      <c r="BD906" s="31" t="str">
        <f t="shared" si="501"/>
        <v>NÃO ATENDE</v>
      </c>
      <c r="BE906" s="32">
        <f t="shared" si="525"/>
        <v>-1</v>
      </c>
      <c r="BF906" s="32">
        <f t="shared" si="526"/>
        <v>-1</v>
      </c>
      <c r="BG906" s="32" t="str">
        <f t="shared" si="502"/>
        <v>-</v>
      </c>
      <c r="BH906" s="33"/>
      <c r="BI906" s="33"/>
      <c r="BJ906" s="34"/>
      <c r="BK906" s="34"/>
      <c r="BL906" s="35"/>
      <c r="BM906" s="34"/>
      <c r="BN906" s="31" t="str">
        <f t="shared" si="503"/>
        <v>NÃO ATENDE</v>
      </c>
      <c r="BO906" s="31" t="str">
        <f t="shared" si="527"/>
        <v>NÃO ATENDE</v>
      </c>
      <c r="BP906" s="31" t="str">
        <f t="shared" si="528"/>
        <v>NÃO ATENDE</v>
      </c>
      <c r="BQ906" s="31" t="str">
        <f t="shared" si="504"/>
        <v>ATENDE</v>
      </c>
      <c r="BR906" s="36" t="str">
        <f t="shared" si="505"/>
        <v>C4</v>
      </c>
      <c r="BS906" s="36" t="str">
        <f t="shared" si="523"/>
        <v>P6</v>
      </c>
      <c r="BT906" s="37">
        <f t="shared" si="507"/>
        <v>-1</v>
      </c>
      <c r="BU906" s="34"/>
      <c r="BV906" s="34"/>
      <c r="BW906" s="36">
        <f>IF(BS906="-","-",_xlfn.XLOOKUP(BS906,ABNT5101!$B$4:$B$9,ABNT5101!$C$4:$C$9))</f>
        <v>3</v>
      </c>
      <c r="BX906" s="36">
        <f>IF(BS906="-","-",_xlfn.XLOOKUP(BS906,ABNT5101!$B$4:$B$9,ABNT5101!$D$4:$D$9))</f>
        <v>0.6</v>
      </c>
      <c r="BY906" s="31" t="str">
        <f t="shared" si="508"/>
        <v>NÃO ATENDE</v>
      </c>
      <c r="BZ906" s="31" t="str">
        <f t="shared" si="509"/>
        <v>NÃO ATENDE</v>
      </c>
      <c r="CA906" s="31" t="str">
        <f t="shared" si="510"/>
        <v>NÃO ATENDE</v>
      </c>
      <c r="CB906" s="36" t="str">
        <f t="shared" si="524"/>
        <v>P6</v>
      </c>
      <c r="CC906" s="37">
        <f t="shared" si="511"/>
        <v>-1</v>
      </c>
      <c r="CD906" s="38"/>
      <c r="CE906" s="38"/>
      <c r="CF906" s="31">
        <f>IF(CB906="-","-",_xlfn.XLOOKUP(CB906,ABNT5101!$B$4:$B$9,ABNT5101!$C$4:$C$9))</f>
        <v>3</v>
      </c>
      <c r="CG906" s="36">
        <f>IF(CB906="-","-",_xlfn.XLOOKUP(CB906,ABNT5101!$B$4:$B$9,ABNT5101!$D$4:$D$9))</f>
        <v>0.6</v>
      </c>
      <c r="CH906" s="31" t="str">
        <f t="shared" si="512"/>
        <v>NÃO ATENDE</v>
      </c>
      <c r="CI906" s="31" t="str">
        <f t="shared" si="513"/>
        <v>NÃO ATENDE</v>
      </c>
      <c r="CJ906" s="31" t="str">
        <f t="shared" si="514"/>
        <v>NÃO ATENDE</v>
      </c>
      <c r="CK906" s="56">
        <f>_xlfn.XLOOKUP(CL906,'Banco de dados'!$B:$B,'Banco de dados'!$D:$D)</f>
        <v>0</v>
      </c>
      <c r="CL906" s="40"/>
      <c r="CM906" s="56">
        <f>_xlfn.XLOOKUP(CL906,'Banco de dados'!$B:$B,'Banco de dados'!$E:$E)</f>
        <v>0</v>
      </c>
      <c r="CN906" s="56"/>
      <c r="CO906" s="56">
        <f>IF(CN906="-","-",_xlfn.XLOOKUP(CN906,'Banco de dados'!$B:$B,'Banco de dados'!$E:$E))</f>
        <v>0</v>
      </c>
      <c r="CP906" s="41">
        <f t="shared" si="515"/>
        <v>1</v>
      </c>
      <c r="CQ906" s="56">
        <f>_xlfn.XLOOKUP(CL906,'Banco de dados'!$B:$B,'Banco de dados'!$H:$H)</f>
        <v>0</v>
      </c>
      <c r="CR906" s="56" t="e">
        <f t="array" aca="1" ref="CR906" ca="1">_xludf.xlookup(CN906,'Banco de dados'!$B:$B,'Banco de dados'!$H:$H)</f>
        <v>#NAME?</v>
      </c>
      <c r="CS906" s="56" t="e">
        <f t="array" aca="1" ref="CS906" ca="1">_xludf.xlookup(CL906,'Banco de dados'!$B:$B,'Banco de dados'!$F:$F)</f>
        <v>#NAME?</v>
      </c>
      <c r="CT906" s="56" t="e">
        <f t="array" aca="1" ref="CT906" ca="1">_xludf.xlookup(CN906,'Banco de dados'!$B:$B,'Banco de dados'!$F:$F)</f>
        <v>#NAME?</v>
      </c>
      <c r="CU906" s="42"/>
      <c r="CV906" s="40"/>
      <c r="CW906" s="56" t="str">
        <f>IF(AJ906=0.5,"Suporte",IF(AND(AJ906&gt;='Braços de IP'!$B$9,AJ906&lt;='Braços de IP'!$D$9),'Braços de IP'!$E$9,IF(AND(AJ906&gt;='Braços de IP'!$B$10,AJ906&lt;='Braços de IP'!$D$10),'Braços de IP'!$E$10,IF(AND(AJ906&gt;='Braços de IP'!$B$11,AJ906&lt;='Braços de IP'!$D$11),'Braços de IP'!$E$11,IF(AND(AJ906&gt;='Braços de IP'!$B$12,AJ906&lt;='Braços de IP'!$D$12),'Braços de IP'!$E$12,IF(AND(AJ906&gt;='Braços de IP'!$B$13,AJ906&lt;='Braços de IP'!$D$13),'Braços de IP'!$E$13,IF(AND(AJ906&gt;='Braços de IP'!$B$14,AJ906&lt;='Braços de IP'!$D$14),'Braços de IP'!$E$14,"ERRO")))))))</f>
        <v>Médio I</v>
      </c>
      <c r="CX906" s="42"/>
      <c r="CY906" s="56" t="str">
        <f>IF($CX906="","",VLOOKUP($CX906,'Braços de IP'!$E$9:$I$15,2,0))</f>
        <v/>
      </c>
      <c r="CZ906" s="43" t="str">
        <f>IF($CX906="","",VLOOKUP($CX906,'Braços de IP'!$E$9:$I$15,5,0))</f>
        <v/>
      </c>
      <c r="DA906" s="56"/>
      <c r="DB906" s="56"/>
      <c r="DC906" s="56"/>
      <c r="DD906" s="56"/>
      <c r="DE906" s="56"/>
      <c r="DF906" s="56"/>
      <c r="DG906" s="44">
        <f t="shared" si="516"/>
        <v>0</v>
      </c>
      <c r="DH906" s="45">
        <f t="shared" si="517"/>
        <v>60</v>
      </c>
      <c r="DI906" s="44">
        <f t="shared" si="518"/>
        <v>60</v>
      </c>
      <c r="DJ906" s="46">
        <f t="shared" si="519"/>
        <v>1</v>
      </c>
      <c r="DK906" s="47" t="s">
        <v>147</v>
      </c>
      <c r="DL906" s="48"/>
      <c r="DM906" s="49"/>
      <c r="DN906" s="23" t="s">
        <v>148</v>
      </c>
      <c r="DO906" s="23"/>
      <c r="DQ906" s="50" t="e">
        <f t="shared" si="520"/>
        <v>#VALUE!</v>
      </c>
      <c r="DS906" s="5" t="s">
        <v>675</v>
      </c>
      <c r="DT906" s="5" t="s">
        <v>676</v>
      </c>
      <c r="DU906" s="5" t="s">
        <v>677</v>
      </c>
    </row>
    <row r="907" spans="2:125" ht="15.75" hidden="1" customHeight="1" x14ac:dyDescent="0.3">
      <c r="B907" s="5"/>
      <c r="C907" s="5"/>
      <c r="D907" s="5"/>
      <c r="E907" s="22" t="s">
        <v>707</v>
      </c>
      <c r="F907" s="22" t="s">
        <v>137</v>
      </c>
      <c r="G907" s="23" t="s">
        <v>708</v>
      </c>
      <c r="H907" s="23">
        <v>-23.402162000000001</v>
      </c>
      <c r="I907" s="23">
        <v>-46.862738999999998</v>
      </c>
      <c r="J907" s="24" t="s">
        <v>160</v>
      </c>
      <c r="K907" s="25"/>
      <c r="L907" s="24" t="s">
        <v>140</v>
      </c>
      <c r="M907" s="24" t="s">
        <v>141</v>
      </c>
      <c r="N907" s="26">
        <v>60</v>
      </c>
      <c r="O907" s="27" t="s">
        <v>142</v>
      </c>
      <c r="P907" s="23" t="s">
        <v>143</v>
      </c>
      <c r="Q907" s="26">
        <f t="shared" si="497"/>
        <v>120</v>
      </c>
      <c r="R907" s="27">
        <v>1</v>
      </c>
      <c r="S907" s="28">
        <v>3.5</v>
      </c>
      <c r="T907" s="28">
        <v>6.8</v>
      </c>
      <c r="U907" s="23"/>
      <c r="V907" s="23"/>
      <c r="W907" s="23"/>
      <c r="X907" s="28">
        <v>3.5</v>
      </c>
      <c r="Y907" s="27"/>
      <c r="Z907" s="27"/>
      <c r="AA907" s="27"/>
      <c r="AB907" s="27"/>
      <c r="AC907" s="27"/>
      <c r="AD907" s="27" t="s">
        <v>144</v>
      </c>
      <c r="AE907" s="27" t="s">
        <v>145</v>
      </c>
      <c r="AF907" s="27"/>
      <c r="AG907" s="27">
        <v>8.6</v>
      </c>
      <c r="AH907" s="27">
        <v>1</v>
      </c>
      <c r="AI907" s="27">
        <v>0.7</v>
      </c>
      <c r="AJ907" s="27">
        <v>2</v>
      </c>
      <c r="AK907" s="27">
        <f t="shared" si="498"/>
        <v>1.3</v>
      </c>
      <c r="AL907" s="27" t="s">
        <v>143</v>
      </c>
      <c r="AM907" s="27" t="s">
        <v>143</v>
      </c>
      <c r="AN907" s="27"/>
      <c r="AO907" s="27">
        <f t="shared" si="499"/>
        <v>2</v>
      </c>
      <c r="AP907" s="27"/>
      <c r="AQ907" s="27"/>
      <c r="AR907" s="27"/>
      <c r="AS907" s="27"/>
      <c r="AT907" s="27"/>
      <c r="AU907" s="27"/>
      <c r="AV907" s="27">
        <f t="shared" si="500"/>
        <v>0</v>
      </c>
      <c r="AW907" s="27"/>
      <c r="AX907" s="28">
        <f>VLOOKUP(J907,ABNT5101!$I$3:$J$9,2)</f>
        <v>10</v>
      </c>
      <c r="AY907" s="28">
        <f>VLOOKUP(J907,ABNT5101!$I$3:$M$9,5)</f>
        <v>0.18</v>
      </c>
      <c r="AZ907" s="28" t="str">
        <f>_xlfn.XLOOKUP(J907,ABNT5101!I:I,ABNT5101!L:L)</f>
        <v>-</v>
      </c>
      <c r="BA907" s="28">
        <f>_xlfn.XLOOKUP(J907,ABNT5101!$I:$I,ABNT5101!M:M)</f>
        <v>0.18</v>
      </c>
      <c r="BB907" s="28" t="str">
        <f>_xlfn.XLOOKUP(J907,ABNT5101!$I:$I,ABNT5101!N:N)</f>
        <v>-</v>
      </c>
      <c r="BC907" s="28">
        <f>_xlfn.XLOOKUP(J907,ABNT5101!$I:$I,ABNT5101!O:O)</f>
        <v>16</v>
      </c>
      <c r="BD907" s="31" t="str">
        <f t="shared" si="501"/>
        <v>NÃO ATENDE</v>
      </c>
      <c r="BE907" s="32">
        <f t="shared" si="525"/>
        <v>-1</v>
      </c>
      <c r="BF907" s="32">
        <f t="shared" si="526"/>
        <v>-1</v>
      </c>
      <c r="BG907" s="32" t="str">
        <f t="shared" si="502"/>
        <v>-</v>
      </c>
      <c r="BH907" s="33"/>
      <c r="BI907" s="33"/>
      <c r="BJ907" s="34"/>
      <c r="BK907" s="34"/>
      <c r="BL907" s="35"/>
      <c r="BM907" s="34"/>
      <c r="BN907" s="31" t="str">
        <f t="shared" si="503"/>
        <v>NÃO ATENDE</v>
      </c>
      <c r="BO907" s="31" t="str">
        <f t="shared" si="527"/>
        <v>NÃO ATENDE</v>
      </c>
      <c r="BP907" s="31" t="str">
        <f t="shared" si="528"/>
        <v>NÃO ATENDE</v>
      </c>
      <c r="BQ907" s="31" t="str">
        <f t="shared" si="504"/>
        <v>ATENDE</v>
      </c>
      <c r="BR907" s="36" t="str">
        <f t="shared" si="505"/>
        <v>C4</v>
      </c>
      <c r="BS907" s="36" t="str">
        <f t="shared" si="523"/>
        <v>P6</v>
      </c>
      <c r="BT907" s="37">
        <f t="shared" si="507"/>
        <v>-1</v>
      </c>
      <c r="BU907" s="34"/>
      <c r="BV907" s="34"/>
      <c r="BW907" s="36">
        <f>IF(BS907="-","-",_xlfn.XLOOKUP(BS907,ABNT5101!$B$4:$B$9,ABNT5101!$C$4:$C$9))</f>
        <v>3</v>
      </c>
      <c r="BX907" s="36">
        <f>IF(BS907="-","-",_xlfn.XLOOKUP(BS907,ABNT5101!$B$4:$B$9,ABNT5101!$D$4:$D$9))</f>
        <v>0.6</v>
      </c>
      <c r="BY907" s="31" t="str">
        <f t="shared" si="508"/>
        <v>NÃO ATENDE</v>
      </c>
      <c r="BZ907" s="31" t="str">
        <f t="shared" si="509"/>
        <v>NÃO ATENDE</v>
      </c>
      <c r="CA907" s="31" t="str">
        <f t="shared" si="510"/>
        <v>NÃO ATENDE</v>
      </c>
      <c r="CB907" s="36" t="str">
        <f t="shared" si="524"/>
        <v>P6</v>
      </c>
      <c r="CC907" s="37">
        <f t="shared" si="511"/>
        <v>-1</v>
      </c>
      <c r="CD907" s="38"/>
      <c r="CE907" s="38"/>
      <c r="CF907" s="31">
        <f>IF(CB907="-","-",_xlfn.XLOOKUP(CB907,ABNT5101!$B$4:$B$9,ABNT5101!$C$4:$C$9))</f>
        <v>3</v>
      </c>
      <c r="CG907" s="36">
        <f>IF(CB907="-","-",_xlfn.XLOOKUP(CB907,ABNT5101!$B$4:$B$9,ABNT5101!$D$4:$D$9))</f>
        <v>0.6</v>
      </c>
      <c r="CH907" s="31" t="str">
        <f t="shared" si="512"/>
        <v>NÃO ATENDE</v>
      </c>
      <c r="CI907" s="31" t="str">
        <f t="shared" si="513"/>
        <v>NÃO ATENDE</v>
      </c>
      <c r="CJ907" s="31" t="str">
        <f t="shared" si="514"/>
        <v>NÃO ATENDE</v>
      </c>
      <c r="CK907" s="56">
        <f>_xlfn.XLOOKUP(CL907,'Banco de dados'!$B:$B,'Banco de dados'!$D:$D)</f>
        <v>0</v>
      </c>
      <c r="CL907" s="40"/>
      <c r="CM907" s="56">
        <f>_xlfn.XLOOKUP(CL907,'Banco de dados'!$B:$B,'Banco de dados'!$E:$E)</f>
        <v>0</v>
      </c>
      <c r="CN907" s="56"/>
      <c r="CO907" s="56">
        <f>IF(CN907="-","-",_xlfn.XLOOKUP(CN907,'Banco de dados'!$B:$B,'Banco de dados'!$E:$E))</f>
        <v>0</v>
      </c>
      <c r="CP907" s="41">
        <f t="shared" si="515"/>
        <v>1</v>
      </c>
      <c r="CQ907" s="56">
        <f>_xlfn.XLOOKUP(CL907,'Banco de dados'!$B:$B,'Banco de dados'!$H:$H)</f>
        <v>0</v>
      </c>
      <c r="CR907" s="56" t="e">
        <f t="array" aca="1" ref="CR907" ca="1">_xludf.xlookup(CN907,'Banco de dados'!$B:$B,'Banco de dados'!$H:$H)</f>
        <v>#NAME?</v>
      </c>
      <c r="CS907" s="56" t="e">
        <f t="array" aca="1" ref="CS907" ca="1">_xludf.xlookup(CL907,'Banco de dados'!$B:$B,'Banco de dados'!$F:$F)</f>
        <v>#NAME?</v>
      </c>
      <c r="CT907" s="56" t="e">
        <f t="array" aca="1" ref="CT907" ca="1">_xludf.xlookup(CN907,'Banco de dados'!$B:$B,'Banco de dados'!$F:$F)</f>
        <v>#NAME?</v>
      </c>
      <c r="CU907" s="42"/>
      <c r="CV907" s="40"/>
      <c r="CW907" s="56" t="str">
        <f>IF(AJ907=0.5,"Suporte",IF(AND(AJ907&gt;='Braços de IP'!$B$9,AJ907&lt;='Braços de IP'!$D$9),'Braços de IP'!$E$9,IF(AND(AJ907&gt;='Braços de IP'!$B$10,AJ907&lt;='Braços de IP'!$D$10),'Braços de IP'!$E$10,IF(AND(AJ907&gt;='Braços de IP'!$B$11,AJ907&lt;='Braços de IP'!$D$11),'Braços de IP'!$E$11,IF(AND(AJ907&gt;='Braços de IP'!$B$12,AJ907&lt;='Braços de IP'!$D$12),'Braços de IP'!$E$12,IF(AND(AJ907&gt;='Braços de IP'!$B$13,AJ907&lt;='Braços de IP'!$D$13),'Braços de IP'!$E$13,IF(AND(AJ907&gt;='Braços de IP'!$B$14,AJ907&lt;='Braços de IP'!$D$14),'Braços de IP'!$E$14,"ERRO")))))))</f>
        <v>Médio I</v>
      </c>
      <c r="CX907" s="42"/>
      <c r="CY907" s="56" t="str">
        <f>IF($CX907="","",VLOOKUP($CX907,'Braços de IP'!$E$9:$I$15,2,0))</f>
        <v/>
      </c>
      <c r="CZ907" s="43" t="str">
        <f>IF($CX907="","",VLOOKUP($CX907,'Braços de IP'!$E$9:$I$15,5,0))</f>
        <v/>
      </c>
      <c r="DA907" s="56"/>
      <c r="DB907" s="56"/>
      <c r="DC907" s="56"/>
      <c r="DD907" s="56"/>
      <c r="DE907" s="56"/>
      <c r="DF907" s="56"/>
      <c r="DG907" s="44">
        <f t="shared" si="516"/>
        <v>0</v>
      </c>
      <c r="DH907" s="45">
        <f t="shared" si="517"/>
        <v>60</v>
      </c>
      <c r="DI907" s="44">
        <f t="shared" si="518"/>
        <v>60</v>
      </c>
      <c r="DJ907" s="46">
        <f t="shared" si="519"/>
        <v>1</v>
      </c>
      <c r="DK907" s="47" t="s">
        <v>147</v>
      </c>
      <c r="DL907" s="48"/>
      <c r="DM907" s="49"/>
      <c r="DN907" s="23" t="s">
        <v>148</v>
      </c>
      <c r="DO907" s="23"/>
      <c r="DQ907" s="50" t="e">
        <f t="shared" si="520"/>
        <v>#VALUE!</v>
      </c>
      <c r="DS907" s="5" t="s">
        <v>675</v>
      </c>
      <c r="DT907" s="5" t="s">
        <v>676</v>
      </c>
      <c r="DU907" s="5" t="s">
        <v>677</v>
      </c>
    </row>
    <row r="908" spans="2:125" ht="15.75" hidden="1" customHeight="1" x14ac:dyDescent="0.3">
      <c r="B908" s="5"/>
      <c r="C908" s="5"/>
      <c r="D908" s="5"/>
      <c r="E908" s="22" t="s">
        <v>709</v>
      </c>
      <c r="F908" s="22" t="s">
        <v>192</v>
      </c>
      <c r="G908" s="23" t="s">
        <v>155</v>
      </c>
      <c r="H908" s="23">
        <v>-23.351171000000001</v>
      </c>
      <c r="I908" s="23">
        <v>-46.847853999999998</v>
      </c>
      <c r="J908" s="24" t="s">
        <v>156</v>
      </c>
      <c r="K908" s="25"/>
      <c r="L908" s="24" t="s">
        <v>157</v>
      </c>
      <c r="M908" s="24" t="s">
        <v>141</v>
      </c>
      <c r="N908" s="26">
        <v>90</v>
      </c>
      <c r="O908" s="27" t="s">
        <v>142</v>
      </c>
      <c r="P908" s="23" t="s">
        <v>143</v>
      </c>
      <c r="Q908" s="26">
        <f t="shared" si="497"/>
        <v>180</v>
      </c>
      <c r="R908" s="27">
        <v>1</v>
      </c>
      <c r="S908" s="23" t="s">
        <v>143</v>
      </c>
      <c r="T908" s="28">
        <v>7.5</v>
      </c>
      <c r="U908" s="23"/>
      <c r="V908" s="23"/>
      <c r="W908" s="29"/>
      <c r="X908" s="28">
        <v>3</v>
      </c>
      <c r="Y908" s="27"/>
      <c r="Z908" s="27"/>
      <c r="AA908" s="27"/>
      <c r="AB908" s="27"/>
      <c r="AC908" s="27"/>
      <c r="AD908" s="27" t="s">
        <v>144</v>
      </c>
      <c r="AE908" s="27" t="s">
        <v>145</v>
      </c>
      <c r="AF908" s="27"/>
      <c r="AG908" s="27">
        <v>8.4</v>
      </c>
      <c r="AH908" s="27">
        <v>1</v>
      </c>
      <c r="AI908" s="27">
        <v>0.8</v>
      </c>
      <c r="AJ908" s="27">
        <v>3.6</v>
      </c>
      <c r="AK908" s="27">
        <f t="shared" si="498"/>
        <v>2.8</v>
      </c>
      <c r="AL908" s="27" t="s">
        <v>143</v>
      </c>
      <c r="AM908" s="27" t="s">
        <v>143</v>
      </c>
      <c r="AN908" s="27"/>
      <c r="AO908" s="27">
        <f t="shared" si="499"/>
        <v>2</v>
      </c>
      <c r="AP908" s="27"/>
      <c r="AQ908" s="27"/>
      <c r="AR908" s="27"/>
      <c r="AS908" s="27"/>
      <c r="AT908" s="27"/>
      <c r="AU908" s="27"/>
      <c r="AV908" s="27">
        <f t="shared" si="500"/>
        <v>0</v>
      </c>
      <c r="AW908" s="27"/>
      <c r="AX908" s="28">
        <f>VLOOKUP(J908,ABNT5101!$I$3:$J$9,2)</f>
        <v>20</v>
      </c>
      <c r="AY908" s="28">
        <f>VLOOKUP(J908,ABNT5101!$I$3:$M$9,5)</f>
        <v>0.28000000000000003</v>
      </c>
      <c r="AZ908" s="28" t="str">
        <f>_xlfn.XLOOKUP(J908,ABNT5101!I:I,ABNT5101!L:L)</f>
        <v>-</v>
      </c>
      <c r="BA908" s="28">
        <f>_xlfn.XLOOKUP(J908,ABNT5101!$I:$I,ABNT5101!M:M)</f>
        <v>0.28000000000000003</v>
      </c>
      <c r="BB908" s="28" t="str">
        <f>_xlfn.XLOOKUP(J908,ABNT5101!$I:$I,ABNT5101!N:N)</f>
        <v>-</v>
      </c>
      <c r="BC908" s="28">
        <f>_xlfn.XLOOKUP(J908,ABNT5101!$I:$I,ABNT5101!O:O)</f>
        <v>14</v>
      </c>
      <c r="BD908" s="31" t="str">
        <f t="shared" si="501"/>
        <v>NÃO ATENDE</v>
      </c>
      <c r="BE908" s="32">
        <f t="shared" si="525"/>
        <v>-1</v>
      </c>
      <c r="BF908" s="32">
        <f t="shared" si="526"/>
        <v>-1</v>
      </c>
      <c r="BG908" s="32" t="str">
        <f t="shared" si="502"/>
        <v>-</v>
      </c>
      <c r="BH908" s="34"/>
      <c r="BI908" s="34"/>
      <c r="BJ908" s="34"/>
      <c r="BK908" s="34"/>
      <c r="BL908" s="35"/>
      <c r="BM908" s="34"/>
      <c r="BN908" s="31" t="str">
        <f t="shared" si="503"/>
        <v>NÃO ATENDE</v>
      </c>
      <c r="BO908" s="31" t="str">
        <f t="shared" si="527"/>
        <v>NÃO ATENDE</v>
      </c>
      <c r="BP908" s="31" t="str">
        <f t="shared" si="528"/>
        <v>NÃO ATENDE</v>
      </c>
      <c r="BQ908" s="31" t="str">
        <f t="shared" si="504"/>
        <v>ATENDE</v>
      </c>
      <c r="BR908" s="36" t="str">
        <f t="shared" si="505"/>
        <v>C2</v>
      </c>
      <c r="BS908" s="36" t="str">
        <f t="shared" si="523"/>
        <v>P5</v>
      </c>
      <c r="BT908" s="37">
        <f t="shared" si="507"/>
        <v>-1</v>
      </c>
      <c r="BU908" s="34"/>
      <c r="BV908" s="34"/>
      <c r="BW908" s="36">
        <f>IF(BS908="-","-",_xlfn.XLOOKUP(BS908,ABNT5101!$B$4:$B$9,ABNT5101!$C$4:$C$9))</f>
        <v>5</v>
      </c>
      <c r="BX908" s="36">
        <f>IF(BS908="-","-",_xlfn.XLOOKUP(BS908,ABNT5101!$B$4:$B$9,ABNT5101!$D$4:$D$9))</f>
        <v>1</v>
      </c>
      <c r="BY908" s="31" t="str">
        <f t="shared" si="508"/>
        <v>NÃO ATENDE</v>
      </c>
      <c r="BZ908" s="31" t="str">
        <f t="shared" si="509"/>
        <v>NÃO ATENDE</v>
      </c>
      <c r="CA908" s="31" t="str">
        <f t="shared" si="510"/>
        <v>NÃO ATENDE</v>
      </c>
      <c r="CB908" s="36" t="str">
        <f t="shared" si="524"/>
        <v>P5</v>
      </c>
      <c r="CC908" s="37">
        <f t="shared" si="511"/>
        <v>-1</v>
      </c>
      <c r="CD908" s="38"/>
      <c r="CE908" s="38"/>
      <c r="CF908" s="31">
        <f>IF(CB908="-","-",_xlfn.XLOOKUP(CB908,ABNT5101!$B$4:$B$9,ABNT5101!$C$4:$C$9))</f>
        <v>5</v>
      </c>
      <c r="CG908" s="36">
        <f>IF(CB908="-","-",_xlfn.XLOOKUP(CB908,ABNT5101!$B$4:$B$9,ABNT5101!$D$4:$D$9))</f>
        <v>1</v>
      </c>
      <c r="CH908" s="31" t="str">
        <f t="shared" si="512"/>
        <v>NÃO ATENDE</v>
      </c>
      <c r="CI908" s="31" t="str">
        <f t="shared" si="513"/>
        <v>NÃO ATENDE</v>
      </c>
      <c r="CJ908" s="31" t="str">
        <f t="shared" si="514"/>
        <v>NÃO ATENDE</v>
      </c>
      <c r="CK908" s="56">
        <f>_xlfn.XLOOKUP(CL908,'Banco de dados'!$B:$B,'Banco de dados'!$D:$D)</f>
        <v>0</v>
      </c>
      <c r="CL908" s="57"/>
      <c r="CM908" s="56">
        <f>_xlfn.XLOOKUP(CL908,'Banco de dados'!$B:$B,'Banco de dados'!$E:$E)</f>
        <v>0</v>
      </c>
      <c r="CN908" s="56"/>
      <c r="CO908" s="56">
        <f>IF(CN908="-","-",_xlfn.XLOOKUP(CN908,'Banco de dados'!$B:$B,'Banco de dados'!$E:$E))</f>
        <v>0</v>
      </c>
      <c r="CP908" s="41">
        <f t="shared" si="515"/>
        <v>1</v>
      </c>
      <c r="CQ908" s="56">
        <f>_xlfn.XLOOKUP(CL908,'Banco de dados'!$B:$B,'Banco de dados'!$H:$H)</f>
        <v>0</v>
      </c>
      <c r="CR908" s="56" t="e">
        <f t="array" aca="1" ref="CR908" ca="1">_xludf.xlookup(CN908,'Banco de dados'!$B:$B,'Banco de dados'!$H:$H)</f>
        <v>#NAME?</v>
      </c>
      <c r="CS908" s="58" t="e">
        <f t="array" aca="1" ref="CS908" ca="1">_xludf.xlookup(CL908,'Banco de dados'!$B:$B,'Banco de dados'!$F:$F)</f>
        <v>#NAME?</v>
      </c>
      <c r="CT908" s="56" t="e">
        <f t="array" aca="1" ref="CT908" ca="1">_xludf.xlookup(CN908,'Banco de dados'!$B:$B,'Banco de dados'!$F:$F)</f>
        <v>#NAME?</v>
      </c>
      <c r="CU908" s="42"/>
      <c r="CV908" s="42"/>
      <c r="CW908" s="56" t="str">
        <f>IF(AJ908=0.5,"Suporte",IF(AND(AJ908&gt;='Braços de IP'!$B$9,AJ908&lt;='Braços de IP'!$D$9),'Braços de IP'!$E$9,IF(AND(AJ908&gt;='Braços de IP'!$B$10,AJ908&lt;='Braços de IP'!$D$10),'Braços de IP'!$E$10,IF(AND(AJ908&gt;='Braços de IP'!$B$11,AJ908&lt;='Braços de IP'!$D$11),'Braços de IP'!$E$11,IF(AND(AJ908&gt;='Braços de IP'!$B$12,AJ908&lt;='Braços de IP'!$D$12),'Braços de IP'!$E$12,IF(AND(AJ908&gt;='Braços de IP'!$B$13,AJ908&lt;='Braços de IP'!$D$13),'Braços de IP'!$E$13,IF(AND(AJ908&gt;='Braços de IP'!$B$14,AJ908&lt;='Braços de IP'!$D$14),'Braços de IP'!$E$14,"ERRO")))))))</f>
        <v>Longo II</v>
      </c>
      <c r="CX908" s="42"/>
      <c r="CY908" s="56" t="str">
        <f>IF($CX908="","",VLOOKUP($CX908,'Braços de IP'!$E$9:$I$15,2,0))</f>
        <v/>
      </c>
      <c r="CZ908" s="43" t="str">
        <f>IF($CX908="","",VLOOKUP($CX908,'Braços de IP'!$E$9:$I$15,5,0))</f>
        <v/>
      </c>
      <c r="DA908" s="56"/>
      <c r="DB908" s="56"/>
      <c r="DC908" s="56"/>
      <c r="DD908" s="56"/>
      <c r="DE908" s="56"/>
      <c r="DF908" s="56"/>
      <c r="DG908" s="44">
        <f t="shared" si="516"/>
        <v>0</v>
      </c>
      <c r="DH908" s="45">
        <f t="shared" si="517"/>
        <v>90</v>
      </c>
      <c r="DI908" s="44">
        <f t="shared" si="518"/>
        <v>90</v>
      </c>
      <c r="DJ908" s="46">
        <f t="shared" si="519"/>
        <v>1</v>
      </c>
      <c r="DK908" s="47" t="s">
        <v>147</v>
      </c>
      <c r="DL908" s="48"/>
      <c r="DM908" s="49"/>
      <c r="DN908" s="23" t="s">
        <v>148</v>
      </c>
      <c r="DO908" s="23"/>
      <c r="DQ908" s="50" t="e">
        <f t="shared" si="520"/>
        <v>#VALUE!</v>
      </c>
      <c r="DS908" s="5" t="s">
        <v>675</v>
      </c>
      <c r="DT908" s="5" t="s">
        <v>676</v>
      </c>
      <c r="DU908" s="5" t="s">
        <v>677</v>
      </c>
    </row>
    <row r="909" spans="2:125" ht="15.75" hidden="1" customHeight="1" x14ac:dyDescent="0.3">
      <c r="B909" s="5"/>
      <c r="C909" s="5"/>
      <c r="D909" s="5"/>
      <c r="E909" s="22" t="s">
        <v>709</v>
      </c>
      <c r="F909" s="22" t="s">
        <v>192</v>
      </c>
      <c r="G909" s="23" t="s">
        <v>155</v>
      </c>
      <c r="H909" s="23">
        <v>-23.351171000000001</v>
      </c>
      <c r="I909" s="23">
        <v>-46.847853999999998</v>
      </c>
      <c r="J909" s="24" t="s">
        <v>156</v>
      </c>
      <c r="K909" s="25"/>
      <c r="L909" s="24" t="s">
        <v>157</v>
      </c>
      <c r="M909" s="24" t="s">
        <v>141</v>
      </c>
      <c r="N909" s="26">
        <v>90</v>
      </c>
      <c r="O909" s="27" t="s">
        <v>142</v>
      </c>
      <c r="P909" s="23" t="s">
        <v>143</v>
      </c>
      <c r="Q909" s="26">
        <f t="shared" si="497"/>
        <v>180</v>
      </c>
      <c r="R909" s="27">
        <v>1</v>
      </c>
      <c r="S909" s="23" t="s">
        <v>143</v>
      </c>
      <c r="T909" s="28">
        <v>7.5</v>
      </c>
      <c r="U909" s="23"/>
      <c r="V909" s="23"/>
      <c r="W909" s="29"/>
      <c r="X909" s="28">
        <v>3</v>
      </c>
      <c r="Y909" s="27"/>
      <c r="Z909" s="27"/>
      <c r="AA909" s="27"/>
      <c r="AB909" s="27"/>
      <c r="AC909" s="27"/>
      <c r="AD909" s="27" t="s">
        <v>144</v>
      </c>
      <c r="AE909" s="27" t="s">
        <v>145</v>
      </c>
      <c r="AF909" s="27"/>
      <c r="AG909" s="27">
        <v>8.4</v>
      </c>
      <c r="AH909" s="27">
        <v>1</v>
      </c>
      <c r="AI909" s="27">
        <v>0.8</v>
      </c>
      <c r="AJ909" s="27">
        <v>3.6</v>
      </c>
      <c r="AK909" s="27">
        <f t="shared" si="498"/>
        <v>2.8</v>
      </c>
      <c r="AL909" s="27" t="s">
        <v>143</v>
      </c>
      <c r="AM909" s="27" t="s">
        <v>143</v>
      </c>
      <c r="AN909" s="27"/>
      <c r="AO909" s="27">
        <f t="shared" si="499"/>
        <v>2</v>
      </c>
      <c r="AP909" s="27"/>
      <c r="AQ909" s="27"/>
      <c r="AR909" s="27"/>
      <c r="AS909" s="27"/>
      <c r="AT909" s="27"/>
      <c r="AU909" s="27"/>
      <c r="AV909" s="27">
        <f t="shared" si="500"/>
        <v>0</v>
      </c>
      <c r="AW909" s="27"/>
      <c r="AX909" s="28">
        <f>VLOOKUP(J909,ABNT5101!$I$3:$J$9,2)</f>
        <v>20</v>
      </c>
      <c r="AY909" s="28">
        <f>VLOOKUP(J909,ABNT5101!$I$3:$M$9,5)</f>
        <v>0.28000000000000003</v>
      </c>
      <c r="AZ909" s="28" t="str">
        <f>_xlfn.XLOOKUP(J909,ABNT5101!I:I,ABNT5101!L:L)</f>
        <v>-</v>
      </c>
      <c r="BA909" s="28">
        <f>_xlfn.XLOOKUP(J909,ABNT5101!$I:$I,ABNT5101!M:M)</f>
        <v>0.28000000000000003</v>
      </c>
      <c r="BB909" s="28" t="str">
        <f>_xlfn.XLOOKUP(J909,ABNT5101!$I:$I,ABNT5101!N:N)</f>
        <v>-</v>
      </c>
      <c r="BC909" s="28">
        <f>_xlfn.XLOOKUP(J909,ABNT5101!$I:$I,ABNT5101!O:O)</f>
        <v>14</v>
      </c>
      <c r="BD909" s="31" t="str">
        <f t="shared" si="501"/>
        <v>NÃO ATENDE</v>
      </c>
      <c r="BE909" s="32">
        <f t="shared" si="525"/>
        <v>-1</v>
      </c>
      <c r="BF909" s="32">
        <f t="shared" si="526"/>
        <v>-1</v>
      </c>
      <c r="BG909" s="32" t="str">
        <f t="shared" si="502"/>
        <v>-</v>
      </c>
      <c r="BH909" s="34"/>
      <c r="BI909" s="34"/>
      <c r="BJ909" s="34"/>
      <c r="BK909" s="34"/>
      <c r="BL909" s="35"/>
      <c r="BM909" s="34"/>
      <c r="BN909" s="31" t="str">
        <f t="shared" si="503"/>
        <v>NÃO ATENDE</v>
      </c>
      <c r="BO909" s="31" t="str">
        <f t="shared" si="527"/>
        <v>NÃO ATENDE</v>
      </c>
      <c r="BP909" s="31" t="str">
        <f t="shared" si="528"/>
        <v>NÃO ATENDE</v>
      </c>
      <c r="BQ909" s="31" t="str">
        <f t="shared" si="504"/>
        <v>ATENDE</v>
      </c>
      <c r="BR909" s="36" t="str">
        <f t="shared" si="505"/>
        <v>C2</v>
      </c>
      <c r="BS909" s="36" t="str">
        <f t="shared" si="523"/>
        <v>P5</v>
      </c>
      <c r="BT909" s="37">
        <f t="shared" si="507"/>
        <v>-1</v>
      </c>
      <c r="BU909" s="34"/>
      <c r="BV909" s="34"/>
      <c r="BW909" s="36">
        <f>IF(BS909="-","-",_xlfn.XLOOKUP(BS909,ABNT5101!$B$4:$B$9,ABNT5101!$C$4:$C$9))</f>
        <v>5</v>
      </c>
      <c r="BX909" s="36">
        <f>IF(BS909="-","-",_xlfn.XLOOKUP(BS909,ABNT5101!$B$4:$B$9,ABNT5101!$D$4:$D$9))</f>
        <v>1</v>
      </c>
      <c r="BY909" s="31" t="str">
        <f t="shared" si="508"/>
        <v>NÃO ATENDE</v>
      </c>
      <c r="BZ909" s="31" t="str">
        <f t="shared" si="509"/>
        <v>NÃO ATENDE</v>
      </c>
      <c r="CA909" s="31" t="str">
        <f t="shared" si="510"/>
        <v>NÃO ATENDE</v>
      </c>
      <c r="CB909" s="36" t="str">
        <f t="shared" si="524"/>
        <v>P5</v>
      </c>
      <c r="CC909" s="37">
        <f t="shared" si="511"/>
        <v>-1</v>
      </c>
      <c r="CD909" s="38"/>
      <c r="CE909" s="38"/>
      <c r="CF909" s="31">
        <f>IF(CB909="-","-",_xlfn.XLOOKUP(CB909,ABNT5101!$B$4:$B$9,ABNT5101!$C$4:$C$9))</f>
        <v>5</v>
      </c>
      <c r="CG909" s="36">
        <f>IF(CB909="-","-",_xlfn.XLOOKUP(CB909,ABNT5101!$B$4:$B$9,ABNT5101!$D$4:$D$9))</f>
        <v>1</v>
      </c>
      <c r="CH909" s="31" t="str">
        <f t="shared" si="512"/>
        <v>NÃO ATENDE</v>
      </c>
      <c r="CI909" s="31" t="str">
        <f t="shared" si="513"/>
        <v>NÃO ATENDE</v>
      </c>
      <c r="CJ909" s="31" t="str">
        <f t="shared" si="514"/>
        <v>NÃO ATENDE</v>
      </c>
      <c r="CK909" s="56">
        <f>_xlfn.XLOOKUP(CL909,'Banco de dados'!$B:$B,'Banco de dados'!$D:$D)</f>
        <v>0</v>
      </c>
      <c r="CL909" s="57"/>
      <c r="CM909" s="56">
        <f>_xlfn.XLOOKUP(CL909,'Banco de dados'!$B:$B,'Banco de dados'!$E:$E)</f>
        <v>0</v>
      </c>
      <c r="CN909" s="56"/>
      <c r="CO909" s="56">
        <f>IF(CN909="-","-",_xlfn.XLOOKUP(CN909,'Banco de dados'!$B:$B,'Banco de dados'!$E:$E))</f>
        <v>0</v>
      </c>
      <c r="CP909" s="41">
        <f t="shared" si="515"/>
        <v>1</v>
      </c>
      <c r="CQ909" s="56">
        <f>_xlfn.XLOOKUP(CL909,'Banco de dados'!$B:$B,'Banco de dados'!$H:$H)</f>
        <v>0</v>
      </c>
      <c r="CR909" s="56" t="e">
        <f t="array" aca="1" ref="CR909" ca="1">_xludf.xlookup(CN909,'Banco de dados'!$B:$B,'Banco de dados'!$H:$H)</f>
        <v>#NAME?</v>
      </c>
      <c r="CS909" s="58" t="e">
        <f t="array" aca="1" ref="CS909" ca="1">_xludf.xlookup(CL909,'Banco de dados'!$B:$B,'Banco de dados'!$F:$F)</f>
        <v>#NAME?</v>
      </c>
      <c r="CT909" s="56" t="e">
        <f t="array" aca="1" ref="CT909" ca="1">_xludf.xlookup(CN909,'Banco de dados'!$B:$B,'Banco de dados'!$F:$F)</f>
        <v>#NAME?</v>
      </c>
      <c r="CU909" s="42"/>
      <c r="CV909" s="42"/>
      <c r="CW909" s="56" t="str">
        <f>IF(AJ909=0.5,"Suporte",IF(AND(AJ909&gt;='Braços de IP'!$B$9,AJ909&lt;='Braços de IP'!$D$9),'Braços de IP'!$E$9,IF(AND(AJ909&gt;='Braços de IP'!$B$10,AJ909&lt;='Braços de IP'!$D$10),'Braços de IP'!$E$10,IF(AND(AJ909&gt;='Braços de IP'!$B$11,AJ909&lt;='Braços de IP'!$D$11),'Braços de IP'!$E$11,IF(AND(AJ909&gt;='Braços de IP'!$B$12,AJ909&lt;='Braços de IP'!$D$12),'Braços de IP'!$E$12,IF(AND(AJ909&gt;='Braços de IP'!$B$13,AJ909&lt;='Braços de IP'!$D$13),'Braços de IP'!$E$13,IF(AND(AJ909&gt;='Braços de IP'!$B$14,AJ909&lt;='Braços de IP'!$D$14),'Braços de IP'!$E$14,"ERRO")))))))</f>
        <v>Longo II</v>
      </c>
      <c r="CX909" s="42"/>
      <c r="CY909" s="56" t="str">
        <f>IF($CX909="","",VLOOKUP($CX909,'Braços de IP'!$E$9:$I$15,2,0))</f>
        <v/>
      </c>
      <c r="CZ909" s="43" t="str">
        <f>IF($CX909="","",VLOOKUP($CX909,'Braços de IP'!$E$9:$I$15,5,0))</f>
        <v/>
      </c>
      <c r="DA909" s="56"/>
      <c r="DB909" s="56"/>
      <c r="DC909" s="56"/>
      <c r="DD909" s="56"/>
      <c r="DE909" s="56"/>
      <c r="DF909" s="56"/>
      <c r="DG909" s="44">
        <f t="shared" si="516"/>
        <v>0</v>
      </c>
      <c r="DH909" s="45">
        <f t="shared" si="517"/>
        <v>90</v>
      </c>
      <c r="DI909" s="44">
        <f t="shared" si="518"/>
        <v>90</v>
      </c>
      <c r="DJ909" s="46">
        <f t="shared" si="519"/>
        <v>1</v>
      </c>
      <c r="DK909" s="47" t="s">
        <v>147</v>
      </c>
      <c r="DL909" s="48"/>
      <c r="DM909" s="49"/>
      <c r="DN909" s="23" t="s">
        <v>148</v>
      </c>
      <c r="DO909" s="23"/>
      <c r="DQ909" s="50" t="e">
        <f t="shared" ref="DQ909:DQ940" si="529">((N909+O909)-CQ909)/(N909+O909)</f>
        <v>#VALUE!</v>
      </c>
      <c r="DS909" s="5" t="s">
        <v>675</v>
      </c>
      <c r="DT909" s="5" t="s">
        <v>676</v>
      </c>
      <c r="DU909" s="5" t="s">
        <v>677</v>
      </c>
    </row>
    <row r="910" spans="2:125" ht="15.75" hidden="1" customHeight="1" x14ac:dyDescent="0.3">
      <c r="B910" s="5"/>
      <c r="C910" s="5"/>
      <c r="D910" s="5"/>
      <c r="E910" s="22" t="s">
        <v>709</v>
      </c>
      <c r="F910" s="22" t="s">
        <v>192</v>
      </c>
      <c r="G910" s="23" t="s">
        <v>155</v>
      </c>
      <c r="H910" s="23">
        <v>-23.351171000000001</v>
      </c>
      <c r="I910" s="23">
        <v>-46.847853999999998</v>
      </c>
      <c r="J910" s="24" t="s">
        <v>156</v>
      </c>
      <c r="K910" s="25"/>
      <c r="L910" s="24" t="s">
        <v>157</v>
      </c>
      <c r="M910" s="24" t="s">
        <v>141</v>
      </c>
      <c r="N910" s="26">
        <v>90</v>
      </c>
      <c r="O910" s="27" t="s">
        <v>142</v>
      </c>
      <c r="P910" s="23" t="s">
        <v>143</v>
      </c>
      <c r="Q910" s="26">
        <f t="shared" si="497"/>
        <v>180</v>
      </c>
      <c r="R910" s="27">
        <v>1</v>
      </c>
      <c r="S910" s="23" t="s">
        <v>143</v>
      </c>
      <c r="T910" s="28">
        <v>7.5</v>
      </c>
      <c r="U910" s="23"/>
      <c r="V910" s="23"/>
      <c r="W910" s="29"/>
      <c r="X910" s="28">
        <v>3</v>
      </c>
      <c r="Y910" s="27"/>
      <c r="Z910" s="27"/>
      <c r="AA910" s="27"/>
      <c r="AB910" s="27"/>
      <c r="AC910" s="27"/>
      <c r="AD910" s="27" t="s">
        <v>144</v>
      </c>
      <c r="AE910" s="27" t="s">
        <v>145</v>
      </c>
      <c r="AF910" s="27"/>
      <c r="AG910" s="27">
        <v>8.4</v>
      </c>
      <c r="AH910" s="27">
        <v>1</v>
      </c>
      <c r="AI910" s="27">
        <v>0.8</v>
      </c>
      <c r="AJ910" s="27">
        <v>3.6</v>
      </c>
      <c r="AK910" s="27">
        <f t="shared" si="498"/>
        <v>2.8</v>
      </c>
      <c r="AL910" s="27" t="s">
        <v>143</v>
      </c>
      <c r="AM910" s="27" t="s">
        <v>143</v>
      </c>
      <c r="AN910" s="27"/>
      <c r="AO910" s="27">
        <f t="shared" si="499"/>
        <v>2</v>
      </c>
      <c r="AP910" s="27"/>
      <c r="AQ910" s="27"/>
      <c r="AR910" s="27"/>
      <c r="AS910" s="27"/>
      <c r="AT910" s="27"/>
      <c r="AU910" s="27"/>
      <c r="AV910" s="27">
        <f t="shared" si="500"/>
        <v>0</v>
      </c>
      <c r="AW910" s="27"/>
      <c r="AX910" s="28">
        <f>VLOOKUP(J910,ABNT5101!$I$3:$J$9,2)</f>
        <v>20</v>
      </c>
      <c r="AY910" s="28">
        <f>VLOOKUP(J910,ABNT5101!$I$3:$M$9,5)</f>
        <v>0.28000000000000003</v>
      </c>
      <c r="AZ910" s="28" t="str">
        <f>_xlfn.XLOOKUP(J910,ABNT5101!I:I,ABNT5101!L:L)</f>
        <v>-</v>
      </c>
      <c r="BA910" s="28">
        <f>_xlfn.XLOOKUP(J910,ABNT5101!$I:$I,ABNT5101!M:M)</f>
        <v>0.28000000000000003</v>
      </c>
      <c r="BB910" s="28" t="str">
        <f>_xlfn.XLOOKUP(J910,ABNT5101!$I:$I,ABNT5101!N:N)</f>
        <v>-</v>
      </c>
      <c r="BC910" s="28">
        <f>_xlfn.XLOOKUP(J910,ABNT5101!$I:$I,ABNT5101!O:O)</f>
        <v>14</v>
      </c>
      <c r="BD910" s="31" t="str">
        <f t="shared" si="501"/>
        <v>NÃO ATENDE</v>
      </c>
      <c r="BE910" s="32">
        <f t="shared" si="525"/>
        <v>-1</v>
      </c>
      <c r="BF910" s="32">
        <f t="shared" si="526"/>
        <v>-1</v>
      </c>
      <c r="BG910" s="32" t="str">
        <f t="shared" si="502"/>
        <v>-</v>
      </c>
      <c r="BH910" s="34"/>
      <c r="BI910" s="34"/>
      <c r="BJ910" s="34"/>
      <c r="BK910" s="34"/>
      <c r="BL910" s="35"/>
      <c r="BM910" s="34"/>
      <c r="BN910" s="31" t="str">
        <f t="shared" si="503"/>
        <v>NÃO ATENDE</v>
      </c>
      <c r="BO910" s="31" t="str">
        <f t="shared" si="527"/>
        <v>NÃO ATENDE</v>
      </c>
      <c r="BP910" s="31" t="str">
        <f t="shared" si="528"/>
        <v>NÃO ATENDE</v>
      </c>
      <c r="BQ910" s="31" t="str">
        <f t="shared" si="504"/>
        <v>ATENDE</v>
      </c>
      <c r="BR910" s="36" t="str">
        <f t="shared" si="505"/>
        <v>C2</v>
      </c>
      <c r="BS910" s="36" t="str">
        <f t="shared" si="523"/>
        <v>P5</v>
      </c>
      <c r="BT910" s="37">
        <f t="shared" si="507"/>
        <v>-1</v>
      </c>
      <c r="BU910" s="34"/>
      <c r="BV910" s="34"/>
      <c r="BW910" s="36">
        <f>IF(BS910="-","-",_xlfn.XLOOKUP(BS910,ABNT5101!$B$4:$B$9,ABNT5101!$C$4:$C$9))</f>
        <v>5</v>
      </c>
      <c r="BX910" s="36">
        <f>IF(BS910="-","-",_xlfn.XLOOKUP(BS910,ABNT5101!$B$4:$B$9,ABNT5101!$D$4:$D$9))</f>
        <v>1</v>
      </c>
      <c r="BY910" s="31" t="str">
        <f t="shared" si="508"/>
        <v>NÃO ATENDE</v>
      </c>
      <c r="BZ910" s="31" t="str">
        <f t="shared" si="509"/>
        <v>NÃO ATENDE</v>
      </c>
      <c r="CA910" s="31" t="str">
        <f t="shared" si="510"/>
        <v>NÃO ATENDE</v>
      </c>
      <c r="CB910" s="36" t="str">
        <f t="shared" si="524"/>
        <v>P5</v>
      </c>
      <c r="CC910" s="37">
        <f t="shared" si="511"/>
        <v>-1</v>
      </c>
      <c r="CD910" s="38"/>
      <c r="CE910" s="38"/>
      <c r="CF910" s="31">
        <f>IF(CB910="-","-",_xlfn.XLOOKUP(CB910,ABNT5101!$B$4:$B$9,ABNT5101!$C$4:$C$9))</f>
        <v>5</v>
      </c>
      <c r="CG910" s="36">
        <f>IF(CB910="-","-",_xlfn.XLOOKUP(CB910,ABNT5101!$B$4:$B$9,ABNT5101!$D$4:$D$9))</f>
        <v>1</v>
      </c>
      <c r="CH910" s="31" t="str">
        <f t="shared" si="512"/>
        <v>NÃO ATENDE</v>
      </c>
      <c r="CI910" s="31" t="str">
        <f t="shared" si="513"/>
        <v>NÃO ATENDE</v>
      </c>
      <c r="CJ910" s="31" t="str">
        <f t="shared" si="514"/>
        <v>NÃO ATENDE</v>
      </c>
      <c r="CK910" s="56">
        <f>_xlfn.XLOOKUP(CL910,'Banco de dados'!$B:$B,'Banco de dados'!$D:$D)</f>
        <v>0</v>
      </c>
      <c r="CL910" s="57"/>
      <c r="CM910" s="56">
        <f>_xlfn.XLOOKUP(CL910,'Banco de dados'!$B:$B,'Banco de dados'!$E:$E)</f>
        <v>0</v>
      </c>
      <c r="CN910" s="56"/>
      <c r="CO910" s="56">
        <f>IF(CN910="-","-",_xlfn.XLOOKUP(CN910,'Banco de dados'!$B:$B,'Banco de dados'!$E:$E))</f>
        <v>0</v>
      </c>
      <c r="CP910" s="41">
        <f t="shared" si="515"/>
        <v>1</v>
      </c>
      <c r="CQ910" s="56">
        <f>_xlfn.XLOOKUP(CL910,'Banco de dados'!$B:$B,'Banco de dados'!$H:$H)</f>
        <v>0</v>
      </c>
      <c r="CR910" s="56" t="e">
        <f t="array" aca="1" ref="CR910" ca="1">_xludf.xlookup(CN910,'Banco de dados'!$B:$B,'Banco de dados'!$H:$H)</f>
        <v>#NAME?</v>
      </c>
      <c r="CS910" s="58" t="e">
        <f t="array" aca="1" ref="CS910" ca="1">_xludf.xlookup(CL910,'Banco de dados'!$B:$B,'Banco de dados'!$F:$F)</f>
        <v>#NAME?</v>
      </c>
      <c r="CT910" s="56" t="e">
        <f t="array" aca="1" ref="CT910" ca="1">_xludf.xlookup(CN910,'Banco de dados'!$B:$B,'Banco de dados'!$F:$F)</f>
        <v>#NAME?</v>
      </c>
      <c r="CU910" s="42"/>
      <c r="CV910" s="42"/>
      <c r="CW910" s="56" t="str">
        <f>IF(AJ910=0.5,"Suporte",IF(AND(AJ910&gt;='Braços de IP'!$B$9,AJ910&lt;='Braços de IP'!$D$9),'Braços de IP'!$E$9,IF(AND(AJ910&gt;='Braços de IP'!$B$10,AJ910&lt;='Braços de IP'!$D$10),'Braços de IP'!$E$10,IF(AND(AJ910&gt;='Braços de IP'!$B$11,AJ910&lt;='Braços de IP'!$D$11),'Braços de IP'!$E$11,IF(AND(AJ910&gt;='Braços de IP'!$B$12,AJ910&lt;='Braços de IP'!$D$12),'Braços de IP'!$E$12,IF(AND(AJ910&gt;='Braços de IP'!$B$13,AJ910&lt;='Braços de IP'!$D$13),'Braços de IP'!$E$13,IF(AND(AJ910&gt;='Braços de IP'!$B$14,AJ910&lt;='Braços de IP'!$D$14),'Braços de IP'!$E$14,"ERRO")))))))</f>
        <v>Longo II</v>
      </c>
      <c r="CX910" s="42"/>
      <c r="CY910" s="56" t="str">
        <f>IF($CX910="","",VLOOKUP($CX910,'Braços de IP'!$E$9:$I$15,2,0))</f>
        <v/>
      </c>
      <c r="CZ910" s="43" t="str">
        <f>IF($CX910="","",VLOOKUP($CX910,'Braços de IP'!$E$9:$I$15,5,0))</f>
        <v/>
      </c>
      <c r="DA910" s="56"/>
      <c r="DB910" s="56"/>
      <c r="DC910" s="56"/>
      <c r="DD910" s="56"/>
      <c r="DE910" s="56"/>
      <c r="DF910" s="56"/>
      <c r="DG910" s="44">
        <f t="shared" si="516"/>
        <v>0</v>
      </c>
      <c r="DH910" s="45">
        <f t="shared" si="517"/>
        <v>90</v>
      </c>
      <c r="DI910" s="44">
        <f t="shared" si="518"/>
        <v>90</v>
      </c>
      <c r="DJ910" s="46">
        <f t="shared" si="519"/>
        <v>1</v>
      </c>
      <c r="DK910" s="47" t="s">
        <v>147</v>
      </c>
      <c r="DL910" s="48"/>
      <c r="DM910" s="49"/>
      <c r="DN910" s="23" t="s">
        <v>148</v>
      </c>
      <c r="DO910" s="23"/>
      <c r="DQ910" s="50" t="e">
        <f t="shared" si="529"/>
        <v>#VALUE!</v>
      </c>
      <c r="DS910" s="5" t="s">
        <v>675</v>
      </c>
      <c r="DT910" s="5" t="s">
        <v>676</v>
      </c>
      <c r="DU910" s="5" t="s">
        <v>677</v>
      </c>
    </row>
    <row r="911" spans="2:125" ht="15.75" hidden="1" customHeight="1" x14ac:dyDescent="0.3">
      <c r="B911" s="5"/>
      <c r="C911" s="5"/>
      <c r="D911" s="5"/>
      <c r="E911" s="22" t="s">
        <v>143</v>
      </c>
      <c r="F911" s="22" t="s">
        <v>137</v>
      </c>
      <c r="G911" s="23"/>
      <c r="H911" s="23">
        <v>-23.408142999999999</v>
      </c>
      <c r="I911" s="23">
        <v>-46.857886999999998</v>
      </c>
      <c r="J911" s="24" t="s">
        <v>139</v>
      </c>
      <c r="K911" s="25"/>
      <c r="L911" s="24"/>
      <c r="M911" s="24" t="s">
        <v>141</v>
      </c>
      <c r="N911" s="26">
        <v>85</v>
      </c>
      <c r="O911" s="27" t="s">
        <v>142</v>
      </c>
      <c r="P911" s="23" t="s">
        <v>143</v>
      </c>
      <c r="Q911" s="26">
        <f t="shared" si="497"/>
        <v>170</v>
      </c>
      <c r="R911" s="27">
        <v>2</v>
      </c>
      <c r="S911" s="28">
        <v>2</v>
      </c>
      <c r="T911" s="28">
        <v>7</v>
      </c>
      <c r="U911" s="23"/>
      <c r="V911" s="23"/>
      <c r="W911" s="29"/>
      <c r="X911" s="28">
        <v>2</v>
      </c>
      <c r="Y911" s="27"/>
      <c r="Z911" s="27"/>
      <c r="AA911" s="27"/>
      <c r="AB911" s="27"/>
      <c r="AC911" s="27"/>
      <c r="AD911" s="27" t="s">
        <v>144</v>
      </c>
      <c r="AE911" s="27" t="s">
        <v>145</v>
      </c>
      <c r="AF911" s="27"/>
      <c r="AG911" s="27">
        <v>7.5</v>
      </c>
      <c r="AH911" s="27">
        <v>1</v>
      </c>
      <c r="AI911" s="27">
        <v>0.35</v>
      </c>
      <c r="AJ911" s="27">
        <v>2.6</v>
      </c>
      <c r="AK911" s="27">
        <f t="shared" si="498"/>
        <v>2.25</v>
      </c>
      <c r="AL911" s="27" t="s">
        <v>143</v>
      </c>
      <c r="AM911" s="27" t="s">
        <v>143</v>
      </c>
      <c r="AN911" s="27"/>
      <c r="AO911" s="27">
        <f t="shared" si="499"/>
        <v>2</v>
      </c>
      <c r="AP911" s="27"/>
      <c r="AQ911" s="27"/>
      <c r="AR911" s="27"/>
      <c r="AS911" s="27"/>
      <c r="AT911" s="27"/>
      <c r="AU911" s="27"/>
      <c r="AV911" s="27">
        <f t="shared" si="500"/>
        <v>0</v>
      </c>
      <c r="AW911" s="27"/>
      <c r="AX911" s="28">
        <f>VLOOKUP(J911,ABNT5101!$I$3:$J$9,2)</f>
        <v>7.5</v>
      </c>
      <c r="AY911" s="28">
        <f>VLOOKUP(J911,ABNT5101!$I$3:$M$9,5)</f>
        <v>0.18</v>
      </c>
      <c r="AZ911" s="28" t="str">
        <f>_xlfn.XLOOKUP(J911,ABNT5101!I:I,ABNT5101!L:L)</f>
        <v>-</v>
      </c>
      <c r="BA911" s="28">
        <f>_xlfn.XLOOKUP(J911,ABNT5101!$I:$I,ABNT5101!M:M)</f>
        <v>0.18</v>
      </c>
      <c r="BB911" s="28" t="str">
        <f>_xlfn.XLOOKUP(J911,ABNT5101!$I:$I,ABNT5101!N:N)</f>
        <v>-</v>
      </c>
      <c r="BC911" s="28">
        <f>_xlfn.XLOOKUP(J911,ABNT5101!$I:$I,ABNT5101!O:O)</f>
        <v>16</v>
      </c>
      <c r="BD911" s="31" t="str">
        <f t="shared" si="501"/>
        <v>NÃO ATENDE</v>
      </c>
      <c r="BE911" s="32">
        <f t="shared" si="525"/>
        <v>-1</v>
      </c>
      <c r="BF911" s="32">
        <f t="shared" si="526"/>
        <v>-1</v>
      </c>
      <c r="BG911" s="32" t="str">
        <f t="shared" si="502"/>
        <v>-</v>
      </c>
      <c r="BH911" s="34"/>
      <c r="BI911" s="34"/>
      <c r="BJ911" s="34"/>
      <c r="BK911" s="34"/>
      <c r="BL911" s="35"/>
      <c r="BM911" s="34"/>
      <c r="BN911" s="31" t="str">
        <f t="shared" si="503"/>
        <v>NÃO ATENDE</v>
      </c>
      <c r="BO911" s="31" t="str">
        <f t="shared" si="527"/>
        <v>NÃO ATENDE</v>
      </c>
      <c r="BP911" s="31" t="str">
        <f t="shared" si="528"/>
        <v>NÃO ATENDE</v>
      </c>
      <c r="BQ911" s="31" t="str">
        <f t="shared" si="504"/>
        <v>ATENDE</v>
      </c>
      <c r="BR911" s="36" t="str">
        <f t="shared" si="505"/>
        <v>C5</v>
      </c>
      <c r="BS911" s="36">
        <f t="shared" si="523"/>
        <v>0</v>
      </c>
      <c r="BT911" s="37" t="e">
        <f t="shared" si="507"/>
        <v>#N/A</v>
      </c>
      <c r="BU911" s="34"/>
      <c r="BV911" s="34"/>
      <c r="BW911" s="36" t="e">
        <f>IF(BS911="-","-",_xlfn.XLOOKUP(BS911,ABNT5101!$B$4:$B$9,ABNT5101!$C$4:$C$9))</f>
        <v>#N/A</v>
      </c>
      <c r="BX911" s="36" t="e">
        <f>IF(BS911="-","-",_xlfn.XLOOKUP(BS911,ABNT5101!$B$4:$B$9,ABNT5101!$D$4:$D$9))</f>
        <v>#N/A</v>
      </c>
      <c r="BY911" s="31" t="e">
        <f t="shared" si="508"/>
        <v>#N/A</v>
      </c>
      <c r="BZ911" s="31" t="e">
        <f t="shared" si="509"/>
        <v>#N/A</v>
      </c>
      <c r="CA911" s="31" t="e">
        <f t="shared" si="510"/>
        <v>#N/A</v>
      </c>
      <c r="CB911" s="36">
        <f t="shared" si="524"/>
        <v>0</v>
      </c>
      <c r="CC911" s="37" t="e">
        <f t="shared" si="511"/>
        <v>#N/A</v>
      </c>
      <c r="CD911" s="38"/>
      <c r="CE911" s="38"/>
      <c r="CF911" s="31" t="e">
        <f>IF(CB911="-","-",_xlfn.XLOOKUP(CB911,ABNT5101!$B$4:$B$9,ABNT5101!$C$4:$C$9))</f>
        <v>#N/A</v>
      </c>
      <c r="CG911" s="36" t="e">
        <f>IF(CB911="-","-",_xlfn.XLOOKUP(CB911,ABNT5101!$B$4:$B$9,ABNT5101!$D$4:$D$9))</f>
        <v>#N/A</v>
      </c>
      <c r="CH911" s="31" t="e">
        <f t="shared" si="512"/>
        <v>#N/A</v>
      </c>
      <c r="CI911" s="31" t="e">
        <f t="shared" si="513"/>
        <v>#N/A</v>
      </c>
      <c r="CJ911" s="31" t="e">
        <f t="shared" si="514"/>
        <v>#N/A</v>
      </c>
      <c r="CK911" s="56">
        <f>_xlfn.XLOOKUP(CL911,'Banco de dados'!$B:$B,'Banco de dados'!$D:$D)</f>
        <v>0</v>
      </c>
      <c r="CL911" s="42"/>
      <c r="CM911" s="56">
        <f>_xlfn.XLOOKUP(CL911,'Banco de dados'!$B:$B,'Banco de dados'!$E:$E)</f>
        <v>0</v>
      </c>
      <c r="CN911" s="56"/>
      <c r="CO911" s="56">
        <f>IF(CN911="-","-",_xlfn.XLOOKUP(CN911,'Banco de dados'!$B:$B,'Banco de dados'!$E:$E))</f>
        <v>0</v>
      </c>
      <c r="CP911" s="41">
        <f t="shared" si="515"/>
        <v>1</v>
      </c>
      <c r="CQ911" s="56">
        <f>_xlfn.XLOOKUP(CL911,'Banco de dados'!$B:$B,'Banco de dados'!$H:$H)</f>
        <v>0</v>
      </c>
      <c r="CR911" s="56" t="e">
        <f t="array" aca="1" ref="CR911" ca="1">_xludf.xlookup(CN911,'Banco de dados'!$B:$B,'Banco de dados'!$H:$H)</f>
        <v>#NAME?</v>
      </c>
      <c r="CS911" s="58" t="e">
        <f t="array" aca="1" ref="CS911" ca="1">_xludf.xlookup(CL911,'Banco de dados'!$B:$B,'Banco de dados'!$F:$F)</f>
        <v>#NAME?</v>
      </c>
      <c r="CT911" s="56" t="e">
        <f t="array" aca="1" ref="CT911" ca="1">_xludf.xlookup(CN911,'Banco de dados'!$B:$B,'Banco de dados'!$F:$F)</f>
        <v>#NAME?</v>
      </c>
      <c r="CU911" s="42"/>
      <c r="CV911" s="42"/>
      <c r="CW911" s="56" t="str">
        <f>IF(AJ911=0.5,"Suporte",IF(AND(AJ911&gt;='Braços de IP'!$B$9,AJ911&lt;='Braços de IP'!$D$9),'Braços de IP'!$E$9,IF(AND(AJ911&gt;='Braços de IP'!$B$10,AJ911&lt;='Braços de IP'!$D$10),'Braços de IP'!$E$10,IF(AND(AJ911&gt;='Braços de IP'!$B$11,AJ911&lt;='Braços de IP'!$D$11),'Braços de IP'!$E$11,IF(AND(AJ911&gt;='Braços de IP'!$B$12,AJ911&lt;='Braços de IP'!$D$12),'Braços de IP'!$E$12,IF(AND(AJ911&gt;='Braços de IP'!$B$13,AJ911&lt;='Braços de IP'!$D$13),'Braços de IP'!$E$13,IF(AND(AJ911&gt;='Braços de IP'!$B$14,AJ911&lt;='Braços de IP'!$D$14),'Braços de IP'!$E$14,"ERRO")))))))</f>
        <v>Longo I</v>
      </c>
      <c r="CX911" s="42"/>
      <c r="CY911" s="56" t="str">
        <f>IF($CX911="","",VLOOKUP($CX911,'Braços de IP'!$E$9:$I$15,2,0))</f>
        <v/>
      </c>
      <c r="CZ911" s="43" t="str">
        <f>IF($CX911="","",VLOOKUP($CX911,'Braços de IP'!$E$9:$I$15,5,0))</f>
        <v/>
      </c>
      <c r="DA911" s="56"/>
      <c r="DB911" s="56"/>
      <c r="DC911" s="56"/>
      <c r="DD911" s="56"/>
      <c r="DE911" s="56"/>
      <c r="DF911" s="56"/>
      <c r="DG911" s="44">
        <f t="shared" si="516"/>
        <v>0</v>
      </c>
      <c r="DH911" s="45">
        <f t="shared" si="517"/>
        <v>85</v>
      </c>
      <c r="DI911" s="44">
        <f t="shared" si="518"/>
        <v>85</v>
      </c>
      <c r="DJ911" s="46">
        <f t="shared" si="519"/>
        <v>1</v>
      </c>
      <c r="DK911" s="47" t="s">
        <v>147</v>
      </c>
      <c r="DL911" s="48"/>
      <c r="DM911" s="49"/>
      <c r="DN911" s="23" t="s">
        <v>148</v>
      </c>
      <c r="DO911" s="23"/>
      <c r="DQ911" s="50" t="e">
        <f t="shared" si="529"/>
        <v>#VALUE!</v>
      </c>
      <c r="DS911" s="5" t="s">
        <v>675</v>
      </c>
      <c r="DT911" s="5" t="s">
        <v>676</v>
      </c>
      <c r="DU911" s="5" t="s">
        <v>677</v>
      </c>
    </row>
    <row r="912" spans="2:125" ht="15.75" hidden="1" customHeight="1" x14ac:dyDescent="0.3">
      <c r="B912" s="5"/>
      <c r="C912" s="5"/>
      <c r="D912" s="5"/>
      <c r="E912" s="22" t="s">
        <v>143</v>
      </c>
      <c r="F912" s="22" t="s">
        <v>137</v>
      </c>
      <c r="G912" s="23"/>
      <c r="H912" s="23">
        <v>-23.408142999999999</v>
      </c>
      <c r="I912" s="23">
        <v>-46.857886999999998</v>
      </c>
      <c r="J912" s="24" t="s">
        <v>139</v>
      </c>
      <c r="K912" s="25"/>
      <c r="L912" s="24"/>
      <c r="M912" s="24" t="s">
        <v>141</v>
      </c>
      <c r="N912" s="26">
        <v>85</v>
      </c>
      <c r="O912" s="27" t="s">
        <v>142</v>
      </c>
      <c r="P912" s="23" t="s">
        <v>143</v>
      </c>
      <c r="Q912" s="26">
        <f t="shared" si="497"/>
        <v>170</v>
      </c>
      <c r="R912" s="27">
        <v>2</v>
      </c>
      <c r="S912" s="28">
        <v>2</v>
      </c>
      <c r="T912" s="28">
        <v>7</v>
      </c>
      <c r="U912" s="23"/>
      <c r="V912" s="23"/>
      <c r="W912" s="29"/>
      <c r="X912" s="28">
        <v>2</v>
      </c>
      <c r="Y912" s="27"/>
      <c r="Z912" s="27"/>
      <c r="AA912" s="27"/>
      <c r="AB912" s="27"/>
      <c r="AC912" s="27"/>
      <c r="AD912" s="27" t="s">
        <v>144</v>
      </c>
      <c r="AE912" s="27" t="s">
        <v>145</v>
      </c>
      <c r="AF912" s="27"/>
      <c r="AG912" s="27">
        <v>7.5</v>
      </c>
      <c r="AH912" s="27">
        <v>1</v>
      </c>
      <c r="AI912" s="27">
        <v>0.35</v>
      </c>
      <c r="AJ912" s="27">
        <v>2.6</v>
      </c>
      <c r="AK912" s="27">
        <f t="shared" si="498"/>
        <v>2.25</v>
      </c>
      <c r="AL912" s="27" t="s">
        <v>143</v>
      </c>
      <c r="AM912" s="27" t="s">
        <v>143</v>
      </c>
      <c r="AN912" s="27"/>
      <c r="AO912" s="27">
        <f t="shared" si="499"/>
        <v>2</v>
      </c>
      <c r="AP912" s="27"/>
      <c r="AQ912" s="27"/>
      <c r="AR912" s="27"/>
      <c r="AS912" s="27"/>
      <c r="AT912" s="27"/>
      <c r="AU912" s="27"/>
      <c r="AV912" s="27">
        <f t="shared" si="500"/>
        <v>0</v>
      </c>
      <c r="AW912" s="27"/>
      <c r="AX912" s="28">
        <f>VLOOKUP(J912,ABNT5101!$I$3:$J$9,2)</f>
        <v>7.5</v>
      </c>
      <c r="AY912" s="28">
        <f>VLOOKUP(J912,ABNT5101!$I$3:$M$9,5)</f>
        <v>0.18</v>
      </c>
      <c r="AZ912" s="28" t="str">
        <f>_xlfn.XLOOKUP(J912,ABNT5101!I:I,ABNT5101!L:L)</f>
        <v>-</v>
      </c>
      <c r="BA912" s="28">
        <f>_xlfn.XLOOKUP(J912,ABNT5101!$I:$I,ABNT5101!M:M)</f>
        <v>0.18</v>
      </c>
      <c r="BB912" s="28" t="str">
        <f>_xlfn.XLOOKUP(J912,ABNT5101!$I:$I,ABNT5101!N:N)</f>
        <v>-</v>
      </c>
      <c r="BC912" s="28">
        <f>_xlfn.XLOOKUP(J912,ABNT5101!$I:$I,ABNT5101!O:O)</f>
        <v>16</v>
      </c>
      <c r="BD912" s="31" t="str">
        <f t="shared" si="501"/>
        <v>NÃO ATENDE</v>
      </c>
      <c r="BE912" s="32">
        <f t="shared" si="525"/>
        <v>-1</v>
      </c>
      <c r="BF912" s="32">
        <f t="shared" si="526"/>
        <v>-1</v>
      </c>
      <c r="BG912" s="32" t="str">
        <f t="shared" si="502"/>
        <v>-</v>
      </c>
      <c r="BH912" s="34"/>
      <c r="BI912" s="34"/>
      <c r="BJ912" s="34"/>
      <c r="BK912" s="34"/>
      <c r="BL912" s="35"/>
      <c r="BM912" s="34"/>
      <c r="BN912" s="31" t="str">
        <f t="shared" si="503"/>
        <v>NÃO ATENDE</v>
      </c>
      <c r="BO912" s="31" t="str">
        <f t="shared" si="527"/>
        <v>NÃO ATENDE</v>
      </c>
      <c r="BP912" s="31" t="str">
        <f t="shared" si="528"/>
        <v>NÃO ATENDE</v>
      </c>
      <c r="BQ912" s="31" t="str">
        <f t="shared" si="504"/>
        <v>ATENDE</v>
      </c>
      <c r="BR912" s="36" t="str">
        <f t="shared" si="505"/>
        <v>C5</v>
      </c>
      <c r="BS912" s="36">
        <f t="shared" si="523"/>
        <v>0</v>
      </c>
      <c r="BT912" s="37" t="e">
        <f t="shared" si="507"/>
        <v>#N/A</v>
      </c>
      <c r="BU912" s="34"/>
      <c r="BV912" s="34"/>
      <c r="BW912" s="36" t="e">
        <f>IF(BS912="-","-",_xlfn.XLOOKUP(BS912,ABNT5101!$B$4:$B$9,ABNT5101!$C$4:$C$9))</f>
        <v>#N/A</v>
      </c>
      <c r="BX912" s="36" t="e">
        <f>IF(BS912="-","-",_xlfn.XLOOKUP(BS912,ABNT5101!$B$4:$B$9,ABNT5101!$D$4:$D$9))</f>
        <v>#N/A</v>
      </c>
      <c r="BY912" s="31" t="e">
        <f t="shared" si="508"/>
        <v>#N/A</v>
      </c>
      <c r="BZ912" s="31" t="e">
        <f t="shared" si="509"/>
        <v>#N/A</v>
      </c>
      <c r="CA912" s="31" t="e">
        <f t="shared" si="510"/>
        <v>#N/A</v>
      </c>
      <c r="CB912" s="36">
        <f t="shared" si="524"/>
        <v>0</v>
      </c>
      <c r="CC912" s="37" t="e">
        <f t="shared" si="511"/>
        <v>#N/A</v>
      </c>
      <c r="CD912" s="38"/>
      <c r="CE912" s="38"/>
      <c r="CF912" s="31" t="e">
        <f>IF(CB912="-","-",_xlfn.XLOOKUP(CB912,ABNT5101!$B$4:$B$9,ABNT5101!$C$4:$C$9))</f>
        <v>#N/A</v>
      </c>
      <c r="CG912" s="36" t="e">
        <f>IF(CB912="-","-",_xlfn.XLOOKUP(CB912,ABNT5101!$B$4:$B$9,ABNT5101!$D$4:$D$9))</f>
        <v>#N/A</v>
      </c>
      <c r="CH912" s="31" t="e">
        <f t="shared" si="512"/>
        <v>#N/A</v>
      </c>
      <c r="CI912" s="31" t="e">
        <f t="shared" si="513"/>
        <v>#N/A</v>
      </c>
      <c r="CJ912" s="31" t="e">
        <f t="shared" si="514"/>
        <v>#N/A</v>
      </c>
      <c r="CK912" s="56">
        <f>_xlfn.XLOOKUP(CL912,'Banco de dados'!$B:$B,'Banco de dados'!$D:$D)</f>
        <v>0</v>
      </c>
      <c r="CL912" s="42"/>
      <c r="CM912" s="56">
        <f>_xlfn.XLOOKUP(CL912,'Banco de dados'!$B:$B,'Banco de dados'!$E:$E)</f>
        <v>0</v>
      </c>
      <c r="CN912" s="56"/>
      <c r="CO912" s="56">
        <f>IF(CN912="-","-",_xlfn.XLOOKUP(CN912,'Banco de dados'!$B:$B,'Banco de dados'!$E:$E))</f>
        <v>0</v>
      </c>
      <c r="CP912" s="41">
        <f t="shared" si="515"/>
        <v>1</v>
      </c>
      <c r="CQ912" s="56">
        <f>_xlfn.XLOOKUP(CL912,'Banco de dados'!$B:$B,'Banco de dados'!$H:$H)</f>
        <v>0</v>
      </c>
      <c r="CR912" s="56" t="e">
        <f t="array" aca="1" ref="CR912" ca="1">_xludf.xlookup(CN912,'Banco de dados'!$B:$B,'Banco de dados'!$H:$H)</f>
        <v>#NAME?</v>
      </c>
      <c r="CS912" s="58" t="e">
        <f t="array" aca="1" ref="CS912" ca="1">_xludf.xlookup(CL912,'Banco de dados'!$B:$B,'Banco de dados'!$F:$F)</f>
        <v>#NAME?</v>
      </c>
      <c r="CT912" s="56" t="e">
        <f t="array" aca="1" ref="CT912" ca="1">_xludf.xlookup(CN912,'Banco de dados'!$B:$B,'Banco de dados'!$F:$F)</f>
        <v>#NAME?</v>
      </c>
      <c r="CU912" s="42"/>
      <c r="CV912" s="42"/>
      <c r="CW912" s="56" t="str">
        <f>IF(AJ912=0.5,"Suporte",IF(AND(AJ912&gt;='Braços de IP'!$B$9,AJ912&lt;='Braços de IP'!$D$9),'Braços de IP'!$E$9,IF(AND(AJ912&gt;='Braços de IP'!$B$10,AJ912&lt;='Braços de IP'!$D$10),'Braços de IP'!$E$10,IF(AND(AJ912&gt;='Braços de IP'!$B$11,AJ912&lt;='Braços de IP'!$D$11),'Braços de IP'!$E$11,IF(AND(AJ912&gt;='Braços de IP'!$B$12,AJ912&lt;='Braços de IP'!$D$12),'Braços de IP'!$E$12,IF(AND(AJ912&gt;='Braços de IP'!$B$13,AJ912&lt;='Braços de IP'!$D$13),'Braços de IP'!$E$13,IF(AND(AJ912&gt;='Braços de IP'!$B$14,AJ912&lt;='Braços de IP'!$D$14),'Braços de IP'!$E$14,"ERRO")))))))</f>
        <v>Longo I</v>
      </c>
      <c r="CX912" s="42"/>
      <c r="CY912" s="56" t="str">
        <f>IF($CX912="","",VLOOKUP($CX912,'Braços de IP'!$E$9:$I$15,2,0))</f>
        <v/>
      </c>
      <c r="CZ912" s="43" t="str">
        <f>IF($CX912="","",VLOOKUP($CX912,'Braços de IP'!$E$9:$I$15,5,0))</f>
        <v/>
      </c>
      <c r="DA912" s="56"/>
      <c r="DB912" s="56"/>
      <c r="DC912" s="56"/>
      <c r="DD912" s="56"/>
      <c r="DE912" s="56"/>
      <c r="DF912" s="56"/>
      <c r="DG912" s="44">
        <f t="shared" si="516"/>
        <v>0</v>
      </c>
      <c r="DH912" s="45">
        <f t="shared" si="517"/>
        <v>85</v>
      </c>
      <c r="DI912" s="44">
        <f t="shared" si="518"/>
        <v>85</v>
      </c>
      <c r="DJ912" s="46">
        <f t="shared" si="519"/>
        <v>1</v>
      </c>
      <c r="DK912" s="47" t="s">
        <v>147</v>
      </c>
      <c r="DL912" s="48"/>
      <c r="DM912" s="49"/>
      <c r="DN912" s="23" t="s">
        <v>148</v>
      </c>
      <c r="DO912" s="23"/>
      <c r="DP912" s="50"/>
      <c r="DQ912" s="50" t="e">
        <f t="shared" si="529"/>
        <v>#VALUE!</v>
      </c>
      <c r="DS912" s="5" t="s">
        <v>675</v>
      </c>
      <c r="DT912" s="5" t="s">
        <v>676</v>
      </c>
      <c r="DU912" s="5" t="s">
        <v>677</v>
      </c>
    </row>
    <row r="913" spans="2:127" ht="15.75" hidden="1" customHeight="1" x14ac:dyDescent="0.3">
      <c r="B913" s="5"/>
      <c r="C913" s="5"/>
      <c r="D913" s="5"/>
      <c r="E913" s="22" t="s">
        <v>143</v>
      </c>
      <c r="F913" s="22" t="s">
        <v>137</v>
      </c>
      <c r="G913" s="23"/>
      <c r="H913" s="23">
        <v>-23.408142999999999</v>
      </c>
      <c r="I913" s="23">
        <v>-46.857886999999998</v>
      </c>
      <c r="J913" s="24" t="s">
        <v>139</v>
      </c>
      <c r="K913" s="25"/>
      <c r="L913" s="24"/>
      <c r="M913" s="24" t="s">
        <v>141</v>
      </c>
      <c r="N913" s="26">
        <v>85</v>
      </c>
      <c r="O913" s="27" t="s">
        <v>142</v>
      </c>
      <c r="P913" s="23" t="s">
        <v>143</v>
      </c>
      <c r="Q913" s="26">
        <f t="shared" si="497"/>
        <v>170</v>
      </c>
      <c r="R913" s="27">
        <v>2</v>
      </c>
      <c r="S913" s="28">
        <v>2</v>
      </c>
      <c r="T913" s="28">
        <v>7</v>
      </c>
      <c r="U913" s="23"/>
      <c r="V913" s="23"/>
      <c r="W913" s="29"/>
      <c r="X913" s="28">
        <v>2</v>
      </c>
      <c r="Y913" s="27"/>
      <c r="Z913" s="27"/>
      <c r="AA913" s="27"/>
      <c r="AB913" s="27"/>
      <c r="AC913" s="27"/>
      <c r="AD913" s="27" t="s">
        <v>144</v>
      </c>
      <c r="AE913" s="27" t="s">
        <v>145</v>
      </c>
      <c r="AF913" s="27"/>
      <c r="AG913" s="27">
        <v>7.5</v>
      </c>
      <c r="AH913" s="27">
        <v>1</v>
      </c>
      <c r="AI913" s="27">
        <v>0.35</v>
      </c>
      <c r="AJ913" s="27">
        <v>2.6</v>
      </c>
      <c r="AK913" s="27">
        <f t="shared" si="498"/>
        <v>2.25</v>
      </c>
      <c r="AL913" s="27" t="s">
        <v>143</v>
      </c>
      <c r="AM913" s="27" t="s">
        <v>143</v>
      </c>
      <c r="AN913" s="27"/>
      <c r="AO913" s="27">
        <f t="shared" si="499"/>
        <v>2</v>
      </c>
      <c r="AP913" s="27"/>
      <c r="AQ913" s="27"/>
      <c r="AR913" s="27"/>
      <c r="AS913" s="27"/>
      <c r="AT913" s="27"/>
      <c r="AU913" s="27"/>
      <c r="AV913" s="27">
        <f t="shared" si="500"/>
        <v>0</v>
      </c>
      <c r="AW913" s="27"/>
      <c r="AX913" s="28">
        <f>VLOOKUP(J913,ABNT5101!$I$3:$J$9,2)</f>
        <v>7.5</v>
      </c>
      <c r="AY913" s="28">
        <f>VLOOKUP(J913,ABNT5101!$I$3:$M$9,5)</f>
        <v>0.18</v>
      </c>
      <c r="AZ913" s="28" t="str">
        <f>_xlfn.XLOOKUP(J913,ABNT5101!I:I,ABNT5101!L:L)</f>
        <v>-</v>
      </c>
      <c r="BA913" s="28">
        <f>_xlfn.XLOOKUP(J913,ABNT5101!$I:$I,ABNT5101!M:M)</f>
        <v>0.18</v>
      </c>
      <c r="BB913" s="28" t="str">
        <f>_xlfn.XLOOKUP(J913,ABNT5101!$I:$I,ABNT5101!N:N)</f>
        <v>-</v>
      </c>
      <c r="BC913" s="28">
        <f>_xlfn.XLOOKUP(J913,ABNT5101!$I:$I,ABNT5101!O:O)</f>
        <v>16</v>
      </c>
      <c r="BD913" s="31" t="str">
        <f t="shared" si="501"/>
        <v>NÃO ATENDE</v>
      </c>
      <c r="BE913" s="32">
        <f t="shared" si="525"/>
        <v>-1</v>
      </c>
      <c r="BF913" s="32">
        <f t="shared" si="526"/>
        <v>-1</v>
      </c>
      <c r="BG913" s="32" t="str">
        <f t="shared" si="502"/>
        <v>-</v>
      </c>
      <c r="BH913" s="34"/>
      <c r="BI913" s="34"/>
      <c r="BJ913" s="34"/>
      <c r="BK913" s="34"/>
      <c r="BL913" s="35"/>
      <c r="BM913" s="34"/>
      <c r="BN913" s="31" t="str">
        <f t="shared" si="503"/>
        <v>NÃO ATENDE</v>
      </c>
      <c r="BO913" s="31" t="str">
        <f t="shared" si="527"/>
        <v>NÃO ATENDE</v>
      </c>
      <c r="BP913" s="31" t="str">
        <f t="shared" si="528"/>
        <v>NÃO ATENDE</v>
      </c>
      <c r="BQ913" s="31" t="str">
        <f t="shared" si="504"/>
        <v>ATENDE</v>
      </c>
      <c r="BR913" s="36" t="str">
        <f t="shared" si="505"/>
        <v>C5</v>
      </c>
      <c r="BS913" s="36">
        <f t="shared" si="523"/>
        <v>0</v>
      </c>
      <c r="BT913" s="37" t="e">
        <f t="shared" si="507"/>
        <v>#N/A</v>
      </c>
      <c r="BU913" s="34"/>
      <c r="BV913" s="34"/>
      <c r="BW913" s="36" t="e">
        <f>IF(BS913="-","-",_xlfn.XLOOKUP(BS913,ABNT5101!$B$4:$B$9,ABNT5101!$C$4:$C$9))</f>
        <v>#N/A</v>
      </c>
      <c r="BX913" s="36" t="e">
        <f>IF(BS913="-","-",_xlfn.XLOOKUP(BS913,ABNT5101!$B$4:$B$9,ABNT5101!$D$4:$D$9))</f>
        <v>#N/A</v>
      </c>
      <c r="BY913" s="31" t="e">
        <f t="shared" si="508"/>
        <v>#N/A</v>
      </c>
      <c r="BZ913" s="31" t="e">
        <f t="shared" si="509"/>
        <v>#N/A</v>
      </c>
      <c r="CA913" s="31" t="e">
        <f t="shared" si="510"/>
        <v>#N/A</v>
      </c>
      <c r="CB913" s="36">
        <f t="shared" si="524"/>
        <v>0</v>
      </c>
      <c r="CC913" s="37" t="e">
        <f t="shared" si="511"/>
        <v>#N/A</v>
      </c>
      <c r="CD913" s="38"/>
      <c r="CE913" s="38"/>
      <c r="CF913" s="31" t="e">
        <f>IF(CB913="-","-",_xlfn.XLOOKUP(CB913,ABNT5101!$B$4:$B$9,ABNT5101!$C$4:$C$9))</f>
        <v>#N/A</v>
      </c>
      <c r="CG913" s="36" t="e">
        <f>IF(CB913="-","-",_xlfn.XLOOKUP(CB913,ABNT5101!$B$4:$B$9,ABNT5101!$D$4:$D$9))</f>
        <v>#N/A</v>
      </c>
      <c r="CH913" s="31" t="e">
        <f t="shared" si="512"/>
        <v>#N/A</v>
      </c>
      <c r="CI913" s="31" t="e">
        <f t="shared" si="513"/>
        <v>#N/A</v>
      </c>
      <c r="CJ913" s="31" t="e">
        <f t="shared" si="514"/>
        <v>#N/A</v>
      </c>
      <c r="CK913" s="56">
        <f>_xlfn.XLOOKUP(CL913,'Banco de dados'!$B:$B,'Banco de dados'!$D:$D)</f>
        <v>0</v>
      </c>
      <c r="CL913" s="42"/>
      <c r="CM913" s="56">
        <f>_xlfn.XLOOKUP(CL913,'Banco de dados'!$B:$B,'Banco de dados'!$E:$E)</f>
        <v>0</v>
      </c>
      <c r="CN913" s="56"/>
      <c r="CO913" s="56">
        <f>IF(CN913="-","-",_xlfn.XLOOKUP(CN913,'Banco de dados'!$B:$B,'Banco de dados'!$E:$E))</f>
        <v>0</v>
      </c>
      <c r="CP913" s="41">
        <f t="shared" si="515"/>
        <v>1</v>
      </c>
      <c r="CQ913" s="56">
        <f>_xlfn.XLOOKUP(CL913,'Banco de dados'!$B:$B,'Banco de dados'!$H:$H)</f>
        <v>0</v>
      </c>
      <c r="CR913" s="56" t="e">
        <f t="array" aca="1" ref="CR913" ca="1">_xludf.xlookup(CN913,'Banco de dados'!$B:$B,'Banco de dados'!$H:$H)</f>
        <v>#NAME?</v>
      </c>
      <c r="CS913" s="58" t="e">
        <f t="array" aca="1" ref="CS913" ca="1">_xludf.xlookup(CL913,'Banco de dados'!$B:$B,'Banco de dados'!$F:$F)</f>
        <v>#NAME?</v>
      </c>
      <c r="CT913" s="56" t="e">
        <f t="array" aca="1" ref="CT913" ca="1">_xludf.xlookup(CN913,'Banco de dados'!$B:$B,'Banco de dados'!$F:$F)</f>
        <v>#NAME?</v>
      </c>
      <c r="CU913" s="42"/>
      <c r="CV913" s="42"/>
      <c r="CW913" s="56" t="str">
        <f>IF(AJ913=0.5,"Suporte",IF(AND(AJ913&gt;='Braços de IP'!$B$9,AJ913&lt;='Braços de IP'!$D$9),'Braços de IP'!$E$9,IF(AND(AJ913&gt;='Braços de IP'!$B$10,AJ913&lt;='Braços de IP'!$D$10),'Braços de IP'!$E$10,IF(AND(AJ913&gt;='Braços de IP'!$B$11,AJ913&lt;='Braços de IP'!$D$11),'Braços de IP'!$E$11,IF(AND(AJ913&gt;='Braços de IP'!$B$12,AJ913&lt;='Braços de IP'!$D$12),'Braços de IP'!$E$12,IF(AND(AJ913&gt;='Braços de IP'!$B$13,AJ913&lt;='Braços de IP'!$D$13),'Braços de IP'!$E$13,IF(AND(AJ913&gt;='Braços de IP'!$B$14,AJ913&lt;='Braços de IP'!$D$14),'Braços de IP'!$E$14,"ERRO")))))))</f>
        <v>Longo I</v>
      </c>
      <c r="CX913" s="42"/>
      <c r="CY913" s="56" t="str">
        <f>IF($CX913="","",VLOOKUP($CX913,'Braços de IP'!$E$9:$I$15,2,0))</f>
        <v/>
      </c>
      <c r="CZ913" s="43" t="str">
        <f>IF($CX913="","",VLOOKUP($CX913,'Braços de IP'!$E$9:$I$15,5,0))</f>
        <v/>
      </c>
      <c r="DA913" s="56"/>
      <c r="DB913" s="56"/>
      <c r="DC913" s="56"/>
      <c r="DD913" s="56"/>
      <c r="DE913" s="56"/>
      <c r="DF913" s="56"/>
      <c r="DG913" s="44">
        <f t="shared" si="516"/>
        <v>0</v>
      </c>
      <c r="DH913" s="45">
        <f t="shared" si="517"/>
        <v>85</v>
      </c>
      <c r="DI913" s="44">
        <f t="shared" si="518"/>
        <v>85</v>
      </c>
      <c r="DJ913" s="46">
        <f t="shared" si="519"/>
        <v>1</v>
      </c>
      <c r="DK913" s="47" t="s">
        <v>147</v>
      </c>
      <c r="DL913" s="48"/>
      <c r="DM913" s="49"/>
      <c r="DN913" s="23" t="s">
        <v>148</v>
      </c>
      <c r="DO913" s="23"/>
      <c r="DP913" s="50"/>
      <c r="DQ913" s="50" t="e">
        <f t="shared" si="529"/>
        <v>#VALUE!</v>
      </c>
      <c r="DS913" s="5" t="s">
        <v>675</v>
      </c>
      <c r="DT913" s="5" t="s">
        <v>676</v>
      </c>
      <c r="DU913" s="5" t="s">
        <v>677</v>
      </c>
    </row>
    <row r="914" spans="2:127" ht="15.75" hidden="1" customHeight="1" x14ac:dyDescent="0.3">
      <c r="B914" s="5"/>
      <c r="C914" s="5"/>
      <c r="D914" s="5"/>
      <c r="E914" s="22" t="s">
        <v>710</v>
      </c>
      <c r="F914" s="22" t="s">
        <v>137</v>
      </c>
      <c r="G914" s="23" t="s">
        <v>711</v>
      </c>
      <c r="H914" s="23">
        <v>-23.337088999999999</v>
      </c>
      <c r="I914" s="23">
        <v>-46.834524000000002</v>
      </c>
      <c r="J914" s="24" t="s">
        <v>160</v>
      </c>
      <c r="K914" s="25"/>
      <c r="L914" s="24" t="s">
        <v>140</v>
      </c>
      <c r="M914" s="24" t="s">
        <v>141</v>
      </c>
      <c r="N914" s="26">
        <v>60</v>
      </c>
      <c r="O914" s="27" t="s">
        <v>142</v>
      </c>
      <c r="P914" s="23" t="s">
        <v>143</v>
      </c>
      <c r="Q914" s="26">
        <f t="shared" si="497"/>
        <v>120</v>
      </c>
      <c r="R914" s="27">
        <v>1</v>
      </c>
      <c r="S914" s="28">
        <v>2</v>
      </c>
      <c r="T914" s="28">
        <v>8</v>
      </c>
      <c r="U914" s="23"/>
      <c r="V914" s="23"/>
      <c r="W914" s="29"/>
      <c r="X914" s="28">
        <v>2.5</v>
      </c>
      <c r="Y914" s="27"/>
      <c r="Z914" s="27"/>
      <c r="AA914" s="27"/>
      <c r="AB914" s="27"/>
      <c r="AC914" s="27"/>
      <c r="AD914" s="27" t="s">
        <v>144</v>
      </c>
      <c r="AE914" s="27" t="s">
        <v>145</v>
      </c>
      <c r="AF914" s="27"/>
      <c r="AG914" s="27">
        <v>7.5</v>
      </c>
      <c r="AH914" s="27">
        <v>1</v>
      </c>
      <c r="AI914" s="27">
        <v>0.35</v>
      </c>
      <c r="AJ914" s="27">
        <v>3.3</v>
      </c>
      <c r="AK914" s="27">
        <f t="shared" si="498"/>
        <v>2.9499999999999997</v>
      </c>
      <c r="AL914" s="27" t="s">
        <v>143</v>
      </c>
      <c r="AM914" s="27" t="s">
        <v>143</v>
      </c>
      <c r="AN914" s="27"/>
      <c r="AO914" s="27">
        <f t="shared" si="499"/>
        <v>2</v>
      </c>
      <c r="AP914" s="27"/>
      <c r="AQ914" s="27"/>
      <c r="AR914" s="27"/>
      <c r="AS914" s="27"/>
      <c r="AT914" s="27"/>
      <c r="AU914" s="27"/>
      <c r="AV914" s="27">
        <f t="shared" si="500"/>
        <v>0</v>
      </c>
      <c r="AW914" s="27"/>
      <c r="AX914" s="28">
        <f>VLOOKUP(J914,ABNT5101!$I$3:$J$9,2)</f>
        <v>10</v>
      </c>
      <c r="AY914" s="28">
        <f>VLOOKUP(J914,ABNT5101!$I$3:$M$9,5)</f>
        <v>0.18</v>
      </c>
      <c r="AZ914" s="28" t="str">
        <f>_xlfn.XLOOKUP(J914,ABNT5101!I:I,ABNT5101!L:L)</f>
        <v>-</v>
      </c>
      <c r="BA914" s="28">
        <f>_xlfn.XLOOKUP(J914,ABNT5101!$I:$I,ABNT5101!M:M)</f>
        <v>0.18</v>
      </c>
      <c r="BB914" s="28" t="str">
        <f>_xlfn.XLOOKUP(J914,ABNT5101!$I:$I,ABNT5101!N:N)</f>
        <v>-</v>
      </c>
      <c r="BC914" s="28">
        <f>_xlfn.XLOOKUP(J914,ABNT5101!$I:$I,ABNT5101!O:O)</f>
        <v>16</v>
      </c>
      <c r="BD914" s="31" t="str">
        <f t="shared" si="501"/>
        <v>NÃO ATENDE</v>
      </c>
      <c r="BE914" s="32">
        <f t="shared" si="525"/>
        <v>-1</v>
      </c>
      <c r="BF914" s="32">
        <f t="shared" si="526"/>
        <v>-1</v>
      </c>
      <c r="BG914" s="32" t="str">
        <f t="shared" si="502"/>
        <v>-</v>
      </c>
      <c r="BH914" s="34"/>
      <c r="BI914" s="34"/>
      <c r="BJ914" s="34"/>
      <c r="BK914" s="34"/>
      <c r="BL914" s="35"/>
      <c r="BM914" s="34"/>
      <c r="BN914" s="31" t="str">
        <f t="shared" si="503"/>
        <v>NÃO ATENDE</v>
      </c>
      <c r="BO914" s="31" t="str">
        <f t="shared" si="527"/>
        <v>NÃO ATENDE</v>
      </c>
      <c r="BP914" s="31" t="str">
        <f t="shared" si="528"/>
        <v>NÃO ATENDE</v>
      </c>
      <c r="BQ914" s="31" t="str">
        <f t="shared" si="504"/>
        <v>ATENDE</v>
      </c>
      <c r="BR914" s="36" t="str">
        <f t="shared" si="505"/>
        <v>C4</v>
      </c>
      <c r="BS914" s="36" t="str">
        <f t="shared" si="523"/>
        <v>P6</v>
      </c>
      <c r="BT914" s="37">
        <f t="shared" si="507"/>
        <v>-1</v>
      </c>
      <c r="BU914" s="34"/>
      <c r="BV914" s="34"/>
      <c r="BW914" s="36">
        <f>IF(BS914="-","-",_xlfn.XLOOKUP(BS914,ABNT5101!$B$4:$B$9,ABNT5101!$C$4:$C$9))</f>
        <v>3</v>
      </c>
      <c r="BX914" s="36">
        <f>IF(BS914="-","-",_xlfn.XLOOKUP(BS914,ABNT5101!$B$4:$B$9,ABNT5101!$D$4:$D$9))</f>
        <v>0.6</v>
      </c>
      <c r="BY914" s="31" t="str">
        <f t="shared" si="508"/>
        <v>NÃO ATENDE</v>
      </c>
      <c r="BZ914" s="31" t="str">
        <f t="shared" si="509"/>
        <v>NÃO ATENDE</v>
      </c>
      <c r="CA914" s="31" t="str">
        <f t="shared" si="510"/>
        <v>NÃO ATENDE</v>
      </c>
      <c r="CB914" s="36" t="str">
        <f t="shared" si="524"/>
        <v>P6</v>
      </c>
      <c r="CC914" s="37">
        <f t="shared" si="511"/>
        <v>-1</v>
      </c>
      <c r="CD914" s="38"/>
      <c r="CE914" s="38"/>
      <c r="CF914" s="31">
        <f>IF(CB914="-","-",_xlfn.XLOOKUP(CB914,ABNT5101!$B$4:$B$9,ABNT5101!$C$4:$C$9))</f>
        <v>3</v>
      </c>
      <c r="CG914" s="36">
        <f>IF(CB914="-","-",_xlfn.XLOOKUP(CB914,ABNT5101!$B$4:$B$9,ABNT5101!$D$4:$D$9))</f>
        <v>0.6</v>
      </c>
      <c r="CH914" s="31" t="str">
        <f t="shared" si="512"/>
        <v>NÃO ATENDE</v>
      </c>
      <c r="CI914" s="31" t="str">
        <f t="shared" si="513"/>
        <v>NÃO ATENDE</v>
      </c>
      <c r="CJ914" s="31" t="str">
        <f t="shared" si="514"/>
        <v>NÃO ATENDE</v>
      </c>
      <c r="CK914" s="56">
        <f>_xlfn.XLOOKUP(CL914,'Banco de dados'!$B:$B,'Banco de dados'!$D:$D)</f>
        <v>0</v>
      </c>
      <c r="CL914" s="42"/>
      <c r="CM914" s="56">
        <f>_xlfn.XLOOKUP(CL914,'Banco de dados'!$B:$B,'Banco de dados'!$E:$E)</f>
        <v>0</v>
      </c>
      <c r="CN914" s="56"/>
      <c r="CO914" s="56">
        <f>IF(CN914="-","-",_xlfn.XLOOKUP(CN914,'Banco de dados'!$B:$B,'Banco de dados'!$E:$E))</f>
        <v>0</v>
      </c>
      <c r="CP914" s="41">
        <f t="shared" si="515"/>
        <v>1</v>
      </c>
      <c r="CQ914" s="56">
        <f>_xlfn.XLOOKUP(CL914,'Banco de dados'!$B:$B,'Banco de dados'!$H:$H)</f>
        <v>0</v>
      </c>
      <c r="CR914" s="56" t="e">
        <f t="array" aca="1" ref="CR914" ca="1">_xludf.xlookup(CN914,'Banco de dados'!$B:$B,'Banco de dados'!$H:$H)</f>
        <v>#NAME?</v>
      </c>
      <c r="CS914" s="58" t="e">
        <f t="array" aca="1" ref="CS914" ca="1">_xludf.xlookup(CL914,'Banco de dados'!$B:$B,'Banco de dados'!$F:$F)</f>
        <v>#NAME?</v>
      </c>
      <c r="CT914" s="56" t="e">
        <f t="array" aca="1" ref="CT914" ca="1">_xludf.xlookup(CN914,'Banco de dados'!$B:$B,'Banco de dados'!$F:$F)</f>
        <v>#NAME?</v>
      </c>
      <c r="CU914" s="42"/>
      <c r="CV914" s="42"/>
      <c r="CW914" s="56" t="str">
        <f>IF(AJ914=0.5,"Suporte",IF(AND(AJ914&gt;='Braços de IP'!$B$9,AJ914&lt;='Braços de IP'!$D$9),'Braços de IP'!$E$9,IF(AND(AJ914&gt;='Braços de IP'!$B$10,AJ914&lt;='Braços de IP'!$D$10),'Braços de IP'!$E$10,IF(AND(AJ914&gt;='Braços de IP'!$B$11,AJ914&lt;='Braços de IP'!$D$11),'Braços de IP'!$E$11,IF(AND(AJ914&gt;='Braços de IP'!$B$12,AJ914&lt;='Braços de IP'!$D$12),'Braços de IP'!$E$12,IF(AND(AJ914&gt;='Braços de IP'!$B$13,AJ914&lt;='Braços de IP'!$D$13),'Braços de IP'!$E$13,IF(AND(AJ914&gt;='Braços de IP'!$B$14,AJ914&lt;='Braços de IP'!$D$14),'Braços de IP'!$E$14,"ERRO")))))))</f>
        <v>Longo II</v>
      </c>
      <c r="CX914" s="42"/>
      <c r="CY914" s="56" t="str">
        <f>IF($CX914="","",VLOOKUP($CX914,'Braços de IP'!$E$9:$I$15,2,0))</f>
        <v/>
      </c>
      <c r="CZ914" s="43" t="str">
        <f>IF($CX914="","",VLOOKUP($CX914,'Braços de IP'!$E$9:$I$15,5,0))</f>
        <v/>
      </c>
      <c r="DA914" s="56"/>
      <c r="DB914" s="56"/>
      <c r="DC914" s="56"/>
      <c r="DD914" s="56"/>
      <c r="DE914" s="56"/>
      <c r="DF914" s="56"/>
      <c r="DG914" s="44">
        <f t="shared" si="516"/>
        <v>0</v>
      </c>
      <c r="DH914" s="45">
        <f t="shared" si="517"/>
        <v>60</v>
      </c>
      <c r="DI914" s="44">
        <f t="shared" si="518"/>
        <v>60</v>
      </c>
      <c r="DJ914" s="46">
        <f t="shared" si="519"/>
        <v>1</v>
      </c>
      <c r="DK914" s="47" t="s">
        <v>147</v>
      </c>
      <c r="DL914" s="48"/>
      <c r="DM914" s="49"/>
      <c r="DN914" s="23" t="s">
        <v>148</v>
      </c>
      <c r="DO914" s="23"/>
      <c r="DP914" s="50"/>
      <c r="DQ914" s="50" t="e">
        <f t="shared" si="529"/>
        <v>#VALUE!</v>
      </c>
      <c r="DS914" s="5" t="s">
        <v>675</v>
      </c>
      <c r="DT914" s="5" t="s">
        <v>676</v>
      </c>
      <c r="DU914" s="5" t="s">
        <v>677</v>
      </c>
    </row>
    <row r="915" spans="2:127" ht="15.75" hidden="1" customHeight="1" x14ac:dyDescent="0.3">
      <c r="B915" s="5"/>
      <c r="C915" s="5"/>
      <c r="D915" s="5"/>
      <c r="E915" s="22" t="s">
        <v>710</v>
      </c>
      <c r="F915" s="22" t="s">
        <v>137</v>
      </c>
      <c r="G915" s="23" t="s">
        <v>711</v>
      </c>
      <c r="H915" s="23">
        <v>-23.337088999999999</v>
      </c>
      <c r="I915" s="23">
        <v>-46.834524000000002</v>
      </c>
      <c r="J915" s="24" t="s">
        <v>160</v>
      </c>
      <c r="K915" s="25"/>
      <c r="L915" s="24" t="s">
        <v>140</v>
      </c>
      <c r="M915" s="24" t="s">
        <v>141</v>
      </c>
      <c r="N915" s="26">
        <v>60</v>
      </c>
      <c r="O915" s="27" t="s">
        <v>142</v>
      </c>
      <c r="P915" s="23" t="s">
        <v>143</v>
      </c>
      <c r="Q915" s="26">
        <f t="shared" si="497"/>
        <v>120</v>
      </c>
      <c r="R915" s="27">
        <v>1</v>
      </c>
      <c r="S915" s="28">
        <v>2</v>
      </c>
      <c r="T915" s="28">
        <v>8</v>
      </c>
      <c r="U915" s="23"/>
      <c r="V915" s="23"/>
      <c r="W915" s="29"/>
      <c r="X915" s="28">
        <v>2.5</v>
      </c>
      <c r="Y915" s="27"/>
      <c r="Z915" s="27"/>
      <c r="AA915" s="27"/>
      <c r="AB915" s="27"/>
      <c r="AC915" s="27"/>
      <c r="AD915" s="27" t="s">
        <v>144</v>
      </c>
      <c r="AE915" s="27" t="s">
        <v>145</v>
      </c>
      <c r="AF915" s="27"/>
      <c r="AG915" s="27">
        <v>7.5</v>
      </c>
      <c r="AH915" s="27">
        <v>1</v>
      </c>
      <c r="AI915" s="27">
        <v>0.35</v>
      </c>
      <c r="AJ915" s="27">
        <v>3.3</v>
      </c>
      <c r="AK915" s="27">
        <f t="shared" si="498"/>
        <v>2.9499999999999997</v>
      </c>
      <c r="AL915" s="27" t="s">
        <v>143</v>
      </c>
      <c r="AM915" s="27" t="s">
        <v>143</v>
      </c>
      <c r="AN915" s="27"/>
      <c r="AO915" s="27">
        <f t="shared" si="499"/>
        <v>2</v>
      </c>
      <c r="AP915" s="27"/>
      <c r="AQ915" s="27"/>
      <c r="AR915" s="27"/>
      <c r="AS915" s="27"/>
      <c r="AT915" s="27"/>
      <c r="AU915" s="27"/>
      <c r="AV915" s="27">
        <f t="shared" si="500"/>
        <v>0</v>
      </c>
      <c r="AW915" s="27"/>
      <c r="AX915" s="28">
        <f>VLOOKUP(J915,ABNT5101!$I$3:$J$9,2)</f>
        <v>10</v>
      </c>
      <c r="AY915" s="28">
        <f>VLOOKUP(J915,ABNT5101!$I$3:$M$9,5)</f>
        <v>0.18</v>
      </c>
      <c r="AZ915" s="28" t="str">
        <f>_xlfn.XLOOKUP(J915,ABNT5101!I:I,ABNT5101!L:L)</f>
        <v>-</v>
      </c>
      <c r="BA915" s="28">
        <f>_xlfn.XLOOKUP(J915,ABNT5101!$I:$I,ABNT5101!M:M)</f>
        <v>0.18</v>
      </c>
      <c r="BB915" s="28" t="str">
        <f>_xlfn.XLOOKUP(J915,ABNT5101!$I:$I,ABNT5101!N:N)</f>
        <v>-</v>
      </c>
      <c r="BC915" s="28">
        <f>_xlfn.XLOOKUP(J915,ABNT5101!$I:$I,ABNT5101!O:O)</f>
        <v>16</v>
      </c>
      <c r="BD915" s="31" t="str">
        <f t="shared" si="501"/>
        <v>NÃO ATENDE</v>
      </c>
      <c r="BE915" s="32">
        <f t="shared" si="525"/>
        <v>-1</v>
      </c>
      <c r="BF915" s="32">
        <f t="shared" si="526"/>
        <v>-1</v>
      </c>
      <c r="BG915" s="32" t="str">
        <f t="shared" si="502"/>
        <v>-</v>
      </c>
      <c r="BH915" s="34"/>
      <c r="BI915" s="34"/>
      <c r="BJ915" s="34"/>
      <c r="BK915" s="34"/>
      <c r="BL915" s="35"/>
      <c r="BM915" s="34"/>
      <c r="BN915" s="31" t="str">
        <f t="shared" si="503"/>
        <v>NÃO ATENDE</v>
      </c>
      <c r="BO915" s="31" t="str">
        <f t="shared" si="527"/>
        <v>NÃO ATENDE</v>
      </c>
      <c r="BP915" s="31" t="str">
        <f t="shared" si="528"/>
        <v>NÃO ATENDE</v>
      </c>
      <c r="BQ915" s="31" t="str">
        <f t="shared" si="504"/>
        <v>ATENDE</v>
      </c>
      <c r="BR915" s="36" t="str">
        <f t="shared" si="505"/>
        <v>C4</v>
      </c>
      <c r="BS915" s="36" t="str">
        <f t="shared" si="523"/>
        <v>P6</v>
      </c>
      <c r="BT915" s="37">
        <f t="shared" si="507"/>
        <v>-1</v>
      </c>
      <c r="BU915" s="34"/>
      <c r="BV915" s="34"/>
      <c r="BW915" s="36">
        <f>IF(BS915="-","-",_xlfn.XLOOKUP(BS915,ABNT5101!$B$4:$B$9,ABNT5101!$C$4:$C$9))</f>
        <v>3</v>
      </c>
      <c r="BX915" s="36">
        <f>IF(BS915="-","-",_xlfn.XLOOKUP(BS915,ABNT5101!$B$4:$B$9,ABNT5101!$D$4:$D$9))</f>
        <v>0.6</v>
      </c>
      <c r="BY915" s="31" t="str">
        <f t="shared" si="508"/>
        <v>NÃO ATENDE</v>
      </c>
      <c r="BZ915" s="31" t="str">
        <f t="shared" si="509"/>
        <v>NÃO ATENDE</v>
      </c>
      <c r="CA915" s="31" t="str">
        <f t="shared" si="510"/>
        <v>NÃO ATENDE</v>
      </c>
      <c r="CB915" s="36" t="str">
        <f t="shared" si="524"/>
        <v>P6</v>
      </c>
      <c r="CC915" s="37">
        <f t="shared" si="511"/>
        <v>-1</v>
      </c>
      <c r="CD915" s="38"/>
      <c r="CE915" s="38"/>
      <c r="CF915" s="31">
        <f>IF(CB915="-","-",_xlfn.XLOOKUP(CB915,ABNT5101!$B$4:$B$9,ABNT5101!$C$4:$C$9))</f>
        <v>3</v>
      </c>
      <c r="CG915" s="36">
        <f>IF(CB915="-","-",_xlfn.XLOOKUP(CB915,ABNT5101!$B$4:$B$9,ABNT5101!$D$4:$D$9))</f>
        <v>0.6</v>
      </c>
      <c r="CH915" s="31" t="str">
        <f t="shared" si="512"/>
        <v>NÃO ATENDE</v>
      </c>
      <c r="CI915" s="31" t="str">
        <f t="shared" si="513"/>
        <v>NÃO ATENDE</v>
      </c>
      <c r="CJ915" s="31" t="str">
        <f t="shared" si="514"/>
        <v>NÃO ATENDE</v>
      </c>
      <c r="CK915" s="56">
        <f>_xlfn.XLOOKUP(CL915,'Banco de dados'!$B:$B,'Banco de dados'!$D:$D)</f>
        <v>0</v>
      </c>
      <c r="CL915" s="42"/>
      <c r="CM915" s="56">
        <f>_xlfn.XLOOKUP(CL915,'Banco de dados'!$B:$B,'Banco de dados'!$E:$E)</f>
        <v>0</v>
      </c>
      <c r="CN915" s="56"/>
      <c r="CO915" s="56">
        <f>IF(CN915="-","-",_xlfn.XLOOKUP(CN915,'Banco de dados'!$B:$B,'Banco de dados'!$E:$E))</f>
        <v>0</v>
      </c>
      <c r="CP915" s="41">
        <f t="shared" si="515"/>
        <v>1</v>
      </c>
      <c r="CQ915" s="56">
        <f>_xlfn.XLOOKUP(CL915,'Banco de dados'!$B:$B,'Banco de dados'!$H:$H)</f>
        <v>0</v>
      </c>
      <c r="CR915" s="56" t="e">
        <f t="array" aca="1" ref="CR915" ca="1">_xludf.xlookup(CN915,'Banco de dados'!$B:$B,'Banco de dados'!$H:$H)</f>
        <v>#NAME?</v>
      </c>
      <c r="CS915" s="58" t="e">
        <f t="array" aca="1" ref="CS915" ca="1">_xludf.xlookup(CL915,'Banco de dados'!$B:$B,'Banco de dados'!$F:$F)</f>
        <v>#NAME?</v>
      </c>
      <c r="CT915" s="56" t="e">
        <f t="array" aca="1" ref="CT915" ca="1">_xludf.xlookup(CN915,'Banco de dados'!$B:$B,'Banco de dados'!$F:$F)</f>
        <v>#NAME?</v>
      </c>
      <c r="CU915" s="42"/>
      <c r="CV915" s="42"/>
      <c r="CW915" s="56" t="str">
        <f>IF(AJ915=0.5,"Suporte",IF(AND(AJ915&gt;='Braços de IP'!$B$9,AJ915&lt;='Braços de IP'!$D$9),'Braços de IP'!$E$9,IF(AND(AJ915&gt;='Braços de IP'!$B$10,AJ915&lt;='Braços de IP'!$D$10),'Braços de IP'!$E$10,IF(AND(AJ915&gt;='Braços de IP'!$B$11,AJ915&lt;='Braços de IP'!$D$11),'Braços de IP'!$E$11,IF(AND(AJ915&gt;='Braços de IP'!$B$12,AJ915&lt;='Braços de IP'!$D$12),'Braços de IP'!$E$12,IF(AND(AJ915&gt;='Braços de IP'!$B$13,AJ915&lt;='Braços de IP'!$D$13),'Braços de IP'!$E$13,IF(AND(AJ915&gt;='Braços de IP'!$B$14,AJ915&lt;='Braços de IP'!$D$14),'Braços de IP'!$E$14,"ERRO")))))))</f>
        <v>Longo II</v>
      </c>
      <c r="CX915" s="42"/>
      <c r="CY915" s="56" t="str">
        <f>IF($CX915="","",VLOOKUP($CX915,'Braços de IP'!$E$9:$I$15,2,0))</f>
        <v/>
      </c>
      <c r="CZ915" s="43" t="str">
        <f>IF($CX915="","",VLOOKUP($CX915,'Braços de IP'!$E$9:$I$15,5,0))</f>
        <v/>
      </c>
      <c r="DA915" s="56"/>
      <c r="DB915" s="56"/>
      <c r="DC915" s="56"/>
      <c r="DD915" s="56"/>
      <c r="DE915" s="56"/>
      <c r="DF915" s="56"/>
      <c r="DG915" s="44">
        <f t="shared" si="516"/>
        <v>0</v>
      </c>
      <c r="DH915" s="45">
        <f t="shared" si="517"/>
        <v>60</v>
      </c>
      <c r="DI915" s="44">
        <f t="shared" si="518"/>
        <v>60</v>
      </c>
      <c r="DJ915" s="46">
        <f t="shared" si="519"/>
        <v>1</v>
      </c>
      <c r="DK915" s="47" t="s">
        <v>147</v>
      </c>
      <c r="DL915" s="48"/>
      <c r="DM915" s="49"/>
      <c r="DN915" s="23" t="s">
        <v>148</v>
      </c>
      <c r="DO915" s="23"/>
      <c r="DP915" s="50"/>
      <c r="DQ915" s="50" t="e">
        <f t="shared" si="529"/>
        <v>#VALUE!</v>
      </c>
      <c r="DS915" s="5" t="s">
        <v>675</v>
      </c>
      <c r="DT915" s="5" t="s">
        <v>676</v>
      </c>
      <c r="DU915" s="5" t="s">
        <v>677</v>
      </c>
    </row>
    <row r="916" spans="2:127" ht="15.75" hidden="1" customHeight="1" x14ac:dyDescent="0.3">
      <c r="B916" s="5"/>
      <c r="C916" s="5"/>
      <c r="D916" s="5"/>
      <c r="E916" s="22" t="s">
        <v>710</v>
      </c>
      <c r="F916" s="22" t="s">
        <v>137</v>
      </c>
      <c r="G916" s="23" t="s">
        <v>711</v>
      </c>
      <c r="H916" s="23">
        <v>-23.337088999999999</v>
      </c>
      <c r="I916" s="23">
        <v>-46.834524000000002</v>
      </c>
      <c r="J916" s="24" t="s">
        <v>160</v>
      </c>
      <c r="K916" s="25"/>
      <c r="L916" s="24" t="s">
        <v>140</v>
      </c>
      <c r="M916" s="24" t="s">
        <v>141</v>
      </c>
      <c r="N916" s="26">
        <v>60</v>
      </c>
      <c r="O916" s="27" t="s">
        <v>142</v>
      </c>
      <c r="P916" s="23" t="s">
        <v>143</v>
      </c>
      <c r="Q916" s="26">
        <f t="shared" si="497"/>
        <v>120</v>
      </c>
      <c r="R916" s="27">
        <v>1</v>
      </c>
      <c r="S916" s="28">
        <v>2</v>
      </c>
      <c r="T916" s="28">
        <v>8</v>
      </c>
      <c r="U916" s="23"/>
      <c r="V916" s="23"/>
      <c r="W916" s="29"/>
      <c r="X916" s="28">
        <v>2.5</v>
      </c>
      <c r="Y916" s="27"/>
      <c r="Z916" s="27"/>
      <c r="AA916" s="27"/>
      <c r="AB916" s="27"/>
      <c r="AC916" s="27"/>
      <c r="AD916" s="27" t="s">
        <v>144</v>
      </c>
      <c r="AE916" s="27" t="s">
        <v>145</v>
      </c>
      <c r="AF916" s="27"/>
      <c r="AG916" s="27">
        <v>7.5</v>
      </c>
      <c r="AH916" s="27">
        <v>1</v>
      </c>
      <c r="AI916" s="27">
        <v>0.35</v>
      </c>
      <c r="AJ916" s="27">
        <v>3.3</v>
      </c>
      <c r="AK916" s="27">
        <f t="shared" si="498"/>
        <v>2.9499999999999997</v>
      </c>
      <c r="AL916" s="27" t="s">
        <v>143</v>
      </c>
      <c r="AM916" s="27" t="s">
        <v>143</v>
      </c>
      <c r="AN916" s="27"/>
      <c r="AO916" s="27">
        <f t="shared" si="499"/>
        <v>2</v>
      </c>
      <c r="AP916" s="27"/>
      <c r="AQ916" s="27"/>
      <c r="AR916" s="27"/>
      <c r="AS916" s="27"/>
      <c r="AT916" s="27"/>
      <c r="AU916" s="27"/>
      <c r="AV916" s="27">
        <f t="shared" si="500"/>
        <v>0</v>
      </c>
      <c r="AW916" s="27"/>
      <c r="AX916" s="28">
        <f>VLOOKUP(J916,ABNT5101!$I$3:$J$9,2)</f>
        <v>10</v>
      </c>
      <c r="AY916" s="28">
        <f>VLOOKUP(J916,ABNT5101!$I$3:$M$9,5)</f>
        <v>0.18</v>
      </c>
      <c r="AZ916" s="28" t="str">
        <f>_xlfn.XLOOKUP(J916,ABNT5101!I:I,ABNT5101!L:L)</f>
        <v>-</v>
      </c>
      <c r="BA916" s="28">
        <f>_xlfn.XLOOKUP(J916,ABNT5101!$I:$I,ABNT5101!M:M)</f>
        <v>0.18</v>
      </c>
      <c r="BB916" s="28" t="str">
        <f>_xlfn.XLOOKUP(J916,ABNT5101!$I:$I,ABNT5101!N:N)</f>
        <v>-</v>
      </c>
      <c r="BC916" s="28">
        <f>_xlfn.XLOOKUP(J916,ABNT5101!$I:$I,ABNT5101!O:O)</f>
        <v>16</v>
      </c>
      <c r="BD916" s="31" t="str">
        <f t="shared" si="501"/>
        <v>NÃO ATENDE</v>
      </c>
      <c r="BE916" s="32">
        <f t="shared" si="525"/>
        <v>-1</v>
      </c>
      <c r="BF916" s="32">
        <f t="shared" si="526"/>
        <v>-1</v>
      </c>
      <c r="BG916" s="32" t="str">
        <f t="shared" si="502"/>
        <v>-</v>
      </c>
      <c r="BH916" s="34"/>
      <c r="BI916" s="34"/>
      <c r="BJ916" s="34"/>
      <c r="BK916" s="34"/>
      <c r="BL916" s="35"/>
      <c r="BM916" s="34"/>
      <c r="BN916" s="31" t="str">
        <f t="shared" si="503"/>
        <v>NÃO ATENDE</v>
      </c>
      <c r="BO916" s="31" t="str">
        <f t="shared" si="527"/>
        <v>NÃO ATENDE</v>
      </c>
      <c r="BP916" s="31" t="str">
        <f t="shared" si="528"/>
        <v>NÃO ATENDE</v>
      </c>
      <c r="BQ916" s="31" t="str">
        <f t="shared" si="504"/>
        <v>ATENDE</v>
      </c>
      <c r="BR916" s="36" t="str">
        <f t="shared" si="505"/>
        <v>C4</v>
      </c>
      <c r="BS916" s="36" t="str">
        <f t="shared" si="523"/>
        <v>P6</v>
      </c>
      <c r="BT916" s="37">
        <f t="shared" si="507"/>
        <v>-1</v>
      </c>
      <c r="BU916" s="34"/>
      <c r="BV916" s="34"/>
      <c r="BW916" s="36">
        <f>IF(BS916="-","-",_xlfn.XLOOKUP(BS916,ABNT5101!$B$4:$B$9,ABNT5101!$C$4:$C$9))</f>
        <v>3</v>
      </c>
      <c r="BX916" s="36">
        <f>IF(BS916="-","-",_xlfn.XLOOKUP(BS916,ABNT5101!$B$4:$B$9,ABNT5101!$D$4:$D$9))</f>
        <v>0.6</v>
      </c>
      <c r="BY916" s="31" t="str">
        <f t="shared" si="508"/>
        <v>NÃO ATENDE</v>
      </c>
      <c r="BZ916" s="31" t="str">
        <f t="shared" si="509"/>
        <v>NÃO ATENDE</v>
      </c>
      <c r="CA916" s="31" t="str">
        <f t="shared" si="510"/>
        <v>NÃO ATENDE</v>
      </c>
      <c r="CB916" s="36" t="str">
        <f t="shared" si="524"/>
        <v>P6</v>
      </c>
      <c r="CC916" s="37">
        <f t="shared" si="511"/>
        <v>-1</v>
      </c>
      <c r="CD916" s="38"/>
      <c r="CE916" s="38"/>
      <c r="CF916" s="31">
        <f>IF(CB916="-","-",_xlfn.XLOOKUP(CB916,ABNT5101!$B$4:$B$9,ABNT5101!$C$4:$C$9))</f>
        <v>3</v>
      </c>
      <c r="CG916" s="36">
        <f>IF(CB916="-","-",_xlfn.XLOOKUP(CB916,ABNT5101!$B$4:$B$9,ABNT5101!$D$4:$D$9))</f>
        <v>0.6</v>
      </c>
      <c r="CH916" s="31" t="str">
        <f t="shared" si="512"/>
        <v>NÃO ATENDE</v>
      </c>
      <c r="CI916" s="31" t="str">
        <f t="shared" si="513"/>
        <v>NÃO ATENDE</v>
      </c>
      <c r="CJ916" s="31" t="str">
        <f t="shared" si="514"/>
        <v>NÃO ATENDE</v>
      </c>
      <c r="CK916" s="56">
        <f>_xlfn.XLOOKUP(CL916,'Banco de dados'!$B:$B,'Banco de dados'!$D:$D)</f>
        <v>0</v>
      </c>
      <c r="CL916" s="42"/>
      <c r="CM916" s="56">
        <f>_xlfn.XLOOKUP(CL916,'Banco de dados'!$B:$B,'Banco de dados'!$E:$E)</f>
        <v>0</v>
      </c>
      <c r="CN916" s="56"/>
      <c r="CO916" s="56">
        <f>IF(CN916="-","-",_xlfn.XLOOKUP(CN916,'Banco de dados'!$B:$B,'Banco de dados'!$E:$E))</f>
        <v>0</v>
      </c>
      <c r="CP916" s="41">
        <f t="shared" si="515"/>
        <v>1</v>
      </c>
      <c r="CQ916" s="56">
        <f>_xlfn.XLOOKUP(CL916,'Banco de dados'!$B:$B,'Banco de dados'!$H:$H)</f>
        <v>0</v>
      </c>
      <c r="CR916" s="56" t="e">
        <f t="array" aca="1" ref="CR916" ca="1">_xludf.xlookup(CN916,'Banco de dados'!$B:$B,'Banco de dados'!$H:$H)</f>
        <v>#NAME?</v>
      </c>
      <c r="CS916" s="58" t="e">
        <f t="array" aca="1" ref="CS916" ca="1">_xludf.xlookup(CL916,'Banco de dados'!$B:$B,'Banco de dados'!$F:$F)</f>
        <v>#NAME?</v>
      </c>
      <c r="CT916" s="56" t="e">
        <f t="array" aca="1" ref="CT916" ca="1">_xludf.xlookup(CN916,'Banco de dados'!$B:$B,'Banco de dados'!$F:$F)</f>
        <v>#NAME?</v>
      </c>
      <c r="CU916" s="42"/>
      <c r="CV916" s="42"/>
      <c r="CW916" s="56" t="str">
        <f>IF(AJ916=0.5,"Suporte",IF(AND(AJ916&gt;='Braços de IP'!$B$9,AJ916&lt;='Braços de IP'!$D$9),'Braços de IP'!$E$9,IF(AND(AJ916&gt;='Braços de IP'!$B$10,AJ916&lt;='Braços de IP'!$D$10),'Braços de IP'!$E$10,IF(AND(AJ916&gt;='Braços de IP'!$B$11,AJ916&lt;='Braços de IP'!$D$11),'Braços de IP'!$E$11,IF(AND(AJ916&gt;='Braços de IP'!$B$12,AJ916&lt;='Braços de IP'!$D$12),'Braços de IP'!$E$12,IF(AND(AJ916&gt;='Braços de IP'!$B$13,AJ916&lt;='Braços de IP'!$D$13),'Braços de IP'!$E$13,IF(AND(AJ916&gt;='Braços de IP'!$B$14,AJ916&lt;='Braços de IP'!$D$14),'Braços de IP'!$E$14,"ERRO")))))))</f>
        <v>Longo II</v>
      </c>
      <c r="CX916" s="42"/>
      <c r="CY916" s="56" t="str">
        <f>IF($CX916="","",VLOOKUP($CX916,'Braços de IP'!$E$9:$I$15,2,0))</f>
        <v/>
      </c>
      <c r="CZ916" s="43" t="str">
        <f>IF($CX916="","",VLOOKUP($CX916,'Braços de IP'!$E$9:$I$15,5,0))</f>
        <v/>
      </c>
      <c r="DA916" s="56"/>
      <c r="DB916" s="56"/>
      <c r="DC916" s="56"/>
      <c r="DD916" s="56"/>
      <c r="DE916" s="56"/>
      <c r="DF916" s="56"/>
      <c r="DG916" s="44">
        <f t="shared" si="516"/>
        <v>0</v>
      </c>
      <c r="DH916" s="45">
        <f t="shared" si="517"/>
        <v>60</v>
      </c>
      <c r="DI916" s="44">
        <f t="shared" si="518"/>
        <v>60</v>
      </c>
      <c r="DJ916" s="46">
        <f t="shared" si="519"/>
        <v>1</v>
      </c>
      <c r="DK916" s="47" t="s">
        <v>147</v>
      </c>
      <c r="DL916" s="48"/>
      <c r="DM916" s="49"/>
      <c r="DN916" s="23" t="s">
        <v>148</v>
      </c>
      <c r="DO916" s="23"/>
      <c r="DP916" s="50"/>
      <c r="DQ916" s="50" t="e">
        <f t="shared" si="529"/>
        <v>#VALUE!</v>
      </c>
      <c r="DS916" s="5" t="s">
        <v>675</v>
      </c>
      <c r="DT916" s="5" t="s">
        <v>676</v>
      </c>
      <c r="DU916" s="5" t="s">
        <v>677</v>
      </c>
    </row>
    <row r="917" spans="2:127" ht="15.75" hidden="1" customHeight="1" x14ac:dyDescent="0.3">
      <c r="B917" s="5"/>
      <c r="C917" s="5"/>
      <c r="D917" s="5"/>
      <c r="E917" s="22" t="s">
        <v>712</v>
      </c>
      <c r="F917" s="22" t="s">
        <v>150</v>
      </c>
      <c r="G917" s="23" t="s">
        <v>713</v>
      </c>
      <c r="H917" s="23">
        <v>-23.414158</v>
      </c>
      <c r="I917" s="23">
        <v>-46.865716999999997</v>
      </c>
      <c r="J917" s="24" t="s">
        <v>160</v>
      </c>
      <c r="K917" s="25"/>
      <c r="L917" s="24" t="s">
        <v>152</v>
      </c>
      <c r="M917" s="24" t="s">
        <v>141</v>
      </c>
      <c r="N917" s="26">
        <v>58</v>
      </c>
      <c r="O917" s="27" t="s">
        <v>142</v>
      </c>
      <c r="P917" s="23" t="s">
        <v>143</v>
      </c>
      <c r="Q917" s="26">
        <f t="shared" si="497"/>
        <v>116</v>
      </c>
      <c r="R917" s="27">
        <v>1</v>
      </c>
      <c r="S917" s="28" t="s">
        <v>153</v>
      </c>
      <c r="T917" s="28">
        <v>5.5</v>
      </c>
      <c r="U917" s="23"/>
      <c r="V917" s="23"/>
      <c r="W917" s="29"/>
      <c r="X917" s="28" t="s">
        <v>153</v>
      </c>
      <c r="Y917" s="27"/>
      <c r="Z917" s="27"/>
      <c r="AA917" s="27"/>
      <c r="AB917" s="27"/>
      <c r="AC917" s="27"/>
      <c r="AD917" s="27" t="s">
        <v>144</v>
      </c>
      <c r="AE917" s="27" t="s">
        <v>145</v>
      </c>
      <c r="AF917" s="27"/>
      <c r="AG917" s="27">
        <v>7.3</v>
      </c>
      <c r="AH917" s="27">
        <v>1</v>
      </c>
      <c r="AI917" s="27">
        <v>0.7</v>
      </c>
      <c r="AJ917" s="27">
        <v>2.2999999999999998</v>
      </c>
      <c r="AK917" s="27">
        <f t="shared" si="498"/>
        <v>1.5999999999999999</v>
      </c>
      <c r="AL917" s="27" t="s">
        <v>143</v>
      </c>
      <c r="AM917" s="27" t="s">
        <v>143</v>
      </c>
      <c r="AN917" s="27"/>
      <c r="AO917" s="27">
        <f t="shared" si="499"/>
        <v>2</v>
      </c>
      <c r="AP917" s="27"/>
      <c r="AQ917" s="27"/>
      <c r="AR917" s="27"/>
      <c r="AS917" s="27"/>
      <c r="AT917" s="27"/>
      <c r="AU917" s="27"/>
      <c r="AV917" s="27">
        <f t="shared" si="500"/>
        <v>0</v>
      </c>
      <c r="AW917" s="27"/>
      <c r="AX917" s="28">
        <f>VLOOKUP(J917,ABNT5101!$I$3:$J$9,2)</f>
        <v>10</v>
      </c>
      <c r="AY917" s="28">
        <f>VLOOKUP(J917,ABNT5101!$I$3:$M$9,5)</f>
        <v>0.18</v>
      </c>
      <c r="AZ917" s="28" t="str">
        <f>_xlfn.XLOOKUP(J917,ABNT5101!I:I,ABNT5101!L:L)</f>
        <v>-</v>
      </c>
      <c r="BA917" s="28">
        <f>_xlfn.XLOOKUP(J917,ABNT5101!$I:$I,ABNT5101!M:M)</f>
        <v>0.18</v>
      </c>
      <c r="BB917" s="28" t="str">
        <f>_xlfn.XLOOKUP(J917,ABNT5101!$I:$I,ABNT5101!N:N)</f>
        <v>-</v>
      </c>
      <c r="BC917" s="28">
        <f>_xlfn.XLOOKUP(J917,ABNT5101!$I:$I,ABNT5101!O:O)</f>
        <v>16</v>
      </c>
      <c r="BD917" s="31" t="str">
        <f t="shared" si="501"/>
        <v>NÃO ATENDE</v>
      </c>
      <c r="BE917" s="32">
        <f t="shared" si="525"/>
        <v>-1</v>
      </c>
      <c r="BF917" s="32">
        <f t="shared" si="526"/>
        <v>-1</v>
      </c>
      <c r="BG917" s="32" t="str">
        <f t="shared" si="502"/>
        <v>-</v>
      </c>
      <c r="BH917" s="34"/>
      <c r="BI917" s="34"/>
      <c r="BJ917" s="34"/>
      <c r="BK917" s="34"/>
      <c r="BL917" s="35"/>
      <c r="BM917" s="34"/>
      <c r="BN917" s="31" t="str">
        <f t="shared" si="503"/>
        <v>NÃO ATENDE</v>
      </c>
      <c r="BO917" s="31" t="str">
        <f t="shared" si="527"/>
        <v>NÃO ATENDE</v>
      </c>
      <c r="BP917" s="31" t="str">
        <f t="shared" si="528"/>
        <v>NÃO ATENDE</v>
      </c>
      <c r="BQ917" s="31" t="str">
        <f t="shared" si="504"/>
        <v>ATENDE</v>
      </c>
      <c r="BR917" s="36" t="str">
        <f t="shared" si="505"/>
        <v>C4</v>
      </c>
      <c r="BS917" s="36" t="str">
        <f t="shared" si="523"/>
        <v>Sem Passeio</v>
      </c>
      <c r="BT917" s="37" t="e">
        <f t="shared" si="507"/>
        <v>#N/A</v>
      </c>
      <c r="BU917" s="34"/>
      <c r="BV917" s="34"/>
      <c r="BW917" s="36" t="e">
        <f>IF(BS917="-","-",_xlfn.XLOOKUP(BS917,ABNT5101!$B$4:$B$9,ABNT5101!$C$4:$C$9))</f>
        <v>#N/A</v>
      </c>
      <c r="BX917" s="36" t="e">
        <f>IF(BS917="-","-",_xlfn.XLOOKUP(BS917,ABNT5101!$B$4:$B$9,ABNT5101!$D$4:$D$9))</f>
        <v>#N/A</v>
      </c>
      <c r="BY917" s="31" t="e">
        <f t="shared" si="508"/>
        <v>#N/A</v>
      </c>
      <c r="BZ917" s="31" t="e">
        <f t="shared" si="509"/>
        <v>#N/A</v>
      </c>
      <c r="CA917" s="31" t="e">
        <f t="shared" si="510"/>
        <v>#N/A</v>
      </c>
      <c r="CB917" s="36" t="str">
        <f t="shared" si="524"/>
        <v>Sem Passeio</v>
      </c>
      <c r="CC917" s="37" t="e">
        <f t="shared" si="511"/>
        <v>#N/A</v>
      </c>
      <c r="CD917" s="38"/>
      <c r="CE917" s="38"/>
      <c r="CF917" s="31" t="e">
        <f>IF(CB917="-","-",_xlfn.XLOOKUP(CB917,ABNT5101!$B$4:$B$9,ABNT5101!$C$4:$C$9))</f>
        <v>#N/A</v>
      </c>
      <c r="CG917" s="36" t="e">
        <f>IF(CB917="-","-",_xlfn.XLOOKUP(CB917,ABNT5101!$B$4:$B$9,ABNT5101!$D$4:$D$9))</f>
        <v>#N/A</v>
      </c>
      <c r="CH917" s="31" t="e">
        <f t="shared" si="512"/>
        <v>#N/A</v>
      </c>
      <c r="CI917" s="31" t="e">
        <f t="shared" si="513"/>
        <v>#N/A</v>
      </c>
      <c r="CJ917" s="31" t="e">
        <f t="shared" si="514"/>
        <v>#N/A</v>
      </c>
      <c r="CK917" s="56">
        <f>_xlfn.XLOOKUP(CL917,'Banco de dados'!$B:$B,'Banco de dados'!$D:$D)</f>
        <v>0</v>
      </c>
      <c r="CL917" s="40"/>
      <c r="CM917" s="56">
        <f>_xlfn.XLOOKUP(CL917,'Banco de dados'!$B:$B,'Banco de dados'!$E:$E)</f>
        <v>0</v>
      </c>
      <c r="CN917" s="56"/>
      <c r="CO917" s="56">
        <f>IF(CN917="-","-",_xlfn.XLOOKUP(CN917,'Banco de dados'!$B:$B,'Banco de dados'!$E:$E))</f>
        <v>0</v>
      </c>
      <c r="CP917" s="41">
        <f t="shared" si="515"/>
        <v>1</v>
      </c>
      <c r="CQ917" s="56">
        <f>_xlfn.XLOOKUP(CL917,'Banco de dados'!$B:$B,'Banco de dados'!$H:$H)</f>
        <v>0</v>
      </c>
      <c r="CR917" s="56" t="e">
        <f t="array" aca="1" ref="CR917" ca="1">_xludf.xlookup(CN917,'Banco de dados'!$B:$B,'Banco de dados'!$H:$H)</f>
        <v>#NAME?</v>
      </c>
      <c r="CS917" s="58" t="e">
        <f t="array" aca="1" ref="CS917" ca="1">_xludf.xlookup(CL917,'Banco de dados'!$B:$B,'Banco de dados'!$F:$F)</f>
        <v>#NAME?</v>
      </c>
      <c r="CT917" s="56" t="e">
        <f t="array" aca="1" ref="CT917" ca="1">_xludf.xlookup(CN917,'Banco de dados'!$B:$B,'Banco de dados'!$F:$F)</f>
        <v>#NAME?</v>
      </c>
      <c r="CU917" s="42"/>
      <c r="CV917" s="42"/>
      <c r="CW917" s="56" t="str">
        <f>IF(AJ917=0.5,"Suporte",IF(AND(AJ917&gt;='Braços de IP'!$B$9,AJ917&lt;='Braços de IP'!$D$9),'Braços de IP'!$E$9,IF(AND(AJ917&gt;='Braços de IP'!$B$10,AJ917&lt;='Braços de IP'!$D$10),'Braços de IP'!$E$10,IF(AND(AJ917&gt;='Braços de IP'!$B$11,AJ917&lt;='Braços de IP'!$D$11),'Braços de IP'!$E$11,IF(AND(AJ917&gt;='Braços de IP'!$B$12,AJ917&lt;='Braços de IP'!$D$12),'Braços de IP'!$E$12,IF(AND(AJ917&gt;='Braços de IP'!$B$13,AJ917&lt;='Braços de IP'!$D$13),'Braços de IP'!$E$13,IF(AND(AJ917&gt;='Braços de IP'!$B$14,AJ917&lt;='Braços de IP'!$D$14),'Braços de IP'!$E$14,"ERRO")))))))</f>
        <v>Médio II</v>
      </c>
      <c r="CX917" s="42"/>
      <c r="CY917" s="56" t="str">
        <f>IF($CX917="","",VLOOKUP($CX917,'Braços de IP'!$E$9:$I$15,2,0))</f>
        <v/>
      </c>
      <c r="CZ917" s="43" t="str">
        <f>IF($CX917="","",VLOOKUP($CX917,'Braços de IP'!$E$9:$I$15,5,0))</f>
        <v/>
      </c>
      <c r="DA917" s="56"/>
      <c r="DB917" s="56"/>
      <c r="DC917" s="56"/>
      <c r="DD917" s="56"/>
      <c r="DE917" s="56"/>
      <c r="DF917" s="56"/>
      <c r="DG917" s="44">
        <f t="shared" si="516"/>
        <v>0</v>
      </c>
      <c r="DH917" s="45">
        <f t="shared" si="517"/>
        <v>58</v>
      </c>
      <c r="DI917" s="44">
        <f t="shared" si="518"/>
        <v>58</v>
      </c>
      <c r="DJ917" s="46">
        <f t="shared" si="519"/>
        <v>1</v>
      </c>
      <c r="DK917" s="47" t="s">
        <v>147</v>
      </c>
      <c r="DL917" s="48"/>
      <c r="DM917" s="49"/>
      <c r="DN917" s="23" t="s">
        <v>148</v>
      </c>
      <c r="DO917" s="23"/>
      <c r="DP917" s="50"/>
      <c r="DQ917" s="50" t="e">
        <f t="shared" si="529"/>
        <v>#VALUE!</v>
      </c>
      <c r="DS917" s="5" t="s">
        <v>675</v>
      </c>
      <c r="DT917" s="5" t="s">
        <v>676</v>
      </c>
      <c r="DU917" s="5" t="s">
        <v>677</v>
      </c>
    </row>
    <row r="918" spans="2:127" ht="15.75" hidden="1" customHeight="1" x14ac:dyDescent="0.3">
      <c r="B918" s="5"/>
      <c r="C918" s="5"/>
      <c r="D918" s="5"/>
      <c r="E918" s="22" t="s">
        <v>712</v>
      </c>
      <c r="F918" s="22" t="s">
        <v>150</v>
      </c>
      <c r="G918" s="23" t="s">
        <v>713</v>
      </c>
      <c r="H918" s="23">
        <v>-23.414158</v>
      </c>
      <c r="I918" s="23">
        <v>-46.865716999999997</v>
      </c>
      <c r="J918" s="24" t="s">
        <v>160</v>
      </c>
      <c r="K918" s="25"/>
      <c r="L918" s="24" t="s">
        <v>152</v>
      </c>
      <c r="M918" s="24" t="s">
        <v>141</v>
      </c>
      <c r="N918" s="26">
        <v>58</v>
      </c>
      <c r="O918" s="27" t="s">
        <v>142</v>
      </c>
      <c r="P918" s="23" t="s">
        <v>143</v>
      </c>
      <c r="Q918" s="26">
        <f t="shared" si="497"/>
        <v>116</v>
      </c>
      <c r="R918" s="27">
        <v>1</v>
      </c>
      <c r="S918" s="28" t="s">
        <v>153</v>
      </c>
      <c r="T918" s="28">
        <v>5.5</v>
      </c>
      <c r="U918" s="23"/>
      <c r="V918" s="23"/>
      <c r="W918" s="29"/>
      <c r="X918" s="28" t="s">
        <v>153</v>
      </c>
      <c r="Y918" s="27"/>
      <c r="Z918" s="27"/>
      <c r="AA918" s="27"/>
      <c r="AB918" s="27"/>
      <c r="AC918" s="27"/>
      <c r="AD918" s="27" t="s">
        <v>144</v>
      </c>
      <c r="AE918" s="27" t="s">
        <v>145</v>
      </c>
      <c r="AF918" s="27"/>
      <c r="AG918" s="27">
        <v>7.3</v>
      </c>
      <c r="AH918" s="27">
        <v>1</v>
      </c>
      <c r="AI918" s="27">
        <v>0.7</v>
      </c>
      <c r="AJ918" s="27">
        <v>2.2999999999999998</v>
      </c>
      <c r="AK918" s="27">
        <f t="shared" si="498"/>
        <v>1.5999999999999999</v>
      </c>
      <c r="AL918" s="27" t="s">
        <v>143</v>
      </c>
      <c r="AM918" s="27" t="s">
        <v>143</v>
      </c>
      <c r="AN918" s="27"/>
      <c r="AO918" s="27">
        <f t="shared" si="499"/>
        <v>2</v>
      </c>
      <c r="AP918" s="27"/>
      <c r="AQ918" s="27"/>
      <c r="AR918" s="27"/>
      <c r="AS918" s="27"/>
      <c r="AT918" s="27"/>
      <c r="AU918" s="27"/>
      <c r="AV918" s="27">
        <f t="shared" si="500"/>
        <v>0</v>
      </c>
      <c r="AW918" s="27"/>
      <c r="AX918" s="28">
        <f>VLOOKUP(J918,ABNT5101!$I$3:$J$9,2)</f>
        <v>10</v>
      </c>
      <c r="AY918" s="28">
        <f>VLOOKUP(J918,ABNT5101!$I$3:$M$9,5)</f>
        <v>0.18</v>
      </c>
      <c r="AZ918" s="28" t="str">
        <f>_xlfn.XLOOKUP(J918,ABNT5101!I:I,ABNT5101!L:L)</f>
        <v>-</v>
      </c>
      <c r="BA918" s="28">
        <f>_xlfn.XLOOKUP(J918,ABNT5101!$I:$I,ABNT5101!M:M)</f>
        <v>0.18</v>
      </c>
      <c r="BB918" s="28" t="str">
        <f>_xlfn.XLOOKUP(J918,ABNT5101!$I:$I,ABNT5101!N:N)</f>
        <v>-</v>
      </c>
      <c r="BC918" s="28">
        <f>_xlfn.XLOOKUP(J918,ABNT5101!$I:$I,ABNT5101!O:O)</f>
        <v>16</v>
      </c>
      <c r="BD918" s="31" t="str">
        <f t="shared" si="501"/>
        <v>NÃO ATENDE</v>
      </c>
      <c r="BE918" s="32">
        <f t="shared" si="525"/>
        <v>-1</v>
      </c>
      <c r="BF918" s="32">
        <f t="shared" si="526"/>
        <v>-1</v>
      </c>
      <c r="BG918" s="32" t="str">
        <f t="shared" si="502"/>
        <v>-</v>
      </c>
      <c r="BH918" s="34"/>
      <c r="BI918" s="34"/>
      <c r="BJ918" s="34"/>
      <c r="BK918" s="34"/>
      <c r="BL918" s="35"/>
      <c r="BM918" s="34"/>
      <c r="BN918" s="31" t="str">
        <f t="shared" si="503"/>
        <v>NÃO ATENDE</v>
      </c>
      <c r="BO918" s="31" t="str">
        <f t="shared" si="527"/>
        <v>NÃO ATENDE</v>
      </c>
      <c r="BP918" s="31" t="str">
        <f t="shared" si="528"/>
        <v>NÃO ATENDE</v>
      </c>
      <c r="BQ918" s="31" t="str">
        <f t="shared" si="504"/>
        <v>ATENDE</v>
      </c>
      <c r="BR918" s="36" t="str">
        <f t="shared" si="505"/>
        <v>C4</v>
      </c>
      <c r="BS918" s="36" t="str">
        <f t="shared" si="523"/>
        <v>Sem Passeio</v>
      </c>
      <c r="BT918" s="37" t="e">
        <f t="shared" si="507"/>
        <v>#N/A</v>
      </c>
      <c r="BU918" s="34"/>
      <c r="BV918" s="34"/>
      <c r="BW918" s="36" t="e">
        <f>IF(BS918="-","-",_xlfn.XLOOKUP(BS918,ABNT5101!$B$4:$B$9,ABNT5101!$C$4:$C$9))</f>
        <v>#N/A</v>
      </c>
      <c r="BX918" s="36" t="e">
        <f>IF(BS918="-","-",_xlfn.XLOOKUP(BS918,ABNT5101!$B$4:$B$9,ABNT5101!$D$4:$D$9))</f>
        <v>#N/A</v>
      </c>
      <c r="BY918" s="31" t="e">
        <f t="shared" si="508"/>
        <v>#N/A</v>
      </c>
      <c r="BZ918" s="31" t="e">
        <f t="shared" si="509"/>
        <v>#N/A</v>
      </c>
      <c r="CA918" s="31" t="e">
        <f t="shared" si="510"/>
        <v>#N/A</v>
      </c>
      <c r="CB918" s="36" t="str">
        <f t="shared" si="524"/>
        <v>Sem Passeio</v>
      </c>
      <c r="CC918" s="37" t="e">
        <f t="shared" si="511"/>
        <v>#N/A</v>
      </c>
      <c r="CD918" s="38"/>
      <c r="CE918" s="38"/>
      <c r="CF918" s="31" t="e">
        <f>IF(CB918="-","-",_xlfn.XLOOKUP(CB918,ABNT5101!$B$4:$B$9,ABNT5101!$C$4:$C$9))</f>
        <v>#N/A</v>
      </c>
      <c r="CG918" s="36" t="e">
        <f>IF(CB918="-","-",_xlfn.XLOOKUP(CB918,ABNT5101!$B$4:$B$9,ABNT5101!$D$4:$D$9))</f>
        <v>#N/A</v>
      </c>
      <c r="CH918" s="31" t="e">
        <f t="shared" si="512"/>
        <v>#N/A</v>
      </c>
      <c r="CI918" s="31" t="e">
        <f t="shared" si="513"/>
        <v>#N/A</v>
      </c>
      <c r="CJ918" s="31" t="e">
        <f t="shared" si="514"/>
        <v>#N/A</v>
      </c>
      <c r="CK918" s="56">
        <f>_xlfn.XLOOKUP(CL918,'Banco de dados'!$B:$B,'Banco de dados'!$D:$D)</f>
        <v>0</v>
      </c>
      <c r="CL918" s="40"/>
      <c r="CM918" s="56">
        <f>_xlfn.XLOOKUP(CL918,'Banco de dados'!$B:$B,'Banco de dados'!$E:$E)</f>
        <v>0</v>
      </c>
      <c r="CN918" s="56"/>
      <c r="CO918" s="56">
        <f>IF(CN918="-","-",_xlfn.XLOOKUP(CN918,'Banco de dados'!$B:$B,'Banco de dados'!$E:$E))</f>
        <v>0</v>
      </c>
      <c r="CP918" s="41">
        <f t="shared" si="515"/>
        <v>1</v>
      </c>
      <c r="CQ918" s="56">
        <f>_xlfn.XLOOKUP(CL918,'Banco de dados'!$B:$B,'Banco de dados'!$H:$H)</f>
        <v>0</v>
      </c>
      <c r="CR918" s="56" t="e">
        <f t="array" aca="1" ref="CR918" ca="1">_xludf.xlookup(CN918,'Banco de dados'!$B:$B,'Banco de dados'!$H:$H)</f>
        <v>#NAME?</v>
      </c>
      <c r="CS918" s="58" t="e">
        <f t="array" aca="1" ref="CS918" ca="1">_xludf.xlookup(CL918,'Banco de dados'!$B:$B,'Banco de dados'!$F:$F)</f>
        <v>#NAME?</v>
      </c>
      <c r="CT918" s="56" t="e">
        <f t="array" aca="1" ref="CT918" ca="1">_xludf.xlookup(CN918,'Banco de dados'!$B:$B,'Banco de dados'!$F:$F)</f>
        <v>#NAME?</v>
      </c>
      <c r="CU918" s="42"/>
      <c r="CV918" s="42"/>
      <c r="CW918" s="56" t="str">
        <f>IF(AJ918=0.5,"Suporte",IF(AND(AJ918&gt;='Braços de IP'!$B$9,AJ918&lt;='Braços de IP'!$D$9),'Braços de IP'!$E$9,IF(AND(AJ918&gt;='Braços de IP'!$B$10,AJ918&lt;='Braços de IP'!$D$10),'Braços de IP'!$E$10,IF(AND(AJ918&gt;='Braços de IP'!$B$11,AJ918&lt;='Braços de IP'!$D$11),'Braços de IP'!$E$11,IF(AND(AJ918&gt;='Braços de IP'!$B$12,AJ918&lt;='Braços de IP'!$D$12),'Braços de IP'!$E$12,IF(AND(AJ918&gt;='Braços de IP'!$B$13,AJ918&lt;='Braços de IP'!$D$13),'Braços de IP'!$E$13,IF(AND(AJ918&gt;='Braços de IP'!$B$14,AJ918&lt;='Braços de IP'!$D$14),'Braços de IP'!$E$14,"ERRO")))))))</f>
        <v>Médio II</v>
      </c>
      <c r="CX918" s="42"/>
      <c r="CY918" s="56" t="str">
        <f>IF($CX918="","",VLOOKUP($CX918,'Braços de IP'!$E$9:$I$15,2,0))</f>
        <v/>
      </c>
      <c r="CZ918" s="43" t="str">
        <f>IF($CX918="","",VLOOKUP($CX918,'Braços de IP'!$E$9:$I$15,5,0))</f>
        <v/>
      </c>
      <c r="DA918" s="56"/>
      <c r="DB918" s="56"/>
      <c r="DC918" s="56"/>
      <c r="DD918" s="56"/>
      <c r="DE918" s="56"/>
      <c r="DF918" s="56"/>
      <c r="DG918" s="44">
        <f t="shared" si="516"/>
        <v>0</v>
      </c>
      <c r="DH918" s="45">
        <f t="shared" si="517"/>
        <v>58</v>
      </c>
      <c r="DI918" s="44">
        <f t="shared" si="518"/>
        <v>58</v>
      </c>
      <c r="DJ918" s="46">
        <f t="shared" si="519"/>
        <v>1</v>
      </c>
      <c r="DK918" s="47" t="s">
        <v>147</v>
      </c>
      <c r="DL918" s="48"/>
      <c r="DM918" s="49"/>
      <c r="DN918" s="23" t="s">
        <v>148</v>
      </c>
      <c r="DO918" s="23"/>
      <c r="DP918" s="50"/>
      <c r="DQ918" s="50" t="e">
        <f t="shared" si="529"/>
        <v>#VALUE!</v>
      </c>
      <c r="DS918" s="5" t="s">
        <v>675</v>
      </c>
      <c r="DT918" s="5" t="s">
        <v>676</v>
      </c>
      <c r="DU918" s="5" t="s">
        <v>677</v>
      </c>
    </row>
    <row r="919" spans="2:127" ht="15.75" hidden="1" customHeight="1" x14ac:dyDescent="0.3">
      <c r="B919" s="5"/>
      <c r="C919" s="5"/>
      <c r="D919" s="5"/>
      <c r="E919" s="22" t="s">
        <v>712</v>
      </c>
      <c r="F919" s="22" t="s">
        <v>150</v>
      </c>
      <c r="G919" s="23" t="s">
        <v>713</v>
      </c>
      <c r="H919" s="23">
        <v>-23.414158</v>
      </c>
      <c r="I919" s="23">
        <v>-46.865716999999997</v>
      </c>
      <c r="J919" s="24" t="s">
        <v>160</v>
      </c>
      <c r="K919" s="25"/>
      <c r="L919" s="24" t="s">
        <v>152</v>
      </c>
      <c r="M919" s="24" t="s">
        <v>141</v>
      </c>
      <c r="N919" s="26">
        <v>58</v>
      </c>
      <c r="O919" s="27" t="s">
        <v>142</v>
      </c>
      <c r="P919" s="23" t="s">
        <v>143</v>
      </c>
      <c r="Q919" s="26">
        <f t="shared" si="497"/>
        <v>116</v>
      </c>
      <c r="R919" s="27">
        <v>1</v>
      </c>
      <c r="S919" s="28" t="s">
        <v>153</v>
      </c>
      <c r="T919" s="28">
        <v>5.5</v>
      </c>
      <c r="U919" s="23"/>
      <c r="V919" s="23"/>
      <c r="W919" s="29"/>
      <c r="X919" s="28" t="s">
        <v>153</v>
      </c>
      <c r="Y919" s="27"/>
      <c r="Z919" s="27"/>
      <c r="AA919" s="27"/>
      <c r="AB919" s="27"/>
      <c r="AC919" s="27"/>
      <c r="AD919" s="27" t="s">
        <v>144</v>
      </c>
      <c r="AE919" s="27" t="s">
        <v>145</v>
      </c>
      <c r="AF919" s="27"/>
      <c r="AG919" s="27">
        <v>7.3</v>
      </c>
      <c r="AH919" s="27">
        <v>1</v>
      </c>
      <c r="AI919" s="27">
        <v>0.7</v>
      </c>
      <c r="AJ919" s="27">
        <v>2.2999999999999998</v>
      </c>
      <c r="AK919" s="27">
        <f t="shared" si="498"/>
        <v>1.5999999999999999</v>
      </c>
      <c r="AL919" s="27" t="s">
        <v>143</v>
      </c>
      <c r="AM919" s="27" t="s">
        <v>143</v>
      </c>
      <c r="AN919" s="27"/>
      <c r="AO919" s="27">
        <f t="shared" si="499"/>
        <v>2</v>
      </c>
      <c r="AP919" s="27"/>
      <c r="AQ919" s="27"/>
      <c r="AR919" s="27"/>
      <c r="AS919" s="27"/>
      <c r="AT919" s="27"/>
      <c r="AU919" s="27"/>
      <c r="AV919" s="27">
        <f t="shared" si="500"/>
        <v>0</v>
      </c>
      <c r="AW919" s="27"/>
      <c r="AX919" s="28">
        <f>VLOOKUP(J919,ABNT5101!$I$3:$J$9,2)</f>
        <v>10</v>
      </c>
      <c r="AY919" s="28">
        <f>VLOOKUP(J919,ABNT5101!$I$3:$M$9,5)</f>
        <v>0.18</v>
      </c>
      <c r="AZ919" s="28" t="str">
        <f>_xlfn.XLOOKUP(J919,ABNT5101!I:I,ABNT5101!L:L)</f>
        <v>-</v>
      </c>
      <c r="BA919" s="28">
        <f>_xlfn.XLOOKUP(J919,ABNT5101!$I:$I,ABNT5101!M:M)</f>
        <v>0.18</v>
      </c>
      <c r="BB919" s="28" t="str">
        <f>_xlfn.XLOOKUP(J919,ABNT5101!$I:$I,ABNT5101!N:N)</f>
        <v>-</v>
      </c>
      <c r="BC919" s="28">
        <f>_xlfn.XLOOKUP(J919,ABNT5101!$I:$I,ABNT5101!O:O)</f>
        <v>16</v>
      </c>
      <c r="BD919" s="31" t="str">
        <f t="shared" si="501"/>
        <v>NÃO ATENDE</v>
      </c>
      <c r="BE919" s="32">
        <f t="shared" si="525"/>
        <v>-1</v>
      </c>
      <c r="BF919" s="32">
        <f t="shared" si="526"/>
        <v>-1</v>
      </c>
      <c r="BG919" s="32" t="str">
        <f t="shared" si="502"/>
        <v>-</v>
      </c>
      <c r="BH919" s="34"/>
      <c r="BI919" s="34"/>
      <c r="BJ919" s="34"/>
      <c r="BK919" s="34"/>
      <c r="BL919" s="35"/>
      <c r="BM919" s="34"/>
      <c r="BN919" s="31" t="str">
        <f t="shared" si="503"/>
        <v>NÃO ATENDE</v>
      </c>
      <c r="BO919" s="31" t="str">
        <f t="shared" si="527"/>
        <v>NÃO ATENDE</v>
      </c>
      <c r="BP919" s="31" t="str">
        <f t="shared" si="528"/>
        <v>NÃO ATENDE</v>
      </c>
      <c r="BQ919" s="31" t="str">
        <f t="shared" si="504"/>
        <v>ATENDE</v>
      </c>
      <c r="BR919" s="36" t="str">
        <f t="shared" si="505"/>
        <v>C4</v>
      </c>
      <c r="BS919" s="36" t="str">
        <f t="shared" si="523"/>
        <v>Sem Passeio</v>
      </c>
      <c r="BT919" s="37" t="e">
        <f t="shared" si="507"/>
        <v>#N/A</v>
      </c>
      <c r="BU919" s="34"/>
      <c r="BV919" s="34"/>
      <c r="BW919" s="36" t="e">
        <f>IF(BS919="-","-",_xlfn.XLOOKUP(BS919,ABNT5101!$B$4:$B$9,ABNT5101!$C$4:$C$9))</f>
        <v>#N/A</v>
      </c>
      <c r="BX919" s="36" t="e">
        <f>IF(BS919="-","-",_xlfn.XLOOKUP(BS919,ABNT5101!$B$4:$B$9,ABNT5101!$D$4:$D$9))</f>
        <v>#N/A</v>
      </c>
      <c r="BY919" s="31" t="e">
        <f t="shared" si="508"/>
        <v>#N/A</v>
      </c>
      <c r="BZ919" s="31" t="e">
        <f t="shared" si="509"/>
        <v>#N/A</v>
      </c>
      <c r="CA919" s="31" t="e">
        <f t="shared" si="510"/>
        <v>#N/A</v>
      </c>
      <c r="CB919" s="36" t="str">
        <f t="shared" si="524"/>
        <v>Sem Passeio</v>
      </c>
      <c r="CC919" s="37" t="e">
        <f t="shared" si="511"/>
        <v>#N/A</v>
      </c>
      <c r="CD919" s="38"/>
      <c r="CE919" s="38"/>
      <c r="CF919" s="31" t="e">
        <f>IF(CB919="-","-",_xlfn.XLOOKUP(CB919,ABNT5101!$B$4:$B$9,ABNT5101!$C$4:$C$9))</f>
        <v>#N/A</v>
      </c>
      <c r="CG919" s="36" t="e">
        <f>IF(CB919="-","-",_xlfn.XLOOKUP(CB919,ABNT5101!$B$4:$B$9,ABNT5101!$D$4:$D$9))</f>
        <v>#N/A</v>
      </c>
      <c r="CH919" s="31" t="e">
        <f t="shared" si="512"/>
        <v>#N/A</v>
      </c>
      <c r="CI919" s="31" t="e">
        <f t="shared" si="513"/>
        <v>#N/A</v>
      </c>
      <c r="CJ919" s="31" t="e">
        <f t="shared" si="514"/>
        <v>#N/A</v>
      </c>
      <c r="CK919" s="56">
        <f>_xlfn.XLOOKUP(CL919,'Banco de dados'!$B:$B,'Banco de dados'!$D:$D)</f>
        <v>0</v>
      </c>
      <c r="CL919" s="40"/>
      <c r="CM919" s="56">
        <f>_xlfn.XLOOKUP(CL919,'Banco de dados'!$B:$B,'Banco de dados'!$E:$E)</f>
        <v>0</v>
      </c>
      <c r="CN919" s="56"/>
      <c r="CO919" s="56">
        <f>IF(CN919="-","-",_xlfn.XLOOKUP(CN919,'Banco de dados'!$B:$B,'Banco de dados'!$E:$E))</f>
        <v>0</v>
      </c>
      <c r="CP919" s="41">
        <f t="shared" si="515"/>
        <v>1</v>
      </c>
      <c r="CQ919" s="56">
        <f>_xlfn.XLOOKUP(CL919,'Banco de dados'!$B:$B,'Banco de dados'!$H:$H)</f>
        <v>0</v>
      </c>
      <c r="CR919" s="56" t="e">
        <f t="array" aca="1" ref="CR919" ca="1">_xludf.xlookup(CN919,'Banco de dados'!$B:$B,'Banco de dados'!$H:$H)</f>
        <v>#NAME?</v>
      </c>
      <c r="CS919" s="58" t="e">
        <f t="array" aca="1" ref="CS919" ca="1">_xludf.xlookup(CL919,'Banco de dados'!$B:$B,'Banco de dados'!$F:$F)</f>
        <v>#NAME?</v>
      </c>
      <c r="CT919" s="56" t="e">
        <f t="array" aca="1" ref="CT919" ca="1">_xludf.xlookup(CN919,'Banco de dados'!$B:$B,'Banco de dados'!$F:$F)</f>
        <v>#NAME?</v>
      </c>
      <c r="CU919" s="42"/>
      <c r="CV919" s="42"/>
      <c r="CW919" s="56" t="str">
        <f>IF(AJ919=0.5,"Suporte",IF(AND(AJ919&gt;='Braços de IP'!$B$9,AJ919&lt;='Braços de IP'!$D$9),'Braços de IP'!$E$9,IF(AND(AJ919&gt;='Braços de IP'!$B$10,AJ919&lt;='Braços de IP'!$D$10),'Braços de IP'!$E$10,IF(AND(AJ919&gt;='Braços de IP'!$B$11,AJ919&lt;='Braços de IP'!$D$11),'Braços de IP'!$E$11,IF(AND(AJ919&gt;='Braços de IP'!$B$12,AJ919&lt;='Braços de IP'!$D$12),'Braços de IP'!$E$12,IF(AND(AJ919&gt;='Braços de IP'!$B$13,AJ919&lt;='Braços de IP'!$D$13),'Braços de IP'!$E$13,IF(AND(AJ919&gt;='Braços de IP'!$B$14,AJ919&lt;='Braços de IP'!$D$14),'Braços de IP'!$E$14,"ERRO")))))))</f>
        <v>Médio II</v>
      </c>
      <c r="CX919" s="42"/>
      <c r="CY919" s="56" t="str">
        <f>IF($CX919="","",VLOOKUP($CX919,'Braços de IP'!$E$9:$I$15,2,0))</f>
        <v/>
      </c>
      <c r="CZ919" s="43" t="str">
        <f>IF($CX919="","",VLOOKUP($CX919,'Braços de IP'!$E$9:$I$15,5,0))</f>
        <v/>
      </c>
      <c r="DA919" s="56"/>
      <c r="DB919" s="56"/>
      <c r="DC919" s="56"/>
      <c r="DD919" s="56"/>
      <c r="DE919" s="56"/>
      <c r="DF919" s="56"/>
      <c r="DG919" s="44">
        <f t="shared" si="516"/>
        <v>0</v>
      </c>
      <c r="DH919" s="45">
        <f t="shared" si="517"/>
        <v>58</v>
      </c>
      <c r="DI919" s="44">
        <f t="shared" si="518"/>
        <v>58</v>
      </c>
      <c r="DJ919" s="46">
        <f t="shared" si="519"/>
        <v>1</v>
      </c>
      <c r="DK919" s="47" t="s">
        <v>147</v>
      </c>
      <c r="DL919" s="48"/>
      <c r="DM919" s="49"/>
      <c r="DN919" s="23" t="s">
        <v>148</v>
      </c>
      <c r="DO919" s="23"/>
      <c r="DP919" s="50"/>
      <c r="DQ919" s="50" t="e">
        <f t="shared" si="529"/>
        <v>#VALUE!</v>
      </c>
      <c r="DS919" s="5" t="s">
        <v>675</v>
      </c>
      <c r="DT919" s="5" t="s">
        <v>676</v>
      </c>
      <c r="DU919" s="5" t="s">
        <v>677</v>
      </c>
    </row>
    <row r="920" spans="2:127" ht="15.75" hidden="1" customHeight="1" x14ac:dyDescent="0.3">
      <c r="B920" s="5"/>
      <c r="C920" s="5"/>
      <c r="D920" s="5"/>
      <c r="E920" s="22" t="s">
        <v>714</v>
      </c>
      <c r="F920" s="22" t="s">
        <v>137</v>
      </c>
      <c r="G920" s="23" t="s">
        <v>715</v>
      </c>
      <c r="H920" s="23">
        <v>-23.416255</v>
      </c>
      <c r="I920" s="23">
        <v>-46.853023</v>
      </c>
      <c r="J920" s="24" t="s">
        <v>160</v>
      </c>
      <c r="K920" s="25"/>
      <c r="L920" s="24" t="s">
        <v>140</v>
      </c>
      <c r="M920" s="24" t="s">
        <v>141</v>
      </c>
      <c r="N920" s="26">
        <v>60</v>
      </c>
      <c r="O920" s="27" t="s">
        <v>142</v>
      </c>
      <c r="P920" s="23" t="s">
        <v>143</v>
      </c>
      <c r="Q920" s="26">
        <f t="shared" si="497"/>
        <v>120</v>
      </c>
      <c r="R920" s="27">
        <v>1</v>
      </c>
      <c r="S920" s="28">
        <v>2.2000000000000002</v>
      </c>
      <c r="T920" s="28">
        <v>5.5</v>
      </c>
      <c r="U920" s="23"/>
      <c r="V920" s="23"/>
      <c r="W920" s="29"/>
      <c r="X920" s="28">
        <v>1.2</v>
      </c>
      <c r="Y920" s="27"/>
      <c r="Z920" s="27"/>
      <c r="AA920" s="27"/>
      <c r="AB920" s="27"/>
      <c r="AC920" s="27"/>
      <c r="AD920" s="27" t="s">
        <v>144</v>
      </c>
      <c r="AE920" s="27" t="s">
        <v>145</v>
      </c>
      <c r="AF920" s="27"/>
      <c r="AG920" s="27">
        <v>6.3</v>
      </c>
      <c r="AH920" s="27">
        <v>1</v>
      </c>
      <c r="AI920" s="27">
        <v>0.55000000000000004</v>
      </c>
      <c r="AJ920" s="27">
        <v>2.2999999999999998</v>
      </c>
      <c r="AK920" s="27">
        <f t="shared" si="498"/>
        <v>1.7499999999999998</v>
      </c>
      <c r="AL920" s="27" t="s">
        <v>143</v>
      </c>
      <c r="AM920" s="27" t="s">
        <v>143</v>
      </c>
      <c r="AN920" s="27"/>
      <c r="AO920" s="27">
        <f t="shared" si="499"/>
        <v>2</v>
      </c>
      <c r="AP920" s="27"/>
      <c r="AQ920" s="27"/>
      <c r="AR920" s="27"/>
      <c r="AS920" s="27"/>
      <c r="AT920" s="27"/>
      <c r="AU920" s="27"/>
      <c r="AV920" s="27">
        <f t="shared" si="500"/>
        <v>0</v>
      </c>
      <c r="AW920" s="27"/>
      <c r="AX920" s="28">
        <f>VLOOKUP(J920,ABNT5101!$I$3:$J$9,2)</f>
        <v>10</v>
      </c>
      <c r="AY920" s="28">
        <f>VLOOKUP(J920,ABNT5101!$I$3:$M$9,5)</f>
        <v>0.18</v>
      </c>
      <c r="AZ920" s="28" t="str">
        <f>_xlfn.XLOOKUP(J920,ABNT5101!I:I,ABNT5101!L:L)</f>
        <v>-</v>
      </c>
      <c r="BA920" s="28">
        <f>_xlfn.XLOOKUP(J920,ABNT5101!$I:$I,ABNT5101!M:M)</f>
        <v>0.18</v>
      </c>
      <c r="BB920" s="28" t="str">
        <f>_xlfn.XLOOKUP(J920,ABNT5101!$I:$I,ABNT5101!N:N)</f>
        <v>-</v>
      </c>
      <c r="BC920" s="28">
        <f>_xlfn.XLOOKUP(J920,ABNT5101!$I:$I,ABNT5101!O:O)</f>
        <v>16</v>
      </c>
      <c r="BD920" s="23" t="str">
        <f t="shared" si="501"/>
        <v>NÃO ATENDE</v>
      </c>
      <c r="BE920" s="72">
        <f t="shared" si="525"/>
        <v>-1</v>
      </c>
      <c r="BF920" s="72">
        <f t="shared" si="526"/>
        <v>-1</v>
      </c>
      <c r="BG920" s="72" t="str">
        <f t="shared" si="502"/>
        <v>-</v>
      </c>
      <c r="BH920" s="27"/>
      <c r="BI920" s="27"/>
      <c r="BJ920" s="27"/>
      <c r="BK920" s="27"/>
      <c r="BL920" s="26"/>
      <c r="BM920" s="27"/>
      <c r="BN920" s="31" t="str">
        <f t="shared" si="503"/>
        <v>NÃO ATENDE</v>
      </c>
      <c r="BO920" s="31" t="str">
        <f t="shared" si="527"/>
        <v>NÃO ATENDE</v>
      </c>
      <c r="BP920" s="31" t="str">
        <f t="shared" si="528"/>
        <v>NÃO ATENDE</v>
      </c>
      <c r="BQ920" s="31" t="str">
        <f t="shared" si="504"/>
        <v>ATENDE</v>
      </c>
      <c r="BR920" s="36" t="str">
        <f t="shared" si="505"/>
        <v>C4</v>
      </c>
      <c r="BS920" s="36" t="str">
        <f t="shared" si="523"/>
        <v>P6</v>
      </c>
      <c r="BT920" s="37">
        <f t="shared" si="507"/>
        <v>-1</v>
      </c>
      <c r="BU920" s="34"/>
      <c r="BV920" s="34"/>
      <c r="BW920" s="36">
        <f>IF(BS920="-","-",_xlfn.XLOOKUP(BS920,ABNT5101!$B$4:$B$9,ABNT5101!$C$4:$C$9))</f>
        <v>3</v>
      </c>
      <c r="BX920" s="36">
        <f>IF(BS920="-","-",_xlfn.XLOOKUP(BS920,ABNT5101!$B$4:$B$9,ABNT5101!$D$4:$D$9))</f>
        <v>0.6</v>
      </c>
      <c r="BY920" s="31" t="str">
        <f t="shared" si="508"/>
        <v>NÃO ATENDE</v>
      </c>
      <c r="BZ920" s="31" t="str">
        <f t="shared" si="509"/>
        <v>NÃO ATENDE</v>
      </c>
      <c r="CA920" s="31" t="str">
        <f t="shared" si="510"/>
        <v>NÃO ATENDE</v>
      </c>
      <c r="CB920" s="36" t="str">
        <f t="shared" si="524"/>
        <v>P6</v>
      </c>
      <c r="CC920" s="37">
        <f t="shared" si="511"/>
        <v>-1</v>
      </c>
      <c r="CD920" s="38"/>
      <c r="CE920" s="38"/>
      <c r="CF920" s="23">
        <f>IF(CB920="-","-",_xlfn.XLOOKUP(CB920,ABNT5101!$B$4:$B$9,ABNT5101!$C$4:$C$9))</f>
        <v>3</v>
      </c>
      <c r="CG920" s="27">
        <f>IF(CB920="-","-",_xlfn.XLOOKUP(CB920,ABNT5101!$B$4:$B$9,ABNT5101!$D$4:$D$9))</f>
        <v>0.6</v>
      </c>
      <c r="CH920" s="31" t="str">
        <f t="shared" si="512"/>
        <v>NÃO ATENDE</v>
      </c>
      <c r="CI920" s="31" t="str">
        <f t="shared" si="513"/>
        <v>NÃO ATENDE</v>
      </c>
      <c r="CJ920" s="31" t="str">
        <f t="shared" si="514"/>
        <v>NÃO ATENDE</v>
      </c>
      <c r="CK920" s="56">
        <f>_xlfn.XLOOKUP(CL920,'Banco de dados'!$B:$B,'Banco de dados'!$D:$D)</f>
        <v>0</v>
      </c>
      <c r="CL920" s="40"/>
      <c r="CM920" s="56">
        <f>_xlfn.XLOOKUP(CL920,'Banco de dados'!$B:$B,'Banco de dados'!$E:$E)</f>
        <v>0</v>
      </c>
      <c r="CN920" s="56"/>
      <c r="CO920" s="56">
        <f>IF(CN920="-","-",_xlfn.XLOOKUP(CN920,'Banco de dados'!$B:$B,'Banco de dados'!$E:$E))</f>
        <v>0</v>
      </c>
      <c r="CP920" s="41">
        <f t="shared" si="515"/>
        <v>1</v>
      </c>
      <c r="CQ920" s="56">
        <f>_xlfn.XLOOKUP(CL920,'Banco de dados'!$B:$B,'Banco de dados'!$H:$H)</f>
        <v>0</v>
      </c>
      <c r="CR920" s="56" t="e">
        <f t="array" aca="1" ref="CR920" ca="1">_xludf.xlookup(CN920,'Banco de dados'!$B:$B,'Banco de dados'!$H:$H)</f>
        <v>#NAME?</v>
      </c>
      <c r="CS920" s="58" t="e">
        <f t="array" aca="1" ref="CS920" ca="1">_xludf.xlookup(CL920,'Banco de dados'!$B:$B,'Banco de dados'!$F:$F)</f>
        <v>#NAME?</v>
      </c>
      <c r="CT920" s="56" t="e">
        <f t="array" aca="1" ref="CT920" ca="1">_xludf.xlookup(CN920,'Banco de dados'!$B:$B,'Banco de dados'!$F:$F)</f>
        <v>#NAME?</v>
      </c>
      <c r="CU920" s="42"/>
      <c r="CV920" s="42"/>
      <c r="CW920" s="56" t="str">
        <f>IF(AJ920=0.5,"Suporte",IF(AND(AJ920&gt;='Braços de IP'!$B$9,AJ920&lt;='Braços de IP'!$D$9),'Braços de IP'!$E$9,IF(AND(AJ920&gt;='Braços de IP'!$B$10,AJ920&lt;='Braços de IP'!$D$10),'Braços de IP'!$E$10,IF(AND(AJ920&gt;='Braços de IP'!$B$11,AJ920&lt;='Braços de IP'!$D$11),'Braços de IP'!$E$11,IF(AND(AJ920&gt;='Braços de IP'!$B$12,AJ920&lt;='Braços de IP'!$D$12),'Braços de IP'!$E$12,IF(AND(AJ920&gt;='Braços de IP'!$B$13,AJ920&lt;='Braços de IP'!$D$13),'Braços de IP'!$E$13,IF(AND(AJ920&gt;='Braços de IP'!$B$14,AJ920&lt;='Braços de IP'!$D$14),'Braços de IP'!$E$14,"ERRO")))))))</f>
        <v>Médio II</v>
      </c>
      <c r="CX920" s="42"/>
      <c r="CY920" s="56" t="str">
        <f>IF($CX920="","",VLOOKUP($CX920,'Braços de IP'!$E$9:$I$15,2,0))</f>
        <v/>
      </c>
      <c r="CZ920" s="43" t="str">
        <f>IF($CX920="","",VLOOKUP($CX920,'Braços de IP'!$E$9:$I$15,5,0))</f>
        <v/>
      </c>
      <c r="DA920" s="56"/>
      <c r="DB920" s="56"/>
      <c r="DC920" s="56"/>
      <c r="DD920" s="56"/>
      <c r="DE920" s="56"/>
      <c r="DF920" s="56"/>
      <c r="DG920" s="44">
        <f t="shared" si="516"/>
        <v>0</v>
      </c>
      <c r="DH920" s="45">
        <f t="shared" si="517"/>
        <v>60</v>
      </c>
      <c r="DI920" s="44">
        <f t="shared" si="518"/>
        <v>60</v>
      </c>
      <c r="DJ920" s="46">
        <f t="shared" si="519"/>
        <v>1</v>
      </c>
      <c r="DK920" s="47" t="s">
        <v>147</v>
      </c>
      <c r="DL920" s="48"/>
      <c r="DM920" s="49"/>
      <c r="DN920" s="23" t="s">
        <v>148</v>
      </c>
      <c r="DO920" s="23"/>
      <c r="DP920" s="50"/>
      <c r="DQ920" s="50" t="e">
        <f t="shared" si="529"/>
        <v>#VALUE!</v>
      </c>
      <c r="DS920" s="5" t="s">
        <v>675</v>
      </c>
      <c r="DT920" s="5" t="s">
        <v>676</v>
      </c>
      <c r="DU920" s="5" t="s">
        <v>677</v>
      </c>
    </row>
    <row r="921" spans="2:127" ht="15.75" hidden="1" customHeight="1" x14ac:dyDescent="0.3">
      <c r="B921" s="5"/>
      <c r="C921" s="5"/>
      <c r="D921" s="5"/>
      <c r="E921" s="22" t="s">
        <v>714</v>
      </c>
      <c r="F921" s="22" t="s">
        <v>137</v>
      </c>
      <c r="G921" s="23" t="s">
        <v>715</v>
      </c>
      <c r="H921" s="23">
        <v>-23.416255</v>
      </c>
      <c r="I921" s="23">
        <v>-46.853023</v>
      </c>
      <c r="J921" s="24" t="s">
        <v>160</v>
      </c>
      <c r="K921" s="25"/>
      <c r="L921" s="24" t="s">
        <v>140</v>
      </c>
      <c r="M921" s="24" t="s">
        <v>141</v>
      </c>
      <c r="N921" s="26">
        <v>60</v>
      </c>
      <c r="O921" s="27" t="s">
        <v>142</v>
      </c>
      <c r="P921" s="23" t="s">
        <v>143</v>
      </c>
      <c r="Q921" s="26">
        <f t="shared" si="497"/>
        <v>120</v>
      </c>
      <c r="R921" s="27">
        <v>1</v>
      </c>
      <c r="S921" s="28">
        <v>2.2000000000000002</v>
      </c>
      <c r="T921" s="28">
        <v>5.5</v>
      </c>
      <c r="U921" s="23"/>
      <c r="V921" s="23"/>
      <c r="W921" s="29"/>
      <c r="X921" s="28">
        <v>1.2</v>
      </c>
      <c r="Y921" s="27"/>
      <c r="Z921" s="27"/>
      <c r="AA921" s="27"/>
      <c r="AB921" s="27"/>
      <c r="AC921" s="27"/>
      <c r="AD921" s="27" t="s">
        <v>144</v>
      </c>
      <c r="AE921" s="27" t="s">
        <v>145</v>
      </c>
      <c r="AF921" s="27"/>
      <c r="AG921" s="27">
        <v>6.3</v>
      </c>
      <c r="AH921" s="27">
        <v>1</v>
      </c>
      <c r="AI921" s="27">
        <v>0.55000000000000004</v>
      </c>
      <c r="AJ921" s="27">
        <v>2.2999999999999998</v>
      </c>
      <c r="AK921" s="27">
        <f t="shared" si="498"/>
        <v>1.7499999999999998</v>
      </c>
      <c r="AL921" s="27" t="s">
        <v>143</v>
      </c>
      <c r="AM921" s="27" t="s">
        <v>143</v>
      </c>
      <c r="AN921" s="27"/>
      <c r="AO921" s="27">
        <f t="shared" si="499"/>
        <v>2</v>
      </c>
      <c r="AP921" s="27"/>
      <c r="AQ921" s="27"/>
      <c r="AR921" s="27"/>
      <c r="AS921" s="27"/>
      <c r="AT921" s="27"/>
      <c r="AU921" s="27"/>
      <c r="AV921" s="27">
        <f t="shared" si="500"/>
        <v>0</v>
      </c>
      <c r="AW921" s="27"/>
      <c r="AX921" s="28">
        <f>VLOOKUP(J921,ABNT5101!$I$3:$J$9,2)</f>
        <v>10</v>
      </c>
      <c r="AY921" s="28">
        <f>VLOOKUP(J921,ABNT5101!$I$3:$M$9,5)</f>
        <v>0.18</v>
      </c>
      <c r="AZ921" s="28" t="str">
        <f>_xlfn.XLOOKUP(J921,ABNT5101!I:I,ABNT5101!L:L)</f>
        <v>-</v>
      </c>
      <c r="BA921" s="28">
        <f>_xlfn.XLOOKUP(J921,ABNT5101!$I:$I,ABNT5101!M:M)</f>
        <v>0.18</v>
      </c>
      <c r="BB921" s="28" t="str">
        <f>_xlfn.XLOOKUP(J921,ABNT5101!$I:$I,ABNT5101!N:N)</f>
        <v>-</v>
      </c>
      <c r="BC921" s="28">
        <f>_xlfn.XLOOKUP(J921,ABNT5101!$I:$I,ABNT5101!O:O)</f>
        <v>16</v>
      </c>
      <c r="BD921" s="23" t="str">
        <f t="shared" si="501"/>
        <v>NÃO ATENDE</v>
      </c>
      <c r="BE921" s="72">
        <f t="shared" si="525"/>
        <v>-1</v>
      </c>
      <c r="BF921" s="72">
        <f t="shared" si="526"/>
        <v>-1</v>
      </c>
      <c r="BG921" s="72" t="str">
        <f t="shared" si="502"/>
        <v>-</v>
      </c>
      <c r="BH921" s="27"/>
      <c r="BI921" s="27"/>
      <c r="BJ921" s="27"/>
      <c r="BK921" s="27"/>
      <c r="BL921" s="26"/>
      <c r="BM921" s="27"/>
      <c r="BN921" s="31" t="str">
        <f t="shared" si="503"/>
        <v>NÃO ATENDE</v>
      </c>
      <c r="BO921" s="31" t="str">
        <f t="shared" si="527"/>
        <v>NÃO ATENDE</v>
      </c>
      <c r="BP921" s="31" t="str">
        <f t="shared" si="528"/>
        <v>NÃO ATENDE</v>
      </c>
      <c r="BQ921" s="31" t="str">
        <f t="shared" si="504"/>
        <v>ATENDE</v>
      </c>
      <c r="BR921" s="36" t="str">
        <f t="shared" si="505"/>
        <v>C4</v>
      </c>
      <c r="BS921" s="36" t="str">
        <f t="shared" si="523"/>
        <v>P6</v>
      </c>
      <c r="BT921" s="37">
        <f t="shared" si="507"/>
        <v>-1</v>
      </c>
      <c r="BU921" s="34"/>
      <c r="BV921" s="34"/>
      <c r="BW921" s="36">
        <f>IF(BS921="-","-",_xlfn.XLOOKUP(BS921,ABNT5101!$B$4:$B$9,ABNT5101!$C$4:$C$9))</f>
        <v>3</v>
      </c>
      <c r="BX921" s="36">
        <f>IF(BS921="-","-",_xlfn.XLOOKUP(BS921,ABNT5101!$B$4:$B$9,ABNT5101!$D$4:$D$9))</f>
        <v>0.6</v>
      </c>
      <c r="BY921" s="31" t="str">
        <f t="shared" si="508"/>
        <v>NÃO ATENDE</v>
      </c>
      <c r="BZ921" s="31" t="str">
        <f t="shared" si="509"/>
        <v>NÃO ATENDE</v>
      </c>
      <c r="CA921" s="31" t="str">
        <f t="shared" si="510"/>
        <v>NÃO ATENDE</v>
      </c>
      <c r="CB921" s="36" t="str">
        <f t="shared" si="524"/>
        <v>P6</v>
      </c>
      <c r="CC921" s="37">
        <f t="shared" si="511"/>
        <v>-1</v>
      </c>
      <c r="CD921" s="38"/>
      <c r="CE921" s="38"/>
      <c r="CF921" s="23">
        <f>IF(CB921="-","-",_xlfn.XLOOKUP(CB921,ABNT5101!$B$4:$B$9,ABNT5101!$C$4:$C$9))</f>
        <v>3</v>
      </c>
      <c r="CG921" s="27">
        <f>IF(CB921="-","-",_xlfn.XLOOKUP(CB921,ABNT5101!$B$4:$B$9,ABNT5101!$D$4:$D$9))</f>
        <v>0.6</v>
      </c>
      <c r="CH921" s="31" t="str">
        <f t="shared" si="512"/>
        <v>NÃO ATENDE</v>
      </c>
      <c r="CI921" s="31" t="str">
        <f t="shared" si="513"/>
        <v>NÃO ATENDE</v>
      </c>
      <c r="CJ921" s="31" t="str">
        <f t="shared" si="514"/>
        <v>NÃO ATENDE</v>
      </c>
      <c r="CK921" s="56">
        <f>_xlfn.XLOOKUP(CL921,'Banco de dados'!$B:$B,'Banco de dados'!$D:$D)</f>
        <v>0</v>
      </c>
      <c r="CL921" s="40"/>
      <c r="CM921" s="56">
        <f>_xlfn.XLOOKUP(CL921,'Banco de dados'!$B:$B,'Banco de dados'!$E:$E)</f>
        <v>0</v>
      </c>
      <c r="CN921" s="56"/>
      <c r="CO921" s="56">
        <f>IF(CN921="-","-",_xlfn.XLOOKUP(CN921,'Banco de dados'!$B:$B,'Banco de dados'!$E:$E))</f>
        <v>0</v>
      </c>
      <c r="CP921" s="41">
        <f t="shared" si="515"/>
        <v>1</v>
      </c>
      <c r="CQ921" s="56">
        <f>_xlfn.XLOOKUP(CL921,'Banco de dados'!$B:$B,'Banco de dados'!$H:$H)</f>
        <v>0</v>
      </c>
      <c r="CR921" s="56" t="e">
        <f t="array" aca="1" ref="CR921" ca="1">_xludf.xlookup(CN921,'Banco de dados'!$B:$B,'Banco de dados'!$H:$H)</f>
        <v>#NAME?</v>
      </c>
      <c r="CS921" s="58" t="e">
        <f t="array" aca="1" ref="CS921" ca="1">_xludf.xlookup(CL921,'Banco de dados'!$B:$B,'Banco de dados'!$F:$F)</f>
        <v>#NAME?</v>
      </c>
      <c r="CT921" s="56" t="e">
        <f t="array" aca="1" ref="CT921" ca="1">_xludf.xlookup(CN921,'Banco de dados'!$B:$B,'Banco de dados'!$F:$F)</f>
        <v>#NAME?</v>
      </c>
      <c r="CU921" s="42"/>
      <c r="CV921" s="42"/>
      <c r="CW921" s="56" t="str">
        <f>IF(AJ921=0.5,"Suporte",IF(AND(AJ921&gt;='Braços de IP'!$B$9,AJ921&lt;='Braços de IP'!$D$9),'Braços de IP'!$E$9,IF(AND(AJ921&gt;='Braços de IP'!$B$10,AJ921&lt;='Braços de IP'!$D$10),'Braços de IP'!$E$10,IF(AND(AJ921&gt;='Braços de IP'!$B$11,AJ921&lt;='Braços de IP'!$D$11),'Braços de IP'!$E$11,IF(AND(AJ921&gt;='Braços de IP'!$B$12,AJ921&lt;='Braços de IP'!$D$12),'Braços de IP'!$E$12,IF(AND(AJ921&gt;='Braços de IP'!$B$13,AJ921&lt;='Braços de IP'!$D$13),'Braços de IP'!$E$13,IF(AND(AJ921&gt;='Braços de IP'!$B$14,AJ921&lt;='Braços de IP'!$D$14),'Braços de IP'!$E$14,"ERRO")))))))</f>
        <v>Médio II</v>
      </c>
      <c r="CX921" s="42"/>
      <c r="CY921" s="56" t="str">
        <f>IF($CX921="","",VLOOKUP($CX921,'Braços de IP'!$E$9:$I$15,2,0))</f>
        <v/>
      </c>
      <c r="CZ921" s="43" t="str">
        <f>IF($CX921="","",VLOOKUP($CX921,'Braços de IP'!$E$9:$I$15,5,0))</f>
        <v/>
      </c>
      <c r="DA921" s="56"/>
      <c r="DB921" s="56"/>
      <c r="DC921" s="56"/>
      <c r="DD921" s="56"/>
      <c r="DE921" s="56"/>
      <c r="DF921" s="56"/>
      <c r="DG921" s="44">
        <f t="shared" si="516"/>
        <v>0</v>
      </c>
      <c r="DH921" s="45">
        <f t="shared" si="517"/>
        <v>60</v>
      </c>
      <c r="DI921" s="44">
        <f t="shared" si="518"/>
        <v>60</v>
      </c>
      <c r="DJ921" s="46">
        <f t="shared" si="519"/>
        <v>1</v>
      </c>
      <c r="DK921" s="47" t="s">
        <v>147</v>
      </c>
      <c r="DL921" s="48"/>
      <c r="DM921" s="49"/>
      <c r="DN921" s="23" t="s">
        <v>148</v>
      </c>
      <c r="DO921" s="23"/>
      <c r="DP921" s="50"/>
      <c r="DQ921" s="50" t="e">
        <f t="shared" si="529"/>
        <v>#VALUE!</v>
      </c>
      <c r="DS921" s="5" t="s">
        <v>675</v>
      </c>
      <c r="DT921" s="5" t="s">
        <v>676</v>
      </c>
      <c r="DU921" s="5" t="s">
        <v>677</v>
      </c>
    </row>
    <row r="922" spans="2:127" ht="15.75" hidden="1" customHeight="1" x14ac:dyDescent="0.3">
      <c r="B922" s="5"/>
      <c r="C922" s="5"/>
      <c r="D922" s="5"/>
      <c r="E922" s="22" t="s">
        <v>714</v>
      </c>
      <c r="F922" s="22" t="s">
        <v>137</v>
      </c>
      <c r="G922" s="23" t="s">
        <v>715</v>
      </c>
      <c r="H922" s="23">
        <v>-23.416255</v>
      </c>
      <c r="I922" s="23">
        <v>-46.853023</v>
      </c>
      <c r="J922" s="24" t="s">
        <v>160</v>
      </c>
      <c r="K922" s="25"/>
      <c r="L922" s="24" t="s">
        <v>140</v>
      </c>
      <c r="M922" s="24" t="s">
        <v>141</v>
      </c>
      <c r="N922" s="26">
        <v>60</v>
      </c>
      <c r="O922" s="27" t="s">
        <v>142</v>
      </c>
      <c r="P922" s="23" t="s">
        <v>143</v>
      </c>
      <c r="Q922" s="26">
        <f t="shared" si="497"/>
        <v>120</v>
      </c>
      <c r="R922" s="27">
        <v>1</v>
      </c>
      <c r="S922" s="28">
        <v>2.2000000000000002</v>
      </c>
      <c r="T922" s="28">
        <v>5.5</v>
      </c>
      <c r="U922" s="23"/>
      <c r="V922" s="23"/>
      <c r="W922" s="29"/>
      <c r="X922" s="28">
        <v>1.2</v>
      </c>
      <c r="Y922" s="27"/>
      <c r="Z922" s="27"/>
      <c r="AA922" s="27"/>
      <c r="AB922" s="27"/>
      <c r="AC922" s="27"/>
      <c r="AD922" s="27" t="s">
        <v>144</v>
      </c>
      <c r="AE922" s="27" t="s">
        <v>145</v>
      </c>
      <c r="AF922" s="27"/>
      <c r="AG922" s="27">
        <v>6.3</v>
      </c>
      <c r="AH922" s="27">
        <v>1</v>
      </c>
      <c r="AI922" s="27">
        <v>0.55000000000000004</v>
      </c>
      <c r="AJ922" s="27">
        <v>2.2999999999999998</v>
      </c>
      <c r="AK922" s="27">
        <f t="shared" si="498"/>
        <v>1.7499999999999998</v>
      </c>
      <c r="AL922" s="27" t="s">
        <v>143</v>
      </c>
      <c r="AM922" s="27" t="s">
        <v>143</v>
      </c>
      <c r="AN922" s="27"/>
      <c r="AO922" s="27">
        <f t="shared" si="499"/>
        <v>2</v>
      </c>
      <c r="AP922" s="27"/>
      <c r="AQ922" s="27"/>
      <c r="AR922" s="27"/>
      <c r="AS922" s="27"/>
      <c r="AT922" s="27"/>
      <c r="AU922" s="27"/>
      <c r="AV922" s="27">
        <f t="shared" si="500"/>
        <v>0</v>
      </c>
      <c r="AW922" s="27"/>
      <c r="AX922" s="28">
        <f>VLOOKUP(J922,ABNT5101!$I$3:$J$9,2)</f>
        <v>10</v>
      </c>
      <c r="AY922" s="28">
        <f>VLOOKUP(J922,ABNT5101!$I$3:$M$9,5)</f>
        <v>0.18</v>
      </c>
      <c r="AZ922" s="28" t="str">
        <f>_xlfn.XLOOKUP(J922,ABNT5101!I:I,ABNT5101!L:L)</f>
        <v>-</v>
      </c>
      <c r="BA922" s="28">
        <f>_xlfn.XLOOKUP(J922,ABNT5101!$I:$I,ABNT5101!M:M)</f>
        <v>0.18</v>
      </c>
      <c r="BB922" s="28" t="str">
        <f>_xlfn.XLOOKUP(J922,ABNT5101!$I:$I,ABNT5101!N:N)</f>
        <v>-</v>
      </c>
      <c r="BC922" s="28">
        <f>_xlfn.XLOOKUP(J922,ABNT5101!$I:$I,ABNT5101!O:O)</f>
        <v>16</v>
      </c>
      <c r="BD922" s="23" t="str">
        <f t="shared" si="501"/>
        <v>NÃO ATENDE</v>
      </c>
      <c r="BE922" s="72">
        <f t="shared" si="525"/>
        <v>-1</v>
      </c>
      <c r="BF922" s="72">
        <f t="shared" si="526"/>
        <v>-1</v>
      </c>
      <c r="BG922" s="72" t="str">
        <f t="shared" si="502"/>
        <v>-</v>
      </c>
      <c r="BH922" s="27"/>
      <c r="BI922" s="27"/>
      <c r="BJ922" s="27"/>
      <c r="BK922" s="27"/>
      <c r="BL922" s="26"/>
      <c r="BM922" s="27"/>
      <c r="BN922" s="31" t="str">
        <f t="shared" si="503"/>
        <v>NÃO ATENDE</v>
      </c>
      <c r="BO922" s="31" t="str">
        <f t="shared" si="527"/>
        <v>NÃO ATENDE</v>
      </c>
      <c r="BP922" s="31" t="str">
        <f t="shared" si="528"/>
        <v>NÃO ATENDE</v>
      </c>
      <c r="BQ922" s="31" t="str">
        <f t="shared" si="504"/>
        <v>ATENDE</v>
      </c>
      <c r="BR922" s="36" t="str">
        <f t="shared" si="505"/>
        <v>C4</v>
      </c>
      <c r="BS922" s="36" t="str">
        <f t="shared" si="523"/>
        <v>P6</v>
      </c>
      <c r="BT922" s="37">
        <f t="shared" si="507"/>
        <v>-1</v>
      </c>
      <c r="BU922" s="34"/>
      <c r="BV922" s="34"/>
      <c r="BW922" s="36">
        <f>IF(BS922="-","-",_xlfn.XLOOKUP(BS922,ABNT5101!$B$4:$B$9,ABNT5101!$C$4:$C$9))</f>
        <v>3</v>
      </c>
      <c r="BX922" s="36">
        <f>IF(BS922="-","-",_xlfn.XLOOKUP(BS922,ABNT5101!$B$4:$B$9,ABNT5101!$D$4:$D$9))</f>
        <v>0.6</v>
      </c>
      <c r="BY922" s="31" t="str">
        <f t="shared" si="508"/>
        <v>NÃO ATENDE</v>
      </c>
      <c r="BZ922" s="31" t="str">
        <f t="shared" si="509"/>
        <v>NÃO ATENDE</v>
      </c>
      <c r="CA922" s="31" t="str">
        <f t="shared" si="510"/>
        <v>NÃO ATENDE</v>
      </c>
      <c r="CB922" s="36" t="str">
        <f t="shared" si="524"/>
        <v>P6</v>
      </c>
      <c r="CC922" s="37">
        <f t="shared" si="511"/>
        <v>-1</v>
      </c>
      <c r="CD922" s="38"/>
      <c r="CE922" s="38"/>
      <c r="CF922" s="23">
        <f>IF(CB922="-","-",_xlfn.XLOOKUP(CB922,ABNT5101!$B$4:$B$9,ABNT5101!$C$4:$C$9))</f>
        <v>3</v>
      </c>
      <c r="CG922" s="27">
        <f>IF(CB922="-","-",_xlfn.XLOOKUP(CB922,ABNT5101!$B$4:$B$9,ABNT5101!$D$4:$D$9))</f>
        <v>0.6</v>
      </c>
      <c r="CH922" s="31" t="str">
        <f t="shared" si="512"/>
        <v>NÃO ATENDE</v>
      </c>
      <c r="CI922" s="31" t="str">
        <f t="shared" si="513"/>
        <v>NÃO ATENDE</v>
      </c>
      <c r="CJ922" s="31" t="str">
        <f t="shared" si="514"/>
        <v>NÃO ATENDE</v>
      </c>
      <c r="CK922" s="56">
        <f>_xlfn.XLOOKUP(CL922,'Banco de dados'!$B:$B,'Banco de dados'!$D:$D)</f>
        <v>0</v>
      </c>
      <c r="CL922" s="40"/>
      <c r="CM922" s="56">
        <f>_xlfn.XLOOKUP(CL922,'Banco de dados'!$B:$B,'Banco de dados'!$E:$E)</f>
        <v>0</v>
      </c>
      <c r="CN922" s="56"/>
      <c r="CO922" s="56">
        <f>IF(CN922="-","-",_xlfn.XLOOKUP(CN922,'Banco de dados'!$B:$B,'Banco de dados'!$E:$E))</f>
        <v>0</v>
      </c>
      <c r="CP922" s="41">
        <f t="shared" si="515"/>
        <v>1</v>
      </c>
      <c r="CQ922" s="56">
        <f>_xlfn.XLOOKUP(CL922,'Banco de dados'!$B:$B,'Banco de dados'!$H:$H)</f>
        <v>0</v>
      </c>
      <c r="CR922" s="56" t="e">
        <f t="array" aca="1" ref="CR922" ca="1">_xludf.xlookup(CN922,'Banco de dados'!$B:$B,'Banco de dados'!$H:$H)</f>
        <v>#NAME?</v>
      </c>
      <c r="CS922" s="58" t="e">
        <f t="array" aca="1" ref="CS922" ca="1">_xludf.xlookup(CL922,'Banco de dados'!$B:$B,'Banco de dados'!$F:$F)</f>
        <v>#NAME?</v>
      </c>
      <c r="CT922" s="56" t="e">
        <f t="array" aca="1" ref="CT922" ca="1">_xludf.xlookup(CN922,'Banco de dados'!$B:$B,'Banco de dados'!$F:$F)</f>
        <v>#NAME?</v>
      </c>
      <c r="CU922" s="42"/>
      <c r="CV922" s="42"/>
      <c r="CW922" s="56" t="str">
        <f>IF(AJ922=0.5,"Suporte",IF(AND(AJ922&gt;='Braços de IP'!$B$9,AJ922&lt;='Braços de IP'!$D$9),'Braços de IP'!$E$9,IF(AND(AJ922&gt;='Braços de IP'!$B$10,AJ922&lt;='Braços de IP'!$D$10),'Braços de IP'!$E$10,IF(AND(AJ922&gt;='Braços de IP'!$B$11,AJ922&lt;='Braços de IP'!$D$11),'Braços de IP'!$E$11,IF(AND(AJ922&gt;='Braços de IP'!$B$12,AJ922&lt;='Braços de IP'!$D$12),'Braços de IP'!$E$12,IF(AND(AJ922&gt;='Braços de IP'!$B$13,AJ922&lt;='Braços de IP'!$D$13),'Braços de IP'!$E$13,IF(AND(AJ922&gt;='Braços de IP'!$B$14,AJ922&lt;='Braços de IP'!$D$14),'Braços de IP'!$E$14,"ERRO")))))))</f>
        <v>Médio II</v>
      </c>
      <c r="CX922" s="42"/>
      <c r="CY922" s="56" t="str">
        <f>IF($CX922="","",VLOOKUP($CX922,'Braços de IP'!$E$9:$I$15,2,0))</f>
        <v/>
      </c>
      <c r="CZ922" s="43" t="str">
        <f>IF($CX922="","",VLOOKUP($CX922,'Braços de IP'!$E$9:$I$15,5,0))</f>
        <v/>
      </c>
      <c r="DA922" s="56"/>
      <c r="DB922" s="56"/>
      <c r="DC922" s="56"/>
      <c r="DD922" s="56"/>
      <c r="DE922" s="56"/>
      <c r="DF922" s="56"/>
      <c r="DG922" s="44">
        <f t="shared" si="516"/>
        <v>0</v>
      </c>
      <c r="DH922" s="45">
        <f t="shared" si="517"/>
        <v>60</v>
      </c>
      <c r="DI922" s="44">
        <f t="shared" si="518"/>
        <v>60</v>
      </c>
      <c r="DJ922" s="46">
        <f t="shared" si="519"/>
        <v>1</v>
      </c>
      <c r="DK922" s="47" t="s">
        <v>147</v>
      </c>
      <c r="DL922" s="48"/>
      <c r="DM922" s="49"/>
      <c r="DN922" s="23" t="s">
        <v>148</v>
      </c>
      <c r="DO922" s="23"/>
      <c r="DP922" s="50"/>
      <c r="DQ922" s="50" t="e">
        <f t="shared" si="529"/>
        <v>#VALUE!</v>
      </c>
      <c r="DS922" s="5" t="s">
        <v>675</v>
      </c>
      <c r="DT922" s="5" t="s">
        <v>676</v>
      </c>
      <c r="DU922" s="5" t="s">
        <v>677</v>
      </c>
    </row>
    <row r="923" spans="2:127" ht="15.75" hidden="1" customHeight="1" x14ac:dyDescent="0.3">
      <c r="B923" s="5"/>
      <c r="C923" s="5"/>
      <c r="D923" s="5"/>
      <c r="E923" s="22" t="s">
        <v>716</v>
      </c>
      <c r="F923" s="22" t="s">
        <v>137</v>
      </c>
      <c r="G923" s="23" t="s">
        <v>717</v>
      </c>
      <c r="H923" s="23">
        <v>-23.338080000000001</v>
      </c>
      <c r="I923" s="23">
        <v>-46.840235</v>
      </c>
      <c r="J923" s="24" t="s">
        <v>160</v>
      </c>
      <c r="K923" s="25"/>
      <c r="L923" s="24" t="s">
        <v>180</v>
      </c>
      <c r="M923" s="24" t="s">
        <v>141</v>
      </c>
      <c r="N923" s="26">
        <v>90</v>
      </c>
      <c r="O923" s="27" t="s">
        <v>142</v>
      </c>
      <c r="P923" s="23" t="s">
        <v>143</v>
      </c>
      <c r="Q923" s="26">
        <f t="shared" si="497"/>
        <v>180</v>
      </c>
      <c r="R923" s="27">
        <v>1</v>
      </c>
      <c r="S923" s="28">
        <v>3</v>
      </c>
      <c r="T923" s="28">
        <v>7.5</v>
      </c>
      <c r="U923" s="23"/>
      <c r="V923" s="23"/>
      <c r="W923" s="29"/>
      <c r="X923" s="28">
        <v>2</v>
      </c>
      <c r="Y923" s="27"/>
      <c r="Z923" s="27"/>
      <c r="AA923" s="27"/>
      <c r="AB923" s="27"/>
      <c r="AC923" s="27"/>
      <c r="AD923" s="27" t="s">
        <v>144</v>
      </c>
      <c r="AE923" s="27" t="s">
        <v>145</v>
      </c>
      <c r="AF923" s="27"/>
      <c r="AG923" s="27">
        <v>7</v>
      </c>
      <c r="AH923" s="27">
        <v>1</v>
      </c>
      <c r="AI923" s="27">
        <v>1.1499999999999999</v>
      </c>
      <c r="AJ923" s="27">
        <v>3</v>
      </c>
      <c r="AK923" s="27">
        <f t="shared" si="498"/>
        <v>1.85</v>
      </c>
      <c r="AL923" s="27" t="s">
        <v>143</v>
      </c>
      <c r="AM923" s="27" t="s">
        <v>143</v>
      </c>
      <c r="AN923" s="27"/>
      <c r="AO923" s="27">
        <f t="shared" si="499"/>
        <v>2</v>
      </c>
      <c r="AP923" s="27"/>
      <c r="AQ923" s="27"/>
      <c r="AR923" s="27"/>
      <c r="AS923" s="27"/>
      <c r="AT923" s="27"/>
      <c r="AU923" s="27"/>
      <c r="AV923" s="27">
        <f t="shared" si="500"/>
        <v>0</v>
      </c>
      <c r="AW923" s="27"/>
      <c r="AX923" s="28">
        <f>VLOOKUP(J923,ABNT5101!$I$3:$J$9,2)</f>
        <v>10</v>
      </c>
      <c r="AY923" s="28">
        <f>VLOOKUP(J923,ABNT5101!$I$3:$M$9,5)</f>
        <v>0.18</v>
      </c>
      <c r="AZ923" s="28" t="str">
        <f>_xlfn.XLOOKUP(J923,ABNT5101!I:I,ABNT5101!L:L)</f>
        <v>-</v>
      </c>
      <c r="BA923" s="28">
        <f>_xlfn.XLOOKUP(J923,ABNT5101!$I:$I,ABNT5101!M:M)</f>
        <v>0.18</v>
      </c>
      <c r="BB923" s="28" t="str">
        <f>_xlfn.XLOOKUP(J923,ABNT5101!$I:$I,ABNT5101!N:N)</f>
        <v>-</v>
      </c>
      <c r="BC923" s="28">
        <f>_xlfn.XLOOKUP(J923,ABNT5101!$I:$I,ABNT5101!O:O)</f>
        <v>16</v>
      </c>
      <c r="BD923" s="23" t="str">
        <f t="shared" si="501"/>
        <v>NÃO ATENDE</v>
      </c>
      <c r="BE923" s="72">
        <f t="shared" si="525"/>
        <v>-1</v>
      </c>
      <c r="BF923" s="72">
        <f t="shared" si="526"/>
        <v>-1</v>
      </c>
      <c r="BG923" s="72" t="str">
        <f t="shared" si="502"/>
        <v>-</v>
      </c>
      <c r="BH923" s="27"/>
      <c r="BI923" s="27"/>
      <c r="BJ923" s="27"/>
      <c r="BK923" s="27"/>
      <c r="BL923" s="26"/>
      <c r="BM923" s="27"/>
      <c r="BN923" s="31" t="str">
        <f t="shared" si="503"/>
        <v>NÃO ATENDE</v>
      </c>
      <c r="BO923" s="31" t="str">
        <f t="shared" si="527"/>
        <v>NÃO ATENDE</v>
      </c>
      <c r="BP923" s="31" t="str">
        <f t="shared" si="528"/>
        <v>NÃO ATENDE</v>
      </c>
      <c r="BQ923" s="31" t="str">
        <f t="shared" si="504"/>
        <v>ATENDE</v>
      </c>
      <c r="BR923" s="36" t="str">
        <f t="shared" si="505"/>
        <v>C4</v>
      </c>
      <c r="BS923" s="36" t="str">
        <f t="shared" si="523"/>
        <v>P4</v>
      </c>
      <c r="BT923" s="37">
        <f t="shared" si="507"/>
        <v>-1</v>
      </c>
      <c r="BU923" s="34"/>
      <c r="BV923" s="34"/>
      <c r="BW923" s="36">
        <f>IF(BS923="-","-",_xlfn.XLOOKUP(BS923,ABNT5101!$B$4:$B$9,ABNT5101!$C$4:$C$9))</f>
        <v>7.5</v>
      </c>
      <c r="BX923" s="36">
        <f>IF(BS923="-","-",_xlfn.XLOOKUP(BS923,ABNT5101!$B$4:$B$9,ABNT5101!$D$4:$D$9))</f>
        <v>1.5</v>
      </c>
      <c r="BY923" s="31" t="str">
        <f t="shared" si="508"/>
        <v>NÃO ATENDE</v>
      </c>
      <c r="BZ923" s="31" t="str">
        <f t="shared" si="509"/>
        <v>NÃO ATENDE</v>
      </c>
      <c r="CA923" s="31" t="str">
        <f t="shared" si="510"/>
        <v>NÃO ATENDE</v>
      </c>
      <c r="CB923" s="36" t="str">
        <f t="shared" si="524"/>
        <v>P4</v>
      </c>
      <c r="CC923" s="37">
        <f t="shared" si="511"/>
        <v>-1</v>
      </c>
      <c r="CD923" s="38"/>
      <c r="CE923" s="38"/>
      <c r="CF923" s="23">
        <f>IF(CB923="-","-",_xlfn.XLOOKUP(CB923,ABNT5101!$B$4:$B$9,ABNT5101!$C$4:$C$9))</f>
        <v>7.5</v>
      </c>
      <c r="CG923" s="27">
        <f>IF(CB923="-","-",_xlfn.XLOOKUP(CB923,ABNT5101!$B$4:$B$9,ABNT5101!$D$4:$D$9))</f>
        <v>1.5</v>
      </c>
      <c r="CH923" s="31" t="str">
        <f t="shared" si="512"/>
        <v>NÃO ATENDE</v>
      </c>
      <c r="CI923" s="31" t="str">
        <f t="shared" si="513"/>
        <v>NÃO ATENDE</v>
      </c>
      <c r="CJ923" s="31" t="str">
        <f t="shared" si="514"/>
        <v>NÃO ATENDE</v>
      </c>
      <c r="CK923" s="56">
        <f>_xlfn.XLOOKUP(CL923,'Banco de dados'!$B:$B,'Banco de dados'!$D:$D)</f>
        <v>0</v>
      </c>
      <c r="CL923" s="40"/>
      <c r="CM923" s="56">
        <f>_xlfn.XLOOKUP(CL923,'Banco de dados'!$B:$B,'Banco de dados'!$E:$E)</f>
        <v>0</v>
      </c>
      <c r="CN923" s="56"/>
      <c r="CO923" s="56">
        <f>IF(CN923="-","-",_xlfn.XLOOKUP(CN923,'Banco de dados'!$B:$B,'Banco de dados'!$E:$E))</f>
        <v>0</v>
      </c>
      <c r="CP923" s="41">
        <f t="shared" si="515"/>
        <v>1</v>
      </c>
      <c r="CQ923" s="56">
        <f>_xlfn.XLOOKUP(CL923,'Banco de dados'!$B:$B,'Banco de dados'!$H:$H)</f>
        <v>0</v>
      </c>
      <c r="CR923" s="56" t="e">
        <f t="array" aca="1" ref="CR923" ca="1">_xludf.xlookup(CN923,'Banco de dados'!$B:$B,'Banco de dados'!$H:$H)</f>
        <v>#NAME?</v>
      </c>
      <c r="CS923" s="58" t="e">
        <f t="array" aca="1" ref="CS923" ca="1">_xludf.xlookup(CL923,'Banco de dados'!$B:$B,'Banco de dados'!$F:$F)</f>
        <v>#NAME?</v>
      </c>
      <c r="CT923" s="56" t="e">
        <f t="array" aca="1" ref="CT923" ca="1">_xludf.xlookup(CN923,'Banco de dados'!$B:$B,'Banco de dados'!$F:$F)</f>
        <v>#NAME?</v>
      </c>
      <c r="CU923" s="42"/>
      <c r="CV923" s="42"/>
      <c r="CW923" s="56" t="str">
        <f>IF(AJ923=0.5,"Suporte",IF(AND(AJ923&gt;='Braços de IP'!$B$9,AJ923&lt;='Braços de IP'!$D$9),'Braços de IP'!$E$9,IF(AND(AJ923&gt;='Braços de IP'!$B$10,AJ923&lt;='Braços de IP'!$D$10),'Braços de IP'!$E$10,IF(AND(AJ923&gt;='Braços de IP'!$B$11,AJ923&lt;='Braços de IP'!$D$11),'Braços de IP'!$E$11,IF(AND(AJ923&gt;='Braços de IP'!$B$12,AJ923&lt;='Braços de IP'!$D$12),'Braços de IP'!$E$12,IF(AND(AJ923&gt;='Braços de IP'!$B$13,AJ923&lt;='Braços de IP'!$D$13),'Braços de IP'!$E$13,IF(AND(AJ923&gt;='Braços de IP'!$B$14,AJ923&lt;='Braços de IP'!$D$14),'Braços de IP'!$E$14,"ERRO")))))))</f>
        <v>Longo I</v>
      </c>
      <c r="CX923" s="42"/>
      <c r="CY923" s="56" t="str">
        <f>IF($CX923="","",VLOOKUP($CX923,'Braços de IP'!$E$9:$I$15,2,0))</f>
        <v/>
      </c>
      <c r="CZ923" s="43" t="str">
        <f>IF($CX923="","",VLOOKUP($CX923,'Braços de IP'!$E$9:$I$15,5,0))</f>
        <v/>
      </c>
      <c r="DA923" s="56"/>
      <c r="DB923" s="56"/>
      <c r="DC923" s="56"/>
      <c r="DD923" s="56"/>
      <c r="DE923" s="56"/>
      <c r="DF923" s="56"/>
      <c r="DG923" s="44">
        <f t="shared" si="516"/>
        <v>0</v>
      </c>
      <c r="DH923" s="45">
        <f t="shared" si="517"/>
        <v>90</v>
      </c>
      <c r="DI923" s="44">
        <f t="shared" si="518"/>
        <v>90</v>
      </c>
      <c r="DJ923" s="46">
        <f t="shared" si="519"/>
        <v>1</v>
      </c>
      <c r="DK923" s="47" t="s">
        <v>147</v>
      </c>
      <c r="DL923" s="48"/>
      <c r="DM923" s="49"/>
      <c r="DN923" s="23" t="s">
        <v>148</v>
      </c>
      <c r="DO923" s="23"/>
      <c r="DP923" s="50"/>
      <c r="DQ923" s="50" t="e">
        <f t="shared" si="529"/>
        <v>#VALUE!</v>
      </c>
      <c r="DS923" s="5" t="s">
        <v>675</v>
      </c>
      <c r="DT923" s="5" t="s">
        <v>676</v>
      </c>
      <c r="DU923" s="5" t="s">
        <v>677</v>
      </c>
    </row>
    <row r="924" spans="2:127" ht="15.75" hidden="1" customHeight="1" x14ac:dyDescent="0.3">
      <c r="B924" s="5"/>
      <c r="C924" s="5"/>
      <c r="D924" s="5"/>
      <c r="E924" s="22" t="s">
        <v>716</v>
      </c>
      <c r="F924" s="22" t="s">
        <v>137</v>
      </c>
      <c r="G924" s="23" t="s">
        <v>717</v>
      </c>
      <c r="H924" s="23">
        <v>-23.338080000000001</v>
      </c>
      <c r="I924" s="23">
        <v>-46.840235</v>
      </c>
      <c r="J924" s="24" t="s">
        <v>160</v>
      </c>
      <c r="K924" s="25"/>
      <c r="L924" s="24" t="s">
        <v>180</v>
      </c>
      <c r="M924" s="24" t="s">
        <v>141</v>
      </c>
      <c r="N924" s="26">
        <v>90</v>
      </c>
      <c r="O924" s="27" t="s">
        <v>142</v>
      </c>
      <c r="P924" s="23" t="s">
        <v>143</v>
      </c>
      <c r="Q924" s="26">
        <f t="shared" si="497"/>
        <v>180</v>
      </c>
      <c r="R924" s="27">
        <v>1</v>
      </c>
      <c r="S924" s="28">
        <v>3</v>
      </c>
      <c r="T924" s="28">
        <v>7.5</v>
      </c>
      <c r="U924" s="23"/>
      <c r="V924" s="23"/>
      <c r="W924" s="29"/>
      <c r="X924" s="28">
        <v>2</v>
      </c>
      <c r="Y924" s="27"/>
      <c r="Z924" s="27"/>
      <c r="AA924" s="27"/>
      <c r="AB924" s="27"/>
      <c r="AC924" s="27"/>
      <c r="AD924" s="27" t="s">
        <v>144</v>
      </c>
      <c r="AE924" s="27" t="s">
        <v>145</v>
      </c>
      <c r="AF924" s="27"/>
      <c r="AG924" s="27">
        <v>7</v>
      </c>
      <c r="AH924" s="27">
        <v>1</v>
      </c>
      <c r="AI924" s="27">
        <v>1.1499999999999999</v>
      </c>
      <c r="AJ924" s="27">
        <v>3</v>
      </c>
      <c r="AK924" s="27">
        <f t="shared" si="498"/>
        <v>1.85</v>
      </c>
      <c r="AL924" s="27" t="s">
        <v>143</v>
      </c>
      <c r="AM924" s="27" t="s">
        <v>143</v>
      </c>
      <c r="AN924" s="27"/>
      <c r="AO924" s="27">
        <f t="shared" si="499"/>
        <v>2</v>
      </c>
      <c r="AP924" s="27"/>
      <c r="AQ924" s="27"/>
      <c r="AR924" s="27"/>
      <c r="AS924" s="27"/>
      <c r="AT924" s="27"/>
      <c r="AU924" s="27"/>
      <c r="AV924" s="27">
        <f t="shared" si="500"/>
        <v>0</v>
      </c>
      <c r="AW924" s="27"/>
      <c r="AX924" s="28">
        <f>VLOOKUP(J924,ABNT5101!$I$3:$J$9,2)</f>
        <v>10</v>
      </c>
      <c r="AY924" s="28">
        <f>VLOOKUP(J924,ABNT5101!$I$3:$M$9,5)</f>
        <v>0.18</v>
      </c>
      <c r="AZ924" s="28" t="str">
        <f>_xlfn.XLOOKUP(J924,ABNT5101!I:I,ABNT5101!L:L)</f>
        <v>-</v>
      </c>
      <c r="BA924" s="28">
        <f>_xlfn.XLOOKUP(J924,ABNT5101!$I:$I,ABNT5101!M:M)</f>
        <v>0.18</v>
      </c>
      <c r="BB924" s="28" t="str">
        <f>_xlfn.XLOOKUP(J924,ABNT5101!$I:$I,ABNT5101!N:N)</f>
        <v>-</v>
      </c>
      <c r="BC924" s="28">
        <f>_xlfn.XLOOKUP(J924,ABNT5101!$I:$I,ABNT5101!O:O)</f>
        <v>16</v>
      </c>
      <c r="BD924" s="23" t="str">
        <f t="shared" si="501"/>
        <v>NÃO ATENDE</v>
      </c>
      <c r="BE924" s="72">
        <f t="shared" si="525"/>
        <v>-1</v>
      </c>
      <c r="BF924" s="72">
        <f t="shared" si="526"/>
        <v>-1</v>
      </c>
      <c r="BG924" s="72" t="str">
        <f t="shared" si="502"/>
        <v>-</v>
      </c>
      <c r="BH924" s="27"/>
      <c r="BI924" s="27"/>
      <c r="BJ924" s="27"/>
      <c r="BK924" s="27"/>
      <c r="BL924" s="26"/>
      <c r="BM924" s="27"/>
      <c r="BN924" s="31" t="str">
        <f t="shared" si="503"/>
        <v>NÃO ATENDE</v>
      </c>
      <c r="BO924" s="31" t="str">
        <f t="shared" si="527"/>
        <v>NÃO ATENDE</v>
      </c>
      <c r="BP924" s="31" t="str">
        <f t="shared" si="528"/>
        <v>NÃO ATENDE</v>
      </c>
      <c r="BQ924" s="31" t="str">
        <f t="shared" si="504"/>
        <v>ATENDE</v>
      </c>
      <c r="BR924" s="36" t="str">
        <f t="shared" si="505"/>
        <v>C4</v>
      </c>
      <c r="BS924" s="36" t="str">
        <f t="shared" si="523"/>
        <v>P4</v>
      </c>
      <c r="BT924" s="37">
        <f t="shared" si="507"/>
        <v>-1</v>
      </c>
      <c r="BU924" s="34"/>
      <c r="BV924" s="34"/>
      <c r="BW924" s="36">
        <f>IF(BS924="-","-",_xlfn.XLOOKUP(BS924,ABNT5101!$B$4:$B$9,ABNT5101!$C$4:$C$9))</f>
        <v>7.5</v>
      </c>
      <c r="BX924" s="36">
        <f>IF(BS924="-","-",_xlfn.XLOOKUP(BS924,ABNT5101!$B$4:$B$9,ABNT5101!$D$4:$D$9))</f>
        <v>1.5</v>
      </c>
      <c r="BY924" s="31" t="str">
        <f t="shared" si="508"/>
        <v>NÃO ATENDE</v>
      </c>
      <c r="BZ924" s="31" t="str">
        <f t="shared" si="509"/>
        <v>NÃO ATENDE</v>
      </c>
      <c r="CA924" s="31" t="str">
        <f t="shared" si="510"/>
        <v>NÃO ATENDE</v>
      </c>
      <c r="CB924" s="36" t="str">
        <f t="shared" si="524"/>
        <v>P4</v>
      </c>
      <c r="CC924" s="37">
        <f t="shared" si="511"/>
        <v>-1</v>
      </c>
      <c r="CD924" s="38"/>
      <c r="CE924" s="38"/>
      <c r="CF924" s="23">
        <f>IF(CB924="-","-",_xlfn.XLOOKUP(CB924,ABNT5101!$B$4:$B$9,ABNT5101!$C$4:$C$9))</f>
        <v>7.5</v>
      </c>
      <c r="CG924" s="27">
        <f>IF(CB924="-","-",_xlfn.XLOOKUP(CB924,ABNT5101!$B$4:$B$9,ABNT5101!$D$4:$D$9))</f>
        <v>1.5</v>
      </c>
      <c r="CH924" s="31" t="str">
        <f t="shared" si="512"/>
        <v>NÃO ATENDE</v>
      </c>
      <c r="CI924" s="31" t="str">
        <f t="shared" si="513"/>
        <v>NÃO ATENDE</v>
      </c>
      <c r="CJ924" s="31" t="str">
        <f t="shared" si="514"/>
        <v>NÃO ATENDE</v>
      </c>
      <c r="CK924" s="56">
        <f>_xlfn.XLOOKUP(CL924,'Banco de dados'!$B:$B,'Banco de dados'!$D:$D)</f>
        <v>0</v>
      </c>
      <c r="CL924" s="40"/>
      <c r="CM924" s="56">
        <f>_xlfn.XLOOKUP(CL924,'Banco de dados'!$B:$B,'Banco de dados'!$E:$E)</f>
        <v>0</v>
      </c>
      <c r="CN924" s="56"/>
      <c r="CO924" s="56">
        <f>IF(CN924="-","-",_xlfn.XLOOKUP(CN924,'Banco de dados'!$B:$B,'Banco de dados'!$E:$E))</f>
        <v>0</v>
      </c>
      <c r="CP924" s="41">
        <f t="shared" si="515"/>
        <v>1</v>
      </c>
      <c r="CQ924" s="56">
        <f>_xlfn.XLOOKUP(CL924,'Banco de dados'!$B:$B,'Banco de dados'!$H:$H)</f>
        <v>0</v>
      </c>
      <c r="CR924" s="56" t="e">
        <f t="array" aca="1" ref="CR924" ca="1">_xludf.xlookup(CN924,'Banco de dados'!$B:$B,'Banco de dados'!$H:$H)</f>
        <v>#NAME?</v>
      </c>
      <c r="CS924" s="58" t="e">
        <f t="array" aca="1" ref="CS924" ca="1">_xludf.xlookup(CL924,'Banco de dados'!$B:$B,'Banco de dados'!$F:$F)</f>
        <v>#NAME?</v>
      </c>
      <c r="CT924" s="56" t="e">
        <f t="array" aca="1" ref="CT924" ca="1">_xludf.xlookup(CN924,'Banco de dados'!$B:$B,'Banco de dados'!$F:$F)</f>
        <v>#NAME?</v>
      </c>
      <c r="CU924" s="42"/>
      <c r="CV924" s="42"/>
      <c r="CW924" s="56" t="str">
        <f>IF(AJ924=0.5,"Suporte",IF(AND(AJ924&gt;='Braços de IP'!$B$9,AJ924&lt;='Braços de IP'!$D$9),'Braços de IP'!$E$9,IF(AND(AJ924&gt;='Braços de IP'!$B$10,AJ924&lt;='Braços de IP'!$D$10),'Braços de IP'!$E$10,IF(AND(AJ924&gt;='Braços de IP'!$B$11,AJ924&lt;='Braços de IP'!$D$11),'Braços de IP'!$E$11,IF(AND(AJ924&gt;='Braços de IP'!$B$12,AJ924&lt;='Braços de IP'!$D$12),'Braços de IP'!$E$12,IF(AND(AJ924&gt;='Braços de IP'!$B$13,AJ924&lt;='Braços de IP'!$D$13),'Braços de IP'!$E$13,IF(AND(AJ924&gt;='Braços de IP'!$B$14,AJ924&lt;='Braços de IP'!$D$14),'Braços de IP'!$E$14,"ERRO")))))))</f>
        <v>Longo I</v>
      </c>
      <c r="CX924" s="42"/>
      <c r="CY924" s="56" t="str">
        <f>IF($CX924="","",VLOOKUP($CX924,'Braços de IP'!$E$9:$I$15,2,0))</f>
        <v/>
      </c>
      <c r="CZ924" s="43" t="str">
        <f>IF($CX924="","",VLOOKUP($CX924,'Braços de IP'!$E$9:$I$15,5,0))</f>
        <v/>
      </c>
      <c r="DA924" s="56"/>
      <c r="DB924" s="56"/>
      <c r="DC924" s="56"/>
      <c r="DD924" s="56"/>
      <c r="DE924" s="56"/>
      <c r="DF924" s="56"/>
      <c r="DG924" s="44">
        <f t="shared" si="516"/>
        <v>0</v>
      </c>
      <c r="DH924" s="45">
        <f t="shared" si="517"/>
        <v>90</v>
      </c>
      <c r="DI924" s="44">
        <f t="shared" si="518"/>
        <v>90</v>
      </c>
      <c r="DJ924" s="46">
        <f t="shared" si="519"/>
        <v>1</v>
      </c>
      <c r="DK924" s="47" t="s">
        <v>147</v>
      </c>
      <c r="DL924" s="48"/>
      <c r="DM924" s="49"/>
      <c r="DN924" s="23" t="s">
        <v>148</v>
      </c>
      <c r="DO924" s="23"/>
      <c r="DP924" s="50"/>
      <c r="DQ924" s="50" t="e">
        <f t="shared" si="529"/>
        <v>#VALUE!</v>
      </c>
      <c r="DS924" s="5" t="s">
        <v>675</v>
      </c>
      <c r="DT924" s="5" t="s">
        <v>676</v>
      </c>
      <c r="DU924" s="5" t="s">
        <v>677</v>
      </c>
    </row>
    <row r="925" spans="2:127" ht="15.75" hidden="1" customHeight="1" x14ac:dyDescent="0.3">
      <c r="B925" s="5"/>
      <c r="C925" s="5"/>
      <c r="D925" s="5"/>
      <c r="E925" s="22" t="s">
        <v>716</v>
      </c>
      <c r="F925" s="22" t="s">
        <v>137</v>
      </c>
      <c r="G925" s="23" t="s">
        <v>717</v>
      </c>
      <c r="H925" s="23">
        <v>-23.338080000000001</v>
      </c>
      <c r="I925" s="23">
        <v>-46.840235</v>
      </c>
      <c r="J925" s="24" t="s">
        <v>160</v>
      </c>
      <c r="K925" s="25"/>
      <c r="L925" s="24" t="s">
        <v>180</v>
      </c>
      <c r="M925" s="24" t="s">
        <v>141</v>
      </c>
      <c r="N925" s="26">
        <v>90</v>
      </c>
      <c r="O925" s="27" t="s">
        <v>142</v>
      </c>
      <c r="P925" s="23" t="s">
        <v>143</v>
      </c>
      <c r="Q925" s="26">
        <f t="shared" si="497"/>
        <v>180</v>
      </c>
      <c r="R925" s="27">
        <v>1</v>
      </c>
      <c r="S925" s="28">
        <v>3</v>
      </c>
      <c r="T925" s="28">
        <v>7.5</v>
      </c>
      <c r="U925" s="23"/>
      <c r="V925" s="23"/>
      <c r="W925" s="29"/>
      <c r="X925" s="28">
        <v>2</v>
      </c>
      <c r="Y925" s="27"/>
      <c r="Z925" s="27"/>
      <c r="AA925" s="27"/>
      <c r="AB925" s="27"/>
      <c r="AC925" s="27"/>
      <c r="AD925" s="27" t="s">
        <v>144</v>
      </c>
      <c r="AE925" s="27" t="s">
        <v>145</v>
      </c>
      <c r="AF925" s="27"/>
      <c r="AG925" s="27">
        <v>7</v>
      </c>
      <c r="AH925" s="27">
        <v>1</v>
      </c>
      <c r="AI925" s="27">
        <v>1.1499999999999999</v>
      </c>
      <c r="AJ925" s="27">
        <v>3</v>
      </c>
      <c r="AK925" s="27">
        <f t="shared" si="498"/>
        <v>1.85</v>
      </c>
      <c r="AL925" s="27" t="s">
        <v>143</v>
      </c>
      <c r="AM925" s="27" t="s">
        <v>143</v>
      </c>
      <c r="AN925" s="27"/>
      <c r="AO925" s="27">
        <f t="shared" si="499"/>
        <v>2</v>
      </c>
      <c r="AP925" s="27"/>
      <c r="AQ925" s="27"/>
      <c r="AR925" s="27"/>
      <c r="AS925" s="27"/>
      <c r="AT925" s="27"/>
      <c r="AU925" s="27"/>
      <c r="AV925" s="27">
        <f t="shared" si="500"/>
        <v>0</v>
      </c>
      <c r="AW925" s="27"/>
      <c r="AX925" s="28">
        <f>VLOOKUP(J925,ABNT5101!$I$3:$J$9,2)</f>
        <v>10</v>
      </c>
      <c r="AY925" s="28">
        <f>VLOOKUP(J925,ABNT5101!$I$3:$M$9,5)</f>
        <v>0.18</v>
      </c>
      <c r="AZ925" s="28" t="str">
        <f>_xlfn.XLOOKUP(J925,ABNT5101!I:I,ABNT5101!L:L)</f>
        <v>-</v>
      </c>
      <c r="BA925" s="28">
        <f>_xlfn.XLOOKUP(J925,ABNT5101!$I:$I,ABNT5101!M:M)</f>
        <v>0.18</v>
      </c>
      <c r="BB925" s="28" t="str">
        <f>_xlfn.XLOOKUP(J925,ABNT5101!$I:$I,ABNT5101!N:N)</f>
        <v>-</v>
      </c>
      <c r="BC925" s="28">
        <f>_xlfn.XLOOKUP(J925,ABNT5101!$I:$I,ABNT5101!O:O)</f>
        <v>16</v>
      </c>
      <c r="BD925" s="23" t="str">
        <f t="shared" si="501"/>
        <v>NÃO ATENDE</v>
      </c>
      <c r="BE925" s="72">
        <f t="shared" si="525"/>
        <v>-1</v>
      </c>
      <c r="BF925" s="72">
        <f t="shared" si="526"/>
        <v>-1</v>
      </c>
      <c r="BG925" s="72" t="str">
        <f t="shared" si="502"/>
        <v>-</v>
      </c>
      <c r="BH925" s="27"/>
      <c r="BI925" s="27"/>
      <c r="BJ925" s="27"/>
      <c r="BK925" s="27"/>
      <c r="BL925" s="26"/>
      <c r="BM925" s="27"/>
      <c r="BN925" s="31" t="str">
        <f t="shared" si="503"/>
        <v>NÃO ATENDE</v>
      </c>
      <c r="BO925" s="31" t="str">
        <f t="shared" si="527"/>
        <v>NÃO ATENDE</v>
      </c>
      <c r="BP925" s="31" t="str">
        <f t="shared" si="528"/>
        <v>NÃO ATENDE</v>
      </c>
      <c r="BQ925" s="31" t="str">
        <f t="shared" si="504"/>
        <v>ATENDE</v>
      </c>
      <c r="BR925" s="36" t="str">
        <f t="shared" si="505"/>
        <v>C4</v>
      </c>
      <c r="BS925" s="36" t="str">
        <f t="shared" si="523"/>
        <v>P4</v>
      </c>
      <c r="BT925" s="37">
        <f t="shared" si="507"/>
        <v>-1</v>
      </c>
      <c r="BU925" s="34"/>
      <c r="BV925" s="34"/>
      <c r="BW925" s="36">
        <f>IF(BS925="-","-",_xlfn.XLOOKUP(BS925,ABNT5101!$B$4:$B$9,ABNT5101!$C$4:$C$9))</f>
        <v>7.5</v>
      </c>
      <c r="BX925" s="36">
        <f>IF(BS925="-","-",_xlfn.XLOOKUP(BS925,ABNT5101!$B$4:$B$9,ABNT5101!$D$4:$D$9))</f>
        <v>1.5</v>
      </c>
      <c r="BY925" s="31" t="str">
        <f t="shared" si="508"/>
        <v>NÃO ATENDE</v>
      </c>
      <c r="BZ925" s="31" t="str">
        <f t="shared" si="509"/>
        <v>NÃO ATENDE</v>
      </c>
      <c r="CA925" s="31" t="str">
        <f t="shared" si="510"/>
        <v>NÃO ATENDE</v>
      </c>
      <c r="CB925" s="36" t="str">
        <f t="shared" si="524"/>
        <v>P4</v>
      </c>
      <c r="CC925" s="37">
        <f t="shared" si="511"/>
        <v>-1</v>
      </c>
      <c r="CD925" s="38"/>
      <c r="CE925" s="38"/>
      <c r="CF925" s="23">
        <f>IF(CB925="-","-",_xlfn.XLOOKUP(CB925,ABNT5101!$B$4:$B$9,ABNT5101!$C$4:$C$9))</f>
        <v>7.5</v>
      </c>
      <c r="CG925" s="27">
        <f>IF(CB925="-","-",_xlfn.XLOOKUP(CB925,ABNT5101!$B$4:$B$9,ABNT5101!$D$4:$D$9))</f>
        <v>1.5</v>
      </c>
      <c r="CH925" s="31" t="str">
        <f t="shared" si="512"/>
        <v>NÃO ATENDE</v>
      </c>
      <c r="CI925" s="31" t="str">
        <f t="shared" si="513"/>
        <v>NÃO ATENDE</v>
      </c>
      <c r="CJ925" s="31" t="str">
        <f t="shared" si="514"/>
        <v>NÃO ATENDE</v>
      </c>
      <c r="CK925" s="56">
        <f>_xlfn.XLOOKUP(CL925,'Banco de dados'!$B:$B,'Banco de dados'!$D:$D)</f>
        <v>0</v>
      </c>
      <c r="CL925" s="40"/>
      <c r="CM925" s="56">
        <f>_xlfn.XLOOKUP(CL925,'Banco de dados'!$B:$B,'Banco de dados'!$E:$E)</f>
        <v>0</v>
      </c>
      <c r="CN925" s="56"/>
      <c r="CO925" s="56">
        <f>IF(CN925="-","-",_xlfn.XLOOKUP(CN925,'Banco de dados'!$B:$B,'Banco de dados'!$E:$E))</f>
        <v>0</v>
      </c>
      <c r="CP925" s="41">
        <f t="shared" si="515"/>
        <v>1</v>
      </c>
      <c r="CQ925" s="56">
        <f>_xlfn.XLOOKUP(CL925,'Banco de dados'!$B:$B,'Banco de dados'!$H:$H)</f>
        <v>0</v>
      </c>
      <c r="CR925" s="56" t="e">
        <f t="array" aca="1" ref="CR925" ca="1">_xludf.xlookup(CN925,'Banco de dados'!$B:$B,'Banco de dados'!$H:$H)</f>
        <v>#NAME?</v>
      </c>
      <c r="CS925" s="58" t="e">
        <f t="array" aca="1" ref="CS925" ca="1">_xludf.xlookup(CL925,'Banco de dados'!$B:$B,'Banco de dados'!$F:$F)</f>
        <v>#NAME?</v>
      </c>
      <c r="CT925" s="56" t="e">
        <f t="array" aca="1" ref="CT925" ca="1">_xludf.xlookup(CN925,'Banco de dados'!$B:$B,'Banco de dados'!$F:$F)</f>
        <v>#NAME?</v>
      </c>
      <c r="CU925" s="42"/>
      <c r="CV925" s="42"/>
      <c r="CW925" s="56" t="str">
        <f>IF(AJ925=0.5,"Suporte",IF(AND(AJ925&gt;='Braços de IP'!$B$9,AJ925&lt;='Braços de IP'!$D$9),'Braços de IP'!$E$9,IF(AND(AJ925&gt;='Braços de IP'!$B$10,AJ925&lt;='Braços de IP'!$D$10),'Braços de IP'!$E$10,IF(AND(AJ925&gt;='Braços de IP'!$B$11,AJ925&lt;='Braços de IP'!$D$11),'Braços de IP'!$E$11,IF(AND(AJ925&gt;='Braços de IP'!$B$12,AJ925&lt;='Braços de IP'!$D$12),'Braços de IP'!$E$12,IF(AND(AJ925&gt;='Braços de IP'!$B$13,AJ925&lt;='Braços de IP'!$D$13),'Braços de IP'!$E$13,IF(AND(AJ925&gt;='Braços de IP'!$B$14,AJ925&lt;='Braços de IP'!$D$14),'Braços de IP'!$E$14,"ERRO")))))))</f>
        <v>Longo I</v>
      </c>
      <c r="CX925" s="42"/>
      <c r="CY925" s="56" t="str">
        <f>IF($CX925="","",VLOOKUP($CX925,'Braços de IP'!$E$9:$I$15,2,0))</f>
        <v/>
      </c>
      <c r="CZ925" s="43" t="str">
        <f>IF($CX925="","",VLOOKUP($CX925,'Braços de IP'!$E$9:$I$15,5,0))</f>
        <v/>
      </c>
      <c r="DA925" s="56"/>
      <c r="DB925" s="56"/>
      <c r="DC925" s="56"/>
      <c r="DD925" s="56"/>
      <c r="DE925" s="56"/>
      <c r="DF925" s="56"/>
      <c r="DG925" s="44">
        <f t="shared" si="516"/>
        <v>0</v>
      </c>
      <c r="DH925" s="45">
        <f t="shared" si="517"/>
        <v>90</v>
      </c>
      <c r="DI925" s="44">
        <f t="shared" si="518"/>
        <v>90</v>
      </c>
      <c r="DJ925" s="46">
        <f t="shared" si="519"/>
        <v>1</v>
      </c>
      <c r="DK925" s="47" t="s">
        <v>147</v>
      </c>
      <c r="DL925" s="48"/>
      <c r="DM925" s="49"/>
      <c r="DN925" s="23" t="s">
        <v>148</v>
      </c>
      <c r="DO925" s="23"/>
      <c r="DP925" s="50"/>
      <c r="DQ925" s="50" t="e">
        <f t="shared" si="529"/>
        <v>#VALUE!</v>
      </c>
      <c r="DS925" s="5" t="s">
        <v>675</v>
      </c>
      <c r="DT925" s="5" t="s">
        <v>676</v>
      </c>
      <c r="DU925" s="5" t="s">
        <v>677</v>
      </c>
    </row>
    <row r="926" spans="2:127" ht="15.75" hidden="1" customHeight="1" x14ac:dyDescent="0.3">
      <c r="B926" s="5"/>
      <c r="C926" s="5"/>
      <c r="D926" s="5"/>
      <c r="E926" s="22" t="s">
        <v>306</v>
      </c>
      <c r="F926" s="22" t="s">
        <v>164</v>
      </c>
      <c r="G926" s="23" t="s">
        <v>307</v>
      </c>
      <c r="H926" s="23">
        <v>-23.339649000000001</v>
      </c>
      <c r="I926" s="23">
        <v>-46.824680999999998</v>
      </c>
      <c r="J926" s="24" t="s">
        <v>160</v>
      </c>
      <c r="K926" s="25"/>
      <c r="L926" s="24" t="s">
        <v>140</v>
      </c>
      <c r="M926" s="24" t="s">
        <v>141</v>
      </c>
      <c r="N926" s="26">
        <v>90</v>
      </c>
      <c r="O926" s="27" t="s">
        <v>142</v>
      </c>
      <c r="P926" s="23" t="s">
        <v>143</v>
      </c>
      <c r="Q926" s="26">
        <f t="shared" si="497"/>
        <v>180</v>
      </c>
      <c r="R926" s="27">
        <v>1</v>
      </c>
      <c r="S926" s="28">
        <v>2</v>
      </c>
      <c r="T926" s="28">
        <v>9</v>
      </c>
      <c r="U926" s="23"/>
      <c r="V926" s="23"/>
      <c r="W926" s="29"/>
      <c r="X926" s="28" t="s">
        <v>153</v>
      </c>
      <c r="Y926" s="27"/>
      <c r="Z926" s="27"/>
      <c r="AA926" s="27"/>
      <c r="AB926" s="27"/>
      <c r="AC926" s="27"/>
      <c r="AD926" s="27" t="s">
        <v>144</v>
      </c>
      <c r="AE926" s="27" t="s">
        <v>145</v>
      </c>
      <c r="AF926" s="27"/>
      <c r="AG926" s="27">
        <v>8.4</v>
      </c>
      <c r="AH926" s="27">
        <v>1</v>
      </c>
      <c r="AI926" s="27">
        <v>0.5</v>
      </c>
      <c r="AJ926" s="27">
        <v>2.5</v>
      </c>
      <c r="AK926" s="27">
        <f t="shared" si="498"/>
        <v>2</v>
      </c>
      <c r="AL926" s="27" t="s">
        <v>143</v>
      </c>
      <c r="AM926" s="27" t="s">
        <v>143</v>
      </c>
      <c r="AN926" s="27"/>
      <c r="AO926" s="27">
        <f t="shared" si="499"/>
        <v>2</v>
      </c>
      <c r="AP926" s="27"/>
      <c r="AQ926" s="27"/>
      <c r="AR926" s="27"/>
      <c r="AS926" s="27"/>
      <c r="AT926" s="27"/>
      <c r="AU926" s="27"/>
      <c r="AV926" s="27">
        <f t="shared" si="500"/>
        <v>0</v>
      </c>
      <c r="AW926" s="27"/>
      <c r="AX926" s="28">
        <f>VLOOKUP(J926,ABNT5101!$I$3:$J$9,2)</f>
        <v>10</v>
      </c>
      <c r="AY926" s="28">
        <f>VLOOKUP(J926,ABNT5101!$I$3:$M$9,5)</f>
        <v>0.18</v>
      </c>
      <c r="AZ926" s="28" t="str">
        <f>_xlfn.XLOOKUP(J926,ABNT5101!I:I,ABNT5101!L:L)</f>
        <v>-</v>
      </c>
      <c r="BA926" s="28">
        <f>_xlfn.XLOOKUP(J926,ABNT5101!$I:$I,ABNT5101!M:M)</f>
        <v>0.18</v>
      </c>
      <c r="BB926" s="28" t="str">
        <f>_xlfn.XLOOKUP(J926,ABNT5101!$I:$I,ABNT5101!N:N)</f>
        <v>-</v>
      </c>
      <c r="BC926" s="28">
        <f>_xlfn.XLOOKUP(J926,ABNT5101!$I:$I,ABNT5101!O:O)</f>
        <v>16</v>
      </c>
      <c r="BD926" s="23" t="str">
        <f t="shared" si="501"/>
        <v>NÃO ATENDE</v>
      </c>
      <c r="BE926" s="72">
        <f t="shared" si="525"/>
        <v>-1</v>
      </c>
      <c r="BF926" s="72">
        <f t="shared" si="526"/>
        <v>-1</v>
      </c>
      <c r="BG926" s="72" t="str">
        <f t="shared" si="502"/>
        <v>-</v>
      </c>
      <c r="BH926" s="27"/>
      <c r="BI926" s="27"/>
      <c r="BJ926" s="27"/>
      <c r="BK926" s="27"/>
      <c r="BL926" s="26"/>
      <c r="BM926" s="27"/>
      <c r="BN926" s="31" t="str">
        <f t="shared" si="503"/>
        <v>NÃO ATENDE</v>
      </c>
      <c r="BO926" s="31" t="str">
        <f t="shared" si="527"/>
        <v>NÃO ATENDE</v>
      </c>
      <c r="BP926" s="31" t="str">
        <f t="shared" si="528"/>
        <v>NÃO ATENDE</v>
      </c>
      <c r="BQ926" s="31" t="str">
        <f t="shared" si="504"/>
        <v>ATENDE</v>
      </c>
      <c r="BR926" s="36" t="str">
        <f t="shared" si="505"/>
        <v>C4</v>
      </c>
      <c r="BS926" s="36" t="str">
        <f t="shared" si="523"/>
        <v>P6</v>
      </c>
      <c r="BT926" s="37">
        <f t="shared" si="507"/>
        <v>-1</v>
      </c>
      <c r="BU926" s="34"/>
      <c r="BV926" s="34"/>
      <c r="BW926" s="36">
        <f>IF(BS926="-","-",_xlfn.XLOOKUP(BS926,ABNT5101!$B$4:$B$9,ABNT5101!$C$4:$C$9))</f>
        <v>3</v>
      </c>
      <c r="BX926" s="36">
        <f>IF(BS926="-","-",_xlfn.XLOOKUP(BS926,ABNT5101!$B$4:$B$9,ABNT5101!$D$4:$D$9))</f>
        <v>0.6</v>
      </c>
      <c r="BY926" s="31" t="str">
        <f t="shared" si="508"/>
        <v>NÃO ATENDE</v>
      </c>
      <c r="BZ926" s="31" t="str">
        <f t="shared" si="509"/>
        <v>NÃO ATENDE</v>
      </c>
      <c r="CA926" s="31" t="str">
        <f t="shared" si="510"/>
        <v>NÃO ATENDE</v>
      </c>
      <c r="CB926" s="36" t="str">
        <f t="shared" si="524"/>
        <v>P6</v>
      </c>
      <c r="CC926" s="37">
        <f t="shared" si="511"/>
        <v>-1</v>
      </c>
      <c r="CD926" s="38"/>
      <c r="CE926" s="38"/>
      <c r="CF926" s="23">
        <f>IF(CB926="-","-",_xlfn.XLOOKUP(CB926,ABNT5101!$B$4:$B$9,ABNT5101!$C$4:$C$9))</f>
        <v>3</v>
      </c>
      <c r="CG926" s="27">
        <f>IF(CB926="-","-",_xlfn.XLOOKUP(CB926,ABNT5101!$B$4:$B$9,ABNT5101!$D$4:$D$9))</f>
        <v>0.6</v>
      </c>
      <c r="CH926" s="31" t="str">
        <f t="shared" si="512"/>
        <v>NÃO ATENDE</v>
      </c>
      <c r="CI926" s="31" t="str">
        <f t="shared" si="513"/>
        <v>NÃO ATENDE</v>
      </c>
      <c r="CJ926" s="31" t="str">
        <f t="shared" si="514"/>
        <v>NÃO ATENDE</v>
      </c>
      <c r="CK926" s="56">
        <f>_xlfn.XLOOKUP(CL926,'Banco de dados'!$B:$B,'Banco de dados'!$D:$D)</f>
        <v>0</v>
      </c>
      <c r="CL926" s="57"/>
      <c r="CM926" s="56">
        <f>_xlfn.XLOOKUP(CL926,'Banco de dados'!$B:$B,'Banco de dados'!$E:$E)</f>
        <v>0</v>
      </c>
      <c r="CN926" s="56"/>
      <c r="CO926" s="56">
        <f>IF(CN926="-","-",_xlfn.XLOOKUP(CN926,'Banco de dados'!$B:$B,'Banco de dados'!$E:$E))</f>
        <v>0</v>
      </c>
      <c r="CP926" s="41">
        <f t="shared" si="515"/>
        <v>1</v>
      </c>
      <c r="CQ926" s="56">
        <f>_xlfn.XLOOKUP(CL926,'Banco de dados'!$B:$B,'Banco de dados'!$H:$H)</f>
        <v>0</v>
      </c>
      <c r="CR926" s="56" t="e">
        <f t="array" aca="1" ref="CR926" ca="1">_xludf.xlookup(CN926,'Banco de dados'!$B:$B,'Banco de dados'!$H:$H)</f>
        <v>#NAME?</v>
      </c>
      <c r="CS926" s="58" t="e">
        <f t="array" aca="1" ref="CS926" ca="1">_xludf.xlookup(CL926,'Banco de dados'!$B:$B,'Banco de dados'!$F:$F)</f>
        <v>#NAME?</v>
      </c>
      <c r="CT926" s="56" t="e">
        <f t="array" aca="1" ref="CT926" ca="1">_xludf.xlookup(CN926,'Banco de dados'!$B:$B,'Banco de dados'!$F:$F)</f>
        <v>#NAME?</v>
      </c>
      <c r="CU926" s="42"/>
      <c r="CV926" s="42"/>
      <c r="CW926" s="56" t="str">
        <f>IF(AJ926=0.5,"Suporte",IF(AND(AJ926&gt;='Braços de IP'!$B$9,AJ926&lt;='Braços de IP'!$D$9),'Braços de IP'!$E$9,IF(AND(AJ926&gt;='Braços de IP'!$B$10,AJ926&lt;='Braços de IP'!$D$10),'Braços de IP'!$E$10,IF(AND(AJ926&gt;='Braços de IP'!$B$11,AJ926&lt;='Braços de IP'!$D$11),'Braços de IP'!$E$11,IF(AND(AJ926&gt;='Braços de IP'!$B$12,AJ926&lt;='Braços de IP'!$D$12),'Braços de IP'!$E$12,IF(AND(AJ926&gt;='Braços de IP'!$B$13,AJ926&lt;='Braços de IP'!$D$13),'Braços de IP'!$E$13,IF(AND(AJ926&gt;='Braços de IP'!$B$14,AJ926&lt;='Braços de IP'!$D$14),'Braços de IP'!$E$14,"ERRO")))))))</f>
        <v>Médio II</v>
      </c>
      <c r="CX926" s="42"/>
      <c r="CY926" s="56" t="str">
        <f>IF($CX926="","",VLOOKUP($CX926,'Braços de IP'!$E$9:$I$15,2,0))</f>
        <v/>
      </c>
      <c r="CZ926" s="43" t="str">
        <f>IF($CX926="","",VLOOKUP($CX926,'Braços de IP'!$E$9:$I$15,5,0))</f>
        <v/>
      </c>
      <c r="DA926" s="56"/>
      <c r="DB926" s="56"/>
      <c r="DC926" s="56"/>
      <c r="DD926" s="56"/>
      <c r="DE926" s="56"/>
      <c r="DF926" s="56"/>
      <c r="DG926" s="44">
        <f t="shared" si="516"/>
        <v>0</v>
      </c>
      <c r="DH926" s="45">
        <f t="shared" si="517"/>
        <v>90</v>
      </c>
      <c r="DI926" s="44">
        <f t="shared" si="518"/>
        <v>90</v>
      </c>
      <c r="DJ926" s="46">
        <f t="shared" si="519"/>
        <v>1</v>
      </c>
      <c r="DK926" s="47" t="s">
        <v>147</v>
      </c>
      <c r="DL926" s="48"/>
      <c r="DM926" s="49"/>
      <c r="DN926" s="23" t="s">
        <v>148</v>
      </c>
      <c r="DO926" s="23"/>
      <c r="DP926" s="5"/>
      <c r="DQ926" s="50" t="e">
        <f t="shared" si="529"/>
        <v>#VALUE!</v>
      </c>
      <c r="DR926" s="5"/>
      <c r="DS926" s="5" t="s">
        <v>2</v>
      </c>
      <c r="DT926" s="5">
        <f t="shared" ref="DT926:DT957" si="530">COUNTIF(J:J,DS926)/3</f>
        <v>0</v>
      </c>
      <c r="DU926" s="50" t="e">
        <f t="shared" ref="DU926:DU957" si="531">DT926/$DT$414</f>
        <v>#DIV/0!</v>
      </c>
      <c r="DV926" s="5"/>
      <c r="DW926" s="5"/>
    </row>
    <row r="927" spans="2:127" ht="15.75" hidden="1" customHeight="1" x14ac:dyDescent="0.3">
      <c r="B927" s="5"/>
      <c r="C927" s="5"/>
      <c r="D927" s="5"/>
      <c r="E927" s="22" t="s">
        <v>306</v>
      </c>
      <c r="F927" s="22" t="s">
        <v>164</v>
      </c>
      <c r="G927" s="23" t="s">
        <v>307</v>
      </c>
      <c r="H927" s="23">
        <v>-23.339649000000001</v>
      </c>
      <c r="I927" s="23">
        <v>-46.824680999999998</v>
      </c>
      <c r="J927" s="24" t="s">
        <v>160</v>
      </c>
      <c r="K927" s="25"/>
      <c r="L927" s="24" t="s">
        <v>140</v>
      </c>
      <c r="M927" s="24" t="s">
        <v>141</v>
      </c>
      <c r="N927" s="26">
        <v>90</v>
      </c>
      <c r="O927" s="27" t="s">
        <v>142</v>
      </c>
      <c r="P927" s="23" t="s">
        <v>143</v>
      </c>
      <c r="Q927" s="26">
        <f t="shared" si="497"/>
        <v>180</v>
      </c>
      <c r="R927" s="27">
        <v>1</v>
      </c>
      <c r="S927" s="28">
        <v>2</v>
      </c>
      <c r="T927" s="28">
        <v>9</v>
      </c>
      <c r="U927" s="23"/>
      <c r="V927" s="23"/>
      <c r="W927" s="29"/>
      <c r="X927" s="28" t="s">
        <v>153</v>
      </c>
      <c r="Y927" s="27"/>
      <c r="Z927" s="27"/>
      <c r="AA927" s="27"/>
      <c r="AB927" s="27"/>
      <c r="AC927" s="27"/>
      <c r="AD927" s="27" t="s">
        <v>144</v>
      </c>
      <c r="AE927" s="27" t="s">
        <v>145</v>
      </c>
      <c r="AF927" s="27"/>
      <c r="AG927" s="27">
        <v>8.4</v>
      </c>
      <c r="AH927" s="27">
        <v>1</v>
      </c>
      <c r="AI927" s="27">
        <v>0.5</v>
      </c>
      <c r="AJ927" s="27">
        <v>2.5</v>
      </c>
      <c r="AK927" s="27">
        <f t="shared" si="498"/>
        <v>2</v>
      </c>
      <c r="AL927" s="27" t="s">
        <v>143</v>
      </c>
      <c r="AM927" s="27" t="s">
        <v>143</v>
      </c>
      <c r="AN927" s="27"/>
      <c r="AO927" s="27">
        <f t="shared" si="499"/>
        <v>2</v>
      </c>
      <c r="AP927" s="27"/>
      <c r="AQ927" s="27"/>
      <c r="AR927" s="27"/>
      <c r="AS927" s="27"/>
      <c r="AT927" s="27"/>
      <c r="AU927" s="27"/>
      <c r="AV927" s="27">
        <f t="shared" si="500"/>
        <v>0</v>
      </c>
      <c r="AW927" s="27"/>
      <c r="AX927" s="28">
        <f>VLOOKUP(J927,ABNT5101!$I$3:$J$9,2)</f>
        <v>10</v>
      </c>
      <c r="AY927" s="28">
        <f>VLOOKUP(J927,ABNT5101!$I$3:$M$9,5)</f>
        <v>0.18</v>
      </c>
      <c r="AZ927" s="28" t="str">
        <f>_xlfn.XLOOKUP(J927,ABNT5101!I:I,ABNT5101!L:L)</f>
        <v>-</v>
      </c>
      <c r="BA927" s="28">
        <f>_xlfn.XLOOKUP(J927,ABNT5101!$I:$I,ABNT5101!M:M)</f>
        <v>0.18</v>
      </c>
      <c r="BB927" s="28" t="str">
        <f>_xlfn.XLOOKUP(J927,ABNT5101!$I:$I,ABNT5101!N:N)</f>
        <v>-</v>
      </c>
      <c r="BC927" s="28">
        <f>_xlfn.XLOOKUP(J927,ABNT5101!$I:$I,ABNT5101!O:O)</f>
        <v>16</v>
      </c>
      <c r="BD927" s="23" t="str">
        <f t="shared" si="501"/>
        <v>NÃO ATENDE</v>
      </c>
      <c r="BE927" s="72">
        <f t="shared" si="525"/>
        <v>-1</v>
      </c>
      <c r="BF927" s="72">
        <f t="shared" si="526"/>
        <v>-1</v>
      </c>
      <c r="BG927" s="72" t="str">
        <f t="shared" si="502"/>
        <v>-</v>
      </c>
      <c r="BH927" s="27"/>
      <c r="BI927" s="27"/>
      <c r="BJ927" s="27"/>
      <c r="BK927" s="27"/>
      <c r="BL927" s="26"/>
      <c r="BM927" s="27"/>
      <c r="BN927" s="31" t="str">
        <f t="shared" si="503"/>
        <v>NÃO ATENDE</v>
      </c>
      <c r="BO927" s="31" t="str">
        <f t="shared" si="527"/>
        <v>NÃO ATENDE</v>
      </c>
      <c r="BP927" s="31" t="str">
        <f t="shared" si="528"/>
        <v>NÃO ATENDE</v>
      </c>
      <c r="BQ927" s="31" t="str">
        <f t="shared" si="504"/>
        <v>ATENDE</v>
      </c>
      <c r="BR927" s="36" t="str">
        <f t="shared" si="505"/>
        <v>C4</v>
      </c>
      <c r="BS927" s="36" t="str">
        <f t="shared" si="523"/>
        <v>P6</v>
      </c>
      <c r="BT927" s="37">
        <f t="shared" si="507"/>
        <v>-1</v>
      </c>
      <c r="BU927" s="34"/>
      <c r="BV927" s="34"/>
      <c r="BW927" s="36">
        <f>IF(BS927="-","-",_xlfn.XLOOKUP(BS927,ABNT5101!$B$4:$B$9,ABNT5101!$C$4:$C$9))</f>
        <v>3</v>
      </c>
      <c r="BX927" s="36">
        <f>IF(BS927="-","-",_xlfn.XLOOKUP(BS927,ABNT5101!$B$4:$B$9,ABNT5101!$D$4:$D$9))</f>
        <v>0.6</v>
      </c>
      <c r="BY927" s="31" t="str">
        <f t="shared" si="508"/>
        <v>NÃO ATENDE</v>
      </c>
      <c r="BZ927" s="31" t="str">
        <f t="shared" si="509"/>
        <v>NÃO ATENDE</v>
      </c>
      <c r="CA927" s="31" t="str">
        <f t="shared" si="510"/>
        <v>NÃO ATENDE</v>
      </c>
      <c r="CB927" s="36" t="str">
        <f t="shared" si="524"/>
        <v>P6</v>
      </c>
      <c r="CC927" s="37">
        <f t="shared" si="511"/>
        <v>-1</v>
      </c>
      <c r="CD927" s="38"/>
      <c r="CE927" s="38"/>
      <c r="CF927" s="23">
        <f>IF(CB927="-","-",_xlfn.XLOOKUP(CB927,ABNT5101!$B$4:$B$9,ABNT5101!$C$4:$C$9))</f>
        <v>3</v>
      </c>
      <c r="CG927" s="27">
        <f>IF(CB927="-","-",_xlfn.XLOOKUP(CB927,ABNT5101!$B$4:$B$9,ABNT5101!$D$4:$D$9))</f>
        <v>0.6</v>
      </c>
      <c r="CH927" s="31" t="str">
        <f t="shared" si="512"/>
        <v>NÃO ATENDE</v>
      </c>
      <c r="CI927" s="31" t="str">
        <f t="shared" si="513"/>
        <v>NÃO ATENDE</v>
      </c>
      <c r="CJ927" s="31" t="str">
        <f t="shared" si="514"/>
        <v>NÃO ATENDE</v>
      </c>
      <c r="CK927" s="56">
        <f>_xlfn.XLOOKUP(CL927,'Banco de dados'!$B:$B,'Banco de dados'!$D:$D)</f>
        <v>0</v>
      </c>
      <c r="CL927" s="57"/>
      <c r="CM927" s="56">
        <f>_xlfn.XLOOKUP(CL927,'Banco de dados'!$B:$B,'Banco de dados'!$E:$E)</f>
        <v>0</v>
      </c>
      <c r="CN927" s="56"/>
      <c r="CO927" s="56">
        <f>IF(CN927="-","-",_xlfn.XLOOKUP(CN927,'Banco de dados'!$B:$B,'Banco de dados'!$E:$E))</f>
        <v>0</v>
      </c>
      <c r="CP927" s="41">
        <f t="shared" si="515"/>
        <v>1</v>
      </c>
      <c r="CQ927" s="56">
        <f>_xlfn.XLOOKUP(CL927,'Banco de dados'!$B:$B,'Banco de dados'!$H:$H)</f>
        <v>0</v>
      </c>
      <c r="CR927" s="56" t="e">
        <f t="array" aca="1" ref="CR927" ca="1">_xludf.xlookup(CN927,'Banco de dados'!$B:$B,'Banco de dados'!$H:$H)</f>
        <v>#NAME?</v>
      </c>
      <c r="CS927" s="58" t="e">
        <f t="array" aca="1" ref="CS927" ca="1">_xludf.xlookup(CL927,'Banco de dados'!$B:$B,'Banco de dados'!$F:$F)</f>
        <v>#NAME?</v>
      </c>
      <c r="CT927" s="56" t="e">
        <f t="array" aca="1" ref="CT927" ca="1">_xludf.xlookup(CN927,'Banco de dados'!$B:$B,'Banco de dados'!$F:$F)</f>
        <v>#NAME?</v>
      </c>
      <c r="CU927" s="42"/>
      <c r="CV927" s="42"/>
      <c r="CW927" s="56" t="str">
        <f>IF(AJ927=0.5,"Suporte",IF(AND(AJ927&gt;='Braços de IP'!$B$9,AJ927&lt;='Braços de IP'!$D$9),'Braços de IP'!$E$9,IF(AND(AJ927&gt;='Braços de IP'!$B$10,AJ927&lt;='Braços de IP'!$D$10),'Braços de IP'!$E$10,IF(AND(AJ927&gt;='Braços de IP'!$B$11,AJ927&lt;='Braços de IP'!$D$11),'Braços de IP'!$E$11,IF(AND(AJ927&gt;='Braços de IP'!$B$12,AJ927&lt;='Braços de IP'!$D$12),'Braços de IP'!$E$12,IF(AND(AJ927&gt;='Braços de IP'!$B$13,AJ927&lt;='Braços de IP'!$D$13),'Braços de IP'!$E$13,IF(AND(AJ927&gt;='Braços de IP'!$B$14,AJ927&lt;='Braços de IP'!$D$14),'Braços de IP'!$E$14,"ERRO")))))))</f>
        <v>Médio II</v>
      </c>
      <c r="CX927" s="42"/>
      <c r="CY927" s="56" t="str">
        <f>IF($CX927="","",VLOOKUP($CX927,'Braços de IP'!$E$9:$I$15,2,0))</f>
        <v/>
      </c>
      <c r="CZ927" s="43" t="str">
        <f>IF($CX927="","",VLOOKUP($CX927,'Braços de IP'!$E$9:$I$15,5,0))</f>
        <v/>
      </c>
      <c r="DA927" s="56"/>
      <c r="DB927" s="56"/>
      <c r="DC927" s="56"/>
      <c r="DD927" s="56"/>
      <c r="DE927" s="56"/>
      <c r="DF927" s="56"/>
      <c r="DG927" s="44">
        <f t="shared" si="516"/>
        <v>0</v>
      </c>
      <c r="DH927" s="45">
        <f t="shared" si="517"/>
        <v>90</v>
      </c>
      <c r="DI927" s="44">
        <f t="shared" si="518"/>
        <v>90</v>
      </c>
      <c r="DJ927" s="46">
        <f t="shared" si="519"/>
        <v>1</v>
      </c>
      <c r="DK927" s="47" t="s">
        <v>147</v>
      </c>
      <c r="DL927" s="48"/>
      <c r="DM927" s="49"/>
      <c r="DN927" s="23" t="s">
        <v>148</v>
      </c>
      <c r="DO927" s="23"/>
      <c r="DP927" s="5"/>
      <c r="DQ927" s="50" t="e">
        <f t="shared" si="529"/>
        <v>#VALUE!</v>
      </c>
      <c r="DR927" s="5"/>
      <c r="DS927" s="5" t="s">
        <v>2</v>
      </c>
      <c r="DT927" s="5">
        <f t="shared" si="530"/>
        <v>0</v>
      </c>
      <c r="DU927" s="50" t="e">
        <f t="shared" si="531"/>
        <v>#DIV/0!</v>
      </c>
      <c r="DV927" s="5"/>
      <c r="DW927" s="5"/>
    </row>
    <row r="928" spans="2:127" ht="15.75" hidden="1" customHeight="1" x14ac:dyDescent="0.3">
      <c r="B928" s="5"/>
      <c r="C928" s="5"/>
      <c r="D928" s="5"/>
      <c r="E928" s="22" t="s">
        <v>306</v>
      </c>
      <c r="F928" s="22" t="s">
        <v>164</v>
      </c>
      <c r="G928" s="23" t="s">
        <v>307</v>
      </c>
      <c r="H928" s="23">
        <v>-23.339649000000001</v>
      </c>
      <c r="I928" s="23">
        <v>-46.824680999999998</v>
      </c>
      <c r="J928" s="24" t="s">
        <v>160</v>
      </c>
      <c r="K928" s="25"/>
      <c r="L928" s="24" t="s">
        <v>140</v>
      </c>
      <c r="M928" s="24" t="s">
        <v>141</v>
      </c>
      <c r="N928" s="26">
        <v>90</v>
      </c>
      <c r="O928" s="27" t="s">
        <v>142</v>
      </c>
      <c r="P928" s="23" t="s">
        <v>143</v>
      </c>
      <c r="Q928" s="26">
        <f t="shared" si="497"/>
        <v>180</v>
      </c>
      <c r="R928" s="27">
        <v>1</v>
      </c>
      <c r="S928" s="28">
        <v>2</v>
      </c>
      <c r="T928" s="28">
        <v>9</v>
      </c>
      <c r="U928" s="23"/>
      <c r="V928" s="23"/>
      <c r="W928" s="29"/>
      <c r="X928" s="28" t="s">
        <v>153</v>
      </c>
      <c r="Y928" s="27"/>
      <c r="Z928" s="27"/>
      <c r="AA928" s="27"/>
      <c r="AB928" s="27"/>
      <c r="AC928" s="27"/>
      <c r="AD928" s="27" t="s">
        <v>144</v>
      </c>
      <c r="AE928" s="27" t="s">
        <v>145</v>
      </c>
      <c r="AF928" s="27"/>
      <c r="AG928" s="27">
        <v>8.4</v>
      </c>
      <c r="AH928" s="27">
        <v>1</v>
      </c>
      <c r="AI928" s="27">
        <v>0.5</v>
      </c>
      <c r="AJ928" s="27">
        <v>2.5</v>
      </c>
      <c r="AK928" s="27">
        <f t="shared" si="498"/>
        <v>2</v>
      </c>
      <c r="AL928" s="27" t="s">
        <v>143</v>
      </c>
      <c r="AM928" s="27" t="s">
        <v>143</v>
      </c>
      <c r="AN928" s="27"/>
      <c r="AO928" s="27">
        <f t="shared" si="499"/>
        <v>2</v>
      </c>
      <c r="AP928" s="27"/>
      <c r="AQ928" s="27"/>
      <c r="AR928" s="27"/>
      <c r="AS928" s="27"/>
      <c r="AT928" s="27"/>
      <c r="AU928" s="27"/>
      <c r="AV928" s="27">
        <f t="shared" si="500"/>
        <v>0</v>
      </c>
      <c r="AW928" s="27"/>
      <c r="AX928" s="28">
        <f>VLOOKUP(J928,ABNT5101!$I$3:$J$9,2)</f>
        <v>10</v>
      </c>
      <c r="AY928" s="28">
        <f>VLOOKUP(J928,ABNT5101!$I$3:$M$9,5)</f>
        <v>0.18</v>
      </c>
      <c r="AZ928" s="28" t="str">
        <f>_xlfn.XLOOKUP(J928,ABNT5101!I:I,ABNT5101!L:L)</f>
        <v>-</v>
      </c>
      <c r="BA928" s="28">
        <f>_xlfn.XLOOKUP(J928,ABNT5101!$I:$I,ABNT5101!M:M)</f>
        <v>0.18</v>
      </c>
      <c r="BB928" s="28" t="str">
        <f>_xlfn.XLOOKUP(J928,ABNT5101!$I:$I,ABNT5101!N:N)</f>
        <v>-</v>
      </c>
      <c r="BC928" s="28">
        <f>_xlfn.XLOOKUP(J928,ABNT5101!$I:$I,ABNT5101!O:O)</f>
        <v>16</v>
      </c>
      <c r="BD928" s="23" t="str">
        <f t="shared" si="501"/>
        <v>NÃO ATENDE</v>
      </c>
      <c r="BE928" s="72">
        <f t="shared" si="525"/>
        <v>-1</v>
      </c>
      <c r="BF928" s="72">
        <f t="shared" si="526"/>
        <v>-1</v>
      </c>
      <c r="BG928" s="72" t="str">
        <f t="shared" si="502"/>
        <v>-</v>
      </c>
      <c r="BH928" s="27"/>
      <c r="BI928" s="27"/>
      <c r="BJ928" s="27"/>
      <c r="BK928" s="27"/>
      <c r="BL928" s="26"/>
      <c r="BM928" s="27"/>
      <c r="BN928" s="31" t="str">
        <f t="shared" si="503"/>
        <v>NÃO ATENDE</v>
      </c>
      <c r="BO928" s="31" t="str">
        <f t="shared" si="527"/>
        <v>NÃO ATENDE</v>
      </c>
      <c r="BP928" s="31" t="str">
        <f t="shared" si="528"/>
        <v>NÃO ATENDE</v>
      </c>
      <c r="BQ928" s="31" t="str">
        <f t="shared" si="504"/>
        <v>ATENDE</v>
      </c>
      <c r="BR928" s="36" t="str">
        <f t="shared" si="505"/>
        <v>C4</v>
      </c>
      <c r="BS928" s="36" t="str">
        <f t="shared" si="523"/>
        <v>P6</v>
      </c>
      <c r="BT928" s="37">
        <f t="shared" si="507"/>
        <v>-1</v>
      </c>
      <c r="BU928" s="34"/>
      <c r="BV928" s="34"/>
      <c r="BW928" s="36">
        <f>IF(BS928="-","-",_xlfn.XLOOKUP(BS928,ABNT5101!$B$4:$B$9,ABNT5101!$C$4:$C$9))</f>
        <v>3</v>
      </c>
      <c r="BX928" s="36">
        <f>IF(BS928="-","-",_xlfn.XLOOKUP(BS928,ABNT5101!$B$4:$B$9,ABNT5101!$D$4:$D$9))</f>
        <v>0.6</v>
      </c>
      <c r="BY928" s="31" t="str">
        <f t="shared" si="508"/>
        <v>NÃO ATENDE</v>
      </c>
      <c r="BZ928" s="31" t="str">
        <f t="shared" si="509"/>
        <v>NÃO ATENDE</v>
      </c>
      <c r="CA928" s="31" t="str">
        <f t="shared" si="510"/>
        <v>NÃO ATENDE</v>
      </c>
      <c r="CB928" s="36" t="str">
        <f t="shared" si="524"/>
        <v>P6</v>
      </c>
      <c r="CC928" s="37">
        <f t="shared" si="511"/>
        <v>-1</v>
      </c>
      <c r="CD928" s="38"/>
      <c r="CE928" s="38"/>
      <c r="CF928" s="23">
        <f>IF(CB928="-","-",_xlfn.XLOOKUP(CB928,ABNT5101!$B$4:$B$9,ABNT5101!$C$4:$C$9))</f>
        <v>3</v>
      </c>
      <c r="CG928" s="27">
        <f>IF(CB928="-","-",_xlfn.XLOOKUP(CB928,ABNT5101!$B$4:$B$9,ABNT5101!$D$4:$D$9))</f>
        <v>0.6</v>
      </c>
      <c r="CH928" s="31" t="str">
        <f t="shared" si="512"/>
        <v>NÃO ATENDE</v>
      </c>
      <c r="CI928" s="31" t="str">
        <f t="shared" si="513"/>
        <v>NÃO ATENDE</v>
      </c>
      <c r="CJ928" s="31" t="str">
        <f t="shared" si="514"/>
        <v>NÃO ATENDE</v>
      </c>
      <c r="CK928" s="56">
        <f>_xlfn.XLOOKUP(CL928,'Banco de dados'!$B:$B,'Banco de dados'!$D:$D)</f>
        <v>0</v>
      </c>
      <c r="CL928" s="57"/>
      <c r="CM928" s="56">
        <f>_xlfn.XLOOKUP(CL928,'Banco de dados'!$B:$B,'Banco de dados'!$E:$E)</f>
        <v>0</v>
      </c>
      <c r="CN928" s="56"/>
      <c r="CO928" s="56">
        <f>IF(CN928="-","-",_xlfn.XLOOKUP(CN928,'Banco de dados'!$B:$B,'Banco de dados'!$E:$E))</f>
        <v>0</v>
      </c>
      <c r="CP928" s="41">
        <f t="shared" si="515"/>
        <v>1</v>
      </c>
      <c r="CQ928" s="56">
        <f>_xlfn.XLOOKUP(CL928,'Banco de dados'!$B:$B,'Banco de dados'!$H:$H)</f>
        <v>0</v>
      </c>
      <c r="CR928" s="56" t="e">
        <f t="array" aca="1" ref="CR928" ca="1">_xludf.xlookup(CN928,'Banco de dados'!$B:$B,'Banco de dados'!$H:$H)</f>
        <v>#NAME?</v>
      </c>
      <c r="CS928" s="58" t="e">
        <f t="array" aca="1" ref="CS928" ca="1">_xludf.xlookup(CL928,'Banco de dados'!$B:$B,'Banco de dados'!$F:$F)</f>
        <v>#NAME?</v>
      </c>
      <c r="CT928" s="56" t="e">
        <f t="array" aca="1" ref="CT928" ca="1">_xludf.xlookup(CN928,'Banco de dados'!$B:$B,'Banco de dados'!$F:$F)</f>
        <v>#NAME?</v>
      </c>
      <c r="CU928" s="42"/>
      <c r="CV928" s="42"/>
      <c r="CW928" s="56" t="str">
        <f>IF(AJ928=0.5,"Suporte",IF(AND(AJ928&gt;='Braços de IP'!$B$9,AJ928&lt;='Braços de IP'!$D$9),'Braços de IP'!$E$9,IF(AND(AJ928&gt;='Braços de IP'!$B$10,AJ928&lt;='Braços de IP'!$D$10),'Braços de IP'!$E$10,IF(AND(AJ928&gt;='Braços de IP'!$B$11,AJ928&lt;='Braços de IP'!$D$11),'Braços de IP'!$E$11,IF(AND(AJ928&gt;='Braços de IP'!$B$12,AJ928&lt;='Braços de IP'!$D$12),'Braços de IP'!$E$12,IF(AND(AJ928&gt;='Braços de IP'!$B$13,AJ928&lt;='Braços de IP'!$D$13),'Braços de IP'!$E$13,IF(AND(AJ928&gt;='Braços de IP'!$B$14,AJ928&lt;='Braços de IP'!$D$14),'Braços de IP'!$E$14,"ERRO")))))))</f>
        <v>Médio II</v>
      </c>
      <c r="CX928" s="42"/>
      <c r="CY928" s="56" t="str">
        <f>IF($CX928="","",VLOOKUP($CX928,'Braços de IP'!$E$9:$I$15,2,0))</f>
        <v/>
      </c>
      <c r="CZ928" s="43" t="str">
        <f>IF($CX928="","",VLOOKUP($CX928,'Braços de IP'!$E$9:$I$15,5,0))</f>
        <v/>
      </c>
      <c r="DA928" s="56"/>
      <c r="DB928" s="56"/>
      <c r="DC928" s="56"/>
      <c r="DD928" s="56"/>
      <c r="DE928" s="56"/>
      <c r="DF928" s="56"/>
      <c r="DG928" s="44">
        <f t="shared" si="516"/>
        <v>0</v>
      </c>
      <c r="DH928" s="45">
        <f t="shared" si="517"/>
        <v>90</v>
      </c>
      <c r="DI928" s="44">
        <f t="shared" si="518"/>
        <v>90</v>
      </c>
      <c r="DJ928" s="46">
        <f t="shared" si="519"/>
        <v>1</v>
      </c>
      <c r="DK928" s="47" t="s">
        <v>147</v>
      </c>
      <c r="DL928" s="48"/>
      <c r="DM928" s="49"/>
      <c r="DN928" s="23" t="s">
        <v>148</v>
      </c>
      <c r="DO928" s="23"/>
      <c r="DP928" s="5"/>
      <c r="DQ928" s="50" t="e">
        <f t="shared" si="529"/>
        <v>#VALUE!</v>
      </c>
      <c r="DR928" s="5"/>
      <c r="DS928" s="5" t="s">
        <v>2</v>
      </c>
      <c r="DT928" s="5">
        <f t="shared" si="530"/>
        <v>0</v>
      </c>
      <c r="DU928" s="50" t="e">
        <f t="shared" si="531"/>
        <v>#DIV/0!</v>
      </c>
      <c r="DV928" s="5"/>
      <c r="DW928" s="5"/>
    </row>
    <row r="929" spans="1:127" ht="15.75" hidden="1" customHeight="1" x14ac:dyDescent="0.3">
      <c r="B929" s="5"/>
      <c r="C929" s="5"/>
      <c r="D929" s="5"/>
      <c r="E929" s="22" t="s">
        <v>360</v>
      </c>
      <c r="F929" s="22" t="s">
        <v>164</v>
      </c>
      <c r="G929" s="23" t="s">
        <v>184</v>
      </c>
      <c r="H929" s="23">
        <v>-23.420988000000001</v>
      </c>
      <c r="I929" s="23">
        <v>-46.851477000000003</v>
      </c>
      <c r="J929" s="24" t="s">
        <v>160</v>
      </c>
      <c r="K929" s="25"/>
      <c r="L929" s="24" t="s">
        <v>152</v>
      </c>
      <c r="M929" s="24" t="s">
        <v>141</v>
      </c>
      <c r="N929" s="26">
        <v>58</v>
      </c>
      <c r="O929" s="27" t="s">
        <v>142</v>
      </c>
      <c r="P929" s="23" t="s">
        <v>143</v>
      </c>
      <c r="Q929" s="26">
        <f t="shared" si="497"/>
        <v>116</v>
      </c>
      <c r="R929" s="27">
        <v>1</v>
      </c>
      <c r="S929" s="28">
        <v>1.5</v>
      </c>
      <c r="T929" s="28">
        <v>7.9</v>
      </c>
      <c r="U929" s="23"/>
      <c r="V929" s="23"/>
      <c r="W929" s="29"/>
      <c r="X929" s="28" t="s">
        <v>153</v>
      </c>
      <c r="Y929" s="27"/>
      <c r="Z929" s="27"/>
      <c r="AA929" s="27"/>
      <c r="AB929" s="27"/>
      <c r="AC929" s="27"/>
      <c r="AD929" s="27" t="s">
        <v>144</v>
      </c>
      <c r="AE929" s="27" t="s">
        <v>145</v>
      </c>
      <c r="AF929" s="27"/>
      <c r="AG929" s="27">
        <v>8</v>
      </c>
      <c r="AH929" s="27">
        <v>1</v>
      </c>
      <c r="AI929" s="27">
        <v>0.35</v>
      </c>
      <c r="AJ929" s="27">
        <v>2.6</v>
      </c>
      <c r="AK929" s="27">
        <f t="shared" si="498"/>
        <v>2.25</v>
      </c>
      <c r="AL929" s="27" t="s">
        <v>143</v>
      </c>
      <c r="AM929" s="27" t="s">
        <v>143</v>
      </c>
      <c r="AN929" s="27"/>
      <c r="AO929" s="27">
        <f t="shared" si="499"/>
        <v>2</v>
      </c>
      <c r="AP929" s="27"/>
      <c r="AQ929" s="27"/>
      <c r="AR929" s="27"/>
      <c r="AS929" s="27"/>
      <c r="AT929" s="27"/>
      <c r="AU929" s="27"/>
      <c r="AV929" s="27">
        <f t="shared" si="500"/>
        <v>0</v>
      </c>
      <c r="AW929" s="27"/>
      <c r="AX929" s="28">
        <f>VLOOKUP(J929,ABNT5101!$I$3:$J$9,2)</f>
        <v>10</v>
      </c>
      <c r="AY929" s="28">
        <f>VLOOKUP(J929,ABNT5101!$I$3:$M$9,5)</f>
        <v>0.18</v>
      </c>
      <c r="AZ929" s="28" t="str">
        <f>_xlfn.XLOOKUP(J929,ABNT5101!I:I,ABNT5101!L:L)</f>
        <v>-</v>
      </c>
      <c r="BA929" s="28">
        <f>_xlfn.XLOOKUP(J929,ABNT5101!$I:$I,ABNT5101!M:M)</f>
        <v>0.18</v>
      </c>
      <c r="BB929" s="28" t="str">
        <f>_xlfn.XLOOKUP(J929,ABNT5101!$I:$I,ABNT5101!N:N)</f>
        <v>-</v>
      </c>
      <c r="BC929" s="28">
        <f>_xlfn.XLOOKUP(J929,ABNT5101!$I:$I,ABNT5101!O:O)</f>
        <v>16</v>
      </c>
      <c r="BD929" s="23" t="str">
        <f t="shared" si="501"/>
        <v>NÃO ATENDE</v>
      </c>
      <c r="BE929" s="72">
        <f t="shared" si="525"/>
        <v>-1</v>
      </c>
      <c r="BF929" s="72">
        <f t="shared" si="526"/>
        <v>-1</v>
      </c>
      <c r="BG929" s="72" t="str">
        <f t="shared" si="502"/>
        <v>-</v>
      </c>
      <c r="BH929" s="27"/>
      <c r="BI929" s="27"/>
      <c r="BJ929" s="27"/>
      <c r="BK929" s="27"/>
      <c r="BL929" s="26"/>
      <c r="BM929" s="27"/>
      <c r="BN929" s="31" t="str">
        <f t="shared" si="503"/>
        <v>NÃO ATENDE</v>
      </c>
      <c r="BO929" s="31" t="str">
        <f t="shared" si="527"/>
        <v>NÃO ATENDE</v>
      </c>
      <c r="BP929" s="31" t="str">
        <f t="shared" si="528"/>
        <v>NÃO ATENDE</v>
      </c>
      <c r="BQ929" s="31" t="str">
        <f t="shared" si="504"/>
        <v>ATENDE</v>
      </c>
      <c r="BR929" s="36" t="str">
        <f t="shared" si="505"/>
        <v>C4</v>
      </c>
      <c r="BS929" s="36" t="str">
        <f t="shared" si="523"/>
        <v>Sem Passeio</v>
      </c>
      <c r="BT929" s="37" t="e">
        <f t="shared" si="507"/>
        <v>#N/A</v>
      </c>
      <c r="BU929" s="34"/>
      <c r="BV929" s="34"/>
      <c r="BW929" s="36" t="e">
        <f>IF(BS929="-","-",_xlfn.XLOOKUP(BS929,ABNT5101!$B$4:$B$9,ABNT5101!$C$4:$C$9))</f>
        <v>#N/A</v>
      </c>
      <c r="BX929" s="36" t="e">
        <f>IF(BS929="-","-",_xlfn.XLOOKUP(BS929,ABNT5101!$B$4:$B$9,ABNT5101!$D$4:$D$9))</f>
        <v>#N/A</v>
      </c>
      <c r="BY929" s="31" t="e">
        <f t="shared" si="508"/>
        <v>#N/A</v>
      </c>
      <c r="BZ929" s="31" t="e">
        <f t="shared" si="509"/>
        <v>#N/A</v>
      </c>
      <c r="CA929" s="31" t="e">
        <f t="shared" si="510"/>
        <v>#N/A</v>
      </c>
      <c r="CB929" s="36" t="str">
        <f t="shared" si="524"/>
        <v>Sem Passeio</v>
      </c>
      <c r="CC929" s="37" t="e">
        <f t="shared" si="511"/>
        <v>#N/A</v>
      </c>
      <c r="CD929" s="38"/>
      <c r="CE929" s="38"/>
      <c r="CF929" s="23" t="e">
        <f>IF(CB929="-","-",_xlfn.XLOOKUP(CB929,ABNT5101!$B$4:$B$9,ABNT5101!$C$4:$C$9))</f>
        <v>#N/A</v>
      </c>
      <c r="CG929" s="27" t="e">
        <f>IF(CB929="-","-",_xlfn.XLOOKUP(CB929,ABNT5101!$B$4:$B$9,ABNT5101!$D$4:$D$9))</f>
        <v>#N/A</v>
      </c>
      <c r="CH929" s="31" t="e">
        <f t="shared" si="512"/>
        <v>#N/A</v>
      </c>
      <c r="CI929" s="31" t="e">
        <f t="shared" si="513"/>
        <v>#N/A</v>
      </c>
      <c r="CJ929" s="31" t="e">
        <f t="shared" si="514"/>
        <v>#N/A</v>
      </c>
      <c r="CK929" s="56">
        <f>_xlfn.XLOOKUP(CL929,'Banco de dados'!$B:$B,'Banco de dados'!$D:$D)</f>
        <v>0</v>
      </c>
      <c r="CL929" s="42"/>
      <c r="CM929" s="56">
        <f>_xlfn.XLOOKUP(CL929,'Banco de dados'!$B:$B,'Banco de dados'!$E:$E)</f>
        <v>0</v>
      </c>
      <c r="CN929" s="56"/>
      <c r="CO929" s="56">
        <f>IF(CN929="-","-",_xlfn.XLOOKUP(CN929,'Banco de dados'!$B:$B,'Banco de dados'!$E:$E))</f>
        <v>0</v>
      </c>
      <c r="CP929" s="41">
        <f t="shared" si="515"/>
        <v>1</v>
      </c>
      <c r="CQ929" s="56">
        <f>_xlfn.XLOOKUP(CL929,'Banco de dados'!$B:$B,'Banco de dados'!$H:$H)</f>
        <v>0</v>
      </c>
      <c r="CR929" s="56" t="e">
        <f t="array" aca="1" ref="CR929" ca="1">_xludf.xlookup(CN929,'Banco de dados'!$B:$B,'Banco de dados'!$H:$H)</f>
        <v>#NAME?</v>
      </c>
      <c r="CS929" s="58" t="e">
        <f t="array" aca="1" ref="CS929" ca="1">_xludf.xlookup(CL929,'Banco de dados'!$B:$B,'Banco de dados'!$F:$F)</f>
        <v>#NAME?</v>
      </c>
      <c r="CT929" s="56" t="e">
        <f t="array" aca="1" ref="CT929" ca="1">_xludf.xlookup(CN929,'Banco de dados'!$B:$B,'Banco de dados'!$F:$F)</f>
        <v>#NAME?</v>
      </c>
      <c r="CU929" s="42"/>
      <c r="CV929" s="42"/>
      <c r="CW929" s="56" t="str">
        <f>IF(AJ929=0.5,"Suporte",IF(AND(AJ929&gt;='Braços de IP'!$B$9,AJ929&lt;='Braços de IP'!$D$9),'Braços de IP'!$E$9,IF(AND(AJ929&gt;='Braços de IP'!$B$10,AJ929&lt;='Braços de IP'!$D$10),'Braços de IP'!$E$10,IF(AND(AJ929&gt;='Braços de IP'!$B$11,AJ929&lt;='Braços de IP'!$D$11),'Braços de IP'!$E$11,IF(AND(AJ929&gt;='Braços de IP'!$B$12,AJ929&lt;='Braços de IP'!$D$12),'Braços de IP'!$E$12,IF(AND(AJ929&gt;='Braços de IP'!$B$13,AJ929&lt;='Braços de IP'!$D$13),'Braços de IP'!$E$13,IF(AND(AJ929&gt;='Braços de IP'!$B$14,AJ929&lt;='Braços de IP'!$D$14),'Braços de IP'!$E$14,"ERRO")))))))</f>
        <v>Longo I</v>
      </c>
      <c r="CX929" s="42"/>
      <c r="CY929" s="56" t="str">
        <f>IF($CX929="","",VLOOKUP($CX929,'Braços de IP'!$E$9:$I$15,2,0))</f>
        <v/>
      </c>
      <c r="CZ929" s="43" t="str">
        <f>IF($CX929="","",VLOOKUP($CX929,'Braços de IP'!$E$9:$I$15,5,0))</f>
        <v/>
      </c>
      <c r="DA929" s="56"/>
      <c r="DB929" s="56"/>
      <c r="DC929" s="56"/>
      <c r="DD929" s="56"/>
      <c r="DE929" s="56"/>
      <c r="DF929" s="56"/>
      <c r="DG929" s="44">
        <f t="shared" si="516"/>
        <v>0</v>
      </c>
      <c r="DH929" s="45">
        <f t="shared" si="517"/>
        <v>58</v>
      </c>
      <c r="DI929" s="44">
        <f t="shared" si="518"/>
        <v>58</v>
      </c>
      <c r="DJ929" s="46">
        <f t="shared" si="519"/>
        <v>1</v>
      </c>
      <c r="DK929" s="47" t="s">
        <v>147</v>
      </c>
      <c r="DL929" s="48"/>
      <c r="DM929" s="49"/>
      <c r="DN929" s="23" t="s">
        <v>148</v>
      </c>
      <c r="DO929" s="23"/>
      <c r="DP929" s="5"/>
      <c r="DQ929" s="50" t="e">
        <f t="shared" si="529"/>
        <v>#VALUE!</v>
      </c>
      <c r="DR929" s="5"/>
      <c r="DS929" s="5" t="s">
        <v>2</v>
      </c>
      <c r="DT929" s="5">
        <f t="shared" si="530"/>
        <v>0</v>
      </c>
      <c r="DU929" s="50" t="e">
        <f t="shared" si="531"/>
        <v>#DIV/0!</v>
      </c>
      <c r="DV929" s="5"/>
      <c r="DW929" s="5"/>
    </row>
    <row r="930" spans="1:127" ht="15.75" hidden="1" customHeight="1" x14ac:dyDescent="0.3">
      <c r="B930" s="5"/>
      <c r="C930" s="5"/>
      <c r="D930" s="5"/>
      <c r="E930" s="22" t="s">
        <v>360</v>
      </c>
      <c r="F930" s="22" t="s">
        <v>164</v>
      </c>
      <c r="G930" s="23" t="s">
        <v>184</v>
      </c>
      <c r="H930" s="23">
        <v>-23.420988000000001</v>
      </c>
      <c r="I930" s="23">
        <v>-46.851477000000003</v>
      </c>
      <c r="J930" s="24" t="s">
        <v>160</v>
      </c>
      <c r="K930" s="25"/>
      <c r="L930" s="24" t="s">
        <v>152</v>
      </c>
      <c r="M930" s="24" t="s">
        <v>141</v>
      </c>
      <c r="N930" s="26">
        <v>58</v>
      </c>
      <c r="O930" s="27" t="s">
        <v>142</v>
      </c>
      <c r="P930" s="23" t="s">
        <v>143</v>
      </c>
      <c r="Q930" s="26">
        <f t="shared" si="497"/>
        <v>116</v>
      </c>
      <c r="R930" s="27">
        <v>1</v>
      </c>
      <c r="S930" s="28">
        <v>1.5</v>
      </c>
      <c r="T930" s="28">
        <v>7.9</v>
      </c>
      <c r="U930" s="23"/>
      <c r="V930" s="23"/>
      <c r="W930" s="29"/>
      <c r="X930" s="28" t="s">
        <v>153</v>
      </c>
      <c r="Y930" s="27"/>
      <c r="Z930" s="27"/>
      <c r="AA930" s="27"/>
      <c r="AB930" s="27"/>
      <c r="AC930" s="27"/>
      <c r="AD930" s="27" t="s">
        <v>144</v>
      </c>
      <c r="AE930" s="27" t="s">
        <v>145</v>
      </c>
      <c r="AF930" s="27"/>
      <c r="AG930" s="27">
        <v>8</v>
      </c>
      <c r="AH930" s="27">
        <v>1</v>
      </c>
      <c r="AI930" s="27">
        <v>0.35</v>
      </c>
      <c r="AJ930" s="27">
        <v>2.6</v>
      </c>
      <c r="AK930" s="27">
        <f t="shared" si="498"/>
        <v>2.25</v>
      </c>
      <c r="AL930" s="27" t="s">
        <v>143</v>
      </c>
      <c r="AM930" s="27" t="s">
        <v>143</v>
      </c>
      <c r="AN930" s="27"/>
      <c r="AO930" s="27">
        <f t="shared" si="499"/>
        <v>2</v>
      </c>
      <c r="AP930" s="27"/>
      <c r="AQ930" s="27"/>
      <c r="AR930" s="27"/>
      <c r="AS930" s="27"/>
      <c r="AT930" s="27"/>
      <c r="AU930" s="27"/>
      <c r="AV930" s="27">
        <f t="shared" si="500"/>
        <v>0</v>
      </c>
      <c r="AW930" s="27"/>
      <c r="AX930" s="28">
        <f>VLOOKUP(J930,ABNT5101!$I$3:$J$9,2)</f>
        <v>10</v>
      </c>
      <c r="AY930" s="28">
        <f>VLOOKUP(J930,ABNT5101!$I$3:$M$9,5)</f>
        <v>0.18</v>
      </c>
      <c r="AZ930" s="28" t="str">
        <f>_xlfn.XLOOKUP(J930,ABNT5101!I:I,ABNT5101!L:L)</f>
        <v>-</v>
      </c>
      <c r="BA930" s="28">
        <f>_xlfn.XLOOKUP(J930,ABNT5101!$I:$I,ABNT5101!M:M)</f>
        <v>0.18</v>
      </c>
      <c r="BB930" s="28" t="str">
        <f>_xlfn.XLOOKUP(J930,ABNT5101!$I:$I,ABNT5101!N:N)</f>
        <v>-</v>
      </c>
      <c r="BC930" s="28">
        <f>_xlfn.XLOOKUP(J930,ABNT5101!$I:$I,ABNT5101!O:O)</f>
        <v>16</v>
      </c>
      <c r="BD930" s="23" t="str">
        <f t="shared" si="501"/>
        <v>NÃO ATENDE</v>
      </c>
      <c r="BE930" s="72">
        <f t="shared" si="525"/>
        <v>-1</v>
      </c>
      <c r="BF930" s="72">
        <f t="shared" si="526"/>
        <v>-1</v>
      </c>
      <c r="BG930" s="72" t="str">
        <f t="shared" si="502"/>
        <v>-</v>
      </c>
      <c r="BH930" s="27"/>
      <c r="BI930" s="27"/>
      <c r="BJ930" s="27"/>
      <c r="BK930" s="27"/>
      <c r="BL930" s="26"/>
      <c r="BM930" s="27"/>
      <c r="BN930" s="31" t="str">
        <f t="shared" si="503"/>
        <v>NÃO ATENDE</v>
      </c>
      <c r="BO930" s="31" t="str">
        <f t="shared" si="527"/>
        <v>NÃO ATENDE</v>
      </c>
      <c r="BP930" s="31" t="str">
        <f t="shared" si="528"/>
        <v>NÃO ATENDE</v>
      </c>
      <c r="BQ930" s="31" t="str">
        <f t="shared" si="504"/>
        <v>ATENDE</v>
      </c>
      <c r="BR930" s="36" t="str">
        <f t="shared" si="505"/>
        <v>C4</v>
      </c>
      <c r="BS930" s="36" t="str">
        <f t="shared" si="523"/>
        <v>Sem Passeio</v>
      </c>
      <c r="BT930" s="37" t="e">
        <f t="shared" si="507"/>
        <v>#N/A</v>
      </c>
      <c r="BU930" s="34"/>
      <c r="BV930" s="34"/>
      <c r="BW930" s="36" t="e">
        <f>IF(BS930="-","-",_xlfn.XLOOKUP(BS930,ABNT5101!$B$4:$B$9,ABNT5101!$C$4:$C$9))</f>
        <v>#N/A</v>
      </c>
      <c r="BX930" s="36" t="e">
        <f>IF(BS930="-","-",_xlfn.XLOOKUP(BS930,ABNT5101!$B$4:$B$9,ABNT5101!$D$4:$D$9))</f>
        <v>#N/A</v>
      </c>
      <c r="BY930" s="31" t="e">
        <f t="shared" si="508"/>
        <v>#N/A</v>
      </c>
      <c r="BZ930" s="31" t="e">
        <f t="shared" si="509"/>
        <v>#N/A</v>
      </c>
      <c r="CA930" s="31" t="e">
        <f t="shared" si="510"/>
        <v>#N/A</v>
      </c>
      <c r="CB930" s="36" t="str">
        <f t="shared" si="524"/>
        <v>Sem Passeio</v>
      </c>
      <c r="CC930" s="37" t="e">
        <f t="shared" si="511"/>
        <v>#N/A</v>
      </c>
      <c r="CD930" s="38"/>
      <c r="CE930" s="38"/>
      <c r="CF930" s="23" t="e">
        <f>IF(CB930="-","-",_xlfn.XLOOKUP(CB930,ABNT5101!$B$4:$B$9,ABNT5101!$C$4:$C$9))</f>
        <v>#N/A</v>
      </c>
      <c r="CG930" s="27" t="e">
        <f>IF(CB930="-","-",_xlfn.XLOOKUP(CB930,ABNT5101!$B$4:$B$9,ABNT5101!$D$4:$D$9))</f>
        <v>#N/A</v>
      </c>
      <c r="CH930" s="31" t="e">
        <f t="shared" si="512"/>
        <v>#N/A</v>
      </c>
      <c r="CI930" s="31" t="e">
        <f t="shared" si="513"/>
        <v>#N/A</v>
      </c>
      <c r="CJ930" s="31" t="e">
        <f t="shared" si="514"/>
        <v>#N/A</v>
      </c>
      <c r="CK930" s="56">
        <f>_xlfn.XLOOKUP(CL930,'Banco de dados'!$B:$B,'Banco de dados'!$D:$D)</f>
        <v>0</v>
      </c>
      <c r="CL930" s="42"/>
      <c r="CM930" s="56">
        <f>_xlfn.XLOOKUP(CL930,'Banco de dados'!$B:$B,'Banco de dados'!$E:$E)</f>
        <v>0</v>
      </c>
      <c r="CN930" s="56"/>
      <c r="CO930" s="56">
        <f>IF(CN930="-","-",_xlfn.XLOOKUP(CN930,'Banco de dados'!$B:$B,'Banco de dados'!$E:$E))</f>
        <v>0</v>
      </c>
      <c r="CP930" s="41">
        <f t="shared" si="515"/>
        <v>1</v>
      </c>
      <c r="CQ930" s="56">
        <f>_xlfn.XLOOKUP(CL930,'Banco de dados'!$B:$B,'Banco de dados'!$H:$H)</f>
        <v>0</v>
      </c>
      <c r="CR930" s="56" t="e">
        <f t="array" aca="1" ref="CR930" ca="1">_xludf.xlookup(CN930,'Banco de dados'!$B:$B,'Banco de dados'!$H:$H)</f>
        <v>#NAME?</v>
      </c>
      <c r="CS930" s="58" t="e">
        <f t="array" aca="1" ref="CS930" ca="1">_xludf.xlookup(CL930,'Banco de dados'!$B:$B,'Banco de dados'!$F:$F)</f>
        <v>#NAME?</v>
      </c>
      <c r="CT930" s="56" t="e">
        <f t="array" aca="1" ref="CT930" ca="1">_xludf.xlookup(CN930,'Banco de dados'!$B:$B,'Banco de dados'!$F:$F)</f>
        <v>#NAME?</v>
      </c>
      <c r="CU930" s="42"/>
      <c r="CV930" s="42"/>
      <c r="CW930" s="56" t="str">
        <f>IF(AJ930=0.5,"Suporte",IF(AND(AJ930&gt;='Braços de IP'!$B$9,AJ930&lt;='Braços de IP'!$D$9),'Braços de IP'!$E$9,IF(AND(AJ930&gt;='Braços de IP'!$B$10,AJ930&lt;='Braços de IP'!$D$10),'Braços de IP'!$E$10,IF(AND(AJ930&gt;='Braços de IP'!$B$11,AJ930&lt;='Braços de IP'!$D$11),'Braços de IP'!$E$11,IF(AND(AJ930&gt;='Braços de IP'!$B$12,AJ930&lt;='Braços de IP'!$D$12),'Braços de IP'!$E$12,IF(AND(AJ930&gt;='Braços de IP'!$B$13,AJ930&lt;='Braços de IP'!$D$13),'Braços de IP'!$E$13,IF(AND(AJ930&gt;='Braços de IP'!$B$14,AJ930&lt;='Braços de IP'!$D$14),'Braços de IP'!$E$14,"ERRO")))))))</f>
        <v>Longo I</v>
      </c>
      <c r="CX930" s="42"/>
      <c r="CY930" s="56" t="str">
        <f>IF($CX930="","",VLOOKUP($CX930,'Braços de IP'!$E$9:$I$15,2,0))</f>
        <v/>
      </c>
      <c r="CZ930" s="43" t="str">
        <f>IF($CX930="","",VLOOKUP($CX930,'Braços de IP'!$E$9:$I$15,5,0))</f>
        <v/>
      </c>
      <c r="DA930" s="56"/>
      <c r="DB930" s="56"/>
      <c r="DC930" s="56"/>
      <c r="DD930" s="56"/>
      <c r="DE930" s="56"/>
      <c r="DF930" s="56"/>
      <c r="DG930" s="44">
        <f t="shared" si="516"/>
        <v>0</v>
      </c>
      <c r="DH930" s="45">
        <f t="shared" si="517"/>
        <v>58</v>
      </c>
      <c r="DI930" s="44">
        <f t="shared" si="518"/>
        <v>58</v>
      </c>
      <c r="DJ930" s="46">
        <f t="shared" si="519"/>
        <v>1</v>
      </c>
      <c r="DK930" s="47" t="s">
        <v>147</v>
      </c>
      <c r="DL930" s="48"/>
      <c r="DM930" s="49"/>
      <c r="DN930" s="23" t="s">
        <v>148</v>
      </c>
      <c r="DO930" s="23"/>
      <c r="DP930" s="5"/>
      <c r="DQ930" s="50" t="e">
        <f t="shared" si="529"/>
        <v>#VALUE!</v>
      </c>
      <c r="DR930" s="5"/>
      <c r="DS930" s="5" t="s">
        <v>2</v>
      </c>
      <c r="DT930" s="5">
        <f t="shared" si="530"/>
        <v>0</v>
      </c>
      <c r="DU930" s="50" t="e">
        <f t="shared" si="531"/>
        <v>#DIV/0!</v>
      </c>
      <c r="DV930" s="5"/>
      <c r="DW930" s="5"/>
    </row>
    <row r="931" spans="1:127" ht="15.75" hidden="1" customHeight="1" x14ac:dyDescent="0.3">
      <c r="B931" s="5"/>
      <c r="C931" s="5"/>
      <c r="D931" s="5"/>
      <c r="E931" s="22" t="s">
        <v>360</v>
      </c>
      <c r="F931" s="22" t="s">
        <v>164</v>
      </c>
      <c r="G931" s="23" t="s">
        <v>184</v>
      </c>
      <c r="H931" s="23">
        <v>-23.420988000000001</v>
      </c>
      <c r="I931" s="23">
        <v>-46.851477000000003</v>
      </c>
      <c r="J931" s="24" t="s">
        <v>160</v>
      </c>
      <c r="K931" s="25"/>
      <c r="L931" s="24" t="s">
        <v>152</v>
      </c>
      <c r="M931" s="24" t="s">
        <v>141</v>
      </c>
      <c r="N931" s="26">
        <v>58</v>
      </c>
      <c r="O931" s="27" t="s">
        <v>142</v>
      </c>
      <c r="P931" s="23" t="s">
        <v>143</v>
      </c>
      <c r="Q931" s="26">
        <f t="shared" si="497"/>
        <v>116</v>
      </c>
      <c r="R931" s="27">
        <v>1</v>
      </c>
      <c r="S931" s="28">
        <v>1.5</v>
      </c>
      <c r="T931" s="28">
        <v>7.9</v>
      </c>
      <c r="U931" s="23"/>
      <c r="V931" s="23"/>
      <c r="W931" s="29"/>
      <c r="X931" s="28" t="s">
        <v>153</v>
      </c>
      <c r="Y931" s="27"/>
      <c r="Z931" s="27"/>
      <c r="AA931" s="27"/>
      <c r="AB931" s="27"/>
      <c r="AC931" s="27"/>
      <c r="AD931" s="27" t="s">
        <v>144</v>
      </c>
      <c r="AE931" s="27" t="s">
        <v>145</v>
      </c>
      <c r="AF931" s="27"/>
      <c r="AG931" s="27">
        <v>8</v>
      </c>
      <c r="AH931" s="27">
        <v>1</v>
      </c>
      <c r="AI931" s="27">
        <v>0.35</v>
      </c>
      <c r="AJ931" s="27">
        <v>2.6</v>
      </c>
      <c r="AK931" s="27">
        <f t="shared" si="498"/>
        <v>2.25</v>
      </c>
      <c r="AL931" s="27" t="s">
        <v>143</v>
      </c>
      <c r="AM931" s="27" t="s">
        <v>143</v>
      </c>
      <c r="AN931" s="27"/>
      <c r="AO931" s="27">
        <f t="shared" si="499"/>
        <v>2</v>
      </c>
      <c r="AP931" s="27"/>
      <c r="AQ931" s="27"/>
      <c r="AR931" s="27"/>
      <c r="AS931" s="27"/>
      <c r="AT931" s="27"/>
      <c r="AU931" s="27"/>
      <c r="AV931" s="27">
        <f t="shared" si="500"/>
        <v>0</v>
      </c>
      <c r="AW931" s="27"/>
      <c r="AX931" s="28">
        <f>VLOOKUP(J931,ABNT5101!$I$3:$J$9,2)</f>
        <v>10</v>
      </c>
      <c r="AY931" s="28">
        <f>VLOOKUP(J931,ABNT5101!$I$3:$M$9,5)</f>
        <v>0.18</v>
      </c>
      <c r="AZ931" s="28" t="str">
        <f>_xlfn.XLOOKUP(J931,ABNT5101!I:I,ABNT5101!L:L)</f>
        <v>-</v>
      </c>
      <c r="BA931" s="28">
        <f>_xlfn.XLOOKUP(J931,ABNT5101!$I:$I,ABNT5101!M:M)</f>
        <v>0.18</v>
      </c>
      <c r="BB931" s="28" t="str">
        <f>_xlfn.XLOOKUP(J931,ABNT5101!$I:$I,ABNT5101!N:N)</f>
        <v>-</v>
      </c>
      <c r="BC931" s="28">
        <f>_xlfn.XLOOKUP(J931,ABNT5101!$I:$I,ABNT5101!O:O)</f>
        <v>16</v>
      </c>
      <c r="BD931" s="23" t="str">
        <f t="shared" si="501"/>
        <v>NÃO ATENDE</v>
      </c>
      <c r="BE931" s="72">
        <f t="shared" si="525"/>
        <v>-1</v>
      </c>
      <c r="BF931" s="72">
        <f t="shared" si="526"/>
        <v>-1</v>
      </c>
      <c r="BG931" s="72" t="str">
        <f t="shared" si="502"/>
        <v>-</v>
      </c>
      <c r="BH931" s="27"/>
      <c r="BI931" s="27"/>
      <c r="BJ931" s="27"/>
      <c r="BK931" s="27"/>
      <c r="BL931" s="26"/>
      <c r="BM931" s="27"/>
      <c r="BN931" s="31" t="str">
        <f t="shared" si="503"/>
        <v>NÃO ATENDE</v>
      </c>
      <c r="BO931" s="31" t="str">
        <f t="shared" si="527"/>
        <v>NÃO ATENDE</v>
      </c>
      <c r="BP931" s="31" t="str">
        <f t="shared" si="528"/>
        <v>NÃO ATENDE</v>
      </c>
      <c r="BQ931" s="31" t="str">
        <f t="shared" si="504"/>
        <v>ATENDE</v>
      </c>
      <c r="BR931" s="36" t="str">
        <f t="shared" si="505"/>
        <v>C4</v>
      </c>
      <c r="BS931" s="36" t="str">
        <f t="shared" ref="BS931:BS962" si="532">L931</f>
        <v>Sem Passeio</v>
      </c>
      <c r="BT931" s="37" t="e">
        <f t="shared" si="507"/>
        <v>#N/A</v>
      </c>
      <c r="BU931" s="34"/>
      <c r="BV931" s="34"/>
      <c r="BW931" s="36" t="e">
        <f>IF(BS931="-","-",_xlfn.XLOOKUP(BS931,ABNT5101!$B$4:$B$9,ABNT5101!$C$4:$C$9))</f>
        <v>#N/A</v>
      </c>
      <c r="BX931" s="36" t="e">
        <f>IF(BS931="-","-",_xlfn.XLOOKUP(BS931,ABNT5101!$B$4:$B$9,ABNT5101!$D$4:$D$9))</f>
        <v>#N/A</v>
      </c>
      <c r="BY931" s="31" t="e">
        <f t="shared" si="508"/>
        <v>#N/A</v>
      </c>
      <c r="BZ931" s="31" t="e">
        <f t="shared" si="509"/>
        <v>#N/A</v>
      </c>
      <c r="CA931" s="31" t="e">
        <f t="shared" si="510"/>
        <v>#N/A</v>
      </c>
      <c r="CB931" s="36" t="str">
        <f t="shared" ref="CB931:CB962" si="533">BS931</f>
        <v>Sem Passeio</v>
      </c>
      <c r="CC931" s="37" t="e">
        <f t="shared" si="511"/>
        <v>#N/A</v>
      </c>
      <c r="CD931" s="38"/>
      <c r="CE931" s="38"/>
      <c r="CF931" s="23" t="e">
        <f>IF(CB931="-","-",_xlfn.XLOOKUP(CB931,ABNT5101!$B$4:$B$9,ABNT5101!$C$4:$C$9))</f>
        <v>#N/A</v>
      </c>
      <c r="CG931" s="27" t="e">
        <f>IF(CB931="-","-",_xlfn.XLOOKUP(CB931,ABNT5101!$B$4:$B$9,ABNT5101!$D$4:$D$9))</f>
        <v>#N/A</v>
      </c>
      <c r="CH931" s="31" t="e">
        <f t="shared" si="512"/>
        <v>#N/A</v>
      </c>
      <c r="CI931" s="31" t="e">
        <f t="shared" si="513"/>
        <v>#N/A</v>
      </c>
      <c r="CJ931" s="31" t="e">
        <f t="shared" si="514"/>
        <v>#N/A</v>
      </c>
      <c r="CK931" s="56">
        <f>_xlfn.XLOOKUP(CL931,'Banco de dados'!$B:$B,'Banco de dados'!$D:$D)</f>
        <v>0</v>
      </c>
      <c r="CL931" s="42"/>
      <c r="CM931" s="56">
        <f>_xlfn.XLOOKUP(CL931,'Banco de dados'!$B:$B,'Banco de dados'!$E:$E)</f>
        <v>0</v>
      </c>
      <c r="CN931" s="56"/>
      <c r="CO931" s="56">
        <f>IF(CN931="-","-",_xlfn.XLOOKUP(CN931,'Banco de dados'!$B:$B,'Banco de dados'!$E:$E))</f>
        <v>0</v>
      </c>
      <c r="CP931" s="41">
        <f t="shared" si="515"/>
        <v>1</v>
      </c>
      <c r="CQ931" s="56">
        <f>_xlfn.XLOOKUP(CL931,'Banco de dados'!$B:$B,'Banco de dados'!$H:$H)</f>
        <v>0</v>
      </c>
      <c r="CR931" s="56" t="e">
        <f t="array" aca="1" ref="CR931" ca="1">_xludf.xlookup(CN931,'Banco de dados'!$B:$B,'Banco de dados'!$H:$H)</f>
        <v>#NAME?</v>
      </c>
      <c r="CS931" s="58" t="e">
        <f t="array" aca="1" ref="CS931" ca="1">_xludf.xlookup(CL931,'Banco de dados'!$B:$B,'Banco de dados'!$F:$F)</f>
        <v>#NAME?</v>
      </c>
      <c r="CT931" s="56" t="e">
        <f t="array" aca="1" ref="CT931" ca="1">_xludf.xlookup(CN931,'Banco de dados'!$B:$B,'Banco de dados'!$F:$F)</f>
        <v>#NAME?</v>
      </c>
      <c r="CU931" s="42"/>
      <c r="CV931" s="42"/>
      <c r="CW931" s="56" t="str">
        <f>IF(AJ931=0.5,"Suporte",IF(AND(AJ931&gt;='Braços de IP'!$B$9,AJ931&lt;='Braços de IP'!$D$9),'Braços de IP'!$E$9,IF(AND(AJ931&gt;='Braços de IP'!$B$10,AJ931&lt;='Braços de IP'!$D$10),'Braços de IP'!$E$10,IF(AND(AJ931&gt;='Braços de IP'!$B$11,AJ931&lt;='Braços de IP'!$D$11),'Braços de IP'!$E$11,IF(AND(AJ931&gt;='Braços de IP'!$B$12,AJ931&lt;='Braços de IP'!$D$12),'Braços de IP'!$E$12,IF(AND(AJ931&gt;='Braços de IP'!$B$13,AJ931&lt;='Braços de IP'!$D$13),'Braços de IP'!$E$13,IF(AND(AJ931&gt;='Braços de IP'!$B$14,AJ931&lt;='Braços de IP'!$D$14),'Braços de IP'!$E$14,"ERRO")))))))</f>
        <v>Longo I</v>
      </c>
      <c r="CX931" s="42"/>
      <c r="CY931" s="56" t="str">
        <f>IF($CX931="","",VLOOKUP($CX931,'Braços de IP'!$E$9:$I$15,2,0))</f>
        <v/>
      </c>
      <c r="CZ931" s="43" t="str">
        <f>IF($CX931="","",VLOOKUP($CX931,'Braços de IP'!$E$9:$I$15,5,0))</f>
        <v/>
      </c>
      <c r="DA931" s="56"/>
      <c r="DB931" s="56"/>
      <c r="DC931" s="56"/>
      <c r="DD931" s="56"/>
      <c r="DE931" s="56"/>
      <c r="DF931" s="56"/>
      <c r="DG931" s="44">
        <f t="shared" si="516"/>
        <v>0</v>
      </c>
      <c r="DH931" s="45">
        <f t="shared" si="517"/>
        <v>58</v>
      </c>
      <c r="DI931" s="44">
        <f t="shared" si="518"/>
        <v>58</v>
      </c>
      <c r="DJ931" s="46">
        <f t="shared" si="519"/>
        <v>1</v>
      </c>
      <c r="DK931" s="47" t="s">
        <v>147</v>
      </c>
      <c r="DL931" s="48"/>
      <c r="DM931" s="49"/>
      <c r="DN931" s="23" t="s">
        <v>148</v>
      </c>
      <c r="DO931" s="23"/>
      <c r="DP931" s="5"/>
      <c r="DQ931" s="50" t="e">
        <f t="shared" si="529"/>
        <v>#VALUE!</v>
      </c>
      <c r="DR931" s="5"/>
      <c r="DS931" s="5" t="s">
        <v>2</v>
      </c>
      <c r="DT931" s="5">
        <f t="shared" si="530"/>
        <v>0</v>
      </c>
      <c r="DU931" s="50" t="e">
        <f t="shared" si="531"/>
        <v>#DIV/0!</v>
      </c>
      <c r="DV931" s="5"/>
      <c r="DW931" s="5"/>
    </row>
    <row r="932" spans="1:127" ht="15.75" hidden="1" customHeight="1" x14ac:dyDescent="0.3">
      <c r="B932" s="5"/>
      <c r="C932" s="5"/>
      <c r="D932" s="5"/>
      <c r="E932" s="22" t="s">
        <v>718</v>
      </c>
      <c r="F932" s="22" t="s">
        <v>150</v>
      </c>
      <c r="G932" s="23" t="s">
        <v>419</v>
      </c>
      <c r="H932" s="23">
        <v>-23.421002000000001</v>
      </c>
      <c r="I932" s="23">
        <v>-46.826576000000003</v>
      </c>
      <c r="J932" s="24" t="s">
        <v>160</v>
      </c>
      <c r="K932" s="25"/>
      <c r="L932" s="24" t="s">
        <v>152</v>
      </c>
      <c r="M932" s="24" t="s">
        <v>141</v>
      </c>
      <c r="N932" s="26">
        <v>58</v>
      </c>
      <c r="O932" s="27" t="s">
        <v>142</v>
      </c>
      <c r="P932" s="23" t="s">
        <v>143</v>
      </c>
      <c r="Q932" s="26">
        <f t="shared" si="497"/>
        <v>116</v>
      </c>
      <c r="R932" s="27">
        <v>1</v>
      </c>
      <c r="S932" s="28" t="s">
        <v>153</v>
      </c>
      <c r="T932" s="28">
        <v>6</v>
      </c>
      <c r="U932" s="23"/>
      <c r="V932" s="23"/>
      <c r="W932" s="29"/>
      <c r="X932" s="28" t="s">
        <v>153</v>
      </c>
      <c r="Y932" s="27"/>
      <c r="Z932" s="27"/>
      <c r="AA932" s="27"/>
      <c r="AB932" s="27"/>
      <c r="AC932" s="27"/>
      <c r="AD932" s="27" t="s">
        <v>144</v>
      </c>
      <c r="AE932" s="27" t="s">
        <v>145</v>
      </c>
      <c r="AF932" s="27"/>
      <c r="AG932" s="27">
        <v>7.28</v>
      </c>
      <c r="AH932" s="27">
        <v>1</v>
      </c>
      <c r="AI932" s="27">
        <v>0.35</v>
      </c>
      <c r="AJ932" s="27" t="s">
        <v>719</v>
      </c>
      <c r="AK932" s="27">
        <f t="shared" si="498"/>
        <v>2.15</v>
      </c>
      <c r="AL932" s="27" t="s">
        <v>143</v>
      </c>
      <c r="AM932" s="27" t="s">
        <v>143</v>
      </c>
      <c r="AN932" s="27"/>
      <c r="AO932" s="27">
        <f t="shared" si="499"/>
        <v>2</v>
      </c>
      <c r="AP932" s="27"/>
      <c r="AQ932" s="27"/>
      <c r="AR932" s="27"/>
      <c r="AS932" s="27"/>
      <c r="AT932" s="27"/>
      <c r="AU932" s="27"/>
      <c r="AV932" s="27">
        <f t="shared" si="500"/>
        <v>0</v>
      </c>
      <c r="AW932" s="27"/>
      <c r="AX932" s="28">
        <f>VLOOKUP(J932,ABNT5101!$I$3:$J$9,2)</f>
        <v>10</v>
      </c>
      <c r="AY932" s="28">
        <f>VLOOKUP(J932,ABNT5101!$I$3:$M$9,5)</f>
        <v>0.18</v>
      </c>
      <c r="AZ932" s="28" t="str">
        <f>_xlfn.XLOOKUP(J932,ABNT5101!I:I,ABNT5101!L:L)</f>
        <v>-</v>
      </c>
      <c r="BA932" s="28">
        <f>_xlfn.XLOOKUP(J932,ABNT5101!$I:$I,ABNT5101!M:M)</f>
        <v>0.18</v>
      </c>
      <c r="BB932" s="28" t="str">
        <f>_xlfn.XLOOKUP(J932,ABNT5101!$I:$I,ABNT5101!N:N)</f>
        <v>-</v>
      </c>
      <c r="BC932" s="28">
        <f>_xlfn.XLOOKUP(J932,ABNT5101!$I:$I,ABNT5101!O:O)</f>
        <v>16</v>
      </c>
      <c r="BD932" s="23" t="str">
        <f t="shared" si="501"/>
        <v>NÃO ATENDE</v>
      </c>
      <c r="BE932" s="72">
        <f t="shared" ref="BE932:BE963" si="534">BH932/AX932-1</f>
        <v>-1</v>
      </c>
      <c r="BF932" s="72">
        <f t="shared" ref="BF932:BF963" si="535">BI932/AY932-1</f>
        <v>-1</v>
      </c>
      <c r="BG932" s="72" t="str">
        <f t="shared" si="502"/>
        <v>-</v>
      </c>
      <c r="BH932" s="27"/>
      <c r="BI932" s="27"/>
      <c r="BJ932" s="27"/>
      <c r="BK932" s="27"/>
      <c r="BL932" s="26"/>
      <c r="BM932" s="27"/>
      <c r="BN932" s="31" t="str">
        <f t="shared" si="503"/>
        <v>NÃO ATENDE</v>
      </c>
      <c r="BO932" s="31" t="str">
        <f t="shared" ref="BO932:BO963" si="536">IF(BH932&gt;=AX932,"ATENDE",IF(BH932&gt;=0.99*AX932,"ATENDIMENTO LIMIAR","NÃO ATENDE"))</f>
        <v>NÃO ATENDE</v>
      </c>
      <c r="BP932" s="31" t="str">
        <f t="shared" ref="BP932:BP963" si="537">IF(BI932&gt;=AY932,"ATENDE",IF(BI932&gt;=(AY932-0.02),"ATENDIMENTO LIMIAR","NÃO ATENDE"))</f>
        <v>NÃO ATENDE</v>
      </c>
      <c r="BQ932" s="31" t="str">
        <f t="shared" si="504"/>
        <v>ATENDE</v>
      </c>
      <c r="BR932" s="36" t="str">
        <f t="shared" si="505"/>
        <v>C4</v>
      </c>
      <c r="BS932" s="36" t="str">
        <f t="shared" si="532"/>
        <v>Sem Passeio</v>
      </c>
      <c r="BT932" s="37" t="e">
        <f t="shared" si="507"/>
        <v>#N/A</v>
      </c>
      <c r="BU932" s="34"/>
      <c r="BV932" s="34"/>
      <c r="BW932" s="36" t="e">
        <f>IF(BS932="-","-",_xlfn.XLOOKUP(BS932,ABNT5101!$B$4:$B$9,ABNT5101!$C$4:$C$9))</f>
        <v>#N/A</v>
      </c>
      <c r="BX932" s="36" t="e">
        <f>IF(BS932="-","-",_xlfn.XLOOKUP(BS932,ABNT5101!$B$4:$B$9,ABNT5101!$D$4:$D$9))</f>
        <v>#N/A</v>
      </c>
      <c r="BY932" s="31" t="e">
        <f t="shared" si="508"/>
        <v>#N/A</v>
      </c>
      <c r="BZ932" s="31" t="e">
        <f t="shared" si="509"/>
        <v>#N/A</v>
      </c>
      <c r="CA932" s="31" t="e">
        <f t="shared" si="510"/>
        <v>#N/A</v>
      </c>
      <c r="CB932" s="36" t="str">
        <f t="shared" si="533"/>
        <v>Sem Passeio</v>
      </c>
      <c r="CC932" s="37" t="e">
        <f t="shared" si="511"/>
        <v>#N/A</v>
      </c>
      <c r="CD932" s="38"/>
      <c r="CE932" s="38"/>
      <c r="CF932" s="23" t="e">
        <f>IF(CB932="-","-",_xlfn.XLOOKUP(CB932,ABNT5101!$B$4:$B$9,ABNT5101!$C$4:$C$9))</f>
        <v>#N/A</v>
      </c>
      <c r="CG932" s="27" t="e">
        <f>IF(CB932="-","-",_xlfn.XLOOKUP(CB932,ABNT5101!$B$4:$B$9,ABNT5101!$D$4:$D$9))</f>
        <v>#N/A</v>
      </c>
      <c r="CH932" s="31" t="e">
        <f t="shared" si="512"/>
        <v>#N/A</v>
      </c>
      <c r="CI932" s="31" t="e">
        <f t="shared" si="513"/>
        <v>#N/A</v>
      </c>
      <c r="CJ932" s="31" t="e">
        <f t="shared" si="514"/>
        <v>#N/A</v>
      </c>
      <c r="CK932" s="56">
        <f>_xlfn.XLOOKUP(CL932,'Banco de dados'!$B:$B,'Banco de dados'!$D:$D)</f>
        <v>0</v>
      </c>
      <c r="CL932" s="42"/>
      <c r="CM932" s="56">
        <f>_xlfn.XLOOKUP(CL932,'Banco de dados'!$B:$B,'Banco de dados'!$E:$E)</f>
        <v>0</v>
      </c>
      <c r="CN932" s="56"/>
      <c r="CO932" s="56">
        <f>IF(CN932="-","-",_xlfn.XLOOKUP(CN932,'Banco de dados'!$B:$B,'Banco de dados'!$E:$E))</f>
        <v>0</v>
      </c>
      <c r="CP932" s="41">
        <f t="shared" si="515"/>
        <v>1</v>
      </c>
      <c r="CQ932" s="56">
        <f>_xlfn.XLOOKUP(CL932,'Banco de dados'!$B:$B,'Banco de dados'!$H:$H)</f>
        <v>0</v>
      </c>
      <c r="CR932" s="56" t="e">
        <f t="array" aca="1" ref="CR932" ca="1">_xludf.xlookup(CN932,'Banco de dados'!$B:$B,'Banco de dados'!$H:$H)</f>
        <v>#NAME?</v>
      </c>
      <c r="CS932" s="58" t="e">
        <f t="array" aca="1" ref="CS932" ca="1">_xludf.xlookup(CL932,'Banco de dados'!$B:$B,'Banco de dados'!$F:$F)</f>
        <v>#NAME?</v>
      </c>
      <c r="CT932" s="56" t="e">
        <f t="array" aca="1" ref="CT932" ca="1">_xludf.xlookup(CN932,'Banco de dados'!$B:$B,'Banco de dados'!$F:$F)</f>
        <v>#NAME?</v>
      </c>
      <c r="CU932" s="42"/>
      <c r="CV932" s="42"/>
      <c r="CW932" s="56" t="str">
        <f>IF(AJ932=0.5,"Suporte",IF(AND(AJ932&gt;='Braços de IP'!$B$9,AJ932&lt;='Braços de IP'!$D$9),'Braços de IP'!$E$9,IF(AND(AJ932&gt;='Braços de IP'!$B$10,AJ932&lt;='Braços de IP'!$D$10),'Braços de IP'!$E$10,IF(AND(AJ932&gt;='Braços de IP'!$B$11,AJ932&lt;='Braços de IP'!$D$11),'Braços de IP'!$E$11,IF(AND(AJ932&gt;='Braços de IP'!$B$12,AJ932&lt;='Braços de IP'!$D$12),'Braços de IP'!$E$12,IF(AND(AJ932&gt;='Braços de IP'!$B$13,AJ932&lt;='Braços de IP'!$D$13),'Braços de IP'!$E$13,IF(AND(AJ932&gt;='Braços de IP'!$B$14,AJ932&lt;='Braços de IP'!$D$14),'Braços de IP'!$E$14,"ERRO")))))))</f>
        <v>ERRO</v>
      </c>
      <c r="CX932" s="42"/>
      <c r="CY932" s="56" t="str">
        <f>IF($CX932="","",VLOOKUP($CX932,'Braços de IP'!$E$9:$I$15,2,0))</f>
        <v/>
      </c>
      <c r="CZ932" s="43" t="str">
        <f>IF($CX932="","",VLOOKUP($CX932,'Braços de IP'!$E$9:$I$15,5,0))</f>
        <v/>
      </c>
      <c r="DA932" s="56"/>
      <c r="DB932" s="56"/>
      <c r="DC932" s="56"/>
      <c r="DD932" s="56"/>
      <c r="DE932" s="56"/>
      <c r="DF932" s="56"/>
      <c r="DG932" s="44">
        <f t="shared" si="516"/>
        <v>0</v>
      </c>
      <c r="DH932" s="45">
        <f t="shared" si="517"/>
        <v>58</v>
      </c>
      <c r="DI932" s="44">
        <f t="shared" si="518"/>
        <v>58</v>
      </c>
      <c r="DJ932" s="46">
        <f t="shared" si="519"/>
        <v>1</v>
      </c>
      <c r="DK932" s="47" t="s">
        <v>147</v>
      </c>
      <c r="DL932" s="48"/>
      <c r="DM932" s="49"/>
      <c r="DN932" s="23" t="s">
        <v>148</v>
      </c>
      <c r="DO932" s="23"/>
      <c r="DP932" s="5"/>
      <c r="DQ932" s="50" t="e">
        <f t="shared" si="529"/>
        <v>#VALUE!</v>
      </c>
      <c r="DR932" s="5"/>
      <c r="DS932" s="5" t="s">
        <v>2</v>
      </c>
      <c r="DT932" s="5">
        <f t="shared" si="530"/>
        <v>0</v>
      </c>
      <c r="DU932" s="50" t="e">
        <f t="shared" si="531"/>
        <v>#DIV/0!</v>
      </c>
      <c r="DV932" s="5"/>
      <c r="DW932" s="5"/>
    </row>
    <row r="933" spans="1:127" ht="15.75" hidden="1" customHeight="1" x14ac:dyDescent="0.3">
      <c r="B933" s="5"/>
      <c r="C933" s="5"/>
      <c r="D933" s="5"/>
      <c r="E933" s="22" t="s">
        <v>718</v>
      </c>
      <c r="F933" s="22" t="s">
        <v>150</v>
      </c>
      <c r="G933" s="23" t="s">
        <v>419</v>
      </c>
      <c r="H933" s="23">
        <v>-23.421002000000001</v>
      </c>
      <c r="I933" s="23">
        <v>-46.826576000000003</v>
      </c>
      <c r="J933" s="24" t="s">
        <v>160</v>
      </c>
      <c r="K933" s="25"/>
      <c r="L933" s="24" t="s">
        <v>152</v>
      </c>
      <c r="M933" s="24" t="s">
        <v>141</v>
      </c>
      <c r="N933" s="26">
        <v>58</v>
      </c>
      <c r="O933" s="27" t="s">
        <v>142</v>
      </c>
      <c r="P933" s="23" t="s">
        <v>143</v>
      </c>
      <c r="Q933" s="26">
        <f t="shared" si="497"/>
        <v>116</v>
      </c>
      <c r="R933" s="27">
        <v>1</v>
      </c>
      <c r="S933" s="28" t="s">
        <v>153</v>
      </c>
      <c r="T933" s="28">
        <v>6</v>
      </c>
      <c r="U933" s="23"/>
      <c r="V933" s="23"/>
      <c r="W933" s="29"/>
      <c r="X933" s="28" t="s">
        <v>153</v>
      </c>
      <c r="Y933" s="27"/>
      <c r="Z933" s="27"/>
      <c r="AA933" s="27"/>
      <c r="AB933" s="27"/>
      <c r="AC933" s="27"/>
      <c r="AD933" s="27" t="s">
        <v>144</v>
      </c>
      <c r="AE933" s="27" t="s">
        <v>145</v>
      </c>
      <c r="AF933" s="27"/>
      <c r="AG933" s="27">
        <v>7.28</v>
      </c>
      <c r="AH933" s="27">
        <v>1</v>
      </c>
      <c r="AI933" s="27">
        <v>0.35</v>
      </c>
      <c r="AJ933" s="27" t="s">
        <v>719</v>
      </c>
      <c r="AK933" s="27">
        <f t="shared" si="498"/>
        <v>2.15</v>
      </c>
      <c r="AL933" s="27" t="s">
        <v>143</v>
      </c>
      <c r="AM933" s="27" t="s">
        <v>143</v>
      </c>
      <c r="AN933" s="27"/>
      <c r="AO933" s="27">
        <f t="shared" si="499"/>
        <v>2</v>
      </c>
      <c r="AP933" s="27"/>
      <c r="AQ933" s="27"/>
      <c r="AR933" s="27"/>
      <c r="AS933" s="27"/>
      <c r="AT933" s="27"/>
      <c r="AU933" s="27"/>
      <c r="AV933" s="27">
        <f t="shared" si="500"/>
        <v>0</v>
      </c>
      <c r="AW933" s="27"/>
      <c r="AX933" s="28">
        <f>VLOOKUP(J933,ABNT5101!$I$3:$J$9,2)</f>
        <v>10</v>
      </c>
      <c r="AY933" s="28">
        <f>VLOOKUP(J933,ABNT5101!$I$3:$M$9,5)</f>
        <v>0.18</v>
      </c>
      <c r="AZ933" s="28" t="str">
        <f>_xlfn.XLOOKUP(J933,ABNT5101!I:I,ABNT5101!L:L)</f>
        <v>-</v>
      </c>
      <c r="BA933" s="28">
        <f>_xlfn.XLOOKUP(J933,ABNT5101!$I:$I,ABNT5101!M:M)</f>
        <v>0.18</v>
      </c>
      <c r="BB933" s="28" t="str">
        <f>_xlfn.XLOOKUP(J933,ABNT5101!$I:$I,ABNT5101!N:N)</f>
        <v>-</v>
      </c>
      <c r="BC933" s="28">
        <f>_xlfn.XLOOKUP(J933,ABNT5101!$I:$I,ABNT5101!O:O)</f>
        <v>16</v>
      </c>
      <c r="BD933" s="23" t="str">
        <f t="shared" si="501"/>
        <v>NÃO ATENDE</v>
      </c>
      <c r="BE933" s="72">
        <f t="shared" si="534"/>
        <v>-1</v>
      </c>
      <c r="BF933" s="72">
        <f t="shared" si="535"/>
        <v>-1</v>
      </c>
      <c r="BG933" s="72" t="str">
        <f t="shared" si="502"/>
        <v>-</v>
      </c>
      <c r="BH933" s="27"/>
      <c r="BI933" s="27"/>
      <c r="BJ933" s="27"/>
      <c r="BK933" s="27"/>
      <c r="BL933" s="26"/>
      <c r="BM933" s="27"/>
      <c r="BN933" s="31" t="str">
        <f t="shared" si="503"/>
        <v>NÃO ATENDE</v>
      </c>
      <c r="BO933" s="31" t="str">
        <f t="shared" si="536"/>
        <v>NÃO ATENDE</v>
      </c>
      <c r="BP933" s="31" t="str">
        <f t="shared" si="537"/>
        <v>NÃO ATENDE</v>
      </c>
      <c r="BQ933" s="31" t="str">
        <f t="shared" si="504"/>
        <v>ATENDE</v>
      </c>
      <c r="BR933" s="36" t="str">
        <f t="shared" si="505"/>
        <v>C4</v>
      </c>
      <c r="BS933" s="36" t="str">
        <f t="shared" si="532"/>
        <v>Sem Passeio</v>
      </c>
      <c r="BT933" s="37" t="e">
        <f t="shared" si="507"/>
        <v>#N/A</v>
      </c>
      <c r="BU933" s="34"/>
      <c r="BV933" s="34"/>
      <c r="BW933" s="36" t="e">
        <f>IF(BS933="-","-",_xlfn.XLOOKUP(BS933,ABNT5101!$B$4:$B$9,ABNT5101!$C$4:$C$9))</f>
        <v>#N/A</v>
      </c>
      <c r="BX933" s="36" t="e">
        <f>IF(BS933="-","-",_xlfn.XLOOKUP(BS933,ABNT5101!$B$4:$B$9,ABNT5101!$D$4:$D$9))</f>
        <v>#N/A</v>
      </c>
      <c r="BY933" s="31" t="e">
        <f t="shared" si="508"/>
        <v>#N/A</v>
      </c>
      <c r="BZ933" s="31" t="e">
        <f t="shared" si="509"/>
        <v>#N/A</v>
      </c>
      <c r="CA933" s="31" t="e">
        <f t="shared" si="510"/>
        <v>#N/A</v>
      </c>
      <c r="CB933" s="36" t="str">
        <f t="shared" si="533"/>
        <v>Sem Passeio</v>
      </c>
      <c r="CC933" s="37" t="e">
        <f t="shared" si="511"/>
        <v>#N/A</v>
      </c>
      <c r="CD933" s="38"/>
      <c r="CE933" s="38"/>
      <c r="CF933" s="23" t="e">
        <f>IF(CB933="-","-",_xlfn.XLOOKUP(CB933,ABNT5101!$B$4:$B$9,ABNT5101!$C$4:$C$9))</f>
        <v>#N/A</v>
      </c>
      <c r="CG933" s="27" t="e">
        <f>IF(CB933="-","-",_xlfn.XLOOKUP(CB933,ABNT5101!$B$4:$B$9,ABNT5101!$D$4:$D$9))</f>
        <v>#N/A</v>
      </c>
      <c r="CH933" s="31" t="e">
        <f t="shared" si="512"/>
        <v>#N/A</v>
      </c>
      <c r="CI933" s="31" t="e">
        <f t="shared" si="513"/>
        <v>#N/A</v>
      </c>
      <c r="CJ933" s="31" t="e">
        <f t="shared" si="514"/>
        <v>#N/A</v>
      </c>
      <c r="CK933" s="56">
        <f>_xlfn.XLOOKUP(CL933,'Banco de dados'!$B:$B,'Banco de dados'!$D:$D)</f>
        <v>0</v>
      </c>
      <c r="CL933" s="42"/>
      <c r="CM933" s="56">
        <f>_xlfn.XLOOKUP(CL933,'Banco de dados'!$B:$B,'Banco de dados'!$E:$E)</f>
        <v>0</v>
      </c>
      <c r="CN933" s="56"/>
      <c r="CO933" s="56">
        <f>IF(CN933="-","-",_xlfn.XLOOKUP(CN933,'Banco de dados'!$B:$B,'Banco de dados'!$E:$E))</f>
        <v>0</v>
      </c>
      <c r="CP933" s="41">
        <f t="shared" si="515"/>
        <v>1</v>
      </c>
      <c r="CQ933" s="56">
        <f>_xlfn.XLOOKUP(CL933,'Banco de dados'!$B:$B,'Banco de dados'!$H:$H)</f>
        <v>0</v>
      </c>
      <c r="CR933" s="56" t="e">
        <f t="array" aca="1" ref="CR933" ca="1">_xludf.xlookup(CN933,'Banco de dados'!$B:$B,'Banco de dados'!$H:$H)</f>
        <v>#NAME?</v>
      </c>
      <c r="CS933" s="58" t="e">
        <f t="array" aca="1" ref="CS933" ca="1">_xludf.xlookup(CL933,'Banco de dados'!$B:$B,'Banco de dados'!$F:$F)</f>
        <v>#NAME?</v>
      </c>
      <c r="CT933" s="56" t="e">
        <f t="array" aca="1" ref="CT933" ca="1">_xludf.xlookup(CN933,'Banco de dados'!$B:$B,'Banco de dados'!$F:$F)</f>
        <v>#NAME?</v>
      </c>
      <c r="CU933" s="42"/>
      <c r="CV933" s="42"/>
      <c r="CW933" s="56" t="str">
        <f>IF(AJ933=0.5,"Suporte",IF(AND(AJ933&gt;='Braços de IP'!$B$9,AJ933&lt;='Braços de IP'!$D$9),'Braços de IP'!$E$9,IF(AND(AJ933&gt;='Braços de IP'!$B$10,AJ933&lt;='Braços de IP'!$D$10),'Braços de IP'!$E$10,IF(AND(AJ933&gt;='Braços de IP'!$B$11,AJ933&lt;='Braços de IP'!$D$11),'Braços de IP'!$E$11,IF(AND(AJ933&gt;='Braços de IP'!$B$12,AJ933&lt;='Braços de IP'!$D$12),'Braços de IP'!$E$12,IF(AND(AJ933&gt;='Braços de IP'!$B$13,AJ933&lt;='Braços de IP'!$D$13),'Braços de IP'!$E$13,IF(AND(AJ933&gt;='Braços de IP'!$B$14,AJ933&lt;='Braços de IP'!$D$14),'Braços de IP'!$E$14,"ERRO")))))))</f>
        <v>ERRO</v>
      </c>
      <c r="CX933" s="42"/>
      <c r="CY933" s="56" t="str">
        <f>IF($CX933="","",VLOOKUP($CX933,'Braços de IP'!$E$9:$I$15,2,0))</f>
        <v/>
      </c>
      <c r="CZ933" s="43" t="str">
        <f>IF($CX933="","",VLOOKUP($CX933,'Braços de IP'!$E$9:$I$15,5,0))</f>
        <v/>
      </c>
      <c r="DA933" s="56"/>
      <c r="DB933" s="56"/>
      <c r="DC933" s="56"/>
      <c r="DD933" s="56"/>
      <c r="DE933" s="56"/>
      <c r="DF933" s="56"/>
      <c r="DG933" s="44">
        <f t="shared" si="516"/>
        <v>0</v>
      </c>
      <c r="DH933" s="45">
        <f t="shared" si="517"/>
        <v>58</v>
      </c>
      <c r="DI933" s="44">
        <f t="shared" si="518"/>
        <v>58</v>
      </c>
      <c r="DJ933" s="46">
        <f t="shared" si="519"/>
        <v>1</v>
      </c>
      <c r="DK933" s="47" t="s">
        <v>147</v>
      </c>
      <c r="DL933" s="48"/>
      <c r="DM933" s="49"/>
      <c r="DN933" s="23" t="s">
        <v>148</v>
      </c>
      <c r="DO933" s="23"/>
      <c r="DP933" s="5"/>
      <c r="DQ933" s="50" t="e">
        <f t="shared" si="529"/>
        <v>#VALUE!</v>
      </c>
      <c r="DR933" s="5"/>
      <c r="DS933" s="5" t="s">
        <v>2</v>
      </c>
      <c r="DT933" s="5">
        <f t="shared" si="530"/>
        <v>0</v>
      </c>
      <c r="DU933" s="50" t="e">
        <f t="shared" si="531"/>
        <v>#DIV/0!</v>
      </c>
      <c r="DV933" s="5"/>
      <c r="DW933" s="5"/>
    </row>
    <row r="934" spans="1:127" ht="15.75" hidden="1" customHeight="1" x14ac:dyDescent="0.3">
      <c r="B934" s="5"/>
      <c r="C934" s="5"/>
      <c r="D934" s="5"/>
      <c r="E934" s="22" t="s">
        <v>718</v>
      </c>
      <c r="F934" s="22" t="s">
        <v>150</v>
      </c>
      <c r="G934" s="23" t="s">
        <v>419</v>
      </c>
      <c r="H934" s="23">
        <v>-23.421002000000001</v>
      </c>
      <c r="I934" s="23">
        <v>-46.826576000000003</v>
      </c>
      <c r="J934" s="24" t="s">
        <v>160</v>
      </c>
      <c r="K934" s="25"/>
      <c r="L934" s="24" t="s">
        <v>152</v>
      </c>
      <c r="M934" s="24" t="s">
        <v>141</v>
      </c>
      <c r="N934" s="26">
        <v>58</v>
      </c>
      <c r="O934" s="27" t="s">
        <v>142</v>
      </c>
      <c r="P934" s="23" t="s">
        <v>143</v>
      </c>
      <c r="Q934" s="26">
        <f t="shared" si="497"/>
        <v>116</v>
      </c>
      <c r="R934" s="27">
        <v>1</v>
      </c>
      <c r="S934" s="28" t="s">
        <v>153</v>
      </c>
      <c r="T934" s="28">
        <v>6</v>
      </c>
      <c r="U934" s="23"/>
      <c r="V934" s="23"/>
      <c r="W934" s="29"/>
      <c r="X934" s="28" t="s">
        <v>153</v>
      </c>
      <c r="Y934" s="27"/>
      <c r="Z934" s="27"/>
      <c r="AA934" s="27"/>
      <c r="AB934" s="27"/>
      <c r="AC934" s="27"/>
      <c r="AD934" s="27" t="s">
        <v>144</v>
      </c>
      <c r="AE934" s="27" t="s">
        <v>145</v>
      </c>
      <c r="AF934" s="27"/>
      <c r="AG934" s="27">
        <v>7.28</v>
      </c>
      <c r="AH934" s="27">
        <v>1</v>
      </c>
      <c r="AI934" s="27">
        <v>0.35</v>
      </c>
      <c r="AJ934" s="27" t="s">
        <v>719</v>
      </c>
      <c r="AK934" s="27">
        <f t="shared" si="498"/>
        <v>2.15</v>
      </c>
      <c r="AL934" s="27" t="s">
        <v>143</v>
      </c>
      <c r="AM934" s="27" t="s">
        <v>143</v>
      </c>
      <c r="AN934" s="27"/>
      <c r="AO934" s="27">
        <f t="shared" si="499"/>
        <v>2</v>
      </c>
      <c r="AP934" s="27"/>
      <c r="AQ934" s="27"/>
      <c r="AR934" s="27"/>
      <c r="AS934" s="27"/>
      <c r="AT934" s="27"/>
      <c r="AU934" s="27"/>
      <c r="AV934" s="27">
        <f t="shared" si="500"/>
        <v>0</v>
      </c>
      <c r="AW934" s="27"/>
      <c r="AX934" s="28">
        <f>VLOOKUP(J934,ABNT5101!$I$3:$J$9,2)</f>
        <v>10</v>
      </c>
      <c r="AY934" s="28">
        <f>VLOOKUP(J934,ABNT5101!$I$3:$M$9,5)</f>
        <v>0.18</v>
      </c>
      <c r="AZ934" s="28" t="str">
        <f>_xlfn.XLOOKUP(J934,ABNT5101!I:I,ABNT5101!L:L)</f>
        <v>-</v>
      </c>
      <c r="BA934" s="28">
        <f>_xlfn.XLOOKUP(J934,ABNT5101!$I:$I,ABNT5101!M:M)</f>
        <v>0.18</v>
      </c>
      <c r="BB934" s="28" t="str">
        <f>_xlfn.XLOOKUP(J934,ABNT5101!$I:$I,ABNT5101!N:N)</f>
        <v>-</v>
      </c>
      <c r="BC934" s="28">
        <f>_xlfn.XLOOKUP(J934,ABNT5101!$I:$I,ABNT5101!O:O)</f>
        <v>16</v>
      </c>
      <c r="BD934" s="23" t="str">
        <f t="shared" si="501"/>
        <v>NÃO ATENDE</v>
      </c>
      <c r="BE934" s="72">
        <f t="shared" si="534"/>
        <v>-1</v>
      </c>
      <c r="BF934" s="72">
        <f t="shared" si="535"/>
        <v>-1</v>
      </c>
      <c r="BG934" s="72" t="str">
        <f t="shared" si="502"/>
        <v>-</v>
      </c>
      <c r="BH934" s="27"/>
      <c r="BI934" s="27"/>
      <c r="BJ934" s="27"/>
      <c r="BK934" s="27"/>
      <c r="BL934" s="26"/>
      <c r="BM934" s="27"/>
      <c r="BN934" s="31" t="str">
        <f t="shared" si="503"/>
        <v>NÃO ATENDE</v>
      </c>
      <c r="BO934" s="31" t="str">
        <f t="shared" si="536"/>
        <v>NÃO ATENDE</v>
      </c>
      <c r="BP934" s="31" t="str">
        <f t="shared" si="537"/>
        <v>NÃO ATENDE</v>
      </c>
      <c r="BQ934" s="31" t="str">
        <f t="shared" si="504"/>
        <v>ATENDE</v>
      </c>
      <c r="BR934" s="36" t="str">
        <f t="shared" si="505"/>
        <v>C4</v>
      </c>
      <c r="BS934" s="36" t="str">
        <f t="shared" si="532"/>
        <v>Sem Passeio</v>
      </c>
      <c r="BT934" s="37" t="e">
        <f t="shared" si="507"/>
        <v>#N/A</v>
      </c>
      <c r="BU934" s="34"/>
      <c r="BV934" s="34"/>
      <c r="BW934" s="36" t="e">
        <f>IF(BS934="-","-",_xlfn.XLOOKUP(BS934,ABNT5101!$B$4:$B$9,ABNT5101!$C$4:$C$9))</f>
        <v>#N/A</v>
      </c>
      <c r="BX934" s="36" t="e">
        <f>IF(BS934="-","-",_xlfn.XLOOKUP(BS934,ABNT5101!$B$4:$B$9,ABNT5101!$D$4:$D$9))</f>
        <v>#N/A</v>
      </c>
      <c r="BY934" s="31" t="e">
        <f t="shared" si="508"/>
        <v>#N/A</v>
      </c>
      <c r="BZ934" s="31" t="e">
        <f t="shared" si="509"/>
        <v>#N/A</v>
      </c>
      <c r="CA934" s="31" t="e">
        <f t="shared" si="510"/>
        <v>#N/A</v>
      </c>
      <c r="CB934" s="36" t="str">
        <f t="shared" si="533"/>
        <v>Sem Passeio</v>
      </c>
      <c r="CC934" s="37" t="e">
        <f t="shared" si="511"/>
        <v>#N/A</v>
      </c>
      <c r="CD934" s="38"/>
      <c r="CE934" s="38"/>
      <c r="CF934" s="23" t="e">
        <f>IF(CB934="-","-",_xlfn.XLOOKUP(CB934,ABNT5101!$B$4:$B$9,ABNT5101!$C$4:$C$9))</f>
        <v>#N/A</v>
      </c>
      <c r="CG934" s="27" t="e">
        <f>IF(CB934="-","-",_xlfn.XLOOKUP(CB934,ABNT5101!$B$4:$B$9,ABNT5101!$D$4:$D$9))</f>
        <v>#N/A</v>
      </c>
      <c r="CH934" s="31" t="e">
        <f t="shared" si="512"/>
        <v>#N/A</v>
      </c>
      <c r="CI934" s="31" t="e">
        <f t="shared" si="513"/>
        <v>#N/A</v>
      </c>
      <c r="CJ934" s="31" t="e">
        <f t="shared" si="514"/>
        <v>#N/A</v>
      </c>
      <c r="CK934" s="56">
        <f>_xlfn.XLOOKUP(CL934,'Banco de dados'!$B:$B,'Banco de dados'!$D:$D)</f>
        <v>0</v>
      </c>
      <c r="CL934" s="42"/>
      <c r="CM934" s="56">
        <f>_xlfn.XLOOKUP(CL934,'Banco de dados'!$B:$B,'Banco de dados'!$E:$E)</f>
        <v>0</v>
      </c>
      <c r="CN934" s="56"/>
      <c r="CO934" s="56">
        <f>IF(CN934="-","-",_xlfn.XLOOKUP(CN934,'Banco de dados'!$B:$B,'Banco de dados'!$E:$E))</f>
        <v>0</v>
      </c>
      <c r="CP934" s="41">
        <f t="shared" si="515"/>
        <v>1</v>
      </c>
      <c r="CQ934" s="56">
        <f>_xlfn.XLOOKUP(CL934,'Banco de dados'!$B:$B,'Banco de dados'!$H:$H)</f>
        <v>0</v>
      </c>
      <c r="CR934" s="56" t="e">
        <f t="array" aca="1" ref="CR934" ca="1">_xludf.xlookup(CN934,'Banco de dados'!$B:$B,'Banco de dados'!$H:$H)</f>
        <v>#NAME?</v>
      </c>
      <c r="CS934" s="58" t="e">
        <f t="array" aca="1" ref="CS934" ca="1">_xludf.xlookup(CL934,'Banco de dados'!$B:$B,'Banco de dados'!$F:$F)</f>
        <v>#NAME?</v>
      </c>
      <c r="CT934" s="56" t="e">
        <f t="array" aca="1" ref="CT934" ca="1">_xludf.xlookup(CN934,'Banco de dados'!$B:$B,'Banco de dados'!$F:$F)</f>
        <v>#NAME?</v>
      </c>
      <c r="CU934" s="42"/>
      <c r="CV934" s="42"/>
      <c r="CW934" s="56" t="str">
        <f>IF(AJ934=0.5,"Suporte",IF(AND(AJ934&gt;='Braços de IP'!$B$9,AJ934&lt;='Braços de IP'!$D$9),'Braços de IP'!$E$9,IF(AND(AJ934&gt;='Braços de IP'!$B$10,AJ934&lt;='Braços de IP'!$D$10),'Braços de IP'!$E$10,IF(AND(AJ934&gt;='Braços de IP'!$B$11,AJ934&lt;='Braços de IP'!$D$11),'Braços de IP'!$E$11,IF(AND(AJ934&gt;='Braços de IP'!$B$12,AJ934&lt;='Braços de IP'!$D$12),'Braços de IP'!$E$12,IF(AND(AJ934&gt;='Braços de IP'!$B$13,AJ934&lt;='Braços de IP'!$D$13),'Braços de IP'!$E$13,IF(AND(AJ934&gt;='Braços de IP'!$B$14,AJ934&lt;='Braços de IP'!$D$14),'Braços de IP'!$E$14,"ERRO")))))))</f>
        <v>ERRO</v>
      </c>
      <c r="CX934" s="42"/>
      <c r="CY934" s="56" t="str">
        <f>IF($CX934="","",VLOOKUP($CX934,'Braços de IP'!$E$9:$I$15,2,0))</f>
        <v/>
      </c>
      <c r="CZ934" s="43" t="str">
        <f>IF($CX934="","",VLOOKUP($CX934,'Braços de IP'!$E$9:$I$15,5,0))</f>
        <v/>
      </c>
      <c r="DA934" s="56"/>
      <c r="DB934" s="56"/>
      <c r="DC934" s="56"/>
      <c r="DD934" s="56"/>
      <c r="DE934" s="56"/>
      <c r="DF934" s="56"/>
      <c r="DG934" s="44">
        <f t="shared" si="516"/>
        <v>0</v>
      </c>
      <c r="DH934" s="45">
        <f t="shared" si="517"/>
        <v>58</v>
      </c>
      <c r="DI934" s="44">
        <f t="shared" si="518"/>
        <v>58</v>
      </c>
      <c r="DJ934" s="46">
        <f t="shared" si="519"/>
        <v>1</v>
      </c>
      <c r="DK934" s="47" t="s">
        <v>147</v>
      </c>
      <c r="DL934" s="48"/>
      <c r="DM934" s="49"/>
      <c r="DN934" s="23" t="s">
        <v>148</v>
      </c>
      <c r="DO934" s="23"/>
      <c r="DP934" s="5"/>
      <c r="DQ934" s="50" t="e">
        <f t="shared" si="529"/>
        <v>#VALUE!</v>
      </c>
      <c r="DR934" s="5"/>
      <c r="DS934" s="5" t="s">
        <v>2</v>
      </c>
      <c r="DT934" s="5">
        <f t="shared" si="530"/>
        <v>0</v>
      </c>
      <c r="DU934" s="50" t="e">
        <f t="shared" si="531"/>
        <v>#DIV/0!</v>
      </c>
      <c r="DV934" s="5"/>
      <c r="DW934" s="5"/>
    </row>
    <row r="935" spans="1:127" ht="15.75" hidden="1" customHeight="1" x14ac:dyDescent="0.3">
      <c r="B935" s="5"/>
      <c r="C935" s="5"/>
      <c r="D935" s="5"/>
      <c r="E935" s="22" t="s">
        <v>720</v>
      </c>
      <c r="F935" s="22" t="s">
        <v>150</v>
      </c>
      <c r="G935" s="23" t="str">
        <f>F935</f>
        <v>V</v>
      </c>
      <c r="H935" s="23">
        <v>-23.390666</v>
      </c>
      <c r="I935" s="23">
        <v>-46.906418610000003</v>
      </c>
      <c r="J935" s="24" t="s">
        <v>139</v>
      </c>
      <c r="K935" s="25"/>
      <c r="L935" s="24" t="s">
        <v>152</v>
      </c>
      <c r="M935" s="24" t="s">
        <v>141</v>
      </c>
      <c r="N935" s="26">
        <v>58</v>
      </c>
      <c r="O935" s="27" t="s">
        <v>142</v>
      </c>
      <c r="P935" s="23" t="s">
        <v>143</v>
      </c>
      <c r="Q935" s="26">
        <f t="shared" si="497"/>
        <v>116</v>
      </c>
      <c r="R935" s="27">
        <v>2</v>
      </c>
      <c r="S935" s="28" t="s">
        <v>153</v>
      </c>
      <c r="T935" s="28">
        <v>6.5</v>
      </c>
      <c r="U935" s="23"/>
      <c r="V935" s="23"/>
      <c r="W935" s="29"/>
      <c r="X935" s="28" t="s">
        <v>153</v>
      </c>
      <c r="Y935" s="27"/>
      <c r="Z935" s="27"/>
      <c r="AA935" s="27"/>
      <c r="AB935" s="27"/>
      <c r="AC935" s="27"/>
      <c r="AD935" s="27" t="s">
        <v>144</v>
      </c>
      <c r="AE935" s="27" t="s">
        <v>145</v>
      </c>
      <c r="AF935" s="27"/>
      <c r="AG935" s="27">
        <v>7.4</v>
      </c>
      <c r="AH935" s="27">
        <v>1</v>
      </c>
      <c r="AI935" s="27">
        <v>1</v>
      </c>
      <c r="AJ935" s="27">
        <v>2.2999999999999998</v>
      </c>
      <c r="AK935" s="27">
        <f t="shared" si="498"/>
        <v>1.2999999999999998</v>
      </c>
      <c r="AL935" s="27" t="s">
        <v>143</v>
      </c>
      <c r="AM935" s="27" t="s">
        <v>143</v>
      </c>
      <c r="AN935" s="27"/>
      <c r="AO935" s="27">
        <f t="shared" si="499"/>
        <v>2</v>
      </c>
      <c r="AP935" s="27"/>
      <c r="AQ935" s="27"/>
      <c r="AR935" s="27"/>
      <c r="AS935" s="27"/>
      <c r="AT935" s="27"/>
      <c r="AU935" s="27"/>
      <c r="AV935" s="27">
        <f t="shared" si="500"/>
        <v>0</v>
      </c>
      <c r="AW935" s="27"/>
      <c r="AX935" s="28">
        <f>VLOOKUP(J935,ABNT5101!$I$3:$J$9,2)</f>
        <v>7.5</v>
      </c>
      <c r="AY935" s="28">
        <f>VLOOKUP(J935,ABNT5101!$I$3:$M$9,5)</f>
        <v>0.18</v>
      </c>
      <c r="AZ935" s="28" t="str">
        <f>_xlfn.XLOOKUP(J935,ABNT5101!I:I,ABNT5101!L:L)</f>
        <v>-</v>
      </c>
      <c r="BA935" s="28">
        <f>_xlfn.XLOOKUP(J935,ABNT5101!$I:$I,ABNT5101!M:M)</f>
        <v>0.18</v>
      </c>
      <c r="BB935" s="28" t="str">
        <f>_xlfn.XLOOKUP(J935,ABNT5101!$I:$I,ABNT5101!N:N)</f>
        <v>-</v>
      </c>
      <c r="BC935" s="28">
        <f>_xlfn.XLOOKUP(J935,ABNT5101!$I:$I,ABNT5101!O:O)</f>
        <v>16</v>
      </c>
      <c r="BD935" s="23" t="str">
        <f t="shared" si="501"/>
        <v>NÃO ATENDE</v>
      </c>
      <c r="BE935" s="72">
        <f t="shared" si="534"/>
        <v>-1</v>
      </c>
      <c r="BF935" s="72">
        <f t="shared" si="535"/>
        <v>-1</v>
      </c>
      <c r="BG935" s="72" t="str">
        <f t="shared" si="502"/>
        <v>-</v>
      </c>
      <c r="BH935" s="27"/>
      <c r="BI935" s="27"/>
      <c r="BJ935" s="27"/>
      <c r="BK935" s="27"/>
      <c r="BL935" s="26"/>
      <c r="BM935" s="27"/>
      <c r="BN935" s="31" t="str">
        <f t="shared" si="503"/>
        <v>NÃO ATENDE</v>
      </c>
      <c r="BO935" s="31" t="str">
        <f t="shared" si="536"/>
        <v>NÃO ATENDE</v>
      </c>
      <c r="BP935" s="31" t="str">
        <f t="shared" si="537"/>
        <v>NÃO ATENDE</v>
      </c>
      <c r="BQ935" s="31" t="str">
        <f t="shared" si="504"/>
        <v>ATENDE</v>
      </c>
      <c r="BR935" s="36" t="str">
        <f t="shared" si="505"/>
        <v>C5</v>
      </c>
      <c r="BS935" s="36" t="str">
        <f t="shared" si="532"/>
        <v>Sem Passeio</v>
      </c>
      <c r="BT935" s="37" t="e">
        <f t="shared" si="507"/>
        <v>#N/A</v>
      </c>
      <c r="BU935" s="34"/>
      <c r="BV935" s="34"/>
      <c r="BW935" s="36" t="e">
        <f>IF(BS935="-","-",_xlfn.XLOOKUP(BS935,ABNT5101!$B$4:$B$9,ABNT5101!$C$4:$C$9))</f>
        <v>#N/A</v>
      </c>
      <c r="BX935" s="36" t="e">
        <f>IF(BS935="-","-",_xlfn.XLOOKUP(BS935,ABNT5101!$B$4:$B$9,ABNT5101!$D$4:$D$9))</f>
        <v>#N/A</v>
      </c>
      <c r="BY935" s="31" t="e">
        <f t="shared" si="508"/>
        <v>#N/A</v>
      </c>
      <c r="BZ935" s="31" t="e">
        <f t="shared" si="509"/>
        <v>#N/A</v>
      </c>
      <c r="CA935" s="31" t="e">
        <f t="shared" si="510"/>
        <v>#N/A</v>
      </c>
      <c r="CB935" s="36" t="str">
        <f t="shared" si="533"/>
        <v>Sem Passeio</v>
      </c>
      <c r="CC935" s="37" t="e">
        <f t="shared" si="511"/>
        <v>#N/A</v>
      </c>
      <c r="CD935" s="38"/>
      <c r="CE935" s="38"/>
      <c r="CF935" s="23" t="e">
        <f>IF(CB935="-","-",_xlfn.XLOOKUP(CB935,ABNT5101!$B$4:$B$9,ABNT5101!$C$4:$C$9))</f>
        <v>#N/A</v>
      </c>
      <c r="CG935" s="27" t="e">
        <f>IF(CB935="-","-",_xlfn.XLOOKUP(CB935,ABNT5101!$B$4:$B$9,ABNT5101!$D$4:$D$9))</f>
        <v>#N/A</v>
      </c>
      <c r="CH935" s="31" t="e">
        <f t="shared" si="512"/>
        <v>#N/A</v>
      </c>
      <c r="CI935" s="31" t="e">
        <f t="shared" si="513"/>
        <v>#N/A</v>
      </c>
      <c r="CJ935" s="31" t="e">
        <f t="shared" si="514"/>
        <v>#N/A</v>
      </c>
      <c r="CK935" s="56">
        <f>_xlfn.XLOOKUP(CL935,'Banco de dados'!$B:$B,'Banco de dados'!$D:$D)</f>
        <v>0</v>
      </c>
      <c r="CL935" s="40"/>
      <c r="CM935" s="56">
        <f>_xlfn.XLOOKUP(CL935,'Banco de dados'!$B:$B,'Banco de dados'!$E:$E)</f>
        <v>0</v>
      </c>
      <c r="CN935" s="56"/>
      <c r="CO935" s="56">
        <f>IF(CN935="-","-",_xlfn.XLOOKUP(CN935,'Banco de dados'!$B:$B,'Banco de dados'!$E:$E))</f>
        <v>0</v>
      </c>
      <c r="CP935" s="41">
        <f t="shared" si="515"/>
        <v>1</v>
      </c>
      <c r="CQ935" s="56">
        <f>_xlfn.XLOOKUP(CL935,'Banco de dados'!$B:$B,'Banco de dados'!$H:$H)</f>
        <v>0</v>
      </c>
      <c r="CR935" s="56" t="e">
        <f t="array" aca="1" ref="CR935" ca="1">_xludf.xlookup(CN935,'Banco de dados'!$B:$B,'Banco de dados'!$H:$H)</f>
        <v>#NAME?</v>
      </c>
      <c r="CS935" s="58" t="e">
        <f t="array" aca="1" ref="CS935" ca="1">_xludf.xlookup(CL935,'Banco de dados'!$B:$B,'Banco de dados'!$F:$F)</f>
        <v>#NAME?</v>
      </c>
      <c r="CT935" s="56" t="e">
        <f t="array" aca="1" ref="CT935" ca="1">_xludf.xlookup(CN935,'Banco de dados'!$B:$B,'Banco de dados'!$F:$F)</f>
        <v>#NAME?</v>
      </c>
      <c r="CU935" s="42"/>
      <c r="CV935" s="42"/>
      <c r="CW935" s="56" t="str">
        <f>IF(AJ935=0.5,"Suporte",IF(AND(AJ935&gt;='Braços de IP'!$B$9,AJ935&lt;='Braços de IP'!$D$9),'Braços de IP'!$E$9,IF(AND(AJ935&gt;='Braços de IP'!$B$10,AJ935&lt;='Braços de IP'!$D$10),'Braços de IP'!$E$10,IF(AND(AJ935&gt;='Braços de IP'!$B$11,AJ935&lt;='Braços de IP'!$D$11),'Braços de IP'!$E$11,IF(AND(AJ935&gt;='Braços de IP'!$B$12,AJ935&lt;='Braços de IP'!$D$12),'Braços de IP'!$E$12,IF(AND(AJ935&gt;='Braços de IP'!$B$13,AJ935&lt;='Braços de IP'!$D$13),'Braços de IP'!$E$13,IF(AND(AJ935&gt;='Braços de IP'!$B$14,AJ935&lt;='Braços de IP'!$D$14),'Braços de IP'!$E$14,"ERRO")))))))</f>
        <v>Médio II</v>
      </c>
      <c r="CX935" s="42"/>
      <c r="CY935" s="56" t="str">
        <f>IF($CX935="","",VLOOKUP($CX935,'Braços de IP'!$E$9:$I$15,2,0))</f>
        <v/>
      </c>
      <c r="CZ935" s="43" t="str">
        <f>IF($CX935="","",VLOOKUP($CX935,'Braços de IP'!$E$9:$I$15,5,0))</f>
        <v/>
      </c>
      <c r="DA935" s="56"/>
      <c r="DB935" s="56"/>
      <c r="DC935" s="56"/>
      <c r="DD935" s="56"/>
      <c r="DE935" s="56"/>
      <c r="DF935" s="56"/>
      <c r="DG935" s="44">
        <f t="shared" si="516"/>
        <v>0</v>
      </c>
      <c r="DH935" s="45">
        <f t="shared" si="517"/>
        <v>58</v>
      </c>
      <c r="DI935" s="44">
        <f t="shared" si="518"/>
        <v>58</v>
      </c>
      <c r="DJ935" s="46">
        <f t="shared" si="519"/>
        <v>1</v>
      </c>
      <c r="DK935" s="47" t="s">
        <v>147</v>
      </c>
      <c r="DL935" s="48"/>
      <c r="DM935" s="49"/>
      <c r="DN935" s="23" t="s">
        <v>148</v>
      </c>
      <c r="DO935" s="23"/>
      <c r="DP935" s="50"/>
      <c r="DQ935" s="50" t="e">
        <f t="shared" si="529"/>
        <v>#VALUE!</v>
      </c>
      <c r="DS935" s="5" t="s">
        <v>2</v>
      </c>
      <c r="DT935" s="5">
        <f t="shared" si="530"/>
        <v>0</v>
      </c>
      <c r="DU935" s="50" t="e">
        <f t="shared" si="531"/>
        <v>#DIV/0!</v>
      </c>
    </row>
    <row r="936" spans="1:127" ht="15.75" hidden="1" customHeight="1" x14ac:dyDescent="0.3">
      <c r="B936" s="5"/>
      <c r="C936" s="5"/>
      <c r="D936" s="5"/>
      <c r="E936" s="22" t="s">
        <v>720</v>
      </c>
      <c r="F936" s="22" t="s">
        <v>150</v>
      </c>
      <c r="G936" s="23" t="str">
        <f>F936</f>
        <v>V</v>
      </c>
      <c r="H936" s="23">
        <v>-23.390666</v>
      </c>
      <c r="I936" s="23">
        <v>-46.906418610000003</v>
      </c>
      <c r="J936" s="24" t="s">
        <v>139</v>
      </c>
      <c r="K936" s="25"/>
      <c r="L936" s="24" t="s">
        <v>152</v>
      </c>
      <c r="M936" s="24" t="s">
        <v>141</v>
      </c>
      <c r="N936" s="26">
        <v>58</v>
      </c>
      <c r="O936" s="27" t="s">
        <v>142</v>
      </c>
      <c r="P936" s="23" t="s">
        <v>143</v>
      </c>
      <c r="Q936" s="26">
        <f t="shared" si="497"/>
        <v>116</v>
      </c>
      <c r="R936" s="27">
        <v>2</v>
      </c>
      <c r="S936" s="28" t="s">
        <v>153</v>
      </c>
      <c r="T936" s="28">
        <v>6.5</v>
      </c>
      <c r="U936" s="23"/>
      <c r="V936" s="23"/>
      <c r="W936" s="29"/>
      <c r="X936" s="28" t="s">
        <v>153</v>
      </c>
      <c r="Y936" s="27"/>
      <c r="Z936" s="27"/>
      <c r="AA936" s="27"/>
      <c r="AB936" s="27"/>
      <c r="AC936" s="27"/>
      <c r="AD936" s="27" t="s">
        <v>144</v>
      </c>
      <c r="AE936" s="27" t="s">
        <v>145</v>
      </c>
      <c r="AF936" s="27"/>
      <c r="AG936" s="27">
        <v>7.4</v>
      </c>
      <c r="AH936" s="27">
        <v>1</v>
      </c>
      <c r="AI936" s="27">
        <v>1</v>
      </c>
      <c r="AJ936" s="27">
        <v>2.2999999999999998</v>
      </c>
      <c r="AK936" s="27">
        <f t="shared" si="498"/>
        <v>1.2999999999999998</v>
      </c>
      <c r="AL936" s="27" t="s">
        <v>143</v>
      </c>
      <c r="AM936" s="27" t="s">
        <v>143</v>
      </c>
      <c r="AN936" s="27"/>
      <c r="AO936" s="27">
        <f t="shared" si="499"/>
        <v>2</v>
      </c>
      <c r="AP936" s="27"/>
      <c r="AQ936" s="27"/>
      <c r="AR936" s="27"/>
      <c r="AS936" s="27"/>
      <c r="AT936" s="27"/>
      <c r="AU936" s="27"/>
      <c r="AV936" s="27">
        <f t="shared" si="500"/>
        <v>0</v>
      </c>
      <c r="AW936" s="27"/>
      <c r="AX936" s="28">
        <f>VLOOKUP(J936,ABNT5101!$I$3:$J$9,2)</f>
        <v>7.5</v>
      </c>
      <c r="AY936" s="28">
        <f>VLOOKUP(J936,ABNT5101!$I$3:$M$9,5)</f>
        <v>0.18</v>
      </c>
      <c r="AZ936" s="28" t="str">
        <f>_xlfn.XLOOKUP(J936,ABNT5101!I:I,ABNT5101!L:L)</f>
        <v>-</v>
      </c>
      <c r="BA936" s="28">
        <f>_xlfn.XLOOKUP(J936,ABNT5101!$I:$I,ABNT5101!M:M)</f>
        <v>0.18</v>
      </c>
      <c r="BB936" s="28" t="str">
        <f>_xlfn.XLOOKUP(J936,ABNT5101!$I:$I,ABNT5101!N:N)</f>
        <v>-</v>
      </c>
      <c r="BC936" s="28">
        <f>_xlfn.XLOOKUP(J936,ABNT5101!$I:$I,ABNT5101!O:O)</f>
        <v>16</v>
      </c>
      <c r="BD936" s="23" t="str">
        <f t="shared" si="501"/>
        <v>NÃO ATENDE</v>
      </c>
      <c r="BE936" s="72">
        <f t="shared" si="534"/>
        <v>-1</v>
      </c>
      <c r="BF936" s="72">
        <f t="shared" si="535"/>
        <v>-1</v>
      </c>
      <c r="BG936" s="72" t="str">
        <f t="shared" si="502"/>
        <v>-</v>
      </c>
      <c r="BH936" s="27"/>
      <c r="BI936" s="27"/>
      <c r="BJ936" s="27"/>
      <c r="BK936" s="27"/>
      <c r="BL936" s="26"/>
      <c r="BM936" s="27"/>
      <c r="BN936" s="31" t="str">
        <f t="shared" si="503"/>
        <v>NÃO ATENDE</v>
      </c>
      <c r="BO936" s="31" t="str">
        <f t="shared" si="536"/>
        <v>NÃO ATENDE</v>
      </c>
      <c r="BP936" s="31" t="str">
        <f t="shared" si="537"/>
        <v>NÃO ATENDE</v>
      </c>
      <c r="BQ936" s="31" t="str">
        <f t="shared" si="504"/>
        <v>ATENDE</v>
      </c>
      <c r="BR936" s="36" t="str">
        <f t="shared" si="505"/>
        <v>C5</v>
      </c>
      <c r="BS936" s="36" t="str">
        <f t="shared" si="532"/>
        <v>Sem Passeio</v>
      </c>
      <c r="BT936" s="37" t="e">
        <f t="shared" si="507"/>
        <v>#N/A</v>
      </c>
      <c r="BU936" s="34"/>
      <c r="BV936" s="34"/>
      <c r="BW936" s="36" t="e">
        <f>IF(BS936="-","-",_xlfn.XLOOKUP(BS936,ABNT5101!$B$4:$B$9,ABNT5101!$C$4:$C$9))</f>
        <v>#N/A</v>
      </c>
      <c r="BX936" s="36" t="e">
        <f>IF(BS936="-","-",_xlfn.XLOOKUP(BS936,ABNT5101!$B$4:$B$9,ABNT5101!$D$4:$D$9))</f>
        <v>#N/A</v>
      </c>
      <c r="BY936" s="31" t="e">
        <f t="shared" si="508"/>
        <v>#N/A</v>
      </c>
      <c r="BZ936" s="31" t="e">
        <f t="shared" si="509"/>
        <v>#N/A</v>
      </c>
      <c r="CA936" s="31" t="e">
        <f t="shared" si="510"/>
        <v>#N/A</v>
      </c>
      <c r="CB936" s="36" t="str">
        <f t="shared" si="533"/>
        <v>Sem Passeio</v>
      </c>
      <c r="CC936" s="37" t="e">
        <f t="shared" si="511"/>
        <v>#N/A</v>
      </c>
      <c r="CD936" s="38"/>
      <c r="CE936" s="38"/>
      <c r="CF936" s="23" t="e">
        <f>IF(CB936="-","-",_xlfn.XLOOKUP(CB936,ABNT5101!$B$4:$B$9,ABNT5101!$C$4:$C$9))</f>
        <v>#N/A</v>
      </c>
      <c r="CG936" s="27" t="e">
        <f>IF(CB936="-","-",_xlfn.XLOOKUP(CB936,ABNT5101!$B$4:$B$9,ABNT5101!$D$4:$D$9))</f>
        <v>#N/A</v>
      </c>
      <c r="CH936" s="31" t="e">
        <f t="shared" si="512"/>
        <v>#N/A</v>
      </c>
      <c r="CI936" s="31" t="e">
        <f t="shared" si="513"/>
        <v>#N/A</v>
      </c>
      <c r="CJ936" s="31" t="e">
        <f t="shared" si="514"/>
        <v>#N/A</v>
      </c>
      <c r="CK936" s="56">
        <f>_xlfn.XLOOKUP(CL936,'Banco de dados'!$B:$B,'Banco de dados'!$D:$D)</f>
        <v>0</v>
      </c>
      <c r="CL936" s="40"/>
      <c r="CM936" s="56">
        <f>_xlfn.XLOOKUP(CL936,'Banco de dados'!$B:$B,'Banco de dados'!$E:$E)</f>
        <v>0</v>
      </c>
      <c r="CN936" s="56"/>
      <c r="CO936" s="56">
        <f>IF(CN936="-","-",_xlfn.XLOOKUP(CN936,'Banco de dados'!$B:$B,'Banco de dados'!$E:$E))</f>
        <v>0</v>
      </c>
      <c r="CP936" s="41">
        <f t="shared" si="515"/>
        <v>1</v>
      </c>
      <c r="CQ936" s="56">
        <f>_xlfn.XLOOKUP(CL936,'Banco de dados'!$B:$B,'Banco de dados'!$H:$H)</f>
        <v>0</v>
      </c>
      <c r="CR936" s="56" t="e">
        <f t="array" aca="1" ref="CR936" ca="1">_xludf.xlookup(CN936,'Banco de dados'!$B:$B,'Banco de dados'!$H:$H)</f>
        <v>#NAME?</v>
      </c>
      <c r="CS936" s="58" t="e">
        <f t="array" aca="1" ref="CS936" ca="1">_xludf.xlookup(CL936,'Banco de dados'!$B:$B,'Banco de dados'!$F:$F)</f>
        <v>#NAME?</v>
      </c>
      <c r="CT936" s="56" t="e">
        <f t="array" aca="1" ref="CT936" ca="1">_xludf.xlookup(CN936,'Banco de dados'!$B:$B,'Banco de dados'!$F:$F)</f>
        <v>#NAME?</v>
      </c>
      <c r="CU936" s="42"/>
      <c r="CV936" s="42"/>
      <c r="CW936" s="56" t="str">
        <f>IF(AJ936=0.5,"Suporte",IF(AND(AJ936&gt;='Braços de IP'!$B$9,AJ936&lt;='Braços de IP'!$D$9),'Braços de IP'!$E$9,IF(AND(AJ936&gt;='Braços de IP'!$B$10,AJ936&lt;='Braços de IP'!$D$10),'Braços de IP'!$E$10,IF(AND(AJ936&gt;='Braços de IP'!$B$11,AJ936&lt;='Braços de IP'!$D$11),'Braços de IP'!$E$11,IF(AND(AJ936&gt;='Braços de IP'!$B$12,AJ936&lt;='Braços de IP'!$D$12),'Braços de IP'!$E$12,IF(AND(AJ936&gt;='Braços de IP'!$B$13,AJ936&lt;='Braços de IP'!$D$13),'Braços de IP'!$E$13,IF(AND(AJ936&gt;='Braços de IP'!$B$14,AJ936&lt;='Braços de IP'!$D$14),'Braços de IP'!$E$14,"ERRO")))))))</f>
        <v>Médio II</v>
      </c>
      <c r="CX936" s="42"/>
      <c r="CY936" s="56" t="str">
        <f>IF($CX936="","",VLOOKUP($CX936,'Braços de IP'!$E$9:$I$15,2,0))</f>
        <v/>
      </c>
      <c r="CZ936" s="43" t="str">
        <f>IF($CX936="","",VLOOKUP($CX936,'Braços de IP'!$E$9:$I$15,5,0))</f>
        <v/>
      </c>
      <c r="DA936" s="56"/>
      <c r="DB936" s="56"/>
      <c r="DC936" s="56"/>
      <c r="DD936" s="56"/>
      <c r="DE936" s="56"/>
      <c r="DF936" s="56"/>
      <c r="DG936" s="44">
        <f t="shared" si="516"/>
        <v>0</v>
      </c>
      <c r="DH936" s="45">
        <f t="shared" si="517"/>
        <v>58</v>
      </c>
      <c r="DI936" s="44">
        <f t="shared" si="518"/>
        <v>58</v>
      </c>
      <c r="DJ936" s="46">
        <f t="shared" si="519"/>
        <v>1</v>
      </c>
      <c r="DK936" s="47" t="s">
        <v>147</v>
      </c>
      <c r="DL936" s="48"/>
      <c r="DM936" s="49"/>
      <c r="DN936" s="23" t="s">
        <v>148</v>
      </c>
      <c r="DO936" s="23"/>
      <c r="DP936" s="50"/>
      <c r="DQ936" s="50" t="e">
        <f t="shared" si="529"/>
        <v>#VALUE!</v>
      </c>
      <c r="DS936" s="5" t="s">
        <v>2</v>
      </c>
      <c r="DT936" s="5">
        <f t="shared" si="530"/>
        <v>0</v>
      </c>
      <c r="DU936" s="50" t="e">
        <f t="shared" si="531"/>
        <v>#DIV/0!</v>
      </c>
    </row>
    <row r="937" spans="1:127" ht="15.75" hidden="1" customHeight="1" x14ac:dyDescent="0.3">
      <c r="B937" s="5"/>
      <c r="C937" s="5"/>
      <c r="D937" s="5"/>
      <c r="E937" s="22" t="s">
        <v>720</v>
      </c>
      <c r="F937" s="22" t="s">
        <v>150</v>
      </c>
      <c r="G937" s="23" t="str">
        <f>F937</f>
        <v>V</v>
      </c>
      <c r="H937" s="23">
        <v>-23.390666</v>
      </c>
      <c r="I937" s="23">
        <v>-46.906418610000003</v>
      </c>
      <c r="J937" s="24" t="s">
        <v>139</v>
      </c>
      <c r="K937" s="25"/>
      <c r="L937" s="24" t="s">
        <v>152</v>
      </c>
      <c r="M937" s="24" t="s">
        <v>141</v>
      </c>
      <c r="N937" s="26">
        <v>58</v>
      </c>
      <c r="O937" s="27" t="s">
        <v>142</v>
      </c>
      <c r="P937" s="23" t="s">
        <v>143</v>
      </c>
      <c r="Q937" s="26">
        <f t="shared" si="497"/>
        <v>116</v>
      </c>
      <c r="R937" s="27">
        <v>2</v>
      </c>
      <c r="S937" s="28" t="s">
        <v>153</v>
      </c>
      <c r="T937" s="28">
        <v>6.5</v>
      </c>
      <c r="U937" s="23"/>
      <c r="V937" s="23"/>
      <c r="W937" s="29"/>
      <c r="X937" s="28" t="s">
        <v>153</v>
      </c>
      <c r="Y937" s="27"/>
      <c r="Z937" s="27"/>
      <c r="AA937" s="27"/>
      <c r="AB937" s="27"/>
      <c r="AC937" s="27"/>
      <c r="AD937" s="27" t="s">
        <v>144</v>
      </c>
      <c r="AE937" s="27" t="s">
        <v>145</v>
      </c>
      <c r="AF937" s="27"/>
      <c r="AG937" s="27">
        <v>7.4</v>
      </c>
      <c r="AH937" s="27">
        <v>1</v>
      </c>
      <c r="AI937" s="27">
        <v>1</v>
      </c>
      <c r="AJ937" s="27">
        <v>2.2999999999999998</v>
      </c>
      <c r="AK937" s="27">
        <f t="shared" si="498"/>
        <v>1.2999999999999998</v>
      </c>
      <c r="AL937" s="27" t="s">
        <v>143</v>
      </c>
      <c r="AM937" s="27" t="s">
        <v>143</v>
      </c>
      <c r="AN937" s="27"/>
      <c r="AO937" s="27">
        <f t="shared" si="499"/>
        <v>2</v>
      </c>
      <c r="AP937" s="27"/>
      <c r="AQ937" s="27"/>
      <c r="AR937" s="27"/>
      <c r="AS937" s="27"/>
      <c r="AT937" s="27"/>
      <c r="AU937" s="27"/>
      <c r="AV937" s="27">
        <f t="shared" si="500"/>
        <v>0</v>
      </c>
      <c r="AW937" s="27"/>
      <c r="AX937" s="28">
        <f>VLOOKUP(J937,ABNT5101!$I$3:$J$9,2)</f>
        <v>7.5</v>
      </c>
      <c r="AY937" s="28">
        <f>VLOOKUP(J937,ABNT5101!$I$3:$M$9,5)</f>
        <v>0.18</v>
      </c>
      <c r="AZ937" s="28" t="str">
        <f>_xlfn.XLOOKUP(J937,ABNT5101!I:I,ABNT5101!L:L)</f>
        <v>-</v>
      </c>
      <c r="BA937" s="28">
        <f>_xlfn.XLOOKUP(J937,ABNT5101!$I:$I,ABNT5101!M:M)</f>
        <v>0.18</v>
      </c>
      <c r="BB937" s="28" t="str">
        <f>_xlfn.XLOOKUP(J937,ABNT5101!$I:$I,ABNT5101!N:N)</f>
        <v>-</v>
      </c>
      <c r="BC937" s="28">
        <f>_xlfn.XLOOKUP(J937,ABNT5101!$I:$I,ABNT5101!O:O)</f>
        <v>16</v>
      </c>
      <c r="BD937" s="23" t="str">
        <f t="shared" si="501"/>
        <v>NÃO ATENDE</v>
      </c>
      <c r="BE937" s="72">
        <f t="shared" si="534"/>
        <v>-1</v>
      </c>
      <c r="BF937" s="72">
        <f t="shared" si="535"/>
        <v>-1</v>
      </c>
      <c r="BG937" s="72" t="str">
        <f t="shared" si="502"/>
        <v>-</v>
      </c>
      <c r="BH937" s="27"/>
      <c r="BI937" s="27"/>
      <c r="BJ937" s="27"/>
      <c r="BK937" s="27"/>
      <c r="BL937" s="26"/>
      <c r="BM937" s="27"/>
      <c r="BN937" s="31" t="str">
        <f t="shared" si="503"/>
        <v>NÃO ATENDE</v>
      </c>
      <c r="BO937" s="31" t="str">
        <f t="shared" si="536"/>
        <v>NÃO ATENDE</v>
      </c>
      <c r="BP937" s="31" t="str">
        <f t="shared" si="537"/>
        <v>NÃO ATENDE</v>
      </c>
      <c r="BQ937" s="31" t="str">
        <f t="shared" si="504"/>
        <v>ATENDE</v>
      </c>
      <c r="BR937" s="36" t="str">
        <f t="shared" si="505"/>
        <v>C5</v>
      </c>
      <c r="BS937" s="36" t="str">
        <f t="shared" si="532"/>
        <v>Sem Passeio</v>
      </c>
      <c r="BT937" s="37" t="e">
        <f t="shared" si="507"/>
        <v>#N/A</v>
      </c>
      <c r="BU937" s="34"/>
      <c r="BV937" s="34"/>
      <c r="BW937" s="36" t="e">
        <f>IF(BS937="-","-",_xlfn.XLOOKUP(BS937,ABNT5101!$B$4:$B$9,ABNT5101!$C$4:$C$9))</f>
        <v>#N/A</v>
      </c>
      <c r="BX937" s="36" t="e">
        <f>IF(BS937="-","-",_xlfn.XLOOKUP(BS937,ABNT5101!$B$4:$B$9,ABNT5101!$D$4:$D$9))</f>
        <v>#N/A</v>
      </c>
      <c r="BY937" s="31" t="e">
        <f t="shared" si="508"/>
        <v>#N/A</v>
      </c>
      <c r="BZ937" s="31" t="e">
        <f t="shared" si="509"/>
        <v>#N/A</v>
      </c>
      <c r="CA937" s="31" t="e">
        <f t="shared" si="510"/>
        <v>#N/A</v>
      </c>
      <c r="CB937" s="36" t="str">
        <f t="shared" si="533"/>
        <v>Sem Passeio</v>
      </c>
      <c r="CC937" s="37" t="e">
        <f t="shared" si="511"/>
        <v>#N/A</v>
      </c>
      <c r="CD937" s="38"/>
      <c r="CE937" s="38"/>
      <c r="CF937" s="23" t="e">
        <f>IF(CB937="-","-",_xlfn.XLOOKUP(CB937,ABNT5101!$B$4:$B$9,ABNT5101!$C$4:$C$9))</f>
        <v>#N/A</v>
      </c>
      <c r="CG937" s="27" t="e">
        <f>IF(CB937="-","-",_xlfn.XLOOKUP(CB937,ABNT5101!$B$4:$B$9,ABNT5101!$D$4:$D$9))</f>
        <v>#N/A</v>
      </c>
      <c r="CH937" s="31" t="e">
        <f t="shared" si="512"/>
        <v>#N/A</v>
      </c>
      <c r="CI937" s="31" t="e">
        <f t="shared" si="513"/>
        <v>#N/A</v>
      </c>
      <c r="CJ937" s="31" t="e">
        <f t="shared" si="514"/>
        <v>#N/A</v>
      </c>
      <c r="CK937" s="56">
        <f>_xlfn.XLOOKUP(CL937,'Banco de dados'!$B:$B,'Banco de dados'!$D:$D)</f>
        <v>0</v>
      </c>
      <c r="CL937" s="40"/>
      <c r="CM937" s="56">
        <f>_xlfn.XLOOKUP(CL937,'Banco de dados'!$B:$B,'Banco de dados'!$E:$E)</f>
        <v>0</v>
      </c>
      <c r="CN937" s="56"/>
      <c r="CO937" s="56">
        <f>IF(CN937="-","-",_xlfn.XLOOKUP(CN937,'Banco de dados'!$B:$B,'Banco de dados'!$E:$E))</f>
        <v>0</v>
      </c>
      <c r="CP937" s="41">
        <f t="shared" si="515"/>
        <v>1</v>
      </c>
      <c r="CQ937" s="56">
        <f>_xlfn.XLOOKUP(CL937,'Banco de dados'!$B:$B,'Banco de dados'!$H:$H)</f>
        <v>0</v>
      </c>
      <c r="CR937" s="56" t="e">
        <f t="array" aca="1" ref="CR937" ca="1">_xludf.xlookup(CN937,'Banco de dados'!$B:$B,'Banco de dados'!$H:$H)</f>
        <v>#NAME?</v>
      </c>
      <c r="CS937" s="58" t="e">
        <f t="array" aca="1" ref="CS937" ca="1">_xludf.xlookup(CL937,'Banco de dados'!$B:$B,'Banco de dados'!$F:$F)</f>
        <v>#NAME?</v>
      </c>
      <c r="CT937" s="56" t="e">
        <f t="array" aca="1" ref="CT937" ca="1">_xludf.xlookup(CN937,'Banco de dados'!$B:$B,'Banco de dados'!$F:$F)</f>
        <v>#NAME?</v>
      </c>
      <c r="CU937" s="42"/>
      <c r="CV937" s="42"/>
      <c r="CW937" s="56" t="str">
        <f>IF(AJ937=0.5,"Suporte",IF(AND(AJ937&gt;='Braços de IP'!$B$9,AJ937&lt;='Braços de IP'!$D$9),'Braços de IP'!$E$9,IF(AND(AJ937&gt;='Braços de IP'!$B$10,AJ937&lt;='Braços de IP'!$D$10),'Braços de IP'!$E$10,IF(AND(AJ937&gt;='Braços de IP'!$B$11,AJ937&lt;='Braços de IP'!$D$11),'Braços de IP'!$E$11,IF(AND(AJ937&gt;='Braços de IP'!$B$12,AJ937&lt;='Braços de IP'!$D$12),'Braços de IP'!$E$12,IF(AND(AJ937&gt;='Braços de IP'!$B$13,AJ937&lt;='Braços de IP'!$D$13),'Braços de IP'!$E$13,IF(AND(AJ937&gt;='Braços de IP'!$B$14,AJ937&lt;='Braços de IP'!$D$14),'Braços de IP'!$E$14,"ERRO")))))))</f>
        <v>Médio II</v>
      </c>
      <c r="CX937" s="42"/>
      <c r="CY937" s="56" t="str">
        <f>IF($CX937="","",VLOOKUP($CX937,'Braços de IP'!$E$9:$I$15,2,0))</f>
        <v/>
      </c>
      <c r="CZ937" s="43" t="str">
        <f>IF($CX937="","",VLOOKUP($CX937,'Braços de IP'!$E$9:$I$15,5,0))</f>
        <v/>
      </c>
      <c r="DA937" s="56"/>
      <c r="DB937" s="56"/>
      <c r="DC937" s="56"/>
      <c r="DD937" s="56"/>
      <c r="DE937" s="56"/>
      <c r="DF937" s="56"/>
      <c r="DG937" s="44">
        <f t="shared" si="516"/>
        <v>0</v>
      </c>
      <c r="DH937" s="45">
        <f t="shared" si="517"/>
        <v>58</v>
      </c>
      <c r="DI937" s="44">
        <f t="shared" si="518"/>
        <v>58</v>
      </c>
      <c r="DJ937" s="46">
        <f t="shared" si="519"/>
        <v>1</v>
      </c>
      <c r="DK937" s="47" t="s">
        <v>147</v>
      </c>
      <c r="DL937" s="48"/>
      <c r="DM937" s="49"/>
      <c r="DN937" s="23" t="s">
        <v>148</v>
      </c>
      <c r="DO937" s="23"/>
      <c r="DP937" s="50"/>
      <c r="DQ937" s="50" t="e">
        <f t="shared" si="529"/>
        <v>#VALUE!</v>
      </c>
      <c r="DS937" s="5" t="s">
        <v>2</v>
      </c>
      <c r="DT937" s="5">
        <f t="shared" si="530"/>
        <v>0</v>
      </c>
      <c r="DU937" s="50" t="e">
        <f t="shared" si="531"/>
        <v>#DIV/0!</v>
      </c>
    </row>
    <row r="938" spans="1:127" ht="15.75" hidden="1" customHeight="1" x14ac:dyDescent="0.3">
      <c r="B938" s="5"/>
      <c r="C938" s="5"/>
      <c r="D938" s="5"/>
      <c r="E938" s="22" t="s">
        <v>721</v>
      </c>
      <c r="F938" s="22" t="s">
        <v>150</v>
      </c>
      <c r="G938" s="23" t="s">
        <v>722</v>
      </c>
      <c r="H938" s="23">
        <v>-23.309532999999998</v>
      </c>
      <c r="I938" s="23">
        <v>-46.863883000000001</v>
      </c>
      <c r="J938" s="24" t="s">
        <v>160</v>
      </c>
      <c r="K938" s="25"/>
      <c r="L938" s="24" t="s">
        <v>152</v>
      </c>
      <c r="M938" s="24" t="s">
        <v>141</v>
      </c>
      <c r="N938" s="26">
        <v>120</v>
      </c>
      <c r="O938" s="27" t="s">
        <v>142</v>
      </c>
      <c r="P938" s="23" t="s">
        <v>143</v>
      </c>
      <c r="Q938" s="26">
        <f t="shared" ref="Q938:Q991" si="538">N938*AH938*2</f>
        <v>240</v>
      </c>
      <c r="R938" s="27">
        <v>2</v>
      </c>
      <c r="S938" s="28" t="s">
        <v>153</v>
      </c>
      <c r="T938" s="28">
        <v>6</v>
      </c>
      <c r="U938" s="23"/>
      <c r="V938" s="23"/>
      <c r="W938" s="29"/>
      <c r="X938" s="28" t="s">
        <v>153</v>
      </c>
      <c r="Y938" s="27"/>
      <c r="Z938" s="27"/>
      <c r="AA938" s="27"/>
      <c r="AB938" s="27"/>
      <c r="AC938" s="27"/>
      <c r="AD938" s="27" t="s">
        <v>144</v>
      </c>
      <c r="AE938" s="27" t="s">
        <v>145</v>
      </c>
      <c r="AF938" s="27"/>
      <c r="AG938" s="27">
        <v>8</v>
      </c>
      <c r="AH938" s="27">
        <v>1</v>
      </c>
      <c r="AI938" s="27">
        <v>1</v>
      </c>
      <c r="AJ938" s="27">
        <v>2.2999999999999998</v>
      </c>
      <c r="AK938" s="27">
        <f t="shared" ref="AK938:AK991" si="539">AJ938-AI938</f>
        <v>1.2999999999999998</v>
      </c>
      <c r="AL938" s="27" t="s">
        <v>143</v>
      </c>
      <c r="AM938" s="27" t="s">
        <v>143</v>
      </c>
      <c r="AN938" s="27"/>
      <c r="AO938" s="27">
        <f t="shared" ref="AO938:AO991" si="540">IF(AD938="Unilateral",2*AH938,IF(AD938="Bilateral Alternada",3*AH938,IF(AD938="Bilateral Frontal",4*AH938,IF(AD938="Canteiro Central",2*AH938,"erro"))))</f>
        <v>2</v>
      </c>
      <c r="AP938" s="27"/>
      <c r="AQ938" s="27"/>
      <c r="AR938" s="27"/>
      <c r="AS938" s="27"/>
      <c r="AT938" s="27"/>
      <c r="AU938" s="27"/>
      <c r="AV938" s="27">
        <f t="shared" ref="AV938:AV991" si="541">IF(AP938=0,0,IF(AD938="Unilateral",2*AP938,IF(AD938="Bilateral Alternada",3*AP938,IF(AD938="Bilateral Frontal",4*AP938,IF(AD938="Canteiro Central",2*AP938,"erro")))))</f>
        <v>0</v>
      </c>
      <c r="AW938" s="27"/>
      <c r="AX938" s="28">
        <f>VLOOKUP(J938,ABNT5101!$I$3:$J$9,2)</f>
        <v>10</v>
      </c>
      <c r="AY938" s="28">
        <f>VLOOKUP(J938,ABNT5101!$I$3:$M$9,5)</f>
        <v>0.18</v>
      </c>
      <c r="AZ938" s="28" t="str">
        <f>_xlfn.XLOOKUP(J938,ABNT5101!I:I,ABNT5101!L:L)</f>
        <v>-</v>
      </c>
      <c r="BA938" s="28">
        <f>_xlfn.XLOOKUP(J938,ABNT5101!$I:$I,ABNT5101!M:M)</f>
        <v>0.18</v>
      </c>
      <c r="BB938" s="28" t="str">
        <f>_xlfn.XLOOKUP(J938,ABNT5101!$I:$I,ABNT5101!N:N)</f>
        <v>-</v>
      </c>
      <c r="BC938" s="28">
        <f>_xlfn.XLOOKUP(J938,ABNT5101!$I:$I,ABNT5101!O:O)</f>
        <v>16</v>
      </c>
      <c r="BD938" s="23" t="str">
        <f t="shared" ref="BD938:BD991" si="542">IF(BN938="NÃO ATENDE","NÃO ATENDE",IF(BY938="NÃO ATENDE","NÃO ATENDE",IF(CH938="NÃO ATENDE","NÃO ATENDE","ATENDE")))</f>
        <v>NÃO ATENDE</v>
      </c>
      <c r="BE938" s="72">
        <f t="shared" si="534"/>
        <v>-1</v>
      </c>
      <c r="BF938" s="72">
        <f t="shared" si="535"/>
        <v>-1</v>
      </c>
      <c r="BG938" s="72" t="str">
        <f t="shared" ref="BG938:BG991" si="543">IF($J938="M6",BJ938/AZ938-1,"-")</f>
        <v>-</v>
      </c>
      <c r="BH938" s="27"/>
      <c r="BI938" s="27"/>
      <c r="BJ938" s="27"/>
      <c r="BK938" s="27"/>
      <c r="BL938" s="26"/>
      <c r="BM938" s="27"/>
      <c r="BN938" s="31" t="str">
        <f t="shared" ref="BN938:BN991" si="544">IF(OR(BO938="NÃO ATENDE",BP938="NÃO ATENDE",BQ938="NÃO ATENDE"),"NÃO ATENDE","ATENDE")</f>
        <v>NÃO ATENDE</v>
      </c>
      <c r="BO938" s="31" t="str">
        <f t="shared" si="536"/>
        <v>NÃO ATENDE</v>
      </c>
      <c r="BP938" s="31" t="str">
        <f t="shared" si="537"/>
        <v>NÃO ATENDE</v>
      </c>
      <c r="BQ938" s="31" t="str">
        <f t="shared" ref="BQ938:BQ991" si="545">IF(AZ938="-","ATENDE",IF(BJ938&gt;=AZ938,"ATENDE",IF(BJ938&gt;=(AZ938-0.02),"ATENDIMENTO LIMIAR","NÃO ATENDE")))</f>
        <v>ATENDE</v>
      </c>
      <c r="BR938" s="36" t="str">
        <f t="shared" ref="BR938:BR991" si="546">J938</f>
        <v>C4</v>
      </c>
      <c r="BS938" s="36" t="str">
        <f t="shared" si="532"/>
        <v>Sem Passeio</v>
      </c>
      <c r="BT938" s="37" t="e">
        <f t="shared" ref="BT938:BT991" si="547">IF(BU938="-","-",BU938/BW938-1)</f>
        <v>#N/A</v>
      </c>
      <c r="BU938" s="34"/>
      <c r="BV938" s="34"/>
      <c r="BW938" s="36" t="e">
        <f>IF(BS938="-","-",_xlfn.XLOOKUP(BS938,ABNT5101!$B$4:$B$9,ABNT5101!$C$4:$C$9))</f>
        <v>#N/A</v>
      </c>
      <c r="BX938" s="36" t="e">
        <f>IF(BS938="-","-",_xlfn.XLOOKUP(BS938,ABNT5101!$B$4:$B$9,ABNT5101!$D$4:$D$9))</f>
        <v>#N/A</v>
      </c>
      <c r="BY938" s="31" t="e">
        <f t="shared" ref="BY938:BY991" si="548">IF(BZ938="-","-",IF(BZ938="NÃO ATENDE","NÃO ATENDE",IF(CA938="NÃO ATENDE","NÃO ATENDE","ATENDE")))</f>
        <v>#N/A</v>
      </c>
      <c r="BZ938" s="31" t="e">
        <f t="shared" ref="BZ938:BZ991" si="549">IF(BS938="-","-",IF(BU938&gt;=BW938,"ATENDE",IF(BU938&gt;=(BW938*0.99),"ATENDIMENTO LIMIAR","NÃO ATENDE")))</f>
        <v>#N/A</v>
      </c>
      <c r="CA938" s="31" t="e">
        <f t="shared" ref="CA938:CA991" si="550">IF(BS938="-","-",IF(BV938&gt;=BX938,"ATENDE","NÃO ATENDE"))</f>
        <v>#N/A</v>
      </c>
      <c r="CB938" s="36" t="str">
        <f t="shared" si="533"/>
        <v>Sem Passeio</v>
      </c>
      <c r="CC938" s="37" t="e">
        <f t="shared" ref="CC938:CC991" si="551">IF(CD938="-","-",CD938/CF938-1)</f>
        <v>#N/A</v>
      </c>
      <c r="CD938" s="38"/>
      <c r="CE938" s="38"/>
      <c r="CF938" s="23" t="e">
        <f>IF(CB938="-","-",_xlfn.XLOOKUP(CB938,ABNT5101!$B$4:$B$9,ABNT5101!$C$4:$C$9))</f>
        <v>#N/A</v>
      </c>
      <c r="CG938" s="27" t="e">
        <f>IF(CB938="-","-",_xlfn.XLOOKUP(CB938,ABNT5101!$B$4:$B$9,ABNT5101!$D$4:$D$9))</f>
        <v>#N/A</v>
      </c>
      <c r="CH938" s="31" t="e">
        <f t="shared" ref="CH938:CH991" si="552">IF(CI938="-","-",IF(CI938="NÃO ATENDE","NÃO ATENDE",IF(CJ938="NÃO ATENDE","NÃO ATENDE","ATENDE")))</f>
        <v>#N/A</v>
      </c>
      <c r="CI938" s="31" t="e">
        <f t="shared" ref="CI938:CI991" si="553">IF(CB938="-","-",IF(CD938&gt;=(CF938),"ATENDE",IF(CD938&gt;=(0.99*CF938),"ATENDIMENTO LIMIAR","NÃO ATENDE")))</f>
        <v>#N/A</v>
      </c>
      <c r="CJ938" s="31" t="e">
        <f t="shared" ref="CJ938:CJ991" si="554">IF(CB938="-","-",IF(CE938&gt;=CG938,"ATENDE","NÃO ATENDE"))</f>
        <v>#N/A</v>
      </c>
      <c r="CK938" s="56">
        <f>_xlfn.XLOOKUP(CL938,'Banco de dados'!$B:$B,'Banco de dados'!$D:$D)</f>
        <v>0</v>
      </c>
      <c r="CL938" s="40"/>
      <c r="CM938" s="56">
        <f>_xlfn.XLOOKUP(CL938,'Banco de dados'!$B:$B,'Banco de dados'!$E:$E)</f>
        <v>0</v>
      </c>
      <c r="CN938" s="56"/>
      <c r="CO938" s="56">
        <f>IF(CN938="-","-",_xlfn.XLOOKUP(CN938,'Banco de dados'!$B:$B,'Banco de dados'!$E:$E))</f>
        <v>0</v>
      </c>
      <c r="CP938" s="41">
        <f t="shared" ref="CP938:CP991" si="555">AH938</f>
        <v>1</v>
      </c>
      <c r="CQ938" s="56">
        <f>_xlfn.XLOOKUP(CL938,'Banco de dados'!$B:$B,'Banco de dados'!$H:$H)</f>
        <v>0</v>
      </c>
      <c r="CR938" s="56" t="e">
        <f t="array" aca="1" ref="CR938" ca="1">_xludf.xlookup(CN938,'Banco de dados'!$B:$B,'Banco de dados'!$H:$H)</f>
        <v>#NAME?</v>
      </c>
      <c r="CS938" s="58" t="e">
        <f t="array" aca="1" ref="CS938" ca="1">_xludf.xlookup(CL938,'Banco de dados'!$B:$B,'Banco de dados'!$F:$F)</f>
        <v>#NAME?</v>
      </c>
      <c r="CT938" s="56" t="e">
        <f t="array" aca="1" ref="CT938" ca="1">_xludf.xlookup(CN938,'Banco de dados'!$B:$B,'Banco de dados'!$F:$F)</f>
        <v>#NAME?</v>
      </c>
      <c r="CU938" s="42"/>
      <c r="CV938" s="42"/>
      <c r="CW938" s="56" t="str">
        <f>IF(AJ938=0.5,"Suporte",IF(AND(AJ938&gt;='Braços de IP'!$B$9,AJ938&lt;='Braços de IP'!$D$9),'Braços de IP'!$E$9,IF(AND(AJ938&gt;='Braços de IP'!$B$10,AJ938&lt;='Braços de IP'!$D$10),'Braços de IP'!$E$10,IF(AND(AJ938&gt;='Braços de IP'!$B$11,AJ938&lt;='Braços de IP'!$D$11),'Braços de IP'!$E$11,IF(AND(AJ938&gt;='Braços de IP'!$B$12,AJ938&lt;='Braços de IP'!$D$12),'Braços de IP'!$E$12,IF(AND(AJ938&gt;='Braços de IP'!$B$13,AJ938&lt;='Braços de IP'!$D$13),'Braços de IP'!$E$13,IF(AND(AJ938&gt;='Braços de IP'!$B$14,AJ938&lt;='Braços de IP'!$D$14),'Braços de IP'!$E$14,"ERRO")))))))</f>
        <v>Médio II</v>
      </c>
      <c r="CX938" s="42"/>
      <c r="CY938" s="56" t="str">
        <f>IF($CX938="","",VLOOKUP($CX938,'Braços de IP'!$E$9:$I$15,2,0))</f>
        <v/>
      </c>
      <c r="CZ938" s="43" t="str">
        <f>IF($CX938="","",VLOOKUP($CX938,'Braços de IP'!$E$9:$I$15,5,0))</f>
        <v/>
      </c>
      <c r="DA938" s="56"/>
      <c r="DB938" s="56"/>
      <c r="DC938" s="56"/>
      <c r="DD938" s="56"/>
      <c r="DE938" s="56"/>
      <c r="DF938" s="56"/>
      <c r="DG938" s="44">
        <f t="shared" ref="DG938:DG991" si="556">CQ938</f>
        <v>0</v>
      </c>
      <c r="DH938" s="45">
        <f t="shared" ref="DH938:DH991" si="557">N938</f>
        <v>120</v>
      </c>
      <c r="DI938" s="44">
        <f t="shared" ref="DI938:DI991" si="558">SUM(DG938:DH938)*CP938</f>
        <v>120</v>
      </c>
      <c r="DJ938" s="46">
        <f t="shared" ref="DJ938:DJ991" si="559">1-DG938/DH938</f>
        <v>1</v>
      </c>
      <c r="DK938" s="47" t="s">
        <v>147</v>
      </c>
      <c r="DL938" s="48"/>
      <c r="DM938" s="49"/>
      <c r="DN938" s="23" t="s">
        <v>148</v>
      </c>
      <c r="DO938" s="23"/>
      <c r="DP938" s="50"/>
      <c r="DQ938" s="50" t="e">
        <f t="shared" si="529"/>
        <v>#VALUE!</v>
      </c>
      <c r="DS938" s="5" t="s">
        <v>2</v>
      </c>
      <c r="DT938" s="5">
        <f t="shared" si="530"/>
        <v>0</v>
      </c>
      <c r="DU938" s="50" t="e">
        <f t="shared" si="531"/>
        <v>#DIV/0!</v>
      </c>
    </row>
    <row r="939" spans="1:127" ht="15.75" hidden="1" customHeight="1" x14ac:dyDescent="0.3">
      <c r="B939" s="5"/>
      <c r="C939" s="5"/>
      <c r="D939" s="5"/>
      <c r="E939" s="22" t="s">
        <v>721</v>
      </c>
      <c r="F939" s="22" t="s">
        <v>150</v>
      </c>
      <c r="G939" s="23" t="s">
        <v>722</v>
      </c>
      <c r="H939" s="23">
        <v>-23.309532999999998</v>
      </c>
      <c r="I939" s="23">
        <v>-46.863883000000001</v>
      </c>
      <c r="J939" s="24" t="s">
        <v>160</v>
      </c>
      <c r="K939" s="25"/>
      <c r="L939" s="24" t="s">
        <v>152</v>
      </c>
      <c r="M939" s="24" t="s">
        <v>141</v>
      </c>
      <c r="N939" s="26">
        <v>120</v>
      </c>
      <c r="O939" s="27" t="s">
        <v>142</v>
      </c>
      <c r="P939" s="23" t="s">
        <v>143</v>
      </c>
      <c r="Q939" s="26">
        <f t="shared" si="538"/>
        <v>240</v>
      </c>
      <c r="R939" s="27">
        <v>2</v>
      </c>
      <c r="S939" s="28" t="s">
        <v>153</v>
      </c>
      <c r="T939" s="28">
        <v>6</v>
      </c>
      <c r="U939" s="23"/>
      <c r="V939" s="23"/>
      <c r="W939" s="29"/>
      <c r="X939" s="28" t="s">
        <v>153</v>
      </c>
      <c r="Y939" s="27"/>
      <c r="Z939" s="27"/>
      <c r="AA939" s="27"/>
      <c r="AB939" s="27"/>
      <c r="AC939" s="27"/>
      <c r="AD939" s="27" t="s">
        <v>144</v>
      </c>
      <c r="AE939" s="27" t="s">
        <v>145</v>
      </c>
      <c r="AF939" s="27"/>
      <c r="AG939" s="27">
        <v>8</v>
      </c>
      <c r="AH939" s="27">
        <v>1</v>
      </c>
      <c r="AI939" s="27">
        <v>1</v>
      </c>
      <c r="AJ939" s="27">
        <v>2.2999999999999998</v>
      </c>
      <c r="AK939" s="27">
        <f t="shared" si="539"/>
        <v>1.2999999999999998</v>
      </c>
      <c r="AL939" s="27" t="s">
        <v>143</v>
      </c>
      <c r="AM939" s="27" t="s">
        <v>143</v>
      </c>
      <c r="AN939" s="27"/>
      <c r="AO939" s="27">
        <f t="shared" si="540"/>
        <v>2</v>
      </c>
      <c r="AP939" s="27"/>
      <c r="AQ939" s="27"/>
      <c r="AR939" s="27"/>
      <c r="AS939" s="27"/>
      <c r="AT939" s="27"/>
      <c r="AU939" s="27"/>
      <c r="AV939" s="27">
        <f t="shared" si="541"/>
        <v>0</v>
      </c>
      <c r="AW939" s="27"/>
      <c r="AX939" s="28">
        <f>VLOOKUP(J939,ABNT5101!$I$3:$J$9,2)</f>
        <v>10</v>
      </c>
      <c r="AY939" s="28">
        <f>VLOOKUP(J939,ABNT5101!$I$3:$M$9,5)</f>
        <v>0.18</v>
      </c>
      <c r="AZ939" s="28" t="str">
        <f>_xlfn.XLOOKUP(J939,ABNT5101!I:I,ABNT5101!L:L)</f>
        <v>-</v>
      </c>
      <c r="BA939" s="28">
        <f>_xlfn.XLOOKUP(J939,ABNT5101!$I:$I,ABNT5101!M:M)</f>
        <v>0.18</v>
      </c>
      <c r="BB939" s="28" t="str">
        <f>_xlfn.XLOOKUP(J939,ABNT5101!$I:$I,ABNT5101!N:N)</f>
        <v>-</v>
      </c>
      <c r="BC939" s="28">
        <f>_xlfn.XLOOKUP(J939,ABNT5101!$I:$I,ABNT5101!O:O)</f>
        <v>16</v>
      </c>
      <c r="BD939" s="23" t="str">
        <f t="shared" si="542"/>
        <v>NÃO ATENDE</v>
      </c>
      <c r="BE939" s="72">
        <f t="shared" si="534"/>
        <v>-1</v>
      </c>
      <c r="BF939" s="72">
        <f t="shared" si="535"/>
        <v>-1</v>
      </c>
      <c r="BG939" s="72" t="str">
        <f t="shared" si="543"/>
        <v>-</v>
      </c>
      <c r="BH939" s="27"/>
      <c r="BI939" s="27"/>
      <c r="BJ939" s="27"/>
      <c r="BK939" s="27"/>
      <c r="BL939" s="26"/>
      <c r="BM939" s="27"/>
      <c r="BN939" s="31" t="str">
        <f t="shared" si="544"/>
        <v>NÃO ATENDE</v>
      </c>
      <c r="BO939" s="31" t="str">
        <f t="shared" si="536"/>
        <v>NÃO ATENDE</v>
      </c>
      <c r="BP939" s="31" t="str">
        <f t="shared" si="537"/>
        <v>NÃO ATENDE</v>
      </c>
      <c r="BQ939" s="31" t="str">
        <f t="shared" si="545"/>
        <v>ATENDE</v>
      </c>
      <c r="BR939" s="36" t="str">
        <f t="shared" si="546"/>
        <v>C4</v>
      </c>
      <c r="BS939" s="36" t="str">
        <f t="shared" si="532"/>
        <v>Sem Passeio</v>
      </c>
      <c r="BT939" s="37" t="e">
        <f t="shared" si="547"/>
        <v>#N/A</v>
      </c>
      <c r="BU939" s="34"/>
      <c r="BV939" s="34"/>
      <c r="BW939" s="36" t="e">
        <f>IF(BS939="-","-",_xlfn.XLOOKUP(BS939,ABNT5101!$B$4:$B$9,ABNT5101!$C$4:$C$9))</f>
        <v>#N/A</v>
      </c>
      <c r="BX939" s="36" t="e">
        <f>IF(BS939="-","-",_xlfn.XLOOKUP(BS939,ABNT5101!$B$4:$B$9,ABNT5101!$D$4:$D$9))</f>
        <v>#N/A</v>
      </c>
      <c r="BY939" s="31" t="e">
        <f t="shared" si="548"/>
        <v>#N/A</v>
      </c>
      <c r="BZ939" s="31" t="e">
        <f t="shared" si="549"/>
        <v>#N/A</v>
      </c>
      <c r="CA939" s="31" t="e">
        <f t="shared" si="550"/>
        <v>#N/A</v>
      </c>
      <c r="CB939" s="36" t="str">
        <f t="shared" si="533"/>
        <v>Sem Passeio</v>
      </c>
      <c r="CC939" s="37" t="e">
        <f t="shared" si="551"/>
        <v>#N/A</v>
      </c>
      <c r="CD939" s="38"/>
      <c r="CE939" s="38"/>
      <c r="CF939" s="23" t="e">
        <f>IF(CB939="-","-",_xlfn.XLOOKUP(CB939,ABNT5101!$B$4:$B$9,ABNT5101!$C$4:$C$9))</f>
        <v>#N/A</v>
      </c>
      <c r="CG939" s="27" t="e">
        <f>IF(CB939="-","-",_xlfn.XLOOKUP(CB939,ABNT5101!$B$4:$B$9,ABNT5101!$D$4:$D$9))</f>
        <v>#N/A</v>
      </c>
      <c r="CH939" s="31" t="e">
        <f t="shared" si="552"/>
        <v>#N/A</v>
      </c>
      <c r="CI939" s="31" t="e">
        <f t="shared" si="553"/>
        <v>#N/A</v>
      </c>
      <c r="CJ939" s="31" t="e">
        <f t="shared" si="554"/>
        <v>#N/A</v>
      </c>
      <c r="CK939" s="56">
        <f>_xlfn.XLOOKUP(CL939,'Banco de dados'!$B:$B,'Banco de dados'!$D:$D)</f>
        <v>0</v>
      </c>
      <c r="CL939" s="40"/>
      <c r="CM939" s="56">
        <f>_xlfn.XLOOKUP(CL939,'Banco de dados'!$B:$B,'Banco de dados'!$E:$E)</f>
        <v>0</v>
      </c>
      <c r="CN939" s="56"/>
      <c r="CO939" s="56">
        <f>IF(CN939="-","-",_xlfn.XLOOKUP(CN939,'Banco de dados'!$B:$B,'Banco de dados'!$E:$E))</f>
        <v>0</v>
      </c>
      <c r="CP939" s="41">
        <f t="shared" si="555"/>
        <v>1</v>
      </c>
      <c r="CQ939" s="56">
        <f>_xlfn.XLOOKUP(CL939,'Banco de dados'!$B:$B,'Banco de dados'!$H:$H)</f>
        <v>0</v>
      </c>
      <c r="CR939" s="56" t="e">
        <f t="array" aca="1" ref="CR939" ca="1">_xludf.xlookup(CN939,'Banco de dados'!$B:$B,'Banco de dados'!$H:$H)</f>
        <v>#NAME?</v>
      </c>
      <c r="CS939" s="58" t="e">
        <f t="array" aca="1" ref="CS939" ca="1">_xludf.xlookup(CL939,'Banco de dados'!$B:$B,'Banco de dados'!$F:$F)</f>
        <v>#NAME?</v>
      </c>
      <c r="CT939" s="56" t="e">
        <f t="array" aca="1" ref="CT939" ca="1">_xludf.xlookup(CN939,'Banco de dados'!$B:$B,'Banco de dados'!$F:$F)</f>
        <v>#NAME?</v>
      </c>
      <c r="CU939" s="42"/>
      <c r="CV939" s="42"/>
      <c r="CW939" s="56" t="str">
        <f>IF(AJ939=0.5,"Suporte",IF(AND(AJ939&gt;='Braços de IP'!$B$9,AJ939&lt;='Braços de IP'!$D$9),'Braços de IP'!$E$9,IF(AND(AJ939&gt;='Braços de IP'!$B$10,AJ939&lt;='Braços de IP'!$D$10),'Braços de IP'!$E$10,IF(AND(AJ939&gt;='Braços de IP'!$B$11,AJ939&lt;='Braços de IP'!$D$11),'Braços de IP'!$E$11,IF(AND(AJ939&gt;='Braços de IP'!$B$12,AJ939&lt;='Braços de IP'!$D$12),'Braços de IP'!$E$12,IF(AND(AJ939&gt;='Braços de IP'!$B$13,AJ939&lt;='Braços de IP'!$D$13),'Braços de IP'!$E$13,IF(AND(AJ939&gt;='Braços de IP'!$B$14,AJ939&lt;='Braços de IP'!$D$14),'Braços de IP'!$E$14,"ERRO")))))))</f>
        <v>Médio II</v>
      </c>
      <c r="CX939" s="42"/>
      <c r="CY939" s="56" t="str">
        <f>IF($CX939="","",VLOOKUP($CX939,'Braços de IP'!$E$9:$I$15,2,0))</f>
        <v/>
      </c>
      <c r="CZ939" s="43" t="str">
        <f>IF($CX939="","",VLOOKUP($CX939,'Braços de IP'!$E$9:$I$15,5,0))</f>
        <v/>
      </c>
      <c r="DA939" s="56"/>
      <c r="DB939" s="56"/>
      <c r="DC939" s="56"/>
      <c r="DD939" s="56"/>
      <c r="DE939" s="56"/>
      <c r="DF939" s="56"/>
      <c r="DG939" s="44">
        <f t="shared" si="556"/>
        <v>0</v>
      </c>
      <c r="DH939" s="45">
        <f t="shared" si="557"/>
        <v>120</v>
      </c>
      <c r="DI939" s="44">
        <f t="shared" si="558"/>
        <v>120</v>
      </c>
      <c r="DJ939" s="46">
        <f t="shared" si="559"/>
        <v>1</v>
      </c>
      <c r="DK939" s="47" t="s">
        <v>147</v>
      </c>
      <c r="DL939" s="48"/>
      <c r="DM939" s="49"/>
      <c r="DN939" s="23" t="s">
        <v>148</v>
      </c>
      <c r="DO939" s="23"/>
      <c r="DQ939" s="50" t="e">
        <f t="shared" si="529"/>
        <v>#VALUE!</v>
      </c>
      <c r="DS939" s="5" t="s">
        <v>2</v>
      </c>
      <c r="DT939" s="5">
        <f t="shared" si="530"/>
        <v>0</v>
      </c>
      <c r="DU939" s="50" t="e">
        <f t="shared" si="531"/>
        <v>#DIV/0!</v>
      </c>
    </row>
    <row r="940" spans="1:127" ht="15.75" hidden="1" customHeight="1" x14ac:dyDescent="0.3">
      <c r="B940" s="5"/>
      <c r="C940" s="5"/>
      <c r="D940" s="5"/>
      <c r="E940" s="22" t="s">
        <v>721</v>
      </c>
      <c r="F940" s="22" t="s">
        <v>150</v>
      </c>
      <c r="G940" s="23" t="s">
        <v>722</v>
      </c>
      <c r="H940" s="23">
        <v>-23.309532999999998</v>
      </c>
      <c r="I940" s="23">
        <v>-46.863883000000001</v>
      </c>
      <c r="J940" s="24" t="s">
        <v>160</v>
      </c>
      <c r="K940" s="25"/>
      <c r="L940" s="24" t="s">
        <v>152</v>
      </c>
      <c r="M940" s="24" t="s">
        <v>141</v>
      </c>
      <c r="N940" s="26">
        <v>120</v>
      </c>
      <c r="O940" s="27" t="s">
        <v>142</v>
      </c>
      <c r="P940" s="23" t="s">
        <v>143</v>
      </c>
      <c r="Q940" s="26">
        <f t="shared" si="538"/>
        <v>240</v>
      </c>
      <c r="R940" s="27">
        <v>2</v>
      </c>
      <c r="S940" s="28" t="s">
        <v>153</v>
      </c>
      <c r="T940" s="28">
        <v>6</v>
      </c>
      <c r="U940" s="23"/>
      <c r="V940" s="23"/>
      <c r="W940" s="29"/>
      <c r="X940" s="28" t="s">
        <v>153</v>
      </c>
      <c r="Y940" s="27"/>
      <c r="Z940" s="27"/>
      <c r="AA940" s="27"/>
      <c r="AB940" s="27"/>
      <c r="AC940" s="27"/>
      <c r="AD940" s="27" t="s">
        <v>144</v>
      </c>
      <c r="AE940" s="27" t="s">
        <v>145</v>
      </c>
      <c r="AF940" s="27"/>
      <c r="AG940" s="27">
        <v>8</v>
      </c>
      <c r="AH940" s="27">
        <v>1</v>
      </c>
      <c r="AI940" s="27">
        <v>1</v>
      </c>
      <c r="AJ940" s="27">
        <v>2.2999999999999998</v>
      </c>
      <c r="AK940" s="27">
        <f t="shared" si="539"/>
        <v>1.2999999999999998</v>
      </c>
      <c r="AL940" s="27" t="s">
        <v>143</v>
      </c>
      <c r="AM940" s="27" t="s">
        <v>143</v>
      </c>
      <c r="AN940" s="27"/>
      <c r="AO940" s="27">
        <f t="shared" si="540"/>
        <v>2</v>
      </c>
      <c r="AP940" s="27"/>
      <c r="AQ940" s="27"/>
      <c r="AR940" s="27"/>
      <c r="AS940" s="27"/>
      <c r="AT940" s="27"/>
      <c r="AU940" s="27"/>
      <c r="AV940" s="27">
        <f t="shared" si="541"/>
        <v>0</v>
      </c>
      <c r="AW940" s="27"/>
      <c r="AX940" s="28">
        <f>VLOOKUP(J940,ABNT5101!$I$3:$J$9,2)</f>
        <v>10</v>
      </c>
      <c r="AY940" s="28">
        <f>VLOOKUP(J940,ABNT5101!$I$3:$M$9,5)</f>
        <v>0.18</v>
      </c>
      <c r="AZ940" s="28" t="str">
        <f>_xlfn.XLOOKUP(J940,ABNT5101!I:I,ABNT5101!L:L)</f>
        <v>-</v>
      </c>
      <c r="BA940" s="28">
        <f>_xlfn.XLOOKUP(J940,ABNT5101!$I:$I,ABNT5101!M:M)</f>
        <v>0.18</v>
      </c>
      <c r="BB940" s="28" t="str">
        <f>_xlfn.XLOOKUP(J940,ABNT5101!$I:$I,ABNT5101!N:N)</f>
        <v>-</v>
      </c>
      <c r="BC940" s="28">
        <f>_xlfn.XLOOKUP(J940,ABNT5101!$I:$I,ABNT5101!O:O)</f>
        <v>16</v>
      </c>
      <c r="BD940" s="23" t="str">
        <f t="shared" si="542"/>
        <v>NÃO ATENDE</v>
      </c>
      <c r="BE940" s="72">
        <f t="shared" si="534"/>
        <v>-1</v>
      </c>
      <c r="BF940" s="72">
        <f t="shared" si="535"/>
        <v>-1</v>
      </c>
      <c r="BG940" s="72" t="str">
        <f t="shared" si="543"/>
        <v>-</v>
      </c>
      <c r="BH940" s="27"/>
      <c r="BI940" s="27"/>
      <c r="BJ940" s="27"/>
      <c r="BK940" s="27"/>
      <c r="BL940" s="26"/>
      <c r="BM940" s="27"/>
      <c r="BN940" s="31" t="str">
        <f t="shared" si="544"/>
        <v>NÃO ATENDE</v>
      </c>
      <c r="BO940" s="31" t="str">
        <f t="shared" si="536"/>
        <v>NÃO ATENDE</v>
      </c>
      <c r="BP940" s="31" t="str">
        <f t="shared" si="537"/>
        <v>NÃO ATENDE</v>
      </c>
      <c r="BQ940" s="31" t="str">
        <f t="shared" si="545"/>
        <v>ATENDE</v>
      </c>
      <c r="BR940" s="36" t="str">
        <f t="shared" si="546"/>
        <v>C4</v>
      </c>
      <c r="BS940" s="36" t="str">
        <f t="shared" si="532"/>
        <v>Sem Passeio</v>
      </c>
      <c r="BT940" s="37" t="e">
        <f t="shared" si="547"/>
        <v>#N/A</v>
      </c>
      <c r="BU940" s="34"/>
      <c r="BV940" s="34"/>
      <c r="BW940" s="36" t="e">
        <f>IF(BS940="-","-",_xlfn.XLOOKUP(BS940,ABNT5101!$B$4:$B$9,ABNT5101!$C$4:$C$9))</f>
        <v>#N/A</v>
      </c>
      <c r="BX940" s="36" t="e">
        <f>IF(BS940="-","-",_xlfn.XLOOKUP(BS940,ABNT5101!$B$4:$B$9,ABNT5101!$D$4:$D$9))</f>
        <v>#N/A</v>
      </c>
      <c r="BY940" s="31" t="e">
        <f t="shared" si="548"/>
        <v>#N/A</v>
      </c>
      <c r="BZ940" s="31" t="e">
        <f t="shared" si="549"/>
        <v>#N/A</v>
      </c>
      <c r="CA940" s="31" t="e">
        <f t="shared" si="550"/>
        <v>#N/A</v>
      </c>
      <c r="CB940" s="36" t="str">
        <f t="shared" si="533"/>
        <v>Sem Passeio</v>
      </c>
      <c r="CC940" s="37" t="e">
        <f t="shared" si="551"/>
        <v>#N/A</v>
      </c>
      <c r="CD940" s="38"/>
      <c r="CE940" s="38"/>
      <c r="CF940" s="23" t="e">
        <f>IF(CB940="-","-",_xlfn.XLOOKUP(CB940,ABNT5101!$B$4:$B$9,ABNT5101!$C$4:$C$9))</f>
        <v>#N/A</v>
      </c>
      <c r="CG940" s="27" t="e">
        <f>IF(CB940="-","-",_xlfn.XLOOKUP(CB940,ABNT5101!$B$4:$B$9,ABNT5101!$D$4:$D$9))</f>
        <v>#N/A</v>
      </c>
      <c r="CH940" s="31" t="e">
        <f t="shared" si="552"/>
        <v>#N/A</v>
      </c>
      <c r="CI940" s="31" t="e">
        <f t="shared" si="553"/>
        <v>#N/A</v>
      </c>
      <c r="CJ940" s="31" t="e">
        <f t="shared" si="554"/>
        <v>#N/A</v>
      </c>
      <c r="CK940" s="56">
        <f>_xlfn.XLOOKUP(CL940,'Banco de dados'!$B:$B,'Banco de dados'!$D:$D)</f>
        <v>0</v>
      </c>
      <c r="CL940" s="40"/>
      <c r="CM940" s="56">
        <f>_xlfn.XLOOKUP(CL940,'Banco de dados'!$B:$B,'Banco de dados'!$E:$E)</f>
        <v>0</v>
      </c>
      <c r="CN940" s="56"/>
      <c r="CO940" s="56">
        <f>IF(CN940="-","-",_xlfn.XLOOKUP(CN940,'Banco de dados'!$B:$B,'Banco de dados'!$E:$E))</f>
        <v>0</v>
      </c>
      <c r="CP940" s="41">
        <f t="shared" si="555"/>
        <v>1</v>
      </c>
      <c r="CQ940" s="56">
        <f>_xlfn.XLOOKUP(CL940,'Banco de dados'!$B:$B,'Banco de dados'!$H:$H)</f>
        <v>0</v>
      </c>
      <c r="CR940" s="56" t="e">
        <f t="array" aca="1" ref="CR940" ca="1">_xludf.xlookup(CN940,'Banco de dados'!$B:$B,'Banco de dados'!$H:$H)</f>
        <v>#NAME?</v>
      </c>
      <c r="CS940" s="58" t="e">
        <f t="array" aca="1" ref="CS940" ca="1">_xludf.xlookup(CL940,'Banco de dados'!$B:$B,'Banco de dados'!$F:$F)</f>
        <v>#NAME?</v>
      </c>
      <c r="CT940" s="56" t="e">
        <f t="array" aca="1" ref="CT940" ca="1">_xludf.xlookup(CN940,'Banco de dados'!$B:$B,'Banco de dados'!$F:$F)</f>
        <v>#NAME?</v>
      </c>
      <c r="CU940" s="42"/>
      <c r="CV940" s="42"/>
      <c r="CW940" s="56" t="str">
        <f>IF(AJ940=0.5,"Suporte",IF(AND(AJ940&gt;='Braços de IP'!$B$9,AJ940&lt;='Braços de IP'!$D$9),'Braços de IP'!$E$9,IF(AND(AJ940&gt;='Braços de IP'!$B$10,AJ940&lt;='Braços de IP'!$D$10),'Braços de IP'!$E$10,IF(AND(AJ940&gt;='Braços de IP'!$B$11,AJ940&lt;='Braços de IP'!$D$11),'Braços de IP'!$E$11,IF(AND(AJ940&gt;='Braços de IP'!$B$12,AJ940&lt;='Braços de IP'!$D$12),'Braços de IP'!$E$12,IF(AND(AJ940&gt;='Braços de IP'!$B$13,AJ940&lt;='Braços de IP'!$D$13),'Braços de IP'!$E$13,IF(AND(AJ940&gt;='Braços de IP'!$B$14,AJ940&lt;='Braços de IP'!$D$14),'Braços de IP'!$E$14,"ERRO")))))))</f>
        <v>Médio II</v>
      </c>
      <c r="CX940" s="42"/>
      <c r="CY940" s="56" t="str">
        <f>IF($CX940="","",VLOOKUP($CX940,'Braços de IP'!$E$9:$I$15,2,0))</f>
        <v/>
      </c>
      <c r="CZ940" s="43" t="str">
        <f>IF($CX940="","",VLOOKUP($CX940,'Braços de IP'!$E$9:$I$15,5,0))</f>
        <v/>
      </c>
      <c r="DA940" s="56"/>
      <c r="DB940" s="56"/>
      <c r="DC940" s="56"/>
      <c r="DD940" s="56"/>
      <c r="DE940" s="56"/>
      <c r="DF940" s="56"/>
      <c r="DG940" s="44">
        <f t="shared" si="556"/>
        <v>0</v>
      </c>
      <c r="DH940" s="45">
        <f t="shared" si="557"/>
        <v>120</v>
      </c>
      <c r="DI940" s="44">
        <f t="shared" si="558"/>
        <v>120</v>
      </c>
      <c r="DJ940" s="46">
        <f t="shared" si="559"/>
        <v>1</v>
      </c>
      <c r="DK940" s="47" t="s">
        <v>147</v>
      </c>
      <c r="DL940" s="48"/>
      <c r="DM940" s="49"/>
      <c r="DN940" s="23" t="s">
        <v>148</v>
      </c>
      <c r="DO940" s="23"/>
      <c r="DQ940" s="50" t="e">
        <f t="shared" si="529"/>
        <v>#VALUE!</v>
      </c>
      <c r="DS940" s="5" t="s">
        <v>2</v>
      </c>
      <c r="DT940" s="5">
        <f t="shared" si="530"/>
        <v>0</v>
      </c>
      <c r="DU940" s="50" t="e">
        <f t="shared" si="531"/>
        <v>#DIV/0!</v>
      </c>
    </row>
    <row r="941" spans="1:127" ht="15.75" customHeight="1" x14ac:dyDescent="0.3">
      <c r="A941" s="224" t="s">
        <v>1290</v>
      </c>
      <c r="B941" s="5"/>
      <c r="C941" s="5" t="s">
        <v>148</v>
      </c>
      <c r="D941" s="5"/>
      <c r="E941" s="22" t="s">
        <v>723</v>
      </c>
      <c r="F941" s="22" t="s">
        <v>210</v>
      </c>
      <c r="G941" s="23" t="s">
        <v>268</v>
      </c>
      <c r="H941" s="23">
        <v>-23.361566</v>
      </c>
      <c r="I941" s="23">
        <v>-46.872990999999999</v>
      </c>
      <c r="J941" s="24" t="s">
        <v>223</v>
      </c>
      <c r="K941" s="25"/>
      <c r="L941" s="24" t="s">
        <v>157</v>
      </c>
      <c r="M941" s="24" t="s">
        <v>141</v>
      </c>
      <c r="N941" s="26">
        <v>200</v>
      </c>
      <c r="O941" s="27" t="s">
        <v>142</v>
      </c>
      <c r="P941" s="23" t="s">
        <v>143</v>
      </c>
      <c r="Q941" s="26">
        <f t="shared" si="538"/>
        <v>800</v>
      </c>
      <c r="R941" s="27">
        <v>4</v>
      </c>
      <c r="S941" s="28">
        <v>3</v>
      </c>
      <c r="T941" s="28">
        <v>7.5</v>
      </c>
      <c r="U941" s="23"/>
      <c r="V941" s="23"/>
      <c r="W941" s="28">
        <v>7.5</v>
      </c>
      <c r="X941" s="28">
        <v>3</v>
      </c>
      <c r="Y941" s="27">
        <v>3</v>
      </c>
      <c r="Z941" s="27"/>
      <c r="AA941" s="27"/>
      <c r="AB941" s="27"/>
      <c r="AC941" s="27"/>
      <c r="AD941" s="27" t="s">
        <v>270</v>
      </c>
      <c r="AE941" s="27" t="s">
        <v>271</v>
      </c>
      <c r="AF941" s="27">
        <v>40.1</v>
      </c>
      <c r="AG941" s="27">
        <v>10.4</v>
      </c>
      <c r="AH941" s="27">
        <v>2</v>
      </c>
      <c r="AI941" s="27">
        <v>0.15</v>
      </c>
      <c r="AJ941" s="27">
        <v>1.25</v>
      </c>
      <c r="AK941" s="27">
        <f t="shared" si="539"/>
        <v>1.1000000000000001</v>
      </c>
      <c r="AL941" s="27" t="s">
        <v>143</v>
      </c>
      <c r="AM941" s="27" t="s">
        <v>143</v>
      </c>
      <c r="AN941" s="27"/>
      <c r="AO941" s="27">
        <f t="shared" si="540"/>
        <v>4</v>
      </c>
      <c r="AP941" s="27"/>
      <c r="AQ941" s="27"/>
      <c r="AR941" s="27"/>
      <c r="AS941" s="27"/>
      <c r="AT941" s="27"/>
      <c r="AU941" s="27"/>
      <c r="AV941" s="27">
        <f t="shared" si="541"/>
        <v>0</v>
      </c>
      <c r="AW941" s="27"/>
      <c r="AX941" s="28">
        <f>VLOOKUP(J941,ABNT5101!$I$3:$J$9,2)</f>
        <v>15</v>
      </c>
      <c r="AY941" s="28">
        <f>VLOOKUP(J941,ABNT5101!$I$3:$M$9,5)</f>
        <v>0.18</v>
      </c>
      <c r="AZ941" s="28" t="str">
        <f>_xlfn.XLOOKUP(J941,ABNT5101!I:I,ABNT5101!L:L)</f>
        <v>-</v>
      </c>
      <c r="BA941" s="28">
        <f>_xlfn.XLOOKUP(J941,ABNT5101!$I:$I,ABNT5101!M:M)</f>
        <v>0.18</v>
      </c>
      <c r="BB941" s="28" t="str">
        <f>_xlfn.XLOOKUP(J941,ABNT5101!$I:$I,ABNT5101!N:N)</f>
        <v>-</v>
      </c>
      <c r="BC941" s="28">
        <f>_xlfn.XLOOKUP(J941,ABNT5101!$I:$I,ABNT5101!O:O)</f>
        <v>15</v>
      </c>
      <c r="BD941" s="31" t="str">
        <f t="shared" si="542"/>
        <v>ATENDE</v>
      </c>
      <c r="BE941" s="32">
        <f t="shared" si="534"/>
        <v>6.133333333333324E-2</v>
      </c>
      <c r="BF941" s="32">
        <f t="shared" si="535"/>
        <v>1.5555555555555558</v>
      </c>
      <c r="BG941" s="31" t="str">
        <f t="shared" si="543"/>
        <v>-</v>
      </c>
      <c r="BH941" s="34">
        <v>15.92</v>
      </c>
      <c r="BI941" s="34">
        <v>0.46</v>
      </c>
      <c r="BJ941" s="34"/>
      <c r="BK941" s="34"/>
      <c r="BL941" s="35"/>
      <c r="BM941" s="34"/>
      <c r="BN941" s="31" t="str">
        <f t="shared" si="544"/>
        <v>ATENDE</v>
      </c>
      <c r="BO941" s="31" t="str">
        <f t="shared" si="536"/>
        <v>ATENDE</v>
      </c>
      <c r="BP941" s="31" t="str">
        <f t="shared" si="537"/>
        <v>ATENDE</v>
      </c>
      <c r="BQ941" s="31" t="str">
        <f t="shared" si="545"/>
        <v>ATENDE</v>
      </c>
      <c r="BR941" s="36" t="str">
        <f t="shared" si="546"/>
        <v>C3</v>
      </c>
      <c r="BS941" s="36" t="str">
        <f t="shared" si="532"/>
        <v>P5</v>
      </c>
      <c r="BT941" s="37">
        <f t="shared" si="547"/>
        <v>0.8660000000000001</v>
      </c>
      <c r="BU941" s="34">
        <v>9.33</v>
      </c>
      <c r="BV941" s="34">
        <v>4.5599999999999996</v>
      </c>
      <c r="BW941" s="36">
        <f>IF(BS941="-","-",_xlfn.XLOOKUP(BS941,ABNT5101!$B$4:$B$9,ABNT5101!$C$4:$C$9))</f>
        <v>5</v>
      </c>
      <c r="BX941" s="36">
        <f>IF(BS941="-","-",_xlfn.XLOOKUP(BS941,ABNT5101!$B$4:$B$9,ABNT5101!$D$4:$D$9))</f>
        <v>1</v>
      </c>
      <c r="BY941" s="31" t="str">
        <f t="shared" si="548"/>
        <v>ATENDE</v>
      </c>
      <c r="BZ941" s="31" t="str">
        <f t="shared" si="549"/>
        <v>ATENDE</v>
      </c>
      <c r="CA941" s="31" t="str">
        <f t="shared" si="550"/>
        <v>ATENDE</v>
      </c>
      <c r="CB941" s="36" t="str">
        <f t="shared" si="533"/>
        <v>P5</v>
      </c>
      <c r="CC941" s="37">
        <f t="shared" si="551"/>
        <v>0.8660000000000001</v>
      </c>
      <c r="CD941" s="222">
        <v>9.33</v>
      </c>
      <c r="CE941" s="222">
        <v>4.5599999999999996</v>
      </c>
      <c r="CF941" s="31">
        <f>IF(CB941="-","-",_xlfn.XLOOKUP(CB941,ABNT5101!$B$4:$B$9,ABNT5101!$C$4:$C$9))</f>
        <v>5</v>
      </c>
      <c r="CG941" s="222">
        <f>IF(CB941="-","-",_xlfn.XLOOKUP(CB941,ABNT5101!$B$4:$B$9,ABNT5101!$D$4:$D$9))</f>
        <v>1</v>
      </c>
      <c r="CH941" s="31" t="str">
        <f t="shared" si="552"/>
        <v>ATENDE</v>
      </c>
      <c r="CI941" s="31" t="str">
        <f t="shared" si="553"/>
        <v>ATENDE</v>
      </c>
      <c r="CJ941" s="31" t="str">
        <f t="shared" si="554"/>
        <v>ATENDE</v>
      </c>
      <c r="CK941" s="56" t="str">
        <f>_xlfn.XLOOKUP(CL941,'Banco de dados'!$B:$B,'Banco de dados'!$D:$D)</f>
        <v>LEDSTAR</v>
      </c>
      <c r="CL941" s="242" t="str">
        <f>'Banco de dados'!B9</f>
        <v xml:space="preserve"> SL VT 9.1 65W</v>
      </c>
      <c r="CM941" s="56" t="str">
        <f>_xlfn.XLOOKUP(CL941,'Banco de dados'!$B:$B,'Banco de dados'!$E:$E)</f>
        <v>LUM LED SL VT 9.1 65W</v>
      </c>
      <c r="CN941" s="56"/>
      <c r="CO941" s="56">
        <f>IF(CN941="-","-",_xlfn.XLOOKUP(CN941,'Banco de dados'!$B:$B,'Banco de dados'!$E:$E))</f>
        <v>0</v>
      </c>
      <c r="CP941" s="41">
        <f t="shared" si="555"/>
        <v>2</v>
      </c>
      <c r="CQ941" s="56">
        <f>_xlfn.XLOOKUP(CL941,'Banco de dados'!$B:$B,'Banco de dados'!$H:$H)</f>
        <v>65</v>
      </c>
      <c r="CR941" s="56" t="e">
        <f t="array" aca="1" ref="CR941" ca="1">_xludf.xlookup(CN941,'Banco de dados'!$B:$B,'Banco de dados'!$H:$H)</f>
        <v>#NAME?</v>
      </c>
      <c r="CS941" s="58" t="e">
        <f t="array" aca="1" ref="CS941" ca="1">_xludf.xlookup(CL941,'Banco de dados'!$B:$B,'Banco de dados'!$F:$F)</f>
        <v>#NAME?</v>
      </c>
      <c r="CT941" s="56" t="e">
        <f t="array" aca="1" ref="CT941" ca="1">_xludf.xlookup(CN941,'Banco de dados'!$B:$B,'Banco de dados'!$F:$F)</f>
        <v>#NAME?</v>
      </c>
      <c r="CU941" s="42"/>
      <c r="CV941" s="42"/>
      <c r="CW941" s="56" t="str">
        <f>IF(AJ941=0.5,"Suporte",IF(AND(AJ941&gt;='Braços de IP'!$B$9,AJ941&lt;='Braços de IP'!$D$9),'Braços de IP'!$E$9,IF(AND(AJ941&gt;='Braços de IP'!$B$10,AJ941&lt;='Braços de IP'!$D$10),'Braços de IP'!$E$10,IF(AND(AJ941&gt;='Braços de IP'!$B$11,AJ941&lt;='Braços de IP'!$D$11),'Braços de IP'!$E$11,IF(AND(AJ941&gt;='Braços de IP'!$B$12,AJ941&lt;='Braços de IP'!$D$12),'Braços de IP'!$E$12,IF(AND(AJ941&gt;='Braços de IP'!$B$13,AJ941&lt;='Braços de IP'!$D$13),'Braços de IP'!$E$13,IF(AND(AJ941&gt;='Braços de IP'!$B$14,AJ941&lt;='Braços de IP'!$D$14),'Braços de IP'!$E$14,"ERRO")))))))</f>
        <v>Curto II</v>
      </c>
      <c r="CX941" s="42"/>
      <c r="CY941" s="56" t="str">
        <f>IF($CX941="","",VLOOKUP($CX941,'Braços de IP'!$E$9:$I$15,2,0))</f>
        <v/>
      </c>
      <c r="CZ941" s="43" t="str">
        <f>IF($CX941="","",VLOOKUP($CX941,'Braços de IP'!$E$9:$I$15,5,0))</f>
        <v/>
      </c>
      <c r="DA941" s="56"/>
      <c r="DB941" s="56"/>
      <c r="DC941" s="56"/>
      <c r="DD941" s="56"/>
      <c r="DE941" s="56"/>
      <c r="DF941" s="56"/>
      <c r="DG941" s="44">
        <f t="shared" si="556"/>
        <v>65</v>
      </c>
      <c r="DH941" s="45">
        <f t="shared" si="557"/>
        <v>200</v>
      </c>
      <c r="DI941" s="44">
        <f t="shared" si="558"/>
        <v>530</v>
      </c>
      <c r="DJ941" s="46">
        <f t="shared" si="559"/>
        <v>0.67500000000000004</v>
      </c>
      <c r="DK941" s="47" t="s">
        <v>147</v>
      </c>
      <c r="DL941" s="48"/>
      <c r="DM941" s="49"/>
      <c r="DN941" s="23" t="s">
        <v>148</v>
      </c>
      <c r="DO941" s="23"/>
      <c r="DQ941" s="50" t="e">
        <f t="shared" ref="DQ941:DQ972" si="560">((N941+O941)-CQ941)/(N941+O941)</f>
        <v>#VALUE!</v>
      </c>
      <c r="DS941" s="5" t="s">
        <v>2</v>
      </c>
      <c r="DT941" s="5">
        <f t="shared" si="530"/>
        <v>0</v>
      </c>
      <c r="DU941" s="50" t="e">
        <f t="shared" si="531"/>
        <v>#DIV/0!</v>
      </c>
    </row>
    <row r="942" spans="1:127" ht="15.75" customHeight="1" x14ac:dyDescent="0.3">
      <c r="A942" s="224" t="s">
        <v>1290</v>
      </c>
      <c r="B942" s="5"/>
      <c r="C942" s="5" t="s">
        <v>148</v>
      </c>
      <c r="D942" s="5"/>
      <c r="E942" s="22" t="s">
        <v>723</v>
      </c>
      <c r="F942" s="22" t="s">
        <v>210</v>
      </c>
      <c r="G942" s="23" t="s">
        <v>268</v>
      </c>
      <c r="H942" s="23">
        <v>-23.361566</v>
      </c>
      <c r="I942" s="23">
        <v>-46.872990999999999</v>
      </c>
      <c r="J942" s="24" t="s">
        <v>223</v>
      </c>
      <c r="K942" s="25"/>
      <c r="L942" s="24" t="s">
        <v>157</v>
      </c>
      <c r="M942" s="24" t="s">
        <v>141</v>
      </c>
      <c r="N942" s="26">
        <v>200</v>
      </c>
      <c r="O942" s="27" t="s">
        <v>142</v>
      </c>
      <c r="P942" s="23" t="s">
        <v>143</v>
      </c>
      <c r="Q942" s="26">
        <f t="shared" si="538"/>
        <v>800</v>
      </c>
      <c r="R942" s="27">
        <v>4</v>
      </c>
      <c r="S942" s="28">
        <v>3</v>
      </c>
      <c r="T942" s="28">
        <v>7.5</v>
      </c>
      <c r="U942" s="23"/>
      <c r="V942" s="23"/>
      <c r="W942" s="28">
        <v>7.5</v>
      </c>
      <c r="X942" s="28">
        <v>3</v>
      </c>
      <c r="Y942" s="27">
        <v>3</v>
      </c>
      <c r="Z942" s="27"/>
      <c r="AA942" s="27"/>
      <c r="AB942" s="27"/>
      <c r="AC942" s="27"/>
      <c r="AD942" s="27" t="s">
        <v>270</v>
      </c>
      <c r="AE942" s="27" t="s">
        <v>271</v>
      </c>
      <c r="AF942" s="27">
        <v>40.1</v>
      </c>
      <c r="AG942" s="27">
        <v>10.4</v>
      </c>
      <c r="AH942" s="27">
        <v>2</v>
      </c>
      <c r="AI942" s="27">
        <v>0.15</v>
      </c>
      <c r="AJ942" s="27">
        <v>1.25</v>
      </c>
      <c r="AK942" s="27">
        <f t="shared" si="539"/>
        <v>1.1000000000000001</v>
      </c>
      <c r="AL942" s="27" t="s">
        <v>143</v>
      </c>
      <c r="AM942" s="27" t="s">
        <v>143</v>
      </c>
      <c r="AN942" s="27"/>
      <c r="AO942" s="27">
        <f t="shared" si="540"/>
        <v>4</v>
      </c>
      <c r="AP942" s="27"/>
      <c r="AQ942" s="27"/>
      <c r="AR942" s="27"/>
      <c r="AS942" s="27"/>
      <c r="AT942" s="27"/>
      <c r="AU942" s="27"/>
      <c r="AV942" s="27">
        <f t="shared" si="541"/>
        <v>0</v>
      </c>
      <c r="AW942" s="27"/>
      <c r="AX942" s="28">
        <f>VLOOKUP(J942,ABNT5101!$I$3:$J$9,2)</f>
        <v>15</v>
      </c>
      <c r="AY942" s="28">
        <f>VLOOKUP(J942,ABNT5101!$I$3:$M$9,5)</f>
        <v>0.18</v>
      </c>
      <c r="AZ942" s="28" t="str">
        <f>_xlfn.XLOOKUP(J942,ABNT5101!I:I,ABNT5101!L:L)</f>
        <v>-</v>
      </c>
      <c r="BA942" s="28">
        <f>_xlfn.XLOOKUP(J942,ABNT5101!$I:$I,ABNT5101!M:M)</f>
        <v>0.18</v>
      </c>
      <c r="BB942" s="28" t="str">
        <f>_xlfn.XLOOKUP(J942,ABNT5101!$I:$I,ABNT5101!N:N)</f>
        <v>-</v>
      </c>
      <c r="BC942" s="28">
        <f>_xlfn.XLOOKUP(J942,ABNT5101!$I:$I,ABNT5101!O:O)</f>
        <v>15</v>
      </c>
      <c r="BD942" s="31" t="str">
        <f t="shared" si="542"/>
        <v>ATENDE</v>
      </c>
      <c r="BE942" s="32">
        <f t="shared" si="534"/>
        <v>0.35333333333333328</v>
      </c>
      <c r="BF942" s="32">
        <f t="shared" si="535"/>
        <v>1.8888888888888893</v>
      </c>
      <c r="BG942" s="31" t="str">
        <f t="shared" si="543"/>
        <v>-</v>
      </c>
      <c r="BH942" s="34">
        <v>20.3</v>
      </c>
      <c r="BI942" s="34">
        <v>0.52</v>
      </c>
      <c r="BJ942" s="34"/>
      <c r="BK942" s="34"/>
      <c r="BL942" s="35"/>
      <c r="BM942" s="34"/>
      <c r="BN942" s="31" t="str">
        <f t="shared" si="544"/>
        <v>ATENDE</v>
      </c>
      <c r="BO942" s="31" t="str">
        <f t="shared" si="536"/>
        <v>ATENDE</v>
      </c>
      <c r="BP942" s="31" t="str">
        <f t="shared" si="537"/>
        <v>ATENDE</v>
      </c>
      <c r="BQ942" s="31" t="str">
        <f t="shared" si="545"/>
        <v>ATENDE</v>
      </c>
      <c r="BR942" s="36" t="str">
        <f t="shared" si="546"/>
        <v>C3</v>
      </c>
      <c r="BS942" s="36" t="str">
        <f t="shared" si="532"/>
        <v>P5</v>
      </c>
      <c r="BT942" s="37">
        <f t="shared" si="547"/>
        <v>1.2199999999999998</v>
      </c>
      <c r="BU942" s="34">
        <v>11.1</v>
      </c>
      <c r="BV942" s="34">
        <v>6.58</v>
      </c>
      <c r="BW942" s="36">
        <f>IF(BS942="-","-",_xlfn.XLOOKUP(BS942,ABNT5101!$B$4:$B$9,ABNT5101!$C$4:$C$9))</f>
        <v>5</v>
      </c>
      <c r="BX942" s="36">
        <f>IF(BS942="-","-",_xlfn.XLOOKUP(BS942,ABNT5101!$B$4:$B$9,ABNT5101!$D$4:$D$9))</f>
        <v>1</v>
      </c>
      <c r="BY942" s="31" t="str">
        <f t="shared" si="548"/>
        <v>ATENDE</v>
      </c>
      <c r="BZ942" s="31" t="str">
        <f t="shared" si="549"/>
        <v>ATENDE</v>
      </c>
      <c r="CA942" s="31" t="str">
        <f t="shared" si="550"/>
        <v>ATENDE</v>
      </c>
      <c r="CB942" s="36" t="str">
        <f t="shared" si="533"/>
        <v>P5</v>
      </c>
      <c r="CC942" s="37">
        <f t="shared" si="551"/>
        <v>1.2199999999999998</v>
      </c>
      <c r="CD942" s="222">
        <v>11.1</v>
      </c>
      <c r="CE942" s="222">
        <v>6.58</v>
      </c>
      <c r="CF942" s="31">
        <f>IF(CB942="-","-",_xlfn.XLOOKUP(CB942,ABNT5101!$B$4:$B$9,ABNT5101!$C$4:$C$9))</f>
        <v>5</v>
      </c>
      <c r="CG942" s="222">
        <f>IF(CB942="-","-",_xlfn.XLOOKUP(CB942,ABNT5101!$B$4:$B$9,ABNT5101!$D$4:$D$9))</f>
        <v>1</v>
      </c>
      <c r="CH942" s="31" t="str">
        <f t="shared" si="552"/>
        <v>ATENDE</v>
      </c>
      <c r="CI942" s="31" t="str">
        <f t="shared" si="553"/>
        <v>ATENDE</v>
      </c>
      <c r="CJ942" s="31" t="str">
        <f t="shared" si="554"/>
        <v>ATENDE</v>
      </c>
      <c r="CK942" s="56" t="str">
        <f>_xlfn.XLOOKUP(CL942,'Banco de dados'!$B:$B,'Banco de dados'!$D:$D)</f>
        <v>SX LIGHTING</v>
      </c>
      <c r="CL942" s="242" t="str">
        <f>'Banco de dados'!B58</f>
        <v>SX-INLPP070HF</v>
      </c>
      <c r="CM942" s="56" t="str">
        <f>_xlfn.XLOOKUP(CL942,'Banco de dados'!$B:$B,'Banco de dados'!$E:$E)</f>
        <v>SXINLPP070K50L12CZF7PHF</v>
      </c>
      <c r="CN942" s="56"/>
      <c r="CO942" s="56">
        <f>IF(CN942="-","-",_xlfn.XLOOKUP(CN942,'Banco de dados'!$B:$B,'Banco de dados'!$E:$E))</f>
        <v>0</v>
      </c>
      <c r="CP942" s="41">
        <f t="shared" si="555"/>
        <v>2</v>
      </c>
      <c r="CQ942" s="56">
        <f>_xlfn.XLOOKUP(CL942,'Banco de dados'!$B:$B,'Banco de dados'!$H:$H)</f>
        <v>70</v>
      </c>
      <c r="CR942" s="56" t="e">
        <f t="array" aca="1" ref="CR942" ca="1">_xludf.xlookup(CN942,'Banco de dados'!$B:$B,'Banco de dados'!$H:$H)</f>
        <v>#NAME?</v>
      </c>
      <c r="CS942" s="58" t="e">
        <f t="array" aca="1" ref="CS942" ca="1">_xludf.xlookup(CL942,'Banco de dados'!$B:$B,'Banco de dados'!$F:$F)</f>
        <v>#NAME?</v>
      </c>
      <c r="CT942" s="56" t="e">
        <f t="array" aca="1" ref="CT942" ca="1">_xludf.xlookup(CN942,'Banco de dados'!$B:$B,'Banco de dados'!$F:$F)</f>
        <v>#NAME?</v>
      </c>
      <c r="CU942" s="42"/>
      <c r="CV942" s="42"/>
      <c r="CW942" s="56" t="str">
        <f>IF(AJ942=0.5,"Suporte",IF(AND(AJ942&gt;='Braços de IP'!$B$9,AJ942&lt;='Braços de IP'!$D$9),'Braços de IP'!$E$9,IF(AND(AJ942&gt;='Braços de IP'!$B$10,AJ942&lt;='Braços de IP'!$D$10),'Braços de IP'!$E$10,IF(AND(AJ942&gt;='Braços de IP'!$B$11,AJ942&lt;='Braços de IP'!$D$11),'Braços de IP'!$E$11,IF(AND(AJ942&gt;='Braços de IP'!$B$12,AJ942&lt;='Braços de IP'!$D$12),'Braços de IP'!$E$12,IF(AND(AJ942&gt;='Braços de IP'!$B$13,AJ942&lt;='Braços de IP'!$D$13),'Braços de IP'!$E$13,IF(AND(AJ942&gt;='Braços de IP'!$B$14,AJ942&lt;='Braços de IP'!$D$14),'Braços de IP'!$E$14,"ERRO")))))))</f>
        <v>Curto II</v>
      </c>
      <c r="CX942" s="42"/>
      <c r="CY942" s="56" t="str">
        <f>IF($CX942="","",VLOOKUP($CX942,'Braços de IP'!$E$9:$I$15,2,0))</f>
        <v/>
      </c>
      <c r="CZ942" s="43" t="str">
        <f>IF($CX942="","",VLOOKUP($CX942,'Braços de IP'!$E$9:$I$15,5,0))</f>
        <v/>
      </c>
      <c r="DA942" s="56"/>
      <c r="DB942" s="56"/>
      <c r="DC942" s="56"/>
      <c r="DD942" s="56"/>
      <c r="DE942" s="56"/>
      <c r="DF942" s="56"/>
      <c r="DG942" s="44">
        <f t="shared" si="556"/>
        <v>70</v>
      </c>
      <c r="DH942" s="45">
        <f t="shared" si="557"/>
        <v>200</v>
      </c>
      <c r="DI942" s="44">
        <f t="shared" si="558"/>
        <v>540</v>
      </c>
      <c r="DJ942" s="46">
        <f t="shared" si="559"/>
        <v>0.65</v>
      </c>
      <c r="DK942" s="47" t="s">
        <v>147</v>
      </c>
      <c r="DL942" s="48"/>
      <c r="DM942" s="49"/>
      <c r="DN942" s="23" t="s">
        <v>148</v>
      </c>
      <c r="DO942" s="23"/>
      <c r="DQ942" s="50" t="e">
        <f t="shared" si="560"/>
        <v>#VALUE!</v>
      </c>
      <c r="DS942" s="5" t="s">
        <v>2</v>
      </c>
      <c r="DT942" s="5">
        <f t="shared" si="530"/>
        <v>0</v>
      </c>
      <c r="DU942" s="50" t="e">
        <f t="shared" si="531"/>
        <v>#DIV/0!</v>
      </c>
    </row>
    <row r="943" spans="1:127" ht="15.75" customHeight="1" x14ac:dyDescent="0.3">
      <c r="A943" s="224" t="s">
        <v>1290</v>
      </c>
      <c r="B943" s="5"/>
      <c r="C943" s="5" t="s">
        <v>148</v>
      </c>
      <c r="D943" s="5"/>
      <c r="E943" s="22" t="s">
        <v>723</v>
      </c>
      <c r="F943" s="22" t="s">
        <v>210</v>
      </c>
      <c r="G943" s="23" t="s">
        <v>268</v>
      </c>
      <c r="H943" s="23">
        <v>-23.361566</v>
      </c>
      <c r="I943" s="23">
        <v>-46.872990999999999</v>
      </c>
      <c r="J943" s="24" t="s">
        <v>223</v>
      </c>
      <c r="K943" s="25"/>
      <c r="L943" s="24" t="s">
        <v>157</v>
      </c>
      <c r="M943" s="24" t="s">
        <v>141</v>
      </c>
      <c r="N943" s="26">
        <v>200</v>
      </c>
      <c r="O943" s="27" t="s">
        <v>142</v>
      </c>
      <c r="P943" s="23" t="s">
        <v>143</v>
      </c>
      <c r="Q943" s="26">
        <f t="shared" si="538"/>
        <v>800</v>
      </c>
      <c r="R943" s="27">
        <v>4</v>
      </c>
      <c r="S943" s="28">
        <v>3</v>
      </c>
      <c r="T943" s="28">
        <v>7.5</v>
      </c>
      <c r="U943" s="23"/>
      <c r="V943" s="23"/>
      <c r="W943" s="28">
        <v>7.5</v>
      </c>
      <c r="X943" s="28">
        <v>3</v>
      </c>
      <c r="Y943" s="27">
        <v>3</v>
      </c>
      <c r="Z943" s="27"/>
      <c r="AA943" s="27"/>
      <c r="AB943" s="27"/>
      <c r="AC943" s="27"/>
      <c r="AD943" s="27" t="s">
        <v>270</v>
      </c>
      <c r="AE943" s="27" t="s">
        <v>271</v>
      </c>
      <c r="AF943" s="27">
        <v>40.1</v>
      </c>
      <c r="AG943" s="27">
        <v>10.4</v>
      </c>
      <c r="AH943" s="27">
        <v>2</v>
      </c>
      <c r="AI943" s="27">
        <v>0.15</v>
      </c>
      <c r="AJ943" s="27">
        <v>1.25</v>
      </c>
      <c r="AK943" s="27">
        <f t="shared" si="539"/>
        <v>1.1000000000000001</v>
      </c>
      <c r="AL943" s="27" t="s">
        <v>143</v>
      </c>
      <c r="AM943" s="27" t="s">
        <v>143</v>
      </c>
      <c r="AN943" s="27"/>
      <c r="AO943" s="27">
        <f t="shared" si="540"/>
        <v>4</v>
      </c>
      <c r="AP943" s="27"/>
      <c r="AQ943" s="27"/>
      <c r="AR943" s="27"/>
      <c r="AS943" s="27"/>
      <c r="AT943" s="27"/>
      <c r="AU943" s="27"/>
      <c r="AV943" s="27">
        <f t="shared" si="541"/>
        <v>0</v>
      </c>
      <c r="AW943" s="27"/>
      <c r="AX943" s="28">
        <f>VLOOKUP(J943,ABNT5101!$I$3:$J$9,2)</f>
        <v>15</v>
      </c>
      <c r="AY943" s="28">
        <f>VLOOKUP(J943,ABNT5101!$I$3:$M$9,5)</f>
        <v>0.18</v>
      </c>
      <c r="AZ943" s="28" t="str">
        <f>_xlfn.XLOOKUP(J943,ABNT5101!I:I,ABNT5101!L:L)</f>
        <v>-</v>
      </c>
      <c r="BA943" s="28">
        <f>_xlfn.XLOOKUP(J943,ABNT5101!$I:$I,ABNT5101!M:M)</f>
        <v>0.18</v>
      </c>
      <c r="BB943" s="28" t="str">
        <f>_xlfn.XLOOKUP(J943,ABNT5101!$I:$I,ABNT5101!N:N)</f>
        <v>-</v>
      </c>
      <c r="BC943" s="28">
        <f>_xlfn.XLOOKUP(J943,ABNT5101!$I:$I,ABNT5101!O:O)</f>
        <v>15</v>
      </c>
      <c r="BD943" s="31" t="str">
        <f t="shared" si="542"/>
        <v>ATENDE</v>
      </c>
      <c r="BE943" s="32">
        <f t="shared" si="534"/>
        <v>2.8000000000000025E-2</v>
      </c>
      <c r="BF943" s="32">
        <f t="shared" si="535"/>
        <v>2.2777777777777777</v>
      </c>
      <c r="BG943" s="31" t="str">
        <f t="shared" si="543"/>
        <v>-</v>
      </c>
      <c r="BH943" s="34">
        <v>15.42</v>
      </c>
      <c r="BI943" s="34">
        <v>0.59</v>
      </c>
      <c r="BJ943" s="34"/>
      <c r="BK943" s="34"/>
      <c r="BL943" s="35"/>
      <c r="BM943" s="34"/>
      <c r="BN943" s="31" t="str">
        <f t="shared" si="544"/>
        <v>ATENDE</v>
      </c>
      <c r="BO943" s="31" t="str">
        <f t="shared" si="536"/>
        <v>ATENDE</v>
      </c>
      <c r="BP943" s="31" t="str">
        <f t="shared" si="537"/>
        <v>ATENDE</v>
      </c>
      <c r="BQ943" s="31" t="str">
        <f t="shared" si="545"/>
        <v>ATENDE</v>
      </c>
      <c r="BR943" s="36" t="str">
        <f t="shared" si="546"/>
        <v>C3</v>
      </c>
      <c r="BS943" s="36" t="str">
        <f t="shared" si="532"/>
        <v>P5</v>
      </c>
      <c r="BT943" s="37">
        <f t="shared" si="547"/>
        <v>0.52200000000000002</v>
      </c>
      <c r="BU943" s="34">
        <v>7.61</v>
      </c>
      <c r="BV943" s="34">
        <v>5.56</v>
      </c>
      <c r="BW943" s="36">
        <f>IF(BS943="-","-",_xlfn.XLOOKUP(BS943,ABNT5101!$B$4:$B$9,ABNT5101!$C$4:$C$9))</f>
        <v>5</v>
      </c>
      <c r="BX943" s="36">
        <f>IF(BS943="-","-",_xlfn.XLOOKUP(BS943,ABNT5101!$B$4:$B$9,ABNT5101!$D$4:$D$9))</f>
        <v>1</v>
      </c>
      <c r="BY943" s="31" t="str">
        <f t="shared" si="548"/>
        <v>ATENDE</v>
      </c>
      <c r="BZ943" s="31" t="str">
        <f t="shared" si="549"/>
        <v>ATENDE</v>
      </c>
      <c r="CA943" s="31" t="str">
        <f t="shared" si="550"/>
        <v>ATENDE</v>
      </c>
      <c r="CB943" s="36" t="str">
        <f t="shared" si="533"/>
        <v>P5</v>
      </c>
      <c r="CC943" s="37">
        <f t="shared" si="551"/>
        <v>0.52200000000000002</v>
      </c>
      <c r="CD943" s="222">
        <v>7.61</v>
      </c>
      <c r="CE943" s="222">
        <v>5.56</v>
      </c>
      <c r="CF943" s="31">
        <f>IF(CB943="-","-",_xlfn.XLOOKUP(CB943,ABNT5101!$B$4:$B$9,ABNT5101!$C$4:$C$9))</f>
        <v>5</v>
      </c>
      <c r="CG943" s="222">
        <f>IF(CB943="-","-",_xlfn.XLOOKUP(CB943,ABNT5101!$B$4:$B$9,ABNT5101!$D$4:$D$9))</f>
        <v>1</v>
      </c>
      <c r="CH943" s="31" t="str">
        <f t="shared" si="552"/>
        <v>ATENDE</v>
      </c>
      <c r="CI943" s="31" t="str">
        <f t="shared" si="553"/>
        <v>ATENDE</v>
      </c>
      <c r="CJ943" s="31" t="str">
        <f t="shared" si="554"/>
        <v>ATENDE</v>
      </c>
      <c r="CK943" s="56" t="str">
        <f>_xlfn.XLOOKUP(CL943,'Banco de dados'!$B:$B,'Banco de dados'!$D:$D)</f>
        <v>TECNOWATT</v>
      </c>
      <c r="CL943" s="242" t="str">
        <f>'Banco de dados'!B68</f>
        <v xml:space="preserve">SIGSAGPTLRRSSNDL_60W_73IBBRS
</v>
      </c>
      <c r="CM943" s="56" t="str">
        <f>_xlfn.XLOOKUP(CL943,'Banco de dados'!$B:$B,'Banco de dados'!$E:$E)</f>
        <v>SIGSAGPTLRRSSNDL_60W_73IBBRS
1-10C1MUN6.5</v>
      </c>
      <c r="CN943" s="56"/>
      <c r="CO943" s="56">
        <f>IF(CN943="-","-",_xlfn.XLOOKUP(CN943,'Banco de dados'!$B:$B,'Banco de dados'!$E:$E))</f>
        <v>0</v>
      </c>
      <c r="CP943" s="41">
        <f t="shared" si="555"/>
        <v>2</v>
      </c>
      <c r="CQ943" s="56">
        <f>_xlfn.XLOOKUP(CL943,'Banco de dados'!$B:$B,'Banco de dados'!$H:$H)</f>
        <v>60</v>
      </c>
      <c r="CR943" s="56" t="e">
        <f t="array" aca="1" ref="CR943" ca="1">_xludf.xlookup(CN943,'Banco de dados'!$B:$B,'Banco de dados'!$H:$H)</f>
        <v>#NAME?</v>
      </c>
      <c r="CS943" s="58" t="e">
        <f t="array" aca="1" ref="CS943" ca="1">_xludf.xlookup(CL943,'Banco de dados'!$B:$B,'Banco de dados'!$F:$F)</f>
        <v>#NAME?</v>
      </c>
      <c r="CT943" s="56" t="e">
        <f t="array" aca="1" ref="CT943" ca="1">_xludf.xlookup(CN943,'Banco de dados'!$B:$B,'Banco de dados'!$F:$F)</f>
        <v>#NAME?</v>
      </c>
      <c r="CU943" s="42"/>
      <c r="CV943" s="42"/>
      <c r="CW943" s="56" t="str">
        <f>IF(AJ943=0.5,"Suporte",IF(AND(AJ943&gt;='Braços de IP'!$B$9,AJ943&lt;='Braços de IP'!$D$9),'Braços de IP'!$E$9,IF(AND(AJ943&gt;='Braços de IP'!$B$10,AJ943&lt;='Braços de IP'!$D$10),'Braços de IP'!$E$10,IF(AND(AJ943&gt;='Braços de IP'!$B$11,AJ943&lt;='Braços de IP'!$D$11),'Braços de IP'!$E$11,IF(AND(AJ943&gt;='Braços de IP'!$B$12,AJ943&lt;='Braços de IP'!$D$12),'Braços de IP'!$E$12,IF(AND(AJ943&gt;='Braços de IP'!$B$13,AJ943&lt;='Braços de IP'!$D$13),'Braços de IP'!$E$13,IF(AND(AJ943&gt;='Braços de IP'!$B$14,AJ943&lt;='Braços de IP'!$D$14),'Braços de IP'!$E$14,"ERRO")))))))</f>
        <v>Curto II</v>
      </c>
      <c r="CX943" s="42"/>
      <c r="CY943" s="56" t="str">
        <f>IF($CX943="","",VLOOKUP($CX943,'Braços de IP'!$E$9:$I$15,2,0))</f>
        <v/>
      </c>
      <c r="CZ943" s="43" t="str">
        <f>IF($CX943="","",VLOOKUP($CX943,'Braços de IP'!$E$9:$I$15,5,0))</f>
        <v/>
      </c>
      <c r="DA943" s="56"/>
      <c r="DB943" s="56"/>
      <c r="DC943" s="56"/>
      <c r="DD943" s="56"/>
      <c r="DE943" s="56"/>
      <c r="DF943" s="56"/>
      <c r="DG943" s="44">
        <f t="shared" si="556"/>
        <v>60</v>
      </c>
      <c r="DH943" s="45">
        <f t="shared" si="557"/>
        <v>200</v>
      </c>
      <c r="DI943" s="44">
        <f t="shared" si="558"/>
        <v>520</v>
      </c>
      <c r="DJ943" s="46">
        <f t="shared" si="559"/>
        <v>0.7</v>
      </c>
      <c r="DK943" s="47" t="s">
        <v>147</v>
      </c>
      <c r="DL943" s="48"/>
      <c r="DM943" s="49"/>
      <c r="DN943" s="23" t="s">
        <v>148</v>
      </c>
      <c r="DO943" s="23"/>
      <c r="DQ943" s="50" t="e">
        <f t="shared" si="560"/>
        <v>#VALUE!</v>
      </c>
      <c r="DS943" s="5" t="s">
        <v>2</v>
      </c>
      <c r="DT943" s="5">
        <f t="shared" si="530"/>
        <v>0</v>
      </c>
      <c r="DU943" s="50" t="e">
        <f t="shared" si="531"/>
        <v>#DIV/0!</v>
      </c>
    </row>
    <row r="944" spans="1:127" ht="15.75" hidden="1" customHeight="1" x14ac:dyDescent="0.3">
      <c r="B944" s="5"/>
      <c r="C944" s="5"/>
      <c r="D944" s="5"/>
      <c r="E944" s="22" t="s">
        <v>724</v>
      </c>
      <c r="F944" s="22" t="s">
        <v>150</v>
      </c>
      <c r="G944" s="23" t="s">
        <v>725</v>
      </c>
      <c r="H944" s="23">
        <v>-23.31579</v>
      </c>
      <c r="I944" s="23">
        <v>-46.865957999999999</v>
      </c>
      <c r="J944" s="24" t="s">
        <v>160</v>
      </c>
      <c r="K944" s="25"/>
      <c r="L944" s="24" t="s">
        <v>152</v>
      </c>
      <c r="M944" s="24" t="s">
        <v>141</v>
      </c>
      <c r="N944" s="26">
        <v>120</v>
      </c>
      <c r="O944" s="27" t="s">
        <v>142</v>
      </c>
      <c r="P944" s="23" t="s">
        <v>143</v>
      </c>
      <c r="Q944" s="26">
        <f t="shared" si="538"/>
        <v>240</v>
      </c>
      <c r="R944" s="27">
        <v>1</v>
      </c>
      <c r="S944" s="28" t="s">
        <v>153</v>
      </c>
      <c r="T944" s="28">
        <v>6.5</v>
      </c>
      <c r="U944" s="23"/>
      <c r="V944" s="23"/>
      <c r="W944" s="29"/>
      <c r="X944" s="28" t="s">
        <v>153</v>
      </c>
      <c r="Y944" s="27"/>
      <c r="Z944" s="27"/>
      <c r="AA944" s="27"/>
      <c r="AB944" s="27"/>
      <c r="AC944" s="27"/>
      <c r="AD944" s="27" t="s">
        <v>144</v>
      </c>
      <c r="AE944" s="27" t="s">
        <v>145</v>
      </c>
      <c r="AF944" s="27"/>
      <c r="AG944" s="27">
        <v>8.1</v>
      </c>
      <c r="AH944" s="27">
        <v>1</v>
      </c>
      <c r="AI944" s="27">
        <v>1.4</v>
      </c>
      <c r="AJ944" s="27">
        <v>2.6</v>
      </c>
      <c r="AK944" s="27">
        <f t="shared" si="539"/>
        <v>1.2000000000000002</v>
      </c>
      <c r="AL944" s="27" t="s">
        <v>143</v>
      </c>
      <c r="AM944" s="27" t="s">
        <v>143</v>
      </c>
      <c r="AN944" s="27"/>
      <c r="AO944" s="27">
        <f t="shared" si="540"/>
        <v>2</v>
      </c>
      <c r="AP944" s="27"/>
      <c r="AQ944" s="27"/>
      <c r="AR944" s="27"/>
      <c r="AS944" s="27"/>
      <c r="AT944" s="27"/>
      <c r="AU944" s="27"/>
      <c r="AV944" s="27">
        <f t="shared" si="541"/>
        <v>0</v>
      </c>
      <c r="AW944" s="27"/>
      <c r="AX944" s="28">
        <f>VLOOKUP(J944,ABNT5101!$I$3:$J$9,2)</f>
        <v>10</v>
      </c>
      <c r="AY944" s="28">
        <f>VLOOKUP(J944,ABNT5101!$I$3:$M$9,5)</f>
        <v>0.18</v>
      </c>
      <c r="AZ944" s="28" t="str">
        <f>_xlfn.XLOOKUP(J944,ABNT5101!I:I,ABNT5101!L:L)</f>
        <v>-</v>
      </c>
      <c r="BA944" s="28">
        <f>_xlfn.XLOOKUP(J944,ABNT5101!$I:$I,ABNT5101!M:M)</f>
        <v>0.18</v>
      </c>
      <c r="BB944" s="28" t="str">
        <f>_xlfn.XLOOKUP(J944,ABNT5101!$I:$I,ABNT5101!N:N)</f>
        <v>-</v>
      </c>
      <c r="BC944" s="28">
        <f>_xlfn.XLOOKUP(J944,ABNT5101!$I:$I,ABNT5101!O:O)</f>
        <v>16</v>
      </c>
      <c r="BD944" s="23" t="str">
        <f t="shared" si="542"/>
        <v>NÃO ATENDE</v>
      </c>
      <c r="BE944" s="32">
        <f t="shared" si="534"/>
        <v>-1</v>
      </c>
      <c r="BF944" s="32">
        <f t="shared" si="535"/>
        <v>-1</v>
      </c>
      <c r="BG944" s="72" t="str">
        <f t="shared" si="543"/>
        <v>-</v>
      </c>
      <c r="BH944" s="27"/>
      <c r="BI944" s="27"/>
      <c r="BJ944" s="27"/>
      <c r="BK944" s="27"/>
      <c r="BL944" s="26"/>
      <c r="BM944" s="27"/>
      <c r="BN944" s="31" t="str">
        <f t="shared" si="544"/>
        <v>NÃO ATENDE</v>
      </c>
      <c r="BO944" s="31" t="str">
        <f t="shared" si="536"/>
        <v>NÃO ATENDE</v>
      </c>
      <c r="BP944" s="31" t="str">
        <f t="shared" si="537"/>
        <v>NÃO ATENDE</v>
      </c>
      <c r="BQ944" s="31" t="str">
        <f t="shared" si="545"/>
        <v>ATENDE</v>
      </c>
      <c r="BR944" s="36" t="str">
        <f t="shared" si="546"/>
        <v>C4</v>
      </c>
      <c r="BS944" s="36" t="str">
        <f t="shared" si="532"/>
        <v>Sem Passeio</v>
      </c>
      <c r="BT944" s="37" t="e">
        <f t="shared" si="547"/>
        <v>#N/A</v>
      </c>
      <c r="BU944" s="34"/>
      <c r="BV944" s="34"/>
      <c r="BW944" s="36" t="e">
        <f>IF(BS944="-","-",_xlfn.XLOOKUP(BS944,ABNT5101!$B$4:$B$9,ABNT5101!$C$4:$C$9))</f>
        <v>#N/A</v>
      </c>
      <c r="BX944" s="36" t="e">
        <f>IF(BS944="-","-",_xlfn.XLOOKUP(BS944,ABNT5101!$B$4:$B$9,ABNT5101!$D$4:$D$9))</f>
        <v>#N/A</v>
      </c>
      <c r="BY944" s="31" t="e">
        <f t="shared" si="548"/>
        <v>#N/A</v>
      </c>
      <c r="BZ944" s="31" t="e">
        <f t="shared" si="549"/>
        <v>#N/A</v>
      </c>
      <c r="CA944" s="31" t="e">
        <f t="shared" si="550"/>
        <v>#N/A</v>
      </c>
      <c r="CB944" s="36" t="str">
        <f t="shared" si="533"/>
        <v>Sem Passeio</v>
      </c>
      <c r="CC944" s="37" t="e">
        <f t="shared" si="551"/>
        <v>#N/A</v>
      </c>
      <c r="CD944" s="38"/>
      <c r="CE944" s="38"/>
      <c r="CF944" s="31" t="e">
        <f>IF(CB944="-","-",_xlfn.XLOOKUP(CB944,ABNT5101!$B$4:$B$9,ABNT5101!$C$4:$C$9))</f>
        <v>#N/A</v>
      </c>
      <c r="CG944" s="27" t="e">
        <f>IF(CB944="-","-",_xlfn.XLOOKUP(CB944,ABNT5101!$B$4:$B$9,ABNT5101!$D$4:$D$9))</f>
        <v>#N/A</v>
      </c>
      <c r="CH944" s="31" t="e">
        <f t="shared" si="552"/>
        <v>#N/A</v>
      </c>
      <c r="CI944" s="31" t="e">
        <f t="shared" si="553"/>
        <v>#N/A</v>
      </c>
      <c r="CJ944" s="31" t="e">
        <f t="shared" si="554"/>
        <v>#N/A</v>
      </c>
      <c r="CK944" s="56">
        <f>_xlfn.XLOOKUP(CL944,'Banco de dados'!$B:$B,'Banco de dados'!$D:$D)</f>
        <v>0</v>
      </c>
      <c r="CL944" s="57"/>
      <c r="CM944" s="56">
        <f>_xlfn.XLOOKUP(CL944,'Banco de dados'!$B:$B,'Banco de dados'!$E:$E)</f>
        <v>0</v>
      </c>
      <c r="CN944" s="56"/>
      <c r="CO944" s="56">
        <f>IF(CN944="-","-",_xlfn.XLOOKUP(CN944,'Banco de dados'!$B:$B,'Banco de dados'!$E:$E))</f>
        <v>0</v>
      </c>
      <c r="CP944" s="41">
        <f t="shared" si="555"/>
        <v>1</v>
      </c>
      <c r="CQ944" s="56">
        <f>_xlfn.XLOOKUP(CL944,'Banco de dados'!$B:$B,'Banco de dados'!$H:$H)</f>
        <v>0</v>
      </c>
      <c r="CR944" s="56" t="e">
        <f t="array" aca="1" ref="CR944" ca="1">_xludf.xlookup(CN944,'Banco de dados'!$B:$B,'Banco de dados'!$H:$H)</f>
        <v>#NAME?</v>
      </c>
      <c r="CS944" s="58" t="e">
        <f t="array" aca="1" ref="CS944" ca="1">_xludf.xlookup(CL944,'Banco de dados'!$B:$B,'Banco de dados'!$F:$F)</f>
        <v>#NAME?</v>
      </c>
      <c r="CT944" s="56" t="e">
        <f t="array" aca="1" ref="CT944" ca="1">_xludf.xlookup(CN944,'Banco de dados'!$B:$B,'Banco de dados'!$F:$F)</f>
        <v>#NAME?</v>
      </c>
      <c r="CU944" s="42"/>
      <c r="CV944" s="42"/>
      <c r="CW944" s="56" t="str">
        <f>IF(AJ944=0.5,"Suporte",IF(AND(AJ944&gt;='Braços de IP'!$B$9,AJ944&lt;='Braços de IP'!$D$9),'Braços de IP'!$E$9,IF(AND(AJ944&gt;='Braços de IP'!$B$10,AJ944&lt;='Braços de IP'!$D$10),'Braços de IP'!$E$10,IF(AND(AJ944&gt;='Braços de IP'!$B$11,AJ944&lt;='Braços de IP'!$D$11),'Braços de IP'!$E$11,IF(AND(AJ944&gt;='Braços de IP'!$B$12,AJ944&lt;='Braços de IP'!$D$12),'Braços de IP'!$E$12,IF(AND(AJ944&gt;='Braços de IP'!$B$13,AJ944&lt;='Braços de IP'!$D$13),'Braços de IP'!$E$13,IF(AND(AJ944&gt;='Braços de IP'!$B$14,AJ944&lt;='Braços de IP'!$D$14),'Braços de IP'!$E$14,"ERRO")))))))</f>
        <v>Longo I</v>
      </c>
      <c r="CX944" s="42"/>
      <c r="CY944" s="56" t="str">
        <f>IF($CX944="","",VLOOKUP($CX944,'Braços de IP'!$E$9:$I$15,2,0))</f>
        <v/>
      </c>
      <c r="CZ944" s="43" t="str">
        <f>IF($CX944="","",VLOOKUP($CX944,'Braços de IP'!$E$9:$I$15,5,0))</f>
        <v/>
      </c>
      <c r="DA944" s="56"/>
      <c r="DB944" s="56"/>
      <c r="DC944" s="56"/>
      <c r="DD944" s="56"/>
      <c r="DE944" s="56"/>
      <c r="DF944" s="56"/>
      <c r="DG944" s="44">
        <f t="shared" si="556"/>
        <v>0</v>
      </c>
      <c r="DH944" s="45">
        <f t="shared" si="557"/>
        <v>120</v>
      </c>
      <c r="DI944" s="44">
        <f t="shared" si="558"/>
        <v>120</v>
      </c>
      <c r="DJ944" s="46">
        <f t="shared" si="559"/>
        <v>1</v>
      </c>
      <c r="DK944" s="47" t="s">
        <v>147</v>
      </c>
      <c r="DL944" s="48"/>
      <c r="DM944" s="49"/>
      <c r="DN944" s="23" t="s">
        <v>148</v>
      </c>
      <c r="DO944" s="23"/>
      <c r="DP944" s="5"/>
      <c r="DQ944" s="50" t="e">
        <f t="shared" si="560"/>
        <v>#VALUE!</v>
      </c>
      <c r="DR944" s="5"/>
      <c r="DS944" s="5" t="s">
        <v>2</v>
      </c>
      <c r="DT944" s="5">
        <f t="shared" si="530"/>
        <v>0</v>
      </c>
      <c r="DU944" s="50" t="e">
        <f t="shared" si="531"/>
        <v>#DIV/0!</v>
      </c>
      <c r="DV944" s="5"/>
      <c r="DW944" s="5"/>
    </row>
    <row r="945" spans="1:127" ht="15.75" hidden="1" customHeight="1" x14ac:dyDescent="0.3">
      <c r="B945" s="5"/>
      <c r="C945" s="5"/>
      <c r="D945" s="5"/>
      <c r="E945" s="22" t="s">
        <v>724</v>
      </c>
      <c r="F945" s="22" t="s">
        <v>150</v>
      </c>
      <c r="G945" s="23" t="s">
        <v>725</v>
      </c>
      <c r="H945" s="23">
        <v>-23.31579</v>
      </c>
      <c r="I945" s="23">
        <v>-46.865957999999999</v>
      </c>
      <c r="J945" s="24" t="s">
        <v>160</v>
      </c>
      <c r="K945" s="25"/>
      <c r="L945" s="24" t="s">
        <v>152</v>
      </c>
      <c r="M945" s="24" t="s">
        <v>141</v>
      </c>
      <c r="N945" s="26">
        <v>120</v>
      </c>
      <c r="O945" s="27" t="s">
        <v>142</v>
      </c>
      <c r="P945" s="23" t="s">
        <v>143</v>
      </c>
      <c r="Q945" s="26">
        <f t="shared" si="538"/>
        <v>240</v>
      </c>
      <c r="R945" s="27">
        <v>1</v>
      </c>
      <c r="S945" s="28" t="s">
        <v>153</v>
      </c>
      <c r="T945" s="28">
        <v>6.5</v>
      </c>
      <c r="U945" s="23"/>
      <c r="V945" s="23"/>
      <c r="W945" s="29"/>
      <c r="X945" s="28" t="s">
        <v>153</v>
      </c>
      <c r="Y945" s="27"/>
      <c r="Z945" s="27"/>
      <c r="AA945" s="27"/>
      <c r="AB945" s="27"/>
      <c r="AC945" s="27"/>
      <c r="AD945" s="27" t="s">
        <v>144</v>
      </c>
      <c r="AE945" s="27" t="s">
        <v>145</v>
      </c>
      <c r="AF945" s="27"/>
      <c r="AG945" s="27">
        <v>8.1</v>
      </c>
      <c r="AH945" s="27">
        <v>1</v>
      </c>
      <c r="AI945" s="27">
        <v>1.4</v>
      </c>
      <c r="AJ945" s="27">
        <v>2.6</v>
      </c>
      <c r="AK945" s="27">
        <f t="shared" si="539"/>
        <v>1.2000000000000002</v>
      </c>
      <c r="AL945" s="27" t="s">
        <v>143</v>
      </c>
      <c r="AM945" s="27" t="s">
        <v>143</v>
      </c>
      <c r="AN945" s="27"/>
      <c r="AO945" s="27">
        <f t="shared" si="540"/>
        <v>2</v>
      </c>
      <c r="AP945" s="27"/>
      <c r="AQ945" s="27"/>
      <c r="AR945" s="27"/>
      <c r="AS945" s="27"/>
      <c r="AT945" s="27"/>
      <c r="AU945" s="27"/>
      <c r="AV945" s="27">
        <f t="shared" si="541"/>
        <v>0</v>
      </c>
      <c r="AW945" s="27"/>
      <c r="AX945" s="28">
        <f>VLOOKUP(J945,ABNT5101!$I$3:$J$9,2)</f>
        <v>10</v>
      </c>
      <c r="AY945" s="28">
        <f>VLOOKUP(J945,ABNT5101!$I$3:$M$9,5)</f>
        <v>0.18</v>
      </c>
      <c r="AZ945" s="28" t="str">
        <f>_xlfn.XLOOKUP(J945,ABNT5101!I:I,ABNT5101!L:L)</f>
        <v>-</v>
      </c>
      <c r="BA945" s="28">
        <f>_xlfn.XLOOKUP(J945,ABNT5101!$I:$I,ABNT5101!M:M)</f>
        <v>0.18</v>
      </c>
      <c r="BB945" s="28" t="str">
        <f>_xlfn.XLOOKUP(J945,ABNT5101!$I:$I,ABNT5101!N:N)</f>
        <v>-</v>
      </c>
      <c r="BC945" s="28">
        <f>_xlfn.XLOOKUP(J945,ABNT5101!$I:$I,ABNT5101!O:O)</f>
        <v>16</v>
      </c>
      <c r="BD945" s="23" t="str">
        <f t="shared" si="542"/>
        <v>NÃO ATENDE</v>
      </c>
      <c r="BE945" s="72">
        <f t="shared" si="534"/>
        <v>-1</v>
      </c>
      <c r="BF945" s="72">
        <f t="shared" si="535"/>
        <v>-1</v>
      </c>
      <c r="BG945" s="72" t="str">
        <f t="shared" si="543"/>
        <v>-</v>
      </c>
      <c r="BH945" s="27"/>
      <c r="BI945" s="27"/>
      <c r="BJ945" s="27"/>
      <c r="BK945" s="27"/>
      <c r="BL945" s="26"/>
      <c r="BM945" s="27"/>
      <c r="BN945" s="31" t="str">
        <f t="shared" si="544"/>
        <v>NÃO ATENDE</v>
      </c>
      <c r="BO945" s="31" t="str">
        <f t="shared" si="536"/>
        <v>NÃO ATENDE</v>
      </c>
      <c r="BP945" s="31" t="str">
        <f t="shared" si="537"/>
        <v>NÃO ATENDE</v>
      </c>
      <c r="BQ945" s="31" t="str">
        <f t="shared" si="545"/>
        <v>ATENDE</v>
      </c>
      <c r="BR945" s="36" t="str">
        <f t="shared" si="546"/>
        <v>C4</v>
      </c>
      <c r="BS945" s="36" t="str">
        <f t="shared" si="532"/>
        <v>Sem Passeio</v>
      </c>
      <c r="BT945" s="37" t="e">
        <f t="shared" si="547"/>
        <v>#N/A</v>
      </c>
      <c r="BU945" s="34"/>
      <c r="BV945" s="34"/>
      <c r="BW945" s="36" t="e">
        <f>IF(BS945="-","-",_xlfn.XLOOKUP(BS945,ABNT5101!$B$4:$B$9,ABNT5101!$C$4:$C$9))</f>
        <v>#N/A</v>
      </c>
      <c r="BX945" s="36" t="e">
        <f>IF(BS945="-","-",_xlfn.XLOOKUP(BS945,ABNT5101!$B$4:$B$9,ABNT5101!$D$4:$D$9))</f>
        <v>#N/A</v>
      </c>
      <c r="BY945" s="31" t="e">
        <f t="shared" si="548"/>
        <v>#N/A</v>
      </c>
      <c r="BZ945" s="31" t="e">
        <f t="shared" si="549"/>
        <v>#N/A</v>
      </c>
      <c r="CA945" s="31" t="e">
        <f t="shared" si="550"/>
        <v>#N/A</v>
      </c>
      <c r="CB945" s="36" t="str">
        <f t="shared" si="533"/>
        <v>Sem Passeio</v>
      </c>
      <c r="CC945" s="37" t="e">
        <f t="shared" si="551"/>
        <v>#N/A</v>
      </c>
      <c r="CD945" s="38"/>
      <c r="CE945" s="38"/>
      <c r="CF945" s="31" t="e">
        <f>IF(CB945="-","-",_xlfn.XLOOKUP(CB945,ABNT5101!$B$4:$B$9,ABNT5101!$C$4:$C$9))</f>
        <v>#N/A</v>
      </c>
      <c r="CG945" s="27" t="e">
        <f>IF(CB945="-","-",_xlfn.XLOOKUP(CB945,ABNT5101!$B$4:$B$9,ABNT5101!$D$4:$D$9))</f>
        <v>#N/A</v>
      </c>
      <c r="CH945" s="31" t="e">
        <f t="shared" si="552"/>
        <v>#N/A</v>
      </c>
      <c r="CI945" s="31" t="e">
        <f t="shared" si="553"/>
        <v>#N/A</v>
      </c>
      <c r="CJ945" s="31" t="e">
        <f t="shared" si="554"/>
        <v>#N/A</v>
      </c>
      <c r="CK945" s="56">
        <f>_xlfn.XLOOKUP(CL945,'Banco de dados'!$B:$B,'Banco de dados'!$D:$D)</f>
        <v>0</v>
      </c>
      <c r="CL945" s="57"/>
      <c r="CM945" s="56">
        <f>_xlfn.XLOOKUP(CL945,'Banco de dados'!$B:$B,'Banco de dados'!$E:$E)</f>
        <v>0</v>
      </c>
      <c r="CN945" s="56"/>
      <c r="CO945" s="56">
        <f>IF(CN945="-","-",_xlfn.XLOOKUP(CN945,'Banco de dados'!$B:$B,'Banco de dados'!$E:$E))</f>
        <v>0</v>
      </c>
      <c r="CP945" s="41">
        <f t="shared" si="555"/>
        <v>1</v>
      </c>
      <c r="CQ945" s="56">
        <f>_xlfn.XLOOKUP(CL945,'Banco de dados'!$B:$B,'Banco de dados'!$H:$H)</f>
        <v>0</v>
      </c>
      <c r="CR945" s="56" t="e">
        <f t="array" aca="1" ref="CR945" ca="1">_xludf.xlookup(CN945,'Banco de dados'!$B:$B,'Banco de dados'!$H:$H)</f>
        <v>#NAME?</v>
      </c>
      <c r="CS945" s="58" t="e">
        <f t="array" aca="1" ref="CS945" ca="1">_xludf.xlookup(CL945,'Banco de dados'!$B:$B,'Banco de dados'!$F:$F)</f>
        <v>#NAME?</v>
      </c>
      <c r="CT945" s="56" t="e">
        <f t="array" aca="1" ref="CT945" ca="1">_xludf.xlookup(CN945,'Banco de dados'!$B:$B,'Banco de dados'!$F:$F)</f>
        <v>#NAME?</v>
      </c>
      <c r="CU945" s="42"/>
      <c r="CV945" s="42"/>
      <c r="CW945" s="56" t="str">
        <f>IF(AJ945=0.5,"Suporte",IF(AND(AJ945&gt;='Braços de IP'!$B$9,AJ945&lt;='Braços de IP'!$D$9),'Braços de IP'!$E$9,IF(AND(AJ945&gt;='Braços de IP'!$B$10,AJ945&lt;='Braços de IP'!$D$10),'Braços de IP'!$E$10,IF(AND(AJ945&gt;='Braços de IP'!$B$11,AJ945&lt;='Braços de IP'!$D$11),'Braços de IP'!$E$11,IF(AND(AJ945&gt;='Braços de IP'!$B$12,AJ945&lt;='Braços de IP'!$D$12),'Braços de IP'!$E$12,IF(AND(AJ945&gt;='Braços de IP'!$B$13,AJ945&lt;='Braços de IP'!$D$13),'Braços de IP'!$E$13,IF(AND(AJ945&gt;='Braços de IP'!$B$14,AJ945&lt;='Braços de IP'!$D$14),'Braços de IP'!$E$14,"ERRO")))))))</f>
        <v>Longo I</v>
      </c>
      <c r="CX945" s="42"/>
      <c r="CY945" s="56" t="str">
        <f>IF($CX945="","",VLOOKUP($CX945,'Braços de IP'!$E$9:$I$15,2,0))</f>
        <v/>
      </c>
      <c r="CZ945" s="43" t="str">
        <f>IF($CX945="","",VLOOKUP($CX945,'Braços de IP'!$E$9:$I$15,5,0))</f>
        <v/>
      </c>
      <c r="DA945" s="56"/>
      <c r="DB945" s="56"/>
      <c r="DC945" s="56"/>
      <c r="DD945" s="56"/>
      <c r="DE945" s="56"/>
      <c r="DF945" s="56"/>
      <c r="DG945" s="44">
        <f t="shared" si="556"/>
        <v>0</v>
      </c>
      <c r="DH945" s="45">
        <f t="shared" si="557"/>
        <v>120</v>
      </c>
      <c r="DI945" s="44">
        <f t="shared" si="558"/>
        <v>120</v>
      </c>
      <c r="DJ945" s="46">
        <f t="shared" si="559"/>
        <v>1</v>
      </c>
      <c r="DK945" s="47" t="s">
        <v>147</v>
      </c>
      <c r="DL945" s="48"/>
      <c r="DM945" s="49"/>
      <c r="DN945" s="23" t="s">
        <v>148</v>
      </c>
      <c r="DO945" s="23"/>
      <c r="DP945" s="5"/>
      <c r="DQ945" s="50" t="e">
        <f t="shared" si="560"/>
        <v>#VALUE!</v>
      </c>
      <c r="DR945" s="5"/>
      <c r="DS945" s="5" t="s">
        <v>2</v>
      </c>
      <c r="DT945" s="5">
        <f t="shared" si="530"/>
        <v>0</v>
      </c>
      <c r="DU945" s="50" t="e">
        <f t="shared" si="531"/>
        <v>#DIV/0!</v>
      </c>
      <c r="DV945" s="5"/>
      <c r="DW945" s="5"/>
    </row>
    <row r="946" spans="1:127" ht="15.75" hidden="1" customHeight="1" x14ac:dyDescent="0.3">
      <c r="B946" s="5"/>
      <c r="C946" s="5"/>
      <c r="D946" s="5"/>
      <c r="E946" s="22" t="s">
        <v>724</v>
      </c>
      <c r="F946" s="22" t="s">
        <v>150</v>
      </c>
      <c r="G946" s="23" t="s">
        <v>725</v>
      </c>
      <c r="H946" s="23">
        <v>-23.31579</v>
      </c>
      <c r="I946" s="23">
        <v>-46.865957999999999</v>
      </c>
      <c r="J946" s="24" t="s">
        <v>160</v>
      </c>
      <c r="K946" s="25"/>
      <c r="L946" s="24" t="s">
        <v>152</v>
      </c>
      <c r="M946" s="24" t="s">
        <v>141</v>
      </c>
      <c r="N946" s="26">
        <v>120</v>
      </c>
      <c r="O946" s="27" t="s">
        <v>142</v>
      </c>
      <c r="P946" s="23" t="s">
        <v>143</v>
      </c>
      <c r="Q946" s="26">
        <f t="shared" si="538"/>
        <v>240</v>
      </c>
      <c r="R946" s="27">
        <v>1</v>
      </c>
      <c r="S946" s="28" t="s">
        <v>153</v>
      </c>
      <c r="T946" s="28">
        <v>6.5</v>
      </c>
      <c r="U946" s="23"/>
      <c r="V946" s="23"/>
      <c r="W946" s="29"/>
      <c r="X946" s="28" t="s">
        <v>153</v>
      </c>
      <c r="Y946" s="27"/>
      <c r="Z946" s="27"/>
      <c r="AA946" s="27"/>
      <c r="AB946" s="27"/>
      <c r="AC946" s="27"/>
      <c r="AD946" s="27" t="s">
        <v>144</v>
      </c>
      <c r="AE946" s="27" t="s">
        <v>145</v>
      </c>
      <c r="AF946" s="27"/>
      <c r="AG946" s="27">
        <v>8.1</v>
      </c>
      <c r="AH946" s="27">
        <v>1</v>
      </c>
      <c r="AI946" s="27">
        <v>1.4</v>
      </c>
      <c r="AJ946" s="27">
        <v>2.6</v>
      </c>
      <c r="AK946" s="27">
        <f t="shared" si="539"/>
        <v>1.2000000000000002</v>
      </c>
      <c r="AL946" s="27" t="s">
        <v>143</v>
      </c>
      <c r="AM946" s="27" t="s">
        <v>143</v>
      </c>
      <c r="AN946" s="27"/>
      <c r="AO946" s="27">
        <f t="shared" si="540"/>
        <v>2</v>
      </c>
      <c r="AP946" s="27"/>
      <c r="AQ946" s="27"/>
      <c r="AR946" s="27"/>
      <c r="AS946" s="27"/>
      <c r="AT946" s="27"/>
      <c r="AU946" s="27"/>
      <c r="AV946" s="27">
        <f t="shared" si="541"/>
        <v>0</v>
      </c>
      <c r="AW946" s="27"/>
      <c r="AX946" s="28">
        <f>VLOOKUP(J946,ABNT5101!$I$3:$J$9,2)</f>
        <v>10</v>
      </c>
      <c r="AY946" s="28">
        <f>VLOOKUP(J946,ABNT5101!$I$3:$M$9,5)</f>
        <v>0.18</v>
      </c>
      <c r="AZ946" s="28" t="str">
        <f>_xlfn.XLOOKUP(J946,ABNT5101!I:I,ABNT5101!L:L)</f>
        <v>-</v>
      </c>
      <c r="BA946" s="28">
        <f>_xlfn.XLOOKUP(J946,ABNT5101!$I:$I,ABNT5101!M:M)</f>
        <v>0.18</v>
      </c>
      <c r="BB946" s="28" t="str">
        <f>_xlfn.XLOOKUP(J946,ABNT5101!$I:$I,ABNT5101!N:N)</f>
        <v>-</v>
      </c>
      <c r="BC946" s="28">
        <f>_xlfn.XLOOKUP(J946,ABNT5101!$I:$I,ABNT5101!O:O)</f>
        <v>16</v>
      </c>
      <c r="BD946" s="23" t="str">
        <f t="shared" si="542"/>
        <v>NÃO ATENDE</v>
      </c>
      <c r="BE946" s="72">
        <f t="shared" si="534"/>
        <v>-1</v>
      </c>
      <c r="BF946" s="72">
        <f t="shared" si="535"/>
        <v>-1</v>
      </c>
      <c r="BG946" s="72" t="str">
        <f t="shared" si="543"/>
        <v>-</v>
      </c>
      <c r="BH946" s="27"/>
      <c r="BI946" s="27"/>
      <c r="BJ946" s="27"/>
      <c r="BK946" s="27"/>
      <c r="BL946" s="26"/>
      <c r="BM946" s="27"/>
      <c r="BN946" s="31" t="str">
        <f t="shared" si="544"/>
        <v>NÃO ATENDE</v>
      </c>
      <c r="BO946" s="31" t="str">
        <f t="shared" si="536"/>
        <v>NÃO ATENDE</v>
      </c>
      <c r="BP946" s="31" t="str">
        <f t="shared" si="537"/>
        <v>NÃO ATENDE</v>
      </c>
      <c r="BQ946" s="31" t="str">
        <f t="shared" si="545"/>
        <v>ATENDE</v>
      </c>
      <c r="BR946" s="36" t="str">
        <f t="shared" si="546"/>
        <v>C4</v>
      </c>
      <c r="BS946" s="36" t="str">
        <f t="shared" si="532"/>
        <v>Sem Passeio</v>
      </c>
      <c r="BT946" s="37" t="e">
        <f t="shared" si="547"/>
        <v>#N/A</v>
      </c>
      <c r="BU946" s="34"/>
      <c r="BV946" s="34"/>
      <c r="BW946" s="36" t="e">
        <f>IF(BS946="-","-",_xlfn.XLOOKUP(BS946,ABNT5101!$B$4:$B$9,ABNT5101!$C$4:$C$9))</f>
        <v>#N/A</v>
      </c>
      <c r="BX946" s="36" t="e">
        <f>IF(BS946="-","-",_xlfn.XLOOKUP(BS946,ABNT5101!$B$4:$B$9,ABNT5101!$D$4:$D$9))</f>
        <v>#N/A</v>
      </c>
      <c r="BY946" s="31" t="e">
        <f t="shared" si="548"/>
        <v>#N/A</v>
      </c>
      <c r="BZ946" s="31" t="e">
        <f t="shared" si="549"/>
        <v>#N/A</v>
      </c>
      <c r="CA946" s="31" t="e">
        <f t="shared" si="550"/>
        <v>#N/A</v>
      </c>
      <c r="CB946" s="36" t="str">
        <f t="shared" si="533"/>
        <v>Sem Passeio</v>
      </c>
      <c r="CC946" s="37" t="e">
        <f t="shared" si="551"/>
        <v>#N/A</v>
      </c>
      <c r="CD946" s="38"/>
      <c r="CE946" s="38"/>
      <c r="CF946" s="23" t="e">
        <f>IF(CB946="-","-",_xlfn.XLOOKUP(CB946,ABNT5101!$B$4:$B$9,ABNT5101!$C$4:$C$9))</f>
        <v>#N/A</v>
      </c>
      <c r="CG946" s="27" t="e">
        <f>IF(CB946="-","-",_xlfn.XLOOKUP(CB946,ABNT5101!$B$4:$B$9,ABNT5101!$D$4:$D$9))</f>
        <v>#N/A</v>
      </c>
      <c r="CH946" s="31" t="e">
        <f t="shared" si="552"/>
        <v>#N/A</v>
      </c>
      <c r="CI946" s="31" t="e">
        <f t="shared" si="553"/>
        <v>#N/A</v>
      </c>
      <c r="CJ946" s="31" t="e">
        <f t="shared" si="554"/>
        <v>#N/A</v>
      </c>
      <c r="CK946" s="56">
        <f>_xlfn.XLOOKUP(CL946,'Banco de dados'!$B:$B,'Banco de dados'!$D:$D)</f>
        <v>0</v>
      </c>
      <c r="CL946" s="57"/>
      <c r="CM946" s="56">
        <f>_xlfn.XLOOKUP(CL946,'Banco de dados'!$B:$B,'Banco de dados'!$E:$E)</f>
        <v>0</v>
      </c>
      <c r="CN946" s="56"/>
      <c r="CO946" s="56">
        <f>IF(CN946="-","-",_xlfn.XLOOKUP(CN946,'Banco de dados'!$B:$B,'Banco de dados'!$E:$E))</f>
        <v>0</v>
      </c>
      <c r="CP946" s="41">
        <f t="shared" si="555"/>
        <v>1</v>
      </c>
      <c r="CQ946" s="56">
        <f>_xlfn.XLOOKUP(CL946,'Banco de dados'!$B:$B,'Banco de dados'!$H:$H)</f>
        <v>0</v>
      </c>
      <c r="CR946" s="56" t="e">
        <f t="array" aca="1" ref="CR946" ca="1">_xludf.xlookup(CN946,'Banco de dados'!$B:$B,'Banco de dados'!$H:$H)</f>
        <v>#NAME?</v>
      </c>
      <c r="CS946" s="58" t="e">
        <f t="array" aca="1" ref="CS946" ca="1">_xludf.xlookup(CL946,'Banco de dados'!$B:$B,'Banco de dados'!$F:$F)</f>
        <v>#NAME?</v>
      </c>
      <c r="CT946" s="56" t="e">
        <f t="array" aca="1" ref="CT946" ca="1">_xludf.xlookup(CN946,'Banco de dados'!$B:$B,'Banco de dados'!$F:$F)</f>
        <v>#NAME?</v>
      </c>
      <c r="CU946" s="42"/>
      <c r="CV946" s="42"/>
      <c r="CW946" s="56" t="str">
        <f>IF(AJ946=0.5,"Suporte",IF(AND(AJ946&gt;='Braços de IP'!$B$9,AJ946&lt;='Braços de IP'!$D$9),'Braços de IP'!$E$9,IF(AND(AJ946&gt;='Braços de IP'!$B$10,AJ946&lt;='Braços de IP'!$D$10),'Braços de IP'!$E$10,IF(AND(AJ946&gt;='Braços de IP'!$B$11,AJ946&lt;='Braços de IP'!$D$11),'Braços de IP'!$E$11,IF(AND(AJ946&gt;='Braços de IP'!$B$12,AJ946&lt;='Braços de IP'!$D$12),'Braços de IP'!$E$12,IF(AND(AJ946&gt;='Braços de IP'!$B$13,AJ946&lt;='Braços de IP'!$D$13),'Braços de IP'!$E$13,IF(AND(AJ946&gt;='Braços de IP'!$B$14,AJ946&lt;='Braços de IP'!$D$14),'Braços de IP'!$E$14,"ERRO")))))))</f>
        <v>Longo I</v>
      </c>
      <c r="CX946" s="42"/>
      <c r="CY946" s="56" t="str">
        <f>IF($CX946="","",VLOOKUP($CX946,'Braços de IP'!$E$9:$I$15,2,0))</f>
        <v/>
      </c>
      <c r="CZ946" s="43" t="str">
        <f>IF($CX946="","",VLOOKUP($CX946,'Braços de IP'!$E$9:$I$15,5,0))</f>
        <v/>
      </c>
      <c r="DA946" s="56"/>
      <c r="DB946" s="56"/>
      <c r="DC946" s="56"/>
      <c r="DD946" s="56"/>
      <c r="DE946" s="56"/>
      <c r="DF946" s="56"/>
      <c r="DG946" s="44">
        <f t="shared" si="556"/>
        <v>0</v>
      </c>
      <c r="DH946" s="45">
        <f t="shared" si="557"/>
        <v>120</v>
      </c>
      <c r="DI946" s="44">
        <f t="shared" si="558"/>
        <v>120</v>
      </c>
      <c r="DJ946" s="46">
        <f t="shared" si="559"/>
        <v>1</v>
      </c>
      <c r="DK946" s="47" t="s">
        <v>147</v>
      </c>
      <c r="DL946" s="48"/>
      <c r="DM946" s="49"/>
      <c r="DN946" s="23" t="s">
        <v>148</v>
      </c>
      <c r="DO946" s="23"/>
      <c r="DP946" s="5"/>
      <c r="DQ946" s="50" t="e">
        <f t="shared" si="560"/>
        <v>#VALUE!</v>
      </c>
      <c r="DR946" s="5"/>
      <c r="DS946" s="5" t="s">
        <v>2</v>
      </c>
      <c r="DT946" s="5">
        <f t="shared" si="530"/>
        <v>0</v>
      </c>
      <c r="DU946" s="50" t="e">
        <f t="shared" si="531"/>
        <v>#DIV/0!</v>
      </c>
      <c r="DV946" s="5"/>
      <c r="DW946" s="5"/>
    </row>
    <row r="947" spans="1:127" ht="15.75" hidden="1" customHeight="1" x14ac:dyDescent="0.3">
      <c r="B947" s="5"/>
      <c r="C947" s="5"/>
      <c r="D947" s="5"/>
      <c r="E947" s="22" t="s">
        <v>726</v>
      </c>
      <c r="F947" s="22" t="s">
        <v>137</v>
      </c>
      <c r="G947" s="23" t="s">
        <v>622</v>
      </c>
      <c r="H947" s="23">
        <v>-23.362473999999999</v>
      </c>
      <c r="I947" s="23">
        <v>-46.872802</v>
      </c>
      <c r="J947" s="24" t="s">
        <v>139</v>
      </c>
      <c r="K947" s="25"/>
      <c r="L947" s="24" t="s">
        <v>157</v>
      </c>
      <c r="M947" s="24" t="s">
        <v>141</v>
      </c>
      <c r="N947" s="26">
        <v>60</v>
      </c>
      <c r="O947" s="27" t="s">
        <v>142</v>
      </c>
      <c r="P947" s="23" t="s">
        <v>143</v>
      </c>
      <c r="Q947" s="26">
        <f t="shared" si="538"/>
        <v>120</v>
      </c>
      <c r="R947" s="27">
        <v>1</v>
      </c>
      <c r="S947" s="28">
        <v>2</v>
      </c>
      <c r="T947" s="28">
        <v>6.1</v>
      </c>
      <c r="U947" s="23"/>
      <c r="V947" s="23"/>
      <c r="W947" s="29"/>
      <c r="X947" s="28">
        <v>1.5</v>
      </c>
      <c r="Y947" s="27"/>
      <c r="Z947" s="27"/>
      <c r="AA947" s="27"/>
      <c r="AB947" s="27"/>
      <c r="AC947" s="27"/>
      <c r="AD947" s="27" t="s">
        <v>144</v>
      </c>
      <c r="AE947" s="27" t="s">
        <v>145</v>
      </c>
      <c r="AF947" s="27"/>
      <c r="AG947" s="27">
        <v>7</v>
      </c>
      <c r="AH947" s="27">
        <v>1</v>
      </c>
      <c r="AI947" s="27">
        <v>0.2</v>
      </c>
      <c r="AJ947" s="27">
        <v>2</v>
      </c>
      <c r="AK947" s="27">
        <f t="shared" si="539"/>
        <v>1.8</v>
      </c>
      <c r="AL947" s="27" t="s">
        <v>143</v>
      </c>
      <c r="AM947" s="27" t="s">
        <v>143</v>
      </c>
      <c r="AN947" s="27"/>
      <c r="AO947" s="27">
        <f t="shared" si="540"/>
        <v>2</v>
      </c>
      <c r="AP947" s="27"/>
      <c r="AQ947" s="27"/>
      <c r="AR947" s="27"/>
      <c r="AS947" s="27"/>
      <c r="AT947" s="27"/>
      <c r="AU947" s="27"/>
      <c r="AV947" s="27">
        <f t="shared" si="541"/>
        <v>0</v>
      </c>
      <c r="AW947" s="27"/>
      <c r="AX947" s="28">
        <f>VLOOKUP(J947,ABNT5101!$I$3:$J$9,2)</f>
        <v>7.5</v>
      </c>
      <c r="AY947" s="28">
        <f>VLOOKUP(J947,ABNT5101!$I$3:$M$9,5)</f>
        <v>0.18</v>
      </c>
      <c r="AZ947" s="28" t="str">
        <f>_xlfn.XLOOKUP(J947,ABNT5101!I:I,ABNT5101!L:L)</f>
        <v>-</v>
      </c>
      <c r="BA947" s="28">
        <f>_xlfn.XLOOKUP(J947,ABNT5101!$I:$I,ABNT5101!M:M)</f>
        <v>0.18</v>
      </c>
      <c r="BB947" s="28" t="str">
        <f>_xlfn.XLOOKUP(J947,ABNT5101!$I:$I,ABNT5101!N:N)</f>
        <v>-</v>
      </c>
      <c r="BC947" s="28">
        <f>_xlfn.XLOOKUP(J947,ABNT5101!$I:$I,ABNT5101!O:O)</f>
        <v>16</v>
      </c>
      <c r="BD947" s="23" t="str">
        <f t="shared" si="542"/>
        <v>NÃO ATENDE</v>
      </c>
      <c r="BE947" s="72">
        <f t="shared" si="534"/>
        <v>-1</v>
      </c>
      <c r="BF947" s="72">
        <f t="shared" si="535"/>
        <v>-1</v>
      </c>
      <c r="BG947" s="72" t="str">
        <f t="shared" si="543"/>
        <v>-</v>
      </c>
      <c r="BH947" s="27"/>
      <c r="BI947" s="27"/>
      <c r="BJ947" s="27"/>
      <c r="BK947" s="27"/>
      <c r="BL947" s="26"/>
      <c r="BM947" s="27"/>
      <c r="BN947" s="31" t="str">
        <f t="shared" si="544"/>
        <v>NÃO ATENDE</v>
      </c>
      <c r="BO947" s="31" t="str">
        <f t="shared" si="536"/>
        <v>NÃO ATENDE</v>
      </c>
      <c r="BP947" s="31" t="str">
        <f t="shared" si="537"/>
        <v>NÃO ATENDE</v>
      </c>
      <c r="BQ947" s="31" t="str">
        <f t="shared" si="545"/>
        <v>ATENDE</v>
      </c>
      <c r="BR947" s="36" t="str">
        <f t="shared" si="546"/>
        <v>C5</v>
      </c>
      <c r="BS947" s="36" t="str">
        <f t="shared" si="532"/>
        <v>P5</v>
      </c>
      <c r="BT947" s="37">
        <f t="shared" si="547"/>
        <v>-1</v>
      </c>
      <c r="BU947" s="34"/>
      <c r="BV947" s="34"/>
      <c r="BW947" s="36">
        <f>IF(BS947="-","-",_xlfn.XLOOKUP(BS947,ABNT5101!$B$4:$B$9,ABNT5101!$C$4:$C$9))</f>
        <v>5</v>
      </c>
      <c r="BX947" s="36">
        <f>IF(BS947="-","-",_xlfn.XLOOKUP(BS947,ABNT5101!$B$4:$B$9,ABNT5101!$D$4:$D$9))</f>
        <v>1</v>
      </c>
      <c r="BY947" s="31" t="str">
        <f t="shared" si="548"/>
        <v>NÃO ATENDE</v>
      </c>
      <c r="BZ947" s="31" t="str">
        <f t="shared" si="549"/>
        <v>NÃO ATENDE</v>
      </c>
      <c r="CA947" s="31" t="str">
        <f t="shared" si="550"/>
        <v>NÃO ATENDE</v>
      </c>
      <c r="CB947" s="36" t="str">
        <f t="shared" si="533"/>
        <v>P5</v>
      </c>
      <c r="CC947" s="37">
        <f t="shared" si="551"/>
        <v>-1</v>
      </c>
      <c r="CD947" s="38"/>
      <c r="CE947" s="38"/>
      <c r="CF947" s="23">
        <f>IF(CB947="-","-",_xlfn.XLOOKUP(CB947,ABNT5101!$B$4:$B$9,ABNT5101!$C$4:$C$9))</f>
        <v>5</v>
      </c>
      <c r="CG947" s="27">
        <f>IF(CB947="-","-",_xlfn.XLOOKUP(CB947,ABNT5101!$B$4:$B$9,ABNT5101!$D$4:$D$9))</f>
        <v>1</v>
      </c>
      <c r="CH947" s="31" t="str">
        <f t="shared" si="552"/>
        <v>NÃO ATENDE</v>
      </c>
      <c r="CI947" s="31" t="str">
        <f t="shared" si="553"/>
        <v>NÃO ATENDE</v>
      </c>
      <c r="CJ947" s="31" t="str">
        <f t="shared" si="554"/>
        <v>NÃO ATENDE</v>
      </c>
      <c r="CK947" s="56">
        <f>_xlfn.XLOOKUP(CL947,'Banco de dados'!$B:$B,'Banco de dados'!$D:$D)</f>
        <v>0</v>
      </c>
      <c r="CL947" s="42"/>
      <c r="CM947" s="56">
        <f>_xlfn.XLOOKUP(CL947,'Banco de dados'!$B:$B,'Banco de dados'!$E:$E)</f>
        <v>0</v>
      </c>
      <c r="CN947" s="56"/>
      <c r="CO947" s="56">
        <f>IF(CN947="-","-",_xlfn.XLOOKUP(CN947,'Banco de dados'!$B:$B,'Banco de dados'!$E:$E))</f>
        <v>0</v>
      </c>
      <c r="CP947" s="41">
        <f t="shared" si="555"/>
        <v>1</v>
      </c>
      <c r="CQ947" s="56">
        <f>_xlfn.XLOOKUP(CL947,'Banco de dados'!$B:$B,'Banco de dados'!$H:$H)</f>
        <v>0</v>
      </c>
      <c r="CR947" s="56" t="e">
        <f t="array" aca="1" ref="CR947" ca="1">_xludf.xlookup(CN947,'Banco de dados'!$B:$B,'Banco de dados'!$H:$H)</f>
        <v>#NAME?</v>
      </c>
      <c r="CS947" s="58" t="e">
        <f t="array" aca="1" ref="CS947" ca="1">_xludf.xlookup(CL947,'Banco de dados'!$B:$B,'Banco de dados'!$F:$F)</f>
        <v>#NAME?</v>
      </c>
      <c r="CT947" s="56" t="e">
        <f t="array" aca="1" ref="CT947" ca="1">_xludf.xlookup(CN947,'Banco de dados'!$B:$B,'Banco de dados'!$F:$F)</f>
        <v>#NAME?</v>
      </c>
      <c r="CU947" s="42"/>
      <c r="CV947" s="42"/>
      <c r="CW947" s="56" t="str">
        <f>IF(AJ947=0.5,"Suporte",IF(AND(AJ947&gt;='Braços de IP'!$B$9,AJ947&lt;='Braços de IP'!$D$9),'Braços de IP'!$E$9,IF(AND(AJ947&gt;='Braços de IP'!$B$10,AJ947&lt;='Braços de IP'!$D$10),'Braços de IP'!$E$10,IF(AND(AJ947&gt;='Braços de IP'!$B$11,AJ947&lt;='Braços de IP'!$D$11),'Braços de IP'!$E$11,IF(AND(AJ947&gt;='Braços de IP'!$B$12,AJ947&lt;='Braços de IP'!$D$12),'Braços de IP'!$E$12,IF(AND(AJ947&gt;='Braços de IP'!$B$13,AJ947&lt;='Braços de IP'!$D$13),'Braços de IP'!$E$13,IF(AND(AJ947&gt;='Braços de IP'!$B$14,AJ947&lt;='Braços de IP'!$D$14),'Braços de IP'!$E$14,"ERRO")))))))</f>
        <v>Médio I</v>
      </c>
      <c r="CX947" s="42"/>
      <c r="CY947" s="56" t="str">
        <f>IF($CX947="","",VLOOKUP($CX947,'Braços de IP'!$E$9:$I$15,2,0))</f>
        <v/>
      </c>
      <c r="CZ947" s="43" t="str">
        <f>IF($CX947="","",VLOOKUP($CX947,'Braços de IP'!$E$9:$I$15,5,0))</f>
        <v/>
      </c>
      <c r="DA947" s="56"/>
      <c r="DB947" s="56"/>
      <c r="DC947" s="56"/>
      <c r="DD947" s="56"/>
      <c r="DE947" s="56"/>
      <c r="DF947" s="56"/>
      <c r="DG947" s="44">
        <f t="shared" si="556"/>
        <v>0</v>
      </c>
      <c r="DH947" s="45">
        <f t="shared" si="557"/>
        <v>60</v>
      </c>
      <c r="DI947" s="44">
        <f t="shared" si="558"/>
        <v>60</v>
      </c>
      <c r="DJ947" s="46">
        <f t="shared" si="559"/>
        <v>1</v>
      </c>
      <c r="DK947" s="47" t="s">
        <v>147</v>
      </c>
      <c r="DL947" s="48"/>
      <c r="DM947" s="49"/>
      <c r="DN947" s="23" t="s">
        <v>148</v>
      </c>
      <c r="DO947" s="23"/>
      <c r="DP947" s="5"/>
      <c r="DQ947" s="50" t="e">
        <f t="shared" si="560"/>
        <v>#VALUE!</v>
      </c>
      <c r="DR947" s="5"/>
      <c r="DS947" s="5" t="s">
        <v>2</v>
      </c>
      <c r="DT947" s="5">
        <f t="shared" si="530"/>
        <v>0</v>
      </c>
      <c r="DU947" s="50" t="e">
        <f t="shared" si="531"/>
        <v>#DIV/0!</v>
      </c>
      <c r="DV947" s="5"/>
      <c r="DW947" s="5"/>
    </row>
    <row r="948" spans="1:127" ht="15.75" hidden="1" customHeight="1" x14ac:dyDescent="0.3">
      <c r="B948" s="5"/>
      <c r="C948" s="5"/>
      <c r="D948" s="5"/>
      <c r="E948" s="22" t="s">
        <v>726</v>
      </c>
      <c r="F948" s="22" t="s">
        <v>137</v>
      </c>
      <c r="G948" s="23" t="s">
        <v>622</v>
      </c>
      <c r="H948" s="23">
        <v>-23.362473999999999</v>
      </c>
      <c r="I948" s="23">
        <v>-46.872802</v>
      </c>
      <c r="J948" s="24" t="s">
        <v>139</v>
      </c>
      <c r="K948" s="25"/>
      <c r="L948" s="24" t="s">
        <v>157</v>
      </c>
      <c r="M948" s="24" t="s">
        <v>141</v>
      </c>
      <c r="N948" s="26">
        <v>60</v>
      </c>
      <c r="O948" s="27" t="s">
        <v>142</v>
      </c>
      <c r="P948" s="23" t="s">
        <v>143</v>
      </c>
      <c r="Q948" s="26">
        <f t="shared" si="538"/>
        <v>120</v>
      </c>
      <c r="R948" s="27">
        <v>1</v>
      </c>
      <c r="S948" s="28">
        <v>2</v>
      </c>
      <c r="T948" s="28">
        <v>6.1</v>
      </c>
      <c r="U948" s="23"/>
      <c r="V948" s="23"/>
      <c r="W948" s="29"/>
      <c r="X948" s="28">
        <v>1.5</v>
      </c>
      <c r="Y948" s="27"/>
      <c r="Z948" s="27"/>
      <c r="AA948" s="27"/>
      <c r="AB948" s="27"/>
      <c r="AC948" s="27"/>
      <c r="AD948" s="27" t="s">
        <v>144</v>
      </c>
      <c r="AE948" s="27" t="s">
        <v>145</v>
      </c>
      <c r="AF948" s="27"/>
      <c r="AG948" s="27">
        <v>7</v>
      </c>
      <c r="AH948" s="27">
        <v>1</v>
      </c>
      <c r="AI948" s="27">
        <v>0.2</v>
      </c>
      <c r="AJ948" s="27">
        <v>2</v>
      </c>
      <c r="AK948" s="27">
        <f t="shared" si="539"/>
        <v>1.8</v>
      </c>
      <c r="AL948" s="27" t="s">
        <v>143</v>
      </c>
      <c r="AM948" s="27" t="s">
        <v>143</v>
      </c>
      <c r="AN948" s="27"/>
      <c r="AO948" s="27">
        <f t="shared" si="540"/>
        <v>2</v>
      </c>
      <c r="AP948" s="27"/>
      <c r="AQ948" s="27"/>
      <c r="AR948" s="27"/>
      <c r="AS948" s="27"/>
      <c r="AT948" s="27"/>
      <c r="AU948" s="27"/>
      <c r="AV948" s="27">
        <f t="shared" si="541"/>
        <v>0</v>
      </c>
      <c r="AW948" s="27"/>
      <c r="AX948" s="28">
        <f>VLOOKUP(J948,ABNT5101!$I$3:$J$9,2)</f>
        <v>7.5</v>
      </c>
      <c r="AY948" s="28">
        <f>VLOOKUP(J948,ABNT5101!$I$3:$M$9,5)</f>
        <v>0.18</v>
      </c>
      <c r="AZ948" s="28" t="str">
        <f>_xlfn.XLOOKUP(J948,ABNT5101!I:I,ABNT5101!L:L)</f>
        <v>-</v>
      </c>
      <c r="BA948" s="28">
        <f>_xlfn.XLOOKUP(J948,ABNT5101!$I:$I,ABNT5101!M:M)</f>
        <v>0.18</v>
      </c>
      <c r="BB948" s="28" t="str">
        <f>_xlfn.XLOOKUP(J948,ABNT5101!$I:$I,ABNT5101!N:N)</f>
        <v>-</v>
      </c>
      <c r="BC948" s="28">
        <f>_xlfn.XLOOKUP(J948,ABNT5101!$I:$I,ABNT5101!O:O)</f>
        <v>16</v>
      </c>
      <c r="BD948" s="23" t="str">
        <f t="shared" si="542"/>
        <v>NÃO ATENDE</v>
      </c>
      <c r="BE948" s="72">
        <f t="shared" si="534"/>
        <v>-1</v>
      </c>
      <c r="BF948" s="72">
        <f t="shared" si="535"/>
        <v>-1</v>
      </c>
      <c r="BG948" s="72" t="str">
        <f t="shared" si="543"/>
        <v>-</v>
      </c>
      <c r="BH948" s="27"/>
      <c r="BI948" s="27"/>
      <c r="BJ948" s="27"/>
      <c r="BK948" s="27"/>
      <c r="BL948" s="26"/>
      <c r="BM948" s="27"/>
      <c r="BN948" s="31" t="str">
        <f t="shared" si="544"/>
        <v>NÃO ATENDE</v>
      </c>
      <c r="BO948" s="31" t="str">
        <f t="shared" si="536"/>
        <v>NÃO ATENDE</v>
      </c>
      <c r="BP948" s="31" t="str">
        <f t="shared" si="537"/>
        <v>NÃO ATENDE</v>
      </c>
      <c r="BQ948" s="31" t="str">
        <f t="shared" si="545"/>
        <v>ATENDE</v>
      </c>
      <c r="BR948" s="36" t="str">
        <f t="shared" si="546"/>
        <v>C5</v>
      </c>
      <c r="BS948" s="36" t="str">
        <f t="shared" si="532"/>
        <v>P5</v>
      </c>
      <c r="BT948" s="37">
        <f t="shared" si="547"/>
        <v>-1</v>
      </c>
      <c r="BU948" s="34"/>
      <c r="BV948" s="34"/>
      <c r="BW948" s="36">
        <f>IF(BS948="-","-",_xlfn.XLOOKUP(BS948,ABNT5101!$B$4:$B$9,ABNT5101!$C$4:$C$9))</f>
        <v>5</v>
      </c>
      <c r="BX948" s="36">
        <f>IF(BS948="-","-",_xlfn.XLOOKUP(BS948,ABNT5101!$B$4:$B$9,ABNT5101!$D$4:$D$9))</f>
        <v>1</v>
      </c>
      <c r="BY948" s="31" t="str">
        <f t="shared" si="548"/>
        <v>NÃO ATENDE</v>
      </c>
      <c r="BZ948" s="31" t="str">
        <f t="shared" si="549"/>
        <v>NÃO ATENDE</v>
      </c>
      <c r="CA948" s="31" t="str">
        <f t="shared" si="550"/>
        <v>NÃO ATENDE</v>
      </c>
      <c r="CB948" s="36" t="str">
        <f t="shared" si="533"/>
        <v>P5</v>
      </c>
      <c r="CC948" s="37">
        <f t="shared" si="551"/>
        <v>-1</v>
      </c>
      <c r="CD948" s="38"/>
      <c r="CE948" s="38"/>
      <c r="CF948" s="23">
        <f>IF(CB948="-","-",_xlfn.XLOOKUP(CB948,ABNT5101!$B$4:$B$9,ABNT5101!$C$4:$C$9))</f>
        <v>5</v>
      </c>
      <c r="CG948" s="27">
        <f>IF(CB948="-","-",_xlfn.XLOOKUP(CB948,ABNT5101!$B$4:$B$9,ABNT5101!$D$4:$D$9))</f>
        <v>1</v>
      </c>
      <c r="CH948" s="31" t="str">
        <f t="shared" si="552"/>
        <v>NÃO ATENDE</v>
      </c>
      <c r="CI948" s="31" t="str">
        <f t="shared" si="553"/>
        <v>NÃO ATENDE</v>
      </c>
      <c r="CJ948" s="31" t="str">
        <f t="shared" si="554"/>
        <v>NÃO ATENDE</v>
      </c>
      <c r="CK948" s="56">
        <f>_xlfn.XLOOKUP(CL948,'Banco de dados'!$B:$B,'Banco de dados'!$D:$D)</f>
        <v>0</v>
      </c>
      <c r="CL948" s="42"/>
      <c r="CM948" s="56">
        <f>_xlfn.XLOOKUP(CL948,'Banco de dados'!$B:$B,'Banco de dados'!$E:$E)</f>
        <v>0</v>
      </c>
      <c r="CN948" s="56"/>
      <c r="CO948" s="56">
        <f>IF(CN948="-","-",_xlfn.XLOOKUP(CN948,'Banco de dados'!$B:$B,'Banco de dados'!$E:$E))</f>
        <v>0</v>
      </c>
      <c r="CP948" s="41">
        <f t="shared" si="555"/>
        <v>1</v>
      </c>
      <c r="CQ948" s="56">
        <f>_xlfn.XLOOKUP(CL948,'Banco de dados'!$B:$B,'Banco de dados'!$H:$H)</f>
        <v>0</v>
      </c>
      <c r="CR948" s="56" t="e">
        <f t="array" aca="1" ref="CR948" ca="1">_xludf.xlookup(CN948,'Banco de dados'!$B:$B,'Banco de dados'!$H:$H)</f>
        <v>#NAME?</v>
      </c>
      <c r="CS948" s="58" t="e">
        <f t="array" aca="1" ref="CS948" ca="1">_xludf.xlookup(CL948,'Banco de dados'!$B:$B,'Banco de dados'!$F:$F)</f>
        <v>#NAME?</v>
      </c>
      <c r="CT948" s="56" t="e">
        <f t="array" aca="1" ref="CT948" ca="1">_xludf.xlookup(CN948,'Banco de dados'!$B:$B,'Banco de dados'!$F:$F)</f>
        <v>#NAME?</v>
      </c>
      <c r="CU948" s="42"/>
      <c r="CV948" s="42"/>
      <c r="CW948" s="56" t="str">
        <f>IF(AJ948=0.5,"Suporte",IF(AND(AJ948&gt;='Braços de IP'!$B$9,AJ948&lt;='Braços de IP'!$D$9),'Braços de IP'!$E$9,IF(AND(AJ948&gt;='Braços de IP'!$B$10,AJ948&lt;='Braços de IP'!$D$10),'Braços de IP'!$E$10,IF(AND(AJ948&gt;='Braços de IP'!$B$11,AJ948&lt;='Braços de IP'!$D$11),'Braços de IP'!$E$11,IF(AND(AJ948&gt;='Braços de IP'!$B$12,AJ948&lt;='Braços de IP'!$D$12),'Braços de IP'!$E$12,IF(AND(AJ948&gt;='Braços de IP'!$B$13,AJ948&lt;='Braços de IP'!$D$13),'Braços de IP'!$E$13,IF(AND(AJ948&gt;='Braços de IP'!$B$14,AJ948&lt;='Braços de IP'!$D$14),'Braços de IP'!$E$14,"ERRO")))))))</f>
        <v>Médio I</v>
      </c>
      <c r="CX948" s="42"/>
      <c r="CY948" s="56" t="str">
        <f>IF($CX948="","",VLOOKUP($CX948,'Braços de IP'!$E$9:$I$15,2,0))</f>
        <v/>
      </c>
      <c r="CZ948" s="43" t="str">
        <f>IF($CX948="","",VLOOKUP($CX948,'Braços de IP'!$E$9:$I$15,5,0))</f>
        <v/>
      </c>
      <c r="DA948" s="56"/>
      <c r="DB948" s="56"/>
      <c r="DC948" s="56"/>
      <c r="DD948" s="56"/>
      <c r="DE948" s="56"/>
      <c r="DF948" s="56"/>
      <c r="DG948" s="44">
        <f t="shared" si="556"/>
        <v>0</v>
      </c>
      <c r="DH948" s="45">
        <f t="shared" si="557"/>
        <v>60</v>
      </c>
      <c r="DI948" s="44">
        <f t="shared" si="558"/>
        <v>60</v>
      </c>
      <c r="DJ948" s="46">
        <f t="shared" si="559"/>
        <v>1</v>
      </c>
      <c r="DK948" s="47" t="s">
        <v>147</v>
      </c>
      <c r="DL948" s="48"/>
      <c r="DM948" s="49"/>
      <c r="DN948" s="23" t="s">
        <v>148</v>
      </c>
      <c r="DO948" s="23"/>
      <c r="DP948" s="5"/>
      <c r="DQ948" s="50" t="e">
        <f t="shared" si="560"/>
        <v>#VALUE!</v>
      </c>
      <c r="DR948" s="5"/>
      <c r="DS948" s="5" t="s">
        <v>2</v>
      </c>
      <c r="DT948" s="5">
        <f t="shared" si="530"/>
        <v>0</v>
      </c>
      <c r="DU948" s="50" t="e">
        <f t="shared" si="531"/>
        <v>#DIV/0!</v>
      </c>
      <c r="DV948" s="5"/>
      <c r="DW948" s="5"/>
    </row>
    <row r="949" spans="1:127" ht="15.75" hidden="1" customHeight="1" x14ac:dyDescent="0.3">
      <c r="B949" s="5"/>
      <c r="C949" s="5"/>
      <c r="D949" s="5"/>
      <c r="E949" s="22" t="s">
        <v>726</v>
      </c>
      <c r="F949" s="22" t="s">
        <v>137</v>
      </c>
      <c r="G949" s="23" t="s">
        <v>622</v>
      </c>
      <c r="H949" s="23">
        <v>-23.362473999999999</v>
      </c>
      <c r="I949" s="23">
        <v>-46.872802</v>
      </c>
      <c r="J949" s="24" t="s">
        <v>139</v>
      </c>
      <c r="K949" s="25"/>
      <c r="L949" s="24" t="s">
        <v>157</v>
      </c>
      <c r="M949" s="24" t="s">
        <v>141</v>
      </c>
      <c r="N949" s="26">
        <v>60</v>
      </c>
      <c r="O949" s="27" t="s">
        <v>142</v>
      </c>
      <c r="P949" s="23" t="s">
        <v>143</v>
      </c>
      <c r="Q949" s="26">
        <f t="shared" si="538"/>
        <v>120</v>
      </c>
      <c r="R949" s="27">
        <v>1</v>
      </c>
      <c r="S949" s="28">
        <v>2</v>
      </c>
      <c r="T949" s="28">
        <v>6.1</v>
      </c>
      <c r="U949" s="23"/>
      <c r="V949" s="23"/>
      <c r="W949" s="29"/>
      <c r="X949" s="28">
        <v>1.5</v>
      </c>
      <c r="Y949" s="27"/>
      <c r="Z949" s="27"/>
      <c r="AA949" s="27"/>
      <c r="AB949" s="27"/>
      <c r="AC949" s="27"/>
      <c r="AD949" s="27" t="s">
        <v>144</v>
      </c>
      <c r="AE949" s="27" t="s">
        <v>145</v>
      </c>
      <c r="AF949" s="27"/>
      <c r="AG949" s="27">
        <v>7</v>
      </c>
      <c r="AH949" s="27">
        <v>1</v>
      </c>
      <c r="AI949" s="27">
        <v>0.2</v>
      </c>
      <c r="AJ949" s="27">
        <v>2</v>
      </c>
      <c r="AK949" s="27">
        <f t="shared" si="539"/>
        <v>1.8</v>
      </c>
      <c r="AL949" s="27" t="s">
        <v>143</v>
      </c>
      <c r="AM949" s="27" t="s">
        <v>143</v>
      </c>
      <c r="AN949" s="27"/>
      <c r="AO949" s="27">
        <f t="shared" si="540"/>
        <v>2</v>
      </c>
      <c r="AP949" s="27"/>
      <c r="AQ949" s="27"/>
      <c r="AR949" s="27"/>
      <c r="AS949" s="27"/>
      <c r="AT949" s="27"/>
      <c r="AU949" s="27"/>
      <c r="AV949" s="27">
        <f t="shared" si="541"/>
        <v>0</v>
      </c>
      <c r="AW949" s="27"/>
      <c r="AX949" s="28">
        <f>VLOOKUP(J949,ABNT5101!$I$3:$J$9,2)</f>
        <v>7.5</v>
      </c>
      <c r="AY949" s="28">
        <f>VLOOKUP(J949,ABNT5101!$I$3:$M$9,5)</f>
        <v>0.18</v>
      </c>
      <c r="AZ949" s="28" t="str">
        <f>_xlfn.XLOOKUP(J949,ABNT5101!I:I,ABNT5101!L:L)</f>
        <v>-</v>
      </c>
      <c r="BA949" s="28">
        <f>_xlfn.XLOOKUP(J949,ABNT5101!$I:$I,ABNT5101!M:M)</f>
        <v>0.18</v>
      </c>
      <c r="BB949" s="28" t="str">
        <f>_xlfn.XLOOKUP(J949,ABNT5101!$I:$I,ABNT5101!N:N)</f>
        <v>-</v>
      </c>
      <c r="BC949" s="28">
        <f>_xlfn.XLOOKUP(J949,ABNT5101!$I:$I,ABNT5101!O:O)</f>
        <v>16</v>
      </c>
      <c r="BD949" s="23" t="str">
        <f t="shared" si="542"/>
        <v>NÃO ATENDE</v>
      </c>
      <c r="BE949" s="72">
        <f t="shared" si="534"/>
        <v>-1</v>
      </c>
      <c r="BF949" s="72">
        <f t="shared" si="535"/>
        <v>-1</v>
      </c>
      <c r="BG949" s="72" t="str">
        <f t="shared" si="543"/>
        <v>-</v>
      </c>
      <c r="BH949" s="27"/>
      <c r="BI949" s="27"/>
      <c r="BJ949" s="27"/>
      <c r="BK949" s="27"/>
      <c r="BL949" s="26"/>
      <c r="BM949" s="27"/>
      <c r="BN949" s="31" t="str">
        <f t="shared" si="544"/>
        <v>NÃO ATENDE</v>
      </c>
      <c r="BO949" s="31" t="str">
        <f t="shared" si="536"/>
        <v>NÃO ATENDE</v>
      </c>
      <c r="BP949" s="31" t="str">
        <f t="shared" si="537"/>
        <v>NÃO ATENDE</v>
      </c>
      <c r="BQ949" s="31" t="str">
        <f t="shared" si="545"/>
        <v>ATENDE</v>
      </c>
      <c r="BR949" s="36" t="str">
        <f t="shared" si="546"/>
        <v>C5</v>
      </c>
      <c r="BS949" s="36" t="str">
        <f t="shared" si="532"/>
        <v>P5</v>
      </c>
      <c r="BT949" s="37">
        <f t="shared" si="547"/>
        <v>-1</v>
      </c>
      <c r="BU949" s="34"/>
      <c r="BV949" s="34"/>
      <c r="BW949" s="36">
        <f>IF(BS949="-","-",_xlfn.XLOOKUP(BS949,ABNT5101!$B$4:$B$9,ABNT5101!$C$4:$C$9))</f>
        <v>5</v>
      </c>
      <c r="BX949" s="36">
        <f>IF(BS949="-","-",_xlfn.XLOOKUP(BS949,ABNT5101!$B$4:$B$9,ABNT5101!$D$4:$D$9))</f>
        <v>1</v>
      </c>
      <c r="BY949" s="31" t="str">
        <f t="shared" si="548"/>
        <v>NÃO ATENDE</v>
      </c>
      <c r="BZ949" s="31" t="str">
        <f t="shared" si="549"/>
        <v>NÃO ATENDE</v>
      </c>
      <c r="CA949" s="31" t="str">
        <f t="shared" si="550"/>
        <v>NÃO ATENDE</v>
      </c>
      <c r="CB949" s="36" t="str">
        <f t="shared" si="533"/>
        <v>P5</v>
      </c>
      <c r="CC949" s="37">
        <f t="shared" si="551"/>
        <v>-1</v>
      </c>
      <c r="CD949" s="38"/>
      <c r="CE949" s="38"/>
      <c r="CF949" s="23">
        <f>IF(CB949="-","-",_xlfn.XLOOKUP(CB949,ABNT5101!$B$4:$B$9,ABNT5101!$C$4:$C$9))</f>
        <v>5</v>
      </c>
      <c r="CG949" s="27">
        <f>IF(CB949="-","-",_xlfn.XLOOKUP(CB949,ABNT5101!$B$4:$B$9,ABNT5101!$D$4:$D$9))</f>
        <v>1</v>
      </c>
      <c r="CH949" s="31" t="str">
        <f t="shared" si="552"/>
        <v>NÃO ATENDE</v>
      </c>
      <c r="CI949" s="31" t="str">
        <f t="shared" si="553"/>
        <v>NÃO ATENDE</v>
      </c>
      <c r="CJ949" s="31" t="str">
        <f t="shared" si="554"/>
        <v>NÃO ATENDE</v>
      </c>
      <c r="CK949" s="56">
        <f>_xlfn.XLOOKUP(CL949,'Banco de dados'!$B:$B,'Banco de dados'!$D:$D)</f>
        <v>0</v>
      </c>
      <c r="CL949" s="42"/>
      <c r="CM949" s="56">
        <f>_xlfn.XLOOKUP(CL949,'Banco de dados'!$B:$B,'Banco de dados'!$E:$E)</f>
        <v>0</v>
      </c>
      <c r="CN949" s="56"/>
      <c r="CO949" s="56">
        <f>IF(CN949="-","-",_xlfn.XLOOKUP(CN949,'Banco de dados'!$B:$B,'Banco de dados'!$E:$E))</f>
        <v>0</v>
      </c>
      <c r="CP949" s="41">
        <f t="shared" si="555"/>
        <v>1</v>
      </c>
      <c r="CQ949" s="56">
        <f>_xlfn.XLOOKUP(CL949,'Banco de dados'!$B:$B,'Banco de dados'!$H:$H)</f>
        <v>0</v>
      </c>
      <c r="CR949" s="56" t="e">
        <f t="array" aca="1" ref="CR949" ca="1">_xludf.xlookup(CN949,'Banco de dados'!$B:$B,'Banco de dados'!$H:$H)</f>
        <v>#NAME?</v>
      </c>
      <c r="CS949" s="58" t="e">
        <f t="array" aca="1" ref="CS949" ca="1">_xludf.xlookup(CL949,'Banco de dados'!$B:$B,'Banco de dados'!$F:$F)</f>
        <v>#NAME?</v>
      </c>
      <c r="CT949" s="56" t="e">
        <f t="array" aca="1" ref="CT949" ca="1">_xludf.xlookup(CN949,'Banco de dados'!$B:$B,'Banco de dados'!$F:$F)</f>
        <v>#NAME?</v>
      </c>
      <c r="CU949" s="42"/>
      <c r="CV949" s="42"/>
      <c r="CW949" s="56" t="str">
        <f>IF(AJ949=0.5,"Suporte",IF(AND(AJ949&gt;='Braços de IP'!$B$9,AJ949&lt;='Braços de IP'!$D$9),'Braços de IP'!$E$9,IF(AND(AJ949&gt;='Braços de IP'!$B$10,AJ949&lt;='Braços de IP'!$D$10),'Braços de IP'!$E$10,IF(AND(AJ949&gt;='Braços de IP'!$B$11,AJ949&lt;='Braços de IP'!$D$11),'Braços de IP'!$E$11,IF(AND(AJ949&gt;='Braços de IP'!$B$12,AJ949&lt;='Braços de IP'!$D$12),'Braços de IP'!$E$12,IF(AND(AJ949&gt;='Braços de IP'!$B$13,AJ949&lt;='Braços de IP'!$D$13),'Braços de IP'!$E$13,IF(AND(AJ949&gt;='Braços de IP'!$B$14,AJ949&lt;='Braços de IP'!$D$14),'Braços de IP'!$E$14,"ERRO")))))))</f>
        <v>Médio I</v>
      </c>
      <c r="CX949" s="42"/>
      <c r="CY949" s="56" t="str">
        <f>IF($CX949="","",VLOOKUP($CX949,'Braços de IP'!$E$9:$I$15,2,0))</f>
        <v/>
      </c>
      <c r="CZ949" s="43" t="str">
        <f>IF($CX949="","",VLOOKUP($CX949,'Braços de IP'!$E$9:$I$15,5,0))</f>
        <v/>
      </c>
      <c r="DA949" s="56"/>
      <c r="DB949" s="56"/>
      <c r="DC949" s="56"/>
      <c r="DD949" s="56"/>
      <c r="DE949" s="56"/>
      <c r="DF949" s="56"/>
      <c r="DG949" s="44">
        <f t="shared" si="556"/>
        <v>0</v>
      </c>
      <c r="DH949" s="45">
        <f t="shared" si="557"/>
        <v>60</v>
      </c>
      <c r="DI949" s="44">
        <f t="shared" si="558"/>
        <v>60</v>
      </c>
      <c r="DJ949" s="46">
        <f t="shared" si="559"/>
        <v>1</v>
      </c>
      <c r="DK949" s="47" t="s">
        <v>147</v>
      </c>
      <c r="DL949" s="48"/>
      <c r="DM949" s="49"/>
      <c r="DN949" s="23" t="s">
        <v>148</v>
      </c>
      <c r="DO949" s="23"/>
      <c r="DP949" s="5"/>
      <c r="DQ949" s="50" t="e">
        <f t="shared" si="560"/>
        <v>#VALUE!</v>
      </c>
      <c r="DR949" s="5"/>
      <c r="DS949" s="5" t="s">
        <v>2</v>
      </c>
      <c r="DT949" s="5">
        <f t="shared" si="530"/>
        <v>0</v>
      </c>
      <c r="DU949" s="50" t="e">
        <f t="shared" si="531"/>
        <v>#DIV/0!</v>
      </c>
      <c r="DV949" s="5"/>
      <c r="DW949" s="5"/>
    </row>
    <row r="950" spans="1:127" ht="15.75" hidden="1" customHeight="1" x14ac:dyDescent="0.3">
      <c r="B950" s="5"/>
      <c r="C950" s="5"/>
      <c r="D950" s="5"/>
      <c r="E950" s="22" t="s">
        <v>727</v>
      </c>
      <c r="F950" s="22" t="s">
        <v>137</v>
      </c>
      <c r="G950" s="23" t="s">
        <v>728</v>
      </c>
      <c r="H950" s="23">
        <v>-23.332381000000002</v>
      </c>
      <c r="I950" s="23">
        <v>-46.839044999999999</v>
      </c>
      <c r="J950" s="24" t="s">
        <v>160</v>
      </c>
      <c r="K950" s="25"/>
      <c r="L950" s="24" t="s">
        <v>140</v>
      </c>
      <c r="M950" s="24" t="s">
        <v>141</v>
      </c>
      <c r="N950" s="26">
        <v>60</v>
      </c>
      <c r="O950" s="27" t="s">
        <v>142</v>
      </c>
      <c r="P950" s="23" t="s">
        <v>143</v>
      </c>
      <c r="Q950" s="26">
        <f t="shared" si="538"/>
        <v>120</v>
      </c>
      <c r="R950" s="27">
        <v>1</v>
      </c>
      <c r="S950" s="28">
        <v>2</v>
      </c>
      <c r="T950" s="28">
        <v>7</v>
      </c>
      <c r="U950" s="23"/>
      <c r="V950" s="23"/>
      <c r="W950" s="29"/>
      <c r="X950" s="28">
        <v>2</v>
      </c>
      <c r="Y950" s="27"/>
      <c r="Z950" s="27"/>
      <c r="AA950" s="27"/>
      <c r="AB950" s="27"/>
      <c r="AC950" s="27"/>
      <c r="AD950" s="27" t="s">
        <v>144</v>
      </c>
      <c r="AE950" s="27" t="s">
        <v>145</v>
      </c>
      <c r="AF950" s="27"/>
      <c r="AG950" s="27">
        <v>7.5</v>
      </c>
      <c r="AH950" s="27">
        <v>1</v>
      </c>
      <c r="AI950" s="27">
        <v>0.3</v>
      </c>
      <c r="AJ950" s="27">
        <v>3</v>
      </c>
      <c r="AK950" s="27">
        <f t="shared" si="539"/>
        <v>2.7</v>
      </c>
      <c r="AL950" s="27" t="s">
        <v>143</v>
      </c>
      <c r="AM950" s="27" t="s">
        <v>143</v>
      </c>
      <c r="AN950" s="27"/>
      <c r="AO950" s="27">
        <f t="shared" si="540"/>
        <v>2</v>
      </c>
      <c r="AP950" s="27"/>
      <c r="AQ950" s="27"/>
      <c r="AR950" s="27"/>
      <c r="AS950" s="27"/>
      <c r="AT950" s="27"/>
      <c r="AU950" s="27"/>
      <c r="AV950" s="27">
        <f t="shared" si="541"/>
        <v>0</v>
      </c>
      <c r="AW950" s="27"/>
      <c r="AX950" s="28">
        <f>VLOOKUP(J950,ABNT5101!$I$3:$J$9,2)</f>
        <v>10</v>
      </c>
      <c r="AY950" s="28">
        <f>VLOOKUP(J950,ABNT5101!$I$3:$M$9,5)</f>
        <v>0.18</v>
      </c>
      <c r="AZ950" s="28" t="str">
        <f>_xlfn.XLOOKUP(J950,ABNT5101!I:I,ABNT5101!L:L)</f>
        <v>-</v>
      </c>
      <c r="BA950" s="28">
        <f>_xlfn.XLOOKUP(J950,ABNT5101!$I:$I,ABNT5101!M:M)</f>
        <v>0.18</v>
      </c>
      <c r="BB950" s="28" t="str">
        <f>_xlfn.XLOOKUP(J950,ABNT5101!$I:$I,ABNT5101!N:N)</f>
        <v>-</v>
      </c>
      <c r="BC950" s="28">
        <f>_xlfn.XLOOKUP(J950,ABNT5101!$I:$I,ABNT5101!O:O)</f>
        <v>16</v>
      </c>
      <c r="BD950" s="23" t="str">
        <f t="shared" si="542"/>
        <v>NÃO ATENDE</v>
      </c>
      <c r="BE950" s="72">
        <f t="shared" si="534"/>
        <v>-1</v>
      </c>
      <c r="BF950" s="72">
        <f t="shared" si="535"/>
        <v>-1</v>
      </c>
      <c r="BG950" s="72" t="str">
        <f t="shared" si="543"/>
        <v>-</v>
      </c>
      <c r="BH950" s="27"/>
      <c r="BI950" s="27"/>
      <c r="BJ950" s="27"/>
      <c r="BK950" s="27"/>
      <c r="BL950" s="26"/>
      <c r="BM950" s="27"/>
      <c r="BN950" s="31" t="str">
        <f t="shared" si="544"/>
        <v>NÃO ATENDE</v>
      </c>
      <c r="BO950" s="31" t="str">
        <f t="shared" si="536"/>
        <v>NÃO ATENDE</v>
      </c>
      <c r="BP950" s="31" t="str">
        <f t="shared" si="537"/>
        <v>NÃO ATENDE</v>
      </c>
      <c r="BQ950" s="31" t="str">
        <f t="shared" si="545"/>
        <v>ATENDE</v>
      </c>
      <c r="BR950" s="36" t="str">
        <f t="shared" si="546"/>
        <v>C4</v>
      </c>
      <c r="BS950" s="36" t="str">
        <f t="shared" si="532"/>
        <v>P6</v>
      </c>
      <c r="BT950" s="37">
        <f t="shared" si="547"/>
        <v>-1</v>
      </c>
      <c r="BU950" s="34"/>
      <c r="BV950" s="34"/>
      <c r="BW950" s="36">
        <f>IF(BS950="-","-",_xlfn.XLOOKUP(BS950,ABNT5101!$B$4:$B$9,ABNT5101!$C$4:$C$9))</f>
        <v>3</v>
      </c>
      <c r="BX950" s="36">
        <f>IF(BS950="-","-",_xlfn.XLOOKUP(BS950,ABNT5101!$B$4:$B$9,ABNT5101!$D$4:$D$9))</f>
        <v>0.6</v>
      </c>
      <c r="BY950" s="31" t="str">
        <f t="shared" si="548"/>
        <v>NÃO ATENDE</v>
      </c>
      <c r="BZ950" s="31" t="str">
        <f t="shared" si="549"/>
        <v>NÃO ATENDE</v>
      </c>
      <c r="CA950" s="31" t="str">
        <f t="shared" si="550"/>
        <v>NÃO ATENDE</v>
      </c>
      <c r="CB950" s="36" t="str">
        <f t="shared" si="533"/>
        <v>P6</v>
      </c>
      <c r="CC950" s="37">
        <f t="shared" si="551"/>
        <v>-1</v>
      </c>
      <c r="CD950" s="38"/>
      <c r="CE950" s="38"/>
      <c r="CF950" s="23">
        <f>IF(CB950="-","-",_xlfn.XLOOKUP(CB950,ABNT5101!$B$4:$B$9,ABNT5101!$C$4:$C$9))</f>
        <v>3</v>
      </c>
      <c r="CG950" s="27">
        <f>IF(CB950="-","-",_xlfn.XLOOKUP(CB950,ABNT5101!$B$4:$B$9,ABNT5101!$D$4:$D$9))</f>
        <v>0.6</v>
      </c>
      <c r="CH950" s="31" t="str">
        <f t="shared" si="552"/>
        <v>NÃO ATENDE</v>
      </c>
      <c r="CI950" s="31" t="str">
        <f t="shared" si="553"/>
        <v>NÃO ATENDE</v>
      </c>
      <c r="CJ950" s="31" t="str">
        <f t="shared" si="554"/>
        <v>NÃO ATENDE</v>
      </c>
      <c r="CK950" s="56">
        <f>_xlfn.XLOOKUP(CL950,'Banco de dados'!$B:$B,'Banco de dados'!$D:$D)</f>
        <v>0</v>
      </c>
      <c r="CL950" s="42"/>
      <c r="CM950" s="56">
        <f>_xlfn.XLOOKUP(CL950,'Banco de dados'!$B:$B,'Banco de dados'!$E:$E)</f>
        <v>0</v>
      </c>
      <c r="CN950" s="56"/>
      <c r="CO950" s="56">
        <f>IF(CN950="-","-",_xlfn.XLOOKUP(CN950,'Banco de dados'!$B:$B,'Banco de dados'!$E:$E))</f>
        <v>0</v>
      </c>
      <c r="CP950" s="41">
        <f t="shared" si="555"/>
        <v>1</v>
      </c>
      <c r="CQ950" s="56">
        <f>_xlfn.XLOOKUP(CL950,'Banco de dados'!$B:$B,'Banco de dados'!$H:$H)</f>
        <v>0</v>
      </c>
      <c r="CR950" s="56" t="e">
        <f t="array" aca="1" ref="CR950" ca="1">_xludf.xlookup(CN950,'Banco de dados'!$B:$B,'Banco de dados'!$H:$H)</f>
        <v>#NAME?</v>
      </c>
      <c r="CS950" s="58" t="e">
        <f t="array" aca="1" ref="CS950" ca="1">_xludf.xlookup(CL950,'Banco de dados'!$B:$B,'Banco de dados'!$F:$F)</f>
        <v>#NAME?</v>
      </c>
      <c r="CT950" s="56" t="e">
        <f t="array" aca="1" ref="CT950" ca="1">_xludf.xlookup(CN950,'Banco de dados'!$B:$B,'Banco de dados'!$F:$F)</f>
        <v>#NAME?</v>
      </c>
      <c r="CU950" s="42"/>
      <c r="CV950" s="42"/>
      <c r="CW950" s="56" t="str">
        <f>IF(AJ950=0.5,"Suporte",IF(AND(AJ950&gt;='Braços de IP'!$B$9,AJ950&lt;='Braços de IP'!$D$9),'Braços de IP'!$E$9,IF(AND(AJ950&gt;='Braços de IP'!$B$10,AJ950&lt;='Braços de IP'!$D$10),'Braços de IP'!$E$10,IF(AND(AJ950&gt;='Braços de IP'!$B$11,AJ950&lt;='Braços de IP'!$D$11),'Braços de IP'!$E$11,IF(AND(AJ950&gt;='Braços de IP'!$B$12,AJ950&lt;='Braços de IP'!$D$12),'Braços de IP'!$E$12,IF(AND(AJ950&gt;='Braços de IP'!$B$13,AJ950&lt;='Braços de IP'!$D$13),'Braços de IP'!$E$13,IF(AND(AJ950&gt;='Braços de IP'!$B$14,AJ950&lt;='Braços de IP'!$D$14),'Braços de IP'!$E$14,"ERRO")))))))</f>
        <v>Longo I</v>
      </c>
      <c r="CX950" s="42"/>
      <c r="CY950" s="56" t="str">
        <f>IF($CX950="","",VLOOKUP($CX950,'Braços de IP'!$E$9:$I$15,2,0))</f>
        <v/>
      </c>
      <c r="CZ950" s="43" t="str">
        <f>IF($CX950="","",VLOOKUP($CX950,'Braços de IP'!$E$9:$I$15,5,0))</f>
        <v/>
      </c>
      <c r="DA950" s="56"/>
      <c r="DB950" s="56"/>
      <c r="DC950" s="56"/>
      <c r="DD950" s="56"/>
      <c r="DE950" s="56"/>
      <c r="DF950" s="56"/>
      <c r="DG950" s="44">
        <f t="shared" si="556"/>
        <v>0</v>
      </c>
      <c r="DH950" s="45">
        <f t="shared" si="557"/>
        <v>60</v>
      </c>
      <c r="DI950" s="44">
        <f t="shared" si="558"/>
        <v>60</v>
      </c>
      <c r="DJ950" s="46">
        <f t="shared" si="559"/>
        <v>1</v>
      </c>
      <c r="DK950" s="47" t="s">
        <v>147</v>
      </c>
      <c r="DL950" s="48"/>
      <c r="DM950" s="49"/>
      <c r="DN950" s="23" t="s">
        <v>148</v>
      </c>
      <c r="DO950" s="23"/>
      <c r="DP950" s="5"/>
      <c r="DQ950" s="50" t="e">
        <f t="shared" si="560"/>
        <v>#VALUE!</v>
      </c>
      <c r="DR950" s="5"/>
      <c r="DS950" s="5" t="s">
        <v>2</v>
      </c>
      <c r="DT950" s="5">
        <f t="shared" si="530"/>
        <v>0</v>
      </c>
      <c r="DU950" s="50" t="e">
        <f t="shared" si="531"/>
        <v>#DIV/0!</v>
      </c>
      <c r="DV950" s="5"/>
      <c r="DW950" s="5"/>
    </row>
    <row r="951" spans="1:127" ht="15.75" hidden="1" customHeight="1" x14ac:dyDescent="0.3">
      <c r="B951" s="5"/>
      <c r="C951" s="5"/>
      <c r="D951" s="5"/>
      <c r="E951" s="22" t="s">
        <v>727</v>
      </c>
      <c r="F951" s="22" t="s">
        <v>137</v>
      </c>
      <c r="G951" s="23" t="s">
        <v>728</v>
      </c>
      <c r="H951" s="23">
        <v>-23.332381000000002</v>
      </c>
      <c r="I951" s="23">
        <v>-46.839044999999999</v>
      </c>
      <c r="J951" s="24" t="s">
        <v>160</v>
      </c>
      <c r="K951" s="25"/>
      <c r="L951" s="24" t="s">
        <v>140</v>
      </c>
      <c r="M951" s="24" t="s">
        <v>141</v>
      </c>
      <c r="N951" s="26">
        <v>60</v>
      </c>
      <c r="O951" s="27" t="s">
        <v>142</v>
      </c>
      <c r="P951" s="23" t="s">
        <v>143</v>
      </c>
      <c r="Q951" s="26">
        <f t="shared" si="538"/>
        <v>120</v>
      </c>
      <c r="R951" s="27">
        <v>1</v>
      </c>
      <c r="S951" s="28">
        <v>2</v>
      </c>
      <c r="T951" s="28">
        <v>7</v>
      </c>
      <c r="U951" s="23"/>
      <c r="V951" s="23"/>
      <c r="W951" s="29"/>
      <c r="X951" s="28">
        <v>2</v>
      </c>
      <c r="Y951" s="27"/>
      <c r="Z951" s="27"/>
      <c r="AA951" s="27"/>
      <c r="AB951" s="27"/>
      <c r="AC951" s="27"/>
      <c r="AD951" s="27" t="s">
        <v>144</v>
      </c>
      <c r="AE951" s="27" t="s">
        <v>145</v>
      </c>
      <c r="AF951" s="27"/>
      <c r="AG951" s="27">
        <v>7.5</v>
      </c>
      <c r="AH951" s="27">
        <v>1</v>
      </c>
      <c r="AI951" s="27">
        <v>0.3</v>
      </c>
      <c r="AJ951" s="27">
        <v>3</v>
      </c>
      <c r="AK951" s="27">
        <f t="shared" si="539"/>
        <v>2.7</v>
      </c>
      <c r="AL951" s="27" t="s">
        <v>143</v>
      </c>
      <c r="AM951" s="27" t="s">
        <v>143</v>
      </c>
      <c r="AN951" s="27"/>
      <c r="AO951" s="27">
        <f t="shared" si="540"/>
        <v>2</v>
      </c>
      <c r="AP951" s="27"/>
      <c r="AQ951" s="27"/>
      <c r="AR951" s="27"/>
      <c r="AS951" s="27"/>
      <c r="AT951" s="27"/>
      <c r="AU951" s="27"/>
      <c r="AV951" s="27">
        <f t="shared" si="541"/>
        <v>0</v>
      </c>
      <c r="AW951" s="27"/>
      <c r="AX951" s="28">
        <f>VLOOKUP(J951,ABNT5101!$I$3:$J$9,2)</f>
        <v>10</v>
      </c>
      <c r="AY951" s="28">
        <f>VLOOKUP(J951,ABNT5101!$I$3:$M$9,5)</f>
        <v>0.18</v>
      </c>
      <c r="AZ951" s="28" t="str">
        <f>_xlfn.XLOOKUP(J951,ABNT5101!I:I,ABNT5101!L:L)</f>
        <v>-</v>
      </c>
      <c r="BA951" s="28">
        <f>_xlfn.XLOOKUP(J951,ABNT5101!$I:$I,ABNT5101!M:M)</f>
        <v>0.18</v>
      </c>
      <c r="BB951" s="28" t="str">
        <f>_xlfn.XLOOKUP(J951,ABNT5101!$I:$I,ABNT5101!N:N)</f>
        <v>-</v>
      </c>
      <c r="BC951" s="28">
        <f>_xlfn.XLOOKUP(J951,ABNT5101!$I:$I,ABNT5101!O:O)</f>
        <v>16</v>
      </c>
      <c r="BD951" s="23" t="str">
        <f t="shared" si="542"/>
        <v>NÃO ATENDE</v>
      </c>
      <c r="BE951" s="72">
        <f t="shared" si="534"/>
        <v>-1</v>
      </c>
      <c r="BF951" s="72">
        <f t="shared" si="535"/>
        <v>-1</v>
      </c>
      <c r="BG951" s="72" t="str">
        <f t="shared" si="543"/>
        <v>-</v>
      </c>
      <c r="BH951" s="27"/>
      <c r="BI951" s="27"/>
      <c r="BJ951" s="27"/>
      <c r="BK951" s="27"/>
      <c r="BL951" s="26"/>
      <c r="BM951" s="27"/>
      <c r="BN951" s="31" t="str">
        <f t="shared" si="544"/>
        <v>NÃO ATENDE</v>
      </c>
      <c r="BO951" s="31" t="str">
        <f t="shared" si="536"/>
        <v>NÃO ATENDE</v>
      </c>
      <c r="BP951" s="31" t="str">
        <f t="shared" si="537"/>
        <v>NÃO ATENDE</v>
      </c>
      <c r="BQ951" s="31" t="str">
        <f t="shared" si="545"/>
        <v>ATENDE</v>
      </c>
      <c r="BR951" s="36" t="str">
        <f t="shared" si="546"/>
        <v>C4</v>
      </c>
      <c r="BS951" s="36" t="str">
        <f t="shared" si="532"/>
        <v>P6</v>
      </c>
      <c r="BT951" s="37">
        <f t="shared" si="547"/>
        <v>-1</v>
      </c>
      <c r="BU951" s="34"/>
      <c r="BV951" s="34"/>
      <c r="BW951" s="36">
        <f>IF(BS951="-","-",_xlfn.XLOOKUP(BS951,ABNT5101!$B$4:$B$9,ABNT5101!$C$4:$C$9))</f>
        <v>3</v>
      </c>
      <c r="BX951" s="36">
        <f>IF(BS951="-","-",_xlfn.XLOOKUP(BS951,ABNT5101!$B$4:$B$9,ABNT5101!$D$4:$D$9))</f>
        <v>0.6</v>
      </c>
      <c r="BY951" s="31" t="str">
        <f t="shared" si="548"/>
        <v>NÃO ATENDE</v>
      </c>
      <c r="BZ951" s="31" t="str">
        <f t="shared" si="549"/>
        <v>NÃO ATENDE</v>
      </c>
      <c r="CA951" s="31" t="str">
        <f t="shared" si="550"/>
        <v>NÃO ATENDE</v>
      </c>
      <c r="CB951" s="36" t="str">
        <f t="shared" si="533"/>
        <v>P6</v>
      </c>
      <c r="CC951" s="37">
        <f t="shared" si="551"/>
        <v>-1</v>
      </c>
      <c r="CD951" s="38"/>
      <c r="CE951" s="38"/>
      <c r="CF951" s="23">
        <f>IF(CB951="-","-",_xlfn.XLOOKUP(CB951,ABNT5101!$B$4:$B$9,ABNT5101!$C$4:$C$9))</f>
        <v>3</v>
      </c>
      <c r="CG951" s="27">
        <f>IF(CB951="-","-",_xlfn.XLOOKUP(CB951,ABNT5101!$B$4:$B$9,ABNT5101!$D$4:$D$9))</f>
        <v>0.6</v>
      </c>
      <c r="CH951" s="31" t="str">
        <f t="shared" si="552"/>
        <v>NÃO ATENDE</v>
      </c>
      <c r="CI951" s="31" t="str">
        <f t="shared" si="553"/>
        <v>NÃO ATENDE</v>
      </c>
      <c r="CJ951" s="31" t="str">
        <f t="shared" si="554"/>
        <v>NÃO ATENDE</v>
      </c>
      <c r="CK951" s="56">
        <f>_xlfn.XLOOKUP(CL951,'Banco de dados'!$B:$B,'Banco de dados'!$D:$D)</f>
        <v>0</v>
      </c>
      <c r="CL951" s="42"/>
      <c r="CM951" s="56">
        <f>_xlfn.XLOOKUP(CL951,'Banco de dados'!$B:$B,'Banco de dados'!$E:$E)</f>
        <v>0</v>
      </c>
      <c r="CN951" s="56"/>
      <c r="CO951" s="56">
        <f>IF(CN951="-","-",_xlfn.XLOOKUP(CN951,'Banco de dados'!$B:$B,'Banco de dados'!$E:$E))</f>
        <v>0</v>
      </c>
      <c r="CP951" s="41">
        <f t="shared" si="555"/>
        <v>1</v>
      </c>
      <c r="CQ951" s="56">
        <f>_xlfn.XLOOKUP(CL951,'Banco de dados'!$B:$B,'Banco de dados'!$H:$H)</f>
        <v>0</v>
      </c>
      <c r="CR951" s="56" t="e">
        <f t="array" aca="1" ref="CR951" ca="1">_xludf.xlookup(CN951,'Banco de dados'!$B:$B,'Banco de dados'!$H:$H)</f>
        <v>#NAME?</v>
      </c>
      <c r="CS951" s="58" t="e">
        <f t="array" aca="1" ref="CS951" ca="1">_xludf.xlookup(CL951,'Banco de dados'!$B:$B,'Banco de dados'!$F:$F)</f>
        <v>#NAME?</v>
      </c>
      <c r="CT951" s="56" t="e">
        <f t="array" aca="1" ref="CT951" ca="1">_xludf.xlookup(CN951,'Banco de dados'!$B:$B,'Banco de dados'!$F:$F)</f>
        <v>#NAME?</v>
      </c>
      <c r="CU951" s="42"/>
      <c r="CV951" s="42"/>
      <c r="CW951" s="56" t="str">
        <f>IF(AJ951=0.5,"Suporte",IF(AND(AJ951&gt;='Braços de IP'!$B$9,AJ951&lt;='Braços de IP'!$D$9),'Braços de IP'!$E$9,IF(AND(AJ951&gt;='Braços de IP'!$B$10,AJ951&lt;='Braços de IP'!$D$10),'Braços de IP'!$E$10,IF(AND(AJ951&gt;='Braços de IP'!$B$11,AJ951&lt;='Braços de IP'!$D$11),'Braços de IP'!$E$11,IF(AND(AJ951&gt;='Braços de IP'!$B$12,AJ951&lt;='Braços de IP'!$D$12),'Braços de IP'!$E$12,IF(AND(AJ951&gt;='Braços de IP'!$B$13,AJ951&lt;='Braços de IP'!$D$13),'Braços de IP'!$E$13,IF(AND(AJ951&gt;='Braços de IP'!$B$14,AJ951&lt;='Braços de IP'!$D$14),'Braços de IP'!$E$14,"ERRO")))))))</f>
        <v>Longo I</v>
      </c>
      <c r="CX951" s="42"/>
      <c r="CY951" s="56" t="str">
        <f>IF($CX951="","",VLOOKUP($CX951,'Braços de IP'!$E$9:$I$15,2,0))</f>
        <v/>
      </c>
      <c r="CZ951" s="43" t="str">
        <f>IF($CX951="","",VLOOKUP($CX951,'Braços de IP'!$E$9:$I$15,5,0))</f>
        <v/>
      </c>
      <c r="DA951" s="56"/>
      <c r="DB951" s="56"/>
      <c r="DC951" s="56"/>
      <c r="DD951" s="56"/>
      <c r="DE951" s="56"/>
      <c r="DF951" s="56"/>
      <c r="DG951" s="44">
        <f t="shared" si="556"/>
        <v>0</v>
      </c>
      <c r="DH951" s="45">
        <f t="shared" si="557"/>
        <v>60</v>
      </c>
      <c r="DI951" s="44">
        <f t="shared" si="558"/>
        <v>60</v>
      </c>
      <c r="DJ951" s="46">
        <f t="shared" si="559"/>
        <v>1</v>
      </c>
      <c r="DK951" s="47" t="s">
        <v>147</v>
      </c>
      <c r="DL951" s="48"/>
      <c r="DM951" s="49"/>
      <c r="DN951" s="23" t="s">
        <v>148</v>
      </c>
      <c r="DO951" s="23"/>
      <c r="DP951" s="5"/>
      <c r="DQ951" s="50" t="e">
        <f t="shared" si="560"/>
        <v>#VALUE!</v>
      </c>
      <c r="DR951" s="5"/>
      <c r="DS951" s="5" t="s">
        <v>2</v>
      </c>
      <c r="DT951" s="5">
        <f t="shared" si="530"/>
        <v>0</v>
      </c>
      <c r="DU951" s="50" t="e">
        <f t="shared" si="531"/>
        <v>#DIV/0!</v>
      </c>
      <c r="DV951" s="5"/>
      <c r="DW951" s="5"/>
    </row>
    <row r="952" spans="1:127" ht="15.75" hidden="1" customHeight="1" x14ac:dyDescent="0.3">
      <c r="B952" s="5"/>
      <c r="C952" s="5"/>
      <c r="D952" s="5"/>
      <c r="E952" s="22" t="s">
        <v>727</v>
      </c>
      <c r="F952" s="22" t="s">
        <v>137</v>
      </c>
      <c r="G952" s="23" t="s">
        <v>728</v>
      </c>
      <c r="H952" s="23">
        <v>-23.332381000000002</v>
      </c>
      <c r="I952" s="23">
        <v>-46.839044999999999</v>
      </c>
      <c r="J952" s="24" t="s">
        <v>160</v>
      </c>
      <c r="K952" s="25"/>
      <c r="L952" s="24" t="s">
        <v>140</v>
      </c>
      <c r="M952" s="24" t="s">
        <v>141</v>
      </c>
      <c r="N952" s="26">
        <v>60</v>
      </c>
      <c r="O952" s="27" t="s">
        <v>142</v>
      </c>
      <c r="P952" s="23" t="s">
        <v>143</v>
      </c>
      <c r="Q952" s="26">
        <f t="shared" si="538"/>
        <v>120</v>
      </c>
      <c r="R952" s="27">
        <v>1</v>
      </c>
      <c r="S952" s="28">
        <v>2</v>
      </c>
      <c r="T952" s="28">
        <v>7</v>
      </c>
      <c r="U952" s="23"/>
      <c r="V952" s="23"/>
      <c r="W952" s="29"/>
      <c r="X952" s="28">
        <v>2</v>
      </c>
      <c r="Y952" s="27"/>
      <c r="Z952" s="27"/>
      <c r="AA952" s="27"/>
      <c r="AB952" s="27"/>
      <c r="AC952" s="27"/>
      <c r="AD952" s="27" t="s">
        <v>144</v>
      </c>
      <c r="AE952" s="27" t="s">
        <v>145</v>
      </c>
      <c r="AF952" s="27"/>
      <c r="AG952" s="27">
        <v>7.5</v>
      </c>
      <c r="AH952" s="27">
        <v>1</v>
      </c>
      <c r="AI952" s="27">
        <v>0.3</v>
      </c>
      <c r="AJ952" s="27">
        <v>3</v>
      </c>
      <c r="AK952" s="27">
        <f t="shared" si="539"/>
        <v>2.7</v>
      </c>
      <c r="AL952" s="27" t="s">
        <v>143</v>
      </c>
      <c r="AM952" s="27" t="s">
        <v>143</v>
      </c>
      <c r="AN952" s="27"/>
      <c r="AO952" s="27">
        <f t="shared" si="540"/>
        <v>2</v>
      </c>
      <c r="AP952" s="27"/>
      <c r="AQ952" s="27"/>
      <c r="AR952" s="27"/>
      <c r="AS952" s="27"/>
      <c r="AT952" s="27"/>
      <c r="AU952" s="27"/>
      <c r="AV952" s="27">
        <f t="shared" si="541"/>
        <v>0</v>
      </c>
      <c r="AW952" s="27"/>
      <c r="AX952" s="28">
        <f>VLOOKUP(J952,ABNT5101!$I$3:$J$9,2)</f>
        <v>10</v>
      </c>
      <c r="AY952" s="28">
        <f>VLOOKUP(J952,ABNT5101!$I$3:$M$9,5)</f>
        <v>0.18</v>
      </c>
      <c r="AZ952" s="28" t="str">
        <f>_xlfn.XLOOKUP(J952,ABNT5101!I:I,ABNT5101!L:L)</f>
        <v>-</v>
      </c>
      <c r="BA952" s="28">
        <f>_xlfn.XLOOKUP(J952,ABNT5101!$I:$I,ABNT5101!M:M)</f>
        <v>0.18</v>
      </c>
      <c r="BB952" s="28" t="str">
        <f>_xlfn.XLOOKUP(J952,ABNT5101!$I:$I,ABNT5101!N:N)</f>
        <v>-</v>
      </c>
      <c r="BC952" s="28">
        <f>_xlfn.XLOOKUP(J952,ABNT5101!$I:$I,ABNT5101!O:O)</f>
        <v>16</v>
      </c>
      <c r="BD952" s="23" t="str">
        <f t="shared" si="542"/>
        <v>NÃO ATENDE</v>
      </c>
      <c r="BE952" s="72">
        <f t="shared" si="534"/>
        <v>-1</v>
      </c>
      <c r="BF952" s="72">
        <f t="shared" si="535"/>
        <v>-1</v>
      </c>
      <c r="BG952" s="72" t="str">
        <f t="shared" si="543"/>
        <v>-</v>
      </c>
      <c r="BH952" s="27"/>
      <c r="BI952" s="27"/>
      <c r="BJ952" s="27"/>
      <c r="BK952" s="27"/>
      <c r="BL952" s="26"/>
      <c r="BM952" s="27"/>
      <c r="BN952" s="31" t="str">
        <f t="shared" si="544"/>
        <v>NÃO ATENDE</v>
      </c>
      <c r="BO952" s="31" t="str">
        <f t="shared" si="536"/>
        <v>NÃO ATENDE</v>
      </c>
      <c r="BP952" s="31" t="str">
        <f t="shared" si="537"/>
        <v>NÃO ATENDE</v>
      </c>
      <c r="BQ952" s="31" t="str">
        <f t="shared" si="545"/>
        <v>ATENDE</v>
      </c>
      <c r="BR952" s="36" t="str">
        <f t="shared" si="546"/>
        <v>C4</v>
      </c>
      <c r="BS952" s="36" t="str">
        <f t="shared" si="532"/>
        <v>P6</v>
      </c>
      <c r="BT952" s="37">
        <f t="shared" si="547"/>
        <v>-1</v>
      </c>
      <c r="BU952" s="34"/>
      <c r="BV952" s="34"/>
      <c r="BW952" s="36">
        <f>IF(BS952="-","-",_xlfn.XLOOKUP(BS952,ABNT5101!$B$4:$B$9,ABNT5101!$C$4:$C$9))</f>
        <v>3</v>
      </c>
      <c r="BX952" s="36">
        <f>IF(BS952="-","-",_xlfn.XLOOKUP(BS952,ABNT5101!$B$4:$B$9,ABNT5101!$D$4:$D$9))</f>
        <v>0.6</v>
      </c>
      <c r="BY952" s="31" t="str">
        <f t="shared" si="548"/>
        <v>NÃO ATENDE</v>
      </c>
      <c r="BZ952" s="31" t="str">
        <f t="shared" si="549"/>
        <v>NÃO ATENDE</v>
      </c>
      <c r="CA952" s="31" t="str">
        <f t="shared" si="550"/>
        <v>NÃO ATENDE</v>
      </c>
      <c r="CB952" s="36" t="str">
        <f t="shared" si="533"/>
        <v>P6</v>
      </c>
      <c r="CC952" s="37">
        <f t="shared" si="551"/>
        <v>-1</v>
      </c>
      <c r="CD952" s="38"/>
      <c r="CE952" s="38"/>
      <c r="CF952" s="23">
        <f>IF(CB952="-","-",_xlfn.XLOOKUP(CB952,ABNT5101!$B$4:$B$9,ABNT5101!$C$4:$C$9))</f>
        <v>3</v>
      </c>
      <c r="CG952" s="27">
        <f>IF(CB952="-","-",_xlfn.XLOOKUP(CB952,ABNT5101!$B$4:$B$9,ABNT5101!$D$4:$D$9))</f>
        <v>0.6</v>
      </c>
      <c r="CH952" s="31" t="str">
        <f t="shared" si="552"/>
        <v>NÃO ATENDE</v>
      </c>
      <c r="CI952" s="31" t="str">
        <f t="shared" si="553"/>
        <v>NÃO ATENDE</v>
      </c>
      <c r="CJ952" s="31" t="str">
        <f t="shared" si="554"/>
        <v>NÃO ATENDE</v>
      </c>
      <c r="CK952" s="56">
        <f>_xlfn.XLOOKUP(CL952,'Banco de dados'!$B:$B,'Banco de dados'!$D:$D)</f>
        <v>0</v>
      </c>
      <c r="CL952" s="42"/>
      <c r="CM952" s="56">
        <f>_xlfn.XLOOKUP(CL952,'Banco de dados'!$B:$B,'Banco de dados'!$E:$E)</f>
        <v>0</v>
      </c>
      <c r="CN952" s="56"/>
      <c r="CO952" s="56">
        <f>IF(CN952="-","-",_xlfn.XLOOKUP(CN952,'Banco de dados'!$B:$B,'Banco de dados'!$E:$E))</f>
        <v>0</v>
      </c>
      <c r="CP952" s="41">
        <f t="shared" si="555"/>
        <v>1</v>
      </c>
      <c r="CQ952" s="56">
        <f>_xlfn.XLOOKUP(CL952,'Banco de dados'!$B:$B,'Banco de dados'!$H:$H)</f>
        <v>0</v>
      </c>
      <c r="CR952" s="56" t="e">
        <f t="array" aca="1" ref="CR952" ca="1">_xludf.xlookup(CN952,'Banco de dados'!$B:$B,'Banco de dados'!$H:$H)</f>
        <v>#NAME?</v>
      </c>
      <c r="CS952" s="58" t="e">
        <f t="array" aca="1" ref="CS952" ca="1">_xludf.xlookup(CL952,'Banco de dados'!$B:$B,'Banco de dados'!$F:$F)</f>
        <v>#NAME?</v>
      </c>
      <c r="CT952" s="56" t="e">
        <f t="array" aca="1" ref="CT952" ca="1">_xludf.xlookup(CN952,'Banco de dados'!$B:$B,'Banco de dados'!$F:$F)</f>
        <v>#NAME?</v>
      </c>
      <c r="CU952" s="42"/>
      <c r="CV952" s="42"/>
      <c r="CW952" s="56" t="str">
        <f>IF(AJ952=0.5,"Suporte",IF(AND(AJ952&gt;='Braços de IP'!$B$9,AJ952&lt;='Braços de IP'!$D$9),'Braços de IP'!$E$9,IF(AND(AJ952&gt;='Braços de IP'!$B$10,AJ952&lt;='Braços de IP'!$D$10),'Braços de IP'!$E$10,IF(AND(AJ952&gt;='Braços de IP'!$B$11,AJ952&lt;='Braços de IP'!$D$11),'Braços de IP'!$E$11,IF(AND(AJ952&gt;='Braços de IP'!$B$12,AJ952&lt;='Braços de IP'!$D$12),'Braços de IP'!$E$12,IF(AND(AJ952&gt;='Braços de IP'!$B$13,AJ952&lt;='Braços de IP'!$D$13),'Braços de IP'!$E$13,IF(AND(AJ952&gt;='Braços de IP'!$B$14,AJ952&lt;='Braços de IP'!$D$14),'Braços de IP'!$E$14,"ERRO")))))))</f>
        <v>Longo I</v>
      </c>
      <c r="CX952" s="42"/>
      <c r="CY952" s="56" t="str">
        <f>IF($CX952="","",VLOOKUP($CX952,'Braços de IP'!$E$9:$I$15,2,0))</f>
        <v/>
      </c>
      <c r="CZ952" s="43" t="str">
        <f>IF($CX952="","",VLOOKUP($CX952,'Braços de IP'!$E$9:$I$15,5,0))</f>
        <v/>
      </c>
      <c r="DA952" s="56"/>
      <c r="DB952" s="56"/>
      <c r="DC952" s="56"/>
      <c r="DD952" s="56"/>
      <c r="DE952" s="56"/>
      <c r="DF952" s="56"/>
      <c r="DG952" s="44">
        <f t="shared" si="556"/>
        <v>0</v>
      </c>
      <c r="DH952" s="45">
        <f t="shared" si="557"/>
        <v>60</v>
      </c>
      <c r="DI952" s="44">
        <f t="shared" si="558"/>
        <v>60</v>
      </c>
      <c r="DJ952" s="46">
        <f t="shared" si="559"/>
        <v>1</v>
      </c>
      <c r="DK952" s="47" t="s">
        <v>147</v>
      </c>
      <c r="DL952" s="48"/>
      <c r="DM952" s="49"/>
      <c r="DN952" s="23" t="s">
        <v>148</v>
      </c>
      <c r="DO952" s="23"/>
      <c r="DP952" s="5"/>
      <c r="DQ952" s="50" t="e">
        <f t="shared" si="560"/>
        <v>#VALUE!</v>
      </c>
      <c r="DR952" s="5"/>
      <c r="DS952" s="5" t="s">
        <v>2</v>
      </c>
      <c r="DT952" s="5">
        <f t="shared" si="530"/>
        <v>0</v>
      </c>
      <c r="DU952" s="50" t="e">
        <f t="shared" si="531"/>
        <v>#DIV/0!</v>
      </c>
      <c r="DV952" s="5"/>
      <c r="DW952" s="5"/>
    </row>
    <row r="953" spans="1:127" ht="15.75" customHeight="1" x14ac:dyDescent="0.3">
      <c r="A953" t="s">
        <v>1290</v>
      </c>
      <c r="B953" s="5"/>
      <c r="C953" s="5" t="s">
        <v>148</v>
      </c>
      <c r="D953" s="5"/>
      <c r="E953" s="22" t="s">
        <v>729</v>
      </c>
      <c r="F953" s="22" t="s">
        <v>164</v>
      </c>
      <c r="G953" s="23" t="s">
        <v>717</v>
      </c>
      <c r="H953" s="23">
        <v>-23.341456999999998</v>
      </c>
      <c r="I953" s="23">
        <v>-46.841383999999998</v>
      </c>
      <c r="J953" s="24" t="s">
        <v>269</v>
      </c>
      <c r="K953" s="25"/>
      <c r="L953" s="24" t="s">
        <v>180</v>
      </c>
      <c r="M953" s="24" t="s">
        <v>141</v>
      </c>
      <c r="N953" s="26">
        <v>90</v>
      </c>
      <c r="O953" s="27" t="s">
        <v>142</v>
      </c>
      <c r="P953" s="27">
        <v>120</v>
      </c>
      <c r="Q953" s="26">
        <f t="shared" si="538"/>
        <v>180</v>
      </c>
      <c r="R953" s="27">
        <v>2</v>
      </c>
      <c r="S953" s="28">
        <v>2.2000000000000002</v>
      </c>
      <c r="T953" s="28">
        <v>12</v>
      </c>
      <c r="U953" s="23"/>
      <c r="V953" s="23"/>
      <c r="W953" s="29"/>
      <c r="X953" s="28" t="s">
        <v>153</v>
      </c>
      <c r="Y953" s="27"/>
      <c r="Z953" s="27"/>
      <c r="AA953" s="27"/>
      <c r="AB953" s="27"/>
      <c r="AC953" s="27"/>
      <c r="AD953" s="27" t="s">
        <v>144</v>
      </c>
      <c r="AE953" s="27" t="s">
        <v>145</v>
      </c>
      <c r="AF953" s="27">
        <v>36</v>
      </c>
      <c r="AG953" s="27">
        <v>9</v>
      </c>
      <c r="AH953" s="27">
        <v>1</v>
      </c>
      <c r="AI953" s="27">
        <v>5</v>
      </c>
      <c r="AJ953" s="27">
        <v>4</v>
      </c>
      <c r="AK953" s="27">
        <f t="shared" si="539"/>
        <v>-1</v>
      </c>
      <c r="AL953" s="27" t="s">
        <v>143</v>
      </c>
      <c r="AM953" s="27" t="s">
        <v>143</v>
      </c>
      <c r="AN953" s="27"/>
      <c r="AO953" s="27">
        <f t="shared" si="540"/>
        <v>2</v>
      </c>
      <c r="AP953" s="27"/>
      <c r="AQ953" s="27"/>
      <c r="AR953" s="27"/>
      <c r="AS953" s="27"/>
      <c r="AT953" s="27"/>
      <c r="AU953" s="27"/>
      <c r="AV953" s="27">
        <f t="shared" si="541"/>
        <v>0</v>
      </c>
      <c r="AW953" s="245" t="s">
        <v>730</v>
      </c>
      <c r="AX953" s="28">
        <f>VLOOKUP(J953,ABNT5101!$I$3:$J$9,2)</f>
        <v>30</v>
      </c>
      <c r="AY953" s="28">
        <f>VLOOKUP(J953,ABNT5101!$I$3:$M$9,5)</f>
        <v>0.38</v>
      </c>
      <c r="AZ953" s="28" t="str">
        <f>_xlfn.XLOOKUP(J953,ABNT5101!I:I,ABNT5101!L:L)</f>
        <v>-</v>
      </c>
      <c r="BA953" s="28">
        <f>_xlfn.XLOOKUP(J953,ABNT5101!$I:$I,ABNT5101!M:M)</f>
        <v>0.38</v>
      </c>
      <c r="BB953" s="28" t="str">
        <f>_xlfn.XLOOKUP(J953,ABNT5101!$I:$I,ABNT5101!N:N)</f>
        <v>-</v>
      </c>
      <c r="BC953" s="28">
        <f>_xlfn.XLOOKUP(J953,ABNT5101!$I:$I,ABNT5101!O:O)</f>
        <v>14</v>
      </c>
      <c r="BD953" s="31" t="str">
        <f t="shared" si="542"/>
        <v>ATENDE</v>
      </c>
      <c r="BE953" s="32">
        <f t="shared" si="534"/>
        <v>7.1333333333333249E-2</v>
      </c>
      <c r="BF953" s="32">
        <f t="shared" si="535"/>
        <v>2.6315789473684292E-2</v>
      </c>
      <c r="BG953" s="31" t="str">
        <f t="shared" si="543"/>
        <v>-</v>
      </c>
      <c r="BH953" s="34">
        <v>32.14</v>
      </c>
      <c r="BI953" s="34">
        <v>0.39</v>
      </c>
      <c r="BJ953" s="34"/>
      <c r="BK953" s="34"/>
      <c r="BL953" s="35"/>
      <c r="BM953" s="34"/>
      <c r="BN953" s="31" t="str">
        <f t="shared" si="544"/>
        <v>ATENDE</v>
      </c>
      <c r="BO953" s="31" t="str">
        <f t="shared" si="536"/>
        <v>ATENDE</v>
      </c>
      <c r="BP953" s="31" t="str">
        <f t="shared" si="537"/>
        <v>ATENDE</v>
      </c>
      <c r="BQ953" s="31" t="str">
        <f t="shared" si="545"/>
        <v>ATENDE</v>
      </c>
      <c r="BR953" s="36" t="str">
        <f t="shared" si="546"/>
        <v>C1</v>
      </c>
      <c r="BS953" s="36" t="str">
        <f t="shared" si="532"/>
        <v>P4</v>
      </c>
      <c r="BT953" s="37">
        <f t="shared" si="547"/>
        <v>4.0746666666666673</v>
      </c>
      <c r="BU953" s="34">
        <v>38.06</v>
      </c>
      <c r="BV953" s="34">
        <v>19.899999999999999</v>
      </c>
      <c r="BW953" s="36">
        <f>IF(BS953="-","-",_xlfn.XLOOKUP(BS953,ABNT5101!$B$4:$B$9,ABNT5101!$C$4:$C$9))</f>
        <v>7.5</v>
      </c>
      <c r="BX953" s="36">
        <f>IF(BS953="-","-",_xlfn.XLOOKUP(BS953,ABNT5101!$B$4:$B$9,ABNT5101!$D$4:$D$9))</f>
        <v>1.5</v>
      </c>
      <c r="BY953" s="31" t="str">
        <f t="shared" si="548"/>
        <v>ATENDE</v>
      </c>
      <c r="BZ953" s="31" t="str">
        <f t="shared" si="549"/>
        <v>ATENDE</v>
      </c>
      <c r="CA953" s="31" t="str">
        <f t="shared" si="550"/>
        <v>ATENDE</v>
      </c>
      <c r="CB953" s="36" t="str">
        <f t="shared" si="533"/>
        <v>P4</v>
      </c>
      <c r="CC953" s="37" t="str">
        <f t="shared" si="551"/>
        <v>-</v>
      </c>
      <c r="CD953" s="38" t="s">
        <v>143</v>
      </c>
      <c r="CE953" s="38" t="s">
        <v>143</v>
      </c>
      <c r="CF953" s="31">
        <f>IF(CB953="-","-",_xlfn.XLOOKUP(CB953,ABNT5101!$B$4:$B$9,ABNT5101!$C$4:$C$9))</f>
        <v>7.5</v>
      </c>
      <c r="CG953" s="36">
        <f>IF(CB953="-","-",_xlfn.XLOOKUP(CB953,ABNT5101!$B$4:$B$9,ABNT5101!$D$4:$D$9))</f>
        <v>1.5</v>
      </c>
      <c r="CH953" s="31" t="str">
        <f t="shared" si="552"/>
        <v>ATENDE</v>
      </c>
      <c r="CI953" s="31" t="str">
        <f t="shared" si="553"/>
        <v>ATENDE</v>
      </c>
      <c r="CJ953" s="31" t="str">
        <f t="shared" si="554"/>
        <v>ATENDE</v>
      </c>
      <c r="CK953" s="56" t="str">
        <f>_xlfn.XLOOKUP(CL953,'Banco de dados'!$B:$B,'Banco de dados'!$D:$D)</f>
        <v>LEDSTAR</v>
      </c>
      <c r="CL953" s="242" t="str">
        <f>'Banco de dados'!B17</f>
        <v xml:space="preserve"> SL VT 9.1 200W</v>
      </c>
      <c r="CM953" s="56" t="str">
        <f>_xlfn.XLOOKUP(CL953,'Banco de dados'!$B:$B,'Banco de dados'!$E:$E)</f>
        <v>LUM LED SL VT 9.1 200W</v>
      </c>
      <c r="CN953" s="56"/>
      <c r="CO953" s="56">
        <f>IF(CN953="-","-",_xlfn.XLOOKUP(CN953,'Banco de dados'!$B:$B,'Banco de dados'!$E:$E))</f>
        <v>0</v>
      </c>
      <c r="CP953" s="41">
        <f t="shared" si="555"/>
        <v>1</v>
      </c>
      <c r="CQ953" s="56">
        <f>_xlfn.XLOOKUP(CL953,'Banco de dados'!$B:$B,'Banco de dados'!$H:$H)</f>
        <v>200</v>
      </c>
      <c r="CR953" s="56" t="e">
        <f t="array" aca="1" ref="CR953" ca="1">_xludf.xlookup(CN953,'Banco de dados'!$B:$B,'Banco de dados'!$H:$H)</f>
        <v>#NAME?</v>
      </c>
      <c r="CS953" s="58" t="e">
        <f t="array" aca="1" ref="CS953" ca="1">_xludf.xlookup(CL953,'Banco de dados'!$B:$B,'Banco de dados'!$F:$F)</f>
        <v>#NAME?</v>
      </c>
      <c r="CT953" s="56" t="e">
        <f t="array" aca="1" ref="CT953" ca="1">_xludf.xlookup(CN953,'Banco de dados'!$B:$B,'Banco de dados'!$F:$F)</f>
        <v>#NAME?</v>
      </c>
      <c r="CU953" s="42"/>
      <c r="CV953" s="42"/>
      <c r="CW953" s="56" t="str">
        <f>IF(AJ953=0.5,"Suporte",IF(AND(AJ953&gt;='Braços de IP'!$B$9,AJ953&lt;='Braços de IP'!$D$9),'Braços de IP'!$E$9,IF(AND(AJ953&gt;='Braços de IP'!$B$10,AJ953&lt;='Braços de IP'!$D$10),'Braços de IP'!$E$10,IF(AND(AJ953&gt;='Braços de IP'!$B$11,AJ953&lt;='Braços de IP'!$D$11),'Braços de IP'!$E$11,IF(AND(AJ953&gt;='Braços de IP'!$B$12,AJ953&lt;='Braços de IP'!$D$12),'Braços de IP'!$E$12,IF(AND(AJ953&gt;='Braços de IP'!$B$13,AJ953&lt;='Braços de IP'!$D$13),'Braços de IP'!$E$13,IF(AND(AJ953&gt;='Braços de IP'!$B$14,AJ953&lt;='Braços de IP'!$D$14),'Braços de IP'!$E$14,"ERRO")))))))</f>
        <v>Longo II</v>
      </c>
      <c r="CX953" s="42"/>
      <c r="CY953" s="56" t="str">
        <f>IF($CX953="","",VLOOKUP($CX953,'Braços de IP'!$E$9:$I$15,2,0))</f>
        <v/>
      </c>
      <c r="CZ953" s="43" t="str">
        <f>IF($CX953="","",VLOOKUP($CX953,'Braços de IP'!$E$9:$I$15,5,0))</f>
        <v/>
      </c>
      <c r="DA953" s="56"/>
      <c r="DB953" s="56"/>
      <c r="DC953" s="56"/>
      <c r="DD953" s="56"/>
      <c r="DE953" s="56"/>
      <c r="DF953" s="56"/>
      <c r="DG953" s="44">
        <f t="shared" si="556"/>
        <v>200</v>
      </c>
      <c r="DH953" s="45">
        <f t="shared" si="557"/>
        <v>90</v>
      </c>
      <c r="DI953" s="44">
        <f t="shared" si="558"/>
        <v>290</v>
      </c>
      <c r="DJ953" s="46">
        <f t="shared" si="559"/>
        <v>-1.2222222222222223</v>
      </c>
      <c r="DK953" s="47" t="s">
        <v>147</v>
      </c>
      <c r="DL953" s="48"/>
      <c r="DM953" s="49"/>
      <c r="DN953" s="23" t="s">
        <v>148</v>
      </c>
      <c r="DO953" s="23"/>
      <c r="DQ953" s="50" t="e">
        <f t="shared" si="560"/>
        <v>#VALUE!</v>
      </c>
      <c r="DS953" s="5" t="s">
        <v>2</v>
      </c>
      <c r="DT953" s="5">
        <f t="shared" si="530"/>
        <v>0</v>
      </c>
      <c r="DU953" s="50" t="e">
        <f t="shared" si="531"/>
        <v>#DIV/0!</v>
      </c>
    </row>
    <row r="954" spans="1:127" ht="15.75" customHeight="1" x14ac:dyDescent="0.3">
      <c r="A954" t="s">
        <v>1290</v>
      </c>
      <c r="B954" s="5"/>
      <c r="C954" s="5" t="s">
        <v>148</v>
      </c>
      <c r="D954" s="5"/>
      <c r="E954" s="22" t="s">
        <v>729</v>
      </c>
      <c r="F954" s="22" t="s">
        <v>164</v>
      </c>
      <c r="G954" s="23" t="s">
        <v>717</v>
      </c>
      <c r="H954" s="23">
        <v>-23.341456999999998</v>
      </c>
      <c r="I954" s="23">
        <v>-46.841383999999998</v>
      </c>
      <c r="J954" s="24" t="s">
        <v>269</v>
      </c>
      <c r="K954" s="25"/>
      <c r="L954" s="24" t="s">
        <v>180</v>
      </c>
      <c r="M954" s="24" t="s">
        <v>141</v>
      </c>
      <c r="N954" s="26">
        <v>90</v>
      </c>
      <c r="O954" s="27" t="s">
        <v>142</v>
      </c>
      <c r="P954" s="27">
        <v>120</v>
      </c>
      <c r="Q954" s="26">
        <f t="shared" si="538"/>
        <v>180</v>
      </c>
      <c r="R954" s="27">
        <v>2</v>
      </c>
      <c r="S954" s="28">
        <v>2.2000000000000002</v>
      </c>
      <c r="T954" s="28">
        <v>12</v>
      </c>
      <c r="U954" s="23"/>
      <c r="V954" s="23"/>
      <c r="W954" s="29"/>
      <c r="X954" s="28" t="s">
        <v>153</v>
      </c>
      <c r="Y954" s="27"/>
      <c r="Z954" s="27"/>
      <c r="AA954" s="27"/>
      <c r="AB954" s="27"/>
      <c r="AC954" s="27"/>
      <c r="AD954" s="27" t="s">
        <v>144</v>
      </c>
      <c r="AE954" s="27" t="s">
        <v>145</v>
      </c>
      <c r="AF954" s="27">
        <v>36</v>
      </c>
      <c r="AG954" s="27">
        <v>9</v>
      </c>
      <c r="AH954" s="27">
        <v>1</v>
      </c>
      <c r="AI954" s="27">
        <v>5</v>
      </c>
      <c r="AJ954" s="27">
        <v>4</v>
      </c>
      <c r="AK954" s="27">
        <f t="shared" si="539"/>
        <v>-1</v>
      </c>
      <c r="AL954" s="27" t="s">
        <v>143</v>
      </c>
      <c r="AM954" s="27" t="s">
        <v>143</v>
      </c>
      <c r="AN954" s="27"/>
      <c r="AO954" s="27">
        <f t="shared" si="540"/>
        <v>2</v>
      </c>
      <c r="AP954" s="27"/>
      <c r="AQ954" s="27"/>
      <c r="AR954" s="27"/>
      <c r="AS954" s="27"/>
      <c r="AT954" s="27"/>
      <c r="AU954" s="27"/>
      <c r="AV954" s="27">
        <f t="shared" si="541"/>
        <v>0</v>
      </c>
      <c r="AW954" s="27" t="s">
        <v>730</v>
      </c>
      <c r="AX954" s="28">
        <f>VLOOKUP(J954,ABNT5101!$I$3:$J$9,2)</f>
        <v>30</v>
      </c>
      <c r="AY954" s="28">
        <f>VLOOKUP(J954,ABNT5101!$I$3:$M$9,5)</f>
        <v>0.38</v>
      </c>
      <c r="AZ954" s="28" t="str">
        <f>_xlfn.XLOOKUP(J954,ABNT5101!I:I,ABNT5101!L:L)</f>
        <v>-</v>
      </c>
      <c r="BA954" s="28">
        <f>_xlfn.XLOOKUP(J954,ABNT5101!$I:$I,ABNT5101!M:M)</f>
        <v>0.38</v>
      </c>
      <c r="BB954" s="28" t="str">
        <f>_xlfn.XLOOKUP(J954,ABNT5101!$I:$I,ABNT5101!N:N)</f>
        <v>-</v>
      </c>
      <c r="BC954" s="28">
        <f>_xlfn.XLOOKUP(J954,ABNT5101!$I:$I,ABNT5101!O:O)</f>
        <v>14</v>
      </c>
      <c r="BD954" s="31" t="str">
        <f t="shared" si="542"/>
        <v>ATENDE</v>
      </c>
      <c r="BE954" s="32">
        <f t="shared" si="534"/>
        <v>8.566666666666678E-2</v>
      </c>
      <c r="BF954" s="32">
        <f t="shared" si="535"/>
        <v>0</v>
      </c>
      <c r="BG954" s="31" t="str">
        <f t="shared" si="543"/>
        <v>-</v>
      </c>
      <c r="BH954" s="34">
        <v>32.57</v>
      </c>
      <c r="BI954" s="34">
        <v>0.38</v>
      </c>
      <c r="BJ954" s="34"/>
      <c r="BK954" s="34"/>
      <c r="BL954" s="35"/>
      <c r="BM954" s="34"/>
      <c r="BN954" s="31" t="str">
        <f t="shared" si="544"/>
        <v>ATENDE</v>
      </c>
      <c r="BO954" s="31" t="str">
        <f t="shared" si="536"/>
        <v>ATENDE</v>
      </c>
      <c r="BP954" s="31" t="str">
        <f t="shared" si="537"/>
        <v>ATENDE</v>
      </c>
      <c r="BQ954" s="31" t="str">
        <f t="shared" si="545"/>
        <v>ATENDE</v>
      </c>
      <c r="BR954" s="36" t="str">
        <f t="shared" si="546"/>
        <v>C1</v>
      </c>
      <c r="BS954" s="36" t="str">
        <f t="shared" si="532"/>
        <v>P4</v>
      </c>
      <c r="BT954" s="37">
        <f t="shared" si="547"/>
        <v>5.2039999999999997</v>
      </c>
      <c r="BU954" s="34">
        <v>46.53</v>
      </c>
      <c r="BV954" s="34">
        <v>39.42</v>
      </c>
      <c r="BW954" s="36">
        <f>IF(BS954="-","-",_xlfn.XLOOKUP(BS954,ABNT5101!$B$4:$B$9,ABNT5101!$C$4:$C$9))</f>
        <v>7.5</v>
      </c>
      <c r="BX954" s="36">
        <f>IF(BS954="-","-",_xlfn.XLOOKUP(BS954,ABNT5101!$B$4:$B$9,ABNT5101!$D$4:$D$9))</f>
        <v>1.5</v>
      </c>
      <c r="BY954" s="31" t="str">
        <f t="shared" si="548"/>
        <v>ATENDE</v>
      </c>
      <c r="BZ954" s="31" t="str">
        <f t="shared" si="549"/>
        <v>ATENDE</v>
      </c>
      <c r="CA954" s="31" t="str">
        <f t="shared" si="550"/>
        <v>ATENDE</v>
      </c>
      <c r="CB954" s="36" t="str">
        <f t="shared" si="533"/>
        <v>P4</v>
      </c>
      <c r="CC954" s="37" t="str">
        <f t="shared" si="551"/>
        <v>-</v>
      </c>
      <c r="CD954" s="38" t="s">
        <v>143</v>
      </c>
      <c r="CE954" s="38" t="s">
        <v>143</v>
      </c>
      <c r="CF954" s="31">
        <f>IF(CB954="-","-",_xlfn.XLOOKUP(CB954,ABNT5101!$B$4:$B$9,ABNT5101!$C$4:$C$9))</f>
        <v>7.5</v>
      </c>
      <c r="CG954" s="222">
        <f>IF(CB954="-","-",_xlfn.XLOOKUP(CB954,ABNT5101!$B$4:$B$9,ABNT5101!$D$4:$D$9))</f>
        <v>1.5</v>
      </c>
      <c r="CH954" s="31" t="str">
        <f t="shared" si="552"/>
        <v>ATENDE</v>
      </c>
      <c r="CI954" s="31" t="str">
        <f t="shared" si="553"/>
        <v>ATENDE</v>
      </c>
      <c r="CJ954" s="31" t="str">
        <f t="shared" si="554"/>
        <v>ATENDE</v>
      </c>
      <c r="CK954" s="56" t="str">
        <f>_xlfn.XLOOKUP(CL954,'Banco de dados'!$B:$B,'Banco de dados'!$D:$D)</f>
        <v>SX LIGHTING</v>
      </c>
      <c r="CL954" s="242" t="str">
        <f>'Banco de dados'!B60</f>
        <v>SX-INLPP090HF</v>
      </c>
      <c r="CM954" s="56" t="str">
        <f>_xlfn.XLOOKUP(CL954,'Banco de dados'!$B:$B,'Banco de dados'!$E:$E)</f>
        <v>SXINLPP090K50L12CZF7PHF</v>
      </c>
      <c r="CN954" s="56"/>
      <c r="CO954" s="56">
        <f>IF(CN954="-","-",_xlfn.XLOOKUP(CN954,'Banco de dados'!$B:$B,'Banco de dados'!$E:$E))</f>
        <v>0</v>
      </c>
      <c r="CP954" s="41">
        <f t="shared" si="555"/>
        <v>1</v>
      </c>
      <c r="CQ954" s="56">
        <f>_xlfn.XLOOKUP(CL954,'Banco de dados'!$B:$B,'Banco de dados'!$H:$H)</f>
        <v>90</v>
      </c>
      <c r="CR954" s="56" t="e">
        <f t="array" aca="1" ref="CR954" ca="1">_xludf.xlookup(CN954,'Banco de dados'!$B:$B,'Banco de dados'!$H:$H)</f>
        <v>#NAME?</v>
      </c>
      <c r="CS954" s="58" t="e">
        <f t="array" aca="1" ref="CS954" ca="1">_xludf.xlookup(CL954,'Banco de dados'!$B:$B,'Banco de dados'!$F:$F)</f>
        <v>#NAME?</v>
      </c>
      <c r="CT954" s="56" t="e">
        <f t="array" aca="1" ref="CT954" ca="1">_xludf.xlookup(CN954,'Banco de dados'!$B:$B,'Banco de dados'!$F:$F)</f>
        <v>#NAME?</v>
      </c>
      <c r="CU954" s="42"/>
      <c r="CV954" s="42"/>
      <c r="CW954" s="56" t="str">
        <f>IF(AJ954=0.5,"Suporte",IF(AND(AJ954&gt;='Braços de IP'!$B$9,AJ954&lt;='Braços de IP'!$D$9),'Braços de IP'!$E$9,IF(AND(AJ954&gt;='Braços de IP'!$B$10,AJ954&lt;='Braços de IP'!$D$10),'Braços de IP'!$E$10,IF(AND(AJ954&gt;='Braços de IP'!$B$11,AJ954&lt;='Braços de IP'!$D$11),'Braços de IP'!$E$11,IF(AND(AJ954&gt;='Braços de IP'!$B$12,AJ954&lt;='Braços de IP'!$D$12),'Braços de IP'!$E$12,IF(AND(AJ954&gt;='Braços de IP'!$B$13,AJ954&lt;='Braços de IP'!$D$13),'Braços de IP'!$E$13,IF(AND(AJ954&gt;='Braços de IP'!$B$14,AJ954&lt;='Braços de IP'!$D$14),'Braços de IP'!$E$14,"ERRO")))))))</f>
        <v>Longo II</v>
      </c>
      <c r="CX954" s="42"/>
      <c r="CY954" s="56" t="str">
        <f>IF($CX954="","",VLOOKUP($CX954,'Braços de IP'!$E$9:$I$15,2,0))</f>
        <v/>
      </c>
      <c r="CZ954" s="43" t="str">
        <f>IF($CX954="","",VLOOKUP($CX954,'Braços de IP'!$E$9:$I$15,5,0))</f>
        <v/>
      </c>
      <c r="DA954" s="56" t="s">
        <v>262</v>
      </c>
      <c r="DB954" s="56"/>
      <c r="DC954" s="56"/>
      <c r="DD954" s="56" t="s">
        <v>1293</v>
      </c>
      <c r="DE954" s="56"/>
      <c r="DF954" s="56"/>
      <c r="DG954" s="44">
        <f t="shared" si="556"/>
        <v>90</v>
      </c>
      <c r="DH954" s="45">
        <f t="shared" si="557"/>
        <v>90</v>
      </c>
      <c r="DI954" s="44">
        <f t="shared" si="558"/>
        <v>180</v>
      </c>
      <c r="DJ954" s="46">
        <f t="shared" si="559"/>
        <v>0</v>
      </c>
      <c r="DK954" s="47" t="s">
        <v>147</v>
      </c>
      <c r="DL954" s="48"/>
      <c r="DM954" s="49"/>
      <c r="DN954" s="23" t="s">
        <v>148</v>
      </c>
      <c r="DO954" s="23"/>
      <c r="DQ954" s="50" t="e">
        <f t="shared" si="560"/>
        <v>#VALUE!</v>
      </c>
      <c r="DS954" s="5" t="s">
        <v>2</v>
      </c>
      <c r="DT954" s="5">
        <f t="shared" si="530"/>
        <v>0</v>
      </c>
      <c r="DU954" s="50" t="e">
        <f t="shared" si="531"/>
        <v>#DIV/0!</v>
      </c>
    </row>
    <row r="955" spans="1:127" ht="15.75" customHeight="1" x14ac:dyDescent="0.3">
      <c r="A955" t="s">
        <v>1290</v>
      </c>
      <c r="B955" s="5"/>
      <c r="C955" s="5" t="s">
        <v>148</v>
      </c>
      <c r="D955" s="5"/>
      <c r="E955" s="22" t="s">
        <v>729</v>
      </c>
      <c r="F955" s="22" t="s">
        <v>164</v>
      </c>
      <c r="G955" s="23" t="s">
        <v>717</v>
      </c>
      <c r="H955" s="23">
        <v>-23.341456999999998</v>
      </c>
      <c r="I955" s="23">
        <v>-46.841383999999998</v>
      </c>
      <c r="J955" s="24" t="s">
        <v>269</v>
      </c>
      <c r="K955" s="25"/>
      <c r="L955" s="24" t="s">
        <v>180</v>
      </c>
      <c r="M955" s="24" t="s">
        <v>141</v>
      </c>
      <c r="N955" s="26">
        <v>90</v>
      </c>
      <c r="O955" s="27" t="s">
        <v>142</v>
      </c>
      <c r="P955" s="27">
        <v>120</v>
      </c>
      <c r="Q955" s="26">
        <f t="shared" si="538"/>
        <v>180</v>
      </c>
      <c r="R955" s="27">
        <v>2</v>
      </c>
      <c r="S955" s="28">
        <v>2.2000000000000002</v>
      </c>
      <c r="T955" s="28">
        <v>12</v>
      </c>
      <c r="U955" s="23"/>
      <c r="V955" s="23"/>
      <c r="W955" s="29"/>
      <c r="X955" s="28" t="s">
        <v>153</v>
      </c>
      <c r="Y955" s="27"/>
      <c r="Z955" s="27"/>
      <c r="AA955" s="27"/>
      <c r="AB955" s="27"/>
      <c r="AC955" s="27"/>
      <c r="AD955" s="27" t="s">
        <v>144</v>
      </c>
      <c r="AE955" s="27" t="s">
        <v>145</v>
      </c>
      <c r="AF955" s="27">
        <v>36</v>
      </c>
      <c r="AG955" s="27">
        <v>9</v>
      </c>
      <c r="AH955" s="27">
        <v>1</v>
      </c>
      <c r="AI955" s="27">
        <v>5</v>
      </c>
      <c r="AJ955" s="27">
        <v>4</v>
      </c>
      <c r="AK955" s="27">
        <f t="shared" si="539"/>
        <v>-1</v>
      </c>
      <c r="AL955" s="27" t="s">
        <v>143</v>
      </c>
      <c r="AM955" s="27" t="s">
        <v>143</v>
      </c>
      <c r="AN955" s="27"/>
      <c r="AO955" s="27">
        <f t="shared" si="540"/>
        <v>2</v>
      </c>
      <c r="AP955" s="27"/>
      <c r="AQ955" s="27"/>
      <c r="AR955" s="27"/>
      <c r="AS955" s="27"/>
      <c r="AT955" s="27"/>
      <c r="AU955" s="27"/>
      <c r="AV955" s="27">
        <f t="shared" si="541"/>
        <v>0</v>
      </c>
      <c r="AW955" s="27" t="s">
        <v>730</v>
      </c>
      <c r="AX955" s="28">
        <f>VLOOKUP(J955,ABNT5101!$I$3:$J$9,2)</f>
        <v>30</v>
      </c>
      <c r="AY955" s="28">
        <f>VLOOKUP(J955,ABNT5101!$I$3:$M$9,5)</f>
        <v>0.38</v>
      </c>
      <c r="AZ955" s="28" t="str">
        <f>_xlfn.XLOOKUP(J955,ABNT5101!I:I,ABNT5101!L:L)</f>
        <v>-</v>
      </c>
      <c r="BA955" s="28">
        <f>_xlfn.XLOOKUP(J955,ABNT5101!$I:$I,ABNT5101!M:M)</f>
        <v>0.38</v>
      </c>
      <c r="BB955" s="28" t="str">
        <f>_xlfn.XLOOKUP(J955,ABNT5101!$I:$I,ABNT5101!N:N)</f>
        <v>-</v>
      </c>
      <c r="BC955" s="28">
        <f>_xlfn.XLOOKUP(J955,ABNT5101!$I:$I,ABNT5101!O:O)</f>
        <v>14</v>
      </c>
      <c r="BD955" s="31" t="str">
        <f t="shared" si="542"/>
        <v>ATENDE</v>
      </c>
      <c r="BE955" s="32">
        <f t="shared" si="534"/>
        <v>0.21033333333333348</v>
      </c>
      <c r="BF955" s="32">
        <f t="shared" si="535"/>
        <v>2.6315789473684292E-2</v>
      </c>
      <c r="BG955" s="31" t="str">
        <f t="shared" si="543"/>
        <v>-</v>
      </c>
      <c r="BH955" s="34">
        <v>36.31</v>
      </c>
      <c r="BI955" s="34">
        <v>0.39</v>
      </c>
      <c r="BJ955" s="34"/>
      <c r="BK955" s="34"/>
      <c r="BL955" s="35"/>
      <c r="BM955" s="34"/>
      <c r="BN955" s="31" t="str">
        <f t="shared" si="544"/>
        <v>ATENDE</v>
      </c>
      <c r="BO955" s="31" t="str">
        <f t="shared" si="536"/>
        <v>ATENDE</v>
      </c>
      <c r="BP955" s="31" t="str">
        <f t="shared" si="537"/>
        <v>ATENDE</v>
      </c>
      <c r="BQ955" s="31" t="str">
        <f t="shared" si="545"/>
        <v>ATENDE</v>
      </c>
      <c r="BR955" s="36" t="str">
        <f t="shared" si="546"/>
        <v>C1</v>
      </c>
      <c r="BS955" s="36" t="str">
        <f t="shared" si="532"/>
        <v>P4</v>
      </c>
      <c r="BT955" s="37">
        <f t="shared" si="547"/>
        <v>3.530666666666666</v>
      </c>
      <c r="BU955" s="34">
        <v>33.979999999999997</v>
      </c>
      <c r="BV955" s="34">
        <v>16.8</v>
      </c>
      <c r="BW955" s="36">
        <f>IF(BS955="-","-",_xlfn.XLOOKUP(BS955,ABNT5101!$B$4:$B$9,ABNT5101!$C$4:$C$9))</f>
        <v>7.5</v>
      </c>
      <c r="BX955" s="36">
        <f>IF(BS955="-","-",_xlfn.XLOOKUP(BS955,ABNT5101!$B$4:$B$9,ABNT5101!$D$4:$D$9))</f>
        <v>1.5</v>
      </c>
      <c r="BY955" s="31" t="str">
        <f t="shared" si="548"/>
        <v>ATENDE</v>
      </c>
      <c r="BZ955" s="31" t="str">
        <f t="shared" si="549"/>
        <v>ATENDE</v>
      </c>
      <c r="CA955" s="31" t="str">
        <f t="shared" si="550"/>
        <v>ATENDE</v>
      </c>
      <c r="CB955" s="36" t="str">
        <f t="shared" si="533"/>
        <v>P4</v>
      </c>
      <c r="CC955" s="37" t="str">
        <f t="shared" si="551"/>
        <v>-</v>
      </c>
      <c r="CD955" s="38" t="s">
        <v>143</v>
      </c>
      <c r="CE955" s="38" t="s">
        <v>143</v>
      </c>
      <c r="CF955" s="31">
        <f>IF(CB955="-","-",_xlfn.XLOOKUP(CB955,ABNT5101!$B$4:$B$9,ABNT5101!$C$4:$C$9))</f>
        <v>7.5</v>
      </c>
      <c r="CG955" s="222">
        <f>IF(CB955="-","-",_xlfn.XLOOKUP(CB955,ABNT5101!$B$4:$B$9,ABNT5101!$D$4:$D$9))</f>
        <v>1.5</v>
      </c>
      <c r="CH955" s="31" t="str">
        <f t="shared" si="552"/>
        <v>ATENDE</v>
      </c>
      <c r="CI955" s="31" t="str">
        <f t="shared" si="553"/>
        <v>ATENDE</v>
      </c>
      <c r="CJ955" s="31" t="str">
        <f t="shared" si="554"/>
        <v>ATENDE</v>
      </c>
      <c r="CK955" s="56" t="str">
        <f>_xlfn.XLOOKUP(CL955,'Banco de dados'!$B:$B,'Banco de dados'!$D:$D)</f>
        <v>TECNOWATT</v>
      </c>
      <c r="CL955" s="242" t="str">
        <f>'Banco de dados'!B75</f>
        <v>TAUMAGPTLRRTMNDL183W_95IBB</v>
      </c>
      <c r="CM955" s="56" t="str">
        <f>_xlfn.XLOOKUP(CL955,'Banco de dados'!$B:$B,'Banco de dados'!$E:$E)</f>
        <v>TAUMAGPTLRRTMNDL183W_95IBB
RS1-10C1MUN6.5</v>
      </c>
      <c r="CN955" s="56"/>
      <c r="CO955" s="56">
        <f>IF(CN955="-","-",_xlfn.XLOOKUP(CN955,'Banco de dados'!$B:$B,'Banco de dados'!$E:$E))</f>
        <v>0</v>
      </c>
      <c r="CP955" s="41">
        <f t="shared" si="555"/>
        <v>1</v>
      </c>
      <c r="CQ955" s="56">
        <f>_xlfn.XLOOKUP(CL955,'Banco de dados'!$B:$B,'Banco de dados'!$H:$H)</f>
        <v>183</v>
      </c>
      <c r="CR955" s="56" t="e">
        <f t="array" aca="1" ref="CR955" ca="1">_xludf.xlookup(CN955,'Banco de dados'!$B:$B,'Banco de dados'!$H:$H)</f>
        <v>#NAME?</v>
      </c>
      <c r="CS955" s="58" t="e">
        <f t="array" aca="1" ref="CS955" ca="1">_xludf.xlookup(CL955,'Banco de dados'!$B:$B,'Banco de dados'!$F:$F)</f>
        <v>#NAME?</v>
      </c>
      <c r="CT955" s="56" t="e">
        <f t="array" aca="1" ref="CT955" ca="1">_xludf.xlookup(CN955,'Banco de dados'!$B:$B,'Banco de dados'!$F:$F)</f>
        <v>#NAME?</v>
      </c>
      <c r="CU955" s="42"/>
      <c r="CV955" s="42"/>
      <c r="CW955" s="56" t="str">
        <f>IF(AJ955=0.5,"Suporte",IF(AND(AJ955&gt;='Braços de IP'!$B$9,AJ955&lt;='Braços de IP'!$D$9),'Braços de IP'!$E$9,IF(AND(AJ955&gt;='Braços de IP'!$B$10,AJ955&lt;='Braços de IP'!$D$10),'Braços de IP'!$E$10,IF(AND(AJ955&gt;='Braços de IP'!$B$11,AJ955&lt;='Braços de IP'!$D$11),'Braços de IP'!$E$11,IF(AND(AJ955&gt;='Braços de IP'!$B$12,AJ955&lt;='Braços de IP'!$D$12),'Braços de IP'!$E$12,IF(AND(AJ955&gt;='Braços de IP'!$B$13,AJ955&lt;='Braços de IP'!$D$13),'Braços de IP'!$E$13,IF(AND(AJ955&gt;='Braços de IP'!$B$14,AJ955&lt;='Braços de IP'!$D$14),'Braços de IP'!$E$14,"ERRO")))))))</f>
        <v>Longo II</v>
      </c>
      <c r="CX955" s="42"/>
      <c r="CY955" s="56" t="str">
        <f>IF($CX955="","",VLOOKUP($CX955,'Braços de IP'!$E$9:$I$15,2,0))</f>
        <v/>
      </c>
      <c r="CZ955" s="43" t="str">
        <f>IF($CX955="","",VLOOKUP($CX955,'Braços de IP'!$E$9:$I$15,5,0))</f>
        <v/>
      </c>
      <c r="DA955" s="56"/>
      <c r="DB955" s="56"/>
      <c r="DC955" s="56"/>
      <c r="DD955" s="56"/>
      <c r="DE955" s="56"/>
      <c r="DF955" s="56"/>
      <c r="DG955" s="44">
        <f t="shared" si="556"/>
        <v>183</v>
      </c>
      <c r="DH955" s="45">
        <f t="shared" si="557"/>
        <v>90</v>
      </c>
      <c r="DI955" s="44">
        <f t="shared" si="558"/>
        <v>273</v>
      </c>
      <c r="DJ955" s="46">
        <f t="shared" si="559"/>
        <v>-1.0333333333333332</v>
      </c>
      <c r="DK955" s="47" t="s">
        <v>147</v>
      </c>
      <c r="DL955" s="48"/>
      <c r="DM955" s="49"/>
      <c r="DN955" s="23" t="s">
        <v>148</v>
      </c>
      <c r="DO955" s="23"/>
      <c r="DQ955" s="50" t="e">
        <f t="shared" si="560"/>
        <v>#VALUE!</v>
      </c>
      <c r="DS955" s="5" t="s">
        <v>2</v>
      </c>
      <c r="DT955" s="5">
        <f t="shared" si="530"/>
        <v>0</v>
      </c>
      <c r="DU955" s="50" t="e">
        <f t="shared" si="531"/>
        <v>#DIV/0!</v>
      </c>
    </row>
    <row r="956" spans="1:127" ht="15.75" hidden="1" customHeight="1" x14ac:dyDescent="0.3">
      <c r="B956" s="5"/>
      <c r="C956" s="5"/>
      <c r="D956" s="5"/>
      <c r="E956" s="22" t="s">
        <v>731</v>
      </c>
      <c r="F956" s="22" t="s">
        <v>137</v>
      </c>
      <c r="G956" s="23" t="s">
        <v>732</v>
      </c>
      <c r="H956" s="23">
        <v>-23.412967999999999</v>
      </c>
      <c r="I956" s="23">
        <v>-46.848762999999998</v>
      </c>
      <c r="J956" s="24" t="s">
        <v>160</v>
      </c>
      <c r="K956" s="25"/>
      <c r="L956" s="24" t="s">
        <v>140</v>
      </c>
      <c r="M956" s="24" t="s">
        <v>141</v>
      </c>
      <c r="N956" s="26">
        <v>120</v>
      </c>
      <c r="O956" s="27" t="s">
        <v>142</v>
      </c>
      <c r="P956" s="27" t="s">
        <v>143</v>
      </c>
      <c r="Q956" s="26">
        <f t="shared" si="538"/>
        <v>240</v>
      </c>
      <c r="R956" s="27">
        <v>1</v>
      </c>
      <c r="S956" s="28">
        <v>2.2000000000000002</v>
      </c>
      <c r="T956" s="28">
        <v>9.6</v>
      </c>
      <c r="U956" s="23"/>
      <c r="V956" s="23"/>
      <c r="W956" s="29"/>
      <c r="X956" s="28">
        <v>2.5</v>
      </c>
      <c r="Y956" s="27"/>
      <c r="Z956" s="27"/>
      <c r="AA956" s="27"/>
      <c r="AB956" s="27"/>
      <c r="AC956" s="27"/>
      <c r="AD956" s="27" t="s">
        <v>144</v>
      </c>
      <c r="AE956" s="27" t="s">
        <v>145</v>
      </c>
      <c r="AF956" s="27"/>
      <c r="AG956" s="27">
        <v>7.7</v>
      </c>
      <c r="AH956" s="27">
        <v>1</v>
      </c>
      <c r="AI956" s="27">
        <v>0.4</v>
      </c>
      <c r="AJ956" s="27">
        <v>2.5</v>
      </c>
      <c r="AK956" s="27">
        <f t="shared" si="539"/>
        <v>2.1</v>
      </c>
      <c r="AL956" s="27" t="s">
        <v>143</v>
      </c>
      <c r="AM956" s="27" t="s">
        <v>143</v>
      </c>
      <c r="AN956" s="27"/>
      <c r="AO956" s="27">
        <f t="shared" si="540"/>
        <v>2</v>
      </c>
      <c r="AP956" s="27"/>
      <c r="AQ956" s="27"/>
      <c r="AR956" s="27"/>
      <c r="AS956" s="27"/>
      <c r="AT956" s="27"/>
      <c r="AU956" s="27"/>
      <c r="AV956" s="27">
        <f t="shared" si="541"/>
        <v>0</v>
      </c>
      <c r="AW956" s="27"/>
      <c r="AX956" s="28">
        <f>VLOOKUP(J956,ABNT5101!$I$3:$J$9,2)</f>
        <v>10</v>
      </c>
      <c r="AY956" s="28">
        <f>VLOOKUP(J956,ABNT5101!$I$3:$M$9,5)</f>
        <v>0.18</v>
      </c>
      <c r="AZ956" s="28" t="str">
        <f>_xlfn.XLOOKUP(J956,ABNT5101!I:I,ABNT5101!L:L)</f>
        <v>-</v>
      </c>
      <c r="BA956" s="28">
        <f>_xlfn.XLOOKUP(J956,ABNT5101!$I:$I,ABNT5101!M:M)</f>
        <v>0.18</v>
      </c>
      <c r="BB956" s="28" t="str">
        <f>_xlfn.XLOOKUP(J956,ABNT5101!$I:$I,ABNT5101!N:N)</f>
        <v>-</v>
      </c>
      <c r="BC956" s="28">
        <f>_xlfn.XLOOKUP(J956,ABNT5101!$I:$I,ABNT5101!O:O)</f>
        <v>16</v>
      </c>
      <c r="BD956" s="31" t="str">
        <f t="shared" si="542"/>
        <v>NÃO ATENDE</v>
      </c>
      <c r="BE956" s="32">
        <f t="shared" si="534"/>
        <v>-1</v>
      </c>
      <c r="BF956" s="32">
        <f t="shared" si="535"/>
        <v>-1</v>
      </c>
      <c r="BG956" s="32" t="str">
        <f t="shared" si="543"/>
        <v>-</v>
      </c>
      <c r="BH956" s="33"/>
      <c r="BI956" s="33"/>
      <c r="BJ956" s="34"/>
      <c r="BK956" s="34"/>
      <c r="BL956" s="35"/>
      <c r="BM956" s="34"/>
      <c r="BN956" s="31" t="str">
        <f t="shared" si="544"/>
        <v>NÃO ATENDE</v>
      </c>
      <c r="BO956" s="31" t="str">
        <f t="shared" si="536"/>
        <v>NÃO ATENDE</v>
      </c>
      <c r="BP956" s="31" t="str">
        <f t="shared" si="537"/>
        <v>NÃO ATENDE</v>
      </c>
      <c r="BQ956" s="31" t="str">
        <f t="shared" si="545"/>
        <v>ATENDE</v>
      </c>
      <c r="BR956" s="36" t="str">
        <f t="shared" si="546"/>
        <v>C4</v>
      </c>
      <c r="BS956" s="36" t="str">
        <f t="shared" si="532"/>
        <v>P6</v>
      </c>
      <c r="BT956" s="37">
        <f t="shared" si="547"/>
        <v>-1</v>
      </c>
      <c r="BU956" s="33"/>
      <c r="BV956" s="33"/>
      <c r="BW956" s="36">
        <f>IF(BS956="-","-",_xlfn.XLOOKUP(BS956,ABNT5101!$B$4:$B$9,ABNT5101!$C$4:$C$9))</f>
        <v>3</v>
      </c>
      <c r="BX956" s="36">
        <f>IF(BS956="-","-",_xlfn.XLOOKUP(BS956,ABNT5101!$B$4:$B$9,ABNT5101!$D$4:$D$9))</f>
        <v>0.6</v>
      </c>
      <c r="BY956" s="31" t="str">
        <f t="shared" si="548"/>
        <v>NÃO ATENDE</v>
      </c>
      <c r="BZ956" s="31" t="str">
        <f t="shared" si="549"/>
        <v>NÃO ATENDE</v>
      </c>
      <c r="CA956" s="31" t="str">
        <f t="shared" si="550"/>
        <v>NÃO ATENDE</v>
      </c>
      <c r="CB956" s="36" t="str">
        <f t="shared" si="533"/>
        <v>P6</v>
      </c>
      <c r="CC956" s="37">
        <f t="shared" si="551"/>
        <v>-1</v>
      </c>
      <c r="CD956" s="38"/>
      <c r="CE956" s="38"/>
      <c r="CF956" s="31">
        <f>IF(CB956="-","-",_xlfn.XLOOKUP(CB956,ABNT5101!$B$4:$B$9,ABNT5101!$C$4:$C$9))</f>
        <v>3</v>
      </c>
      <c r="CG956" s="222">
        <f>IF(CB956="-","-",_xlfn.XLOOKUP(CB956,ABNT5101!$B$4:$B$9,ABNT5101!$D$4:$D$9))</f>
        <v>0.6</v>
      </c>
      <c r="CH956" s="31" t="str">
        <f t="shared" si="552"/>
        <v>NÃO ATENDE</v>
      </c>
      <c r="CI956" s="31" t="str">
        <f t="shared" si="553"/>
        <v>NÃO ATENDE</v>
      </c>
      <c r="CJ956" s="31" t="str">
        <f t="shared" si="554"/>
        <v>NÃO ATENDE</v>
      </c>
      <c r="CK956" s="56">
        <f>_xlfn.XLOOKUP(CL956,'Banco de dados'!$B:$B,'Banco de dados'!$D:$D)</f>
        <v>0</v>
      </c>
      <c r="CL956" s="40"/>
      <c r="CM956" s="56">
        <f>_xlfn.XLOOKUP(CL956,'Banco de dados'!$B:$B,'Banco de dados'!$E:$E)</f>
        <v>0</v>
      </c>
      <c r="CN956" s="56"/>
      <c r="CO956" s="56">
        <f>IF(CN956="-","-",_xlfn.XLOOKUP(CN956,'Banco de dados'!$B:$B,'Banco de dados'!$E:$E))</f>
        <v>0</v>
      </c>
      <c r="CP956" s="41">
        <f t="shared" si="555"/>
        <v>1</v>
      </c>
      <c r="CQ956" s="56">
        <f>_xlfn.XLOOKUP(CL956,'Banco de dados'!$B:$B,'Banco de dados'!$H:$H)</f>
        <v>0</v>
      </c>
      <c r="CR956" s="56" t="e">
        <f t="array" aca="1" ref="CR956" ca="1">_xludf.xlookup(CN956,'Banco de dados'!$B:$B,'Banco de dados'!$H:$H)</f>
        <v>#NAME?</v>
      </c>
      <c r="CS956" s="58" t="e">
        <f t="array" aca="1" ref="CS956" ca="1">_xludf.xlookup(CL956,'Banco de dados'!$B:$B,'Banco de dados'!$F:$F)</f>
        <v>#NAME?</v>
      </c>
      <c r="CT956" s="56" t="e">
        <f t="array" aca="1" ref="CT956" ca="1">_xludf.xlookup(CN956,'Banco de dados'!$B:$B,'Banco de dados'!$F:$F)</f>
        <v>#NAME?</v>
      </c>
      <c r="CU956" s="42"/>
      <c r="CV956" s="42"/>
      <c r="CW956" s="56" t="str">
        <f>IF(AJ956=0.5,"Suporte",IF(AND(AJ956&gt;='Braços de IP'!$B$9,AJ956&lt;='Braços de IP'!$D$9),'Braços de IP'!$E$9,IF(AND(AJ956&gt;='Braços de IP'!$B$10,AJ956&lt;='Braços de IP'!$D$10),'Braços de IP'!$E$10,IF(AND(AJ956&gt;='Braços de IP'!$B$11,AJ956&lt;='Braços de IP'!$D$11),'Braços de IP'!$E$11,IF(AND(AJ956&gt;='Braços de IP'!$B$12,AJ956&lt;='Braços de IP'!$D$12),'Braços de IP'!$E$12,IF(AND(AJ956&gt;='Braços de IP'!$B$13,AJ956&lt;='Braços de IP'!$D$13),'Braços de IP'!$E$13,IF(AND(AJ956&gt;='Braços de IP'!$B$14,AJ956&lt;='Braços de IP'!$D$14),'Braços de IP'!$E$14,"ERRO")))))))</f>
        <v>Médio II</v>
      </c>
      <c r="CX956" s="42"/>
      <c r="CY956" s="56" t="str">
        <f>IF($CX956="","",VLOOKUP($CX956,'Braços de IP'!$E$9:$I$15,2,0))</f>
        <v/>
      </c>
      <c r="CZ956" s="43" t="str">
        <f>IF($CX956="","",VLOOKUP($CX956,'Braços de IP'!$E$9:$I$15,5,0))</f>
        <v/>
      </c>
      <c r="DA956" s="56"/>
      <c r="DB956" s="56"/>
      <c r="DC956" s="56"/>
      <c r="DD956" s="56"/>
      <c r="DE956" s="56"/>
      <c r="DF956" s="56"/>
      <c r="DG956" s="44">
        <f t="shared" si="556"/>
        <v>0</v>
      </c>
      <c r="DH956" s="45">
        <f t="shared" si="557"/>
        <v>120</v>
      </c>
      <c r="DI956" s="44">
        <f t="shared" si="558"/>
        <v>120</v>
      </c>
      <c r="DJ956" s="46">
        <f t="shared" si="559"/>
        <v>1</v>
      </c>
      <c r="DK956" s="47" t="s">
        <v>147</v>
      </c>
      <c r="DL956" s="48"/>
      <c r="DM956" s="49"/>
      <c r="DN956" s="23" t="s">
        <v>148</v>
      </c>
      <c r="DO956" s="23"/>
      <c r="DQ956" s="50" t="e">
        <f t="shared" si="560"/>
        <v>#VALUE!</v>
      </c>
      <c r="DS956" s="5" t="s">
        <v>2</v>
      </c>
      <c r="DT956" s="5">
        <f t="shared" si="530"/>
        <v>0</v>
      </c>
      <c r="DU956" s="50" t="e">
        <f t="shared" si="531"/>
        <v>#DIV/0!</v>
      </c>
    </row>
    <row r="957" spans="1:127" ht="15.75" hidden="1" customHeight="1" x14ac:dyDescent="0.3">
      <c r="B957" s="5"/>
      <c r="C957" s="5"/>
      <c r="D957" s="5"/>
      <c r="E957" s="22" t="s">
        <v>731</v>
      </c>
      <c r="F957" s="22" t="s">
        <v>137</v>
      </c>
      <c r="G957" s="23" t="s">
        <v>732</v>
      </c>
      <c r="H957" s="23">
        <v>-23.412967999999999</v>
      </c>
      <c r="I957" s="23">
        <v>-46.848762999999998</v>
      </c>
      <c r="J957" s="24" t="s">
        <v>160</v>
      </c>
      <c r="K957" s="25"/>
      <c r="L957" s="24" t="s">
        <v>140</v>
      </c>
      <c r="M957" s="24" t="s">
        <v>141</v>
      </c>
      <c r="N957" s="26">
        <v>120</v>
      </c>
      <c r="O957" s="27" t="s">
        <v>142</v>
      </c>
      <c r="P957" s="27" t="s">
        <v>143</v>
      </c>
      <c r="Q957" s="26">
        <f t="shared" si="538"/>
        <v>240</v>
      </c>
      <c r="R957" s="27">
        <v>1</v>
      </c>
      <c r="S957" s="28">
        <v>2.2000000000000002</v>
      </c>
      <c r="T957" s="28">
        <v>9.6</v>
      </c>
      <c r="U957" s="23"/>
      <c r="V957" s="23"/>
      <c r="W957" s="29"/>
      <c r="X957" s="28">
        <v>2.5</v>
      </c>
      <c r="Y957" s="27"/>
      <c r="Z957" s="27"/>
      <c r="AA957" s="27"/>
      <c r="AB957" s="27"/>
      <c r="AC957" s="27"/>
      <c r="AD957" s="27" t="s">
        <v>144</v>
      </c>
      <c r="AE957" s="27" t="s">
        <v>145</v>
      </c>
      <c r="AF957" s="27"/>
      <c r="AG957" s="27">
        <v>7.7</v>
      </c>
      <c r="AH957" s="27">
        <v>1</v>
      </c>
      <c r="AI957" s="27">
        <v>0.4</v>
      </c>
      <c r="AJ957" s="27">
        <v>2.5</v>
      </c>
      <c r="AK957" s="27">
        <f t="shared" si="539"/>
        <v>2.1</v>
      </c>
      <c r="AL957" s="27" t="s">
        <v>143</v>
      </c>
      <c r="AM957" s="27" t="s">
        <v>143</v>
      </c>
      <c r="AN957" s="27"/>
      <c r="AO957" s="27">
        <f t="shared" si="540"/>
        <v>2</v>
      </c>
      <c r="AP957" s="27"/>
      <c r="AQ957" s="27"/>
      <c r="AR957" s="27"/>
      <c r="AS957" s="27"/>
      <c r="AT957" s="27"/>
      <c r="AU957" s="27"/>
      <c r="AV957" s="27">
        <f t="shared" si="541"/>
        <v>0</v>
      </c>
      <c r="AW957" s="27"/>
      <c r="AX957" s="28">
        <f>VLOOKUP(J957,ABNT5101!$I$3:$J$9,2)</f>
        <v>10</v>
      </c>
      <c r="AY957" s="28">
        <f>VLOOKUP(J957,ABNT5101!$I$3:$M$9,5)</f>
        <v>0.18</v>
      </c>
      <c r="AZ957" s="28" t="str">
        <f>_xlfn.XLOOKUP(J957,ABNT5101!I:I,ABNT5101!L:L)</f>
        <v>-</v>
      </c>
      <c r="BA957" s="28">
        <f>_xlfn.XLOOKUP(J957,ABNT5101!$I:$I,ABNT5101!M:M)</f>
        <v>0.18</v>
      </c>
      <c r="BB957" s="28" t="str">
        <f>_xlfn.XLOOKUP(J957,ABNT5101!$I:$I,ABNT5101!N:N)</f>
        <v>-</v>
      </c>
      <c r="BC957" s="28">
        <f>_xlfn.XLOOKUP(J957,ABNT5101!$I:$I,ABNT5101!O:O)</f>
        <v>16</v>
      </c>
      <c r="BD957" s="31" t="str">
        <f t="shared" si="542"/>
        <v>NÃO ATENDE</v>
      </c>
      <c r="BE957" s="32">
        <f t="shared" si="534"/>
        <v>-1</v>
      </c>
      <c r="BF957" s="32">
        <f t="shared" si="535"/>
        <v>-1</v>
      </c>
      <c r="BG957" s="32" t="str">
        <f t="shared" si="543"/>
        <v>-</v>
      </c>
      <c r="BH957" s="33"/>
      <c r="BI957" s="33"/>
      <c r="BJ957" s="34"/>
      <c r="BK957" s="34"/>
      <c r="BL957" s="35"/>
      <c r="BM957" s="34"/>
      <c r="BN957" s="31" t="str">
        <f t="shared" si="544"/>
        <v>NÃO ATENDE</v>
      </c>
      <c r="BO957" s="31" t="str">
        <f t="shared" si="536"/>
        <v>NÃO ATENDE</v>
      </c>
      <c r="BP957" s="31" t="str">
        <f t="shared" si="537"/>
        <v>NÃO ATENDE</v>
      </c>
      <c r="BQ957" s="31" t="str">
        <f t="shared" si="545"/>
        <v>ATENDE</v>
      </c>
      <c r="BR957" s="36" t="str">
        <f t="shared" si="546"/>
        <v>C4</v>
      </c>
      <c r="BS957" s="36" t="str">
        <f t="shared" si="532"/>
        <v>P6</v>
      </c>
      <c r="BT957" s="37">
        <f t="shared" si="547"/>
        <v>-1</v>
      </c>
      <c r="BU957" s="33"/>
      <c r="BV957" s="33"/>
      <c r="BW957" s="36">
        <f>IF(BS957="-","-",_xlfn.XLOOKUP(BS957,ABNT5101!$B$4:$B$9,ABNT5101!$C$4:$C$9))</f>
        <v>3</v>
      </c>
      <c r="BX957" s="36">
        <f>IF(BS957="-","-",_xlfn.XLOOKUP(BS957,ABNT5101!$B$4:$B$9,ABNT5101!$D$4:$D$9))</f>
        <v>0.6</v>
      </c>
      <c r="BY957" s="31" t="str">
        <f t="shared" si="548"/>
        <v>NÃO ATENDE</v>
      </c>
      <c r="BZ957" s="31" t="str">
        <f t="shared" si="549"/>
        <v>NÃO ATENDE</v>
      </c>
      <c r="CA957" s="31" t="str">
        <f t="shared" si="550"/>
        <v>NÃO ATENDE</v>
      </c>
      <c r="CB957" s="36" t="str">
        <f t="shared" si="533"/>
        <v>P6</v>
      </c>
      <c r="CC957" s="37">
        <f t="shared" si="551"/>
        <v>-1</v>
      </c>
      <c r="CD957" s="38"/>
      <c r="CE957" s="38"/>
      <c r="CF957" s="31">
        <f>IF(CB957="-","-",_xlfn.XLOOKUP(CB957,ABNT5101!$B$4:$B$9,ABNT5101!$C$4:$C$9))</f>
        <v>3</v>
      </c>
      <c r="CG957" s="36">
        <f>IF(CB957="-","-",_xlfn.XLOOKUP(CB957,ABNT5101!$B$4:$B$9,ABNT5101!$D$4:$D$9))</f>
        <v>0.6</v>
      </c>
      <c r="CH957" s="31" t="str">
        <f t="shared" si="552"/>
        <v>NÃO ATENDE</v>
      </c>
      <c r="CI957" s="31" t="str">
        <f t="shared" si="553"/>
        <v>NÃO ATENDE</v>
      </c>
      <c r="CJ957" s="31" t="str">
        <f t="shared" si="554"/>
        <v>NÃO ATENDE</v>
      </c>
      <c r="CK957" s="56">
        <f>_xlfn.XLOOKUP(CL957,'Banco de dados'!$B:$B,'Banco de dados'!$D:$D)</f>
        <v>0</v>
      </c>
      <c r="CL957" s="40"/>
      <c r="CM957" s="56">
        <f>_xlfn.XLOOKUP(CL957,'Banco de dados'!$B:$B,'Banco de dados'!$E:$E)</f>
        <v>0</v>
      </c>
      <c r="CN957" s="56"/>
      <c r="CO957" s="56">
        <f>IF(CN957="-","-",_xlfn.XLOOKUP(CN957,'Banco de dados'!$B:$B,'Banco de dados'!$E:$E))</f>
        <v>0</v>
      </c>
      <c r="CP957" s="41">
        <f t="shared" si="555"/>
        <v>1</v>
      </c>
      <c r="CQ957" s="56">
        <f>_xlfn.XLOOKUP(CL957,'Banco de dados'!$B:$B,'Banco de dados'!$H:$H)</f>
        <v>0</v>
      </c>
      <c r="CR957" s="56" t="e">
        <f t="array" aca="1" ref="CR957" ca="1">_xludf.xlookup(CN957,'Banco de dados'!$B:$B,'Banco de dados'!$H:$H)</f>
        <v>#NAME?</v>
      </c>
      <c r="CS957" s="58" t="e">
        <f t="array" aca="1" ref="CS957" ca="1">_xludf.xlookup(CL957,'Banco de dados'!$B:$B,'Banco de dados'!$F:$F)</f>
        <v>#NAME?</v>
      </c>
      <c r="CT957" s="56" t="e">
        <f t="array" aca="1" ref="CT957" ca="1">_xludf.xlookup(CN957,'Banco de dados'!$B:$B,'Banco de dados'!$F:$F)</f>
        <v>#NAME?</v>
      </c>
      <c r="CU957" s="42"/>
      <c r="CV957" s="42"/>
      <c r="CW957" s="56" t="str">
        <f>IF(AJ957=0.5,"Suporte",IF(AND(AJ957&gt;='Braços de IP'!$B$9,AJ957&lt;='Braços de IP'!$D$9),'Braços de IP'!$E$9,IF(AND(AJ957&gt;='Braços de IP'!$B$10,AJ957&lt;='Braços de IP'!$D$10),'Braços de IP'!$E$10,IF(AND(AJ957&gt;='Braços de IP'!$B$11,AJ957&lt;='Braços de IP'!$D$11),'Braços de IP'!$E$11,IF(AND(AJ957&gt;='Braços de IP'!$B$12,AJ957&lt;='Braços de IP'!$D$12),'Braços de IP'!$E$12,IF(AND(AJ957&gt;='Braços de IP'!$B$13,AJ957&lt;='Braços de IP'!$D$13),'Braços de IP'!$E$13,IF(AND(AJ957&gt;='Braços de IP'!$B$14,AJ957&lt;='Braços de IP'!$D$14),'Braços de IP'!$E$14,"ERRO")))))))</f>
        <v>Médio II</v>
      </c>
      <c r="CX957" s="42"/>
      <c r="CY957" s="56" t="str">
        <f>IF($CX957="","",VLOOKUP($CX957,'Braços de IP'!$E$9:$I$15,2,0))</f>
        <v/>
      </c>
      <c r="CZ957" s="43" t="str">
        <f>IF($CX957="","",VLOOKUP($CX957,'Braços de IP'!$E$9:$I$15,5,0))</f>
        <v/>
      </c>
      <c r="DA957" s="56"/>
      <c r="DB957" s="56"/>
      <c r="DC957" s="56"/>
      <c r="DD957" s="56"/>
      <c r="DE957" s="56"/>
      <c r="DF957" s="56"/>
      <c r="DG957" s="44">
        <f t="shared" si="556"/>
        <v>0</v>
      </c>
      <c r="DH957" s="45">
        <f t="shared" si="557"/>
        <v>120</v>
      </c>
      <c r="DI957" s="44">
        <f t="shared" si="558"/>
        <v>120</v>
      </c>
      <c r="DJ957" s="46">
        <f t="shared" si="559"/>
        <v>1</v>
      </c>
      <c r="DK957" s="47" t="s">
        <v>147</v>
      </c>
      <c r="DL957" s="48"/>
      <c r="DM957" s="49"/>
      <c r="DN957" s="23" t="s">
        <v>148</v>
      </c>
      <c r="DO957" s="23"/>
      <c r="DQ957" s="50" t="e">
        <f t="shared" si="560"/>
        <v>#VALUE!</v>
      </c>
      <c r="DS957" s="5" t="s">
        <v>2</v>
      </c>
      <c r="DT957" s="5">
        <f t="shared" si="530"/>
        <v>0</v>
      </c>
      <c r="DU957" s="50" t="e">
        <f t="shared" si="531"/>
        <v>#DIV/0!</v>
      </c>
    </row>
    <row r="958" spans="1:127" ht="15.75" hidden="1" customHeight="1" x14ac:dyDescent="0.3">
      <c r="B958" s="5"/>
      <c r="C958" s="5"/>
      <c r="D958" s="5"/>
      <c r="E958" s="22" t="s">
        <v>731</v>
      </c>
      <c r="F958" s="22" t="s">
        <v>137</v>
      </c>
      <c r="G958" s="23" t="s">
        <v>732</v>
      </c>
      <c r="H958" s="23">
        <v>-23.412967999999999</v>
      </c>
      <c r="I958" s="23">
        <v>-46.848762999999998</v>
      </c>
      <c r="J958" s="24" t="s">
        <v>160</v>
      </c>
      <c r="K958" s="25"/>
      <c r="L958" s="24" t="s">
        <v>140</v>
      </c>
      <c r="M958" s="24" t="s">
        <v>141</v>
      </c>
      <c r="N958" s="26">
        <v>120</v>
      </c>
      <c r="O958" s="27" t="s">
        <v>142</v>
      </c>
      <c r="P958" s="27" t="s">
        <v>143</v>
      </c>
      <c r="Q958" s="26">
        <f t="shared" si="538"/>
        <v>240</v>
      </c>
      <c r="R958" s="27">
        <v>1</v>
      </c>
      <c r="S958" s="28">
        <v>2.2000000000000002</v>
      </c>
      <c r="T958" s="28">
        <v>9.6</v>
      </c>
      <c r="U958" s="23"/>
      <c r="V958" s="23"/>
      <c r="W958" s="29"/>
      <c r="X958" s="28">
        <v>2.5</v>
      </c>
      <c r="Y958" s="27"/>
      <c r="Z958" s="27"/>
      <c r="AA958" s="27"/>
      <c r="AB958" s="27"/>
      <c r="AC958" s="27"/>
      <c r="AD958" s="27" t="s">
        <v>144</v>
      </c>
      <c r="AE958" s="27" t="s">
        <v>145</v>
      </c>
      <c r="AF958" s="27"/>
      <c r="AG958" s="27">
        <v>7.7</v>
      </c>
      <c r="AH958" s="27">
        <v>1</v>
      </c>
      <c r="AI958" s="27">
        <v>0.4</v>
      </c>
      <c r="AJ958" s="27">
        <v>2.5</v>
      </c>
      <c r="AK958" s="27">
        <f t="shared" si="539"/>
        <v>2.1</v>
      </c>
      <c r="AL958" s="27" t="s">
        <v>143</v>
      </c>
      <c r="AM958" s="27" t="s">
        <v>143</v>
      </c>
      <c r="AN958" s="27"/>
      <c r="AO958" s="27">
        <f t="shared" si="540"/>
        <v>2</v>
      </c>
      <c r="AP958" s="27"/>
      <c r="AQ958" s="27"/>
      <c r="AR958" s="27"/>
      <c r="AS958" s="27"/>
      <c r="AT958" s="27"/>
      <c r="AU958" s="27"/>
      <c r="AV958" s="27">
        <f t="shared" si="541"/>
        <v>0</v>
      </c>
      <c r="AW958" s="27"/>
      <c r="AX958" s="28">
        <f>VLOOKUP(J958,ABNT5101!$I$3:$J$9,2)</f>
        <v>10</v>
      </c>
      <c r="AY958" s="28">
        <f>VLOOKUP(J958,ABNT5101!$I$3:$M$9,5)</f>
        <v>0.18</v>
      </c>
      <c r="AZ958" s="28" t="str">
        <f>_xlfn.XLOOKUP(J958,ABNT5101!I:I,ABNT5101!L:L)</f>
        <v>-</v>
      </c>
      <c r="BA958" s="28">
        <f>_xlfn.XLOOKUP(J958,ABNT5101!$I:$I,ABNT5101!M:M)</f>
        <v>0.18</v>
      </c>
      <c r="BB958" s="28" t="str">
        <f>_xlfn.XLOOKUP(J958,ABNT5101!$I:$I,ABNT5101!N:N)</f>
        <v>-</v>
      </c>
      <c r="BC958" s="28">
        <f>_xlfn.XLOOKUP(J958,ABNT5101!$I:$I,ABNT5101!O:O)</f>
        <v>16</v>
      </c>
      <c r="BD958" s="31" t="str">
        <f t="shared" si="542"/>
        <v>NÃO ATENDE</v>
      </c>
      <c r="BE958" s="32">
        <f t="shared" si="534"/>
        <v>-1</v>
      </c>
      <c r="BF958" s="32">
        <f t="shared" si="535"/>
        <v>-1</v>
      </c>
      <c r="BG958" s="32" t="str">
        <f t="shared" si="543"/>
        <v>-</v>
      </c>
      <c r="BH958" s="33"/>
      <c r="BI958" s="33"/>
      <c r="BJ958" s="34"/>
      <c r="BK958" s="34"/>
      <c r="BL958" s="35"/>
      <c r="BM958" s="34"/>
      <c r="BN958" s="31" t="str">
        <f t="shared" si="544"/>
        <v>NÃO ATENDE</v>
      </c>
      <c r="BO958" s="31" t="str">
        <f t="shared" si="536"/>
        <v>NÃO ATENDE</v>
      </c>
      <c r="BP958" s="31" t="str">
        <f t="shared" si="537"/>
        <v>NÃO ATENDE</v>
      </c>
      <c r="BQ958" s="31" t="str">
        <f t="shared" si="545"/>
        <v>ATENDE</v>
      </c>
      <c r="BR958" s="36" t="str">
        <f t="shared" si="546"/>
        <v>C4</v>
      </c>
      <c r="BS958" s="36" t="str">
        <f t="shared" si="532"/>
        <v>P6</v>
      </c>
      <c r="BT958" s="37">
        <f t="shared" si="547"/>
        <v>-1</v>
      </c>
      <c r="BU958" s="33"/>
      <c r="BV958" s="33"/>
      <c r="BW958" s="36">
        <f>IF(BS958="-","-",_xlfn.XLOOKUP(BS958,ABNT5101!$B$4:$B$9,ABNT5101!$C$4:$C$9))</f>
        <v>3</v>
      </c>
      <c r="BX958" s="36">
        <f>IF(BS958="-","-",_xlfn.XLOOKUP(BS958,ABNT5101!$B$4:$B$9,ABNT5101!$D$4:$D$9))</f>
        <v>0.6</v>
      </c>
      <c r="BY958" s="31" t="str">
        <f t="shared" si="548"/>
        <v>NÃO ATENDE</v>
      </c>
      <c r="BZ958" s="31" t="str">
        <f t="shared" si="549"/>
        <v>NÃO ATENDE</v>
      </c>
      <c r="CA958" s="31" t="str">
        <f t="shared" si="550"/>
        <v>NÃO ATENDE</v>
      </c>
      <c r="CB958" s="36" t="str">
        <f t="shared" si="533"/>
        <v>P6</v>
      </c>
      <c r="CC958" s="37">
        <f t="shared" si="551"/>
        <v>-1</v>
      </c>
      <c r="CD958" s="38"/>
      <c r="CE958" s="38"/>
      <c r="CF958" s="31">
        <f>IF(CB958="-","-",_xlfn.XLOOKUP(CB958,ABNT5101!$B$4:$B$9,ABNT5101!$C$4:$C$9))</f>
        <v>3</v>
      </c>
      <c r="CG958" s="222">
        <f>IF(CB958="-","-",_xlfn.XLOOKUP(CB958,ABNT5101!$B$4:$B$9,ABNT5101!$D$4:$D$9))</f>
        <v>0.6</v>
      </c>
      <c r="CH958" s="31" t="str">
        <f t="shared" si="552"/>
        <v>NÃO ATENDE</v>
      </c>
      <c r="CI958" s="31" t="str">
        <f t="shared" si="553"/>
        <v>NÃO ATENDE</v>
      </c>
      <c r="CJ958" s="31" t="str">
        <f t="shared" si="554"/>
        <v>NÃO ATENDE</v>
      </c>
      <c r="CK958" s="56">
        <f>_xlfn.XLOOKUP(CL958,'Banco de dados'!$B:$B,'Banco de dados'!$D:$D)</f>
        <v>0</v>
      </c>
      <c r="CL958" s="40"/>
      <c r="CM958" s="56">
        <f>_xlfn.XLOOKUP(CL958,'Banco de dados'!$B:$B,'Banco de dados'!$E:$E)</f>
        <v>0</v>
      </c>
      <c r="CN958" s="56"/>
      <c r="CO958" s="56">
        <f>IF(CN958="-","-",_xlfn.XLOOKUP(CN958,'Banco de dados'!$B:$B,'Banco de dados'!$E:$E))</f>
        <v>0</v>
      </c>
      <c r="CP958" s="41">
        <f t="shared" si="555"/>
        <v>1</v>
      </c>
      <c r="CQ958" s="56">
        <f>_xlfn.XLOOKUP(CL958,'Banco de dados'!$B:$B,'Banco de dados'!$H:$H)</f>
        <v>0</v>
      </c>
      <c r="CR958" s="56" t="e">
        <f t="array" aca="1" ref="CR958" ca="1">_xludf.xlookup(CN958,'Banco de dados'!$B:$B,'Banco de dados'!$H:$H)</f>
        <v>#NAME?</v>
      </c>
      <c r="CS958" s="58" t="e">
        <f t="array" aca="1" ref="CS958" ca="1">_xludf.xlookup(CL958,'Banco de dados'!$B:$B,'Banco de dados'!$F:$F)</f>
        <v>#NAME?</v>
      </c>
      <c r="CT958" s="56" t="e">
        <f t="array" aca="1" ref="CT958" ca="1">_xludf.xlookup(CN958,'Banco de dados'!$B:$B,'Banco de dados'!$F:$F)</f>
        <v>#NAME?</v>
      </c>
      <c r="CU958" s="42"/>
      <c r="CV958" s="42"/>
      <c r="CW958" s="56" t="str">
        <f>IF(AJ958=0.5,"Suporte",IF(AND(AJ958&gt;='Braços de IP'!$B$9,AJ958&lt;='Braços de IP'!$D$9),'Braços de IP'!$E$9,IF(AND(AJ958&gt;='Braços de IP'!$B$10,AJ958&lt;='Braços de IP'!$D$10),'Braços de IP'!$E$10,IF(AND(AJ958&gt;='Braços de IP'!$B$11,AJ958&lt;='Braços de IP'!$D$11),'Braços de IP'!$E$11,IF(AND(AJ958&gt;='Braços de IP'!$B$12,AJ958&lt;='Braços de IP'!$D$12),'Braços de IP'!$E$12,IF(AND(AJ958&gt;='Braços de IP'!$B$13,AJ958&lt;='Braços de IP'!$D$13),'Braços de IP'!$E$13,IF(AND(AJ958&gt;='Braços de IP'!$B$14,AJ958&lt;='Braços de IP'!$D$14),'Braços de IP'!$E$14,"ERRO")))))))</f>
        <v>Médio II</v>
      </c>
      <c r="CX958" s="42"/>
      <c r="CY958" s="56" t="str">
        <f>IF($CX958="","",VLOOKUP($CX958,'Braços de IP'!$E$9:$I$15,2,0))</f>
        <v/>
      </c>
      <c r="CZ958" s="43" t="str">
        <f>IF($CX958="","",VLOOKUP($CX958,'Braços de IP'!$E$9:$I$15,5,0))</f>
        <v/>
      </c>
      <c r="DA958" s="56"/>
      <c r="DB958" s="56"/>
      <c r="DC958" s="56"/>
      <c r="DD958" s="56"/>
      <c r="DE958" s="56"/>
      <c r="DF958" s="56"/>
      <c r="DG958" s="44">
        <f t="shared" si="556"/>
        <v>0</v>
      </c>
      <c r="DH958" s="45">
        <f t="shared" si="557"/>
        <v>120</v>
      </c>
      <c r="DI958" s="44">
        <f t="shared" si="558"/>
        <v>120</v>
      </c>
      <c r="DJ958" s="46">
        <f t="shared" si="559"/>
        <v>1</v>
      </c>
      <c r="DK958" s="47" t="s">
        <v>147</v>
      </c>
      <c r="DL958" s="48"/>
      <c r="DM958" s="49"/>
      <c r="DN958" s="23" t="s">
        <v>148</v>
      </c>
      <c r="DO958" s="23"/>
      <c r="DQ958" s="50" t="e">
        <f t="shared" si="560"/>
        <v>#VALUE!</v>
      </c>
      <c r="DS958" s="5" t="s">
        <v>2</v>
      </c>
      <c r="DT958" s="5">
        <f t="shared" ref="DT958:DT989" si="561">COUNTIF(J:J,DS958)/3</f>
        <v>0</v>
      </c>
      <c r="DU958" s="50" t="e">
        <f t="shared" ref="DU958:DU989" si="562">DT958/$DT$414</f>
        <v>#DIV/0!</v>
      </c>
    </row>
    <row r="959" spans="1:127" ht="15.75" hidden="1" customHeight="1" x14ac:dyDescent="0.3">
      <c r="B959" s="5"/>
      <c r="C959" s="5"/>
      <c r="D959" s="5"/>
      <c r="E959" s="22" t="s">
        <v>733</v>
      </c>
      <c r="F959" s="22" t="s">
        <v>150</v>
      </c>
      <c r="G959" s="23" t="s">
        <v>285</v>
      </c>
      <c r="H959" s="23">
        <v>-23.329733000000001</v>
      </c>
      <c r="I959" s="23">
        <v>-46.912002000000001</v>
      </c>
      <c r="J959" s="24" t="s">
        <v>139</v>
      </c>
      <c r="K959" s="25"/>
      <c r="L959" s="24" t="s">
        <v>152</v>
      </c>
      <c r="M959" s="24" t="s">
        <v>141</v>
      </c>
      <c r="N959" s="26">
        <v>60</v>
      </c>
      <c r="O959" s="27" t="s">
        <v>142</v>
      </c>
      <c r="P959" s="27" t="s">
        <v>143</v>
      </c>
      <c r="Q959" s="26">
        <f t="shared" si="538"/>
        <v>120</v>
      </c>
      <c r="R959" s="27">
        <v>1</v>
      </c>
      <c r="S959" s="28" t="s">
        <v>153</v>
      </c>
      <c r="T959" s="28">
        <v>3.5</v>
      </c>
      <c r="U959" s="23"/>
      <c r="V959" s="23"/>
      <c r="W959" s="29"/>
      <c r="X959" s="28" t="s">
        <v>153</v>
      </c>
      <c r="Y959" s="27"/>
      <c r="Z959" s="27"/>
      <c r="AA959" s="27"/>
      <c r="AB959" s="27"/>
      <c r="AC959" s="27"/>
      <c r="AD959" s="27" t="s">
        <v>144</v>
      </c>
      <c r="AE959" s="27" t="s">
        <v>145</v>
      </c>
      <c r="AF959" s="27"/>
      <c r="AG959" s="27">
        <v>7.4</v>
      </c>
      <c r="AH959" s="27">
        <v>1</v>
      </c>
      <c r="AI959" s="27">
        <v>3.1</v>
      </c>
      <c r="AJ959" s="27">
        <v>2.2999999999999998</v>
      </c>
      <c r="AK959" s="27">
        <f t="shared" si="539"/>
        <v>-0.80000000000000027</v>
      </c>
      <c r="AL959" s="27" t="s">
        <v>143</v>
      </c>
      <c r="AM959" s="27" t="s">
        <v>143</v>
      </c>
      <c r="AN959" s="27"/>
      <c r="AO959" s="27">
        <f t="shared" si="540"/>
        <v>2</v>
      </c>
      <c r="AP959" s="27"/>
      <c r="AQ959" s="27"/>
      <c r="AR959" s="27"/>
      <c r="AS959" s="27"/>
      <c r="AT959" s="27"/>
      <c r="AU959" s="27"/>
      <c r="AV959" s="27">
        <f t="shared" si="541"/>
        <v>0</v>
      </c>
      <c r="AW959" s="27"/>
      <c r="AX959" s="28">
        <f>VLOOKUP(J959,ABNT5101!$I$3:$J$9,2)</f>
        <v>7.5</v>
      </c>
      <c r="AY959" s="28">
        <f>VLOOKUP(J959,ABNT5101!$I$3:$M$9,5)</f>
        <v>0.18</v>
      </c>
      <c r="AZ959" s="28" t="str">
        <f>_xlfn.XLOOKUP(J959,ABNT5101!I:I,ABNT5101!L:L)</f>
        <v>-</v>
      </c>
      <c r="BA959" s="28">
        <f>_xlfn.XLOOKUP(J959,ABNT5101!$I:$I,ABNT5101!M:M)</f>
        <v>0.18</v>
      </c>
      <c r="BB959" s="28" t="str">
        <f>_xlfn.XLOOKUP(J959,ABNT5101!$I:$I,ABNT5101!N:N)</f>
        <v>-</v>
      </c>
      <c r="BC959" s="28">
        <f>_xlfn.XLOOKUP(J959,ABNT5101!$I:$I,ABNT5101!O:O)</f>
        <v>16</v>
      </c>
      <c r="BD959" s="31" t="str">
        <f t="shared" si="542"/>
        <v>NÃO ATENDE</v>
      </c>
      <c r="BE959" s="32">
        <f t="shared" si="534"/>
        <v>-1</v>
      </c>
      <c r="BF959" s="32">
        <f t="shared" si="535"/>
        <v>-1</v>
      </c>
      <c r="BG959" s="32" t="str">
        <f t="shared" si="543"/>
        <v>-</v>
      </c>
      <c r="BH959" s="33"/>
      <c r="BI959" s="33"/>
      <c r="BJ959" s="34"/>
      <c r="BK959" s="34"/>
      <c r="BL959" s="35"/>
      <c r="BM959" s="34"/>
      <c r="BN959" s="31" t="str">
        <f t="shared" si="544"/>
        <v>NÃO ATENDE</v>
      </c>
      <c r="BO959" s="31" t="str">
        <f t="shared" si="536"/>
        <v>NÃO ATENDE</v>
      </c>
      <c r="BP959" s="31" t="str">
        <f t="shared" si="537"/>
        <v>NÃO ATENDE</v>
      </c>
      <c r="BQ959" s="31" t="str">
        <f t="shared" si="545"/>
        <v>ATENDE</v>
      </c>
      <c r="BR959" s="36" t="str">
        <f t="shared" si="546"/>
        <v>C5</v>
      </c>
      <c r="BS959" s="36" t="str">
        <f t="shared" si="532"/>
        <v>Sem Passeio</v>
      </c>
      <c r="BT959" s="37" t="e">
        <f t="shared" si="547"/>
        <v>#N/A</v>
      </c>
      <c r="BU959" s="33"/>
      <c r="BV959" s="33"/>
      <c r="BW959" s="36" t="e">
        <f>IF(BS959="-","-",_xlfn.XLOOKUP(BS959,ABNT5101!$B$4:$B$9,ABNT5101!$C$4:$C$9))</f>
        <v>#N/A</v>
      </c>
      <c r="BX959" s="36" t="e">
        <f>IF(BS959="-","-",_xlfn.XLOOKUP(BS959,ABNT5101!$B$4:$B$9,ABNT5101!$D$4:$D$9))</f>
        <v>#N/A</v>
      </c>
      <c r="BY959" s="31" t="e">
        <f t="shared" si="548"/>
        <v>#N/A</v>
      </c>
      <c r="BZ959" s="31" t="e">
        <f t="shared" si="549"/>
        <v>#N/A</v>
      </c>
      <c r="CA959" s="31" t="e">
        <f t="shared" si="550"/>
        <v>#N/A</v>
      </c>
      <c r="CB959" s="36" t="str">
        <f t="shared" si="533"/>
        <v>Sem Passeio</v>
      </c>
      <c r="CC959" s="37" t="e">
        <f t="shared" si="551"/>
        <v>#N/A</v>
      </c>
      <c r="CD959" s="38"/>
      <c r="CE959" s="38"/>
      <c r="CF959" s="31" t="e">
        <f>IF(CB959="-","-",_xlfn.XLOOKUP(CB959,ABNT5101!$B$4:$B$9,ABNT5101!$C$4:$C$9))</f>
        <v>#N/A</v>
      </c>
      <c r="CG959" s="222" t="e">
        <f>IF(CB959="-","-",_xlfn.XLOOKUP(CB959,ABNT5101!$B$4:$B$9,ABNT5101!$D$4:$D$9))</f>
        <v>#N/A</v>
      </c>
      <c r="CH959" s="31" t="e">
        <f t="shared" si="552"/>
        <v>#N/A</v>
      </c>
      <c r="CI959" s="31" t="e">
        <f t="shared" si="553"/>
        <v>#N/A</v>
      </c>
      <c r="CJ959" s="31" t="e">
        <f t="shared" si="554"/>
        <v>#N/A</v>
      </c>
      <c r="CK959" s="56">
        <f>_xlfn.XLOOKUP(CL959,'Banco de dados'!$B:$B,'Banco de dados'!$D:$D)</f>
        <v>0</v>
      </c>
      <c r="CL959" s="40"/>
      <c r="CM959" s="56">
        <f>_xlfn.XLOOKUP(CL959,'Banco de dados'!$B:$B,'Banco de dados'!$E:$E)</f>
        <v>0</v>
      </c>
      <c r="CN959" s="56"/>
      <c r="CO959" s="56">
        <f>IF(CN959="-","-",_xlfn.XLOOKUP(CN959,'Banco de dados'!$B:$B,'Banco de dados'!$E:$E))</f>
        <v>0</v>
      </c>
      <c r="CP959" s="41">
        <f t="shared" si="555"/>
        <v>1</v>
      </c>
      <c r="CQ959" s="56">
        <f>_xlfn.XLOOKUP(CL959,'Banco de dados'!$B:$B,'Banco de dados'!$H:$H)</f>
        <v>0</v>
      </c>
      <c r="CR959" s="56" t="e">
        <f t="array" aca="1" ref="CR959" ca="1">_xludf.xlookup(CN959,'Banco de dados'!$B:$B,'Banco de dados'!$H:$H)</f>
        <v>#NAME?</v>
      </c>
      <c r="CS959" s="58" t="e">
        <f t="array" aca="1" ref="CS959" ca="1">_xludf.xlookup(CL959,'Banco de dados'!$B:$B,'Banco de dados'!$F:$F)</f>
        <v>#NAME?</v>
      </c>
      <c r="CT959" s="56" t="e">
        <f t="array" aca="1" ref="CT959" ca="1">_xludf.xlookup(CN959,'Banco de dados'!$B:$B,'Banco de dados'!$F:$F)</f>
        <v>#NAME?</v>
      </c>
      <c r="CU959" s="42"/>
      <c r="CV959" s="42"/>
      <c r="CW959" s="56" t="str">
        <f>IF(AJ959=0.5,"Suporte",IF(AND(AJ959&gt;='Braços de IP'!$B$9,AJ959&lt;='Braços de IP'!$D$9),'Braços de IP'!$E$9,IF(AND(AJ959&gt;='Braços de IP'!$B$10,AJ959&lt;='Braços de IP'!$D$10),'Braços de IP'!$E$10,IF(AND(AJ959&gt;='Braços de IP'!$B$11,AJ959&lt;='Braços de IP'!$D$11),'Braços de IP'!$E$11,IF(AND(AJ959&gt;='Braços de IP'!$B$12,AJ959&lt;='Braços de IP'!$D$12),'Braços de IP'!$E$12,IF(AND(AJ959&gt;='Braços de IP'!$B$13,AJ959&lt;='Braços de IP'!$D$13),'Braços de IP'!$E$13,IF(AND(AJ959&gt;='Braços de IP'!$B$14,AJ959&lt;='Braços de IP'!$D$14),'Braços de IP'!$E$14,"ERRO")))))))</f>
        <v>Médio II</v>
      </c>
      <c r="CX959" s="42"/>
      <c r="CY959" s="56" t="str">
        <f>IF($CX959="","",VLOOKUP($CX959,'Braços de IP'!$E$9:$I$15,2,0))</f>
        <v/>
      </c>
      <c r="CZ959" s="43" t="str">
        <f>IF($CX959="","",VLOOKUP($CX959,'Braços de IP'!$E$9:$I$15,5,0))</f>
        <v/>
      </c>
      <c r="DA959" s="56"/>
      <c r="DB959" s="56"/>
      <c r="DC959" s="56"/>
      <c r="DD959" s="56"/>
      <c r="DE959" s="56"/>
      <c r="DF959" s="56"/>
      <c r="DG959" s="44">
        <f t="shared" si="556"/>
        <v>0</v>
      </c>
      <c r="DH959" s="45">
        <f t="shared" si="557"/>
        <v>60</v>
      </c>
      <c r="DI959" s="44">
        <f t="shared" si="558"/>
        <v>60</v>
      </c>
      <c r="DJ959" s="46">
        <f t="shared" si="559"/>
        <v>1</v>
      </c>
      <c r="DK959" s="47" t="s">
        <v>147</v>
      </c>
      <c r="DL959" s="48"/>
      <c r="DM959" s="49"/>
      <c r="DN959" s="23" t="s">
        <v>148</v>
      </c>
      <c r="DO959" s="23"/>
      <c r="DQ959" s="50" t="e">
        <f t="shared" si="560"/>
        <v>#VALUE!</v>
      </c>
      <c r="DS959" s="5" t="s">
        <v>2</v>
      </c>
      <c r="DT959" s="5">
        <f t="shared" si="561"/>
        <v>0</v>
      </c>
      <c r="DU959" s="50" t="e">
        <f t="shared" si="562"/>
        <v>#DIV/0!</v>
      </c>
    </row>
    <row r="960" spans="1:127" ht="15.75" hidden="1" customHeight="1" x14ac:dyDescent="0.3">
      <c r="B960" s="5"/>
      <c r="C960" s="5"/>
      <c r="D960" s="5"/>
      <c r="E960" s="22" t="s">
        <v>733</v>
      </c>
      <c r="F960" s="22" t="s">
        <v>150</v>
      </c>
      <c r="G960" s="23" t="s">
        <v>285</v>
      </c>
      <c r="H960" s="23">
        <v>-23.329733000000001</v>
      </c>
      <c r="I960" s="23">
        <v>-46.912002000000001</v>
      </c>
      <c r="J960" s="24" t="s">
        <v>139</v>
      </c>
      <c r="K960" s="25"/>
      <c r="L960" s="24" t="s">
        <v>152</v>
      </c>
      <c r="M960" s="24" t="s">
        <v>141</v>
      </c>
      <c r="N960" s="26">
        <v>60</v>
      </c>
      <c r="O960" s="27" t="s">
        <v>142</v>
      </c>
      <c r="P960" s="27" t="s">
        <v>143</v>
      </c>
      <c r="Q960" s="26">
        <f t="shared" si="538"/>
        <v>120</v>
      </c>
      <c r="R960" s="27">
        <v>1</v>
      </c>
      <c r="S960" s="28" t="s">
        <v>153</v>
      </c>
      <c r="T960" s="28">
        <v>3.5</v>
      </c>
      <c r="U960" s="23"/>
      <c r="V960" s="23"/>
      <c r="W960" s="29"/>
      <c r="X960" s="28" t="s">
        <v>153</v>
      </c>
      <c r="Y960" s="27"/>
      <c r="Z960" s="27"/>
      <c r="AA960" s="27"/>
      <c r="AB960" s="27"/>
      <c r="AC960" s="27"/>
      <c r="AD960" s="27" t="s">
        <v>144</v>
      </c>
      <c r="AE960" s="27" t="s">
        <v>145</v>
      </c>
      <c r="AF960" s="27"/>
      <c r="AG960" s="27">
        <v>7.4</v>
      </c>
      <c r="AH960" s="27">
        <v>1</v>
      </c>
      <c r="AI960" s="27">
        <v>3.1</v>
      </c>
      <c r="AJ960" s="27">
        <v>2.2999999999999998</v>
      </c>
      <c r="AK960" s="27">
        <f t="shared" si="539"/>
        <v>-0.80000000000000027</v>
      </c>
      <c r="AL960" s="27" t="s">
        <v>143</v>
      </c>
      <c r="AM960" s="27" t="s">
        <v>143</v>
      </c>
      <c r="AN960" s="27"/>
      <c r="AO960" s="27">
        <f t="shared" si="540"/>
        <v>2</v>
      </c>
      <c r="AP960" s="27"/>
      <c r="AQ960" s="27"/>
      <c r="AR960" s="27"/>
      <c r="AS960" s="27"/>
      <c r="AT960" s="27"/>
      <c r="AU960" s="27"/>
      <c r="AV960" s="27">
        <f t="shared" si="541"/>
        <v>0</v>
      </c>
      <c r="AW960" s="27"/>
      <c r="AX960" s="28">
        <f>VLOOKUP(J960,ABNT5101!$I$3:$J$9,2)</f>
        <v>7.5</v>
      </c>
      <c r="AY960" s="28">
        <f>VLOOKUP(J960,ABNT5101!$I$3:$M$9,5)</f>
        <v>0.18</v>
      </c>
      <c r="AZ960" s="28" t="str">
        <f>_xlfn.XLOOKUP(J960,ABNT5101!I:I,ABNT5101!L:L)</f>
        <v>-</v>
      </c>
      <c r="BA960" s="28">
        <f>_xlfn.XLOOKUP(J960,ABNT5101!$I:$I,ABNT5101!M:M)</f>
        <v>0.18</v>
      </c>
      <c r="BB960" s="28" t="str">
        <f>_xlfn.XLOOKUP(J960,ABNT5101!$I:$I,ABNT5101!N:N)</f>
        <v>-</v>
      </c>
      <c r="BC960" s="28">
        <f>_xlfn.XLOOKUP(J960,ABNT5101!$I:$I,ABNT5101!O:O)</f>
        <v>16</v>
      </c>
      <c r="BD960" s="31" t="str">
        <f t="shared" si="542"/>
        <v>NÃO ATENDE</v>
      </c>
      <c r="BE960" s="32">
        <f t="shared" si="534"/>
        <v>-1</v>
      </c>
      <c r="BF960" s="32">
        <f t="shared" si="535"/>
        <v>-1</v>
      </c>
      <c r="BG960" s="32" t="str">
        <f t="shared" si="543"/>
        <v>-</v>
      </c>
      <c r="BH960" s="33"/>
      <c r="BI960" s="33"/>
      <c r="BJ960" s="34"/>
      <c r="BK960" s="34"/>
      <c r="BL960" s="35"/>
      <c r="BM960" s="34"/>
      <c r="BN960" s="31" t="str">
        <f t="shared" si="544"/>
        <v>NÃO ATENDE</v>
      </c>
      <c r="BO960" s="31" t="str">
        <f t="shared" si="536"/>
        <v>NÃO ATENDE</v>
      </c>
      <c r="BP960" s="31" t="str">
        <f t="shared" si="537"/>
        <v>NÃO ATENDE</v>
      </c>
      <c r="BQ960" s="31" t="str">
        <f t="shared" si="545"/>
        <v>ATENDE</v>
      </c>
      <c r="BR960" s="36" t="str">
        <f t="shared" si="546"/>
        <v>C5</v>
      </c>
      <c r="BS960" s="36" t="str">
        <f t="shared" si="532"/>
        <v>Sem Passeio</v>
      </c>
      <c r="BT960" s="37" t="e">
        <f t="shared" si="547"/>
        <v>#N/A</v>
      </c>
      <c r="BU960" s="33"/>
      <c r="BV960" s="33"/>
      <c r="BW960" s="36" t="e">
        <f>IF(BS960="-","-",_xlfn.XLOOKUP(BS960,ABNT5101!$B$4:$B$9,ABNT5101!$C$4:$C$9))</f>
        <v>#N/A</v>
      </c>
      <c r="BX960" s="36" t="e">
        <f>IF(BS960="-","-",_xlfn.XLOOKUP(BS960,ABNT5101!$B$4:$B$9,ABNT5101!$D$4:$D$9))</f>
        <v>#N/A</v>
      </c>
      <c r="BY960" s="31" t="e">
        <f t="shared" si="548"/>
        <v>#N/A</v>
      </c>
      <c r="BZ960" s="31" t="e">
        <f t="shared" si="549"/>
        <v>#N/A</v>
      </c>
      <c r="CA960" s="31" t="e">
        <f t="shared" si="550"/>
        <v>#N/A</v>
      </c>
      <c r="CB960" s="36" t="str">
        <f t="shared" si="533"/>
        <v>Sem Passeio</v>
      </c>
      <c r="CC960" s="37" t="e">
        <f t="shared" si="551"/>
        <v>#N/A</v>
      </c>
      <c r="CD960" s="38"/>
      <c r="CE960" s="38"/>
      <c r="CF960" s="31" t="e">
        <f>IF(CB960="-","-",_xlfn.XLOOKUP(CB960,ABNT5101!$B$4:$B$9,ABNT5101!$C$4:$C$9))</f>
        <v>#N/A</v>
      </c>
      <c r="CG960" s="222" t="e">
        <f>IF(CB960="-","-",_xlfn.XLOOKUP(CB960,ABNT5101!$B$4:$B$9,ABNT5101!$D$4:$D$9))</f>
        <v>#N/A</v>
      </c>
      <c r="CH960" s="31" t="e">
        <f t="shared" si="552"/>
        <v>#N/A</v>
      </c>
      <c r="CI960" s="31" t="e">
        <f t="shared" si="553"/>
        <v>#N/A</v>
      </c>
      <c r="CJ960" s="31" t="e">
        <f t="shared" si="554"/>
        <v>#N/A</v>
      </c>
      <c r="CK960" s="56">
        <f>_xlfn.XLOOKUP(CL960,'Banco de dados'!$B:$B,'Banco de dados'!$D:$D)</f>
        <v>0</v>
      </c>
      <c r="CL960" s="40"/>
      <c r="CM960" s="56">
        <f>_xlfn.XLOOKUP(CL960,'Banco de dados'!$B:$B,'Banco de dados'!$E:$E)</f>
        <v>0</v>
      </c>
      <c r="CN960" s="56"/>
      <c r="CO960" s="56">
        <f>IF(CN960="-","-",_xlfn.XLOOKUP(CN960,'Banco de dados'!$B:$B,'Banco de dados'!$E:$E))</f>
        <v>0</v>
      </c>
      <c r="CP960" s="41">
        <f t="shared" si="555"/>
        <v>1</v>
      </c>
      <c r="CQ960" s="56">
        <f>_xlfn.XLOOKUP(CL960,'Banco de dados'!$B:$B,'Banco de dados'!$H:$H)</f>
        <v>0</v>
      </c>
      <c r="CR960" s="56" t="e">
        <f t="array" aca="1" ref="CR960" ca="1">_xludf.xlookup(CN960,'Banco de dados'!$B:$B,'Banco de dados'!$H:$H)</f>
        <v>#NAME?</v>
      </c>
      <c r="CS960" s="58" t="e">
        <f t="array" aca="1" ref="CS960" ca="1">_xludf.xlookup(CL960,'Banco de dados'!$B:$B,'Banco de dados'!$F:$F)</f>
        <v>#NAME?</v>
      </c>
      <c r="CT960" s="56" t="e">
        <f t="array" aca="1" ref="CT960" ca="1">_xludf.xlookup(CN960,'Banco de dados'!$B:$B,'Banco de dados'!$F:$F)</f>
        <v>#NAME?</v>
      </c>
      <c r="CU960" s="42"/>
      <c r="CV960" s="42"/>
      <c r="CW960" s="56" t="str">
        <f>IF(AJ960=0.5,"Suporte",IF(AND(AJ960&gt;='Braços de IP'!$B$9,AJ960&lt;='Braços de IP'!$D$9),'Braços de IP'!$E$9,IF(AND(AJ960&gt;='Braços de IP'!$B$10,AJ960&lt;='Braços de IP'!$D$10),'Braços de IP'!$E$10,IF(AND(AJ960&gt;='Braços de IP'!$B$11,AJ960&lt;='Braços de IP'!$D$11),'Braços de IP'!$E$11,IF(AND(AJ960&gt;='Braços de IP'!$B$12,AJ960&lt;='Braços de IP'!$D$12),'Braços de IP'!$E$12,IF(AND(AJ960&gt;='Braços de IP'!$B$13,AJ960&lt;='Braços de IP'!$D$13),'Braços de IP'!$E$13,IF(AND(AJ960&gt;='Braços de IP'!$B$14,AJ960&lt;='Braços de IP'!$D$14),'Braços de IP'!$E$14,"ERRO")))))))</f>
        <v>Médio II</v>
      </c>
      <c r="CX960" s="42"/>
      <c r="CY960" s="56" t="str">
        <f>IF($CX960="","",VLOOKUP($CX960,'Braços de IP'!$E$9:$I$15,2,0))</f>
        <v/>
      </c>
      <c r="CZ960" s="43" t="str">
        <f>IF($CX960="","",VLOOKUP($CX960,'Braços de IP'!$E$9:$I$15,5,0))</f>
        <v/>
      </c>
      <c r="DA960" s="56"/>
      <c r="DB960" s="56"/>
      <c r="DC960" s="56"/>
      <c r="DD960" s="56"/>
      <c r="DE960" s="56"/>
      <c r="DF960" s="56"/>
      <c r="DG960" s="44">
        <f t="shared" si="556"/>
        <v>0</v>
      </c>
      <c r="DH960" s="45">
        <f t="shared" si="557"/>
        <v>60</v>
      </c>
      <c r="DI960" s="44">
        <f t="shared" si="558"/>
        <v>60</v>
      </c>
      <c r="DJ960" s="46">
        <f t="shared" si="559"/>
        <v>1</v>
      </c>
      <c r="DK960" s="47" t="s">
        <v>147</v>
      </c>
      <c r="DL960" s="48"/>
      <c r="DM960" s="49"/>
      <c r="DN960" s="23" t="s">
        <v>148</v>
      </c>
      <c r="DO960" s="23"/>
      <c r="DQ960" s="50" t="e">
        <f t="shared" si="560"/>
        <v>#VALUE!</v>
      </c>
      <c r="DS960" s="5" t="s">
        <v>2</v>
      </c>
      <c r="DT960" s="5">
        <f t="shared" si="561"/>
        <v>0</v>
      </c>
      <c r="DU960" s="50" t="e">
        <f t="shared" si="562"/>
        <v>#DIV/0!</v>
      </c>
    </row>
    <row r="961" spans="1:127" ht="15.75" hidden="1" customHeight="1" x14ac:dyDescent="0.3">
      <c r="B961" s="5"/>
      <c r="C961" s="5"/>
      <c r="D961" s="5"/>
      <c r="E961" s="22" t="s">
        <v>733</v>
      </c>
      <c r="F961" s="22" t="s">
        <v>150</v>
      </c>
      <c r="G961" s="23" t="s">
        <v>285</v>
      </c>
      <c r="H961" s="23">
        <v>-23.329733000000001</v>
      </c>
      <c r="I961" s="23">
        <v>-46.912002000000001</v>
      </c>
      <c r="J961" s="24" t="s">
        <v>139</v>
      </c>
      <c r="K961" s="25"/>
      <c r="L961" s="24" t="s">
        <v>152</v>
      </c>
      <c r="M961" s="24" t="s">
        <v>141</v>
      </c>
      <c r="N961" s="26">
        <v>60</v>
      </c>
      <c r="O961" s="27" t="s">
        <v>142</v>
      </c>
      <c r="P961" s="27" t="s">
        <v>143</v>
      </c>
      <c r="Q961" s="26">
        <f t="shared" si="538"/>
        <v>120</v>
      </c>
      <c r="R961" s="27">
        <v>1</v>
      </c>
      <c r="S961" s="28" t="s">
        <v>153</v>
      </c>
      <c r="T961" s="28">
        <v>3.5</v>
      </c>
      <c r="U961" s="23"/>
      <c r="V961" s="23"/>
      <c r="W961" s="29"/>
      <c r="X961" s="28" t="s">
        <v>153</v>
      </c>
      <c r="Y961" s="27"/>
      <c r="Z961" s="27"/>
      <c r="AA961" s="27"/>
      <c r="AB961" s="27"/>
      <c r="AC961" s="27"/>
      <c r="AD961" s="27" t="s">
        <v>144</v>
      </c>
      <c r="AE961" s="27" t="s">
        <v>145</v>
      </c>
      <c r="AF961" s="27"/>
      <c r="AG961" s="27">
        <v>7.4</v>
      </c>
      <c r="AH961" s="27">
        <v>1</v>
      </c>
      <c r="AI961" s="27">
        <v>3.1</v>
      </c>
      <c r="AJ961" s="27">
        <v>2.2999999999999998</v>
      </c>
      <c r="AK961" s="27">
        <f t="shared" si="539"/>
        <v>-0.80000000000000027</v>
      </c>
      <c r="AL961" s="27" t="s">
        <v>143</v>
      </c>
      <c r="AM961" s="27" t="s">
        <v>143</v>
      </c>
      <c r="AN961" s="27"/>
      <c r="AO961" s="27">
        <f t="shared" si="540"/>
        <v>2</v>
      </c>
      <c r="AP961" s="27"/>
      <c r="AQ961" s="27"/>
      <c r="AR961" s="27"/>
      <c r="AS961" s="27"/>
      <c r="AT961" s="27"/>
      <c r="AU961" s="27"/>
      <c r="AV961" s="27">
        <f t="shared" si="541"/>
        <v>0</v>
      </c>
      <c r="AW961" s="27"/>
      <c r="AX961" s="28">
        <f>VLOOKUP(J961,ABNT5101!$I$3:$J$9,2)</f>
        <v>7.5</v>
      </c>
      <c r="AY961" s="28">
        <f>VLOOKUP(J961,ABNT5101!$I$3:$M$9,5)</f>
        <v>0.18</v>
      </c>
      <c r="AZ961" s="28" t="str">
        <f>_xlfn.XLOOKUP(J961,ABNT5101!I:I,ABNT5101!L:L)</f>
        <v>-</v>
      </c>
      <c r="BA961" s="28">
        <f>_xlfn.XLOOKUP(J961,ABNT5101!$I:$I,ABNT5101!M:M)</f>
        <v>0.18</v>
      </c>
      <c r="BB961" s="28" t="str">
        <f>_xlfn.XLOOKUP(J961,ABNT5101!$I:$I,ABNT5101!N:N)</f>
        <v>-</v>
      </c>
      <c r="BC961" s="28">
        <f>_xlfn.XLOOKUP(J961,ABNT5101!$I:$I,ABNT5101!O:O)</f>
        <v>16</v>
      </c>
      <c r="BD961" s="31" t="str">
        <f t="shared" si="542"/>
        <v>NÃO ATENDE</v>
      </c>
      <c r="BE961" s="32">
        <f t="shared" si="534"/>
        <v>-1</v>
      </c>
      <c r="BF961" s="32">
        <f t="shared" si="535"/>
        <v>-1</v>
      </c>
      <c r="BG961" s="32" t="str">
        <f t="shared" si="543"/>
        <v>-</v>
      </c>
      <c r="BH961" s="33"/>
      <c r="BI961" s="33"/>
      <c r="BJ961" s="34"/>
      <c r="BK961" s="34"/>
      <c r="BL961" s="35"/>
      <c r="BM961" s="34"/>
      <c r="BN961" s="31" t="str">
        <f t="shared" si="544"/>
        <v>NÃO ATENDE</v>
      </c>
      <c r="BO961" s="31" t="str">
        <f t="shared" si="536"/>
        <v>NÃO ATENDE</v>
      </c>
      <c r="BP961" s="31" t="str">
        <f t="shared" si="537"/>
        <v>NÃO ATENDE</v>
      </c>
      <c r="BQ961" s="31" t="str">
        <f t="shared" si="545"/>
        <v>ATENDE</v>
      </c>
      <c r="BR961" s="36" t="str">
        <f t="shared" si="546"/>
        <v>C5</v>
      </c>
      <c r="BS961" s="36" t="str">
        <f t="shared" si="532"/>
        <v>Sem Passeio</v>
      </c>
      <c r="BT961" s="37" t="e">
        <f t="shared" si="547"/>
        <v>#N/A</v>
      </c>
      <c r="BU961" s="33"/>
      <c r="BV961" s="33"/>
      <c r="BW961" s="36" t="e">
        <f>IF(BS961="-","-",_xlfn.XLOOKUP(BS961,ABNT5101!$B$4:$B$9,ABNT5101!$C$4:$C$9))</f>
        <v>#N/A</v>
      </c>
      <c r="BX961" s="36" t="e">
        <f>IF(BS961="-","-",_xlfn.XLOOKUP(BS961,ABNT5101!$B$4:$B$9,ABNT5101!$D$4:$D$9))</f>
        <v>#N/A</v>
      </c>
      <c r="BY961" s="31" t="e">
        <f t="shared" si="548"/>
        <v>#N/A</v>
      </c>
      <c r="BZ961" s="31" t="e">
        <f t="shared" si="549"/>
        <v>#N/A</v>
      </c>
      <c r="CA961" s="31" t="e">
        <f t="shared" si="550"/>
        <v>#N/A</v>
      </c>
      <c r="CB961" s="36" t="str">
        <f t="shared" si="533"/>
        <v>Sem Passeio</v>
      </c>
      <c r="CC961" s="37" t="e">
        <f t="shared" si="551"/>
        <v>#N/A</v>
      </c>
      <c r="CD961" s="38"/>
      <c r="CE961" s="38"/>
      <c r="CF961" s="31" t="e">
        <f>IF(CB961="-","-",_xlfn.XLOOKUP(CB961,ABNT5101!$B$4:$B$9,ABNT5101!$C$4:$C$9))</f>
        <v>#N/A</v>
      </c>
      <c r="CG961" s="36" t="e">
        <f>IF(CB961="-","-",_xlfn.XLOOKUP(CB961,ABNT5101!$B$4:$B$9,ABNT5101!$D$4:$D$9))</f>
        <v>#N/A</v>
      </c>
      <c r="CH961" s="31" t="e">
        <f t="shared" si="552"/>
        <v>#N/A</v>
      </c>
      <c r="CI961" s="31" t="e">
        <f t="shared" si="553"/>
        <v>#N/A</v>
      </c>
      <c r="CJ961" s="31" t="e">
        <f t="shared" si="554"/>
        <v>#N/A</v>
      </c>
      <c r="CK961" s="56">
        <f>_xlfn.XLOOKUP(CL961,'Banco de dados'!$B:$B,'Banco de dados'!$D:$D)</f>
        <v>0</v>
      </c>
      <c r="CL961" s="40"/>
      <c r="CM961" s="56">
        <f>_xlfn.XLOOKUP(CL961,'Banco de dados'!$B:$B,'Banco de dados'!$E:$E)</f>
        <v>0</v>
      </c>
      <c r="CN961" s="56"/>
      <c r="CO961" s="56">
        <f>IF(CN961="-","-",_xlfn.XLOOKUP(CN961,'Banco de dados'!$B:$B,'Banco de dados'!$E:$E))</f>
        <v>0</v>
      </c>
      <c r="CP961" s="41">
        <f t="shared" si="555"/>
        <v>1</v>
      </c>
      <c r="CQ961" s="56">
        <f>_xlfn.XLOOKUP(CL961,'Banco de dados'!$B:$B,'Banco de dados'!$H:$H)</f>
        <v>0</v>
      </c>
      <c r="CR961" s="56" t="e">
        <f t="array" aca="1" ref="CR961" ca="1">_xludf.xlookup(CN961,'Banco de dados'!$B:$B,'Banco de dados'!$H:$H)</f>
        <v>#NAME?</v>
      </c>
      <c r="CS961" s="58" t="e">
        <f t="array" aca="1" ref="CS961" ca="1">_xludf.xlookup(CL961,'Banco de dados'!$B:$B,'Banco de dados'!$F:$F)</f>
        <v>#NAME?</v>
      </c>
      <c r="CT961" s="56" t="e">
        <f t="array" aca="1" ref="CT961" ca="1">_xludf.xlookup(CN961,'Banco de dados'!$B:$B,'Banco de dados'!$F:$F)</f>
        <v>#NAME?</v>
      </c>
      <c r="CU961" s="42"/>
      <c r="CV961" s="42"/>
      <c r="CW961" s="56" t="str">
        <f>IF(AJ961=0.5,"Suporte",IF(AND(AJ961&gt;='Braços de IP'!$B$9,AJ961&lt;='Braços de IP'!$D$9),'Braços de IP'!$E$9,IF(AND(AJ961&gt;='Braços de IP'!$B$10,AJ961&lt;='Braços de IP'!$D$10),'Braços de IP'!$E$10,IF(AND(AJ961&gt;='Braços de IP'!$B$11,AJ961&lt;='Braços de IP'!$D$11),'Braços de IP'!$E$11,IF(AND(AJ961&gt;='Braços de IP'!$B$12,AJ961&lt;='Braços de IP'!$D$12),'Braços de IP'!$E$12,IF(AND(AJ961&gt;='Braços de IP'!$B$13,AJ961&lt;='Braços de IP'!$D$13),'Braços de IP'!$E$13,IF(AND(AJ961&gt;='Braços de IP'!$B$14,AJ961&lt;='Braços de IP'!$D$14),'Braços de IP'!$E$14,"ERRO")))))))</f>
        <v>Médio II</v>
      </c>
      <c r="CX961" s="42"/>
      <c r="CY961" s="56" t="str">
        <f>IF($CX961="","",VLOOKUP($CX961,'Braços de IP'!$E$9:$I$15,2,0))</f>
        <v/>
      </c>
      <c r="CZ961" s="43" t="str">
        <f>IF($CX961="","",VLOOKUP($CX961,'Braços de IP'!$E$9:$I$15,5,0))</f>
        <v/>
      </c>
      <c r="DA961" s="56"/>
      <c r="DB961" s="56"/>
      <c r="DC961" s="56"/>
      <c r="DD961" s="56"/>
      <c r="DE961" s="56"/>
      <c r="DF961" s="56"/>
      <c r="DG961" s="44">
        <f t="shared" si="556"/>
        <v>0</v>
      </c>
      <c r="DH961" s="45">
        <f t="shared" si="557"/>
        <v>60</v>
      </c>
      <c r="DI961" s="44">
        <f t="shared" si="558"/>
        <v>60</v>
      </c>
      <c r="DJ961" s="46">
        <f t="shared" si="559"/>
        <v>1</v>
      </c>
      <c r="DK961" s="47" t="s">
        <v>147</v>
      </c>
      <c r="DL961" s="48"/>
      <c r="DM961" s="49"/>
      <c r="DN961" s="23" t="s">
        <v>148</v>
      </c>
      <c r="DO961" s="23"/>
      <c r="DQ961" s="50" t="e">
        <f t="shared" si="560"/>
        <v>#VALUE!</v>
      </c>
      <c r="DS961" s="5" t="s">
        <v>2</v>
      </c>
      <c r="DT961" s="5">
        <f t="shared" si="561"/>
        <v>0</v>
      </c>
      <c r="DU961" s="50" t="e">
        <f t="shared" si="562"/>
        <v>#DIV/0!</v>
      </c>
    </row>
    <row r="962" spans="1:127" ht="15.75" hidden="1" customHeight="1" x14ac:dyDescent="0.3">
      <c r="B962" s="5"/>
      <c r="C962" s="5"/>
      <c r="D962" s="5"/>
      <c r="E962" s="22" t="s">
        <v>734</v>
      </c>
      <c r="F962" s="22" t="s">
        <v>150</v>
      </c>
      <c r="G962" s="23" t="s">
        <v>735</v>
      </c>
      <c r="H962" s="23">
        <v>-23.415635999999999</v>
      </c>
      <c r="I962" s="23">
        <v>-46.867412000000002</v>
      </c>
      <c r="J962" s="24" t="s">
        <v>139</v>
      </c>
      <c r="K962" s="25"/>
      <c r="L962" s="24" t="s">
        <v>152</v>
      </c>
      <c r="M962" s="24" t="s">
        <v>141</v>
      </c>
      <c r="N962" s="26">
        <v>58</v>
      </c>
      <c r="O962" s="27" t="s">
        <v>142</v>
      </c>
      <c r="P962" s="27" t="s">
        <v>143</v>
      </c>
      <c r="Q962" s="26">
        <f t="shared" si="538"/>
        <v>116</v>
      </c>
      <c r="R962" s="27">
        <v>1</v>
      </c>
      <c r="S962" s="28" t="s">
        <v>153</v>
      </c>
      <c r="T962" s="28">
        <v>4</v>
      </c>
      <c r="U962" s="23"/>
      <c r="V962" s="23"/>
      <c r="W962" s="29"/>
      <c r="X962" s="28" t="s">
        <v>153</v>
      </c>
      <c r="Y962" s="27"/>
      <c r="Z962" s="27"/>
      <c r="AA962" s="27"/>
      <c r="AB962" s="27"/>
      <c r="AC962" s="27"/>
      <c r="AD962" s="27" t="s">
        <v>144</v>
      </c>
      <c r="AE962" s="27" t="s">
        <v>145</v>
      </c>
      <c r="AF962" s="27"/>
      <c r="AG962" s="27">
        <v>7</v>
      </c>
      <c r="AH962" s="27">
        <v>1</v>
      </c>
      <c r="AI962" s="27">
        <v>1</v>
      </c>
      <c r="AJ962" s="27">
        <v>2.2999999999999998</v>
      </c>
      <c r="AK962" s="27">
        <f t="shared" si="539"/>
        <v>1.2999999999999998</v>
      </c>
      <c r="AL962" s="27" t="s">
        <v>143</v>
      </c>
      <c r="AM962" s="27" t="s">
        <v>143</v>
      </c>
      <c r="AN962" s="27"/>
      <c r="AO962" s="27">
        <f t="shared" si="540"/>
        <v>2</v>
      </c>
      <c r="AP962" s="27"/>
      <c r="AQ962" s="27"/>
      <c r="AR962" s="27"/>
      <c r="AS962" s="27"/>
      <c r="AT962" s="27"/>
      <c r="AU962" s="27"/>
      <c r="AV962" s="27">
        <f t="shared" si="541"/>
        <v>0</v>
      </c>
      <c r="AW962" s="27"/>
      <c r="AX962" s="28">
        <f>VLOOKUP(J962,ABNT5101!$I$3:$J$9,2)</f>
        <v>7.5</v>
      </c>
      <c r="AY962" s="28">
        <f>VLOOKUP(J962,ABNT5101!$I$3:$M$9,5)</f>
        <v>0.18</v>
      </c>
      <c r="AZ962" s="28" t="str">
        <f>_xlfn.XLOOKUP(J962,ABNT5101!I:I,ABNT5101!L:L)</f>
        <v>-</v>
      </c>
      <c r="BA962" s="28">
        <f>_xlfn.XLOOKUP(J962,ABNT5101!$I:$I,ABNT5101!M:M)</f>
        <v>0.18</v>
      </c>
      <c r="BB962" s="28" t="str">
        <f>_xlfn.XLOOKUP(J962,ABNT5101!$I:$I,ABNT5101!N:N)</f>
        <v>-</v>
      </c>
      <c r="BC962" s="28">
        <f>_xlfn.XLOOKUP(J962,ABNT5101!$I:$I,ABNT5101!O:O)</f>
        <v>16</v>
      </c>
      <c r="BD962" s="31" t="str">
        <f t="shared" si="542"/>
        <v>NÃO ATENDE</v>
      </c>
      <c r="BE962" s="32">
        <f t="shared" si="534"/>
        <v>-1</v>
      </c>
      <c r="BF962" s="32">
        <f t="shared" si="535"/>
        <v>-1</v>
      </c>
      <c r="BG962" s="32" t="str">
        <f t="shared" si="543"/>
        <v>-</v>
      </c>
      <c r="BH962" s="33"/>
      <c r="BI962" s="33"/>
      <c r="BJ962" s="34"/>
      <c r="BK962" s="34"/>
      <c r="BL962" s="35"/>
      <c r="BM962" s="34"/>
      <c r="BN962" s="31" t="str">
        <f t="shared" si="544"/>
        <v>NÃO ATENDE</v>
      </c>
      <c r="BO962" s="31" t="str">
        <f t="shared" si="536"/>
        <v>NÃO ATENDE</v>
      </c>
      <c r="BP962" s="31" t="str">
        <f t="shared" si="537"/>
        <v>NÃO ATENDE</v>
      </c>
      <c r="BQ962" s="31" t="str">
        <f t="shared" si="545"/>
        <v>ATENDE</v>
      </c>
      <c r="BR962" s="36" t="str">
        <f t="shared" si="546"/>
        <v>C5</v>
      </c>
      <c r="BS962" s="36" t="str">
        <f t="shared" si="532"/>
        <v>Sem Passeio</v>
      </c>
      <c r="BT962" s="37" t="e">
        <f t="shared" si="547"/>
        <v>#N/A</v>
      </c>
      <c r="BU962" s="33"/>
      <c r="BV962" s="33"/>
      <c r="BW962" s="36" t="e">
        <f>IF(BS962="-","-",_xlfn.XLOOKUP(BS962,ABNT5101!$B$4:$B$9,ABNT5101!$C$4:$C$9))</f>
        <v>#N/A</v>
      </c>
      <c r="BX962" s="36" t="e">
        <f>IF(BS962="-","-",_xlfn.XLOOKUP(BS962,ABNT5101!$B$4:$B$9,ABNT5101!$D$4:$D$9))</f>
        <v>#N/A</v>
      </c>
      <c r="BY962" s="31" t="e">
        <f t="shared" si="548"/>
        <v>#N/A</v>
      </c>
      <c r="BZ962" s="31" t="e">
        <f t="shared" si="549"/>
        <v>#N/A</v>
      </c>
      <c r="CA962" s="31" t="e">
        <f t="shared" si="550"/>
        <v>#N/A</v>
      </c>
      <c r="CB962" s="36" t="str">
        <f t="shared" si="533"/>
        <v>Sem Passeio</v>
      </c>
      <c r="CC962" s="37" t="e">
        <f t="shared" si="551"/>
        <v>#N/A</v>
      </c>
      <c r="CD962" s="38"/>
      <c r="CE962" s="38"/>
      <c r="CF962" s="31" t="e">
        <f>IF(CB962="-","-",_xlfn.XLOOKUP(CB962,ABNT5101!$B$4:$B$9,ABNT5101!$C$4:$C$9))</f>
        <v>#N/A</v>
      </c>
      <c r="CG962" s="222" t="e">
        <f>IF(CB962="-","-",_xlfn.XLOOKUP(CB962,ABNT5101!$B$4:$B$9,ABNT5101!$D$4:$D$9))</f>
        <v>#N/A</v>
      </c>
      <c r="CH962" s="31" t="e">
        <f t="shared" si="552"/>
        <v>#N/A</v>
      </c>
      <c r="CI962" s="31" t="e">
        <f t="shared" si="553"/>
        <v>#N/A</v>
      </c>
      <c r="CJ962" s="31" t="e">
        <f t="shared" si="554"/>
        <v>#N/A</v>
      </c>
      <c r="CK962" s="56">
        <f>_xlfn.XLOOKUP(CL962,'Banco de dados'!$B:$B,'Banco de dados'!$D:$D)</f>
        <v>0</v>
      </c>
      <c r="CL962" s="57"/>
      <c r="CM962" s="56">
        <f>_xlfn.XLOOKUP(CL962,'Banco de dados'!$B:$B,'Banco de dados'!$E:$E)</f>
        <v>0</v>
      </c>
      <c r="CN962" s="56"/>
      <c r="CO962" s="56">
        <f>IF(CN962="-","-",_xlfn.XLOOKUP(CN962,'Banco de dados'!$B:$B,'Banco de dados'!$E:$E))</f>
        <v>0</v>
      </c>
      <c r="CP962" s="41">
        <f t="shared" si="555"/>
        <v>1</v>
      </c>
      <c r="CQ962" s="56">
        <f>_xlfn.XLOOKUP(CL962,'Banco de dados'!$B:$B,'Banco de dados'!$H:$H)</f>
        <v>0</v>
      </c>
      <c r="CR962" s="56" t="e">
        <f t="array" aca="1" ref="CR962" ca="1">_xludf.xlookup(CN962,'Banco de dados'!$B:$B,'Banco de dados'!$H:$H)</f>
        <v>#NAME?</v>
      </c>
      <c r="CS962" s="58" t="e">
        <f t="array" aca="1" ref="CS962" ca="1">_xludf.xlookup(CL962,'Banco de dados'!$B:$B,'Banco de dados'!$F:$F)</f>
        <v>#NAME?</v>
      </c>
      <c r="CT962" s="56" t="e">
        <f t="array" aca="1" ref="CT962" ca="1">_xludf.xlookup(CN962,'Banco de dados'!$B:$B,'Banco de dados'!$F:$F)</f>
        <v>#NAME?</v>
      </c>
      <c r="CU962" s="42"/>
      <c r="CV962" s="42"/>
      <c r="CW962" s="56" t="str">
        <f>IF(AJ962=0.5,"Suporte",IF(AND(AJ962&gt;='Braços de IP'!$B$9,AJ962&lt;='Braços de IP'!$D$9),'Braços de IP'!$E$9,IF(AND(AJ962&gt;='Braços de IP'!$B$10,AJ962&lt;='Braços de IP'!$D$10),'Braços de IP'!$E$10,IF(AND(AJ962&gt;='Braços de IP'!$B$11,AJ962&lt;='Braços de IP'!$D$11),'Braços de IP'!$E$11,IF(AND(AJ962&gt;='Braços de IP'!$B$12,AJ962&lt;='Braços de IP'!$D$12),'Braços de IP'!$E$12,IF(AND(AJ962&gt;='Braços de IP'!$B$13,AJ962&lt;='Braços de IP'!$D$13),'Braços de IP'!$E$13,IF(AND(AJ962&gt;='Braços de IP'!$B$14,AJ962&lt;='Braços de IP'!$D$14),'Braços de IP'!$E$14,"ERRO")))))))</f>
        <v>Médio II</v>
      </c>
      <c r="CX962" s="42"/>
      <c r="CY962" s="56" t="str">
        <f>IF($CX962="","",VLOOKUP($CX962,'Braços de IP'!$E$9:$I$15,2,0))</f>
        <v/>
      </c>
      <c r="CZ962" s="43" t="str">
        <f>IF($CX962="","",VLOOKUP($CX962,'Braços de IP'!$E$9:$I$15,5,0))</f>
        <v/>
      </c>
      <c r="DA962" s="56"/>
      <c r="DB962" s="56"/>
      <c r="DC962" s="56"/>
      <c r="DD962" s="56"/>
      <c r="DE962" s="56"/>
      <c r="DF962" s="56"/>
      <c r="DG962" s="44">
        <f t="shared" si="556"/>
        <v>0</v>
      </c>
      <c r="DH962" s="45">
        <f t="shared" si="557"/>
        <v>58</v>
      </c>
      <c r="DI962" s="44">
        <f t="shared" si="558"/>
        <v>58</v>
      </c>
      <c r="DJ962" s="46">
        <f t="shared" si="559"/>
        <v>1</v>
      </c>
      <c r="DK962" s="47" t="s">
        <v>147</v>
      </c>
      <c r="DL962" s="48"/>
      <c r="DM962" s="49"/>
      <c r="DN962" s="23" t="s">
        <v>148</v>
      </c>
      <c r="DO962" s="23"/>
      <c r="DQ962" s="50" t="e">
        <f t="shared" si="560"/>
        <v>#VALUE!</v>
      </c>
      <c r="DS962" s="5" t="s">
        <v>2</v>
      </c>
      <c r="DT962" s="5">
        <f t="shared" si="561"/>
        <v>0</v>
      </c>
      <c r="DU962" s="50" t="e">
        <f t="shared" si="562"/>
        <v>#DIV/0!</v>
      </c>
    </row>
    <row r="963" spans="1:127" ht="15.75" hidden="1" customHeight="1" x14ac:dyDescent="0.3">
      <c r="B963" s="5"/>
      <c r="C963" s="5"/>
      <c r="D963" s="5"/>
      <c r="E963" s="22" t="s">
        <v>734</v>
      </c>
      <c r="F963" s="22" t="s">
        <v>150</v>
      </c>
      <c r="G963" s="23" t="s">
        <v>735</v>
      </c>
      <c r="H963" s="23">
        <v>-23.415635999999999</v>
      </c>
      <c r="I963" s="23">
        <v>-46.867412000000002</v>
      </c>
      <c r="J963" s="24" t="s">
        <v>139</v>
      </c>
      <c r="K963" s="25"/>
      <c r="L963" s="24" t="s">
        <v>152</v>
      </c>
      <c r="M963" s="24" t="s">
        <v>141</v>
      </c>
      <c r="N963" s="26">
        <v>58</v>
      </c>
      <c r="O963" s="27" t="s">
        <v>142</v>
      </c>
      <c r="P963" s="27" t="s">
        <v>143</v>
      </c>
      <c r="Q963" s="26">
        <f t="shared" si="538"/>
        <v>116</v>
      </c>
      <c r="R963" s="27">
        <v>1</v>
      </c>
      <c r="S963" s="28" t="s">
        <v>153</v>
      </c>
      <c r="T963" s="28">
        <v>4</v>
      </c>
      <c r="U963" s="23"/>
      <c r="V963" s="23"/>
      <c r="W963" s="29"/>
      <c r="X963" s="28" t="s">
        <v>153</v>
      </c>
      <c r="Y963" s="27"/>
      <c r="Z963" s="27"/>
      <c r="AA963" s="27"/>
      <c r="AB963" s="27"/>
      <c r="AC963" s="27"/>
      <c r="AD963" s="27" t="s">
        <v>144</v>
      </c>
      <c r="AE963" s="27" t="s">
        <v>145</v>
      </c>
      <c r="AF963" s="27"/>
      <c r="AG963" s="27">
        <v>7</v>
      </c>
      <c r="AH963" s="27">
        <v>1</v>
      </c>
      <c r="AI963" s="27">
        <v>1</v>
      </c>
      <c r="AJ963" s="27">
        <v>2.2999999999999998</v>
      </c>
      <c r="AK963" s="27">
        <f t="shared" si="539"/>
        <v>1.2999999999999998</v>
      </c>
      <c r="AL963" s="27" t="s">
        <v>143</v>
      </c>
      <c r="AM963" s="27" t="s">
        <v>143</v>
      </c>
      <c r="AN963" s="27"/>
      <c r="AO963" s="27">
        <f t="shared" si="540"/>
        <v>2</v>
      </c>
      <c r="AP963" s="27"/>
      <c r="AQ963" s="27"/>
      <c r="AR963" s="27"/>
      <c r="AS963" s="27"/>
      <c r="AT963" s="27"/>
      <c r="AU963" s="27"/>
      <c r="AV963" s="27">
        <f t="shared" si="541"/>
        <v>0</v>
      </c>
      <c r="AW963" s="27"/>
      <c r="AX963" s="28">
        <f>VLOOKUP(J963,ABNT5101!$I$3:$J$9,2)</f>
        <v>7.5</v>
      </c>
      <c r="AY963" s="28">
        <f>VLOOKUP(J963,ABNT5101!$I$3:$M$9,5)</f>
        <v>0.18</v>
      </c>
      <c r="AZ963" s="28" t="str">
        <f>_xlfn.XLOOKUP(J963,ABNT5101!I:I,ABNT5101!L:L)</f>
        <v>-</v>
      </c>
      <c r="BA963" s="28">
        <f>_xlfn.XLOOKUP(J963,ABNT5101!$I:$I,ABNT5101!M:M)</f>
        <v>0.18</v>
      </c>
      <c r="BB963" s="28" t="str">
        <f>_xlfn.XLOOKUP(J963,ABNT5101!$I:$I,ABNT5101!N:N)</f>
        <v>-</v>
      </c>
      <c r="BC963" s="28">
        <f>_xlfn.XLOOKUP(J963,ABNT5101!$I:$I,ABNT5101!O:O)</f>
        <v>16</v>
      </c>
      <c r="BD963" s="31" t="str">
        <f t="shared" si="542"/>
        <v>NÃO ATENDE</v>
      </c>
      <c r="BE963" s="32">
        <f t="shared" si="534"/>
        <v>-1</v>
      </c>
      <c r="BF963" s="32">
        <f t="shared" si="535"/>
        <v>-1</v>
      </c>
      <c r="BG963" s="32" t="str">
        <f t="shared" si="543"/>
        <v>-</v>
      </c>
      <c r="BH963" s="33"/>
      <c r="BI963" s="33"/>
      <c r="BJ963" s="34"/>
      <c r="BK963" s="34"/>
      <c r="BL963" s="35"/>
      <c r="BM963" s="34"/>
      <c r="BN963" s="31" t="str">
        <f t="shared" si="544"/>
        <v>NÃO ATENDE</v>
      </c>
      <c r="BO963" s="31" t="str">
        <f t="shared" si="536"/>
        <v>NÃO ATENDE</v>
      </c>
      <c r="BP963" s="31" t="str">
        <f t="shared" si="537"/>
        <v>NÃO ATENDE</v>
      </c>
      <c r="BQ963" s="31" t="str">
        <f t="shared" si="545"/>
        <v>ATENDE</v>
      </c>
      <c r="BR963" s="36" t="str">
        <f t="shared" si="546"/>
        <v>C5</v>
      </c>
      <c r="BS963" s="36" t="str">
        <f t="shared" ref="BS963:BS991" si="563">L963</f>
        <v>Sem Passeio</v>
      </c>
      <c r="BT963" s="37" t="e">
        <f t="shared" si="547"/>
        <v>#N/A</v>
      </c>
      <c r="BU963" s="33"/>
      <c r="BV963" s="33"/>
      <c r="BW963" s="36" t="e">
        <f>IF(BS963="-","-",_xlfn.XLOOKUP(BS963,ABNT5101!$B$4:$B$9,ABNT5101!$C$4:$C$9))</f>
        <v>#N/A</v>
      </c>
      <c r="BX963" s="36" t="e">
        <f>IF(BS963="-","-",_xlfn.XLOOKUP(BS963,ABNT5101!$B$4:$B$9,ABNT5101!$D$4:$D$9))</f>
        <v>#N/A</v>
      </c>
      <c r="BY963" s="31" t="e">
        <f t="shared" si="548"/>
        <v>#N/A</v>
      </c>
      <c r="BZ963" s="31" t="e">
        <f t="shared" si="549"/>
        <v>#N/A</v>
      </c>
      <c r="CA963" s="31" t="e">
        <f t="shared" si="550"/>
        <v>#N/A</v>
      </c>
      <c r="CB963" s="36" t="str">
        <f t="shared" ref="CB963:CB991" si="564">BS963</f>
        <v>Sem Passeio</v>
      </c>
      <c r="CC963" s="37" t="e">
        <f t="shared" si="551"/>
        <v>#N/A</v>
      </c>
      <c r="CD963" s="38"/>
      <c r="CE963" s="38"/>
      <c r="CF963" s="31" t="e">
        <f>IF(CB963="-","-",_xlfn.XLOOKUP(CB963,ABNT5101!$B$4:$B$9,ABNT5101!$C$4:$C$9))</f>
        <v>#N/A</v>
      </c>
      <c r="CG963" s="222" t="e">
        <f>IF(CB963="-","-",_xlfn.XLOOKUP(CB963,ABNT5101!$B$4:$B$9,ABNT5101!$D$4:$D$9))</f>
        <v>#N/A</v>
      </c>
      <c r="CH963" s="31" t="e">
        <f t="shared" si="552"/>
        <v>#N/A</v>
      </c>
      <c r="CI963" s="31" t="e">
        <f t="shared" si="553"/>
        <v>#N/A</v>
      </c>
      <c r="CJ963" s="31" t="e">
        <f t="shared" si="554"/>
        <v>#N/A</v>
      </c>
      <c r="CK963" s="56">
        <f>_xlfn.XLOOKUP(CL963,'Banco de dados'!$B:$B,'Banco de dados'!$D:$D)</f>
        <v>0</v>
      </c>
      <c r="CL963" s="57"/>
      <c r="CM963" s="56">
        <f>_xlfn.XLOOKUP(CL963,'Banco de dados'!$B:$B,'Banco de dados'!$E:$E)</f>
        <v>0</v>
      </c>
      <c r="CN963" s="56"/>
      <c r="CO963" s="56">
        <f>IF(CN963="-","-",_xlfn.XLOOKUP(CN963,'Banco de dados'!$B:$B,'Banco de dados'!$E:$E))</f>
        <v>0</v>
      </c>
      <c r="CP963" s="41">
        <f t="shared" si="555"/>
        <v>1</v>
      </c>
      <c r="CQ963" s="56">
        <f>_xlfn.XLOOKUP(CL963,'Banco de dados'!$B:$B,'Banco de dados'!$H:$H)</f>
        <v>0</v>
      </c>
      <c r="CR963" s="56" t="e">
        <f t="array" aca="1" ref="CR963" ca="1">_xludf.xlookup(CN963,'Banco de dados'!$B:$B,'Banco de dados'!$H:$H)</f>
        <v>#NAME?</v>
      </c>
      <c r="CS963" s="58" t="e">
        <f t="array" aca="1" ref="CS963" ca="1">_xludf.xlookup(CL963,'Banco de dados'!$B:$B,'Banco de dados'!$F:$F)</f>
        <v>#NAME?</v>
      </c>
      <c r="CT963" s="56" t="e">
        <f t="array" aca="1" ref="CT963" ca="1">_xludf.xlookup(CN963,'Banco de dados'!$B:$B,'Banco de dados'!$F:$F)</f>
        <v>#NAME?</v>
      </c>
      <c r="CU963" s="42"/>
      <c r="CV963" s="42"/>
      <c r="CW963" s="56" t="str">
        <f>IF(AJ963=0.5,"Suporte",IF(AND(AJ963&gt;='Braços de IP'!$B$9,AJ963&lt;='Braços de IP'!$D$9),'Braços de IP'!$E$9,IF(AND(AJ963&gt;='Braços de IP'!$B$10,AJ963&lt;='Braços de IP'!$D$10),'Braços de IP'!$E$10,IF(AND(AJ963&gt;='Braços de IP'!$B$11,AJ963&lt;='Braços de IP'!$D$11),'Braços de IP'!$E$11,IF(AND(AJ963&gt;='Braços de IP'!$B$12,AJ963&lt;='Braços de IP'!$D$12),'Braços de IP'!$E$12,IF(AND(AJ963&gt;='Braços de IP'!$B$13,AJ963&lt;='Braços de IP'!$D$13),'Braços de IP'!$E$13,IF(AND(AJ963&gt;='Braços de IP'!$B$14,AJ963&lt;='Braços de IP'!$D$14),'Braços de IP'!$E$14,"ERRO")))))))</f>
        <v>Médio II</v>
      </c>
      <c r="CX963" s="42"/>
      <c r="CY963" s="56" t="str">
        <f>IF($CX963="","",VLOOKUP($CX963,'Braços de IP'!$E$9:$I$15,2,0))</f>
        <v/>
      </c>
      <c r="CZ963" s="43" t="str">
        <f>IF($CX963="","",VLOOKUP($CX963,'Braços de IP'!$E$9:$I$15,5,0))</f>
        <v/>
      </c>
      <c r="DA963" s="56"/>
      <c r="DB963" s="56"/>
      <c r="DC963" s="56"/>
      <c r="DD963" s="56"/>
      <c r="DE963" s="56"/>
      <c r="DF963" s="56"/>
      <c r="DG963" s="44">
        <f t="shared" si="556"/>
        <v>0</v>
      </c>
      <c r="DH963" s="45">
        <f t="shared" si="557"/>
        <v>58</v>
      </c>
      <c r="DI963" s="44">
        <f t="shared" si="558"/>
        <v>58</v>
      </c>
      <c r="DJ963" s="46">
        <f t="shared" si="559"/>
        <v>1</v>
      </c>
      <c r="DK963" s="47" t="s">
        <v>147</v>
      </c>
      <c r="DL963" s="48"/>
      <c r="DM963" s="49"/>
      <c r="DN963" s="23" t="s">
        <v>148</v>
      </c>
      <c r="DO963" s="23"/>
      <c r="DQ963" s="50" t="e">
        <f t="shared" si="560"/>
        <v>#VALUE!</v>
      </c>
      <c r="DS963" s="5" t="s">
        <v>2</v>
      </c>
      <c r="DT963" s="5">
        <f t="shared" si="561"/>
        <v>0</v>
      </c>
      <c r="DU963" s="50" t="e">
        <f t="shared" si="562"/>
        <v>#DIV/0!</v>
      </c>
    </row>
    <row r="964" spans="1:127" ht="15.75" hidden="1" customHeight="1" x14ac:dyDescent="0.3">
      <c r="B964" s="5"/>
      <c r="C964" s="5"/>
      <c r="D964" s="5"/>
      <c r="E964" s="22" t="s">
        <v>734</v>
      </c>
      <c r="F964" s="22" t="s">
        <v>150</v>
      </c>
      <c r="G964" s="23" t="s">
        <v>735</v>
      </c>
      <c r="H964" s="23">
        <v>-23.415635999999999</v>
      </c>
      <c r="I964" s="23">
        <v>-46.867412000000002</v>
      </c>
      <c r="J964" s="24" t="s">
        <v>139</v>
      </c>
      <c r="K964" s="25"/>
      <c r="L964" s="24" t="s">
        <v>152</v>
      </c>
      <c r="M964" s="24" t="s">
        <v>141</v>
      </c>
      <c r="N964" s="26">
        <v>58</v>
      </c>
      <c r="O964" s="27" t="s">
        <v>142</v>
      </c>
      <c r="P964" s="27" t="s">
        <v>143</v>
      </c>
      <c r="Q964" s="26">
        <f t="shared" si="538"/>
        <v>116</v>
      </c>
      <c r="R964" s="27">
        <v>1</v>
      </c>
      <c r="S964" s="28" t="s">
        <v>153</v>
      </c>
      <c r="T964" s="28">
        <v>4</v>
      </c>
      <c r="U964" s="23"/>
      <c r="V964" s="23"/>
      <c r="W964" s="29"/>
      <c r="X964" s="28" t="s">
        <v>153</v>
      </c>
      <c r="Y964" s="27"/>
      <c r="Z964" s="27"/>
      <c r="AA964" s="27"/>
      <c r="AB964" s="27"/>
      <c r="AC964" s="27"/>
      <c r="AD964" s="27" t="s">
        <v>144</v>
      </c>
      <c r="AE964" s="27" t="s">
        <v>145</v>
      </c>
      <c r="AF964" s="27"/>
      <c r="AG964" s="27">
        <v>7</v>
      </c>
      <c r="AH964" s="27">
        <v>1</v>
      </c>
      <c r="AI964" s="27">
        <v>1</v>
      </c>
      <c r="AJ964" s="27">
        <v>2.2999999999999998</v>
      </c>
      <c r="AK964" s="27">
        <f t="shared" si="539"/>
        <v>1.2999999999999998</v>
      </c>
      <c r="AL964" s="27" t="s">
        <v>143</v>
      </c>
      <c r="AM964" s="27" t="s">
        <v>143</v>
      </c>
      <c r="AN964" s="27"/>
      <c r="AO964" s="27">
        <f t="shared" si="540"/>
        <v>2</v>
      </c>
      <c r="AP964" s="27"/>
      <c r="AQ964" s="27"/>
      <c r="AR964" s="27"/>
      <c r="AS964" s="27"/>
      <c r="AT964" s="27"/>
      <c r="AU964" s="27"/>
      <c r="AV964" s="27">
        <f t="shared" si="541"/>
        <v>0</v>
      </c>
      <c r="AW964" s="27"/>
      <c r="AX964" s="28">
        <f>VLOOKUP(J964,ABNT5101!$I$3:$J$9,2)</f>
        <v>7.5</v>
      </c>
      <c r="AY964" s="28">
        <f>VLOOKUP(J964,ABNT5101!$I$3:$M$9,5)</f>
        <v>0.18</v>
      </c>
      <c r="AZ964" s="28" t="str">
        <f>_xlfn.XLOOKUP(J964,ABNT5101!I:I,ABNT5101!L:L)</f>
        <v>-</v>
      </c>
      <c r="BA964" s="28">
        <f>_xlfn.XLOOKUP(J964,ABNT5101!$I:$I,ABNT5101!M:M)</f>
        <v>0.18</v>
      </c>
      <c r="BB964" s="28" t="str">
        <f>_xlfn.XLOOKUP(J964,ABNT5101!$I:$I,ABNT5101!N:N)</f>
        <v>-</v>
      </c>
      <c r="BC964" s="28">
        <f>_xlfn.XLOOKUP(J964,ABNT5101!$I:$I,ABNT5101!O:O)</f>
        <v>16</v>
      </c>
      <c r="BD964" s="31" t="str">
        <f t="shared" si="542"/>
        <v>NÃO ATENDE</v>
      </c>
      <c r="BE964" s="32">
        <f t="shared" ref="BE964:BE991" si="565">BH964/AX964-1</f>
        <v>-1</v>
      </c>
      <c r="BF964" s="32">
        <f t="shared" ref="BF964:BF991" si="566">BI964/AY964-1</f>
        <v>-1</v>
      </c>
      <c r="BG964" s="32" t="str">
        <f t="shared" si="543"/>
        <v>-</v>
      </c>
      <c r="BH964" s="33"/>
      <c r="BI964" s="33"/>
      <c r="BJ964" s="34"/>
      <c r="BK964" s="34"/>
      <c r="BL964" s="35"/>
      <c r="BM964" s="34"/>
      <c r="BN964" s="31" t="str">
        <f t="shared" si="544"/>
        <v>NÃO ATENDE</v>
      </c>
      <c r="BO964" s="31" t="str">
        <f t="shared" ref="BO964:BO991" si="567">IF(BH964&gt;=AX964,"ATENDE",IF(BH964&gt;=0.99*AX964,"ATENDIMENTO LIMIAR","NÃO ATENDE"))</f>
        <v>NÃO ATENDE</v>
      </c>
      <c r="BP964" s="31" t="str">
        <f t="shared" ref="BP964:BP991" si="568">IF(BI964&gt;=AY964,"ATENDE",IF(BI964&gt;=(AY964-0.02),"ATENDIMENTO LIMIAR","NÃO ATENDE"))</f>
        <v>NÃO ATENDE</v>
      </c>
      <c r="BQ964" s="31" t="str">
        <f t="shared" si="545"/>
        <v>ATENDE</v>
      </c>
      <c r="BR964" s="36" t="str">
        <f t="shared" si="546"/>
        <v>C5</v>
      </c>
      <c r="BS964" s="36" t="str">
        <f t="shared" si="563"/>
        <v>Sem Passeio</v>
      </c>
      <c r="BT964" s="37" t="e">
        <f t="shared" si="547"/>
        <v>#N/A</v>
      </c>
      <c r="BU964" s="33"/>
      <c r="BV964" s="33"/>
      <c r="BW964" s="36" t="e">
        <f>IF(BS964="-","-",_xlfn.XLOOKUP(BS964,ABNT5101!$B$4:$B$9,ABNT5101!$C$4:$C$9))</f>
        <v>#N/A</v>
      </c>
      <c r="BX964" s="36" t="e">
        <f>IF(BS964="-","-",_xlfn.XLOOKUP(BS964,ABNT5101!$B$4:$B$9,ABNT5101!$D$4:$D$9))</f>
        <v>#N/A</v>
      </c>
      <c r="BY964" s="31" t="e">
        <f t="shared" si="548"/>
        <v>#N/A</v>
      </c>
      <c r="BZ964" s="31" t="e">
        <f t="shared" si="549"/>
        <v>#N/A</v>
      </c>
      <c r="CA964" s="31" t="e">
        <f t="shared" si="550"/>
        <v>#N/A</v>
      </c>
      <c r="CB964" s="36" t="str">
        <f t="shared" si="564"/>
        <v>Sem Passeio</v>
      </c>
      <c r="CC964" s="37" t="e">
        <f t="shared" si="551"/>
        <v>#N/A</v>
      </c>
      <c r="CD964" s="38"/>
      <c r="CE964" s="38"/>
      <c r="CF964" s="31" t="e">
        <f>IF(CB964="-","-",_xlfn.XLOOKUP(CB964,ABNT5101!$B$4:$B$9,ABNT5101!$C$4:$C$9))</f>
        <v>#N/A</v>
      </c>
      <c r="CG964" s="222" t="e">
        <f>IF(CB964="-","-",_xlfn.XLOOKUP(CB964,ABNT5101!$B$4:$B$9,ABNT5101!$D$4:$D$9))</f>
        <v>#N/A</v>
      </c>
      <c r="CH964" s="31" t="e">
        <f t="shared" si="552"/>
        <v>#N/A</v>
      </c>
      <c r="CI964" s="31" t="e">
        <f t="shared" si="553"/>
        <v>#N/A</v>
      </c>
      <c r="CJ964" s="31" t="e">
        <f t="shared" si="554"/>
        <v>#N/A</v>
      </c>
      <c r="CK964" s="56">
        <f>_xlfn.XLOOKUP(CL964,'Banco de dados'!$B:$B,'Banco de dados'!$D:$D)</f>
        <v>0</v>
      </c>
      <c r="CL964" s="57"/>
      <c r="CM964" s="56">
        <f>_xlfn.XLOOKUP(CL964,'Banco de dados'!$B:$B,'Banco de dados'!$E:$E)</f>
        <v>0</v>
      </c>
      <c r="CN964" s="56"/>
      <c r="CO964" s="56">
        <f>IF(CN964="-","-",_xlfn.XLOOKUP(CN964,'Banco de dados'!$B:$B,'Banco de dados'!$E:$E))</f>
        <v>0</v>
      </c>
      <c r="CP964" s="41">
        <f t="shared" si="555"/>
        <v>1</v>
      </c>
      <c r="CQ964" s="56">
        <f>_xlfn.XLOOKUP(CL964,'Banco de dados'!$B:$B,'Banco de dados'!$H:$H)</f>
        <v>0</v>
      </c>
      <c r="CR964" s="56" t="e">
        <f t="array" aca="1" ref="CR964" ca="1">_xludf.xlookup(CN964,'Banco de dados'!$B:$B,'Banco de dados'!$H:$H)</f>
        <v>#NAME?</v>
      </c>
      <c r="CS964" s="58" t="e">
        <f t="array" aca="1" ref="CS964" ca="1">_xludf.xlookup(CL964,'Banco de dados'!$B:$B,'Banco de dados'!$F:$F)</f>
        <v>#NAME?</v>
      </c>
      <c r="CT964" s="56" t="e">
        <f t="array" aca="1" ref="CT964" ca="1">_xludf.xlookup(CN964,'Banco de dados'!$B:$B,'Banco de dados'!$F:$F)</f>
        <v>#NAME?</v>
      </c>
      <c r="CU964" s="42"/>
      <c r="CV964" s="42"/>
      <c r="CW964" s="56" t="str">
        <f>IF(AJ964=0.5,"Suporte",IF(AND(AJ964&gt;='Braços de IP'!$B$9,AJ964&lt;='Braços de IP'!$D$9),'Braços de IP'!$E$9,IF(AND(AJ964&gt;='Braços de IP'!$B$10,AJ964&lt;='Braços de IP'!$D$10),'Braços de IP'!$E$10,IF(AND(AJ964&gt;='Braços de IP'!$B$11,AJ964&lt;='Braços de IP'!$D$11),'Braços de IP'!$E$11,IF(AND(AJ964&gt;='Braços de IP'!$B$12,AJ964&lt;='Braços de IP'!$D$12),'Braços de IP'!$E$12,IF(AND(AJ964&gt;='Braços de IP'!$B$13,AJ964&lt;='Braços de IP'!$D$13),'Braços de IP'!$E$13,IF(AND(AJ964&gt;='Braços de IP'!$B$14,AJ964&lt;='Braços de IP'!$D$14),'Braços de IP'!$E$14,"ERRO")))))))</f>
        <v>Médio II</v>
      </c>
      <c r="CX964" s="42"/>
      <c r="CY964" s="56" t="str">
        <f>IF($CX964="","",VLOOKUP($CX964,'Braços de IP'!$E$9:$I$15,2,0))</f>
        <v/>
      </c>
      <c r="CZ964" s="43" t="str">
        <f>IF($CX964="","",VLOOKUP($CX964,'Braços de IP'!$E$9:$I$15,5,0))</f>
        <v/>
      </c>
      <c r="DA964" s="56"/>
      <c r="DB964" s="56"/>
      <c r="DC964" s="56"/>
      <c r="DD964" s="56"/>
      <c r="DE964" s="56"/>
      <c r="DF964" s="56"/>
      <c r="DG964" s="44">
        <f t="shared" si="556"/>
        <v>0</v>
      </c>
      <c r="DH964" s="45">
        <f t="shared" si="557"/>
        <v>58</v>
      </c>
      <c r="DI964" s="44">
        <f t="shared" si="558"/>
        <v>58</v>
      </c>
      <c r="DJ964" s="46">
        <f t="shared" si="559"/>
        <v>1</v>
      </c>
      <c r="DK964" s="47" t="s">
        <v>147</v>
      </c>
      <c r="DL964" s="48"/>
      <c r="DM964" s="49"/>
      <c r="DN964" s="23" t="s">
        <v>148</v>
      </c>
      <c r="DO964" s="23"/>
      <c r="DQ964" s="50" t="e">
        <f t="shared" si="560"/>
        <v>#VALUE!</v>
      </c>
      <c r="DS964" s="5" t="s">
        <v>2</v>
      </c>
      <c r="DT964" s="5">
        <f t="shared" si="561"/>
        <v>0</v>
      </c>
      <c r="DU964" s="50" t="e">
        <f t="shared" si="562"/>
        <v>#DIV/0!</v>
      </c>
    </row>
    <row r="965" spans="1:127" ht="13.5" customHeight="1" x14ac:dyDescent="0.3">
      <c r="A965" t="s">
        <v>1290</v>
      </c>
      <c r="B965" s="5"/>
      <c r="C965" s="5" t="s">
        <v>148</v>
      </c>
      <c r="D965" s="5"/>
      <c r="E965" s="22" t="s">
        <v>205</v>
      </c>
      <c r="F965" s="22" t="s">
        <v>137</v>
      </c>
      <c r="G965" s="23" t="s">
        <v>206</v>
      </c>
      <c r="H965" s="23">
        <v>-23.402242000000001</v>
      </c>
      <c r="I965" s="23">
        <v>-46.852888999999998</v>
      </c>
      <c r="J965" s="24" t="s">
        <v>160</v>
      </c>
      <c r="K965" s="25"/>
      <c r="L965" s="24" t="s">
        <v>140</v>
      </c>
      <c r="M965" s="24" t="s">
        <v>141</v>
      </c>
      <c r="N965" s="26">
        <v>90</v>
      </c>
      <c r="O965" s="27" t="s">
        <v>142</v>
      </c>
      <c r="P965" s="27" t="s">
        <v>143</v>
      </c>
      <c r="Q965" s="26">
        <f t="shared" si="538"/>
        <v>180</v>
      </c>
      <c r="R965" s="27">
        <v>1</v>
      </c>
      <c r="S965" s="28">
        <v>3</v>
      </c>
      <c r="T965" s="28">
        <v>6.5</v>
      </c>
      <c r="U965" s="23"/>
      <c r="V965" s="23"/>
      <c r="W965" s="29"/>
      <c r="X965" s="28">
        <v>3</v>
      </c>
      <c r="Y965" s="27">
        <v>0</v>
      </c>
      <c r="Z965" s="27"/>
      <c r="AA965" s="27"/>
      <c r="AB965" s="27"/>
      <c r="AC965" s="27"/>
      <c r="AD965" s="27" t="s">
        <v>144</v>
      </c>
      <c r="AE965" s="27" t="s">
        <v>145</v>
      </c>
      <c r="AF965" s="27">
        <v>27.5</v>
      </c>
      <c r="AG965" s="27">
        <v>8.3000000000000007</v>
      </c>
      <c r="AH965" s="27">
        <v>1</v>
      </c>
      <c r="AI965" s="27">
        <v>0.6</v>
      </c>
      <c r="AJ965" s="27">
        <v>2.2999999999999998</v>
      </c>
      <c r="AK965" s="27">
        <f t="shared" si="539"/>
        <v>1.6999999999999997</v>
      </c>
      <c r="AL965" s="27" t="s">
        <v>143</v>
      </c>
      <c r="AM965" s="27" t="s">
        <v>143</v>
      </c>
      <c r="AN965" s="27"/>
      <c r="AO965" s="27">
        <f t="shared" si="540"/>
        <v>2</v>
      </c>
      <c r="AP965" s="27"/>
      <c r="AQ965" s="27"/>
      <c r="AR965" s="27"/>
      <c r="AS965" s="27"/>
      <c r="AT965" s="27"/>
      <c r="AU965" s="27"/>
      <c r="AV965" s="27">
        <f t="shared" si="541"/>
        <v>0</v>
      </c>
      <c r="AW965" s="27"/>
      <c r="AX965" s="28">
        <f>VLOOKUP(J965,ABNT5101!$I$3:$J$9,2)</f>
        <v>10</v>
      </c>
      <c r="AY965" s="28">
        <f>VLOOKUP(J965,ABNT5101!$I$3:$M$9,5)</f>
        <v>0.18</v>
      </c>
      <c r="AZ965" s="28" t="str">
        <f>_xlfn.XLOOKUP(J965,ABNT5101!I:I,ABNT5101!L:L)</f>
        <v>-</v>
      </c>
      <c r="BA965" s="28">
        <f>_xlfn.XLOOKUP(J965,ABNT5101!$I:$I,ABNT5101!M:M)</f>
        <v>0.18</v>
      </c>
      <c r="BB965" s="28" t="str">
        <f>_xlfn.XLOOKUP(J965,ABNT5101!$I:$I,ABNT5101!N:N)</f>
        <v>-</v>
      </c>
      <c r="BC965" s="28">
        <f>_xlfn.XLOOKUP(J965,ABNT5101!$I:$I,ABNT5101!O:O)</f>
        <v>16</v>
      </c>
      <c r="BD965" s="31" t="str">
        <f t="shared" si="542"/>
        <v>ATENDE</v>
      </c>
      <c r="BE965" s="32">
        <f t="shared" si="565"/>
        <v>7.1000000000000174E-2</v>
      </c>
      <c r="BF965" s="32">
        <f t="shared" si="566"/>
        <v>2.5555555555555558</v>
      </c>
      <c r="BG965" s="32" t="str">
        <f t="shared" si="543"/>
        <v>-</v>
      </c>
      <c r="BH965" s="243">
        <v>10.71</v>
      </c>
      <c r="BI965" s="243">
        <v>0.64</v>
      </c>
      <c r="BJ965" s="34"/>
      <c r="BK965" s="34"/>
      <c r="BL965" s="35"/>
      <c r="BM965" s="34"/>
      <c r="BN965" s="31" t="str">
        <f t="shared" si="544"/>
        <v>ATENDE</v>
      </c>
      <c r="BO965" s="31" t="str">
        <f t="shared" si="567"/>
        <v>ATENDE</v>
      </c>
      <c r="BP965" s="31" t="str">
        <f t="shared" si="568"/>
        <v>ATENDE</v>
      </c>
      <c r="BQ965" s="31" t="str">
        <f t="shared" si="545"/>
        <v>ATENDE</v>
      </c>
      <c r="BR965" s="36" t="str">
        <f t="shared" si="546"/>
        <v>C4</v>
      </c>
      <c r="BS965" s="36" t="str">
        <f t="shared" si="563"/>
        <v>P6</v>
      </c>
      <c r="BT965" s="37">
        <f t="shared" si="547"/>
        <v>1.4733333333333332</v>
      </c>
      <c r="BU965" s="243">
        <v>7.42</v>
      </c>
      <c r="BV965" s="243">
        <v>4.7699999999999996</v>
      </c>
      <c r="BW965" s="36">
        <f>IF(BS965="-","-",_xlfn.XLOOKUP(BS965,ABNT5101!$B$4:$B$9,ABNT5101!$C$4:$C$9))</f>
        <v>3</v>
      </c>
      <c r="BX965" s="36">
        <f>IF(BS965="-","-",_xlfn.XLOOKUP(BS965,ABNT5101!$B$4:$B$9,ABNT5101!$D$4:$D$9))</f>
        <v>0.6</v>
      </c>
      <c r="BY965" s="31" t="str">
        <f t="shared" si="548"/>
        <v>ATENDE</v>
      </c>
      <c r="BZ965" s="31" t="str">
        <f t="shared" si="549"/>
        <v>ATENDE</v>
      </c>
      <c r="CA965" s="31" t="str">
        <f t="shared" si="550"/>
        <v>ATENDE</v>
      </c>
      <c r="CB965" s="36" t="str">
        <f t="shared" si="564"/>
        <v>P6</v>
      </c>
      <c r="CC965" s="37">
        <f t="shared" si="551"/>
        <v>1.8433333333333333</v>
      </c>
      <c r="CD965" s="244">
        <v>8.5299999999999994</v>
      </c>
      <c r="CE965" s="244">
        <v>5.81</v>
      </c>
      <c r="CF965" s="31">
        <f>IF(CB965="-","-",_xlfn.XLOOKUP(CB965,ABNT5101!$B$4:$B$9,ABNT5101!$C$4:$C$9))</f>
        <v>3</v>
      </c>
      <c r="CG965" s="36">
        <f>IF(CB965="-","-",_xlfn.XLOOKUP(CB965,ABNT5101!$B$4:$B$9,ABNT5101!$D$4:$D$9))</f>
        <v>0.6</v>
      </c>
      <c r="CH965" s="31" t="str">
        <f t="shared" si="552"/>
        <v>ATENDE</v>
      </c>
      <c r="CI965" s="31" t="str">
        <f t="shared" si="553"/>
        <v>ATENDE</v>
      </c>
      <c r="CJ965" s="31" t="str">
        <f t="shared" si="554"/>
        <v>ATENDE</v>
      </c>
      <c r="CK965" s="56" t="str">
        <f>_xlfn.XLOOKUP(CL965,'Banco de dados'!$B:$B,'Banco de dados'!$D:$D)</f>
        <v>LEDSTAR</v>
      </c>
      <c r="CL965" s="42" t="str">
        <f>'Banco de dados'!B6</f>
        <v xml:space="preserve"> SL VT 9.1 35W</v>
      </c>
      <c r="CM965" s="56" t="str">
        <f>_xlfn.XLOOKUP(CL965,'Banco de dados'!$B:$B,'Banco de dados'!$E:$E)</f>
        <v>LUM LED SL VT 9.1 35W</v>
      </c>
      <c r="CN965" s="56"/>
      <c r="CO965" s="56">
        <f>IF(CN965="-","-",_xlfn.XLOOKUP(CN965,'Banco de dados'!$B:$B,'Banco de dados'!$E:$E))</f>
        <v>0</v>
      </c>
      <c r="CP965" s="41">
        <f t="shared" si="555"/>
        <v>1</v>
      </c>
      <c r="CQ965" s="56">
        <f>_xlfn.XLOOKUP(CL965,'Banco de dados'!$B:$B,'Banco de dados'!$H:$H)</f>
        <v>35</v>
      </c>
      <c r="CR965" s="56" t="e">
        <f t="array" aca="1" ref="CR965" ca="1">_xludf.xlookup(CN965,'Banco de dados'!$B:$B,'Banco de dados'!$H:$H)</f>
        <v>#NAME?</v>
      </c>
      <c r="CS965" s="58" t="e">
        <f t="array" aca="1" ref="CS965" ca="1">_xludf.xlookup(CL965,'Banco de dados'!$B:$B,'Banco de dados'!$F:$F)</f>
        <v>#NAME?</v>
      </c>
      <c r="CT965" s="56" t="e">
        <f t="array" aca="1" ref="CT965" ca="1">_xludf.xlookup(CN965,'Banco de dados'!$B:$B,'Banco de dados'!$F:$F)</f>
        <v>#NAME?</v>
      </c>
      <c r="CU965" s="42"/>
      <c r="CV965" s="42"/>
      <c r="CW965" s="56" t="str">
        <f>IF(AJ965=0.5,"Suporte",IF(AND(AJ965&gt;='Braços de IP'!$B$9,AJ965&lt;='Braços de IP'!$D$9),'Braços de IP'!$E$9,IF(AND(AJ965&gt;='Braços de IP'!$B$10,AJ965&lt;='Braços de IP'!$D$10),'Braços de IP'!$E$10,IF(AND(AJ965&gt;='Braços de IP'!$B$11,AJ965&lt;='Braços de IP'!$D$11),'Braços de IP'!$E$11,IF(AND(AJ965&gt;='Braços de IP'!$B$12,AJ965&lt;='Braços de IP'!$D$12),'Braços de IP'!$E$12,IF(AND(AJ965&gt;='Braços de IP'!$B$13,AJ965&lt;='Braços de IP'!$D$13),'Braços de IP'!$E$13,IF(AND(AJ965&gt;='Braços de IP'!$B$14,AJ965&lt;='Braços de IP'!$D$14),'Braços de IP'!$E$14,"ERRO")))))))</f>
        <v>Médio II</v>
      </c>
      <c r="CX965" s="42"/>
      <c r="CY965" s="56" t="str">
        <f>IF($CX965="","",VLOOKUP($CX965,'Braços de IP'!$E$9:$I$15,2,0))</f>
        <v/>
      </c>
      <c r="CZ965" s="43" t="str">
        <f>IF($CX965="","",VLOOKUP($CX965,'Braços de IP'!$E$9:$I$15,5,0))</f>
        <v/>
      </c>
      <c r="DA965" s="56"/>
      <c r="DB965" s="56"/>
      <c r="DC965" s="56"/>
      <c r="DD965" s="56"/>
      <c r="DE965" s="56"/>
      <c r="DF965" s="56"/>
      <c r="DG965" s="44">
        <f t="shared" si="556"/>
        <v>35</v>
      </c>
      <c r="DH965" s="45">
        <f t="shared" si="557"/>
        <v>90</v>
      </c>
      <c r="DI965" s="44">
        <f t="shared" si="558"/>
        <v>125</v>
      </c>
      <c r="DJ965" s="46">
        <f t="shared" si="559"/>
        <v>0.61111111111111116</v>
      </c>
      <c r="DK965" s="47" t="s">
        <v>147</v>
      </c>
      <c r="DL965" s="48"/>
      <c r="DM965" s="49"/>
      <c r="DN965" s="23" t="s">
        <v>148</v>
      </c>
      <c r="DO965" s="23"/>
      <c r="DQ965" s="50" t="e">
        <f t="shared" si="560"/>
        <v>#VALUE!</v>
      </c>
      <c r="DS965" s="5" t="s">
        <v>2</v>
      </c>
      <c r="DT965" s="5">
        <f t="shared" si="561"/>
        <v>0</v>
      </c>
      <c r="DU965" s="50" t="e">
        <f t="shared" si="562"/>
        <v>#DIV/0!</v>
      </c>
    </row>
    <row r="966" spans="1:127" ht="13.5" customHeight="1" x14ac:dyDescent="0.3">
      <c r="A966" t="s">
        <v>1290</v>
      </c>
      <c r="B966" s="5"/>
      <c r="C966" s="5" t="s">
        <v>148</v>
      </c>
      <c r="D966" s="5"/>
      <c r="E966" s="22" t="s">
        <v>205</v>
      </c>
      <c r="F966" s="22" t="s">
        <v>137</v>
      </c>
      <c r="G966" s="23" t="s">
        <v>206</v>
      </c>
      <c r="H966" s="23">
        <v>-23.402242000000001</v>
      </c>
      <c r="I966" s="23">
        <v>-46.852888999999998</v>
      </c>
      <c r="J966" s="24" t="s">
        <v>160</v>
      </c>
      <c r="K966" s="25"/>
      <c r="L966" s="24" t="s">
        <v>140</v>
      </c>
      <c r="M966" s="24" t="s">
        <v>141</v>
      </c>
      <c r="N966" s="26">
        <v>90</v>
      </c>
      <c r="O966" s="27" t="s">
        <v>142</v>
      </c>
      <c r="P966" s="27" t="s">
        <v>143</v>
      </c>
      <c r="Q966" s="26">
        <f t="shared" si="538"/>
        <v>180</v>
      </c>
      <c r="R966" s="27">
        <v>1</v>
      </c>
      <c r="S966" s="28">
        <v>3</v>
      </c>
      <c r="T966" s="28">
        <v>6.5</v>
      </c>
      <c r="U966" s="23"/>
      <c r="V966" s="23"/>
      <c r="W966" s="29"/>
      <c r="X966" s="28">
        <v>3</v>
      </c>
      <c r="Y966" s="27">
        <v>0</v>
      </c>
      <c r="Z966" s="27"/>
      <c r="AA966" s="27"/>
      <c r="AB966" s="27"/>
      <c r="AC966" s="27"/>
      <c r="AD966" s="27" t="s">
        <v>144</v>
      </c>
      <c r="AE966" s="27" t="s">
        <v>145</v>
      </c>
      <c r="AF966" s="27">
        <v>27.5</v>
      </c>
      <c r="AG966" s="27">
        <v>8.3000000000000007</v>
      </c>
      <c r="AH966" s="27">
        <v>1</v>
      </c>
      <c r="AI966" s="27">
        <v>0.6</v>
      </c>
      <c r="AJ966" s="27">
        <v>2.2999999999999998</v>
      </c>
      <c r="AK966" s="27">
        <f t="shared" si="539"/>
        <v>1.6999999999999997</v>
      </c>
      <c r="AL966" s="27" t="s">
        <v>143</v>
      </c>
      <c r="AM966" s="27" t="s">
        <v>143</v>
      </c>
      <c r="AN966" s="27"/>
      <c r="AO966" s="27">
        <f t="shared" si="540"/>
        <v>2</v>
      </c>
      <c r="AP966" s="27"/>
      <c r="AQ966" s="27"/>
      <c r="AR966" s="27"/>
      <c r="AS966" s="27"/>
      <c r="AT966" s="27"/>
      <c r="AU966" s="27"/>
      <c r="AV966" s="27">
        <f t="shared" si="541"/>
        <v>0</v>
      </c>
      <c r="AW966" s="27"/>
      <c r="AX966" s="28">
        <f>VLOOKUP(J966,ABNT5101!$I$3:$J$9,2)</f>
        <v>10</v>
      </c>
      <c r="AY966" s="28">
        <f>VLOOKUP(J966,ABNT5101!$I$3:$M$9,5)</f>
        <v>0.18</v>
      </c>
      <c r="AZ966" s="28" t="str">
        <f>_xlfn.XLOOKUP(J966,ABNT5101!I:I,ABNT5101!L:L)</f>
        <v>-</v>
      </c>
      <c r="BA966" s="28">
        <f>_xlfn.XLOOKUP(J966,ABNT5101!$I:$I,ABNT5101!M:M)</f>
        <v>0.18</v>
      </c>
      <c r="BB966" s="28" t="str">
        <f>_xlfn.XLOOKUP(J966,ABNT5101!$I:$I,ABNT5101!N:N)</f>
        <v>-</v>
      </c>
      <c r="BC966" s="28">
        <f>_xlfn.XLOOKUP(J966,ABNT5101!$I:$I,ABNT5101!O:O)</f>
        <v>16</v>
      </c>
      <c r="BD966" s="31" t="str">
        <f t="shared" si="542"/>
        <v>ATENDE</v>
      </c>
      <c r="BE966" s="32">
        <f t="shared" si="565"/>
        <v>4.0000000000000036E-2</v>
      </c>
      <c r="BF966" s="32">
        <f t="shared" si="566"/>
        <v>3.2777777777777777</v>
      </c>
      <c r="BG966" s="32" t="str">
        <f t="shared" si="543"/>
        <v>-</v>
      </c>
      <c r="BH966" s="243">
        <v>10.4</v>
      </c>
      <c r="BI966" s="243">
        <v>0.77</v>
      </c>
      <c r="BJ966" s="34"/>
      <c r="BK966" s="34"/>
      <c r="BL966" s="35"/>
      <c r="BM966" s="34"/>
      <c r="BN966" s="31" t="str">
        <f t="shared" si="544"/>
        <v>ATENDE</v>
      </c>
      <c r="BO966" s="31" t="str">
        <f t="shared" si="567"/>
        <v>ATENDE</v>
      </c>
      <c r="BP966" s="31" t="str">
        <f t="shared" si="568"/>
        <v>ATENDE</v>
      </c>
      <c r="BQ966" s="31" t="str">
        <f t="shared" si="545"/>
        <v>ATENDE</v>
      </c>
      <c r="BR966" s="36" t="str">
        <f t="shared" si="546"/>
        <v>C4</v>
      </c>
      <c r="BS966" s="36" t="str">
        <f t="shared" si="563"/>
        <v>P6</v>
      </c>
      <c r="BT966" s="37">
        <f t="shared" si="547"/>
        <v>1.2033333333333336</v>
      </c>
      <c r="BU966" s="243">
        <v>6.61</v>
      </c>
      <c r="BV966" s="243">
        <v>4.3600000000000003</v>
      </c>
      <c r="BW966" s="36">
        <f>IF(BS966="-","-",_xlfn.XLOOKUP(BS966,ABNT5101!$B$4:$B$9,ABNT5101!$C$4:$C$9))</f>
        <v>3</v>
      </c>
      <c r="BX966" s="36">
        <f>IF(BS966="-","-",_xlfn.XLOOKUP(BS966,ABNT5101!$B$4:$B$9,ABNT5101!$D$4:$D$9))</f>
        <v>0.6</v>
      </c>
      <c r="BY966" s="31" t="str">
        <f t="shared" si="548"/>
        <v>ATENDE</v>
      </c>
      <c r="BZ966" s="31" t="str">
        <f t="shared" si="549"/>
        <v>ATENDE</v>
      </c>
      <c r="CA966" s="31" t="str">
        <f t="shared" si="550"/>
        <v>ATENDE</v>
      </c>
      <c r="CB966" s="36" t="str">
        <f t="shared" si="564"/>
        <v>P6</v>
      </c>
      <c r="CC966" s="37">
        <f t="shared" si="551"/>
        <v>1.6566666666666667</v>
      </c>
      <c r="CD966" s="244">
        <v>7.97</v>
      </c>
      <c r="CE966" s="244">
        <v>6.23</v>
      </c>
      <c r="CF966" s="31">
        <f>IF(CB966="-","-",_xlfn.XLOOKUP(CB966,ABNT5101!$B$4:$B$9,ABNT5101!$C$4:$C$9))</f>
        <v>3</v>
      </c>
      <c r="CG966" s="222">
        <f>IF(CB966="-","-",_xlfn.XLOOKUP(CB966,ABNT5101!$B$4:$B$9,ABNT5101!$D$4:$D$9))</f>
        <v>0.6</v>
      </c>
      <c r="CH966" s="31" t="str">
        <f t="shared" si="552"/>
        <v>ATENDE</v>
      </c>
      <c r="CI966" s="31" t="str">
        <f t="shared" si="553"/>
        <v>ATENDE</v>
      </c>
      <c r="CJ966" s="31" t="str">
        <f t="shared" si="554"/>
        <v>ATENDE</v>
      </c>
      <c r="CK966" s="56" t="str">
        <f>_xlfn.XLOOKUP(CL966,'Banco de dados'!$B:$B,'Banco de dados'!$D:$D)</f>
        <v>SX LIGHTING</v>
      </c>
      <c r="CL966" s="42" t="str">
        <f>'Banco de dados'!B54</f>
        <v>SX-INEVO030HF</v>
      </c>
      <c r="CM966" s="56" t="str">
        <f>_xlfn.XLOOKUP(CL966,'Banco de dados'!$B:$B,'Banco de dados'!$E:$E)</f>
        <v>SXINEVO030K50L12CZF7PHF</v>
      </c>
      <c r="CN966" s="56"/>
      <c r="CO966" s="56">
        <f>IF(CN966="-","-",_xlfn.XLOOKUP(CN966,'Banco de dados'!$B:$B,'Banco de dados'!$E:$E))</f>
        <v>0</v>
      </c>
      <c r="CP966" s="41">
        <f t="shared" si="555"/>
        <v>1</v>
      </c>
      <c r="CQ966" s="56">
        <f>_xlfn.XLOOKUP(CL966,'Banco de dados'!$B:$B,'Banco de dados'!$H:$H)</f>
        <v>31</v>
      </c>
      <c r="CR966" s="56" t="e">
        <f t="array" aca="1" ref="CR966" ca="1">_xludf.xlookup(CN966,'Banco de dados'!$B:$B,'Banco de dados'!$H:$H)</f>
        <v>#NAME?</v>
      </c>
      <c r="CS966" s="58" t="e">
        <f t="array" aca="1" ref="CS966" ca="1">_xludf.xlookup(CL966,'Banco de dados'!$B:$B,'Banco de dados'!$F:$F)</f>
        <v>#NAME?</v>
      </c>
      <c r="CT966" s="56" t="e">
        <f t="array" aca="1" ref="CT966" ca="1">_xludf.xlookup(CN966,'Banco de dados'!$B:$B,'Banco de dados'!$F:$F)</f>
        <v>#NAME?</v>
      </c>
      <c r="CU966" s="42"/>
      <c r="CV966" s="42"/>
      <c r="CW966" s="56" t="str">
        <f>IF(AJ966=0.5,"Suporte",IF(AND(AJ966&gt;='Braços de IP'!$B$9,AJ966&lt;='Braços de IP'!$D$9),'Braços de IP'!$E$9,IF(AND(AJ966&gt;='Braços de IP'!$B$10,AJ966&lt;='Braços de IP'!$D$10),'Braços de IP'!$E$10,IF(AND(AJ966&gt;='Braços de IP'!$B$11,AJ966&lt;='Braços de IP'!$D$11),'Braços de IP'!$E$11,IF(AND(AJ966&gt;='Braços de IP'!$B$12,AJ966&lt;='Braços de IP'!$D$12),'Braços de IP'!$E$12,IF(AND(AJ966&gt;='Braços de IP'!$B$13,AJ966&lt;='Braços de IP'!$D$13),'Braços de IP'!$E$13,IF(AND(AJ966&gt;='Braços de IP'!$B$14,AJ966&lt;='Braços de IP'!$D$14),'Braços de IP'!$E$14,"ERRO")))))))</f>
        <v>Médio II</v>
      </c>
      <c r="CX966" s="42"/>
      <c r="CY966" s="56" t="str">
        <f>IF($CX966="","",VLOOKUP($CX966,'Braços de IP'!$E$9:$I$15,2,0))</f>
        <v/>
      </c>
      <c r="CZ966" s="43" t="str">
        <f>IF($CX966="","",VLOOKUP($CX966,'Braços de IP'!$E$9:$I$15,5,0))</f>
        <v/>
      </c>
      <c r="DA966" s="56"/>
      <c r="DB966" s="56"/>
      <c r="DC966" s="56"/>
      <c r="DD966" s="56"/>
      <c r="DE966" s="56"/>
      <c r="DF966" s="56"/>
      <c r="DG966" s="44">
        <f t="shared" si="556"/>
        <v>31</v>
      </c>
      <c r="DH966" s="45">
        <f t="shared" si="557"/>
        <v>90</v>
      </c>
      <c r="DI966" s="44">
        <f t="shared" si="558"/>
        <v>121</v>
      </c>
      <c r="DJ966" s="46">
        <f t="shared" si="559"/>
        <v>0.65555555555555556</v>
      </c>
      <c r="DK966" s="47" t="s">
        <v>147</v>
      </c>
      <c r="DL966" s="48"/>
      <c r="DM966" s="49"/>
      <c r="DN966" s="23" t="s">
        <v>148</v>
      </c>
      <c r="DO966" s="23"/>
      <c r="DP966" s="50"/>
      <c r="DQ966" s="50" t="e">
        <f t="shared" si="560"/>
        <v>#VALUE!</v>
      </c>
      <c r="DS966" s="5" t="s">
        <v>2</v>
      </c>
      <c r="DT966" s="5">
        <f t="shared" si="561"/>
        <v>0</v>
      </c>
      <c r="DU966" s="50" t="e">
        <f t="shared" si="562"/>
        <v>#DIV/0!</v>
      </c>
    </row>
    <row r="967" spans="1:127" ht="13.5" customHeight="1" x14ac:dyDescent="0.3">
      <c r="A967" t="s">
        <v>1290</v>
      </c>
      <c r="B967" s="5"/>
      <c r="C967" s="5" t="s">
        <v>148</v>
      </c>
      <c r="D967" s="5"/>
      <c r="E967" s="22" t="s">
        <v>205</v>
      </c>
      <c r="F967" s="22" t="s">
        <v>137</v>
      </c>
      <c r="G967" s="23" t="s">
        <v>206</v>
      </c>
      <c r="H967" s="23">
        <v>-23.402242000000001</v>
      </c>
      <c r="I967" s="23">
        <v>-46.852888999999998</v>
      </c>
      <c r="J967" s="24" t="s">
        <v>160</v>
      </c>
      <c r="K967" s="25"/>
      <c r="L967" s="24" t="s">
        <v>140</v>
      </c>
      <c r="M967" s="24" t="s">
        <v>141</v>
      </c>
      <c r="N967" s="26">
        <v>90</v>
      </c>
      <c r="O967" s="27" t="s">
        <v>142</v>
      </c>
      <c r="P967" s="27" t="s">
        <v>143</v>
      </c>
      <c r="Q967" s="26">
        <f t="shared" si="538"/>
        <v>180</v>
      </c>
      <c r="R967" s="27">
        <v>1</v>
      </c>
      <c r="S967" s="28">
        <v>3</v>
      </c>
      <c r="T967" s="28">
        <v>6.5</v>
      </c>
      <c r="U967" s="23"/>
      <c r="V967" s="23"/>
      <c r="W967" s="29"/>
      <c r="X967" s="28">
        <v>3</v>
      </c>
      <c r="Y967" s="27">
        <v>0</v>
      </c>
      <c r="Z967" s="27"/>
      <c r="AA967" s="27"/>
      <c r="AB967" s="27"/>
      <c r="AC967" s="27"/>
      <c r="AD967" s="27" t="s">
        <v>144</v>
      </c>
      <c r="AE967" s="27" t="s">
        <v>145</v>
      </c>
      <c r="AF967" s="27">
        <v>27.5</v>
      </c>
      <c r="AG967" s="27">
        <v>8.3000000000000007</v>
      </c>
      <c r="AH967" s="27">
        <v>1</v>
      </c>
      <c r="AI967" s="27">
        <v>0.6</v>
      </c>
      <c r="AJ967" s="27">
        <v>2.2999999999999998</v>
      </c>
      <c r="AK967" s="27">
        <f t="shared" si="539"/>
        <v>1.6999999999999997</v>
      </c>
      <c r="AL967" s="27" t="s">
        <v>143</v>
      </c>
      <c r="AM967" s="27" t="s">
        <v>143</v>
      </c>
      <c r="AN967" s="27"/>
      <c r="AO967" s="27">
        <f t="shared" si="540"/>
        <v>2</v>
      </c>
      <c r="AP967" s="27"/>
      <c r="AQ967" s="27"/>
      <c r="AR967" s="27"/>
      <c r="AS967" s="27"/>
      <c r="AT967" s="27"/>
      <c r="AU967" s="27"/>
      <c r="AV967" s="27">
        <f t="shared" si="541"/>
        <v>0</v>
      </c>
      <c r="AW967" s="27"/>
      <c r="AX967" s="28">
        <f>VLOOKUP(J967,ABNT5101!$I$3:$J$9,2)</f>
        <v>10</v>
      </c>
      <c r="AY967" s="28">
        <f>VLOOKUP(J967,ABNT5101!$I$3:$M$9,5)</f>
        <v>0.18</v>
      </c>
      <c r="AZ967" s="28" t="str">
        <f>_xlfn.XLOOKUP(J967,ABNT5101!I:I,ABNT5101!L:L)</f>
        <v>-</v>
      </c>
      <c r="BA967" s="28">
        <f>_xlfn.XLOOKUP(J967,ABNT5101!$I:$I,ABNT5101!M:M)</f>
        <v>0.18</v>
      </c>
      <c r="BB967" s="28" t="str">
        <f>_xlfn.XLOOKUP(J967,ABNT5101!$I:$I,ABNT5101!N:N)</f>
        <v>-</v>
      </c>
      <c r="BC967" s="28">
        <f>_xlfn.XLOOKUP(J967,ABNT5101!$I:$I,ABNT5101!O:O)</f>
        <v>16</v>
      </c>
      <c r="BD967" s="31" t="str">
        <f t="shared" si="542"/>
        <v>ATENDE</v>
      </c>
      <c r="BE967" s="32">
        <f t="shared" si="565"/>
        <v>4.8000000000000043E-2</v>
      </c>
      <c r="BF967" s="32">
        <f t="shared" si="566"/>
        <v>3.1111111111111116</v>
      </c>
      <c r="BG967" s="32" t="str">
        <f t="shared" si="543"/>
        <v>-</v>
      </c>
      <c r="BH967" s="243">
        <v>10.48</v>
      </c>
      <c r="BI967" s="243">
        <v>0.74</v>
      </c>
      <c r="BJ967" s="34"/>
      <c r="BK967" s="34"/>
      <c r="BL967" s="35"/>
      <c r="BM967" s="34"/>
      <c r="BN967" s="31" t="str">
        <f t="shared" si="544"/>
        <v>ATENDE</v>
      </c>
      <c r="BO967" s="31" t="str">
        <f t="shared" si="567"/>
        <v>ATENDE</v>
      </c>
      <c r="BP967" s="31" t="str">
        <f t="shared" si="568"/>
        <v>ATENDE</v>
      </c>
      <c r="BQ967" s="31" t="str">
        <f t="shared" si="545"/>
        <v>ATENDE</v>
      </c>
      <c r="BR967" s="36" t="str">
        <f t="shared" si="546"/>
        <v>C4</v>
      </c>
      <c r="BS967" s="36" t="str">
        <f t="shared" si="563"/>
        <v>P6</v>
      </c>
      <c r="BT967" s="37">
        <f t="shared" si="547"/>
        <v>1.2566666666666664</v>
      </c>
      <c r="BU967" s="243">
        <v>6.77</v>
      </c>
      <c r="BV967" s="243">
        <v>4.67</v>
      </c>
      <c r="BW967" s="36">
        <f>IF(BS967="-","-",_xlfn.XLOOKUP(BS967,ABNT5101!$B$4:$B$9,ABNT5101!$C$4:$C$9))</f>
        <v>3</v>
      </c>
      <c r="BX967" s="36">
        <f>IF(BS967="-","-",_xlfn.XLOOKUP(BS967,ABNT5101!$B$4:$B$9,ABNT5101!$D$4:$D$9))</f>
        <v>0.6</v>
      </c>
      <c r="BY967" s="31" t="str">
        <f t="shared" si="548"/>
        <v>ATENDE</v>
      </c>
      <c r="BZ967" s="31" t="str">
        <f t="shared" si="549"/>
        <v>ATENDE</v>
      </c>
      <c r="CA967" s="31" t="str">
        <f t="shared" si="550"/>
        <v>ATENDE</v>
      </c>
      <c r="CB967" s="36" t="str">
        <f t="shared" si="564"/>
        <v>P6</v>
      </c>
      <c r="CC967" s="37">
        <f t="shared" si="551"/>
        <v>1.4166666666666665</v>
      </c>
      <c r="CD967" s="244">
        <v>7.25</v>
      </c>
      <c r="CE967" s="244">
        <v>5.69</v>
      </c>
      <c r="CF967" s="31">
        <f>IF(CB967="-","-",_xlfn.XLOOKUP(CB967,ABNT5101!$B$4:$B$9,ABNT5101!$C$4:$C$9))</f>
        <v>3</v>
      </c>
      <c r="CG967" s="222">
        <f>IF(CB967="-","-",_xlfn.XLOOKUP(CB967,ABNT5101!$B$4:$B$9,ABNT5101!$D$4:$D$9))</f>
        <v>0.6</v>
      </c>
      <c r="CH967" s="31" t="str">
        <f t="shared" si="552"/>
        <v>ATENDE</v>
      </c>
      <c r="CI967" s="31" t="str">
        <f t="shared" si="553"/>
        <v>ATENDE</v>
      </c>
      <c r="CJ967" s="31" t="str">
        <f t="shared" si="554"/>
        <v>ATENDE</v>
      </c>
      <c r="CK967" s="56" t="str">
        <f>_xlfn.XLOOKUP(CL967,'Banco de dados'!$B:$B,'Banco de dados'!$D:$D)</f>
        <v>TECNOWATT</v>
      </c>
      <c r="CL967" s="42" t="str">
        <f>'Banco de dados'!B65</f>
        <v xml:space="preserve">SIGSAGPTLRRSSNDL_30W_38IBBRS
</v>
      </c>
      <c r="CM967" s="56" t="str">
        <f>_xlfn.XLOOKUP(CL967,'Banco de dados'!$B:$B,'Banco de dados'!$E:$E)</f>
        <v>SIGSAGPTLRRSSNDL_30W_38IBBRS
1-10C1MUN6.5</v>
      </c>
      <c r="CN967" s="56"/>
      <c r="CO967" s="56">
        <f>IF(CN967="-","-",_xlfn.XLOOKUP(CN967,'Banco de dados'!$B:$B,'Banco de dados'!$E:$E))</f>
        <v>0</v>
      </c>
      <c r="CP967" s="41">
        <f t="shared" si="555"/>
        <v>1</v>
      </c>
      <c r="CQ967" s="56">
        <f>_xlfn.XLOOKUP(CL967,'Banco de dados'!$B:$B,'Banco de dados'!$H:$H)</f>
        <v>30</v>
      </c>
      <c r="CR967" s="56" t="e">
        <f t="array" aca="1" ref="CR967" ca="1">_xludf.xlookup(CN967,'Banco de dados'!$B:$B,'Banco de dados'!$H:$H)</f>
        <v>#NAME?</v>
      </c>
      <c r="CS967" s="58" t="e">
        <f t="array" aca="1" ref="CS967" ca="1">_xludf.xlookup(CL967,'Banco de dados'!$B:$B,'Banco de dados'!$F:$F)</f>
        <v>#NAME?</v>
      </c>
      <c r="CT967" s="56" t="e">
        <f t="array" aca="1" ref="CT967" ca="1">_xludf.xlookup(CN967,'Banco de dados'!$B:$B,'Banco de dados'!$F:$F)</f>
        <v>#NAME?</v>
      </c>
      <c r="CU967" s="42"/>
      <c r="CV967" s="42"/>
      <c r="CW967" s="56" t="str">
        <f>IF(AJ967=0.5,"Suporte",IF(AND(AJ967&gt;='Braços de IP'!$B$9,AJ967&lt;='Braços de IP'!$D$9),'Braços de IP'!$E$9,IF(AND(AJ967&gt;='Braços de IP'!$B$10,AJ967&lt;='Braços de IP'!$D$10),'Braços de IP'!$E$10,IF(AND(AJ967&gt;='Braços de IP'!$B$11,AJ967&lt;='Braços de IP'!$D$11),'Braços de IP'!$E$11,IF(AND(AJ967&gt;='Braços de IP'!$B$12,AJ967&lt;='Braços de IP'!$D$12),'Braços de IP'!$E$12,IF(AND(AJ967&gt;='Braços de IP'!$B$13,AJ967&lt;='Braços de IP'!$D$13),'Braços de IP'!$E$13,IF(AND(AJ967&gt;='Braços de IP'!$B$14,AJ967&lt;='Braços de IP'!$D$14),'Braços de IP'!$E$14,"ERRO")))))))</f>
        <v>Médio II</v>
      </c>
      <c r="CX967" s="42"/>
      <c r="CY967" s="56" t="str">
        <f>IF($CX967="","",VLOOKUP($CX967,'Braços de IP'!$E$9:$I$15,2,0))</f>
        <v/>
      </c>
      <c r="CZ967" s="43" t="str">
        <f>IF($CX967="","",VLOOKUP($CX967,'Braços de IP'!$E$9:$I$15,5,0))</f>
        <v/>
      </c>
      <c r="DA967" s="56"/>
      <c r="DB967" s="56"/>
      <c r="DC967" s="56"/>
      <c r="DD967" s="56"/>
      <c r="DE967" s="56"/>
      <c r="DF967" s="56"/>
      <c r="DG967" s="44">
        <f t="shared" si="556"/>
        <v>30</v>
      </c>
      <c r="DH967" s="45">
        <f t="shared" si="557"/>
        <v>90</v>
      </c>
      <c r="DI967" s="44">
        <f t="shared" si="558"/>
        <v>120</v>
      </c>
      <c r="DJ967" s="46">
        <f t="shared" si="559"/>
        <v>0.66666666666666674</v>
      </c>
      <c r="DK967" s="47" t="s">
        <v>147</v>
      </c>
      <c r="DL967" s="48"/>
      <c r="DM967" s="49"/>
      <c r="DN967" s="23" t="s">
        <v>148</v>
      </c>
      <c r="DO967" s="23"/>
      <c r="DP967" s="50"/>
      <c r="DQ967" s="50" t="e">
        <f t="shared" si="560"/>
        <v>#VALUE!</v>
      </c>
      <c r="DS967" s="5" t="s">
        <v>2</v>
      </c>
      <c r="DT967" s="5">
        <f t="shared" si="561"/>
        <v>0</v>
      </c>
      <c r="DU967" s="50" t="e">
        <f t="shared" si="562"/>
        <v>#DIV/0!</v>
      </c>
    </row>
    <row r="968" spans="1:127" ht="15.75" customHeight="1" x14ac:dyDescent="0.3">
      <c r="A968" s="224" t="s">
        <v>1290</v>
      </c>
      <c r="B968" s="5"/>
      <c r="C968" s="5" t="s">
        <v>148</v>
      </c>
      <c r="D968" s="5"/>
      <c r="E968" s="22" t="s">
        <v>737</v>
      </c>
      <c r="F968" s="22" t="s">
        <v>137</v>
      </c>
      <c r="G968" s="23" t="s">
        <v>738</v>
      </c>
      <c r="H968" s="23">
        <v>-23.345628999999999</v>
      </c>
      <c r="I968" s="23">
        <v>-46.850906999999999</v>
      </c>
      <c r="J968" s="24" t="s">
        <v>269</v>
      </c>
      <c r="K968" s="25"/>
      <c r="L968" s="24" t="s">
        <v>157</v>
      </c>
      <c r="M968" s="24" t="s">
        <v>141</v>
      </c>
      <c r="N968" s="26">
        <v>200</v>
      </c>
      <c r="O968" s="27" t="s">
        <v>142</v>
      </c>
      <c r="P968" s="27" t="s">
        <v>143</v>
      </c>
      <c r="Q968" s="26">
        <f t="shared" si="538"/>
        <v>400</v>
      </c>
      <c r="R968" s="27">
        <v>2</v>
      </c>
      <c r="S968" s="28">
        <v>2</v>
      </c>
      <c r="T968" s="28">
        <v>12</v>
      </c>
      <c r="U968" s="23"/>
      <c r="V968" s="23"/>
      <c r="W968" s="29"/>
      <c r="X968" s="28">
        <v>2</v>
      </c>
      <c r="Y968" s="27"/>
      <c r="Z968" s="27"/>
      <c r="AA968" s="27"/>
      <c r="AB968" s="27"/>
      <c r="AC968" s="27"/>
      <c r="AD968" s="27" t="s">
        <v>212</v>
      </c>
      <c r="AE968" s="27" t="s">
        <v>145</v>
      </c>
      <c r="AF968" s="27">
        <v>36</v>
      </c>
      <c r="AG968" s="27">
        <v>9.3000000000000007</v>
      </c>
      <c r="AH968" s="27">
        <v>1</v>
      </c>
      <c r="AI968" s="27">
        <v>0.6</v>
      </c>
      <c r="AJ968" s="27">
        <v>3.6</v>
      </c>
      <c r="AK968" s="27">
        <f t="shared" si="539"/>
        <v>3</v>
      </c>
      <c r="AL968" s="27" t="s">
        <v>143</v>
      </c>
      <c r="AM968" s="27" t="s">
        <v>143</v>
      </c>
      <c r="AN968" s="27"/>
      <c r="AO968" s="27">
        <f t="shared" si="540"/>
        <v>4</v>
      </c>
      <c r="AP968" s="27"/>
      <c r="AQ968" s="27"/>
      <c r="AR968" s="27"/>
      <c r="AS968" s="27"/>
      <c r="AT968" s="27"/>
      <c r="AU968" s="27"/>
      <c r="AV968" s="27">
        <f t="shared" si="541"/>
        <v>0</v>
      </c>
      <c r="AW968" s="27"/>
      <c r="AX968" s="28">
        <f>VLOOKUP(J968,ABNT5101!$I$3:$J$9,2)</f>
        <v>30</v>
      </c>
      <c r="AY968" s="28">
        <f>VLOOKUP(J968,ABNT5101!$I$3:$M$9,5)</f>
        <v>0.38</v>
      </c>
      <c r="AZ968" s="28" t="str">
        <f>_xlfn.XLOOKUP(J968,ABNT5101!I:I,ABNT5101!L:L)</f>
        <v>-</v>
      </c>
      <c r="BA968" s="28">
        <f>_xlfn.XLOOKUP(J968,ABNT5101!$I:$I,ABNT5101!M:M)</f>
        <v>0.38</v>
      </c>
      <c r="BB968" s="28" t="str">
        <f>_xlfn.XLOOKUP(J968,ABNT5101!$I:$I,ABNT5101!N:N)</f>
        <v>-</v>
      </c>
      <c r="BC968" s="28">
        <f>_xlfn.XLOOKUP(J968,ABNT5101!$I:$I,ABNT5101!O:O)</f>
        <v>14</v>
      </c>
      <c r="BD968" s="31" t="str">
        <f t="shared" si="542"/>
        <v>ATENDE</v>
      </c>
      <c r="BE968" s="32">
        <f t="shared" si="565"/>
        <v>9.6333333333333382E-2</v>
      </c>
      <c r="BF968" s="32">
        <f t="shared" si="566"/>
        <v>0.34210526315789469</v>
      </c>
      <c r="BG968" s="31" t="str">
        <f t="shared" si="543"/>
        <v>-</v>
      </c>
      <c r="BH968" s="34">
        <v>32.89</v>
      </c>
      <c r="BI968" s="34">
        <v>0.51</v>
      </c>
      <c r="BJ968" s="34"/>
      <c r="BK968" s="34"/>
      <c r="BL968" s="35"/>
      <c r="BM968" s="34"/>
      <c r="BN968" s="31" t="str">
        <f t="shared" si="544"/>
        <v>ATENDE</v>
      </c>
      <c r="BO968" s="31" t="str">
        <f t="shared" si="567"/>
        <v>ATENDE</v>
      </c>
      <c r="BP968" s="31" t="str">
        <f t="shared" si="568"/>
        <v>ATENDE</v>
      </c>
      <c r="BQ968" s="31" t="str">
        <f t="shared" si="545"/>
        <v>ATENDE</v>
      </c>
      <c r="BR968" s="36" t="str">
        <f t="shared" si="546"/>
        <v>C1</v>
      </c>
      <c r="BS968" s="36" t="str">
        <f t="shared" si="563"/>
        <v>P5</v>
      </c>
      <c r="BT968" s="37">
        <f t="shared" si="547"/>
        <v>3.0979999999999999</v>
      </c>
      <c r="BU968" s="243">
        <v>20.49</v>
      </c>
      <c r="BV968" s="243">
        <v>12.35</v>
      </c>
      <c r="BW968" s="36">
        <f>IF(BS968="-","-",_xlfn.XLOOKUP(BS968,ABNT5101!$B$4:$B$9,ABNT5101!$C$4:$C$9))</f>
        <v>5</v>
      </c>
      <c r="BX968" s="36">
        <f>IF(BS968="-","-",_xlfn.XLOOKUP(BS968,ABNT5101!$B$4:$B$9,ABNT5101!$D$4:$D$9))</f>
        <v>1</v>
      </c>
      <c r="BY968" s="31" t="str">
        <f t="shared" si="548"/>
        <v>ATENDE</v>
      </c>
      <c r="BZ968" s="31" t="str">
        <f t="shared" si="549"/>
        <v>ATENDE</v>
      </c>
      <c r="CA968" s="31" t="str">
        <f t="shared" si="550"/>
        <v>ATENDE</v>
      </c>
      <c r="CB968" s="36" t="str">
        <f t="shared" si="564"/>
        <v>P5</v>
      </c>
      <c r="CC968" s="37">
        <f t="shared" si="551"/>
        <v>3.0979999999999999</v>
      </c>
      <c r="CD968" s="244">
        <v>20.49</v>
      </c>
      <c r="CE968" s="244">
        <v>12.35</v>
      </c>
      <c r="CF968" s="31">
        <f>IF(CB968="-","-",_xlfn.XLOOKUP(CB968,ABNT5101!$B$4:$B$9,ABNT5101!$C$4:$C$9))</f>
        <v>5</v>
      </c>
      <c r="CG968" s="222">
        <f>IF(CB968="-","-",_xlfn.XLOOKUP(CB968,ABNT5101!$B$4:$B$9,ABNT5101!$D$4:$D$9))</f>
        <v>1</v>
      </c>
      <c r="CH968" s="31" t="str">
        <f t="shared" si="552"/>
        <v>ATENDE</v>
      </c>
      <c r="CI968" s="31" t="str">
        <f t="shared" si="553"/>
        <v>ATENDE</v>
      </c>
      <c r="CJ968" s="31" t="str">
        <f t="shared" si="554"/>
        <v>ATENDE</v>
      </c>
      <c r="CK968" s="56" t="str">
        <f>_xlfn.XLOOKUP(CL968,'Banco de dados'!$B:$B,'Banco de dados'!$D:$D)</f>
        <v>LEDSTAR</v>
      </c>
      <c r="CL968" s="42" t="str">
        <f>'Banco de dados'!B11</f>
        <v xml:space="preserve"> SL VT 9.1 85W</v>
      </c>
      <c r="CM968" s="56" t="str">
        <f>_xlfn.XLOOKUP(CL968,'Banco de dados'!$B:$B,'Banco de dados'!$E:$E)</f>
        <v>LUM LED SL VT 9.1 85W</v>
      </c>
      <c r="CN968" s="56"/>
      <c r="CO968" s="56">
        <f>IF(CN968="-","-",_xlfn.XLOOKUP(CN968,'Banco de dados'!$B:$B,'Banco de dados'!$E:$E))</f>
        <v>0</v>
      </c>
      <c r="CP968" s="41">
        <f t="shared" si="555"/>
        <v>1</v>
      </c>
      <c r="CQ968" s="56">
        <f>_xlfn.XLOOKUP(CL968,'Banco de dados'!$B:$B,'Banco de dados'!$H:$H)</f>
        <v>85</v>
      </c>
      <c r="CR968" s="56" t="e">
        <f t="array" aca="1" ref="CR968" ca="1">_xludf.xlookup(CN968,'Banco de dados'!$B:$B,'Banco de dados'!$H:$H)</f>
        <v>#NAME?</v>
      </c>
      <c r="CS968" s="58" t="e">
        <f t="array" aca="1" ref="CS968" ca="1">_xludf.xlookup(CL968,'Banco de dados'!$B:$B,'Banco de dados'!$F:$F)</f>
        <v>#NAME?</v>
      </c>
      <c r="CT968" s="56" t="e">
        <f t="array" aca="1" ref="CT968" ca="1">_xludf.xlookup(CN968,'Banco de dados'!$B:$B,'Banco de dados'!$F:$F)</f>
        <v>#NAME?</v>
      </c>
      <c r="CU968" s="42"/>
      <c r="CV968" s="42"/>
      <c r="CW968" s="56" t="str">
        <f>IF(AJ968=0.5,"Suporte",IF(AND(AJ968&gt;='Braços de IP'!$B$9,AJ968&lt;='Braços de IP'!$D$9),'Braços de IP'!$E$9,IF(AND(AJ968&gt;='Braços de IP'!$B$10,AJ968&lt;='Braços de IP'!$D$10),'Braços de IP'!$E$10,IF(AND(AJ968&gt;='Braços de IP'!$B$11,AJ968&lt;='Braços de IP'!$D$11),'Braços de IP'!$E$11,IF(AND(AJ968&gt;='Braços de IP'!$B$12,AJ968&lt;='Braços de IP'!$D$12),'Braços de IP'!$E$12,IF(AND(AJ968&gt;='Braços de IP'!$B$13,AJ968&lt;='Braços de IP'!$D$13),'Braços de IP'!$E$13,IF(AND(AJ968&gt;='Braços de IP'!$B$14,AJ968&lt;='Braços de IP'!$D$14),'Braços de IP'!$E$14,"ERRO")))))))</f>
        <v>Longo II</v>
      </c>
      <c r="CX968" s="42"/>
      <c r="CY968" s="56" t="str">
        <f>IF($CX968="","",VLOOKUP($CX968,'Braços de IP'!$E$9:$I$15,2,0))</f>
        <v/>
      </c>
      <c r="CZ968" s="43" t="str">
        <f>IF($CX968="","",VLOOKUP($CX968,'Braços de IP'!$E$9:$I$15,5,0))</f>
        <v/>
      </c>
      <c r="DA968" s="56"/>
      <c r="DB968" s="56"/>
      <c r="DC968" s="56"/>
      <c r="DD968" s="56"/>
      <c r="DE968" s="56"/>
      <c r="DF968" s="56"/>
      <c r="DG968" s="44">
        <f t="shared" si="556"/>
        <v>85</v>
      </c>
      <c r="DH968" s="45">
        <f t="shared" si="557"/>
        <v>200</v>
      </c>
      <c r="DI968" s="44">
        <f t="shared" si="558"/>
        <v>285</v>
      </c>
      <c r="DJ968" s="46">
        <f t="shared" si="559"/>
        <v>0.57499999999999996</v>
      </c>
      <c r="DK968" s="47" t="s">
        <v>147</v>
      </c>
      <c r="DL968" s="48"/>
      <c r="DM968" s="49"/>
      <c r="DN968" s="23" t="s">
        <v>148</v>
      </c>
      <c r="DO968" s="23"/>
      <c r="DP968" s="50"/>
      <c r="DQ968" s="50" t="e">
        <f t="shared" si="560"/>
        <v>#VALUE!</v>
      </c>
      <c r="DS968" s="5" t="s">
        <v>2</v>
      </c>
      <c r="DT968" s="5">
        <f t="shared" si="561"/>
        <v>0</v>
      </c>
      <c r="DU968" s="50" t="e">
        <f t="shared" si="562"/>
        <v>#DIV/0!</v>
      </c>
    </row>
    <row r="969" spans="1:127" ht="15.75" customHeight="1" x14ac:dyDescent="0.3">
      <c r="A969" s="224" t="s">
        <v>1290</v>
      </c>
      <c r="B969" s="5"/>
      <c r="C969" s="5" t="s">
        <v>148</v>
      </c>
      <c r="D969" s="5"/>
      <c r="E969" s="22" t="s">
        <v>737</v>
      </c>
      <c r="F969" s="22" t="s">
        <v>137</v>
      </c>
      <c r="G969" s="23" t="s">
        <v>738</v>
      </c>
      <c r="H969" s="23">
        <v>-23.345628999999999</v>
      </c>
      <c r="I969" s="23">
        <v>-46.850906999999999</v>
      </c>
      <c r="J969" s="24" t="s">
        <v>269</v>
      </c>
      <c r="K969" s="25"/>
      <c r="L969" s="24" t="s">
        <v>157</v>
      </c>
      <c r="M969" s="24" t="s">
        <v>141</v>
      </c>
      <c r="N969" s="26">
        <v>200</v>
      </c>
      <c r="O969" s="27" t="s">
        <v>142</v>
      </c>
      <c r="P969" s="27" t="s">
        <v>143</v>
      </c>
      <c r="Q969" s="26">
        <f t="shared" si="538"/>
        <v>400</v>
      </c>
      <c r="R969" s="27">
        <v>2</v>
      </c>
      <c r="S969" s="28">
        <v>2</v>
      </c>
      <c r="T969" s="28">
        <v>12</v>
      </c>
      <c r="U969" s="23"/>
      <c r="V969" s="23"/>
      <c r="W969" s="29"/>
      <c r="X969" s="28">
        <v>2</v>
      </c>
      <c r="Y969" s="27"/>
      <c r="Z969" s="27"/>
      <c r="AA969" s="27"/>
      <c r="AB969" s="27"/>
      <c r="AC969" s="27"/>
      <c r="AD969" s="27" t="s">
        <v>212</v>
      </c>
      <c r="AE969" s="27" t="s">
        <v>145</v>
      </c>
      <c r="AF969" s="27">
        <v>36</v>
      </c>
      <c r="AG969" s="27">
        <v>9.3000000000000007</v>
      </c>
      <c r="AH969" s="27">
        <v>1</v>
      </c>
      <c r="AI969" s="27">
        <v>0.6</v>
      </c>
      <c r="AJ969" s="27">
        <v>3.6</v>
      </c>
      <c r="AK969" s="27">
        <f t="shared" si="539"/>
        <v>3</v>
      </c>
      <c r="AL969" s="27" t="s">
        <v>143</v>
      </c>
      <c r="AM969" s="27" t="s">
        <v>143</v>
      </c>
      <c r="AN969" s="27"/>
      <c r="AO969" s="27">
        <f t="shared" si="540"/>
        <v>4</v>
      </c>
      <c r="AP969" s="27"/>
      <c r="AQ969" s="27"/>
      <c r="AR969" s="27"/>
      <c r="AS969" s="27"/>
      <c r="AT969" s="27"/>
      <c r="AU969" s="27"/>
      <c r="AV969" s="27">
        <f t="shared" si="541"/>
        <v>0</v>
      </c>
      <c r="AW969" s="27"/>
      <c r="AX969" s="28">
        <f>VLOOKUP(J969,ABNT5101!$I$3:$J$9,2)</f>
        <v>30</v>
      </c>
      <c r="AY969" s="28">
        <f>VLOOKUP(J969,ABNT5101!$I$3:$M$9,5)</f>
        <v>0.38</v>
      </c>
      <c r="AZ969" s="28" t="str">
        <f>_xlfn.XLOOKUP(J969,ABNT5101!I:I,ABNT5101!L:L)</f>
        <v>-</v>
      </c>
      <c r="BA969" s="28">
        <f>_xlfn.XLOOKUP(J969,ABNT5101!$I:$I,ABNT5101!M:M)</f>
        <v>0.38</v>
      </c>
      <c r="BB969" s="28" t="str">
        <f>_xlfn.XLOOKUP(J969,ABNT5101!$I:$I,ABNT5101!N:N)</f>
        <v>-</v>
      </c>
      <c r="BC969" s="28">
        <f>_xlfn.XLOOKUP(J969,ABNT5101!$I:$I,ABNT5101!O:O)</f>
        <v>14</v>
      </c>
      <c r="BD969" s="31" t="str">
        <f t="shared" si="542"/>
        <v>ATENDE</v>
      </c>
      <c r="BE969" s="32">
        <f t="shared" si="565"/>
        <v>5.9666666666666535E-2</v>
      </c>
      <c r="BF969" s="32">
        <f t="shared" si="566"/>
        <v>0.36842105263157898</v>
      </c>
      <c r="BG969" s="31" t="str">
        <f t="shared" si="543"/>
        <v>-</v>
      </c>
      <c r="BH969" s="34">
        <v>31.79</v>
      </c>
      <c r="BI969" s="34">
        <v>0.52</v>
      </c>
      <c r="BJ969" s="34"/>
      <c r="BK969" s="34"/>
      <c r="BL969" s="35"/>
      <c r="BM969" s="34"/>
      <c r="BN969" s="31" t="str">
        <f t="shared" si="544"/>
        <v>ATENDE</v>
      </c>
      <c r="BO969" s="31" t="str">
        <f t="shared" si="567"/>
        <v>ATENDE</v>
      </c>
      <c r="BP969" s="31" t="str">
        <f t="shared" si="568"/>
        <v>ATENDE</v>
      </c>
      <c r="BQ969" s="31" t="str">
        <f t="shared" si="545"/>
        <v>ATENDE</v>
      </c>
      <c r="BR969" s="36" t="str">
        <f t="shared" si="546"/>
        <v>C1</v>
      </c>
      <c r="BS969" s="36" t="str">
        <f t="shared" si="563"/>
        <v>P5</v>
      </c>
      <c r="BT969" s="37">
        <f t="shared" si="547"/>
        <v>3.1959999999999997</v>
      </c>
      <c r="BU969" s="243">
        <v>20.98</v>
      </c>
      <c r="BV969" s="243">
        <v>12.11</v>
      </c>
      <c r="BW969" s="36">
        <f>IF(BS969="-","-",_xlfn.XLOOKUP(BS969,ABNT5101!$B$4:$B$9,ABNT5101!$C$4:$C$9))</f>
        <v>5</v>
      </c>
      <c r="BX969" s="36">
        <f>IF(BS969="-","-",_xlfn.XLOOKUP(BS969,ABNT5101!$B$4:$B$9,ABNT5101!$D$4:$D$9))</f>
        <v>1</v>
      </c>
      <c r="BY969" s="31" t="str">
        <f t="shared" si="548"/>
        <v>ATENDE</v>
      </c>
      <c r="BZ969" s="31" t="str">
        <f t="shared" si="549"/>
        <v>ATENDE</v>
      </c>
      <c r="CA969" s="31" t="str">
        <f t="shared" si="550"/>
        <v>ATENDE</v>
      </c>
      <c r="CB969" s="36" t="str">
        <f t="shared" si="564"/>
        <v>P5</v>
      </c>
      <c r="CC969" s="37">
        <f t="shared" si="551"/>
        <v>3.1959999999999997</v>
      </c>
      <c r="CD969" s="244">
        <v>20.98</v>
      </c>
      <c r="CE969" s="244">
        <v>12.11</v>
      </c>
      <c r="CF969" s="31">
        <f>IF(CB969="-","-",_xlfn.XLOOKUP(CB969,ABNT5101!$B$4:$B$9,ABNT5101!$C$4:$C$9))</f>
        <v>5</v>
      </c>
      <c r="CG969" s="36">
        <f>IF(CB969="-","-",_xlfn.XLOOKUP(CB969,ABNT5101!$B$4:$B$9,ABNT5101!$D$4:$D$9))</f>
        <v>1</v>
      </c>
      <c r="CH969" s="31" t="str">
        <f t="shared" si="552"/>
        <v>ATENDE</v>
      </c>
      <c r="CI969" s="31" t="str">
        <f t="shared" si="553"/>
        <v>ATENDE</v>
      </c>
      <c r="CJ969" s="31" t="str">
        <f t="shared" si="554"/>
        <v>ATENDE</v>
      </c>
      <c r="CK969" s="56" t="str">
        <f>_xlfn.XLOOKUP(CL969,'Banco de dados'!$B:$B,'Banco de dados'!$D:$D)</f>
        <v>SX LIGHTING</v>
      </c>
      <c r="CL969" s="42" t="str">
        <f>'Banco de dados'!B58</f>
        <v>SX-INLPP070HF</v>
      </c>
      <c r="CM969" s="56" t="str">
        <f>_xlfn.XLOOKUP(CL969,'Banco de dados'!$B:$B,'Banco de dados'!$E:$E)</f>
        <v>SXINLPP070K50L12CZF7PHF</v>
      </c>
      <c r="CN969" s="56"/>
      <c r="CO969" s="56">
        <f>IF(CN969="-","-",_xlfn.XLOOKUP(CN969,'Banco de dados'!$B:$B,'Banco de dados'!$E:$E))</f>
        <v>0</v>
      </c>
      <c r="CP969" s="41">
        <f t="shared" si="555"/>
        <v>1</v>
      </c>
      <c r="CQ969" s="56">
        <f>_xlfn.XLOOKUP(CL969,'Banco de dados'!$B:$B,'Banco de dados'!$H:$H)</f>
        <v>70</v>
      </c>
      <c r="CR969" s="56" t="e">
        <f t="array" aca="1" ref="CR969" ca="1">_xludf.xlookup(CN969,'Banco de dados'!$B:$B,'Banco de dados'!$H:$H)</f>
        <v>#NAME?</v>
      </c>
      <c r="CS969" s="58" t="e">
        <f t="array" aca="1" ref="CS969" ca="1">_xludf.xlookup(CL969,'Banco de dados'!$B:$B,'Banco de dados'!$F:$F)</f>
        <v>#NAME?</v>
      </c>
      <c r="CT969" s="56" t="e">
        <f t="array" aca="1" ref="CT969" ca="1">_xludf.xlookup(CN969,'Banco de dados'!$B:$B,'Banco de dados'!$F:$F)</f>
        <v>#NAME?</v>
      </c>
      <c r="CU969" s="42"/>
      <c r="CV969" s="42"/>
      <c r="CW969" s="56" t="str">
        <f>IF(AJ969=0.5,"Suporte",IF(AND(AJ969&gt;='Braços de IP'!$B$9,AJ969&lt;='Braços de IP'!$D$9),'Braços de IP'!$E$9,IF(AND(AJ969&gt;='Braços de IP'!$B$10,AJ969&lt;='Braços de IP'!$D$10),'Braços de IP'!$E$10,IF(AND(AJ969&gt;='Braços de IP'!$B$11,AJ969&lt;='Braços de IP'!$D$11),'Braços de IP'!$E$11,IF(AND(AJ969&gt;='Braços de IP'!$B$12,AJ969&lt;='Braços de IP'!$D$12),'Braços de IP'!$E$12,IF(AND(AJ969&gt;='Braços de IP'!$B$13,AJ969&lt;='Braços de IP'!$D$13),'Braços de IP'!$E$13,IF(AND(AJ969&gt;='Braços de IP'!$B$14,AJ969&lt;='Braços de IP'!$D$14),'Braços de IP'!$E$14,"ERRO")))))))</f>
        <v>Longo II</v>
      </c>
      <c r="CX969" s="42"/>
      <c r="CY969" s="56" t="str">
        <f>IF($CX969="","",VLOOKUP($CX969,'Braços de IP'!$E$9:$I$15,2,0))</f>
        <v/>
      </c>
      <c r="CZ969" s="43" t="str">
        <f>IF($CX969="","",VLOOKUP($CX969,'Braços de IP'!$E$9:$I$15,5,0))</f>
        <v/>
      </c>
      <c r="DA969" s="56"/>
      <c r="DB969" s="56"/>
      <c r="DC969" s="56"/>
      <c r="DD969" s="56"/>
      <c r="DE969" s="56"/>
      <c r="DF969" s="56"/>
      <c r="DG969" s="44">
        <f t="shared" si="556"/>
        <v>70</v>
      </c>
      <c r="DH969" s="45">
        <f t="shared" si="557"/>
        <v>200</v>
      </c>
      <c r="DI969" s="44">
        <f t="shared" si="558"/>
        <v>270</v>
      </c>
      <c r="DJ969" s="46">
        <f t="shared" si="559"/>
        <v>0.65</v>
      </c>
      <c r="DK969" s="47" t="s">
        <v>147</v>
      </c>
      <c r="DL969" s="48"/>
      <c r="DM969" s="49"/>
      <c r="DN969" s="23" t="s">
        <v>148</v>
      </c>
      <c r="DO969" s="23"/>
      <c r="DP969" s="50"/>
      <c r="DQ969" s="50" t="e">
        <f t="shared" si="560"/>
        <v>#VALUE!</v>
      </c>
      <c r="DS969" s="5" t="s">
        <v>2</v>
      </c>
      <c r="DT969" s="5">
        <f t="shared" si="561"/>
        <v>0</v>
      </c>
      <c r="DU969" s="50" t="e">
        <f t="shared" si="562"/>
        <v>#DIV/0!</v>
      </c>
    </row>
    <row r="970" spans="1:127" ht="15.75" customHeight="1" x14ac:dyDescent="0.3">
      <c r="A970" s="224" t="s">
        <v>1290</v>
      </c>
      <c r="B970" s="5"/>
      <c r="C970" s="5" t="s">
        <v>148</v>
      </c>
      <c r="D970" s="5"/>
      <c r="E970" s="22" t="s">
        <v>737</v>
      </c>
      <c r="F970" s="22" t="s">
        <v>137</v>
      </c>
      <c r="G970" s="23" t="s">
        <v>738</v>
      </c>
      <c r="H970" s="23">
        <v>-23.345628999999999</v>
      </c>
      <c r="I970" s="23">
        <v>-46.850906999999999</v>
      </c>
      <c r="J970" s="24" t="s">
        <v>269</v>
      </c>
      <c r="K970" s="25"/>
      <c r="L970" s="24" t="s">
        <v>157</v>
      </c>
      <c r="M970" s="24" t="s">
        <v>141</v>
      </c>
      <c r="N970" s="26">
        <v>200</v>
      </c>
      <c r="O970" s="27" t="s">
        <v>142</v>
      </c>
      <c r="P970" s="27" t="s">
        <v>143</v>
      </c>
      <c r="Q970" s="26">
        <f t="shared" si="538"/>
        <v>400</v>
      </c>
      <c r="R970" s="27">
        <v>2</v>
      </c>
      <c r="S970" s="28">
        <v>2</v>
      </c>
      <c r="T970" s="28">
        <v>12</v>
      </c>
      <c r="U970" s="23"/>
      <c r="V970" s="23"/>
      <c r="W970" s="29"/>
      <c r="X970" s="28">
        <v>2</v>
      </c>
      <c r="Y970" s="27"/>
      <c r="Z970" s="27"/>
      <c r="AA970" s="27"/>
      <c r="AB970" s="27"/>
      <c r="AC970" s="27"/>
      <c r="AD970" s="27" t="s">
        <v>212</v>
      </c>
      <c r="AE970" s="27" t="s">
        <v>145</v>
      </c>
      <c r="AF970" s="27">
        <v>36</v>
      </c>
      <c r="AG970" s="27">
        <v>9.3000000000000007</v>
      </c>
      <c r="AH970" s="27">
        <v>1</v>
      </c>
      <c r="AI970" s="27">
        <v>0.6</v>
      </c>
      <c r="AJ970" s="27">
        <v>3.6</v>
      </c>
      <c r="AK970" s="27">
        <f t="shared" si="539"/>
        <v>3</v>
      </c>
      <c r="AL970" s="27" t="s">
        <v>143</v>
      </c>
      <c r="AM970" s="27" t="s">
        <v>143</v>
      </c>
      <c r="AN970" s="27"/>
      <c r="AO970" s="27">
        <f t="shared" si="540"/>
        <v>4</v>
      </c>
      <c r="AP970" s="27"/>
      <c r="AQ970" s="27"/>
      <c r="AR970" s="27"/>
      <c r="AS970" s="27"/>
      <c r="AT970" s="27"/>
      <c r="AU970" s="27"/>
      <c r="AV970" s="27">
        <f t="shared" si="541"/>
        <v>0</v>
      </c>
      <c r="AW970" s="27"/>
      <c r="AX970" s="28">
        <f>VLOOKUP(J970,ABNT5101!$I$3:$J$9,2)</f>
        <v>30</v>
      </c>
      <c r="AY970" s="28">
        <f>VLOOKUP(J970,ABNT5101!$I$3:$M$9,5)</f>
        <v>0.38</v>
      </c>
      <c r="AZ970" s="28" t="str">
        <f>_xlfn.XLOOKUP(J970,ABNT5101!I:I,ABNT5101!L:L)</f>
        <v>-</v>
      </c>
      <c r="BA970" s="28">
        <f>_xlfn.XLOOKUP(J970,ABNT5101!$I:$I,ABNT5101!M:M)</f>
        <v>0.38</v>
      </c>
      <c r="BB970" s="28" t="str">
        <f>_xlfn.XLOOKUP(J970,ABNT5101!$I:$I,ABNT5101!N:N)</f>
        <v>-</v>
      </c>
      <c r="BC970" s="28">
        <f>_xlfn.XLOOKUP(J970,ABNT5101!$I:$I,ABNT5101!O:O)</f>
        <v>14</v>
      </c>
      <c r="BD970" s="31" t="str">
        <f t="shared" si="542"/>
        <v>ATENDE</v>
      </c>
      <c r="BE970" s="32">
        <f t="shared" si="565"/>
        <v>4.8999999999999932E-2</v>
      </c>
      <c r="BF970" s="32">
        <f t="shared" si="566"/>
        <v>0.63157894736842102</v>
      </c>
      <c r="BG970" s="31" t="str">
        <f t="shared" si="543"/>
        <v>-</v>
      </c>
      <c r="BH970" s="34">
        <v>31.47</v>
      </c>
      <c r="BI970" s="34">
        <v>0.62</v>
      </c>
      <c r="BJ970" s="34"/>
      <c r="BK970" s="34"/>
      <c r="BL970" s="35"/>
      <c r="BM970" s="34"/>
      <c r="BN970" s="31" t="str">
        <f t="shared" si="544"/>
        <v>ATENDE</v>
      </c>
      <c r="BO970" s="31" t="str">
        <f t="shared" si="567"/>
        <v>ATENDE</v>
      </c>
      <c r="BP970" s="31" t="str">
        <f t="shared" si="568"/>
        <v>ATENDE</v>
      </c>
      <c r="BQ970" s="31" t="str">
        <f t="shared" si="545"/>
        <v>ATENDE</v>
      </c>
      <c r="BR970" s="36" t="str">
        <f t="shared" si="546"/>
        <v>C1</v>
      </c>
      <c r="BS970" s="36" t="str">
        <f t="shared" si="563"/>
        <v>P5</v>
      </c>
      <c r="BT970" s="37">
        <f t="shared" si="547"/>
        <v>2.6259999999999999</v>
      </c>
      <c r="BU970" s="243">
        <v>18.13</v>
      </c>
      <c r="BV970" s="243">
        <v>13.73</v>
      </c>
      <c r="BW970" s="36">
        <f>IF(BS970="-","-",_xlfn.XLOOKUP(BS970,ABNT5101!$B$4:$B$9,ABNT5101!$C$4:$C$9))</f>
        <v>5</v>
      </c>
      <c r="BX970" s="36">
        <f>IF(BS970="-","-",_xlfn.XLOOKUP(BS970,ABNT5101!$B$4:$B$9,ABNT5101!$D$4:$D$9))</f>
        <v>1</v>
      </c>
      <c r="BY970" s="31" t="str">
        <f t="shared" si="548"/>
        <v>ATENDE</v>
      </c>
      <c r="BZ970" s="31" t="str">
        <f t="shared" si="549"/>
        <v>ATENDE</v>
      </c>
      <c r="CA970" s="31" t="str">
        <f t="shared" si="550"/>
        <v>ATENDE</v>
      </c>
      <c r="CB970" s="36" t="str">
        <f t="shared" si="564"/>
        <v>P5</v>
      </c>
      <c r="CC970" s="37">
        <f t="shared" si="551"/>
        <v>2.6259999999999999</v>
      </c>
      <c r="CD970" s="244">
        <v>18.13</v>
      </c>
      <c r="CE970" s="244">
        <v>13.73</v>
      </c>
      <c r="CF970" s="31">
        <f>IF(CB970="-","-",_xlfn.XLOOKUP(CB970,ABNT5101!$B$4:$B$9,ABNT5101!$C$4:$C$9))</f>
        <v>5</v>
      </c>
      <c r="CG970" s="222">
        <f>IF(CB970="-","-",_xlfn.XLOOKUP(CB970,ABNT5101!$B$4:$B$9,ABNT5101!$D$4:$D$9))</f>
        <v>1</v>
      </c>
      <c r="CH970" s="31" t="str">
        <f t="shared" si="552"/>
        <v>ATENDE</v>
      </c>
      <c r="CI970" s="31" t="str">
        <f t="shared" si="553"/>
        <v>ATENDE</v>
      </c>
      <c r="CJ970" s="31" t="str">
        <f t="shared" si="554"/>
        <v>ATENDE</v>
      </c>
      <c r="CK970" s="56" t="str">
        <f>_xlfn.XLOOKUP(CL970,'Banco de dados'!$B:$B,'Banco de dados'!$D:$D)</f>
        <v>TECNOWATT</v>
      </c>
      <c r="CL970" s="42" t="str">
        <f>'Banco de dados'!B70</f>
        <v xml:space="preserve">SIGMAGPTLRRSMNDL_80W_56IBBR
</v>
      </c>
      <c r="CM970" s="56" t="str">
        <f>_xlfn.XLOOKUP(CL970,'Banco de dados'!$B:$B,'Banco de dados'!$E:$E)</f>
        <v>SIGMAGPTLRRSMNDL_80W_56IBBR
S1-10C1MUN6.5</v>
      </c>
      <c r="CN970" s="56"/>
      <c r="CO970" s="56">
        <f>IF(CN970="-","-",_xlfn.XLOOKUP(CN970,'Banco de dados'!$B:$B,'Banco de dados'!$E:$E))</f>
        <v>0</v>
      </c>
      <c r="CP970" s="41">
        <f t="shared" si="555"/>
        <v>1</v>
      </c>
      <c r="CQ970" s="56">
        <f>_xlfn.XLOOKUP(CL970,'Banco de dados'!$B:$B,'Banco de dados'!$H:$H)</f>
        <v>80</v>
      </c>
      <c r="CR970" s="56" t="e">
        <f t="array" aca="1" ref="CR970" ca="1">_xludf.xlookup(CN970,'Banco de dados'!$B:$B,'Banco de dados'!$H:$H)</f>
        <v>#NAME?</v>
      </c>
      <c r="CS970" s="58" t="e">
        <f t="array" aca="1" ref="CS970" ca="1">_xludf.xlookup(CL970,'Banco de dados'!$B:$B,'Banco de dados'!$F:$F)</f>
        <v>#NAME?</v>
      </c>
      <c r="CT970" s="56" t="e">
        <f t="array" aca="1" ref="CT970" ca="1">_xludf.xlookup(CN970,'Banco de dados'!$B:$B,'Banco de dados'!$F:$F)</f>
        <v>#NAME?</v>
      </c>
      <c r="CU970" s="42"/>
      <c r="CV970" s="42"/>
      <c r="CW970" s="56" t="str">
        <f>IF(AJ970=0.5,"Suporte",IF(AND(AJ970&gt;='Braços de IP'!$B$9,AJ970&lt;='Braços de IP'!$D$9),'Braços de IP'!$E$9,IF(AND(AJ970&gt;='Braços de IP'!$B$10,AJ970&lt;='Braços de IP'!$D$10),'Braços de IP'!$E$10,IF(AND(AJ970&gt;='Braços de IP'!$B$11,AJ970&lt;='Braços de IP'!$D$11),'Braços de IP'!$E$11,IF(AND(AJ970&gt;='Braços de IP'!$B$12,AJ970&lt;='Braços de IP'!$D$12),'Braços de IP'!$E$12,IF(AND(AJ970&gt;='Braços de IP'!$B$13,AJ970&lt;='Braços de IP'!$D$13),'Braços de IP'!$E$13,IF(AND(AJ970&gt;='Braços de IP'!$B$14,AJ970&lt;='Braços de IP'!$D$14),'Braços de IP'!$E$14,"ERRO")))))))</f>
        <v>Longo II</v>
      </c>
      <c r="CX970" s="42"/>
      <c r="CY970" s="56" t="str">
        <f>IF($CX970="","",VLOOKUP($CX970,'Braços de IP'!$E$9:$I$15,2,0))</f>
        <v/>
      </c>
      <c r="CZ970" s="43" t="str">
        <f>IF($CX970="","",VLOOKUP($CX970,'Braços de IP'!$E$9:$I$15,5,0))</f>
        <v/>
      </c>
      <c r="DA970" s="56"/>
      <c r="DB970" s="56"/>
      <c r="DC970" s="56"/>
      <c r="DD970" s="56"/>
      <c r="DE970" s="56"/>
      <c r="DF970" s="56"/>
      <c r="DG970" s="44">
        <f t="shared" si="556"/>
        <v>80</v>
      </c>
      <c r="DH970" s="45">
        <f t="shared" si="557"/>
        <v>200</v>
      </c>
      <c r="DI970" s="44">
        <f t="shared" si="558"/>
        <v>280</v>
      </c>
      <c r="DJ970" s="46">
        <f t="shared" si="559"/>
        <v>0.6</v>
      </c>
      <c r="DK970" s="47" t="s">
        <v>147</v>
      </c>
      <c r="DL970" s="48"/>
      <c r="DM970" s="49"/>
      <c r="DN970" s="23" t="s">
        <v>148</v>
      </c>
      <c r="DO970" s="23"/>
      <c r="DP970" s="50"/>
      <c r="DQ970" s="50" t="e">
        <f t="shared" si="560"/>
        <v>#VALUE!</v>
      </c>
      <c r="DS970" s="5" t="s">
        <v>2</v>
      </c>
      <c r="DT970" s="5">
        <f t="shared" si="561"/>
        <v>0</v>
      </c>
      <c r="DU970" s="50" t="e">
        <f t="shared" si="562"/>
        <v>#DIV/0!</v>
      </c>
    </row>
    <row r="971" spans="1:127" ht="15.75" hidden="1" customHeight="1" x14ac:dyDescent="0.3">
      <c r="B971" s="5"/>
      <c r="C971" s="5"/>
      <c r="D971" s="5"/>
      <c r="E971" s="22" t="s">
        <v>739</v>
      </c>
      <c r="F971" s="22" t="s">
        <v>137</v>
      </c>
      <c r="G971" s="23" t="s">
        <v>740</v>
      </c>
      <c r="H971" s="23">
        <v>-23.406972</v>
      </c>
      <c r="I971" s="23">
        <v>-46.843600000000002</v>
      </c>
      <c r="J971" s="24" t="s">
        <v>139</v>
      </c>
      <c r="K971" s="25"/>
      <c r="L971" s="24" t="s">
        <v>140</v>
      </c>
      <c r="M971" s="24" t="s">
        <v>141</v>
      </c>
      <c r="N971" s="26">
        <v>58</v>
      </c>
      <c r="O971" s="27" t="s">
        <v>142</v>
      </c>
      <c r="P971" s="27" t="s">
        <v>143</v>
      </c>
      <c r="Q971" s="26">
        <f t="shared" si="538"/>
        <v>116</v>
      </c>
      <c r="R971" s="27">
        <v>1</v>
      </c>
      <c r="S971" s="28">
        <v>2</v>
      </c>
      <c r="T971" s="28">
        <v>6.6</v>
      </c>
      <c r="U971" s="23"/>
      <c r="V971" s="23"/>
      <c r="W971" s="29"/>
      <c r="X971" s="28">
        <v>2.5</v>
      </c>
      <c r="Y971" s="27"/>
      <c r="Z971" s="27"/>
      <c r="AA971" s="27"/>
      <c r="AB971" s="27"/>
      <c r="AC971" s="27"/>
      <c r="AD971" s="27" t="s">
        <v>144</v>
      </c>
      <c r="AE971" s="27" t="s">
        <v>145</v>
      </c>
      <c r="AF971" s="27"/>
      <c r="AG971" s="27">
        <v>6.7</v>
      </c>
      <c r="AH971" s="27">
        <v>1</v>
      </c>
      <c r="AI971" s="27">
        <v>0.25</v>
      </c>
      <c r="AJ971" s="27">
        <v>2.2999999999999998</v>
      </c>
      <c r="AK971" s="27">
        <f t="shared" si="539"/>
        <v>2.0499999999999998</v>
      </c>
      <c r="AL971" s="27" t="s">
        <v>143</v>
      </c>
      <c r="AM971" s="27" t="s">
        <v>143</v>
      </c>
      <c r="AN971" s="27"/>
      <c r="AO971" s="27">
        <f t="shared" si="540"/>
        <v>2</v>
      </c>
      <c r="AP971" s="27"/>
      <c r="AQ971" s="27"/>
      <c r="AR971" s="27"/>
      <c r="AS971" s="27"/>
      <c r="AT971" s="27"/>
      <c r="AU971" s="27"/>
      <c r="AV971" s="27">
        <f t="shared" si="541"/>
        <v>0</v>
      </c>
      <c r="AW971" s="27"/>
      <c r="AX971" s="28">
        <f>VLOOKUP(J971,ABNT5101!$I$3:$J$9,2)</f>
        <v>7.5</v>
      </c>
      <c r="AY971" s="28">
        <f>VLOOKUP(J971,ABNT5101!$I$3:$M$9,5)</f>
        <v>0.18</v>
      </c>
      <c r="AZ971" s="28" t="str">
        <f>_xlfn.XLOOKUP(J971,ABNT5101!I:I,ABNT5101!L:L)</f>
        <v>-</v>
      </c>
      <c r="BA971" s="28">
        <f>_xlfn.XLOOKUP(J971,ABNT5101!$I:$I,ABNT5101!M:M)</f>
        <v>0.18</v>
      </c>
      <c r="BB971" s="28" t="str">
        <f>_xlfn.XLOOKUP(J971,ABNT5101!$I:$I,ABNT5101!N:N)</f>
        <v>-</v>
      </c>
      <c r="BC971" s="28">
        <f>_xlfn.XLOOKUP(J971,ABNT5101!$I:$I,ABNT5101!O:O)</f>
        <v>16</v>
      </c>
      <c r="BD971" s="31" t="str">
        <f t="shared" si="542"/>
        <v>NÃO ATENDE</v>
      </c>
      <c r="BE971" s="32">
        <f t="shared" si="565"/>
        <v>-1</v>
      </c>
      <c r="BF971" s="32">
        <f t="shared" si="566"/>
        <v>-1</v>
      </c>
      <c r="BG971" s="31" t="str">
        <f t="shared" si="543"/>
        <v>-</v>
      </c>
      <c r="BH971" s="34"/>
      <c r="BI971" s="34"/>
      <c r="BJ971" s="34"/>
      <c r="BK971" s="34"/>
      <c r="BL971" s="35"/>
      <c r="BM971" s="34"/>
      <c r="BN971" s="31" t="str">
        <f t="shared" si="544"/>
        <v>NÃO ATENDE</v>
      </c>
      <c r="BO971" s="31" t="str">
        <f t="shared" si="567"/>
        <v>NÃO ATENDE</v>
      </c>
      <c r="BP971" s="31" t="str">
        <f t="shared" si="568"/>
        <v>NÃO ATENDE</v>
      </c>
      <c r="BQ971" s="31" t="str">
        <f t="shared" si="545"/>
        <v>ATENDE</v>
      </c>
      <c r="BR971" s="36" t="str">
        <f t="shared" si="546"/>
        <v>C5</v>
      </c>
      <c r="BS971" s="36" t="str">
        <f t="shared" si="563"/>
        <v>P6</v>
      </c>
      <c r="BT971" s="37">
        <f t="shared" si="547"/>
        <v>-1</v>
      </c>
      <c r="BU971" s="33"/>
      <c r="BV971" s="33"/>
      <c r="BW971" s="36">
        <f>IF(BS971="-","-",_xlfn.XLOOKUP(BS971,ABNT5101!$B$4:$B$9,ABNT5101!$C$4:$C$9))</f>
        <v>3</v>
      </c>
      <c r="BX971" s="36">
        <f>IF(BS971="-","-",_xlfn.XLOOKUP(BS971,ABNT5101!$B$4:$B$9,ABNT5101!$D$4:$D$9))</f>
        <v>0.6</v>
      </c>
      <c r="BY971" s="31" t="str">
        <f t="shared" si="548"/>
        <v>NÃO ATENDE</v>
      </c>
      <c r="BZ971" s="31" t="str">
        <f t="shared" si="549"/>
        <v>NÃO ATENDE</v>
      </c>
      <c r="CA971" s="31" t="str">
        <f t="shared" si="550"/>
        <v>NÃO ATENDE</v>
      </c>
      <c r="CB971" s="36" t="str">
        <f t="shared" si="564"/>
        <v>P6</v>
      </c>
      <c r="CC971" s="37">
        <f t="shared" si="551"/>
        <v>-1</v>
      </c>
      <c r="CD971" s="38"/>
      <c r="CE971" s="38"/>
      <c r="CF971" s="31">
        <f>IF(CB971="-","-",_xlfn.XLOOKUP(CB971,ABNT5101!$B$4:$B$9,ABNT5101!$C$4:$C$9))</f>
        <v>3</v>
      </c>
      <c r="CG971" s="222">
        <f>IF(CB971="-","-",_xlfn.XLOOKUP(CB971,ABNT5101!$B$4:$B$9,ABNT5101!$D$4:$D$9))</f>
        <v>0.6</v>
      </c>
      <c r="CH971" s="31" t="str">
        <f t="shared" si="552"/>
        <v>NÃO ATENDE</v>
      </c>
      <c r="CI971" s="31" t="str">
        <f t="shared" si="553"/>
        <v>NÃO ATENDE</v>
      </c>
      <c r="CJ971" s="31" t="str">
        <f t="shared" si="554"/>
        <v>NÃO ATENDE</v>
      </c>
      <c r="CK971" s="56">
        <f>_xlfn.XLOOKUP(CL971,'Banco de dados'!$B:$B,'Banco de dados'!$D:$D)</f>
        <v>0</v>
      </c>
      <c r="CL971" s="40"/>
      <c r="CM971" s="56">
        <f>_xlfn.XLOOKUP(CL971,'Banco de dados'!$B:$B,'Banco de dados'!$E:$E)</f>
        <v>0</v>
      </c>
      <c r="CN971" s="56"/>
      <c r="CO971" s="56">
        <f>IF(CN971="-","-",_xlfn.XLOOKUP(CN971,'Banco de dados'!$B:$B,'Banco de dados'!$E:$E))</f>
        <v>0</v>
      </c>
      <c r="CP971" s="41">
        <f t="shared" si="555"/>
        <v>1</v>
      </c>
      <c r="CQ971" s="56">
        <f>_xlfn.XLOOKUP(CL971,'Banco de dados'!$B:$B,'Banco de dados'!$H:$H)</f>
        <v>0</v>
      </c>
      <c r="CR971" s="56" t="e">
        <f t="array" aca="1" ref="CR971" ca="1">_xludf.xlookup(CN971,'Banco de dados'!$B:$B,'Banco de dados'!$H:$H)</f>
        <v>#NAME?</v>
      </c>
      <c r="CS971" s="58" t="e">
        <f t="array" aca="1" ref="CS971" ca="1">_xludf.xlookup(CL971,'Banco de dados'!$B:$B,'Banco de dados'!$F:$F)</f>
        <v>#NAME?</v>
      </c>
      <c r="CT971" s="56" t="e">
        <f t="array" aca="1" ref="CT971" ca="1">_xludf.xlookup(CN971,'Banco de dados'!$B:$B,'Banco de dados'!$F:$F)</f>
        <v>#NAME?</v>
      </c>
      <c r="CU971" s="42"/>
      <c r="CV971" s="42"/>
      <c r="CW971" s="56" t="str">
        <f>IF(AJ971=0.5,"Suporte",IF(AND(AJ971&gt;='Braços de IP'!$B$9,AJ971&lt;='Braços de IP'!$D$9),'Braços de IP'!$E$9,IF(AND(AJ971&gt;='Braços de IP'!$B$10,AJ971&lt;='Braços de IP'!$D$10),'Braços de IP'!$E$10,IF(AND(AJ971&gt;='Braços de IP'!$B$11,AJ971&lt;='Braços de IP'!$D$11),'Braços de IP'!$E$11,IF(AND(AJ971&gt;='Braços de IP'!$B$12,AJ971&lt;='Braços de IP'!$D$12),'Braços de IP'!$E$12,IF(AND(AJ971&gt;='Braços de IP'!$B$13,AJ971&lt;='Braços de IP'!$D$13),'Braços de IP'!$E$13,IF(AND(AJ971&gt;='Braços de IP'!$B$14,AJ971&lt;='Braços de IP'!$D$14),'Braços de IP'!$E$14,"ERRO")))))))</f>
        <v>Médio II</v>
      </c>
      <c r="CX971" s="42"/>
      <c r="CY971" s="56" t="str">
        <f>IF($CX971="","",VLOOKUP($CX971,'Braços de IP'!$E$9:$I$15,2,0))</f>
        <v/>
      </c>
      <c r="CZ971" s="43" t="str">
        <f>IF($CX971="","",VLOOKUP($CX971,'Braços de IP'!$E$9:$I$15,5,0))</f>
        <v/>
      </c>
      <c r="DA971" s="56"/>
      <c r="DB971" s="56"/>
      <c r="DC971" s="56"/>
      <c r="DD971" s="56"/>
      <c r="DE971" s="56"/>
      <c r="DF971" s="56"/>
      <c r="DG971" s="44">
        <f t="shared" si="556"/>
        <v>0</v>
      </c>
      <c r="DH971" s="45">
        <f t="shared" si="557"/>
        <v>58</v>
      </c>
      <c r="DI971" s="44">
        <f t="shared" si="558"/>
        <v>58</v>
      </c>
      <c r="DJ971" s="46">
        <f t="shared" si="559"/>
        <v>1</v>
      </c>
      <c r="DK971" s="47" t="s">
        <v>147</v>
      </c>
      <c r="DL971" s="48"/>
      <c r="DM971" s="49"/>
      <c r="DN971" s="23" t="s">
        <v>148</v>
      </c>
      <c r="DO971" s="23"/>
      <c r="DP971" s="5"/>
      <c r="DQ971" s="50" t="e">
        <f t="shared" si="560"/>
        <v>#VALUE!</v>
      </c>
      <c r="DR971" s="5"/>
      <c r="DS971" s="5" t="s">
        <v>2</v>
      </c>
      <c r="DT971" s="5">
        <f t="shared" si="561"/>
        <v>0</v>
      </c>
      <c r="DU971" s="50" t="e">
        <f t="shared" si="562"/>
        <v>#DIV/0!</v>
      </c>
      <c r="DV971" s="5"/>
      <c r="DW971" s="5"/>
    </row>
    <row r="972" spans="1:127" ht="15.75" hidden="1" customHeight="1" x14ac:dyDescent="0.3">
      <c r="B972" s="5"/>
      <c r="C972" s="5"/>
      <c r="D972" s="5"/>
      <c r="E972" s="22" t="s">
        <v>739</v>
      </c>
      <c r="F972" s="22" t="s">
        <v>137</v>
      </c>
      <c r="G972" s="23" t="s">
        <v>740</v>
      </c>
      <c r="H972" s="23">
        <v>-23.406972</v>
      </c>
      <c r="I972" s="23">
        <v>-46.843600000000002</v>
      </c>
      <c r="J972" s="24" t="s">
        <v>139</v>
      </c>
      <c r="K972" s="25"/>
      <c r="L972" s="24" t="s">
        <v>140</v>
      </c>
      <c r="M972" s="24" t="s">
        <v>141</v>
      </c>
      <c r="N972" s="26">
        <v>58</v>
      </c>
      <c r="O972" s="27" t="s">
        <v>142</v>
      </c>
      <c r="P972" s="27" t="s">
        <v>143</v>
      </c>
      <c r="Q972" s="26">
        <f t="shared" si="538"/>
        <v>116</v>
      </c>
      <c r="R972" s="27">
        <v>1</v>
      </c>
      <c r="S972" s="28">
        <v>2</v>
      </c>
      <c r="T972" s="28">
        <v>6.6</v>
      </c>
      <c r="U972" s="23"/>
      <c r="V972" s="23"/>
      <c r="W972" s="29"/>
      <c r="X972" s="28">
        <v>2.5</v>
      </c>
      <c r="Y972" s="27"/>
      <c r="Z972" s="27"/>
      <c r="AA972" s="27"/>
      <c r="AB972" s="27"/>
      <c r="AC972" s="27"/>
      <c r="AD972" s="27" t="s">
        <v>144</v>
      </c>
      <c r="AE972" s="27" t="s">
        <v>145</v>
      </c>
      <c r="AF972" s="27"/>
      <c r="AG972" s="27">
        <v>6.7</v>
      </c>
      <c r="AH972" s="27">
        <v>1</v>
      </c>
      <c r="AI972" s="27">
        <v>0.25</v>
      </c>
      <c r="AJ972" s="27">
        <v>2.2999999999999998</v>
      </c>
      <c r="AK972" s="27">
        <f t="shared" si="539"/>
        <v>2.0499999999999998</v>
      </c>
      <c r="AL972" s="27" t="s">
        <v>143</v>
      </c>
      <c r="AM972" s="27" t="s">
        <v>143</v>
      </c>
      <c r="AN972" s="27"/>
      <c r="AO972" s="27">
        <f t="shared" si="540"/>
        <v>2</v>
      </c>
      <c r="AP972" s="27"/>
      <c r="AQ972" s="27"/>
      <c r="AR972" s="27"/>
      <c r="AS972" s="27"/>
      <c r="AT972" s="27"/>
      <c r="AU972" s="27"/>
      <c r="AV972" s="27">
        <f t="shared" si="541"/>
        <v>0</v>
      </c>
      <c r="AW972" s="27"/>
      <c r="AX972" s="28">
        <f>VLOOKUP(J972,ABNT5101!$I$3:$J$9,2)</f>
        <v>7.5</v>
      </c>
      <c r="AY972" s="28">
        <f>VLOOKUP(J972,ABNT5101!$I$3:$M$9,5)</f>
        <v>0.18</v>
      </c>
      <c r="AZ972" s="28" t="str">
        <f>_xlfn.XLOOKUP(J972,ABNT5101!I:I,ABNT5101!L:L)</f>
        <v>-</v>
      </c>
      <c r="BA972" s="28">
        <f>_xlfn.XLOOKUP(J972,ABNT5101!$I:$I,ABNT5101!M:M)</f>
        <v>0.18</v>
      </c>
      <c r="BB972" s="28" t="str">
        <f>_xlfn.XLOOKUP(J972,ABNT5101!$I:$I,ABNT5101!N:N)</f>
        <v>-</v>
      </c>
      <c r="BC972" s="28">
        <f>_xlfn.XLOOKUP(J972,ABNT5101!$I:$I,ABNT5101!O:O)</f>
        <v>16</v>
      </c>
      <c r="BD972" s="31" t="str">
        <f t="shared" si="542"/>
        <v>NÃO ATENDE</v>
      </c>
      <c r="BE972" s="32">
        <f t="shared" si="565"/>
        <v>-1</v>
      </c>
      <c r="BF972" s="32">
        <f t="shared" si="566"/>
        <v>-1</v>
      </c>
      <c r="BG972" s="31" t="str">
        <f t="shared" si="543"/>
        <v>-</v>
      </c>
      <c r="BH972" s="34"/>
      <c r="BI972" s="34"/>
      <c r="BJ972" s="34"/>
      <c r="BK972" s="34"/>
      <c r="BL972" s="35"/>
      <c r="BM972" s="34"/>
      <c r="BN972" s="31" t="str">
        <f t="shared" si="544"/>
        <v>NÃO ATENDE</v>
      </c>
      <c r="BO972" s="31" t="str">
        <f t="shared" si="567"/>
        <v>NÃO ATENDE</v>
      </c>
      <c r="BP972" s="31" t="str">
        <f t="shared" si="568"/>
        <v>NÃO ATENDE</v>
      </c>
      <c r="BQ972" s="31" t="str">
        <f t="shared" si="545"/>
        <v>ATENDE</v>
      </c>
      <c r="BR972" s="36" t="str">
        <f t="shared" si="546"/>
        <v>C5</v>
      </c>
      <c r="BS972" s="36" t="str">
        <f t="shared" si="563"/>
        <v>P6</v>
      </c>
      <c r="BT972" s="37">
        <f t="shared" si="547"/>
        <v>-1</v>
      </c>
      <c r="BU972" s="33"/>
      <c r="BV972" s="33"/>
      <c r="BW972" s="36">
        <f>IF(BS972="-","-",_xlfn.XLOOKUP(BS972,ABNT5101!$B$4:$B$9,ABNT5101!$C$4:$C$9))</f>
        <v>3</v>
      </c>
      <c r="BX972" s="36">
        <f>IF(BS972="-","-",_xlfn.XLOOKUP(BS972,ABNT5101!$B$4:$B$9,ABNT5101!$D$4:$D$9))</f>
        <v>0.6</v>
      </c>
      <c r="BY972" s="31" t="str">
        <f t="shared" si="548"/>
        <v>NÃO ATENDE</v>
      </c>
      <c r="BZ972" s="31" t="str">
        <f t="shared" si="549"/>
        <v>NÃO ATENDE</v>
      </c>
      <c r="CA972" s="31" t="str">
        <f t="shared" si="550"/>
        <v>NÃO ATENDE</v>
      </c>
      <c r="CB972" s="36" t="str">
        <f t="shared" si="564"/>
        <v>P6</v>
      </c>
      <c r="CC972" s="37">
        <f t="shared" si="551"/>
        <v>-1</v>
      </c>
      <c r="CD972" s="38"/>
      <c r="CE972" s="38"/>
      <c r="CF972" s="31">
        <f>IF(CB972="-","-",_xlfn.XLOOKUP(CB972,ABNT5101!$B$4:$B$9,ABNT5101!$C$4:$C$9))</f>
        <v>3</v>
      </c>
      <c r="CG972" s="222">
        <f>IF(CB972="-","-",_xlfn.XLOOKUP(CB972,ABNT5101!$B$4:$B$9,ABNT5101!$D$4:$D$9))</f>
        <v>0.6</v>
      </c>
      <c r="CH972" s="31" t="str">
        <f t="shared" si="552"/>
        <v>NÃO ATENDE</v>
      </c>
      <c r="CI972" s="31" t="str">
        <f t="shared" si="553"/>
        <v>NÃO ATENDE</v>
      </c>
      <c r="CJ972" s="31" t="str">
        <f t="shared" si="554"/>
        <v>NÃO ATENDE</v>
      </c>
      <c r="CK972" s="56">
        <f>_xlfn.XLOOKUP(CL972,'Banco de dados'!$B:$B,'Banco de dados'!$D:$D)</f>
        <v>0</v>
      </c>
      <c r="CL972" s="40"/>
      <c r="CM972" s="56">
        <f>_xlfn.XLOOKUP(CL972,'Banco de dados'!$B:$B,'Banco de dados'!$E:$E)</f>
        <v>0</v>
      </c>
      <c r="CN972" s="56"/>
      <c r="CO972" s="56">
        <f>IF(CN972="-","-",_xlfn.XLOOKUP(CN972,'Banco de dados'!$B:$B,'Banco de dados'!$E:$E))</f>
        <v>0</v>
      </c>
      <c r="CP972" s="41">
        <f t="shared" si="555"/>
        <v>1</v>
      </c>
      <c r="CQ972" s="56">
        <f>_xlfn.XLOOKUP(CL972,'Banco de dados'!$B:$B,'Banco de dados'!$H:$H)</f>
        <v>0</v>
      </c>
      <c r="CR972" s="56" t="e">
        <f t="array" aca="1" ref="CR972" ca="1">_xludf.xlookup(CN972,'Banco de dados'!$B:$B,'Banco de dados'!$H:$H)</f>
        <v>#NAME?</v>
      </c>
      <c r="CS972" s="58" t="e">
        <f t="array" aca="1" ref="CS972" ca="1">_xludf.xlookup(CL972,'Banco de dados'!$B:$B,'Banco de dados'!$F:$F)</f>
        <v>#NAME?</v>
      </c>
      <c r="CT972" s="56" t="e">
        <f t="array" aca="1" ref="CT972" ca="1">_xludf.xlookup(CN972,'Banco de dados'!$B:$B,'Banco de dados'!$F:$F)</f>
        <v>#NAME?</v>
      </c>
      <c r="CU972" s="42"/>
      <c r="CV972" s="42"/>
      <c r="CW972" s="56" t="str">
        <f>IF(AJ972=0.5,"Suporte",IF(AND(AJ972&gt;='Braços de IP'!$B$9,AJ972&lt;='Braços de IP'!$D$9),'Braços de IP'!$E$9,IF(AND(AJ972&gt;='Braços de IP'!$B$10,AJ972&lt;='Braços de IP'!$D$10),'Braços de IP'!$E$10,IF(AND(AJ972&gt;='Braços de IP'!$B$11,AJ972&lt;='Braços de IP'!$D$11),'Braços de IP'!$E$11,IF(AND(AJ972&gt;='Braços de IP'!$B$12,AJ972&lt;='Braços de IP'!$D$12),'Braços de IP'!$E$12,IF(AND(AJ972&gt;='Braços de IP'!$B$13,AJ972&lt;='Braços de IP'!$D$13),'Braços de IP'!$E$13,IF(AND(AJ972&gt;='Braços de IP'!$B$14,AJ972&lt;='Braços de IP'!$D$14),'Braços de IP'!$E$14,"ERRO")))))))</f>
        <v>Médio II</v>
      </c>
      <c r="CX972" s="42"/>
      <c r="CY972" s="56" t="str">
        <f>IF($CX972="","",VLOOKUP($CX972,'Braços de IP'!$E$9:$I$15,2,0))</f>
        <v/>
      </c>
      <c r="CZ972" s="43" t="str">
        <f>IF($CX972="","",VLOOKUP($CX972,'Braços de IP'!$E$9:$I$15,5,0))</f>
        <v/>
      </c>
      <c r="DA972" s="56"/>
      <c r="DB972" s="56"/>
      <c r="DC972" s="56"/>
      <c r="DD972" s="56"/>
      <c r="DE972" s="56"/>
      <c r="DF972" s="56"/>
      <c r="DG972" s="44">
        <f t="shared" si="556"/>
        <v>0</v>
      </c>
      <c r="DH972" s="45">
        <f t="shared" si="557"/>
        <v>58</v>
      </c>
      <c r="DI972" s="44">
        <f t="shared" si="558"/>
        <v>58</v>
      </c>
      <c r="DJ972" s="46">
        <f t="shared" si="559"/>
        <v>1</v>
      </c>
      <c r="DK972" s="47" t="s">
        <v>147</v>
      </c>
      <c r="DL972" s="48"/>
      <c r="DM972" s="49"/>
      <c r="DN972" s="23" t="s">
        <v>148</v>
      </c>
      <c r="DO972" s="23"/>
      <c r="DP972" s="5"/>
      <c r="DQ972" s="50" t="e">
        <f t="shared" si="560"/>
        <v>#VALUE!</v>
      </c>
      <c r="DR972" s="5"/>
      <c r="DS972" s="5" t="s">
        <v>2</v>
      </c>
      <c r="DT972" s="5">
        <f t="shared" si="561"/>
        <v>0</v>
      </c>
      <c r="DU972" s="50" t="e">
        <f t="shared" si="562"/>
        <v>#DIV/0!</v>
      </c>
      <c r="DV972" s="5"/>
      <c r="DW972" s="5"/>
    </row>
    <row r="973" spans="1:127" ht="15.75" hidden="1" customHeight="1" x14ac:dyDescent="0.3">
      <c r="B973" s="5"/>
      <c r="C973" s="5"/>
      <c r="D973" s="5"/>
      <c r="E973" s="22" t="s">
        <v>739</v>
      </c>
      <c r="F973" s="22" t="s">
        <v>137</v>
      </c>
      <c r="G973" s="23" t="s">
        <v>740</v>
      </c>
      <c r="H973" s="23">
        <v>-23.406972</v>
      </c>
      <c r="I973" s="23">
        <v>-46.843600000000002</v>
      </c>
      <c r="J973" s="24" t="s">
        <v>139</v>
      </c>
      <c r="K973" s="25"/>
      <c r="L973" s="24" t="s">
        <v>140</v>
      </c>
      <c r="M973" s="24" t="s">
        <v>141</v>
      </c>
      <c r="N973" s="26">
        <v>58</v>
      </c>
      <c r="O973" s="27" t="s">
        <v>142</v>
      </c>
      <c r="P973" s="27" t="s">
        <v>143</v>
      </c>
      <c r="Q973" s="26">
        <f t="shared" si="538"/>
        <v>116</v>
      </c>
      <c r="R973" s="27">
        <v>1</v>
      </c>
      <c r="S973" s="28">
        <v>2</v>
      </c>
      <c r="T973" s="28">
        <v>6.6</v>
      </c>
      <c r="U973" s="23"/>
      <c r="V973" s="23"/>
      <c r="W973" s="29"/>
      <c r="X973" s="28">
        <v>2.5</v>
      </c>
      <c r="Y973" s="27"/>
      <c r="Z973" s="27"/>
      <c r="AA973" s="27"/>
      <c r="AB973" s="27"/>
      <c r="AC973" s="27"/>
      <c r="AD973" s="27" t="s">
        <v>144</v>
      </c>
      <c r="AE973" s="27" t="s">
        <v>145</v>
      </c>
      <c r="AF973" s="27"/>
      <c r="AG973" s="27">
        <v>6.7</v>
      </c>
      <c r="AH973" s="27">
        <v>1</v>
      </c>
      <c r="AI973" s="27">
        <v>0.25</v>
      </c>
      <c r="AJ973" s="27">
        <v>2.2999999999999998</v>
      </c>
      <c r="AK973" s="27">
        <f t="shared" si="539"/>
        <v>2.0499999999999998</v>
      </c>
      <c r="AL973" s="27" t="s">
        <v>143</v>
      </c>
      <c r="AM973" s="27" t="s">
        <v>143</v>
      </c>
      <c r="AN973" s="27"/>
      <c r="AO973" s="27">
        <f t="shared" si="540"/>
        <v>2</v>
      </c>
      <c r="AP973" s="27"/>
      <c r="AQ973" s="27"/>
      <c r="AR973" s="27"/>
      <c r="AS973" s="27"/>
      <c r="AT973" s="27"/>
      <c r="AU973" s="27"/>
      <c r="AV973" s="27">
        <f t="shared" si="541"/>
        <v>0</v>
      </c>
      <c r="AW973" s="27"/>
      <c r="AX973" s="28">
        <f>VLOOKUP(J973,ABNT5101!$I$3:$J$9,2)</f>
        <v>7.5</v>
      </c>
      <c r="AY973" s="28">
        <f>VLOOKUP(J973,ABNT5101!$I$3:$M$9,5)</f>
        <v>0.18</v>
      </c>
      <c r="AZ973" s="28" t="str">
        <f>_xlfn.XLOOKUP(J973,ABNT5101!I:I,ABNT5101!L:L)</f>
        <v>-</v>
      </c>
      <c r="BA973" s="28">
        <f>_xlfn.XLOOKUP(J973,ABNT5101!$I:$I,ABNT5101!M:M)</f>
        <v>0.18</v>
      </c>
      <c r="BB973" s="28" t="str">
        <f>_xlfn.XLOOKUP(J973,ABNT5101!$I:$I,ABNT5101!N:N)</f>
        <v>-</v>
      </c>
      <c r="BC973" s="28">
        <f>_xlfn.XLOOKUP(J973,ABNT5101!$I:$I,ABNT5101!O:O)</f>
        <v>16</v>
      </c>
      <c r="BD973" s="31" t="str">
        <f t="shared" si="542"/>
        <v>NÃO ATENDE</v>
      </c>
      <c r="BE973" s="32">
        <f t="shared" si="565"/>
        <v>-1</v>
      </c>
      <c r="BF973" s="32">
        <f t="shared" si="566"/>
        <v>-1</v>
      </c>
      <c r="BG973" s="31" t="str">
        <f t="shared" si="543"/>
        <v>-</v>
      </c>
      <c r="BH973" s="34"/>
      <c r="BI973" s="34"/>
      <c r="BJ973" s="34"/>
      <c r="BK973" s="34"/>
      <c r="BL973" s="35"/>
      <c r="BM973" s="34"/>
      <c r="BN973" s="31" t="str">
        <f t="shared" si="544"/>
        <v>NÃO ATENDE</v>
      </c>
      <c r="BO973" s="31" t="str">
        <f t="shared" si="567"/>
        <v>NÃO ATENDE</v>
      </c>
      <c r="BP973" s="31" t="str">
        <f t="shared" si="568"/>
        <v>NÃO ATENDE</v>
      </c>
      <c r="BQ973" s="31" t="str">
        <f t="shared" si="545"/>
        <v>ATENDE</v>
      </c>
      <c r="BR973" s="36" t="str">
        <f t="shared" si="546"/>
        <v>C5</v>
      </c>
      <c r="BS973" s="36" t="str">
        <f t="shared" si="563"/>
        <v>P6</v>
      </c>
      <c r="BT973" s="37">
        <f t="shared" si="547"/>
        <v>-1</v>
      </c>
      <c r="BU973" s="33"/>
      <c r="BV973" s="33"/>
      <c r="BW973" s="36">
        <f>IF(BS973="-","-",_xlfn.XLOOKUP(BS973,ABNT5101!$B$4:$B$9,ABNT5101!$C$4:$C$9))</f>
        <v>3</v>
      </c>
      <c r="BX973" s="36">
        <f>IF(BS973="-","-",_xlfn.XLOOKUP(BS973,ABNT5101!$B$4:$B$9,ABNT5101!$D$4:$D$9))</f>
        <v>0.6</v>
      </c>
      <c r="BY973" s="31" t="str">
        <f t="shared" si="548"/>
        <v>NÃO ATENDE</v>
      </c>
      <c r="BZ973" s="31" t="str">
        <f t="shared" si="549"/>
        <v>NÃO ATENDE</v>
      </c>
      <c r="CA973" s="31" t="str">
        <f t="shared" si="550"/>
        <v>NÃO ATENDE</v>
      </c>
      <c r="CB973" s="36" t="str">
        <f t="shared" si="564"/>
        <v>P6</v>
      </c>
      <c r="CC973" s="37">
        <f t="shared" si="551"/>
        <v>-1</v>
      </c>
      <c r="CD973" s="38"/>
      <c r="CE973" s="38"/>
      <c r="CF973" s="31">
        <f>IF(CB973="-","-",_xlfn.XLOOKUP(CB973,ABNT5101!$B$4:$B$9,ABNT5101!$C$4:$C$9))</f>
        <v>3</v>
      </c>
      <c r="CG973" s="36">
        <f>IF(CB973="-","-",_xlfn.XLOOKUP(CB973,ABNT5101!$B$4:$B$9,ABNT5101!$D$4:$D$9))</f>
        <v>0.6</v>
      </c>
      <c r="CH973" s="31" t="str">
        <f t="shared" si="552"/>
        <v>NÃO ATENDE</v>
      </c>
      <c r="CI973" s="31" t="str">
        <f t="shared" si="553"/>
        <v>NÃO ATENDE</v>
      </c>
      <c r="CJ973" s="31" t="str">
        <f t="shared" si="554"/>
        <v>NÃO ATENDE</v>
      </c>
      <c r="CK973" s="56">
        <f>_xlfn.XLOOKUP(CL973,'Banco de dados'!$B:$B,'Banco de dados'!$D:$D)</f>
        <v>0</v>
      </c>
      <c r="CL973" s="40"/>
      <c r="CM973" s="56">
        <f>_xlfn.XLOOKUP(CL973,'Banco de dados'!$B:$B,'Banco de dados'!$E:$E)</f>
        <v>0</v>
      </c>
      <c r="CN973" s="56"/>
      <c r="CO973" s="56">
        <f>IF(CN973="-","-",_xlfn.XLOOKUP(CN973,'Banco de dados'!$B:$B,'Banco de dados'!$E:$E))</f>
        <v>0</v>
      </c>
      <c r="CP973" s="41">
        <f t="shared" si="555"/>
        <v>1</v>
      </c>
      <c r="CQ973" s="56">
        <f>_xlfn.XLOOKUP(CL973,'Banco de dados'!$B:$B,'Banco de dados'!$H:$H)</f>
        <v>0</v>
      </c>
      <c r="CR973" s="56" t="e">
        <f t="array" aca="1" ref="CR973" ca="1">_xludf.xlookup(CN973,'Banco de dados'!$B:$B,'Banco de dados'!$H:$H)</f>
        <v>#NAME?</v>
      </c>
      <c r="CS973" s="58" t="e">
        <f t="array" aca="1" ref="CS973" ca="1">_xludf.xlookup(CL973,'Banco de dados'!$B:$B,'Banco de dados'!$F:$F)</f>
        <v>#NAME?</v>
      </c>
      <c r="CT973" s="56" t="e">
        <f t="array" aca="1" ref="CT973" ca="1">_xludf.xlookup(CN973,'Banco de dados'!$B:$B,'Banco de dados'!$F:$F)</f>
        <v>#NAME?</v>
      </c>
      <c r="CU973" s="42"/>
      <c r="CV973" s="42"/>
      <c r="CW973" s="56" t="str">
        <f>IF(AJ973=0.5,"Suporte",IF(AND(AJ973&gt;='Braços de IP'!$B$9,AJ973&lt;='Braços de IP'!$D$9),'Braços de IP'!$E$9,IF(AND(AJ973&gt;='Braços de IP'!$B$10,AJ973&lt;='Braços de IP'!$D$10),'Braços de IP'!$E$10,IF(AND(AJ973&gt;='Braços de IP'!$B$11,AJ973&lt;='Braços de IP'!$D$11),'Braços de IP'!$E$11,IF(AND(AJ973&gt;='Braços de IP'!$B$12,AJ973&lt;='Braços de IP'!$D$12),'Braços de IP'!$E$12,IF(AND(AJ973&gt;='Braços de IP'!$B$13,AJ973&lt;='Braços de IP'!$D$13),'Braços de IP'!$E$13,IF(AND(AJ973&gt;='Braços de IP'!$B$14,AJ973&lt;='Braços de IP'!$D$14),'Braços de IP'!$E$14,"ERRO")))))))</f>
        <v>Médio II</v>
      </c>
      <c r="CX973" s="42"/>
      <c r="CY973" s="56" t="str">
        <f>IF($CX973="","",VLOOKUP($CX973,'Braços de IP'!$E$9:$I$15,2,0))</f>
        <v/>
      </c>
      <c r="CZ973" s="43" t="str">
        <f>IF($CX973="","",VLOOKUP($CX973,'Braços de IP'!$E$9:$I$15,5,0))</f>
        <v/>
      </c>
      <c r="DA973" s="56"/>
      <c r="DB973" s="56"/>
      <c r="DC973" s="56"/>
      <c r="DD973" s="56"/>
      <c r="DE973" s="56"/>
      <c r="DF973" s="56"/>
      <c r="DG973" s="44">
        <f t="shared" si="556"/>
        <v>0</v>
      </c>
      <c r="DH973" s="45">
        <f t="shared" si="557"/>
        <v>58</v>
      </c>
      <c r="DI973" s="44">
        <f t="shared" si="558"/>
        <v>58</v>
      </c>
      <c r="DJ973" s="46">
        <f t="shared" si="559"/>
        <v>1</v>
      </c>
      <c r="DK973" s="47" t="s">
        <v>147</v>
      </c>
      <c r="DL973" s="48"/>
      <c r="DM973" s="49"/>
      <c r="DN973" s="23" t="s">
        <v>148</v>
      </c>
      <c r="DO973" s="23"/>
      <c r="DP973" s="5"/>
      <c r="DQ973" s="50" t="e">
        <f t="shared" ref="DQ973:DQ991" si="569">((N973+O973)-CQ973)/(N973+O973)</f>
        <v>#VALUE!</v>
      </c>
      <c r="DR973" s="5"/>
      <c r="DS973" s="5" t="s">
        <v>2</v>
      </c>
      <c r="DT973" s="5">
        <f t="shared" si="561"/>
        <v>0</v>
      </c>
      <c r="DU973" s="50" t="e">
        <f t="shared" si="562"/>
        <v>#DIV/0!</v>
      </c>
      <c r="DV973" s="5"/>
      <c r="DW973" s="5"/>
    </row>
    <row r="974" spans="1:127" ht="15.75" hidden="1" customHeight="1" x14ac:dyDescent="0.3">
      <c r="B974" s="5"/>
      <c r="C974" s="5"/>
      <c r="D974" s="5"/>
      <c r="E974" s="22" t="s">
        <v>741</v>
      </c>
      <c r="F974" s="22" t="s">
        <v>137</v>
      </c>
      <c r="G974" s="23" t="s">
        <v>742</v>
      </c>
      <c r="H974" s="23">
        <v>-23.346173</v>
      </c>
      <c r="I974" s="23">
        <v>-46.825755000000001</v>
      </c>
      <c r="J974" s="24" t="s">
        <v>139</v>
      </c>
      <c r="K974" s="25"/>
      <c r="L974" s="24" t="s">
        <v>140</v>
      </c>
      <c r="M974" s="24" t="s">
        <v>141</v>
      </c>
      <c r="N974" s="26">
        <v>120</v>
      </c>
      <c r="O974" s="27" t="s">
        <v>142</v>
      </c>
      <c r="P974" s="27" t="s">
        <v>143</v>
      </c>
      <c r="Q974" s="26">
        <f t="shared" si="538"/>
        <v>960</v>
      </c>
      <c r="R974" s="27">
        <v>1</v>
      </c>
      <c r="S974" s="28">
        <v>3</v>
      </c>
      <c r="T974" s="28">
        <v>7</v>
      </c>
      <c r="U974" s="23"/>
      <c r="V974" s="23"/>
      <c r="W974" s="29"/>
      <c r="X974" s="28">
        <v>2.9</v>
      </c>
      <c r="Y974" s="27"/>
      <c r="Z974" s="27"/>
      <c r="AA974" s="27"/>
      <c r="AB974" s="27"/>
      <c r="AC974" s="27"/>
      <c r="AD974" s="27" t="s">
        <v>144</v>
      </c>
      <c r="AE974" s="27" t="s">
        <v>145</v>
      </c>
      <c r="AF974" s="27"/>
      <c r="AG974" s="27">
        <v>6.5</v>
      </c>
      <c r="AH974" s="27">
        <v>4</v>
      </c>
      <c r="AI974" s="27">
        <v>0.5</v>
      </c>
      <c r="AJ974" s="27">
        <v>2</v>
      </c>
      <c r="AK974" s="27">
        <f t="shared" si="539"/>
        <v>1.5</v>
      </c>
      <c r="AL974" s="27" t="s">
        <v>143</v>
      </c>
      <c r="AM974" s="27" t="s">
        <v>143</v>
      </c>
      <c r="AN974" s="27"/>
      <c r="AO974" s="27">
        <f t="shared" si="540"/>
        <v>8</v>
      </c>
      <c r="AP974" s="27"/>
      <c r="AQ974" s="27"/>
      <c r="AR974" s="27"/>
      <c r="AS974" s="27"/>
      <c r="AT974" s="27"/>
      <c r="AU974" s="27"/>
      <c r="AV974" s="27">
        <f t="shared" si="541"/>
        <v>0</v>
      </c>
      <c r="AW974" s="27"/>
      <c r="AX974" s="28">
        <f>VLOOKUP(J974,ABNT5101!$I$3:$J$9,2)</f>
        <v>7.5</v>
      </c>
      <c r="AY974" s="28">
        <f>VLOOKUP(J974,ABNT5101!$I$3:$M$9,5)</f>
        <v>0.18</v>
      </c>
      <c r="AZ974" s="28" t="str">
        <f>_xlfn.XLOOKUP(J974,ABNT5101!I:I,ABNT5101!L:L)</f>
        <v>-</v>
      </c>
      <c r="BA974" s="28">
        <f>_xlfn.XLOOKUP(J974,ABNT5101!$I:$I,ABNT5101!M:M)</f>
        <v>0.18</v>
      </c>
      <c r="BB974" s="28" t="str">
        <f>_xlfn.XLOOKUP(J974,ABNT5101!$I:$I,ABNT5101!N:N)</f>
        <v>-</v>
      </c>
      <c r="BC974" s="28">
        <f>_xlfn.XLOOKUP(J974,ABNT5101!$I:$I,ABNT5101!O:O)</f>
        <v>16</v>
      </c>
      <c r="BD974" s="31" t="str">
        <f t="shared" si="542"/>
        <v>NÃO ATENDE</v>
      </c>
      <c r="BE974" s="32">
        <f t="shared" si="565"/>
        <v>-1</v>
      </c>
      <c r="BF974" s="32">
        <f t="shared" si="566"/>
        <v>-1</v>
      </c>
      <c r="BG974" s="31" t="str">
        <f t="shared" si="543"/>
        <v>-</v>
      </c>
      <c r="BH974" s="34"/>
      <c r="BI974" s="34"/>
      <c r="BJ974" s="34"/>
      <c r="BK974" s="34"/>
      <c r="BL974" s="35"/>
      <c r="BM974" s="34"/>
      <c r="BN974" s="31" t="str">
        <f t="shared" si="544"/>
        <v>NÃO ATENDE</v>
      </c>
      <c r="BO974" s="31" t="str">
        <f t="shared" si="567"/>
        <v>NÃO ATENDE</v>
      </c>
      <c r="BP974" s="31" t="str">
        <f t="shared" si="568"/>
        <v>NÃO ATENDE</v>
      </c>
      <c r="BQ974" s="31" t="str">
        <f t="shared" si="545"/>
        <v>ATENDE</v>
      </c>
      <c r="BR974" s="36" t="str">
        <f t="shared" si="546"/>
        <v>C5</v>
      </c>
      <c r="BS974" s="36" t="str">
        <f t="shared" si="563"/>
        <v>P6</v>
      </c>
      <c r="BT974" s="37">
        <f t="shared" si="547"/>
        <v>-1</v>
      </c>
      <c r="BU974" s="33"/>
      <c r="BV974" s="33"/>
      <c r="BW974" s="36">
        <f>IF(BS974="-","-",_xlfn.XLOOKUP(BS974,ABNT5101!$B$4:$B$9,ABNT5101!$C$4:$C$9))</f>
        <v>3</v>
      </c>
      <c r="BX974" s="36">
        <f>IF(BS974="-","-",_xlfn.XLOOKUP(BS974,ABNT5101!$B$4:$B$9,ABNT5101!$D$4:$D$9))</f>
        <v>0.6</v>
      </c>
      <c r="BY974" s="31" t="str">
        <f t="shared" si="548"/>
        <v>NÃO ATENDE</v>
      </c>
      <c r="BZ974" s="31" t="str">
        <f t="shared" si="549"/>
        <v>NÃO ATENDE</v>
      </c>
      <c r="CA974" s="31" t="str">
        <f t="shared" si="550"/>
        <v>NÃO ATENDE</v>
      </c>
      <c r="CB974" s="36" t="str">
        <f t="shared" si="564"/>
        <v>P6</v>
      </c>
      <c r="CC974" s="37">
        <f t="shared" si="551"/>
        <v>-1</v>
      </c>
      <c r="CD974" s="38"/>
      <c r="CE974" s="38"/>
      <c r="CF974" s="31">
        <f>IF(CB974="-","-",_xlfn.XLOOKUP(CB974,ABNT5101!$B$4:$B$9,ABNT5101!$C$4:$C$9))</f>
        <v>3</v>
      </c>
      <c r="CG974" s="222">
        <f>IF(CB974="-","-",_xlfn.XLOOKUP(CB974,ABNT5101!$B$4:$B$9,ABNT5101!$D$4:$D$9))</f>
        <v>0.6</v>
      </c>
      <c r="CH974" s="31" t="str">
        <f t="shared" si="552"/>
        <v>NÃO ATENDE</v>
      </c>
      <c r="CI974" s="31" t="str">
        <f t="shared" si="553"/>
        <v>NÃO ATENDE</v>
      </c>
      <c r="CJ974" s="31" t="str">
        <f t="shared" si="554"/>
        <v>NÃO ATENDE</v>
      </c>
      <c r="CK974" s="56">
        <f>_xlfn.XLOOKUP(CL974,'Banco de dados'!$B:$B,'Banco de dados'!$D:$D)</f>
        <v>0</v>
      </c>
      <c r="CL974" s="40"/>
      <c r="CM974" s="56">
        <f>_xlfn.XLOOKUP(CL974,'Banco de dados'!$B:$B,'Banco de dados'!$E:$E)</f>
        <v>0</v>
      </c>
      <c r="CN974" s="56"/>
      <c r="CO974" s="56">
        <f>IF(CN974="-","-",_xlfn.XLOOKUP(CN974,'Banco de dados'!$B:$B,'Banco de dados'!$E:$E))</f>
        <v>0</v>
      </c>
      <c r="CP974" s="41">
        <f t="shared" si="555"/>
        <v>4</v>
      </c>
      <c r="CQ974" s="56">
        <f>_xlfn.XLOOKUP(CL974,'Banco de dados'!$B:$B,'Banco de dados'!$H:$H)</f>
        <v>0</v>
      </c>
      <c r="CR974" s="56" t="e">
        <f t="array" aca="1" ref="CR974" ca="1">_xludf.xlookup(CN974,'Banco de dados'!$B:$B,'Banco de dados'!$H:$H)</f>
        <v>#NAME?</v>
      </c>
      <c r="CS974" s="58" t="e">
        <f t="array" aca="1" ref="CS974" ca="1">_xludf.xlookup(CL974,'Banco de dados'!$B:$B,'Banco de dados'!$F:$F)</f>
        <v>#NAME?</v>
      </c>
      <c r="CT974" s="56" t="e">
        <f t="array" aca="1" ref="CT974" ca="1">_xludf.xlookup(CN974,'Banco de dados'!$B:$B,'Banco de dados'!$F:$F)</f>
        <v>#NAME?</v>
      </c>
      <c r="CU974" s="42"/>
      <c r="CV974" s="42"/>
      <c r="CW974" s="56" t="str">
        <f>IF(AJ974=0.5,"Suporte",IF(AND(AJ974&gt;='Braços de IP'!$B$9,AJ974&lt;='Braços de IP'!$D$9),'Braços de IP'!$E$9,IF(AND(AJ974&gt;='Braços de IP'!$B$10,AJ974&lt;='Braços de IP'!$D$10),'Braços de IP'!$E$10,IF(AND(AJ974&gt;='Braços de IP'!$B$11,AJ974&lt;='Braços de IP'!$D$11),'Braços de IP'!$E$11,IF(AND(AJ974&gt;='Braços de IP'!$B$12,AJ974&lt;='Braços de IP'!$D$12),'Braços de IP'!$E$12,IF(AND(AJ974&gt;='Braços de IP'!$B$13,AJ974&lt;='Braços de IP'!$D$13),'Braços de IP'!$E$13,IF(AND(AJ974&gt;='Braços de IP'!$B$14,AJ974&lt;='Braços de IP'!$D$14),'Braços de IP'!$E$14,"ERRO")))))))</f>
        <v>Médio I</v>
      </c>
      <c r="CX974" s="42"/>
      <c r="CY974" s="56" t="str">
        <f>IF($CX974="","",VLOOKUP($CX974,'Braços de IP'!$E$9:$I$15,2,0))</f>
        <v/>
      </c>
      <c r="CZ974" s="43" t="str">
        <f>IF($CX974="","",VLOOKUP($CX974,'Braços de IP'!$E$9:$I$15,5,0))</f>
        <v/>
      </c>
      <c r="DA974" s="56"/>
      <c r="DB974" s="56"/>
      <c r="DC974" s="56"/>
      <c r="DD974" s="56"/>
      <c r="DE974" s="56"/>
      <c r="DF974" s="56"/>
      <c r="DG974" s="44">
        <f t="shared" si="556"/>
        <v>0</v>
      </c>
      <c r="DH974" s="45">
        <f t="shared" si="557"/>
        <v>120</v>
      </c>
      <c r="DI974" s="44">
        <f t="shared" si="558"/>
        <v>480</v>
      </c>
      <c r="DJ974" s="46">
        <f t="shared" si="559"/>
        <v>1</v>
      </c>
      <c r="DK974" s="47" t="s">
        <v>147</v>
      </c>
      <c r="DL974" s="48"/>
      <c r="DM974" s="49"/>
      <c r="DN974" s="23" t="s">
        <v>148</v>
      </c>
      <c r="DO974" s="23"/>
      <c r="DP974" s="5"/>
      <c r="DQ974" s="50" t="e">
        <f t="shared" si="569"/>
        <v>#VALUE!</v>
      </c>
      <c r="DR974" s="5"/>
      <c r="DS974" s="5" t="s">
        <v>2</v>
      </c>
      <c r="DT974" s="5">
        <f t="shared" si="561"/>
        <v>0</v>
      </c>
      <c r="DU974" s="50" t="e">
        <f t="shared" si="562"/>
        <v>#DIV/0!</v>
      </c>
      <c r="DV974" s="5"/>
      <c r="DW974" s="5"/>
    </row>
    <row r="975" spans="1:127" ht="15.75" hidden="1" customHeight="1" x14ac:dyDescent="0.3">
      <c r="B975" s="5"/>
      <c r="C975" s="5"/>
      <c r="D975" s="5"/>
      <c r="E975" s="22" t="s">
        <v>741</v>
      </c>
      <c r="F975" s="22" t="s">
        <v>137</v>
      </c>
      <c r="G975" s="23" t="s">
        <v>742</v>
      </c>
      <c r="H975" s="23">
        <v>-23.346173</v>
      </c>
      <c r="I975" s="23">
        <v>-46.825755000000001</v>
      </c>
      <c r="J975" s="24" t="s">
        <v>139</v>
      </c>
      <c r="K975" s="25"/>
      <c r="L975" s="24" t="s">
        <v>140</v>
      </c>
      <c r="M975" s="24" t="s">
        <v>141</v>
      </c>
      <c r="N975" s="26">
        <v>120</v>
      </c>
      <c r="O975" s="27" t="s">
        <v>142</v>
      </c>
      <c r="P975" s="27" t="s">
        <v>143</v>
      </c>
      <c r="Q975" s="26">
        <f t="shared" si="538"/>
        <v>960</v>
      </c>
      <c r="R975" s="27">
        <v>1</v>
      </c>
      <c r="S975" s="28">
        <v>3</v>
      </c>
      <c r="T975" s="28">
        <v>7</v>
      </c>
      <c r="U975" s="23"/>
      <c r="V975" s="23"/>
      <c r="W975" s="29"/>
      <c r="X975" s="28">
        <v>2.9</v>
      </c>
      <c r="Y975" s="27"/>
      <c r="Z975" s="27"/>
      <c r="AA975" s="27"/>
      <c r="AB975" s="27"/>
      <c r="AC975" s="27"/>
      <c r="AD975" s="27" t="s">
        <v>144</v>
      </c>
      <c r="AE975" s="27" t="s">
        <v>145</v>
      </c>
      <c r="AF975" s="27"/>
      <c r="AG975" s="27">
        <v>6.5</v>
      </c>
      <c r="AH975" s="27">
        <v>4</v>
      </c>
      <c r="AI975" s="27">
        <v>0.5</v>
      </c>
      <c r="AJ975" s="27">
        <v>2</v>
      </c>
      <c r="AK975" s="27">
        <f t="shared" si="539"/>
        <v>1.5</v>
      </c>
      <c r="AL975" s="27" t="s">
        <v>143</v>
      </c>
      <c r="AM975" s="27" t="s">
        <v>143</v>
      </c>
      <c r="AN975" s="27"/>
      <c r="AO975" s="27">
        <f t="shared" si="540"/>
        <v>8</v>
      </c>
      <c r="AP975" s="27"/>
      <c r="AQ975" s="27"/>
      <c r="AR975" s="27"/>
      <c r="AS975" s="27"/>
      <c r="AT975" s="27"/>
      <c r="AU975" s="27"/>
      <c r="AV975" s="27">
        <f t="shared" si="541"/>
        <v>0</v>
      </c>
      <c r="AW975" s="27"/>
      <c r="AX975" s="28">
        <f>VLOOKUP(J975,ABNT5101!$I$3:$J$9,2)</f>
        <v>7.5</v>
      </c>
      <c r="AY975" s="28">
        <f>VLOOKUP(J975,ABNT5101!$I$3:$M$9,5)</f>
        <v>0.18</v>
      </c>
      <c r="AZ975" s="28" t="str">
        <f>_xlfn.XLOOKUP(J975,ABNT5101!I:I,ABNT5101!L:L)</f>
        <v>-</v>
      </c>
      <c r="BA975" s="28">
        <f>_xlfn.XLOOKUP(J975,ABNT5101!$I:$I,ABNT5101!M:M)</f>
        <v>0.18</v>
      </c>
      <c r="BB975" s="28" t="str">
        <f>_xlfn.XLOOKUP(J975,ABNT5101!$I:$I,ABNT5101!N:N)</f>
        <v>-</v>
      </c>
      <c r="BC975" s="28">
        <f>_xlfn.XLOOKUP(J975,ABNT5101!$I:$I,ABNT5101!O:O)</f>
        <v>16</v>
      </c>
      <c r="BD975" s="31" t="str">
        <f t="shared" si="542"/>
        <v>NÃO ATENDE</v>
      </c>
      <c r="BE975" s="32">
        <f t="shared" si="565"/>
        <v>-1</v>
      </c>
      <c r="BF975" s="32">
        <f t="shared" si="566"/>
        <v>-1</v>
      </c>
      <c r="BG975" s="31" t="str">
        <f t="shared" si="543"/>
        <v>-</v>
      </c>
      <c r="BH975" s="34"/>
      <c r="BI975" s="34"/>
      <c r="BJ975" s="34"/>
      <c r="BK975" s="34"/>
      <c r="BL975" s="35"/>
      <c r="BM975" s="34"/>
      <c r="BN975" s="31" t="str">
        <f t="shared" si="544"/>
        <v>NÃO ATENDE</v>
      </c>
      <c r="BO975" s="31" t="str">
        <f t="shared" si="567"/>
        <v>NÃO ATENDE</v>
      </c>
      <c r="BP975" s="31" t="str">
        <f t="shared" si="568"/>
        <v>NÃO ATENDE</v>
      </c>
      <c r="BQ975" s="31" t="str">
        <f t="shared" si="545"/>
        <v>ATENDE</v>
      </c>
      <c r="BR975" s="36" t="str">
        <f t="shared" si="546"/>
        <v>C5</v>
      </c>
      <c r="BS975" s="36" t="str">
        <f t="shared" si="563"/>
        <v>P6</v>
      </c>
      <c r="BT975" s="37">
        <f t="shared" si="547"/>
        <v>-1</v>
      </c>
      <c r="BU975" s="33"/>
      <c r="BV975" s="33"/>
      <c r="BW975" s="36">
        <f>IF(BS975="-","-",_xlfn.XLOOKUP(BS975,ABNT5101!$B$4:$B$9,ABNT5101!$C$4:$C$9))</f>
        <v>3</v>
      </c>
      <c r="BX975" s="36">
        <f>IF(BS975="-","-",_xlfn.XLOOKUP(BS975,ABNT5101!$B$4:$B$9,ABNT5101!$D$4:$D$9))</f>
        <v>0.6</v>
      </c>
      <c r="BY975" s="31" t="str">
        <f t="shared" si="548"/>
        <v>NÃO ATENDE</v>
      </c>
      <c r="BZ975" s="31" t="str">
        <f t="shared" si="549"/>
        <v>NÃO ATENDE</v>
      </c>
      <c r="CA975" s="31" t="str">
        <f t="shared" si="550"/>
        <v>NÃO ATENDE</v>
      </c>
      <c r="CB975" s="36" t="str">
        <f t="shared" si="564"/>
        <v>P6</v>
      </c>
      <c r="CC975" s="37">
        <f t="shared" si="551"/>
        <v>-1</v>
      </c>
      <c r="CD975" s="38"/>
      <c r="CE975" s="38"/>
      <c r="CF975" s="31">
        <f>IF(CB975="-","-",_xlfn.XLOOKUP(CB975,ABNT5101!$B$4:$B$9,ABNT5101!$C$4:$C$9))</f>
        <v>3</v>
      </c>
      <c r="CG975" s="222">
        <f>IF(CB975="-","-",_xlfn.XLOOKUP(CB975,ABNT5101!$B$4:$B$9,ABNT5101!$D$4:$D$9))</f>
        <v>0.6</v>
      </c>
      <c r="CH975" s="31" t="str">
        <f t="shared" si="552"/>
        <v>NÃO ATENDE</v>
      </c>
      <c r="CI975" s="31" t="str">
        <f t="shared" si="553"/>
        <v>NÃO ATENDE</v>
      </c>
      <c r="CJ975" s="31" t="str">
        <f t="shared" si="554"/>
        <v>NÃO ATENDE</v>
      </c>
      <c r="CK975" s="56">
        <f>_xlfn.XLOOKUP(CL975,'Banco de dados'!$B:$B,'Banco de dados'!$D:$D)</f>
        <v>0</v>
      </c>
      <c r="CL975" s="40"/>
      <c r="CM975" s="56">
        <f>_xlfn.XLOOKUP(CL975,'Banco de dados'!$B:$B,'Banco de dados'!$E:$E)</f>
        <v>0</v>
      </c>
      <c r="CN975" s="56"/>
      <c r="CO975" s="56">
        <f>IF(CN975="-","-",_xlfn.XLOOKUP(CN975,'Banco de dados'!$B:$B,'Banco de dados'!$E:$E))</f>
        <v>0</v>
      </c>
      <c r="CP975" s="41">
        <f t="shared" si="555"/>
        <v>4</v>
      </c>
      <c r="CQ975" s="56">
        <f>_xlfn.XLOOKUP(CL975,'Banco de dados'!$B:$B,'Banco de dados'!$H:$H)</f>
        <v>0</v>
      </c>
      <c r="CR975" s="56" t="e">
        <f t="array" aca="1" ref="CR975" ca="1">_xludf.xlookup(CN975,'Banco de dados'!$B:$B,'Banco de dados'!$H:$H)</f>
        <v>#NAME?</v>
      </c>
      <c r="CS975" s="58" t="e">
        <f t="array" aca="1" ref="CS975" ca="1">_xludf.xlookup(CL975,'Banco de dados'!$B:$B,'Banco de dados'!$F:$F)</f>
        <v>#NAME?</v>
      </c>
      <c r="CT975" s="56" t="e">
        <f t="array" aca="1" ref="CT975" ca="1">_xludf.xlookup(CN975,'Banco de dados'!$B:$B,'Banco de dados'!$F:$F)</f>
        <v>#NAME?</v>
      </c>
      <c r="CU975" s="42"/>
      <c r="CV975" s="42"/>
      <c r="CW975" s="56" t="str">
        <f>IF(AJ975=0.5,"Suporte",IF(AND(AJ975&gt;='Braços de IP'!$B$9,AJ975&lt;='Braços de IP'!$D$9),'Braços de IP'!$E$9,IF(AND(AJ975&gt;='Braços de IP'!$B$10,AJ975&lt;='Braços de IP'!$D$10),'Braços de IP'!$E$10,IF(AND(AJ975&gt;='Braços de IP'!$B$11,AJ975&lt;='Braços de IP'!$D$11),'Braços de IP'!$E$11,IF(AND(AJ975&gt;='Braços de IP'!$B$12,AJ975&lt;='Braços de IP'!$D$12),'Braços de IP'!$E$12,IF(AND(AJ975&gt;='Braços de IP'!$B$13,AJ975&lt;='Braços de IP'!$D$13),'Braços de IP'!$E$13,IF(AND(AJ975&gt;='Braços de IP'!$B$14,AJ975&lt;='Braços de IP'!$D$14),'Braços de IP'!$E$14,"ERRO")))))))</f>
        <v>Médio I</v>
      </c>
      <c r="CX975" s="42"/>
      <c r="CY975" s="56" t="str">
        <f>IF($CX975="","",VLOOKUP($CX975,'Braços de IP'!$E$9:$I$15,2,0))</f>
        <v/>
      </c>
      <c r="CZ975" s="43" t="str">
        <f>IF($CX975="","",VLOOKUP($CX975,'Braços de IP'!$E$9:$I$15,5,0))</f>
        <v/>
      </c>
      <c r="DA975" s="56"/>
      <c r="DB975" s="56"/>
      <c r="DC975" s="56"/>
      <c r="DD975" s="56"/>
      <c r="DE975" s="56"/>
      <c r="DF975" s="56"/>
      <c r="DG975" s="44">
        <f t="shared" si="556"/>
        <v>0</v>
      </c>
      <c r="DH975" s="45">
        <f t="shared" si="557"/>
        <v>120</v>
      </c>
      <c r="DI975" s="44">
        <f t="shared" si="558"/>
        <v>480</v>
      </c>
      <c r="DJ975" s="46">
        <f t="shared" si="559"/>
        <v>1</v>
      </c>
      <c r="DK975" s="47" t="s">
        <v>147</v>
      </c>
      <c r="DL975" s="48"/>
      <c r="DM975" s="49"/>
      <c r="DN975" s="23" t="s">
        <v>148</v>
      </c>
      <c r="DO975" s="23"/>
      <c r="DP975" s="5"/>
      <c r="DQ975" s="50" t="e">
        <f t="shared" si="569"/>
        <v>#VALUE!</v>
      </c>
      <c r="DR975" s="5"/>
      <c r="DS975" s="5" t="s">
        <v>2</v>
      </c>
      <c r="DT975" s="5">
        <f t="shared" si="561"/>
        <v>0</v>
      </c>
      <c r="DU975" s="50" t="e">
        <f t="shared" si="562"/>
        <v>#DIV/0!</v>
      </c>
      <c r="DV975" s="5"/>
      <c r="DW975" s="5"/>
    </row>
    <row r="976" spans="1:127" ht="15.75" hidden="1" customHeight="1" x14ac:dyDescent="0.3">
      <c r="B976" s="5"/>
      <c r="C976" s="5"/>
      <c r="D976" s="5"/>
      <c r="E976" s="22" t="s">
        <v>741</v>
      </c>
      <c r="F976" s="22" t="s">
        <v>137</v>
      </c>
      <c r="G976" s="23" t="s">
        <v>742</v>
      </c>
      <c r="H976" s="23">
        <v>-23.346173</v>
      </c>
      <c r="I976" s="23">
        <v>-46.825755000000001</v>
      </c>
      <c r="J976" s="24" t="s">
        <v>139</v>
      </c>
      <c r="K976" s="25"/>
      <c r="L976" s="24" t="s">
        <v>140</v>
      </c>
      <c r="M976" s="24" t="s">
        <v>141</v>
      </c>
      <c r="N976" s="26">
        <v>120</v>
      </c>
      <c r="O976" s="27" t="s">
        <v>142</v>
      </c>
      <c r="P976" s="27" t="s">
        <v>143</v>
      </c>
      <c r="Q976" s="26">
        <f t="shared" si="538"/>
        <v>960</v>
      </c>
      <c r="R976" s="27">
        <v>1</v>
      </c>
      <c r="S976" s="28">
        <v>3</v>
      </c>
      <c r="T976" s="28">
        <v>7</v>
      </c>
      <c r="U976" s="23"/>
      <c r="V976" s="23"/>
      <c r="W976" s="29"/>
      <c r="X976" s="28">
        <v>2.9</v>
      </c>
      <c r="Y976" s="27"/>
      <c r="Z976" s="27"/>
      <c r="AA976" s="27"/>
      <c r="AB976" s="27"/>
      <c r="AC976" s="27"/>
      <c r="AD976" s="27" t="s">
        <v>144</v>
      </c>
      <c r="AE976" s="27" t="s">
        <v>145</v>
      </c>
      <c r="AF976" s="27"/>
      <c r="AG976" s="27">
        <v>6.5</v>
      </c>
      <c r="AH976" s="27">
        <v>4</v>
      </c>
      <c r="AI976" s="27">
        <v>0.5</v>
      </c>
      <c r="AJ976" s="27">
        <v>2</v>
      </c>
      <c r="AK976" s="27">
        <f t="shared" si="539"/>
        <v>1.5</v>
      </c>
      <c r="AL976" s="27" t="s">
        <v>143</v>
      </c>
      <c r="AM976" s="27" t="s">
        <v>143</v>
      </c>
      <c r="AN976" s="27"/>
      <c r="AO976" s="27">
        <f t="shared" si="540"/>
        <v>8</v>
      </c>
      <c r="AP976" s="27"/>
      <c r="AQ976" s="27"/>
      <c r="AR976" s="27"/>
      <c r="AS976" s="27"/>
      <c r="AT976" s="27"/>
      <c r="AU976" s="27"/>
      <c r="AV976" s="27">
        <f t="shared" si="541"/>
        <v>0</v>
      </c>
      <c r="AW976" s="27"/>
      <c r="AX976" s="28">
        <f>VLOOKUP(J976,ABNT5101!$I$3:$J$9,2)</f>
        <v>7.5</v>
      </c>
      <c r="AY976" s="28">
        <f>VLOOKUP(J976,ABNT5101!$I$3:$M$9,5)</f>
        <v>0.18</v>
      </c>
      <c r="AZ976" s="28" t="str">
        <f>_xlfn.XLOOKUP(J976,ABNT5101!I:I,ABNT5101!L:L)</f>
        <v>-</v>
      </c>
      <c r="BA976" s="28">
        <f>_xlfn.XLOOKUP(J976,ABNT5101!$I:$I,ABNT5101!M:M)</f>
        <v>0.18</v>
      </c>
      <c r="BB976" s="28" t="str">
        <f>_xlfn.XLOOKUP(J976,ABNT5101!$I:$I,ABNT5101!N:N)</f>
        <v>-</v>
      </c>
      <c r="BC976" s="28">
        <f>_xlfn.XLOOKUP(J976,ABNT5101!$I:$I,ABNT5101!O:O)</f>
        <v>16</v>
      </c>
      <c r="BD976" s="31" t="str">
        <f t="shared" si="542"/>
        <v>NÃO ATENDE</v>
      </c>
      <c r="BE976" s="32">
        <f t="shared" si="565"/>
        <v>-1</v>
      </c>
      <c r="BF976" s="32">
        <f t="shared" si="566"/>
        <v>-1</v>
      </c>
      <c r="BG976" s="31" t="str">
        <f t="shared" si="543"/>
        <v>-</v>
      </c>
      <c r="BH976" s="34"/>
      <c r="BI976" s="34"/>
      <c r="BJ976" s="34"/>
      <c r="BK976" s="34"/>
      <c r="BL976" s="35"/>
      <c r="BM976" s="34"/>
      <c r="BN976" s="31" t="str">
        <f t="shared" si="544"/>
        <v>NÃO ATENDE</v>
      </c>
      <c r="BO976" s="31" t="str">
        <f t="shared" si="567"/>
        <v>NÃO ATENDE</v>
      </c>
      <c r="BP976" s="31" t="str">
        <f t="shared" si="568"/>
        <v>NÃO ATENDE</v>
      </c>
      <c r="BQ976" s="31" t="str">
        <f t="shared" si="545"/>
        <v>ATENDE</v>
      </c>
      <c r="BR976" s="36" t="str">
        <f t="shared" si="546"/>
        <v>C5</v>
      </c>
      <c r="BS976" s="36" t="str">
        <f t="shared" si="563"/>
        <v>P6</v>
      </c>
      <c r="BT976" s="37">
        <f t="shared" si="547"/>
        <v>-1</v>
      </c>
      <c r="BU976" s="33"/>
      <c r="BV976" s="33"/>
      <c r="BW976" s="36">
        <f>IF(BS976="-","-",_xlfn.XLOOKUP(BS976,ABNT5101!$B$4:$B$9,ABNT5101!$C$4:$C$9))</f>
        <v>3</v>
      </c>
      <c r="BX976" s="36">
        <f>IF(BS976="-","-",_xlfn.XLOOKUP(BS976,ABNT5101!$B$4:$B$9,ABNT5101!$D$4:$D$9))</f>
        <v>0.6</v>
      </c>
      <c r="BY976" s="31" t="str">
        <f t="shared" si="548"/>
        <v>NÃO ATENDE</v>
      </c>
      <c r="BZ976" s="31" t="str">
        <f t="shared" si="549"/>
        <v>NÃO ATENDE</v>
      </c>
      <c r="CA976" s="31" t="str">
        <f t="shared" si="550"/>
        <v>NÃO ATENDE</v>
      </c>
      <c r="CB976" s="36" t="str">
        <f t="shared" si="564"/>
        <v>P6</v>
      </c>
      <c r="CC976" s="37">
        <f t="shared" si="551"/>
        <v>-1</v>
      </c>
      <c r="CD976" s="38"/>
      <c r="CE976" s="38"/>
      <c r="CF976" s="31">
        <f>IF(CB976="-","-",_xlfn.XLOOKUP(CB976,ABNT5101!$B$4:$B$9,ABNT5101!$C$4:$C$9))</f>
        <v>3</v>
      </c>
      <c r="CG976" s="222">
        <f>IF(CB976="-","-",_xlfn.XLOOKUP(CB976,ABNT5101!$B$4:$B$9,ABNT5101!$D$4:$D$9))</f>
        <v>0.6</v>
      </c>
      <c r="CH976" s="31" t="str">
        <f t="shared" si="552"/>
        <v>NÃO ATENDE</v>
      </c>
      <c r="CI976" s="31" t="str">
        <f t="shared" si="553"/>
        <v>NÃO ATENDE</v>
      </c>
      <c r="CJ976" s="31" t="str">
        <f t="shared" si="554"/>
        <v>NÃO ATENDE</v>
      </c>
      <c r="CK976" s="56">
        <f>_xlfn.XLOOKUP(CL976,'Banco de dados'!$B:$B,'Banco de dados'!$D:$D)</f>
        <v>0</v>
      </c>
      <c r="CL976" s="40"/>
      <c r="CM976" s="56">
        <f>_xlfn.XLOOKUP(CL976,'Banco de dados'!$B:$B,'Banco de dados'!$E:$E)</f>
        <v>0</v>
      </c>
      <c r="CN976" s="56"/>
      <c r="CO976" s="56">
        <f>IF(CN976="-","-",_xlfn.XLOOKUP(CN976,'Banco de dados'!$B:$B,'Banco de dados'!$E:$E))</f>
        <v>0</v>
      </c>
      <c r="CP976" s="41">
        <f t="shared" si="555"/>
        <v>4</v>
      </c>
      <c r="CQ976" s="56">
        <f>_xlfn.XLOOKUP(CL976,'Banco de dados'!$B:$B,'Banco de dados'!$H:$H)</f>
        <v>0</v>
      </c>
      <c r="CR976" s="56" t="e">
        <f t="array" aca="1" ref="CR976" ca="1">_xludf.xlookup(CN976,'Banco de dados'!$B:$B,'Banco de dados'!$H:$H)</f>
        <v>#NAME?</v>
      </c>
      <c r="CS976" s="58" t="e">
        <f t="array" aca="1" ref="CS976" ca="1">_xludf.xlookup(CL976,'Banco de dados'!$B:$B,'Banco de dados'!$F:$F)</f>
        <v>#NAME?</v>
      </c>
      <c r="CT976" s="56" t="e">
        <f t="array" aca="1" ref="CT976" ca="1">_xludf.xlookup(CN976,'Banco de dados'!$B:$B,'Banco de dados'!$F:$F)</f>
        <v>#NAME?</v>
      </c>
      <c r="CU976" s="42"/>
      <c r="CV976" s="42"/>
      <c r="CW976" s="56" t="str">
        <f>IF(AJ976=0.5,"Suporte",IF(AND(AJ976&gt;='Braços de IP'!$B$9,AJ976&lt;='Braços de IP'!$D$9),'Braços de IP'!$E$9,IF(AND(AJ976&gt;='Braços de IP'!$B$10,AJ976&lt;='Braços de IP'!$D$10),'Braços de IP'!$E$10,IF(AND(AJ976&gt;='Braços de IP'!$B$11,AJ976&lt;='Braços de IP'!$D$11),'Braços de IP'!$E$11,IF(AND(AJ976&gt;='Braços de IP'!$B$12,AJ976&lt;='Braços de IP'!$D$12),'Braços de IP'!$E$12,IF(AND(AJ976&gt;='Braços de IP'!$B$13,AJ976&lt;='Braços de IP'!$D$13),'Braços de IP'!$E$13,IF(AND(AJ976&gt;='Braços de IP'!$B$14,AJ976&lt;='Braços de IP'!$D$14),'Braços de IP'!$E$14,"ERRO")))))))</f>
        <v>Médio I</v>
      </c>
      <c r="CX976" s="42"/>
      <c r="CY976" s="56" t="str">
        <f>IF($CX976="","",VLOOKUP($CX976,'Braços de IP'!$E$9:$I$15,2,0))</f>
        <v/>
      </c>
      <c r="CZ976" s="43" t="str">
        <f>IF($CX976="","",VLOOKUP($CX976,'Braços de IP'!$E$9:$I$15,5,0))</f>
        <v/>
      </c>
      <c r="DA976" s="56"/>
      <c r="DB976" s="56"/>
      <c r="DC976" s="56"/>
      <c r="DD976" s="56"/>
      <c r="DE976" s="56"/>
      <c r="DF976" s="56"/>
      <c r="DG976" s="44">
        <f t="shared" si="556"/>
        <v>0</v>
      </c>
      <c r="DH976" s="45">
        <f t="shared" si="557"/>
        <v>120</v>
      </c>
      <c r="DI976" s="44">
        <f t="shared" si="558"/>
        <v>480</v>
      </c>
      <c r="DJ976" s="46">
        <f t="shared" si="559"/>
        <v>1</v>
      </c>
      <c r="DK976" s="47" t="s">
        <v>147</v>
      </c>
      <c r="DL976" s="48"/>
      <c r="DM976" s="49"/>
      <c r="DN976" s="23" t="s">
        <v>148</v>
      </c>
      <c r="DO976" s="23"/>
      <c r="DP976" s="5"/>
      <c r="DQ976" s="50" t="e">
        <f t="shared" si="569"/>
        <v>#VALUE!</v>
      </c>
      <c r="DR976" s="5"/>
      <c r="DS976" s="5" t="s">
        <v>2</v>
      </c>
      <c r="DT976" s="5">
        <f t="shared" si="561"/>
        <v>0</v>
      </c>
      <c r="DU976" s="50" t="e">
        <f t="shared" si="562"/>
        <v>#DIV/0!</v>
      </c>
      <c r="DV976" s="5"/>
      <c r="DW976" s="5"/>
    </row>
    <row r="977" spans="1:127" ht="15.75" hidden="1" customHeight="1" x14ac:dyDescent="0.3">
      <c r="B977" s="5"/>
      <c r="C977" s="5"/>
      <c r="D977" s="5"/>
      <c r="E977" s="22" t="s">
        <v>743</v>
      </c>
      <c r="F977" s="22" t="s">
        <v>192</v>
      </c>
      <c r="G977" s="23" t="s">
        <v>744</v>
      </c>
      <c r="H977" s="23">
        <v>-23.413703000000002</v>
      </c>
      <c r="I977" s="23">
        <v>-46.839843000000002</v>
      </c>
      <c r="J977" s="24" t="s">
        <v>223</v>
      </c>
      <c r="K977" s="25"/>
      <c r="L977" s="24" t="s">
        <v>157</v>
      </c>
      <c r="M977" s="24" t="s">
        <v>141</v>
      </c>
      <c r="N977" s="26">
        <v>87</v>
      </c>
      <c r="O977" s="27" t="s">
        <v>142</v>
      </c>
      <c r="P977" s="27" t="s">
        <v>143</v>
      </c>
      <c r="Q977" s="26">
        <f t="shared" si="538"/>
        <v>174</v>
      </c>
      <c r="R977" s="27">
        <v>1</v>
      </c>
      <c r="S977" s="28" t="s">
        <v>153</v>
      </c>
      <c r="T977" s="28">
        <v>6.4</v>
      </c>
      <c r="U977" s="23"/>
      <c r="V977" s="23"/>
      <c r="W977" s="29"/>
      <c r="X977" s="28">
        <v>2</v>
      </c>
      <c r="Y977" s="27"/>
      <c r="Z977" s="27"/>
      <c r="AA977" s="27"/>
      <c r="AB977" s="27"/>
      <c r="AC977" s="27"/>
      <c r="AD977" s="27" t="s">
        <v>144</v>
      </c>
      <c r="AE977" s="27" t="s">
        <v>145</v>
      </c>
      <c r="AF977" s="27"/>
      <c r="AG977" s="27">
        <v>6.2</v>
      </c>
      <c r="AH977" s="27">
        <v>1</v>
      </c>
      <c r="AI977" s="27">
        <v>0.1</v>
      </c>
      <c r="AJ977" s="27">
        <v>2.6</v>
      </c>
      <c r="AK977" s="27">
        <f t="shared" si="539"/>
        <v>2.5</v>
      </c>
      <c r="AL977" s="27" t="s">
        <v>143</v>
      </c>
      <c r="AM977" s="27" t="s">
        <v>143</v>
      </c>
      <c r="AN977" s="27"/>
      <c r="AO977" s="27">
        <f t="shared" si="540"/>
        <v>2</v>
      </c>
      <c r="AP977" s="27"/>
      <c r="AQ977" s="27"/>
      <c r="AR977" s="27"/>
      <c r="AS977" s="27"/>
      <c r="AT977" s="27"/>
      <c r="AU977" s="27"/>
      <c r="AV977" s="27">
        <f t="shared" si="541"/>
        <v>0</v>
      </c>
      <c r="AW977" s="27"/>
      <c r="AX977" s="28">
        <f>VLOOKUP(J977,ABNT5101!$I$3:$J$9,2)</f>
        <v>15</v>
      </c>
      <c r="AY977" s="28">
        <f>VLOOKUP(J977,ABNT5101!$I$3:$M$9,5)</f>
        <v>0.18</v>
      </c>
      <c r="AZ977" s="28" t="str">
        <f>_xlfn.XLOOKUP(J977,ABNT5101!I:I,ABNT5101!L:L)</f>
        <v>-</v>
      </c>
      <c r="BA977" s="28">
        <f>_xlfn.XLOOKUP(J977,ABNT5101!$I:$I,ABNT5101!M:M)</f>
        <v>0.18</v>
      </c>
      <c r="BB977" s="28" t="str">
        <f>_xlfn.XLOOKUP(J977,ABNT5101!$I:$I,ABNT5101!N:N)</f>
        <v>-</v>
      </c>
      <c r="BC977" s="28">
        <f>_xlfn.XLOOKUP(J977,ABNT5101!$I:$I,ABNT5101!O:O)</f>
        <v>15</v>
      </c>
      <c r="BD977" s="31" t="str">
        <f t="shared" si="542"/>
        <v>NÃO ATENDE</v>
      </c>
      <c r="BE977" s="32">
        <f t="shared" si="565"/>
        <v>-1</v>
      </c>
      <c r="BF977" s="32">
        <f t="shared" si="566"/>
        <v>-1</v>
      </c>
      <c r="BG977" s="31" t="str">
        <f t="shared" si="543"/>
        <v>-</v>
      </c>
      <c r="BH977" s="34"/>
      <c r="BI977" s="34"/>
      <c r="BJ977" s="34"/>
      <c r="BK977" s="34"/>
      <c r="BL977" s="35"/>
      <c r="BM977" s="34"/>
      <c r="BN977" s="31" t="str">
        <f t="shared" si="544"/>
        <v>NÃO ATENDE</v>
      </c>
      <c r="BO977" s="31" t="str">
        <f t="shared" si="567"/>
        <v>NÃO ATENDE</v>
      </c>
      <c r="BP977" s="31" t="str">
        <f t="shared" si="568"/>
        <v>NÃO ATENDE</v>
      </c>
      <c r="BQ977" s="31" t="str">
        <f t="shared" si="545"/>
        <v>ATENDE</v>
      </c>
      <c r="BR977" s="36" t="str">
        <f t="shared" si="546"/>
        <v>C3</v>
      </c>
      <c r="BS977" s="36" t="str">
        <f t="shared" si="563"/>
        <v>P5</v>
      </c>
      <c r="BT977" s="37">
        <f t="shared" si="547"/>
        <v>-1</v>
      </c>
      <c r="BU977" s="33"/>
      <c r="BV977" s="33"/>
      <c r="BW977" s="36">
        <f>IF(BS977="-","-",_xlfn.XLOOKUP(BS977,ABNT5101!$B$4:$B$9,ABNT5101!$C$4:$C$9))</f>
        <v>5</v>
      </c>
      <c r="BX977" s="36">
        <f>IF(BS977="-","-",_xlfn.XLOOKUP(BS977,ABNT5101!$B$4:$B$9,ABNT5101!$D$4:$D$9))</f>
        <v>1</v>
      </c>
      <c r="BY977" s="31" t="str">
        <f t="shared" si="548"/>
        <v>NÃO ATENDE</v>
      </c>
      <c r="BZ977" s="31" t="str">
        <f t="shared" si="549"/>
        <v>NÃO ATENDE</v>
      </c>
      <c r="CA977" s="31" t="str">
        <f t="shared" si="550"/>
        <v>NÃO ATENDE</v>
      </c>
      <c r="CB977" s="36" t="str">
        <f t="shared" si="564"/>
        <v>P5</v>
      </c>
      <c r="CC977" s="37">
        <f t="shared" si="551"/>
        <v>-1</v>
      </c>
      <c r="CD977" s="38"/>
      <c r="CE977" s="38"/>
      <c r="CF977" s="31">
        <f>IF(CB977="-","-",_xlfn.XLOOKUP(CB977,ABNT5101!$B$4:$B$9,ABNT5101!$C$4:$C$9))</f>
        <v>5</v>
      </c>
      <c r="CG977" s="36">
        <f>IF(CB977="-","-",_xlfn.XLOOKUP(CB977,ABNT5101!$B$4:$B$9,ABNT5101!$D$4:$D$9))</f>
        <v>1</v>
      </c>
      <c r="CH977" s="31" t="str">
        <f t="shared" si="552"/>
        <v>NÃO ATENDE</v>
      </c>
      <c r="CI977" s="31" t="str">
        <f t="shared" si="553"/>
        <v>NÃO ATENDE</v>
      </c>
      <c r="CJ977" s="31" t="str">
        <f t="shared" si="554"/>
        <v>NÃO ATENDE</v>
      </c>
      <c r="CK977" s="56">
        <f>_xlfn.XLOOKUP(CL977,'Banco de dados'!$B:$B,'Banco de dados'!$D:$D)</f>
        <v>0</v>
      </c>
      <c r="CL977" s="40"/>
      <c r="CM977" s="56">
        <f>_xlfn.XLOOKUP(CL977,'Banco de dados'!$B:$B,'Banco de dados'!$E:$E)</f>
        <v>0</v>
      </c>
      <c r="CN977" s="56"/>
      <c r="CO977" s="56">
        <f>IF(CN977="-","-",_xlfn.XLOOKUP(CN977,'Banco de dados'!$B:$B,'Banco de dados'!$E:$E))</f>
        <v>0</v>
      </c>
      <c r="CP977" s="41">
        <f t="shared" si="555"/>
        <v>1</v>
      </c>
      <c r="CQ977" s="56">
        <f>_xlfn.XLOOKUP(CL977,'Banco de dados'!$B:$B,'Banco de dados'!$H:$H)</f>
        <v>0</v>
      </c>
      <c r="CR977" s="56" t="e">
        <f t="array" aca="1" ref="CR977" ca="1">_xludf.xlookup(CN977,'Banco de dados'!$B:$B,'Banco de dados'!$H:$H)</f>
        <v>#NAME?</v>
      </c>
      <c r="CS977" s="58" t="e">
        <f t="array" aca="1" ref="CS977" ca="1">_xludf.xlookup(CL977,'Banco de dados'!$B:$B,'Banco de dados'!$F:$F)</f>
        <v>#NAME?</v>
      </c>
      <c r="CT977" s="56" t="e">
        <f t="array" aca="1" ref="CT977" ca="1">_xludf.xlookup(CN977,'Banco de dados'!$B:$B,'Banco de dados'!$F:$F)</f>
        <v>#NAME?</v>
      </c>
      <c r="CU977" s="42"/>
      <c r="CV977" s="42"/>
      <c r="CW977" s="56" t="str">
        <f>IF(AJ977=0.5,"Suporte",IF(AND(AJ977&gt;='Braços de IP'!$B$9,AJ977&lt;='Braços de IP'!$D$9),'Braços de IP'!$E$9,IF(AND(AJ977&gt;='Braços de IP'!$B$10,AJ977&lt;='Braços de IP'!$D$10),'Braços de IP'!$E$10,IF(AND(AJ977&gt;='Braços de IP'!$B$11,AJ977&lt;='Braços de IP'!$D$11),'Braços de IP'!$E$11,IF(AND(AJ977&gt;='Braços de IP'!$B$12,AJ977&lt;='Braços de IP'!$D$12),'Braços de IP'!$E$12,IF(AND(AJ977&gt;='Braços de IP'!$B$13,AJ977&lt;='Braços de IP'!$D$13),'Braços de IP'!$E$13,IF(AND(AJ977&gt;='Braços de IP'!$B$14,AJ977&lt;='Braços de IP'!$D$14),'Braços de IP'!$E$14,"ERRO")))))))</f>
        <v>Longo I</v>
      </c>
      <c r="CX977" s="42"/>
      <c r="CY977" s="56" t="str">
        <f>IF($CX977="","",VLOOKUP($CX977,'Braços de IP'!$E$9:$I$15,2,0))</f>
        <v/>
      </c>
      <c r="CZ977" s="43" t="str">
        <f>IF($CX977="","",VLOOKUP($CX977,'Braços de IP'!$E$9:$I$15,5,0))</f>
        <v/>
      </c>
      <c r="DA977" s="56"/>
      <c r="DB977" s="56"/>
      <c r="DC977" s="56"/>
      <c r="DD977" s="56"/>
      <c r="DE977" s="56"/>
      <c r="DF977" s="56"/>
      <c r="DG977" s="44">
        <f t="shared" si="556"/>
        <v>0</v>
      </c>
      <c r="DH977" s="45">
        <f t="shared" si="557"/>
        <v>87</v>
      </c>
      <c r="DI977" s="44">
        <f t="shared" si="558"/>
        <v>87</v>
      </c>
      <c r="DJ977" s="46">
        <f t="shared" si="559"/>
        <v>1</v>
      </c>
      <c r="DK977" s="47" t="s">
        <v>147</v>
      </c>
      <c r="DL977" s="48"/>
      <c r="DM977" s="49"/>
      <c r="DN977" s="23" t="s">
        <v>148</v>
      </c>
      <c r="DO977" s="23"/>
      <c r="DP977" s="5"/>
      <c r="DQ977" s="50" t="e">
        <f t="shared" si="569"/>
        <v>#VALUE!</v>
      </c>
      <c r="DR977" s="5"/>
      <c r="DS977" s="5" t="s">
        <v>2</v>
      </c>
      <c r="DT977" s="5">
        <f t="shared" si="561"/>
        <v>0</v>
      </c>
      <c r="DU977" s="50" t="e">
        <f t="shared" si="562"/>
        <v>#DIV/0!</v>
      </c>
      <c r="DV977" s="5"/>
      <c r="DW977" s="5"/>
    </row>
    <row r="978" spans="1:127" ht="15.75" hidden="1" customHeight="1" x14ac:dyDescent="0.3">
      <c r="B978" s="5"/>
      <c r="C978" s="5"/>
      <c r="D978" s="5"/>
      <c r="E978" s="22" t="s">
        <v>743</v>
      </c>
      <c r="F978" s="22" t="s">
        <v>192</v>
      </c>
      <c r="G978" s="23" t="s">
        <v>744</v>
      </c>
      <c r="H978" s="23">
        <v>-23.413703000000002</v>
      </c>
      <c r="I978" s="23">
        <v>-46.839843000000002</v>
      </c>
      <c r="J978" s="24" t="s">
        <v>223</v>
      </c>
      <c r="K978" s="25"/>
      <c r="L978" s="24" t="s">
        <v>157</v>
      </c>
      <c r="M978" s="24" t="s">
        <v>141</v>
      </c>
      <c r="N978" s="26">
        <v>87</v>
      </c>
      <c r="O978" s="27" t="s">
        <v>142</v>
      </c>
      <c r="P978" s="27" t="s">
        <v>143</v>
      </c>
      <c r="Q978" s="26">
        <f t="shared" si="538"/>
        <v>174</v>
      </c>
      <c r="R978" s="27">
        <v>1</v>
      </c>
      <c r="S978" s="28" t="s">
        <v>153</v>
      </c>
      <c r="T978" s="28">
        <v>6.4</v>
      </c>
      <c r="U978" s="23"/>
      <c r="V978" s="23"/>
      <c r="W978" s="29"/>
      <c r="X978" s="28">
        <v>2</v>
      </c>
      <c r="Y978" s="27"/>
      <c r="Z978" s="27"/>
      <c r="AA978" s="27"/>
      <c r="AB978" s="27"/>
      <c r="AC978" s="27"/>
      <c r="AD978" s="27" t="s">
        <v>144</v>
      </c>
      <c r="AE978" s="27" t="s">
        <v>145</v>
      </c>
      <c r="AF978" s="27"/>
      <c r="AG978" s="27">
        <v>6.2</v>
      </c>
      <c r="AH978" s="27">
        <v>1</v>
      </c>
      <c r="AI978" s="27">
        <v>0.1</v>
      </c>
      <c r="AJ978" s="27">
        <v>2.6</v>
      </c>
      <c r="AK978" s="27">
        <f t="shared" si="539"/>
        <v>2.5</v>
      </c>
      <c r="AL978" s="27" t="s">
        <v>143</v>
      </c>
      <c r="AM978" s="27" t="s">
        <v>143</v>
      </c>
      <c r="AN978" s="27"/>
      <c r="AO978" s="27">
        <f t="shared" si="540"/>
        <v>2</v>
      </c>
      <c r="AP978" s="27"/>
      <c r="AQ978" s="27"/>
      <c r="AR978" s="27"/>
      <c r="AS978" s="27"/>
      <c r="AT978" s="27"/>
      <c r="AU978" s="27"/>
      <c r="AV978" s="27">
        <f t="shared" si="541"/>
        <v>0</v>
      </c>
      <c r="AW978" s="27"/>
      <c r="AX978" s="28">
        <f>VLOOKUP(J978,ABNT5101!$I$3:$J$9,2)</f>
        <v>15</v>
      </c>
      <c r="AY978" s="28">
        <f>VLOOKUP(J978,ABNT5101!$I$3:$M$9,5)</f>
        <v>0.18</v>
      </c>
      <c r="AZ978" s="28" t="str">
        <f>_xlfn.XLOOKUP(J978,ABNT5101!I:I,ABNT5101!L:L)</f>
        <v>-</v>
      </c>
      <c r="BA978" s="28">
        <f>_xlfn.XLOOKUP(J978,ABNT5101!$I:$I,ABNT5101!M:M)</f>
        <v>0.18</v>
      </c>
      <c r="BB978" s="28" t="str">
        <f>_xlfn.XLOOKUP(J978,ABNT5101!$I:$I,ABNT5101!N:N)</f>
        <v>-</v>
      </c>
      <c r="BC978" s="28">
        <f>_xlfn.XLOOKUP(J978,ABNT5101!$I:$I,ABNT5101!O:O)</f>
        <v>15</v>
      </c>
      <c r="BD978" s="31" t="str">
        <f t="shared" si="542"/>
        <v>NÃO ATENDE</v>
      </c>
      <c r="BE978" s="32">
        <f t="shared" si="565"/>
        <v>-1</v>
      </c>
      <c r="BF978" s="32">
        <f t="shared" si="566"/>
        <v>-1</v>
      </c>
      <c r="BG978" s="31" t="str">
        <f t="shared" si="543"/>
        <v>-</v>
      </c>
      <c r="BH978" s="34"/>
      <c r="BI978" s="34"/>
      <c r="BJ978" s="34"/>
      <c r="BK978" s="34"/>
      <c r="BL978" s="35"/>
      <c r="BM978" s="34"/>
      <c r="BN978" s="31" t="str">
        <f t="shared" si="544"/>
        <v>NÃO ATENDE</v>
      </c>
      <c r="BO978" s="31" t="str">
        <f t="shared" si="567"/>
        <v>NÃO ATENDE</v>
      </c>
      <c r="BP978" s="31" t="str">
        <f t="shared" si="568"/>
        <v>NÃO ATENDE</v>
      </c>
      <c r="BQ978" s="31" t="str">
        <f t="shared" si="545"/>
        <v>ATENDE</v>
      </c>
      <c r="BR978" s="36" t="str">
        <f t="shared" si="546"/>
        <v>C3</v>
      </c>
      <c r="BS978" s="36" t="str">
        <f t="shared" si="563"/>
        <v>P5</v>
      </c>
      <c r="BT978" s="37">
        <f t="shared" si="547"/>
        <v>-1</v>
      </c>
      <c r="BU978" s="33"/>
      <c r="BV978" s="33"/>
      <c r="BW978" s="36">
        <f>IF(BS978="-","-",_xlfn.XLOOKUP(BS978,ABNT5101!$B$4:$B$9,ABNT5101!$C$4:$C$9))</f>
        <v>5</v>
      </c>
      <c r="BX978" s="36">
        <f>IF(BS978="-","-",_xlfn.XLOOKUP(BS978,ABNT5101!$B$4:$B$9,ABNT5101!$D$4:$D$9))</f>
        <v>1</v>
      </c>
      <c r="BY978" s="31" t="str">
        <f t="shared" si="548"/>
        <v>NÃO ATENDE</v>
      </c>
      <c r="BZ978" s="31" t="str">
        <f t="shared" si="549"/>
        <v>NÃO ATENDE</v>
      </c>
      <c r="CA978" s="31" t="str">
        <f t="shared" si="550"/>
        <v>NÃO ATENDE</v>
      </c>
      <c r="CB978" s="36" t="str">
        <f t="shared" si="564"/>
        <v>P5</v>
      </c>
      <c r="CC978" s="37">
        <f t="shared" si="551"/>
        <v>-1</v>
      </c>
      <c r="CD978" s="38"/>
      <c r="CE978" s="38"/>
      <c r="CF978" s="31">
        <f>IF(CB978="-","-",_xlfn.XLOOKUP(CB978,ABNT5101!$B$4:$B$9,ABNT5101!$C$4:$C$9))</f>
        <v>5</v>
      </c>
      <c r="CG978" s="222">
        <f>IF(CB978="-","-",_xlfn.XLOOKUP(CB978,ABNT5101!$B$4:$B$9,ABNT5101!$D$4:$D$9))</f>
        <v>1</v>
      </c>
      <c r="CH978" s="31" t="str">
        <f t="shared" si="552"/>
        <v>NÃO ATENDE</v>
      </c>
      <c r="CI978" s="31" t="str">
        <f t="shared" si="553"/>
        <v>NÃO ATENDE</v>
      </c>
      <c r="CJ978" s="31" t="str">
        <f t="shared" si="554"/>
        <v>NÃO ATENDE</v>
      </c>
      <c r="CK978" s="56">
        <f>_xlfn.XLOOKUP(CL978,'Banco de dados'!$B:$B,'Banco de dados'!$D:$D)</f>
        <v>0</v>
      </c>
      <c r="CL978" s="40"/>
      <c r="CM978" s="56">
        <f>_xlfn.XLOOKUP(CL978,'Banco de dados'!$B:$B,'Banco de dados'!$E:$E)</f>
        <v>0</v>
      </c>
      <c r="CN978" s="56"/>
      <c r="CO978" s="56">
        <f>IF(CN978="-","-",_xlfn.XLOOKUP(CN978,'Banco de dados'!$B:$B,'Banco de dados'!$E:$E))</f>
        <v>0</v>
      </c>
      <c r="CP978" s="41">
        <f t="shared" si="555"/>
        <v>1</v>
      </c>
      <c r="CQ978" s="56">
        <f>_xlfn.XLOOKUP(CL978,'Banco de dados'!$B:$B,'Banco de dados'!$H:$H)</f>
        <v>0</v>
      </c>
      <c r="CR978" s="56" t="e">
        <f t="array" aca="1" ref="CR978" ca="1">_xludf.xlookup(CN978,'Banco de dados'!$B:$B,'Banco de dados'!$H:$H)</f>
        <v>#NAME?</v>
      </c>
      <c r="CS978" s="58" t="e">
        <f t="array" aca="1" ref="CS978" ca="1">_xludf.xlookup(CL978,'Banco de dados'!$B:$B,'Banco de dados'!$F:$F)</f>
        <v>#NAME?</v>
      </c>
      <c r="CT978" s="56" t="e">
        <f t="array" aca="1" ref="CT978" ca="1">_xludf.xlookup(CN978,'Banco de dados'!$B:$B,'Banco de dados'!$F:$F)</f>
        <v>#NAME?</v>
      </c>
      <c r="CU978" s="42"/>
      <c r="CV978" s="42"/>
      <c r="CW978" s="56" t="str">
        <f>IF(AJ978=0.5,"Suporte",IF(AND(AJ978&gt;='Braços de IP'!$B$9,AJ978&lt;='Braços de IP'!$D$9),'Braços de IP'!$E$9,IF(AND(AJ978&gt;='Braços de IP'!$B$10,AJ978&lt;='Braços de IP'!$D$10),'Braços de IP'!$E$10,IF(AND(AJ978&gt;='Braços de IP'!$B$11,AJ978&lt;='Braços de IP'!$D$11),'Braços de IP'!$E$11,IF(AND(AJ978&gt;='Braços de IP'!$B$12,AJ978&lt;='Braços de IP'!$D$12),'Braços de IP'!$E$12,IF(AND(AJ978&gt;='Braços de IP'!$B$13,AJ978&lt;='Braços de IP'!$D$13),'Braços de IP'!$E$13,IF(AND(AJ978&gt;='Braços de IP'!$B$14,AJ978&lt;='Braços de IP'!$D$14),'Braços de IP'!$E$14,"ERRO")))))))</f>
        <v>Longo I</v>
      </c>
      <c r="CX978" s="42"/>
      <c r="CY978" s="56" t="str">
        <f>IF($CX978="","",VLOOKUP($CX978,'Braços de IP'!$E$9:$I$15,2,0))</f>
        <v/>
      </c>
      <c r="CZ978" s="43" t="str">
        <f>IF($CX978="","",VLOOKUP($CX978,'Braços de IP'!$E$9:$I$15,5,0))</f>
        <v/>
      </c>
      <c r="DA978" s="56"/>
      <c r="DB978" s="56"/>
      <c r="DC978" s="56"/>
      <c r="DD978" s="56"/>
      <c r="DE978" s="56"/>
      <c r="DF978" s="56"/>
      <c r="DG978" s="44">
        <f t="shared" si="556"/>
        <v>0</v>
      </c>
      <c r="DH978" s="45">
        <f t="shared" si="557"/>
        <v>87</v>
      </c>
      <c r="DI978" s="44">
        <f t="shared" si="558"/>
        <v>87</v>
      </c>
      <c r="DJ978" s="46">
        <f t="shared" si="559"/>
        <v>1</v>
      </c>
      <c r="DK978" s="47" t="s">
        <v>147</v>
      </c>
      <c r="DL978" s="48"/>
      <c r="DM978" s="49"/>
      <c r="DN978" s="23" t="s">
        <v>148</v>
      </c>
      <c r="DO978" s="23"/>
      <c r="DP978" s="5"/>
      <c r="DQ978" s="50" t="e">
        <f t="shared" si="569"/>
        <v>#VALUE!</v>
      </c>
      <c r="DR978" s="5"/>
      <c r="DS978" s="5" t="s">
        <v>2</v>
      </c>
      <c r="DT978" s="5">
        <f t="shared" si="561"/>
        <v>0</v>
      </c>
      <c r="DU978" s="50" t="e">
        <f t="shared" si="562"/>
        <v>#DIV/0!</v>
      </c>
      <c r="DV978" s="5"/>
      <c r="DW978" s="5"/>
    </row>
    <row r="979" spans="1:127" ht="15.75" hidden="1" customHeight="1" x14ac:dyDescent="0.3">
      <c r="B979" s="5"/>
      <c r="C979" s="5"/>
      <c r="D979" s="5"/>
      <c r="E979" s="22" t="s">
        <v>743</v>
      </c>
      <c r="F979" s="22" t="s">
        <v>192</v>
      </c>
      <c r="G979" s="23" t="s">
        <v>744</v>
      </c>
      <c r="H979" s="23">
        <v>-23.413703000000002</v>
      </c>
      <c r="I979" s="23">
        <v>-46.839843000000002</v>
      </c>
      <c r="J979" s="24" t="s">
        <v>223</v>
      </c>
      <c r="K979" s="25"/>
      <c r="L979" s="24" t="s">
        <v>157</v>
      </c>
      <c r="M979" s="24" t="s">
        <v>141</v>
      </c>
      <c r="N979" s="26">
        <v>87</v>
      </c>
      <c r="O979" s="27" t="s">
        <v>142</v>
      </c>
      <c r="P979" s="27" t="s">
        <v>143</v>
      </c>
      <c r="Q979" s="26">
        <f t="shared" si="538"/>
        <v>174</v>
      </c>
      <c r="R979" s="27">
        <v>1</v>
      </c>
      <c r="S979" s="28" t="s">
        <v>153</v>
      </c>
      <c r="T979" s="28">
        <v>6.4</v>
      </c>
      <c r="U979" s="23"/>
      <c r="V979" s="23"/>
      <c r="W979" s="29"/>
      <c r="X979" s="28">
        <v>2</v>
      </c>
      <c r="Y979" s="27"/>
      <c r="Z979" s="27"/>
      <c r="AA979" s="27"/>
      <c r="AB979" s="27"/>
      <c r="AC979" s="27"/>
      <c r="AD979" s="27" t="s">
        <v>144</v>
      </c>
      <c r="AE979" s="27" t="s">
        <v>145</v>
      </c>
      <c r="AF979" s="27"/>
      <c r="AG979" s="27">
        <v>6.2</v>
      </c>
      <c r="AH979" s="27">
        <v>1</v>
      </c>
      <c r="AI979" s="27">
        <v>0.1</v>
      </c>
      <c r="AJ979" s="27">
        <v>2.6</v>
      </c>
      <c r="AK979" s="27">
        <f t="shared" si="539"/>
        <v>2.5</v>
      </c>
      <c r="AL979" s="27" t="s">
        <v>143</v>
      </c>
      <c r="AM979" s="27" t="s">
        <v>143</v>
      </c>
      <c r="AN979" s="27"/>
      <c r="AO979" s="27">
        <f t="shared" si="540"/>
        <v>2</v>
      </c>
      <c r="AP979" s="27"/>
      <c r="AQ979" s="27"/>
      <c r="AR979" s="27"/>
      <c r="AS979" s="27"/>
      <c r="AT979" s="27"/>
      <c r="AU979" s="27"/>
      <c r="AV979" s="27">
        <f t="shared" si="541"/>
        <v>0</v>
      </c>
      <c r="AW979" s="27"/>
      <c r="AX979" s="28">
        <f>VLOOKUP(J979,ABNT5101!$I$3:$J$9,2)</f>
        <v>15</v>
      </c>
      <c r="AY979" s="28">
        <f>VLOOKUP(J979,ABNT5101!$I$3:$M$9,5)</f>
        <v>0.18</v>
      </c>
      <c r="AZ979" s="28" t="str">
        <f>_xlfn.XLOOKUP(J979,ABNT5101!I:I,ABNT5101!L:L)</f>
        <v>-</v>
      </c>
      <c r="BA979" s="28">
        <f>_xlfn.XLOOKUP(J979,ABNT5101!$I:$I,ABNT5101!M:M)</f>
        <v>0.18</v>
      </c>
      <c r="BB979" s="28" t="str">
        <f>_xlfn.XLOOKUP(J979,ABNT5101!$I:$I,ABNT5101!N:N)</f>
        <v>-</v>
      </c>
      <c r="BC979" s="28">
        <f>_xlfn.XLOOKUP(J979,ABNT5101!$I:$I,ABNT5101!O:O)</f>
        <v>15</v>
      </c>
      <c r="BD979" s="31" t="str">
        <f t="shared" si="542"/>
        <v>NÃO ATENDE</v>
      </c>
      <c r="BE979" s="32">
        <f t="shared" si="565"/>
        <v>-1</v>
      </c>
      <c r="BF979" s="32">
        <f t="shared" si="566"/>
        <v>-1</v>
      </c>
      <c r="BG979" s="31" t="str">
        <f t="shared" si="543"/>
        <v>-</v>
      </c>
      <c r="BH979" s="34"/>
      <c r="BI979" s="34"/>
      <c r="BJ979" s="34"/>
      <c r="BK979" s="34"/>
      <c r="BL979" s="35"/>
      <c r="BM979" s="34"/>
      <c r="BN979" s="31" t="str">
        <f t="shared" si="544"/>
        <v>NÃO ATENDE</v>
      </c>
      <c r="BO979" s="31" t="str">
        <f t="shared" si="567"/>
        <v>NÃO ATENDE</v>
      </c>
      <c r="BP979" s="31" t="str">
        <f t="shared" si="568"/>
        <v>NÃO ATENDE</v>
      </c>
      <c r="BQ979" s="31" t="str">
        <f t="shared" si="545"/>
        <v>ATENDE</v>
      </c>
      <c r="BR979" s="36" t="str">
        <f t="shared" si="546"/>
        <v>C3</v>
      </c>
      <c r="BS979" s="36" t="str">
        <f t="shared" si="563"/>
        <v>P5</v>
      </c>
      <c r="BT979" s="37">
        <f t="shared" si="547"/>
        <v>-1</v>
      </c>
      <c r="BU979" s="33"/>
      <c r="BV979" s="33"/>
      <c r="BW979" s="36">
        <f>IF(BS979="-","-",_xlfn.XLOOKUP(BS979,ABNT5101!$B$4:$B$9,ABNT5101!$C$4:$C$9))</f>
        <v>5</v>
      </c>
      <c r="BX979" s="36">
        <f>IF(BS979="-","-",_xlfn.XLOOKUP(BS979,ABNT5101!$B$4:$B$9,ABNT5101!$D$4:$D$9))</f>
        <v>1</v>
      </c>
      <c r="BY979" s="31" t="str">
        <f t="shared" si="548"/>
        <v>NÃO ATENDE</v>
      </c>
      <c r="BZ979" s="31" t="str">
        <f t="shared" si="549"/>
        <v>NÃO ATENDE</v>
      </c>
      <c r="CA979" s="31" t="str">
        <f t="shared" si="550"/>
        <v>NÃO ATENDE</v>
      </c>
      <c r="CB979" s="36" t="str">
        <f t="shared" si="564"/>
        <v>P5</v>
      </c>
      <c r="CC979" s="37">
        <f t="shared" si="551"/>
        <v>-1</v>
      </c>
      <c r="CD979" s="38"/>
      <c r="CE979" s="38"/>
      <c r="CF979" s="31">
        <f>IF(CB979="-","-",_xlfn.XLOOKUP(CB979,ABNT5101!$B$4:$B$9,ABNT5101!$C$4:$C$9))</f>
        <v>5</v>
      </c>
      <c r="CG979" s="222">
        <f>IF(CB979="-","-",_xlfn.XLOOKUP(CB979,ABNT5101!$B$4:$B$9,ABNT5101!$D$4:$D$9))</f>
        <v>1</v>
      </c>
      <c r="CH979" s="31" t="str">
        <f t="shared" si="552"/>
        <v>NÃO ATENDE</v>
      </c>
      <c r="CI979" s="31" t="str">
        <f t="shared" si="553"/>
        <v>NÃO ATENDE</v>
      </c>
      <c r="CJ979" s="31" t="str">
        <f t="shared" si="554"/>
        <v>NÃO ATENDE</v>
      </c>
      <c r="CK979" s="56">
        <f>_xlfn.XLOOKUP(CL979,'Banco de dados'!$B:$B,'Banco de dados'!$D:$D)</f>
        <v>0</v>
      </c>
      <c r="CL979" s="40"/>
      <c r="CM979" s="56">
        <f>_xlfn.XLOOKUP(CL979,'Banco de dados'!$B:$B,'Banco de dados'!$E:$E)</f>
        <v>0</v>
      </c>
      <c r="CN979" s="56"/>
      <c r="CO979" s="56">
        <f>IF(CN979="-","-",_xlfn.XLOOKUP(CN979,'Banco de dados'!$B:$B,'Banco de dados'!$E:$E))</f>
        <v>0</v>
      </c>
      <c r="CP979" s="41">
        <f t="shared" si="555"/>
        <v>1</v>
      </c>
      <c r="CQ979" s="56">
        <f>_xlfn.XLOOKUP(CL979,'Banco de dados'!$B:$B,'Banco de dados'!$H:$H)</f>
        <v>0</v>
      </c>
      <c r="CR979" s="56" t="e">
        <f t="array" aca="1" ref="CR979" ca="1">_xludf.xlookup(CN979,'Banco de dados'!$B:$B,'Banco de dados'!$H:$H)</f>
        <v>#NAME?</v>
      </c>
      <c r="CS979" s="58" t="e">
        <f t="array" aca="1" ref="CS979" ca="1">_xludf.xlookup(CL979,'Banco de dados'!$B:$B,'Banco de dados'!$F:$F)</f>
        <v>#NAME?</v>
      </c>
      <c r="CT979" s="56" t="e">
        <f t="array" aca="1" ref="CT979" ca="1">_xludf.xlookup(CN979,'Banco de dados'!$B:$B,'Banco de dados'!$F:$F)</f>
        <v>#NAME?</v>
      </c>
      <c r="CU979" s="42"/>
      <c r="CV979" s="42"/>
      <c r="CW979" s="56" t="str">
        <f>IF(AJ979=0.5,"Suporte",IF(AND(AJ979&gt;='Braços de IP'!$B$9,AJ979&lt;='Braços de IP'!$D$9),'Braços de IP'!$E$9,IF(AND(AJ979&gt;='Braços de IP'!$B$10,AJ979&lt;='Braços de IP'!$D$10),'Braços de IP'!$E$10,IF(AND(AJ979&gt;='Braços de IP'!$B$11,AJ979&lt;='Braços de IP'!$D$11),'Braços de IP'!$E$11,IF(AND(AJ979&gt;='Braços de IP'!$B$12,AJ979&lt;='Braços de IP'!$D$12),'Braços de IP'!$E$12,IF(AND(AJ979&gt;='Braços de IP'!$B$13,AJ979&lt;='Braços de IP'!$D$13),'Braços de IP'!$E$13,IF(AND(AJ979&gt;='Braços de IP'!$B$14,AJ979&lt;='Braços de IP'!$D$14),'Braços de IP'!$E$14,"ERRO")))))))</f>
        <v>Longo I</v>
      </c>
      <c r="CX979" s="42"/>
      <c r="CY979" s="56" t="str">
        <f>IF($CX979="","",VLOOKUP($CX979,'Braços de IP'!$E$9:$I$15,2,0))</f>
        <v/>
      </c>
      <c r="CZ979" s="43" t="str">
        <f>IF($CX979="","",VLOOKUP($CX979,'Braços de IP'!$E$9:$I$15,5,0))</f>
        <v/>
      </c>
      <c r="DA979" s="56"/>
      <c r="DB979" s="56"/>
      <c r="DC979" s="56"/>
      <c r="DD979" s="56"/>
      <c r="DE979" s="56"/>
      <c r="DF979" s="56"/>
      <c r="DG979" s="44">
        <f t="shared" si="556"/>
        <v>0</v>
      </c>
      <c r="DH979" s="45">
        <f t="shared" si="557"/>
        <v>87</v>
      </c>
      <c r="DI979" s="44">
        <f t="shared" si="558"/>
        <v>87</v>
      </c>
      <c r="DJ979" s="46">
        <f t="shared" si="559"/>
        <v>1</v>
      </c>
      <c r="DK979" s="47" t="s">
        <v>147</v>
      </c>
      <c r="DL979" s="48"/>
      <c r="DM979" s="49"/>
      <c r="DN979" s="23" t="s">
        <v>148</v>
      </c>
      <c r="DO979" s="23"/>
      <c r="DP979" s="5"/>
      <c r="DQ979" s="50" t="e">
        <f t="shared" si="569"/>
        <v>#VALUE!</v>
      </c>
      <c r="DR979" s="5"/>
      <c r="DS979" s="5" t="s">
        <v>2</v>
      </c>
      <c r="DT979" s="5">
        <f t="shared" si="561"/>
        <v>0</v>
      </c>
      <c r="DU979" s="50" t="e">
        <f t="shared" si="562"/>
        <v>#DIV/0!</v>
      </c>
      <c r="DV979" s="5"/>
      <c r="DW979" s="5"/>
    </row>
    <row r="980" spans="1:127" ht="13.5" hidden="1" customHeight="1" x14ac:dyDescent="0.3">
      <c r="B980" s="5"/>
      <c r="C980" s="5"/>
      <c r="D980" s="5"/>
      <c r="E980" s="22" t="s">
        <v>221</v>
      </c>
      <c r="F980" s="22" t="s">
        <v>137</v>
      </c>
      <c r="G980" s="23" t="s">
        <v>736</v>
      </c>
      <c r="H980" s="23">
        <v>-23.400078000000001</v>
      </c>
      <c r="I980" s="23">
        <v>-46.865217999999999</v>
      </c>
      <c r="J980" s="24" t="s">
        <v>223</v>
      </c>
      <c r="K980" s="25"/>
      <c r="L980" s="24" t="s">
        <v>152</v>
      </c>
      <c r="M980" s="24" t="s">
        <v>141</v>
      </c>
      <c r="N980" s="26">
        <v>200</v>
      </c>
      <c r="O980" s="27" t="s">
        <v>142</v>
      </c>
      <c r="P980" s="27" t="s">
        <v>143</v>
      </c>
      <c r="Q980" s="26">
        <f t="shared" si="538"/>
        <v>400</v>
      </c>
      <c r="R980" s="27">
        <v>4</v>
      </c>
      <c r="S980" s="28">
        <v>4</v>
      </c>
      <c r="T980" s="28">
        <v>11.5</v>
      </c>
      <c r="U980" s="23"/>
      <c r="V980" s="23"/>
      <c r="W980" s="29"/>
      <c r="X980" s="28">
        <v>2</v>
      </c>
      <c r="Y980" s="27"/>
      <c r="Z980" s="27"/>
      <c r="AA980" s="27"/>
      <c r="AB980" s="27"/>
      <c r="AC980" s="27"/>
      <c r="AD980" s="27" t="s">
        <v>144</v>
      </c>
      <c r="AE980" s="27" t="s">
        <v>145</v>
      </c>
      <c r="AF980" s="27"/>
      <c r="AG980" s="27">
        <v>7.7</v>
      </c>
      <c r="AH980" s="27">
        <v>1</v>
      </c>
      <c r="AI980" s="27">
        <v>0.8</v>
      </c>
      <c r="AJ980" s="27">
        <v>3.5</v>
      </c>
      <c r="AK980" s="27">
        <f t="shared" si="539"/>
        <v>2.7</v>
      </c>
      <c r="AL980" s="27" t="s">
        <v>143</v>
      </c>
      <c r="AM980" s="27" t="s">
        <v>143</v>
      </c>
      <c r="AN980" s="27"/>
      <c r="AO980" s="27">
        <f t="shared" si="540"/>
        <v>2</v>
      </c>
      <c r="AP980" s="27"/>
      <c r="AQ980" s="27"/>
      <c r="AR980" s="27"/>
      <c r="AS980" s="27"/>
      <c r="AT980" s="27"/>
      <c r="AU980" s="27"/>
      <c r="AV980" s="27">
        <f t="shared" si="541"/>
        <v>0</v>
      </c>
      <c r="AW980" s="27"/>
      <c r="AX980" s="28">
        <f>VLOOKUP(J980,ABNT5101!$I$3:$J$9,2)</f>
        <v>15</v>
      </c>
      <c r="AY980" s="28">
        <f>VLOOKUP(J980,ABNT5101!$I$3:$M$9,5)</f>
        <v>0.18</v>
      </c>
      <c r="AZ980" s="28" t="str">
        <f>_xlfn.XLOOKUP(J980,ABNT5101!I:I,ABNT5101!L:L)</f>
        <v>-</v>
      </c>
      <c r="BA980" s="28">
        <f>_xlfn.XLOOKUP(J980,ABNT5101!$I:$I,ABNT5101!M:M)</f>
        <v>0.18</v>
      </c>
      <c r="BB980" s="28" t="str">
        <f>_xlfn.XLOOKUP(J980,ABNT5101!$I:$I,ABNT5101!N:N)</f>
        <v>-</v>
      </c>
      <c r="BC980" s="28">
        <f>_xlfn.XLOOKUP(J980,ABNT5101!$I:$I,ABNT5101!O:O)</f>
        <v>15</v>
      </c>
      <c r="BD980" s="31" t="str">
        <f t="shared" si="542"/>
        <v>NÃO ATENDE</v>
      </c>
      <c r="BE980" s="32">
        <f t="shared" si="565"/>
        <v>-1</v>
      </c>
      <c r="BF980" s="32">
        <f t="shared" si="566"/>
        <v>-1</v>
      </c>
      <c r="BG980" s="31" t="str">
        <f t="shared" si="543"/>
        <v>-</v>
      </c>
      <c r="BH980" s="34"/>
      <c r="BI980" s="34"/>
      <c r="BJ980" s="34"/>
      <c r="BK980" s="34"/>
      <c r="BL980" s="35"/>
      <c r="BM980" s="34"/>
      <c r="BN980" s="31" t="str">
        <f t="shared" si="544"/>
        <v>NÃO ATENDE</v>
      </c>
      <c r="BO980" s="31" t="str">
        <f t="shared" si="567"/>
        <v>NÃO ATENDE</v>
      </c>
      <c r="BP980" s="31" t="str">
        <f t="shared" si="568"/>
        <v>NÃO ATENDE</v>
      </c>
      <c r="BQ980" s="31" t="str">
        <f t="shared" si="545"/>
        <v>ATENDE</v>
      </c>
      <c r="BR980" s="36" t="str">
        <f t="shared" si="546"/>
        <v>C3</v>
      </c>
      <c r="BS980" s="36" t="str">
        <f t="shared" si="563"/>
        <v>Sem Passeio</v>
      </c>
      <c r="BT980" s="37" t="e">
        <f t="shared" si="547"/>
        <v>#N/A</v>
      </c>
      <c r="BU980" s="33"/>
      <c r="BV980" s="33"/>
      <c r="BW980" s="36" t="e">
        <f>IF(BS980="-","-",_xlfn.XLOOKUP(BS980,ABNT5101!$B$4:$B$9,ABNT5101!$C$4:$C$9))</f>
        <v>#N/A</v>
      </c>
      <c r="BX980" s="36" t="e">
        <f>IF(BS980="-","-",_xlfn.XLOOKUP(BS980,ABNT5101!$B$4:$B$9,ABNT5101!$D$4:$D$9))</f>
        <v>#N/A</v>
      </c>
      <c r="BY980" s="31" t="e">
        <f t="shared" si="548"/>
        <v>#N/A</v>
      </c>
      <c r="BZ980" s="31" t="e">
        <f t="shared" si="549"/>
        <v>#N/A</v>
      </c>
      <c r="CA980" s="31" t="e">
        <f t="shared" si="550"/>
        <v>#N/A</v>
      </c>
      <c r="CB980" s="36" t="str">
        <f t="shared" si="564"/>
        <v>Sem Passeio</v>
      </c>
      <c r="CC980" s="37" t="e">
        <f t="shared" si="551"/>
        <v>#N/A</v>
      </c>
      <c r="CD980" s="38"/>
      <c r="CE980" s="38"/>
      <c r="CF980" s="31" t="e">
        <f>IF(CB980="-","-",_xlfn.XLOOKUP(CB980,ABNT5101!$B$4:$B$9,ABNT5101!$C$4:$C$9))</f>
        <v>#N/A</v>
      </c>
      <c r="CG980" s="222" t="e">
        <f>IF(CB980="-","-",_xlfn.XLOOKUP(CB980,ABNT5101!$B$4:$B$9,ABNT5101!$D$4:$D$9))</f>
        <v>#N/A</v>
      </c>
      <c r="CH980" s="31" t="e">
        <f t="shared" si="552"/>
        <v>#N/A</v>
      </c>
      <c r="CI980" s="31" t="e">
        <f t="shared" si="553"/>
        <v>#N/A</v>
      </c>
      <c r="CJ980" s="31" t="e">
        <f t="shared" si="554"/>
        <v>#N/A</v>
      </c>
      <c r="CK980" s="56">
        <f>_xlfn.XLOOKUP(CL980,'Banco de dados'!$B:$B,'Banco de dados'!$D:$D)</f>
        <v>0</v>
      </c>
      <c r="CL980" s="57"/>
      <c r="CM980" s="56">
        <f>_xlfn.XLOOKUP(CL980,'Banco de dados'!$B:$B,'Banco de dados'!$E:$E)</f>
        <v>0</v>
      </c>
      <c r="CN980" s="56"/>
      <c r="CO980" s="56">
        <f>IF(CN980="-","-",_xlfn.XLOOKUP(CN980,'Banco de dados'!$B:$B,'Banco de dados'!$E:$E))</f>
        <v>0</v>
      </c>
      <c r="CP980" s="41">
        <f t="shared" si="555"/>
        <v>1</v>
      </c>
      <c r="CQ980" s="56">
        <f>_xlfn.XLOOKUP(CL980,'Banco de dados'!$B:$B,'Banco de dados'!$H:$H)</f>
        <v>0</v>
      </c>
      <c r="CR980" s="56" t="e">
        <f t="array" aca="1" ref="CR980" ca="1">_xludf.xlookup(CN980,'Banco de dados'!$B:$B,'Banco de dados'!$H:$H)</f>
        <v>#NAME?</v>
      </c>
      <c r="CS980" s="58" t="e">
        <f t="array" aca="1" ref="CS980" ca="1">_xludf.xlookup(CL980,'Banco de dados'!$B:$B,'Banco de dados'!$F:$F)</f>
        <v>#NAME?</v>
      </c>
      <c r="CT980" s="56" t="e">
        <f t="array" aca="1" ref="CT980" ca="1">_xludf.xlookup(CN980,'Banco de dados'!$B:$B,'Banco de dados'!$F:$F)</f>
        <v>#NAME?</v>
      </c>
      <c r="CU980" s="42"/>
      <c r="CV980" s="42"/>
      <c r="CW980" s="56" t="str">
        <f>IF(AJ980=0.5,"Suporte",IF(AND(AJ980&gt;='Braços de IP'!$B$9,AJ980&lt;='Braços de IP'!$D$9),'Braços de IP'!$E$9,IF(AND(AJ980&gt;='Braços de IP'!$B$10,AJ980&lt;='Braços de IP'!$D$10),'Braços de IP'!$E$10,IF(AND(AJ980&gt;='Braços de IP'!$B$11,AJ980&lt;='Braços de IP'!$D$11),'Braços de IP'!$E$11,IF(AND(AJ980&gt;='Braços de IP'!$B$12,AJ980&lt;='Braços de IP'!$D$12),'Braços de IP'!$E$12,IF(AND(AJ980&gt;='Braços de IP'!$B$13,AJ980&lt;='Braços de IP'!$D$13),'Braços de IP'!$E$13,IF(AND(AJ980&gt;='Braços de IP'!$B$14,AJ980&lt;='Braços de IP'!$D$14),'Braços de IP'!$E$14,"ERRO")))))))</f>
        <v>Longo II</v>
      </c>
      <c r="CX980" s="42"/>
      <c r="CY980" s="56" t="str">
        <f>IF($CX980="","",VLOOKUP($CX980,'Braços de IP'!$E$9:$I$15,2,0))</f>
        <v/>
      </c>
      <c r="CZ980" s="43" t="str">
        <f>IF($CX980="","",VLOOKUP($CX980,'Braços de IP'!$E$9:$I$15,5,0))</f>
        <v/>
      </c>
      <c r="DA980" s="56"/>
      <c r="DB980" s="56"/>
      <c r="DC980" s="56"/>
      <c r="DD980" s="56"/>
      <c r="DE980" s="56"/>
      <c r="DF980" s="56"/>
      <c r="DG980" s="44">
        <f t="shared" si="556"/>
        <v>0</v>
      </c>
      <c r="DH980" s="45">
        <f t="shared" si="557"/>
        <v>200</v>
      </c>
      <c r="DI980" s="44">
        <f t="shared" si="558"/>
        <v>200</v>
      </c>
      <c r="DJ980" s="46">
        <f t="shared" si="559"/>
        <v>1</v>
      </c>
      <c r="DK980" s="47" t="s">
        <v>147</v>
      </c>
      <c r="DL980" s="48"/>
      <c r="DM980" s="49"/>
      <c r="DN980" s="23" t="s">
        <v>148</v>
      </c>
      <c r="DO980" s="23"/>
      <c r="DP980" s="50"/>
      <c r="DQ980" s="50" t="e">
        <f t="shared" si="569"/>
        <v>#VALUE!</v>
      </c>
      <c r="DS980" s="5" t="s">
        <v>2</v>
      </c>
      <c r="DT980" s="5">
        <f t="shared" si="561"/>
        <v>0</v>
      </c>
      <c r="DU980" s="50" t="e">
        <f t="shared" si="562"/>
        <v>#DIV/0!</v>
      </c>
    </row>
    <row r="981" spans="1:127" ht="13.5" hidden="1" customHeight="1" x14ac:dyDescent="0.3">
      <c r="B981" s="5"/>
      <c r="C981" s="5"/>
      <c r="D981" s="5"/>
      <c r="E981" s="22" t="s">
        <v>221</v>
      </c>
      <c r="F981" s="22" t="s">
        <v>137</v>
      </c>
      <c r="G981" s="23" t="s">
        <v>736</v>
      </c>
      <c r="H981" s="23">
        <v>-23.400078000000001</v>
      </c>
      <c r="I981" s="23">
        <v>-46.865217999999999</v>
      </c>
      <c r="J981" s="24" t="s">
        <v>223</v>
      </c>
      <c r="K981" s="25"/>
      <c r="L981" s="24" t="s">
        <v>152</v>
      </c>
      <c r="M981" s="24" t="s">
        <v>141</v>
      </c>
      <c r="N981" s="26">
        <v>200</v>
      </c>
      <c r="O981" s="27" t="s">
        <v>142</v>
      </c>
      <c r="P981" s="27" t="s">
        <v>143</v>
      </c>
      <c r="Q981" s="26">
        <f t="shared" si="538"/>
        <v>400</v>
      </c>
      <c r="R981" s="27">
        <v>4</v>
      </c>
      <c r="S981" s="28">
        <v>4</v>
      </c>
      <c r="T981" s="28">
        <v>11.5</v>
      </c>
      <c r="U981" s="23"/>
      <c r="V981" s="23"/>
      <c r="W981" s="29"/>
      <c r="X981" s="28">
        <v>2</v>
      </c>
      <c r="Y981" s="27"/>
      <c r="Z981" s="27"/>
      <c r="AA981" s="27"/>
      <c r="AB981" s="27"/>
      <c r="AC981" s="27"/>
      <c r="AD981" s="27" t="s">
        <v>144</v>
      </c>
      <c r="AE981" s="27" t="s">
        <v>145</v>
      </c>
      <c r="AF981" s="27"/>
      <c r="AG981" s="27">
        <v>7.7</v>
      </c>
      <c r="AH981" s="27">
        <v>1</v>
      </c>
      <c r="AI981" s="27">
        <v>0.8</v>
      </c>
      <c r="AJ981" s="27">
        <v>3.5</v>
      </c>
      <c r="AK981" s="27">
        <f t="shared" si="539"/>
        <v>2.7</v>
      </c>
      <c r="AL981" s="27" t="s">
        <v>143</v>
      </c>
      <c r="AM981" s="27" t="s">
        <v>143</v>
      </c>
      <c r="AN981" s="27"/>
      <c r="AO981" s="27">
        <f t="shared" si="540"/>
        <v>2</v>
      </c>
      <c r="AP981" s="27"/>
      <c r="AQ981" s="27"/>
      <c r="AR981" s="27"/>
      <c r="AS981" s="27"/>
      <c r="AT981" s="27"/>
      <c r="AU981" s="27"/>
      <c r="AV981" s="27">
        <f t="shared" si="541"/>
        <v>0</v>
      </c>
      <c r="AW981" s="27"/>
      <c r="AX981" s="28">
        <f>VLOOKUP(J981,ABNT5101!$I$3:$J$9,2)</f>
        <v>15</v>
      </c>
      <c r="AY981" s="28">
        <f>VLOOKUP(J981,ABNT5101!$I$3:$M$9,5)</f>
        <v>0.18</v>
      </c>
      <c r="AZ981" s="28" t="str">
        <f>_xlfn.XLOOKUP(J981,ABNT5101!I:I,ABNT5101!L:L)</f>
        <v>-</v>
      </c>
      <c r="BA981" s="28">
        <f>_xlfn.XLOOKUP(J981,ABNT5101!$I:$I,ABNT5101!M:M)</f>
        <v>0.18</v>
      </c>
      <c r="BB981" s="28" t="str">
        <f>_xlfn.XLOOKUP(J981,ABNT5101!$I:$I,ABNT5101!N:N)</f>
        <v>-</v>
      </c>
      <c r="BC981" s="28">
        <f>_xlfn.XLOOKUP(J981,ABNT5101!$I:$I,ABNT5101!O:O)</f>
        <v>15</v>
      </c>
      <c r="BD981" s="31" t="str">
        <f t="shared" si="542"/>
        <v>NÃO ATENDE</v>
      </c>
      <c r="BE981" s="32">
        <f t="shared" si="565"/>
        <v>-1</v>
      </c>
      <c r="BF981" s="32">
        <f t="shared" si="566"/>
        <v>-1</v>
      </c>
      <c r="BG981" s="31" t="str">
        <f t="shared" si="543"/>
        <v>-</v>
      </c>
      <c r="BH981" s="34"/>
      <c r="BI981" s="34"/>
      <c r="BJ981" s="34"/>
      <c r="BK981" s="34"/>
      <c r="BL981" s="35"/>
      <c r="BM981" s="34"/>
      <c r="BN981" s="31" t="str">
        <f t="shared" si="544"/>
        <v>NÃO ATENDE</v>
      </c>
      <c r="BO981" s="31" t="str">
        <f t="shared" si="567"/>
        <v>NÃO ATENDE</v>
      </c>
      <c r="BP981" s="31" t="str">
        <f t="shared" si="568"/>
        <v>NÃO ATENDE</v>
      </c>
      <c r="BQ981" s="31" t="str">
        <f t="shared" si="545"/>
        <v>ATENDE</v>
      </c>
      <c r="BR981" s="36" t="str">
        <f t="shared" si="546"/>
        <v>C3</v>
      </c>
      <c r="BS981" s="36" t="str">
        <f t="shared" si="563"/>
        <v>Sem Passeio</v>
      </c>
      <c r="BT981" s="37" t="e">
        <f t="shared" si="547"/>
        <v>#N/A</v>
      </c>
      <c r="BU981" s="33"/>
      <c r="BV981" s="33"/>
      <c r="BW981" s="36" t="e">
        <f>IF(BS981="-","-",_xlfn.XLOOKUP(BS981,ABNT5101!$B$4:$B$9,ABNT5101!$C$4:$C$9))</f>
        <v>#N/A</v>
      </c>
      <c r="BX981" s="36" t="e">
        <f>IF(BS981="-","-",_xlfn.XLOOKUP(BS981,ABNT5101!$B$4:$B$9,ABNT5101!$D$4:$D$9))</f>
        <v>#N/A</v>
      </c>
      <c r="BY981" s="31" t="e">
        <f t="shared" si="548"/>
        <v>#N/A</v>
      </c>
      <c r="BZ981" s="31" t="e">
        <f t="shared" si="549"/>
        <v>#N/A</v>
      </c>
      <c r="CA981" s="31" t="e">
        <f t="shared" si="550"/>
        <v>#N/A</v>
      </c>
      <c r="CB981" s="36" t="str">
        <f t="shared" si="564"/>
        <v>Sem Passeio</v>
      </c>
      <c r="CC981" s="37" t="e">
        <f t="shared" si="551"/>
        <v>#N/A</v>
      </c>
      <c r="CD981" s="38"/>
      <c r="CE981" s="38"/>
      <c r="CF981" s="31" t="e">
        <f>IF(CB981="-","-",_xlfn.XLOOKUP(CB981,ABNT5101!$B$4:$B$9,ABNT5101!$C$4:$C$9))</f>
        <v>#N/A</v>
      </c>
      <c r="CG981" s="36" t="e">
        <f>IF(CB981="-","-",_xlfn.XLOOKUP(CB981,ABNT5101!$B$4:$B$9,ABNT5101!$D$4:$D$9))</f>
        <v>#N/A</v>
      </c>
      <c r="CH981" s="31" t="e">
        <f t="shared" si="552"/>
        <v>#N/A</v>
      </c>
      <c r="CI981" s="31" t="e">
        <f t="shared" si="553"/>
        <v>#N/A</v>
      </c>
      <c r="CJ981" s="31" t="e">
        <f t="shared" si="554"/>
        <v>#N/A</v>
      </c>
      <c r="CK981" s="56">
        <f>_xlfn.XLOOKUP(CL981,'Banco de dados'!$B:$B,'Banco de dados'!$D:$D)</f>
        <v>0</v>
      </c>
      <c r="CL981" s="57"/>
      <c r="CM981" s="56">
        <f>_xlfn.XLOOKUP(CL981,'Banco de dados'!$B:$B,'Banco de dados'!$E:$E)</f>
        <v>0</v>
      </c>
      <c r="CN981" s="56"/>
      <c r="CO981" s="56">
        <f>IF(CN981="-","-",_xlfn.XLOOKUP(CN981,'Banco de dados'!$B:$B,'Banco de dados'!$E:$E))</f>
        <v>0</v>
      </c>
      <c r="CP981" s="41">
        <f t="shared" si="555"/>
        <v>1</v>
      </c>
      <c r="CQ981" s="56">
        <f>_xlfn.XLOOKUP(CL981,'Banco de dados'!$B:$B,'Banco de dados'!$H:$H)</f>
        <v>0</v>
      </c>
      <c r="CR981" s="56" t="e">
        <f t="array" aca="1" ref="CR981" ca="1">_xludf.xlookup(CN981,'Banco de dados'!$B:$B,'Banco de dados'!$H:$H)</f>
        <v>#NAME?</v>
      </c>
      <c r="CS981" s="58" t="e">
        <f t="array" aca="1" ref="CS981" ca="1">_xludf.xlookup(CL981,'Banco de dados'!$B:$B,'Banco de dados'!$F:$F)</f>
        <v>#NAME?</v>
      </c>
      <c r="CT981" s="56" t="e">
        <f t="array" aca="1" ref="CT981" ca="1">_xludf.xlookup(CN981,'Banco de dados'!$B:$B,'Banco de dados'!$F:$F)</f>
        <v>#NAME?</v>
      </c>
      <c r="CU981" s="42"/>
      <c r="CV981" s="42"/>
      <c r="CW981" s="56" t="str">
        <f>IF(AJ981=0.5,"Suporte",IF(AND(AJ981&gt;='Braços de IP'!$B$9,AJ981&lt;='Braços de IP'!$D$9),'Braços de IP'!$E$9,IF(AND(AJ981&gt;='Braços de IP'!$B$10,AJ981&lt;='Braços de IP'!$D$10),'Braços de IP'!$E$10,IF(AND(AJ981&gt;='Braços de IP'!$B$11,AJ981&lt;='Braços de IP'!$D$11),'Braços de IP'!$E$11,IF(AND(AJ981&gt;='Braços de IP'!$B$12,AJ981&lt;='Braços de IP'!$D$12),'Braços de IP'!$E$12,IF(AND(AJ981&gt;='Braços de IP'!$B$13,AJ981&lt;='Braços de IP'!$D$13),'Braços de IP'!$E$13,IF(AND(AJ981&gt;='Braços de IP'!$B$14,AJ981&lt;='Braços de IP'!$D$14),'Braços de IP'!$E$14,"ERRO")))))))</f>
        <v>Longo II</v>
      </c>
      <c r="CX981" s="42"/>
      <c r="CY981" s="56" t="str">
        <f>IF($CX981="","",VLOOKUP($CX981,'Braços de IP'!$E$9:$I$15,2,0))</f>
        <v/>
      </c>
      <c r="CZ981" s="43" t="str">
        <f>IF($CX981="","",VLOOKUP($CX981,'Braços de IP'!$E$9:$I$15,5,0))</f>
        <v/>
      </c>
      <c r="DA981" s="56"/>
      <c r="DB981" s="56"/>
      <c r="DC981" s="56"/>
      <c r="DD981" s="56"/>
      <c r="DE981" s="56"/>
      <c r="DF981" s="56"/>
      <c r="DG981" s="44">
        <f t="shared" si="556"/>
        <v>0</v>
      </c>
      <c r="DH981" s="45">
        <f t="shared" si="557"/>
        <v>200</v>
      </c>
      <c r="DI981" s="44">
        <f t="shared" si="558"/>
        <v>200</v>
      </c>
      <c r="DJ981" s="46">
        <f t="shared" si="559"/>
        <v>1</v>
      </c>
      <c r="DK981" s="47" t="s">
        <v>147</v>
      </c>
      <c r="DL981" s="48"/>
      <c r="DM981" s="49"/>
      <c r="DN981" s="23" t="s">
        <v>148</v>
      </c>
      <c r="DO981" s="23"/>
      <c r="DP981" s="50"/>
      <c r="DQ981" s="50" t="e">
        <f t="shared" si="569"/>
        <v>#VALUE!</v>
      </c>
      <c r="DS981" s="5" t="s">
        <v>2</v>
      </c>
      <c r="DT981" s="5">
        <f t="shared" si="561"/>
        <v>0</v>
      </c>
      <c r="DU981" s="50" t="e">
        <f t="shared" si="562"/>
        <v>#DIV/0!</v>
      </c>
    </row>
    <row r="982" spans="1:127" ht="13.5" hidden="1" customHeight="1" x14ac:dyDescent="0.3">
      <c r="B982" s="5"/>
      <c r="C982" s="5"/>
      <c r="D982" s="5"/>
      <c r="E982" s="22" t="s">
        <v>221</v>
      </c>
      <c r="F982" s="22" t="s">
        <v>137</v>
      </c>
      <c r="G982" s="23" t="s">
        <v>736</v>
      </c>
      <c r="H982" s="23">
        <v>-23.400078000000001</v>
      </c>
      <c r="I982" s="23">
        <v>-46.865217999999999</v>
      </c>
      <c r="J982" s="24" t="s">
        <v>223</v>
      </c>
      <c r="K982" s="25"/>
      <c r="L982" s="24" t="s">
        <v>152</v>
      </c>
      <c r="M982" s="24" t="s">
        <v>141</v>
      </c>
      <c r="N982" s="26">
        <v>200</v>
      </c>
      <c r="O982" s="27" t="s">
        <v>142</v>
      </c>
      <c r="P982" s="27" t="s">
        <v>143</v>
      </c>
      <c r="Q982" s="26">
        <f t="shared" si="538"/>
        <v>400</v>
      </c>
      <c r="R982" s="27">
        <v>4</v>
      </c>
      <c r="S982" s="28">
        <v>4</v>
      </c>
      <c r="T982" s="28">
        <v>11.5</v>
      </c>
      <c r="U982" s="23"/>
      <c r="V982" s="23"/>
      <c r="W982" s="29"/>
      <c r="X982" s="28">
        <v>2</v>
      </c>
      <c r="Y982" s="27"/>
      <c r="Z982" s="27"/>
      <c r="AA982" s="27"/>
      <c r="AB982" s="27"/>
      <c r="AC982" s="27"/>
      <c r="AD982" s="27" t="s">
        <v>144</v>
      </c>
      <c r="AE982" s="27" t="s">
        <v>145</v>
      </c>
      <c r="AF982" s="27"/>
      <c r="AG982" s="27">
        <v>7.7</v>
      </c>
      <c r="AH982" s="27">
        <v>1</v>
      </c>
      <c r="AI982" s="27">
        <v>0.8</v>
      </c>
      <c r="AJ982" s="27">
        <v>3.5</v>
      </c>
      <c r="AK982" s="27">
        <f t="shared" si="539"/>
        <v>2.7</v>
      </c>
      <c r="AL982" s="27" t="s">
        <v>143</v>
      </c>
      <c r="AM982" s="27" t="s">
        <v>143</v>
      </c>
      <c r="AN982" s="27"/>
      <c r="AO982" s="27">
        <f t="shared" si="540"/>
        <v>2</v>
      </c>
      <c r="AP982" s="27"/>
      <c r="AQ982" s="27"/>
      <c r="AR982" s="27"/>
      <c r="AS982" s="27"/>
      <c r="AT982" s="27"/>
      <c r="AU982" s="27"/>
      <c r="AV982" s="27">
        <f t="shared" si="541"/>
        <v>0</v>
      </c>
      <c r="AW982" s="27"/>
      <c r="AX982" s="28">
        <f>VLOOKUP(J982,ABNT5101!$I$3:$J$9,2)</f>
        <v>15</v>
      </c>
      <c r="AY982" s="28">
        <f>VLOOKUP(J982,ABNT5101!$I$3:$M$9,5)</f>
        <v>0.18</v>
      </c>
      <c r="AZ982" s="28" t="str">
        <f>_xlfn.XLOOKUP(J982,ABNT5101!I:I,ABNT5101!L:L)</f>
        <v>-</v>
      </c>
      <c r="BA982" s="28">
        <f>_xlfn.XLOOKUP(J982,ABNT5101!$I:$I,ABNT5101!M:M)</f>
        <v>0.18</v>
      </c>
      <c r="BB982" s="28" t="str">
        <f>_xlfn.XLOOKUP(J982,ABNT5101!$I:$I,ABNT5101!N:N)</f>
        <v>-</v>
      </c>
      <c r="BC982" s="28">
        <f>_xlfn.XLOOKUP(J982,ABNT5101!$I:$I,ABNT5101!O:O)</f>
        <v>15</v>
      </c>
      <c r="BD982" s="31" t="str">
        <f t="shared" si="542"/>
        <v>NÃO ATENDE</v>
      </c>
      <c r="BE982" s="32">
        <f t="shared" si="565"/>
        <v>-1</v>
      </c>
      <c r="BF982" s="32">
        <f t="shared" si="566"/>
        <v>-1</v>
      </c>
      <c r="BG982" s="31" t="str">
        <f t="shared" si="543"/>
        <v>-</v>
      </c>
      <c r="BH982" s="34"/>
      <c r="BI982" s="34"/>
      <c r="BJ982" s="34"/>
      <c r="BK982" s="34"/>
      <c r="BL982" s="35"/>
      <c r="BM982" s="34"/>
      <c r="BN982" s="31" t="str">
        <f t="shared" si="544"/>
        <v>NÃO ATENDE</v>
      </c>
      <c r="BO982" s="31" t="str">
        <f t="shared" si="567"/>
        <v>NÃO ATENDE</v>
      </c>
      <c r="BP982" s="31" t="str">
        <f t="shared" si="568"/>
        <v>NÃO ATENDE</v>
      </c>
      <c r="BQ982" s="31" t="str">
        <f t="shared" si="545"/>
        <v>ATENDE</v>
      </c>
      <c r="BR982" s="36" t="str">
        <f t="shared" si="546"/>
        <v>C3</v>
      </c>
      <c r="BS982" s="36" t="str">
        <f t="shared" si="563"/>
        <v>Sem Passeio</v>
      </c>
      <c r="BT982" s="37" t="e">
        <f t="shared" si="547"/>
        <v>#N/A</v>
      </c>
      <c r="BU982" s="33"/>
      <c r="BV982" s="33"/>
      <c r="BW982" s="36" t="e">
        <f>IF(BS982="-","-",_xlfn.XLOOKUP(BS982,ABNT5101!$B$4:$B$9,ABNT5101!$C$4:$C$9))</f>
        <v>#N/A</v>
      </c>
      <c r="BX982" s="36" t="e">
        <f>IF(BS982="-","-",_xlfn.XLOOKUP(BS982,ABNT5101!$B$4:$B$9,ABNT5101!$D$4:$D$9))</f>
        <v>#N/A</v>
      </c>
      <c r="BY982" s="31" t="e">
        <f t="shared" si="548"/>
        <v>#N/A</v>
      </c>
      <c r="BZ982" s="31" t="e">
        <f t="shared" si="549"/>
        <v>#N/A</v>
      </c>
      <c r="CA982" s="31" t="e">
        <f t="shared" si="550"/>
        <v>#N/A</v>
      </c>
      <c r="CB982" s="36" t="str">
        <f t="shared" si="564"/>
        <v>Sem Passeio</v>
      </c>
      <c r="CC982" s="37" t="e">
        <f t="shared" si="551"/>
        <v>#N/A</v>
      </c>
      <c r="CD982" s="38"/>
      <c r="CE982" s="38"/>
      <c r="CF982" s="31" t="e">
        <f>IF(CB982="-","-",_xlfn.XLOOKUP(CB982,ABNT5101!$B$4:$B$9,ABNT5101!$C$4:$C$9))</f>
        <v>#N/A</v>
      </c>
      <c r="CG982" s="222" t="e">
        <f>IF(CB982="-","-",_xlfn.XLOOKUP(CB982,ABNT5101!$B$4:$B$9,ABNT5101!$D$4:$D$9))</f>
        <v>#N/A</v>
      </c>
      <c r="CH982" s="31" t="e">
        <f t="shared" si="552"/>
        <v>#N/A</v>
      </c>
      <c r="CI982" s="31" t="e">
        <f t="shared" si="553"/>
        <v>#N/A</v>
      </c>
      <c r="CJ982" s="31" t="e">
        <f t="shared" si="554"/>
        <v>#N/A</v>
      </c>
      <c r="CK982" s="56">
        <f>_xlfn.XLOOKUP(CL982,'Banco de dados'!$B:$B,'Banco de dados'!$D:$D)</f>
        <v>0</v>
      </c>
      <c r="CL982" s="57"/>
      <c r="CM982" s="56">
        <f>_xlfn.XLOOKUP(CL982,'Banco de dados'!$B:$B,'Banco de dados'!$E:$E)</f>
        <v>0</v>
      </c>
      <c r="CN982" s="56"/>
      <c r="CO982" s="56">
        <f>IF(CN982="-","-",_xlfn.XLOOKUP(CN982,'Banco de dados'!$B:$B,'Banco de dados'!$E:$E))</f>
        <v>0</v>
      </c>
      <c r="CP982" s="41">
        <f t="shared" si="555"/>
        <v>1</v>
      </c>
      <c r="CQ982" s="56">
        <f>_xlfn.XLOOKUP(CL982,'Banco de dados'!$B:$B,'Banco de dados'!$H:$H)</f>
        <v>0</v>
      </c>
      <c r="CR982" s="56" t="e">
        <f t="array" aca="1" ref="CR982" ca="1">_xludf.xlookup(CN982,'Banco de dados'!$B:$B,'Banco de dados'!$H:$H)</f>
        <v>#NAME?</v>
      </c>
      <c r="CS982" s="58" t="e">
        <f t="array" aca="1" ref="CS982" ca="1">_xludf.xlookup(CL982,'Banco de dados'!$B:$B,'Banco de dados'!$F:$F)</f>
        <v>#NAME?</v>
      </c>
      <c r="CT982" s="56" t="e">
        <f t="array" aca="1" ref="CT982" ca="1">_xludf.xlookup(CN982,'Banco de dados'!$B:$B,'Banco de dados'!$F:$F)</f>
        <v>#NAME?</v>
      </c>
      <c r="CU982" s="42"/>
      <c r="CV982" s="42"/>
      <c r="CW982" s="56" t="str">
        <f>IF(AJ982=0.5,"Suporte",IF(AND(AJ982&gt;='Braços de IP'!$B$9,AJ982&lt;='Braços de IP'!$D$9),'Braços de IP'!$E$9,IF(AND(AJ982&gt;='Braços de IP'!$B$10,AJ982&lt;='Braços de IP'!$D$10),'Braços de IP'!$E$10,IF(AND(AJ982&gt;='Braços de IP'!$B$11,AJ982&lt;='Braços de IP'!$D$11),'Braços de IP'!$E$11,IF(AND(AJ982&gt;='Braços de IP'!$B$12,AJ982&lt;='Braços de IP'!$D$12),'Braços de IP'!$E$12,IF(AND(AJ982&gt;='Braços de IP'!$B$13,AJ982&lt;='Braços de IP'!$D$13),'Braços de IP'!$E$13,IF(AND(AJ982&gt;='Braços de IP'!$B$14,AJ982&lt;='Braços de IP'!$D$14),'Braços de IP'!$E$14,"ERRO")))))))</f>
        <v>Longo II</v>
      </c>
      <c r="CX982" s="42"/>
      <c r="CY982" s="56" t="str">
        <f>IF($CX982="","",VLOOKUP($CX982,'Braços de IP'!$E$9:$I$15,2,0))</f>
        <v/>
      </c>
      <c r="CZ982" s="43" t="str">
        <f>IF($CX982="","",VLOOKUP($CX982,'Braços de IP'!$E$9:$I$15,5,0))</f>
        <v/>
      </c>
      <c r="DA982" s="56"/>
      <c r="DB982" s="56"/>
      <c r="DC982" s="56"/>
      <c r="DD982" s="56"/>
      <c r="DE982" s="56"/>
      <c r="DF982" s="56"/>
      <c r="DG982" s="44">
        <f t="shared" si="556"/>
        <v>0</v>
      </c>
      <c r="DH982" s="45">
        <f t="shared" si="557"/>
        <v>200</v>
      </c>
      <c r="DI982" s="44">
        <f t="shared" si="558"/>
        <v>200</v>
      </c>
      <c r="DJ982" s="46">
        <f t="shared" si="559"/>
        <v>1</v>
      </c>
      <c r="DK982" s="47" t="s">
        <v>147</v>
      </c>
      <c r="DL982" s="48"/>
      <c r="DM982" s="49"/>
      <c r="DN982" s="23" t="s">
        <v>148</v>
      </c>
      <c r="DO982" s="23"/>
      <c r="DP982" s="50"/>
      <c r="DQ982" s="50" t="e">
        <f t="shared" si="569"/>
        <v>#VALUE!</v>
      </c>
      <c r="DS982" s="5" t="s">
        <v>2</v>
      </c>
      <c r="DT982" s="5">
        <f t="shared" si="561"/>
        <v>0</v>
      </c>
      <c r="DU982" s="50" t="e">
        <f t="shared" si="562"/>
        <v>#DIV/0!</v>
      </c>
    </row>
    <row r="983" spans="1:127" ht="13.5" customHeight="1" x14ac:dyDescent="0.3">
      <c r="A983" s="224" t="s">
        <v>1290</v>
      </c>
      <c r="B983" s="5"/>
      <c r="C983" s="5" t="s">
        <v>148</v>
      </c>
      <c r="D983" s="5"/>
      <c r="E983" s="22" t="s">
        <v>745</v>
      </c>
      <c r="F983" s="22" t="s">
        <v>164</v>
      </c>
      <c r="G983" s="23" t="s">
        <v>393</v>
      </c>
      <c r="H983" s="23">
        <v>-23.335117</v>
      </c>
      <c r="I983" s="23">
        <v>-46.842058000000002</v>
      </c>
      <c r="J983" s="24" t="s">
        <v>269</v>
      </c>
      <c r="K983" s="25"/>
      <c r="L983" s="24" t="s">
        <v>219</v>
      </c>
      <c r="M983" s="24" t="s">
        <v>141</v>
      </c>
      <c r="N983" s="26">
        <v>150</v>
      </c>
      <c r="O983" s="27" t="s">
        <v>142</v>
      </c>
      <c r="P983" s="27" t="s">
        <v>143</v>
      </c>
      <c r="Q983" s="26">
        <f t="shared" si="538"/>
        <v>300</v>
      </c>
      <c r="R983" s="27">
        <v>2</v>
      </c>
      <c r="S983" s="28">
        <v>3</v>
      </c>
      <c r="T983" s="28">
        <v>7</v>
      </c>
      <c r="U983" s="23"/>
      <c r="V983" s="23"/>
      <c r="W983" s="29"/>
      <c r="X983" s="28" t="s">
        <v>153</v>
      </c>
      <c r="Y983" s="27"/>
      <c r="Z983" s="27"/>
      <c r="AA983" s="27"/>
      <c r="AB983" s="27">
        <v>2</v>
      </c>
      <c r="AC983" s="27">
        <v>2</v>
      </c>
      <c r="AD983" s="27" t="s">
        <v>144</v>
      </c>
      <c r="AE983" s="27" t="s">
        <v>145</v>
      </c>
      <c r="AF983" s="27">
        <v>36</v>
      </c>
      <c r="AG983" s="27">
        <v>7.5</v>
      </c>
      <c r="AH983" s="27">
        <v>1</v>
      </c>
      <c r="AI983" s="27">
        <v>0.7</v>
      </c>
      <c r="AJ983" s="27">
        <v>3.5</v>
      </c>
      <c r="AK983" s="27">
        <f t="shared" si="539"/>
        <v>2.8</v>
      </c>
      <c r="AL983" s="27" t="s">
        <v>143</v>
      </c>
      <c r="AM983" s="27" t="s">
        <v>143</v>
      </c>
      <c r="AN983" s="27"/>
      <c r="AO983" s="27">
        <f t="shared" si="540"/>
        <v>2</v>
      </c>
      <c r="AP983" s="27"/>
      <c r="AQ983" s="27"/>
      <c r="AR983" s="27"/>
      <c r="AS983" s="27"/>
      <c r="AT983" s="27"/>
      <c r="AU983" s="27"/>
      <c r="AV983" s="27">
        <f t="shared" si="541"/>
        <v>0</v>
      </c>
      <c r="AW983" s="27"/>
      <c r="AX983" s="28">
        <f>VLOOKUP(J983,ABNT5101!$I$3:$J$9,2)</f>
        <v>30</v>
      </c>
      <c r="AY983" s="28">
        <f>VLOOKUP(J983,ABNT5101!$I$3:$M$9,5)</f>
        <v>0.38</v>
      </c>
      <c r="AZ983" s="28" t="str">
        <f>_xlfn.XLOOKUP(J983,ABNT5101!I:I,ABNT5101!L:L)</f>
        <v>-</v>
      </c>
      <c r="BA983" s="28">
        <f>_xlfn.XLOOKUP(J983,ABNT5101!$I:$I,ABNT5101!M:M)</f>
        <v>0.38</v>
      </c>
      <c r="BB983" s="28" t="str">
        <f>_xlfn.XLOOKUP(J983,ABNT5101!$I:$I,ABNT5101!N:N)</f>
        <v>-</v>
      </c>
      <c r="BC983" s="28">
        <f>_xlfn.XLOOKUP(J983,ABNT5101!$I:$I,ABNT5101!O:O)</f>
        <v>14</v>
      </c>
      <c r="BD983" s="31" t="str">
        <f t="shared" si="542"/>
        <v>ATENDE</v>
      </c>
      <c r="BE983" s="32">
        <f t="shared" si="565"/>
        <v>4.5333333333333226E-2</v>
      </c>
      <c r="BF983" s="32">
        <f t="shared" si="566"/>
        <v>0.21052631578947367</v>
      </c>
      <c r="BG983" s="31" t="str">
        <f t="shared" si="543"/>
        <v>-</v>
      </c>
      <c r="BH983" s="34">
        <v>31.36</v>
      </c>
      <c r="BI983" s="34">
        <v>0.46</v>
      </c>
      <c r="BJ983" s="34"/>
      <c r="BK983" s="34"/>
      <c r="BL983" s="35"/>
      <c r="BM983" s="34"/>
      <c r="BN983" s="31" t="str">
        <f t="shared" si="544"/>
        <v>ATENDE</v>
      </c>
      <c r="BO983" s="31" t="str">
        <f t="shared" si="567"/>
        <v>ATENDE</v>
      </c>
      <c r="BP983" s="31" t="str">
        <f t="shared" si="568"/>
        <v>ATENDE</v>
      </c>
      <c r="BQ983" s="31" t="str">
        <f t="shared" si="545"/>
        <v>ATENDE</v>
      </c>
      <c r="BR983" s="36" t="str">
        <f t="shared" si="546"/>
        <v>C1</v>
      </c>
      <c r="BS983" s="36" t="str">
        <f t="shared" si="563"/>
        <v>P3</v>
      </c>
      <c r="BT983" s="37">
        <f t="shared" si="547"/>
        <v>0.62800000000000011</v>
      </c>
      <c r="BU983" s="243">
        <v>16.28</v>
      </c>
      <c r="BV983" s="243">
        <v>4.0999999999999996</v>
      </c>
      <c r="BW983" s="36">
        <f>IF(BS983="-","-",_xlfn.XLOOKUP(BS983,ABNT5101!$B$4:$B$9,ABNT5101!$C$4:$C$9))</f>
        <v>10</v>
      </c>
      <c r="BX983" s="36">
        <f>IF(BS983="-","-",_xlfn.XLOOKUP(BS983,ABNT5101!$B$4:$B$9,ABNT5101!$D$4:$D$9))</f>
        <v>2</v>
      </c>
      <c r="BY983" s="31" t="str">
        <f t="shared" si="548"/>
        <v>ATENDE</v>
      </c>
      <c r="BZ983" s="31" t="str">
        <f t="shared" si="549"/>
        <v>ATENDE</v>
      </c>
      <c r="CA983" s="31" t="str">
        <f t="shared" si="550"/>
        <v>ATENDE</v>
      </c>
      <c r="CB983" s="36" t="str">
        <f t="shared" si="564"/>
        <v>P3</v>
      </c>
      <c r="CC983" s="37" t="str">
        <f t="shared" si="551"/>
        <v>-</v>
      </c>
      <c r="CD983" s="38" t="s">
        <v>143</v>
      </c>
      <c r="CE983" s="38" t="s">
        <v>143</v>
      </c>
      <c r="CF983" s="31">
        <f>IF(CB983="-","-",_xlfn.XLOOKUP(CB983,ABNT5101!$B$4:$B$9,ABNT5101!$C$4:$C$9))</f>
        <v>10</v>
      </c>
      <c r="CG983" s="222">
        <f>IF(CB983="-","-",_xlfn.XLOOKUP(CB983,ABNT5101!$B$4:$B$9,ABNT5101!$D$4:$D$9))</f>
        <v>2</v>
      </c>
      <c r="CH983" s="31" t="str">
        <f t="shared" si="552"/>
        <v>ATENDE</v>
      </c>
      <c r="CI983" s="31" t="str">
        <f t="shared" si="553"/>
        <v>ATENDE</v>
      </c>
      <c r="CJ983" s="31" t="str">
        <f t="shared" si="554"/>
        <v>ATENDE</v>
      </c>
      <c r="CK983" s="56" t="str">
        <f>_xlfn.XLOOKUP(CL983,'Banco de dados'!$B:$B,'Banco de dados'!$D:$D)</f>
        <v>LEDSTAR</v>
      </c>
      <c r="CL983" s="42" t="str">
        <f>'Banco de dados'!B13</f>
        <v xml:space="preserve"> SL VT 9.1 120W</v>
      </c>
      <c r="CM983" s="56" t="str">
        <f>_xlfn.XLOOKUP(CL983,'Banco de dados'!$B:$B,'Banco de dados'!$E:$E)</f>
        <v>LUM LED SL VT 9.1 120W</v>
      </c>
      <c r="CN983" s="56"/>
      <c r="CO983" s="56">
        <f>IF(CN983="-","-",_xlfn.XLOOKUP(CN983,'Banco de dados'!$B:$B,'Banco de dados'!$E:$E))</f>
        <v>0</v>
      </c>
      <c r="CP983" s="41">
        <f t="shared" si="555"/>
        <v>1</v>
      </c>
      <c r="CQ983" s="56">
        <f>_xlfn.XLOOKUP(CL983,'Banco de dados'!$B:$B,'Banco de dados'!$H:$H)</f>
        <v>120</v>
      </c>
      <c r="CR983" s="56" t="e">
        <f t="array" aca="1" ref="CR983" ca="1">_xludf.xlookup(CN983,'Banco de dados'!$B:$B,'Banco de dados'!$H:$H)</f>
        <v>#NAME?</v>
      </c>
      <c r="CS983" s="58" t="e">
        <f t="array" aca="1" ref="CS983" ca="1">_xludf.xlookup(CL983,'Banco de dados'!$B:$B,'Banco de dados'!$F:$F)</f>
        <v>#NAME?</v>
      </c>
      <c r="CT983" s="56" t="e">
        <f t="array" aca="1" ref="CT983" ca="1">_xludf.xlookup(CN983,'Banco de dados'!$B:$B,'Banco de dados'!$F:$F)</f>
        <v>#NAME?</v>
      </c>
      <c r="CU983" s="42"/>
      <c r="CV983" s="42"/>
      <c r="CW983" s="56" t="str">
        <f>IF(AJ983=0.5,"Suporte",IF(AND(AJ983&gt;='Braços de IP'!$B$9,AJ983&lt;='Braços de IP'!$D$9),'Braços de IP'!$E$9,IF(AND(AJ983&gt;='Braços de IP'!$B$10,AJ983&lt;='Braços de IP'!$D$10),'Braços de IP'!$E$10,IF(AND(AJ983&gt;='Braços de IP'!$B$11,AJ983&lt;='Braços de IP'!$D$11),'Braços de IP'!$E$11,IF(AND(AJ983&gt;='Braços de IP'!$B$12,AJ983&lt;='Braços de IP'!$D$12),'Braços de IP'!$E$12,IF(AND(AJ983&gt;='Braços de IP'!$B$13,AJ983&lt;='Braços de IP'!$D$13),'Braços de IP'!$E$13,IF(AND(AJ983&gt;='Braços de IP'!$B$14,AJ983&lt;='Braços de IP'!$D$14),'Braços de IP'!$E$14,"ERRO")))))))</f>
        <v>Longo II</v>
      </c>
      <c r="CX983" s="42"/>
      <c r="CY983" s="56" t="str">
        <f>IF($CX983="","",VLOOKUP($CX983,'Braços de IP'!$E$9:$I$15,2,0))</f>
        <v/>
      </c>
      <c r="CZ983" s="43" t="str">
        <f>IF($CX983="","",VLOOKUP($CX983,'Braços de IP'!$E$9:$I$15,5,0))</f>
        <v/>
      </c>
      <c r="DA983" s="56"/>
      <c r="DB983" s="56"/>
      <c r="DC983" s="56"/>
      <c r="DD983" s="56"/>
      <c r="DE983" s="56"/>
      <c r="DF983" s="56"/>
      <c r="DG983" s="44">
        <f t="shared" si="556"/>
        <v>120</v>
      </c>
      <c r="DH983" s="45">
        <f t="shared" si="557"/>
        <v>150</v>
      </c>
      <c r="DI983" s="44">
        <f t="shared" si="558"/>
        <v>270</v>
      </c>
      <c r="DJ983" s="46">
        <f t="shared" si="559"/>
        <v>0.19999999999999996</v>
      </c>
      <c r="DK983" s="47" t="s">
        <v>147</v>
      </c>
      <c r="DL983" s="48"/>
      <c r="DM983" s="49"/>
      <c r="DN983" s="23" t="s">
        <v>148</v>
      </c>
      <c r="DO983" s="23"/>
      <c r="DP983" s="50"/>
      <c r="DQ983" s="50" t="e">
        <f t="shared" si="569"/>
        <v>#VALUE!</v>
      </c>
      <c r="DS983" s="5" t="s">
        <v>2</v>
      </c>
      <c r="DT983" s="5">
        <f t="shared" si="561"/>
        <v>0</v>
      </c>
      <c r="DU983" s="50" t="e">
        <f t="shared" si="562"/>
        <v>#DIV/0!</v>
      </c>
    </row>
    <row r="984" spans="1:127" ht="13.5" customHeight="1" x14ac:dyDescent="0.3">
      <c r="A984" s="224" t="s">
        <v>1290</v>
      </c>
      <c r="B984" s="5"/>
      <c r="C984" s="5" t="s">
        <v>148</v>
      </c>
      <c r="D984" s="5"/>
      <c r="E984" s="22" t="s">
        <v>745</v>
      </c>
      <c r="F984" s="22" t="s">
        <v>164</v>
      </c>
      <c r="G984" s="23" t="s">
        <v>393</v>
      </c>
      <c r="H984" s="23">
        <v>-23.335117</v>
      </c>
      <c r="I984" s="23">
        <v>-46.842058000000002</v>
      </c>
      <c r="J984" s="24" t="s">
        <v>269</v>
      </c>
      <c r="K984" s="25"/>
      <c r="L984" s="24" t="s">
        <v>219</v>
      </c>
      <c r="M984" s="24" t="s">
        <v>141</v>
      </c>
      <c r="N984" s="26">
        <v>150</v>
      </c>
      <c r="O984" s="27" t="s">
        <v>142</v>
      </c>
      <c r="P984" s="27" t="s">
        <v>143</v>
      </c>
      <c r="Q984" s="26">
        <f t="shared" si="538"/>
        <v>300</v>
      </c>
      <c r="R984" s="27">
        <v>2</v>
      </c>
      <c r="S984" s="28">
        <v>3</v>
      </c>
      <c r="T984" s="28">
        <v>7</v>
      </c>
      <c r="U984" s="23"/>
      <c r="V984" s="23"/>
      <c r="W984" s="29"/>
      <c r="X984" s="28" t="s">
        <v>153</v>
      </c>
      <c r="Y984" s="27"/>
      <c r="Z984" s="27"/>
      <c r="AA984" s="27"/>
      <c r="AB984" s="27">
        <v>2</v>
      </c>
      <c r="AC984" s="27">
        <v>2</v>
      </c>
      <c r="AD984" s="27" t="s">
        <v>144</v>
      </c>
      <c r="AE984" s="27" t="s">
        <v>145</v>
      </c>
      <c r="AF984" s="27">
        <v>36</v>
      </c>
      <c r="AG984" s="27">
        <v>7.5</v>
      </c>
      <c r="AH984" s="27">
        <v>1</v>
      </c>
      <c r="AI984" s="27">
        <v>0.7</v>
      </c>
      <c r="AJ984" s="27">
        <v>3.5</v>
      </c>
      <c r="AK984" s="27">
        <f t="shared" si="539"/>
        <v>2.8</v>
      </c>
      <c r="AL984" s="27" t="s">
        <v>143</v>
      </c>
      <c r="AM984" s="27" t="s">
        <v>143</v>
      </c>
      <c r="AN984" s="27"/>
      <c r="AO984" s="27">
        <f t="shared" si="540"/>
        <v>2</v>
      </c>
      <c r="AP984" s="27"/>
      <c r="AQ984" s="27"/>
      <c r="AR984" s="27"/>
      <c r="AS984" s="27"/>
      <c r="AT984" s="27"/>
      <c r="AU984" s="27"/>
      <c r="AV984" s="27">
        <f t="shared" si="541"/>
        <v>0</v>
      </c>
      <c r="AW984" s="27"/>
      <c r="AX984" s="28">
        <f>VLOOKUP(J984,ABNT5101!$I$3:$J$9,2)</f>
        <v>30</v>
      </c>
      <c r="AY984" s="28">
        <f>VLOOKUP(J984,ABNT5101!$I$3:$M$9,5)</f>
        <v>0.38</v>
      </c>
      <c r="AZ984" s="28" t="str">
        <f>_xlfn.XLOOKUP(J984,ABNT5101!I:I,ABNT5101!L:L)</f>
        <v>-</v>
      </c>
      <c r="BA984" s="28">
        <f>_xlfn.XLOOKUP(J984,ABNT5101!$I:$I,ABNT5101!M:M)</f>
        <v>0.38</v>
      </c>
      <c r="BB984" s="28" t="str">
        <f>_xlfn.XLOOKUP(J984,ABNT5101!$I:$I,ABNT5101!N:N)</f>
        <v>-</v>
      </c>
      <c r="BC984" s="28">
        <f>_xlfn.XLOOKUP(J984,ABNT5101!$I:$I,ABNT5101!O:O)</f>
        <v>14</v>
      </c>
      <c r="BD984" s="31" t="str">
        <f t="shared" si="542"/>
        <v>ATENDE</v>
      </c>
      <c r="BE984" s="32">
        <f t="shared" si="565"/>
        <v>0.19833333333333347</v>
      </c>
      <c r="BF984" s="32">
        <f t="shared" si="566"/>
        <v>0.13157894736842102</v>
      </c>
      <c r="BG984" s="31" t="str">
        <f t="shared" si="543"/>
        <v>-</v>
      </c>
      <c r="BH984" s="34">
        <v>35.950000000000003</v>
      </c>
      <c r="BI984" s="34">
        <v>0.43</v>
      </c>
      <c r="BJ984" s="34"/>
      <c r="BK984" s="34"/>
      <c r="BL984" s="35"/>
      <c r="BM984" s="34"/>
      <c r="BN984" s="31" t="str">
        <f t="shared" si="544"/>
        <v>ATENDE</v>
      </c>
      <c r="BO984" s="31" t="str">
        <f t="shared" si="567"/>
        <v>ATENDE</v>
      </c>
      <c r="BP984" s="31" t="str">
        <f t="shared" si="568"/>
        <v>ATENDE</v>
      </c>
      <c r="BQ984" s="31" t="str">
        <f t="shared" si="545"/>
        <v>ATENDE</v>
      </c>
      <c r="BR984" s="36" t="str">
        <f t="shared" si="546"/>
        <v>C1</v>
      </c>
      <c r="BS984" s="36" t="str">
        <f t="shared" si="563"/>
        <v>P3</v>
      </c>
      <c r="BT984" s="37">
        <f t="shared" si="547"/>
        <v>1.2350000000000003</v>
      </c>
      <c r="BU984" s="243">
        <v>22.35</v>
      </c>
      <c r="BV984" s="243">
        <v>12.44</v>
      </c>
      <c r="BW984" s="36">
        <f>IF(BS984="-","-",_xlfn.XLOOKUP(BS984,ABNT5101!$B$4:$B$9,ABNT5101!$C$4:$C$9))</f>
        <v>10</v>
      </c>
      <c r="BX984" s="36">
        <f>IF(BS984="-","-",_xlfn.XLOOKUP(BS984,ABNT5101!$B$4:$B$9,ABNT5101!$D$4:$D$9))</f>
        <v>2</v>
      </c>
      <c r="BY984" s="31" t="str">
        <f t="shared" si="548"/>
        <v>ATENDE</v>
      </c>
      <c r="BZ984" s="31" t="str">
        <f t="shared" si="549"/>
        <v>ATENDE</v>
      </c>
      <c r="CA984" s="31" t="str">
        <f t="shared" si="550"/>
        <v>ATENDE</v>
      </c>
      <c r="CB984" s="36" t="str">
        <f t="shared" si="564"/>
        <v>P3</v>
      </c>
      <c r="CC984" s="37" t="str">
        <f t="shared" si="551"/>
        <v>-</v>
      </c>
      <c r="CD984" s="38" t="s">
        <v>143</v>
      </c>
      <c r="CE984" s="38" t="s">
        <v>143</v>
      </c>
      <c r="CF984" s="31">
        <f>IF(CB984="-","-",_xlfn.XLOOKUP(CB984,ABNT5101!$B$4:$B$9,ABNT5101!$C$4:$C$9))</f>
        <v>10</v>
      </c>
      <c r="CG984" s="222">
        <f>IF(CB984="-","-",_xlfn.XLOOKUP(CB984,ABNT5101!$B$4:$B$9,ABNT5101!$D$4:$D$9))</f>
        <v>2</v>
      </c>
      <c r="CH984" s="31" t="str">
        <f t="shared" si="552"/>
        <v>ATENDE</v>
      </c>
      <c r="CI984" s="31" t="str">
        <f t="shared" si="553"/>
        <v>ATENDE</v>
      </c>
      <c r="CJ984" s="31" t="str">
        <f t="shared" si="554"/>
        <v>ATENDE</v>
      </c>
      <c r="CK984" s="56" t="str">
        <f>_xlfn.XLOOKUP(CL984,'Banco de dados'!$B:$B,'Banco de dados'!$D:$D)</f>
        <v>SX LIGHTING</v>
      </c>
      <c r="CL984" s="42" t="str">
        <f>'Banco de dados'!B63</f>
        <v>SX-INLPP150HF</v>
      </c>
      <c r="CM984" s="56" t="str">
        <f>_xlfn.XLOOKUP(CL984,'Banco de dados'!$B:$B,'Banco de dados'!$E:$E)</f>
        <v>SXINLPP150K50L12CZF7PHF</v>
      </c>
      <c r="CN984" s="56"/>
      <c r="CO984" s="56">
        <f>IF(CN984="-","-",_xlfn.XLOOKUP(CN984,'Banco de dados'!$B:$B,'Banco de dados'!$E:$E))</f>
        <v>0</v>
      </c>
      <c r="CP984" s="41">
        <f t="shared" si="555"/>
        <v>1</v>
      </c>
      <c r="CQ984" s="56">
        <f>_xlfn.XLOOKUP(CL984,'Banco de dados'!$B:$B,'Banco de dados'!$H:$H)</f>
        <v>137</v>
      </c>
      <c r="CR984" s="56" t="e">
        <f t="array" aca="1" ref="CR984" ca="1">_xludf.xlookup(CN984,'Banco de dados'!$B:$B,'Banco de dados'!$H:$H)</f>
        <v>#NAME?</v>
      </c>
      <c r="CS984" s="58" t="e">
        <f t="array" aca="1" ref="CS984" ca="1">_xludf.xlookup(CL984,'Banco de dados'!$B:$B,'Banco de dados'!$F:$F)</f>
        <v>#NAME?</v>
      </c>
      <c r="CT984" s="56" t="e">
        <f t="array" aca="1" ref="CT984" ca="1">_xludf.xlookup(CN984,'Banco de dados'!$B:$B,'Banco de dados'!$F:$F)</f>
        <v>#NAME?</v>
      </c>
      <c r="CU984" s="42"/>
      <c r="CV984" s="42"/>
      <c r="CW984" s="56" t="str">
        <f>IF(AJ984=0.5,"Suporte",IF(AND(AJ984&gt;='Braços de IP'!$B$9,AJ984&lt;='Braços de IP'!$D$9),'Braços de IP'!$E$9,IF(AND(AJ984&gt;='Braços de IP'!$B$10,AJ984&lt;='Braços de IP'!$D$10),'Braços de IP'!$E$10,IF(AND(AJ984&gt;='Braços de IP'!$B$11,AJ984&lt;='Braços de IP'!$D$11),'Braços de IP'!$E$11,IF(AND(AJ984&gt;='Braços de IP'!$B$12,AJ984&lt;='Braços de IP'!$D$12),'Braços de IP'!$E$12,IF(AND(AJ984&gt;='Braços de IP'!$B$13,AJ984&lt;='Braços de IP'!$D$13),'Braços de IP'!$E$13,IF(AND(AJ984&gt;='Braços de IP'!$B$14,AJ984&lt;='Braços de IP'!$D$14),'Braços de IP'!$E$14,"ERRO")))))))</f>
        <v>Longo II</v>
      </c>
      <c r="CX984" s="42"/>
      <c r="CY984" s="56" t="str">
        <f>IF($CX984="","",VLOOKUP($CX984,'Braços de IP'!$E$9:$I$15,2,0))</f>
        <v/>
      </c>
      <c r="CZ984" s="43" t="str">
        <f>IF($CX984="","",VLOOKUP($CX984,'Braços de IP'!$E$9:$I$15,5,0))</f>
        <v/>
      </c>
      <c r="DA984" s="56"/>
      <c r="DB984" s="56"/>
      <c r="DC984" s="56"/>
      <c r="DD984" s="56"/>
      <c r="DE984" s="56"/>
      <c r="DF984" s="56"/>
      <c r="DG984" s="44">
        <f t="shared" si="556"/>
        <v>137</v>
      </c>
      <c r="DH984" s="45">
        <f t="shared" si="557"/>
        <v>150</v>
      </c>
      <c r="DI984" s="44">
        <f t="shared" si="558"/>
        <v>287</v>
      </c>
      <c r="DJ984" s="46">
        <f t="shared" si="559"/>
        <v>8.666666666666667E-2</v>
      </c>
      <c r="DK984" s="47" t="s">
        <v>147</v>
      </c>
      <c r="DL984" s="48"/>
      <c r="DM984" s="49"/>
      <c r="DN984" s="23" t="s">
        <v>148</v>
      </c>
      <c r="DO984" s="23"/>
      <c r="DP984" s="50"/>
      <c r="DQ984" s="50" t="e">
        <f t="shared" si="569"/>
        <v>#VALUE!</v>
      </c>
      <c r="DR984" s="5"/>
      <c r="DS984" s="5" t="s">
        <v>2</v>
      </c>
      <c r="DT984" s="5">
        <f t="shared" si="561"/>
        <v>0</v>
      </c>
      <c r="DU984" s="50" t="e">
        <f t="shared" si="562"/>
        <v>#DIV/0!</v>
      </c>
    </row>
    <row r="985" spans="1:127" ht="13.5" customHeight="1" x14ac:dyDescent="0.3">
      <c r="A985" s="224" t="s">
        <v>1290</v>
      </c>
      <c r="B985" s="5"/>
      <c r="C985" s="5" t="s">
        <v>148</v>
      </c>
      <c r="D985" s="5"/>
      <c r="E985" s="22" t="s">
        <v>745</v>
      </c>
      <c r="F985" s="22" t="s">
        <v>164</v>
      </c>
      <c r="G985" s="23" t="s">
        <v>393</v>
      </c>
      <c r="H985" s="23">
        <v>-23.335117</v>
      </c>
      <c r="I985" s="23">
        <v>-46.842058000000002</v>
      </c>
      <c r="J985" s="24" t="s">
        <v>269</v>
      </c>
      <c r="K985" s="25"/>
      <c r="L985" s="24" t="s">
        <v>219</v>
      </c>
      <c r="M985" s="24" t="s">
        <v>141</v>
      </c>
      <c r="N985" s="26">
        <v>150</v>
      </c>
      <c r="O985" s="27" t="s">
        <v>142</v>
      </c>
      <c r="P985" s="27" t="s">
        <v>143</v>
      </c>
      <c r="Q985" s="26">
        <f t="shared" si="538"/>
        <v>300</v>
      </c>
      <c r="R985" s="27">
        <v>2</v>
      </c>
      <c r="S985" s="28">
        <v>3</v>
      </c>
      <c r="T985" s="28">
        <v>7</v>
      </c>
      <c r="U985" s="23"/>
      <c r="V985" s="23"/>
      <c r="W985" s="29"/>
      <c r="X985" s="28" t="s">
        <v>153</v>
      </c>
      <c r="Y985" s="27"/>
      <c r="Z985" s="27"/>
      <c r="AA985" s="27"/>
      <c r="AB985" s="27">
        <v>2</v>
      </c>
      <c r="AC985" s="27">
        <v>2</v>
      </c>
      <c r="AD985" s="27" t="s">
        <v>144</v>
      </c>
      <c r="AE985" s="27" t="s">
        <v>145</v>
      </c>
      <c r="AF985" s="27">
        <v>36</v>
      </c>
      <c r="AG985" s="27">
        <v>7.5</v>
      </c>
      <c r="AH985" s="27">
        <v>1</v>
      </c>
      <c r="AI985" s="27">
        <v>0.7</v>
      </c>
      <c r="AJ985" s="27">
        <v>3.5</v>
      </c>
      <c r="AK985" s="27">
        <f t="shared" si="539"/>
        <v>2.8</v>
      </c>
      <c r="AL985" s="27" t="s">
        <v>143</v>
      </c>
      <c r="AM985" s="27" t="s">
        <v>143</v>
      </c>
      <c r="AN985" s="27"/>
      <c r="AO985" s="27">
        <f t="shared" si="540"/>
        <v>2</v>
      </c>
      <c r="AP985" s="27"/>
      <c r="AQ985" s="27"/>
      <c r="AR985" s="27"/>
      <c r="AS985" s="27"/>
      <c r="AT985" s="27"/>
      <c r="AU985" s="27"/>
      <c r="AV985" s="27">
        <f t="shared" si="541"/>
        <v>0</v>
      </c>
      <c r="AW985" s="27"/>
      <c r="AX985" s="28">
        <f>VLOOKUP(J985,ABNT5101!$I$3:$J$9,2)</f>
        <v>30</v>
      </c>
      <c r="AY985" s="28">
        <f>VLOOKUP(J985,ABNT5101!$I$3:$M$9,5)</f>
        <v>0.38</v>
      </c>
      <c r="AZ985" s="28" t="str">
        <f>_xlfn.XLOOKUP(J985,ABNT5101!I:I,ABNT5101!L:L)</f>
        <v>-</v>
      </c>
      <c r="BA985" s="28">
        <f>_xlfn.XLOOKUP(J985,ABNT5101!$I:$I,ABNT5101!M:M)</f>
        <v>0.38</v>
      </c>
      <c r="BB985" s="28" t="str">
        <f>_xlfn.XLOOKUP(J985,ABNT5101!$I:$I,ABNT5101!N:N)</f>
        <v>-</v>
      </c>
      <c r="BC985" s="28">
        <f>_xlfn.XLOOKUP(J985,ABNT5101!$I:$I,ABNT5101!O:O)</f>
        <v>14</v>
      </c>
      <c r="BD985" s="31" t="str">
        <f t="shared" si="542"/>
        <v>ATENDE</v>
      </c>
      <c r="BE985" s="32">
        <f t="shared" si="565"/>
        <v>2.533333333333343E-2</v>
      </c>
      <c r="BF985" s="32">
        <f t="shared" si="566"/>
        <v>0.34210526315789469</v>
      </c>
      <c r="BG985" s="31" t="str">
        <f t="shared" si="543"/>
        <v>-</v>
      </c>
      <c r="BH985" s="34">
        <v>30.76</v>
      </c>
      <c r="BI985" s="34">
        <v>0.51</v>
      </c>
      <c r="BJ985" s="34"/>
      <c r="BK985" s="34"/>
      <c r="BL985" s="35"/>
      <c r="BM985" s="34"/>
      <c r="BN985" s="31" t="str">
        <f t="shared" si="544"/>
        <v>ATENDE</v>
      </c>
      <c r="BO985" s="31" t="str">
        <f t="shared" si="567"/>
        <v>ATENDE</v>
      </c>
      <c r="BP985" s="31" t="str">
        <f t="shared" si="568"/>
        <v>ATENDE</v>
      </c>
      <c r="BQ985" s="31" t="str">
        <f t="shared" si="545"/>
        <v>ATENDE</v>
      </c>
      <c r="BR985" s="36" t="str">
        <f t="shared" si="546"/>
        <v>C1</v>
      </c>
      <c r="BS985" s="36" t="str">
        <f t="shared" si="563"/>
        <v>P3</v>
      </c>
      <c r="BT985" s="37">
        <f t="shared" si="547"/>
        <v>0.55299999999999994</v>
      </c>
      <c r="BU985" s="243">
        <v>15.53</v>
      </c>
      <c r="BV985" s="243">
        <v>8.0500000000000007</v>
      </c>
      <c r="BW985" s="36">
        <f>IF(BS985="-","-",_xlfn.XLOOKUP(BS985,ABNT5101!$B$4:$B$9,ABNT5101!$C$4:$C$9))</f>
        <v>10</v>
      </c>
      <c r="BX985" s="36">
        <f>IF(BS985="-","-",_xlfn.XLOOKUP(BS985,ABNT5101!$B$4:$B$9,ABNT5101!$D$4:$D$9))</f>
        <v>2</v>
      </c>
      <c r="BY985" s="31" t="str">
        <f t="shared" si="548"/>
        <v>ATENDE</v>
      </c>
      <c r="BZ985" s="31" t="str">
        <f t="shared" si="549"/>
        <v>ATENDE</v>
      </c>
      <c r="CA985" s="31" t="str">
        <f t="shared" si="550"/>
        <v>ATENDE</v>
      </c>
      <c r="CB985" s="36" t="str">
        <f t="shared" si="564"/>
        <v>P3</v>
      </c>
      <c r="CC985" s="37" t="str">
        <f t="shared" si="551"/>
        <v>-</v>
      </c>
      <c r="CD985" s="38" t="s">
        <v>143</v>
      </c>
      <c r="CE985" s="38" t="s">
        <v>143</v>
      </c>
      <c r="CF985" s="31">
        <f>IF(CB985="-","-",_xlfn.XLOOKUP(CB985,ABNT5101!$B$4:$B$9,ABNT5101!$C$4:$C$9))</f>
        <v>10</v>
      </c>
      <c r="CG985" s="36">
        <f>IF(CB985="-","-",_xlfn.XLOOKUP(CB985,ABNT5101!$B$4:$B$9,ABNT5101!$D$4:$D$9))</f>
        <v>2</v>
      </c>
      <c r="CH985" s="31" t="str">
        <f t="shared" si="552"/>
        <v>ATENDE</v>
      </c>
      <c r="CI985" s="31" t="str">
        <f t="shared" si="553"/>
        <v>ATENDE</v>
      </c>
      <c r="CJ985" s="31" t="str">
        <f t="shared" si="554"/>
        <v>ATENDE</v>
      </c>
      <c r="CK985" s="56" t="str">
        <f>_xlfn.XLOOKUP(CL985,'Banco de dados'!$B:$B,'Banco de dados'!$D:$D)</f>
        <v>TECNOWATT</v>
      </c>
      <c r="CL985" s="42" t="str">
        <f>'Banco de dados'!B73</f>
        <v xml:space="preserve">SIGMAGPTLRRSMNDL120W_82IBBR
</v>
      </c>
      <c r="CM985" s="56" t="str">
        <f>_xlfn.XLOOKUP(CL985,'Banco de dados'!$B:$B,'Banco de dados'!$E:$E)</f>
        <v>SIGMAGPTLRRSMNDL120W_82IBBR
S1-10C1MUN6.5</v>
      </c>
      <c r="CN985" s="56"/>
      <c r="CO985" s="56">
        <f>IF(CN985="-","-",_xlfn.XLOOKUP(CN985,'Banco de dados'!$B:$B,'Banco de dados'!$E:$E))</f>
        <v>0</v>
      </c>
      <c r="CP985" s="41">
        <f t="shared" si="555"/>
        <v>1</v>
      </c>
      <c r="CQ985" s="56">
        <f>_xlfn.XLOOKUP(CL985,'Banco de dados'!$B:$B,'Banco de dados'!$H:$H)</f>
        <v>120</v>
      </c>
      <c r="CR985" s="56" t="e">
        <f t="array" aca="1" ref="CR985" ca="1">_xludf.xlookup(CN985,'Banco de dados'!$B:$B,'Banco de dados'!$H:$H)</f>
        <v>#NAME?</v>
      </c>
      <c r="CS985" s="58" t="e">
        <f t="array" aca="1" ref="CS985" ca="1">_xludf.xlookup(CL985,'Banco de dados'!$B:$B,'Banco de dados'!$F:$F)</f>
        <v>#NAME?</v>
      </c>
      <c r="CT985" s="56" t="e">
        <f t="array" aca="1" ref="CT985" ca="1">_xludf.xlookup(CN985,'Banco de dados'!$B:$B,'Banco de dados'!$F:$F)</f>
        <v>#NAME?</v>
      </c>
      <c r="CU985" s="42"/>
      <c r="CV985" s="42"/>
      <c r="CW985" s="56" t="str">
        <f>IF(AJ985=0.5,"Suporte",IF(AND(AJ985&gt;='Braços de IP'!$B$9,AJ985&lt;='Braços de IP'!$D$9),'Braços de IP'!$E$9,IF(AND(AJ985&gt;='Braços de IP'!$B$10,AJ985&lt;='Braços de IP'!$D$10),'Braços de IP'!$E$10,IF(AND(AJ985&gt;='Braços de IP'!$B$11,AJ985&lt;='Braços de IP'!$D$11),'Braços de IP'!$E$11,IF(AND(AJ985&gt;='Braços de IP'!$B$12,AJ985&lt;='Braços de IP'!$D$12),'Braços de IP'!$E$12,IF(AND(AJ985&gt;='Braços de IP'!$B$13,AJ985&lt;='Braços de IP'!$D$13),'Braços de IP'!$E$13,IF(AND(AJ985&gt;='Braços de IP'!$B$14,AJ985&lt;='Braços de IP'!$D$14),'Braços de IP'!$E$14,"ERRO")))))))</f>
        <v>Longo II</v>
      </c>
      <c r="CX985" s="42"/>
      <c r="CY985" s="56" t="str">
        <f>IF($CX985="","",VLOOKUP($CX985,'Braços de IP'!$E$9:$I$15,2,0))</f>
        <v/>
      </c>
      <c r="CZ985" s="43" t="str">
        <f>IF($CX985="","",VLOOKUP($CX985,'Braços de IP'!$E$9:$I$15,5,0))</f>
        <v/>
      </c>
      <c r="DA985" s="56"/>
      <c r="DB985" s="56"/>
      <c r="DC985" s="56"/>
      <c r="DD985" s="56"/>
      <c r="DE985" s="56"/>
      <c r="DF985" s="56"/>
      <c r="DG985" s="44">
        <f t="shared" si="556"/>
        <v>120</v>
      </c>
      <c r="DH985" s="45">
        <f t="shared" si="557"/>
        <v>150</v>
      </c>
      <c r="DI985" s="44">
        <f t="shared" si="558"/>
        <v>270</v>
      </c>
      <c r="DJ985" s="46">
        <f t="shared" si="559"/>
        <v>0.19999999999999996</v>
      </c>
      <c r="DK985" s="47" t="s">
        <v>147</v>
      </c>
      <c r="DL985" s="48"/>
      <c r="DM985" s="49"/>
      <c r="DN985" s="23" t="s">
        <v>148</v>
      </c>
      <c r="DO985" s="23"/>
      <c r="DP985" s="50"/>
      <c r="DQ985" s="50" t="e">
        <f t="shared" si="569"/>
        <v>#VALUE!</v>
      </c>
      <c r="DR985" s="5"/>
      <c r="DS985" s="5" t="s">
        <v>2</v>
      </c>
      <c r="DT985" s="5">
        <f t="shared" si="561"/>
        <v>0</v>
      </c>
      <c r="DU985" s="50" t="e">
        <f t="shared" si="562"/>
        <v>#DIV/0!</v>
      </c>
    </row>
    <row r="986" spans="1:127" ht="15.75" customHeight="1" x14ac:dyDescent="0.3">
      <c r="A986" s="224" t="s">
        <v>1290</v>
      </c>
      <c r="B986" s="5"/>
      <c r="C986" s="5" t="s">
        <v>148</v>
      </c>
      <c r="D986" s="5"/>
      <c r="E986" s="22" t="s">
        <v>746</v>
      </c>
      <c r="F986" s="22" t="s">
        <v>192</v>
      </c>
      <c r="G986" s="23" t="s">
        <v>738</v>
      </c>
      <c r="H986" s="23">
        <v>-23.349301000000001</v>
      </c>
      <c r="I986" s="23">
        <v>-46.872123000000002</v>
      </c>
      <c r="J986" s="24" t="s">
        <v>156</v>
      </c>
      <c r="K986" s="25"/>
      <c r="L986" s="24" t="s">
        <v>157</v>
      </c>
      <c r="M986" s="24" t="s">
        <v>141</v>
      </c>
      <c r="N986" s="26">
        <v>200</v>
      </c>
      <c r="O986" s="27" t="s">
        <v>142</v>
      </c>
      <c r="P986" s="27" t="s">
        <v>143</v>
      </c>
      <c r="Q986" s="26">
        <f t="shared" si="538"/>
        <v>400</v>
      </c>
      <c r="R986" s="27">
        <v>2</v>
      </c>
      <c r="S986" s="28">
        <v>1.5</v>
      </c>
      <c r="T986" s="28">
        <v>9</v>
      </c>
      <c r="U986" s="23"/>
      <c r="V986" s="23"/>
      <c r="W986" s="29"/>
      <c r="X986" s="28"/>
      <c r="Y986" s="27"/>
      <c r="Z986" s="27"/>
      <c r="AA986" s="27"/>
      <c r="AB986" s="27"/>
      <c r="AC986" s="27"/>
      <c r="AD986" s="27" t="s">
        <v>144</v>
      </c>
      <c r="AE986" s="27" t="s">
        <v>145</v>
      </c>
      <c r="AF986" s="27">
        <v>40</v>
      </c>
      <c r="AG986" s="27">
        <v>8.3000000000000007</v>
      </c>
      <c r="AH986" s="27">
        <v>1</v>
      </c>
      <c r="AI986" s="27">
        <v>3</v>
      </c>
      <c r="AJ986" s="27">
        <v>3</v>
      </c>
      <c r="AK986" s="27">
        <f t="shared" si="539"/>
        <v>0</v>
      </c>
      <c r="AL986" s="27" t="s">
        <v>143</v>
      </c>
      <c r="AM986" s="27" t="s">
        <v>143</v>
      </c>
      <c r="AN986" s="27"/>
      <c r="AO986" s="27">
        <f t="shared" si="540"/>
        <v>2</v>
      </c>
      <c r="AP986" s="27"/>
      <c r="AQ986" s="27"/>
      <c r="AR986" s="27"/>
      <c r="AS986" s="27"/>
      <c r="AT986" s="27"/>
      <c r="AU986" s="27"/>
      <c r="AV986" s="27">
        <f t="shared" si="541"/>
        <v>0</v>
      </c>
      <c r="AW986" s="27"/>
      <c r="AX986" s="28">
        <f>VLOOKUP(J986,ABNT5101!$I$3:$J$9,2)</f>
        <v>20</v>
      </c>
      <c r="AY986" s="28">
        <f>VLOOKUP(J986,ABNT5101!$I$3:$M$9,5)</f>
        <v>0.28000000000000003</v>
      </c>
      <c r="AZ986" s="28" t="str">
        <f>_xlfn.XLOOKUP(J986,ABNT5101!I:I,ABNT5101!L:L)</f>
        <v>-</v>
      </c>
      <c r="BA986" s="28">
        <f>_xlfn.XLOOKUP(J986,ABNT5101!$I:$I,ABNT5101!M:M)</f>
        <v>0.28000000000000003</v>
      </c>
      <c r="BB986" s="28" t="str">
        <f>_xlfn.XLOOKUP(J986,ABNT5101!$I:$I,ABNT5101!N:N)</f>
        <v>-</v>
      </c>
      <c r="BC986" s="28">
        <f>_xlfn.XLOOKUP(J986,ABNT5101!$I:$I,ABNT5101!O:O)</f>
        <v>14</v>
      </c>
      <c r="BD986" s="31" t="str">
        <f t="shared" si="542"/>
        <v>ATENDE</v>
      </c>
      <c r="BE986" s="32">
        <f t="shared" si="565"/>
        <v>0.15999999999999992</v>
      </c>
      <c r="BF986" s="32">
        <f t="shared" si="566"/>
        <v>0.4285714285714286</v>
      </c>
      <c r="BG986" s="32" t="str">
        <f t="shared" si="543"/>
        <v>-</v>
      </c>
      <c r="BH986" s="243">
        <v>23.2</v>
      </c>
      <c r="BI986" s="243">
        <v>0.4</v>
      </c>
      <c r="BJ986" s="33"/>
      <c r="BK986" s="33"/>
      <c r="BL986" s="33"/>
      <c r="BM986" s="34"/>
      <c r="BN986" s="31" t="str">
        <f t="shared" si="544"/>
        <v>ATENDE</v>
      </c>
      <c r="BO986" s="31" t="str">
        <f t="shared" si="567"/>
        <v>ATENDE</v>
      </c>
      <c r="BP986" s="31" t="str">
        <f t="shared" si="568"/>
        <v>ATENDE</v>
      </c>
      <c r="BQ986" s="31" t="str">
        <f t="shared" si="545"/>
        <v>ATENDE</v>
      </c>
      <c r="BR986" s="36" t="str">
        <f t="shared" si="546"/>
        <v>C2</v>
      </c>
      <c r="BS986" s="36" t="str">
        <f t="shared" si="563"/>
        <v>P5</v>
      </c>
      <c r="BT986" s="37" t="str">
        <f t="shared" si="547"/>
        <v>-</v>
      </c>
      <c r="BU986" s="33" t="s">
        <v>143</v>
      </c>
      <c r="BV986" s="33" t="s">
        <v>143</v>
      </c>
      <c r="BW986" s="36">
        <f>IF(BS986="-","-",_xlfn.XLOOKUP(BS986,ABNT5101!$B$4:$B$9,ABNT5101!$C$4:$C$9))</f>
        <v>5</v>
      </c>
      <c r="BX986" s="36">
        <f>IF(BS986="-","-",_xlfn.XLOOKUP(BS986,ABNT5101!$B$4:$B$9,ABNT5101!$D$4:$D$9))</f>
        <v>1</v>
      </c>
      <c r="BY986" s="31" t="str">
        <f t="shared" si="548"/>
        <v>ATENDE</v>
      </c>
      <c r="BZ986" s="31" t="str">
        <f t="shared" si="549"/>
        <v>ATENDE</v>
      </c>
      <c r="CA986" s="31" t="str">
        <f t="shared" si="550"/>
        <v>ATENDE</v>
      </c>
      <c r="CB986" s="36" t="str">
        <f t="shared" si="564"/>
        <v>P5</v>
      </c>
      <c r="CC986" s="37">
        <f t="shared" si="551"/>
        <v>1.0219999999999998</v>
      </c>
      <c r="CD986" s="244">
        <v>10.11</v>
      </c>
      <c r="CE986" s="244">
        <v>6.03</v>
      </c>
      <c r="CF986" s="31">
        <f>IF(CB986="-","-",_xlfn.XLOOKUP(CB986,ABNT5101!$B$4:$B$9,ABNT5101!$C$4:$C$9))</f>
        <v>5</v>
      </c>
      <c r="CG986" s="222">
        <f>IF(CB986="-","-",_xlfn.XLOOKUP(CB986,ABNT5101!$B$4:$B$9,ABNT5101!$D$4:$D$9))</f>
        <v>1</v>
      </c>
      <c r="CH986" s="31" t="str">
        <f t="shared" si="552"/>
        <v>ATENDE</v>
      </c>
      <c r="CI986" s="31" t="str">
        <f t="shared" si="553"/>
        <v>ATENDE</v>
      </c>
      <c r="CJ986" s="31" t="str">
        <f t="shared" si="554"/>
        <v>ATENDE</v>
      </c>
      <c r="CK986" s="56" t="str">
        <f>_xlfn.XLOOKUP(CL986,'Banco de dados'!$B:$B,'Banco de dados'!$D:$D)</f>
        <v>LEDSTAR</v>
      </c>
      <c r="CL986" s="42" t="str">
        <f>'Banco de dados'!B13</f>
        <v xml:space="preserve"> SL VT 9.1 120W</v>
      </c>
      <c r="CM986" s="56" t="str">
        <f>_xlfn.XLOOKUP(CL986,'Banco de dados'!$B:$B,'Banco de dados'!$E:$E)</f>
        <v>LUM LED SL VT 9.1 120W</v>
      </c>
      <c r="CN986" s="56"/>
      <c r="CO986" s="56">
        <f>IF(CN986="-","-",_xlfn.XLOOKUP(CN986,'Banco de dados'!$B:$B,'Banco de dados'!$E:$E))</f>
        <v>0</v>
      </c>
      <c r="CP986" s="41">
        <f t="shared" si="555"/>
        <v>1</v>
      </c>
      <c r="CQ986" s="56">
        <f>_xlfn.XLOOKUP(CL986,'Banco de dados'!$B:$B,'Banco de dados'!$H:$H)</f>
        <v>120</v>
      </c>
      <c r="CR986" s="56" t="e">
        <f t="array" aca="1" ref="CR986" ca="1">_xludf.xlookup(CN986,'Banco de dados'!$B:$B,'Banco de dados'!$H:$H)</f>
        <v>#NAME?</v>
      </c>
      <c r="CS986" s="58" t="e">
        <f t="array" aca="1" ref="CS986" ca="1">_xludf.xlookup(CL986,'Banco de dados'!$B:$B,'Banco de dados'!$F:$F)</f>
        <v>#NAME?</v>
      </c>
      <c r="CT986" s="56" t="e">
        <f t="array" aca="1" ref="CT986" ca="1">_xludf.xlookup(CN986,'Banco de dados'!$B:$B,'Banco de dados'!$F:$F)</f>
        <v>#NAME?</v>
      </c>
      <c r="CU986" s="42"/>
      <c r="CV986" s="42"/>
      <c r="CW986" s="56" t="str">
        <f>IF(AJ986=0.5,"Suporte",IF(AND(AJ986&gt;='Braços de IP'!$B$9,AJ986&lt;='Braços de IP'!$D$9),'Braços de IP'!$E$9,IF(AND(AJ986&gt;='Braços de IP'!$B$10,AJ986&lt;='Braços de IP'!$D$10),'Braços de IP'!$E$10,IF(AND(AJ986&gt;='Braços de IP'!$B$11,AJ986&lt;='Braços de IP'!$D$11),'Braços de IP'!$E$11,IF(AND(AJ986&gt;='Braços de IP'!$B$12,AJ986&lt;='Braços de IP'!$D$12),'Braços de IP'!$E$12,IF(AND(AJ986&gt;='Braços de IP'!$B$13,AJ986&lt;='Braços de IP'!$D$13),'Braços de IP'!$E$13,IF(AND(AJ986&gt;='Braços de IP'!$B$14,AJ986&lt;='Braços de IP'!$D$14),'Braços de IP'!$E$14,"ERRO")))))))</f>
        <v>Longo I</v>
      </c>
      <c r="CX986" s="42"/>
      <c r="CY986" s="56" t="str">
        <f>IF($CX986="","",VLOOKUP($CX986,'Braços de IP'!$E$9:$I$15,2,0))</f>
        <v/>
      </c>
      <c r="CZ986" s="43" t="str">
        <f>IF($CX986="","",VLOOKUP($CX986,'Braços de IP'!$E$9:$I$15,5,0))</f>
        <v/>
      </c>
      <c r="DA986" s="56"/>
      <c r="DB986" s="56"/>
      <c r="DC986" s="56"/>
      <c r="DD986" s="56"/>
      <c r="DE986" s="56"/>
      <c r="DF986" s="56"/>
      <c r="DG986" s="44">
        <f t="shared" si="556"/>
        <v>120</v>
      </c>
      <c r="DH986" s="45">
        <f t="shared" si="557"/>
        <v>200</v>
      </c>
      <c r="DI986" s="44">
        <f t="shared" si="558"/>
        <v>320</v>
      </c>
      <c r="DJ986" s="46">
        <f t="shared" si="559"/>
        <v>0.4</v>
      </c>
      <c r="DK986" s="47" t="s">
        <v>147</v>
      </c>
      <c r="DL986" s="48"/>
      <c r="DM986" s="49"/>
      <c r="DN986" s="23" t="s">
        <v>148</v>
      </c>
      <c r="DO986" s="23"/>
      <c r="DP986" s="50"/>
      <c r="DQ986" s="50" t="e">
        <f t="shared" si="569"/>
        <v>#VALUE!</v>
      </c>
      <c r="DR986" s="5"/>
      <c r="DS986" s="5" t="s">
        <v>2</v>
      </c>
      <c r="DT986" s="5">
        <f t="shared" si="561"/>
        <v>0</v>
      </c>
      <c r="DU986" s="50" t="e">
        <f t="shared" si="562"/>
        <v>#DIV/0!</v>
      </c>
    </row>
    <row r="987" spans="1:127" ht="15.75" customHeight="1" x14ac:dyDescent="0.3">
      <c r="A987" s="224" t="s">
        <v>1290</v>
      </c>
      <c r="B987" s="5"/>
      <c r="C987" s="5" t="s">
        <v>148</v>
      </c>
      <c r="D987" s="5"/>
      <c r="E987" s="22" t="s">
        <v>746</v>
      </c>
      <c r="F987" s="22" t="s">
        <v>192</v>
      </c>
      <c r="G987" s="23" t="s">
        <v>738</v>
      </c>
      <c r="H987" s="23">
        <v>-23.349301000000001</v>
      </c>
      <c r="I987" s="23">
        <v>-46.872123000000002</v>
      </c>
      <c r="J987" s="24" t="s">
        <v>156</v>
      </c>
      <c r="K987" s="25"/>
      <c r="L987" s="24" t="s">
        <v>157</v>
      </c>
      <c r="M987" s="24" t="s">
        <v>141</v>
      </c>
      <c r="N987" s="26">
        <v>200</v>
      </c>
      <c r="O987" s="27" t="s">
        <v>142</v>
      </c>
      <c r="P987" s="27" t="s">
        <v>143</v>
      </c>
      <c r="Q987" s="26">
        <f t="shared" si="538"/>
        <v>400</v>
      </c>
      <c r="R987" s="27">
        <v>2</v>
      </c>
      <c r="S987" s="28">
        <v>1.5</v>
      </c>
      <c r="T987" s="28">
        <v>9</v>
      </c>
      <c r="U987" s="23"/>
      <c r="V987" s="23"/>
      <c r="W987" s="29"/>
      <c r="X987" s="28"/>
      <c r="Y987" s="27"/>
      <c r="Z987" s="27"/>
      <c r="AA987" s="27"/>
      <c r="AB987" s="27"/>
      <c r="AC987" s="27"/>
      <c r="AD987" s="27" t="s">
        <v>144</v>
      </c>
      <c r="AE987" s="27" t="s">
        <v>145</v>
      </c>
      <c r="AF987" s="27">
        <v>40</v>
      </c>
      <c r="AG987" s="27">
        <v>8.3000000000000007</v>
      </c>
      <c r="AH987" s="27">
        <v>1</v>
      </c>
      <c r="AI987" s="27">
        <v>3</v>
      </c>
      <c r="AJ987" s="27">
        <v>3</v>
      </c>
      <c r="AK987" s="27">
        <f t="shared" si="539"/>
        <v>0</v>
      </c>
      <c r="AL987" s="27" t="s">
        <v>143</v>
      </c>
      <c r="AM987" s="27" t="s">
        <v>143</v>
      </c>
      <c r="AN987" s="27"/>
      <c r="AO987" s="27">
        <f t="shared" si="540"/>
        <v>2</v>
      </c>
      <c r="AP987" s="27"/>
      <c r="AQ987" s="27"/>
      <c r="AR987" s="27"/>
      <c r="AS987" s="27"/>
      <c r="AT987" s="27"/>
      <c r="AU987" s="27"/>
      <c r="AV987" s="27">
        <f t="shared" si="541"/>
        <v>0</v>
      </c>
      <c r="AW987" s="27"/>
      <c r="AX987" s="28">
        <f>VLOOKUP(J987,ABNT5101!$I$3:$J$9,2)</f>
        <v>20</v>
      </c>
      <c r="AY987" s="28">
        <f>VLOOKUP(J987,ABNT5101!$I$3:$M$9,5)</f>
        <v>0.28000000000000003</v>
      </c>
      <c r="AZ987" s="28" t="str">
        <f>_xlfn.XLOOKUP(J987,ABNT5101!I:I,ABNT5101!L:L)</f>
        <v>-</v>
      </c>
      <c r="BA987" s="28">
        <f>_xlfn.XLOOKUP(J987,ABNT5101!$I:$I,ABNT5101!M:M)</f>
        <v>0.28000000000000003</v>
      </c>
      <c r="BB987" s="28" t="str">
        <f>_xlfn.XLOOKUP(J987,ABNT5101!$I:$I,ABNT5101!N:N)</f>
        <v>-</v>
      </c>
      <c r="BC987" s="28">
        <f>_xlfn.XLOOKUP(J987,ABNT5101!$I:$I,ABNT5101!O:O)</f>
        <v>14</v>
      </c>
      <c r="BD987" s="31" t="str">
        <f t="shared" si="542"/>
        <v>ATENDE</v>
      </c>
      <c r="BE987" s="32">
        <f t="shared" si="565"/>
        <v>0.13249999999999984</v>
      </c>
      <c r="BF987" s="32">
        <f t="shared" si="566"/>
        <v>0.35714285714285698</v>
      </c>
      <c r="BG987" s="32" t="str">
        <f t="shared" si="543"/>
        <v>-</v>
      </c>
      <c r="BH987" s="243">
        <v>22.65</v>
      </c>
      <c r="BI987" s="243">
        <v>0.38</v>
      </c>
      <c r="BJ987" s="33"/>
      <c r="BK987" s="33"/>
      <c r="BL987" s="33"/>
      <c r="BM987" s="34"/>
      <c r="BN987" s="31" t="str">
        <f t="shared" si="544"/>
        <v>ATENDE</v>
      </c>
      <c r="BO987" s="31" t="str">
        <f t="shared" si="567"/>
        <v>ATENDE</v>
      </c>
      <c r="BP987" s="31" t="str">
        <f t="shared" si="568"/>
        <v>ATENDE</v>
      </c>
      <c r="BQ987" s="31" t="str">
        <f t="shared" si="545"/>
        <v>ATENDE</v>
      </c>
      <c r="BR987" s="36" t="str">
        <f t="shared" si="546"/>
        <v>C2</v>
      </c>
      <c r="BS987" s="36" t="str">
        <f t="shared" si="563"/>
        <v>P5</v>
      </c>
      <c r="BT987" s="37" t="str">
        <f t="shared" si="547"/>
        <v>-</v>
      </c>
      <c r="BU987" s="33" t="s">
        <v>143</v>
      </c>
      <c r="BV987" s="33" t="s">
        <v>143</v>
      </c>
      <c r="BW987" s="36">
        <f>IF(BS987="-","-",_xlfn.XLOOKUP(BS987,ABNT5101!$B$4:$B$9,ABNT5101!$C$4:$C$9))</f>
        <v>5</v>
      </c>
      <c r="BX987" s="36">
        <f>IF(BS987="-","-",_xlfn.XLOOKUP(BS987,ABNT5101!$B$4:$B$9,ABNT5101!$D$4:$D$9))</f>
        <v>1</v>
      </c>
      <c r="BY987" s="31" t="str">
        <f t="shared" si="548"/>
        <v>ATENDE</v>
      </c>
      <c r="BZ987" s="31" t="str">
        <f t="shared" si="549"/>
        <v>ATENDE</v>
      </c>
      <c r="CA987" s="31" t="str">
        <f t="shared" si="550"/>
        <v>ATENDE</v>
      </c>
      <c r="CB987" s="36" t="str">
        <f t="shared" si="564"/>
        <v>P5</v>
      </c>
      <c r="CC987" s="37">
        <f t="shared" si="551"/>
        <v>0.87800000000000011</v>
      </c>
      <c r="CD987" s="244">
        <v>9.39</v>
      </c>
      <c r="CE987" s="244">
        <v>5.67</v>
      </c>
      <c r="CF987" s="31">
        <f>IF(CB987="-","-",_xlfn.XLOOKUP(CB987,ABNT5101!$B$4:$B$9,ABNT5101!$C$4:$C$9))</f>
        <v>5</v>
      </c>
      <c r="CG987" s="222">
        <f>IF(CB987="-","-",_xlfn.XLOOKUP(CB987,ABNT5101!$B$4:$B$9,ABNT5101!$D$4:$D$9))</f>
        <v>1</v>
      </c>
      <c r="CH987" s="31" t="str">
        <f t="shared" si="552"/>
        <v>ATENDE</v>
      </c>
      <c r="CI987" s="31" t="str">
        <f t="shared" si="553"/>
        <v>ATENDE</v>
      </c>
      <c r="CJ987" s="31" t="str">
        <f t="shared" si="554"/>
        <v>ATENDE</v>
      </c>
      <c r="CK987" s="56" t="str">
        <f>_xlfn.XLOOKUP(CL987,'Banco de dados'!$B:$B,'Banco de dados'!$D:$D)</f>
        <v>SX LIGHTING</v>
      </c>
      <c r="CL987" s="42" t="str">
        <f>'Banco de dados'!B62</f>
        <v>SX-INLPP120HF</v>
      </c>
      <c r="CM987" s="56" t="str">
        <f>_xlfn.XLOOKUP(CL987,'Banco de dados'!$B:$B,'Banco de dados'!$E:$E)</f>
        <v>SXINLPP120K50L12CZF7PHF</v>
      </c>
      <c r="CN987" s="56"/>
      <c r="CO987" s="56">
        <f>IF(CN987="-","-",_xlfn.XLOOKUP(CN987,'Banco de dados'!$B:$B,'Banco de dados'!$E:$E))</f>
        <v>0</v>
      </c>
      <c r="CP987" s="41">
        <f t="shared" si="555"/>
        <v>1</v>
      </c>
      <c r="CQ987" s="56">
        <f>_xlfn.XLOOKUP(CL987,'Banco de dados'!$B:$B,'Banco de dados'!$H:$H)</f>
        <v>120</v>
      </c>
      <c r="CR987" s="56" t="e">
        <f t="array" aca="1" ref="CR987" ca="1">_xludf.xlookup(CN987,'Banco de dados'!$B:$B,'Banco de dados'!$H:$H)</f>
        <v>#NAME?</v>
      </c>
      <c r="CS987" s="58" t="e">
        <f t="array" aca="1" ref="CS987" ca="1">_xludf.xlookup(CL987,'Banco de dados'!$B:$B,'Banco de dados'!$F:$F)</f>
        <v>#NAME?</v>
      </c>
      <c r="CT987" s="56" t="e">
        <f t="array" aca="1" ref="CT987" ca="1">_xludf.xlookup(CN987,'Banco de dados'!$B:$B,'Banco de dados'!$F:$F)</f>
        <v>#NAME?</v>
      </c>
      <c r="CU987" s="42"/>
      <c r="CV987" s="42"/>
      <c r="CW987" s="56" t="str">
        <f>IF(AJ987=0.5,"Suporte",IF(AND(AJ987&gt;='Braços de IP'!$B$9,AJ987&lt;='Braços de IP'!$D$9),'Braços de IP'!$E$9,IF(AND(AJ987&gt;='Braços de IP'!$B$10,AJ987&lt;='Braços de IP'!$D$10),'Braços de IP'!$E$10,IF(AND(AJ987&gt;='Braços de IP'!$B$11,AJ987&lt;='Braços de IP'!$D$11),'Braços de IP'!$E$11,IF(AND(AJ987&gt;='Braços de IP'!$B$12,AJ987&lt;='Braços de IP'!$D$12),'Braços de IP'!$E$12,IF(AND(AJ987&gt;='Braços de IP'!$B$13,AJ987&lt;='Braços de IP'!$D$13),'Braços de IP'!$E$13,IF(AND(AJ987&gt;='Braços de IP'!$B$14,AJ987&lt;='Braços de IP'!$D$14),'Braços de IP'!$E$14,"ERRO")))))))</f>
        <v>Longo I</v>
      </c>
      <c r="CX987" s="42"/>
      <c r="CY987" s="56" t="str">
        <f>IF($CX987="","",VLOOKUP($CX987,'Braços de IP'!$E$9:$I$15,2,0))</f>
        <v/>
      </c>
      <c r="CZ987" s="43" t="str">
        <f>IF($CX987="","",VLOOKUP($CX987,'Braços de IP'!$E$9:$I$15,5,0))</f>
        <v/>
      </c>
      <c r="DA987" s="56"/>
      <c r="DB987" s="56"/>
      <c r="DC987" s="56"/>
      <c r="DD987" s="56"/>
      <c r="DE987" s="56"/>
      <c r="DF987" s="56"/>
      <c r="DG987" s="44">
        <f t="shared" si="556"/>
        <v>120</v>
      </c>
      <c r="DH987" s="45">
        <f t="shared" si="557"/>
        <v>200</v>
      </c>
      <c r="DI987" s="44">
        <f t="shared" si="558"/>
        <v>320</v>
      </c>
      <c r="DJ987" s="46">
        <f t="shared" si="559"/>
        <v>0.4</v>
      </c>
      <c r="DK987" s="47" t="s">
        <v>147</v>
      </c>
      <c r="DL987" s="48"/>
      <c r="DM987" s="49"/>
      <c r="DN987" s="23" t="s">
        <v>148</v>
      </c>
      <c r="DO987" s="23"/>
      <c r="DP987" s="50"/>
      <c r="DQ987" s="50" t="e">
        <f t="shared" si="569"/>
        <v>#VALUE!</v>
      </c>
      <c r="DR987" s="5"/>
      <c r="DS987" s="5" t="s">
        <v>2</v>
      </c>
      <c r="DT987" s="5">
        <f t="shared" si="561"/>
        <v>0</v>
      </c>
      <c r="DU987" s="50" t="e">
        <f t="shared" si="562"/>
        <v>#DIV/0!</v>
      </c>
    </row>
    <row r="988" spans="1:127" ht="15.75" customHeight="1" x14ac:dyDescent="0.3">
      <c r="A988" s="224" t="s">
        <v>1290</v>
      </c>
      <c r="B988" s="5"/>
      <c r="C988" s="5" t="s">
        <v>148</v>
      </c>
      <c r="D988" s="5"/>
      <c r="E988" s="22" t="s">
        <v>746</v>
      </c>
      <c r="F988" s="22" t="s">
        <v>192</v>
      </c>
      <c r="G988" s="23" t="s">
        <v>738</v>
      </c>
      <c r="H988" s="23">
        <v>-23.349301000000001</v>
      </c>
      <c r="I988" s="23">
        <v>-46.872123000000002</v>
      </c>
      <c r="J988" s="24" t="s">
        <v>156</v>
      </c>
      <c r="K988" s="25"/>
      <c r="L988" s="24" t="s">
        <v>157</v>
      </c>
      <c r="M988" s="24" t="s">
        <v>141</v>
      </c>
      <c r="N988" s="26">
        <v>200</v>
      </c>
      <c r="O988" s="27" t="s">
        <v>142</v>
      </c>
      <c r="P988" s="27" t="s">
        <v>143</v>
      </c>
      <c r="Q988" s="26">
        <f t="shared" si="538"/>
        <v>400</v>
      </c>
      <c r="R988" s="27">
        <v>2</v>
      </c>
      <c r="S988" s="28">
        <v>1.5</v>
      </c>
      <c r="T988" s="28">
        <v>9</v>
      </c>
      <c r="U988" s="23"/>
      <c r="V988" s="23"/>
      <c r="W988" s="29"/>
      <c r="X988" s="28"/>
      <c r="Y988" s="27"/>
      <c r="Z988" s="27"/>
      <c r="AA988" s="27"/>
      <c r="AB988" s="27"/>
      <c r="AC988" s="27"/>
      <c r="AD988" s="27" t="s">
        <v>144</v>
      </c>
      <c r="AE988" s="27" t="s">
        <v>145</v>
      </c>
      <c r="AF988" s="27">
        <v>40</v>
      </c>
      <c r="AG988" s="27">
        <v>8.3000000000000007</v>
      </c>
      <c r="AH988" s="27">
        <v>1</v>
      </c>
      <c r="AI988" s="27">
        <v>3</v>
      </c>
      <c r="AJ988" s="27">
        <v>3</v>
      </c>
      <c r="AK988" s="27">
        <f t="shared" si="539"/>
        <v>0</v>
      </c>
      <c r="AL988" s="27" t="s">
        <v>143</v>
      </c>
      <c r="AM988" s="27" t="s">
        <v>143</v>
      </c>
      <c r="AN988" s="27"/>
      <c r="AO988" s="27">
        <f t="shared" si="540"/>
        <v>2</v>
      </c>
      <c r="AP988" s="27"/>
      <c r="AQ988" s="27"/>
      <c r="AR988" s="27"/>
      <c r="AS988" s="27"/>
      <c r="AT988" s="27"/>
      <c r="AU988" s="27"/>
      <c r="AV988" s="27">
        <f t="shared" si="541"/>
        <v>0</v>
      </c>
      <c r="AW988" s="27"/>
      <c r="AX988" s="28">
        <f>VLOOKUP(J988,ABNT5101!$I$3:$J$9,2)</f>
        <v>20</v>
      </c>
      <c r="AY988" s="28">
        <f>VLOOKUP(J988,ABNT5101!$I$3:$M$9,5)</f>
        <v>0.28000000000000003</v>
      </c>
      <c r="AZ988" s="28" t="str">
        <f>_xlfn.XLOOKUP(J988,ABNT5101!I:I,ABNT5101!L:L)</f>
        <v>-</v>
      </c>
      <c r="BA988" s="28">
        <f>_xlfn.XLOOKUP(J988,ABNT5101!$I:$I,ABNT5101!M:M)</f>
        <v>0.28000000000000003</v>
      </c>
      <c r="BB988" s="28" t="str">
        <f>_xlfn.XLOOKUP(J988,ABNT5101!$I:$I,ABNT5101!N:N)</f>
        <v>-</v>
      </c>
      <c r="BC988" s="28">
        <f>_xlfn.XLOOKUP(J988,ABNT5101!$I:$I,ABNT5101!O:O)</f>
        <v>14</v>
      </c>
      <c r="BD988" s="31" t="str">
        <f t="shared" si="542"/>
        <v>ATENDE</v>
      </c>
      <c r="BE988" s="32">
        <f t="shared" si="565"/>
        <v>0.10250000000000004</v>
      </c>
      <c r="BF988" s="32">
        <f t="shared" si="566"/>
        <v>0.64285714285714279</v>
      </c>
      <c r="BG988" s="32" t="str">
        <f t="shared" si="543"/>
        <v>-</v>
      </c>
      <c r="BH988" s="243">
        <v>22.05</v>
      </c>
      <c r="BI988" s="243">
        <v>0.46</v>
      </c>
      <c r="BJ988" s="33"/>
      <c r="BK988" s="33"/>
      <c r="BL988" s="33"/>
      <c r="BM988" s="34"/>
      <c r="BN988" s="31" t="str">
        <f t="shared" si="544"/>
        <v>ATENDE</v>
      </c>
      <c r="BO988" s="31" t="str">
        <f t="shared" si="567"/>
        <v>ATENDE</v>
      </c>
      <c r="BP988" s="31" t="str">
        <f t="shared" si="568"/>
        <v>ATENDE</v>
      </c>
      <c r="BQ988" s="31" t="str">
        <f t="shared" si="545"/>
        <v>ATENDE</v>
      </c>
      <c r="BR988" s="36" t="str">
        <f t="shared" si="546"/>
        <v>C2</v>
      </c>
      <c r="BS988" s="36" t="str">
        <f t="shared" si="563"/>
        <v>P5</v>
      </c>
      <c r="BT988" s="37" t="str">
        <f t="shared" si="547"/>
        <v>-</v>
      </c>
      <c r="BU988" s="33" t="s">
        <v>143</v>
      </c>
      <c r="BV988" s="33" t="s">
        <v>143</v>
      </c>
      <c r="BW988" s="36">
        <f>IF(BS988="-","-",_xlfn.XLOOKUP(BS988,ABNT5101!$B$4:$B$9,ABNT5101!$C$4:$C$9))</f>
        <v>5</v>
      </c>
      <c r="BX988" s="36">
        <f>IF(BS988="-","-",_xlfn.XLOOKUP(BS988,ABNT5101!$B$4:$B$9,ABNT5101!$D$4:$D$9))</f>
        <v>1</v>
      </c>
      <c r="BY988" s="31" t="str">
        <f t="shared" si="548"/>
        <v>ATENDE</v>
      </c>
      <c r="BZ988" s="31" t="str">
        <f t="shared" si="549"/>
        <v>ATENDE</v>
      </c>
      <c r="CA988" s="31" t="str">
        <f t="shared" si="550"/>
        <v>ATENDE</v>
      </c>
      <c r="CB988" s="36" t="str">
        <f t="shared" si="564"/>
        <v>P5</v>
      </c>
      <c r="CC988" s="37">
        <f t="shared" si="551"/>
        <v>0.73599999999999999</v>
      </c>
      <c r="CD988" s="244">
        <v>8.68</v>
      </c>
      <c r="CE988" s="244">
        <v>6.91</v>
      </c>
      <c r="CF988" s="31">
        <f>IF(CB988="-","-",_xlfn.XLOOKUP(CB988,ABNT5101!$B$4:$B$9,ABNT5101!$C$4:$C$9))</f>
        <v>5</v>
      </c>
      <c r="CG988" s="222">
        <f>IF(CB988="-","-",_xlfn.XLOOKUP(CB988,ABNT5101!$B$4:$B$9,ABNT5101!$D$4:$D$9))</f>
        <v>1</v>
      </c>
      <c r="CH988" s="31" t="str">
        <f t="shared" si="552"/>
        <v>ATENDE</v>
      </c>
      <c r="CI988" s="31" t="str">
        <f t="shared" si="553"/>
        <v>ATENDE</v>
      </c>
      <c r="CJ988" s="31" t="str">
        <f t="shared" si="554"/>
        <v>ATENDE</v>
      </c>
      <c r="CK988" s="56" t="str">
        <f>_xlfn.XLOOKUP(CL988,'Banco de dados'!$B:$B,'Banco de dados'!$D:$D)</f>
        <v>TECNOWATT</v>
      </c>
      <c r="CL988" s="42" t="str">
        <f>'Banco de dados'!B73</f>
        <v xml:space="preserve">SIGMAGPTLRRSMNDL120W_82IBBR
</v>
      </c>
      <c r="CM988" s="56" t="str">
        <f>_xlfn.XLOOKUP(CL988,'Banco de dados'!$B:$B,'Banco de dados'!$E:$E)</f>
        <v>SIGMAGPTLRRSMNDL120W_82IBBR
S1-10C1MUN6.5</v>
      </c>
      <c r="CN988" s="56"/>
      <c r="CO988" s="56">
        <f>IF(CN988="-","-",_xlfn.XLOOKUP(CN988,'Banco de dados'!$B:$B,'Banco de dados'!$E:$E))</f>
        <v>0</v>
      </c>
      <c r="CP988" s="41">
        <f t="shared" si="555"/>
        <v>1</v>
      </c>
      <c r="CQ988" s="56">
        <f>_xlfn.XLOOKUP(CL988,'Banco de dados'!$B:$B,'Banco de dados'!$H:$H)</f>
        <v>120</v>
      </c>
      <c r="CR988" s="56" t="e">
        <f t="array" aca="1" ref="CR988" ca="1">_xludf.xlookup(CN988,'Banco de dados'!$B:$B,'Banco de dados'!$H:$H)</f>
        <v>#NAME?</v>
      </c>
      <c r="CS988" s="58" t="e">
        <f t="array" aca="1" ref="CS988" ca="1">_xludf.xlookup(CL988,'Banco de dados'!$B:$B,'Banco de dados'!$F:$F)</f>
        <v>#NAME?</v>
      </c>
      <c r="CT988" s="56" t="e">
        <f t="array" aca="1" ref="CT988" ca="1">_xludf.xlookup(CN988,'Banco de dados'!$B:$B,'Banco de dados'!$F:$F)</f>
        <v>#NAME?</v>
      </c>
      <c r="CU988" s="42"/>
      <c r="CV988" s="42"/>
      <c r="CW988" s="56" t="str">
        <f>IF(AJ988=0.5,"Suporte",IF(AND(AJ988&gt;='Braços de IP'!$B$9,AJ988&lt;='Braços de IP'!$D$9),'Braços de IP'!$E$9,IF(AND(AJ988&gt;='Braços de IP'!$B$10,AJ988&lt;='Braços de IP'!$D$10),'Braços de IP'!$E$10,IF(AND(AJ988&gt;='Braços de IP'!$B$11,AJ988&lt;='Braços de IP'!$D$11),'Braços de IP'!$E$11,IF(AND(AJ988&gt;='Braços de IP'!$B$12,AJ988&lt;='Braços de IP'!$D$12),'Braços de IP'!$E$12,IF(AND(AJ988&gt;='Braços de IP'!$B$13,AJ988&lt;='Braços de IP'!$D$13),'Braços de IP'!$E$13,IF(AND(AJ988&gt;='Braços de IP'!$B$14,AJ988&lt;='Braços de IP'!$D$14),'Braços de IP'!$E$14,"ERRO")))))))</f>
        <v>Longo I</v>
      </c>
      <c r="CX988" s="42"/>
      <c r="CY988" s="56" t="str">
        <f>IF($CX988="","",VLOOKUP($CX988,'Braços de IP'!$E$9:$I$15,2,0))</f>
        <v/>
      </c>
      <c r="CZ988" s="43" t="str">
        <f>IF($CX988="","",VLOOKUP($CX988,'Braços de IP'!$E$9:$I$15,5,0))</f>
        <v/>
      </c>
      <c r="DA988" s="56"/>
      <c r="DB988" s="56"/>
      <c r="DC988" s="56"/>
      <c r="DD988" s="56"/>
      <c r="DE988" s="56"/>
      <c r="DF988" s="56"/>
      <c r="DG988" s="44">
        <f t="shared" si="556"/>
        <v>120</v>
      </c>
      <c r="DH988" s="45">
        <f t="shared" si="557"/>
        <v>200</v>
      </c>
      <c r="DI988" s="44">
        <f t="shared" si="558"/>
        <v>320</v>
      </c>
      <c r="DJ988" s="46">
        <f t="shared" si="559"/>
        <v>0.4</v>
      </c>
      <c r="DK988" s="47" t="s">
        <v>147</v>
      </c>
      <c r="DL988" s="48"/>
      <c r="DM988" s="49"/>
      <c r="DN988" s="23" t="s">
        <v>148</v>
      </c>
      <c r="DO988" s="23"/>
      <c r="DP988" s="50"/>
      <c r="DQ988" s="50" t="e">
        <f t="shared" si="569"/>
        <v>#VALUE!</v>
      </c>
      <c r="DR988" s="5"/>
      <c r="DS988" s="5" t="s">
        <v>2</v>
      </c>
      <c r="DT988" s="5">
        <f t="shared" si="561"/>
        <v>0</v>
      </c>
      <c r="DU988" s="50" t="e">
        <f t="shared" si="562"/>
        <v>#DIV/0!</v>
      </c>
    </row>
    <row r="989" spans="1:127" ht="15.75" hidden="1" customHeight="1" x14ac:dyDescent="0.3">
      <c r="B989" s="5"/>
      <c r="C989" s="5"/>
      <c r="D989" s="5"/>
      <c r="E989" s="22" t="s">
        <v>747</v>
      </c>
      <c r="F989" s="22" t="s">
        <v>137</v>
      </c>
      <c r="G989" s="23" t="s">
        <v>748</v>
      </c>
      <c r="H989" s="23">
        <v>-23.411382</v>
      </c>
      <c r="I989" s="23">
        <v>-46.847220999999998</v>
      </c>
      <c r="J989" s="24" t="s">
        <v>139</v>
      </c>
      <c r="K989" s="25"/>
      <c r="L989" s="24" t="s">
        <v>140</v>
      </c>
      <c r="M989" s="24" t="s">
        <v>141</v>
      </c>
      <c r="N989" s="26">
        <v>58</v>
      </c>
      <c r="O989" s="27" t="s">
        <v>142</v>
      </c>
      <c r="P989" s="27" t="s">
        <v>143</v>
      </c>
      <c r="Q989" s="26">
        <f t="shared" si="538"/>
        <v>116</v>
      </c>
      <c r="R989" s="27">
        <v>1</v>
      </c>
      <c r="S989" s="28">
        <v>2.15</v>
      </c>
      <c r="T989" s="28">
        <v>7.1</v>
      </c>
      <c r="U989" s="23"/>
      <c r="V989" s="23"/>
      <c r="W989" s="29"/>
      <c r="X989" s="28">
        <v>1.75</v>
      </c>
      <c r="Y989" s="27"/>
      <c r="Z989" s="27"/>
      <c r="AA989" s="27"/>
      <c r="AB989" s="27"/>
      <c r="AC989" s="27"/>
      <c r="AD989" s="27" t="s">
        <v>144</v>
      </c>
      <c r="AE989" s="27" t="s">
        <v>145</v>
      </c>
      <c r="AF989" s="27"/>
      <c r="AG989" s="27">
        <v>8.1</v>
      </c>
      <c r="AH989" s="27">
        <v>1</v>
      </c>
      <c r="AI989" s="27">
        <v>0.35</v>
      </c>
      <c r="AJ989" s="27">
        <v>2.6</v>
      </c>
      <c r="AK989" s="27">
        <f t="shared" si="539"/>
        <v>2.25</v>
      </c>
      <c r="AL989" s="27" t="s">
        <v>143</v>
      </c>
      <c r="AM989" s="27" t="s">
        <v>143</v>
      </c>
      <c r="AN989" s="27"/>
      <c r="AO989" s="27">
        <f t="shared" si="540"/>
        <v>2</v>
      </c>
      <c r="AP989" s="27"/>
      <c r="AQ989" s="27"/>
      <c r="AR989" s="27"/>
      <c r="AS989" s="27"/>
      <c r="AT989" s="27"/>
      <c r="AU989" s="27"/>
      <c r="AV989" s="27">
        <f t="shared" si="541"/>
        <v>0</v>
      </c>
      <c r="AW989" s="27"/>
      <c r="AX989" s="28">
        <f>VLOOKUP(J989,ABNT5101!$I$3:$J$9,2)</f>
        <v>7.5</v>
      </c>
      <c r="AY989" s="28">
        <f>VLOOKUP(J989,ABNT5101!$I$3:$M$9,5)</f>
        <v>0.18</v>
      </c>
      <c r="AZ989" s="28" t="str">
        <f>_xlfn.XLOOKUP(J989,ABNT5101!I:I,ABNT5101!L:L)</f>
        <v>-</v>
      </c>
      <c r="BA989" s="28">
        <f>_xlfn.XLOOKUP(J989,ABNT5101!$I:$I,ABNT5101!M:M)</f>
        <v>0.18</v>
      </c>
      <c r="BB989" s="28" t="str">
        <f>_xlfn.XLOOKUP(J989,ABNT5101!$I:$I,ABNT5101!N:N)</f>
        <v>-</v>
      </c>
      <c r="BC989" s="28">
        <f>_xlfn.XLOOKUP(J989,ABNT5101!$I:$I,ABNT5101!O:O)</f>
        <v>16</v>
      </c>
      <c r="BD989" s="73" t="str">
        <f t="shared" si="542"/>
        <v>NÃO ATENDE</v>
      </c>
      <c r="BE989" s="74">
        <f t="shared" si="565"/>
        <v>-1</v>
      </c>
      <c r="BF989" s="74">
        <f t="shared" si="566"/>
        <v>-1</v>
      </c>
      <c r="BG989" s="74" t="str">
        <f t="shared" si="543"/>
        <v>-</v>
      </c>
      <c r="BH989" s="75"/>
      <c r="BI989" s="75"/>
      <c r="BJ989" s="75"/>
      <c r="BK989" s="75"/>
      <c r="BL989" s="76"/>
      <c r="BM989" s="75"/>
      <c r="BN989" s="31" t="str">
        <f t="shared" si="544"/>
        <v>NÃO ATENDE</v>
      </c>
      <c r="BO989" s="31" t="str">
        <f t="shared" si="567"/>
        <v>NÃO ATENDE</v>
      </c>
      <c r="BP989" s="31" t="str">
        <f t="shared" si="568"/>
        <v>NÃO ATENDE</v>
      </c>
      <c r="BQ989" s="31" t="str">
        <f t="shared" si="545"/>
        <v>ATENDE</v>
      </c>
      <c r="BR989" s="36" t="str">
        <f t="shared" si="546"/>
        <v>C5</v>
      </c>
      <c r="BS989" s="36" t="str">
        <f t="shared" si="563"/>
        <v>P6</v>
      </c>
      <c r="BT989" s="37">
        <f t="shared" si="547"/>
        <v>-1</v>
      </c>
      <c r="BU989" s="33"/>
      <c r="BV989" s="33"/>
      <c r="BW989" s="36">
        <f>IF(BS989="-","-",_xlfn.XLOOKUP(BS989,ABNT5101!$B$4:$B$9,ABNT5101!$C$4:$C$9))</f>
        <v>3</v>
      </c>
      <c r="BX989" s="36">
        <f>IF(BS989="-","-",_xlfn.XLOOKUP(BS989,ABNT5101!$B$4:$B$9,ABNT5101!$D$4:$D$9))</f>
        <v>0.6</v>
      </c>
      <c r="BY989" s="31" t="str">
        <f t="shared" si="548"/>
        <v>NÃO ATENDE</v>
      </c>
      <c r="BZ989" s="31" t="str">
        <f t="shared" si="549"/>
        <v>NÃO ATENDE</v>
      </c>
      <c r="CA989" s="31" t="str">
        <f t="shared" si="550"/>
        <v>NÃO ATENDE</v>
      </c>
      <c r="CB989" s="36" t="str">
        <f t="shared" si="564"/>
        <v>P6</v>
      </c>
      <c r="CC989" s="37">
        <f t="shared" si="551"/>
        <v>-1</v>
      </c>
      <c r="CD989" s="38"/>
      <c r="CE989" s="38"/>
      <c r="CF989" s="31">
        <f>IF(CB989="-","-",_xlfn.XLOOKUP(CB989,ABNT5101!$B$4:$B$9,ABNT5101!$C$4:$C$9))</f>
        <v>3</v>
      </c>
      <c r="CG989" s="36">
        <f>IF(CB989="-","-",_xlfn.XLOOKUP(CB989,ABNT5101!$B$4:$B$9,ABNT5101!$D$4:$D$9))</f>
        <v>0.6</v>
      </c>
      <c r="CH989" s="31" t="str">
        <f t="shared" si="552"/>
        <v>NÃO ATENDE</v>
      </c>
      <c r="CI989" s="31" t="str">
        <f t="shared" si="553"/>
        <v>NÃO ATENDE</v>
      </c>
      <c r="CJ989" s="31" t="str">
        <f t="shared" si="554"/>
        <v>NÃO ATENDE</v>
      </c>
      <c r="CK989" s="56">
        <f>_xlfn.XLOOKUP(CL989,'Banco de dados'!$B:$B,'Banco de dados'!$D:$D)</f>
        <v>0</v>
      </c>
      <c r="CL989" s="40"/>
      <c r="CM989" s="56">
        <f>_xlfn.XLOOKUP(CL989,'Banco de dados'!$B:$B,'Banco de dados'!$E:$E)</f>
        <v>0</v>
      </c>
      <c r="CN989" s="56"/>
      <c r="CO989" s="56">
        <f>IF(CN989="-","-",_xlfn.XLOOKUP(CN989,'Banco de dados'!$B:$B,'Banco de dados'!$E:$E))</f>
        <v>0</v>
      </c>
      <c r="CP989" s="41">
        <f t="shared" si="555"/>
        <v>1</v>
      </c>
      <c r="CQ989" s="56">
        <f>_xlfn.XLOOKUP(CL989,'Banco de dados'!$B:$B,'Banco de dados'!$H:$H)</f>
        <v>0</v>
      </c>
      <c r="CR989" s="56" t="e">
        <f t="array" aca="1" ref="CR989" ca="1">_xludf.xlookup(CN989,'Banco de dados'!$B:$B,'Banco de dados'!$H:$H)</f>
        <v>#NAME?</v>
      </c>
      <c r="CS989" s="58" t="e">
        <f t="array" aca="1" ref="CS989" ca="1">_xludf.xlookup(CL989,'Banco de dados'!$B:$B,'Banco de dados'!$F:$F)</f>
        <v>#NAME?</v>
      </c>
      <c r="CT989" s="56" t="e">
        <f t="array" aca="1" ref="CT989" ca="1">_xludf.xlookup(CN989,'Banco de dados'!$B:$B,'Banco de dados'!$F:$F)</f>
        <v>#NAME?</v>
      </c>
      <c r="CU989" s="42"/>
      <c r="CV989" s="42"/>
      <c r="CW989" s="56" t="str">
        <f>IF(AJ989=0.5,"Suporte",IF(AND(AJ989&gt;='Braços de IP'!$B$9,AJ989&lt;='Braços de IP'!$D$9),'Braços de IP'!$E$9,IF(AND(AJ989&gt;='Braços de IP'!$B$10,AJ989&lt;='Braços de IP'!$D$10),'Braços de IP'!$E$10,IF(AND(AJ989&gt;='Braços de IP'!$B$11,AJ989&lt;='Braços de IP'!$D$11),'Braços de IP'!$E$11,IF(AND(AJ989&gt;='Braços de IP'!$B$12,AJ989&lt;='Braços de IP'!$D$12),'Braços de IP'!$E$12,IF(AND(AJ989&gt;='Braços de IP'!$B$13,AJ989&lt;='Braços de IP'!$D$13),'Braços de IP'!$E$13,IF(AND(AJ989&gt;='Braços de IP'!$B$14,AJ989&lt;='Braços de IP'!$D$14),'Braços de IP'!$E$14,"ERRO")))))))</f>
        <v>Longo I</v>
      </c>
      <c r="CX989" s="42"/>
      <c r="CY989" s="56" t="str">
        <f>IF($CX989="","",VLOOKUP($CX989,'Braços de IP'!$E$9:$I$15,2,0))</f>
        <v/>
      </c>
      <c r="CZ989" s="43" t="str">
        <f>IF($CX989="","",VLOOKUP($CX989,'Braços de IP'!$E$9:$I$15,5,0))</f>
        <v/>
      </c>
      <c r="DA989" s="56"/>
      <c r="DB989" s="56"/>
      <c r="DC989" s="56"/>
      <c r="DD989" s="56"/>
      <c r="DE989" s="56"/>
      <c r="DF989" s="56"/>
      <c r="DG989" s="44">
        <f t="shared" si="556"/>
        <v>0</v>
      </c>
      <c r="DH989" s="45">
        <f t="shared" si="557"/>
        <v>58</v>
      </c>
      <c r="DI989" s="44">
        <f t="shared" si="558"/>
        <v>58</v>
      </c>
      <c r="DJ989" s="46">
        <f t="shared" si="559"/>
        <v>1</v>
      </c>
      <c r="DK989" s="77" t="s">
        <v>147</v>
      </c>
      <c r="DL989" s="48"/>
      <c r="DM989" s="49"/>
      <c r="DN989" s="73" t="s">
        <v>148</v>
      </c>
      <c r="DO989" s="73"/>
      <c r="DP989" s="62"/>
      <c r="DQ989" s="63" t="e">
        <f t="shared" si="569"/>
        <v>#VALUE!</v>
      </c>
      <c r="DR989" s="62"/>
      <c r="DS989" s="62" t="s">
        <v>2</v>
      </c>
      <c r="DT989" s="62">
        <f t="shared" si="561"/>
        <v>0</v>
      </c>
      <c r="DU989" s="63" t="e">
        <f t="shared" si="562"/>
        <v>#DIV/0!</v>
      </c>
      <c r="DV989" s="62"/>
      <c r="DW989" s="62"/>
    </row>
    <row r="990" spans="1:127" ht="15.75" hidden="1" customHeight="1" x14ac:dyDescent="0.3">
      <c r="B990" s="5"/>
      <c r="C990" s="5"/>
      <c r="D990" s="5"/>
      <c r="E990" s="22" t="s">
        <v>747</v>
      </c>
      <c r="F990" s="22" t="s">
        <v>137</v>
      </c>
      <c r="G990" s="23" t="s">
        <v>748</v>
      </c>
      <c r="H990" s="23">
        <v>-23.411382</v>
      </c>
      <c r="I990" s="23">
        <v>-46.847220999999998</v>
      </c>
      <c r="J990" s="24" t="s">
        <v>139</v>
      </c>
      <c r="K990" s="25"/>
      <c r="L990" s="24" t="s">
        <v>140</v>
      </c>
      <c r="M990" s="24" t="s">
        <v>141</v>
      </c>
      <c r="N990" s="26">
        <v>58</v>
      </c>
      <c r="O990" s="27" t="s">
        <v>142</v>
      </c>
      <c r="P990" s="27" t="s">
        <v>143</v>
      </c>
      <c r="Q990" s="26">
        <f t="shared" si="538"/>
        <v>116</v>
      </c>
      <c r="R990" s="27">
        <v>1</v>
      </c>
      <c r="S990" s="28">
        <v>2.15</v>
      </c>
      <c r="T990" s="28">
        <v>7.1</v>
      </c>
      <c r="U990" s="23"/>
      <c r="V990" s="23"/>
      <c r="W990" s="29"/>
      <c r="X990" s="28">
        <v>1.75</v>
      </c>
      <c r="Y990" s="27"/>
      <c r="Z990" s="27"/>
      <c r="AA990" s="27"/>
      <c r="AB990" s="27"/>
      <c r="AC990" s="27"/>
      <c r="AD990" s="27" t="s">
        <v>144</v>
      </c>
      <c r="AE990" s="27" t="s">
        <v>145</v>
      </c>
      <c r="AF990" s="27"/>
      <c r="AG990" s="27">
        <v>8.1</v>
      </c>
      <c r="AH990" s="27">
        <v>1</v>
      </c>
      <c r="AI990" s="27">
        <v>0.35</v>
      </c>
      <c r="AJ990" s="27">
        <v>2.6</v>
      </c>
      <c r="AK990" s="27">
        <f t="shared" si="539"/>
        <v>2.25</v>
      </c>
      <c r="AL990" s="27" t="s">
        <v>143</v>
      </c>
      <c r="AM990" s="27" t="s">
        <v>143</v>
      </c>
      <c r="AN990" s="27"/>
      <c r="AO990" s="27">
        <f t="shared" si="540"/>
        <v>2</v>
      </c>
      <c r="AP990" s="27"/>
      <c r="AQ990" s="27"/>
      <c r="AR990" s="27"/>
      <c r="AS990" s="27"/>
      <c r="AT990" s="27"/>
      <c r="AU990" s="27"/>
      <c r="AV990" s="27">
        <f t="shared" si="541"/>
        <v>0</v>
      </c>
      <c r="AW990" s="27"/>
      <c r="AX990" s="28">
        <f>VLOOKUP(J990,ABNT5101!$I$3:$J$9,2)</f>
        <v>7.5</v>
      </c>
      <c r="AY990" s="28">
        <f>VLOOKUP(J990,ABNT5101!$I$3:$M$9,5)</f>
        <v>0.18</v>
      </c>
      <c r="AZ990" s="28" t="str">
        <f>_xlfn.XLOOKUP(J990,ABNT5101!I:I,ABNT5101!L:L)</f>
        <v>-</v>
      </c>
      <c r="BA990" s="28">
        <f>_xlfn.XLOOKUP(J990,ABNT5101!$I:$I,ABNT5101!M:M)</f>
        <v>0.18</v>
      </c>
      <c r="BB990" s="28" t="str">
        <f>_xlfn.XLOOKUP(J990,ABNT5101!$I:$I,ABNT5101!N:N)</f>
        <v>-</v>
      </c>
      <c r="BC990" s="28">
        <f>_xlfn.XLOOKUP(J990,ABNT5101!$I:$I,ABNT5101!O:O)</f>
        <v>16</v>
      </c>
      <c r="BD990" s="73" t="str">
        <f t="shared" si="542"/>
        <v>NÃO ATENDE</v>
      </c>
      <c r="BE990" s="74">
        <f t="shared" si="565"/>
        <v>-1</v>
      </c>
      <c r="BF990" s="74">
        <f t="shared" si="566"/>
        <v>-1</v>
      </c>
      <c r="BG990" s="74" t="str">
        <f t="shared" si="543"/>
        <v>-</v>
      </c>
      <c r="BH990" s="75"/>
      <c r="BI990" s="75"/>
      <c r="BJ990" s="75"/>
      <c r="BK990" s="75"/>
      <c r="BL990" s="76"/>
      <c r="BM990" s="75"/>
      <c r="BN990" s="31" t="str">
        <f t="shared" si="544"/>
        <v>NÃO ATENDE</v>
      </c>
      <c r="BO990" s="31" t="str">
        <f t="shared" si="567"/>
        <v>NÃO ATENDE</v>
      </c>
      <c r="BP990" s="31" t="str">
        <f t="shared" si="568"/>
        <v>NÃO ATENDE</v>
      </c>
      <c r="BQ990" s="31" t="str">
        <f t="shared" si="545"/>
        <v>ATENDE</v>
      </c>
      <c r="BR990" s="36" t="str">
        <f t="shared" si="546"/>
        <v>C5</v>
      </c>
      <c r="BS990" s="36" t="str">
        <f t="shared" si="563"/>
        <v>P6</v>
      </c>
      <c r="BT990" s="37">
        <f t="shared" si="547"/>
        <v>-1</v>
      </c>
      <c r="BU990" s="33"/>
      <c r="BV990" s="33"/>
      <c r="BW990" s="36">
        <f>IF(BS990="-","-",_xlfn.XLOOKUP(BS990,ABNT5101!$B$4:$B$9,ABNT5101!$C$4:$C$9))</f>
        <v>3</v>
      </c>
      <c r="BX990" s="36">
        <f>IF(BS990="-","-",_xlfn.XLOOKUP(BS990,ABNT5101!$B$4:$B$9,ABNT5101!$D$4:$D$9))</f>
        <v>0.6</v>
      </c>
      <c r="BY990" s="31" t="str">
        <f t="shared" si="548"/>
        <v>NÃO ATENDE</v>
      </c>
      <c r="BZ990" s="31" t="str">
        <f t="shared" si="549"/>
        <v>NÃO ATENDE</v>
      </c>
      <c r="CA990" s="31" t="str">
        <f t="shared" si="550"/>
        <v>NÃO ATENDE</v>
      </c>
      <c r="CB990" s="36" t="str">
        <f t="shared" si="564"/>
        <v>P6</v>
      </c>
      <c r="CC990" s="37">
        <f t="shared" si="551"/>
        <v>-1</v>
      </c>
      <c r="CD990" s="38"/>
      <c r="CE990" s="38"/>
      <c r="CF990" s="31">
        <f>IF(CB990="-","-",_xlfn.XLOOKUP(CB990,ABNT5101!$B$4:$B$9,ABNT5101!$C$4:$C$9))</f>
        <v>3</v>
      </c>
      <c r="CG990" s="36">
        <f>IF(CB990="-","-",_xlfn.XLOOKUP(CB990,ABNT5101!$B$4:$B$9,ABNT5101!$D$4:$D$9))</f>
        <v>0.6</v>
      </c>
      <c r="CH990" s="31" t="str">
        <f t="shared" si="552"/>
        <v>NÃO ATENDE</v>
      </c>
      <c r="CI990" s="31" t="str">
        <f t="shared" si="553"/>
        <v>NÃO ATENDE</v>
      </c>
      <c r="CJ990" s="31" t="str">
        <f t="shared" si="554"/>
        <v>NÃO ATENDE</v>
      </c>
      <c r="CK990" s="56">
        <f>_xlfn.XLOOKUP(CL990,'Banco de dados'!$B:$B,'Banco de dados'!$D:$D)</f>
        <v>0</v>
      </c>
      <c r="CL990" s="40"/>
      <c r="CM990" s="56">
        <f>_xlfn.XLOOKUP(CL990,'Banco de dados'!$B:$B,'Banco de dados'!$E:$E)</f>
        <v>0</v>
      </c>
      <c r="CN990" s="56"/>
      <c r="CO990" s="56">
        <f>IF(CN990="-","-",_xlfn.XLOOKUP(CN990,'Banco de dados'!$B:$B,'Banco de dados'!$E:$E))</f>
        <v>0</v>
      </c>
      <c r="CP990" s="41">
        <f t="shared" si="555"/>
        <v>1</v>
      </c>
      <c r="CQ990" s="56">
        <f>_xlfn.XLOOKUP(CL990,'Banco de dados'!$B:$B,'Banco de dados'!$H:$H)</f>
        <v>0</v>
      </c>
      <c r="CR990" s="56" t="e">
        <f t="array" aca="1" ref="CR990" ca="1">_xludf.xlookup(CN990,'Banco de dados'!$B:$B,'Banco de dados'!$H:$H)</f>
        <v>#NAME?</v>
      </c>
      <c r="CS990" s="58" t="e">
        <f t="array" aca="1" ref="CS990" ca="1">_xludf.xlookup(CL990,'Banco de dados'!$B:$B,'Banco de dados'!$F:$F)</f>
        <v>#NAME?</v>
      </c>
      <c r="CT990" s="56" t="e">
        <f t="array" aca="1" ref="CT990" ca="1">_xludf.xlookup(CN990,'Banco de dados'!$B:$B,'Banco de dados'!$F:$F)</f>
        <v>#NAME?</v>
      </c>
      <c r="CU990" s="42"/>
      <c r="CV990" s="42"/>
      <c r="CW990" s="56" t="str">
        <f>IF(AJ990=0.5,"Suporte",IF(AND(AJ990&gt;='Braços de IP'!$B$9,AJ990&lt;='Braços de IP'!$D$9),'Braços de IP'!$E$9,IF(AND(AJ990&gt;='Braços de IP'!$B$10,AJ990&lt;='Braços de IP'!$D$10),'Braços de IP'!$E$10,IF(AND(AJ990&gt;='Braços de IP'!$B$11,AJ990&lt;='Braços de IP'!$D$11),'Braços de IP'!$E$11,IF(AND(AJ990&gt;='Braços de IP'!$B$12,AJ990&lt;='Braços de IP'!$D$12),'Braços de IP'!$E$12,IF(AND(AJ990&gt;='Braços de IP'!$B$13,AJ990&lt;='Braços de IP'!$D$13),'Braços de IP'!$E$13,IF(AND(AJ990&gt;='Braços de IP'!$B$14,AJ990&lt;='Braços de IP'!$D$14),'Braços de IP'!$E$14,"ERRO")))))))</f>
        <v>Longo I</v>
      </c>
      <c r="CX990" s="42"/>
      <c r="CY990" s="56" t="str">
        <f>IF($CX990="","",VLOOKUP($CX990,'Braços de IP'!$E$9:$I$15,2,0))</f>
        <v/>
      </c>
      <c r="CZ990" s="43" t="str">
        <f>IF($CX990="","",VLOOKUP($CX990,'Braços de IP'!$E$9:$I$15,5,0))</f>
        <v/>
      </c>
      <c r="DA990" s="56"/>
      <c r="DB990" s="56"/>
      <c r="DC990" s="56"/>
      <c r="DD990" s="56"/>
      <c r="DE990" s="56"/>
      <c r="DF990" s="56"/>
      <c r="DG990" s="44">
        <f t="shared" si="556"/>
        <v>0</v>
      </c>
      <c r="DH990" s="45">
        <f t="shared" si="557"/>
        <v>58</v>
      </c>
      <c r="DI990" s="44">
        <f t="shared" si="558"/>
        <v>58</v>
      </c>
      <c r="DJ990" s="46">
        <f t="shared" si="559"/>
        <v>1</v>
      </c>
      <c r="DK990" s="77" t="s">
        <v>147</v>
      </c>
      <c r="DL990" s="48"/>
      <c r="DM990" s="49"/>
      <c r="DN990" s="73" t="s">
        <v>148</v>
      </c>
      <c r="DO990" s="73"/>
      <c r="DP990" s="62"/>
      <c r="DQ990" s="63" t="e">
        <f t="shared" si="569"/>
        <v>#VALUE!</v>
      </c>
      <c r="DR990" s="62"/>
      <c r="DS990" s="62" t="s">
        <v>2</v>
      </c>
      <c r="DT990" s="62">
        <f t="shared" ref="DT990:DT991" si="570">COUNTIF(J:J,DS990)/3</f>
        <v>0</v>
      </c>
      <c r="DU990" s="63" t="e">
        <f t="shared" ref="DU990:DU991" si="571">DT990/$DT$414</f>
        <v>#DIV/0!</v>
      </c>
      <c r="DV990" s="62"/>
      <c r="DW990" s="62"/>
    </row>
    <row r="991" spans="1:127" ht="15.75" hidden="1" customHeight="1" x14ac:dyDescent="0.3">
      <c r="B991" s="5"/>
      <c r="C991" s="5"/>
      <c r="D991" s="5"/>
      <c r="E991" s="22" t="s">
        <v>747</v>
      </c>
      <c r="F991" s="22" t="s">
        <v>137</v>
      </c>
      <c r="G991" s="23" t="s">
        <v>748</v>
      </c>
      <c r="H991" s="23">
        <v>-23.411382</v>
      </c>
      <c r="I991" s="23">
        <v>-46.847220999999998</v>
      </c>
      <c r="J991" s="24" t="s">
        <v>139</v>
      </c>
      <c r="K991" s="25"/>
      <c r="L991" s="24" t="s">
        <v>140</v>
      </c>
      <c r="M991" s="24" t="s">
        <v>141</v>
      </c>
      <c r="N991" s="26">
        <v>58</v>
      </c>
      <c r="O991" s="27" t="s">
        <v>142</v>
      </c>
      <c r="P991" s="27" t="s">
        <v>143</v>
      </c>
      <c r="Q991" s="26">
        <f t="shared" si="538"/>
        <v>116</v>
      </c>
      <c r="R991" s="27">
        <v>1</v>
      </c>
      <c r="S991" s="28">
        <v>2.15</v>
      </c>
      <c r="T991" s="28">
        <v>7.1</v>
      </c>
      <c r="U991" s="23"/>
      <c r="V991" s="23"/>
      <c r="W991" s="29"/>
      <c r="X991" s="28">
        <v>1.75</v>
      </c>
      <c r="Y991" s="27"/>
      <c r="Z991" s="27"/>
      <c r="AA991" s="27"/>
      <c r="AB991" s="27"/>
      <c r="AC991" s="27"/>
      <c r="AD991" s="27" t="s">
        <v>144</v>
      </c>
      <c r="AE991" s="27" t="s">
        <v>145</v>
      </c>
      <c r="AF991" s="27"/>
      <c r="AG991" s="27">
        <v>8.1</v>
      </c>
      <c r="AH991" s="27">
        <v>1</v>
      </c>
      <c r="AI991" s="27">
        <v>0.35</v>
      </c>
      <c r="AJ991" s="27">
        <v>2.6</v>
      </c>
      <c r="AK991" s="27">
        <f t="shared" si="539"/>
        <v>2.25</v>
      </c>
      <c r="AL991" s="27" t="s">
        <v>143</v>
      </c>
      <c r="AM991" s="27" t="s">
        <v>143</v>
      </c>
      <c r="AN991" s="27"/>
      <c r="AO991" s="27">
        <f t="shared" si="540"/>
        <v>2</v>
      </c>
      <c r="AP991" s="27"/>
      <c r="AQ991" s="27"/>
      <c r="AR991" s="27"/>
      <c r="AS991" s="27"/>
      <c r="AT991" s="27"/>
      <c r="AU991" s="27"/>
      <c r="AV991" s="27">
        <f t="shared" si="541"/>
        <v>0</v>
      </c>
      <c r="AW991" s="27"/>
      <c r="AX991" s="28">
        <f>VLOOKUP(J991,ABNT5101!$I$3:$J$9,2)</f>
        <v>7.5</v>
      </c>
      <c r="AY991" s="28">
        <f>VLOOKUP(J991,ABNT5101!$I$3:$M$9,5)</f>
        <v>0.18</v>
      </c>
      <c r="AZ991" s="28" t="str">
        <f>_xlfn.XLOOKUP(J991,ABNT5101!I:I,ABNT5101!L:L)</f>
        <v>-</v>
      </c>
      <c r="BA991" s="28">
        <f>_xlfn.XLOOKUP(J991,ABNT5101!$I:$I,ABNT5101!M:M)</f>
        <v>0.18</v>
      </c>
      <c r="BB991" s="28" t="str">
        <f>_xlfn.XLOOKUP(J991,ABNT5101!$I:$I,ABNT5101!N:N)</f>
        <v>-</v>
      </c>
      <c r="BC991" s="28">
        <f>_xlfn.XLOOKUP(J991,ABNT5101!$I:$I,ABNT5101!O:O)</f>
        <v>16</v>
      </c>
      <c r="BD991" s="73" t="str">
        <f t="shared" si="542"/>
        <v>NÃO ATENDE</v>
      </c>
      <c r="BE991" s="74">
        <f t="shared" si="565"/>
        <v>-1</v>
      </c>
      <c r="BF991" s="74">
        <f t="shared" si="566"/>
        <v>-1</v>
      </c>
      <c r="BG991" s="74" t="str">
        <f t="shared" si="543"/>
        <v>-</v>
      </c>
      <c r="BH991" s="75"/>
      <c r="BI991" s="75"/>
      <c r="BJ991" s="75"/>
      <c r="BK991" s="75"/>
      <c r="BL991" s="76"/>
      <c r="BM991" s="75"/>
      <c r="BN991" s="31" t="str">
        <f t="shared" si="544"/>
        <v>NÃO ATENDE</v>
      </c>
      <c r="BO991" s="31" t="str">
        <f t="shared" si="567"/>
        <v>NÃO ATENDE</v>
      </c>
      <c r="BP991" s="31" t="str">
        <f t="shared" si="568"/>
        <v>NÃO ATENDE</v>
      </c>
      <c r="BQ991" s="31" t="str">
        <f t="shared" si="545"/>
        <v>ATENDE</v>
      </c>
      <c r="BR991" s="36" t="str">
        <f t="shared" si="546"/>
        <v>C5</v>
      </c>
      <c r="BS991" s="36" t="str">
        <f t="shared" si="563"/>
        <v>P6</v>
      </c>
      <c r="BT991" s="37">
        <f t="shared" si="547"/>
        <v>-1</v>
      </c>
      <c r="BU991" s="33"/>
      <c r="BV991" s="33"/>
      <c r="BW991" s="36">
        <f>IF(BS991="-","-",_xlfn.XLOOKUP(BS991,ABNT5101!$B$4:$B$9,ABNT5101!$C$4:$C$9))</f>
        <v>3</v>
      </c>
      <c r="BX991" s="36">
        <f>IF(BS991="-","-",_xlfn.XLOOKUP(BS991,ABNT5101!$B$4:$B$9,ABNT5101!$D$4:$D$9))</f>
        <v>0.6</v>
      </c>
      <c r="BY991" s="31" t="str">
        <f t="shared" si="548"/>
        <v>NÃO ATENDE</v>
      </c>
      <c r="BZ991" s="31" t="str">
        <f t="shared" si="549"/>
        <v>NÃO ATENDE</v>
      </c>
      <c r="CA991" s="31" t="str">
        <f t="shared" si="550"/>
        <v>NÃO ATENDE</v>
      </c>
      <c r="CB991" s="36" t="str">
        <f t="shared" si="564"/>
        <v>P6</v>
      </c>
      <c r="CC991" s="37">
        <f t="shared" si="551"/>
        <v>-1</v>
      </c>
      <c r="CD991" s="38"/>
      <c r="CE991" s="38"/>
      <c r="CF991" s="31">
        <f>IF(CB991="-","-",_xlfn.XLOOKUP(CB991,ABNT5101!$B$4:$B$9,ABNT5101!$C$4:$C$9))</f>
        <v>3</v>
      </c>
      <c r="CG991" s="36">
        <f>IF(CB991="-","-",_xlfn.XLOOKUP(CB991,ABNT5101!$B$4:$B$9,ABNT5101!$D$4:$D$9))</f>
        <v>0.6</v>
      </c>
      <c r="CH991" s="31" t="str">
        <f t="shared" si="552"/>
        <v>NÃO ATENDE</v>
      </c>
      <c r="CI991" s="31" t="str">
        <f t="shared" si="553"/>
        <v>NÃO ATENDE</v>
      </c>
      <c r="CJ991" s="31" t="str">
        <f t="shared" si="554"/>
        <v>NÃO ATENDE</v>
      </c>
      <c r="CK991" s="56">
        <f>_xlfn.XLOOKUP(CL991,'Banco de dados'!$B:$B,'Banco de dados'!$D:$D)</f>
        <v>0</v>
      </c>
      <c r="CL991" s="40"/>
      <c r="CM991" s="56">
        <f>_xlfn.XLOOKUP(CL991,'Banco de dados'!$B:$B,'Banco de dados'!$E:$E)</f>
        <v>0</v>
      </c>
      <c r="CN991" s="56"/>
      <c r="CO991" s="56">
        <f>IF(CN991="-","-",_xlfn.XLOOKUP(CN991,'Banco de dados'!$B:$B,'Banco de dados'!$E:$E))</f>
        <v>0</v>
      </c>
      <c r="CP991" s="41">
        <f t="shared" si="555"/>
        <v>1</v>
      </c>
      <c r="CQ991" s="56">
        <f>_xlfn.XLOOKUP(CL991,'Banco de dados'!$B:$B,'Banco de dados'!$H:$H)</f>
        <v>0</v>
      </c>
      <c r="CR991" s="56" t="e">
        <f t="array" aca="1" ref="CR991" ca="1">_xludf.xlookup(CN991,'Banco de dados'!$B:$B,'Banco de dados'!$H:$H)</f>
        <v>#NAME?</v>
      </c>
      <c r="CS991" s="58" t="e">
        <f t="array" aca="1" ref="CS991" ca="1">_xludf.xlookup(CL991,'Banco de dados'!$B:$B,'Banco de dados'!$F:$F)</f>
        <v>#NAME?</v>
      </c>
      <c r="CT991" s="56" t="e">
        <f t="array" aca="1" ref="CT991" ca="1">_xludf.xlookup(CN991,'Banco de dados'!$B:$B,'Banco de dados'!$F:$F)</f>
        <v>#NAME?</v>
      </c>
      <c r="CU991" s="42"/>
      <c r="CV991" s="42"/>
      <c r="CW991" s="56" t="str">
        <f>IF(AJ991=0.5,"Suporte",IF(AND(AJ991&gt;='Braços de IP'!$B$9,AJ991&lt;='Braços de IP'!$D$9),'Braços de IP'!$E$9,IF(AND(AJ991&gt;='Braços de IP'!$B$10,AJ991&lt;='Braços de IP'!$D$10),'Braços de IP'!$E$10,IF(AND(AJ991&gt;='Braços de IP'!$B$11,AJ991&lt;='Braços de IP'!$D$11),'Braços de IP'!$E$11,IF(AND(AJ991&gt;='Braços de IP'!$B$12,AJ991&lt;='Braços de IP'!$D$12),'Braços de IP'!$E$12,IF(AND(AJ991&gt;='Braços de IP'!$B$13,AJ991&lt;='Braços de IP'!$D$13),'Braços de IP'!$E$13,IF(AND(AJ991&gt;='Braços de IP'!$B$14,AJ991&lt;='Braços de IP'!$D$14),'Braços de IP'!$E$14,"ERRO")))))))</f>
        <v>Longo I</v>
      </c>
      <c r="CX991" s="42"/>
      <c r="CY991" s="56" t="str">
        <f>IF($CX991="","",VLOOKUP($CX991,'Braços de IP'!$E$9:$I$15,2,0))</f>
        <v/>
      </c>
      <c r="CZ991" s="43" t="str">
        <f>IF($CX991="","",VLOOKUP($CX991,'Braços de IP'!$E$9:$I$15,5,0))</f>
        <v/>
      </c>
      <c r="DA991" s="56"/>
      <c r="DB991" s="56"/>
      <c r="DC991" s="56"/>
      <c r="DD991" s="56"/>
      <c r="DE991" s="56"/>
      <c r="DF991" s="56"/>
      <c r="DG991" s="44">
        <f t="shared" si="556"/>
        <v>0</v>
      </c>
      <c r="DH991" s="45">
        <f t="shared" si="557"/>
        <v>58</v>
      </c>
      <c r="DI991" s="44">
        <f t="shared" si="558"/>
        <v>58</v>
      </c>
      <c r="DJ991" s="46">
        <f t="shared" si="559"/>
        <v>1</v>
      </c>
      <c r="DK991" s="77" t="s">
        <v>147</v>
      </c>
      <c r="DL991" s="48"/>
      <c r="DM991" s="49"/>
      <c r="DN991" s="73" t="s">
        <v>148</v>
      </c>
      <c r="DO991" s="73"/>
      <c r="DP991" s="62"/>
      <c r="DQ991" s="63" t="e">
        <f t="shared" si="569"/>
        <v>#VALUE!</v>
      </c>
      <c r="DR991" s="62"/>
      <c r="DS991" s="62" t="s">
        <v>2</v>
      </c>
      <c r="DT991" s="62">
        <f t="shared" si="570"/>
        <v>0</v>
      </c>
      <c r="DU991" s="63" t="e">
        <f t="shared" si="571"/>
        <v>#DIV/0!</v>
      </c>
      <c r="DV991" s="62"/>
      <c r="DW991" s="62"/>
    </row>
    <row r="992" spans="1:127" ht="15.75" customHeight="1" x14ac:dyDescent="0.3">
      <c r="B992" s="5"/>
      <c r="C992" s="5"/>
      <c r="D992" s="5"/>
      <c r="E992" s="23"/>
      <c r="F992" s="23"/>
      <c r="G992" s="23"/>
      <c r="H992" s="23"/>
      <c r="I992" s="23"/>
      <c r="J992" s="24"/>
      <c r="K992" s="27"/>
      <c r="L992" s="24"/>
      <c r="M992" s="24"/>
      <c r="N992" s="26"/>
      <c r="O992" s="27"/>
      <c r="P992" s="27"/>
      <c r="Q992" s="23"/>
      <c r="R992" s="27"/>
      <c r="S992" s="27"/>
      <c r="T992" s="27"/>
      <c r="U992" s="23"/>
      <c r="V992" s="23"/>
      <c r="W992" s="24"/>
      <c r="X992" s="28"/>
      <c r="Y992" s="28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8"/>
      <c r="AY992" s="28"/>
      <c r="AZ992" s="28"/>
      <c r="BA992" s="28"/>
      <c r="BB992" s="28"/>
      <c r="BC992" s="28"/>
      <c r="BD992" s="23"/>
      <c r="BE992" s="72"/>
      <c r="BF992" s="72"/>
      <c r="BG992" s="72"/>
      <c r="BH992" s="229"/>
      <c r="BI992" s="229"/>
      <c r="BJ992" s="27"/>
      <c r="BK992" s="27"/>
      <c r="BL992" s="26"/>
      <c r="BM992" s="27"/>
      <c r="BN992" s="23"/>
      <c r="BO992" s="23"/>
      <c r="BP992" s="23"/>
      <c r="BQ992" s="23"/>
      <c r="BR992" s="27"/>
      <c r="BS992" s="27"/>
      <c r="BT992" s="78"/>
      <c r="BU992" s="229"/>
      <c r="BV992" s="229"/>
      <c r="BW992" s="27"/>
      <c r="BX992" s="27"/>
      <c r="BY992" s="23"/>
      <c r="BZ992" s="23"/>
      <c r="CA992" s="23"/>
      <c r="CB992" s="27"/>
      <c r="CC992" s="78"/>
      <c r="CD992" s="229"/>
      <c r="CE992" s="229"/>
      <c r="CF992" s="23"/>
      <c r="CG992" s="27"/>
      <c r="CH992" s="23"/>
      <c r="CI992" s="23"/>
      <c r="CJ992" s="23"/>
      <c r="CK992" s="23"/>
      <c r="CL992" s="23"/>
      <c r="CM992" s="23"/>
      <c r="CN992" s="23"/>
      <c r="CO992" s="23"/>
      <c r="CP992" s="26"/>
      <c r="CQ992" s="23"/>
      <c r="CR992" s="23"/>
      <c r="CS992" s="23"/>
      <c r="CT992" s="23"/>
      <c r="CU992" s="23"/>
      <c r="CV992" s="23"/>
      <c r="CW992" s="23"/>
      <c r="CX992" s="23"/>
      <c r="CY992" s="23"/>
      <c r="CZ992" s="61"/>
      <c r="DA992" s="23"/>
      <c r="DB992" s="23"/>
      <c r="DC992" s="23"/>
      <c r="DD992" s="23"/>
      <c r="DE992" s="23"/>
      <c r="DF992" s="23"/>
      <c r="DG992" s="79"/>
      <c r="DH992" s="80"/>
      <c r="DI992" s="79"/>
      <c r="DJ992" s="81"/>
      <c r="DK992" s="47"/>
      <c r="DL992" s="47"/>
      <c r="DM992" s="23"/>
      <c r="DN992" s="23"/>
      <c r="DO992" s="23"/>
      <c r="DP992" s="50"/>
      <c r="DR992" s="5"/>
      <c r="DS992" s="5"/>
      <c r="DT992" s="5"/>
    </row>
    <row r="993" spans="2:121" ht="15.75" customHeight="1" x14ac:dyDescent="0.3">
      <c r="B993" s="5"/>
      <c r="C993" s="5"/>
      <c r="D993" s="5"/>
      <c r="E993" s="23"/>
      <c r="F993" s="23"/>
      <c r="G993" s="23"/>
      <c r="H993" s="23"/>
      <c r="I993" s="23"/>
      <c r="J993" s="24"/>
      <c r="K993" s="27"/>
      <c r="L993" s="24"/>
      <c r="M993" s="24"/>
      <c r="N993" s="26"/>
      <c r="O993" s="27"/>
      <c r="P993" s="27"/>
      <c r="Q993" s="23"/>
      <c r="R993" s="27"/>
      <c r="S993" s="27"/>
      <c r="T993" s="27"/>
      <c r="U993" s="23"/>
      <c r="V993" s="23"/>
      <c r="W993" s="24"/>
      <c r="X993" s="28"/>
      <c r="Y993" s="28"/>
      <c r="Z993" s="27"/>
      <c r="AA993" s="27"/>
      <c r="AB993" s="27"/>
      <c r="AC993" s="27"/>
      <c r="AD993" s="27"/>
      <c r="AE993" s="27"/>
      <c r="AF993" s="27"/>
      <c r="AG993" s="27"/>
      <c r="AH993" s="23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8"/>
      <c r="AY993" s="28"/>
      <c r="AZ993" s="28"/>
      <c r="BA993" s="28"/>
      <c r="BB993" s="28"/>
      <c r="BC993" s="28"/>
      <c r="BD993" s="23"/>
      <c r="BE993" s="72"/>
      <c r="BF993" s="72"/>
      <c r="BG993" s="72"/>
      <c r="BH993" s="229"/>
      <c r="BI993" s="229"/>
      <c r="BJ993" s="27"/>
      <c r="BK993" s="27"/>
      <c r="BL993" s="26"/>
      <c r="BM993" s="27"/>
      <c r="BN993" s="23"/>
      <c r="BO993" s="23"/>
      <c r="BP993" s="23"/>
      <c r="BQ993" s="23"/>
      <c r="BR993" s="27"/>
      <c r="BS993" s="27"/>
      <c r="BT993" s="78"/>
      <c r="BU993" s="229"/>
      <c r="BV993" s="229"/>
      <c r="BW993" s="27"/>
      <c r="BX993" s="27"/>
      <c r="BY993" s="23"/>
      <c r="BZ993" s="23"/>
      <c r="CA993" s="23"/>
      <c r="CB993" s="27"/>
      <c r="CC993" s="78"/>
      <c r="CD993" s="229"/>
      <c r="CE993" s="229"/>
      <c r="CF993" s="23"/>
      <c r="CG993" s="27"/>
      <c r="CH993" s="23"/>
      <c r="CI993" s="23"/>
      <c r="CJ993" s="23"/>
      <c r="CK993" s="23"/>
      <c r="CL993" s="23"/>
      <c r="CM993" s="23"/>
      <c r="CN993" s="23"/>
      <c r="CO993" s="23"/>
      <c r="CP993" s="26"/>
      <c r="CQ993" s="23"/>
      <c r="CR993" s="23"/>
      <c r="CS993" s="23"/>
      <c r="CT993" s="23"/>
      <c r="CU993" s="23"/>
      <c r="CV993" s="23"/>
      <c r="CW993" s="23"/>
      <c r="CX993" s="23"/>
      <c r="CY993" s="23"/>
      <c r="CZ993" s="61"/>
      <c r="DA993" s="23"/>
      <c r="DB993" s="23"/>
      <c r="DC993" s="23"/>
      <c r="DD993" s="23"/>
      <c r="DE993" s="23"/>
      <c r="DF993" s="23"/>
      <c r="DG993" s="79"/>
      <c r="DH993" s="80"/>
      <c r="DI993" s="79"/>
      <c r="DJ993" s="81"/>
      <c r="DK993" s="47"/>
      <c r="DL993" s="47"/>
      <c r="DM993" s="47"/>
      <c r="DN993" s="23"/>
      <c r="DO993" s="23"/>
      <c r="DQ993" s="50"/>
    </row>
    <row r="994" spans="2:121" ht="15.75" customHeight="1" x14ac:dyDescent="0.3">
      <c r="B994" s="5"/>
      <c r="C994" s="5"/>
      <c r="D994" s="5"/>
      <c r="E994" s="23"/>
      <c r="F994" s="23"/>
      <c r="G994" s="23"/>
      <c r="H994" s="23"/>
      <c r="I994" s="23"/>
      <c r="J994" s="24"/>
      <c r="K994" s="27"/>
      <c r="L994" s="24"/>
      <c r="M994" s="24"/>
      <c r="N994" s="26"/>
      <c r="O994" s="27"/>
      <c r="P994" s="27"/>
      <c r="Q994" s="23"/>
      <c r="R994" s="27"/>
      <c r="S994" s="27"/>
      <c r="T994" s="27"/>
      <c r="U994" s="23"/>
      <c r="V994" s="23"/>
      <c r="W994" s="29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3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8"/>
      <c r="AY994" s="28"/>
      <c r="AZ994" s="28"/>
      <c r="BA994" s="28"/>
      <c r="BB994" s="28"/>
      <c r="BC994" s="28"/>
      <c r="BD994" s="23"/>
      <c r="BE994" s="72"/>
      <c r="BF994" s="72"/>
      <c r="BG994" s="72"/>
      <c r="BH994" s="229"/>
      <c r="BI994" s="229"/>
      <c r="BJ994" s="27"/>
      <c r="BK994" s="27"/>
      <c r="BL994" s="26"/>
      <c r="BM994" s="27"/>
      <c r="BN994" s="23"/>
      <c r="BO994" s="23"/>
      <c r="BP994" s="23"/>
      <c r="BQ994" s="23"/>
      <c r="BR994" s="27"/>
      <c r="BS994" s="27"/>
      <c r="BT994" s="78"/>
      <c r="BU994" s="229"/>
      <c r="BV994" s="229"/>
      <c r="BW994" s="27"/>
      <c r="BX994" s="27"/>
      <c r="BY994" s="23"/>
      <c r="BZ994" s="23"/>
      <c r="CA994" s="23"/>
      <c r="CB994" s="27"/>
      <c r="CC994" s="78"/>
      <c r="CD994" s="229"/>
      <c r="CE994" s="229"/>
      <c r="CF994" s="23"/>
      <c r="CG994" s="27"/>
      <c r="CH994" s="23"/>
      <c r="CI994" s="23"/>
      <c r="CJ994" s="23"/>
      <c r="CK994" s="23"/>
      <c r="CL994" s="23"/>
      <c r="CM994" s="23"/>
      <c r="CN994" s="23"/>
      <c r="CO994" s="23"/>
      <c r="CP994" s="26"/>
      <c r="CQ994" s="23"/>
      <c r="CR994" s="23"/>
      <c r="CS994" s="23"/>
      <c r="CT994" s="23"/>
      <c r="CU994" s="23"/>
      <c r="CV994" s="23"/>
      <c r="CW994" s="23"/>
      <c r="CX994" s="23"/>
      <c r="CY994" s="23"/>
      <c r="CZ994" s="61"/>
      <c r="DA994" s="23"/>
      <c r="DB994" s="23"/>
      <c r="DC994" s="23"/>
      <c r="DD994" s="23"/>
      <c r="DE994" s="23"/>
      <c r="DF994" s="23"/>
      <c r="DG994" s="79"/>
      <c r="DH994" s="80"/>
      <c r="DI994" s="79"/>
      <c r="DJ994" s="81"/>
      <c r="DK994" s="47"/>
      <c r="DL994" s="47"/>
      <c r="DM994" s="47"/>
      <c r="DN994" s="23"/>
      <c r="DO994" s="23"/>
      <c r="DQ994" s="50"/>
    </row>
    <row r="995" spans="2:121" ht="15.75" customHeight="1" x14ac:dyDescent="0.3">
      <c r="B995" s="5"/>
      <c r="C995" s="5"/>
      <c r="D995" s="5"/>
      <c r="E995" s="23"/>
      <c r="F995" s="23"/>
      <c r="G995" s="23"/>
      <c r="H995" s="23"/>
      <c r="I995" s="23"/>
      <c r="J995" s="24"/>
      <c r="K995" s="27"/>
      <c r="L995" s="24"/>
      <c r="M995" s="24"/>
      <c r="N995" s="26"/>
      <c r="O995" s="27"/>
      <c r="P995" s="27"/>
      <c r="Q995" s="23"/>
      <c r="R995" s="27"/>
      <c r="S995" s="27"/>
      <c r="T995" s="27"/>
      <c r="U995" s="23"/>
      <c r="V995" s="23"/>
      <c r="W995" s="29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3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8"/>
      <c r="AY995" s="28"/>
      <c r="AZ995" s="28"/>
      <c r="BA995" s="28"/>
      <c r="BB995" s="28"/>
      <c r="BC995" s="28"/>
      <c r="BD995" s="23"/>
      <c r="BE995" s="72"/>
      <c r="BF995" s="72"/>
      <c r="BG995" s="72"/>
      <c r="BH995" s="229"/>
      <c r="BI995" s="229"/>
      <c r="BJ995" s="27"/>
      <c r="BK995" s="27"/>
      <c r="BL995" s="26"/>
      <c r="BM995" s="27"/>
      <c r="BN995" s="23"/>
      <c r="BO995" s="23"/>
      <c r="BP995" s="23"/>
      <c r="BQ995" s="23"/>
      <c r="BR995" s="27"/>
      <c r="BS995" s="27"/>
      <c r="BT995" s="78"/>
      <c r="BU995" s="229"/>
      <c r="BV995" s="229"/>
      <c r="BW995" s="27"/>
      <c r="BX995" s="27"/>
      <c r="BY995" s="23"/>
      <c r="BZ995" s="23"/>
      <c r="CA995" s="23"/>
      <c r="CB995" s="27"/>
      <c r="CC995" s="78"/>
      <c r="CD995" s="229"/>
      <c r="CE995" s="229"/>
      <c r="CF995" s="23"/>
      <c r="CG995" s="27"/>
      <c r="CH995" s="23"/>
      <c r="CI995" s="23"/>
      <c r="CJ995" s="23"/>
      <c r="CK995" s="23"/>
      <c r="CL995" s="23"/>
      <c r="CM995" s="23"/>
      <c r="CN995" s="23"/>
      <c r="CO995" s="23"/>
      <c r="CP995" s="26"/>
      <c r="CQ995" s="23"/>
      <c r="CR995" s="23"/>
      <c r="CS995" s="23"/>
      <c r="CT995" s="23"/>
      <c r="CU995" s="23"/>
      <c r="CV995" s="23"/>
      <c r="CW995" s="23"/>
      <c r="CX995" s="23"/>
      <c r="CY995" s="23"/>
      <c r="CZ995" s="61"/>
      <c r="DA995" s="23"/>
      <c r="DB995" s="23"/>
      <c r="DC995" s="23"/>
      <c r="DD995" s="23"/>
      <c r="DE995" s="23"/>
      <c r="DF995" s="23"/>
      <c r="DG995" s="79"/>
      <c r="DH995" s="80"/>
      <c r="DI995" s="79"/>
      <c r="DJ995" s="81"/>
      <c r="DK995" s="47"/>
      <c r="DL995" s="47"/>
      <c r="DM995" s="47"/>
      <c r="DN995" s="23"/>
      <c r="DO995" s="23"/>
      <c r="DQ995" s="50"/>
    </row>
    <row r="996" spans="2:121" ht="15.75" customHeight="1" x14ac:dyDescent="0.3">
      <c r="B996" s="5"/>
      <c r="C996" s="5"/>
      <c r="D996" s="5"/>
      <c r="E996" s="23"/>
      <c r="F996" s="23"/>
      <c r="G996" s="23"/>
      <c r="H996" s="23"/>
      <c r="I996" s="23"/>
      <c r="J996" s="24"/>
      <c r="K996" s="27"/>
      <c r="L996" s="24"/>
      <c r="M996" s="24"/>
      <c r="N996" s="26"/>
      <c r="O996" s="27"/>
      <c r="P996" s="27"/>
      <c r="Q996" s="23"/>
      <c r="R996" s="27"/>
      <c r="S996" s="27"/>
      <c r="T996" s="27"/>
      <c r="U996" s="23"/>
      <c r="V996" s="23"/>
      <c r="W996" s="29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3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8"/>
      <c r="AY996" s="28"/>
      <c r="AZ996" s="28"/>
      <c r="BA996" s="28"/>
      <c r="BB996" s="28"/>
      <c r="BC996" s="28"/>
      <c r="BD996" s="23"/>
      <c r="BE996" s="72"/>
      <c r="BF996" s="72"/>
      <c r="BG996" s="72"/>
      <c r="BH996" s="229"/>
      <c r="BI996" s="229"/>
      <c r="BJ996" s="27"/>
      <c r="BK996" s="27"/>
      <c r="BL996" s="26"/>
      <c r="BM996" s="27"/>
      <c r="BN996" s="23"/>
      <c r="BO996" s="23"/>
      <c r="BP996" s="23"/>
      <c r="BQ996" s="23"/>
      <c r="BR996" s="27"/>
      <c r="BS996" s="27"/>
      <c r="BT996" s="78"/>
      <c r="BU996" s="229"/>
      <c r="BV996" s="229"/>
      <c r="BW996" s="27"/>
      <c r="BX996" s="27"/>
      <c r="BY996" s="23"/>
      <c r="BZ996" s="23"/>
      <c r="CA996" s="23"/>
      <c r="CB996" s="27"/>
      <c r="CC996" s="78"/>
      <c r="CD996" s="229"/>
      <c r="CE996" s="229"/>
      <c r="CF996" s="23"/>
      <c r="CG996" s="27"/>
      <c r="CH996" s="23"/>
      <c r="CI996" s="23"/>
      <c r="CJ996" s="23"/>
      <c r="CK996" s="23"/>
      <c r="CL996" s="23"/>
      <c r="CM996" s="23"/>
      <c r="CN996" s="23"/>
      <c r="CO996" s="23"/>
      <c r="CP996" s="26"/>
      <c r="CQ996" s="23"/>
      <c r="CR996" s="23"/>
      <c r="CS996" s="23"/>
      <c r="CT996" s="23"/>
      <c r="CU996" s="23"/>
      <c r="CV996" s="23"/>
      <c r="CW996" s="23"/>
      <c r="CX996" s="23"/>
      <c r="CY996" s="23"/>
      <c r="CZ996" s="61"/>
      <c r="DA996" s="23"/>
      <c r="DB996" s="23"/>
      <c r="DC996" s="23"/>
      <c r="DD996" s="23"/>
      <c r="DE996" s="23"/>
      <c r="DF996" s="23"/>
      <c r="DG996" s="79"/>
      <c r="DH996" s="80"/>
      <c r="DI996" s="79"/>
      <c r="DJ996" s="81"/>
      <c r="DK996" s="47"/>
      <c r="DL996" s="47"/>
      <c r="DM996" s="47"/>
      <c r="DN996" s="23"/>
      <c r="DO996" s="23"/>
      <c r="DQ996" s="50"/>
    </row>
    <row r="997" spans="2:121" ht="15.75" customHeight="1" x14ac:dyDescent="0.3">
      <c r="B997" s="5"/>
      <c r="C997" s="5"/>
      <c r="D997" s="5"/>
      <c r="E997" s="23"/>
      <c r="F997" s="23"/>
      <c r="G997" s="23"/>
      <c r="H997" s="23"/>
      <c r="I997" s="23"/>
      <c r="J997" s="24"/>
      <c r="K997" s="27"/>
      <c r="L997" s="24"/>
      <c r="M997" s="24"/>
      <c r="N997" s="26"/>
      <c r="O997" s="27"/>
      <c r="P997" s="27"/>
      <c r="Q997" s="23"/>
      <c r="R997" s="27"/>
      <c r="S997" s="27"/>
      <c r="T997" s="27"/>
      <c r="U997" s="23"/>
      <c r="V997" s="23"/>
      <c r="W997" s="29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3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8"/>
      <c r="AY997" s="28"/>
      <c r="AZ997" s="28"/>
      <c r="BA997" s="28"/>
      <c r="BB997" s="28"/>
      <c r="BC997" s="28"/>
      <c r="BD997" s="23"/>
      <c r="BE997" s="72"/>
      <c r="BF997" s="72"/>
      <c r="BG997" s="72"/>
      <c r="BH997" s="229"/>
      <c r="BI997" s="229"/>
      <c r="BJ997" s="27"/>
      <c r="BK997" s="27"/>
      <c r="BL997" s="26"/>
      <c r="BM997" s="27"/>
      <c r="BN997" s="23"/>
      <c r="BO997" s="23"/>
      <c r="BP997" s="23"/>
      <c r="BQ997" s="23"/>
      <c r="BR997" s="27"/>
      <c r="BS997" s="27"/>
      <c r="BT997" s="78"/>
      <c r="BU997" s="229"/>
      <c r="BV997" s="229"/>
      <c r="BW997" s="27"/>
      <c r="BX997" s="27"/>
      <c r="BY997" s="23"/>
      <c r="BZ997" s="23"/>
      <c r="CA997" s="23"/>
      <c r="CB997" s="27"/>
      <c r="CC997" s="78"/>
      <c r="CD997" s="229"/>
      <c r="CE997" s="229"/>
      <c r="CF997" s="23"/>
      <c r="CG997" s="27"/>
      <c r="CH997" s="23"/>
      <c r="CI997" s="23"/>
      <c r="CJ997" s="23"/>
      <c r="CK997" s="23"/>
      <c r="CL997" s="23"/>
      <c r="CM997" s="23"/>
      <c r="CN997" s="23"/>
      <c r="CO997" s="23"/>
      <c r="CP997" s="26"/>
      <c r="CQ997" s="23"/>
      <c r="CR997" s="23"/>
      <c r="CS997" s="23"/>
      <c r="CT997" s="23"/>
      <c r="CU997" s="23"/>
      <c r="CV997" s="23"/>
      <c r="CW997" s="23"/>
      <c r="CX997" s="23"/>
      <c r="CY997" s="23"/>
      <c r="CZ997" s="61"/>
      <c r="DA997" s="23"/>
      <c r="DB997" s="23"/>
      <c r="DC997" s="23"/>
      <c r="DD997" s="23"/>
      <c r="DE997" s="23"/>
      <c r="DF997" s="23"/>
      <c r="DG997" s="79"/>
      <c r="DH997" s="80"/>
      <c r="DI997" s="79"/>
      <c r="DJ997" s="81"/>
      <c r="DK997" s="47"/>
      <c r="DL997" s="47"/>
      <c r="DM997" s="47"/>
      <c r="DN997" s="23"/>
      <c r="DO997" s="23"/>
      <c r="DQ997" s="50"/>
    </row>
    <row r="998" spans="2:121" ht="15.75" customHeight="1" x14ac:dyDescent="0.3">
      <c r="B998" s="5"/>
      <c r="C998" s="5"/>
      <c r="D998" s="5"/>
      <c r="E998" s="23"/>
      <c r="F998" s="23"/>
      <c r="G998" s="23"/>
      <c r="H998" s="23"/>
      <c r="I998" s="23"/>
      <c r="J998" s="24"/>
      <c r="K998" s="27"/>
      <c r="L998" s="24"/>
      <c r="M998" s="24"/>
      <c r="N998" s="26"/>
      <c r="O998" s="27"/>
      <c r="P998" s="27"/>
      <c r="Q998" s="23"/>
      <c r="R998" s="27"/>
      <c r="S998" s="27"/>
      <c r="T998" s="27"/>
      <c r="U998" s="23"/>
      <c r="V998" s="23"/>
      <c r="W998" s="29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3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8"/>
      <c r="AY998" s="28"/>
      <c r="AZ998" s="28"/>
      <c r="BA998" s="28"/>
      <c r="BB998" s="28"/>
      <c r="BC998" s="28"/>
      <c r="BD998" s="23"/>
      <c r="BE998" s="72"/>
      <c r="BF998" s="72"/>
      <c r="BG998" s="72"/>
      <c r="BH998" s="229"/>
      <c r="BI998" s="229"/>
      <c r="BJ998" s="27"/>
      <c r="BK998" s="27"/>
      <c r="BL998" s="26"/>
      <c r="BM998" s="27"/>
      <c r="BN998" s="23"/>
      <c r="BO998" s="23"/>
      <c r="BP998" s="23"/>
      <c r="BQ998" s="23"/>
      <c r="BR998" s="27"/>
      <c r="BS998" s="27"/>
      <c r="BT998" s="78"/>
      <c r="BU998" s="229"/>
      <c r="BV998" s="229"/>
      <c r="BW998" s="27"/>
      <c r="BX998" s="27"/>
      <c r="BY998" s="23"/>
      <c r="BZ998" s="23"/>
      <c r="CA998" s="23"/>
      <c r="CB998" s="27"/>
      <c r="CC998" s="78"/>
      <c r="CD998" s="229"/>
      <c r="CE998" s="229"/>
      <c r="CF998" s="23"/>
      <c r="CG998" s="27"/>
      <c r="CH998" s="23"/>
      <c r="CI998" s="23"/>
      <c r="CJ998" s="23"/>
      <c r="CK998" s="23"/>
      <c r="CL998" s="23"/>
      <c r="CM998" s="23"/>
      <c r="CN998" s="23"/>
      <c r="CO998" s="23"/>
      <c r="CP998" s="26"/>
      <c r="CQ998" s="23"/>
      <c r="CR998" s="23"/>
      <c r="CS998" s="23"/>
      <c r="CT998" s="23"/>
      <c r="CU998" s="23"/>
      <c r="CV998" s="23"/>
      <c r="CW998" s="23"/>
      <c r="CX998" s="23"/>
      <c r="CY998" s="23"/>
      <c r="CZ998" s="61"/>
      <c r="DA998" s="23"/>
      <c r="DB998" s="23"/>
      <c r="DC998" s="23"/>
      <c r="DD998" s="23"/>
      <c r="DE998" s="23"/>
      <c r="DF998" s="23"/>
      <c r="DG998" s="79"/>
      <c r="DH998" s="80"/>
      <c r="DI998" s="79"/>
      <c r="DJ998" s="81"/>
      <c r="DK998" s="47"/>
      <c r="DL998" s="47"/>
      <c r="DM998" s="47"/>
      <c r="DN998" s="23"/>
      <c r="DO998" s="23"/>
      <c r="DQ998" s="50"/>
    </row>
    <row r="999" spans="2:121" ht="15.75" customHeight="1" x14ac:dyDescent="0.3">
      <c r="B999" s="5"/>
      <c r="C999" s="5"/>
      <c r="D999" s="5"/>
      <c r="E999" s="23"/>
      <c r="F999" s="23"/>
      <c r="G999" s="23"/>
      <c r="H999" s="23"/>
      <c r="I999" s="23"/>
      <c r="J999" s="24"/>
      <c r="K999" s="27"/>
      <c r="L999" s="24"/>
      <c r="M999" s="24"/>
      <c r="N999" s="26"/>
      <c r="O999" s="27"/>
      <c r="P999" s="27"/>
      <c r="Q999" s="23"/>
      <c r="R999" s="27"/>
      <c r="S999" s="27"/>
      <c r="T999" s="27"/>
      <c r="U999" s="23"/>
      <c r="V999" s="23"/>
      <c r="W999" s="29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3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8"/>
      <c r="AY999" s="28"/>
      <c r="AZ999" s="28"/>
      <c r="BA999" s="28"/>
      <c r="BB999" s="28"/>
      <c r="BC999" s="28"/>
      <c r="BD999" s="23"/>
      <c r="BE999" s="72"/>
      <c r="BF999" s="72"/>
      <c r="BG999" s="72"/>
      <c r="BH999" s="229"/>
      <c r="BI999" s="229"/>
      <c r="BJ999" s="27"/>
      <c r="BK999" s="27"/>
      <c r="BL999" s="26"/>
      <c r="BM999" s="27"/>
      <c r="BN999" s="23"/>
      <c r="BO999" s="23"/>
      <c r="BP999" s="23"/>
      <c r="BQ999" s="23"/>
      <c r="BR999" s="27"/>
      <c r="BS999" s="27"/>
      <c r="BT999" s="78"/>
      <c r="BU999" s="229"/>
      <c r="BV999" s="229"/>
      <c r="BW999" s="27"/>
      <c r="BX999" s="27"/>
      <c r="BY999" s="23"/>
      <c r="BZ999" s="23"/>
      <c r="CA999" s="23"/>
      <c r="CB999" s="27"/>
      <c r="CC999" s="78"/>
      <c r="CD999" s="229"/>
      <c r="CE999" s="229"/>
      <c r="CF999" s="23"/>
      <c r="CG999" s="27"/>
      <c r="CH999" s="23"/>
      <c r="CI999" s="23"/>
      <c r="CJ999" s="23"/>
      <c r="CK999" s="23"/>
      <c r="CL999" s="23"/>
      <c r="CM999" s="23"/>
      <c r="CN999" s="23"/>
      <c r="CO999" s="23"/>
      <c r="CP999" s="26"/>
      <c r="CQ999" s="23"/>
      <c r="CR999" s="23"/>
      <c r="CS999" s="23"/>
      <c r="CT999" s="23"/>
      <c r="CU999" s="23"/>
      <c r="CV999" s="23"/>
      <c r="CW999" s="23"/>
      <c r="CX999" s="23"/>
      <c r="CY999" s="23"/>
      <c r="CZ999" s="61"/>
      <c r="DA999" s="23"/>
      <c r="DB999" s="23"/>
      <c r="DC999" s="23"/>
      <c r="DD999" s="23"/>
      <c r="DE999" s="23"/>
      <c r="DF999" s="23"/>
      <c r="DG999" s="79"/>
      <c r="DH999" s="80"/>
      <c r="DI999" s="79"/>
      <c r="DJ999" s="81"/>
      <c r="DK999" s="47"/>
      <c r="DL999" s="47"/>
      <c r="DM999" s="47"/>
      <c r="DN999" s="23"/>
      <c r="DO999" s="23"/>
      <c r="DQ999" s="50"/>
    </row>
    <row r="1000" spans="2:121" ht="15.75" customHeight="1" x14ac:dyDescent="0.3">
      <c r="B1000" s="5"/>
      <c r="C1000" s="5"/>
      <c r="D1000" s="5"/>
      <c r="E1000" s="23"/>
      <c r="F1000" s="23"/>
      <c r="G1000" s="23"/>
      <c r="H1000" s="23"/>
      <c r="I1000" s="23"/>
      <c r="J1000" s="24"/>
      <c r="K1000" s="27"/>
      <c r="L1000" s="24"/>
      <c r="M1000" s="24"/>
      <c r="N1000" s="26"/>
      <c r="O1000" s="27"/>
      <c r="P1000" s="27"/>
      <c r="Q1000" s="23"/>
      <c r="R1000" s="27"/>
      <c r="S1000" s="27"/>
      <c r="T1000" s="27"/>
      <c r="U1000" s="23"/>
      <c r="V1000" s="23"/>
      <c r="W1000" s="29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3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8"/>
      <c r="AY1000" s="28"/>
      <c r="AZ1000" s="28"/>
      <c r="BA1000" s="28"/>
      <c r="BB1000" s="28"/>
      <c r="BC1000" s="28"/>
      <c r="BD1000" s="23"/>
      <c r="BE1000" s="72"/>
      <c r="BF1000" s="72"/>
      <c r="BG1000" s="72"/>
      <c r="BH1000" s="229"/>
      <c r="BI1000" s="229"/>
      <c r="BJ1000" s="27"/>
      <c r="BK1000" s="27"/>
      <c r="BL1000" s="26"/>
      <c r="BM1000" s="27"/>
      <c r="BN1000" s="23"/>
      <c r="BO1000" s="23"/>
      <c r="BP1000" s="23"/>
      <c r="BQ1000" s="23"/>
      <c r="BR1000" s="27"/>
      <c r="BS1000" s="27"/>
      <c r="BT1000" s="78"/>
      <c r="BU1000" s="229"/>
      <c r="BV1000" s="229"/>
      <c r="BW1000" s="27"/>
      <c r="BX1000" s="27"/>
      <c r="BY1000" s="23"/>
      <c r="BZ1000" s="23"/>
      <c r="CA1000" s="23"/>
      <c r="CB1000" s="27"/>
      <c r="CC1000" s="78"/>
      <c r="CD1000" s="229"/>
      <c r="CE1000" s="229"/>
      <c r="CF1000" s="23"/>
      <c r="CG1000" s="27"/>
      <c r="CH1000" s="23"/>
      <c r="CI1000" s="23"/>
      <c r="CJ1000" s="23"/>
      <c r="CK1000" s="23"/>
      <c r="CL1000" s="23"/>
      <c r="CM1000" s="23"/>
      <c r="CN1000" s="23"/>
      <c r="CO1000" s="23"/>
      <c r="CP1000" s="26"/>
      <c r="CQ1000" s="23"/>
      <c r="CR1000" s="23"/>
      <c r="CS1000" s="23"/>
      <c r="CT1000" s="23"/>
      <c r="CU1000" s="23"/>
      <c r="CV1000" s="23"/>
      <c r="CW1000" s="23"/>
      <c r="CX1000" s="23"/>
      <c r="CY1000" s="23"/>
      <c r="CZ1000" s="61"/>
      <c r="DA1000" s="23"/>
      <c r="DB1000" s="23"/>
      <c r="DC1000" s="23"/>
      <c r="DD1000" s="23"/>
      <c r="DE1000" s="23"/>
      <c r="DF1000" s="23"/>
      <c r="DG1000" s="79"/>
      <c r="DH1000" s="80"/>
      <c r="DI1000" s="79"/>
      <c r="DJ1000" s="81"/>
      <c r="DK1000" s="47"/>
      <c r="DL1000" s="47"/>
      <c r="DM1000" s="47"/>
      <c r="DN1000" s="23"/>
      <c r="DO1000" s="23"/>
      <c r="DQ1000" s="50"/>
    </row>
    <row r="1001" spans="2:121" ht="15.75" customHeight="1" x14ac:dyDescent="0.3">
      <c r="B1001" s="5"/>
      <c r="C1001" s="5"/>
      <c r="D1001" s="5"/>
      <c r="E1001" s="23"/>
      <c r="F1001" s="23"/>
      <c r="G1001" s="23"/>
      <c r="H1001" s="23"/>
      <c r="I1001" s="23"/>
      <c r="J1001" s="24"/>
      <c r="K1001" s="27"/>
      <c r="L1001" s="24"/>
      <c r="M1001" s="24"/>
      <c r="N1001" s="26"/>
      <c r="O1001" s="27"/>
      <c r="P1001" s="27"/>
      <c r="Q1001" s="23"/>
      <c r="R1001" s="27"/>
      <c r="S1001" s="27"/>
      <c r="T1001" s="27"/>
      <c r="U1001" s="23"/>
      <c r="V1001" s="23"/>
      <c r="W1001" s="29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3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8"/>
      <c r="AY1001" s="28"/>
      <c r="AZ1001" s="28"/>
      <c r="BA1001" s="28"/>
      <c r="BB1001" s="28"/>
      <c r="BC1001" s="28"/>
      <c r="BD1001" s="23"/>
      <c r="BE1001" s="72"/>
      <c r="BF1001" s="72"/>
      <c r="BG1001" s="72"/>
      <c r="BH1001" s="229"/>
      <c r="BI1001" s="229"/>
      <c r="BJ1001" s="27"/>
      <c r="BK1001" s="27"/>
      <c r="BL1001" s="26"/>
      <c r="BM1001" s="27"/>
      <c r="BN1001" s="23"/>
      <c r="BO1001" s="23"/>
      <c r="BP1001" s="23"/>
      <c r="BQ1001" s="23"/>
      <c r="BR1001" s="27"/>
      <c r="BS1001" s="27"/>
      <c r="BT1001" s="78"/>
      <c r="BU1001" s="229"/>
      <c r="BV1001" s="229"/>
      <c r="BW1001" s="27"/>
      <c r="BX1001" s="27"/>
      <c r="BY1001" s="23"/>
      <c r="BZ1001" s="23"/>
      <c r="CA1001" s="23"/>
      <c r="CB1001" s="27"/>
      <c r="CC1001" s="78"/>
      <c r="CD1001" s="229"/>
      <c r="CE1001" s="229"/>
      <c r="CF1001" s="23"/>
      <c r="CG1001" s="27"/>
      <c r="CH1001" s="23"/>
      <c r="CI1001" s="23"/>
      <c r="CJ1001" s="23"/>
      <c r="CK1001" s="23"/>
      <c r="CL1001" s="23"/>
      <c r="CM1001" s="23"/>
      <c r="CN1001" s="23"/>
      <c r="CO1001" s="23"/>
      <c r="CP1001" s="26"/>
      <c r="CQ1001" s="23"/>
      <c r="CR1001" s="23"/>
      <c r="CS1001" s="23"/>
      <c r="CT1001" s="23"/>
      <c r="CU1001" s="23"/>
      <c r="CV1001" s="23"/>
      <c r="CW1001" s="23"/>
      <c r="CX1001" s="23"/>
      <c r="CY1001" s="23"/>
      <c r="CZ1001" s="61"/>
      <c r="DA1001" s="23"/>
      <c r="DB1001" s="23"/>
      <c r="DC1001" s="23"/>
      <c r="DD1001" s="23"/>
      <c r="DE1001" s="23"/>
      <c r="DF1001" s="23"/>
      <c r="DG1001" s="79"/>
      <c r="DH1001" s="80"/>
      <c r="DI1001" s="79"/>
      <c r="DJ1001" s="81"/>
      <c r="DK1001" s="47"/>
      <c r="DL1001" s="47"/>
      <c r="DM1001" s="47"/>
      <c r="DN1001" s="23"/>
      <c r="DO1001" s="23"/>
      <c r="DQ1001" s="50"/>
    </row>
    <row r="1002" spans="2:121" ht="15.75" customHeight="1" x14ac:dyDescent="0.3">
      <c r="B1002" s="5"/>
      <c r="C1002" s="5"/>
      <c r="D1002" s="5"/>
      <c r="E1002" s="23"/>
      <c r="F1002" s="23"/>
      <c r="G1002" s="23"/>
      <c r="H1002" s="23"/>
      <c r="I1002" s="23"/>
      <c r="J1002" s="24"/>
      <c r="K1002" s="27"/>
      <c r="L1002" s="24"/>
      <c r="M1002" s="24"/>
      <c r="N1002" s="26"/>
      <c r="O1002" s="27"/>
      <c r="P1002" s="27"/>
      <c r="Q1002" s="23"/>
      <c r="R1002" s="27"/>
      <c r="S1002" s="27"/>
      <c r="T1002" s="27"/>
      <c r="U1002" s="23"/>
      <c r="V1002" s="23"/>
      <c r="W1002" s="29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3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8"/>
      <c r="AY1002" s="28"/>
      <c r="AZ1002" s="28"/>
      <c r="BA1002" s="28"/>
      <c r="BB1002" s="28"/>
      <c r="BC1002" s="28"/>
      <c r="BD1002" s="23"/>
      <c r="BE1002" s="72"/>
      <c r="BF1002" s="72"/>
      <c r="BG1002" s="72"/>
      <c r="BH1002" s="229"/>
      <c r="BI1002" s="229"/>
      <c r="BJ1002" s="27"/>
      <c r="BK1002" s="27"/>
      <c r="BL1002" s="26"/>
      <c r="BM1002" s="27"/>
      <c r="BN1002" s="23"/>
      <c r="BO1002" s="23"/>
      <c r="BP1002" s="23"/>
      <c r="BQ1002" s="23"/>
      <c r="BR1002" s="27"/>
      <c r="BS1002" s="27"/>
      <c r="BT1002" s="78"/>
      <c r="BU1002" s="229"/>
      <c r="BV1002" s="229"/>
      <c r="BW1002" s="27"/>
      <c r="BX1002" s="27"/>
      <c r="BY1002" s="23"/>
      <c r="BZ1002" s="23"/>
      <c r="CA1002" s="23"/>
      <c r="CB1002" s="27"/>
      <c r="CC1002" s="78"/>
      <c r="CD1002" s="229"/>
      <c r="CE1002" s="229"/>
      <c r="CF1002" s="23"/>
      <c r="CG1002" s="27"/>
      <c r="CH1002" s="23"/>
      <c r="CI1002" s="23"/>
      <c r="CJ1002" s="23"/>
      <c r="CK1002" s="23"/>
      <c r="CL1002" s="23"/>
      <c r="CM1002" s="23"/>
      <c r="CN1002" s="23"/>
      <c r="CO1002" s="23"/>
      <c r="CP1002" s="26"/>
      <c r="CQ1002" s="23"/>
      <c r="CR1002" s="23"/>
      <c r="CS1002" s="23"/>
      <c r="CT1002" s="23"/>
      <c r="CU1002" s="23"/>
      <c r="CV1002" s="23"/>
      <c r="CW1002" s="23"/>
      <c r="CX1002" s="23"/>
      <c r="CY1002" s="23"/>
      <c r="CZ1002" s="61"/>
      <c r="DA1002" s="23"/>
      <c r="DB1002" s="23"/>
      <c r="DC1002" s="23"/>
      <c r="DD1002" s="23"/>
      <c r="DE1002" s="23"/>
      <c r="DF1002" s="23"/>
      <c r="DG1002" s="79"/>
      <c r="DH1002" s="80"/>
      <c r="DI1002" s="79"/>
      <c r="DJ1002" s="81"/>
      <c r="DK1002" s="47"/>
      <c r="DL1002" s="47"/>
      <c r="DM1002" s="47"/>
      <c r="DN1002" s="23"/>
      <c r="DO1002" s="23"/>
      <c r="DQ1002" s="50"/>
    </row>
    <row r="1003" spans="2:121" ht="15.75" customHeight="1" x14ac:dyDescent="0.3">
      <c r="B1003" s="5"/>
      <c r="C1003" s="5"/>
      <c r="D1003" s="5"/>
      <c r="E1003" s="23"/>
      <c r="F1003" s="23"/>
      <c r="G1003" s="23"/>
      <c r="H1003" s="23"/>
      <c r="I1003" s="23"/>
      <c r="J1003" s="24"/>
      <c r="K1003" s="27"/>
      <c r="L1003" s="24"/>
      <c r="M1003" s="24"/>
      <c r="N1003" s="26"/>
      <c r="O1003" s="27"/>
      <c r="P1003" s="27"/>
      <c r="Q1003" s="23"/>
      <c r="R1003" s="27"/>
      <c r="S1003" s="27"/>
      <c r="T1003" s="27"/>
      <c r="U1003" s="23"/>
      <c r="V1003" s="23"/>
      <c r="W1003" s="29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3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8"/>
      <c r="AY1003" s="28"/>
      <c r="AZ1003" s="28"/>
      <c r="BA1003" s="28"/>
      <c r="BB1003" s="28"/>
      <c r="BC1003" s="28"/>
      <c r="BD1003" s="23"/>
      <c r="BE1003" s="72"/>
      <c r="BF1003" s="72"/>
      <c r="BG1003" s="72"/>
      <c r="BH1003" s="229"/>
      <c r="BI1003" s="229"/>
      <c r="BJ1003" s="27"/>
      <c r="BK1003" s="27"/>
      <c r="BL1003" s="26"/>
      <c r="BM1003" s="27"/>
      <c r="BN1003" s="23"/>
      <c r="BO1003" s="23"/>
      <c r="BP1003" s="23"/>
      <c r="BQ1003" s="23"/>
      <c r="BR1003" s="27"/>
      <c r="BS1003" s="27"/>
      <c r="BT1003" s="78"/>
      <c r="BU1003" s="229"/>
      <c r="BV1003" s="229"/>
      <c r="BW1003" s="27"/>
      <c r="BX1003" s="27"/>
      <c r="BY1003" s="23"/>
      <c r="BZ1003" s="23"/>
      <c r="CA1003" s="23"/>
      <c r="CB1003" s="27"/>
      <c r="CC1003" s="78"/>
      <c r="CD1003" s="229"/>
      <c r="CE1003" s="229"/>
      <c r="CF1003" s="23"/>
      <c r="CG1003" s="27"/>
      <c r="CH1003" s="23"/>
      <c r="CI1003" s="23"/>
      <c r="CJ1003" s="23"/>
      <c r="CK1003" s="23"/>
      <c r="CL1003" s="23"/>
      <c r="CM1003" s="23"/>
      <c r="CN1003" s="23"/>
      <c r="CO1003" s="23"/>
      <c r="CP1003" s="26"/>
      <c r="CQ1003" s="23"/>
      <c r="CR1003" s="23"/>
      <c r="CS1003" s="23"/>
      <c r="CT1003" s="23"/>
      <c r="CU1003" s="23"/>
      <c r="CV1003" s="23"/>
      <c r="CW1003" s="23"/>
      <c r="CX1003" s="23"/>
      <c r="CY1003" s="23"/>
      <c r="CZ1003" s="61"/>
      <c r="DA1003" s="23"/>
      <c r="DB1003" s="23"/>
      <c r="DC1003" s="23"/>
      <c r="DD1003" s="23"/>
      <c r="DE1003" s="23"/>
      <c r="DF1003" s="23"/>
      <c r="DG1003" s="79"/>
      <c r="DH1003" s="80"/>
      <c r="DI1003" s="79"/>
      <c r="DJ1003" s="81"/>
      <c r="DK1003" s="47"/>
      <c r="DL1003" s="47"/>
      <c r="DM1003" s="47"/>
      <c r="DN1003" s="23"/>
      <c r="DO1003" s="23"/>
      <c r="DQ1003" s="50"/>
    </row>
    <row r="1004" spans="2:121" ht="15.75" customHeight="1" x14ac:dyDescent="0.3">
      <c r="B1004" s="5"/>
      <c r="C1004" s="5"/>
      <c r="D1004" s="5"/>
      <c r="E1004" s="23"/>
      <c r="F1004" s="23"/>
      <c r="G1004" s="23"/>
      <c r="H1004" s="23"/>
      <c r="I1004" s="23"/>
      <c r="J1004" s="24"/>
      <c r="K1004" s="27"/>
      <c r="L1004" s="24"/>
      <c r="M1004" s="24"/>
      <c r="N1004" s="26"/>
      <c r="O1004" s="27"/>
      <c r="P1004" s="27"/>
      <c r="Q1004" s="23"/>
      <c r="R1004" s="27"/>
      <c r="S1004" s="27"/>
      <c r="T1004" s="27"/>
      <c r="U1004" s="23"/>
      <c r="V1004" s="23"/>
      <c r="W1004" s="29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3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8"/>
      <c r="AY1004" s="28"/>
      <c r="AZ1004" s="28"/>
      <c r="BA1004" s="28"/>
      <c r="BB1004" s="28"/>
      <c r="BC1004" s="28"/>
      <c r="BD1004" s="23"/>
      <c r="BE1004" s="72"/>
      <c r="BF1004" s="72"/>
      <c r="BG1004" s="72"/>
      <c r="BH1004" s="229"/>
      <c r="BI1004" s="229"/>
      <c r="BJ1004" s="27"/>
      <c r="BK1004" s="27"/>
      <c r="BL1004" s="26"/>
      <c r="BM1004" s="27"/>
      <c r="BN1004" s="23"/>
      <c r="BO1004" s="23"/>
      <c r="BP1004" s="23"/>
      <c r="BQ1004" s="23"/>
      <c r="BR1004" s="27"/>
      <c r="BS1004" s="27"/>
      <c r="BT1004" s="78"/>
      <c r="BU1004" s="229"/>
      <c r="BV1004" s="229"/>
      <c r="BW1004" s="27"/>
      <c r="BX1004" s="27"/>
      <c r="BY1004" s="23"/>
      <c r="BZ1004" s="23"/>
      <c r="CA1004" s="23"/>
      <c r="CB1004" s="27"/>
      <c r="CC1004" s="78"/>
      <c r="CD1004" s="229"/>
      <c r="CE1004" s="229"/>
      <c r="CF1004" s="23"/>
      <c r="CG1004" s="27"/>
      <c r="CH1004" s="23"/>
      <c r="CI1004" s="23"/>
      <c r="CJ1004" s="23"/>
      <c r="CK1004" s="23"/>
      <c r="CL1004" s="23"/>
      <c r="CM1004" s="23"/>
      <c r="CN1004" s="23"/>
      <c r="CO1004" s="23"/>
      <c r="CP1004" s="26"/>
      <c r="CQ1004" s="23"/>
      <c r="CR1004" s="23"/>
      <c r="CS1004" s="23"/>
      <c r="CT1004" s="23"/>
      <c r="CU1004" s="23"/>
      <c r="CV1004" s="23"/>
      <c r="CW1004" s="23"/>
      <c r="CX1004" s="23"/>
      <c r="CY1004" s="23"/>
      <c r="CZ1004" s="61"/>
      <c r="DA1004" s="23"/>
      <c r="DB1004" s="23"/>
      <c r="DC1004" s="23"/>
      <c r="DD1004" s="23"/>
      <c r="DE1004" s="23"/>
      <c r="DF1004" s="23"/>
      <c r="DG1004" s="79"/>
      <c r="DH1004" s="80"/>
      <c r="DI1004" s="79"/>
      <c r="DJ1004" s="81"/>
      <c r="DK1004" s="47"/>
      <c r="DL1004" s="47"/>
      <c r="DM1004" s="47"/>
      <c r="DN1004" s="23"/>
      <c r="DO1004" s="23"/>
      <c r="DQ1004" s="50"/>
    </row>
    <row r="1005" spans="2:121" ht="15.75" customHeight="1" x14ac:dyDescent="0.3">
      <c r="B1005" s="5"/>
      <c r="C1005" s="5"/>
      <c r="D1005" s="5"/>
      <c r="E1005" s="23"/>
      <c r="F1005" s="23"/>
      <c r="G1005" s="23"/>
      <c r="H1005" s="23"/>
      <c r="I1005" s="23"/>
      <c r="J1005" s="24"/>
      <c r="K1005" s="27"/>
      <c r="L1005" s="24"/>
      <c r="M1005" s="24"/>
      <c r="N1005" s="26"/>
      <c r="O1005" s="27"/>
      <c r="P1005" s="27"/>
      <c r="Q1005" s="23"/>
      <c r="R1005" s="27"/>
      <c r="S1005" s="27"/>
      <c r="T1005" s="27"/>
      <c r="U1005" s="23"/>
      <c r="V1005" s="23"/>
      <c r="W1005" s="29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3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  <c r="AW1005" s="27"/>
      <c r="AX1005" s="28"/>
      <c r="AY1005" s="28"/>
      <c r="AZ1005" s="28"/>
      <c r="BA1005" s="28"/>
      <c r="BB1005" s="28"/>
      <c r="BC1005" s="28"/>
      <c r="BD1005" s="23"/>
      <c r="BE1005" s="72"/>
      <c r="BF1005" s="72"/>
      <c r="BG1005" s="72"/>
      <c r="BH1005" s="229"/>
      <c r="BI1005" s="229"/>
      <c r="BJ1005" s="27"/>
      <c r="BK1005" s="27"/>
      <c r="BL1005" s="26"/>
      <c r="BM1005" s="27"/>
      <c r="BN1005" s="23"/>
      <c r="BO1005" s="23"/>
      <c r="BP1005" s="23"/>
      <c r="BQ1005" s="23"/>
      <c r="BR1005" s="27"/>
      <c r="BS1005" s="27"/>
      <c r="BT1005" s="78"/>
      <c r="BU1005" s="229"/>
      <c r="BV1005" s="229"/>
      <c r="BW1005" s="27"/>
      <c r="BX1005" s="27"/>
      <c r="BY1005" s="23"/>
      <c r="BZ1005" s="23"/>
      <c r="CA1005" s="23"/>
      <c r="CB1005" s="27"/>
      <c r="CC1005" s="78"/>
      <c r="CD1005" s="229"/>
      <c r="CE1005" s="229"/>
      <c r="CF1005" s="23"/>
      <c r="CG1005" s="27"/>
      <c r="CH1005" s="23"/>
      <c r="CI1005" s="23"/>
      <c r="CJ1005" s="23"/>
      <c r="CK1005" s="23"/>
      <c r="CL1005" s="23"/>
      <c r="CM1005" s="23"/>
      <c r="CN1005" s="23"/>
      <c r="CO1005" s="23"/>
      <c r="CP1005" s="26"/>
      <c r="CQ1005" s="23"/>
      <c r="CR1005" s="23"/>
      <c r="CS1005" s="23"/>
      <c r="CT1005" s="23"/>
      <c r="CU1005" s="23"/>
      <c r="CV1005" s="23"/>
      <c r="CW1005" s="23"/>
      <c r="CX1005" s="23"/>
      <c r="CY1005" s="23"/>
      <c r="CZ1005" s="61"/>
      <c r="DA1005" s="23"/>
      <c r="DB1005" s="23"/>
      <c r="DC1005" s="23"/>
      <c r="DD1005" s="23"/>
      <c r="DE1005" s="23"/>
      <c r="DF1005" s="23"/>
      <c r="DG1005" s="79"/>
      <c r="DH1005" s="80"/>
      <c r="DI1005" s="79"/>
      <c r="DJ1005" s="81"/>
      <c r="DK1005" s="47"/>
      <c r="DL1005" s="47"/>
      <c r="DM1005" s="47"/>
      <c r="DN1005" s="23"/>
      <c r="DO1005" s="23"/>
      <c r="DQ1005" s="50"/>
    </row>
    <row r="1006" spans="2:121" ht="15.75" customHeight="1" x14ac:dyDescent="0.3">
      <c r="B1006" s="5"/>
      <c r="C1006" s="5"/>
      <c r="D1006" s="5"/>
      <c r="E1006" s="23"/>
      <c r="F1006" s="23"/>
      <c r="G1006" s="23"/>
      <c r="H1006" s="23"/>
      <c r="I1006" s="23"/>
      <c r="J1006" s="24"/>
      <c r="K1006" s="27"/>
      <c r="L1006" s="24"/>
      <c r="M1006" s="24"/>
      <c r="N1006" s="26"/>
      <c r="O1006" s="27"/>
      <c r="P1006" s="27"/>
      <c r="Q1006" s="23"/>
      <c r="R1006" s="27"/>
      <c r="S1006" s="27"/>
      <c r="T1006" s="27"/>
      <c r="U1006" s="23"/>
      <c r="V1006" s="23"/>
      <c r="W1006" s="29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3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8"/>
      <c r="AY1006" s="28"/>
      <c r="AZ1006" s="28"/>
      <c r="BA1006" s="28"/>
      <c r="BB1006" s="28"/>
      <c r="BC1006" s="28"/>
      <c r="BD1006" s="23"/>
      <c r="BE1006" s="72"/>
      <c r="BF1006" s="72"/>
      <c r="BG1006" s="72"/>
      <c r="BH1006" s="229"/>
      <c r="BI1006" s="229"/>
      <c r="BJ1006" s="27"/>
      <c r="BK1006" s="27"/>
      <c r="BL1006" s="26"/>
      <c r="BM1006" s="27"/>
      <c r="BN1006" s="23"/>
      <c r="BO1006" s="23"/>
      <c r="BP1006" s="23"/>
      <c r="BQ1006" s="23"/>
      <c r="BR1006" s="27"/>
      <c r="BS1006" s="27"/>
      <c r="BT1006" s="78"/>
      <c r="BU1006" s="229"/>
      <c r="BV1006" s="229"/>
      <c r="BW1006" s="27"/>
      <c r="BX1006" s="27"/>
      <c r="BY1006" s="23"/>
      <c r="BZ1006" s="23"/>
      <c r="CA1006" s="23"/>
      <c r="CB1006" s="27"/>
      <c r="CC1006" s="78"/>
      <c r="CD1006" s="229"/>
      <c r="CE1006" s="229"/>
      <c r="CF1006" s="23"/>
      <c r="CG1006" s="27"/>
      <c r="CH1006" s="23"/>
      <c r="CI1006" s="23"/>
      <c r="CJ1006" s="23"/>
      <c r="CK1006" s="23"/>
      <c r="CL1006" s="23"/>
      <c r="CM1006" s="23"/>
      <c r="CN1006" s="23"/>
      <c r="CO1006" s="23"/>
      <c r="CP1006" s="26"/>
      <c r="CQ1006" s="23"/>
      <c r="CR1006" s="23"/>
      <c r="CS1006" s="23"/>
      <c r="CT1006" s="23"/>
      <c r="CU1006" s="23"/>
      <c r="CV1006" s="23"/>
      <c r="CW1006" s="23"/>
      <c r="CX1006" s="23"/>
      <c r="CY1006" s="23"/>
      <c r="CZ1006" s="61"/>
      <c r="DA1006" s="23"/>
      <c r="DB1006" s="23"/>
      <c r="DC1006" s="23"/>
      <c r="DD1006" s="23"/>
      <c r="DE1006" s="23"/>
      <c r="DF1006" s="23"/>
      <c r="DG1006" s="79"/>
      <c r="DH1006" s="80"/>
      <c r="DI1006" s="79"/>
      <c r="DJ1006" s="81"/>
      <c r="DK1006" s="47"/>
      <c r="DL1006" s="47"/>
      <c r="DM1006" s="47"/>
      <c r="DN1006" s="23"/>
      <c r="DO1006" s="23"/>
      <c r="DQ1006" s="50"/>
    </row>
    <row r="1007" spans="2:121" ht="15.75" customHeight="1" x14ac:dyDescent="0.3">
      <c r="B1007" s="5"/>
      <c r="C1007" s="5"/>
      <c r="D1007" s="5"/>
      <c r="E1007" s="23"/>
      <c r="F1007" s="23"/>
      <c r="G1007" s="23"/>
      <c r="H1007" s="23"/>
      <c r="I1007" s="23"/>
      <c r="J1007" s="24"/>
      <c r="K1007" s="27"/>
      <c r="L1007" s="24"/>
      <c r="M1007" s="24"/>
      <c r="N1007" s="26"/>
      <c r="O1007" s="27"/>
      <c r="P1007" s="27"/>
      <c r="Q1007" s="23"/>
      <c r="R1007" s="27"/>
      <c r="S1007" s="27"/>
      <c r="T1007" s="27"/>
      <c r="U1007" s="23"/>
      <c r="V1007" s="23"/>
      <c r="W1007" s="29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3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/>
      <c r="AW1007" s="27"/>
      <c r="AX1007" s="28"/>
      <c r="AY1007" s="28"/>
      <c r="AZ1007" s="28"/>
      <c r="BA1007" s="28"/>
      <c r="BB1007" s="28"/>
      <c r="BC1007" s="28"/>
      <c r="BD1007" s="23"/>
      <c r="BE1007" s="72"/>
      <c r="BF1007" s="72"/>
      <c r="BG1007" s="72"/>
      <c r="BH1007" s="229"/>
      <c r="BI1007" s="229"/>
      <c r="BJ1007" s="27"/>
      <c r="BK1007" s="27"/>
      <c r="BL1007" s="26"/>
      <c r="BM1007" s="27"/>
      <c r="BN1007" s="23"/>
      <c r="BO1007" s="23"/>
      <c r="BP1007" s="23"/>
      <c r="BQ1007" s="23"/>
      <c r="BR1007" s="27"/>
      <c r="BS1007" s="27"/>
      <c r="BT1007" s="78"/>
      <c r="BU1007" s="229"/>
      <c r="BV1007" s="229"/>
      <c r="BW1007" s="27"/>
      <c r="BX1007" s="27"/>
      <c r="BY1007" s="23"/>
      <c r="BZ1007" s="23"/>
      <c r="CA1007" s="23"/>
      <c r="CB1007" s="27"/>
      <c r="CC1007" s="78"/>
      <c r="CD1007" s="229"/>
      <c r="CE1007" s="229"/>
      <c r="CF1007" s="23"/>
      <c r="CG1007" s="27"/>
      <c r="CH1007" s="23"/>
      <c r="CI1007" s="23"/>
      <c r="CJ1007" s="23"/>
      <c r="CK1007" s="23"/>
      <c r="CL1007" s="23"/>
      <c r="CM1007" s="23"/>
      <c r="CN1007" s="23"/>
      <c r="CO1007" s="23"/>
      <c r="CP1007" s="26"/>
      <c r="CQ1007" s="23"/>
      <c r="CR1007" s="23"/>
      <c r="CS1007" s="23"/>
      <c r="CT1007" s="23"/>
      <c r="CU1007" s="23"/>
      <c r="CV1007" s="23"/>
      <c r="CW1007" s="23"/>
      <c r="CX1007" s="23"/>
      <c r="CY1007" s="23"/>
      <c r="CZ1007" s="61"/>
      <c r="DA1007" s="23"/>
      <c r="DB1007" s="23"/>
      <c r="DC1007" s="23"/>
      <c r="DD1007" s="23"/>
      <c r="DE1007" s="23"/>
      <c r="DF1007" s="23"/>
      <c r="DG1007" s="79"/>
      <c r="DH1007" s="80"/>
      <c r="DI1007" s="79"/>
      <c r="DJ1007" s="81"/>
      <c r="DK1007" s="47"/>
      <c r="DL1007" s="47"/>
      <c r="DM1007" s="47"/>
      <c r="DN1007" s="23"/>
      <c r="DO1007" s="23"/>
      <c r="DQ1007" s="50"/>
    </row>
    <row r="1008" spans="2:121" ht="15.75" customHeight="1" x14ac:dyDescent="0.3">
      <c r="B1008" s="5"/>
      <c r="C1008" s="5"/>
      <c r="D1008" s="5"/>
      <c r="E1008" s="23"/>
      <c r="F1008" s="23"/>
      <c r="G1008" s="23"/>
      <c r="H1008" s="23"/>
      <c r="I1008" s="23"/>
      <c r="J1008" s="24"/>
      <c r="K1008" s="27"/>
      <c r="L1008" s="24"/>
      <c r="M1008" s="24"/>
      <c r="N1008" s="26"/>
      <c r="O1008" s="27"/>
      <c r="P1008" s="27"/>
      <c r="Q1008" s="23"/>
      <c r="R1008" s="27"/>
      <c r="S1008" s="27"/>
      <c r="T1008" s="27"/>
      <c r="U1008" s="23"/>
      <c r="V1008" s="23"/>
      <c r="W1008" s="29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3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7"/>
      <c r="AX1008" s="28"/>
      <c r="AY1008" s="28"/>
      <c r="AZ1008" s="28"/>
      <c r="BA1008" s="28"/>
      <c r="BB1008" s="28"/>
      <c r="BC1008" s="28"/>
      <c r="BD1008" s="23"/>
      <c r="BE1008" s="72"/>
      <c r="BF1008" s="72"/>
      <c r="BG1008" s="72"/>
      <c r="BH1008" s="229"/>
      <c r="BI1008" s="229"/>
      <c r="BJ1008" s="27"/>
      <c r="BK1008" s="27"/>
      <c r="BL1008" s="26"/>
      <c r="BM1008" s="27"/>
      <c r="BN1008" s="23"/>
      <c r="BO1008" s="23"/>
      <c r="BP1008" s="23"/>
      <c r="BQ1008" s="23"/>
      <c r="BR1008" s="27"/>
      <c r="BS1008" s="27"/>
      <c r="BT1008" s="78"/>
      <c r="BU1008" s="229"/>
      <c r="BV1008" s="229"/>
      <c r="BW1008" s="27"/>
      <c r="BX1008" s="27"/>
      <c r="BY1008" s="23"/>
      <c r="BZ1008" s="23"/>
      <c r="CA1008" s="23"/>
      <c r="CB1008" s="27"/>
      <c r="CC1008" s="78"/>
      <c r="CD1008" s="229"/>
      <c r="CE1008" s="229"/>
      <c r="CF1008" s="23"/>
      <c r="CG1008" s="27"/>
      <c r="CH1008" s="23"/>
      <c r="CI1008" s="23"/>
      <c r="CJ1008" s="23"/>
      <c r="CK1008" s="23"/>
      <c r="CL1008" s="23"/>
      <c r="CM1008" s="23"/>
      <c r="CN1008" s="23"/>
      <c r="CO1008" s="23"/>
      <c r="CP1008" s="26"/>
      <c r="CQ1008" s="23"/>
      <c r="CR1008" s="23"/>
      <c r="CS1008" s="23"/>
      <c r="CT1008" s="23"/>
      <c r="CU1008" s="23"/>
      <c r="CV1008" s="23"/>
      <c r="CW1008" s="23"/>
      <c r="CX1008" s="23"/>
      <c r="CY1008" s="23"/>
      <c r="CZ1008" s="61"/>
      <c r="DA1008" s="23"/>
      <c r="DB1008" s="23"/>
      <c r="DC1008" s="23"/>
      <c r="DD1008" s="23"/>
      <c r="DE1008" s="23"/>
      <c r="DF1008" s="23"/>
      <c r="DG1008" s="79"/>
      <c r="DH1008" s="80"/>
      <c r="DI1008" s="79"/>
      <c r="DJ1008" s="81"/>
      <c r="DK1008" s="47"/>
      <c r="DL1008" s="47"/>
      <c r="DM1008" s="47"/>
      <c r="DN1008" s="23"/>
      <c r="DO1008" s="23"/>
      <c r="DQ1008" s="50"/>
    </row>
    <row r="1009" spans="2:121" ht="15.75" customHeight="1" x14ac:dyDescent="0.3">
      <c r="B1009" s="5"/>
      <c r="C1009" s="5"/>
      <c r="D1009" s="5"/>
      <c r="E1009" s="23"/>
      <c r="F1009" s="23"/>
      <c r="G1009" s="23"/>
      <c r="H1009" s="23"/>
      <c r="I1009" s="23"/>
      <c r="J1009" s="24"/>
      <c r="K1009" s="27"/>
      <c r="L1009" s="24"/>
      <c r="M1009" s="24"/>
      <c r="N1009" s="26"/>
      <c r="O1009" s="27"/>
      <c r="P1009" s="27"/>
      <c r="Q1009" s="23"/>
      <c r="R1009" s="27"/>
      <c r="S1009" s="27"/>
      <c r="T1009" s="27"/>
      <c r="U1009" s="23"/>
      <c r="V1009" s="23"/>
      <c r="W1009" s="29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3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  <c r="AV1009" s="27"/>
      <c r="AW1009" s="27"/>
      <c r="AX1009" s="28"/>
      <c r="AY1009" s="28"/>
      <c r="AZ1009" s="28"/>
      <c r="BA1009" s="28"/>
      <c r="BB1009" s="28"/>
      <c r="BC1009" s="28"/>
      <c r="BD1009" s="23"/>
      <c r="BE1009" s="72"/>
      <c r="BF1009" s="72"/>
      <c r="BG1009" s="72"/>
      <c r="BH1009" s="229"/>
      <c r="BI1009" s="229"/>
      <c r="BJ1009" s="27"/>
      <c r="BK1009" s="27"/>
      <c r="BL1009" s="26"/>
      <c r="BM1009" s="27"/>
      <c r="BN1009" s="23"/>
      <c r="BO1009" s="23"/>
      <c r="BP1009" s="23"/>
      <c r="BQ1009" s="23"/>
      <c r="BR1009" s="27"/>
      <c r="BS1009" s="27"/>
      <c r="BT1009" s="78"/>
      <c r="BU1009" s="229"/>
      <c r="BV1009" s="229"/>
      <c r="BW1009" s="27"/>
      <c r="BX1009" s="27"/>
      <c r="BY1009" s="23"/>
      <c r="BZ1009" s="23"/>
      <c r="CA1009" s="23"/>
      <c r="CB1009" s="27"/>
      <c r="CC1009" s="78"/>
      <c r="CD1009" s="229"/>
      <c r="CE1009" s="229"/>
      <c r="CF1009" s="23"/>
      <c r="CG1009" s="27"/>
      <c r="CH1009" s="23"/>
      <c r="CI1009" s="23"/>
      <c r="CJ1009" s="23"/>
      <c r="CK1009" s="23"/>
      <c r="CL1009" s="23"/>
      <c r="CM1009" s="23"/>
      <c r="CN1009" s="23"/>
      <c r="CO1009" s="23"/>
      <c r="CP1009" s="26"/>
      <c r="CQ1009" s="23"/>
      <c r="CR1009" s="23"/>
      <c r="CS1009" s="23"/>
      <c r="CT1009" s="23"/>
      <c r="CU1009" s="23"/>
      <c r="CV1009" s="23"/>
      <c r="CW1009" s="23"/>
      <c r="CX1009" s="23"/>
      <c r="CY1009" s="23"/>
      <c r="CZ1009" s="61"/>
      <c r="DA1009" s="23"/>
      <c r="DB1009" s="23"/>
      <c r="DC1009" s="23"/>
      <c r="DD1009" s="23"/>
      <c r="DE1009" s="23"/>
      <c r="DF1009" s="23"/>
      <c r="DG1009" s="79"/>
      <c r="DH1009" s="80"/>
      <c r="DI1009" s="79"/>
      <c r="DJ1009" s="81"/>
      <c r="DK1009" s="47"/>
      <c r="DL1009" s="47"/>
      <c r="DM1009" s="47"/>
      <c r="DN1009" s="23"/>
      <c r="DO1009" s="23"/>
      <c r="DQ1009" s="50"/>
    </row>
    <row r="1010" spans="2:121" ht="15.75" customHeight="1" x14ac:dyDescent="0.3">
      <c r="B1010" s="5"/>
      <c r="C1010" s="5"/>
      <c r="D1010" s="5"/>
      <c r="E1010" s="23"/>
      <c r="F1010" s="23"/>
      <c r="G1010" s="23"/>
      <c r="H1010" s="23"/>
      <c r="I1010" s="23"/>
      <c r="J1010" s="24"/>
      <c r="K1010" s="27"/>
      <c r="L1010" s="24"/>
      <c r="M1010" s="24"/>
      <c r="N1010" s="26"/>
      <c r="O1010" s="27"/>
      <c r="P1010" s="27"/>
      <c r="Q1010" s="23"/>
      <c r="R1010" s="27"/>
      <c r="S1010" s="27"/>
      <c r="T1010" s="27"/>
      <c r="U1010" s="23"/>
      <c r="V1010" s="23"/>
      <c r="W1010" s="29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3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  <c r="AV1010" s="27"/>
      <c r="AW1010" s="27"/>
      <c r="AX1010" s="28"/>
      <c r="AY1010" s="28"/>
      <c r="AZ1010" s="28"/>
      <c r="BA1010" s="28"/>
      <c r="BB1010" s="28"/>
      <c r="BC1010" s="28"/>
      <c r="BD1010" s="23"/>
      <c r="BE1010" s="72"/>
      <c r="BF1010" s="72"/>
      <c r="BG1010" s="72"/>
      <c r="BH1010" s="229"/>
      <c r="BI1010" s="229"/>
      <c r="BJ1010" s="27"/>
      <c r="BK1010" s="27"/>
      <c r="BL1010" s="26"/>
      <c r="BM1010" s="27"/>
      <c r="BN1010" s="23"/>
      <c r="BO1010" s="23"/>
      <c r="BP1010" s="23"/>
      <c r="BQ1010" s="23"/>
      <c r="BR1010" s="27"/>
      <c r="BS1010" s="27"/>
      <c r="BT1010" s="78"/>
      <c r="BU1010" s="229"/>
      <c r="BV1010" s="229"/>
      <c r="BW1010" s="27"/>
      <c r="BX1010" s="27"/>
      <c r="BY1010" s="23"/>
      <c r="BZ1010" s="23"/>
      <c r="CA1010" s="23"/>
      <c r="CB1010" s="27"/>
      <c r="CC1010" s="78"/>
      <c r="CD1010" s="229"/>
      <c r="CE1010" s="229"/>
      <c r="CF1010" s="23"/>
      <c r="CG1010" s="27"/>
      <c r="CH1010" s="23"/>
      <c r="CI1010" s="23"/>
      <c r="CJ1010" s="23"/>
      <c r="CK1010" s="23"/>
      <c r="CL1010" s="23"/>
      <c r="CM1010" s="23"/>
      <c r="CN1010" s="23"/>
      <c r="CO1010" s="23"/>
      <c r="CP1010" s="26"/>
      <c r="CQ1010" s="23"/>
      <c r="CR1010" s="23"/>
      <c r="CS1010" s="23"/>
      <c r="CT1010" s="23"/>
      <c r="CU1010" s="23"/>
      <c r="CV1010" s="23"/>
      <c r="CW1010" s="23"/>
      <c r="CX1010" s="23"/>
      <c r="CY1010" s="23"/>
      <c r="CZ1010" s="61"/>
      <c r="DA1010" s="23"/>
      <c r="DB1010" s="23"/>
      <c r="DC1010" s="23"/>
      <c r="DD1010" s="23"/>
      <c r="DE1010" s="23"/>
      <c r="DF1010" s="23"/>
      <c r="DG1010" s="79"/>
      <c r="DH1010" s="80"/>
      <c r="DI1010" s="79"/>
      <c r="DJ1010" s="81"/>
      <c r="DK1010" s="47"/>
      <c r="DL1010" s="47"/>
      <c r="DM1010" s="47"/>
      <c r="DN1010" s="23"/>
      <c r="DO1010" s="23"/>
      <c r="DQ1010" s="50"/>
    </row>
    <row r="1011" spans="2:121" ht="15.75" customHeight="1" x14ac:dyDescent="0.3">
      <c r="B1011" s="5"/>
      <c r="C1011" s="5"/>
      <c r="D1011" s="5"/>
      <c r="E1011" s="23"/>
      <c r="F1011" s="23"/>
      <c r="G1011" s="23"/>
      <c r="H1011" s="23"/>
      <c r="I1011" s="23"/>
      <c r="J1011" s="24"/>
      <c r="K1011" s="27"/>
      <c r="L1011" s="24"/>
      <c r="M1011" s="24"/>
      <c r="N1011" s="26"/>
      <c r="O1011" s="27"/>
      <c r="P1011" s="27"/>
      <c r="Q1011" s="23"/>
      <c r="R1011" s="27"/>
      <c r="S1011" s="27"/>
      <c r="T1011" s="27"/>
      <c r="U1011" s="23"/>
      <c r="V1011" s="23"/>
      <c r="W1011" s="29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3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8"/>
      <c r="AY1011" s="28"/>
      <c r="AZ1011" s="28"/>
      <c r="BA1011" s="28"/>
      <c r="BB1011" s="28"/>
      <c r="BC1011" s="28"/>
      <c r="BD1011" s="23"/>
      <c r="BE1011" s="72"/>
      <c r="BF1011" s="72"/>
      <c r="BG1011" s="72"/>
      <c r="BH1011" s="229"/>
      <c r="BI1011" s="229"/>
      <c r="BJ1011" s="27"/>
      <c r="BK1011" s="27"/>
      <c r="BL1011" s="26"/>
      <c r="BM1011" s="27"/>
      <c r="BN1011" s="23"/>
      <c r="BO1011" s="23"/>
      <c r="BP1011" s="23"/>
      <c r="BQ1011" s="23"/>
      <c r="BR1011" s="27"/>
      <c r="BS1011" s="27"/>
      <c r="BT1011" s="78"/>
      <c r="BU1011" s="229"/>
      <c r="BV1011" s="229"/>
      <c r="BW1011" s="27"/>
      <c r="BX1011" s="27"/>
      <c r="BY1011" s="23"/>
      <c r="BZ1011" s="23"/>
      <c r="CA1011" s="23"/>
      <c r="CB1011" s="27"/>
      <c r="CC1011" s="78"/>
      <c r="CD1011" s="229"/>
      <c r="CE1011" s="229"/>
      <c r="CF1011" s="23"/>
      <c r="CG1011" s="27"/>
      <c r="CH1011" s="23"/>
      <c r="CI1011" s="23"/>
      <c r="CJ1011" s="23"/>
      <c r="CK1011" s="23"/>
      <c r="CL1011" s="23"/>
      <c r="CM1011" s="23"/>
      <c r="CN1011" s="23"/>
      <c r="CO1011" s="23"/>
      <c r="CP1011" s="26"/>
      <c r="CQ1011" s="23"/>
      <c r="CR1011" s="23"/>
      <c r="CS1011" s="23"/>
      <c r="CT1011" s="23"/>
      <c r="CU1011" s="23"/>
      <c r="CV1011" s="23"/>
      <c r="CW1011" s="23"/>
      <c r="CX1011" s="23"/>
      <c r="CY1011" s="23"/>
      <c r="CZ1011" s="61"/>
      <c r="DA1011" s="23"/>
      <c r="DB1011" s="23"/>
      <c r="DC1011" s="23"/>
      <c r="DD1011" s="23"/>
      <c r="DE1011" s="23"/>
      <c r="DF1011" s="23"/>
      <c r="DG1011" s="79"/>
      <c r="DH1011" s="80"/>
      <c r="DI1011" s="79"/>
      <c r="DJ1011" s="81"/>
      <c r="DK1011" s="47"/>
      <c r="DL1011" s="47"/>
      <c r="DM1011" s="47"/>
      <c r="DN1011" s="23"/>
      <c r="DO1011" s="23"/>
      <c r="DQ1011" s="50"/>
    </row>
    <row r="1012" spans="2:121" ht="15.75" customHeight="1" x14ac:dyDescent="0.3">
      <c r="B1012" s="5"/>
      <c r="C1012" s="5"/>
      <c r="D1012" s="5"/>
      <c r="E1012" s="23"/>
      <c r="F1012" s="23"/>
      <c r="G1012" s="23"/>
      <c r="H1012" s="23"/>
      <c r="I1012" s="23"/>
      <c r="J1012" s="24"/>
      <c r="K1012" s="27"/>
      <c r="L1012" s="24"/>
      <c r="M1012" s="24"/>
      <c r="N1012" s="26"/>
      <c r="O1012" s="27"/>
      <c r="P1012" s="27"/>
      <c r="Q1012" s="23"/>
      <c r="R1012" s="27"/>
      <c r="S1012" s="27"/>
      <c r="T1012" s="27"/>
      <c r="U1012" s="23"/>
      <c r="V1012" s="23"/>
      <c r="W1012" s="29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3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  <c r="AV1012" s="27"/>
      <c r="AW1012" s="27"/>
      <c r="AX1012" s="28"/>
      <c r="AY1012" s="28"/>
      <c r="AZ1012" s="28"/>
      <c r="BA1012" s="28"/>
      <c r="BB1012" s="28"/>
      <c r="BC1012" s="28"/>
      <c r="BD1012" s="23"/>
      <c r="BE1012" s="72"/>
      <c r="BF1012" s="72"/>
      <c r="BG1012" s="72"/>
      <c r="BH1012" s="229"/>
      <c r="BI1012" s="229"/>
      <c r="BJ1012" s="27"/>
      <c r="BK1012" s="27"/>
      <c r="BL1012" s="26"/>
      <c r="BM1012" s="27"/>
      <c r="BN1012" s="23"/>
      <c r="BO1012" s="23"/>
      <c r="BP1012" s="23"/>
      <c r="BQ1012" s="23"/>
      <c r="BR1012" s="27"/>
      <c r="BS1012" s="27"/>
      <c r="BT1012" s="78"/>
      <c r="BU1012" s="229"/>
      <c r="BV1012" s="229"/>
      <c r="BW1012" s="27"/>
      <c r="BX1012" s="27"/>
      <c r="BY1012" s="23"/>
      <c r="BZ1012" s="23"/>
      <c r="CA1012" s="23"/>
      <c r="CB1012" s="27"/>
      <c r="CC1012" s="78"/>
      <c r="CD1012" s="229"/>
      <c r="CE1012" s="229"/>
      <c r="CF1012" s="23"/>
      <c r="CG1012" s="27"/>
      <c r="CH1012" s="23"/>
      <c r="CI1012" s="23"/>
      <c r="CJ1012" s="23"/>
      <c r="CK1012" s="23"/>
      <c r="CL1012" s="23"/>
      <c r="CM1012" s="23"/>
      <c r="CN1012" s="23"/>
      <c r="CO1012" s="23"/>
      <c r="CP1012" s="26"/>
      <c r="CQ1012" s="23"/>
      <c r="CR1012" s="23"/>
      <c r="CS1012" s="23"/>
      <c r="CT1012" s="23"/>
      <c r="CU1012" s="23"/>
      <c r="CV1012" s="23"/>
      <c r="CW1012" s="23"/>
      <c r="CX1012" s="23"/>
      <c r="CY1012" s="23"/>
      <c r="CZ1012" s="61"/>
      <c r="DA1012" s="23"/>
      <c r="DB1012" s="23"/>
      <c r="DC1012" s="23"/>
      <c r="DD1012" s="23"/>
      <c r="DE1012" s="23"/>
      <c r="DF1012" s="23"/>
      <c r="DG1012" s="79"/>
      <c r="DH1012" s="80"/>
      <c r="DI1012" s="79"/>
      <c r="DJ1012" s="81"/>
      <c r="DK1012" s="47"/>
      <c r="DL1012" s="47"/>
      <c r="DM1012" s="47"/>
      <c r="DN1012" s="23"/>
      <c r="DO1012" s="23"/>
      <c r="DQ1012" s="50"/>
    </row>
    <row r="1013" spans="2:121" ht="15.75" customHeight="1" x14ac:dyDescent="0.3">
      <c r="B1013" s="5"/>
      <c r="C1013" s="5"/>
      <c r="D1013" s="5"/>
      <c r="E1013" s="23"/>
      <c r="F1013" s="23"/>
      <c r="G1013" s="23"/>
      <c r="H1013" s="23"/>
      <c r="I1013" s="23"/>
      <c r="J1013" s="24"/>
      <c r="K1013" s="27"/>
      <c r="L1013" s="24"/>
      <c r="M1013" s="24"/>
      <c r="N1013" s="26"/>
      <c r="O1013" s="27"/>
      <c r="P1013" s="27"/>
      <c r="Q1013" s="23"/>
      <c r="R1013" s="27"/>
      <c r="S1013" s="27"/>
      <c r="T1013" s="27"/>
      <c r="U1013" s="23"/>
      <c r="V1013" s="23"/>
      <c r="W1013" s="29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3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  <c r="AV1013" s="27"/>
      <c r="AW1013" s="27"/>
      <c r="AX1013" s="28"/>
      <c r="AY1013" s="28"/>
      <c r="AZ1013" s="28"/>
      <c r="BA1013" s="28"/>
      <c r="BB1013" s="28"/>
      <c r="BC1013" s="28"/>
      <c r="BD1013" s="23"/>
      <c r="BE1013" s="72"/>
      <c r="BF1013" s="72"/>
      <c r="BG1013" s="72"/>
      <c r="BH1013" s="229"/>
      <c r="BI1013" s="229"/>
      <c r="BJ1013" s="27"/>
      <c r="BK1013" s="27"/>
      <c r="BL1013" s="26"/>
      <c r="BM1013" s="27"/>
      <c r="BN1013" s="23"/>
      <c r="BO1013" s="23"/>
      <c r="BP1013" s="23"/>
      <c r="BQ1013" s="23"/>
      <c r="BR1013" s="27"/>
      <c r="BS1013" s="27"/>
      <c r="BT1013" s="78"/>
      <c r="BU1013" s="229"/>
      <c r="BV1013" s="229"/>
      <c r="BW1013" s="27"/>
      <c r="BX1013" s="27"/>
      <c r="BY1013" s="23"/>
      <c r="BZ1013" s="23"/>
      <c r="CA1013" s="23"/>
      <c r="CB1013" s="27"/>
      <c r="CC1013" s="78"/>
      <c r="CD1013" s="229"/>
      <c r="CE1013" s="229"/>
      <c r="CF1013" s="23"/>
      <c r="CG1013" s="27"/>
      <c r="CH1013" s="23"/>
      <c r="CI1013" s="23"/>
      <c r="CJ1013" s="23"/>
      <c r="CK1013" s="23"/>
      <c r="CL1013" s="23"/>
      <c r="CM1013" s="23"/>
      <c r="CN1013" s="23"/>
      <c r="CO1013" s="23"/>
      <c r="CP1013" s="26"/>
      <c r="CQ1013" s="23"/>
      <c r="CR1013" s="23"/>
      <c r="CS1013" s="23"/>
      <c r="CT1013" s="23"/>
      <c r="CU1013" s="23"/>
      <c r="CV1013" s="23"/>
      <c r="CW1013" s="23"/>
      <c r="CX1013" s="23"/>
      <c r="CY1013" s="23"/>
      <c r="CZ1013" s="61"/>
      <c r="DA1013" s="23"/>
      <c r="DB1013" s="23"/>
      <c r="DC1013" s="23"/>
      <c r="DD1013" s="23"/>
      <c r="DE1013" s="23"/>
      <c r="DF1013" s="23"/>
      <c r="DG1013" s="79"/>
      <c r="DH1013" s="80"/>
      <c r="DI1013" s="79"/>
      <c r="DJ1013" s="81"/>
      <c r="DK1013" s="47"/>
      <c r="DL1013" s="47"/>
      <c r="DM1013" s="47"/>
      <c r="DN1013" s="23"/>
      <c r="DO1013" s="23"/>
      <c r="DQ1013" s="50"/>
    </row>
    <row r="1014" spans="2:121" ht="15.75" customHeight="1" x14ac:dyDescent="0.3">
      <c r="B1014" s="5"/>
      <c r="C1014" s="5"/>
      <c r="D1014" s="5"/>
      <c r="E1014" s="23"/>
      <c r="F1014" s="23"/>
      <c r="G1014" s="23"/>
      <c r="H1014" s="23"/>
      <c r="I1014" s="23"/>
      <c r="J1014" s="24"/>
      <c r="K1014" s="27"/>
      <c r="L1014" s="24"/>
      <c r="M1014" s="24"/>
      <c r="N1014" s="26"/>
      <c r="O1014" s="27"/>
      <c r="P1014" s="27"/>
      <c r="Q1014" s="23"/>
      <c r="R1014" s="27"/>
      <c r="S1014" s="27"/>
      <c r="T1014" s="27"/>
      <c r="U1014" s="23"/>
      <c r="V1014" s="23"/>
      <c r="W1014" s="29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3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8"/>
      <c r="AY1014" s="28"/>
      <c r="AZ1014" s="28"/>
      <c r="BA1014" s="28"/>
      <c r="BB1014" s="28"/>
      <c r="BC1014" s="28"/>
      <c r="BD1014" s="23"/>
      <c r="BE1014" s="72"/>
      <c r="BF1014" s="72"/>
      <c r="BG1014" s="72"/>
      <c r="BH1014" s="229"/>
      <c r="BI1014" s="229"/>
      <c r="BJ1014" s="27"/>
      <c r="BK1014" s="27"/>
      <c r="BL1014" s="26"/>
      <c r="BM1014" s="27"/>
      <c r="BN1014" s="23"/>
      <c r="BO1014" s="23"/>
      <c r="BP1014" s="23"/>
      <c r="BQ1014" s="23"/>
      <c r="BR1014" s="27"/>
      <c r="BS1014" s="27"/>
      <c r="BT1014" s="78"/>
      <c r="BU1014" s="229"/>
      <c r="BV1014" s="229"/>
      <c r="BW1014" s="27"/>
      <c r="BX1014" s="27"/>
      <c r="BY1014" s="23"/>
      <c r="BZ1014" s="23"/>
      <c r="CA1014" s="23"/>
      <c r="CB1014" s="27"/>
      <c r="CC1014" s="78"/>
      <c r="CD1014" s="229"/>
      <c r="CE1014" s="229"/>
      <c r="CF1014" s="23"/>
      <c r="CG1014" s="27"/>
      <c r="CH1014" s="23"/>
      <c r="CI1014" s="23"/>
      <c r="CJ1014" s="23"/>
      <c r="CK1014" s="23"/>
      <c r="CL1014" s="23"/>
      <c r="CM1014" s="23"/>
      <c r="CN1014" s="23"/>
      <c r="CO1014" s="23"/>
      <c r="CP1014" s="26"/>
      <c r="CQ1014" s="23"/>
      <c r="CR1014" s="23"/>
      <c r="CS1014" s="23"/>
      <c r="CT1014" s="23"/>
      <c r="CU1014" s="23"/>
      <c r="CV1014" s="23"/>
      <c r="CW1014" s="23"/>
      <c r="CX1014" s="23"/>
      <c r="CY1014" s="23"/>
      <c r="CZ1014" s="61"/>
      <c r="DA1014" s="23"/>
      <c r="DB1014" s="23"/>
      <c r="DC1014" s="23"/>
      <c r="DD1014" s="23"/>
      <c r="DE1014" s="23"/>
      <c r="DF1014" s="23"/>
      <c r="DG1014" s="79"/>
      <c r="DH1014" s="80"/>
      <c r="DI1014" s="79"/>
      <c r="DJ1014" s="81"/>
      <c r="DK1014" s="47"/>
      <c r="DL1014" s="47"/>
      <c r="DM1014" s="47"/>
      <c r="DN1014" s="23"/>
      <c r="DO1014" s="23"/>
      <c r="DQ1014" s="50"/>
    </row>
    <row r="1015" spans="2:121" ht="15.75" customHeight="1" x14ac:dyDescent="0.3">
      <c r="B1015" s="5"/>
      <c r="C1015" s="5"/>
      <c r="D1015" s="5"/>
      <c r="E1015" s="23"/>
      <c r="F1015" s="23"/>
      <c r="G1015" s="23"/>
      <c r="H1015" s="23"/>
      <c r="I1015" s="23"/>
      <c r="J1015" s="24"/>
      <c r="K1015" s="27"/>
      <c r="L1015" s="24"/>
      <c r="M1015" s="24"/>
      <c r="N1015" s="26"/>
      <c r="O1015" s="27"/>
      <c r="P1015" s="27"/>
      <c r="Q1015" s="23"/>
      <c r="R1015" s="27"/>
      <c r="S1015" s="27"/>
      <c r="T1015" s="27"/>
      <c r="U1015" s="23"/>
      <c r="V1015" s="23"/>
      <c r="W1015" s="29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3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  <c r="AV1015" s="27"/>
      <c r="AW1015" s="27"/>
      <c r="AX1015" s="28"/>
      <c r="AY1015" s="28"/>
      <c r="AZ1015" s="28"/>
      <c r="BA1015" s="28"/>
      <c r="BB1015" s="28"/>
      <c r="BC1015" s="28"/>
      <c r="BD1015" s="23"/>
      <c r="BE1015" s="72"/>
      <c r="BF1015" s="72"/>
      <c r="BG1015" s="72"/>
      <c r="BH1015" s="229"/>
      <c r="BI1015" s="229"/>
      <c r="BJ1015" s="27"/>
      <c r="BK1015" s="27"/>
      <c r="BL1015" s="26"/>
      <c r="BM1015" s="27"/>
      <c r="BN1015" s="23"/>
      <c r="BO1015" s="23"/>
      <c r="BP1015" s="23"/>
      <c r="BQ1015" s="23"/>
      <c r="BR1015" s="27"/>
      <c r="BS1015" s="27"/>
      <c r="BT1015" s="78"/>
      <c r="BU1015" s="229"/>
      <c r="BV1015" s="229"/>
      <c r="BW1015" s="27"/>
      <c r="BX1015" s="27"/>
      <c r="BY1015" s="23"/>
      <c r="BZ1015" s="23"/>
      <c r="CA1015" s="23"/>
      <c r="CB1015" s="27"/>
      <c r="CC1015" s="78"/>
      <c r="CD1015" s="229"/>
      <c r="CE1015" s="229"/>
      <c r="CF1015" s="23"/>
      <c r="CG1015" s="27"/>
      <c r="CH1015" s="23"/>
      <c r="CI1015" s="23"/>
      <c r="CJ1015" s="23"/>
      <c r="CK1015" s="23"/>
      <c r="CL1015" s="23"/>
      <c r="CM1015" s="23"/>
      <c r="CN1015" s="23"/>
      <c r="CO1015" s="23"/>
      <c r="CP1015" s="26"/>
      <c r="CQ1015" s="23"/>
      <c r="CR1015" s="23"/>
      <c r="CS1015" s="23"/>
      <c r="CT1015" s="23"/>
      <c r="CU1015" s="23"/>
      <c r="CV1015" s="23"/>
      <c r="CW1015" s="23"/>
      <c r="CX1015" s="23"/>
      <c r="CY1015" s="23"/>
      <c r="CZ1015" s="61"/>
      <c r="DA1015" s="23"/>
      <c r="DB1015" s="23"/>
      <c r="DC1015" s="23"/>
      <c r="DD1015" s="23"/>
      <c r="DE1015" s="23"/>
      <c r="DF1015" s="23"/>
      <c r="DG1015" s="79"/>
      <c r="DH1015" s="80"/>
      <c r="DI1015" s="79"/>
      <c r="DJ1015" s="81"/>
      <c r="DK1015" s="47"/>
      <c r="DL1015" s="47"/>
      <c r="DM1015" s="47"/>
      <c r="DN1015" s="23"/>
      <c r="DO1015" s="23"/>
      <c r="DQ1015" s="50"/>
    </row>
    <row r="1016" spans="2:121" ht="15.75" customHeight="1" x14ac:dyDescent="0.3">
      <c r="B1016" s="5"/>
      <c r="C1016" s="5"/>
      <c r="D1016" s="5"/>
      <c r="E1016" s="23"/>
      <c r="F1016" s="23"/>
      <c r="G1016" s="23"/>
      <c r="H1016" s="23"/>
      <c r="I1016" s="23"/>
      <c r="J1016" s="24"/>
      <c r="K1016" s="27"/>
      <c r="L1016" s="24"/>
      <c r="M1016" s="24"/>
      <c r="N1016" s="26"/>
      <c r="O1016" s="27"/>
      <c r="P1016" s="27"/>
      <c r="Q1016" s="23"/>
      <c r="R1016" s="27"/>
      <c r="S1016" s="27"/>
      <c r="T1016" s="27"/>
      <c r="U1016" s="23"/>
      <c r="V1016" s="23"/>
      <c r="W1016" s="29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3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8"/>
      <c r="AY1016" s="28"/>
      <c r="AZ1016" s="28"/>
      <c r="BA1016" s="28"/>
      <c r="BB1016" s="28"/>
      <c r="BC1016" s="28"/>
      <c r="BD1016" s="23"/>
      <c r="BE1016" s="72"/>
      <c r="BF1016" s="72"/>
      <c r="BG1016" s="72"/>
      <c r="BH1016" s="229"/>
      <c r="BI1016" s="229"/>
      <c r="BJ1016" s="27"/>
      <c r="BK1016" s="27"/>
      <c r="BL1016" s="26"/>
      <c r="BM1016" s="27"/>
      <c r="BN1016" s="23"/>
      <c r="BO1016" s="23"/>
      <c r="BP1016" s="23"/>
      <c r="BQ1016" s="23"/>
      <c r="BR1016" s="27"/>
      <c r="BS1016" s="27"/>
      <c r="BT1016" s="78"/>
      <c r="BU1016" s="229"/>
      <c r="BV1016" s="229"/>
      <c r="BW1016" s="27"/>
      <c r="BX1016" s="27"/>
      <c r="BY1016" s="23"/>
      <c r="BZ1016" s="23"/>
      <c r="CA1016" s="23"/>
      <c r="CB1016" s="27"/>
      <c r="CC1016" s="78"/>
      <c r="CD1016" s="229"/>
      <c r="CE1016" s="229"/>
      <c r="CF1016" s="23"/>
      <c r="CG1016" s="27"/>
      <c r="CH1016" s="23"/>
      <c r="CI1016" s="23"/>
      <c r="CJ1016" s="23"/>
      <c r="CK1016" s="23"/>
      <c r="CL1016" s="23"/>
      <c r="CM1016" s="23"/>
      <c r="CN1016" s="23"/>
      <c r="CO1016" s="23"/>
      <c r="CP1016" s="26"/>
      <c r="CQ1016" s="23"/>
      <c r="CR1016" s="23"/>
      <c r="CS1016" s="23"/>
      <c r="CT1016" s="23"/>
      <c r="CU1016" s="23"/>
      <c r="CV1016" s="23"/>
      <c r="CW1016" s="23"/>
      <c r="CX1016" s="23"/>
      <c r="CY1016" s="23"/>
      <c r="CZ1016" s="61"/>
      <c r="DA1016" s="23"/>
      <c r="DB1016" s="23"/>
      <c r="DC1016" s="23"/>
      <c r="DD1016" s="23"/>
      <c r="DE1016" s="23"/>
      <c r="DF1016" s="23"/>
      <c r="DG1016" s="79"/>
      <c r="DH1016" s="80"/>
      <c r="DI1016" s="79"/>
      <c r="DJ1016" s="81"/>
      <c r="DK1016" s="47"/>
      <c r="DL1016" s="47"/>
      <c r="DM1016" s="47"/>
      <c r="DN1016" s="23"/>
      <c r="DO1016" s="23"/>
      <c r="DQ1016" s="50"/>
    </row>
    <row r="1017" spans="2:121" ht="15.75" customHeight="1" x14ac:dyDescent="0.3">
      <c r="B1017" s="5"/>
      <c r="C1017" s="5"/>
      <c r="D1017" s="5"/>
      <c r="E1017" s="23"/>
      <c r="F1017" s="23"/>
      <c r="G1017" s="23"/>
      <c r="H1017" s="23"/>
      <c r="I1017" s="23"/>
      <c r="J1017" s="24"/>
      <c r="K1017" s="27"/>
      <c r="L1017" s="24"/>
      <c r="M1017" s="24"/>
      <c r="N1017" s="26"/>
      <c r="O1017" s="27"/>
      <c r="P1017" s="27"/>
      <c r="Q1017" s="23"/>
      <c r="R1017" s="27"/>
      <c r="S1017" s="30"/>
      <c r="T1017" s="27"/>
      <c r="U1017" s="23"/>
      <c r="V1017" s="23"/>
      <c r="W1017" s="29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3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  <c r="AV1017" s="27"/>
      <c r="AW1017" s="27"/>
      <c r="AX1017" s="28"/>
      <c r="AY1017" s="28"/>
      <c r="AZ1017" s="28"/>
      <c r="BA1017" s="28"/>
      <c r="BB1017" s="28"/>
      <c r="BC1017" s="28"/>
      <c r="BD1017" s="23"/>
      <c r="BE1017" s="72"/>
      <c r="BF1017" s="72"/>
      <c r="BG1017" s="72"/>
      <c r="BH1017" s="229"/>
      <c r="BI1017" s="229"/>
      <c r="BJ1017" s="27"/>
      <c r="BK1017" s="27"/>
      <c r="BL1017" s="26"/>
      <c r="BM1017" s="27"/>
      <c r="BN1017" s="23"/>
      <c r="BO1017" s="23"/>
      <c r="BP1017" s="23"/>
      <c r="BQ1017" s="23"/>
      <c r="BR1017" s="27"/>
      <c r="BS1017" s="27"/>
      <c r="BT1017" s="78"/>
      <c r="BU1017" s="229"/>
      <c r="BV1017" s="229"/>
      <c r="BW1017" s="27"/>
      <c r="BX1017" s="27"/>
      <c r="BY1017" s="23"/>
      <c r="BZ1017" s="23"/>
      <c r="CA1017" s="23"/>
      <c r="CB1017" s="27"/>
      <c r="CC1017" s="78"/>
      <c r="CD1017" s="229"/>
      <c r="CE1017" s="229"/>
      <c r="CF1017" s="23"/>
      <c r="CG1017" s="27"/>
      <c r="CH1017" s="23"/>
      <c r="CI1017" s="23"/>
      <c r="CJ1017" s="23"/>
      <c r="CK1017" s="23"/>
      <c r="CL1017" s="23"/>
      <c r="CM1017" s="23"/>
      <c r="CN1017" s="23"/>
      <c r="CO1017" s="23"/>
      <c r="CP1017" s="26"/>
      <c r="CQ1017" s="23"/>
      <c r="CR1017" s="23"/>
      <c r="CS1017" s="23"/>
      <c r="CT1017" s="23"/>
      <c r="CU1017" s="23"/>
      <c r="CV1017" s="23"/>
      <c r="CW1017" s="23"/>
      <c r="CX1017" s="23"/>
      <c r="CY1017" s="23"/>
      <c r="CZ1017" s="61"/>
      <c r="DA1017" s="23"/>
      <c r="DB1017" s="23"/>
      <c r="DC1017" s="23"/>
      <c r="DD1017" s="23"/>
      <c r="DE1017" s="23"/>
      <c r="DF1017" s="23"/>
      <c r="DG1017" s="79"/>
      <c r="DH1017" s="80"/>
      <c r="DI1017" s="79"/>
      <c r="DJ1017" s="81"/>
      <c r="DK1017" s="47"/>
      <c r="DL1017" s="47"/>
      <c r="DM1017" s="47"/>
      <c r="DN1017" s="23"/>
      <c r="DO1017" s="23"/>
      <c r="DQ1017" s="50"/>
    </row>
    <row r="1018" spans="2:121" ht="15.75" customHeight="1" x14ac:dyDescent="0.3">
      <c r="B1018" s="5"/>
      <c r="C1018" s="5"/>
      <c r="D1018" s="5"/>
      <c r="E1018" s="23"/>
      <c r="F1018" s="23"/>
      <c r="G1018" s="23"/>
      <c r="H1018" s="23"/>
      <c r="I1018" s="23"/>
      <c r="J1018" s="24"/>
      <c r="K1018" s="27"/>
      <c r="L1018" s="24"/>
      <c r="M1018" s="24"/>
      <c r="N1018" s="26"/>
      <c r="O1018" s="27"/>
      <c r="P1018" s="27"/>
      <c r="Q1018" s="23"/>
      <c r="R1018" s="27"/>
      <c r="S1018" s="30"/>
      <c r="T1018" s="27"/>
      <c r="U1018" s="23"/>
      <c r="V1018" s="23"/>
      <c r="W1018" s="29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3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  <c r="AV1018" s="27"/>
      <c r="AW1018" s="27"/>
      <c r="AX1018" s="28"/>
      <c r="AY1018" s="28"/>
      <c r="AZ1018" s="28"/>
      <c r="BA1018" s="28"/>
      <c r="BB1018" s="28"/>
      <c r="BC1018" s="28"/>
      <c r="BD1018" s="23"/>
      <c r="BE1018" s="72"/>
      <c r="BF1018" s="72"/>
      <c r="BG1018" s="72"/>
      <c r="BH1018" s="229"/>
      <c r="BI1018" s="229"/>
      <c r="BJ1018" s="27"/>
      <c r="BK1018" s="27"/>
      <c r="BL1018" s="26"/>
      <c r="BM1018" s="27"/>
      <c r="BN1018" s="23"/>
      <c r="BO1018" s="23"/>
      <c r="BP1018" s="23"/>
      <c r="BQ1018" s="23"/>
      <c r="BR1018" s="27"/>
      <c r="BS1018" s="27"/>
      <c r="BT1018" s="78"/>
      <c r="BU1018" s="229"/>
      <c r="BV1018" s="229"/>
      <c r="BW1018" s="27"/>
      <c r="BX1018" s="27"/>
      <c r="BY1018" s="23"/>
      <c r="BZ1018" s="23"/>
      <c r="CA1018" s="23"/>
      <c r="CB1018" s="27"/>
      <c r="CC1018" s="78"/>
      <c r="CD1018" s="229"/>
      <c r="CE1018" s="229"/>
      <c r="CF1018" s="23"/>
      <c r="CG1018" s="27"/>
      <c r="CH1018" s="23"/>
      <c r="CI1018" s="23"/>
      <c r="CJ1018" s="23"/>
      <c r="CK1018" s="23"/>
      <c r="CL1018" s="23"/>
      <c r="CM1018" s="23"/>
      <c r="CN1018" s="23"/>
      <c r="CO1018" s="23"/>
      <c r="CP1018" s="26"/>
      <c r="CQ1018" s="23"/>
      <c r="CR1018" s="23"/>
      <c r="CS1018" s="23"/>
      <c r="CT1018" s="23"/>
      <c r="CU1018" s="23"/>
      <c r="CV1018" s="23"/>
      <c r="CW1018" s="23"/>
      <c r="CX1018" s="23"/>
      <c r="CY1018" s="23"/>
      <c r="CZ1018" s="61"/>
      <c r="DA1018" s="23"/>
      <c r="DB1018" s="23"/>
      <c r="DC1018" s="23"/>
      <c r="DD1018" s="23"/>
      <c r="DE1018" s="23"/>
      <c r="DF1018" s="23"/>
      <c r="DG1018" s="79"/>
      <c r="DH1018" s="80"/>
      <c r="DI1018" s="79"/>
      <c r="DJ1018" s="81"/>
      <c r="DK1018" s="47"/>
      <c r="DL1018" s="47"/>
      <c r="DM1018" s="47"/>
      <c r="DN1018" s="23"/>
      <c r="DO1018" s="23"/>
      <c r="DQ1018" s="50"/>
    </row>
    <row r="1019" spans="2:121" ht="15.75" customHeight="1" x14ac:dyDescent="0.3">
      <c r="B1019" s="5"/>
      <c r="C1019" s="5"/>
      <c r="D1019" s="5"/>
      <c r="E1019" s="23"/>
      <c r="F1019" s="23"/>
      <c r="G1019" s="23"/>
      <c r="H1019" s="23"/>
      <c r="I1019" s="23"/>
      <c r="J1019" s="24"/>
      <c r="K1019" s="27"/>
      <c r="L1019" s="24"/>
      <c r="M1019" s="24"/>
      <c r="N1019" s="26"/>
      <c r="O1019" s="27"/>
      <c r="P1019" s="27"/>
      <c r="Q1019" s="23"/>
      <c r="R1019" s="27"/>
      <c r="S1019" s="30"/>
      <c r="T1019" s="27"/>
      <c r="U1019" s="23"/>
      <c r="V1019" s="23"/>
      <c r="W1019" s="29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3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/>
      <c r="AW1019" s="27"/>
      <c r="AX1019" s="28"/>
      <c r="AY1019" s="28"/>
      <c r="AZ1019" s="28"/>
      <c r="BA1019" s="28"/>
      <c r="BB1019" s="28"/>
      <c r="BC1019" s="28"/>
      <c r="BD1019" s="23"/>
      <c r="BE1019" s="72"/>
      <c r="BF1019" s="72"/>
      <c r="BG1019" s="72"/>
      <c r="BH1019" s="229"/>
      <c r="BI1019" s="229"/>
      <c r="BJ1019" s="27"/>
      <c r="BK1019" s="27"/>
      <c r="BL1019" s="26"/>
      <c r="BM1019" s="27"/>
      <c r="BN1019" s="23"/>
      <c r="BO1019" s="23"/>
      <c r="BP1019" s="23"/>
      <c r="BQ1019" s="23"/>
      <c r="BR1019" s="27"/>
      <c r="BS1019" s="27"/>
      <c r="BT1019" s="78"/>
      <c r="BU1019" s="229"/>
      <c r="BV1019" s="229"/>
      <c r="BW1019" s="27"/>
      <c r="BX1019" s="27"/>
      <c r="BY1019" s="23"/>
      <c r="BZ1019" s="23"/>
      <c r="CA1019" s="23"/>
      <c r="CB1019" s="27"/>
      <c r="CC1019" s="78"/>
      <c r="CD1019" s="229"/>
      <c r="CE1019" s="229"/>
      <c r="CF1019" s="23"/>
      <c r="CG1019" s="27"/>
      <c r="CH1019" s="23"/>
      <c r="CI1019" s="23"/>
      <c r="CJ1019" s="23"/>
      <c r="CK1019" s="23"/>
      <c r="CL1019" s="23"/>
      <c r="CM1019" s="23"/>
      <c r="CN1019" s="23"/>
      <c r="CO1019" s="23"/>
      <c r="CP1019" s="26"/>
      <c r="CQ1019" s="23"/>
      <c r="CR1019" s="23"/>
      <c r="CS1019" s="23"/>
      <c r="CT1019" s="23"/>
      <c r="CU1019" s="23"/>
      <c r="CV1019" s="23"/>
      <c r="CW1019" s="23"/>
      <c r="CX1019" s="23"/>
      <c r="CY1019" s="23"/>
      <c r="CZ1019" s="61"/>
      <c r="DA1019" s="23"/>
      <c r="DB1019" s="23"/>
      <c r="DC1019" s="23"/>
      <c r="DD1019" s="23"/>
      <c r="DE1019" s="23"/>
      <c r="DF1019" s="23"/>
      <c r="DG1019" s="79"/>
      <c r="DH1019" s="80"/>
      <c r="DI1019" s="79"/>
      <c r="DJ1019" s="81"/>
      <c r="DK1019" s="47"/>
      <c r="DL1019" s="47"/>
      <c r="DM1019" s="47"/>
      <c r="DN1019" s="23"/>
      <c r="DO1019" s="23"/>
      <c r="DQ1019" s="50"/>
    </row>
    <row r="1020" spans="2:121" ht="15.75" customHeight="1" x14ac:dyDescent="0.3">
      <c r="B1020" s="5"/>
      <c r="C1020" s="5"/>
      <c r="D1020" s="5"/>
      <c r="E1020" s="23"/>
      <c r="F1020" s="23"/>
      <c r="G1020" s="23"/>
      <c r="H1020" s="23"/>
      <c r="I1020" s="23"/>
      <c r="J1020" s="24"/>
      <c r="K1020" s="27"/>
      <c r="L1020" s="24"/>
      <c r="M1020" s="24"/>
      <c r="N1020" s="23"/>
      <c r="O1020" s="27"/>
      <c r="P1020" s="27"/>
      <c r="Q1020" s="23"/>
      <c r="R1020" s="27"/>
      <c r="S1020" s="30"/>
      <c r="T1020" s="27"/>
      <c r="U1020" s="23"/>
      <c r="V1020" s="23"/>
      <c r="W1020" s="29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7"/>
      <c r="AX1020" s="28"/>
      <c r="AY1020" s="28"/>
      <c r="AZ1020" s="28"/>
      <c r="BA1020" s="28"/>
      <c r="BB1020" s="28"/>
      <c r="BC1020" s="28"/>
      <c r="BD1020" s="23"/>
      <c r="BE1020" s="72"/>
      <c r="BF1020" s="72"/>
      <c r="BG1020" s="72"/>
      <c r="BH1020" s="229"/>
      <c r="BI1020" s="229"/>
      <c r="BJ1020" s="27"/>
      <c r="BK1020" s="27"/>
      <c r="BL1020" s="26"/>
      <c r="BM1020" s="27"/>
      <c r="BN1020" s="23"/>
      <c r="BO1020" s="23"/>
      <c r="BP1020" s="23"/>
      <c r="BQ1020" s="23"/>
      <c r="BR1020" s="27"/>
      <c r="BS1020" s="27"/>
      <c r="BT1020" s="78"/>
      <c r="BU1020" s="229"/>
      <c r="BV1020" s="229"/>
      <c r="BW1020" s="27"/>
      <c r="BX1020" s="27"/>
      <c r="BY1020" s="23"/>
      <c r="BZ1020" s="23"/>
      <c r="CA1020" s="23"/>
      <c r="CB1020" s="27"/>
      <c r="CC1020" s="78"/>
      <c r="CD1020" s="229"/>
      <c r="CE1020" s="229"/>
      <c r="CF1020" s="23"/>
      <c r="CG1020" s="27"/>
      <c r="CH1020" s="23"/>
      <c r="CI1020" s="23"/>
      <c r="CJ1020" s="23"/>
      <c r="CK1020" s="23"/>
      <c r="CL1020" s="23"/>
      <c r="CM1020" s="23"/>
      <c r="CN1020" s="23"/>
      <c r="CO1020" s="23"/>
      <c r="CP1020" s="26"/>
      <c r="CQ1020" s="23"/>
      <c r="CR1020" s="23"/>
      <c r="CS1020" s="23"/>
      <c r="CT1020" s="23"/>
      <c r="CU1020" s="23"/>
      <c r="CV1020" s="23"/>
      <c r="CW1020" s="23"/>
      <c r="CX1020" s="23"/>
      <c r="CY1020" s="23"/>
      <c r="CZ1020" s="61"/>
      <c r="DA1020" s="23"/>
      <c r="DB1020" s="23"/>
      <c r="DC1020" s="23"/>
      <c r="DD1020" s="23"/>
      <c r="DE1020" s="23"/>
      <c r="DF1020" s="23"/>
      <c r="DG1020" s="79"/>
      <c r="DH1020" s="80"/>
      <c r="DI1020" s="79"/>
      <c r="DJ1020" s="81"/>
      <c r="DK1020" s="47"/>
      <c r="DL1020" s="47"/>
      <c r="DM1020" s="23"/>
      <c r="DN1020" s="23"/>
      <c r="DO1020" s="23"/>
      <c r="DP1020" s="50"/>
    </row>
    <row r="1021" spans="2:121" ht="15.75" customHeight="1" x14ac:dyDescent="0.3">
      <c r="B1021" s="5"/>
      <c r="C1021" s="5"/>
      <c r="D1021" s="5"/>
      <c r="E1021" s="23"/>
      <c r="F1021" s="23"/>
      <c r="G1021" s="23"/>
      <c r="H1021" s="23"/>
      <c r="I1021" s="23"/>
      <c r="J1021" s="24"/>
      <c r="K1021" s="27"/>
      <c r="L1021" s="24"/>
      <c r="M1021" s="24"/>
      <c r="N1021" s="23"/>
      <c r="O1021" s="27"/>
      <c r="P1021" s="27"/>
      <c r="Q1021" s="23"/>
      <c r="R1021" s="27"/>
      <c r="S1021" s="30"/>
      <c r="T1021" s="27"/>
      <c r="U1021" s="23"/>
      <c r="V1021" s="23"/>
      <c r="W1021" s="29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  <c r="AV1021" s="27"/>
      <c r="AW1021" s="27"/>
      <c r="AX1021" s="28"/>
      <c r="AY1021" s="28"/>
      <c r="AZ1021" s="28"/>
      <c r="BA1021" s="28"/>
      <c r="BB1021" s="28"/>
      <c r="BC1021" s="28"/>
      <c r="BD1021" s="23"/>
      <c r="BE1021" s="72"/>
      <c r="BF1021" s="72"/>
      <c r="BG1021" s="72"/>
      <c r="BH1021" s="229"/>
      <c r="BI1021" s="229"/>
      <c r="BJ1021" s="27"/>
      <c r="BK1021" s="27"/>
      <c r="BL1021" s="26"/>
      <c r="BM1021" s="27"/>
      <c r="BN1021" s="23"/>
      <c r="BO1021" s="23"/>
      <c r="BP1021" s="23"/>
      <c r="BQ1021" s="23"/>
      <c r="BR1021" s="27"/>
      <c r="BS1021" s="27"/>
      <c r="BT1021" s="78"/>
      <c r="BU1021" s="229"/>
      <c r="BV1021" s="229"/>
      <c r="BW1021" s="27"/>
      <c r="BX1021" s="27"/>
      <c r="BY1021" s="23"/>
      <c r="BZ1021" s="23"/>
      <c r="CA1021" s="23"/>
      <c r="CB1021" s="27"/>
      <c r="CC1021" s="78"/>
      <c r="CD1021" s="229"/>
      <c r="CE1021" s="229"/>
      <c r="CF1021" s="23"/>
      <c r="CG1021" s="27"/>
      <c r="CH1021" s="23"/>
      <c r="CI1021" s="23"/>
      <c r="CJ1021" s="23"/>
      <c r="CK1021" s="23"/>
      <c r="CL1021" s="23"/>
      <c r="CM1021" s="23"/>
      <c r="CN1021" s="23"/>
      <c r="CO1021" s="23"/>
      <c r="CP1021" s="26"/>
      <c r="CQ1021" s="23"/>
      <c r="CR1021" s="23"/>
      <c r="CS1021" s="23"/>
      <c r="CT1021" s="23"/>
      <c r="CU1021" s="23"/>
      <c r="CV1021" s="23"/>
      <c r="CW1021" s="23"/>
      <c r="CX1021" s="23"/>
      <c r="CY1021" s="23"/>
      <c r="CZ1021" s="61"/>
      <c r="DA1021" s="23"/>
      <c r="DB1021" s="23"/>
      <c r="DC1021" s="23"/>
      <c r="DD1021" s="23"/>
      <c r="DE1021" s="23"/>
      <c r="DF1021" s="23"/>
      <c r="DG1021" s="79"/>
      <c r="DH1021" s="80"/>
      <c r="DI1021" s="79"/>
      <c r="DJ1021" s="81"/>
      <c r="DK1021" s="47"/>
      <c r="DL1021" s="47"/>
      <c r="DM1021" s="23"/>
      <c r="DN1021" s="23"/>
      <c r="DO1021" s="23"/>
      <c r="DP1021" s="50"/>
    </row>
    <row r="1022" spans="2:121" ht="15.75" customHeight="1" x14ac:dyDescent="0.3">
      <c r="B1022" s="5"/>
      <c r="C1022" s="5"/>
      <c r="D1022" s="5"/>
      <c r="E1022" s="23"/>
      <c r="F1022" s="23"/>
      <c r="G1022" s="23"/>
      <c r="H1022" s="23"/>
      <c r="I1022" s="23"/>
      <c r="J1022" s="24"/>
      <c r="K1022" s="27"/>
      <c r="L1022" s="24"/>
      <c r="M1022" s="24"/>
      <c r="N1022" s="23"/>
      <c r="O1022" s="27"/>
      <c r="P1022" s="27"/>
      <c r="Q1022" s="23"/>
      <c r="R1022" s="27"/>
      <c r="S1022" s="30"/>
      <c r="T1022" s="27"/>
      <c r="U1022" s="23"/>
      <c r="V1022" s="23"/>
      <c r="W1022" s="29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  <c r="AV1022" s="27"/>
      <c r="AW1022" s="27"/>
      <c r="AX1022" s="28"/>
      <c r="AY1022" s="28"/>
      <c r="AZ1022" s="28"/>
      <c r="BA1022" s="28"/>
      <c r="BB1022" s="28"/>
      <c r="BC1022" s="28"/>
      <c r="BD1022" s="23"/>
      <c r="BE1022" s="72"/>
      <c r="BF1022" s="72"/>
      <c r="BG1022" s="72"/>
      <c r="BH1022" s="229"/>
      <c r="BI1022" s="229"/>
      <c r="BJ1022" s="27"/>
      <c r="BK1022" s="27"/>
      <c r="BL1022" s="26"/>
      <c r="BM1022" s="27"/>
      <c r="BN1022" s="23"/>
      <c r="BO1022" s="23"/>
      <c r="BP1022" s="23"/>
      <c r="BQ1022" s="23"/>
      <c r="BR1022" s="27"/>
      <c r="BS1022" s="27"/>
      <c r="BT1022" s="78"/>
      <c r="BU1022" s="229"/>
      <c r="BV1022" s="229"/>
      <c r="BW1022" s="27"/>
      <c r="BX1022" s="27"/>
      <c r="BY1022" s="23"/>
      <c r="BZ1022" s="23"/>
      <c r="CA1022" s="23"/>
      <c r="CB1022" s="27"/>
      <c r="CC1022" s="78"/>
      <c r="CD1022" s="229"/>
      <c r="CE1022" s="229"/>
      <c r="CF1022" s="23"/>
      <c r="CG1022" s="27"/>
      <c r="CH1022" s="23"/>
      <c r="CI1022" s="23"/>
      <c r="CJ1022" s="23"/>
      <c r="CK1022" s="23"/>
      <c r="CL1022" s="23"/>
      <c r="CM1022" s="23"/>
      <c r="CN1022" s="23"/>
      <c r="CO1022" s="23"/>
      <c r="CP1022" s="26"/>
      <c r="CQ1022" s="23"/>
      <c r="CR1022" s="23"/>
      <c r="CS1022" s="23"/>
      <c r="CT1022" s="23"/>
      <c r="CU1022" s="23"/>
      <c r="CV1022" s="23"/>
      <c r="CW1022" s="23"/>
      <c r="CX1022" s="23"/>
      <c r="CY1022" s="23"/>
      <c r="CZ1022" s="61"/>
      <c r="DA1022" s="23"/>
      <c r="DB1022" s="23"/>
      <c r="DC1022" s="23"/>
      <c r="DD1022" s="23"/>
      <c r="DE1022" s="23"/>
      <c r="DF1022" s="23"/>
      <c r="DG1022" s="79"/>
      <c r="DH1022" s="80"/>
      <c r="DI1022" s="79"/>
      <c r="DJ1022" s="81"/>
      <c r="DK1022" s="47"/>
      <c r="DL1022" s="47"/>
      <c r="DM1022" s="23"/>
      <c r="DN1022" s="23"/>
      <c r="DO1022" s="23"/>
      <c r="DP1022" s="50"/>
    </row>
    <row r="1023" spans="2:121" ht="15.75" customHeight="1" x14ac:dyDescent="0.3">
      <c r="B1023" s="5"/>
      <c r="C1023" s="5"/>
      <c r="D1023" s="5"/>
      <c r="E1023" s="23"/>
      <c r="F1023" s="23"/>
      <c r="G1023" s="23"/>
      <c r="H1023" s="23"/>
      <c r="I1023" s="23"/>
      <c r="J1023" s="24"/>
      <c r="K1023" s="27"/>
      <c r="L1023" s="24"/>
      <c r="M1023" s="24"/>
      <c r="N1023" s="26"/>
      <c r="O1023" s="27"/>
      <c r="P1023" s="27"/>
      <c r="Q1023" s="23"/>
      <c r="R1023" s="27"/>
      <c r="S1023" s="30"/>
      <c r="T1023" s="27"/>
      <c r="U1023" s="23"/>
      <c r="V1023" s="23"/>
      <c r="W1023" s="29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8"/>
      <c r="AY1023" s="28"/>
      <c r="AZ1023" s="28"/>
      <c r="BA1023" s="28"/>
      <c r="BB1023" s="28"/>
      <c r="BC1023" s="28"/>
      <c r="BD1023" s="23"/>
      <c r="BE1023" s="72"/>
      <c r="BF1023" s="72"/>
      <c r="BG1023" s="72"/>
      <c r="BH1023" s="229"/>
      <c r="BI1023" s="229"/>
      <c r="BJ1023" s="27"/>
      <c r="BK1023" s="27"/>
      <c r="BL1023" s="26"/>
      <c r="BM1023" s="27"/>
      <c r="BN1023" s="23"/>
      <c r="BO1023" s="23"/>
      <c r="BP1023" s="23"/>
      <c r="BQ1023" s="23"/>
      <c r="BR1023" s="27"/>
      <c r="BS1023" s="27"/>
      <c r="BT1023" s="78"/>
      <c r="BU1023" s="229"/>
      <c r="BV1023" s="229"/>
      <c r="BW1023" s="27"/>
      <c r="BX1023" s="27"/>
      <c r="BY1023" s="23"/>
      <c r="BZ1023" s="23"/>
      <c r="CA1023" s="23"/>
      <c r="CB1023" s="27"/>
      <c r="CC1023" s="78"/>
      <c r="CD1023" s="229"/>
      <c r="CE1023" s="229"/>
      <c r="CF1023" s="23"/>
      <c r="CG1023" s="27"/>
      <c r="CH1023" s="23"/>
      <c r="CI1023" s="23"/>
      <c r="CJ1023" s="23"/>
      <c r="CK1023" s="23"/>
      <c r="CL1023" s="82"/>
      <c r="CM1023" s="23"/>
      <c r="CN1023" s="23"/>
      <c r="CO1023" s="23"/>
      <c r="CP1023" s="26"/>
      <c r="CQ1023" s="23"/>
      <c r="CR1023" s="23"/>
      <c r="CS1023" s="23"/>
      <c r="CT1023" s="23"/>
      <c r="CU1023" s="23"/>
      <c r="CV1023" s="23"/>
      <c r="CW1023" s="23"/>
      <c r="CX1023" s="23"/>
      <c r="CY1023" s="23"/>
      <c r="CZ1023" s="61"/>
      <c r="DA1023" s="23"/>
      <c r="DB1023" s="23"/>
      <c r="DC1023" s="23"/>
      <c r="DD1023" s="23"/>
      <c r="DE1023" s="23"/>
      <c r="DF1023" s="23"/>
      <c r="DG1023" s="79"/>
      <c r="DH1023" s="80"/>
      <c r="DI1023" s="79"/>
      <c r="DJ1023" s="81"/>
      <c r="DK1023" s="47"/>
      <c r="DL1023" s="47"/>
      <c r="DM1023" s="23"/>
      <c r="DN1023" s="23"/>
      <c r="DO1023" s="23"/>
      <c r="DP1023" s="50"/>
    </row>
    <row r="1024" spans="2:121" ht="15.75" customHeight="1" x14ac:dyDescent="0.3">
      <c r="B1024" s="5"/>
      <c r="C1024" s="5"/>
      <c r="D1024" s="5"/>
      <c r="E1024" s="23"/>
      <c r="F1024" s="23"/>
      <c r="G1024" s="23"/>
      <c r="H1024" s="23"/>
      <c r="I1024" s="23"/>
      <c r="J1024" s="24"/>
      <c r="K1024" s="27"/>
      <c r="L1024" s="24"/>
      <c r="M1024" s="24"/>
      <c r="N1024" s="26"/>
      <c r="O1024" s="27"/>
      <c r="P1024" s="27"/>
      <c r="Q1024" s="23"/>
      <c r="R1024" s="27"/>
      <c r="S1024" s="30"/>
      <c r="T1024" s="27"/>
      <c r="U1024" s="23"/>
      <c r="V1024" s="23"/>
      <c r="W1024" s="29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  <c r="AV1024" s="27"/>
      <c r="AW1024" s="27"/>
      <c r="AX1024" s="28"/>
      <c r="AY1024" s="28"/>
      <c r="AZ1024" s="28"/>
      <c r="BA1024" s="28"/>
      <c r="BB1024" s="28"/>
      <c r="BC1024" s="28"/>
      <c r="BD1024" s="23"/>
      <c r="BE1024" s="72"/>
      <c r="BF1024" s="72"/>
      <c r="BG1024" s="72"/>
      <c r="BH1024" s="229"/>
      <c r="BI1024" s="229"/>
      <c r="BJ1024" s="27"/>
      <c r="BK1024" s="27"/>
      <c r="BL1024" s="26"/>
      <c r="BM1024" s="27"/>
      <c r="BN1024" s="23"/>
      <c r="BO1024" s="23"/>
      <c r="BP1024" s="23"/>
      <c r="BQ1024" s="23"/>
      <c r="BR1024" s="27"/>
      <c r="BS1024" s="27"/>
      <c r="BT1024" s="78"/>
      <c r="BU1024" s="229"/>
      <c r="BV1024" s="229"/>
      <c r="BW1024" s="27"/>
      <c r="BX1024" s="27"/>
      <c r="BY1024" s="23"/>
      <c r="BZ1024" s="23"/>
      <c r="CA1024" s="23"/>
      <c r="CB1024" s="27"/>
      <c r="CC1024" s="78"/>
      <c r="CD1024" s="229"/>
      <c r="CE1024" s="229"/>
      <c r="CF1024" s="23"/>
      <c r="CG1024" s="27"/>
      <c r="CH1024" s="23"/>
      <c r="CI1024" s="23"/>
      <c r="CJ1024" s="23"/>
      <c r="CK1024" s="23"/>
      <c r="CL1024" s="23"/>
      <c r="CM1024" s="23"/>
      <c r="CN1024" s="23"/>
      <c r="CO1024" s="23"/>
      <c r="CP1024" s="26"/>
      <c r="CQ1024" s="23"/>
      <c r="CR1024" s="23"/>
      <c r="CS1024" s="23"/>
      <c r="CT1024" s="23"/>
      <c r="CU1024" s="23"/>
      <c r="CV1024" s="23"/>
      <c r="CW1024" s="23"/>
      <c r="CX1024" s="23"/>
      <c r="CY1024" s="23"/>
      <c r="CZ1024" s="61"/>
      <c r="DA1024" s="23"/>
      <c r="DB1024" s="23"/>
      <c r="DC1024" s="23"/>
      <c r="DD1024" s="23"/>
      <c r="DE1024" s="23"/>
      <c r="DF1024" s="23"/>
      <c r="DG1024" s="79"/>
      <c r="DH1024" s="80"/>
      <c r="DI1024" s="79"/>
      <c r="DJ1024" s="81"/>
      <c r="DK1024" s="47"/>
      <c r="DL1024" s="47"/>
      <c r="DM1024" s="23"/>
      <c r="DN1024" s="23"/>
      <c r="DO1024" s="23"/>
      <c r="DP1024" s="50"/>
    </row>
    <row r="1025" spans="2:120" ht="15.75" customHeight="1" x14ac:dyDescent="0.3">
      <c r="B1025" s="5"/>
      <c r="C1025" s="5"/>
      <c r="D1025" s="5"/>
      <c r="E1025" s="23"/>
      <c r="F1025" s="23"/>
      <c r="G1025" s="23"/>
      <c r="H1025" s="23"/>
      <c r="I1025" s="23"/>
      <c r="J1025" s="24"/>
      <c r="K1025" s="27"/>
      <c r="L1025" s="24"/>
      <c r="M1025" s="24"/>
      <c r="N1025" s="26"/>
      <c r="O1025" s="27"/>
      <c r="P1025" s="27"/>
      <c r="Q1025" s="23"/>
      <c r="R1025" s="27"/>
      <c r="S1025" s="30"/>
      <c r="T1025" s="27"/>
      <c r="U1025" s="23"/>
      <c r="V1025" s="23"/>
      <c r="W1025" s="29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  <c r="AV1025" s="27"/>
      <c r="AW1025" s="27"/>
      <c r="AX1025" s="28"/>
      <c r="AY1025" s="28"/>
      <c r="AZ1025" s="28"/>
      <c r="BA1025" s="28"/>
      <c r="BB1025" s="28"/>
      <c r="BC1025" s="28"/>
      <c r="BD1025" s="23"/>
      <c r="BE1025" s="72"/>
      <c r="BF1025" s="72"/>
      <c r="BG1025" s="72"/>
      <c r="BH1025" s="229"/>
      <c r="BI1025" s="229"/>
      <c r="BJ1025" s="27"/>
      <c r="BK1025" s="27"/>
      <c r="BL1025" s="26"/>
      <c r="BM1025" s="27"/>
      <c r="BN1025" s="23"/>
      <c r="BO1025" s="23"/>
      <c r="BP1025" s="23"/>
      <c r="BQ1025" s="23"/>
      <c r="BR1025" s="27"/>
      <c r="BS1025" s="27"/>
      <c r="BT1025" s="78"/>
      <c r="BU1025" s="229"/>
      <c r="BV1025" s="229"/>
      <c r="BW1025" s="27"/>
      <c r="BX1025" s="27"/>
      <c r="BY1025" s="23"/>
      <c r="BZ1025" s="23"/>
      <c r="CA1025" s="23"/>
      <c r="CB1025" s="27"/>
      <c r="CC1025" s="78"/>
      <c r="CD1025" s="229"/>
      <c r="CE1025" s="229"/>
      <c r="CF1025" s="23"/>
      <c r="CG1025" s="27"/>
      <c r="CH1025" s="23"/>
      <c r="CI1025" s="23"/>
      <c r="CJ1025" s="23"/>
      <c r="CK1025" s="23"/>
      <c r="CL1025" s="23"/>
      <c r="CM1025" s="23"/>
      <c r="CN1025" s="23"/>
      <c r="CO1025" s="23"/>
      <c r="CP1025" s="26"/>
      <c r="CQ1025" s="23"/>
      <c r="CR1025" s="23"/>
      <c r="CS1025" s="23"/>
      <c r="CT1025" s="23"/>
      <c r="CU1025" s="23"/>
      <c r="CV1025" s="23"/>
      <c r="CW1025" s="23"/>
      <c r="CX1025" s="23"/>
      <c r="CY1025" s="23"/>
      <c r="CZ1025" s="61"/>
      <c r="DA1025" s="23"/>
      <c r="DB1025" s="23"/>
      <c r="DC1025" s="23"/>
      <c r="DD1025" s="23"/>
      <c r="DE1025" s="23"/>
      <c r="DF1025" s="23"/>
      <c r="DG1025" s="79"/>
      <c r="DH1025" s="80"/>
      <c r="DI1025" s="79"/>
      <c r="DJ1025" s="81"/>
      <c r="DK1025" s="47"/>
      <c r="DL1025" s="47"/>
      <c r="DM1025" s="23"/>
      <c r="DN1025" s="23"/>
      <c r="DO1025" s="23"/>
      <c r="DP1025" s="50"/>
    </row>
    <row r="1026" spans="2:120" ht="15.75" customHeight="1" x14ac:dyDescent="0.3">
      <c r="B1026" s="5"/>
      <c r="C1026" s="5"/>
      <c r="D1026" s="5"/>
      <c r="E1026" s="23"/>
      <c r="F1026" s="23"/>
      <c r="G1026" s="23"/>
      <c r="H1026" s="23"/>
      <c r="I1026" s="23"/>
      <c r="J1026" s="24"/>
      <c r="K1026" s="27"/>
      <c r="L1026" s="24"/>
      <c r="M1026" s="24"/>
      <c r="N1026" s="26"/>
      <c r="O1026" s="27"/>
      <c r="P1026" s="27"/>
      <c r="Q1026" s="23"/>
      <c r="R1026" s="27"/>
      <c r="S1026" s="27"/>
      <c r="T1026" s="27"/>
      <c r="U1026" s="23"/>
      <c r="V1026" s="23"/>
      <c r="W1026" s="29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8"/>
      <c r="AY1026" s="28"/>
      <c r="AZ1026" s="28"/>
      <c r="BA1026" s="28"/>
      <c r="BB1026" s="28"/>
      <c r="BC1026" s="28"/>
      <c r="BD1026" s="23"/>
      <c r="BE1026" s="72"/>
      <c r="BF1026" s="72"/>
      <c r="BG1026" s="72"/>
      <c r="BH1026" s="229"/>
      <c r="BI1026" s="229"/>
      <c r="BJ1026" s="27"/>
      <c r="BK1026" s="27"/>
      <c r="BL1026" s="26"/>
      <c r="BM1026" s="27"/>
      <c r="BN1026" s="23"/>
      <c r="BO1026" s="23"/>
      <c r="BP1026" s="23"/>
      <c r="BQ1026" s="23"/>
      <c r="BR1026" s="27"/>
      <c r="BS1026" s="27"/>
      <c r="BT1026" s="78"/>
      <c r="BU1026" s="229"/>
      <c r="BV1026" s="229"/>
      <c r="BW1026" s="27"/>
      <c r="BX1026" s="27"/>
      <c r="BY1026" s="23"/>
      <c r="BZ1026" s="23"/>
      <c r="CA1026" s="23"/>
      <c r="CB1026" s="27"/>
      <c r="CC1026" s="78"/>
      <c r="CD1026" s="229"/>
      <c r="CE1026" s="229"/>
      <c r="CF1026" s="23"/>
      <c r="CG1026" s="27"/>
      <c r="CH1026" s="23"/>
      <c r="CI1026" s="23"/>
      <c r="CJ1026" s="23"/>
      <c r="CK1026" s="23"/>
      <c r="CL1026" s="23"/>
      <c r="CM1026" s="23"/>
      <c r="CN1026" s="23"/>
      <c r="CO1026" s="23"/>
      <c r="CP1026" s="26"/>
      <c r="CQ1026" s="23"/>
      <c r="CR1026" s="23"/>
      <c r="CS1026" s="23"/>
      <c r="CT1026" s="23"/>
      <c r="CU1026" s="23"/>
      <c r="CV1026" s="23"/>
      <c r="CW1026" s="23"/>
      <c r="CX1026" s="23"/>
      <c r="CY1026" s="23"/>
      <c r="CZ1026" s="61"/>
      <c r="DA1026" s="23"/>
      <c r="DB1026" s="23"/>
      <c r="DC1026" s="23"/>
      <c r="DD1026" s="23"/>
      <c r="DE1026" s="23"/>
      <c r="DF1026" s="23"/>
      <c r="DG1026" s="79"/>
      <c r="DH1026" s="80"/>
      <c r="DI1026" s="79"/>
      <c r="DJ1026" s="81"/>
      <c r="DK1026" s="47"/>
      <c r="DL1026" s="47"/>
      <c r="DM1026" s="23"/>
      <c r="DN1026" s="23"/>
      <c r="DO1026" s="23"/>
      <c r="DP1026" s="50"/>
    </row>
    <row r="1027" spans="2:120" ht="15.75" customHeight="1" x14ac:dyDescent="0.3">
      <c r="B1027" s="5"/>
      <c r="C1027" s="5"/>
      <c r="D1027" s="5"/>
      <c r="E1027" s="23"/>
      <c r="F1027" s="23"/>
      <c r="G1027" s="23"/>
      <c r="H1027" s="23"/>
      <c r="I1027" s="23"/>
      <c r="J1027" s="24"/>
      <c r="K1027" s="27"/>
      <c r="L1027" s="24"/>
      <c r="M1027" s="24"/>
      <c r="N1027" s="26"/>
      <c r="O1027" s="27"/>
      <c r="P1027" s="27"/>
      <c r="Q1027" s="23"/>
      <c r="R1027" s="27"/>
      <c r="S1027" s="27"/>
      <c r="T1027" s="27"/>
      <c r="U1027" s="23"/>
      <c r="V1027" s="23"/>
      <c r="W1027" s="29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  <c r="AV1027" s="27"/>
      <c r="AW1027" s="27"/>
      <c r="AX1027" s="28"/>
      <c r="AY1027" s="28"/>
      <c r="AZ1027" s="28"/>
      <c r="BA1027" s="28"/>
      <c r="BB1027" s="28"/>
      <c r="BC1027" s="28"/>
      <c r="BD1027" s="23"/>
      <c r="BE1027" s="72"/>
      <c r="BF1027" s="72"/>
      <c r="BG1027" s="72"/>
      <c r="BH1027" s="229"/>
      <c r="BI1027" s="229"/>
      <c r="BJ1027" s="27"/>
      <c r="BK1027" s="27"/>
      <c r="BL1027" s="26"/>
      <c r="BM1027" s="27"/>
      <c r="BN1027" s="23"/>
      <c r="BO1027" s="23"/>
      <c r="BP1027" s="23"/>
      <c r="BQ1027" s="23"/>
      <c r="BR1027" s="27"/>
      <c r="BS1027" s="27"/>
      <c r="BT1027" s="78"/>
      <c r="BU1027" s="229"/>
      <c r="BV1027" s="229"/>
      <c r="BW1027" s="27"/>
      <c r="BX1027" s="27"/>
      <c r="BY1027" s="23"/>
      <c r="BZ1027" s="23"/>
      <c r="CA1027" s="23"/>
      <c r="CB1027" s="27"/>
      <c r="CC1027" s="78"/>
      <c r="CD1027" s="229"/>
      <c r="CE1027" s="229"/>
      <c r="CF1027" s="23"/>
      <c r="CG1027" s="27"/>
      <c r="CH1027" s="23"/>
      <c r="CI1027" s="23"/>
      <c r="CJ1027" s="23"/>
      <c r="CK1027" s="23"/>
      <c r="CL1027" s="23"/>
      <c r="CM1027" s="23"/>
      <c r="CN1027" s="23"/>
      <c r="CO1027" s="23"/>
      <c r="CP1027" s="26"/>
      <c r="CQ1027" s="23"/>
      <c r="CR1027" s="23"/>
      <c r="CS1027" s="23"/>
      <c r="CT1027" s="23"/>
      <c r="CU1027" s="23"/>
      <c r="CV1027" s="23"/>
      <c r="CW1027" s="23"/>
      <c r="CX1027" s="23"/>
      <c r="CY1027" s="23"/>
      <c r="CZ1027" s="61"/>
      <c r="DA1027" s="23"/>
      <c r="DB1027" s="23"/>
      <c r="DC1027" s="23"/>
      <c r="DD1027" s="23"/>
      <c r="DE1027" s="23"/>
      <c r="DF1027" s="23"/>
      <c r="DG1027" s="79"/>
      <c r="DH1027" s="80"/>
      <c r="DI1027" s="79"/>
      <c r="DJ1027" s="81"/>
      <c r="DK1027" s="47"/>
      <c r="DL1027" s="47"/>
      <c r="DM1027" s="23"/>
      <c r="DN1027" s="23"/>
      <c r="DO1027" s="23"/>
      <c r="DP1027" s="50"/>
    </row>
    <row r="1028" spans="2:120" ht="15.75" customHeight="1" x14ac:dyDescent="0.3">
      <c r="B1028" s="5"/>
      <c r="C1028" s="5"/>
      <c r="D1028" s="5"/>
      <c r="E1028" s="23"/>
      <c r="F1028" s="23"/>
      <c r="G1028" s="23"/>
      <c r="H1028" s="23"/>
      <c r="I1028" s="23"/>
      <c r="J1028" s="24"/>
      <c r="K1028" s="27"/>
      <c r="L1028" s="24"/>
      <c r="M1028" s="24"/>
      <c r="N1028" s="26"/>
      <c r="O1028" s="27"/>
      <c r="P1028" s="27"/>
      <c r="Q1028" s="23"/>
      <c r="R1028" s="27"/>
      <c r="S1028" s="27"/>
      <c r="T1028" s="27"/>
      <c r="U1028" s="23"/>
      <c r="V1028" s="23"/>
      <c r="W1028" s="29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  <c r="AV1028" s="27"/>
      <c r="AW1028" s="27"/>
      <c r="AX1028" s="28"/>
      <c r="AY1028" s="28"/>
      <c r="AZ1028" s="28"/>
      <c r="BA1028" s="28"/>
      <c r="BB1028" s="28"/>
      <c r="BC1028" s="28"/>
      <c r="BD1028" s="23"/>
      <c r="BE1028" s="72"/>
      <c r="BF1028" s="72"/>
      <c r="BG1028" s="72"/>
      <c r="BH1028" s="229"/>
      <c r="BI1028" s="229"/>
      <c r="BJ1028" s="27"/>
      <c r="BK1028" s="27"/>
      <c r="BL1028" s="26"/>
      <c r="BM1028" s="27"/>
      <c r="BN1028" s="23"/>
      <c r="BO1028" s="23"/>
      <c r="BP1028" s="23"/>
      <c r="BQ1028" s="23"/>
      <c r="BR1028" s="27"/>
      <c r="BS1028" s="27"/>
      <c r="BT1028" s="78"/>
      <c r="BU1028" s="229"/>
      <c r="BV1028" s="229"/>
      <c r="BW1028" s="27"/>
      <c r="BX1028" s="27"/>
      <c r="BY1028" s="23"/>
      <c r="BZ1028" s="23"/>
      <c r="CA1028" s="23"/>
      <c r="CB1028" s="27"/>
      <c r="CC1028" s="78"/>
      <c r="CD1028" s="229"/>
      <c r="CE1028" s="229"/>
      <c r="CF1028" s="23"/>
      <c r="CG1028" s="27"/>
      <c r="CH1028" s="23"/>
      <c r="CI1028" s="23"/>
      <c r="CJ1028" s="23"/>
      <c r="CK1028" s="23"/>
      <c r="CL1028" s="23"/>
      <c r="CM1028" s="23"/>
      <c r="CN1028" s="23"/>
      <c r="CO1028" s="23"/>
      <c r="CP1028" s="26"/>
      <c r="CQ1028" s="23"/>
      <c r="CR1028" s="23"/>
      <c r="CS1028" s="23"/>
      <c r="CT1028" s="23"/>
      <c r="CU1028" s="23"/>
      <c r="CV1028" s="23"/>
      <c r="CW1028" s="23"/>
      <c r="CX1028" s="23"/>
      <c r="CY1028" s="23"/>
      <c r="CZ1028" s="61"/>
      <c r="DA1028" s="23"/>
      <c r="DB1028" s="23"/>
      <c r="DC1028" s="23"/>
      <c r="DD1028" s="23"/>
      <c r="DE1028" s="23"/>
      <c r="DF1028" s="23"/>
      <c r="DG1028" s="79"/>
      <c r="DH1028" s="80"/>
      <c r="DI1028" s="79"/>
      <c r="DJ1028" s="81"/>
      <c r="DK1028" s="47"/>
      <c r="DL1028" s="47"/>
      <c r="DM1028" s="23"/>
      <c r="DN1028" s="23"/>
      <c r="DO1028" s="23"/>
      <c r="DP1028" s="50"/>
    </row>
    <row r="1029" spans="2:120" ht="15.75" customHeight="1" x14ac:dyDescent="0.3">
      <c r="B1029" s="5"/>
      <c r="C1029" s="5"/>
      <c r="D1029" s="5"/>
      <c r="E1029" s="23"/>
      <c r="F1029" s="23"/>
      <c r="G1029" s="23"/>
      <c r="H1029" s="23"/>
      <c r="I1029" s="23"/>
      <c r="J1029" s="24"/>
      <c r="K1029" s="27"/>
      <c r="L1029" s="24"/>
      <c r="M1029" s="24"/>
      <c r="N1029" s="26"/>
      <c r="O1029" s="27"/>
      <c r="P1029" s="27"/>
      <c r="Q1029" s="23"/>
      <c r="R1029" s="27"/>
      <c r="S1029" s="27"/>
      <c r="T1029" s="27"/>
      <c r="U1029" s="23"/>
      <c r="V1029" s="23"/>
      <c r="W1029" s="29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/>
      <c r="AW1029" s="27"/>
      <c r="AX1029" s="28"/>
      <c r="AY1029" s="28"/>
      <c r="AZ1029" s="28"/>
      <c r="BA1029" s="28"/>
      <c r="BB1029" s="28"/>
      <c r="BC1029" s="28"/>
      <c r="BD1029" s="23"/>
      <c r="BE1029" s="72"/>
      <c r="BF1029" s="72"/>
      <c r="BG1029" s="72"/>
      <c r="BH1029" s="229"/>
      <c r="BI1029" s="229"/>
      <c r="BJ1029" s="27"/>
      <c r="BK1029" s="27"/>
      <c r="BL1029" s="26"/>
      <c r="BM1029" s="27"/>
      <c r="BN1029" s="23"/>
      <c r="BO1029" s="23"/>
      <c r="BP1029" s="23"/>
      <c r="BQ1029" s="23"/>
      <c r="BR1029" s="27"/>
      <c r="BS1029" s="27"/>
      <c r="BT1029" s="78"/>
      <c r="BU1029" s="229"/>
      <c r="BV1029" s="229"/>
      <c r="BW1029" s="27"/>
      <c r="BX1029" s="27"/>
      <c r="BY1029" s="23"/>
      <c r="BZ1029" s="23"/>
      <c r="CA1029" s="23"/>
      <c r="CB1029" s="27"/>
      <c r="CC1029" s="78"/>
      <c r="CD1029" s="229"/>
      <c r="CE1029" s="229"/>
      <c r="CF1029" s="23"/>
      <c r="CG1029" s="27"/>
      <c r="CH1029" s="23"/>
      <c r="CI1029" s="23"/>
      <c r="CJ1029" s="23"/>
      <c r="CK1029" s="23"/>
      <c r="CL1029" s="23"/>
      <c r="CM1029" s="23"/>
      <c r="CN1029" s="23"/>
      <c r="CO1029" s="23"/>
      <c r="CP1029" s="26"/>
      <c r="CQ1029" s="23"/>
      <c r="CR1029" s="23"/>
      <c r="CS1029" s="23"/>
      <c r="CT1029" s="23"/>
      <c r="CU1029" s="23"/>
      <c r="CV1029" s="23"/>
      <c r="CW1029" s="23"/>
      <c r="CX1029" s="23"/>
      <c r="CY1029" s="23"/>
      <c r="CZ1029" s="61"/>
      <c r="DA1029" s="23"/>
      <c r="DB1029" s="23"/>
      <c r="DC1029" s="23"/>
      <c r="DD1029" s="23"/>
      <c r="DE1029" s="23"/>
      <c r="DF1029" s="23"/>
      <c r="DG1029" s="79"/>
      <c r="DH1029" s="80"/>
      <c r="DI1029" s="79"/>
      <c r="DJ1029" s="81"/>
      <c r="DK1029" s="47"/>
      <c r="DL1029" s="47"/>
      <c r="DM1029" s="23"/>
      <c r="DN1029" s="23"/>
      <c r="DO1029" s="23"/>
      <c r="DP1029" s="50"/>
    </row>
    <row r="1030" spans="2:120" ht="15.75" customHeight="1" x14ac:dyDescent="0.3">
      <c r="B1030" s="5"/>
      <c r="C1030" s="5"/>
      <c r="D1030" s="5"/>
      <c r="E1030" s="23"/>
      <c r="F1030" s="23"/>
      <c r="G1030" s="23"/>
      <c r="H1030" s="23"/>
      <c r="I1030" s="23"/>
      <c r="J1030" s="24"/>
      <c r="K1030" s="27"/>
      <c r="L1030" s="24"/>
      <c r="M1030" s="24"/>
      <c r="N1030" s="26"/>
      <c r="O1030" s="27"/>
      <c r="P1030" s="27"/>
      <c r="Q1030" s="23"/>
      <c r="R1030" s="27"/>
      <c r="S1030" s="27"/>
      <c r="T1030" s="27"/>
      <c r="U1030" s="23"/>
      <c r="V1030" s="23"/>
      <c r="W1030" s="29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  <c r="AV1030" s="27"/>
      <c r="AW1030" s="27"/>
      <c r="AX1030" s="28"/>
      <c r="AY1030" s="28"/>
      <c r="AZ1030" s="28"/>
      <c r="BA1030" s="28"/>
      <c r="BB1030" s="28"/>
      <c r="BC1030" s="28"/>
      <c r="BD1030" s="23"/>
      <c r="BE1030" s="72"/>
      <c r="BF1030" s="72"/>
      <c r="BG1030" s="72"/>
      <c r="BH1030" s="229"/>
      <c r="BI1030" s="229"/>
      <c r="BJ1030" s="27"/>
      <c r="BK1030" s="27"/>
      <c r="BL1030" s="26"/>
      <c r="BM1030" s="27"/>
      <c r="BN1030" s="23"/>
      <c r="BO1030" s="23"/>
      <c r="BP1030" s="23"/>
      <c r="BQ1030" s="23"/>
      <c r="BR1030" s="27"/>
      <c r="BS1030" s="27"/>
      <c r="BT1030" s="78"/>
      <c r="BU1030" s="229"/>
      <c r="BV1030" s="229"/>
      <c r="BW1030" s="27"/>
      <c r="BX1030" s="27"/>
      <c r="BY1030" s="23"/>
      <c r="BZ1030" s="23"/>
      <c r="CA1030" s="23"/>
      <c r="CB1030" s="27"/>
      <c r="CC1030" s="78"/>
      <c r="CD1030" s="229"/>
      <c r="CE1030" s="229"/>
      <c r="CF1030" s="23"/>
      <c r="CG1030" s="27"/>
      <c r="CH1030" s="23"/>
      <c r="CI1030" s="23"/>
      <c r="CJ1030" s="23"/>
      <c r="CK1030" s="23"/>
      <c r="CL1030" s="23"/>
      <c r="CM1030" s="23"/>
      <c r="CN1030" s="23"/>
      <c r="CO1030" s="23"/>
      <c r="CP1030" s="26"/>
      <c r="CQ1030" s="23"/>
      <c r="CR1030" s="23"/>
      <c r="CS1030" s="23"/>
      <c r="CT1030" s="23"/>
      <c r="CU1030" s="23"/>
      <c r="CV1030" s="23"/>
      <c r="CW1030" s="23"/>
      <c r="CX1030" s="23"/>
      <c r="CY1030" s="23"/>
      <c r="CZ1030" s="61"/>
      <c r="DA1030" s="23"/>
      <c r="DB1030" s="23"/>
      <c r="DC1030" s="23"/>
      <c r="DD1030" s="23"/>
      <c r="DE1030" s="23"/>
      <c r="DF1030" s="23"/>
      <c r="DG1030" s="79"/>
      <c r="DH1030" s="80"/>
      <c r="DI1030" s="79"/>
      <c r="DJ1030" s="81"/>
      <c r="DK1030" s="47"/>
      <c r="DL1030" s="47"/>
      <c r="DM1030" s="23"/>
      <c r="DN1030" s="23"/>
      <c r="DO1030" s="23"/>
      <c r="DP1030" s="50"/>
    </row>
    <row r="1031" spans="2:120" ht="15.75" customHeight="1" x14ac:dyDescent="0.3">
      <c r="B1031" s="5"/>
      <c r="C1031" s="5"/>
      <c r="D1031" s="5"/>
      <c r="E1031" s="23"/>
      <c r="F1031" s="23"/>
      <c r="G1031" s="23"/>
      <c r="H1031" s="23"/>
      <c r="I1031" s="23"/>
      <c r="J1031" s="24"/>
      <c r="K1031" s="27"/>
      <c r="L1031" s="24"/>
      <c r="M1031" s="24"/>
      <c r="N1031" s="26"/>
      <c r="O1031" s="27"/>
      <c r="P1031" s="27"/>
      <c r="Q1031" s="23"/>
      <c r="R1031" s="27"/>
      <c r="S1031" s="27"/>
      <c r="T1031" s="27"/>
      <c r="U1031" s="23"/>
      <c r="V1031" s="23"/>
      <c r="W1031" s="29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  <c r="AV1031" s="27"/>
      <c r="AW1031" s="27"/>
      <c r="AX1031" s="28"/>
      <c r="AY1031" s="28"/>
      <c r="AZ1031" s="28"/>
      <c r="BA1031" s="28"/>
      <c r="BB1031" s="28"/>
      <c r="BC1031" s="28"/>
      <c r="BD1031" s="23"/>
      <c r="BE1031" s="72"/>
      <c r="BF1031" s="72"/>
      <c r="BG1031" s="72"/>
      <c r="BH1031" s="229"/>
      <c r="BI1031" s="229"/>
      <c r="BJ1031" s="27"/>
      <c r="BK1031" s="27"/>
      <c r="BL1031" s="26"/>
      <c r="BM1031" s="27"/>
      <c r="BN1031" s="23"/>
      <c r="BO1031" s="23"/>
      <c r="BP1031" s="23"/>
      <c r="BQ1031" s="23"/>
      <c r="BR1031" s="27"/>
      <c r="BS1031" s="27"/>
      <c r="BT1031" s="78"/>
      <c r="BU1031" s="229"/>
      <c r="BV1031" s="229"/>
      <c r="BW1031" s="27"/>
      <c r="BX1031" s="27"/>
      <c r="BY1031" s="23"/>
      <c r="BZ1031" s="23"/>
      <c r="CA1031" s="23"/>
      <c r="CB1031" s="27"/>
      <c r="CC1031" s="78"/>
      <c r="CD1031" s="229"/>
      <c r="CE1031" s="229"/>
      <c r="CF1031" s="23"/>
      <c r="CG1031" s="27"/>
      <c r="CH1031" s="23"/>
      <c r="CI1031" s="23"/>
      <c r="CJ1031" s="23"/>
      <c r="CK1031" s="23"/>
      <c r="CL1031" s="23"/>
      <c r="CM1031" s="23"/>
      <c r="CN1031" s="23"/>
      <c r="CO1031" s="23"/>
      <c r="CP1031" s="26"/>
      <c r="CQ1031" s="23"/>
      <c r="CR1031" s="23"/>
      <c r="CS1031" s="23"/>
      <c r="CT1031" s="23"/>
      <c r="CU1031" s="23"/>
      <c r="CV1031" s="23"/>
      <c r="CW1031" s="23"/>
      <c r="CX1031" s="23"/>
      <c r="CY1031" s="23"/>
      <c r="CZ1031" s="61"/>
      <c r="DA1031" s="23"/>
      <c r="DB1031" s="23"/>
      <c r="DC1031" s="23"/>
      <c r="DD1031" s="23"/>
      <c r="DE1031" s="23"/>
      <c r="DF1031" s="23"/>
      <c r="DG1031" s="79"/>
      <c r="DH1031" s="80"/>
      <c r="DI1031" s="79"/>
      <c r="DJ1031" s="81"/>
      <c r="DK1031" s="47"/>
      <c r="DL1031" s="47"/>
      <c r="DM1031" s="23"/>
      <c r="DN1031" s="23"/>
      <c r="DO1031" s="23"/>
      <c r="DP1031" s="50"/>
    </row>
    <row r="1032" spans="2:120" ht="15.75" customHeight="1" x14ac:dyDescent="0.3">
      <c r="B1032" s="5"/>
      <c r="C1032" s="5"/>
      <c r="D1032" s="5"/>
      <c r="E1032" s="23"/>
      <c r="F1032" s="23"/>
      <c r="G1032" s="23"/>
      <c r="H1032" s="23"/>
      <c r="I1032" s="23"/>
      <c r="J1032" s="24"/>
      <c r="K1032" s="27"/>
      <c r="L1032" s="24"/>
      <c r="M1032" s="24"/>
      <c r="N1032" s="26"/>
      <c r="O1032" s="27"/>
      <c r="P1032" s="27"/>
      <c r="Q1032" s="23"/>
      <c r="R1032" s="27"/>
      <c r="S1032" s="27"/>
      <c r="T1032" s="27"/>
      <c r="U1032" s="23"/>
      <c r="V1032" s="23"/>
      <c r="W1032" s="29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  <c r="AV1032" s="27"/>
      <c r="AW1032" s="27"/>
      <c r="AX1032" s="28"/>
      <c r="AY1032" s="28"/>
      <c r="AZ1032" s="28"/>
      <c r="BA1032" s="28"/>
      <c r="BB1032" s="28"/>
      <c r="BC1032" s="28"/>
      <c r="BD1032" s="23"/>
      <c r="BE1032" s="72"/>
      <c r="BF1032" s="72"/>
      <c r="BG1032" s="72"/>
      <c r="BH1032" s="229"/>
      <c r="BI1032" s="229"/>
      <c r="BJ1032" s="27"/>
      <c r="BK1032" s="27"/>
      <c r="BL1032" s="26"/>
      <c r="BM1032" s="27"/>
      <c r="BN1032" s="23"/>
      <c r="BO1032" s="23"/>
      <c r="BP1032" s="23"/>
      <c r="BQ1032" s="23"/>
      <c r="BR1032" s="27"/>
      <c r="BS1032" s="27"/>
      <c r="BT1032" s="78"/>
      <c r="BU1032" s="229"/>
      <c r="BV1032" s="229"/>
      <c r="BW1032" s="27"/>
      <c r="BX1032" s="27"/>
      <c r="BY1032" s="23"/>
      <c r="BZ1032" s="23"/>
      <c r="CA1032" s="23"/>
      <c r="CB1032" s="27"/>
      <c r="CC1032" s="78"/>
      <c r="CD1032" s="229"/>
      <c r="CE1032" s="229"/>
      <c r="CF1032" s="23"/>
      <c r="CG1032" s="27"/>
      <c r="CH1032" s="23"/>
      <c r="CI1032" s="23"/>
      <c r="CJ1032" s="23"/>
      <c r="CK1032" s="23"/>
      <c r="CL1032" s="23"/>
      <c r="CM1032" s="23"/>
      <c r="CN1032" s="23"/>
      <c r="CO1032" s="23"/>
      <c r="CP1032" s="26"/>
      <c r="CQ1032" s="23"/>
      <c r="CR1032" s="23"/>
      <c r="CS1032" s="23"/>
      <c r="CT1032" s="23"/>
      <c r="CU1032" s="23"/>
      <c r="CV1032" s="23"/>
      <c r="CW1032" s="23"/>
      <c r="CX1032" s="23"/>
      <c r="CY1032" s="23"/>
      <c r="CZ1032" s="61"/>
      <c r="DA1032" s="23"/>
      <c r="DB1032" s="23"/>
      <c r="DC1032" s="23"/>
      <c r="DD1032" s="23"/>
      <c r="DE1032" s="23"/>
      <c r="DF1032" s="23"/>
      <c r="DG1032" s="79"/>
      <c r="DH1032" s="80"/>
      <c r="DI1032" s="79"/>
      <c r="DJ1032" s="81"/>
      <c r="DK1032" s="47"/>
      <c r="DL1032" s="47"/>
      <c r="DM1032" s="23"/>
      <c r="DN1032" s="23"/>
      <c r="DO1032" s="23"/>
      <c r="DP1032" s="50"/>
    </row>
    <row r="1033" spans="2:120" ht="15.75" customHeight="1" x14ac:dyDescent="0.3">
      <c r="B1033" s="5"/>
      <c r="C1033" s="5"/>
      <c r="D1033" s="5"/>
      <c r="E1033" s="23"/>
      <c r="F1033" s="23"/>
      <c r="G1033" s="23"/>
      <c r="H1033" s="23"/>
      <c r="I1033" s="23"/>
      <c r="J1033" s="24"/>
      <c r="K1033" s="27"/>
      <c r="L1033" s="24"/>
      <c r="M1033" s="24"/>
      <c r="N1033" s="26"/>
      <c r="O1033" s="27"/>
      <c r="P1033" s="27"/>
      <c r="Q1033" s="23"/>
      <c r="R1033" s="27"/>
      <c r="S1033" s="27"/>
      <c r="T1033" s="27"/>
      <c r="U1033" s="23"/>
      <c r="V1033" s="23"/>
      <c r="W1033" s="29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S1033" s="27"/>
      <c r="AT1033" s="27"/>
      <c r="AU1033" s="27"/>
      <c r="AV1033" s="27"/>
      <c r="AW1033" s="27"/>
      <c r="AX1033" s="28"/>
      <c r="AY1033" s="28"/>
      <c r="AZ1033" s="28"/>
      <c r="BA1033" s="28"/>
      <c r="BB1033" s="28"/>
      <c r="BC1033" s="28"/>
      <c r="BD1033" s="23"/>
      <c r="BE1033" s="72"/>
      <c r="BF1033" s="72"/>
      <c r="BG1033" s="72"/>
      <c r="BH1033" s="229"/>
      <c r="BI1033" s="229"/>
      <c r="BJ1033" s="27"/>
      <c r="BK1033" s="27"/>
      <c r="BL1033" s="26"/>
      <c r="BM1033" s="27"/>
      <c r="BN1033" s="23"/>
      <c r="BO1033" s="23"/>
      <c r="BP1033" s="23"/>
      <c r="BQ1033" s="23"/>
      <c r="BR1033" s="27"/>
      <c r="BS1033" s="27"/>
      <c r="BT1033" s="78"/>
      <c r="BU1033" s="229"/>
      <c r="BV1033" s="229"/>
      <c r="BW1033" s="27"/>
      <c r="BX1033" s="27"/>
      <c r="BY1033" s="23"/>
      <c r="BZ1033" s="23"/>
      <c r="CA1033" s="23"/>
      <c r="CB1033" s="27"/>
      <c r="CC1033" s="78"/>
      <c r="CD1033" s="229"/>
      <c r="CE1033" s="229"/>
      <c r="CF1033" s="23"/>
      <c r="CG1033" s="27"/>
      <c r="CH1033" s="23"/>
      <c r="CI1033" s="23"/>
      <c r="CJ1033" s="23"/>
      <c r="CK1033" s="23"/>
      <c r="CL1033" s="23"/>
      <c r="CM1033" s="23"/>
      <c r="CN1033" s="23"/>
      <c r="CO1033" s="23"/>
      <c r="CP1033" s="26"/>
      <c r="CQ1033" s="23"/>
      <c r="CR1033" s="23"/>
      <c r="CS1033" s="23"/>
      <c r="CT1033" s="23"/>
      <c r="CU1033" s="23"/>
      <c r="CV1033" s="23"/>
      <c r="CW1033" s="23"/>
      <c r="CX1033" s="23"/>
      <c r="CY1033" s="23"/>
      <c r="CZ1033" s="61"/>
      <c r="DA1033" s="23"/>
      <c r="DB1033" s="23"/>
      <c r="DC1033" s="23"/>
      <c r="DD1033" s="23"/>
      <c r="DE1033" s="23"/>
      <c r="DF1033" s="23"/>
      <c r="DG1033" s="79"/>
      <c r="DH1033" s="80"/>
      <c r="DI1033" s="79"/>
      <c r="DJ1033" s="81"/>
      <c r="DK1033" s="47"/>
      <c r="DL1033" s="47"/>
      <c r="DM1033" s="23"/>
      <c r="DN1033" s="23"/>
      <c r="DO1033" s="23"/>
      <c r="DP1033" s="50"/>
    </row>
    <row r="1034" spans="2:120" ht="15.75" customHeight="1" x14ac:dyDescent="0.3">
      <c r="B1034" s="5"/>
      <c r="C1034" s="5"/>
      <c r="D1034" s="5"/>
      <c r="E1034" s="23"/>
      <c r="F1034" s="23"/>
      <c r="G1034" s="23"/>
      <c r="H1034" s="23"/>
      <c r="I1034" s="23"/>
      <c r="J1034" s="24"/>
      <c r="K1034" s="27"/>
      <c r="L1034" s="24"/>
      <c r="M1034" s="24"/>
      <c r="N1034" s="26"/>
      <c r="O1034" s="27"/>
      <c r="P1034" s="27"/>
      <c r="Q1034" s="23"/>
      <c r="R1034" s="27"/>
      <c r="S1034" s="27"/>
      <c r="T1034" s="27"/>
      <c r="U1034" s="23"/>
      <c r="V1034" s="23"/>
      <c r="W1034" s="29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S1034" s="27"/>
      <c r="AT1034" s="27"/>
      <c r="AU1034" s="27"/>
      <c r="AV1034" s="27"/>
      <c r="AW1034" s="27"/>
      <c r="AX1034" s="28"/>
      <c r="AY1034" s="28"/>
      <c r="AZ1034" s="28"/>
      <c r="BA1034" s="28"/>
      <c r="BB1034" s="28"/>
      <c r="BC1034" s="28"/>
      <c r="BD1034" s="23"/>
      <c r="BE1034" s="72"/>
      <c r="BF1034" s="72"/>
      <c r="BG1034" s="72"/>
      <c r="BH1034" s="229"/>
      <c r="BI1034" s="229"/>
      <c r="BJ1034" s="27"/>
      <c r="BK1034" s="27"/>
      <c r="BL1034" s="26"/>
      <c r="BM1034" s="27"/>
      <c r="BN1034" s="23"/>
      <c r="BO1034" s="23"/>
      <c r="BP1034" s="23"/>
      <c r="BQ1034" s="23"/>
      <c r="BR1034" s="27"/>
      <c r="BS1034" s="27"/>
      <c r="BT1034" s="78"/>
      <c r="BU1034" s="229"/>
      <c r="BV1034" s="229"/>
      <c r="BW1034" s="27"/>
      <c r="BX1034" s="27"/>
      <c r="BY1034" s="23"/>
      <c r="BZ1034" s="23"/>
      <c r="CA1034" s="23"/>
      <c r="CB1034" s="27"/>
      <c r="CC1034" s="78"/>
      <c r="CD1034" s="229"/>
      <c r="CE1034" s="229"/>
      <c r="CF1034" s="23"/>
      <c r="CG1034" s="27"/>
      <c r="CH1034" s="23"/>
      <c r="CI1034" s="23"/>
      <c r="CJ1034" s="23"/>
      <c r="CK1034" s="23"/>
      <c r="CL1034" s="23"/>
      <c r="CM1034" s="23"/>
      <c r="CN1034" s="23"/>
      <c r="CO1034" s="23"/>
      <c r="CP1034" s="26"/>
      <c r="CQ1034" s="23"/>
      <c r="CR1034" s="23"/>
      <c r="CS1034" s="23"/>
      <c r="CT1034" s="23"/>
      <c r="CU1034" s="23"/>
      <c r="CV1034" s="23"/>
      <c r="CW1034" s="23"/>
      <c r="CX1034" s="23"/>
      <c r="CY1034" s="23"/>
      <c r="CZ1034" s="61"/>
      <c r="DA1034" s="23"/>
      <c r="DB1034" s="23"/>
      <c r="DC1034" s="23"/>
      <c r="DD1034" s="23"/>
      <c r="DE1034" s="23"/>
      <c r="DF1034" s="23"/>
      <c r="DG1034" s="79"/>
      <c r="DH1034" s="80"/>
      <c r="DI1034" s="79"/>
      <c r="DJ1034" s="81"/>
      <c r="DK1034" s="47"/>
      <c r="DL1034" s="47"/>
      <c r="DM1034" s="23"/>
      <c r="DN1034" s="23"/>
      <c r="DO1034" s="23"/>
      <c r="DP1034" s="50"/>
    </row>
    <row r="1035" spans="2:120" ht="15.75" customHeight="1" x14ac:dyDescent="0.3">
      <c r="B1035" s="5"/>
      <c r="C1035" s="5"/>
      <c r="D1035" s="5"/>
      <c r="E1035" s="23"/>
      <c r="F1035" s="23"/>
      <c r="G1035" s="23"/>
      <c r="H1035" s="23"/>
      <c r="I1035" s="23"/>
      <c r="J1035" s="24"/>
      <c r="K1035" s="27"/>
      <c r="L1035" s="24"/>
      <c r="M1035" s="24"/>
      <c r="N1035" s="26"/>
      <c r="O1035" s="27"/>
      <c r="P1035" s="27"/>
      <c r="Q1035" s="23"/>
      <c r="R1035" s="27"/>
      <c r="S1035" s="27"/>
      <c r="T1035" s="27"/>
      <c r="U1035" s="23"/>
      <c r="V1035" s="23"/>
      <c r="W1035" s="29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S1035" s="27"/>
      <c r="AT1035" s="27"/>
      <c r="AU1035" s="27"/>
      <c r="AV1035" s="27"/>
      <c r="AW1035" s="27"/>
      <c r="AX1035" s="28"/>
      <c r="AY1035" s="28"/>
      <c r="AZ1035" s="28"/>
      <c r="BA1035" s="28"/>
      <c r="BB1035" s="28"/>
      <c r="BC1035" s="28"/>
      <c r="BD1035" s="23"/>
      <c r="BE1035" s="72"/>
      <c r="BF1035" s="72"/>
      <c r="BG1035" s="72"/>
      <c r="BH1035" s="229"/>
      <c r="BI1035" s="229"/>
      <c r="BJ1035" s="27"/>
      <c r="BK1035" s="27"/>
      <c r="BL1035" s="26"/>
      <c r="BM1035" s="27"/>
      <c r="BN1035" s="23"/>
      <c r="BO1035" s="23"/>
      <c r="BP1035" s="23"/>
      <c r="BQ1035" s="23"/>
      <c r="BR1035" s="27"/>
      <c r="BS1035" s="27"/>
      <c r="BT1035" s="78"/>
      <c r="BU1035" s="229"/>
      <c r="BV1035" s="229"/>
      <c r="BW1035" s="27"/>
      <c r="BX1035" s="27"/>
      <c r="BY1035" s="23"/>
      <c r="BZ1035" s="23"/>
      <c r="CA1035" s="23"/>
      <c r="CB1035" s="27"/>
      <c r="CC1035" s="78"/>
      <c r="CD1035" s="229"/>
      <c r="CE1035" s="229"/>
      <c r="CF1035" s="23"/>
      <c r="CG1035" s="27"/>
      <c r="CH1035" s="23"/>
      <c r="CI1035" s="23"/>
      <c r="CJ1035" s="23"/>
      <c r="CK1035" s="23"/>
      <c r="CL1035" s="23"/>
      <c r="CM1035" s="23"/>
      <c r="CN1035" s="23"/>
      <c r="CO1035" s="23"/>
      <c r="CP1035" s="26"/>
      <c r="CQ1035" s="23"/>
      <c r="CR1035" s="23"/>
      <c r="CS1035" s="23"/>
      <c r="CT1035" s="23"/>
      <c r="CU1035" s="23"/>
      <c r="CV1035" s="23"/>
      <c r="CW1035" s="23"/>
      <c r="CX1035" s="23"/>
      <c r="CY1035" s="23"/>
      <c r="CZ1035" s="61"/>
      <c r="DA1035" s="23"/>
      <c r="DB1035" s="23"/>
      <c r="DC1035" s="23"/>
      <c r="DD1035" s="23"/>
      <c r="DE1035" s="23"/>
      <c r="DF1035" s="23"/>
      <c r="DG1035" s="79"/>
      <c r="DH1035" s="80"/>
      <c r="DI1035" s="79"/>
      <c r="DJ1035" s="81"/>
      <c r="DK1035" s="47"/>
      <c r="DL1035" s="47"/>
      <c r="DM1035" s="23"/>
      <c r="DN1035" s="23"/>
      <c r="DO1035" s="23"/>
      <c r="DP1035" s="50"/>
    </row>
    <row r="1036" spans="2:120" ht="15.75" customHeight="1" x14ac:dyDescent="0.3">
      <c r="B1036" s="5"/>
      <c r="C1036" s="5"/>
      <c r="D1036" s="5"/>
      <c r="E1036" s="23"/>
      <c r="F1036" s="23"/>
      <c r="G1036" s="23"/>
      <c r="H1036" s="23"/>
      <c r="I1036" s="23"/>
      <c r="J1036" s="24"/>
      <c r="K1036" s="27"/>
      <c r="L1036" s="24"/>
      <c r="M1036" s="24"/>
      <c r="N1036" s="26"/>
      <c r="O1036" s="27"/>
      <c r="P1036" s="27"/>
      <c r="Q1036" s="23"/>
      <c r="R1036" s="27"/>
      <c r="S1036" s="27"/>
      <c r="T1036" s="27"/>
      <c r="U1036" s="23"/>
      <c r="V1036" s="23"/>
      <c r="W1036" s="29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S1036" s="27"/>
      <c r="AT1036" s="27"/>
      <c r="AU1036" s="27"/>
      <c r="AV1036" s="27"/>
      <c r="AW1036" s="27"/>
      <c r="AX1036" s="28"/>
      <c r="AY1036" s="28"/>
      <c r="AZ1036" s="28"/>
      <c r="BA1036" s="28"/>
      <c r="BB1036" s="28"/>
      <c r="BC1036" s="28"/>
      <c r="BD1036" s="23"/>
      <c r="BE1036" s="72"/>
      <c r="BF1036" s="72"/>
      <c r="BG1036" s="72"/>
      <c r="BH1036" s="229"/>
      <c r="BI1036" s="229"/>
      <c r="BJ1036" s="27"/>
      <c r="BK1036" s="27"/>
      <c r="BL1036" s="26"/>
      <c r="BM1036" s="27"/>
      <c r="BN1036" s="23"/>
      <c r="BO1036" s="23"/>
      <c r="BP1036" s="23"/>
      <c r="BQ1036" s="23"/>
      <c r="BR1036" s="27"/>
      <c r="BS1036" s="27"/>
      <c r="BT1036" s="78"/>
      <c r="BU1036" s="229"/>
      <c r="BV1036" s="229"/>
      <c r="BW1036" s="27"/>
      <c r="BX1036" s="27"/>
      <c r="BY1036" s="23"/>
      <c r="BZ1036" s="23"/>
      <c r="CA1036" s="23"/>
      <c r="CB1036" s="27"/>
      <c r="CC1036" s="78"/>
      <c r="CD1036" s="229"/>
      <c r="CE1036" s="229"/>
      <c r="CF1036" s="23"/>
      <c r="CG1036" s="27"/>
      <c r="CH1036" s="23"/>
      <c r="CI1036" s="23"/>
      <c r="CJ1036" s="23"/>
      <c r="CK1036" s="23"/>
      <c r="CL1036" s="23"/>
      <c r="CM1036" s="23"/>
      <c r="CN1036" s="23"/>
      <c r="CO1036" s="23"/>
      <c r="CP1036" s="26"/>
      <c r="CQ1036" s="23"/>
      <c r="CR1036" s="23"/>
      <c r="CS1036" s="23"/>
      <c r="CT1036" s="23"/>
      <c r="CU1036" s="23"/>
      <c r="CV1036" s="23"/>
      <c r="CW1036" s="23"/>
      <c r="CX1036" s="23"/>
      <c r="CY1036" s="23"/>
      <c r="CZ1036" s="61"/>
      <c r="DA1036" s="23"/>
      <c r="DB1036" s="23"/>
      <c r="DC1036" s="23"/>
      <c r="DD1036" s="23"/>
      <c r="DE1036" s="23"/>
      <c r="DF1036" s="23"/>
      <c r="DG1036" s="79"/>
      <c r="DH1036" s="80"/>
      <c r="DI1036" s="79"/>
      <c r="DJ1036" s="81"/>
      <c r="DK1036" s="47"/>
      <c r="DL1036" s="47"/>
      <c r="DM1036" s="23"/>
      <c r="DN1036" s="23"/>
      <c r="DO1036" s="23"/>
      <c r="DP1036" s="50"/>
    </row>
    <row r="1037" spans="2:120" ht="15.75" customHeight="1" x14ac:dyDescent="0.3">
      <c r="B1037" s="5"/>
      <c r="C1037" s="5"/>
      <c r="D1037" s="5"/>
      <c r="E1037" s="23"/>
      <c r="F1037" s="23"/>
      <c r="G1037" s="23"/>
      <c r="H1037" s="23"/>
      <c r="I1037" s="23"/>
      <c r="J1037" s="24"/>
      <c r="K1037" s="27"/>
      <c r="L1037" s="24"/>
      <c r="M1037" s="24"/>
      <c r="N1037" s="26"/>
      <c r="O1037" s="27"/>
      <c r="P1037" s="27"/>
      <c r="Q1037" s="23"/>
      <c r="R1037" s="27"/>
      <c r="S1037" s="27"/>
      <c r="T1037" s="27"/>
      <c r="U1037" s="23"/>
      <c r="V1037" s="23"/>
      <c r="W1037" s="29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S1037" s="27"/>
      <c r="AT1037" s="27"/>
      <c r="AU1037" s="27"/>
      <c r="AV1037" s="27"/>
      <c r="AW1037" s="27"/>
      <c r="AX1037" s="28"/>
      <c r="AY1037" s="28"/>
      <c r="AZ1037" s="28"/>
      <c r="BA1037" s="28"/>
      <c r="BB1037" s="28"/>
      <c r="BC1037" s="28"/>
      <c r="BD1037" s="23"/>
      <c r="BE1037" s="72"/>
      <c r="BF1037" s="72"/>
      <c r="BG1037" s="72"/>
      <c r="BH1037" s="229"/>
      <c r="BI1037" s="229"/>
      <c r="BJ1037" s="27"/>
      <c r="BK1037" s="27"/>
      <c r="BL1037" s="26"/>
      <c r="BM1037" s="27"/>
      <c r="BN1037" s="23"/>
      <c r="BO1037" s="23"/>
      <c r="BP1037" s="23"/>
      <c r="BQ1037" s="23"/>
      <c r="BR1037" s="27"/>
      <c r="BS1037" s="27"/>
      <c r="BT1037" s="78"/>
      <c r="BU1037" s="229"/>
      <c r="BV1037" s="229"/>
      <c r="BW1037" s="27"/>
      <c r="BX1037" s="27"/>
      <c r="BY1037" s="23"/>
      <c r="BZ1037" s="23"/>
      <c r="CA1037" s="23"/>
      <c r="CB1037" s="27"/>
      <c r="CC1037" s="78"/>
      <c r="CD1037" s="229"/>
      <c r="CE1037" s="229"/>
      <c r="CF1037" s="23"/>
      <c r="CG1037" s="27"/>
      <c r="CH1037" s="23"/>
      <c r="CI1037" s="23"/>
      <c r="CJ1037" s="23"/>
      <c r="CK1037" s="23"/>
      <c r="CL1037" s="23"/>
      <c r="CM1037" s="23"/>
      <c r="CN1037" s="23"/>
      <c r="CO1037" s="23"/>
      <c r="CP1037" s="26"/>
      <c r="CQ1037" s="23"/>
      <c r="CR1037" s="23"/>
      <c r="CS1037" s="23"/>
      <c r="CT1037" s="23"/>
      <c r="CU1037" s="23"/>
      <c r="CV1037" s="23"/>
      <c r="CW1037" s="23"/>
      <c r="CX1037" s="23"/>
      <c r="CY1037" s="23"/>
      <c r="CZ1037" s="61"/>
      <c r="DA1037" s="23"/>
      <c r="DB1037" s="23"/>
      <c r="DC1037" s="23"/>
      <c r="DD1037" s="23"/>
      <c r="DE1037" s="23"/>
      <c r="DF1037" s="23"/>
      <c r="DG1037" s="79"/>
      <c r="DH1037" s="80"/>
      <c r="DI1037" s="79"/>
      <c r="DJ1037" s="81"/>
      <c r="DK1037" s="47"/>
      <c r="DL1037" s="47"/>
      <c r="DM1037" s="23"/>
      <c r="DN1037" s="23"/>
      <c r="DO1037" s="23"/>
      <c r="DP1037" s="50"/>
    </row>
    <row r="1038" spans="2:120" ht="15.75" customHeight="1" x14ac:dyDescent="0.3">
      <c r="B1038" s="5"/>
      <c r="C1038" s="5"/>
      <c r="D1038" s="5"/>
      <c r="E1038" s="23"/>
      <c r="F1038" s="23"/>
      <c r="G1038" s="23"/>
      <c r="H1038" s="23"/>
      <c r="I1038" s="23"/>
      <c r="J1038" s="24"/>
      <c r="K1038" s="27"/>
      <c r="L1038" s="24"/>
      <c r="M1038" s="24"/>
      <c r="N1038" s="26"/>
      <c r="O1038" s="27"/>
      <c r="P1038" s="27"/>
      <c r="Q1038" s="23"/>
      <c r="R1038" s="27"/>
      <c r="S1038" s="27"/>
      <c r="T1038" s="27"/>
      <c r="U1038" s="23"/>
      <c r="V1038" s="23"/>
      <c r="W1038" s="29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S1038" s="27"/>
      <c r="AT1038" s="27"/>
      <c r="AU1038" s="27"/>
      <c r="AV1038" s="27"/>
      <c r="AW1038" s="27"/>
      <c r="AX1038" s="28"/>
      <c r="AY1038" s="28"/>
      <c r="AZ1038" s="28"/>
      <c r="BA1038" s="28"/>
      <c r="BB1038" s="28"/>
      <c r="BC1038" s="28"/>
      <c r="BD1038" s="23"/>
      <c r="BE1038" s="72"/>
      <c r="BF1038" s="72"/>
      <c r="BG1038" s="72"/>
      <c r="BH1038" s="229"/>
      <c r="BI1038" s="229"/>
      <c r="BJ1038" s="27"/>
      <c r="BK1038" s="27"/>
      <c r="BL1038" s="26"/>
      <c r="BM1038" s="27"/>
      <c r="BN1038" s="23"/>
      <c r="BO1038" s="23"/>
      <c r="BP1038" s="23"/>
      <c r="BQ1038" s="23"/>
      <c r="BR1038" s="27"/>
      <c r="BS1038" s="27"/>
      <c r="BT1038" s="78"/>
      <c r="BU1038" s="229"/>
      <c r="BV1038" s="229"/>
      <c r="BW1038" s="27"/>
      <c r="BX1038" s="27"/>
      <c r="BY1038" s="23"/>
      <c r="BZ1038" s="23"/>
      <c r="CA1038" s="23"/>
      <c r="CB1038" s="27"/>
      <c r="CC1038" s="78"/>
      <c r="CD1038" s="229"/>
      <c r="CE1038" s="229"/>
      <c r="CF1038" s="23"/>
      <c r="CG1038" s="27"/>
      <c r="CH1038" s="23"/>
      <c r="CI1038" s="23"/>
      <c r="CJ1038" s="23"/>
      <c r="CK1038" s="23"/>
      <c r="CL1038" s="23"/>
      <c r="CM1038" s="23"/>
      <c r="CN1038" s="23"/>
      <c r="CO1038" s="23"/>
      <c r="CP1038" s="26"/>
      <c r="CQ1038" s="23"/>
      <c r="CR1038" s="23"/>
      <c r="CS1038" s="23"/>
      <c r="CT1038" s="23"/>
      <c r="CU1038" s="23"/>
      <c r="CV1038" s="23"/>
      <c r="CW1038" s="23"/>
      <c r="CX1038" s="23"/>
      <c r="CY1038" s="23"/>
      <c r="CZ1038" s="61"/>
      <c r="DA1038" s="23"/>
      <c r="DB1038" s="23"/>
      <c r="DC1038" s="23"/>
      <c r="DD1038" s="23"/>
      <c r="DE1038" s="23"/>
      <c r="DF1038" s="23"/>
      <c r="DG1038" s="79"/>
      <c r="DH1038" s="80"/>
      <c r="DI1038" s="79"/>
      <c r="DJ1038" s="81"/>
      <c r="DK1038" s="47"/>
      <c r="DL1038" s="47"/>
      <c r="DM1038" s="23"/>
      <c r="DN1038" s="23"/>
      <c r="DO1038" s="23"/>
      <c r="DP1038" s="50"/>
    </row>
    <row r="1039" spans="2:120" ht="15.75" customHeight="1" x14ac:dyDescent="0.3">
      <c r="B1039" s="5"/>
      <c r="C1039" s="5"/>
      <c r="D1039" s="5"/>
      <c r="E1039" s="23"/>
      <c r="F1039" s="23"/>
      <c r="G1039" s="23"/>
      <c r="H1039" s="23"/>
      <c r="I1039" s="23"/>
      <c r="J1039" s="24"/>
      <c r="K1039" s="27"/>
      <c r="L1039" s="24"/>
      <c r="M1039" s="24"/>
      <c r="N1039" s="26"/>
      <c r="O1039" s="27"/>
      <c r="P1039" s="27"/>
      <c r="Q1039" s="23"/>
      <c r="R1039" s="27"/>
      <c r="S1039" s="27"/>
      <c r="T1039" s="27"/>
      <c r="U1039" s="23"/>
      <c r="V1039" s="23"/>
      <c r="W1039" s="29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S1039" s="27"/>
      <c r="AT1039" s="27"/>
      <c r="AU1039" s="27"/>
      <c r="AV1039" s="27"/>
      <c r="AW1039" s="27"/>
      <c r="AX1039" s="28"/>
      <c r="AY1039" s="28"/>
      <c r="AZ1039" s="28"/>
      <c r="BA1039" s="28"/>
      <c r="BB1039" s="28"/>
      <c r="BC1039" s="28"/>
      <c r="BD1039" s="23"/>
      <c r="BE1039" s="72"/>
      <c r="BF1039" s="72"/>
      <c r="BG1039" s="72"/>
      <c r="BH1039" s="229"/>
      <c r="BI1039" s="229"/>
      <c r="BJ1039" s="27"/>
      <c r="BK1039" s="27"/>
      <c r="BL1039" s="26"/>
      <c r="BM1039" s="27"/>
      <c r="BN1039" s="23"/>
      <c r="BO1039" s="23"/>
      <c r="BP1039" s="23"/>
      <c r="BQ1039" s="23"/>
      <c r="BR1039" s="27"/>
      <c r="BS1039" s="27"/>
      <c r="BT1039" s="78"/>
      <c r="BU1039" s="229"/>
      <c r="BV1039" s="229"/>
      <c r="BW1039" s="27"/>
      <c r="BX1039" s="27"/>
      <c r="BY1039" s="23"/>
      <c r="BZ1039" s="23"/>
      <c r="CA1039" s="23"/>
      <c r="CB1039" s="27"/>
      <c r="CC1039" s="78"/>
      <c r="CD1039" s="229"/>
      <c r="CE1039" s="229"/>
      <c r="CF1039" s="23"/>
      <c r="CG1039" s="27"/>
      <c r="CH1039" s="23"/>
      <c r="CI1039" s="23"/>
      <c r="CJ1039" s="23"/>
      <c r="CK1039" s="23"/>
      <c r="CL1039" s="23"/>
      <c r="CM1039" s="23"/>
      <c r="CN1039" s="23"/>
      <c r="CO1039" s="23"/>
      <c r="CP1039" s="26"/>
      <c r="CQ1039" s="23"/>
      <c r="CR1039" s="23"/>
      <c r="CS1039" s="23"/>
      <c r="CT1039" s="23"/>
      <c r="CU1039" s="23"/>
      <c r="CV1039" s="23"/>
      <c r="CW1039" s="23"/>
      <c r="CX1039" s="23"/>
      <c r="CY1039" s="23"/>
      <c r="CZ1039" s="61"/>
      <c r="DA1039" s="23"/>
      <c r="DB1039" s="23"/>
      <c r="DC1039" s="23"/>
      <c r="DD1039" s="23"/>
      <c r="DE1039" s="23"/>
      <c r="DF1039" s="23"/>
      <c r="DG1039" s="79"/>
      <c r="DH1039" s="80"/>
      <c r="DI1039" s="79"/>
      <c r="DJ1039" s="81"/>
      <c r="DK1039" s="47"/>
      <c r="DL1039" s="47"/>
      <c r="DM1039" s="23"/>
      <c r="DN1039" s="23"/>
      <c r="DO1039" s="23"/>
      <c r="DP1039" s="50"/>
    </row>
    <row r="1040" spans="2:120" ht="15.75" customHeight="1" x14ac:dyDescent="0.3">
      <c r="B1040" s="5"/>
      <c r="C1040" s="5"/>
      <c r="D1040" s="5"/>
      <c r="E1040" s="23"/>
      <c r="F1040" s="23"/>
      <c r="G1040" s="23"/>
      <c r="H1040" s="23"/>
      <c r="I1040" s="23"/>
      <c r="J1040" s="24"/>
      <c r="K1040" s="27"/>
      <c r="L1040" s="24"/>
      <c r="M1040" s="24"/>
      <c r="N1040" s="26"/>
      <c r="O1040" s="27"/>
      <c r="P1040" s="27"/>
      <c r="Q1040" s="23"/>
      <c r="R1040" s="27"/>
      <c r="S1040" s="27"/>
      <c r="T1040" s="27"/>
      <c r="U1040" s="23"/>
      <c r="V1040" s="23"/>
      <c r="W1040" s="29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  <c r="AM1040" s="27"/>
      <c r="AN1040" s="27"/>
      <c r="AO1040" s="27"/>
      <c r="AP1040" s="27"/>
      <c r="AQ1040" s="27"/>
      <c r="AR1040" s="27"/>
      <c r="AS1040" s="27"/>
      <c r="AT1040" s="27"/>
      <c r="AU1040" s="27"/>
      <c r="AV1040" s="27"/>
      <c r="AW1040" s="27"/>
      <c r="AX1040" s="28"/>
      <c r="AY1040" s="28"/>
      <c r="AZ1040" s="28"/>
      <c r="BA1040" s="28"/>
      <c r="BB1040" s="28"/>
      <c r="BC1040" s="28"/>
      <c r="BD1040" s="23"/>
      <c r="BE1040" s="72"/>
      <c r="BF1040" s="72"/>
      <c r="BG1040" s="72"/>
      <c r="BH1040" s="229"/>
      <c r="BI1040" s="229"/>
      <c r="BJ1040" s="27"/>
      <c r="BK1040" s="27"/>
      <c r="BL1040" s="26"/>
      <c r="BM1040" s="27"/>
      <c r="BN1040" s="23"/>
      <c r="BO1040" s="23"/>
      <c r="BP1040" s="23"/>
      <c r="BQ1040" s="23"/>
      <c r="BR1040" s="27"/>
      <c r="BS1040" s="27"/>
      <c r="BT1040" s="78"/>
      <c r="BU1040" s="229"/>
      <c r="BV1040" s="229"/>
      <c r="BW1040" s="27"/>
      <c r="BX1040" s="27"/>
      <c r="BY1040" s="23"/>
      <c r="BZ1040" s="23"/>
      <c r="CA1040" s="23"/>
      <c r="CB1040" s="27"/>
      <c r="CC1040" s="78"/>
      <c r="CD1040" s="229"/>
      <c r="CE1040" s="229"/>
      <c r="CF1040" s="23"/>
      <c r="CG1040" s="27"/>
      <c r="CH1040" s="23"/>
      <c r="CI1040" s="23"/>
      <c r="CJ1040" s="23"/>
      <c r="CK1040" s="23"/>
      <c r="CL1040" s="23"/>
      <c r="CM1040" s="23"/>
      <c r="CN1040" s="23"/>
      <c r="CO1040" s="23"/>
      <c r="CP1040" s="26"/>
      <c r="CQ1040" s="23"/>
      <c r="CR1040" s="23"/>
      <c r="CS1040" s="23"/>
      <c r="CT1040" s="23"/>
      <c r="CU1040" s="23"/>
      <c r="CV1040" s="23"/>
      <c r="CW1040" s="23"/>
      <c r="CX1040" s="23"/>
      <c r="CY1040" s="23"/>
      <c r="CZ1040" s="61"/>
      <c r="DA1040" s="23"/>
      <c r="DB1040" s="23"/>
      <c r="DC1040" s="23"/>
      <c r="DD1040" s="23"/>
      <c r="DE1040" s="23"/>
      <c r="DF1040" s="23"/>
      <c r="DG1040" s="79"/>
      <c r="DH1040" s="80"/>
      <c r="DI1040" s="79"/>
      <c r="DJ1040" s="81"/>
      <c r="DK1040" s="47"/>
      <c r="DL1040" s="47"/>
      <c r="DM1040" s="23"/>
      <c r="DN1040" s="23"/>
      <c r="DO1040" s="23"/>
      <c r="DP1040" s="50"/>
    </row>
    <row r="1041" spans="2:121" ht="15.75" customHeight="1" x14ac:dyDescent="0.3">
      <c r="B1041" s="5"/>
      <c r="C1041" s="5"/>
      <c r="D1041" s="5"/>
      <c r="E1041" s="23"/>
      <c r="F1041" s="23"/>
      <c r="G1041" s="23"/>
      <c r="H1041" s="23"/>
      <c r="I1041" s="23"/>
      <c r="J1041" s="24"/>
      <c r="K1041" s="27"/>
      <c r="L1041" s="24"/>
      <c r="M1041" s="24"/>
      <c r="N1041" s="26"/>
      <c r="O1041" s="27"/>
      <c r="P1041" s="27"/>
      <c r="Q1041" s="23"/>
      <c r="R1041" s="27"/>
      <c r="S1041" s="30"/>
      <c r="T1041" s="27"/>
      <c r="U1041" s="23"/>
      <c r="V1041" s="23"/>
      <c r="W1041" s="29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  <c r="AV1041" s="27"/>
      <c r="AW1041" s="27"/>
      <c r="AX1041" s="28"/>
      <c r="AY1041" s="28"/>
      <c r="AZ1041" s="28"/>
      <c r="BA1041" s="28"/>
      <c r="BB1041" s="28"/>
      <c r="BC1041" s="28"/>
      <c r="BD1041" s="23"/>
      <c r="BE1041" s="72"/>
      <c r="BF1041" s="72"/>
      <c r="BG1041" s="72"/>
      <c r="BH1041" s="229"/>
      <c r="BI1041" s="229"/>
      <c r="BJ1041" s="27"/>
      <c r="BK1041" s="27"/>
      <c r="BL1041" s="26"/>
      <c r="BM1041" s="27"/>
      <c r="BN1041" s="23"/>
      <c r="BO1041" s="23"/>
      <c r="BP1041" s="23"/>
      <c r="BQ1041" s="23"/>
      <c r="BR1041" s="27"/>
      <c r="BS1041" s="27"/>
      <c r="BT1041" s="78"/>
      <c r="BU1041" s="229"/>
      <c r="BV1041" s="229"/>
      <c r="BW1041" s="27"/>
      <c r="BX1041" s="27"/>
      <c r="BY1041" s="23"/>
      <c r="BZ1041" s="23"/>
      <c r="CA1041" s="23"/>
      <c r="CB1041" s="27"/>
      <c r="CC1041" s="78"/>
      <c r="CD1041" s="229"/>
      <c r="CE1041" s="229"/>
      <c r="CF1041" s="23"/>
      <c r="CG1041" s="27"/>
      <c r="CH1041" s="23"/>
      <c r="CI1041" s="23"/>
      <c r="CJ1041" s="23"/>
      <c r="CK1041" s="23"/>
      <c r="CL1041" s="23"/>
      <c r="CM1041" s="23"/>
      <c r="CN1041" s="23"/>
      <c r="CO1041" s="23"/>
      <c r="CP1041" s="26"/>
      <c r="CQ1041" s="23"/>
      <c r="CR1041" s="23"/>
      <c r="CS1041" s="23"/>
      <c r="CT1041" s="23"/>
      <c r="CU1041" s="23"/>
      <c r="CV1041" s="23"/>
      <c r="CW1041" s="23"/>
      <c r="CX1041" s="23"/>
      <c r="CY1041" s="23"/>
      <c r="CZ1041" s="61"/>
      <c r="DA1041" s="23"/>
      <c r="DB1041" s="23"/>
      <c r="DC1041" s="23"/>
      <c r="DD1041" s="23"/>
      <c r="DE1041" s="23"/>
      <c r="DF1041" s="23"/>
      <c r="DG1041" s="79"/>
      <c r="DH1041" s="80"/>
      <c r="DI1041" s="79"/>
      <c r="DJ1041" s="81"/>
      <c r="DK1041" s="47"/>
      <c r="DL1041" s="47"/>
      <c r="DM1041" s="23"/>
      <c r="DN1041" s="23"/>
      <c r="DO1041" s="23"/>
      <c r="DP1041" s="50"/>
    </row>
    <row r="1042" spans="2:121" ht="15.75" customHeight="1" x14ac:dyDescent="0.3">
      <c r="B1042" s="5"/>
      <c r="C1042" s="5"/>
      <c r="D1042" s="5"/>
      <c r="E1042" s="23"/>
      <c r="F1042" s="23"/>
      <c r="G1042" s="23"/>
      <c r="H1042" s="23"/>
      <c r="I1042" s="23"/>
      <c r="J1042" s="24"/>
      <c r="K1042" s="27"/>
      <c r="L1042" s="24"/>
      <c r="M1042" s="24"/>
      <c r="N1042" s="26"/>
      <c r="O1042" s="27"/>
      <c r="P1042" s="27"/>
      <c r="Q1042" s="23"/>
      <c r="R1042" s="27"/>
      <c r="S1042" s="30"/>
      <c r="T1042" s="27"/>
      <c r="U1042" s="23"/>
      <c r="V1042" s="23"/>
      <c r="W1042" s="29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S1042" s="27"/>
      <c r="AT1042" s="27"/>
      <c r="AU1042" s="27"/>
      <c r="AV1042" s="27"/>
      <c r="AW1042" s="27"/>
      <c r="AX1042" s="28"/>
      <c r="AY1042" s="28"/>
      <c r="AZ1042" s="28"/>
      <c r="BA1042" s="28"/>
      <c r="BB1042" s="28"/>
      <c r="BC1042" s="28"/>
      <c r="BD1042" s="23"/>
      <c r="BE1042" s="72"/>
      <c r="BF1042" s="72"/>
      <c r="BG1042" s="72"/>
      <c r="BH1042" s="229"/>
      <c r="BI1042" s="229"/>
      <c r="BJ1042" s="27"/>
      <c r="BK1042" s="27"/>
      <c r="BL1042" s="26"/>
      <c r="BM1042" s="27"/>
      <c r="BN1042" s="23"/>
      <c r="BO1042" s="23"/>
      <c r="BP1042" s="23"/>
      <c r="BQ1042" s="23"/>
      <c r="BR1042" s="27"/>
      <c r="BS1042" s="27"/>
      <c r="BT1042" s="78"/>
      <c r="BU1042" s="229"/>
      <c r="BV1042" s="229"/>
      <c r="BW1042" s="27"/>
      <c r="BX1042" s="27"/>
      <c r="BY1042" s="23"/>
      <c r="BZ1042" s="23"/>
      <c r="CA1042" s="23"/>
      <c r="CB1042" s="27"/>
      <c r="CC1042" s="78"/>
      <c r="CD1042" s="229"/>
      <c r="CE1042" s="229"/>
      <c r="CF1042" s="23"/>
      <c r="CG1042" s="27"/>
      <c r="CH1042" s="23"/>
      <c r="CI1042" s="23"/>
      <c r="CJ1042" s="23"/>
      <c r="CK1042" s="23"/>
      <c r="CL1042" s="23"/>
      <c r="CM1042" s="23"/>
      <c r="CN1042" s="23"/>
      <c r="CO1042" s="23"/>
      <c r="CP1042" s="26"/>
      <c r="CQ1042" s="23"/>
      <c r="CR1042" s="23"/>
      <c r="CS1042" s="23"/>
      <c r="CT1042" s="23"/>
      <c r="CU1042" s="23"/>
      <c r="CV1042" s="23"/>
      <c r="CW1042" s="23"/>
      <c r="CX1042" s="23"/>
      <c r="CY1042" s="23"/>
      <c r="CZ1042" s="61"/>
      <c r="DA1042" s="23"/>
      <c r="DB1042" s="23"/>
      <c r="DC1042" s="23"/>
      <c r="DD1042" s="23"/>
      <c r="DE1042" s="23"/>
      <c r="DF1042" s="23"/>
      <c r="DG1042" s="79"/>
      <c r="DH1042" s="80"/>
      <c r="DI1042" s="79"/>
      <c r="DJ1042" s="81"/>
      <c r="DK1042" s="47"/>
      <c r="DL1042" s="47"/>
      <c r="DM1042" s="23"/>
      <c r="DN1042" s="23"/>
      <c r="DO1042" s="23"/>
      <c r="DP1042" s="50"/>
    </row>
    <row r="1043" spans="2:121" ht="15.75" customHeight="1" x14ac:dyDescent="0.3">
      <c r="B1043" s="5"/>
      <c r="C1043" s="5"/>
      <c r="D1043" s="5"/>
      <c r="E1043" s="23"/>
      <c r="F1043" s="23"/>
      <c r="G1043" s="23"/>
      <c r="H1043" s="23"/>
      <c r="I1043" s="23"/>
      <c r="J1043" s="24"/>
      <c r="K1043" s="27"/>
      <c r="L1043" s="24"/>
      <c r="M1043" s="24"/>
      <c r="N1043" s="26"/>
      <c r="O1043" s="27"/>
      <c r="P1043" s="27"/>
      <c r="Q1043" s="23"/>
      <c r="R1043" s="27"/>
      <c r="S1043" s="30"/>
      <c r="T1043" s="27"/>
      <c r="U1043" s="23"/>
      <c r="V1043" s="23"/>
      <c r="W1043" s="29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S1043" s="27"/>
      <c r="AT1043" s="27"/>
      <c r="AU1043" s="27"/>
      <c r="AV1043" s="27"/>
      <c r="AW1043" s="27"/>
      <c r="AX1043" s="28"/>
      <c r="AY1043" s="28"/>
      <c r="AZ1043" s="28"/>
      <c r="BA1043" s="28"/>
      <c r="BB1043" s="28"/>
      <c r="BC1043" s="28"/>
      <c r="BD1043" s="23"/>
      <c r="BE1043" s="72"/>
      <c r="BF1043" s="72"/>
      <c r="BG1043" s="72"/>
      <c r="BH1043" s="229"/>
      <c r="BI1043" s="229"/>
      <c r="BJ1043" s="27"/>
      <c r="BK1043" s="27"/>
      <c r="BL1043" s="26"/>
      <c r="BM1043" s="27"/>
      <c r="BN1043" s="23"/>
      <c r="BO1043" s="23"/>
      <c r="BP1043" s="23"/>
      <c r="BQ1043" s="23"/>
      <c r="BR1043" s="27"/>
      <c r="BS1043" s="27"/>
      <c r="BT1043" s="78"/>
      <c r="BU1043" s="229"/>
      <c r="BV1043" s="229"/>
      <c r="BW1043" s="27"/>
      <c r="BX1043" s="27"/>
      <c r="BY1043" s="23"/>
      <c r="BZ1043" s="23"/>
      <c r="CA1043" s="23"/>
      <c r="CB1043" s="27"/>
      <c r="CC1043" s="78"/>
      <c r="CD1043" s="229"/>
      <c r="CE1043" s="229"/>
      <c r="CF1043" s="23"/>
      <c r="CG1043" s="27"/>
      <c r="CH1043" s="23"/>
      <c r="CI1043" s="23"/>
      <c r="CJ1043" s="23"/>
      <c r="CK1043" s="23"/>
      <c r="CL1043" s="23"/>
      <c r="CM1043" s="23"/>
      <c r="CN1043" s="23"/>
      <c r="CO1043" s="23"/>
      <c r="CP1043" s="26"/>
      <c r="CQ1043" s="23"/>
      <c r="CR1043" s="23"/>
      <c r="CS1043" s="23"/>
      <c r="CT1043" s="23"/>
      <c r="CU1043" s="23"/>
      <c r="CV1043" s="23"/>
      <c r="CW1043" s="23"/>
      <c r="CX1043" s="23"/>
      <c r="CY1043" s="23"/>
      <c r="CZ1043" s="61"/>
      <c r="DA1043" s="23"/>
      <c r="DB1043" s="23"/>
      <c r="DC1043" s="23"/>
      <c r="DD1043" s="23"/>
      <c r="DE1043" s="23"/>
      <c r="DF1043" s="23"/>
      <c r="DG1043" s="79"/>
      <c r="DH1043" s="80"/>
      <c r="DI1043" s="79"/>
      <c r="DJ1043" s="81"/>
      <c r="DK1043" s="47"/>
      <c r="DL1043" s="47"/>
      <c r="DM1043" s="23"/>
      <c r="DN1043" s="23"/>
      <c r="DO1043" s="23"/>
      <c r="DP1043" s="50"/>
    </row>
    <row r="1044" spans="2:121" ht="15.75" customHeight="1" x14ac:dyDescent="0.3">
      <c r="B1044" s="5"/>
      <c r="C1044" s="5"/>
      <c r="D1044" s="5"/>
      <c r="E1044" s="23"/>
      <c r="F1044" s="23"/>
      <c r="G1044" s="23"/>
      <c r="H1044" s="23"/>
      <c r="I1044" s="23"/>
      <c r="J1044" s="24"/>
      <c r="K1044" s="27"/>
      <c r="L1044" s="24"/>
      <c r="M1044" s="24"/>
      <c r="N1044" s="26"/>
      <c r="O1044" s="27"/>
      <c r="P1044" s="27"/>
      <c r="Q1044" s="23"/>
      <c r="R1044" s="27"/>
      <c r="S1044" s="30"/>
      <c r="T1044" s="27"/>
      <c r="U1044" s="23"/>
      <c r="V1044" s="23"/>
      <c r="W1044" s="29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S1044" s="27"/>
      <c r="AT1044" s="27"/>
      <c r="AU1044" s="27"/>
      <c r="AV1044" s="27"/>
      <c r="AW1044" s="27"/>
      <c r="AX1044" s="28"/>
      <c r="AY1044" s="28"/>
      <c r="AZ1044" s="28"/>
      <c r="BA1044" s="28"/>
      <c r="BB1044" s="28"/>
      <c r="BC1044" s="28"/>
      <c r="BD1044" s="23"/>
      <c r="BE1044" s="72"/>
      <c r="BF1044" s="72"/>
      <c r="BG1044" s="72"/>
      <c r="BH1044" s="229"/>
      <c r="BI1044" s="229"/>
      <c r="BJ1044" s="27"/>
      <c r="BK1044" s="27"/>
      <c r="BL1044" s="26"/>
      <c r="BM1044" s="27"/>
      <c r="BN1044" s="23"/>
      <c r="BO1044" s="23"/>
      <c r="BP1044" s="23"/>
      <c r="BQ1044" s="23"/>
      <c r="BR1044" s="27"/>
      <c r="BS1044" s="27"/>
      <c r="BT1044" s="78"/>
      <c r="BU1044" s="229"/>
      <c r="BV1044" s="229"/>
      <c r="BW1044" s="27"/>
      <c r="BX1044" s="27"/>
      <c r="BY1044" s="23"/>
      <c r="BZ1044" s="23"/>
      <c r="CA1044" s="23"/>
      <c r="CB1044" s="27"/>
      <c r="CC1044" s="78"/>
      <c r="CD1044" s="229"/>
      <c r="CE1044" s="229"/>
      <c r="CF1044" s="23"/>
      <c r="CG1044" s="27"/>
      <c r="CH1044" s="23"/>
      <c r="CI1044" s="23"/>
      <c r="CJ1044" s="23"/>
      <c r="CK1044" s="23"/>
      <c r="CL1044" s="23"/>
      <c r="CM1044" s="23"/>
      <c r="CN1044" s="23"/>
      <c r="CO1044" s="23"/>
      <c r="CP1044" s="26"/>
      <c r="CQ1044" s="23"/>
      <c r="CR1044" s="23"/>
      <c r="CS1044" s="23"/>
      <c r="CT1044" s="23"/>
      <c r="CU1044" s="23"/>
      <c r="CV1044" s="23"/>
      <c r="CW1044" s="23"/>
      <c r="CX1044" s="23"/>
      <c r="CY1044" s="23"/>
      <c r="CZ1044" s="61"/>
      <c r="DA1044" s="23"/>
      <c r="DB1044" s="23"/>
      <c r="DC1044" s="23"/>
      <c r="DD1044" s="23"/>
      <c r="DE1044" s="23"/>
      <c r="DF1044" s="23"/>
      <c r="DG1044" s="79"/>
      <c r="DH1044" s="80"/>
      <c r="DI1044" s="79"/>
      <c r="DJ1044" s="81"/>
      <c r="DK1044" s="47"/>
      <c r="DL1044" s="47"/>
      <c r="DM1044" s="23"/>
      <c r="DN1044" s="23"/>
      <c r="DO1044" s="23"/>
      <c r="DP1044" s="50"/>
    </row>
    <row r="1045" spans="2:121" ht="15.75" customHeight="1" x14ac:dyDescent="0.3">
      <c r="B1045" s="5"/>
      <c r="C1045" s="5"/>
      <c r="D1045" s="5"/>
      <c r="E1045" s="23"/>
      <c r="F1045" s="23"/>
      <c r="G1045" s="23"/>
      <c r="H1045" s="23"/>
      <c r="I1045" s="23"/>
      <c r="J1045" s="24"/>
      <c r="K1045" s="27"/>
      <c r="L1045" s="24"/>
      <c r="M1045" s="24"/>
      <c r="N1045" s="26"/>
      <c r="O1045" s="27"/>
      <c r="P1045" s="27"/>
      <c r="Q1045" s="23"/>
      <c r="R1045" s="27"/>
      <c r="S1045" s="30"/>
      <c r="T1045" s="27"/>
      <c r="U1045" s="23"/>
      <c r="V1045" s="23"/>
      <c r="W1045" s="29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S1045" s="27"/>
      <c r="AT1045" s="27"/>
      <c r="AU1045" s="27"/>
      <c r="AV1045" s="27"/>
      <c r="AW1045" s="27"/>
      <c r="AX1045" s="28"/>
      <c r="AY1045" s="28"/>
      <c r="AZ1045" s="28"/>
      <c r="BA1045" s="28"/>
      <c r="BB1045" s="28"/>
      <c r="BC1045" s="28"/>
      <c r="BD1045" s="23"/>
      <c r="BE1045" s="72"/>
      <c r="BF1045" s="72"/>
      <c r="BG1045" s="72"/>
      <c r="BH1045" s="229"/>
      <c r="BI1045" s="229"/>
      <c r="BJ1045" s="27"/>
      <c r="BK1045" s="27"/>
      <c r="BL1045" s="26"/>
      <c r="BM1045" s="27"/>
      <c r="BN1045" s="23"/>
      <c r="BO1045" s="23"/>
      <c r="BP1045" s="23"/>
      <c r="BQ1045" s="23"/>
      <c r="BR1045" s="27"/>
      <c r="BS1045" s="27"/>
      <c r="BT1045" s="78"/>
      <c r="BU1045" s="229"/>
      <c r="BV1045" s="229"/>
      <c r="BW1045" s="27"/>
      <c r="BX1045" s="27"/>
      <c r="BY1045" s="23"/>
      <c r="BZ1045" s="23"/>
      <c r="CA1045" s="23"/>
      <c r="CB1045" s="27"/>
      <c r="CC1045" s="78"/>
      <c r="CD1045" s="229"/>
      <c r="CE1045" s="229"/>
      <c r="CF1045" s="23"/>
      <c r="CG1045" s="27"/>
      <c r="CH1045" s="23"/>
      <c r="CI1045" s="23"/>
      <c r="CJ1045" s="23"/>
      <c r="CK1045" s="23"/>
      <c r="CL1045" s="23"/>
      <c r="CM1045" s="23"/>
      <c r="CN1045" s="23"/>
      <c r="CO1045" s="23"/>
      <c r="CP1045" s="26"/>
      <c r="CQ1045" s="23"/>
      <c r="CR1045" s="23"/>
      <c r="CS1045" s="23"/>
      <c r="CT1045" s="23"/>
      <c r="CU1045" s="23"/>
      <c r="CV1045" s="23"/>
      <c r="CW1045" s="23"/>
      <c r="CX1045" s="23"/>
      <c r="CY1045" s="23"/>
      <c r="CZ1045" s="61"/>
      <c r="DA1045" s="23"/>
      <c r="DB1045" s="23"/>
      <c r="DC1045" s="23"/>
      <c r="DD1045" s="23"/>
      <c r="DE1045" s="23"/>
      <c r="DF1045" s="23"/>
      <c r="DG1045" s="79"/>
      <c r="DH1045" s="80"/>
      <c r="DI1045" s="79"/>
      <c r="DJ1045" s="81"/>
      <c r="DK1045" s="47"/>
      <c r="DL1045" s="47"/>
      <c r="DM1045" s="23"/>
      <c r="DN1045" s="23"/>
      <c r="DO1045" s="23"/>
      <c r="DP1045" s="50"/>
    </row>
    <row r="1046" spans="2:121" ht="15.75" customHeight="1" x14ac:dyDescent="0.3">
      <c r="B1046" s="5"/>
      <c r="C1046" s="5"/>
      <c r="D1046" s="5"/>
      <c r="E1046" s="23"/>
      <c r="F1046" s="23"/>
      <c r="G1046" s="23"/>
      <c r="H1046" s="23"/>
      <c r="I1046" s="23"/>
      <c r="J1046" s="24"/>
      <c r="K1046" s="27"/>
      <c r="L1046" s="24"/>
      <c r="M1046" s="24"/>
      <c r="N1046" s="26"/>
      <c r="O1046" s="27"/>
      <c r="P1046" s="27"/>
      <c r="Q1046" s="23"/>
      <c r="R1046" s="27"/>
      <c r="S1046" s="30"/>
      <c r="T1046" s="27"/>
      <c r="U1046" s="23"/>
      <c r="V1046" s="23"/>
      <c r="W1046" s="29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S1046" s="27"/>
      <c r="AT1046" s="27"/>
      <c r="AU1046" s="27"/>
      <c r="AV1046" s="27"/>
      <c r="AW1046" s="27"/>
      <c r="AX1046" s="28"/>
      <c r="AY1046" s="28"/>
      <c r="AZ1046" s="28"/>
      <c r="BA1046" s="28"/>
      <c r="BB1046" s="28"/>
      <c r="BC1046" s="28"/>
      <c r="BD1046" s="23"/>
      <c r="BE1046" s="72"/>
      <c r="BF1046" s="72"/>
      <c r="BG1046" s="72"/>
      <c r="BH1046" s="229"/>
      <c r="BI1046" s="229"/>
      <c r="BJ1046" s="27"/>
      <c r="BK1046" s="27"/>
      <c r="BL1046" s="26"/>
      <c r="BM1046" s="27"/>
      <c r="BN1046" s="23"/>
      <c r="BO1046" s="23"/>
      <c r="BP1046" s="23"/>
      <c r="BQ1046" s="23"/>
      <c r="BR1046" s="27"/>
      <c r="BS1046" s="27"/>
      <c r="BT1046" s="78"/>
      <c r="BU1046" s="229"/>
      <c r="BV1046" s="229"/>
      <c r="BW1046" s="27"/>
      <c r="BX1046" s="27"/>
      <c r="BY1046" s="23"/>
      <c r="BZ1046" s="23"/>
      <c r="CA1046" s="23"/>
      <c r="CB1046" s="27"/>
      <c r="CC1046" s="78"/>
      <c r="CD1046" s="229"/>
      <c r="CE1046" s="229"/>
      <c r="CF1046" s="23"/>
      <c r="CG1046" s="27"/>
      <c r="CH1046" s="23"/>
      <c r="CI1046" s="23"/>
      <c r="CJ1046" s="23"/>
      <c r="CK1046" s="23"/>
      <c r="CL1046" s="23"/>
      <c r="CM1046" s="23"/>
      <c r="CN1046" s="23"/>
      <c r="CO1046" s="23"/>
      <c r="CP1046" s="26"/>
      <c r="CQ1046" s="23"/>
      <c r="CR1046" s="23"/>
      <c r="CS1046" s="23"/>
      <c r="CT1046" s="23"/>
      <c r="CU1046" s="23"/>
      <c r="CV1046" s="23"/>
      <c r="CW1046" s="23"/>
      <c r="CX1046" s="23"/>
      <c r="CY1046" s="23"/>
      <c r="CZ1046" s="61"/>
      <c r="DA1046" s="23"/>
      <c r="DB1046" s="23"/>
      <c r="DC1046" s="23"/>
      <c r="DD1046" s="23"/>
      <c r="DE1046" s="23"/>
      <c r="DF1046" s="23"/>
      <c r="DG1046" s="79"/>
      <c r="DH1046" s="80"/>
      <c r="DI1046" s="79"/>
      <c r="DJ1046" s="81"/>
      <c r="DK1046" s="47"/>
      <c r="DL1046" s="47"/>
      <c r="DM1046" s="23"/>
      <c r="DN1046" s="23"/>
      <c r="DO1046" s="23"/>
      <c r="DP1046" s="50"/>
    </row>
    <row r="1047" spans="2:121" ht="15.75" customHeight="1" x14ac:dyDescent="0.3">
      <c r="B1047" s="5"/>
      <c r="C1047" s="5"/>
      <c r="D1047" s="5"/>
      <c r="E1047" s="23"/>
      <c r="F1047" s="23"/>
      <c r="G1047" s="23"/>
      <c r="H1047" s="23"/>
      <c r="I1047" s="23"/>
      <c r="J1047" s="24"/>
      <c r="K1047" s="27"/>
      <c r="L1047" s="24"/>
      <c r="M1047" s="24"/>
      <c r="N1047" s="26"/>
      <c r="O1047" s="27"/>
      <c r="P1047" s="27"/>
      <c r="Q1047" s="23"/>
      <c r="R1047" s="27"/>
      <c r="S1047" s="30"/>
      <c r="T1047" s="27"/>
      <c r="U1047" s="23"/>
      <c r="V1047" s="23"/>
      <c r="W1047" s="29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  <c r="AM1047" s="27"/>
      <c r="AN1047" s="27"/>
      <c r="AO1047" s="27"/>
      <c r="AP1047" s="27"/>
      <c r="AQ1047" s="27"/>
      <c r="AR1047" s="27"/>
      <c r="AS1047" s="27"/>
      <c r="AT1047" s="27"/>
      <c r="AU1047" s="27"/>
      <c r="AV1047" s="27"/>
      <c r="AW1047" s="27"/>
      <c r="AX1047" s="28"/>
      <c r="AY1047" s="28"/>
      <c r="AZ1047" s="28"/>
      <c r="BA1047" s="28"/>
      <c r="BB1047" s="28"/>
      <c r="BC1047" s="28"/>
      <c r="BD1047" s="23"/>
      <c r="BE1047" s="72"/>
      <c r="BF1047" s="72"/>
      <c r="BG1047" s="72"/>
      <c r="BH1047" s="229"/>
      <c r="BI1047" s="229"/>
      <c r="BJ1047" s="27"/>
      <c r="BK1047" s="27"/>
      <c r="BL1047" s="26"/>
      <c r="BM1047" s="27"/>
      <c r="BN1047" s="23"/>
      <c r="BO1047" s="23"/>
      <c r="BP1047" s="23"/>
      <c r="BQ1047" s="23"/>
      <c r="BR1047" s="27"/>
      <c r="BS1047" s="27"/>
      <c r="BT1047" s="78"/>
      <c r="BU1047" s="229"/>
      <c r="BV1047" s="229"/>
      <c r="BW1047" s="27"/>
      <c r="BX1047" s="27"/>
      <c r="BY1047" s="23"/>
      <c r="BZ1047" s="23"/>
      <c r="CA1047" s="23"/>
      <c r="CB1047" s="27"/>
      <c r="CC1047" s="78"/>
      <c r="CD1047" s="229"/>
      <c r="CE1047" s="229"/>
      <c r="CF1047" s="23"/>
      <c r="CG1047" s="27"/>
      <c r="CH1047" s="23"/>
      <c r="CI1047" s="23"/>
      <c r="CJ1047" s="23"/>
      <c r="CK1047" s="23"/>
      <c r="CL1047" s="82"/>
      <c r="CM1047" s="23"/>
      <c r="CN1047" s="23"/>
      <c r="CO1047" s="23"/>
      <c r="CP1047" s="26"/>
      <c r="CQ1047" s="23"/>
      <c r="CR1047" s="23"/>
      <c r="CS1047" s="23"/>
      <c r="CT1047" s="23"/>
      <c r="CU1047" s="23"/>
      <c r="CV1047" s="23"/>
      <c r="CW1047" s="23"/>
      <c r="CX1047" s="23"/>
      <c r="CY1047" s="23"/>
      <c r="CZ1047" s="61"/>
      <c r="DA1047" s="23"/>
      <c r="DB1047" s="23"/>
      <c r="DC1047" s="23"/>
      <c r="DD1047" s="23"/>
      <c r="DE1047" s="23"/>
      <c r="DF1047" s="23"/>
      <c r="DG1047" s="79"/>
      <c r="DH1047" s="80"/>
      <c r="DI1047" s="79"/>
      <c r="DJ1047" s="81"/>
      <c r="DK1047" s="47"/>
      <c r="DL1047" s="47"/>
      <c r="DM1047" s="47"/>
      <c r="DN1047" s="23"/>
      <c r="DO1047" s="23"/>
      <c r="DQ1047" s="50"/>
    </row>
    <row r="1048" spans="2:121" ht="15.75" customHeight="1" x14ac:dyDescent="0.3">
      <c r="B1048" s="5"/>
      <c r="C1048" s="5"/>
      <c r="D1048" s="5"/>
      <c r="E1048" s="23"/>
      <c r="F1048" s="23"/>
      <c r="G1048" s="23"/>
      <c r="H1048" s="23"/>
      <c r="I1048" s="23"/>
      <c r="J1048" s="24"/>
      <c r="K1048" s="27"/>
      <c r="L1048" s="24"/>
      <c r="M1048" s="24"/>
      <c r="N1048" s="26"/>
      <c r="O1048" s="27"/>
      <c r="P1048" s="27"/>
      <c r="Q1048" s="23"/>
      <c r="R1048" s="27"/>
      <c r="S1048" s="30"/>
      <c r="T1048" s="27"/>
      <c r="U1048" s="23"/>
      <c r="V1048" s="23"/>
      <c r="W1048" s="29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  <c r="AM1048" s="27"/>
      <c r="AN1048" s="27"/>
      <c r="AO1048" s="27"/>
      <c r="AP1048" s="27"/>
      <c r="AQ1048" s="27"/>
      <c r="AR1048" s="27"/>
      <c r="AS1048" s="27"/>
      <c r="AT1048" s="27"/>
      <c r="AU1048" s="27"/>
      <c r="AV1048" s="27"/>
      <c r="AW1048" s="27"/>
      <c r="AX1048" s="28"/>
      <c r="AY1048" s="28"/>
      <c r="AZ1048" s="28"/>
      <c r="BA1048" s="28"/>
      <c r="BB1048" s="28"/>
      <c r="BC1048" s="28"/>
      <c r="BD1048" s="23"/>
      <c r="BE1048" s="72"/>
      <c r="BF1048" s="72"/>
      <c r="BG1048" s="72"/>
      <c r="BH1048" s="229"/>
      <c r="BI1048" s="229"/>
      <c r="BJ1048" s="27"/>
      <c r="BK1048" s="27"/>
      <c r="BL1048" s="26"/>
      <c r="BM1048" s="27"/>
      <c r="BN1048" s="23"/>
      <c r="BO1048" s="23"/>
      <c r="BP1048" s="23"/>
      <c r="BQ1048" s="23"/>
      <c r="BR1048" s="27"/>
      <c r="BS1048" s="27"/>
      <c r="BT1048" s="78"/>
      <c r="BU1048" s="229"/>
      <c r="BV1048" s="229"/>
      <c r="BW1048" s="27"/>
      <c r="BX1048" s="27"/>
      <c r="BY1048" s="23"/>
      <c r="BZ1048" s="23"/>
      <c r="CA1048" s="23"/>
      <c r="CB1048" s="27"/>
      <c r="CC1048" s="78"/>
      <c r="CD1048" s="229"/>
      <c r="CE1048" s="229"/>
      <c r="CF1048" s="23"/>
      <c r="CG1048" s="27"/>
      <c r="CH1048" s="23"/>
      <c r="CI1048" s="23"/>
      <c r="CJ1048" s="23"/>
      <c r="CK1048" s="23"/>
      <c r="CL1048" s="23"/>
      <c r="CM1048" s="23"/>
      <c r="CN1048" s="23"/>
      <c r="CO1048" s="23"/>
      <c r="CP1048" s="26"/>
      <c r="CQ1048" s="23"/>
      <c r="CR1048" s="23"/>
      <c r="CS1048" s="23"/>
      <c r="CT1048" s="23"/>
      <c r="CU1048" s="23"/>
      <c r="CV1048" s="23"/>
      <c r="CW1048" s="23"/>
      <c r="CX1048" s="23"/>
      <c r="CY1048" s="23"/>
      <c r="CZ1048" s="61"/>
      <c r="DA1048" s="23"/>
      <c r="DB1048" s="23"/>
      <c r="DC1048" s="23"/>
      <c r="DD1048" s="23"/>
      <c r="DE1048" s="23"/>
      <c r="DF1048" s="23"/>
      <c r="DG1048" s="79"/>
      <c r="DH1048" s="80"/>
      <c r="DI1048" s="79"/>
      <c r="DJ1048" s="81"/>
      <c r="DK1048" s="47"/>
      <c r="DL1048" s="47"/>
      <c r="DM1048" s="47"/>
      <c r="DN1048" s="23"/>
      <c r="DO1048" s="23"/>
      <c r="DQ1048" s="50"/>
    </row>
    <row r="1049" spans="2:121" ht="15.75" customHeight="1" x14ac:dyDescent="0.3">
      <c r="B1049" s="5"/>
      <c r="C1049" s="5"/>
      <c r="D1049" s="5"/>
      <c r="E1049" s="23"/>
      <c r="F1049" s="23"/>
      <c r="G1049" s="23"/>
      <c r="H1049" s="23"/>
      <c r="I1049" s="23"/>
      <c r="J1049" s="24"/>
      <c r="K1049" s="27"/>
      <c r="L1049" s="24"/>
      <c r="M1049" s="24"/>
      <c r="N1049" s="26"/>
      <c r="O1049" s="27"/>
      <c r="P1049" s="27"/>
      <c r="Q1049" s="23"/>
      <c r="R1049" s="27"/>
      <c r="S1049" s="30"/>
      <c r="T1049" s="27"/>
      <c r="U1049" s="23"/>
      <c r="V1049" s="23"/>
      <c r="W1049" s="29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/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8"/>
      <c r="AY1049" s="28"/>
      <c r="AZ1049" s="28"/>
      <c r="BA1049" s="28"/>
      <c r="BB1049" s="28"/>
      <c r="BC1049" s="28"/>
      <c r="BD1049" s="23"/>
      <c r="BE1049" s="72"/>
      <c r="BF1049" s="72"/>
      <c r="BG1049" s="72"/>
      <c r="BH1049" s="229"/>
      <c r="BI1049" s="229"/>
      <c r="BJ1049" s="27"/>
      <c r="BK1049" s="27"/>
      <c r="BL1049" s="26"/>
      <c r="BM1049" s="27"/>
      <c r="BN1049" s="23"/>
      <c r="BO1049" s="23"/>
      <c r="BP1049" s="23"/>
      <c r="BQ1049" s="23"/>
      <c r="BR1049" s="27"/>
      <c r="BS1049" s="27"/>
      <c r="BT1049" s="78"/>
      <c r="BU1049" s="229"/>
      <c r="BV1049" s="229"/>
      <c r="BW1049" s="27"/>
      <c r="BX1049" s="27"/>
      <c r="BY1049" s="23"/>
      <c r="BZ1049" s="23"/>
      <c r="CA1049" s="23"/>
      <c r="CB1049" s="27"/>
      <c r="CC1049" s="78"/>
      <c r="CD1049" s="229"/>
      <c r="CE1049" s="229"/>
      <c r="CF1049" s="23"/>
      <c r="CG1049" s="27"/>
      <c r="CH1049" s="23"/>
      <c r="CI1049" s="23"/>
      <c r="CJ1049" s="23"/>
      <c r="CK1049" s="23"/>
      <c r="CL1049" s="23"/>
      <c r="CM1049" s="23"/>
      <c r="CN1049" s="23"/>
      <c r="CO1049" s="23"/>
      <c r="CP1049" s="26"/>
      <c r="CQ1049" s="23"/>
      <c r="CR1049" s="23"/>
      <c r="CS1049" s="23"/>
      <c r="CT1049" s="23"/>
      <c r="CU1049" s="23"/>
      <c r="CV1049" s="23"/>
      <c r="CW1049" s="23"/>
      <c r="CX1049" s="23"/>
      <c r="CY1049" s="23"/>
      <c r="CZ1049" s="61"/>
      <c r="DA1049" s="23"/>
      <c r="DB1049" s="23"/>
      <c r="DC1049" s="23"/>
      <c r="DD1049" s="23"/>
      <c r="DE1049" s="23"/>
      <c r="DF1049" s="23"/>
      <c r="DG1049" s="79"/>
      <c r="DH1049" s="80"/>
      <c r="DI1049" s="79"/>
      <c r="DJ1049" s="81"/>
      <c r="DK1049" s="47"/>
      <c r="DL1049" s="47"/>
      <c r="DM1049" s="47"/>
      <c r="DN1049" s="23"/>
      <c r="DO1049" s="23"/>
      <c r="DQ1049" s="50"/>
    </row>
    <row r="1050" spans="2:121" ht="15.75" customHeight="1" x14ac:dyDescent="0.3">
      <c r="B1050" s="5"/>
      <c r="C1050" s="5"/>
      <c r="D1050" s="5"/>
      <c r="E1050" s="23"/>
      <c r="F1050" s="23"/>
      <c r="G1050" s="23"/>
      <c r="H1050" s="23"/>
      <c r="I1050" s="23"/>
      <c r="J1050" s="24"/>
      <c r="K1050" s="27"/>
      <c r="L1050" s="24"/>
      <c r="M1050" s="24"/>
      <c r="N1050" s="26"/>
      <c r="O1050" s="27"/>
      <c r="P1050" s="27"/>
      <c r="Q1050" s="23"/>
      <c r="R1050" s="27"/>
      <c r="S1050" s="30"/>
      <c r="T1050" s="27"/>
      <c r="U1050" s="23"/>
      <c r="V1050" s="23"/>
      <c r="W1050" s="29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  <c r="AM1050" s="27"/>
      <c r="AN1050" s="27"/>
      <c r="AO1050" s="27"/>
      <c r="AP1050" s="27"/>
      <c r="AQ1050" s="27"/>
      <c r="AR1050" s="27"/>
      <c r="AS1050" s="27"/>
      <c r="AT1050" s="27"/>
      <c r="AU1050" s="27"/>
      <c r="AV1050" s="27"/>
      <c r="AW1050" s="27"/>
      <c r="AX1050" s="28"/>
      <c r="AY1050" s="28"/>
      <c r="AZ1050" s="28"/>
      <c r="BA1050" s="28"/>
      <c r="BB1050" s="28"/>
      <c r="BC1050" s="28"/>
      <c r="BD1050" s="23"/>
      <c r="BE1050" s="72"/>
      <c r="BF1050" s="72"/>
      <c r="BG1050" s="72"/>
      <c r="BH1050" s="229"/>
      <c r="BI1050" s="229"/>
      <c r="BJ1050" s="27"/>
      <c r="BK1050" s="27"/>
      <c r="BL1050" s="26"/>
      <c r="BM1050" s="27"/>
      <c r="BN1050" s="23"/>
      <c r="BO1050" s="23"/>
      <c r="BP1050" s="23"/>
      <c r="BQ1050" s="23"/>
      <c r="BR1050" s="27"/>
      <c r="BS1050" s="27"/>
      <c r="BT1050" s="78"/>
      <c r="BU1050" s="229"/>
      <c r="BV1050" s="229"/>
      <c r="BW1050" s="27"/>
      <c r="BX1050" s="27"/>
      <c r="BY1050" s="23"/>
      <c r="BZ1050" s="23"/>
      <c r="CA1050" s="23"/>
      <c r="CB1050" s="27"/>
      <c r="CC1050" s="78"/>
      <c r="CD1050" s="229"/>
      <c r="CE1050" s="229"/>
      <c r="CF1050" s="23"/>
      <c r="CG1050" s="27"/>
      <c r="CH1050" s="23"/>
      <c r="CI1050" s="23"/>
      <c r="CJ1050" s="23"/>
      <c r="CK1050" s="23"/>
      <c r="CL1050" s="82"/>
      <c r="CM1050" s="23"/>
      <c r="CN1050" s="23"/>
      <c r="CO1050" s="23"/>
      <c r="CP1050" s="26"/>
      <c r="CQ1050" s="23"/>
      <c r="CR1050" s="23"/>
      <c r="CS1050" s="23"/>
      <c r="CT1050" s="23"/>
      <c r="CU1050" s="23"/>
      <c r="CV1050" s="23"/>
      <c r="CW1050" s="23"/>
      <c r="CX1050" s="23"/>
      <c r="CY1050" s="23"/>
      <c r="CZ1050" s="61"/>
      <c r="DA1050" s="23"/>
      <c r="DB1050" s="23"/>
      <c r="DC1050" s="23"/>
      <c r="DD1050" s="23"/>
      <c r="DE1050" s="23"/>
      <c r="DF1050" s="23"/>
      <c r="DG1050" s="79"/>
      <c r="DH1050" s="80"/>
      <c r="DI1050" s="79"/>
      <c r="DJ1050" s="81"/>
      <c r="DK1050" s="47"/>
      <c r="DL1050" s="47"/>
      <c r="DM1050" s="47"/>
      <c r="DN1050" s="23"/>
      <c r="DO1050" s="23"/>
      <c r="DQ1050" s="50"/>
    </row>
    <row r="1051" spans="2:121" ht="15.75" customHeight="1" x14ac:dyDescent="0.3">
      <c r="B1051" s="5"/>
      <c r="C1051" s="5"/>
      <c r="D1051" s="5"/>
      <c r="E1051" s="23"/>
      <c r="F1051" s="23"/>
      <c r="G1051" s="23"/>
      <c r="H1051" s="23"/>
      <c r="I1051" s="23"/>
      <c r="J1051" s="24"/>
      <c r="K1051" s="27"/>
      <c r="L1051" s="24"/>
      <c r="M1051" s="24"/>
      <c r="N1051" s="26"/>
      <c r="O1051" s="27"/>
      <c r="P1051" s="27"/>
      <c r="Q1051" s="23"/>
      <c r="R1051" s="27"/>
      <c r="S1051" s="30"/>
      <c r="T1051" s="27"/>
      <c r="U1051" s="23"/>
      <c r="V1051" s="23"/>
      <c r="W1051" s="29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  <c r="AM1051" s="27"/>
      <c r="AN1051" s="27"/>
      <c r="AO1051" s="27"/>
      <c r="AP1051" s="27"/>
      <c r="AQ1051" s="27"/>
      <c r="AR1051" s="27"/>
      <c r="AS1051" s="27"/>
      <c r="AT1051" s="27"/>
      <c r="AU1051" s="27"/>
      <c r="AV1051" s="27"/>
      <c r="AW1051" s="27"/>
      <c r="AX1051" s="28"/>
      <c r="AY1051" s="28"/>
      <c r="AZ1051" s="28"/>
      <c r="BA1051" s="28"/>
      <c r="BB1051" s="28"/>
      <c r="BC1051" s="28"/>
      <c r="BD1051" s="23"/>
      <c r="BE1051" s="72"/>
      <c r="BF1051" s="72"/>
      <c r="BG1051" s="72"/>
      <c r="BH1051" s="229"/>
      <c r="BI1051" s="229"/>
      <c r="BJ1051" s="27"/>
      <c r="BK1051" s="27"/>
      <c r="BL1051" s="26"/>
      <c r="BM1051" s="27"/>
      <c r="BN1051" s="23"/>
      <c r="BO1051" s="23"/>
      <c r="BP1051" s="23"/>
      <c r="BQ1051" s="23"/>
      <c r="BR1051" s="27"/>
      <c r="BS1051" s="27"/>
      <c r="BT1051" s="78"/>
      <c r="BU1051" s="229"/>
      <c r="BV1051" s="229"/>
      <c r="BW1051" s="27"/>
      <c r="BX1051" s="27"/>
      <c r="BY1051" s="23"/>
      <c r="BZ1051" s="23"/>
      <c r="CA1051" s="23"/>
      <c r="CB1051" s="27"/>
      <c r="CC1051" s="78"/>
      <c r="CD1051" s="229"/>
      <c r="CE1051" s="229"/>
      <c r="CF1051" s="23"/>
      <c r="CG1051" s="27"/>
      <c r="CH1051" s="23"/>
      <c r="CI1051" s="23"/>
      <c r="CJ1051" s="23"/>
      <c r="CK1051" s="23"/>
      <c r="CL1051" s="23"/>
      <c r="CM1051" s="23"/>
      <c r="CN1051" s="23"/>
      <c r="CO1051" s="23"/>
      <c r="CP1051" s="26"/>
      <c r="CQ1051" s="23"/>
      <c r="CR1051" s="23"/>
      <c r="CS1051" s="23"/>
      <c r="CT1051" s="23"/>
      <c r="CU1051" s="23"/>
      <c r="CV1051" s="23"/>
      <c r="CW1051" s="23"/>
      <c r="CX1051" s="23"/>
      <c r="CY1051" s="23"/>
      <c r="CZ1051" s="61"/>
      <c r="DA1051" s="23"/>
      <c r="DB1051" s="23"/>
      <c r="DC1051" s="23"/>
      <c r="DD1051" s="23"/>
      <c r="DE1051" s="23"/>
      <c r="DF1051" s="23"/>
      <c r="DG1051" s="79"/>
      <c r="DH1051" s="80"/>
      <c r="DI1051" s="79"/>
      <c r="DJ1051" s="81"/>
      <c r="DK1051" s="47"/>
      <c r="DL1051" s="47"/>
      <c r="DM1051" s="47"/>
      <c r="DN1051" s="23"/>
      <c r="DO1051" s="23"/>
      <c r="DQ1051" s="50"/>
    </row>
    <row r="1052" spans="2:121" ht="15.75" customHeight="1" x14ac:dyDescent="0.3">
      <c r="B1052" s="5"/>
      <c r="C1052" s="5"/>
      <c r="D1052" s="5"/>
      <c r="E1052" s="23"/>
      <c r="F1052" s="23"/>
      <c r="G1052" s="23"/>
      <c r="H1052" s="23"/>
      <c r="I1052" s="23"/>
      <c r="J1052" s="24"/>
      <c r="K1052" s="27"/>
      <c r="L1052" s="24"/>
      <c r="M1052" s="24"/>
      <c r="N1052" s="26"/>
      <c r="O1052" s="27"/>
      <c r="P1052" s="27"/>
      <c r="Q1052" s="23"/>
      <c r="R1052" s="27"/>
      <c r="S1052" s="30"/>
      <c r="T1052" s="27"/>
      <c r="U1052" s="23"/>
      <c r="V1052" s="23"/>
      <c r="W1052" s="29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/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8"/>
      <c r="AY1052" s="28"/>
      <c r="AZ1052" s="28"/>
      <c r="BA1052" s="28"/>
      <c r="BB1052" s="28"/>
      <c r="BC1052" s="28"/>
      <c r="BD1052" s="23"/>
      <c r="BE1052" s="72"/>
      <c r="BF1052" s="72"/>
      <c r="BG1052" s="72"/>
      <c r="BH1052" s="229"/>
      <c r="BI1052" s="229"/>
      <c r="BJ1052" s="27"/>
      <c r="BK1052" s="27"/>
      <c r="BL1052" s="26"/>
      <c r="BM1052" s="27"/>
      <c r="BN1052" s="23"/>
      <c r="BO1052" s="23"/>
      <c r="BP1052" s="23"/>
      <c r="BQ1052" s="23"/>
      <c r="BR1052" s="27"/>
      <c r="BS1052" s="27"/>
      <c r="BT1052" s="78"/>
      <c r="BU1052" s="229"/>
      <c r="BV1052" s="229"/>
      <c r="BW1052" s="27"/>
      <c r="BX1052" s="27"/>
      <c r="BY1052" s="23"/>
      <c r="BZ1052" s="23"/>
      <c r="CA1052" s="23"/>
      <c r="CB1052" s="27"/>
      <c r="CC1052" s="78"/>
      <c r="CD1052" s="229"/>
      <c r="CE1052" s="229"/>
      <c r="CF1052" s="23"/>
      <c r="CG1052" s="27"/>
      <c r="CH1052" s="23"/>
      <c r="CI1052" s="23"/>
      <c r="CJ1052" s="23"/>
      <c r="CK1052" s="23"/>
      <c r="CL1052" s="23"/>
      <c r="CM1052" s="23"/>
      <c r="CN1052" s="23"/>
      <c r="CO1052" s="23"/>
      <c r="CP1052" s="26"/>
      <c r="CQ1052" s="23"/>
      <c r="CR1052" s="23"/>
      <c r="CS1052" s="23"/>
      <c r="CT1052" s="23"/>
      <c r="CU1052" s="23"/>
      <c r="CV1052" s="23"/>
      <c r="CW1052" s="23"/>
      <c r="CX1052" s="23"/>
      <c r="CY1052" s="23"/>
      <c r="CZ1052" s="61"/>
      <c r="DA1052" s="23"/>
      <c r="DB1052" s="23"/>
      <c r="DC1052" s="23"/>
      <c r="DD1052" s="23"/>
      <c r="DE1052" s="23"/>
      <c r="DF1052" s="23"/>
      <c r="DG1052" s="79"/>
      <c r="DH1052" s="80"/>
      <c r="DI1052" s="79"/>
      <c r="DJ1052" s="81"/>
      <c r="DK1052" s="47"/>
      <c r="DL1052" s="47"/>
      <c r="DM1052" s="47"/>
      <c r="DN1052" s="23"/>
      <c r="DO1052" s="23"/>
      <c r="DQ1052" s="50"/>
    </row>
    <row r="1053" spans="2:121" ht="15.75" customHeight="1" x14ac:dyDescent="0.3">
      <c r="B1053" s="5"/>
      <c r="C1053" s="5"/>
      <c r="D1053" s="5"/>
      <c r="E1053" s="23"/>
      <c r="F1053" s="23"/>
      <c r="G1053" s="23"/>
      <c r="H1053" s="23"/>
      <c r="I1053" s="23"/>
      <c r="J1053" s="24"/>
      <c r="K1053" s="27"/>
      <c r="L1053" s="24"/>
      <c r="M1053" s="24"/>
      <c r="N1053" s="26"/>
      <c r="O1053" s="27"/>
      <c r="P1053" s="27"/>
      <c r="Q1053" s="23"/>
      <c r="R1053" s="27"/>
      <c r="S1053" s="27"/>
      <c r="T1053" s="27"/>
      <c r="U1053" s="23"/>
      <c r="V1053" s="23"/>
      <c r="W1053" s="29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  <c r="AM1053" s="27"/>
      <c r="AN1053" s="27"/>
      <c r="AO1053" s="27"/>
      <c r="AP1053" s="27"/>
      <c r="AQ1053" s="27"/>
      <c r="AR1053" s="27"/>
      <c r="AS1053" s="27"/>
      <c r="AT1053" s="27"/>
      <c r="AU1053" s="27"/>
      <c r="AV1053" s="27"/>
      <c r="AW1053" s="27"/>
      <c r="AX1053" s="28"/>
      <c r="AY1053" s="28"/>
      <c r="AZ1053" s="28"/>
      <c r="BA1053" s="28"/>
      <c r="BB1053" s="28"/>
      <c r="BC1053" s="28"/>
      <c r="BD1053" s="23"/>
      <c r="BE1053" s="72"/>
      <c r="BF1053" s="72"/>
      <c r="BG1053" s="72"/>
      <c r="BH1053" s="229"/>
      <c r="BI1053" s="229"/>
      <c r="BJ1053" s="27"/>
      <c r="BK1053" s="27"/>
      <c r="BL1053" s="26"/>
      <c r="BM1053" s="27"/>
      <c r="BN1053" s="23"/>
      <c r="BO1053" s="23"/>
      <c r="BP1053" s="23"/>
      <c r="BQ1053" s="23"/>
      <c r="BR1053" s="27"/>
      <c r="BS1053" s="27"/>
      <c r="BT1053" s="78"/>
      <c r="BU1053" s="229"/>
      <c r="BV1053" s="229"/>
      <c r="BW1053" s="27"/>
      <c r="BX1053" s="27"/>
      <c r="BY1053" s="23"/>
      <c r="BZ1053" s="23"/>
      <c r="CA1053" s="23"/>
      <c r="CB1053" s="27"/>
      <c r="CC1053" s="78"/>
      <c r="CD1053" s="229"/>
      <c r="CE1053" s="229"/>
      <c r="CF1053" s="23"/>
      <c r="CG1053" s="27"/>
      <c r="CH1053" s="23"/>
      <c r="CI1053" s="23"/>
      <c r="CJ1053" s="23"/>
      <c r="CK1053" s="23"/>
      <c r="CL1053" s="84"/>
      <c r="CM1053" s="23"/>
      <c r="CN1053" s="84"/>
      <c r="CO1053" s="23"/>
      <c r="CP1053" s="26"/>
      <c r="CQ1053" s="23"/>
      <c r="CR1053" s="23"/>
      <c r="CS1053" s="23"/>
      <c r="CT1053" s="23"/>
      <c r="CU1053" s="23"/>
      <c r="CV1053" s="23"/>
      <c r="CW1053" s="23"/>
      <c r="CX1053" s="23"/>
      <c r="CY1053" s="23"/>
      <c r="CZ1053" s="61"/>
      <c r="DA1053" s="23"/>
      <c r="DB1053" s="23"/>
      <c r="DC1053" s="23"/>
      <c r="DD1053" s="85"/>
      <c r="DE1053" s="23"/>
      <c r="DF1053" s="23"/>
      <c r="DG1053" s="79"/>
      <c r="DH1053" s="80"/>
      <c r="DI1053" s="79"/>
      <c r="DJ1053" s="81"/>
      <c r="DK1053" s="47"/>
      <c r="DL1053" s="47"/>
      <c r="DM1053" s="47"/>
      <c r="DN1053" s="23"/>
      <c r="DO1053" s="23"/>
      <c r="DQ1053" s="50"/>
    </row>
    <row r="1054" spans="2:121" ht="15.75" customHeight="1" x14ac:dyDescent="0.3">
      <c r="B1054" s="5"/>
      <c r="C1054" s="5"/>
      <c r="D1054" s="5"/>
      <c r="E1054" s="23"/>
      <c r="F1054" s="23"/>
      <c r="G1054" s="23"/>
      <c r="H1054" s="23"/>
      <c r="I1054" s="23"/>
      <c r="J1054" s="24"/>
      <c r="K1054" s="27"/>
      <c r="L1054" s="24"/>
      <c r="M1054" s="24"/>
      <c r="N1054" s="26"/>
      <c r="O1054" s="27"/>
      <c r="P1054" s="27"/>
      <c r="Q1054" s="23"/>
      <c r="R1054" s="27"/>
      <c r="S1054" s="27"/>
      <c r="T1054" s="27"/>
      <c r="U1054" s="23"/>
      <c r="V1054" s="23"/>
      <c r="W1054" s="29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  <c r="AM1054" s="27"/>
      <c r="AN1054" s="27"/>
      <c r="AO1054" s="27"/>
      <c r="AP1054" s="27"/>
      <c r="AQ1054" s="27"/>
      <c r="AR1054" s="27"/>
      <c r="AS1054" s="27"/>
      <c r="AT1054" s="27"/>
      <c r="AU1054" s="27"/>
      <c r="AV1054" s="27"/>
      <c r="AW1054" s="27"/>
      <c r="AX1054" s="28"/>
      <c r="AY1054" s="28"/>
      <c r="AZ1054" s="28"/>
      <c r="BA1054" s="28"/>
      <c r="BB1054" s="28"/>
      <c r="BC1054" s="28"/>
      <c r="BD1054" s="23"/>
      <c r="BE1054" s="72"/>
      <c r="BF1054" s="72"/>
      <c r="BG1054" s="72"/>
      <c r="BH1054" s="229"/>
      <c r="BI1054" s="229"/>
      <c r="BJ1054" s="27"/>
      <c r="BK1054" s="27"/>
      <c r="BL1054" s="26"/>
      <c r="BM1054" s="27"/>
      <c r="BN1054" s="23"/>
      <c r="BO1054" s="23"/>
      <c r="BP1054" s="23"/>
      <c r="BQ1054" s="23"/>
      <c r="BR1054" s="27"/>
      <c r="BS1054" s="27"/>
      <c r="BT1054" s="78"/>
      <c r="BU1054" s="229"/>
      <c r="BV1054" s="229"/>
      <c r="BW1054" s="27"/>
      <c r="BX1054" s="27"/>
      <c r="BY1054" s="23"/>
      <c r="BZ1054" s="23"/>
      <c r="CA1054" s="23"/>
      <c r="CB1054" s="27"/>
      <c r="CC1054" s="78"/>
      <c r="CD1054" s="229"/>
      <c r="CE1054" s="229"/>
      <c r="CF1054" s="23"/>
      <c r="CG1054" s="27"/>
      <c r="CH1054" s="23"/>
      <c r="CI1054" s="23"/>
      <c r="CJ1054" s="23"/>
      <c r="CK1054" s="23"/>
      <c r="CL1054" s="84"/>
      <c r="CM1054" s="23"/>
      <c r="CN1054" s="84"/>
      <c r="CO1054" s="23"/>
      <c r="CP1054" s="26"/>
      <c r="CQ1054" s="23"/>
      <c r="CR1054" s="23"/>
      <c r="CS1054" s="23"/>
      <c r="CT1054" s="23"/>
      <c r="CU1054" s="23"/>
      <c r="CV1054" s="23"/>
      <c r="CW1054" s="23"/>
      <c r="CX1054" s="23"/>
      <c r="CY1054" s="23"/>
      <c r="CZ1054" s="61"/>
      <c r="DA1054" s="23"/>
      <c r="DB1054" s="23"/>
      <c r="DC1054" s="23"/>
      <c r="DD1054" s="85"/>
      <c r="DE1054" s="23"/>
      <c r="DF1054" s="23"/>
      <c r="DG1054" s="79"/>
      <c r="DH1054" s="80"/>
      <c r="DI1054" s="79"/>
      <c r="DJ1054" s="81"/>
      <c r="DK1054" s="47"/>
      <c r="DL1054" s="47"/>
      <c r="DM1054" s="47"/>
      <c r="DN1054" s="23"/>
      <c r="DO1054" s="23"/>
      <c r="DQ1054" s="50"/>
    </row>
    <row r="1055" spans="2:121" ht="15.75" customHeight="1" x14ac:dyDescent="0.3">
      <c r="B1055" s="5"/>
      <c r="C1055" s="5"/>
      <c r="D1055" s="5"/>
      <c r="E1055" s="23"/>
      <c r="F1055" s="23"/>
      <c r="G1055" s="23"/>
      <c r="H1055" s="23"/>
      <c r="I1055" s="23"/>
      <c r="J1055" s="24"/>
      <c r="K1055" s="27"/>
      <c r="L1055" s="24"/>
      <c r="M1055" s="24"/>
      <c r="N1055" s="26"/>
      <c r="O1055" s="27"/>
      <c r="P1055" s="27"/>
      <c r="Q1055" s="23"/>
      <c r="R1055" s="27"/>
      <c r="S1055" s="27"/>
      <c r="T1055" s="27"/>
      <c r="U1055" s="23"/>
      <c r="V1055" s="23"/>
      <c r="W1055" s="29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  <c r="AR1055" s="27"/>
      <c r="AS1055" s="27"/>
      <c r="AT1055" s="27"/>
      <c r="AU1055" s="27"/>
      <c r="AV1055" s="27"/>
      <c r="AW1055" s="27"/>
      <c r="AX1055" s="28"/>
      <c r="AY1055" s="28"/>
      <c r="AZ1055" s="28"/>
      <c r="BA1055" s="28"/>
      <c r="BB1055" s="28"/>
      <c r="BC1055" s="28"/>
      <c r="BD1055" s="23"/>
      <c r="BE1055" s="72"/>
      <c r="BF1055" s="72"/>
      <c r="BG1055" s="72"/>
      <c r="BH1055" s="229"/>
      <c r="BI1055" s="229"/>
      <c r="BJ1055" s="27"/>
      <c r="BK1055" s="27"/>
      <c r="BL1055" s="26"/>
      <c r="BM1055" s="27"/>
      <c r="BN1055" s="23"/>
      <c r="BO1055" s="23"/>
      <c r="BP1055" s="23"/>
      <c r="BQ1055" s="23"/>
      <c r="BR1055" s="27"/>
      <c r="BS1055" s="27"/>
      <c r="BT1055" s="78"/>
      <c r="BU1055" s="229"/>
      <c r="BV1055" s="229"/>
      <c r="BW1055" s="27"/>
      <c r="BX1055" s="27"/>
      <c r="BY1055" s="23"/>
      <c r="BZ1055" s="23"/>
      <c r="CA1055" s="23"/>
      <c r="CB1055" s="27"/>
      <c r="CC1055" s="78"/>
      <c r="CD1055" s="229"/>
      <c r="CE1055" s="229"/>
      <c r="CF1055" s="23"/>
      <c r="CG1055" s="27"/>
      <c r="CH1055" s="23"/>
      <c r="CI1055" s="23"/>
      <c r="CJ1055" s="23"/>
      <c r="CK1055" s="23"/>
      <c r="CL1055" s="23"/>
      <c r="CM1055" s="23"/>
      <c r="CN1055" s="23"/>
      <c r="CO1055" s="23"/>
      <c r="CP1055" s="26"/>
      <c r="CQ1055" s="23"/>
      <c r="CR1055" s="23"/>
      <c r="CS1055" s="23"/>
      <c r="CT1055" s="23"/>
      <c r="CU1055" s="23"/>
      <c r="CV1055" s="23"/>
      <c r="CW1055" s="23"/>
      <c r="CX1055" s="23"/>
      <c r="CY1055" s="23"/>
      <c r="CZ1055" s="61"/>
      <c r="DA1055" s="23"/>
      <c r="DB1055" s="23"/>
      <c r="DC1055" s="23"/>
      <c r="DD1055" s="85"/>
      <c r="DE1055" s="23"/>
      <c r="DF1055" s="23"/>
      <c r="DG1055" s="79"/>
      <c r="DH1055" s="80"/>
      <c r="DI1055" s="79"/>
      <c r="DJ1055" s="81"/>
      <c r="DK1055" s="47"/>
      <c r="DL1055" s="47"/>
      <c r="DM1055" s="47"/>
      <c r="DN1055" s="23"/>
      <c r="DO1055" s="23"/>
      <c r="DQ1055" s="50"/>
    </row>
    <row r="1056" spans="2:121" ht="15.75" customHeight="1" x14ac:dyDescent="0.3">
      <c r="B1056" s="5"/>
      <c r="C1056" s="5"/>
      <c r="D1056" s="5"/>
      <c r="E1056" s="23"/>
      <c r="F1056" s="29"/>
      <c r="G1056" s="23"/>
      <c r="H1056" s="23"/>
      <c r="I1056" s="23"/>
      <c r="J1056" s="24"/>
      <c r="K1056" s="27"/>
      <c r="L1056" s="24"/>
      <c r="M1056" s="24"/>
      <c r="N1056" s="26"/>
      <c r="O1056" s="27"/>
      <c r="P1056" s="27"/>
      <c r="Q1056" s="23"/>
      <c r="R1056" s="27"/>
      <c r="S1056" s="27"/>
      <c r="T1056" s="27"/>
      <c r="U1056" s="23"/>
      <c r="V1056" s="23"/>
      <c r="W1056" s="23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S1056" s="27"/>
      <c r="AT1056" s="27"/>
      <c r="AU1056" s="27"/>
      <c r="AV1056" s="27"/>
      <c r="AW1056" s="27"/>
      <c r="AX1056" s="28"/>
      <c r="AY1056" s="28"/>
      <c r="AZ1056" s="28"/>
      <c r="BA1056" s="28"/>
      <c r="BB1056" s="28"/>
      <c r="BC1056" s="28"/>
      <c r="BD1056" s="23"/>
      <c r="BE1056" s="72"/>
      <c r="BF1056" s="72"/>
      <c r="BG1056" s="72"/>
      <c r="BH1056" s="229"/>
      <c r="BI1056" s="229"/>
      <c r="BJ1056" s="27"/>
      <c r="BK1056" s="27"/>
      <c r="BL1056" s="26"/>
      <c r="BM1056" s="27"/>
      <c r="BN1056" s="23"/>
      <c r="BO1056" s="23"/>
      <c r="BP1056" s="23"/>
      <c r="BQ1056" s="23"/>
      <c r="BR1056" s="27"/>
      <c r="BS1056" s="27"/>
      <c r="BT1056" s="78"/>
      <c r="BU1056" s="229"/>
      <c r="BV1056" s="229"/>
      <c r="BW1056" s="27"/>
      <c r="BX1056" s="27"/>
      <c r="BY1056" s="23"/>
      <c r="BZ1056" s="23"/>
      <c r="CA1056" s="23"/>
      <c r="CB1056" s="27"/>
      <c r="CC1056" s="78"/>
      <c r="CD1056" s="229"/>
      <c r="CE1056" s="229"/>
      <c r="CF1056" s="23"/>
      <c r="CG1056" s="27"/>
      <c r="CH1056" s="23"/>
      <c r="CI1056" s="23"/>
      <c r="CJ1056" s="23"/>
      <c r="CK1056" s="23"/>
      <c r="CL1056" s="23"/>
      <c r="CM1056" s="23"/>
      <c r="CN1056" s="23"/>
      <c r="CO1056" s="23"/>
      <c r="CP1056" s="26"/>
      <c r="CQ1056" s="23"/>
      <c r="CR1056" s="23"/>
      <c r="CS1056" s="23"/>
      <c r="CT1056" s="23"/>
      <c r="CU1056" s="23"/>
      <c r="CV1056" s="23"/>
      <c r="CW1056" s="23"/>
      <c r="CX1056" s="23"/>
      <c r="CY1056" s="23"/>
      <c r="CZ1056" s="61"/>
      <c r="DA1056" s="23"/>
      <c r="DB1056" s="23"/>
      <c r="DC1056" s="23"/>
      <c r="DD1056" s="23"/>
      <c r="DE1056" s="23"/>
      <c r="DF1056" s="23"/>
      <c r="DG1056" s="79"/>
      <c r="DH1056" s="80"/>
      <c r="DI1056" s="79"/>
      <c r="DJ1056" s="81"/>
      <c r="DK1056" s="47"/>
      <c r="DL1056" s="47"/>
      <c r="DM1056" s="47"/>
      <c r="DN1056" s="23"/>
      <c r="DO1056" s="23"/>
      <c r="DQ1056" s="50"/>
    </row>
    <row r="1057" spans="2:121" ht="15.75" customHeight="1" x14ac:dyDescent="0.3">
      <c r="B1057" s="5"/>
      <c r="C1057" s="5"/>
      <c r="D1057" s="5"/>
      <c r="E1057" s="23"/>
      <c r="F1057" s="29"/>
      <c r="G1057" s="23"/>
      <c r="H1057" s="23"/>
      <c r="I1057" s="23"/>
      <c r="J1057" s="24"/>
      <c r="K1057" s="27"/>
      <c r="L1057" s="24"/>
      <c r="M1057" s="24"/>
      <c r="N1057" s="26"/>
      <c r="O1057" s="27"/>
      <c r="P1057" s="27"/>
      <c r="Q1057" s="23"/>
      <c r="R1057" s="27"/>
      <c r="S1057" s="27"/>
      <c r="T1057" s="27"/>
      <c r="U1057" s="23"/>
      <c r="V1057" s="23"/>
      <c r="W1057" s="23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  <c r="AM1057" s="27"/>
      <c r="AN1057" s="27"/>
      <c r="AO1057" s="27"/>
      <c r="AP1057" s="27"/>
      <c r="AQ1057" s="27"/>
      <c r="AR1057" s="27"/>
      <c r="AS1057" s="27"/>
      <c r="AT1057" s="27"/>
      <c r="AU1057" s="27"/>
      <c r="AV1057" s="27"/>
      <c r="AW1057" s="27"/>
      <c r="AX1057" s="28"/>
      <c r="AY1057" s="28"/>
      <c r="AZ1057" s="28"/>
      <c r="BA1057" s="28"/>
      <c r="BB1057" s="28"/>
      <c r="BC1057" s="28"/>
      <c r="BD1057" s="23"/>
      <c r="BE1057" s="72"/>
      <c r="BF1057" s="72"/>
      <c r="BG1057" s="72"/>
      <c r="BH1057" s="229"/>
      <c r="BI1057" s="229"/>
      <c r="BJ1057" s="27"/>
      <c r="BK1057" s="27"/>
      <c r="BL1057" s="26"/>
      <c r="BM1057" s="27"/>
      <c r="BN1057" s="23"/>
      <c r="BO1057" s="23"/>
      <c r="BP1057" s="23"/>
      <c r="BQ1057" s="23"/>
      <c r="BR1057" s="27"/>
      <c r="BS1057" s="27"/>
      <c r="BT1057" s="78"/>
      <c r="BU1057" s="229"/>
      <c r="BV1057" s="229"/>
      <c r="BW1057" s="27"/>
      <c r="BX1057" s="27"/>
      <c r="BY1057" s="23"/>
      <c r="BZ1057" s="23"/>
      <c r="CA1057" s="23"/>
      <c r="CB1057" s="27"/>
      <c r="CC1057" s="78"/>
      <c r="CD1057" s="229"/>
      <c r="CE1057" s="229"/>
      <c r="CF1057" s="23"/>
      <c r="CG1057" s="27"/>
      <c r="CH1057" s="23"/>
      <c r="CI1057" s="23"/>
      <c r="CJ1057" s="23"/>
      <c r="CK1057" s="23"/>
      <c r="CL1057" s="23"/>
      <c r="CM1057" s="23"/>
      <c r="CN1057" s="23"/>
      <c r="CO1057" s="23"/>
      <c r="CP1057" s="26"/>
      <c r="CQ1057" s="23"/>
      <c r="CR1057" s="23"/>
      <c r="CS1057" s="23"/>
      <c r="CT1057" s="23"/>
      <c r="CU1057" s="23"/>
      <c r="CV1057" s="23"/>
      <c r="CW1057" s="23"/>
      <c r="CX1057" s="23"/>
      <c r="CY1057" s="23"/>
      <c r="CZ1057" s="61"/>
      <c r="DA1057" s="23"/>
      <c r="DB1057" s="23"/>
      <c r="DC1057" s="23"/>
      <c r="DD1057" s="23"/>
      <c r="DE1057" s="23"/>
      <c r="DF1057" s="23"/>
      <c r="DG1057" s="79"/>
      <c r="DH1057" s="80"/>
      <c r="DI1057" s="79"/>
      <c r="DJ1057" s="81"/>
      <c r="DK1057" s="47"/>
      <c r="DL1057" s="47"/>
      <c r="DM1057" s="47"/>
      <c r="DN1057" s="23"/>
      <c r="DO1057" s="23"/>
      <c r="DQ1057" s="50"/>
    </row>
    <row r="1058" spans="2:121" ht="15.75" customHeight="1" x14ac:dyDescent="0.3">
      <c r="B1058" s="5"/>
      <c r="C1058" s="5"/>
      <c r="D1058" s="5"/>
      <c r="E1058" s="23"/>
      <c r="F1058" s="29"/>
      <c r="G1058" s="23"/>
      <c r="H1058" s="23"/>
      <c r="I1058" s="23"/>
      <c r="J1058" s="24"/>
      <c r="K1058" s="27"/>
      <c r="L1058" s="24"/>
      <c r="M1058" s="24"/>
      <c r="N1058" s="26"/>
      <c r="O1058" s="27"/>
      <c r="P1058" s="27"/>
      <c r="Q1058" s="23"/>
      <c r="R1058" s="27"/>
      <c r="S1058" s="27"/>
      <c r="T1058" s="27"/>
      <c r="U1058" s="23"/>
      <c r="V1058" s="23"/>
      <c r="W1058" s="23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S1058" s="27"/>
      <c r="AT1058" s="27"/>
      <c r="AU1058" s="27"/>
      <c r="AV1058" s="27"/>
      <c r="AW1058" s="27"/>
      <c r="AX1058" s="28"/>
      <c r="AY1058" s="28"/>
      <c r="AZ1058" s="28"/>
      <c r="BA1058" s="28"/>
      <c r="BB1058" s="28"/>
      <c r="BC1058" s="28"/>
      <c r="BD1058" s="23"/>
      <c r="BE1058" s="72"/>
      <c r="BF1058" s="72"/>
      <c r="BG1058" s="72"/>
      <c r="BH1058" s="229"/>
      <c r="BI1058" s="229"/>
      <c r="BJ1058" s="27"/>
      <c r="BK1058" s="27"/>
      <c r="BL1058" s="26"/>
      <c r="BM1058" s="27"/>
      <c r="BN1058" s="23"/>
      <c r="BO1058" s="23"/>
      <c r="BP1058" s="23"/>
      <c r="BQ1058" s="23"/>
      <c r="BR1058" s="27"/>
      <c r="BS1058" s="27"/>
      <c r="BT1058" s="78"/>
      <c r="BU1058" s="229"/>
      <c r="BV1058" s="229"/>
      <c r="BW1058" s="27"/>
      <c r="BX1058" s="27"/>
      <c r="BY1058" s="23"/>
      <c r="BZ1058" s="23"/>
      <c r="CA1058" s="23"/>
      <c r="CB1058" s="27"/>
      <c r="CC1058" s="78"/>
      <c r="CD1058" s="229"/>
      <c r="CE1058" s="229"/>
      <c r="CF1058" s="23"/>
      <c r="CG1058" s="27"/>
      <c r="CH1058" s="23"/>
      <c r="CI1058" s="23"/>
      <c r="CJ1058" s="23"/>
      <c r="CK1058" s="23"/>
      <c r="CL1058" s="23"/>
      <c r="CM1058" s="23"/>
      <c r="CN1058" s="23"/>
      <c r="CO1058" s="23"/>
      <c r="CP1058" s="26"/>
      <c r="CQ1058" s="23"/>
      <c r="CR1058" s="23"/>
      <c r="CS1058" s="23"/>
      <c r="CT1058" s="23"/>
      <c r="CU1058" s="23"/>
      <c r="CV1058" s="23"/>
      <c r="CW1058" s="23"/>
      <c r="CX1058" s="23"/>
      <c r="CY1058" s="23"/>
      <c r="CZ1058" s="61"/>
      <c r="DA1058" s="23"/>
      <c r="DB1058" s="23"/>
      <c r="DC1058" s="23"/>
      <c r="DD1058" s="23"/>
      <c r="DE1058" s="23"/>
      <c r="DF1058" s="23"/>
      <c r="DG1058" s="79"/>
      <c r="DH1058" s="80"/>
      <c r="DI1058" s="79"/>
      <c r="DJ1058" s="81"/>
      <c r="DK1058" s="47"/>
      <c r="DL1058" s="47"/>
      <c r="DM1058" s="47"/>
      <c r="DN1058" s="23"/>
      <c r="DO1058" s="23"/>
      <c r="DQ1058" s="50"/>
    </row>
    <row r="1059" spans="2:121" ht="15.75" customHeight="1" x14ac:dyDescent="0.3">
      <c r="B1059" s="5"/>
      <c r="C1059" s="5"/>
      <c r="D1059" s="5"/>
      <c r="E1059" s="23"/>
      <c r="F1059" s="23"/>
      <c r="G1059" s="23"/>
      <c r="H1059" s="23"/>
      <c r="I1059" s="23"/>
      <c r="J1059" s="24"/>
      <c r="K1059" s="27"/>
      <c r="L1059" s="24"/>
      <c r="M1059" s="24"/>
      <c r="N1059" s="26"/>
      <c r="O1059" s="27"/>
      <c r="P1059" s="27"/>
      <c r="Q1059" s="23"/>
      <c r="R1059" s="27"/>
      <c r="S1059" s="27"/>
      <c r="T1059" s="27"/>
      <c r="U1059" s="23"/>
      <c r="V1059" s="23"/>
      <c r="W1059" s="23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  <c r="AM1059" s="27"/>
      <c r="AN1059" s="27"/>
      <c r="AO1059" s="27"/>
      <c r="AP1059" s="27"/>
      <c r="AQ1059" s="27"/>
      <c r="AR1059" s="27"/>
      <c r="AS1059" s="27"/>
      <c r="AT1059" s="27"/>
      <c r="AU1059" s="27"/>
      <c r="AV1059" s="27"/>
      <c r="AW1059" s="27"/>
      <c r="AX1059" s="28"/>
      <c r="AY1059" s="28"/>
      <c r="AZ1059" s="28"/>
      <c r="BA1059" s="28"/>
      <c r="BB1059" s="28"/>
      <c r="BC1059" s="28"/>
      <c r="BD1059" s="23"/>
      <c r="BE1059" s="72"/>
      <c r="BF1059" s="72"/>
      <c r="BG1059" s="72"/>
      <c r="BH1059" s="229"/>
      <c r="BI1059" s="229"/>
      <c r="BJ1059" s="27"/>
      <c r="BK1059" s="27"/>
      <c r="BL1059" s="26"/>
      <c r="BM1059" s="27"/>
      <c r="BN1059" s="23"/>
      <c r="BO1059" s="23"/>
      <c r="BP1059" s="23"/>
      <c r="BQ1059" s="23"/>
      <c r="BR1059" s="27"/>
      <c r="BS1059" s="27"/>
      <c r="BT1059" s="78"/>
      <c r="BU1059" s="229"/>
      <c r="BV1059" s="229"/>
      <c r="BW1059" s="27"/>
      <c r="BX1059" s="27"/>
      <c r="BY1059" s="23"/>
      <c r="BZ1059" s="23"/>
      <c r="CA1059" s="23"/>
      <c r="CB1059" s="27"/>
      <c r="CC1059" s="78"/>
      <c r="CD1059" s="229"/>
      <c r="CE1059" s="229"/>
      <c r="CF1059" s="23"/>
      <c r="CG1059" s="27"/>
      <c r="CH1059" s="23"/>
      <c r="CI1059" s="23"/>
      <c r="CJ1059" s="23"/>
      <c r="CK1059" s="23"/>
      <c r="CL1059" s="23"/>
      <c r="CM1059" s="23"/>
      <c r="CN1059" s="23"/>
      <c r="CO1059" s="23"/>
      <c r="CP1059" s="26"/>
      <c r="CQ1059" s="23"/>
      <c r="CR1059" s="23"/>
      <c r="CS1059" s="23"/>
      <c r="CT1059" s="23"/>
      <c r="CU1059" s="23"/>
      <c r="CV1059" s="23"/>
      <c r="CW1059" s="23"/>
      <c r="CX1059" s="23"/>
      <c r="CY1059" s="23"/>
      <c r="CZ1059" s="61"/>
      <c r="DA1059" s="23"/>
      <c r="DB1059" s="23"/>
      <c r="DC1059" s="23"/>
      <c r="DD1059" s="23"/>
      <c r="DE1059" s="23"/>
      <c r="DF1059" s="23"/>
      <c r="DG1059" s="79"/>
      <c r="DH1059" s="80"/>
      <c r="DI1059" s="79"/>
      <c r="DJ1059" s="81"/>
      <c r="DK1059" s="47"/>
      <c r="DL1059" s="47"/>
      <c r="DM1059" s="47"/>
      <c r="DN1059" s="23"/>
      <c r="DO1059" s="23"/>
      <c r="DQ1059" s="50"/>
    </row>
    <row r="1060" spans="2:121" ht="15.75" customHeight="1" x14ac:dyDescent="0.3">
      <c r="B1060" s="5"/>
      <c r="C1060" s="5"/>
      <c r="D1060" s="5"/>
      <c r="E1060" s="23"/>
      <c r="F1060" s="23"/>
      <c r="G1060" s="23"/>
      <c r="H1060" s="23"/>
      <c r="I1060" s="23"/>
      <c r="J1060" s="24"/>
      <c r="K1060" s="27"/>
      <c r="L1060" s="24"/>
      <c r="M1060" s="24"/>
      <c r="N1060" s="26"/>
      <c r="O1060" s="27"/>
      <c r="P1060" s="27"/>
      <c r="Q1060" s="23"/>
      <c r="R1060" s="27"/>
      <c r="S1060" s="27"/>
      <c r="T1060" s="27"/>
      <c r="U1060" s="23"/>
      <c r="V1060" s="23"/>
      <c r="W1060" s="23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  <c r="AM1060" s="27"/>
      <c r="AN1060" s="27"/>
      <c r="AO1060" s="27"/>
      <c r="AP1060" s="27"/>
      <c r="AQ1060" s="27"/>
      <c r="AR1060" s="27"/>
      <c r="AS1060" s="27"/>
      <c r="AT1060" s="27"/>
      <c r="AU1060" s="27"/>
      <c r="AV1060" s="27"/>
      <c r="AW1060" s="27"/>
      <c r="AX1060" s="28"/>
      <c r="AY1060" s="28"/>
      <c r="AZ1060" s="28"/>
      <c r="BA1060" s="28"/>
      <c r="BB1060" s="28"/>
      <c r="BC1060" s="28"/>
      <c r="BD1060" s="23"/>
      <c r="BE1060" s="72"/>
      <c r="BF1060" s="72"/>
      <c r="BG1060" s="72"/>
      <c r="BH1060" s="229"/>
      <c r="BI1060" s="229"/>
      <c r="BJ1060" s="27"/>
      <c r="BK1060" s="27"/>
      <c r="BL1060" s="26"/>
      <c r="BM1060" s="27"/>
      <c r="BN1060" s="23"/>
      <c r="BO1060" s="23"/>
      <c r="BP1060" s="23"/>
      <c r="BQ1060" s="23"/>
      <c r="BR1060" s="27"/>
      <c r="BS1060" s="27"/>
      <c r="BT1060" s="78"/>
      <c r="BU1060" s="229"/>
      <c r="BV1060" s="229"/>
      <c r="BW1060" s="27"/>
      <c r="BX1060" s="27"/>
      <c r="BY1060" s="23"/>
      <c r="BZ1060" s="23"/>
      <c r="CA1060" s="23"/>
      <c r="CB1060" s="27"/>
      <c r="CC1060" s="78"/>
      <c r="CD1060" s="229"/>
      <c r="CE1060" s="229"/>
      <c r="CF1060" s="23"/>
      <c r="CG1060" s="27"/>
      <c r="CH1060" s="23"/>
      <c r="CI1060" s="23"/>
      <c r="CJ1060" s="23"/>
      <c r="CK1060" s="23"/>
      <c r="CL1060" s="23"/>
      <c r="CM1060" s="23"/>
      <c r="CN1060" s="23"/>
      <c r="CO1060" s="23"/>
      <c r="CP1060" s="26"/>
      <c r="CQ1060" s="23"/>
      <c r="CR1060" s="23"/>
      <c r="CS1060" s="23"/>
      <c r="CT1060" s="23"/>
      <c r="CU1060" s="23"/>
      <c r="CV1060" s="23"/>
      <c r="CW1060" s="23"/>
      <c r="CX1060" s="23"/>
      <c r="CY1060" s="23"/>
      <c r="CZ1060" s="61"/>
      <c r="DA1060" s="23"/>
      <c r="DB1060" s="23"/>
      <c r="DC1060" s="23"/>
      <c r="DD1060" s="23"/>
      <c r="DE1060" s="23"/>
      <c r="DF1060" s="23"/>
      <c r="DG1060" s="79"/>
      <c r="DH1060" s="80"/>
      <c r="DI1060" s="79"/>
      <c r="DJ1060" s="81"/>
      <c r="DK1060" s="47"/>
      <c r="DL1060" s="47"/>
      <c r="DM1060" s="47"/>
      <c r="DN1060" s="23"/>
      <c r="DO1060" s="23"/>
      <c r="DQ1060" s="50"/>
    </row>
    <row r="1061" spans="2:121" ht="15.75" customHeight="1" x14ac:dyDescent="0.3">
      <c r="B1061" s="5"/>
      <c r="C1061" s="5"/>
      <c r="D1061" s="5"/>
      <c r="E1061" s="23"/>
      <c r="F1061" s="23"/>
      <c r="G1061" s="23"/>
      <c r="H1061" s="23"/>
      <c r="I1061" s="23"/>
      <c r="J1061" s="24"/>
      <c r="K1061" s="27"/>
      <c r="L1061" s="24"/>
      <c r="M1061" s="24"/>
      <c r="N1061" s="26"/>
      <c r="O1061" s="27"/>
      <c r="P1061" s="27"/>
      <c r="Q1061" s="23"/>
      <c r="R1061" s="27"/>
      <c r="S1061" s="27"/>
      <c r="T1061" s="27"/>
      <c r="U1061" s="23"/>
      <c r="V1061" s="23"/>
      <c r="W1061" s="23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  <c r="AM1061" s="27"/>
      <c r="AN1061" s="27"/>
      <c r="AO1061" s="27"/>
      <c r="AP1061" s="27"/>
      <c r="AQ1061" s="27"/>
      <c r="AR1061" s="27"/>
      <c r="AS1061" s="27"/>
      <c r="AT1061" s="27"/>
      <c r="AU1061" s="27"/>
      <c r="AV1061" s="27"/>
      <c r="AW1061" s="27"/>
      <c r="AX1061" s="28"/>
      <c r="AY1061" s="28"/>
      <c r="AZ1061" s="28"/>
      <c r="BA1061" s="28"/>
      <c r="BB1061" s="28"/>
      <c r="BC1061" s="28"/>
      <c r="BD1061" s="23"/>
      <c r="BE1061" s="72"/>
      <c r="BF1061" s="72"/>
      <c r="BG1061" s="72"/>
      <c r="BH1061" s="229"/>
      <c r="BI1061" s="229"/>
      <c r="BJ1061" s="27"/>
      <c r="BK1061" s="27"/>
      <c r="BL1061" s="26"/>
      <c r="BM1061" s="27"/>
      <c r="BN1061" s="23"/>
      <c r="BO1061" s="23"/>
      <c r="BP1061" s="23"/>
      <c r="BQ1061" s="23"/>
      <c r="BR1061" s="27"/>
      <c r="BS1061" s="27"/>
      <c r="BT1061" s="78"/>
      <c r="BU1061" s="229"/>
      <c r="BV1061" s="229"/>
      <c r="BW1061" s="27"/>
      <c r="BX1061" s="27"/>
      <c r="BY1061" s="23"/>
      <c r="BZ1061" s="23"/>
      <c r="CA1061" s="23"/>
      <c r="CB1061" s="27"/>
      <c r="CC1061" s="78"/>
      <c r="CD1061" s="229"/>
      <c r="CE1061" s="229"/>
      <c r="CF1061" s="23"/>
      <c r="CG1061" s="27"/>
      <c r="CH1061" s="23"/>
      <c r="CI1061" s="23"/>
      <c r="CJ1061" s="23"/>
      <c r="CK1061" s="23"/>
      <c r="CL1061" s="23"/>
      <c r="CM1061" s="23"/>
      <c r="CN1061" s="23"/>
      <c r="CO1061" s="23"/>
      <c r="CP1061" s="26"/>
      <c r="CQ1061" s="23"/>
      <c r="CR1061" s="23"/>
      <c r="CS1061" s="23"/>
      <c r="CT1061" s="23"/>
      <c r="CU1061" s="23"/>
      <c r="CV1061" s="23"/>
      <c r="CW1061" s="23"/>
      <c r="CX1061" s="23"/>
      <c r="CY1061" s="23"/>
      <c r="CZ1061" s="61"/>
      <c r="DA1061" s="23"/>
      <c r="DB1061" s="23"/>
      <c r="DC1061" s="23"/>
      <c r="DD1061" s="23"/>
      <c r="DE1061" s="23"/>
      <c r="DF1061" s="23"/>
      <c r="DG1061" s="79"/>
      <c r="DH1061" s="80"/>
      <c r="DI1061" s="79"/>
      <c r="DJ1061" s="81"/>
      <c r="DK1061" s="47"/>
      <c r="DL1061" s="47"/>
      <c r="DM1061" s="47"/>
      <c r="DN1061" s="23"/>
      <c r="DO1061" s="23"/>
      <c r="DQ1061" s="50"/>
    </row>
    <row r="1062" spans="2:121" ht="15.75" customHeight="1" x14ac:dyDescent="0.3">
      <c r="B1062" s="5"/>
      <c r="C1062" s="5"/>
      <c r="D1062" s="5"/>
      <c r="E1062" s="23"/>
      <c r="F1062" s="23"/>
      <c r="G1062" s="23"/>
      <c r="H1062" s="23"/>
      <c r="I1062" s="23"/>
      <c r="J1062" s="24"/>
      <c r="K1062" s="27"/>
      <c r="L1062" s="24"/>
      <c r="M1062" s="24"/>
      <c r="N1062" s="26"/>
      <c r="O1062" s="27"/>
      <c r="P1062" s="27"/>
      <c r="Q1062" s="23"/>
      <c r="R1062" s="27"/>
      <c r="S1062" s="27"/>
      <c r="T1062" s="27"/>
      <c r="U1062" s="23"/>
      <c r="V1062" s="23"/>
      <c r="W1062" s="29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  <c r="AM1062" s="27"/>
      <c r="AN1062" s="27"/>
      <c r="AO1062" s="27"/>
      <c r="AP1062" s="27"/>
      <c r="AQ1062" s="27"/>
      <c r="AR1062" s="27"/>
      <c r="AS1062" s="27"/>
      <c r="AT1062" s="27"/>
      <c r="AU1062" s="27"/>
      <c r="AV1062" s="27"/>
      <c r="AW1062" s="27"/>
      <c r="AX1062" s="28"/>
      <c r="AY1062" s="28"/>
      <c r="AZ1062" s="28"/>
      <c r="BA1062" s="28"/>
      <c r="BB1062" s="28"/>
      <c r="BC1062" s="28"/>
      <c r="BD1062" s="23"/>
      <c r="BE1062" s="72"/>
      <c r="BF1062" s="72"/>
      <c r="BG1062" s="72"/>
      <c r="BH1062" s="229"/>
      <c r="BI1062" s="229"/>
      <c r="BJ1062" s="27"/>
      <c r="BK1062" s="27"/>
      <c r="BL1062" s="26"/>
      <c r="BM1062" s="27"/>
      <c r="BN1062" s="23"/>
      <c r="BO1062" s="23"/>
      <c r="BP1062" s="23"/>
      <c r="BQ1062" s="23"/>
      <c r="BR1062" s="27"/>
      <c r="BS1062" s="27"/>
      <c r="BT1062" s="78"/>
      <c r="BU1062" s="229"/>
      <c r="BV1062" s="229"/>
      <c r="BW1062" s="27"/>
      <c r="BX1062" s="27"/>
      <c r="BY1062" s="23"/>
      <c r="BZ1062" s="23"/>
      <c r="CA1062" s="23"/>
      <c r="CB1062" s="27"/>
      <c r="CC1062" s="78"/>
      <c r="CD1062" s="229"/>
      <c r="CE1062" s="229"/>
      <c r="CF1062" s="23"/>
      <c r="CG1062" s="27"/>
      <c r="CH1062" s="23"/>
      <c r="CI1062" s="23"/>
      <c r="CJ1062" s="23"/>
      <c r="CK1062" s="23"/>
      <c r="CL1062" s="23"/>
      <c r="CM1062" s="23"/>
      <c r="CN1062" s="23"/>
      <c r="CO1062" s="23"/>
      <c r="CP1062" s="26"/>
      <c r="CQ1062" s="23"/>
      <c r="CR1062" s="23"/>
      <c r="CS1062" s="23"/>
      <c r="CT1062" s="23"/>
      <c r="CU1062" s="23"/>
      <c r="CV1062" s="23"/>
      <c r="CW1062" s="23"/>
      <c r="CX1062" s="23"/>
      <c r="CY1062" s="23"/>
      <c r="CZ1062" s="61"/>
      <c r="DA1062" s="23"/>
      <c r="DB1062" s="23"/>
      <c r="DC1062" s="23"/>
      <c r="DD1062" s="23"/>
      <c r="DE1062" s="23"/>
      <c r="DF1062" s="23"/>
      <c r="DG1062" s="79"/>
      <c r="DH1062" s="80"/>
      <c r="DI1062" s="79"/>
      <c r="DJ1062" s="81"/>
      <c r="DK1062" s="47"/>
      <c r="DL1062" s="47"/>
      <c r="DM1062" s="47"/>
      <c r="DN1062" s="23"/>
      <c r="DO1062" s="23"/>
      <c r="DQ1062" s="50"/>
    </row>
    <row r="1063" spans="2:121" ht="15.75" customHeight="1" x14ac:dyDescent="0.3">
      <c r="B1063" s="5"/>
      <c r="C1063" s="5"/>
      <c r="D1063" s="5"/>
      <c r="E1063" s="23"/>
      <c r="F1063" s="23"/>
      <c r="G1063" s="23"/>
      <c r="H1063" s="23"/>
      <c r="I1063" s="23"/>
      <c r="J1063" s="24"/>
      <c r="K1063" s="27"/>
      <c r="L1063" s="24"/>
      <c r="M1063" s="24"/>
      <c r="N1063" s="26"/>
      <c r="O1063" s="27"/>
      <c r="P1063" s="27"/>
      <c r="Q1063" s="23"/>
      <c r="R1063" s="27"/>
      <c r="S1063" s="27"/>
      <c r="T1063" s="27"/>
      <c r="U1063" s="23"/>
      <c r="V1063" s="23"/>
      <c r="W1063" s="29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M1063" s="27"/>
      <c r="AN1063" s="27"/>
      <c r="AO1063" s="27"/>
      <c r="AP1063" s="27"/>
      <c r="AQ1063" s="27"/>
      <c r="AR1063" s="27"/>
      <c r="AS1063" s="27"/>
      <c r="AT1063" s="27"/>
      <c r="AU1063" s="27"/>
      <c r="AV1063" s="27"/>
      <c r="AW1063" s="27"/>
      <c r="AX1063" s="28"/>
      <c r="AY1063" s="28"/>
      <c r="AZ1063" s="28"/>
      <c r="BA1063" s="28"/>
      <c r="BB1063" s="28"/>
      <c r="BC1063" s="28"/>
      <c r="BD1063" s="23"/>
      <c r="BE1063" s="72"/>
      <c r="BF1063" s="72"/>
      <c r="BG1063" s="72"/>
      <c r="BH1063" s="229"/>
      <c r="BI1063" s="229"/>
      <c r="BJ1063" s="27"/>
      <c r="BK1063" s="27"/>
      <c r="BL1063" s="26"/>
      <c r="BM1063" s="27"/>
      <c r="BN1063" s="23"/>
      <c r="BO1063" s="23"/>
      <c r="BP1063" s="23"/>
      <c r="BQ1063" s="23"/>
      <c r="BR1063" s="27"/>
      <c r="BS1063" s="27"/>
      <c r="BT1063" s="78"/>
      <c r="BU1063" s="229"/>
      <c r="BV1063" s="229"/>
      <c r="BW1063" s="27"/>
      <c r="BX1063" s="27"/>
      <c r="BY1063" s="23"/>
      <c r="BZ1063" s="23"/>
      <c r="CA1063" s="23"/>
      <c r="CB1063" s="27"/>
      <c r="CC1063" s="78"/>
      <c r="CD1063" s="229"/>
      <c r="CE1063" s="229"/>
      <c r="CF1063" s="23"/>
      <c r="CG1063" s="27"/>
      <c r="CH1063" s="23"/>
      <c r="CI1063" s="23"/>
      <c r="CJ1063" s="23"/>
      <c r="CK1063" s="23"/>
      <c r="CL1063" s="23"/>
      <c r="CM1063" s="23"/>
      <c r="CN1063" s="23"/>
      <c r="CO1063" s="23"/>
      <c r="CP1063" s="26"/>
      <c r="CQ1063" s="23"/>
      <c r="CR1063" s="23"/>
      <c r="CS1063" s="23"/>
      <c r="CT1063" s="23"/>
      <c r="CU1063" s="23"/>
      <c r="CV1063" s="23"/>
      <c r="CW1063" s="23"/>
      <c r="CX1063" s="23"/>
      <c r="CY1063" s="23"/>
      <c r="CZ1063" s="61"/>
      <c r="DA1063" s="23"/>
      <c r="DB1063" s="23"/>
      <c r="DC1063" s="23"/>
      <c r="DD1063" s="23"/>
      <c r="DE1063" s="23"/>
      <c r="DF1063" s="23"/>
      <c r="DG1063" s="79"/>
      <c r="DH1063" s="80"/>
      <c r="DI1063" s="79"/>
      <c r="DJ1063" s="81"/>
      <c r="DK1063" s="47"/>
      <c r="DL1063" s="47"/>
      <c r="DM1063" s="47"/>
      <c r="DN1063" s="23"/>
      <c r="DO1063" s="23"/>
      <c r="DQ1063" s="50"/>
    </row>
    <row r="1064" spans="2:121" ht="15.75" customHeight="1" x14ac:dyDescent="0.3">
      <c r="B1064" s="5"/>
      <c r="C1064" s="5"/>
      <c r="D1064" s="5"/>
      <c r="E1064" s="23"/>
      <c r="F1064" s="23"/>
      <c r="G1064" s="23"/>
      <c r="H1064" s="23"/>
      <c r="I1064" s="23"/>
      <c r="J1064" s="24"/>
      <c r="K1064" s="27"/>
      <c r="L1064" s="24"/>
      <c r="M1064" s="24"/>
      <c r="N1064" s="26"/>
      <c r="O1064" s="27"/>
      <c r="P1064" s="27"/>
      <c r="Q1064" s="23"/>
      <c r="R1064" s="27"/>
      <c r="S1064" s="27"/>
      <c r="T1064" s="27"/>
      <c r="U1064" s="23"/>
      <c r="V1064" s="23"/>
      <c r="W1064" s="29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  <c r="AM1064" s="27"/>
      <c r="AN1064" s="27"/>
      <c r="AO1064" s="27"/>
      <c r="AP1064" s="27"/>
      <c r="AQ1064" s="27"/>
      <c r="AR1064" s="27"/>
      <c r="AS1064" s="27"/>
      <c r="AT1064" s="27"/>
      <c r="AU1064" s="27"/>
      <c r="AV1064" s="27"/>
      <c r="AW1064" s="27"/>
      <c r="AX1064" s="28"/>
      <c r="AY1064" s="28"/>
      <c r="AZ1064" s="28"/>
      <c r="BA1064" s="28"/>
      <c r="BB1064" s="28"/>
      <c r="BC1064" s="28"/>
      <c r="BD1064" s="23"/>
      <c r="BE1064" s="72"/>
      <c r="BF1064" s="72"/>
      <c r="BG1064" s="72"/>
      <c r="BH1064" s="229"/>
      <c r="BI1064" s="229"/>
      <c r="BJ1064" s="27"/>
      <c r="BK1064" s="27"/>
      <c r="BL1064" s="26"/>
      <c r="BM1064" s="27"/>
      <c r="BN1064" s="23"/>
      <c r="BO1064" s="23"/>
      <c r="BP1064" s="23"/>
      <c r="BQ1064" s="23"/>
      <c r="BR1064" s="27"/>
      <c r="BS1064" s="27"/>
      <c r="BT1064" s="78"/>
      <c r="BU1064" s="229"/>
      <c r="BV1064" s="229"/>
      <c r="BW1064" s="27"/>
      <c r="BX1064" s="27"/>
      <c r="BY1064" s="23"/>
      <c r="BZ1064" s="23"/>
      <c r="CA1064" s="23"/>
      <c r="CB1064" s="27"/>
      <c r="CC1064" s="78"/>
      <c r="CD1064" s="229"/>
      <c r="CE1064" s="229"/>
      <c r="CF1064" s="23"/>
      <c r="CG1064" s="27"/>
      <c r="CH1064" s="23"/>
      <c r="CI1064" s="23"/>
      <c r="CJ1064" s="23"/>
      <c r="CK1064" s="23"/>
      <c r="CL1064" s="23"/>
      <c r="CM1064" s="23"/>
      <c r="CN1064" s="23"/>
      <c r="CO1064" s="23"/>
      <c r="CP1064" s="26"/>
      <c r="CQ1064" s="23"/>
      <c r="CR1064" s="23"/>
      <c r="CS1064" s="23"/>
      <c r="CT1064" s="23"/>
      <c r="CU1064" s="23"/>
      <c r="CV1064" s="23"/>
      <c r="CW1064" s="23"/>
      <c r="CX1064" s="23"/>
      <c r="CY1064" s="23"/>
      <c r="CZ1064" s="61"/>
      <c r="DA1064" s="23"/>
      <c r="DB1064" s="23"/>
      <c r="DC1064" s="23"/>
      <c r="DD1064" s="23"/>
      <c r="DE1064" s="23"/>
      <c r="DF1064" s="23"/>
      <c r="DG1064" s="79"/>
      <c r="DH1064" s="80"/>
      <c r="DI1064" s="79"/>
      <c r="DJ1064" s="81"/>
      <c r="DK1064" s="47"/>
      <c r="DL1064" s="47"/>
      <c r="DM1064" s="47"/>
      <c r="DN1064" s="23"/>
      <c r="DO1064" s="23"/>
      <c r="DQ1064" s="50"/>
    </row>
    <row r="1065" spans="2:121" ht="15.75" customHeight="1" x14ac:dyDescent="0.3">
      <c r="B1065" s="5"/>
      <c r="C1065" s="5"/>
      <c r="D1065" s="5"/>
      <c r="E1065" s="23"/>
      <c r="F1065" s="29"/>
      <c r="G1065" s="23"/>
      <c r="H1065" s="23"/>
      <c r="I1065" s="23"/>
      <c r="J1065" s="24"/>
      <c r="K1065" s="27"/>
      <c r="L1065" s="24"/>
      <c r="M1065" s="24"/>
      <c r="N1065" s="26"/>
      <c r="O1065" s="27"/>
      <c r="P1065" s="27"/>
      <c r="Q1065" s="23"/>
      <c r="R1065" s="27"/>
      <c r="S1065" s="27"/>
      <c r="T1065" s="27"/>
      <c r="U1065" s="23"/>
      <c r="V1065" s="23"/>
      <c r="W1065" s="23"/>
      <c r="X1065" s="27"/>
      <c r="Y1065" s="27"/>
      <c r="Z1065" s="23"/>
      <c r="AA1065" s="23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  <c r="AM1065" s="27"/>
      <c r="AN1065" s="27"/>
      <c r="AO1065" s="27"/>
      <c r="AP1065" s="27"/>
      <c r="AQ1065" s="27"/>
      <c r="AR1065" s="27"/>
      <c r="AS1065" s="27"/>
      <c r="AT1065" s="27"/>
      <c r="AU1065" s="27"/>
      <c r="AV1065" s="27"/>
      <c r="AW1065" s="27"/>
      <c r="AX1065" s="28"/>
      <c r="AY1065" s="28"/>
      <c r="AZ1065" s="28"/>
      <c r="BA1065" s="28"/>
      <c r="BB1065" s="28"/>
      <c r="BC1065" s="28"/>
      <c r="BD1065" s="23"/>
      <c r="BE1065" s="72"/>
      <c r="BF1065" s="72"/>
      <c r="BG1065" s="72"/>
      <c r="BH1065" s="229"/>
      <c r="BI1065" s="229"/>
      <c r="BJ1065" s="27"/>
      <c r="BK1065" s="27"/>
      <c r="BL1065" s="26"/>
      <c r="BM1065" s="27"/>
      <c r="BN1065" s="23"/>
      <c r="BO1065" s="23"/>
      <c r="BP1065" s="23"/>
      <c r="BQ1065" s="23"/>
      <c r="BR1065" s="27"/>
      <c r="BS1065" s="27"/>
      <c r="BT1065" s="78"/>
      <c r="BU1065" s="229"/>
      <c r="BV1065" s="229"/>
      <c r="BW1065" s="27"/>
      <c r="BX1065" s="27"/>
      <c r="BY1065" s="23"/>
      <c r="BZ1065" s="23"/>
      <c r="CA1065" s="23"/>
      <c r="CB1065" s="27"/>
      <c r="CC1065" s="78"/>
      <c r="CD1065" s="229"/>
      <c r="CE1065" s="229"/>
      <c r="CF1065" s="23"/>
      <c r="CG1065" s="27"/>
      <c r="CH1065" s="23"/>
      <c r="CI1065" s="23"/>
      <c r="CJ1065" s="23"/>
      <c r="CK1065" s="23"/>
      <c r="CL1065" s="29"/>
      <c r="CM1065" s="23"/>
      <c r="CN1065" s="23"/>
      <c r="CO1065" s="23"/>
      <c r="CP1065" s="26"/>
      <c r="CQ1065" s="23"/>
      <c r="CR1065" s="23"/>
      <c r="CS1065" s="23"/>
      <c r="CT1065" s="23"/>
      <c r="CU1065" s="23"/>
      <c r="CV1065" s="23"/>
      <c r="CW1065" s="23"/>
      <c r="CX1065" s="23"/>
      <c r="CY1065" s="23"/>
      <c r="CZ1065" s="61"/>
      <c r="DA1065" s="23"/>
      <c r="DB1065" s="23"/>
      <c r="DC1065" s="23"/>
      <c r="DD1065" s="23"/>
      <c r="DE1065" s="23"/>
      <c r="DF1065" s="23"/>
      <c r="DG1065" s="79"/>
      <c r="DH1065" s="80"/>
      <c r="DI1065" s="79"/>
      <c r="DJ1065" s="81"/>
      <c r="DK1065" s="47"/>
      <c r="DL1065" s="47"/>
      <c r="DM1065" s="47"/>
      <c r="DN1065" s="23"/>
      <c r="DO1065" s="23"/>
      <c r="DQ1065" s="50"/>
    </row>
    <row r="1066" spans="2:121" ht="15.75" customHeight="1" x14ac:dyDescent="0.3">
      <c r="B1066" s="5"/>
      <c r="C1066" s="5"/>
      <c r="D1066" s="5"/>
      <c r="E1066" s="23"/>
      <c r="F1066" s="29"/>
      <c r="G1066" s="23"/>
      <c r="H1066" s="23"/>
      <c r="I1066" s="23"/>
      <c r="J1066" s="24"/>
      <c r="K1066" s="27"/>
      <c r="L1066" s="24"/>
      <c r="M1066" s="24"/>
      <c r="N1066" s="26"/>
      <c r="O1066" s="27"/>
      <c r="P1066" s="27"/>
      <c r="Q1066" s="23"/>
      <c r="R1066" s="27"/>
      <c r="S1066" s="27"/>
      <c r="T1066" s="27"/>
      <c r="U1066" s="23"/>
      <c r="V1066" s="23"/>
      <c r="W1066" s="23"/>
      <c r="X1066" s="27"/>
      <c r="Y1066" s="27"/>
      <c r="Z1066" s="23"/>
      <c r="AA1066" s="23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/>
      <c r="AN1066" s="27"/>
      <c r="AO1066" s="27"/>
      <c r="AP1066" s="27"/>
      <c r="AQ1066" s="27"/>
      <c r="AR1066" s="27"/>
      <c r="AS1066" s="27"/>
      <c r="AT1066" s="27"/>
      <c r="AU1066" s="27"/>
      <c r="AV1066" s="27"/>
      <c r="AW1066" s="27"/>
      <c r="AX1066" s="28"/>
      <c r="AY1066" s="28"/>
      <c r="AZ1066" s="28"/>
      <c r="BA1066" s="28"/>
      <c r="BB1066" s="28"/>
      <c r="BC1066" s="28"/>
      <c r="BD1066" s="23"/>
      <c r="BE1066" s="72"/>
      <c r="BF1066" s="72"/>
      <c r="BG1066" s="72"/>
      <c r="BH1066" s="229"/>
      <c r="BI1066" s="229"/>
      <c r="BJ1066" s="27"/>
      <c r="BK1066" s="27"/>
      <c r="BL1066" s="26"/>
      <c r="BM1066" s="27"/>
      <c r="BN1066" s="23"/>
      <c r="BO1066" s="23"/>
      <c r="BP1066" s="23"/>
      <c r="BQ1066" s="23"/>
      <c r="BR1066" s="27"/>
      <c r="BS1066" s="27"/>
      <c r="BT1066" s="78"/>
      <c r="BU1066" s="229"/>
      <c r="BV1066" s="229"/>
      <c r="BW1066" s="27"/>
      <c r="BX1066" s="27"/>
      <c r="BY1066" s="23"/>
      <c r="BZ1066" s="23"/>
      <c r="CA1066" s="23"/>
      <c r="CB1066" s="27"/>
      <c r="CC1066" s="78"/>
      <c r="CD1066" s="229"/>
      <c r="CE1066" s="229"/>
      <c r="CF1066" s="23"/>
      <c r="CG1066" s="27"/>
      <c r="CH1066" s="23"/>
      <c r="CI1066" s="23"/>
      <c r="CJ1066" s="23"/>
      <c r="CK1066" s="23"/>
      <c r="CL1066" s="29"/>
      <c r="CM1066" s="23"/>
      <c r="CN1066" s="23"/>
      <c r="CO1066" s="23"/>
      <c r="CP1066" s="26"/>
      <c r="CQ1066" s="23"/>
      <c r="CR1066" s="23"/>
      <c r="CS1066" s="23"/>
      <c r="CT1066" s="23"/>
      <c r="CU1066" s="23"/>
      <c r="CV1066" s="23"/>
      <c r="CW1066" s="23"/>
      <c r="CX1066" s="23"/>
      <c r="CY1066" s="23"/>
      <c r="CZ1066" s="61"/>
      <c r="DA1066" s="23"/>
      <c r="DB1066" s="23"/>
      <c r="DC1066" s="23"/>
      <c r="DD1066" s="23"/>
      <c r="DE1066" s="23"/>
      <c r="DF1066" s="23"/>
      <c r="DG1066" s="79"/>
      <c r="DH1066" s="80"/>
      <c r="DI1066" s="79"/>
      <c r="DJ1066" s="81"/>
      <c r="DK1066" s="47"/>
      <c r="DL1066" s="47"/>
      <c r="DM1066" s="47"/>
      <c r="DN1066" s="23"/>
      <c r="DO1066" s="23"/>
      <c r="DQ1066" s="50"/>
    </row>
    <row r="1067" spans="2:121" ht="15.75" customHeight="1" x14ac:dyDescent="0.3">
      <c r="B1067" s="5"/>
      <c r="C1067" s="5"/>
      <c r="D1067" s="5"/>
      <c r="E1067" s="23"/>
      <c r="F1067" s="29"/>
      <c r="G1067" s="23"/>
      <c r="H1067" s="23"/>
      <c r="I1067" s="23"/>
      <c r="J1067" s="24"/>
      <c r="K1067" s="27"/>
      <c r="L1067" s="24"/>
      <c r="M1067" s="24"/>
      <c r="N1067" s="26"/>
      <c r="O1067" s="27"/>
      <c r="P1067" s="27"/>
      <c r="Q1067" s="23"/>
      <c r="R1067" s="27"/>
      <c r="S1067" s="27"/>
      <c r="T1067" s="27"/>
      <c r="U1067" s="23"/>
      <c r="V1067" s="23"/>
      <c r="W1067" s="23"/>
      <c r="X1067" s="27"/>
      <c r="Y1067" s="27"/>
      <c r="Z1067" s="23"/>
      <c r="AA1067" s="23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  <c r="AM1067" s="27"/>
      <c r="AN1067" s="27"/>
      <c r="AO1067" s="27"/>
      <c r="AP1067" s="27"/>
      <c r="AQ1067" s="27"/>
      <c r="AR1067" s="27"/>
      <c r="AS1067" s="27"/>
      <c r="AT1067" s="27"/>
      <c r="AU1067" s="27"/>
      <c r="AV1067" s="27"/>
      <c r="AW1067" s="27"/>
      <c r="AX1067" s="28"/>
      <c r="AY1067" s="28"/>
      <c r="AZ1067" s="28"/>
      <c r="BA1067" s="28"/>
      <c r="BB1067" s="28"/>
      <c r="BC1067" s="28"/>
      <c r="BD1067" s="23"/>
      <c r="BE1067" s="72"/>
      <c r="BF1067" s="72"/>
      <c r="BG1067" s="72"/>
      <c r="BH1067" s="229"/>
      <c r="BI1067" s="229"/>
      <c r="BJ1067" s="27"/>
      <c r="BK1067" s="27"/>
      <c r="BL1067" s="26"/>
      <c r="BM1067" s="27"/>
      <c r="BN1067" s="23"/>
      <c r="BO1067" s="23"/>
      <c r="BP1067" s="23"/>
      <c r="BQ1067" s="23"/>
      <c r="BR1067" s="27"/>
      <c r="BS1067" s="27"/>
      <c r="BT1067" s="78"/>
      <c r="BU1067" s="229"/>
      <c r="BV1067" s="229"/>
      <c r="BW1067" s="27"/>
      <c r="BX1067" s="27"/>
      <c r="BY1067" s="23"/>
      <c r="BZ1067" s="23"/>
      <c r="CA1067" s="23"/>
      <c r="CB1067" s="27"/>
      <c r="CC1067" s="78"/>
      <c r="CD1067" s="229"/>
      <c r="CE1067" s="229"/>
      <c r="CF1067" s="23"/>
      <c r="CG1067" s="27"/>
      <c r="CH1067" s="23"/>
      <c r="CI1067" s="23"/>
      <c r="CJ1067" s="23"/>
      <c r="CK1067" s="23"/>
      <c r="CL1067" s="29"/>
      <c r="CM1067" s="23"/>
      <c r="CN1067" s="23"/>
      <c r="CO1067" s="23"/>
      <c r="CP1067" s="26"/>
      <c r="CQ1067" s="23"/>
      <c r="CR1067" s="23"/>
      <c r="CS1067" s="23"/>
      <c r="CT1067" s="23"/>
      <c r="CU1067" s="23"/>
      <c r="CV1067" s="23"/>
      <c r="CW1067" s="23"/>
      <c r="CX1067" s="23"/>
      <c r="CY1067" s="23"/>
      <c r="CZ1067" s="61"/>
      <c r="DA1067" s="23"/>
      <c r="DB1067" s="23"/>
      <c r="DC1067" s="23"/>
      <c r="DD1067" s="23"/>
      <c r="DE1067" s="23"/>
      <c r="DF1067" s="23"/>
      <c r="DG1067" s="79"/>
      <c r="DH1067" s="80"/>
      <c r="DI1067" s="79"/>
      <c r="DJ1067" s="81"/>
      <c r="DK1067" s="47"/>
      <c r="DL1067" s="47"/>
      <c r="DM1067" s="47"/>
      <c r="DN1067" s="23"/>
      <c r="DO1067" s="23"/>
      <c r="DQ1067" s="50"/>
    </row>
    <row r="1068" spans="2:121" ht="15.75" customHeight="1" x14ac:dyDescent="0.3">
      <c r="B1068" s="5"/>
      <c r="C1068" s="5"/>
      <c r="D1068" s="5"/>
      <c r="E1068" s="23"/>
      <c r="F1068" s="23"/>
      <c r="G1068" s="23"/>
      <c r="H1068" s="23"/>
      <c r="I1068" s="23"/>
      <c r="J1068" s="24"/>
      <c r="K1068" s="27"/>
      <c r="L1068" s="24"/>
      <c r="M1068" s="24"/>
      <c r="N1068" s="26"/>
      <c r="O1068" s="27"/>
      <c r="P1068" s="27"/>
      <c r="Q1068" s="23"/>
      <c r="R1068" s="30"/>
      <c r="S1068" s="27"/>
      <c r="T1068" s="27"/>
      <c r="U1068" s="23"/>
      <c r="V1068" s="23"/>
      <c r="W1068" s="23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S1068" s="27"/>
      <c r="AT1068" s="27"/>
      <c r="AU1068" s="27"/>
      <c r="AV1068" s="27"/>
      <c r="AW1068" s="27"/>
      <c r="AX1068" s="28"/>
      <c r="AY1068" s="28"/>
      <c r="AZ1068" s="28"/>
      <c r="BA1068" s="28"/>
      <c r="BB1068" s="28"/>
      <c r="BC1068" s="28"/>
      <c r="BD1068" s="23"/>
      <c r="BE1068" s="72"/>
      <c r="BF1068" s="72"/>
      <c r="BG1068" s="72"/>
      <c r="BH1068" s="229"/>
      <c r="BI1068" s="229"/>
      <c r="BJ1068" s="27"/>
      <c r="BK1068" s="27"/>
      <c r="BL1068" s="26"/>
      <c r="BM1068" s="27"/>
      <c r="BN1068" s="23"/>
      <c r="BO1068" s="23"/>
      <c r="BP1068" s="23"/>
      <c r="BQ1068" s="23"/>
      <c r="BR1068" s="27"/>
      <c r="BS1068" s="27"/>
      <c r="BT1068" s="78"/>
      <c r="BU1068" s="229"/>
      <c r="BV1068" s="229"/>
      <c r="BW1068" s="27"/>
      <c r="BX1068" s="27"/>
      <c r="BY1068" s="23"/>
      <c r="BZ1068" s="23"/>
      <c r="CA1068" s="23"/>
      <c r="CB1068" s="27"/>
      <c r="CC1068" s="78"/>
      <c r="CD1068" s="229"/>
      <c r="CE1068" s="229"/>
      <c r="CF1068" s="23"/>
      <c r="CG1068" s="27"/>
      <c r="CH1068" s="23"/>
      <c r="CI1068" s="23"/>
      <c r="CJ1068" s="23"/>
      <c r="CK1068" s="23"/>
      <c r="CL1068" s="84"/>
      <c r="CM1068" s="23"/>
      <c r="CN1068" s="23"/>
      <c r="CO1068" s="23"/>
      <c r="CP1068" s="26"/>
      <c r="CQ1068" s="23"/>
      <c r="CR1068" s="23"/>
      <c r="CS1068" s="23"/>
      <c r="CT1068" s="23"/>
      <c r="CU1068" s="23"/>
      <c r="CV1068" s="23"/>
      <c r="CW1068" s="23"/>
      <c r="CX1068" s="23"/>
      <c r="CY1068" s="23"/>
      <c r="CZ1068" s="61"/>
      <c r="DA1068" s="23"/>
      <c r="DB1068" s="23"/>
      <c r="DC1068" s="23"/>
      <c r="DD1068" s="23"/>
      <c r="DE1068" s="23"/>
      <c r="DF1068" s="23"/>
      <c r="DG1068" s="79"/>
      <c r="DH1068" s="80"/>
      <c r="DI1068" s="79"/>
      <c r="DJ1068" s="81"/>
      <c r="DK1068" s="47"/>
      <c r="DL1068" s="47"/>
      <c r="DM1068" s="47"/>
      <c r="DN1068" s="23"/>
      <c r="DO1068" s="23"/>
      <c r="DQ1068" s="50"/>
    </row>
    <row r="1069" spans="2:121" ht="15.75" customHeight="1" x14ac:dyDescent="0.3">
      <c r="B1069" s="5"/>
      <c r="C1069" s="5"/>
      <c r="D1069" s="5"/>
      <c r="E1069" s="23"/>
      <c r="F1069" s="23"/>
      <c r="G1069" s="23"/>
      <c r="H1069" s="23"/>
      <c r="I1069" s="23"/>
      <c r="J1069" s="24"/>
      <c r="K1069" s="27"/>
      <c r="L1069" s="24"/>
      <c r="M1069" s="24"/>
      <c r="N1069" s="26"/>
      <c r="O1069" s="27"/>
      <c r="P1069" s="27"/>
      <c r="Q1069" s="23"/>
      <c r="R1069" s="30"/>
      <c r="S1069" s="27"/>
      <c r="T1069" s="27"/>
      <c r="U1069" s="23"/>
      <c r="V1069" s="23"/>
      <c r="W1069" s="23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  <c r="AM1069" s="27"/>
      <c r="AN1069" s="27"/>
      <c r="AO1069" s="27"/>
      <c r="AP1069" s="27"/>
      <c r="AQ1069" s="27"/>
      <c r="AR1069" s="27"/>
      <c r="AS1069" s="27"/>
      <c r="AT1069" s="27"/>
      <c r="AU1069" s="27"/>
      <c r="AV1069" s="27"/>
      <c r="AW1069" s="27"/>
      <c r="AX1069" s="28"/>
      <c r="AY1069" s="28"/>
      <c r="AZ1069" s="28"/>
      <c r="BA1069" s="28"/>
      <c r="BB1069" s="28"/>
      <c r="BC1069" s="28"/>
      <c r="BD1069" s="23"/>
      <c r="BE1069" s="72"/>
      <c r="BF1069" s="72"/>
      <c r="BG1069" s="72"/>
      <c r="BH1069" s="229"/>
      <c r="BI1069" s="229"/>
      <c r="BJ1069" s="27"/>
      <c r="BK1069" s="27"/>
      <c r="BL1069" s="26"/>
      <c r="BM1069" s="27"/>
      <c r="BN1069" s="23"/>
      <c r="BO1069" s="23"/>
      <c r="BP1069" s="23"/>
      <c r="BQ1069" s="23"/>
      <c r="BR1069" s="27"/>
      <c r="BS1069" s="27"/>
      <c r="BT1069" s="78"/>
      <c r="BU1069" s="229"/>
      <c r="BV1069" s="229"/>
      <c r="BW1069" s="27"/>
      <c r="BX1069" s="27"/>
      <c r="BY1069" s="23"/>
      <c r="BZ1069" s="23"/>
      <c r="CA1069" s="23"/>
      <c r="CB1069" s="27"/>
      <c r="CC1069" s="78"/>
      <c r="CD1069" s="229"/>
      <c r="CE1069" s="229"/>
      <c r="CF1069" s="23"/>
      <c r="CG1069" s="27"/>
      <c r="CH1069" s="23"/>
      <c r="CI1069" s="23"/>
      <c r="CJ1069" s="23"/>
      <c r="CK1069" s="23"/>
      <c r="CL1069" s="84"/>
      <c r="CM1069" s="23"/>
      <c r="CN1069" s="23"/>
      <c r="CO1069" s="23"/>
      <c r="CP1069" s="26"/>
      <c r="CQ1069" s="23"/>
      <c r="CR1069" s="23"/>
      <c r="CS1069" s="23"/>
      <c r="CT1069" s="23"/>
      <c r="CU1069" s="23"/>
      <c r="CV1069" s="23"/>
      <c r="CW1069" s="23"/>
      <c r="CX1069" s="23"/>
      <c r="CY1069" s="23"/>
      <c r="CZ1069" s="61"/>
      <c r="DA1069" s="23"/>
      <c r="DB1069" s="23"/>
      <c r="DC1069" s="23"/>
      <c r="DD1069" s="23"/>
      <c r="DE1069" s="23"/>
      <c r="DF1069" s="23"/>
      <c r="DG1069" s="79"/>
      <c r="DH1069" s="80"/>
      <c r="DI1069" s="79"/>
      <c r="DJ1069" s="81"/>
      <c r="DK1069" s="47"/>
      <c r="DL1069" s="47"/>
      <c r="DM1069" s="47"/>
      <c r="DN1069" s="23"/>
      <c r="DO1069" s="23"/>
      <c r="DQ1069" s="50"/>
    </row>
    <row r="1070" spans="2:121" ht="15.75" customHeight="1" x14ac:dyDescent="0.3">
      <c r="B1070" s="5"/>
      <c r="C1070" s="5"/>
      <c r="D1070" s="5"/>
      <c r="E1070" s="23"/>
      <c r="F1070" s="23"/>
      <c r="G1070" s="23"/>
      <c r="H1070" s="23"/>
      <c r="I1070" s="23"/>
      <c r="J1070" s="24"/>
      <c r="K1070" s="27"/>
      <c r="L1070" s="24"/>
      <c r="M1070" s="24"/>
      <c r="N1070" s="26"/>
      <c r="O1070" s="27"/>
      <c r="P1070" s="27"/>
      <c r="Q1070" s="23"/>
      <c r="R1070" s="30"/>
      <c r="S1070" s="27"/>
      <c r="T1070" s="27"/>
      <c r="U1070" s="23"/>
      <c r="V1070" s="23"/>
      <c r="W1070" s="23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  <c r="AM1070" s="27"/>
      <c r="AN1070" s="27"/>
      <c r="AO1070" s="27"/>
      <c r="AP1070" s="27"/>
      <c r="AQ1070" s="27"/>
      <c r="AR1070" s="27"/>
      <c r="AS1070" s="27"/>
      <c r="AT1070" s="27"/>
      <c r="AU1070" s="27"/>
      <c r="AV1070" s="27"/>
      <c r="AW1070" s="27"/>
      <c r="AX1070" s="28"/>
      <c r="AY1070" s="28"/>
      <c r="AZ1070" s="28"/>
      <c r="BA1070" s="28"/>
      <c r="BB1070" s="28"/>
      <c r="BC1070" s="28"/>
      <c r="BD1070" s="23"/>
      <c r="BE1070" s="72"/>
      <c r="BF1070" s="72"/>
      <c r="BG1070" s="72"/>
      <c r="BH1070" s="229"/>
      <c r="BI1070" s="229"/>
      <c r="BJ1070" s="27"/>
      <c r="BK1070" s="27"/>
      <c r="BL1070" s="26"/>
      <c r="BM1070" s="27"/>
      <c r="BN1070" s="23"/>
      <c r="BO1070" s="23"/>
      <c r="BP1070" s="23"/>
      <c r="BQ1070" s="23"/>
      <c r="BR1070" s="27"/>
      <c r="BS1070" s="27"/>
      <c r="BT1070" s="78"/>
      <c r="BU1070" s="229"/>
      <c r="BV1070" s="229"/>
      <c r="BW1070" s="27"/>
      <c r="BX1070" s="27"/>
      <c r="BY1070" s="23"/>
      <c r="BZ1070" s="23"/>
      <c r="CA1070" s="23"/>
      <c r="CB1070" s="27"/>
      <c r="CC1070" s="78"/>
      <c r="CD1070" s="229"/>
      <c r="CE1070" s="229"/>
      <c r="CF1070" s="23"/>
      <c r="CG1070" s="27"/>
      <c r="CH1070" s="23"/>
      <c r="CI1070" s="23"/>
      <c r="CJ1070" s="23"/>
      <c r="CK1070" s="23"/>
      <c r="CL1070" s="84"/>
      <c r="CM1070" s="23"/>
      <c r="CN1070" s="23"/>
      <c r="CO1070" s="23"/>
      <c r="CP1070" s="26"/>
      <c r="CQ1070" s="23"/>
      <c r="CR1070" s="23"/>
      <c r="CS1070" s="23"/>
      <c r="CT1070" s="23"/>
      <c r="CU1070" s="23"/>
      <c r="CV1070" s="23"/>
      <c r="CW1070" s="23"/>
      <c r="CX1070" s="23"/>
      <c r="CY1070" s="23"/>
      <c r="CZ1070" s="61"/>
      <c r="DA1070" s="23"/>
      <c r="DB1070" s="23"/>
      <c r="DC1070" s="23"/>
      <c r="DD1070" s="23"/>
      <c r="DE1070" s="23"/>
      <c r="DF1070" s="23"/>
      <c r="DG1070" s="79"/>
      <c r="DH1070" s="80"/>
      <c r="DI1070" s="79"/>
      <c r="DJ1070" s="81"/>
      <c r="DK1070" s="47"/>
      <c r="DL1070" s="47"/>
      <c r="DM1070" s="47"/>
      <c r="DN1070" s="23"/>
      <c r="DO1070" s="23"/>
      <c r="DQ1070" s="50"/>
    </row>
    <row r="1071" spans="2:121" ht="15.75" customHeight="1" x14ac:dyDescent="0.3">
      <c r="B1071" s="5"/>
      <c r="C1071" s="5"/>
      <c r="D1071" s="5"/>
      <c r="E1071" s="23"/>
      <c r="F1071" s="29"/>
      <c r="G1071" s="23"/>
      <c r="H1071" s="23"/>
      <c r="I1071" s="23"/>
      <c r="J1071" s="24"/>
      <c r="K1071" s="27"/>
      <c r="L1071" s="24"/>
      <c r="M1071" s="24"/>
      <c r="N1071" s="26"/>
      <c r="O1071" s="27"/>
      <c r="P1071" s="27"/>
      <c r="Q1071" s="23"/>
      <c r="R1071" s="27"/>
      <c r="S1071" s="30"/>
      <c r="T1071" s="30"/>
      <c r="U1071" s="29"/>
      <c r="V1071" s="29"/>
      <c r="W1071" s="29"/>
      <c r="X1071" s="30"/>
      <c r="Y1071" s="30"/>
      <c r="Z1071" s="30"/>
      <c r="AA1071" s="30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S1071" s="27"/>
      <c r="AT1071" s="27"/>
      <c r="AU1071" s="27"/>
      <c r="AV1071" s="27"/>
      <c r="AW1071" s="27"/>
      <c r="AX1071" s="28"/>
      <c r="AY1071" s="28"/>
      <c r="AZ1071" s="28"/>
      <c r="BA1071" s="28"/>
      <c r="BB1071" s="28"/>
      <c r="BC1071" s="28"/>
      <c r="BD1071" s="23"/>
      <c r="BE1071" s="72"/>
      <c r="BF1071" s="72"/>
      <c r="BG1071" s="72"/>
      <c r="BH1071" s="229"/>
      <c r="BI1071" s="229"/>
      <c r="BJ1071" s="27"/>
      <c r="BK1071" s="27"/>
      <c r="BL1071" s="26"/>
      <c r="BM1071" s="27"/>
      <c r="BN1071" s="23"/>
      <c r="BO1071" s="23"/>
      <c r="BP1071" s="23"/>
      <c r="BQ1071" s="23"/>
      <c r="BR1071" s="27"/>
      <c r="BS1071" s="27"/>
      <c r="BT1071" s="78"/>
      <c r="BU1071" s="229"/>
      <c r="BV1071" s="229"/>
      <c r="BW1071" s="27"/>
      <c r="BX1071" s="27"/>
      <c r="BY1071" s="23"/>
      <c r="BZ1071" s="23"/>
      <c r="CA1071" s="23"/>
      <c r="CB1071" s="27"/>
      <c r="CC1071" s="78"/>
      <c r="CD1071" s="229"/>
      <c r="CE1071" s="229"/>
      <c r="CF1071" s="23"/>
      <c r="CG1071" s="27"/>
      <c r="CH1071" s="23"/>
      <c r="CI1071" s="23"/>
      <c r="CJ1071" s="23"/>
      <c r="CK1071" s="23"/>
      <c r="CL1071" s="84"/>
      <c r="CM1071" s="23"/>
      <c r="CN1071" s="23"/>
      <c r="CO1071" s="23"/>
      <c r="CP1071" s="26"/>
      <c r="CQ1071" s="23"/>
      <c r="CR1071" s="23"/>
      <c r="CS1071" s="23"/>
      <c r="CT1071" s="23"/>
      <c r="CU1071" s="23"/>
      <c r="CV1071" s="23"/>
      <c r="CW1071" s="23"/>
      <c r="CX1071" s="23"/>
      <c r="CY1071" s="23"/>
      <c r="CZ1071" s="61"/>
      <c r="DA1071" s="23"/>
      <c r="DB1071" s="23"/>
      <c r="DC1071" s="23"/>
      <c r="DD1071" s="23"/>
      <c r="DE1071" s="23"/>
      <c r="DF1071" s="23"/>
      <c r="DG1071" s="79"/>
      <c r="DH1071" s="80"/>
      <c r="DI1071" s="79"/>
      <c r="DJ1071" s="81"/>
      <c r="DK1071" s="47"/>
      <c r="DL1071" s="47"/>
      <c r="DM1071" s="47"/>
      <c r="DN1071" s="23"/>
      <c r="DO1071" s="23"/>
      <c r="DQ1071" s="50"/>
    </row>
    <row r="1072" spans="2:121" ht="15.75" customHeight="1" x14ac:dyDescent="0.3">
      <c r="B1072" s="5"/>
      <c r="C1072" s="5"/>
      <c r="D1072" s="5"/>
      <c r="E1072" s="23"/>
      <c r="F1072" s="29"/>
      <c r="G1072" s="23"/>
      <c r="H1072" s="23"/>
      <c r="I1072" s="23"/>
      <c r="J1072" s="24"/>
      <c r="K1072" s="27"/>
      <c r="L1072" s="24"/>
      <c r="M1072" s="24"/>
      <c r="N1072" s="26"/>
      <c r="O1072" s="27"/>
      <c r="P1072" s="27"/>
      <c r="Q1072" s="23"/>
      <c r="R1072" s="27"/>
      <c r="S1072" s="30"/>
      <c r="T1072" s="30"/>
      <c r="U1072" s="29"/>
      <c r="V1072" s="29"/>
      <c r="W1072" s="29"/>
      <c r="X1072" s="30"/>
      <c r="Y1072" s="30"/>
      <c r="Z1072" s="30"/>
      <c r="AA1072" s="30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  <c r="AM1072" s="27"/>
      <c r="AN1072" s="27"/>
      <c r="AO1072" s="27"/>
      <c r="AP1072" s="27"/>
      <c r="AQ1072" s="27"/>
      <c r="AR1072" s="27"/>
      <c r="AS1072" s="27"/>
      <c r="AT1072" s="27"/>
      <c r="AU1072" s="27"/>
      <c r="AV1072" s="27"/>
      <c r="AW1072" s="27"/>
      <c r="AX1072" s="28"/>
      <c r="AY1072" s="28"/>
      <c r="AZ1072" s="28"/>
      <c r="BA1072" s="28"/>
      <c r="BB1072" s="28"/>
      <c r="BC1072" s="28"/>
      <c r="BD1072" s="23"/>
      <c r="BE1072" s="72"/>
      <c r="BF1072" s="72"/>
      <c r="BG1072" s="72"/>
      <c r="BH1072" s="229"/>
      <c r="BI1072" s="229"/>
      <c r="BJ1072" s="27"/>
      <c r="BK1072" s="27"/>
      <c r="BL1072" s="26"/>
      <c r="BM1072" s="27"/>
      <c r="BN1072" s="23"/>
      <c r="BO1072" s="23"/>
      <c r="BP1072" s="23"/>
      <c r="BQ1072" s="23"/>
      <c r="BR1072" s="27"/>
      <c r="BS1072" s="27"/>
      <c r="BT1072" s="78"/>
      <c r="BU1072" s="229"/>
      <c r="BV1072" s="229"/>
      <c r="BW1072" s="27"/>
      <c r="BX1072" s="27"/>
      <c r="BY1072" s="23"/>
      <c r="BZ1072" s="23"/>
      <c r="CA1072" s="23"/>
      <c r="CB1072" s="27"/>
      <c r="CC1072" s="78"/>
      <c r="CD1072" s="229"/>
      <c r="CE1072" s="229"/>
      <c r="CF1072" s="23"/>
      <c r="CG1072" s="27"/>
      <c r="CH1072" s="23"/>
      <c r="CI1072" s="23"/>
      <c r="CJ1072" s="23"/>
      <c r="CK1072" s="23"/>
      <c r="CL1072" s="84"/>
      <c r="CM1072" s="23"/>
      <c r="CN1072" s="23"/>
      <c r="CO1072" s="23"/>
      <c r="CP1072" s="26"/>
      <c r="CQ1072" s="23"/>
      <c r="CR1072" s="23"/>
      <c r="CS1072" s="23"/>
      <c r="CT1072" s="23"/>
      <c r="CU1072" s="23"/>
      <c r="CV1072" s="23"/>
      <c r="CW1072" s="23"/>
      <c r="CX1072" s="23"/>
      <c r="CY1072" s="23"/>
      <c r="CZ1072" s="61"/>
      <c r="DA1072" s="23"/>
      <c r="DB1072" s="23"/>
      <c r="DC1072" s="23"/>
      <c r="DD1072" s="23"/>
      <c r="DE1072" s="23"/>
      <c r="DF1072" s="23"/>
      <c r="DG1072" s="79"/>
      <c r="DH1072" s="80"/>
      <c r="DI1072" s="79"/>
      <c r="DJ1072" s="81"/>
      <c r="DK1072" s="47"/>
      <c r="DL1072" s="47"/>
      <c r="DM1072" s="47"/>
      <c r="DN1072" s="23"/>
      <c r="DO1072" s="23"/>
      <c r="DQ1072" s="50"/>
    </row>
    <row r="1073" spans="2:127" ht="15.75" customHeight="1" x14ac:dyDescent="0.3">
      <c r="B1073" s="5"/>
      <c r="C1073" s="5"/>
      <c r="D1073" s="5"/>
      <c r="E1073" s="23"/>
      <c r="F1073" s="29"/>
      <c r="G1073" s="23"/>
      <c r="H1073" s="23"/>
      <c r="I1073" s="23"/>
      <c r="J1073" s="24"/>
      <c r="K1073" s="27"/>
      <c r="L1073" s="24"/>
      <c r="M1073" s="24"/>
      <c r="N1073" s="26"/>
      <c r="O1073" s="27"/>
      <c r="P1073" s="27"/>
      <c r="Q1073" s="23"/>
      <c r="R1073" s="27"/>
      <c r="S1073" s="30"/>
      <c r="T1073" s="30"/>
      <c r="U1073" s="29"/>
      <c r="V1073" s="29"/>
      <c r="W1073" s="29"/>
      <c r="X1073" s="30"/>
      <c r="Y1073" s="30"/>
      <c r="Z1073" s="30"/>
      <c r="AA1073" s="30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  <c r="AM1073" s="27"/>
      <c r="AN1073" s="27"/>
      <c r="AO1073" s="27"/>
      <c r="AP1073" s="27"/>
      <c r="AQ1073" s="27"/>
      <c r="AR1073" s="27"/>
      <c r="AS1073" s="27"/>
      <c r="AT1073" s="27"/>
      <c r="AU1073" s="27"/>
      <c r="AV1073" s="27"/>
      <c r="AW1073" s="27"/>
      <c r="AX1073" s="28"/>
      <c r="AY1073" s="28"/>
      <c r="AZ1073" s="28"/>
      <c r="BA1073" s="28"/>
      <c r="BB1073" s="28"/>
      <c r="BC1073" s="28"/>
      <c r="BD1073" s="23"/>
      <c r="BE1073" s="72"/>
      <c r="BF1073" s="72"/>
      <c r="BG1073" s="72"/>
      <c r="BH1073" s="229"/>
      <c r="BI1073" s="229"/>
      <c r="BJ1073" s="27"/>
      <c r="BK1073" s="27"/>
      <c r="BL1073" s="26"/>
      <c r="BM1073" s="27"/>
      <c r="BN1073" s="23"/>
      <c r="BO1073" s="23"/>
      <c r="BP1073" s="23"/>
      <c r="BQ1073" s="23"/>
      <c r="BR1073" s="27"/>
      <c r="BS1073" s="27"/>
      <c r="BT1073" s="78"/>
      <c r="BU1073" s="229"/>
      <c r="BV1073" s="229"/>
      <c r="BW1073" s="27"/>
      <c r="BX1073" s="27"/>
      <c r="BY1073" s="23"/>
      <c r="BZ1073" s="23"/>
      <c r="CA1073" s="23"/>
      <c r="CB1073" s="27"/>
      <c r="CC1073" s="78"/>
      <c r="CD1073" s="229"/>
      <c r="CE1073" s="229"/>
      <c r="CF1073" s="23"/>
      <c r="CG1073" s="27"/>
      <c r="CH1073" s="23"/>
      <c r="CI1073" s="23"/>
      <c r="CJ1073" s="23"/>
      <c r="CK1073" s="23"/>
      <c r="CL1073" s="84"/>
      <c r="CM1073" s="23"/>
      <c r="CN1073" s="23"/>
      <c r="CO1073" s="23"/>
      <c r="CP1073" s="26"/>
      <c r="CQ1073" s="23"/>
      <c r="CR1073" s="23"/>
      <c r="CS1073" s="23"/>
      <c r="CT1073" s="23"/>
      <c r="CU1073" s="23"/>
      <c r="CV1073" s="23"/>
      <c r="CW1073" s="23"/>
      <c r="CX1073" s="23"/>
      <c r="CY1073" s="23"/>
      <c r="CZ1073" s="61"/>
      <c r="DA1073" s="23"/>
      <c r="DB1073" s="23"/>
      <c r="DC1073" s="23"/>
      <c r="DD1073" s="23"/>
      <c r="DE1073" s="23"/>
      <c r="DF1073" s="23"/>
      <c r="DG1073" s="79"/>
      <c r="DH1073" s="80"/>
      <c r="DI1073" s="79"/>
      <c r="DJ1073" s="81"/>
      <c r="DK1073" s="47"/>
      <c r="DL1073" s="47"/>
      <c r="DM1073" s="47"/>
      <c r="DN1073" s="23"/>
      <c r="DO1073" s="23"/>
      <c r="DQ1073" s="50"/>
    </row>
    <row r="1074" spans="2:127" ht="15.75" customHeight="1" x14ac:dyDescent="0.3">
      <c r="B1074" s="5"/>
      <c r="C1074" s="5"/>
      <c r="D1074" s="5"/>
      <c r="E1074" s="23"/>
      <c r="F1074" s="23"/>
      <c r="G1074" s="23"/>
      <c r="H1074" s="23"/>
      <c r="I1074" s="23"/>
      <c r="J1074" s="24"/>
      <c r="K1074" s="27"/>
      <c r="L1074" s="24"/>
      <c r="M1074" s="24"/>
      <c r="N1074" s="26"/>
      <c r="O1074" s="27"/>
      <c r="P1074" s="27"/>
      <c r="Q1074" s="23"/>
      <c r="R1074" s="27"/>
      <c r="S1074" s="27"/>
      <c r="T1074" s="27"/>
      <c r="U1074" s="23"/>
      <c r="V1074" s="23"/>
      <c r="W1074" s="23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  <c r="AM1074" s="27"/>
      <c r="AN1074" s="27"/>
      <c r="AO1074" s="27"/>
      <c r="AP1074" s="27"/>
      <c r="AQ1074" s="27"/>
      <c r="AR1074" s="27"/>
      <c r="AS1074" s="27"/>
      <c r="AT1074" s="27"/>
      <c r="AU1074" s="27"/>
      <c r="AV1074" s="27"/>
      <c r="AW1074" s="27"/>
      <c r="AX1074" s="28"/>
      <c r="AY1074" s="28"/>
      <c r="AZ1074" s="28"/>
      <c r="BA1074" s="28"/>
      <c r="BB1074" s="28"/>
      <c r="BC1074" s="28"/>
      <c r="BD1074" s="23"/>
      <c r="BE1074" s="72"/>
      <c r="BF1074" s="72"/>
      <c r="BG1074" s="72"/>
      <c r="BH1074" s="229"/>
      <c r="BI1074" s="229"/>
      <c r="BJ1074" s="27"/>
      <c r="BK1074" s="27"/>
      <c r="BL1074" s="26"/>
      <c r="BM1074" s="27"/>
      <c r="BN1074" s="23"/>
      <c r="BO1074" s="23"/>
      <c r="BP1074" s="23"/>
      <c r="BQ1074" s="23"/>
      <c r="BR1074" s="27"/>
      <c r="BS1074" s="27"/>
      <c r="BT1074" s="78"/>
      <c r="BU1074" s="229"/>
      <c r="BV1074" s="229"/>
      <c r="BW1074" s="27"/>
      <c r="BX1074" s="27"/>
      <c r="BY1074" s="23"/>
      <c r="BZ1074" s="23"/>
      <c r="CA1074" s="23"/>
      <c r="CB1074" s="27"/>
      <c r="CC1074" s="78"/>
      <c r="CD1074" s="229"/>
      <c r="CE1074" s="229"/>
      <c r="CF1074" s="23"/>
      <c r="CG1074" s="27"/>
      <c r="CH1074" s="23"/>
      <c r="CI1074" s="23"/>
      <c r="CJ1074" s="23"/>
      <c r="CK1074" s="23"/>
      <c r="CL1074" s="23"/>
      <c r="CM1074" s="23"/>
      <c r="CN1074" s="23"/>
      <c r="CO1074" s="23"/>
      <c r="CP1074" s="26"/>
      <c r="CQ1074" s="23"/>
      <c r="CR1074" s="23"/>
      <c r="CS1074" s="23"/>
      <c r="CT1074" s="23"/>
      <c r="CU1074" s="23"/>
      <c r="CV1074" s="23"/>
      <c r="CW1074" s="23"/>
      <c r="CX1074" s="23"/>
      <c r="CY1074" s="23"/>
      <c r="CZ1074" s="61"/>
      <c r="DA1074" s="23"/>
      <c r="DB1074" s="23"/>
      <c r="DC1074" s="23"/>
      <c r="DD1074" s="23"/>
      <c r="DE1074" s="23"/>
      <c r="DF1074" s="23"/>
      <c r="DG1074" s="79"/>
      <c r="DH1074" s="80"/>
      <c r="DI1074" s="79"/>
      <c r="DJ1074" s="81"/>
      <c r="DK1074" s="47"/>
      <c r="DL1074" s="47"/>
      <c r="DM1074" s="47"/>
      <c r="DN1074" s="23"/>
      <c r="DO1074" s="23"/>
      <c r="DQ1074" s="50"/>
    </row>
    <row r="1075" spans="2:127" ht="15.75" customHeight="1" x14ac:dyDescent="0.3">
      <c r="B1075" s="5"/>
      <c r="C1075" s="5"/>
      <c r="D1075" s="5"/>
      <c r="E1075" s="23"/>
      <c r="F1075" s="23"/>
      <c r="G1075" s="23"/>
      <c r="H1075" s="23"/>
      <c r="I1075" s="23"/>
      <c r="J1075" s="24"/>
      <c r="K1075" s="27"/>
      <c r="L1075" s="24"/>
      <c r="M1075" s="24"/>
      <c r="N1075" s="26"/>
      <c r="O1075" s="27"/>
      <c r="P1075" s="27"/>
      <c r="Q1075" s="23"/>
      <c r="R1075" s="27"/>
      <c r="S1075" s="27"/>
      <c r="T1075" s="27"/>
      <c r="U1075" s="23"/>
      <c r="V1075" s="23"/>
      <c r="W1075" s="23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  <c r="AM1075" s="27"/>
      <c r="AN1075" s="27"/>
      <c r="AO1075" s="27"/>
      <c r="AP1075" s="27"/>
      <c r="AQ1075" s="27"/>
      <c r="AR1075" s="27"/>
      <c r="AS1075" s="27"/>
      <c r="AT1075" s="27"/>
      <c r="AU1075" s="27"/>
      <c r="AV1075" s="27"/>
      <c r="AW1075" s="27"/>
      <c r="AX1075" s="28"/>
      <c r="AY1075" s="28"/>
      <c r="AZ1075" s="28"/>
      <c r="BA1075" s="28"/>
      <c r="BB1075" s="28"/>
      <c r="BC1075" s="28"/>
      <c r="BD1075" s="23"/>
      <c r="BE1075" s="72"/>
      <c r="BF1075" s="72"/>
      <c r="BG1075" s="72"/>
      <c r="BH1075" s="229"/>
      <c r="BI1075" s="229"/>
      <c r="BJ1075" s="27"/>
      <c r="BK1075" s="27"/>
      <c r="BL1075" s="26"/>
      <c r="BM1075" s="27"/>
      <c r="BN1075" s="23"/>
      <c r="BO1075" s="23"/>
      <c r="BP1075" s="23"/>
      <c r="BQ1075" s="23"/>
      <c r="BR1075" s="27"/>
      <c r="BS1075" s="27"/>
      <c r="BT1075" s="78"/>
      <c r="BU1075" s="229"/>
      <c r="BV1075" s="229"/>
      <c r="BW1075" s="27"/>
      <c r="BX1075" s="27"/>
      <c r="BY1075" s="23"/>
      <c r="BZ1075" s="23"/>
      <c r="CA1075" s="23"/>
      <c r="CB1075" s="27"/>
      <c r="CC1075" s="78"/>
      <c r="CD1075" s="229"/>
      <c r="CE1075" s="229"/>
      <c r="CF1075" s="23"/>
      <c r="CG1075" s="27"/>
      <c r="CH1075" s="23"/>
      <c r="CI1075" s="23"/>
      <c r="CJ1075" s="23"/>
      <c r="CK1075" s="23"/>
      <c r="CL1075" s="23"/>
      <c r="CM1075" s="23"/>
      <c r="CN1075" s="23"/>
      <c r="CO1075" s="23"/>
      <c r="CP1075" s="26"/>
      <c r="CQ1075" s="23"/>
      <c r="CR1075" s="23"/>
      <c r="CS1075" s="23"/>
      <c r="CT1075" s="23"/>
      <c r="CU1075" s="23"/>
      <c r="CV1075" s="23"/>
      <c r="CW1075" s="23"/>
      <c r="CX1075" s="23"/>
      <c r="CY1075" s="23"/>
      <c r="CZ1075" s="61"/>
      <c r="DA1075" s="23"/>
      <c r="DB1075" s="23"/>
      <c r="DC1075" s="23"/>
      <c r="DD1075" s="23"/>
      <c r="DE1075" s="23"/>
      <c r="DF1075" s="23"/>
      <c r="DG1075" s="79"/>
      <c r="DH1075" s="80"/>
      <c r="DI1075" s="79"/>
      <c r="DJ1075" s="81"/>
      <c r="DK1075" s="47"/>
      <c r="DL1075" s="47"/>
      <c r="DM1075" s="47"/>
      <c r="DN1075" s="23"/>
      <c r="DO1075" s="23"/>
      <c r="DQ1075" s="50"/>
    </row>
    <row r="1076" spans="2:127" ht="15.75" customHeight="1" x14ac:dyDescent="0.3">
      <c r="B1076" s="5"/>
      <c r="C1076" s="5"/>
      <c r="D1076" s="5"/>
      <c r="E1076" s="23"/>
      <c r="F1076" s="23"/>
      <c r="G1076" s="23"/>
      <c r="H1076" s="23"/>
      <c r="I1076" s="23"/>
      <c r="J1076" s="24"/>
      <c r="K1076" s="27"/>
      <c r="L1076" s="24"/>
      <c r="M1076" s="24"/>
      <c r="N1076" s="26"/>
      <c r="O1076" s="27"/>
      <c r="P1076" s="27"/>
      <c r="Q1076" s="23"/>
      <c r="R1076" s="27"/>
      <c r="S1076" s="27"/>
      <c r="T1076" s="27"/>
      <c r="U1076" s="23"/>
      <c r="V1076" s="23"/>
      <c r="W1076" s="23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  <c r="AM1076" s="27"/>
      <c r="AN1076" s="27"/>
      <c r="AO1076" s="27"/>
      <c r="AP1076" s="27"/>
      <c r="AQ1076" s="27"/>
      <c r="AR1076" s="27"/>
      <c r="AS1076" s="27"/>
      <c r="AT1076" s="27"/>
      <c r="AU1076" s="27"/>
      <c r="AV1076" s="27"/>
      <c r="AW1076" s="27"/>
      <c r="AX1076" s="28"/>
      <c r="AY1076" s="28"/>
      <c r="AZ1076" s="28"/>
      <c r="BA1076" s="28"/>
      <c r="BB1076" s="28"/>
      <c r="BC1076" s="28"/>
      <c r="BD1076" s="23"/>
      <c r="BE1076" s="72"/>
      <c r="BF1076" s="72"/>
      <c r="BG1076" s="72"/>
      <c r="BH1076" s="229"/>
      <c r="BI1076" s="229"/>
      <c r="BJ1076" s="27"/>
      <c r="BK1076" s="27"/>
      <c r="BL1076" s="26"/>
      <c r="BM1076" s="27"/>
      <c r="BN1076" s="23"/>
      <c r="BO1076" s="23"/>
      <c r="BP1076" s="23"/>
      <c r="BQ1076" s="23"/>
      <c r="BR1076" s="27"/>
      <c r="BS1076" s="27"/>
      <c r="BT1076" s="78"/>
      <c r="BU1076" s="229"/>
      <c r="BV1076" s="229"/>
      <c r="BW1076" s="27"/>
      <c r="BX1076" s="27"/>
      <c r="BY1076" s="23"/>
      <c r="BZ1076" s="23"/>
      <c r="CA1076" s="23"/>
      <c r="CB1076" s="27"/>
      <c r="CC1076" s="78"/>
      <c r="CD1076" s="229"/>
      <c r="CE1076" s="229"/>
      <c r="CF1076" s="23"/>
      <c r="CG1076" s="27"/>
      <c r="CH1076" s="23"/>
      <c r="CI1076" s="23"/>
      <c r="CJ1076" s="23"/>
      <c r="CK1076" s="23"/>
      <c r="CL1076" s="23"/>
      <c r="CM1076" s="23"/>
      <c r="CN1076" s="23"/>
      <c r="CO1076" s="23"/>
      <c r="CP1076" s="26"/>
      <c r="CQ1076" s="23"/>
      <c r="CR1076" s="23"/>
      <c r="CS1076" s="23"/>
      <c r="CT1076" s="23"/>
      <c r="CU1076" s="23"/>
      <c r="CV1076" s="23"/>
      <c r="CW1076" s="23"/>
      <c r="CX1076" s="23"/>
      <c r="CY1076" s="23"/>
      <c r="CZ1076" s="61"/>
      <c r="DA1076" s="23"/>
      <c r="DB1076" s="23"/>
      <c r="DC1076" s="23"/>
      <c r="DD1076" s="23"/>
      <c r="DE1076" s="23"/>
      <c r="DF1076" s="23"/>
      <c r="DG1076" s="79"/>
      <c r="DH1076" s="80"/>
      <c r="DI1076" s="79"/>
      <c r="DJ1076" s="81"/>
      <c r="DK1076" s="47"/>
      <c r="DL1076" s="47"/>
      <c r="DM1076" s="47"/>
      <c r="DN1076" s="23"/>
      <c r="DO1076" s="23"/>
      <c r="DQ1076" s="50"/>
    </row>
    <row r="1077" spans="2:127" ht="15.75" customHeight="1" x14ac:dyDescent="0.3">
      <c r="B1077" s="5"/>
      <c r="C1077" s="5"/>
      <c r="D1077" s="5"/>
      <c r="E1077" s="23"/>
      <c r="F1077" s="29"/>
      <c r="G1077" s="23"/>
      <c r="H1077" s="23"/>
      <c r="I1077" s="23"/>
      <c r="J1077" s="24"/>
      <c r="K1077" s="27"/>
      <c r="L1077" s="24"/>
      <c r="M1077" s="24"/>
      <c r="N1077" s="23"/>
      <c r="O1077" s="27"/>
      <c r="P1077" s="27"/>
      <c r="Q1077" s="23"/>
      <c r="R1077" s="27"/>
      <c r="S1077" s="27"/>
      <c r="T1077" s="27"/>
      <c r="U1077" s="23"/>
      <c r="V1077" s="23"/>
      <c r="W1077" s="23"/>
      <c r="X1077" s="27"/>
      <c r="Y1077" s="27"/>
      <c r="Z1077" s="23"/>
      <c r="AA1077" s="23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  <c r="AM1077" s="27"/>
      <c r="AN1077" s="27"/>
      <c r="AO1077" s="27"/>
      <c r="AP1077" s="27"/>
      <c r="AQ1077" s="27"/>
      <c r="AR1077" s="27"/>
      <c r="AS1077" s="27"/>
      <c r="AT1077" s="27"/>
      <c r="AU1077" s="27"/>
      <c r="AV1077" s="27"/>
      <c r="AW1077" s="27"/>
      <c r="AX1077" s="28"/>
      <c r="AY1077" s="28"/>
      <c r="AZ1077" s="28"/>
      <c r="BA1077" s="28"/>
      <c r="BB1077" s="28"/>
      <c r="BC1077" s="28"/>
      <c r="BD1077" s="23"/>
      <c r="BE1077" s="72"/>
      <c r="BF1077" s="72"/>
      <c r="BG1077" s="72"/>
      <c r="BH1077" s="229"/>
      <c r="BI1077" s="229"/>
      <c r="BJ1077" s="27"/>
      <c r="BK1077" s="27"/>
      <c r="BL1077" s="26"/>
      <c r="BM1077" s="27"/>
      <c r="BN1077" s="23"/>
      <c r="BO1077" s="23"/>
      <c r="BP1077" s="23"/>
      <c r="BQ1077" s="23"/>
      <c r="BR1077" s="27"/>
      <c r="BS1077" s="27"/>
      <c r="BT1077" s="78"/>
      <c r="BU1077" s="229"/>
      <c r="BV1077" s="229"/>
      <c r="BW1077" s="27"/>
      <c r="BX1077" s="27"/>
      <c r="BY1077" s="23"/>
      <c r="BZ1077" s="23"/>
      <c r="CA1077" s="23"/>
      <c r="CB1077" s="27"/>
      <c r="CC1077" s="78"/>
      <c r="CD1077" s="229"/>
      <c r="CE1077" s="229"/>
      <c r="CF1077" s="23"/>
      <c r="CG1077" s="27"/>
      <c r="CH1077" s="23"/>
      <c r="CI1077" s="23"/>
      <c r="CJ1077" s="23"/>
      <c r="CK1077" s="23"/>
      <c r="CL1077" s="29"/>
      <c r="CM1077" s="23"/>
      <c r="CN1077" s="23"/>
      <c r="CO1077" s="23"/>
      <c r="CP1077" s="26"/>
      <c r="CQ1077" s="23"/>
      <c r="CR1077" s="23"/>
      <c r="CS1077" s="23"/>
      <c r="CT1077" s="23"/>
      <c r="CU1077" s="23"/>
      <c r="CV1077" s="29"/>
      <c r="CW1077" s="23"/>
      <c r="CX1077" s="23"/>
      <c r="CY1077" s="23"/>
      <c r="CZ1077" s="61"/>
      <c r="DA1077" s="23"/>
      <c r="DB1077" s="23"/>
      <c r="DC1077" s="23"/>
      <c r="DD1077" s="23"/>
      <c r="DE1077" s="23"/>
      <c r="DF1077" s="23"/>
      <c r="DG1077" s="79"/>
      <c r="DH1077" s="80"/>
      <c r="DI1077" s="79"/>
      <c r="DJ1077" s="81"/>
      <c r="DK1077" s="47"/>
      <c r="DL1077" s="47"/>
      <c r="DM1077" s="47"/>
      <c r="DN1077" s="23"/>
      <c r="DO1077" s="23"/>
      <c r="DQ1077" s="50"/>
    </row>
    <row r="1078" spans="2:127" ht="15.75" customHeight="1" x14ac:dyDescent="0.3">
      <c r="B1078" s="5"/>
      <c r="C1078" s="5"/>
      <c r="D1078" s="5"/>
      <c r="E1078" s="23"/>
      <c r="F1078" s="29"/>
      <c r="G1078" s="23"/>
      <c r="H1078" s="23"/>
      <c r="I1078" s="23"/>
      <c r="J1078" s="24"/>
      <c r="K1078" s="27"/>
      <c r="L1078" s="24"/>
      <c r="M1078" s="24"/>
      <c r="N1078" s="23"/>
      <c r="O1078" s="27"/>
      <c r="P1078" s="27"/>
      <c r="Q1078" s="23"/>
      <c r="R1078" s="27"/>
      <c r="S1078" s="27"/>
      <c r="T1078" s="27"/>
      <c r="U1078" s="23"/>
      <c r="V1078" s="23"/>
      <c r="W1078" s="23"/>
      <c r="X1078" s="27"/>
      <c r="Y1078" s="27"/>
      <c r="Z1078" s="23"/>
      <c r="AA1078" s="23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  <c r="AM1078" s="27"/>
      <c r="AN1078" s="27"/>
      <c r="AO1078" s="27"/>
      <c r="AP1078" s="27"/>
      <c r="AQ1078" s="27"/>
      <c r="AR1078" s="27"/>
      <c r="AS1078" s="27"/>
      <c r="AT1078" s="27"/>
      <c r="AU1078" s="27"/>
      <c r="AV1078" s="27"/>
      <c r="AW1078" s="27"/>
      <c r="AX1078" s="28"/>
      <c r="AY1078" s="28"/>
      <c r="AZ1078" s="28"/>
      <c r="BA1078" s="28"/>
      <c r="BB1078" s="28"/>
      <c r="BC1078" s="28"/>
      <c r="BD1078" s="23"/>
      <c r="BE1078" s="72"/>
      <c r="BF1078" s="72"/>
      <c r="BG1078" s="72"/>
      <c r="BH1078" s="229"/>
      <c r="BI1078" s="229"/>
      <c r="BJ1078" s="27"/>
      <c r="BK1078" s="27"/>
      <c r="BL1078" s="26"/>
      <c r="BM1078" s="27"/>
      <c r="BN1078" s="23"/>
      <c r="BO1078" s="23"/>
      <c r="BP1078" s="23"/>
      <c r="BQ1078" s="23"/>
      <c r="BR1078" s="27"/>
      <c r="BS1078" s="27"/>
      <c r="BT1078" s="78"/>
      <c r="BU1078" s="229"/>
      <c r="BV1078" s="229"/>
      <c r="BW1078" s="27"/>
      <c r="BX1078" s="27"/>
      <c r="BY1078" s="23"/>
      <c r="BZ1078" s="23"/>
      <c r="CA1078" s="23"/>
      <c r="CB1078" s="27"/>
      <c r="CC1078" s="78"/>
      <c r="CD1078" s="229"/>
      <c r="CE1078" s="229"/>
      <c r="CF1078" s="23"/>
      <c r="CG1078" s="27"/>
      <c r="CH1078" s="23"/>
      <c r="CI1078" s="23"/>
      <c r="CJ1078" s="23"/>
      <c r="CK1078" s="23"/>
      <c r="CL1078" s="29"/>
      <c r="CM1078" s="23"/>
      <c r="CN1078" s="23"/>
      <c r="CO1078" s="23"/>
      <c r="CP1078" s="26"/>
      <c r="CQ1078" s="23"/>
      <c r="CR1078" s="23"/>
      <c r="CS1078" s="23"/>
      <c r="CT1078" s="23"/>
      <c r="CU1078" s="23"/>
      <c r="CV1078" s="29"/>
      <c r="CW1078" s="23"/>
      <c r="CX1078" s="23"/>
      <c r="CY1078" s="23"/>
      <c r="CZ1078" s="61"/>
      <c r="DA1078" s="23"/>
      <c r="DB1078" s="23"/>
      <c r="DC1078" s="23"/>
      <c r="DD1078" s="23"/>
      <c r="DE1078" s="23"/>
      <c r="DF1078" s="23"/>
      <c r="DG1078" s="79"/>
      <c r="DH1078" s="80"/>
      <c r="DI1078" s="79"/>
      <c r="DJ1078" s="81"/>
      <c r="DK1078" s="47"/>
      <c r="DL1078" s="47"/>
      <c r="DM1078" s="47"/>
      <c r="DN1078" s="23"/>
      <c r="DO1078" s="23"/>
      <c r="DQ1078" s="50"/>
    </row>
    <row r="1079" spans="2:127" ht="15.75" customHeight="1" x14ac:dyDescent="0.3">
      <c r="B1079" s="5"/>
      <c r="C1079" s="5"/>
      <c r="D1079" s="5"/>
      <c r="E1079" s="23"/>
      <c r="F1079" s="29"/>
      <c r="G1079" s="23"/>
      <c r="H1079" s="23"/>
      <c r="I1079" s="23"/>
      <c r="J1079" s="24"/>
      <c r="K1079" s="27"/>
      <c r="L1079" s="24"/>
      <c r="M1079" s="24"/>
      <c r="N1079" s="23"/>
      <c r="O1079" s="27"/>
      <c r="P1079" s="27"/>
      <c r="Q1079" s="23"/>
      <c r="R1079" s="27"/>
      <c r="S1079" s="27"/>
      <c r="T1079" s="27"/>
      <c r="U1079" s="23"/>
      <c r="V1079" s="23"/>
      <c r="W1079" s="23"/>
      <c r="X1079" s="27"/>
      <c r="Y1079" s="27"/>
      <c r="Z1079" s="23"/>
      <c r="AA1079" s="23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  <c r="AM1079" s="27"/>
      <c r="AN1079" s="27"/>
      <c r="AO1079" s="27"/>
      <c r="AP1079" s="27"/>
      <c r="AQ1079" s="27"/>
      <c r="AR1079" s="27"/>
      <c r="AS1079" s="27"/>
      <c r="AT1079" s="27"/>
      <c r="AU1079" s="27"/>
      <c r="AV1079" s="27"/>
      <c r="AW1079" s="27"/>
      <c r="AX1079" s="28"/>
      <c r="AY1079" s="28"/>
      <c r="AZ1079" s="28"/>
      <c r="BA1079" s="28"/>
      <c r="BB1079" s="28"/>
      <c r="BC1079" s="28"/>
      <c r="BD1079" s="23"/>
      <c r="BE1079" s="72"/>
      <c r="BF1079" s="72"/>
      <c r="BG1079" s="72"/>
      <c r="BH1079" s="229"/>
      <c r="BI1079" s="229"/>
      <c r="BJ1079" s="27"/>
      <c r="BK1079" s="27"/>
      <c r="BL1079" s="26"/>
      <c r="BM1079" s="27"/>
      <c r="BN1079" s="23"/>
      <c r="BO1079" s="23"/>
      <c r="BP1079" s="23"/>
      <c r="BQ1079" s="23"/>
      <c r="BR1079" s="27"/>
      <c r="BS1079" s="27"/>
      <c r="BT1079" s="78"/>
      <c r="BU1079" s="229"/>
      <c r="BV1079" s="229"/>
      <c r="BW1079" s="27"/>
      <c r="BX1079" s="27"/>
      <c r="BY1079" s="23"/>
      <c r="BZ1079" s="23"/>
      <c r="CA1079" s="23"/>
      <c r="CB1079" s="27"/>
      <c r="CC1079" s="78"/>
      <c r="CD1079" s="229"/>
      <c r="CE1079" s="229"/>
      <c r="CF1079" s="23"/>
      <c r="CG1079" s="27"/>
      <c r="CH1079" s="23"/>
      <c r="CI1079" s="23"/>
      <c r="CJ1079" s="23"/>
      <c r="CK1079" s="23"/>
      <c r="CL1079" s="29"/>
      <c r="CM1079" s="23"/>
      <c r="CN1079" s="23"/>
      <c r="CO1079" s="23"/>
      <c r="CP1079" s="26"/>
      <c r="CQ1079" s="23"/>
      <c r="CR1079" s="23"/>
      <c r="CS1079" s="23"/>
      <c r="CT1079" s="23"/>
      <c r="CU1079" s="23"/>
      <c r="CV1079" s="29"/>
      <c r="CW1079" s="23"/>
      <c r="CX1079" s="23"/>
      <c r="CY1079" s="23"/>
      <c r="CZ1079" s="61"/>
      <c r="DA1079" s="23"/>
      <c r="DB1079" s="23"/>
      <c r="DC1079" s="23"/>
      <c r="DD1079" s="23"/>
      <c r="DE1079" s="23"/>
      <c r="DF1079" s="23"/>
      <c r="DG1079" s="79"/>
      <c r="DH1079" s="80"/>
      <c r="DI1079" s="79"/>
      <c r="DJ1079" s="81"/>
      <c r="DK1079" s="47"/>
      <c r="DL1079" s="47"/>
      <c r="DM1079" s="47"/>
      <c r="DN1079" s="23"/>
      <c r="DO1079" s="23"/>
      <c r="DQ1079" s="50"/>
    </row>
    <row r="1080" spans="2:127" ht="15.75" customHeight="1" x14ac:dyDescent="0.3">
      <c r="B1080" s="5"/>
      <c r="C1080" s="5"/>
      <c r="D1080" s="5"/>
      <c r="E1080" s="23"/>
      <c r="F1080" s="23"/>
      <c r="G1080" s="23"/>
      <c r="H1080" s="23"/>
      <c r="I1080" s="23"/>
      <c r="J1080" s="24"/>
      <c r="K1080" s="27"/>
      <c r="L1080" s="24"/>
      <c r="M1080" s="24"/>
      <c r="N1080" s="23"/>
      <c r="O1080" s="27"/>
      <c r="P1080" s="27"/>
      <c r="Q1080" s="23"/>
      <c r="R1080" s="27"/>
      <c r="S1080" s="27"/>
      <c r="T1080" s="27"/>
      <c r="U1080" s="23"/>
      <c r="V1080" s="23"/>
      <c r="W1080" s="29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  <c r="AM1080" s="27"/>
      <c r="AN1080" s="27"/>
      <c r="AO1080" s="27"/>
      <c r="AP1080" s="27"/>
      <c r="AQ1080" s="27"/>
      <c r="AR1080" s="27"/>
      <c r="AS1080" s="27"/>
      <c r="AT1080" s="27"/>
      <c r="AU1080" s="27"/>
      <c r="AV1080" s="27"/>
      <c r="AW1080" s="27"/>
      <c r="AX1080" s="28"/>
      <c r="AY1080" s="28"/>
      <c r="AZ1080" s="28"/>
      <c r="BA1080" s="28"/>
      <c r="BB1080" s="28"/>
      <c r="BC1080" s="28"/>
      <c r="BD1080" s="23"/>
      <c r="BE1080" s="72"/>
      <c r="BF1080" s="72"/>
      <c r="BG1080" s="72"/>
      <c r="BH1080" s="229"/>
      <c r="BI1080" s="229"/>
      <c r="BJ1080" s="27"/>
      <c r="BK1080" s="27"/>
      <c r="BL1080" s="26"/>
      <c r="BM1080" s="27"/>
      <c r="BN1080" s="23"/>
      <c r="BO1080" s="23"/>
      <c r="BP1080" s="23"/>
      <c r="BQ1080" s="23"/>
      <c r="BR1080" s="27"/>
      <c r="BS1080" s="27"/>
      <c r="BT1080" s="78"/>
      <c r="BU1080" s="229"/>
      <c r="BV1080" s="229"/>
      <c r="BW1080" s="27"/>
      <c r="BX1080" s="27"/>
      <c r="BY1080" s="23"/>
      <c r="BZ1080" s="23"/>
      <c r="CA1080" s="23"/>
      <c r="CB1080" s="27"/>
      <c r="CC1080" s="78"/>
      <c r="CD1080" s="229"/>
      <c r="CE1080" s="229"/>
      <c r="CF1080" s="23"/>
      <c r="CG1080" s="27"/>
      <c r="CH1080" s="23"/>
      <c r="CI1080" s="23"/>
      <c r="CJ1080" s="23"/>
      <c r="CK1080" s="23"/>
      <c r="CL1080" s="84"/>
      <c r="CM1080" s="23"/>
      <c r="CN1080" s="23"/>
      <c r="CO1080" s="23"/>
      <c r="CP1080" s="26"/>
      <c r="CQ1080" s="23"/>
      <c r="CR1080" s="23"/>
      <c r="CS1080" s="23"/>
      <c r="CT1080" s="23"/>
      <c r="CU1080" s="23"/>
      <c r="CV1080" s="23"/>
      <c r="CW1080" s="23"/>
      <c r="CX1080" s="23"/>
      <c r="CY1080" s="23"/>
      <c r="CZ1080" s="61"/>
      <c r="DA1080" s="23"/>
      <c r="DB1080" s="23"/>
      <c r="DC1080" s="23"/>
      <c r="DD1080" s="23"/>
      <c r="DE1080" s="23"/>
      <c r="DF1080" s="23"/>
      <c r="DG1080" s="79"/>
      <c r="DH1080" s="80"/>
      <c r="DI1080" s="79"/>
      <c r="DJ1080" s="81"/>
      <c r="DK1080" s="47"/>
      <c r="DL1080" s="47"/>
      <c r="DM1080" s="47"/>
      <c r="DN1080" s="23"/>
      <c r="DO1080" s="23"/>
      <c r="DQ1080" s="50"/>
    </row>
    <row r="1081" spans="2:127" ht="15.75" customHeight="1" x14ac:dyDescent="0.3">
      <c r="B1081" s="5"/>
      <c r="C1081" s="5"/>
      <c r="D1081" s="5"/>
      <c r="E1081" s="23"/>
      <c r="F1081" s="23"/>
      <c r="G1081" s="23"/>
      <c r="H1081" s="23"/>
      <c r="I1081" s="23"/>
      <c r="J1081" s="24"/>
      <c r="K1081" s="27"/>
      <c r="L1081" s="24"/>
      <c r="M1081" s="24"/>
      <c r="N1081" s="23"/>
      <c r="O1081" s="27"/>
      <c r="P1081" s="27"/>
      <c r="Q1081" s="23"/>
      <c r="R1081" s="27"/>
      <c r="S1081" s="27"/>
      <c r="T1081" s="27"/>
      <c r="U1081" s="23"/>
      <c r="V1081" s="23"/>
      <c r="W1081" s="29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  <c r="AM1081" s="27"/>
      <c r="AN1081" s="27"/>
      <c r="AO1081" s="27"/>
      <c r="AP1081" s="27"/>
      <c r="AQ1081" s="27"/>
      <c r="AR1081" s="27"/>
      <c r="AS1081" s="27"/>
      <c r="AT1081" s="27"/>
      <c r="AU1081" s="27"/>
      <c r="AV1081" s="27"/>
      <c r="AW1081" s="27"/>
      <c r="AX1081" s="28"/>
      <c r="AY1081" s="28"/>
      <c r="AZ1081" s="28"/>
      <c r="BA1081" s="28"/>
      <c r="BB1081" s="28"/>
      <c r="BC1081" s="28"/>
      <c r="BD1081" s="23"/>
      <c r="BE1081" s="72"/>
      <c r="BF1081" s="72"/>
      <c r="BG1081" s="72"/>
      <c r="BH1081" s="229"/>
      <c r="BI1081" s="229"/>
      <c r="BJ1081" s="27"/>
      <c r="BK1081" s="27"/>
      <c r="BL1081" s="26"/>
      <c r="BM1081" s="27"/>
      <c r="BN1081" s="23"/>
      <c r="BO1081" s="23"/>
      <c r="BP1081" s="23"/>
      <c r="BQ1081" s="23"/>
      <c r="BR1081" s="27"/>
      <c r="BS1081" s="27"/>
      <c r="BT1081" s="78"/>
      <c r="BU1081" s="229"/>
      <c r="BV1081" s="229"/>
      <c r="BW1081" s="27"/>
      <c r="BX1081" s="27"/>
      <c r="BY1081" s="23"/>
      <c r="BZ1081" s="23"/>
      <c r="CA1081" s="23"/>
      <c r="CB1081" s="27"/>
      <c r="CC1081" s="78"/>
      <c r="CD1081" s="229"/>
      <c r="CE1081" s="229"/>
      <c r="CF1081" s="23"/>
      <c r="CG1081" s="27"/>
      <c r="CH1081" s="23"/>
      <c r="CI1081" s="23"/>
      <c r="CJ1081" s="23"/>
      <c r="CK1081" s="23"/>
      <c r="CL1081" s="23"/>
      <c r="CM1081" s="23"/>
      <c r="CN1081" s="23"/>
      <c r="CO1081" s="23"/>
      <c r="CP1081" s="26"/>
      <c r="CQ1081" s="23"/>
      <c r="CR1081" s="23"/>
      <c r="CS1081" s="23"/>
      <c r="CT1081" s="23"/>
      <c r="CU1081" s="23"/>
      <c r="CV1081" s="23"/>
      <c r="CW1081" s="23"/>
      <c r="CX1081" s="23"/>
      <c r="CY1081" s="23"/>
      <c r="CZ1081" s="61"/>
      <c r="DA1081" s="23"/>
      <c r="DB1081" s="23"/>
      <c r="DC1081" s="23"/>
      <c r="DD1081" s="23"/>
      <c r="DE1081" s="23"/>
      <c r="DF1081" s="23"/>
      <c r="DG1081" s="79"/>
      <c r="DH1081" s="80"/>
      <c r="DI1081" s="79"/>
      <c r="DJ1081" s="81"/>
      <c r="DK1081" s="47"/>
      <c r="DL1081" s="47"/>
      <c r="DM1081" s="47"/>
      <c r="DN1081" s="23"/>
      <c r="DO1081" s="23"/>
      <c r="DQ1081" s="50"/>
    </row>
    <row r="1082" spans="2:127" ht="15.75" customHeight="1" x14ac:dyDescent="0.3">
      <c r="B1082" s="5"/>
      <c r="C1082" s="5"/>
      <c r="D1082" s="5"/>
      <c r="E1082" s="23"/>
      <c r="F1082" s="23"/>
      <c r="G1082" s="23"/>
      <c r="H1082" s="23"/>
      <c r="I1082" s="23"/>
      <c r="J1082" s="24"/>
      <c r="K1082" s="27"/>
      <c r="L1082" s="24"/>
      <c r="M1082" s="24"/>
      <c r="N1082" s="23"/>
      <c r="O1082" s="27"/>
      <c r="P1082" s="27"/>
      <c r="Q1082" s="23"/>
      <c r="R1082" s="27"/>
      <c r="S1082" s="27"/>
      <c r="T1082" s="27"/>
      <c r="U1082" s="23"/>
      <c r="V1082" s="23"/>
      <c r="W1082" s="29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  <c r="AM1082" s="27"/>
      <c r="AN1082" s="27"/>
      <c r="AO1082" s="27"/>
      <c r="AP1082" s="27"/>
      <c r="AQ1082" s="27"/>
      <c r="AR1082" s="27"/>
      <c r="AS1082" s="27"/>
      <c r="AT1082" s="27"/>
      <c r="AU1082" s="27"/>
      <c r="AV1082" s="27"/>
      <c r="AW1082" s="27"/>
      <c r="AX1082" s="28"/>
      <c r="AY1082" s="28"/>
      <c r="AZ1082" s="28"/>
      <c r="BA1082" s="28"/>
      <c r="BB1082" s="28"/>
      <c r="BC1082" s="28"/>
      <c r="BD1082" s="23"/>
      <c r="BE1082" s="72"/>
      <c r="BF1082" s="72"/>
      <c r="BG1082" s="72"/>
      <c r="BH1082" s="229"/>
      <c r="BI1082" s="229"/>
      <c r="BJ1082" s="27"/>
      <c r="BK1082" s="27"/>
      <c r="BL1082" s="26"/>
      <c r="BM1082" s="27"/>
      <c r="BN1082" s="23"/>
      <c r="BO1082" s="23"/>
      <c r="BP1082" s="23"/>
      <c r="BQ1082" s="23"/>
      <c r="BR1082" s="27"/>
      <c r="BS1082" s="27"/>
      <c r="BT1082" s="78"/>
      <c r="BU1082" s="229"/>
      <c r="BV1082" s="229"/>
      <c r="BW1082" s="27"/>
      <c r="BX1082" s="27"/>
      <c r="BY1082" s="23"/>
      <c r="BZ1082" s="23"/>
      <c r="CA1082" s="23"/>
      <c r="CB1082" s="27"/>
      <c r="CC1082" s="78"/>
      <c r="CD1082" s="229"/>
      <c r="CE1082" s="229"/>
      <c r="CF1082" s="23"/>
      <c r="CG1082" s="27"/>
      <c r="CH1082" s="23"/>
      <c r="CI1082" s="23"/>
      <c r="CJ1082" s="23"/>
      <c r="CK1082" s="23"/>
      <c r="CL1082" s="23"/>
      <c r="CM1082" s="23"/>
      <c r="CN1082" s="23"/>
      <c r="CO1082" s="23"/>
      <c r="CP1082" s="26"/>
      <c r="CQ1082" s="23"/>
      <c r="CR1082" s="23"/>
      <c r="CS1082" s="23"/>
      <c r="CT1082" s="23"/>
      <c r="CU1082" s="23"/>
      <c r="CV1082" s="23"/>
      <c r="CW1082" s="23"/>
      <c r="CX1082" s="23"/>
      <c r="CY1082" s="23"/>
      <c r="CZ1082" s="61"/>
      <c r="DA1082" s="23"/>
      <c r="DB1082" s="23"/>
      <c r="DC1082" s="23"/>
      <c r="DD1082" s="23"/>
      <c r="DE1082" s="23"/>
      <c r="DF1082" s="23"/>
      <c r="DG1082" s="79"/>
      <c r="DH1082" s="80"/>
      <c r="DI1082" s="79"/>
      <c r="DJ1082" s="81"/>
      <c r="DK1082" s="47"/>
      <c r="DL1082" s="47"/>
      <c r="DM1082" s="47"/>
      <c r="DN1082" s="23"/>
      <c r="DO1082" s="23"/>
      <c r="DQ1082" s="50"/>
    </row>
    <row r="1083" spans="2:127" ht="15.75" customHeight="1" x14ac:dyDescent="0.3">
      <c r="B1083" s="5"/>
      <c r="C1083" s="5"/>
      <c r="D1083" s="5"/>
      <c r="E1083" s="23"/>
      <c r="F1083" s="23"/>
      <c r="G1083" s="23"/>
      <c r="H1083" s="23"/>
      <c r="I1083" s="23"/>
      <c r="J1083" s="24"/>
      <c r="K1083" s="27"/>
      <c r="L1083" s="24"/>
      <c r="M1083" s="24"/>
      <c r="N1083" s="26"/>
      <c r="O1083" s="27"/>
      <c r="P1083" s="27"/>
      <c r="Q1083" s="23"/>
      <c r="R1083" s="27"/>
      <c r="S1083" s="27"/>
      <c r="T1083" s="27"/>
      <c r="U1083" s="23"/>
      <c r="V1083" s="23"/>
      <c r="W1083" s="29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  <c r="AM1083" s="27"/>
      <c r="AN1083" s="27"/>
      <c r="AO1083" s="27"/>
      <c r="AP1083" s="27"/>
      <c r="AQ1083" s="27"/>
      <c r="AR1083" s="27"/>
      <c r="AS1083" s="27"/>
      <c r="AT1083" s="27"/>
      <c r="AU1083" s="27"/>
      <c r="AV1083" s="27"/>
      <c r="AW1083" s="27"/>
      <c r="AX1083" s="28"/>
      <c r="AY1083" s="28"/>
      <c r="AZ1083" s="28"/>
      <c r="BA1083" s="28"/>
      <c r="BB1083" s="28"/>
      <c r="BC1083" s="28"/>
      <c r="BD1083" s="23"/>
      <c r="BE1083" s="72"/>
      <c r="BF1083" s="72"/>
      <c r="BG1083" s="72"/>
      <c r="BH1083" s="229"/>
      <c r="BI1083" s="229"/>
      <c r="BJ1083" s="27"/>
      <c r="BK1083" s="27"/>
      <c r="BL1083" s="26"/>
      <c r="BM1083" s="27"/>
      <c r="BN1083" s="23"/>
      <c r="BO1083" s="23"/>
      <c r="BP1083" s="23"/>
      <c r="BQ1083" s="23"/>
      <c r="BR1083" s="27"/>
      <c r="BS1083" s="27"/>
      <c r="BT1083" s="78"/>
      <c r="BU1083" s="229"/>
      <c r="BV1083" s="229"/>
      <c r="BW1083" s="27"/>
      <c r="BX1083" s="27"/>
      <c r="BY1083" s="23"/>
      <c r="BZ1083" s="23"/>
      <c r="CA1083" s="23"/>
      <c r="CB1083" s="27"/>
      <c r="CC1083" s="78"/>
      <c r="CD1083" s="229"/>
      <c r="CE1083" s="229"/>
      <c r="CF1083" s="23"/>
      <c r="CG1083" s="27"/>
      <c r="CH1083" s="23"/>
      <c r="CI1083" s="23"/>
      <c r="CJ1083" s="23"/>
      <c r="CK1083" s="23"/>
      <c r="CL1083" s="84"/>
      <c r="CM1083" s="23"/>
      <c r="CN1083" s="23"/>
      <c r="CO1083" s="23"/>
      <c r="CP1083" s="26"/>
      <c r="CQ1083" s="23"/>
      <c r="CR1083" s="23"/>
      <c r="CS1083" s="53"/>
      <c r="CT1083" s="23"/>
      <c r="CU1083" s="23"/>
      <c r="CV1083" s="23"/>
      <c r="CW1083" s="23"/>
      <c r="CX1083" s="23"/>
      <c r="CY1083" s="23"/>
      <c r="CZ1083" s="61"/>
      <c r="DA1083" s="23"/>
      <c r="DB1083" s="23"/>
      <c r="DC1083" s="23"/>
      <c r="DD1083" s="23"/>
      <c r="DE1083" s="23"/>
      <c r="DF1083" s="23"/>
      <c r="DG1083" s="79"/>
      <c r="DH1083" s="80"/>
      <c r="DI1083" s="79"/>
      <c r="DJ1083" s="81"/>
      <c r="DK1083" s="47"/>
      <c r="DL1083" s="47"/>
      <c r="DM1083" s="47"/>
      <c r="DN1083" s="23"/>
      <c r="DO1083" s="23"/>
      <c r="DP1083" s="5"/>
      <c r="DQ1083" s="50"/>
      <c r="DR1083" s="5"/>
      <c r="DS1083" s="5"/>
      <c r="DT1083" s="5"/>
      <c r="DU1083" s="5"/>
      <c r="DV1083" s="64"/>
      <c r="DW1083" s="64"/>
    </row>
    <row r="1084" spans="2:127" ht="15.75" customHeight="1" x14ac:dyDescent="0.3">
      <c r="B1084" s="5"/>
      <c r="C1084" s="5"/>
      <c r="D1084" s="5"/>
      <c r="E1084" s="23"/>
      <c r="F1084" s="23"/>
      <c r="G1084" s="23"/>
      <c r="H1084" s="23"/>
      <c r="I1084" s="23"/>
      <c r="J1084" s="24"/>
      <c r="K1084" s="27"/>
      <c r="L1084" s="24"/>
      <c r="M1084" s="24"/>
      <c r="N1084" s="26"/>
      <c r="O1084" s="27"/>
      <c r="P1084" s="27"/>
      <c r="Q1084" s="23"/>
      <c r="R1084" s="27"/>
      <c r="S1084" s="27"/>
      <c r="T1084" s="27"/>
      <c r="U1084" s="23"/>
      <c r="V1084" s="23"/>
      <c r="W1084" s="29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  <c r="AM1084" s="27"/>
      <c r="AN1084" s="27"/>
      <c r="AO1084" s="27"/>
      <c r="AP1084" s="27"/>
      <c r="AQ1084" s="27"/>
      <c r="AR1084" s="27"/>
      <c r="AS1084" s="27"/>
      <c r="AT1084" s="27"/>
      <c r="AU1084" s="27"/>
      <c r="AV1084" s="27"/>
      <c r="AW1084" s="27"/>
      <c r="AX1084" s="28"/>
      <c r="AY1084" s="28"/>
      <c r="AZ1084" s="28"/>
      <c r="BA1084" s="28"/>
      <c r="BB1084" s="28"/>
      <c r="BC1084" s="28"/>
      <c r="BD1084" s="23"/>
      <c r="BE1084" s="72"/>
      <c r="BF1084" s="72"/>
      <c r="BG1084" s="72"/>
      <c r="BH1084" s="229"/>
      <c r="BI1084" s="229"/>
      <c r="BJ1084" s="27"/>
      <c r="BK1084" s="27"/>
      <c r="BL1084" s="26"/>
      <c r="BM1084" s="27"/>
      <c r="BN1084" s="23"/>
      <c r="BO1084" s="23"/>
      <c r="BP1084" s="23"/>
      <c r="BQ1084" s="23"/>
      <c r="BR1084" s="27"/>
      <c r="BS1084" s="27"/>
      <c r="BT1084" s="78"/>
      <c r="BU1084" s="229"/>
      <c r="BV1084" s="229"/>
      <c r="BW1084" s="27"/>
      <c r="BX1084" s="27"/>
      <c r="BY1084" s="23"/>
      <c r="BZ1084" s="23"/>
      <c r="CA1084" s="23"/>
      <c r="CB1084" s="27"/>
      <c r="CC1084" s="78"/>
      <c r="CD1084" s="229"/>
      <c r="CE1084" s="229"/>
      <c r="CF1084" s="23"/>
      <c r="CG1084" s="27"/>
      <c r="CH1084" s="23"/>
      <c r="CI1084" s="23"/>
      <c r="CJ1084" s="23"/>
      <c r="CK1084" s="23"/>
      <c r="CL1084" s="84"/>
      <c r="CM1084" s="23"/>
      <c r="CN1084" s="23"/>
      <c r="CO1084" s="23"/>
      <c r="CP1084" s="26"/>
      <c r="CQ1084" s="23"/>
      <c r="CR1084" s="23"/>
      <c r="CS1084" s="53"/>
      <c r="CT1084" s="23"/>
      <c r="CU1084" s="23"/>
      <c r="CV1084" s="23"/>
      <c r="CW1084" s="23"/>
      <c r="CX1084" s="23"/>
      <c r="CY1084" s="23"/>
      <c r="CZ1084" s="61"/>
      <c r="DA1084" s="23"/>
      <c r="DB1084" s="23"/>
      <c r="DC1084" s="23"/>
      <c r="DD1084" s="23"/>
      <c r="DE1084" s="23"/>
      <c r="DF1084" s="23"/>
      <c r="DG1084" s="79"/>
      <c r="DH1084" s="80"/>
      <c r="DI1084" s="79"/>
      <c r="DJ1084" s="81"/>
      <c r="DK1084" s="47"/>
      <c r="DL1084" s="47"/>
      <c r="DM1084" s="47"/>
      <c r="DN1084" s="23"/>
      <c r="DO1084" s="23"/>
      <c r="DP1084" s="5"/>
      <c r="DQ1084" s="50"/>
      <c r="DR1084" s="5"/>
      <c r="DS1084" s="5"/>
      <c r="DT1084" s="5"/>
      <c r="DU1084" s="5"/>
      <c r="DV1084" s="64"/>
      <c r="DW1084" s="64"/>
    </row>
    <row r="1085" spans="2:127" ht="15.75" customHeight="1" x14ac:dyDescent="0.3">
      <c r="B1085" s="5"/>
      <c r="C1085" s="5"/>
      <c r="D1085" s="5"/>
      <c r="E1085" s="23"/>
      <c r="F1085" s="23"/>
      <c r="G1085" s="23"/>
      <c r="H1085" s="23"/>
      <c r="I1085" s="23"/>
      <c r="J1085" s="24"/>
      <c r="K1085" s="27"/>
      <c r="L1085" s="24"/>
      <c r="M1085" s="24"/>
      <c r="N1085" s="26"/>
      <c r="O1085" s="27"/>
      <c r="P1085" s="27"/>
      <c r="Q1085" s="23"/>
      <c r="R1085" s="27"/>
      <c r="S1085" s="27"/>
      <c r="T1085" s="27"/>
      <c r="U1085" s="23"/>
      <c r="V1085" s="23"/>
      <c r="W1085" s="29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  <c r="AM1085" s="27"/>
      <c r="AN1085" s="27"/>
      <c r="AO1085" s="27"/>
      <c r="AP1085" s="27"/>
      <c r="AQ1085" s="27"/>
      <c r="AR1085" s="27"/>
      <c r="AS1085" s="27"/>
      <c r="AT1085" s="27"/>
      <c r="AU1085" s="27"/>
      <c r="AV1085" s="27"/>
      <c r="AW1085" s="27"/>
      <c r="AX1085" s="28"/>
      <c r="AY1085" s="28"/>
      <c r="AZ1085" s="28"/>
      <c r="BA1085" s="28"/>
      <c r="BB1085" s="28"/>
      <c r="BC1085" s="28"/>
      <c r="BD1085" s="23"/>
      <c r="BE1085" s="72"/>
      <c r="BF1085" s="72"/>
      <c r="BG1085" s="72"/>
      <c r="BH1085" s="229"/>
      <c r="BI1085" s="229"/>
      <c r="BJ1085" s="27"/>
      <c r="BK1085" s="27"/>
      <c r="BL1085" s="26"/>
      <c r="BM1085" s="27"/>
      <c r="BN1085" s="23"/>
      <c r="BO1085" s="23"/>
      <c r="BP1085" s="23"/>
      <c r="BQ1085" s="23"/>
      <c r="BR1085" s="27"/>
      <c r="BS1085" s="27"/>
      <c r="BT1085" s="78"/>
      <c r="BU1085" s="229"/>
      <c r="BV1085" s="229"/>
      <c r="BW1085" s="27"/>
      <c r="BX1085" s="27"/>
      <c r="BY1085" s="23"/>
      <c r="BZ1085" s="23"/>
      <c r="CA1085" s="23"/>
      <c r="CB1085" s="27"/>
      <c r="CC1085" s="78"/>
      <c r="CD1085" s="229"/>
      <c r="CE1085" s="229"/>
      <c r="CF1085" s="23"/>
      <c r="CG1085" s="27"/>
      <c r="CH1085" s="23"/>
      <c r="CI1085" s="23"/>
      <c r="CJ1085" s="23"/>
      <c r="CK1085" s="23"/>
      <c r="CL1085" s="23"/>
      <c r="CM1085" s="23"/>
      <c r="CN1085" s="23"/>
      <c r="CO1085" s="23"/>
      <c r="CP1085" s="26"/>
      <c r="CQ1085" s="23"/>
      <c r="CR1085" s="23"/>
      <c r="CS1085" s="53"/>
      <c r="CT1085" s="23"/>
      <c r="CU1085" s="23"/>
      <c r="CV1085" s="23"/>
      <c r="CW1085" s="23"/>
      <c r="CX1085" s="23"/>
      <c r="CY1085" s="23"/>
      <c r="CZ1085" s="61"/>
      <c r="DA1085" s="23"/>
      <c r="DB1085" s="23"/>
      <c r="DC1085" s="23"/>
      <c r="DD1085" s="23"/>
      <c r="DE1085" s="23"/>
      <c r="DF1085" s="23"/>
      <c r="DG1085" s="79"/>
      <c r="DH1085" s="80"/>
      <c r="DI1085" s="79"/>
      <c r="DJ1085" s="81"/>
      <c r="DK1085" s="47"/>
      <c r="DL1085" s="47"/>
      <c r="DM1085" s="47"/>
      <c r="DN1085" s="23"/>
      <c r="DO1085" s="23"/>
      <c r="DP1085" s="5"/>
      <c r="DQ1085" s="50"/>
      <c r="DR1085" s="5"/>
      <c r="DS1085" s="5"/>
      <c r="DT1085" s="5"/>
      <c r="DU1085" s="5"/>
      <c r="DV1085" s="64"/>
      <c r="DW1085" s="64"/>
    </row>
    <row r="1086" spans="2:127" ht="15.75" customHeight="1" x14ac:dyDescent="0.3">
      <c r="B1086" s="5"/>
      <c r="C1086" s="5"/>
      <c r="D1086" s="5"/>
      <c r="E1086" s="23"/>
      <c r="F1086" s="23"/>
      <c r="G1086" s="23"/>
      <c r="H1086" s="23"/>
      <c r="I1086" s="23"/>
      <c r="J1086" s="24"/>
      <c r="K1086" s="27"/>
      <c r="L1086" s="24"/>
      <c r="M1086" s="24"/>
      <c r="N1086" s="23"/>
      <c r="O1086" s="27"/>
      <c r="P1086" s="27"/>
      <c r="Q1086" s="23"/>
      <c r="R1086" s="27"/>
      <c r="S1086" s="27"/>
      <c r="T1086" s="27"/>
      <c r="U1086" s="23"/>
      <c r="V1086" s="23"/>
      <c r="W1086" s="23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  <c r="AM1086" s="27"/>
      <c r="AN1086" s="27"/>
      <c r="AO1086" s="27"/>
      <c r="AP1086" s="27"/>
      <c r="AQ1086" s="27"/>
      <c r="AR1086" s="27"/>
      <c r="AS1086" s="27"/>
      <c r="AT1086" s="27"/>
      <c r="AU1086" s="27"/>
      <c r="AV1086" s="27"/>
      <c r="AW1086" s="27"/>
      <c r="AX1086" s="28"/>
      <c r="AY1086" s="28"/>
      <c r="AZ1086" s="28"/>
      <c r="BA1086" s="28"/>
      <c r="BB1086" s="28"/>
      <c r="BC1086" s="28"/>
      <c r="BD1086" s="23"/>
      <c r="BE1086" s="72"/>
      <c r="BF1086" s="72"/>
      <c r="BG1086" s="72"/>
      <c r="BH1086" s="229"/>
      <c r="BI1086" s="229"/>
      <c r="BJ1086" s="27"/>
      <c r="BK1086" s="27"/>
      <c r="BL1086" s="26"/>
      <c r="BM1086" s="27"/>
      <c r="BN1086" s="23"/>
      <c r="BO1086" s="23"/>
      <c r="BP1086" s="23"/>
      <c r="BQ1086" s="23"/>
      <c r="BR1086" s="27"/>
      <c r="BS1086" s="27"/>
      <c r="BT1086" s="78"/>
      <c r="BU1086" s="229"/>
      <c r="BV1086" s="229"/>
      <c r="BW1086" s="27"/>
      <c r="BX1086" s="27"/>
      <c r="BY1086" s="23"/>
      <c r="BZ1086" s="23"/>
      <c r="CA1086" s="23"/>
      <c r="CB1086" s="27"/>
      <c r="CC1086" s="78"/>
      <c r="CD1086" s="229"/>
      <c r="CE1086" s="229"/>
      <c r="CF1086" s="23"/>
      <c r="CG1086" s="27"/>
      <c r="CH1086" s="23"/>
      <c r="CI1086" s="23"/>
      <c r="CJ1086" s="23"/>
      <c r="CK1086" s="23"/>
      <c r="CL1086" s="23"/>
      <c r="CM1086" s="23"/>
      <c r="CN1086" s="23"/>
      <c r="CO1086" s="23"/>
      <c r="CP1086" s="26"/>
      <c r="CQ1086" s="23"/>
      <c r="CR1086" s="23"/>
      <c r="CS1086" s="23"/>
      <c r="CT1086" s="23"/>
      <c r="CU1086" s="23"/>
      <c r="CV1086" s="29"/>
      <c r="CW1086" s="23"/>
      <c r="CX1086" s="23"/>
      <c r="CY1086" s="23"/>
      <c r="CZ1086" s="61"/>
      <c r="DA1086" s="23"/>
      <c r="DB1086" s="23"/>
      <c r="DC1086" s="23"/>
      <c r="DD1086" s="23"/>
      <c r="DE1086" s="23"/>
      <c r="DF1086" s="23"/>
      <c r="DG1086" s="79"/>
      <c r="DH1086" s="80"/>
      <c r="DI1086" s="79"/>
      <c r="DJ1086" s="81"/>
      <c r="DK1086" s="47"/>
      <c r="DL1086" s="47"/>
      <c r="DM1086" s="47"/>
      <c r="DN1086" s="23"/>
      <c r="DO1086" s="23"/>
      <c r="DQ1086" s="50"/>
    </row>
    <row r="1087" spans="2:127" ht="15.75" customHeight="1" x14ac:dyDescent="0.3">
      <c r="B1087" s="5"/>
      <c r="C1087" s="5"/>
      <c r="D1087" s="5"/>
      <c r="E1087" s="23"/>
      <c r="F1087" s="23"/>
      <c r="G1087" s="23"/>
      <c r="H1087" s="23"/>
      <c r="I1087" s="23"/>
      <c r="J1087" s="24"/>
      <c r="K1087" s="27"/>
      <c r="L1087" s="24"/>
      <c r="M1087" s="24"/>
      <c r="N1087" s="23"/>
      <c r="O1087" s="27"/>
      <c r="P1087" s="27"/>
      <c r="Q1087" s="23"/>
      <c r="R1087" s="27"/>
      <c r="S1087" s="27"/>
      <c r="T1087" s="27"/>
      <c r="U1087" s="23"/>
      <c r="V1087" s="23"/>
      <c r="W1087" s="23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/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8"/>
      <c r="AY1087" s="28"/>
      <c r="AZ1087" s="28"/>
      <c r="BA1087" s="28"/>
      <c r="BB1087" s="28"/>
      <c r="BC1087" s="28"/>
      <c r="BD1087" s="23"/>
      <c r="BE1087" s="72"/>
      <c r="BF1087" s="72"/>
      <c r="BG1087" s="72"/>
      <c r="BH1087" s="229"/>
      <c r="BI1087" s="229"/>
      <c r="BJ1087" s="27"/>
      <c r="BK1087" s="27"/>
      <c r="BL1087" s="26"/>
      <c r="BM1087" s="27"/>
      <c r="BN1087" s="23"/>
      <c r="BO1087" s="23"/>
      <c r="BP1087" s="23"/>
      <c r="BQ1087" s="23"/>
      <c r="BR1087" s="27"/>
      <c r="BS1087" s="27"/>
      <c r="BT1087" s="78"/>
      <c r="BU1087" s="229"/>
      <c r="BV1087" s="229"/>
      <c r="BW1087" s="27"/>
      <c r="BX1087" s="27"/>
      <c r="BY1087" s="23"/>
      <c r="BZ1087" s="23"/>
      <c r="CA1087" s="23"/>
      <c r="CB1087" s="27"/>
      <c r="CC1087" s="78"/>
      <c r="CD1087" s="229"/>
      <c r="CE1087" s="229"/>
      <c r="CF1087" s="23"/>
      <c r="CG1087" s="27"/>
      <c r="CH1087" s="23"/>
      <c r="CI1087" s="23"/>
      <c r="CJ1087" s="23"/>
      <c r="CK1087" s="23"/>
      <c r="CL1087" s="23"/>
      <c r="CM1087" s="23"/>
      <c r="CN1087" s="23"/>
      <c r="CO1087" s="23"/>
      <c r="CP1087" s="26"/>
      <c r="CQ1087" s="23"/>
      <c r="CR1087" s="23"/>
      <c r="CS1087" s="23"/>
      <c r="CT1087" s="23"/>
      <c r="CU1087" s="23"/>
      <c r="CV1087" s="29"/>
      <c r="CW1087" s="23"/>
      <c r="CX1087" s="23"/>
      <c r="CY1087" s="23"/>
      <c r="CZ1087" s="61"/>
      <c r="DA1087" s="23"/>
      <c r="DB1087" s="23"/>
      <c r="DC1087" s="23"/>
      <c r="DD1087" s="23"/>
      <c r="DE1087" s="23"/>
      <c r="DF1087" s="23"/>
      <c r="DG1087" s="79"/>
      <c r="DH1087" s="80"/>
      <c r="DI1087" s="79"/>
      <c r="DJ1087" s="81"/>
      <c r="DK1087" s="47"/>
      <c r="DL1087" s="47"/>
      <c r="DM1087" s="47"/>
      <c r="DN1087" s="23"/>
      <c r="DO1087" s="23"/>
      <c r="DQ1087" s="50"/>
    </row>
    <row r="1088" spans="2:127" ht="15.75" customHeight="1" x14ac:dyDescent="0.3">
      <c r="B1088" s="5"/>
      <c r="C1088" s="5"/>
      <c r="D1088" s="5"/>
      <c r="E1088" s="23"/>
      <c r="F1088" s="23"/>
      <c r="G1088" s="23"/>
      <c r="H1088" s="23"/>
      <c r="I1088" s="23"/>
      <c r="J1088" s="24"/>
      <c r="K1088" s="27"/>
      <c r="L1088" s="24"/>
      <c r="M1088" s="24"/>
      <c r="N1088" s="23"/>
      <c r="O1088" s="27"/>
      <c r="P1088" s="27"/>
      <c r="Q1088" s="23"/>
      <c r="R1088" s="27"/>
      <c r="S1088" s="27"/>
      <c r="T1088" s="27"/>
      <c r="U1088" s="23"/>
      <c r="V1088" s="23"/>
      <c r="W1088" s="23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  <c r="AM1088" s="27"/>
      <c r="AN1088" s="27"/>
      <c r="AO1088" s="27"/>
      <c r="AP1088" s="27"/>
      <c r="AQ1088" s="27"/>
      <c r="AR1088" s="27"/>
      <c r="AS1088" s="27"/>
      <c r="AT1088" s="27"/>
      <c r="AU1088" s="27"/>
      <c r="AV1088" s="27"/>
      <c r="AW1088" s="27"/>
      <c r="AX1088" s="28"/>
      <c r="AY1088" s="28"/>
      <c r="AZ1088" s="28"/>
      <c r="BA1088" s="28"/>
      <c r="BB1088" s="28"/>
      <c r="BC1088" s="28"/>
      <c r="BD1088" s="23"/>
      <c r="BE1088" s="72"/>
      <c r="BF1088" s="72"/>
      <c r="BG1088" s="72"/>
      <c r="BH1088" s="229"/>
      <c r="BI1088" s="229"/>
      <c r="BJ1088" s="27"/>
      <c r="BK1088" s="27"/>
      <c r="BL1088" s="26"/>
      <c r="BM1088" s="27"/>
      <c r="BN1088" s="23"/>
      <c r="BO1088" s="23"/>
      <c r="BP1088" s="23"/>
      <c r="BQ1088" s="23"/>
      <c r="BR1088" s="27"/>
      <c r="BS1088" s="27"/>
      <c r="BT1088" s="78"/>
      <c r="BU1088" s="229"/>
      <c r="BV1088" s="229"/>
      <c r="BW1088" s="27"/>
      <c r="BX1088" s="27"/>
      <c r="BY1088" s="23"/>
      <c r="BZ1088" s="23"/>
      <c r="CA1088" s="23"/>
      <c r="CB1088" s="27"/>
      <c r="CC1088" s="78"/>
      <c r="CD1088" s="229"/>
      <c r="CE1088" s="229"/>
      <c r="CF1088" s="23"/>
      <c r="CG1088" s="27"/>
      <c r="CH1088" s="23"/>
      <c r="CI1088" s="23"/>
      <c r="CJ1088" s="23"/>
      <c r="CK1088" s="23"/>
      <c r="CL1088" s="23"/>
      <c r="CM1088" s="23"/>
      <c r="CN1088" s="23"/>
      <c r="CO1088" s="23"/>
      <c r="CP1088" s="26"/>
      <c r="CQ1088" s="23"/>
      <c r="CR1088" s="23"/>
      <c r="CS1088" s="23"/>
      <c r="CT1088" s="23"/>
      <c r="CU1088" s="23"/>
      <c r="CV1088" s="29"/>
      <c r="CW1088" s="23"/>
      <c r="CX1088" s="23"/>
      <c r="CY1088" s="23"/>
      <c r="CZ1088" s="61"/>
      <c r="DA1088" s="23"/>
      <c r="DB1088" s="23"/>
      <c r="DC1088" s="23"/>
      <c r="DD1088" s="23"/>
      <c r="DE1088" s="23"/>
      <c r="DF1088" s="23"/>
      <c r="DG1088" s="79"/>
      <c r="DH1088" s="80"/>
      <c r="DI1088" s="79"/>
      <c r="DJ1088" s="81"/>
      <c r="DK1088" s="47"/>
      <c r="DL1088" s="47"/>
      <c r="DM1088" s="47"/>
      <c r="DN1088" s="23"/>
      <c r="DO1088" s="23"/>
      <c r="DQ1088" s="50"/>
    </row>
    <row r="1089" spans="2:121" ht="15.75" customHeight="1" x14ac:dyDescent="0.3">
      <c r="B1089" s="5"/>
      <c r="C1089" s="5"/>
      <c r="D1089" s="5"/>
      <c r="E1089" s="23"/>
      <c r="F1089" s="23"/>
      <c r="G1089" s="23"/>
      <c r="H1089" s="23"/>
      <c r="I1089" s="23"/>
      <c r="J1089" s="24"/>
      <c r="K1089" s="27"/>
      <c r="L1089" s="24"/>
      <c r="M1089" s="24"/>
      <c r="N1089" s="26"/>
      <c r="O1089" s="27"/>
      <c r="P1089" s="27"/>
      <c r="Q1089" s="23"/>
      <c r="R1089" s="27"/>
      <c r="S1089" s="27"/>
      <c r="T1089" s="27"/>
      <c r="U1089" s="23"/>
      <c r="V1089" s="23"/>
      <c r="W1089" s="23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27"/>
      <c r="AI1089" s="27"/>
      <c r="AJ1089" s="27"/>
      <c r="AK1089" s="27"/>
      <c r="AL1089" s="27"/>
      <c r="AM1089" s="27"/>
      <c r="AN1089" s="27"/>
      <c r="AO1089" s="27"/>
      <c r="AP1089" s="27"/>
      <c r="AQ1089" s="27"/>
      <c r="AR1089" s="27"/>
      <c r="AS1089" s="27"/>
      <c r="AT1089" s="27"/>
      <c r="AU1089" s="27"/>
      <c r="AV1089" s="27"/>
      <c r="AW1089" s="27"/>
      <c r="AX1089" s="28"/>
      <c r="AY1089" s="28"/>
      <c r="AZ1089" s="28"/>
      <c r="BA1089" s="28"/>
      <c r="BB1089" s="28"/>
      <c r="BC1089" s="28"/>
      <c r="BD1089" s="23"/>
      <c r="BE1089" s="72"/>
      <c r="BF1089" s="72"/>
      <c r="BG1089" s="72"/>
      <c r="BH1089" s="229"/>
      <c r="BI1089" s="229"/>
      <c r="BJ1089" s="27"/>
      <c r="BK1089" s="83"/>
      <c r="BL1089" s="26"/>
      <c r="BM1089" s="27"/>
      <c r="BN1089" s="23"/>
      <c r="BO1089" s="23"/>
      <c r="BP1089" s="23"/>
      <c r="BQ1089" s="23"/>
      <c r="BR1089" s="27"/>
      <c r="BS1089" s="27"/>
      <c r="BT1089" s="78"/>
      <c r="BU1089" s="229"/>
      <c r="BV1089" s="229"/>
      <c r="BW1089" s="27"/>
      <c r="BX1089" s="27"/>
      <c r="BY1089" s="23"/>
      <c r="BZ1089" s="23"/>
      <c r="CA1089" s="23"/>
      <c r="CB1089" s="27"/>
      <c r="CC1089" s="78"/>
      <c r="CD1089" s="229"/>
      <c r="CE1089" s="229"/>
      <c r="CF1089" s="23"/>
      <c r="CG1089" s="27"/>
      <c r="CH1089" s="23"/>
      <c r="CI1089" s="23"/>
      <c r="CJ1089" s="23"/>
      <c r="CK1089" s="23"/>
      <c r="CL1089" s="84"/>
      <c r="CM1089" s="23"/>
      <c r="CN1089" s="23"/>
      <c r="CO1089" s="23"/>
      <c r="CP1089" s="26"/>
      <c r="CQ1089" s="23"/>
      <c r="CR1089" s="23"/>
      <c r="CS1089" s="23"/>
      <c r="CT1089" s="23"/>
      <c r="CU1089" s="23"/>
      <c r="CV1089" s="23"/>
      <c r="CW1089" s="23"/>
      <c r="CX1089" s="23"/>
      <c r="CY1089" s="23"/>
      <c r="CZ1089" s="61"/>
      <c r="DA1089" s="23"/>
      <c r="DB1089" s="23"/>
      <c r="DC1089" s="23"/>
      <c r="DD1089" s="23"/>
      <c r="DE1089" s="23"/>
      <c r="DF1089" s="23"/>
      <c r="DG1089" s="79"/>
      <c r="DH1089" s="80"/>
      <c r="DI1089" s="79"/>
      <c r="DJ1089" s="81"/>
      <c r="DK1089" s="47"/>
      <c r="DL1089" s="47"/>
      <c r="DM1089" s="47"/>
      <c r="DN1089" s="23"/>
      <c r="DO1089" s="23"/>
      <c r="DQ1089" s="50"/>
    </row>
    <row r="1090" spans="2:121" ht="15.75" customHeight="1" x14ac:dyDescent="0.3">
      <c r="B1090" s="5"/>
      <c r="C1090" s="5"/>
      <c r="D1090" s="5"/>
      <c r="E1090" s="23"/>
      <c r="F1090" s="23"/>
      <c r="G1090" s="23"/>
      <c r="H1090" s="23"/>
      <c r="I1090" s="23"/>
      <c r="J1090" s="24"/>
      <c r="K1090" s="27"/>
      <c r="L1090" s="24"/>
      <c r="M1090" s="24"/>
      <c r="N1090" s="26"/>
      <c r="O1090" s="27"/>
      <c r="P1090" s="27"/>
      <c r="Q1090" s="23"/>
      <c r="R1090" s="27"/>
      <c r="S1090" s="27"/>
      <c r="T1090" s="27"/>
      <c r="U1090" s="23"/>
      <c r="V1090" s="23"/>
      <c r="W1090" s="23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/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8"/>
      <c r="AY1090" s="28"/>
      <c r="AZ1090" s="28"/>
      <c r="BA1090" s="28"/>
      <c r="BB1090" s="28"/>
      <c r="BC1090" s="28"/>
      <c r="BD1090" s="23"/>
      <c r="BE1090" s="72"/>
      <c r="BF1090" s="72"/>
      <c r="BG1090" s="72"/>
      <c r="BH1090" s="229"/>
      <c r="BI1090" s="229"/>
      <c r="BJ1090" s="27"/>
      <c r="BK1090" s="83"/>
      <c r="BL1090" s="26"/>
      <c r="BM1090" s="27"/>
      <c r="BN1090" s="23"/>
      <c r="BO1090" s="23"/>
      <c r="BP1090" s="23"/>
      <c r="BQ1090" s="23"/>
      <c r="BR1090" s="27"/>
      <c r="BS1090" s="27"/>
      <c r="BT1090" s="78"/>
      <c r="BU1090" s="229"/>
      <c r="BV1090" s="229"/>
      <c r="BW1090" s="27"/>
      <c r="BX1090" s="27"/>
      <c r="BY1090" s="23"/>
      <c r="BZ1090" s="23"/>
      <c r="CA1090" s="23"/>
      <c r="CB1090" s="27"/>
      <c r="CC1090" s="78"/>
      <c r="CD1090" s="229"/>
      <c r="CE1090" s="229"/>
      <c r="CF1090" s="23"/>
      <c r="CG1090" s="27"/>
      <c r="CH1090" s="23"/>
      <c r="CI1090" s="23"/>
      <c r="CJ1090" s="23"/>
      <c r="CK1090" s="23"/>
      <c r="CL1090" s="84"/>
      <c r="CM1090" s="23"/>
      <c r="CN1090" s="23"/>
      <c r="CO1090" s="23"/>
      <c r="CP1090" s="26"/>
      <c r="CQ1090" s="23"/>
      <c r="CR1090" s="23"/>
      <c r="CS1090" s="23"/>
      <c r="CT1090" s="23"/>
      <c r="CU1090" s="23"/>
      <c r="CV1090" s="23"/>
      <c r="CW1090" s="23"/>
      <c r="CX1090" s="23"/>
      <c r="CY1090" s="23"/>
      <c r="CZ1090" s="61"/>
      <c r="DA1090" s="23"/>
      <c r="DB1090" s="23"/>
      <c r="DC1090" s="23"/>
      <c r="DD1090" s="23"/>
      <c r="DE1090" s="23"/>
      <c r="DF1090" s="23"/>
      <c r="DG1090" s="79"/>
      <c r="DH1090" s="80"/>
      <c r="DI1090" s="79"/>
      <c r="DJ1090" s="81"/>
      <c r="DK1090" s="47"/>
      <c r="DL1090" s="47"/>
      <c r="DM1090" s="47"/>
      <c r="DN1090" s="23"/>
      <c r="DO1090" s="23"/>
      <c r="DQ1090" s="50"/>
    </row>
    <row r="1091" spans="2:121" ht="15.75" customHeight="1" x14ac:dyDescent="0.3">
      <c r="B1091" s="5"/>
      <c r="C1091" s="5"/>
      <c r="D1091" s="5"/>
      <c r="E1091" s="23"/>
      <c r="F1091" s="23"/>
      <c r="G1091" s="23"/>
      <c r="H1091" s="23"/>
      <c r="I1091" s="23"/>
      <c r="J1091" s="24"/>
      <c r="K1091" s="27"/>
      <c r="L1091" s="24"/>
      <c r="M1091" s="24"/>
      <c r="N1091" s="26"/>
      <c r="O1091" s="27"/>
      <c r="P1091" s="27"/>
      <c r="Q1091" s="23"/>
      <c r="R1091" s="27"/>
      <c r="S1091" s="27"/>
      <c r="T1091" s="27"/>
      <c r="U1091" s="23"/>
      <c r="V1091" s="23"/>
      <c r="W1091" s="23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27"/>
      <c r="AI1091" s="27"/>
      <c r="AJ1091" s="27"/>
      <c r="AK1091" s="27"/>
      <c r="AL1091" s="27"/>
      <c r="AM1091" s="27"/>
      <c r="AN1091" s="27"/>
      <c r="AO1091" s="27"/>
      <c r="AP1091" s="27"/>
      <c r="AQ1091" s="27"/>
      <c r="AR1091" s="27"/>
      <c r="AS1091" s="27"/>
      <c r="AT1091" s="27"/>
      <c r="AU1091" s="27"/>
      <c r="AV1091" s="27"/>
      <c r="AW1091" s="27"/>
      <c r="AX1091" s="28"/>
      <c r="AY1091" s="28"/>
      <c r="AZ1091" s="28"/>
      <c r="BA1091" s="28"/>
      <c r="BB1091" s="28"/>
      <c r="BC1091" s="28"/>
      <c r="BD1091" s="23"/>
      <c r="BE1091" s="72"/>
      <c r="BF1091" s="72"/>
      <c r="BG1091" s="72"/>
      <c r="BH1091" s="229"/>
      <c r="BI1091" s="229"/>
      <c r="BJ1091" s="27"/>
      <c r="BK1091" s="27"/>
      <c r="BL1091" s="26"/>
      <c r="BM1091" s="27"/>
      <c r="BN1091" s="23"/>
      <c r="BO1091" s="23"/>
      <c r="BP1091" s="23"/>
      <c r="BQ1091" s="23"/>
      <c r="BR1091" s="27"/>
      <c r="BS1091" s="27"/>
      <c r="BT1091" s="78"/>
      <c r="BU1091" s="229"/>
      <c r="BV1091" s="229"/>
      <c r="BW1091" s="27"/>
      <c r="BX1091" s="27"/>
      <c r="BY1091" s="23"/>
      <c r="BZ1091" s="23"/>
      <c r="CA1091" s="23"/>
      <c r="CB1091" s="27"/>
      <c r="CC1091" s="78"/>
      <c r="CD1091" s="229"/>
      <c r="CE1091" s="229"/>
      <c r="CF1091" s="23"/>
      <c r="CG1091" s="27"/>
      <c r="CH1091" s="23"/>
      <c r="CI1091" s="23"/>
      <c r="CJ1091" s="23"/>
      <c r="CK1091" s="23"/>
      <c r="CL1091" s="23"/>
      <c r="CM1091" s="23"/>
      <c r="CN1091" s="23"/>
      <c r="CO1091" s="23"/>
      <c r="CP1091" s="26"/>
      <c r="CQ1091" s="23"/>
      <c r="CR1091" s="23"/>
      <c r="CS1091" s="23"/>
      <c r="CT1091" s="23"/>
      <c r="CU1091" s="23"/>
      <c r="CV1091" s="23"/>
      <c r="CW1091" s="23"/>
      <c r="CX1091" s="23"/>
      <c r="CY1091" s="23"/>
      <c r="CZ1091" s="61"/>
      <c r="DA1091" s="23"/>
      <c r="DB1091" s="23"/>
      <c r="DC1091" s="23"/>
      <c r="DD1091" s="23"/>
      <c r="DE1091" s="23"/>
      <c r="DF1091" s="23"/>
      <c r="DG1091" s="79"/>
      <c r="DH1091" s="80"/>
      <c r="DI1091" s="79"/>
      <c r="DJ1091" s="81"/>
      <c r="DK1091" s="47"/>
      <c r="DL1091" s="47"/>
      <c r="DM1091" s="47"/>
      <c r="DN1091" s="23"/>
      <c r="DO1091" s="23"/>
      <c r="DQ1091" s="50"/>
    </row>
    <row r="1092" spans="2:121" ht="15.75" customHeight="1" x14ac:dyDescent="0.3">
      <c r="B1092" s="5"/>
      <c r="C1092" s="5"/>
      <c r="D1092" s="5"/>
      <c r="E1092" s="23"/>
      <c r="F1092" s="29"/>
      <c r="G1092" s="23"/>
      <c r="H1092" s="23"/>
      <c r="I1092" s="23"/>
      <c r="J1092" s="24"/>
      <c r="K1092" s="27"/>
      <c r="L1092" s="24"/>
      <c r="M1092" s="24"/>
      <c r="N1092" s="26"/>
      <c r="O1092" s="27"/>
      <c r="P1092" s="27"/>
      <c r="Q1092" s="23"/>
      <c r="R1092" s="27"/>
      <c r="S1092" s="27"/>
      <c r="T1092" s="27"/>
      <c r="U1092" s="23"/>
      <c r="V1092" s="23"/>
      <c r="W1092" s="29"/>
      <c r="X1092" s="30"/>
      <c r="Y1092" s="30"/>
      <c r="Z1092" s="23"/>
      <c r="AA1092" s="23"/>
      <c r="AB1092" s="27"/>
      <c r="AC1092" s="27"/>
      <c r="AD1092" s="30"/>
      <c r="AE1092" s="30"/>
      <c r="AF1092" s="27"/>
      <c r="AG1092" s="27"/>
      <c r="AH1092" s="27"/>
      <c r="AI1092" s="27"/>
      <c r="AJ1092" s="27"/>
      <c r="AK1092" s="27"/>
      <c r="AL1092" s="27"/>
      <c r="AM1092" s="27"/>
      <c r="AN1092" s="27"/>
      <c r="AO1092" s="27"/>
      <c r="AP1092" s="27"/>
      <c r="AQ1092" s="27"/>
      <c r="AR1092" s="27"/>
      <c r="AS1092" s="27"/>
      <c r="AT1092" s="27"/>
      <c r="AU1092" s="27"/>
      <c r="AV1092" s="27"/>
      <c r="AW1092" s="27"/>
      <c r="AX1092" s="28"/>
      <c r="AY1092" s="28"/>
      <c r="AZ1092" s="28"/>
      <c r="BA1092" s="28"/>
      <c r="BB1092" s="28"/>
      <c r="BC1092" s="28"/>
      <c r="BD1092" s="23"/>
      <c r="BE1092" s="72"/>
      <c r="BF1092" s="72"/>
      <c r="BG1092" s="72"/>
      <c r="BH1092" s="229"/>
      <c r="BI1092" s="229"/>
      <c r="BJ1092" s="27"/>
      <c r="BK1092" s="27"/>
      <c r="BL1092" s="26"/>
      <c r="BM1092" s="27"/>
      <c r="BN1092" s="23"/>
      <c r="BO1092" s="23"/>
      <c r="BP1092" s="23"/>
      <c r="BQ1092" s="23"/>
      <c r="BR1092" s="27"/>
      <c r="BS1092" s="27"/>
      <c r="BT1092" s="78"/>
      <c r="BU1092" s="229"/>
      <c r="BV1092" s="229"/>
      <c r="BW1092" s="27"/>
      <c r="BX1092" s="27"/>
      <c r="BY1092" s="23"/>
      <c r="BZ1092" s="23"/>
      <c r="CA1092" s="23"/>
      <c r="CB1092" s="27"/>
      <c r="CC1092" s="78"/>
      <c r="CD1092" s="229"/>
      <c r="CE1092" s="229"/>
      <c r="CF1092" s="23"/>
      <c r="CG1092" s="27"/>
      <c r="CH1092" s="23"/>
      <c r="CI1092" s="23"/>
      <c r="CJ1092" s="23"/>
      <c r="CK1092" s="23"/>
      <c r="CL1092" s="23"/>
      <c r="CM1092" s="23"/>
      <c r="CN1092" s="23"/>
      <c r="CO1092" s="23"/>
      <c r="CP1092" s="26"/>
      <c r="CQ1092" s="23"/>
      <c r="CR1092" s="23"/>
      <c r="CS1092" s="23"/>
      <c r="CT1092" s="23"/>
      <c r="CU1092" s="23"/>
      <c r="CV1092" s="23"/>
      <c r="CW1092" s="24"/>
      <c r="CX1092" s="23"/>
      <c r="CY1092" s="23"/>
      <c r="CZ1092" s="61"/>
      <c r="DA1092" s="23"/>
      <c r="DB1092" s="23"/>
      <c r="DC1092" s="23"/>
      <c r="DD1092" s="23"/>
      <c r="DE1092" s="23"/>
      <c r="DF1092" s="23"/>
      <c r="DG1092" s="79"/>
      <c r="DH1092" s="80"/>
      <c r="DI1092" s="79"/>
      <c r="DJ1092" s="81"/>
      <c r="DK1092" s="47"/>
      <c r="DL1092" s="47"/>
      <c r="DM1092" s="47"/>
      <c r="DN1092" s="23"/>
      <c r="DO1092" s="23"/>
      <c r="DQ1092" s="50"/>
    </row>
    <row r="1093" spans="2:121" ht="15.75" customHeight="1" x14ac:dyDescent="0.3">
      <c r="B1093" s="5"/>
      <c r="C1093" s="5"/>
      <c r="D1093" s="5"/>
      <c r="E1093" s="23"/>
      <c r="F1093" s="29"/>
      <c r="G1093" s="23"/>
      <c r="H1093" s="23"/>
      <c r="I1093" s="23"/>
      <c r="J1093" s="24"/>
      <c r="K1093" s="27"/>
      <c r="L1093" s="24"/>
      <c r="M1093" s="24"/>
      <c r="N1093" s="26"/>
      <c r="O1093" s="27"/>
      <c r="P1093" s="27"/>
      <c r="Q1093" s="23"/>
      <c r="R1093" s="27"/>
      <c r="S1093" s="27"/>
      <c r="T1093" s="27"/>
      <c r="U1093" s="23"/>
      <c r="V1093" s="23"/>
      <c r="W1093" s="29"/>
      <c r="X1093" s="30"/>
      <c r="Y1093" s="30"/>
      <c r="Z1093" s="23"/>
      <c r="AA1093" s="23"/>
      <c r="AB1093" s="27"/>
      <c r="AC1093" s="27"/>
      <c r="AD1093" s="30"/>
      <c r="AE1093" s="30"/>
      <c r="AF1093" s="27"/>
      <c r="AG1093" s="27"/>
      <c r="AH1093" s="27"/>
      <c r="AI1093" s="27"/>
      <c r="AJ1093" s="27"/>
      <c r="AK1093" s="27"/>
      <c r="AL1093" s="27"/>
      <c r="AM1093" s="27"/>
      <c r="AN1093" s="27"/>
      <c r="AO1093" s="27"/>
      <c r="AP1093" s="27"/>
      <c r="AQ1093" s="27"/>
      <c r="AR1093" s="27"/>
      <c r="AS1093" s="27"/>
      <c r="AT1093" s="27"/>
      <c r="AU1093" s="27"/>
      <c r="AV1093" s="27"/>
      <c r="AW1093" s="27"/>
      <c r="AX1093" s="28"/>
      <c r="AY1093" s="28"/>
      <c r="AZ1093" s="28"/>
      <c r="BA1093" s="28"/>
      <c r="BB1093" s="28"/>
      <c r="BC1093" s="28"/>
      <c r="BD1093" s="23"/>
      <c r="BE1093" s="72"/>
      <c r="BF1093" s="72"/>
      <c r="BG1093" s="72"/>
      <c r="BH1093" s="229"/>
      <c r="BI1093" s="229"/>
      <c r="BJ1093" s="27"/>
      <c r="BK1093" s="27"/>
      <c r="BL1093" s="26"/>
      <c r="BM1093" s="27"/>
      <c r="BN1093" s="23"/>
      <c r="BO1093" s="23"/>
      <c r="BP1093" s="23"/>
      <c r="BQ1093" s="23"/>
      <c r="BR1093" s="27"/>
      <c r="BS1093" s="27"/>
      <c r="BT1093" s="78"/>
      <c r="BU1093" s="229"/>
      <c r="BV1093" s="229"/>
      <c r="BW1093" s="27"/>
      <c r="BX1093" s="27"/>
      <c r="BY1093" s="23"/>
      <c r="BZ1093" s="23"/>
      <c r="CA1093" s="23"/>
      <c r="CB1093" s="27"/>
      <c r="CC1093" s="78"/>
      <c r="CD1093" s="229"/>
      <c r="CE1093" s="229"/>
      <c r="CF1093" s="23"/>
      <c r="CG1093" s="27"/>
      <c r="CH1093" s="23"/>
      <c r="CI1093" s="23"/>
      <c r="CJ1093" s="23"/>
      <c r="CK1093" s="23"/>
      <c r="CL1093" s="23"/>
      <c r="CM1093" s="23"/>
      <c r="CN1093" s="23"/>
      <c r="CO1093" s="23"/>
      <c r="CP1093" s="26"/>
      <c r="CQ1093" s="23"/>
      <c r="CR1093" s="23"/>
      <c r="CS1093" s="23"/>
      <c r="CT1093" s="23"/>
      <c r="CU1093" s="23"/>
      <c r="CV1093" s="23"/>
      <c r="CW1093" s="24"/>
      <c r="CX1093" s="23"/>
      <c r="CY1093" s="23"/>
      <c r="CZ1093" s="61"/>
      <c r="DA1093" s="23"/>
      <c r="DB1093" s="23"/>
      <c r="DC1093" s="23"/>
      <c r="DD1093" s="23"/>
      <c r="DE1093" s="23"/>
      <c r="DF1093" s="23"/>
      <c r="DG1093" s="79"/>
      <c r="DH1093" s="80"/>
      <c r="DI1093" s="79"/>
      <c r="DJ1093" s="81"/>
      <c r="DK1093" s="47"/>
      <c r="DL1093" s="47"/>
      <c r="DM1093" s="47"/>
      <c r="DN1093" s="23"/>
      <c r="DO1093" s="23"/>
      <c r="DQ1093" s="50"/>
    </row>
    <row r="1094" spans="2:121" ht="15.75" customHeight="1" x14ac:dyDescent="0.3">
      <c r="B1094" s="5"/>
      <c r="C1094" s="5"/>
      <c r="D1094" s="5"/>
      <c r="E1094" s="23"/>
      <c r="F1094" s="29"/>
      <c r="G1094" s="23"/>
      <c r="H1094" s="23"/>
      <c r="I1094" s="23"/>
      <c r="J1094" s="24"/>
      <c r="K1094" s="27"/>
      <c r="L1094" s="24"/>
      <c r="M1094" s="24"/>
      <c r="N1094" s="26"/>
      <c r="O1094" s="27"/>
      <c r="P1094" s="27"/>
      <c r="Q1094" s="23"/>
      <c r="R1094" s="27"/>
      <c r="S1094" s="27"/>
      <c r="T1094" s="27"/>
      <c r="U1094" s="23"/>
      <c r="V1094" s="23"/>
      <c r="W1094" s="29"/>
      <c r="X1094" s="30"/>
      <c r="Y1094" s="30"/>
      <c r="Z1094" s="23"/>
      <c r="AA1094" s="23"/>
      <c r="AB1094" s="27"/>
      <c r="AC1094" s="27"/>
      <c r="AD1094" s="30"/>
      <c r="AE1094" s="30"/>
      <c r="AF1094" s="27"/>
      <c r="AG1094" s="27"/>
      <c r="AH1094" s="27"/>
      <c r="AI1094" s="27"/>
      <c r="AJ1094" s="27"/>
      <c r="AK1094" s="27"/>
      <c r="AL1094" s="27"/>
      <c r="AM1094" s="27"/>
      <c r="AN1094" s="27"/>
      <c r="AO1094" s="27"/>
      <c r="AP1094" s="27"/>
      <c r="AQ1094" s="27"/>
      <c r="AR1094" s="27"/>
      <c r="AS1094" s="27"/>
      <c r="AT1094" s="27"/>
      <c r="AU1094" s="27"/>
      <c r="AV1094" s="27"/>
      <c r="AW1094" s="27"/>
      <c r="AX1094" s="28"/>
      <c r="AY1094" s="28"/>
      <c r="AZ1094" s="28"/>
      <c r="BA1094" s="28"/>
      <c r="BB1094" s="28"/>
      <c r="BC1094" s="28"/>
      <c r="BD1094" s="23"/>
      <c r="BE1094" s="72"/>
      <c r="BF1094" s="72"/>
      <c r="BG1094" s="72"/>
      <c r="BH1094" s="229"/>
      <c r="BI1094" s="229"/>
      <c r="BJ1094" s="27"/>
      <c r="BK1094" s="27"/>
      <c r="BL1094" s="26"/>
      <c r="BM1094" s="27"/>
      <c r="BN1094" s="23"/>
      <c r="BO1094" s="23"/>
      <c r="BP1094" s="23"/>
      <c r="BQ1094" s="23"/>
      <c r="BR1094" s="27"/>
      <c r="BS1094" s="27"/>
      <c r="BT1094" s="78"/>
      <c r="BU1094" s="229"/>
      <c r="BV1094" s="229"/>
      <c r="BW1094" s="27"/>
      <c r="BX1094" s="27"/>
      <c r="BY1094" s="23"/>
      <c r="BZ1094" s="23"/>
      <c r="CA1094" s="23"/>
      <c r="CB1094" s="27"/>
      <c r="CC1094" s="78"/>
      <c r="CD1094" s="229"/>
      <c r="CE1094" s="229"/>
      <c r="CF1094" s="23"/>
      <c r="CG1094" s="27"/>
      <c r="CH1094" s="23"/>
      <c r="CI1094" s="23"/>
      <c r="CJ1094" s="23"/>
      <c r="CK1094" s="23"/>
      <c r="CL1094" s="23"/>
      <c r="CM1094" s="23"/>
      <c r="CN1094" s="23"/>
      <c r="CO1094" s="23"/>
      <c r="CP1094" s="26"/>
      <c r="CQ1094" s="23"/>
      <c r="CR1094" s="23"/>
      <c r="CS1094" s="23"/>
      <c r="CT1094" s="23"/>
      <c r="CU1094" s="23"/>
      <c r="CV1094" s="23"/>
      <c r="CW1094" s="24"/>
      <c r="CX1094" s="23"/>
      <c r="CY1094" s="23"/>
      <c r="CZ1094" s="61"/>
      <c r="DA1094" s="23"/>
      <c r="DB1094" s="23"/>
      <c r="DC1094" s="23"/>
      <c r="DD1094" s="23"/>
      <c r="DE1094" s="23"/>
      <c r="DF1094" s="23"/>
      <c r="DG1094" s="79"/>
      <c r="DH1094" s="80"/>
      <c r="DI1094" s="79"/>
      <c r="DJ1094" s="81"/>
      <c r="DK1094" s="47"/>
      <c r="DL1094" s="47"/>
      <c r="DM1094" s="47"/>
      <c r="DN1094" s="23"/>
      <c r="DO1094" s="23"/>
      <c r="DQ1094" s="50"/>
    </row>
    <row r="1095" spans="2:121" ht="15.75" customHeight="1" x14ac:dyDescent="0.3">
      <c r="B1095" s="5"/>
      <c r="C1095" s="5"/>
      <c r="D1095" s="5"/>
      <c r="E1095" s="23"/>
      <c r="F1095" s="23"/>
      <c r="G1095" s="23"/>
      <c r="H1095" s="23"/>
      <c r="I1095" s="23"/>
      <c r="J1095" s="24"/>
      <c r="K1095" s="27"/>
      <c r="L1095" s="24"/>
      <c r="M1095" s="24"/>
      <c r="N1095" s="26"/>
      <c r="O1095" s="27"/>
      <c r="P1095" s="27"/>
      <c r="Q1095" s="23"/>
      <c r="R1095" s="27"/>
      <c r="S1095" s="27"/>
      <c r="T1095" s="27"/>
      <c r="U1095" s="23"/>
      <c r="V1095" s="23"/>
      <c r="W1095" s="29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  <c r="AM1095" s="27"/>
      <c r="AN1095" s="27"/>
      <c r="AO1095" s="27"/>
      <c r="AP1095" s="27"/>
      <c r="AQ1095" s="27"/>
      <c r="AR1095" s="27"/>
      <c r="AS1095" s="27"/>
      <c r="AT1095" s="27"/>
      <c r="AU1095" s="27"/>
      <c r="AV1095" s="27"/>
      <c r="AW1095" s="27"/>
      <c r="AX1095" s="28"/>
      <c r="AY1095" s="28"/>
      <c r="AZ1095" s="28"/>
      <c r="BA1095" s="28"/>
      <c r="BB1095" s="28"/>
      <c r="BC1095" s="28"/>
      <c r="BD1095" s="23"/>
      <c r="BE1095" s="72"/>
      <c r="BF1095" s="72"/>
      <c r="BG1095" s="72"/>
      <c r="BH1095" s="229"/>
      <c r="BI1095" s="229"/>
      <c r="BJ1095" s="27"/>
      <c r="BK1095" s="27"/>
      <c r="BL1095" s="26"/>
      <c r="BM1095" s="27"/>
      <c r="BN1095" s="23"/>
      <c r="BO1095" s="23"/>
      <c r="BP1095" s="23"/>
      <c r="BQ1095" s="23"/>
      <c r="BR1095" s="27"/>
      <c r="BS1095" s="27"/>
      <c r="BT1095" s="78"/>
      <c r="BU1095" s="229"/>
      <c r="BV1095" s="229"/>
      <c r="BW1095" s="27"/>
      <c r="BX1095" s="27"/>
      <c r="BY1095" s="23"/>
      <c r="BZ1095" s="23"/>
      <c r="CA1095" s="23"/>
      <c r="CB1095" s="27"/>
      <c r="CC1095" s="78"/>
      <c r="CD1095" s="229"/>
      <c r="CE1095" s="229"/>
      <c r="CF1095" s="23"/>
      <c r="CG1095" s="27"/>
      <c r="CH1095" s="23"/>
      <c r="CI1095" s="23"/>
      <c r="CJ1095" s="23"/>
      <c r="CK1095" s="23"/>
      <c r="CL1095" s="23"/>
      <c r="CM1095" s="23"/>
      <c r="CN1095" s="23"/>
      <c r="CO1095" s="23"/>
      <c r="CP1095" s="26"/>
      <c r="CQ1095" s="23"/>
      <c r="CR1095" s="23"/>
      <c r="CS1095" s="23"/>
      <c r="CT1095" s="23"/>
      <c r="CU1095" s="23"/>
      <c r="CV1095" s="23"/>
      <c r="CW1095" s="24"/>
      <c r="CX1095" s="23"/>
      <c r="CY1095" s="23"/>
      <c r="CZ1095" s="61"/>
      <c r="DA1095" s="23"/>
      <c r="DB1095" s="23"/>
      <c r="DC1095" s="23"/>
      <c r="DD1095" s="23"/>
      <c r="DE1095" s="23"/>
      <c r="DF1095" s="23"/>
      <c r="DG1095" s="79"/>
      <c r="DH1095" s="80"/>
      <c r="DI1095" s="79"/>
      <c r="DJ1095" s="81"/>
      <c r="DK1095" s="47"/>
      <c r="DL1095" s="47"/>
      <c r="DM1095" s="47"/>
      <c r="DN1095" s="23"/>
      <c r="DO1095" s="23"/>
      <c r="DQ1095" s="50"/>
    </row>
    <row r="1096" spans="2:121" ht="15.75" customHeight="1" x14ac:dyDescent="0.3">
      <c r="B1096" s="5"/>
      <c r="C1096" s="5"/>
      <c r="D1096" s="5"/>
      <c r="E1096" s="23"/>
      <c r="F1096" s="23"/>
      <c r="G1096" s="23"/>
      <c r="H1096" s="23"/>
      <c r="I1096" s="23"/>
      <c r="J1096" s="24"/>
      <c r="K1096" s="27"/>
      <c r="L1096" s="24"/>
      <c r="M1096" s="24"/>
      <c r="N1096" s="26"/>
      <c r="O1096" s="27"/>
      <c r="P1096" s="27"/>
      <c r="Q1096" s="23"/>
      <c r="R1096" s="27"/>
      <c r="S1096" s="27"/>
      <c r="T1096" s="27"/>
      <c r="U1096" s="23"/>
      <c r="V1096" s="23"/>
      <c r="W1096" s="29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  <c r="AM1096" s="27"/>
      <c r="AN1096" s="27"/>
      <c r="AO1096" s="27"/>
      <c r="AP1096" s="27"/>
      <c r="AQ1096" s="27"/>
      <c r="AR1096" s="27"/>
      <c r="AS1096" s="27"/>
      <c r="AT1096" s="27"/>
      <c r="AU1096" s="27"/>
      <c r="AV1096" s="27"/>
      <c r="AW1096" s="27"/>
      <c r="AX1096" s="28"/>
      <c r="AY1096" s="28"/>
      <c r="AZ1096" s="28"/>
      <c r="BA1096" s="28"/>
      <c r="BB1096" s="28"/>
      <c r="BC1096" s="28"/>
      <c r="BD1096" s="23"/>
      <c r="BE1096" s="72"/>
      <c r="BF1096" s="72"/>
      <c r="BG1096" s="72"/>
      <c r="BH1096" s="229"/>
      <c r="BI1096" s="229"/>
      <c r="BJ1096" s="27"/>
      <c r="BK1096" s="27"/>
      <c r="BL1096" s="26"/>
      <c r="BM1096" s="27"/>
      <c r="BN1096" s="23"/>
      <c r="BO1096" s="23"/>
      <c r="BP1096" s="23"/>
      <c r="BQ1096" s="23"/>
      <c r="BR1096" s="27"/>
      <c r="BS1096" s="27"/>
      <c r="BT1096" s="78"/>
      <c r="BU1096" s="229"/>
      <c r="BV1096" s="229"/>
      <c r="BW1096" s="27"/>
      <c r="BX1096" s="27"/>
      <c r="BY1096" s="23"/>
      <c r="BZ1096" s="23"/>
      <c r="CA1096" s="23"/>
      <c r="CB1096" s="27"/>
      <c r="CC1096" s="78"/>
      <c r="CD1096" s="229"/>
      <c r="CE1096" s="229"/>
      <c r="CF1096" s="23"/>
      <c r="CG1096" s="27"/>
      <c r="CH1096" s="23"/>
      <c r="CI1096" s="23"/>
      <c r="CJ1096" s="23"/>
      <c r="CK1096" s="23"/>
      <c r="CL1096" s="23"/>
      <c r="CM1096" s="23"/>
      <c r="CN1096" s="23"/>
      <c r="CO1096" s="23"/>
      <c r="CP1096" s="26"/>
      <c r="CQ1096" s="23"/>
      <c r="CR1096" s="23"/>
      <c r="CS1096" s="23"/>
      <c r="CT1096" s="23"/>
      <c r="CU1096" s="23"/>
      <c r="CV1096" s="23"/>
      <c r="CW1096" s="24"/>
      <c r="CX1096" s="23"/>
      <c r="CY1096" s="23"/>
      <c r="CZ1096" s="61"/>
      <c r="DA1096" s="23"/>
      <c r="DB1096" s="23"/>
      <c r="DC1096" s="23"/>
      <c r="DD1096" s="23"/>
      <c r="DE1096" s="23"/>
      <c r="DF1096" s="23"/>
      <c r="DG1096" s="79"/>
      <c r="DH1096" s="80"/>
      <c r="DI1096" s="79"/>
      <c r="DJ1096" s="81"/>
      <c r="DK1096" s="47"/>
      <c r="DL1096" s="47"/>
      <c r="DM1096" s="47"/>
      <c r="DN1096" s="23"/>
      <c r="DO1096" s="23"/>
      <c r="DQ1096" s="50"/>
    </row>
    <row r="1097" spans="2:121" ht="15.75" customHeight="1" x14ac:dyDescent="0.3">
      <c r="B1097" s="5"/>
      <c r="C1097" s="5"/>
      <c r="D1097" s="5"/>
      <c r="E1097" s="23"/>
      <c r="F1097" s="23"/>
      <c r="G1097" s="23"/>
      <c r="H1097" s="23"/>
      <c r="I1097" s="23"/>
      <c r="J1097" s="24"/>
      <c r="K1097" s="27"/>
      <c r="L1097" s="24"/>
      <c r="M1097" s="24"/>
      <c r="N1097" s="26"/>
      <c r="O1097" s="27"/>
      <c r="P1097" s="27"/>
      <c r="Q1097" s="23"/>
      <c r="R1097" s="27"/>
      <c r="S1097" s="27"/>
      <c r="T1097" s="27"/>
      <c r="U1097" s="23"/>
      <c r="V1097" s="23"/>
      <c r="W1097" s="29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27"/>
      <c r="AI1097" s="27"/>
      <c r="AJ1097" s="27"/>
      <c r="AK1097" s="27"/>
      <c r="AL1097" s="27"/>
      <c r="AM1097" s="27"/>
      <c r="AN1097" s="27"/>
      <c r="AO1097" s="27"/>
      <c r="AP1097" s="27"/>
      <c r="AQ1097" s="27"/>
      <c r="AR1097" s="27"/>
      <c r="AS1097" s="27"/>
      <c r="AT1097" s="27"/>
      <c r="AU1097" s="27"/>
      <c r="AV1097" s="27"/>
      <c r="AW1097" s="27"/>
      <c r="AX1097" s="28"/>
      <c r="AY1097" s="28"/>
      <c r="AZ1097" s="28"/>
      <c r="BA1097" s="28"/>
      <c r="BB1097" s="28"/>
      <c r="BC1097" s="28"/>
      <c r="BD1097" s="23"/>
      <c r="BE1097" s="72"/>
      <c r="BF1097" s="72"/>
      <c r="BG1097" s="72"/>
      <c r="BH1097" s="229"/>
      <c r="BI1097" s="229"/>
      <c r="BJ1097" s="27"/>
      <c r="BK1097" s="27"/>
      <c r="BL1097" s="26"/>
      <c r="BM1097" s="27"/>
      <c r="BN1097" s="23"/>
      <c r="BO1097" s="23"/>
      <c r="BP1097" s="23"/>
      <c r="BQ1097" s="23"/>
      <c r="BR1097" s="27"/>
      <c r="BS1097" s="27"/>
      <c r="BT1097" s="78"/>
      <c r="BU1097" s="229"/>
      <c r="BV1097" s="229"/>
      <c r="BW1097" s="27"/>
      <c r="BX1097" s="27"/>
      <c r="BY1097" s="23"/>
      <c r="BZ1097" s="23"/>
      <c r="CA1097" s="23"/>
      <c r="CB1097" s="27"/>
      <c r="CC1097" s="78"/>
      <c r="CD1097" s="229"/>
      <c r="CE1097" s="229"/>
      <c r="CF1097" s="23"/>
      <c r="CG1097" s="27"/>
      <c r="CH1097" s="23"/>
      <c r="CI1097" s="23"/>
      <c r="CJ1097" s="23"/>
      <c r="CK1097" s="23"/>
      <c r="CL1097" s="23"/>
      <c r="CM1097" s="23"/>
      <c r="CN1097" s="23"/>
      <c r="CO1097" s="23"/>
      <c r="CP1097" s="26"/>
      <c r="CQ1097" s="23"/>
      <c r="CR1097" s="23"/>
      <c r="CS1097" s="23"/>
      <c r="CT1097" s="23"/>
      <c r="CU1097" s="23"/>
      <c r="CV1097" s="23"/>
      <c r="CW1097" s="24"/>
      <c r="CX1097" s="23"/>
      <c r="CY1097" s="23"/>
      <c r="CZ1097" s="61"/>
      <c r="DA1097" s="23"/>
      <c r="DB1097" s="23"/>
      <c r="DC1097" s="23"/>
      <c r="DD1097" s="23"/>
      <c r="DE1097" s="23"/>
      <c r="DF1097" s="23"/>
      <c r="DG1097" s="79"/>
      <c r="DH1097" s="80"/>
      <c r="DI1097" s="79"/>
      <c r="DJ1097" s="81"/>
      <c r="DK1097" s="47"/>
      <c r="DL1097" s="47"/>
      <c r="DM1097" s="47"/>
      <c r="DN1097" s="23"/>
      <c r="DO1097" s="23"/>
      <c r="DQ1097" s="50"/>
    </row>
    <row r="1098" spans="2:121" ht="15.75" customHeight="1" x14ac:dyDescent="0.3">
      <c r="B1098" s="5"/>
      <c r="C1098" s="5"/>
      <c r="D1098" s="5"/>
      <c r="E1098" s="23"/>
      <c r="F1098" s="23"/>
      <c r="G1098" s="23"/>
      <c r="H1098" s="23"/>
      <c r="I1098" s="23"/>
      <c r="J1098" s="24"/>
      <c r="K1098" s="27"/>
      <c r="L1098" s="24"/>
      <c r="M1098" s="24"/>
      <c r="N1098" s="26"/>
      <c r="O1098" s="27"/>
      <c r="P1098" s="27"/>
      <c r="Q1098" s="23"/>
      <c r="R1098" s="27"/>
      <c r="S1098" s="30"/>
      <c r="T1098" s="27"/>
      <c r="U1098" s="23"/>
      <c r="V1098" s="23"/>
      <c r="W1098" s="29"/>
      <c r="X1098" s="30"/>
      <c r="Y1098" s="27"/>
      <c r="Z1098" s="27"/>
      <c r="AA1098" s="27"/>
      <c r="AB1098" s="27"/>
      <c r="AC1098" s="27"/>
      <c r="AD1098" s="30"/>
      <c r="AE1098" s="27"/>
      <c r="AF1098" s="27"/>
      <c r="AG1098" s="27"/>
      <c r="AH1098" s="27"/>
      <c r="AI1098" s="27"/>
      <c r="AJ1098" s="27"/>
      <c r="AK1098" s="27"/>
      <c r="AL1098" s="27"/>
      <c r="AM1098" s="27"/>
      <c r="AN1098" s="27"/>
      <c r="AO1098" s="27"/>
      <c r="AP1098" s="27"/>
      <c r="AQ1098" s="27"/>
      <c r="AR1098" s="27"/>
      <c r="AS1098" s="27"/>
      <c r="AT1098" s="27"/>
      <c r="AU1098" s="27"/>
      <c r="AV1098" s="27"/>
      <c r="AW1098" s="27"/>
      <c r="AX1098" s="28"/>
      <c r="AY1098" s="28"/>
      <c r="AZ1098" s="28"/>
      <c r="BA1098" s="28"/>
      <c r="BB1098" s="28"/>
      <c r="BC1098" s="28"/>
      <c r="BD1098" s="23"/>
      <c r="BE1098" s="72"/>
      <c r="BF1098" s="72"/>
      <c r="BG1098" s="72"/>
      <c r="BH1098" s="229"/>
      <c r="BI1098" s="229"/>
      <c r="BJ1098" s="27"/>
      <c r="BK1098" s="27"/>
      <c r="BL1098" s="26"/>
      <c r="BM1098" s="27"/>
      <c r="BN1098" s="23"/>
      <c r="BO1098" s="23"/>
      <c r="BP1098" s="23"/>
      <c r="BQ1098" s="23"/>
      <c r="BR1098" s="27"/>
      <c r="BS1098" s="27"/>
      <c r="BT1098" s="78"/>
      <c r="BU1098" s="229"/>
      <c r="BV1098" s="229"/>
      <c r="BW1098" s="27"/>
      <c r="BX1098" s="27"/>
      <c r="BY1098" s="23"/>
      <c r="BZ1098" s="23"/>
      <c r="CA1098" s="23"/>
      <c r="CB1098" s="27"/>
      <c r="CC1098" s="78"/>
      <c r="CD1098" s="229"/>
      <c r="CE1098" s="229"/>
      <c r="CF1098" s="23"/>
      <c r="CG1098" s="27"/>
      <c r="CH1098" s="23"/>
      <c r="CI1098" s="23"/>
      <c r="CJ1098" s="23"/>
      <c r="CK1098" s="23"/>
      <c r="CL1098" s="23"/>
      <c r="CM1098" s="23"/>
      <c r="CN1098" s="23"/>
      <c r="CO1098" s="23"/>
      <c r="CP1098" s="26"/>
      <c r="CQ1098" s="23"/>
      <c r="CR1098" s="23"/>
      <c r="CS1098" s="23"/>
      <c r="CT1098" s="23"/>
      <c r="CU1098" s="23"/>
      <c r="CV1098" s="23"/>
      <c r="CW1098" s="23"/>
      <c r="CX1098" s="23"/>
      <c r="CY1098" s="23"/>
      <c r="CZ1098" s="61"/>
      <c r="DA1098" s="23"/>
      <c r="DB1098" s="23"/>
      <c r="DC1098" s="23"/>
      <c r="DD1098" s="23"/>
      <c r="DE1098" s="23"/>
      <c r="DF1098" s="23"/>
      <c r="DG1098" s="79"/>
      <c r="DH1098" s="80"/>
      <c r="DI1098" s="79"/>
      <c r="DJ1098" s="81"/>
      <c r="DK1098" s="47"/>
      <c r="DL1098" s="47"/>
      <c r="DM1098" s="47"/>
      <c r="DN1098" s="23"/>
      <c r="DO1098" s="23"/>
      <c r="DQ1098" s="50"/>
    </row>
    <row r="1099" spans="2:121" ht="15.75" customHeight="1" x14ac:dyDescent="0.3">
      <c r="B1099" s="5"/>
      <c r="C1099" s="5"/>
      <c r="D1099" s="5"/>
      <c r="E1099" s="23"/>
      <c r="F1099" s="23"/>
      <c r="G1099" s="23"/>
      <c r="H1099" s="23"/>
      <c r="I1099" s="23"/>
      <c r="J1099" s="24"/>
      <c r="K1099" s="27"/>
      <c r="L1099" s="24"/>
      <c r="M1099" s="24"/>
      <c r="N1099" s="26"/>
      <c r="O1099" s="27"/>
      <c r="P1099" s="27"/>
      <c r="Q1099" s="23"/>
      <c r="R1099" s="27"/>
      <c r="S1099" s="30"/>
      <c r="T1099" s="27"/>
      <c r="U1099" s="23"/>
      <c r="V1099" s="23"/>
      <c r="W1099" s="29"/>
      <c r="X1099" s="30"/>
      <c r="Y1099" s="27"/>
      <c r="Z1099" s="27"/>
      <c r="AA1099" s="27"/>
      <c r="AB1099" s="27"/>
      <c r="AC1099" s="27"/>
      <c r="AD1099" s="30"/>
      <c r="AE1099" s="27"/>
      <c r="AF1099" s="27"/>
      <c r="AG1099" s="27"/>
      <c r="AH1099" s="27"/>
      <c r="AI1099" s="27"/>
      <c r="AJ1099" s="27"/>
      <c r="AK1099" s="27"/>
      <c r="AL1099" s="27"/>
      <c r="AM1099" s="27"/>
      <c r="AN1099" s="27"/>
      <c r="AO1099" s="27"/>
      <c r="AP1099" s="27"/>
      <c r="AQ1099" s="27"/>
      <c r="AR1099" s="27"/>
      <c r="AS1099" s="27"/>
      <c r="AT1099" s="27"/>
      <c r="AU1099" s="27"/>
      <c r="AV1099" s="27"/>
      <c r="AW1099" s="27"/>
      <c r="AX1099" s="28"/>
      <c r="AY1099" s="28"/>
      <c r="AZ1099" s="28"/>
      <c r="BA1099" s="28"/>
      <c r="BB1099" s="28"/>
      <c r="BC1099" s="28"/>
      <c r="BD1099" s="23"/>
      <c r="BE1099" s="72"/>
      <c r="BF1099" s="72"/>
      <c r="BG1099" s="72"/>
      <c r="BH1099" s="229"/>
      <c r="BI1099" s="229"/>
      <c r="BJ1099" s="27"/>
      <c r="BK1099" s="27"/>
      <c r="BL1099" s="26"/>
      <c r="BM1099" s="27"/>
      <c r="BN1099" s="23"/>
      <c r="BO1099" s="23"/>
      <c r="BP1099" s="23"/>
      <c r="BQ1099" s="23"/>
      <c r="BR1099" s="27"/>
      <c r="BS1099" s="27"/>
      <c r="BT1099" s="78"/>
      <c r="BU1099" s="229"/>
      <c r="BV1099" s="229"/>
      <c r="BW1099" s="27"/>
      <c r="BX1099" s="27"/>
      <c r="BY1099" s="23"/>
      <c r="BZ1099" s="23"/>
      <c r="CA1099" s="23"/>
      <c r="CB1099" s="27"/>
      <c r="CC1099" s="78"/>
      <c r="CD1099" s="229"/>
      <c r="CE1099" s="229"/>
      <c r="CF1099" s="23"/>
      <c r="CG1099" s="27"/>
      <c r="CH1099" s="23"/>
      <c r="CI1099" s="23"/>
      <c r="CJ1099" s="23"/>
      <c r="CK1099" s="23"/>
      <c r="CL1099" s="23"/>
      <c r="CM1099" s="23"/>
      <c r="CN1099" s="23"/>
      <c r="CO1099" s="23"/>
      <c r="CP1099" s="26"/>
      <c r="CQ1099" s="23"/>
      <c r="CR1099" s="23"/>
      <c r="CS1099" s="23"/>
      <c r="CT1099" s="23"/>
      <c r="CU1099" s="23"/>
      <c r="CV1099" s="23"/>
      <c r="CW1099" s="23"/>
      <c r="CX1099" s="23"/>
      <c r="CY1099" s="23"/>
      <c r="CZ1099" s="61"/>
      <c r="DA1099" s="23"/>
      <c r="DB1099" s="23"/>
      <c r="DC1099" s="23"/>
      <c r="DD1099" s="23"/>
      <c r="DE1099" s="23"/>
      <c r="DF1099" s="23"/>
      <c r="DG1099" s="79"/>
      <c r="DH1099" s="80"/>
      <c r="DI1099" s="79"/>
      <c r="DJ1099" s="81"/>
      <c r="DK1099" s="47"/>
      <c r="DL1099" s="47"/>
      <c r="DM1099" s="47"/>
      <c r="DN1099" s="23"/>
      <c r="DO1099" s="23"/>
      <c r="DQ1099" s="50"/>
    </row>
    <row r="1100" spans="2:121" ht="15.75" customHeight="1" x14ac:dyDescent="0.3">
      <c r="B1100" s="5"/>
      <c r="C1100" s="5"/>
      <c r="D1100" s="5"/>
      <c r="E1100" s="23"/>
      <c r="F1100" s="23"/>
      <c r="G1100" s="23"/>
      <c r="H1100" s="23"/>
      <c r="I1100" s="23"/>
      <c r="J1100" s="24"/>
      <c r="K1100" s="27"/>
      <c r="L1100" s="24"/>
      <c r="M1100" s="24"/>
      <c r="N1100" s="26"/>
      <c r="O1100" s="27"/>
      <c r="P1100" s="27"/>
      <c r="Q1100" s="23"/>
      <c r="R1100" s="27"/>
      <c r="S1100" s="30"/>
      <c r="T1100" s="27"/>
      <c r="U1100" s="23"/>
      <c r="V1100" s="23"/>
      <c r="W1100" s="29"/>
      <c r="X1100" s="30"/>
      <c r="Y1100" s="27"/>
      <c r="Z1100" s="27"/>
      <c r="AA1100" s="27"/>
      <c r="AB1100" s="27"/>
      <c r="AC1100" s="27"/>
      <c r="AD1100" s="30"/>
      <c r="AE1100" s="27"/>
      <c r="AF1100" s="27"/>
      <c r="AG1100" s="27"/>
      <c r="AH1100" s="27"/>
      <c r="AI1100" s="27"/>
      <c r="AJ1100" s="27"/>
      <c r="AK1100" s="27"/>
      <c r="AL1100" s="27"/>
      <c r="AM1100" s="27"/>
      <c r="AN1100" s="27"/>
      <c r="AO1100" s="27"/>
      <c r="AP1100" s="27"/>
      <c r="AQ1100" s="27"/>
      <c r="AR1100" s="27"/>
      <c r="AS1100" s="27"/>
      <c r="AT1100" s="27"/>
      <c r="AU1100" s="27"/>
      <c r="AV1100" s="27"/>
      <c r="AW1100" s="27"/>
      <c r="AX1100" s="28"/>
      <c r="AY1100" s="28"/>
      <c r="AZ1100" s="28"/>
      <c r="BA1100" s="28"/>
      <c r="BB1100" s="28"/>
      <c r="BC1100" s="28"/>
      <c r="BD1100" s="23"/>
      <c r="BE1100" s="72"/>
      <c r="BF1100" s="72"/>
      <c r="BG1100" s="72"/>
      <c r="BH1100" s="229"/>
      <c r="BI1100" s="229"/>
      <c r="BJ1100" s="27"/>
      <c r="BK1100" s="27"/>
      <c r="BL1100" s="26"/>
      <c r="BM1100" s="27"/>
      <c r="BN1100" s="23"/>
      <c r="BO1100" s="23"/>
      <c r="BP1100" s="23"/>
      <c r="BQ1100" s="23"/>
      <c r="BR1100" s="27"/>
      <c r="BS1100" s="27"/>
      <c r="BT1100" s="78"/>
      <c r="BU1100" s="229"/>
      <c r="BV1100" s="229"/>
      <c r="BW1100" s="27"/>
      <c r="BX1100" s="27"/>
      <c r="BY1100" s="23"/>
      <c r="BZ1100" s="23"/>
      <c r="CA1100" s="23"/>
      <c r="CB1100" s="27"/>
      <c r="CC1100" s="78"/>
      <c r="CD1100" s="229"/>
      <c r="CE1100" s="229"/>
      <c r="CF1100" s="23"/>
      <c r="CG1100" s="27"/>
      <c r="CH1100" s="23"/>
      <c r="CI1100" s="23"/>
      <c r="CJ1100" s="23"/>
      <c r="CK1100" s="23"/>
      <c r="CL1100" s="23"/>
      <c r="CM1100" s="23"/>
      <c r="CN1100" s="23"/>
      <c r="CO1100" s="23"/>
      <c r="CP1100" s="26"/>
      <c r="CQ1100" s="23"/>
      <c r="CR1100" s="23"/>
      <c r="CS1100" s="23"/>
      <c r="CT1100" s="23"/>
      <c r="CU1100" s="23"/>
      <c r="CV1100" s="23"/>
      <c r="CW1100" s="23"/>
      <c r="CX1100" s="23"/>
      <c r="CY1100" s="23"/>
      <c r="CZ1100" s="61"/>
      <c r="DA1100" s="23"/>
      <c r="DB1100" s="23"/>
      <c r="DC1100" s="23"/>
      <c r="DD1100" s="23"/>
      <c r="DE1100" s="23"/>
      <c r="DF1100" s="23"/>
      <c r="DG1100" s="79"/>
      <c r="DH1100" s="80"/>
      <c r="DI1100" s="79"/>
      <c r="DJ1100" s="81"/>
      <c r="DK1100" s="47"/>
      <c r="DL1100" s="47"/>
      <c r="DM1100" s="47"/>
      <c r="DN1100" s="23"/>
      <c r="DO1100" s="23"/>
      <c r="DQ1100" s="50"/>
    </row>
    <row r="1101" spans="2:121" ht="15.75" customHeight="1" x14ac:dyDescent="0.3">
      <c r="B1101" s="5"/>
      <c r="C1101" s="5"/>
      <c r="D1101" s="5"/>
      <c r="E1101" s="23"/>
      <c r="F1101" s="23"/>
      <c r="G1101" s="23"/>
      <c r="H1101" s="23"/>
      <c r="I1101" s="23"/>
      <c r="J1101" s="24"/>
      <c r="K1101" s="27"/>
      <c r="L1101" s="24"/>
      <c r="M1101" s="24"/>
      <c r="N1101" s="23"/>
      <c r="O1101" s="27"/>
      <c r="P1101" s="27"/>
      <c r="Q1101" s="23"/>
      <c r="R1101" s="27"/>
      <c r="S1101" s="30"/>
      <c r="T1101" s="27"/>
      <c r="U1101" s="23"/>
      <c r="V1101" s="23"/>
      <c r="W1101" s="29"/>
      <c r="X1101" s="30"/>
      <c r="Y1101" s="27"/>
      <c r="Z1101" s="27"/>
      <c r="AA1101" s="27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  <c r="AM1101" s="27"/>
      <c r="AN1101" s="27"/>
      <c r="AO1101" s="27"/>
      <c r="AP1101" s="27"/>
      <c r="AQ1101" s="27"/>
      <c r="AR1101" s="27"/>
      <c r="AS1101" s="27"/>
      <c r="AT1101" s="27"/>
      <c r="AU1101" s="27"/>
      <c r="AV1101" s="27"/>
      <c r="AW1101" s="27"/>
      <c r="AX1101" s="28"/>
      <c r="AY1101" s="28"/>
      <c r="AZ1101" s="28"/>
      <c r="BA1101" s="28"/>
      <c r="BB1101" s="28"/>
      <c r="BC1101" s="28"/>
      <c r="BD1101" s="23"/>
      <c r="BE1101" s="72"/>
      <c r="BF1101" s="72"/>
      <c r="BG1101" s="72"/>
      <c r="BH1101" s="229"/>
      <c r="BI1101" s="229"/>
      <c r="BJ1101" s="27"/>
      <c r="BK1101" s="27"/>
      <c r="BL1101" s="26"/>
      <c r="BM1101" s="27"/>
      <c r="BN1101" s="23"/>
      <c r="BO1101" s="23"/>
      <c r="BP1101" s="23"/>
      <c r="BQ1101" s="23"/>
      <c r="BR1101" s="27"/>
      <c r="BS1101" s="27"/>
      <c r="BT1101" s="78"/>
      <c r="BU1101" s="229"/>
      <c r="BV1101" s="229"/>
      <c r="BW1101" s="27"/>
      <c r="BX1101" s="27"/>
      <c r="BY1101" s="23"/>
      <c r="BZ1101" s="23"/>
      <c r="CA1101" s="23"/>
      <c r="CB1101" s="27"/>
      <c r="CC1101" s="78"/>
      <c r="CD1101" s="229"/>
      <c r="CE1101" s="229"/>
      <c r="CF1101" s="23"/>
      <c r="CG1101" s="27"/>
      <c r="CH1101" s="23"/>
      <c r="CI1101" s="23"/>
      <c r="CJ1101" s="23"/>
      <c r="CK1101" s="23"/>
      <c r="CL1101" s="23"/>
      <c r="CM1101" s="23"/>
      <c r="CN1101" s="23"/>
      <c r="CO1101" s="23"/>
      <c r="CP1101" s="26"/>
      <c r="CQ1101" s="23"/>
      <c r="CR1101" s="23"/>
      <c r="CS1101" s="23"/>
      <c r="CT1101" s="23"/>
      <c r="CU1101" s="23"/>
      <c r="CV1101" s="23"/>
      <c r="CW1101" s="23"/>
      <c r="CX1101" s="23"/>
      <c r="CY1101" s="23"/>
      <c r="CZ1101" s="61"/>
      <c r="DA1101" s="23"/>
      <c r="DB1101" s="23"/>
      <c r="DC1101" s="23"/>
      <c r="DD1101" s="23"/>
      <c r="DE1101" s="23"/>
      <c r="DF1101" s="23"/>
      <c r="DG1101" s="79"/>
      <c r="DH1101" s="80"/>
      <c r="DI1101" s="79"/>
      <c r="DJ1101" s="81"/>
      <c r="DK1101" s="47"/>
      <c r="DL1101" s="47"/>
      <c r="DM1101" s="47"/>
      <c r="DN1101" s="23"/>
      <c r="DO1101" s="23"/>
      <c r="DQ1101" s="50"/>
    </row>
    <row r="1102" spans="2:121" ht="15.75" customHeight="1" x14ac:dyDescent="0.3">
      <c r="B1102" s="5"/>
      <c r="C1102" s="5"/>
      <c r="D1102" s="5"/>
      <c r="E1102" s="23"/>
      <c r="F1102" s="23"/>
      <c r="G1102" s="23"/>
      <c r="H1102" s="23"/>
      <c r="I1102" s="23"/>
      <c r="J1102" s="24"/>
      <c r="K1102" s="27"/>
      <c r="L1102" s="24"/>
      <c r="M1102" s="24"/>
      <c r="N1102" s="23"/>
      <c r="O1102" s="27"/>
      <c r="P1102" s="27"/>
      <c r="Q1102" s="23"/>
      <c r="R1102" s="27"/>
      <c r="S1102" s="30"/>
      <c r="T1102" s="27"/>
      <c r="U1102" s="23"/>
      <c r="V1102" s="23"/>
      <c r="W1102" s="29"/>
      <c r="X1102" s="30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27"/>
      <c r="AI1102" s="27"/>
      <c r="AJ1102" s="27"/>
      <c r="AK1102" s="27"/>
      <c r="AL1102" s="27"/>
      <c r="AM1102" s="27"/>
      <c r="AN1102" s="27"/>
      <c r="AO1102" s="27"/>
      <c r="AP1102" s="27"/>
      <c r="AQ1102" s="27"/>
      <c r="AR1102" s="27"/>
      <c r="AS1102" s="27"/>
      <c r="AT1102" s="27"/>
      <c r="AU1102" s="27"/>
      <c r="AV1102" s="27"/>
      <c r="AW1102" s="27"/>
      <c r="AX1102" s="28"/>
      <c r="AY1102" s="28"/>
      <c r="AZ1102" s="28"/>
      <c r="BA1102" s="28"/>
      <c r="BB1102" s="28"/>
      <c r="BC1102" s="28"/>
      <c r="BD1102" s="23"/>
      <c r="BE1102" s="72"/>
      <c r="BF1102" s="72"/>
      <c r="BG1102" s="72"/>
      <c r="BH1102" s="229"/>
      <c r="BI1102" s="229"/>
      <c r="BJ1102" s="27"/>
      <c r="BK1102" s="27"/>
      <c r="BL1102" s="26"/>
      <c r="BM1102" s="27"/>
      <c r="BN1102" s="23"/>
      <c r="BO1102" s="23"/>
      <c r="BP1102" s="23"/>
      <c r="BQ1102" s="23"/>
      <c r="BR1102" s="27"/>
      <c r="BS1102" s="27"/>
      <c r="BT1102" s="78"/>
      <c r="BU1102" s="229"/>
      <c r="BV1102" s="229"/>
      <c r="BW1102" s="27"/>
      <c r="BX1102" s="27"/>
      <c r="BY1102" s="23"/>
      <c r="BZ1102" s="23"/>
      <c r="CA1102" s="23"/>
      <c r="CB1102" s="27"/>
      <c r="CC1102" s="78"/>
      <c r="CD1102" s="229"/>
      <c r="CE1102" s="229"/>
      <c r="CF1102" s="23"/>
      <c r="CG1102" s="27"/>
      <c r="CH1102" s="23"/>
      <c r="CI1102" s="23"/>
      <c r="CJ1102" s="23"/>
      <c r="CK1102" s="23"/>
      <c r="CL1102" s="23"/>
      <c r="CM1102" s="23"/>
      <c r="CN1102" s="23"/>
      <c r="CO1102" s="23"/>
      <c r="CP1102" s="26"/>
      <c r="CQ1102" s="23"/>
      <c r="CR1102" s="23"/>
      <c r="CS1102" s="23"/>
      <c r="CT1102" s="23"/>
      <c r="CU1102" s="23"/>
      <c r="CV1102" s="23"/>
      <c r="CW1102" s="23"/>
      <c r="CX1102" s="23"/>
      <c r="CY1102" s="23"/>
      <c r="CZ1102" s="61"/>
      <c r="DA1102" s="23"/>
      <c r="DB1102" s="23"/>
      <c r="DC1102" s="23"/>
      <c r="DD1102" s="23"/>
      <c r="DE1102" s="23"/>
      <c r="DF1102" s="23"/>
      <c r="DG1102" s="86"/>
      <c r="DH1102" s="80"/>
      <c r="DI1102" s="79"/>
      <c r="DJ1102" s="81"/>
      <c r="DK1102" s="47"/>
      <c r="DL1102" s="47"/>
      <c r="DM1102" s="47"/>
      <c r="DN1102" s="23"/>
      <c r="DO1102" s="23"/>
      <c r="DQ1102" s="50"/>
    </row>
    <row r="1103" spans="2:121" ht="15.75" customHeight="1" x14ac:dyDescent="0.3">
      <c r="B1103" s="5"/>
      <c r="C1103" s="5"/>
      <c r="D1103" s="5"/>
      <c r="E1103" s="23"/>
      <c r="F1103" s="23"/>
      <c r="G1103" s="23"/>
      <c r="H1103" s="23"/>
      <c r="I1103" s="23"/>
      <c r="J1103" s="24"/>
      <c r="K1103" s="27"/>
      <c r="L1103" s="24"/>
      <c r="M1103" s="24"/>
      <c r="N1103" s="23"/>
      <c r="O1103" s="27"/>
      <c r="P1103" s="27"/>
      <c r="Q1103" s="23"/>
      <c r="R1103" s="27"/>
      <c r="S1103" s="30"/>
      <c r="T1103" s="27"/>
      <c r="U1103" s="23"/>
      <c r="V1103" s="23"/>
      <c r="W1103" s="29"/>
      <c r="X1103" s="30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M1103" s="27"/>
      <c r="AN1103" s="27"/>
      <c r="AO1103" s="27"/>
      <c r="AP1103" s="27"/>
      <c r="AQ1103" s="27"/>
      <c r="AR1103" s="27"/>
      <c r="AS1103" s="27"/>
      <c r="AT1103" s="27"/>
      <c r="AU1103" s="27"/>
      <c r="AV1103" s="27"/>
      <c r="AW1103" s="27"/>
      <c r="AX1103" s="28"/>
      <c r="AY1103" s="28"/>
      <c r="AZ1103" s="28"/>
      <c r="BA1103" s="28"/>
      <c r="BB1103" s="28"/>
      <c r="BC1103" s="28"/>
      <c r="BD1103" s="23"/>
      <c r="BE1103" s="72"/>
      <c r="BF1103" s="72"/>
      <c r="BG1103" s="72"/>
      <c r="BH1103" s="229"/>
      <c r="BI1103" s="229"/>
      <c r="BJ1103" s="27"/>
      <c r="BK1103" s="27"/>
      <c r="BL1103" s="26"/>
      <c r="BM1103" s="27"/>
      <c r="BN1103" s="23"/>
      <c r="BO1103" s="23"/>
      <c r="BP1103" s="23"/>
      <c r="BQ1103" s="23"/>
      <c r="BR1103" s="27"/>
      <c r="BS1103" s="27"/>
      <c r="BT1103" s="78"/>
      <c r="BU1103" s="229"/>
      <c r="BV1103" s="229"/>
      <c r="BW1103" s="27"/>
      <c r="BX1103" s="27"/>
      <c r="BY1103" s="23"/>
      <c r="BZ1103" s="23"/>
      <c r="CA1103" s="23"/>
      <c r="CB1103" s="27"/>
      <c r="CC1103" s="78"/>
      <c r="CD1103" s="229"/>
      <c r="CE1103" s="229"/>
      <c r="CF1103" s="23"/>
      <c r="CG1103" s="27"/>
      <c r="CH1103" s="23"/>
      <c r="CI1103" s="23"/>
      <c r="CJ1103" s="23"/>
      <c r="CK1103" s="23"/>
      <c r="CL1103" s="23"/>
      <c r="CM1103" s="23"/>
      <c r="CN1103" s="23"/>
      <c r="CO1103" s="23"/>
      <c r="CP1103" s="26"/>
      <c r="CQ1103" s="23"/>
      <c r="CR1103" s="23"/>
      <c r="CS1103" s="23"/>
      <c r="CT1103" s="23"/>
      <c r="CU1103" s="23"/>
      <c r="CV1103" s="23"/>
      <c r="CW1103" s="23"/>
      <c r="CX1103" s="23"/>
      <c r="CY1103" s="23"/>
      <c r="CZ1103" s="61"/>
      <c r="DA1103" s="23"/>
      <c r="DB1103" s="23"/>
      <c r="DC1103" s="23"/>
      <c r="DD1103" s="23"/>
      <c r="DE1103" s="23"/>
      <c r="DF1103" s="23"/>
      <c r="DG1103" s="79"/>
      <c r="DH1103" s="80"/>
      <c r="DI1103" s="79"/>
      <c r="DJ1103" s="81"/>
      <c r="DK1103" s="47"/>
      <c r="DL1103" s="47"/>
      <c r="DM1103" s="47"/>
      <c r="DN1103" s="23"/>
      <c r="DO1103" s="23"/>
      <c r="DQ1103" s="50"/>
    </row>
    <row r="1104" spans="2:121" ht="15.75" customHeight="1" x14ac:dyDescent="0.3">
      <c r="B1104" s="5"/>
      <c r="C1104" s="5"/>
      <c r="D1104" s="5"/>
      <c r="E1104" s="23"/>
      <c r="F1104" s="23"/>
      <c r="G1104" s="23"/>
      <c r="H1104" s="23"/>
      <c r="I1104" s="23"/>
      <c r="J1104" s="24"/>
      <c r="K1104" s="27"/>
      <c r="L1104" s="24"/>
      <c r="M1104" s="24"/>
      <c r="N1104" s="26"/>
      <c r="O1104" s="27"/>
      <c r="P1104" s="27"/>
      <c r="Q1104" s="23"/>
      <c r="R1104" s="27"/>
      <c r="S1104" s="30"/>
      <c r="T1104" s="30"/>
      <c r="U1104" s="23"/>
      <c r="V1104" s="23"/>
      <c r="W1104" s="29"/>
      <c r="X1104" s="30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  <c r="AI1104" s="27"/>
      <c r="AJ1104" s="27"/>
      <c r="AK1104" s="27"/>
      <c r="AL1104" s="27"/>
      <c r="AM1104" s="27"/>
      <c r="AN1104" s="27"/>
      <c r="AO1104" s="27"/>
      <c r="AP1104" s="27"/>
      <c r="AQ1104" s="27"/>
      <c r="AR1104" s="27"/>
      <c r="AS1104" s="27"/>
      <c r="AT1104" s="27"/>
      <c r="AU1104" s="27"/>
      <c r="AV1104" s="27"/>
      <c r="AW1104" s="27"/>
      <c r="AX1104" s="28"/>
      <c r="AY1104" s="28"/>
      <c r="AZ1104" s="28"/>
      <c r="BA1104" s="28"/>
      <c r="BB1104" s="28"/>
      <c r="BC1104" s="28"/>
      <c r="BD1104" s="23"/>
      <c r="BE1104" s="72"/>
      <c r="BF1104" s="72"/>
      <c r="BG1104" s="72"/>
      <c r="BH1104" s="229"/>
      <c r="BI1104" s="229"/>
      <c r="BJ1104" s="27"/>
      <c r="BK1104" s="27"/>
      <c r="BL1104" s="26"/>
      <c r="BM1104" s="27"/>
      <c r="BN1104" s="23"/>
      <c r="BO1104" s="23"/>
      <c r="BP1104" s="23"/>
      <c r="BQ1104" s="23"/>
      <c r="BR1104" s="27"/>
      <c r="BS1104" s="27"/>
      <c r="BT1104" s="78"/>
      <c r="BU1104" s="229"/>
      <c r="BV1104" s="229"/>
      <c r="BW1104" s="27"/>
      <c r="BX1104" s="27"/>
      <c r="BY1104" s="23"/>
      <c r="BZ1104" s="23"/>
      <c r="CA1104" s="23"/>
      <c r="CB1104" s="27"/>
      <c r="CC1104" s="78"/>
      <c r="CD1104" s="229"/>
      <c r="CE1104" s="229"/>
      <c r="CF1104" s="23"/>
      <c r="CG1104" s="27"/>
      <c r="CH1104" s="23"/>
      <c r="CI1104" s="23"/>
      <c r="CJ1104" s="23"/>
      <c r="CK1104" s="23"/>
      <c r="CL1104" s="29"/>
      <c r="CM1104" s="23"/>
      <c r="CN1104" s="23"/>
      <c r="CO1104" s="23"/>
      <c r="CP1104" s="26"/>
      <c r="CQ1104" s="23"/>
      <c r="CR1104" s="23"/>
      <c r="CS1104" s="23"/>
      <c r="CT1104" s="23"/>
      <c r="CU1104" s="23"/>
      <c r="CV1104" s="23"/>
      <c r="CW1104" s="23"/>
      <c r="CX1104" s="23"/>
      <c r="CY1104" s="23"/>
      <c r="CZ1104" s="61"/>
      <c r="DA1104" s="23"/>
      <c r="DB1104" s="23"/>
      <c r="DC1104" s="23"/>
      <c r="DD1104" s="23"/>
      <c r="DE1104" s="23"/>
      <c r="DF1104" s="23"/>
      <c r="DG1104" s="79"/>
      <c r="DH1104" s="80"/>
      <c r="DI1104" s="79"/>
      <c r="DJ1104" s="81"/>
      <c r="DK1104" s="47"/>
      <c r="DL1104" s="47"/>
      <c r="DM1104" s="47"/>
      <c r="DN1104" s="23"/>
      <c r="DO1104" s="23"/>
      <c r="DQ1104" s="50"/>
    </row>
    <row r="1105" spans="2:121" ht="15.75" customHeight="1" x14ac:dyDescent="0.3">
      <c r="B1105" s="5"/>
      <c r="C1105" s="5"/>
      <c r="D1105" s="5"/>
      <c r="E1105" s="23"/>
      <c r="F1105" s="23"/>
      <c r="G1105" s="23"/>
      <c r="H1105" s="23"/>
      <c r="I1105" s="23"/>
      <c r="J1105" s="24"/>
      <c r="K1105" s="27"/>
      <c r="L1105" s="24"/>
      <c r="M1105" s="24"/>
      <c r="N1105" s="26"/>
      <c r="O1105" s="27"/>
      <c r="P1105" s="27"/>
      <c r="Q1105" s="23"/>
      <c r="R1105" s="27"/>
      <c r="S1105" s="30"/>
      <c r="T1105" s="30"/>
      <c r="U1105" s="23"/>
      <c r="V1105" s="23"/>
      <c r="W1105" s="29"/>
      <c r="X1105" s="30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27"/>
      <c r="AI1105" s="27"/>
      <c r="AJ1105" s="27"/>
      <c r="AK1105" s="27"/>
      <c r="AL1105" s="27"/>
      <c r="AM1105" s="27"/>
      <c r="AN1105" s="27"/>
      <c r="AO1105" s="27"/>
      <c r="AP1105" s="27"/>
      <c r="AQ1105" s="27"/>
      <c r="AR1105" s="27"/>
      <c r="AS1105" s="27"/>
      <c r="AT1105" s="27"/>
      <c r="AU1105" s="27"/>
      <c r="AV1105" s="27"/>
      <c r="AW1105" s="27"/>
      <c r="AX1105" s="28"/>
      <c r="AY1105" s="28"/>
      <c r="AZ1105" s="28"/>
      <c r="BA1105" s="28"/>
      <c r="BB1105" s="28"/>
      <c r="BC1105" s="28"/>
      <c r="BD1105" s="23"/>
      <c r="BE1105" s="72"/>
      <c r="BF1105" s="72"/>
      <c r="BG1105" s="72"/>
      <c r="BH1105" s="229"/>
      <c r="BI1105" s="229"/>
      <c r="BJ1105" s="27"/>
      <c r="BK1105" s="27"/>
      <c r="BL1105" s="26"/>
      <c r="BM1105" s="27"/>
      <c r="BN1105" s="23"/>
      <c r="BO1105" s="23"/>
      <c r="BP1105" s="23"/>
      <c r="BQ1105" s="23"/>
      <c r="BR1105" s="27"/>
      <c r="BS1105" s="27"/>
      <c r="BT1105" s="78"/>
      <c r="BU1105" s="229"/>
      <c r="BV1105" s="229"/>
      <c r="BW1105" s="27"/>
      <c r="BX1105" s="27"/>
      <c r="BY1105" s="23"/>
      <c r="BZ1105" s="23"/>
      <c r="CA1105" s="23"/>
      <c r="CB1105" s="27"/>
      <c r="CC1105" s="78"/>
      <c r="CD1105" s="229"/>
      <c r="CE1105" s="229"/>
      <c r="CF1105" s="23"/>
      <c r="CG1105" s="27"/>
      <c r="CH1105" s="23"/>
      <c r="CI1105" s="23"/>
      <c r="CJ1105" s="23"/>
      <c r="CK1105" s="23"/>
      <c r="CL1105" s="29"/>
      <c r="CM1105" s="23"/>
      <c r="CN1105" s="23"/>
      <c r="CO1105" s="23"/>
      <c r="CP1105" s="26"/>
      <c r="CQ1105" s="23"/>
      <c r="CR1105" s="23"/>
      <c r="CS1105" s="23"/>
      <c r="CT1105" s="23"/>
      <c r="CU1105" s="23"/>
      <c r="CV1105" s="23"/>
      <c r="CW1105" s="23"/>
      <c r="CX1105" s="23"/>
      <c r="CY1105" s="23"/>
      <c r="CZ1105" s="61"/>
      <c r="DA1105" s="23"/>
      <c r="DB1105" s="23"/>
      <c r="DC1105" s="23"/>
      <c r="DD1105" s="23"/>
      <c r="DE1105" s="23"/>
      <c r="DF1105" s="23"/>
      <c r="DG1105" s="79"/>
      <c r="DH1105" s="80"/>
      <c r="DI1105" s="79"/>
      <c r="DJ1105" s="81"/>
      <c r="DK1105" s="47"/>
      <c r="DL1105" s="47"/>
      <c r="DM1105" s="47"/>
      <c r="DN1105" s="23"/>
      <c r="DO1105" s="23"/>
      <c r="DQ1105" s="50"/>
    </row>
    <row r="1106" spans="2:121" ht="15.75" customHeight="1" x14ac:dyDescent="0.3">
      <c r="B1106" s="5"/>
      <c r="C1106" s="5"/>
      <c r="D1106" s="5"/>
      <c r="E1106" s="23"/>
      <c r="F1106" s="23"/>
      <c r="G1106" s="23"/>
      <c r="H1106" s="23"/>
      <c r="I1106" s="23"/>
      <c r="J1106" s="24"/>
      <c r="K1106" s="27"/>
      <c r="L1106" s="24"/>
      <c r="M1106" s="24"/>
      <c r="N1106" s="26"/>
      <c r="O1106" s="27"/>
      <c r="P1106" s="27"/>
      <c r="Q1106" s="23"/>
      <c r="R1106" s="27"/>
      <c r="S1106" s="30"/>
      <c r="T1106" s="30"/>
      <c r="U1106" s="23"/>
      <c r="V1106" s="23"/>
      <c r="W1106" s="29"/>
      <c r="X1106" s="30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M1106" s="27"/>
      <c r="AN1106" s="27"/>
      <c r="AO1106" s="27"/>
      <c r="AP1106" s="27"/>
      <c r="AQ1106" s="27"/>
      <c r="AR1106" s="27"/>
      <c r="AS1106" s="27"/>
      <c r="AT1106" s="27"/>
      <c r="AU1106" s="27"/>
      <c r="AV1106" s="27"/>
      <c r="AW1106" s="27"/>
      <c r="AX1106" s="28"/>
      <c r="AY1106" s="28"/>
      <c r="AZ1106" s="28"/>
      <c r="BA1106" s="28"/>
      <c r="BB1106" s="28"/>
      <c r="BC1106" s="28"/>
      <c r="BD1106" s="23"/>
      <c r="BE1106" s="72"/>
      <c r="BF1106" s="72"/>
      <c r="BG1106" s="72"/>
      <c r="BH1106" s="229"/>
      <c r="BI1106" s="229"/>
      <c r="BJ1106" s="27"/>
      <c r="BK1106" s="27"/>
      <c r="BL1106" s="26"/>
      <c r="BM1106" s="27"/>
      <c r="BN1106" s="23"/>
      <c r="BO1106" s="23"/>
      <c r="BP1106" s="23"/>
      <c r="BQ1106" s="23"/>
      <c r="BR1106" s="27"/>
      <c r="BS1106" s="27"/>
      <c r="BT1106" s="78"/>
      <c r="BU1106" s="229"/>
      <c r="BV1106" s="229"/>
      <c r="BW1106" s="27"/>
      <c r="BX1106" s="27"/>
      <c r="BY1106" s="23"/>
      <c r="BZ1106" s="23"/>
      <c r="CA1106" s="23"/>
      <c r="CB1106" s="27"/>
      <c r="CC1106" s="78"/>
      <c r="CD1106" s="229"/>
      <c r="CE1106" s="229"/>
      <c r="CF1106" s="23"/>
      <c r="CG1106" s="27"/>
      <c r="CH1106" s="23"/>
      <c r="CI1106" s="23"/>
      <c r="CJ1106" s="23"/>
      <c r="CK1106" s="23"/>
      <c r="CL1106" s="29"/>
      <c r="CM1106" s="23"/>
      <c r="CN1106" s="23"/>
      <c r="CO1106" s="23"/>
      <c r="CP1106" s="26"/>
      <c r="CQ1106" s="23"/>
      <c r="CR1106" s="23"/>
      <c r="CS1106" s="23"/>
      <c r="CT1106" s="23"/>
      <c r="CU1106" s="23"/>
      <c r="CV1106" s="23"/>
      <c r="CW1106" s="23"/>
      <c r="CX1106" s="23"/>
      <c r="CY1106" s="23"/>
      <c r="CZ1106" s="61"/>
      <c r="DA1106" s="23"/>
      <c r="DB1106" s="23"/>
      <c r="DC1106" s="23"/>
      <c r="DD1106" s="23"/>
      <c r="DE1106" s="23"/>
      <c r="DF1106" s="23"/>
      <c r="DG1106" s="79"/>
      <c r="DH1106" s="80"/>
      <c r="DI1106" s="79"/>
      <c r="DJ1106" s="81"/>
      <c r="DK1106" s="47"/>
      <c r="DL1106" s="47"/>
      <c r="DM1106" s="47"/>
      <c r="DN1106" s="23"/>
      <c r="DO1106" s="23"/>
      <c r="DQ1106" s="50"/>
    </row>
    <row r="1107" spans="2:121" ht="15.75" customHeight="1" x14ac:dyDescent="0.3">
      <c r="B1107" s="5"/>
      <c r="C1107" s="5"/>
      <c r="D1107" s="5"/>
      <c r="E1107" s="23"/>
      <c r="F1107" s="23"/>
      <c r="G1107" s="23"/>
      <c r="H1107" s="23"/>
      <c r="I1107" s="23"/>
      <c r="J1107" s="24"/>
      <c r="K1107" s="27"/>
      <c r="L1107" s="24"/>
      <c r="M1107" s="24"/>
      <c r="N1107" s="26"/>
      <c r="O1107" s="27"/>
      <c r="P1107" s="27"/>
      <c r="Q1107" s="23"/>
      <c r="R1107" s="27"/>
      <c r="S1107" s="30"/>
      <c r="T1107" s="30"/>
      <c r="U1107" s="29"/>
      <c r="V1107" s="29"/>
      <c r="W1107" s="29"/>
      <c r="X1107" s="30"/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27"/>
      <c r="AI1107" s="27"/>
      <c r="AJ1107" s="27"/>
      <c r="AK1107" s="27"/>
      <c r="AL1107" s="27"/>
      <c r="AM1107" s="27"/>
      <c r="AN1107" s="27"/>
      <c r="AO1107" s="27"/>
      <c r="AP1107" s="27"/>
      <c r="AQ1107" s="27"/>
      <c r="AR1107" s="27"/>
      <c r="AS1107" s="27"/>
      <c r="AT1107" s="27"/>
      <c r="AU1107" s="27"/>
      <c r="AV1107" s="27"/>
      <c r="AW1107" s="27"/>
      <c r="AX1107" s="28"/>
      <c r="AY1107" s="28"/>
      <c r="AZ1107" s="28"/>
      <c r="BA1107" s="28"/>
      <c r="BB1107" s="28"/>
      <c r="BC1107" s="28"/>
      <c r="BD1107" s="23"/>
      <c r="BE1107" s="72"/>
      <c r="BF1107" s="72"/>
      <c r="BG1107" s="72"/>
      <c r="BH1107" s="229"/>
      <c r="BI1107" s="229"/>
      <c r="BJ1107" s="27"/>
      <c r="BK1107" s="27"/>
      <c r="BL1107" s="26"/>
      <c r="BM1107" s="27"/>
      <c r="BN1107" s="23"/>
      <c r="BO1107" s="23"/>
      <c r="BP1107" s="23"/>
      <c r="BQ1107" s="23"/>
      <c r="BR1107" s="27"/>
      <c r="BS1107" s="27"/>
      <c r="BT1107" s="78"/>
      <c r="BU1107" s="229"/>
      <c r="BV1107" s="229"/>
      <c r="BW1107" s="27"/>
      <c r="BX1107" s="27"/>
      <c r="BY1107" s="23"/>
      <c r="BZ1107" s="23"/>
      <c r="CA1107" s="23"/>
      <c r="CB1107" s="27"/>
      <c r="CC1107" s="78"/>
      <c r="CD1107" s="229"/>
      <c r="CE1107" s="229"/>
      <c r="CF1107" s="23"/>
      <c r="CG1107" s="27"/>
      <c r="CH1107" s="23"/>
      <c r="CI1107" s="23"/>
      <c r="CJ1107" s="23"/>
      <c r="CK1107" s="23"/>
      <c r="CL1107" s="84"/>
      <c r="CM1107" s="23"/>
      <c r="CN1107" s="23"/>
      <c r="CO1107" s="23"/>
      <c r="CP1107" s="26"/>
      <c r="CQ1107" s="23"/>
      <c r="CR1107" s="23"/>
      <c r="CS1107" s="23"/>
      <c r="CT1107" s="23"/>
      <c r="CU1107" s="23"/>
      <c r="CV1107" s="23"/>
      <c r="CW1107" s="23"/>
      <c r="CX1107" s="23"/>
      <c r="CY1107" s="23"/>
      <c r="CZ1107" s="61"/>
      <c r="DA1107" s="23"/>
      <c r="DB1107" s="23"/>
      <c r="DC1107" s="23"/>
      <c r="DD1107" s="23"/>
      <c r="DE1107" s="23"/>
      <c r="DF1107" s="23"/>
      <c r="DG1107" s="79"/>
      <c r="DH1107" s="80"/>
      <c r="DI1107" s="79"/>
      <c r="DJ1107" s="81"/>
      <c r="DK1107" s="47"/>
      <c r="DL1107" s="47"/>
      <c r="DM1107" s="47"/>
      <c r="DN1107" s="23"/>
      <c r="DO1107" s="23"/>
      <c r="DQ1107" s="50"/>
    </row>
    <row r="1108" spans="2:121" ht="15.75" customHeight="1" x14ac:dyDescent="0.3">
      <c r="B1108" s="5"/>
      <c r="C1108" s="5"/>
      <c r="D1108" s="5"/>
      <c r="E1108" s="23"/>
      <c r="F1108" s="23"/>
      <c r="G1108" s="23"/>
      <c r="H1108" s="23"/>
      <c r="I1108" s="23"/>
      <c r="J1108" s="24"/>
      <c r="K1108" s="27"/>
      <c r="L1108" s="24"/>
      <c r="M1108" s="24"/>
      <c r="N1108" s="26"/>
      <c r="O1108" s="27"/>
      <c r="P1108" s="27"/>
      <c r="Q1108" s="23"/>
      <c r="R1108" s="27"/>
      <c r="S1108" s="30"/>
      <c r="T1108" s="30"/>
      <c r="U1108" s="29"/>
      <c r="V1108" s="29"/>
      <c r="W1108" s="29"/>
      <c r="X1108" s="30"/>
      <c r="Y1108" s="27"/>
      <c r="Z1108" s="27"/>
      <c r="AA1108" s="27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  <c r="AM1108" s="27"/>
      <c r="AN1108" s="27"/>
      <c r="AO1108" s="27"/>
      <c r="AP1108" s="27"/>
      <c r="AQ1108" s="27"/>
      <c r="AR1108" s="27"/>
      <c r="AS1108" s="27"/>
      <c r="AT1108" s="27"/>
      <c r="AU1108" s="27"/>
      <c r="AV1108" s="27"/>
      <c r="AW1108" s="27"/>
      <c r="AX1108" s="28"/>
      <c r="AY1108" s="28"/>
      <c r="AZ1108" s="28"/>
      <c r="BA1108" s="28"/>
      <c r="BB1108" s="28"/>
      <c r="BC1108" s="28"/>
      <c r="BD1108" s="23"/>
      <c r="BE1108" s="72"/>
      <c r="BF1108" s="72"/>
      <c r="BG1108" s="72"/>
      <c r="BH1108" s="229"/>
      <c r="BI1108" s="229"/>
      <c r="BJ1108" s="27"/>
      <c r="BK1108" s="27"/>
      <c r="BL1108" s="26"/>
      <c r="BM1108" s="27"/>
      <c r="BN1108" s="23"/>
      <c r="BO1108" s="23"/>
      <c r="BP1108" s="23"/>
      <c r="BQ1108" s="23"/>
      <c r="BR1108" s="27"/>
      <c r="BS1108" s="27"/>
      <c r="BT1108" s="78"/>
      <c r="BU1108" s="229"/>
      <c r="BV1108" s="229"/>
      <c r="BW1108" s="27"/>
      <c r="BX1108" s="27"/>
      <c r="BY1108" s="23"/>
      <c r="BZ1108" s="23"/>
      <c r="CA1108" s="23"/>
      <c r="CB1108" s="27"/>
      <c r="CC1108" s="78"/>
      <c r="CD1108" s="229"/>
      <c r="CE1108" s="229"/>
      <c r="CF1108" s="23"/>
      <c r="CG1108" s="27"/>
      <c r="CH1108" s="23"/>
      <c r="CI1108" s="23"/>
      <c r="CJ1108" s="23"/>
      <c r="CK1108" s="23"/>
      <c r="CL1108" s="84"/>
      <c r="CM1108" s="23"/>
      <c r="CN1108" s="23"/>
      <c r="CO1108" s="23"/>
      <c r="CP1108" s="26"/>
      <c r="CQ1108" s="23"/>
      <c r="CR1108" s="23"/>
      <c r="CS1108" s="23"/>
      <c r="CT1108" s="23"/>
      <c r="CU1108" s="23"/>
      <c r="CV1108" s="23"/>
      <c r="CW1108" s="23"/>
      <c r="CX1108" s="23"/>
      <c r="CY1108" s="23"/>
      <c r="CZ1108" s="61"/>
      <c r="DA1108" s="23"/>
      <c r="DB1108" s="23"/>
      <c r="DC1108" s="23"/>
      <c r="DD1108" s="23"/>
      <c r="DE1108" s="23"/>
      <c r="DF1108" s="23"/>
      <c r="DG1108" s="79"/>
      <c r="DH1108" s="80"/>
      <c r="DI1108" s="79"/>
      <c r="DJ1108" s="81"/>
      <c r="DK1108" s="47"/>
      <c r="DL1108" s="47"/>
      <c r="DM1108" s="47"/>
      <c r="DN1108" s="23"/>
      <c r="DO1108" s="23"/>
      <c r="DQ1108" s="50"/>
    </row>
    <row r="1109" spans="2:121" ht="15.75" customHeight="1" x14ac:dyDescent="0.3">
      <c r="B1109" s="5"/>
      <c r="C1109" s="5"/>
      <c r="D1109" s="5"/>
      <c r="E1109" s="23"/>
      <c r="F1109" s="23"/>
      <c r="G1109" s="23"/>
      <c r="H1109" s="23"/>
      <c r="I1109" s="23"/>
      <c r="J1109" s="24"/>
      <c r="K1109" s="27"/>
      <c r="L1109" s="24"/>
      <c r="M1109" s="24"/>
      <c r="N1109" s="26"/>
      <c r="O1109" s="27"/>
      <c r="P1109" s="27"/>
      <c r="Q1109" s="23"/>
      <c r="R1109" s="27"/>
      <c r="S1109" s="30"/>
      <c r="T1109" s="30"/>
      <c r="U1109" s="29"/>
      <c r="V1109" s="29"/>
      <c r="W1109" s="29"/>
      <c r="X1109" s="30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  <c r="AM1109" s="27"/>
      <c r="AN1109" s="27"/>
      <c r="AO1109" s="27"/>
      <c r="AP1109" s="27"/>
      <c r="AQ1109" s="27"/>
      <c r="AR1109" s="27"/>
      <c r="AS1109" s="27"/>
      <c r="AT1109" s="27"/>
      <c r="AU1109" s="27"/>
      <c r="AV1109" s="27"/>
      <c r="AW1109" s="27"/>
      <c r="AX1109" s="28"/>
      <c r="AY1109" s="28"/>
      <c r="AZ1109" s="28"/>
      <c r="BA1109" s="28"/>
      <c r="BB1109" s="28"/>
      <c r="BC1109" s="28"/>
      <c r="BD1109" s="23"/>
      <c r="BE1109" s="72"/>
      <c r="BF1109" s="72"/>
      <c r="BG1109" s="72"/>
      <c r="BH1109" s="229"/>
      <c r="BI1109" s="229"/>
      <c r="BJ1109" s="27"/>
      <c r="BK1109" s="27"/>
      <c r="BL1109" s="26"/>
      <c r="BM1109" s="27"/>
      <c r="BN1109" s="23"/>
      <c r="BO1109" s="23"/>
      <c r="BP1109" s="23"/>
      <c r="BQ1109" s="23"/>
      <c r="BR1109" s="27"/>
      <c r="BS1109" s="27"/>
      <c r="BT1109" s="78"/>
      <c r="BU1109" s="229"/>
      <c r="BV1109" s="229"/>
      <c r="BW1109" s="27"/>
      <c r="BX1109" s="27"/>
      <c r="BY1109" s="23"/>
      <c r="BZ1109" s="23"/>
      <c r="CA1109" s="23"/>
      <c r="CB1109" s="27"/>
      <c r="CC1109" s="78"/>
      <c r="CD1109" s="229"/>
      <c r="CE1109" s="229"/>
      <c r="CF1109" s="23"/>
      <c r="CG1109" s="27"/>
      <c r="CH1109" s="23"/>
      <c r="CI1109" s="23"/>
      <c r="CJ1109" s="23"/>
      <c r="CK1109" s="23"/>
      <c r="CL1109" s="84"/>
      <c r="CM1109" s="23"/>
      <c r="CN1109" s="23"/>
      <c r="CO1109" s="23"/>
      <c r="CP1109" s="26"/>
      <c r="CQ1109" s="23"/>
      <c r="CR1109" s="23"/>
      <c r="CS1109" s="23"/>
      <c r="CT1109" s="23"/>
      <c r="CU1109" s="23"/>
      <c r="CV1109" s="23"/>
      <c r="CW1109" s="23"/>
      <c r="CX1109" s="23"/>
      <c r="CY1109" s="23"/>
      <c r="CZ1109" s="61"/>
      <c r="DA1109" s="23"/>
      <c r="DB1109" s="23"/>
      <c r="DC1109" s="23"/>
      <c r="DD1109" s="23"/>
      <c r="DE1109" s="23"/>
      <c r="DF1109" s="23"/>
      <c r="DG1109" s="79"/>
      <c r="DH1109" s="80"/>
      <c r="DI1109" s="79"/>
      <c r="DJ1109" s="81"/>
      <c r="DK1109" s="47"/>
      <c r="DL1109" s="47"/>
      <c r="DM1109" s="47"/>
      <c r="DN1109" s="23"/>
      <c r="DO1109" s="23"/>
      <c r="DQ1109" s="50"/>
    </row>
    <row r="1110" spans="2:121" ht="15.75" customHeight="1" x14ac:dyDescent="0.3">
      <c r="B1110" s="5"/>
      <c r="C1110" s="5"/>
      <c r="D1110" s="5"/>
      <c r="E1110" s="23"/>
      <c r="F1110" s="23"/>
      <c r="G1110" s="23"/>
      <c r="H1110" s="23"/>
      <c r="I1110" s="23"/>
      <c r="J1110" s="24"/>
      <c r="K1110" s="27"/>
      <c r="L1110" s="24"/>
      <c r="M1110" s="24"/>
      <c r="N1110" s="26"/>
      <c r="O1110" s="27"/>
      <c r="P1110" s="27"/>
      <c r="Q1110" s="23"/>
      <c r="R1110" s="27"/>
      <c r="S1110" s="30"/>
      <c r="T1110" s="30"/>
      <c r="U1110" s="23"/>
      <c r="V1110" s="23"/>
      <c r="W1110" s="29"/>
      <c r="X1110" s="30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23"/>
      <c r="AI1110" s="27"/>
      <c r="AJ1110" s="27"/>
      <c r="AK1110" s="27"/>
      <c r="AL1110" s="27"/>
      <c r="AM1110" s="27"/>
      <c r="AN1110" s="27"/>
      <c r="AO1110" s="27"/>
      <c r="AP1110" s="27"/>
      <c r="AQ1110" s="27"/>
      <c r="AR1110" s="27"/>
      <c r="AS1110" s="27"/>
      <c r="AT1110" s="27"/>
      <c r="AU1110" s="27"/>
      <c r="AV1110" s="27"/>
      <c r="AW1110" s="27"/>
      <c r="AX1110" s="28"/>
      <c r="AY1110" s="28"/>
      <c r="AZ1110" s="28"/>
      <c r="BA1110" s="28"/>
      <c r="BB1110" s="28"/>
      <c r="BC1110" s="28"/>
      <c r="BD1110" s="23"/>
      <c r="BE1110" s="72"/>
      <c r="BF1110" s="72"/>
      <c r="BG1110" s="72"/>
      <c r="BH1110" s="229"/>
      <c r="BI1110" s="229"/>
      <c r="BJ1110" s="27"/>
      <c r="BK1110" s="27"/>
      <c r="BL1110" s="26"/>
      <c r="BM1110" s="27"/>
      <c r="BN1110" s="23"/>
      <c r="BO1110" s="23"/>
      <c r="BP1110" s="23"/>
      <c r="BQ1110" s="23"/>
      <c r="BR1110" s="27"/>
      <c r="BS1110" s="27"/>
      <c r="BT1110" s="78"/>
      <c r="BU1110" s="229"/>
      <c r="BV1110" s="229"/>
      <c r="BW1110" s="27"/>
      <c r="BX1110" s="27"/>
      <c r="BY1110" s="23"/>
      <c r="BZ1110" s="23"/>
      <c r="CA1110" s="23"/>
      <c r="CB1110" s="27"/>
      <c r="CC1110" s="78"/>
      <c r="CD1110" s="229"/>
      <c r="CE1110" s="229"/>
      <c r="CF1110" s="23"/>
      <c r="CG1110" s="27"/>
      <c r="CH1110" s="23"/>
      <c r="CI1110" s="23"/>
      <c r="CJ1110" s="23"/>
      <c r="CK1110" s="23"/>
      <c r="CL1110" s="82"/>
      <c r="CM1110" s="23"/>
      <c r="CN1110" s="23"/>
      <c r="CO1110" s="23"/>
      <c r="CP1110" s="26"/>
      <c r="CQ1110" s="23"/>
      <c r="CR1110" s="23"/>
      <c r="CS1110" s="53"/>
      <c r="CT1110" s="23"/>
      <c r="CU1110" s="23"/>
      <c r="CV1110" s="23"/>
      <c r="CW1110" s="23"/>
      <c r="CX1110" s="23"/>
      <c r="CY1110" s="23"/>
      <c r="CZ1110" s="61"/>
      <c r="DA1110" s="23"/>
      <c r="DB1110" s="23"/>
      <c r="DC1110" s="23"/>
      <c r="DD1110" s="23"/>
      <c r="DE1110" s="23"/>
      <c r="DF1110" s="23"/>
      <c r="DG1110" s="79"/>
      <c r="DH1110" s="80"/>
      <c r="DI1110" s="79"/>
      <c r="DJ1110" s="81"/>
      <c r="DK1110" s="47"/>
      <c r="DL1110" s="47"/>
      <c r="DM1110" s="47"/>
      <c r="DN1110" s="23"/>
      <c r="DO1110" s="23"/>
      <c r="DQ1110" s="50"/>
    </row>
    <row r="1111" spans="2:121" ht="15.75" customHeight="1" x14ac:dyDescent="0.3">
      <c r="B1111" s="5"/>
      <c r="C1111" s="5"/>
      <c r="D1111" s="5"/>
      <c r="E1111" s="23"/>
      <c r="F1111" s="23"/>
      <c r="G1111" s="23"/>
      <c r="H1111" s="23"/>
      <c r="I1111" s="23"/>
      <c r="J1111" s="24"/>
      <c r="K1111" s="27"/>
      <c r="L1111" s="24"/>
      <c r="M1111" s="24"/>
      <c r="N1111" s="26"/>
      <c r="O1111" s="27"/>
      <c r="P1111" s="27"/>
      <c r="Q1111" s="23"/>
      <c r="R1111" s="27"/>
      <c r="S1111" s="30"/>
      <c r="T1111" s="30"/>
      <c r="U1111" s="23"/>
      <c r="V1111" s="23"/>
      <c r="W1111" s="29"/>
      <c r="X1111" s="30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23"/>
      <c r="AI1111" s="27"/>
      <c r="AJ1111" s="27"/>
      <c r="AK1111" s="27"/>
      <c r="AL1111" s="27"/>
      <c r="AM1111" s="27"/>
      <c r="AN1111" s="27"/>
      <c r="AO1111" s="27"/>
      <c r="AP1111" s="27"/>
      <c r="AQ1111" s="27"/>
      <c r="AR1111" s="27"/>
      <c r="AS1111" s="27"/>
      <c r="AT1111" s="27"/>
      <c r="AU1111" s="27"/>
      <c r="AV1111" s="27"/>
      <c r="AW1111" s="27"/>
      <c r="AX1111" s="28"/>
      <c r="AY1111" s="28"/>
      <c r="AZ1111" s="28"/>
      <c r="BA1111" s="28"/>
      <c r="BB1111" s="28"/>
      <c r="BC1111" s="28"/>
      <c r="BD1111" s="23"/>
      <c r="BE1111" s="72"/>
      <c r="BF1111" s="72"/>
      <c r="BG1111" s="72"/>
      <c r="BH1111" s="229"/>
      <c r="BI1111" s="229"/>
      <c r="BJ1111" s="27"/>
      <c r="BK1111" s="27"/>
      <c r="BL1111" s="26"/>
      <c r="BM1111" s="27"/>
      <c r="BN1111" s="23"/>
      <c r="BO1111" s="23"/>
      <c r="BP1111" s="23"/>
      <c r="BQ1111" s="23"/>
      <c r="BR1111" s="27"/>
      <c r="BS1111" s="27"/>
      <c r="BT1111" s="78"/>
      <c r="BU1111" s="229"/>
      <c r="BV1111" s="229"/>
      <c r="BW1111" s="27"/>
      <c r="BX1111" s="27"/>
      <c r="BY1111" s="23"/>
      <c r="BZ1111" s="23"/>
      <c r="CA1111" s="23"/>
      <c r="CB1111" s="27"/>
      <c r="CC1111" s="78"/>
      <c r="CD1111" s="229"/>
      <c r="CE1111" s="229"/>
      <c r="CF1111" s="23"/>
      <c r="CG1111" s="27"/>
      <c r="CH1111" s="23"/>
      <c r="CI1111" s="23"/>
      <c r="CJ1111" s="23"/>
      <c r="CK1111" s="23"/>
      <c r="CL1111" s="23"/>
      <c r="CM1111" s="23"/>
      <c r="CN1111" s="23"/>
      <c r="CO1111" s="23"/>
      <c r="CP1111" s="26"/>
      <c r="CQ1111" s="23"/>
      <c r="CR1111" s="23"/>
      <c r="CS1111" s="53"/>
      <c r="CT1111" s="23"/>
      <c r="CU1111" s="23"/>
      <c r="CV1111" s="23"/>
      <c r="CW1111" s="23"/>
      <c r="CX1111" s="23"/>
      <c r="CY1111" s="23"/>
      <c r="CZ1111" s="61"/>
      <c r="DA1111" s="23"/>
      <c r="DB1111" s="23"/>
      <c r="DC1111" s="23"/>
      <c r="DD1111" s="23"/>
      <c r="DE1111" s="23"/>
      <c r="DF1111" s="23"/>
      <c r="DG1111" s="79"/>
      <c r="DH1111" s="80"/>
      <c r="DI1111" s="79"/>
      <c r="DJ1111" s="81"/>
      <c r="DK1111" s="47"/>
      <c r="DL1111" s="47"/>
      <c r="DM1111" s="47"/>
      <c r="DN1111" s="23"/>
      <c r="DO1111" s="23"/>
      <c r="DQ1111" s="50"/>
    </row>
    <row r="1112" spans="2:121" ht="15.75" customHeight="1" x14ac:dyDescent="0.3">
      <c r="B1112" s="5"/>
      <c r="C1112" s="5"/>
      <c r="D1112" s="5"/>
      <c r="E1112" s="23"/>
      <c r="F1112" s="23"/>
      <c r="G1112" s="23"/>
      <c r="H1112" s="23"/>
      <c r="I1112" s="23"/>
      <c r="J1112" s="24"/>
      <c r="K1112" s="27"/>
      <c r="L1112" s="24"/>
      <c r="M1112" s="24"/>
      <c r="N1112" s="26"/>
      <c r="O1112" s="27"/>
      <c r="P1112" s="27"/>
      <c r="Q1112" s="23"/>
      <c r="R1112" s="27"/>
      <c r="S1112" s="30"/>
      <c r="T1112" s="30"/>
      <c r="U1112" s="23"/>
      <c r="V1112" s="23"/>
      <c r="W1112" s="29"/>
      <c r="X1112" s="30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3"/>
      <c r="AI1112" s="27"/>
      <c r="AJ1112" s="27"/>
      <c r="AK1112" s="27"/>
      <c r="AL1112" s="27"/>
      <c r="AM1112" s="27"/>
      <c r="AN1112" s="27"/>
      <c r="AO1112" s="27"/>
      <c r="AP1112" s="27"/>
      <c r="AQ1112" s="27"/>
      <c r="AR1112" s="27"/>
      <c r="AS1112" s="27"/>
      <c r="AT1112" s="27"/>
      <c r="AU1112" s="27"/>
      <c r="AV1112" s="27"/>
      <c r="AW1112" s="27"/>
      <c r="AX1112" s="28"/>
      <c r="AY1112" s="28"/>
      <c r="AZ1112" s="28"/>
      <c r="BA1112" s="28"/>
      <c r="BB1112" s="28"/>
      <c r="BC1112" s="28"/>
      <c r="BD1112" s="23"/>
      <c r="BE1112" s="72"/>
      <c r="BF1112" s="72"/>
      <c r="BG1112" s="72"/>
      <c r="BH1112" s="229"/>
      <c r="BI1112" s="229"/>
      <c r="BJ1112" s="27"/>
      <c r="BK1112" s="27"/>
      <c r="BL1112" s="26"/>
      <c r="BM1112" s="27"/>
      <c r="BN1112" s="23"/>
      <c r="BO1112" s="23"/>
      <c r="BP1112" s="23"/>
      <c r="BQ1112" s="23"/>
      <c r="BR1112" s="27"/>
      <c r="BS1112" s="27"/>
      <c r="BT1112" s="78"/>
      <c r="BU1112" s="229"/>
      <c r="BV1112" s="229"/>
      <c r="BW1112" s="27"/>
      <c r="BX1112" s="27"/>
      <c r="BY1112" s="23"/>
      <c r="BZ1112" s="23"/>
      <c r="CA1112" s="23"/>
      <c r="CB1112" s="27"/>
      <c r="CC1112" s="78"/>
      <c r="CD1112" s="229"/>
      <c r="CE1112" s="229"/>
      <c r="CF1112" s="23"/>
      <c r="CG1112" s="27"/>
      <c r="CH1112" s="23"/>
      <c r="CI1112" s="23"/>
      <c r="CJ1112" s="23"/>
      <c r="CK1112" s="23"/>
      <c r="CL1112" s="23"/>
      <c r="CM1112" s="23"/>
      <c r="CN1112" s="23"/>
      <c r="CO1112" s="23"/>
      <c r="CP1112" s="26"/>
      <c r="CQ1112" s="23"/>
      <c r="CR1112" s="23"/>
      <c r="CS1112" s="53"/>
      <c r="CT1112" s="23"/>
      <c r="CU1112" s="23"/>
      <c r="CV1112" s="23"/>
      <c r="CW1112" s="23"/>
      <c r="CX1112" s="23"/>
      <c r="CY1112" s="23"/>
      <c r="CZ1112" s="61"/>
      <c r="DA1112" s="23"/>
      <c r="DB1112" s="23"/>
      <c r="DC1112" s="23"/>
      <c r="DD1112" s="23"/>
      <c r="DE1112" s="23"/>
      <c r="DF1112" s="23"/>
      <c r="DG1112" s="79"/>
      <c r="DH1112" s="80"/>
      <c r="DI1112" s="79"/>
      <c r="DJ1112" s="81"/>
      <c r="DK1112" s="47"/>
      <c r="DL1112" s="47"/>
      <c r="DM1112" s="47"/>
      <c r="DN1112" s="23"/>
      <c r="DO1112" s="23"/>
      <c r="DQ1112" s="50"/>
    </row>
    <row r="1113" spans="2:121" ht="15.75" customHeight="1" x14ac:dyDescent="0.3">
      <c r="B1113" s="5"/>
      <c r="C1113" s="5"/>
      <c r="D1113" s="5"/>
      <c r="E1113" s="23"/>
      <c r="F1113" s="23"/>
      <c r="G1113" s="23"/>
      <c r="H1113" s="23"/>
      <c r="I1113" s="23"/>
      <c r="J1113" s="24"/>
      <c r="K1113" s="27"/>
      <c r="L1113" s="24"/>
      <c r="M1113" s="24"/>
      <c r="N1113" s="26"/>
      <c r="O1113" s="27"/>
      <c r="P1113" s="27"/>
      <c r="Q1113" s="23"/>
      <c r="R1113" s="27"/>
      <c r="S1113" s="27"/>
      <c r="T1113" s="27"/>
      <c r="U1113" s="23"/>
      <c r="V1113" s="23"/>
      <c r="W1113" s="23"/>
      <c r="X1113" s="27"/>
      <c r="Y1113" s="27"/>
      <c r="Z1113" s="30"/>
      <c r="AA1113" s="27"/>
      <c r="AB1113" s="27"/>
      <c r="AC1113" s="27"/>
      <c r="AD1113" s="27"/>
      <c r="AE1113" s="27"/>
      <c r="AF1113" s="27"/>
      <c r="AG1113" s="27"/>
      <c r="AH1113" s="23"/>
      <c r="AI1113" s="27"/>
      <c r="AJ1113" s="27"/>
      <c r="AK1113" s="27"/>
      <c r="AL1113" s="27"/>
      <c r="AM1113" s="27"/>
      <c r="AN1113" s="27"/>
      <c r="AO1113" s="27"/>
      <c r="AP1113" s="27"/>
      <c r="AQ1113" s="27"/>
      <c r="AR1113" s="27"/>
      <c r="AS1113" s="27"/>
      <c r="AT1113" s="27"/>
      <c r="AU1113" s="27"/>
      <c r="AV1113" s="27"/>
      <c r="AW1113" s="27"/>
      <c r="AX1113" s="28"/>
      <c r="AY1113" s="28"/>
      <c r="AZ1113" s="28"/>
      <c r="BA1113" s="28"/>
      <c r="BB1113" s="28"/>
      <c r="BC1113" s="28"/>
      <c r="BD1113" s="23"/>
      <c r="BE1113" s="72"/>
      <c r="BF1113" s="72"/>
      <c r="BG1113" s="72"/>
      <c r="BH1113" s="229"/>
      <c r="BI1113" s="229"/>
      <c r="BJ1113" s="27"/>
      <c r="BK1113" s="27"/>
      <c r="BL1113" s="26"/>
      <c r="BM1113" s="27"/>
      <c r="BN1113" s="23"/>
      <c r="BO1113" s="23"/>
      <c r="BP1113" s="23"/>
      <c r="BQ1113" s="23"/>
      <c r="BR1113" s="27"/>
      <c r="BS1113" s="27"/>
      <c r="BT1113" s="78"/>
      <c r="BU1113" s="229"/>
      <c r="BV1113" s="229"/>
      <c r="BW1113" s="27"/>
      <c r="BX1113" s="27"/>
      <c r="BY1113" s="23"/>
      <c r="BZ1113" s="23"/>
      <c r="CA1113" s="23"/>
      <c r="CB1113" s="27"/>
      <c r="CC1113" s="78"/>
      <c r="CD1113" s="229"/>
      <c r="CE1113" s="229"/>
      <c r="CF1113" s="23"/>
      <c r="CG1113" s="27"/>
      <c r="CH1113" s="23"/>
      <c r="CI1113" s="23"/>
      <c r="CJ1113" s="23"/>
      <c r="CK1113" s="23"/>
      <c r="CL1113" s="82"/>
      <c r="CM1113" s="23"/>
      <c r="CN1113" s="23"/>
      <c r="CO1113" s="23"/>
      <c r="CP1113" s="26"/>
      <c r="CQ1113" s="23"/>
      <c r="CR1113" s="23"/>
      <c r="CS1113" s="53"/>
      <c r="CT1113" s="23"/>
      <c r="CU1113" s="23"/>
      <c r="CV1113" s="23"/>
      <c r="CW1113" s="24"/>
      <c r="CX1113" s="23"/>
      <c r="CY1113" s="23"/>
      <c r="CZ1113" s="61"/>
      <c r="DA1113" s="23"/>
      <c r="DB1113" s="23"/>
      <c r="DC1113" s="23"/>
      <c r="DD1113" s="23"/>
      <c r="DE1113" s="23"/>
      <c r="DF1113" s="23"/>
      <c r="DG1113" s="79"/>
      <c r="DH1113" s="80"/>
      <c r="DI1113" s="79"/>
      <c r="DJ1113" s="81"/>
      <c r="DK1113" s="47"/>
      <c r="DL1113" s="47"/>
      <c r="DM1113" s="47"/>
      <c r="DN1113" s="23"/>
      <c r="DO1113" s="23"/>
      <c r="DQ1113" s="50"/>
    </row>
    <row r="1114" spans="2:121" ht="15.75" customHeight="1" x14ac:dyDescent="0.3">
      <c r="B1114" s="5"/>
      <c r="C1114" s="5"/>
      <c r="D1114" s="5"/>
      <c r="E1114" s="23"/>
      <c r="F1114" s="23"/>
      <c r="G1114" s="23"/>
      <c r="H1114" s="23"/>
      <c r="I1114" s="23"/>
      <c r="J1114" s="24"/>
      <c r="K1114" s="27"/>
      <c r="L1114" s="24"/>
      <c r="M1114" s="24"/>
      <c r="N1114" s="26"/>
      <c r="O1114" s="27"/>
      <c r="P1114" s="27"/>
      <c r="Q1114" s="23"/>
      <c r="R1114" s="27"/>
      <c r="S1114" s="27"/>
      <c r="T1114" s="27"/>
      <c r="U1114" s="23"/>
      <c r="V1114" s="23"/>
      <c r="W1114" s="23"/>
      <c r="X1114" s="27"/>
      <c r="Y1114" s="27"/>
      <c r="Z1114" s="30"/>
      <c r="AA1114" s="27"/>
      <c r="AB1114" s="27"/>
      <c r="AC1114" s="27"/>
      <c r="AD1114" s="27"/>
      <c r="AE1114" s="27"/>
      <c r="AF1114" s="27"/>
      <c r="AG1114" s="27"/>
      <c r="AH1114" s="23"/>
      <c r="AI1114" s="27"/>
      <c r="AJ1114" s="27"/>
      <c r="AK1114" s="27"/>
      <c r="AL1114" s="27"/>
      <c r="AM1114" s="27"/>
      <c r="AN1114" s="27"/>
      <c r="AO1114" s="27"/>
      <c r="AP1114" s="27"/>
      <c r="AQ1114" s="27"/>
      <c r="AR1114" s="27"/>
      <c r="AS1114" s="27"/>
      <c r="AT1114" s="27"/>
      <c r="AU1114" s="27"/>
      <c r="AV1114" s="27"/>
      <c r="AW1114" s="27"/>
      <c r="AX1114" s="28"/>
      <c r="AY1114" s="28"/>
      <c r="AZ1114" s="28"/>
      <c r="BA1114" s="28"/>
      <c r="BB1114" s="28"/>
      <c r="BC1114" s="28"/>
      <c r="BD1114" s="23"/>
      <c r="BE1114" s="72"/>
      <c r="BF1114" s="72"/>
      <c r="BG1114" s="72"/>
      <c r="BH1114" s="229"/>
      <c r="BI1114" s="229"/>
      <c r="BJ1114" s="27"/>
      <c r="BK1114" s="27"/>
      <c r="BL1114" s="26"/>
      <c r="BM1114" s="27"/>
      <c r="BN1114" s="23"/>
      <c r="BO1114" s="23"/>
      <c r="BP1114" s="23"/>
      <c r="BQ1114" s="23"/>
      <c r="BR1114" s="27"/>
      <c r="BS1114" s="27"/>
      <c r="BT1114" s="78"/>
      <c r="BU1114" s="229"/>
      <c r="BV1114" s="229"/>
      <c r="BW1114" s="27"/>
      <c r="BX1114" s="27"/>
      <c r="BY1114" s="23"/>
      <c r="BZ1114" s="23"/>
      <c r="CA1114" s="23"/>
      <c r="CB1114" s="27"/>
      <c r="CC1114" s="78"/>
      <c r="CD1114" s="229"/>
      <c r="CE1114" s="229"/>
      <c r="CF1114" s="23"/>
      <c r="CG1114" s="27"/>
      <c r="CH1114" s="23"/>
      <c r="CI1114" s="23"/>
      <c r="CJ1114" s="23"/>
      <c r="CK1114" s="23"/>
      <c r="CL1114" s="23"/>
      <c r="CM1114" s="23"/>
      <c r="CN1114" s="23"/>
      <c r="CO1114" s="23"/>
      <c r="CP1114" s="26"/>
      <c r="CQ1114" s="23"/>
      <c r="CR1114" s="23"/>
      <c r="CS1114" s="53"/>
      <c r="CT1114" s="23"/>
      <c r="CU1114" s="23"/>
      <c r="CV1114" s="23"/>
      <c r="CW1114" s="24"/>
      <c r="CX1114" s="23"/>
      <c r="CY1114" s="23"/>
      <c r="CZ1114" s="61"/>
      <c r="DA1114" s="23"/>
      <c r="DB1114" s="23"/>
      <c r="DC1114" s="23"/>
      <c r="DD1114" s="23"/>
      <c r="DE1114" s="23"/>
      <c r="DF1114" s="23"/>
      <c r="DG1114" s="79"/>
      <c r="DH1114" s="80"/>
      <c r="DI1114" s="79"/>
      <c r="DJ1114" s="81"/>
      <c r="DK1114" s="47"/>
      <c r="DL1114" s="47"/>
      <c r="DM1114" s="47"/>
      <c r="DN1114" s="23"/>
      <c r="DO1114" s="23"/>
      <c r="DQ1114" s="50"/>
    </row>
    <row r="1115" spans="2:121" ht="15.75" customHeight="1" x14ac:dyDescent="0.3">
      <c r="B1115" s="5"/>
      <c r="C1115" s="5"/>
      <c r="D1115" s="5"/>
      <c r="E1115" s="23"/>
      <c r="F1115" s="23"/>
      <c r="G1115" s="23"/>
      <c r="H1115" s="23"/>
      <c r="I1115" s="23"/>
      <c r="J1115" s="24"/>
      <c r="K1115" s="27"/>
      <c r="L1115" s="24"/>
      <c r="M1115" s="24"/>
      <c r="N1115" s="26"/>
      <c r="O1115" s="27"/>
      <c r="P1115" s="27"/>
      <c r="Q1115" s="23"/>
      <c r="R1115" s="27"/>
      <c r="S1115" s="27"/>
      <c r="T1115" s="27"/>
      <c r="U1115" s="23"/>
      <c r="V1115" s="23"/>
      <c r="W1115" s="23"/>
      <c r="X1115" s="27"/>
      <c r="Y1115" s="27"/>
      <c r="Z1115" s="30"/>
      <c r="AA1115" s="27"/>
      <c r="AB1115" s="27"/>
      <c r="AC1115" s="27"/>
      <c r="AD1115" s="27"/>
      <c r="AE1115" s="27"/>
      <c r="AF1115" s="27"/>
      <c r="AG1115" s="27"/>
      <c r="AH1115" s="23"/>
      <c r="AI1115" s="27"/>
      <c r="AJ1115" s="27"/>
      <c r="AK1115" s="27"/>
      <c r="AL1115" s="27"/>
      <c r="AM1115" s="27"/>
      <c r="AN1115" s="27"/>
      <c r="AO1115" s="27"/>
      <c r="AP1115" s="27"/>
      <c r="AQ1115" s="27"/>
      <c r="AR1115" s="27"/>
      <c r="AS1115" s="27"/>
      <c r="AT1115" s="27"/>
      <c r="AU1115" s="27"/>
      <c r="AV1115" s="27"/>
      <c r="AW1115" s="27"/>
      <c r="AX1115" s="28"/>
      <c r="AY1115" s="28"/>
      <c r="AZ1115" s="28"/>
      <c r="BA1115" s="28"/>
      <c r="BB1115" s="28"/>
      <c r="BC1115" s="28"/>
      <c r="BD1115" s="23"/>
      <c r="BE1115" s="72"/>
      <c r="BF1115" s="72"/>
      <c r="BG1115" s="72"/>
      <c r="BH1115" s="229"/>
      <c r="BI1115" s="229"/>
      <c r="BJ1115" s="27"/>
      <c r="BK1115" s="27"/>
      <c r="BL1115" s="26"/>
      <c r="BM1115" s="27"/>
      <c r="BN1115" s="23"/>
      <c r="BO1115" s="23"/>
      <c r="BP1115" s="23"/>
      <c r="BQ1115" s="23"/>
      <c r="BR1115" s="27"/>
      <c r="BS1115" s="27"/>
      <c r="BT1115" s="78"/>
      <c r="BU1115" s="229"/>
      <c r="BV1115" s="229"/>
      <c r="BW1115" s="27"/>
      <c r="BX1115" s="27"/>
      <c r="BY1115" s="23"/>
      <c r="BZ1115" s="23"/>
      <c r="CA1115" s="23"/>
      <c r="CB1115" s="27"/>
      <c r="CC1115" s="78"/>
      <c r="CD1115" s="229"/>
      <c r="CE1115" s="229"/>
      <c r="CF1115" s="23"/>
      <c r="CG1115" s="27"/>
      <c r="CH1115" s="23"/>
      <c r="CI1115" s="23"/>
      <c r="CJ1115" s="23"/>
      <c r="CK1115" s="23"/>
      <c r="CL1115" s="23"/>
      <c r="CM1115" s="23"/>
      <c r="CN1115" s="23"/>
      <c r="CO1115" s="23"/>
      <c r="CP1115" s="26"/>
      <c r="CQ1115" s="23"/>
      <c r="CR1115" s="23"/>
      <c r="CS1115" s="53"/>
      <c r="CT1115" s="23"/>
      <c r="CU1115" s="23"/>
      <c r="CV1115" s="23"/>
      <c r="CW1115" s="24"/>
      <c r="CX1115" s="23"/>
      <c r="CY1115" s="23"/>
      <c r="CZ1115" s="61"/>
      <c r="DA1115" s="23"/>
      <c r="DB1115" s="23"/>
      <c r="DC1115" s="23"/>
      <c r="DD1115" s="23"/>
      <c r="DE1115" s="23"/>
      <c r="DF1115" s="23"/>
      <c r="DG1115" s="79"/>
      <c r="DH1115" s="80"/>
      <c r="DI1115" s="79"/>
      <c r="DJ1115" s="81"/>
      <c r="DK1115" s="47"/>
      <c r="DL1115" s="47"/>
      <c r="DM1115" s="47"/>
      <c r="DN1115" s="23"/>
      <c r="DO1115" s="23"/>
      <c r="DQ1115" s="50"/>
    </row>
    <row r="1116" spans="2:121" ht="15.75" customHeight="1" x14ac:dyDescent="0.3">
      <c r="B1116" s="5"/>
      <c r="C1116" s="5"/>
      <c r="D1116" s="5"/>
      <c r="E1116" s="23"/>
      <c r="F1116" s="23"/>
      <c r="G1116" s="23"/>
      <c r="H1116" s="23"/>
      <c r="I1116" s="23"/>
      <c r="J1116" s="24"/>
      <c r="K1116" s="27"/>
      <c r="L1116" s="24"/>
      <c r="M1116" s="24"/>
      <c r="N1116" s="26"/>
      <c r="O1116" s="27"/>
      <c r="P1116" s="27"/>
      <c r="Q1116" s="23"/>
      <c r="R1116" s="27"/>
      <c r="S1116" s="30"/>
      <c r="T1116" s="30"/>
      <c r="U1116" s="23"/>
      <c r="V1116" s="23"/>
      <c r="W1116" s="29"/>
      <c r="X1116" s="30"/>
      <c r="Y1116" s="27"/>
      <c r="Z1116" s="27"/>
      <c r="AA1116" s="27"/>
      <c r="AB1116" s="30"/>
      <c r="AC1116" s="27"/>
      <c r="AD1116" s="27"/>
      <c r="AE1116" s="27"/>
      <c r="AF1116" s="27"/>
      <c r="AG1116" s="27"/>
      <c r="AH1116" s="23"/>
      <c r="AI1116" s="27"/>
      <c r="AJ1116" s="27"/>
      <c r="AK1116" s="27"/>
      <c r="AL1116" s="27"/>
      <c r="AM1116" s="27"/>
      <c r="AN1116" s="27"/>
      <c r="AO1116" s="27"/>
      <c r="AP1116" s="27"/>
      <c r="AQ1116" s="27"/>
      <c r="AR1116" s="27"/>
      <c r="AS1116" s="27"/>
      <c r="AT1116" s="27"/>
      <c r="AU1116" s="27"/>
      <c r="AV1116" s="27"/>
      <c r="AW1116" s="27"/>
      <c r="AX1116" s="28"/>
      <c r="AY1116" s="28"/>
      <c r="AZ1116" s="28"/>
      <c r="BA1116" s="28"/>
      <c r="BB1116" s="28"/>
      <c r="BC1116" s="28"/>
      <c r="BD1116" s="23"/>
      <c r="BE1116" s="72"/>
      <c r="BF1116" s="72"/>
      <c r="BG1116" s="72"/>
      <c r="BH1116" s="229"/>
      <c r="BI1116" s="229"/>
      <c r="BJ1116" s="27"/>
      <c r="BK1116" s="27"/>
      <c r="BL1116" s="26"/>
      <c r="BM1116" s="27"/>
      <c r="BN1116" s="23"/>
      <c r="BO1116" s="23"/>
      <c r="BP1116" s="23"/>
      <c r="BQ1116" s="23"/>
      <c r="BR1116" s="27"/>
      <c r="BS1116" s="27"/>
      <c r="BT1116" s="78"/>
      <c r="BU1116" s="229"/>
      <c r="BV1116" s="229"/>
      <c r="BW1116" s="27"/>
      <c r="BX1116" s="27"/>
      <c r="BY1116" s="23"/>
      <c r="BZ1116" s="23"/>
      <c r="CA1116" s="23"/>
      <c r="CB1116" s="27"/>
      <c r="CC1116" s="78"/>
      <c r="CD1116" s="229"/>
      <c r="CE1116" s="229"/>
      <c r="CF1116" s="23"/>
      <c r="CG1116" s="27"/>
      <c r="CH1116" s="23"/>
      <c r="CI1116" s="23"/>
      <c r="CJ1116" s="23"/>
      <c r="CK1116" s="23"/>
      <c r="CL1116" s="82"/>
      <c r="CM1116" s="23"/>
      <c r="CN1116" s="23"/>
      <c r="CO1116" s="23"/>
      <c r="CP1116" s="26"/>
      <c r="CQ1116" s="23"/>
      <c r="CR1116" s="23"/>
      <c r="CS1116" s="53"/>
      <c r="CT1116" s="23"/>
      <c r="CU1116" s="23"/>
      <c r="CV1116" s="23"/>
      <c r="CW1116" s="24"/>
      <c r="CX1116" s="23"/>
      <c r="CY1116" s="23"/>
      <c r="CZ1116" s="61"/>
      <c r="DA1116" s="23"/>
      <c r="DB1116" s="23"/>
      <c r="DC1116" s="23"/>
      <c r="DD1116" s="23"/>
      <c r="DE1116" s="23"/>
      <c r="DF1116" s="23"/>
      <c r="DG1116" s="79"/>
      <c r="DH1116" s="80"/>
      <c r="DI1116" s="79"/>
      <c r="DJ1116" s="81"/>
      <c r="DK1116" s="47"/>
      <c r="DL1116" s="47"/>
      <c r="DM1116" s="47"/>
      <c r="DN1116" s="23"/>
      <c r="DO1116" s="23"/>
      <c r="DQ1116" s="50"/>
    </row>
    <row r="1117" spans="2:121" ht="15.75" customHeight="1" x14ac:dyDescent="0.3">
      <c r="B1117" s="5"/>
      <c r="C1117" s="5"/>
      <c r="D1117" s="5"/>
      <c r="E1117" s="23"/>
      <c r="F1117" s="23"/>
      <c r="G1117" s="23"/>
      <c r="H1117" s="23"/>
      <c r="I1117" s="23"/>
      <c r="J1117" s="24"/>
      <c r="K1117" s="27"/>
      <c r="L1117" s="24"/>
      <c r="M1117" s="24"/>
      <c r="N1117" s="26"/>
      <c r="O1117" s="27"/>
      <c r="P1117" s="27"/>
      <c r="Q1117" s="23"/>
      <c r="R1117" s="27"/>
      <c r="S1117" s="30"/>
      <c r="T1117" s="30"/>
      <c r="U1117" s="23"/>
      <c r="V1117" s="23"/>
      <c r="W1117" s="29"/>
      <c r="X1117" s="30"/>
      <c r="Y1117" s="27"/>
      <c r="Z1117" s="27"/>
      <c r="AA1117" s="27"/>
      <c r="AB1117" s="30"/>
      <c r="AC1117" s="27"/>
      <c r="AD1117" s="27"/>
      <c r="AE1117" s="27"/>
      <c r="AF1117" s="27"/>
      <c r="AG1117" s="27"/>
      <c r="AH1117" s="23"/>
      <c r="AI1117" s="27"/>
      <c r="AJ1117" s="27"/>
      <c r="AK1117" s="27"/>
      <c r="AL1117" s="27"/>
      <c r="AM1117" s="27"/>
      <c r="AN1117" s="27"/>
      <c r="AO1117" s="27"/>
      <c r="AP1117" s="27"/>
      <c r="AQ1117" s="27"/>
      <c r="AR1117" s="27"/>
      <c r="AS1117" s="27"/>
      <c r="AT1117" s="27"/>
      <c r="AU1117" s="27"/>
      <c r="AV1117" s="27"/>
      <c r="AW1117" s="27"/>
      <c r="AX1117" s="28"/>
      <c r="AY1117" s="28"/>
      <c r="AZ1117" s="28"/>
      <c r="BA1117" s="28"/>
      <c r="BB1117" s="28"/>
      <c r="BC1117" s="28"/>
      <c r="BD1117" s="23"/>
      <c r="BE1117" s="72"/>
      <c r="BF1117" s="72"/>
      <c r="BG1117" s="72"/>
      <c r="BH1117" s="229"/>
      <c r="BI1117" s="229"/>
      <c r="BJ1117" s="27"/>
      <c r="BK1117" s="27"/>
      <c r="BL1117" s="26"/>
      <c r="BM1117" s="27"/>
      <c r="BN1117" s="23"/>
      <c r="BO1117" s="23"/>
      <c r="BP1117" s="23"/>
      <c r="BQ1117" s="23"/>
      <c r="BR1117" s="27"/>
      <c r="BS1117" s="27"/>
      <c r="BT1117" s="78"/>
      <c r="BU1117" s="229"/>
      <c r="BV1117" s="229"/>
      <c r="BW1117" s="27"/>
      <c r="BX1117" s="27"/>
      <c r="BY1117" s="23"/>
      <c r="BZ1117" s="23"/>
      <c r="CA1117" s="23"/>
      <c r="CB1117" s="27"/>
      <c r="CC1117" s="78"/>
      <c r="CD1117" s="229"/>
      <c r="CE1117" s="229"/>
      <c r="CF1117" s="23"/>
      <c r="CG1117" s="27"/>
      <c r="CH1117" s="23"/>
      <c r="CI1117" s="23"/>
      <c r="CJ1117" s="23"/>
      <c r="CK1117" s="23"/>
      <c r="CL1117" s="23"/>
      <c r="CM1117" s="23"/>
      <c r="CN1117" s="23"/>
      <c r="CO1117" s="23"/>
      <c r="CP1117" s="26"/>
      <c r="CQ1117" s="23"/>
      <c r="CR1117" s="23"/>
      <c r="CS1117" s="53"/>
      <c r="CT1117" s="23"/>
      <c r="CU1117" s="23"/>
      <c r="CV1117" s="23"/>
      <c r="CW1117" s="24"/>
      <c r="CX1117" s="23"/>
      <c r="CY1117" s="23"/>
      <c r="CZ1117" s="61"/>
      <c r="DA1117" s="23"/>
      <c r="DB1117" s="23"/>
      <c r="DC1117" s="23"/>
      <c r="DD1117" s="23"/>
      <c r="DE1117" s="23"/>
      <c r="DF1117" s="23"/>
      <c r="DG1117" s="79"/>
      <c r="DH1117" s="80"/>
      <c r="DI1117" s="79"/>
      <c r="DJ1117" s="81"/>
      <c r="DK1117" s="47"/>
      <c r="DL1117" s="47"/>
      <c r="DM1117" s="47"/>
      <c r="DN1117" s="23"/>
      <c r="DO1117" s="23"/>
      <c r="DQ1117" s="50"/>
    </row>
    <row r="1118" spans="2:121" ht="15.75" customHeight="1" x14ac:dyDescent="0.3">
      <c r="B1118" s="5"/>
      <c r="C1118" s="5"/>
      <c r="D1118" s="5"/>
      <c r="E1118" s="23"/>
      <c r="F1118" s="23"/>
      <c r="G1118" s="23"/>
      <c r="H1118" s="23"/>
      <c r="I1118" s="23"/>
      <c r="J1118" s="24"/>
      <c r="K1118" s="27"/>
      <c r="L1118" s="24"/>
      <c r="M1118" s="24"/>
      <c r="N1118" s="26"/>
      <c r="O1118" s="27"/>
      <c r="P1118" s="27"/>
      <c r="Q1118" s="23"/>
      <c r="R1118" s="27"/>
      <c r="S1118" s="30"/>
      <c r="T1118" s="30"/>
      <c r="U1118" s="23"/>
      <c r="V1118" s="23"/>
      <c r="W1118" s="29"/>
      <c r="X1118" s="30"/>
      <c r="Y1118" s="27"/>
      <c r="Z1118" s="27"/>
      <c r="AA1118" s="27"/>
      <c r="AB1118" s="30"/>
      <c r="AC1118" s="27"/>
      <c r="AD1118" s="27"/>
      <c r="AE1118" s="27"/>
      <c r="AF1118" s="27"/>
      <c r="AG1118" s="27"/>
      <c r="AH1118" s="23"/>
      <c r="AI1118" s="27"/>
      <c r="AJ1118" s="27"/>
      <c r="AK1118" s="27"/>
      <c r="AL1118" s="27"/>
      <c r="AM1118" s="27"/>
      <c r="AN1118" s="27"/>
      <c r="AO1118" s="27"/>
      <c r="AP1118" s="27"/>
      <c r="AQ1118" s="27"/>
      <c r="AR1118" s="27"/>
      <c r="AS1118" s="27"/>
      <c r="AT1118" s="27"/>
      <c r="AU1118" s="27"/>
      <c r="AV1118" s="27"/>
      <c r="AW1118" s="27"/>
      <c r="AX1118" s="28"/>
      <c r="AY1118" s="28"/>
      <c r="AZ1118" s="28"/>
      <c r="BA1118" s="28"/>
      <c r="BB1118" s="28"/>
      <c r="BC1118" s="28"/>
      <c r="BD1118" s="23"/>
      <c r="BE1118" s="72"/>
      <c r="BF1118" s="72"/>
      <c r="BG1118" s="72"/>
      <c r="BH1118" s="229"/>
      <c r="BI1118" s="229"/>
      <c r="BJ1118" s="27"/>
      <c r="BK1118" s="27"/>
      <c r="BL1118" s="26"/>
      <c r="BM1118" s="27"/>
      <c r="BN1118" s="23"/>
      <c r="BO1118" s="23"/>
      <c r="BP1118" s="23"/>
      <c r="BQ1118" s="23"/>
      <c r="BR1118" s="27"/>
      <c r="BS1118" s="27"/>
      <c r="BT1118" s="78"/>
      <c r="BU1118" s="229"/>
      <c r="BV1118" s="229"/>
      <c r="BW1118" s="27"/>
      <c r="BX1118" s="27"/>
      <c r="BY1118" s="23"/>
      <c r="BZ1118" s="23"/>
      <c r="CA1118" s="23"/>
      <c r="CB1118" s="27"/>
      <c r="CC1118" s="78"/>
      <c r="CD1118" s="229"/>
      <c r="CE1118" s="229"/>
      <c r="CF1118" s="23"/>
      <c r="CG1118" s="27"/>
      <c r="CH1118" s="23"/>
      <c r="CI1118" s="23"/>
      <c r="CJ1118" s="23"/>
      <c r="CK1118" s="23"/>
      <c r="CL1118" s="23"/>
      <c r="CM1118" s="23"/>
      <c r="CN1118" s="23"/>
      <c r="CO1118" s="23"/>
      <c r="CP1118" s="26"/>
      <c r="CQ1118" s="23"/>
      <c r="CR1118" s="23"/>
      <c r="CS1118" s="53"/>
      <c r="CT1118" s="23"/>
      <c r="CU1118" s="23"/>
      <c r="CV1118" s="23"/>
      <c r="CW1118" s="24"/>
      <c r="CX1118" s="23"/>
      <c r="CY1118" s="23"/>
      <c r="CZ1118" s="61"/>
      <c r="DA1118" s="23"/>
      <c r="DB1118" s="23"/>
      <c r="DC1118" s="23"/>
      <c r="DD1118" s="23"/>
      <c r="DE1118" s="23"/>
      <c r="DF1118" s="23"/>
      <c r="DG1118" s="79"/>
      <c r="DH1118" s="80"/>
      <c r="DI1118" s="79"/>
      <c r="DJ1118" s="81"/>
      <c r="DK1118" s="47"/>
      <c r="DL1118" s="47"/>
      <c r="DM1118" s="47"/>
      <c r="DN1118" s="23"/>
      <c r="DO1118" s="23"/>
      <c r="DQ1118" s="50"/>
    </row>
    <row r="1119" spans="2:121" ht="15.75" customHeight="1" x14ac:dyDescent="0.3">
      <c r="B1119" s="5"/>
      <c r="C1119" s="5"/>
      <c r="D1119" s="5"/>
      <c r="E1119" s="23"/>
      <c r="F1119" s="23"/>
      <c r="G1119" s="23"/>
      <c r="H1119" s="23"/>
      <c r="I1119" s="23"/>
      <c r="J1119" s="24"/>
      <c r="K1119" s="27"/>
      <c r="L1119" s="24"/>
      <c r="M1119" s="24"/>
      <c r="N1119" s="26"/>
      <c r="O1119" s="27"/>
      <c r="P1119" s="27"/>
      <c r="Q1119" s="23"/>
      <c r="R1119" s="27"/>
      <c r="S1119" s="27"/>
      <c r="T1119" s="27"/>
      <c r="U1119" s="23"/>
      <c r="V1119" s="23"/>
      <c r="W1119" s="29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3"/>
      <c r="AI1119" s="27"/>
      <c r="AJ1119" s="27"/>
      <c r="AK1119" s="27"/>
      <c r="AL1119" s="27"/>
      <c r="AM1119" s="27"/>
      <c r="AN1119" s="27"/>
      <c r="AO1119" s="27"/>
      <c r="AP1119" s="27"/>
      <c r="AQ1119" s="27"/>
      <c r="AR1119" s="27"/>
      <c r="AS1119" s="27"/>
      <c r="AT1119" s="27"/>
      <c r="AU1119" s="27"/>
      <c r="AV1119" s="27"/>
      <c r="AW1119" s="27"/>
      <c r="AX1119" s="28"/>
      <c r="AY1119" s="28"/>
      <c r="AZ1119" s="28"/>
      <c r="BA1119" s="28"/>
      <c r="BB1119" s="28"/>
      <c r="BC1119" s="28"/>
      <c r="BD1119" s="23"/>
      <c r="BE1119" s="72"/>
      <c r="BF1119" s="72"/>
      <c r="BG1119" s="72"/>
      <c r="BH1119" s="229"/>
      <c r="BI1119" s="229"/>
      <c r="BJ1119" s="27"/>
      <c r="BK1119" s="27"/>
      <c r="BL1119" s="26"/>
      <c r="BM1119" s="27"/>
      <c r="BN1119" s="23"/>
      <c r="BO1119" s="23"/>
      <c r="BP1119" s="23"/>
      <c r="BQ1119" s="23"/>
      <c r="BR1119" s="27"/>
      <c r="BS1119" s="27"/>
      <c r="BT1119" s="78"/>
      <c r="BU1119" s="229"/>
      <c r="BV1119" s="229"/>
      <c r="BW1119" s="27"/>
      <c r="BX1119" s="27"/>
      <c r="BY1119" s="23"/>
      <c r="BZ1119" s="23"/>
      <c r="CA1119" s="23"/>
      <c r="CB1119" s="27"/>
      <c r="CC1119" s="78"/>
      <c r="CD1119" s="229"/>
      <c r="CE1119" s="229"/>
      <c r="CF1119" s="23"/>
      <c r="CG1119" s="27"/>
      <c r="CH1119" s="23"/>
      <c r="CI1119" s="23"/>
      <c r="CJ1119" s="23"/>
      <c r="CK1119" s="23"/>
      <c r="CL1119" s="82"/>
      <c r="CM1119" s="23"/>
      <c r="CN1119" s="23"/>
      <c r="CO1119" s="23"/>
      <c r="CP1119" s="26"/>
      <c r="CQ1119" s="23"/>
      <c r="CR1119" s="23"/>
      <c r="CS1119" s="53"/>
      <c r="CT1119" s="23"/>
      <c r="CU1119" s="23"/>
      <c r="CV1119" s="23"/>
      <c r="CW1119" s="23"/>
      <c r="CX1119" s="23"/>
      <c r="CY1119" s="23"/>
      <c r="CZ1119" s="61"/>
      <c r="DA1119" s="23"/>
      <c r="DB1119" s="23"/>
      <c r="DC1119" s="23"/>
      <c r="DD1119" s="23"/>
      <c r="DE1119" s="23"/>
      <c r="DF1119" s="23"/>
      <c r="DG1119" s="79"/>
      <c r="DH1119" s="80"/>
      <c r="DI1119" s="79"/>
      <c r="DJ1119" s="81"/>
      <c r="DK1119" s="47"/>
      <c r="DL1119" s="47"/>
      <c r="DM1119" s="47"/>
      <c r="DN1119" s="23"/>
      <c r="DO1119" s="23"/>
      <c r="DQ1119" s="50"/>
    </row>
    <row r="1120" spans="2:121" ht="15.75" customHeight="1" x14ac:dyDescent="0.3">
      <c r="B1120" s="5"/>
      <c r="C1120" s="5"/>
      <c r="D1120" s="5"/>
      <c r="E1120" s="23"/>
      <c r="F1120" s="23"/>
      <c r="G1120" s="23"/>
      <c r="H1120" s="23"/>
      <c r="I1120" s="23"/>
      <c r="J1120" s="24"/>
      <c r="K1120" s="27"/>
      <c r="L1120" s="24"/>
      <c r="M1120" s="24"/>
      <c r="N1120" s="26"/>
      <c r="O1120" s="27"/>
      <c r="P1120" s="27"/>
      <c r="Q1120" s="23"/>
      <c r="R1120" s="27"/>
      <c r="S1120" s="27"/>
      <c r="T1120" s="27"/>
      <c r="U1120" s="23"/>
      <c r="V1120" s="23"/>
      <c r="W1120" s="29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23"/>
      <c r="AI1120" s="27"/>
      <c r="AJ1120" s="27"/>
      <c r="AK1120" s="27"/>
      <c r="AL1120" s="27"/>
      <c r="AM1120" s="27"/>
      <c r="AN1120" s="27"/>
      <c r="AO1120" s="27"/>
      <c r="AP1120" s="27"/>
      <c r="AQ1120" s="27"/>
      <c r="AR1120" s="27"/>
      <c r="AS1120" s="27"/>
      <c r="AT1120" s="27"/>
      <c r="AU1120" s="27"/>
      <c r="AV1120" s="27"/>
      <c r="AW1120" s="27"/>
      <c r="AX1120" s="28"/>
      <c r="AY1120" s="28"/>
      <c r="AZ1120" s="28"/>
      <c r="BA1120" s="28"/>
      <c r="BB1120" s="28"/>
      <c r="BC1120" s="28"/>
      <c r="BD1120" s="23"/>
      <c r="BE1120" s="72"/>
      <c r="BF1120" s="72"/>
      <c r="BG1120" s="72"/>
      <c r="BH1120" s="229"/>
      <c r="BI1120" s="229"/>
      <c r="BJ1120" s="27"/>
      <c r="BK1120" s="27"/>
      <c r="BL1120" s="26"/>
      <c r="BM1120" s="27"/>
      <c r="BN1120" s="23"/>
      <c r="BO1120" s="23"/>
      <c r="BP1120" s="23"/>
      <c r="BQ1120" s="23"/>
      <c r="BR1120" s="27"/>
      <c r="BS1120" s="27"/>
      <c r="BT1120" s="78"/>
      <c r="BU1120" s="229"/>
      <c r="BV1120" s="229"/>
      <c r="BW1120" s="27"/>
      <c r="BX1120" s="27"/>
      <c r="BY1120" s="23"/>
      <c r="BZ1120" s="23"/>
      <c r="CA1120" s="23"/>
      <c r="CB1120" s="27"/>
      <c r="CC1120" s="78"/>
      <c r="CD1120" s="229"/>
      <c r="CE1120" s="229"/>
      <c r="CF1120" s="23"/>
      <c r="CG1120" s="27"/>
      <c r="CH1120" s="23"/>
      <c r="CI1120" s="23"/>
      <c r="CJ1120" s="23"/>
      <c r="CK1120" s="23"/>
      <c r="CL1120" s="23"/>
      <c r="CM1120" s="23"/>
      <c r="CN1120" s="23"/>
      <c r="CO1120" s="23"/>
      <c r="CP1120" s="26"/>
      <c r="CQ1120" s="23"/>
      <c r="CR1120" s="23"/>
      <c r="CS1120" s="53"/>
      <c r="CT1120" s="23"/>
      <c r="CU1120" s="23"/>
      <c r="CV1120" s="23"/>
      <c r="CW1120" s="23"/>
      <c r="CX1120" s="23"/>
      <c r="CY1120" s="23"/>
      <c r="CZ1120" s="61"/>
      <c r="DA1120" s="23"/>
      <c r="DB1120" s="23"/>
      <c r="DC1120" s="23"/>
      <c r="DD1120" s="23"/>
      <c r="DE1120" s="23"/>
      <c r="DF1120" s="23"/>
      <c r="DG1120" s="79"/>
      <c r="DH1120" s="80"/>
      <c r="DI1120" s="79"/>
      <c r="DJ1120" s="81"/>
      <c r="DK1120" s="47"/>
      <c r="DL1120" s="47"/>
      <c r="DM1120" s="47"/>
      <c r="DN1120" s="23"/>
      <c r="DO1120" s="23"/>
      <c r="DQ1120" s="50"/>
    </row>
    <row r="1121" spans="2:121" ht="15.75" customHeight="1" x14ac:dyDescent="0.3">
      <c r="B1121" s="5"/>
      <c r="C1121" s="5"/>
      <c r="D1121" s="5"/>
      <c r="E1121" s="23"/>
      <c r="F1121" s="23"/>
      <c r="G1121" s="23"/>
      <c r="H1121" s="23"/>
      <c r="I1121" s="23"/>
      <c r="J1121" s="24"/>
      <c r="K1121" s="27"/>
      <c r="L1121" s="24"/>
      <c r="M1121" s="24"/>
      <c r="N1121" s="26"/>
      <c r="O1121" s="27"/>
      <c r="P1121" s="27"/>
      <c r="Q1121" s="23"/>
      <c r="R1121" s="27"/>
      <c r="S1121" s="27"/>
      <c r="T1121" s="27"/>
      <c r="U1121" s="23"/>
      <c r="V1121" s="23"/>
      <c r="W1121" s="29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23"/>
      <c r="AI1121" s="27"/>
      <c r="AJ1121" s="27"/>
      <c r="AK1121" s="27"/>
      <c r="AL1121" s="27"/>
      <c r="AM1121" s="27"/>
      <c r="AN1121" s="27"/>
      <c r="AO1121" s="27"/>
      <c r="AP1121" s="27"/>
      <c r="AQ1121" s="27"/>
      <c r="AR1121" s="27"/>
      <c r="AS1121" s="27"/>
      <c r="AT1121" s="27"/>
      <c r="AU1121" s="27"/>
      <c r="AV1121" s="27"/>
      <c r="AW1121" s="27"/>
      <c r="AX1121" s="28"/>
      <c r="AY1121" s="28"/>
      <c r="AZ1121" s="28"/>
      <c r="BA1121" s="28"/>
      <c r="BB1121" s="28"/>
      <c r="BC1121" s="28"/>
      <c r="BD1121" s="23"/>
      <c r="BE1121" s="72"/>
      <c r="BF1121" s="72"/>
      <c r="BG1121" s="72"/>
      <c r="BH1121" s="229"/>
      <c r="BI1121" s="229"/>
      <c r="BJ1121" s="27"/>
      <c r="BK1121" s="27"/>
      <c r="BL1121" s="26"/>
      <c r="BM1121" s="27"/>
      <c r="BN1121" s="23"/>
      <c r="BO1121" s="23"/>
      <c r="BP1121" s="23"/>
      <c r="BQ1121" s="23"/>
      <c r="BR1121" s="27"/>
      <c r="BS1121" s="27"/>
      <c r="BT1121" s="78"/>
      <c r="BU1121" s="229"/>
      <c r="BV1121" s="229"/>
      <c r="BW1121" s="27"/>
      <c r="BX1121" s="27"/>
      <c r="BY1121" s="23"/>
      <c r="BZ1121" s="23"/>
      <c r="CA1121" s="23"/>
      <c r="CB1121" s="27"/>
      <c r="CC1121" s="78"/>
      <c r="CD1121" s="229"/>
      <c r="CE1121" s="229"/>
      <c r="CF1121" s="23"/>
      <c r="CG1121" s="27"/>
      <c r="CH1121" s="23"/>
      <c r="CI1121" s="23"/>
      <c r="CJ1121" s="23"/>
      <c r="CK1121" s="23"/>
      <c r="CL1121" s="23"/>
      <c r="CM1121" s="23"/>
      <c r="CN1121" s="23"/>
      <c r="CO1121" s="23"/>
      <c r="CP1121" s="26"/>
      <c r="CQ1121" s="23"/>
      <c r="CR1121" s="23"/>
      <c r="CS1121" s="53"/>
      <c r="CT1121" s="23"/>
      <c r="CU1121" s="23"/>
      <c r="CV1121" s="23"/>
      <c r="CW1121" s="23"/>
      <c r="CX1121" s="23"/>
      <c r="CY1121" s="23"/>
      <c r="CZ1121" s="61"/>
      <c r="DA1121" s="23"/>
      <c r="DB1121" s="23"/>
      <c r="DC1121" s="23"/>
      <c r="DD1121" s="23"/>
      <c r="DE1121" s="23"/>
      <c r="DF1121" s="23"/>
      <c r="DG1121" s="79"/>
      <c r="DH1121" s="80"/>
      <c r="DI1121" s="79"/>
      <c r="DJ1121" s="81"/>
      <c r="DK1121" s="47"/>
      <c r="DL1121" s="47"/>
      <c r="DM1121" s="47"/>
      <c r="DN1121" s="23"/>
      <c r="DO1121" s="23"/>
      <c r="DQ1121" s="50"/>
    </row>
    <row r="1122" spans="2:121" ht="15.75" customHeight="1" x14ac:dyDescent="0.3">
      <c r="B1122" s="5"/>
      <c r="C1122" s="5"/>
      <c r="D1122" s="5"/>
      <c r="E1122" s="23"/>
      <c r="F1122" s="23"/>
      <c r="G1122" s="23"/>
      <c r="H1122" s="23"/>
      <c r="I1122" s="23"/>
      <c r="J1122" s="24"/>
      <c r="K1122" s="27"/>
      <c r="L1122" s="24"/>
      <c r="M1122" s="24"/>
      <c r="N1122" s="26"/>
      <c r="O1122" s="27"/>
      <c r="P1122" s="27"/>
      <c r="Q1122" s="23"/>
      <c r="R1122" s="27"/>
      <c r="S1122" s="27"/>
      <c r="T1122" s="27"/>
      <c r="U1122" s="23"/>
      <c r="V1122" s="23"/>
      <c r="W1122" s="29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3"/>
      <c r="AI1122" s="27"/>
      <c r="AJ1122" s="27"/>
      <c r="AK1122" s="27"/>
      <c r="AL1122" s="27"/>
      <c r="AM1122" s="27"/>
      <c r="AN1122" s="27"/>
      <c r="AO1122" s="27"/>
      <c r="AP1122" s="27"/>
      <c r="AQ1122" s="27"/>
      <c r="AR1122" s="27"/>
      <c r="AS1122" s="27"/>
      <c r="AT1122" s="27"/>
      <c r="AU1122" s="27"/>
      <c r="AV1122" s="27"/>
      <c r="AW1122" s="27"/>
      <c r="AX1122" s="28"/>
      <c r="AY1122" s="28"/>
      <c r="AZ1122" s="28"/>
      <c r="BA1122" s="28"/>
      <c r="BB1122" s="28"/>
      <c r="BC1122" s="28"/>
      <c r="BD1122" s="23"/>
      <c r="BE1122" s="72"/>
      <c r="BF1122" s="72"/>
      <c r="BG1122" s="72"/>
      <c r="BH1122" s="229"/>
      <c r="BI1122" s="229"/>
      <c r="BJ1122" s="27"/>
      <c r="BK1122" s="27"/>
      <c r="BL1122" s="26"/>
      <c r="BM1122" s="27"/>
      <c r="BN1122" s="23"/>
      <c r="BO1122" s="23"/>
      <c r="BP1122" s="23"/>
      <c r="BQ1122" s="23"/>
      <c r="BR1122" s="27"/>
      <c r="BS1122" s="27"/>
      <c r="BT1122" s="78"/>
      <c r="BU1122" s="229"/>
      <c r="BV1122" s="229"/>
      <c r="BW1122" s="27"/>
      <c r="BX1122" s="27"/>
      <c r="BY1122" s="23"/>
      <c r="BZ1122" s="23"/>
      <c r="CA1122" s="23"/>
      <c r="CB1122" s="27"/>
      <c r="CC1122" s="78"/>
      <c r="CD1122" s="229"/>
      <c r="CE1122" s="229"/>
      <c r="CF1122" s="23"/>
      <c r="CG1122" s="27"/>
      <c r="CH1122" s="23"/>
      <c r="CI1122" s="23"/>
      <c r="CJ1122" s="23"/>
      <c r="CK1122" s="23"/>
      <c r="CL1122" s="82"/>
      <c r="CM1122" s="23"/>
      <c r="CN1122" s="23"/>
      <c r="CO1122" s="23"/>
      <c r="CP1122" s="26"/>
      <c r="CQ1122" s="23"/>
      <c r="CR1122" s="23"/>
      <c r="CS1122" s="53"/>
      <c r="CT1122" s="23"/>
      <c r="CU1122" s="23"/>
      <c r="CV1122" s="23"/>
      <c r="CW1122" s="23"/>
      <c r="CX1122" s="23"/>
      <c r="CY1122" s="23"/>
      <c r="CZ1122" s="61"/>
      <c r="DA1122" s="23"/>
      <c r="DB1122" s="23"/>
      <c r="DC1122" s="23"/>
      <c r="DD1122" s="23"/>
      <c r="DE1122" s="23"/>
      <c r="DF1122" s="23"/>
      <c r="DG1122" s="79"/>
      <c r="DH1122" s="80"/>
      <c r="DI1122" s="79"/>
      <c r="DJ1122" s="81"/>
      <c r="DK1122" s="47"/>
      <c r="DL1122" s="47"/>
      <c r="DM1122" s="47"/>
      <c r="DN1122" s="23"/>
      <c r="DO1122" s="23"/>
      <c r="DQ1122" s="50"/>
    </row>
    <row r="1123" spans="2:121" ht="15.75" customHeight="1" x14ac:dyDescent="0.3">
      <c r="B1123" s="5"/>
      <c r="C1123" s="5"/>
      <c r="D1123" s="5"/>
      <c r="E1123" s="23"/>
      <c r="F1123" s="23"/>
      <c r="G1123" s="23"/>
      <c r="H1123" s="23"/>
      <c r="I1123" s="23"/>
      <c r="J1123" s="24"/>
      <c r="K1123" s="27"/>
      <c r="L1123" s="24"/>
      <c r="M1123" s="24"/>
      <c r="N1123" s="26"/>
      <c r="O1123" s="27"/>
      <c r="P1123" s="27"/>
      <c r="Q1123" s="23"/>
      <c r="R1123" s="27"/>
      <c r="S1123" s="27"/>
      <c r="T1123" s="27"/>
      <c r="U1123" s="23"/>
      <c r="V1123" s="23"/>
      <c r="W1123" s="29"/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23"/>
      <c r="AI1123" s="27"/>
      <c r="AJ1123" s="27"/>
      <c r="AK1123" s="27"/>
      <c r="AL1123" s="27"/>
      <c r="AM1123" s="27"/>
      <c r="AN1123" s="27"/>
      <c r="AO1123" s="27"/>
      <c r="AP1123" s="27"/>
      <c r="AQ1123" s="27"/>
      <c r="AR1123" s="27"/>
      <c r="AS1123" s="27"/>
      <c r="AT1123" s="27"/>
      <c r="AU1123" s="27"/>
      <c r="AV1123" s="27"/>
      <c r="AW1123" s="27"/>
      <c r="AX1123" s="28"/>
      <c r="AY1123" s="28"/>
      <c r="AZ1123" s="28"/>
      <c r="BA1123" s="28"/>
      <c r="BB1123" s="28"/>
      <c r="BC1123" s="28"/>
      <c r="BD1123" s="23"/>
      <c r="BE1123" s="72"/>
      <c r="BF1123" s="72"/>
      <c r="BG1123" s="72"/>
      <c r="BH1123" s="229"/>
      <c r="BI1123" s="229"/>
      <c r="BJ1123" s="27"/>
      <c r="BK1123" s="27"/>
      <c r="BL1123" s="26"/>
      <c r="BM1123" s="27"/>
      <c r="BN1123" s="23"/>
      <c r="BO1123" s="23"/>
      <c r="BP1123" s="23"/>
      <c r="BQ1123" s="23"/>
      <c r="BR1123" s="27"/>
      <c r="BS1123" s="27"/>
      <c r="BT1123" s="78"/>
      <c r="BU1123" s="229"/>
      <c r="BV1123" s="229"/>
      <c r="BW1123" s="27"/>
      <c r="BX1123" s="27"/>
      <c r="BY1123" s="23"/>
      <c r="BZ1123" s="23"/>
      <c r="CA1123" s="23"/>
      <c r="CB1123" s="27"/>
      <c r="CC1123" s="78"/>
      <c r="CD1123" s="229"/>
      <c r="CE1123" s="229"/>
      <c r="CF1123" s="23"/>
      <c r="CG1123" s="27"/>
      <c r="CH1123" s="23"/>
      <c r="CI1123" s="23"/>
      <c r="CJ1123" s="23"/>
      <c r="CK1123" s="23"/>
      <c r="CL1123" s="23"/>
      <c r="CM1123" s="23"/>
      <c r="CN1123" s="23"/>
      <c r="CO1123" s="23"/>
      <c r="CP1123" s="26"/>
      <c r="CQ1123" s="23"/>
      <c r="CR1123" s="23"/>
      <c r="CS1123" s="53"/>
      <c r="CT1123" s="23"/>
      <c r="CU1123" s="23"/>
      <c r="CV1123" s="23"/>
      <c r="CW1123" s="23"/>
      <c r="CX1123" s="23"/>
      <c r="CY1123" s="23"/>
      <c r="CZ1123" s="61"/>
      <c r="DA1123" s="23"/>
      <c r="DB1123" s="23"/>
      <c r="DC1123" s="23"/>
      <c r="DD1123" s="23"/>
      <c r="DE1123" s="23"/>
      <c r="DF1123" s="23"/>
      <c r="DG1123" s="79"/>
      <c r="DH1123" s="80"/>
      <c r="DI1123" s="79"/>
      <c r="DJ1123" s="81"/>
      <c r="DK1123" s="47"/>
      <c r="DL1123" s="47"/>
      <c r="DM1123" s="47"/>
      <c r="DN1123" s="23"/>
      <c r="DO1123" s="23"/>
      <c r="DQ1123" s="50"/>
    </row>
    <row r="1124" spans="2:121" ht="15.75" customHeight="1" x14ac:dyDescent="0.3">
      <c r="B1124" s="5"/>
      <c r="C1124" s="5"/>
      <c r="D1124" s="5"/>
      <c r="E1124" s="23"/>
      <c r="F1124" s="23"/>
      <c r="G1124" s="23"/>
      <c r="H1124" s="23"/>
      <c r="I1124" s="23"/>
      <c r="J1124" s="24"/>
      <c r="K1124" s="27"/>
      <c r="L1124" s="24"/>
      <c r="M1124" s="24"/>
      <c r="N1124" s="26"/>
      <c r="O1124" s="27"/>
      <c r="P1124" s="27"/>
      <c r="Q1124" s="23"/>
      <c r="R1124" s="27"/>
      <c r="S1124" s="27"/>
      <c r="T1124" s="27"/>
      <c r="U1124" s="23"/>
      <c r="V1124" s="23"/>
      <c r="W1124" s="29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3"/>
      <c r="AI1124" s="27"/>
      <c r="AJ1124" s="27"/>
      <c r="AK1124" s="27"/>
      <c r="AL1124" s="27"/>
      <c r="AM1124" s="27"/>
      <c r="AN1124" s="27"/>
      <c r="AO1124" s="27"/>
      <c r="AP1124" s="27"/>
      <c r="AQ1124" s="27"/>
      <c r="AR1124" s="27"/>
      <c r="AS1124" s="27"/>
      <c r="AT1124" s="27"/>
      <c r="AU1124" s="27"/>
      <c r="AV1124" s="27"/>
      <c r="AW1124" s="27"/>
      <c r="AX1124" s="28"/>
      <c r="AY1124" s="28"/>
      <c r="AZ1124" s="28"/>
      <c r="BA1124" s="28"/>
      <c r="BB1124" s="28"/>
      <c r="BC1124" s="28"/>
      <c r="BD1124" s="23"/>
      <c r="BE1124" s="72"/>
      <c r="BF1124" s="72"/>
      <c r="BG1124" s="72"/>
      <c r="BH1124" s="229"/>
      <c r="BI1124" s="229"/>
      <c r="BJ1124" s="27"/>
      <c r="BK1124" s="27"/>
      <c r="BL1124" s="26"/>
      <c r="BM1124" s="27"/>
      <c r="BN1124" s="23"/>
      <c r="BO1124" s="23"/>
      <c r="BP1124" s="23"/>
      <c r="BQ1124" s="23"/>
      <c r="BR1124" s="27"/>
      <c r="BS1124" s="27"/>
      <c r="BT1124" s="78"/>
      <c r="BU1124" s="229"/>
      <c r="BV1124" s="229"/>
      <c r="BW1124" s="27"/>
      <c r="BX1124" s="27"/>
      <c r="BY1124" s="23"/>
      <c r="BZ1124" s="23"/>
      <c r="CA1124" s="23"/>
      <c r="CB1124" s="27"/>
      <c r="CC1124" s="78"/>
      <c r="CD1124" s="229"/>
      <c r="CE1124" s="229"/>
      <c r="CF1124" s="23"/>
      <c r="CG1124" s="27"/>
      <c r="CH1124" s="23"/>
      <c r="CI1124" s="23"/>
      <c r="CJ1124" s="23"/>
      <c r="CK1124" s="23"/>
      <c r="CL1124" s="23"/>
      <c r="CM1124" s="23"/>
      <c r="CN1124" s="23"/>
      <c r="CO1124" s="23"/>
      <c r="CP1124" s="26"/>
      <c r="CQ1124" s="23"/>
      <c r="CR1124" s="23"/>
      <c r="CS1124" s="53"/>
      <c r="CT1124" s="23"/>
      <c r="CU1124" s="23"/>
      <c r="CV1124" s="23"/>
      <c r="CW1124" s="23"/>
      <c r="CX1124" s="23"/>
      <c r="CY1124" s="23"/>
      <c r="CZ1124" s="61"/>
      <c r="DA1124" s="23"/>
      <c r="DB1124" s="23"/>
      <c r="DC1124" s="23"/>
      <c r="DD1124" s="23"/>
      <c r="DE1124" s="23"/>
      <c r="DF1124" s="23"/>
      <c r="DG1124" s="79"/>
      <c r="DH1124" s="80"/>
      <c r="DI1124" s="79"/>
      <c r="DJ1124" s="81"/>
      <c r="DK1124" s="47"/>
      <c r="DL1124" s="47"/>
      <c r="DM1124" s="47"/>
      <c r="DN1124" s="23"/>
      <c r="DO1124" s="23"/>
      <c r="DQ1124" s="50"/>
    </row>
    <row r="1125" spans="2:121" ht="15.75" customHeight="1" x14ac:dyDescent="0.3">
      <c r="B1125" s="5"/>
      <c r="C1125" s="5"/>
      <c r="D1125" s="5"/>
      <c r="E1125" s="23"/>
      <c r="F1125" s="23"/>
      <c r="G1125" s="23"/>
      <c r="H1125" s="23"/>
      <c r="I1125" s="23"/>
      <c r="J1125" s="24"/>
      <c r="K1125" s="27"/>
      <c r="L1125" s="24"/>
      <c r="M1125" s="24"/>
      <c r="N1125" s="26"/>
      <c r="O1125" s="27"/>
      <c r="P1125" s="27"/>
      <c r="Q1125" s="23"/>
      <c r="R1125" s="27"/>
      <c r="S1125" s="27"/>
      <c r="T1125" s="27"/>
      <c r="U1125" s="23"/>
      <c r="V1125" s="23"/>
      <c r="W1125" s="29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3"/>
      <c r="AI1125" s="27"/>
      <c r="AJ1125" s="27"/>
      <c r="AK1125" s="27"/>
      <c r="AL1125" s="27"/>
      <c r="AM1125" s="27"/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8"/>
      <c r="AY1125" s="28"/>
      <c r="AZ1125" s="28"/>
      <c r="BA1125" s="28"/>
      <c r="BB1125" s="28"/>
      <c r="BC1125" s="28"/>
      <c r="BD1125" s="23"/>
      <c r="BE1125" s="72"/>
      <c r="BF1125" s="72"/>
      <c r="BG1125" s="72"/>
      <c r="BH1125" s="229"/>
      <c r="BI1125" s="229"/>
      <c r="BJ1125" s="27"/>
      <c r="BK1125" s="27"/>
      <c r="BL1125" s="26"/>
      <c r="BM1125" s="27"/>
      <c r="BN1125" s="23"/>
      <c r="BO1125" s="23"/>
      <c r="BP1125" s="23"/>
      <c r="BQ1125" s="23"/>
      <c r="BR1125" s="27"/>
      <c r="BS1125" s="27"/>
      <c r="BT1125" s="78"/>
      <c r="BU1125" s="229"/>
      <c r="BV1125" s="229"/>
      <c r="BW1125" s="27"/>
      <c r="BX1125" s="27"/>
      <c r="BY1125" s="23"/>
      <c r="BZ1125" s="23"/>
      <c r="CA1125" s="23"/>
      <c r="CB1125" s="27"/>
      <c r="CC1125" s="78"/>
      <c r="CD1125" s="229"/>
      <c r="CE1125" s="229"/>
      <c r="CF1125" s="23"/>
      <c r="CG1125" s="27"/>
      <c r="CH1125" s="23"/>
      <c r="CI1125" s="23"/>
      <c r="CJ1125" s="23"/>
      <c r="CK1125" s="23"/>
      <c r="CL1125" s="82"/>
      <c r="CM1125" s="23"/>
      <c r="CN1125" s="23"/>
      <c r="CO1125" s="23"/>
      <c r="CP1125" s="26"/>
      <c r="CQ1125" s="23"/>
      <c r="CR1125" s="23"/>
      <c r="CS1125" s="53"/>
      <c r="CT1125" s="23"/>
      <c r="CU1125" s="23"/>
      <c r="CV1125" s="23"/>
      <c r="CW1125" s="23"/>
      <c r="CX1125" s="23"/>
      <c r="CY1125" s="23"/>
      <c r="CZ1125" s="61"/>
      <c r="DA1125" s="23"/>
      <c r="DB1125" s="23"/>
      <c r="DC1125" s="23"/>
      <c r="DD1125" s="23"/>
      <c r="DE1125" s="23"/>
      <c r="DF1125" s="23"/>
      <c r="DG1125" s="79"/>
      <c r="DH1125" s="80"/>
      <c r="DI1125" s="79"/>
      <c r="DJ1125" s="81"/>
      <c r="DK1125" s="47"/>
      <c r="DL1125" s="47"/>
      <c r="DM1125" s="47"/>
      <c r="DN1125" s="23"/>
      <c r="DO1125" s="23"/>
      <c r="DQ1125" s="50"/>
    </row>
    <row r="1126" spans="2:121" ht="15.75" customHeight="1" x14ac:dyDescent="0.3">
      <c r="B1126" s="5"/>
      <c r="C1126" s="5"/>
      <c r="D1126" s="5"/>
      <c r="E1126" s="23"/>
      <c r="F1126" s="23"/>
      <c r="G1126" s="23"/>
      <c r="H1126" s="23"/>
      <c r="I1126" s="23"/>
      <c r="J1126" s="24"/>
      <c r="K1126" s="27"/>
      <c r="L1126" s="24"/>
      <c r="M1126" s="24"/>
      <c r="N1126" s="26"/>
      <c r="O1126" s="27"/>
      <c r="P1126" s="27"/>
      <c r="Q1126" s="23"/>
      <c r="R1126" s="27"/>
      <c r="S1126" s="27"/>
      <c r="T1126" s="27"/>
      <c r="U1126" s="23"/>
      <c r="V1126" s="23"/>
      <c r="W1126" s="29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23"/>
      <c r="AI1126" s="27"/>
      <c r="AJ1126" s="27"/>
      <c r="AK1126" s="27"/>
      <c r="AL1126" s="27"/>
      <c r="AM1126" s="27"/>
      <c r="AN1126" s="27"/>
      <c r="AO1126" s="27"/>
      <c r="AP1126" s="27"/>
      <c r="AQ1126" s="27"/>
      <c r="AR1126" s="27"/>
      <c r="AS1126" s="27"/>
      <c r="AT1126" s="27"/>
      <c r="AU1126" s="27"/>
      <c r="AV1126" s="27"/>
      <c r="AW1126" s="27"/>
      <c r="AX1126" s="28"/>
      <c r="AY1126" s="28"/>
      <c r="AZ1126" s="28"/>
      <c r="BA1126" s="28"/>
      <c r="BB1126" s="28"/>
      <c r="BC1126" s="28"/>
      <c r="BD1126" s="23"/>
      <c r="BE1126" s="72"/>
      <c r="BF1126" s="72"/>
      <c r="BG1126" s="72"/>
      <c r="BH1126" s="229"/>
      <c r="BI1126" s="229"/>
      <c r="BJ1126" s="27"/>
      <c r="BK1126" s="27"/>
      <c r="BL1126" s="26"/>
      <c r="BM1126" s="27"/>
      <c r="BN1126" s="23"/>
      <c r="BO1126" s="23"/>
      <c r="BP1126" s="23"/>
      <c r="BQ1126" s="23"/>
      <c r="BR1126" s="27"/>
      <c r="BS1126" s="27"/>
      <c r="BT1126" s="78"/>
      <c r="BU1126" s="229"/>
      <c r="BV1126" s="229"/>
      <c r="BW1126" s="27"/>
      <c r="BX1126" s="27"/>
      <c r="BY1126" s="23"/>
      <c r="BZ1126" s="23"/>
      <c r="CA1126" s="23"/>
      <c r="CB1126" s="27"/>
      <c r="CC1126" s="78"/>
      <c r="CD1126" s="229"/>
      <c r="CE1126" s="229"/>
      <c r="CF1126" s="23"/>
      <c r="CG1126" s="27"/>
      <c r="CH1126" s="23"/>
      <c r="CI1126" s="23"/>
      <c r="CJ1126" s="23"/>
      <c r="CK1126" s="23"/>
      <c r="CL1126" s="23"/>
      <c r="CM1126" s="23"/>
      <c r="CN1126" s="23"/>
      <c r="CO1126" s="23"/>
      <c r="CP1126" s="26"/>
      <c r="CQ1126" s="23"/>
      <c r="CR1126" s="23"/>
      <c r="CS1126" s="53"/>
      <c r="CT1126" s="23"/>
      <c r="CU1126" s="23"/>
      <c r="CV1126" s="23"/>
      <c r="CW1126" s="23"/>
      <c r="CX1126" s="23"/>
      <c r="CY1126" s="23"/>
      <c r="CZ1126" s="61"/>
      <c r="DA1126" s="23"/>
      <c r="DB1126" s="23"/>
      <c r="DC1126" s="23"/>
      <c r="DD1126" s="23"/>
      <c r="DE1126" s="23"/>
      <c r="DF1126" s="23"/>
      <c r="DG1126" s="79"/>
      <c r="DH1126" s="80"/>
      <c r="DI1126" s="79"/>
      <c r="DJ1126" s="81"/>
      <c r="DK1126" s="47"/>
      <c r="DL1126" s="47"/>
      <c r="DM1126" s="47"/>
      <c r="DN1126" s="23"/>
      <c r="DO1126" s="23"/>
      <c r="DQ1126" s="50"/>
    </row>
    <row r="1127" spans="2:121" ht="15.75" customHeight="1" x14ac:dyDescent="0.3">
      <c r="B1127" s="5"/>
      <c r="C1127" s="5"/>
      <c r="D1127" s="5"/>
      <c r="E1127" s="23"/>
      <c r="F1127" s="23"/>
      <c r="G1127" s="23"/>
      <c r="H1127" s="23"/>
      <c r="I1127" s="23"/>
      <c r="J1127" s="24"/>
      <c r="K1127" s="27"/>
      <c r="L1127" s="24"/>
      <c r="M1127" s="24"/>
      <c r="N1127" s="26"/>
      <c r="O1127" s="27"/>
      <c r="P1127" s="27"/>
      <c r="Q1127" s="23"/>
      <c r="R1127" s="27"/>
      <c r="S1127" s="27"/>
      <c r="T1127" s="27"/>
      <c r="U1127" s="23"/>
      <c r="V1127" s="23"/>
      <c r="W1127" s="29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23"/>
      <c r="AI1127" s="27"/>
      <c r="AJ1127" s="27"/>
      <c r="AK1127" s="27"/>
      <c r="AL1127" s="27"/>
      <c r="AM1127" s="27"/>
      <c r="AN1127" s="27"/>
      <c r="AO1127" s="27"/>
      <c r="AP1127" s="27"/>
      <c r="AQ1127" s="27"/>
      <c r="AR1127" s="27"/>
      <c r="AS1127" s="27"/>
      <c r="AT1127" s="27"/>
      <c r="AU1127" s="27"/>
      <c r="AV1127" s="27"/>
      <c r="AW1127" s="27"/>
      <c r="AX1127" s="28"/>
      <c r="AY1127" s="28"/>
      <c r="AZ1127" s="28"/>
      <c r="BA1127" s="28"/>
      <c r="BB1127" s="28"/>
      <c r="BC1127" s="28"/>
      <c r="BD1127" s="23"/>
      <c r="BE1127" s="72"/>
      <c r="BF1127" s="72"/>
      <c r="BG1127" s="72"/>
      <c r="BH1127" s="229"/>
      <c r="BI1127" s="229"/>
      <c r="BJ1127" s="27"/>
      <c r="BK1127" s="27"/>
      <c r="BL1127" s="26"/>
      <c r="BM1127" s="27"/>
      <c r="BN1127" s="23"/>
      <c r="BO1127" s="23"/>
      <c r="BP1127" s="23"/>
      <c r="BQ1127" s="23"/>
      <c r="BR1127" s="27"/>
      <c r="BS1127" s="27"/>
      <c r="BT1127" s="78"/>
      <c r="BU1127" s="229"/>
      <c r="BV1127" s="229"/>
      <c r="BW1127" s="27"/>
      <c r="BX1127" s="27"/>
      <c r="BY1127" s="23"/>
      <c r="BZ1127" s="23"/>
      <c r="CA1127" s="23"/>
      <c r="CB1127" s="27"/>
      <c r="CC1127" s="78"/>
      <c r="CD1127" s="229"/>
      <c r="CE1127" s="229"/>
      <c r="CF1127" s="23"/>
      <c r="CG1127" s="27"/>
      <c r="CH1127" s="23"/>
      <c r="CI1127" s="23"/>
      <c r="CJ1127" s="23"/>
      <c r="CK1127" s="23"/>
      <c r="CL1127" s="23"/>
      <c r="CM1127" s="23"/>
      <c r="CN1127" s="23"/>
      <c r="CO1127" s="23"/>
      <c r="CP1127" s="26"/>
      <c r="CQ1127" s="23"/>
      <c r="CR1127" s="23"/>
      <c r="CS1127" s="53"/>
      <c r="CT1127" s="23"/>
      <c r="CU1127" s="23"/>
      <c r="CV1127" s="23"/>
      <c r="CW1127" s="23"/>
      <c r="CX1127" s="23"/>
      <c r="CY1127" s="23"/>
      <c r="CZ1127" s="61"/>
      <c r="DA1127" s="23"/>
      <c r="DB1127" s="23"/>
      <c r="DC1127" s="23"/>
      <c r="DD1127" s="23"/>
      <c r="DE1127" s="23"/>
      <c r="DF1127" s="23"/>
      <c r="DG1127" s="79"/>
      <c r="DH1127" s="80"/>
      <c r="DI1127" s="79"/>
      <c r="DJ1127" s="81"/>
      <c r="DK1127" s="47"/>
      <c r="DL1127" s="47"/>
      <c r="DM1127" s="47"/>
      <c r="DN1127" s="23"/>
      <c r="DO1127" s="23"/>
      <c r="DQ1127" s="50"/>
    </row>
    <row r="1128" spans="2:121" ht="15.75" customHeight="1" x14ac:dyDescent="0.3">
      <c r="B1128" s="5"/>
      <c r="C1128" s="5"/>
      <c r="D1128" s="5"/>
      <c r="E1128" s="23"/>
      <c r="F1128" s="23"/>
      <c r="G1128" s="23"/>
      <c r="H1128" s="23"/>
      <c r="I1128" s="23"/>
      <c r="J1128" s="24"/>
      <c r="K1128" s="27"/>
      <c r="L1128" s="24"/>
      <c r="M1128" s="24"/>
      <c r="N1128" s="23"/>
      <c r="O1128" s="27"/>
      <c r="P1128" s="27"/>
      <c r="Q1128" s="23"/>
      <c r="R1128" s="27"/>
      <c r="S1128" s="27"/>
      <c r="T1128" s="27"/>
      <c r="U1128" s="23"/>
      <c r="V1128" s="23"/>
      <c r="W1128" s="23"/>
      <c r="X1128" s="27"/>
      <c r="Y1128" s="27"/>
      <c r="Z1128" s="27"/>
      <c r="AA1128" s="30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/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8"/>
      <c r="AY1128" s="28"/>
      <c r="AZ1128" s="28"/>
      <c r="BA1128" s="28"/>
      <c r="BB1128" s="28"/>
      <c r="BC1128" s="28"/>
      <c r="BD1128" s="23"/>
      <c r="BE1128" s="72"/>
      <c r="BF1128" s="72"/>
      <c r="BG1128" s="72"/>
      <c r="BH1128" s="229"/>
      <c r="BI1128" s="229"/>
      <c r="BJ1128" s="27"/>
      <c r="BK1128" s="27"/>
      <c r="BL1128" s="26"/>
      <c r="BM1128" s="27"/>
      <c r="BN1128" s="23"/>
      <c r="BO1128" s="23"/>
      <c r="BP1128" s="23"/>
      <c r="BQ1128" s="23"/>
      <c r="BR1128" s="27"/>
      <c r="BS1128" s="27"/>
      <c r="BT1128" s="78"/>
      <c r="BU1128" s="229"/>
      <c r="BV1128" s="229"/>
      <c r="BW1128" s="27"/>
      <c r="BX1128" s="27"/>
      <c r="BY1128" s="23"/>
      <c r="BZ1128" s="23"/>
      <c r="CA1128" s="23"/>
      <c r="CB1128" s="27"/>
      <c r="CC1128" s="78"/>
      <c r="CD1128" s="229"/>
      <c r="CE1128" s="229"/>
      <c r="CF1128" s="23"/>
      <c r="CG1128" s="27"/>
      <c r="CH1128" s="23"/>
      <c r="CI1128" s="23"/>
      <c r="CJ1128" s="23"/>
      <c r="CK1128" s="23"/>
      <c r="CL1128" s="82"/>
      <c r="CM1128" s="23"/>
      <c r="CN1128" s="23"/>
      <c r="CO1128" s="23"/>
      <c r="CP1128" s="26"/>
      <c r="CQ1128" s="23"/>
      <c r="CR1128" s="23"/>
      <c r="CS1128" s="53"/>
      <c r="CT1128" s="23"/>
      <c r="CU1128" s="23"/>
      <c r="CV1128" s="23"/>
      <c r="CW1128" s="23"/>
      <c r="CX1128" s="23"/>
      <c r="CY1128" s="23"/>
      <c r="CZ1128" s="61"/>
      <c r="DA1128" s="23"/>
      <c r="DB1128" s="23"/>
      <c r="DC1128" s="23"/>
      <c r="DD1128" s="23"/>
      <c r="DE1128" s="23"/>
      <c r="DF1128" s="23"/>
      <c r="DG1128" s="79"/>
      <c r="DH1128" s="80"/>
      <c r="DI1128" s="79"/>
      <c r="DJ1128" s="81"/>
      <c r="DK1128" s="47"/>
      <c r="DL1128" s="47"/>
      <c r="DM1128" s="47"/>
      <c r="DN1128" s="23"/>
      <c r="DO1128" s="23"/>
      <c r="DQ1128" s="50"/>
    </row>
    <row r="1129" spans="2:121" ht="15.75" customHeight="1" x14ac:dyDescent="0.3">
      <c r="B1129" s="5"/>
      <c r="C1129" s="5"/>
      <c r="D1129" s="5"/>
      <c r="E1129" s="23"/>
      <c r="F1129" s="23"/>
      <c r="G1129" s="23"/>
      <c r="H1129" s="23"/>
      <c r="I1129" s="23"/>
      <c r="J1129" s="24"/>
      <c r="K1129" s="27"/>
      <c r="L1129" s="24"/>
      <c r="M1129" s="24"/>
      <c r="N1129" s="23"/>
      <c r="O1129" s="27"/>
      <c r="P1129" s="27"/>
      <c r="Q1129" s="23"/>
      <c r="R1129" s="27"/>
      <c r="S1129" s="27"/>
      <c r="T1129" s="27"/>
      <c r="U1129" s="23"/>
      <c r="V1129" s="23"/>
      <c r="W1129" s="23"/>
      <c r="X1129" s="27"/>
      <c r="Y1129" s="27"/>
      <c r="Z1129" s="27"/>
      <c r="AA1129" s="30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  <c r="AM1129" s="27"/>
      <c r="AN1129" s="27"/>
      <c r="AO1129" s="27"/>
      <c r="AP1129" s="27"/>
      <c r="AQ1129" s="27"/>
      <c r="AR1129" s="27"/>
      <c r="AS1129" s="27"/>
      <c r="AT1129" s="27"/>
      <c r="AU1129" s="27"/>
      <c r="AV1129" s="27"/>
      <c r="AW1129" s="27"/>
      <c r="AX1129" s="28"/>
      <c r="AY1129" s="28"/>
      <c r="AZ1129" s="28"/>
      <c r="BA1129" s="28"/>
      <c r="BB1129" s="28"/>
      <c r="BC1129" s="28"/>
      <c r="BD1129" s="23"/>
      <c r="BE1129" s="72"/>
      <c r="BF1129" s="72"/>
      <c r="BG1129" s="72"/>
      <c r="BH1129" s="229"/>
      <c r="BI1129" s="229"/>
      <c r="BJ1129" s="27"/>
      <c r="BK1129" s="27"/>
      <c r="BL1129" s="26"/>
      <c r="BM1129" s="27"/>
      <c r="BN1129" s="23"/>
      <c r="BO1129" s="23"/>
      <c r="BP1129" s="23"/>
      <c r="BQ1129" s="23"/>
      <c r="BR1129" s="27"/>
      <c r="BS1129" s="27"/>
      <c r="BT1129" s="78"/>
      <c r="BU1129" s="229"/>
      <c r="BV1129" s="229"/>
      <c r="BW1129" s="27"/>
      <c r="BX1129" s="27"/>
      <c r="BY1129" s="23"/>
      <c r="BZ1129" s="23"/>
      <c r="CA1129" s="23"/>
      <c r="CB1129" s="27"/>
      <c r="CC1129" s="78"/>
      <c r="CD1129" s="229"/>
      <c r="CE1129" s="229"/>
      <c r="CF1129" s="23"/>
      <c r="CG1129" s="27"/>
      <c r="CH1129" s="23"/>
      <c r="CI1129" s="23"/>
      <c r="CJ1129" s="23"/>
      <c r="CK1129" s="23"/>
      <c r="CL1129" s="23"/>
      <c r="CM1129" s="23"/>
      <c r="CN1129" s="23"/>
      <c r="CO1129" s="23"/>
      <c r="CP1129" s="26"/>
      <c r="CQ1129" s="23"/>
      <c r="CR1129" s="23"/>
      <c r="CS1129" s="53"/>
      <c r="CT1129" s="23"/>
      <c r="CU1129" s="23"/>
      <c r="CV1129" s="23"/>
      <c r="CW1129" s="23"/>
      <c r="CX1129" s="23"/>
      <c r="CY1129" s="23"/>
      <c r="CZ1129" s="61"/>
      <c r="DA1129" s="23"/>
      <c r="DB1129" s="23"/>
      <c r="DC1129" s="23"/>
      <c r="DD1129" s="23"/>
      <c r="DE1129" s="23"/>
      <c r="DF1129" s="23"/>
      <c r="DG1129" s="79"/>
      <c r="DH1129" s="80"/>
      <c r="DI1129" s="79"/>
      <c r="DJ1129" s="81"/>
      <c r="DK1129" s="47"/>
      <c r="DL1129" s="47"/>
      <c r="DM1129" s="47"/>
      <c r="DN1129" s="23"/>
      <c r="DO1129" s="23"/>
      <c r="DQ1129" s="50"/>
    </row>
    <row r="1130" spans="2:121" ht="15.75" customHeight="1" x14ac:dyDescent="0.3">
      <c r="B1130" s="5"/>
      <c r="C1130" s="5"/>
      <c r="D1130" s="5"/>
      <c r="E1130" s="23"/>
      <c r="F1130" s="23"/>
      <c r="G1130" s="23"/>
      <c r="H1130" s="23"/>
      <c r="I1130" s="23"/>
      <c r="J1130" s="24"/>
      <c r="K1130" s="27"/>
      <c r="L1130" s="24"/>
      <c r="M1130" s="24"/>
      <c r="N1130" s="23"/>
      <c r="O1130" s="27"/>
      <c r="P1130" s="27"/>
      <c r="Q1130" s="23"/>
      <c r="R1130" s="27"/>
      <c r="S1130" s="27"/>
      <c r="T1130" s="27"/>
      <c r="U1130" s="23"/>
      <c r="V1130" s="23"/>
      <c r="W1130" s="23"/>
      <c r="X1130" s="27"/>
      <c r="Y1130" s="27"/>
      <c r="Z1130" s="27"/>
      <c r="AA1130" s="30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  <c r="AM1130" s="27"/>
      <c r="AN1130" s="27"/>
      <c r="AO1130" s="27"/>
      <c r="AP1130" s="27"/>
      <c r="AQ1130" s="27"/>
      <c r="AR1130" s="27"/>
      <c r="AS1130" s="27"/>
      <c r="AT1130" s="27"/>
      <c r="AU1130" s="27"/>
      <c r="AV1130" s="27"/>
      <c r="AW1130" s="27"/>
      <c r="AX1130" s="28"/>
      <c r="AY1130" s="28"/>
      <c r="AZ1130" s="28"/>
      <c r="BA1130" s="28"/>
      <c r="BB1130" s="28"/>
      <c r="BC1130" s="28"/>
      <c r="BD1130" s="23"/>
      <c r="BE1130" s="72"/>
      <c r="BF1130" s="72"/>
      <c r="BG1130" s="72"/>
      <c r="BH1130" s="229"/>
      <c r="BI1130" s="229"/>
      <c r="BJ1130" s="27"/>
      <c r="BK1130" s="27"/>
      <c r="BL1130" s="26"/>
      <c r="BM1130" s="27"/>
      <c r="BN1130" s="23"/>
      <c r="BO1130" s="23"/>
      <c r="BP1130" s="23"/>
      <c r="BQ1130" s="23"/>
      <c r="BR1130" s="27"/>
      <c r="BS1130" s="27"/>
      <c r="BT1130" s="78"/>
      <c r="BU1130" s="229"/>
      <c r="BV1130" s="229"/>
      <c r="BW1130" s="27"/>
      <c r="BX1130" s="27"/>
      <c r="BY1130" s="23"/>
      <c r="BZ1130" s="23"/>
      <c r="CA1130" s="23"/>
      <c r="CB1130" s="27"/>
      <c r="CC1130" s="78"/>
      <c r="CD1130" s="229"/>
      <c r="CE1130" s="229"/>
      <c r="CF1130" s="23"/>
      <c r="CG1130" s="27"/>
      <c r="CH1130" s="23"/>
      <c r="CI1130" s="23"/>
      <c r="CJ1130" s="23"/>
      <c r="CK1130" s="23"/>
      <c r="CL1130" s="84"/>
      <c r="CM1130" s="23"/>
      <c r="CN1130" s="23"/>
      <c r="CO1130" s="23"/>
      <c r="CP1130" s="26"/>
      <c r="CQ1130" s="23"/>
      <c r="CR1130" s="23"/>
      <c r="CS1130" s="53"/>
      <c r="CT1130" s="23"/>
      <c r="CU1130" s="23"/>
      <c r="CV1130" s="23"/>
      <c r="CW1130" s="23"/>
      <c r="CX1130" s="23"/>
      <c r="CY1130" s="23"/>
      <c r="CZ1130" s="61"/>
      <c r="DA1130" s="23"/>
      <c r="DB1130" s="23"/>
      <c r="DC1130" s="23"/>
      <c r="DD1130" s="23"/>
      <c r="DE1130" s="23"/>
      <c r="DF1130" s="23"/>
      <c r="DG1130" s="79"/>
      <c r="DH1130" s="80"/>
      <c r="DI1130" s="79"/>
      <c r="DJ1130" s="81"/>
      <c r="DK1130" s="47"/>
      <c r="DL1130" s="47"/>
      <c r="DM1130" s="47"/>
      <c r="DN1130" s="23"/>
      <c r="DO1130" s="23"/>
      <c r="DQ1130" s="50"/>
    </row>
    <row r="1131" spans="2:121" ht="15.75" customHeight="1" x14ac:dyDescent="0.3">
      <c r="B1131" s="5"/>
      <c r="C1131" s="5"/>
      <c r="D1131" s="5"/>
      <c r="E1131" s="23"/>
      <c r="F1131" s="29"/>
      <c r="G1131" s="23"/>
      <c r="H1131" s="23"/>
      <c r="I1131" s="23"/>
      <c r="J1131" s="24"/>
      <c r="K1131" s="27"/>
      <c r="L1131" s="24"/>
      <c r="M1131" s="24"/>
      <c r="N1131" s="26"/>
      <c r="O1131" s="27"/>
      <c r="P1131" s="27"/>
      <c r="Q1131" s="23"/>
      <c r="R1131" s="27"/>
      <c r="S1131" s="30"/>
      <c r="T1131" s="27"/>
      <c r="U1131" s="23"/>
      <c r="V1131" s="29"/>
      <c r="W1131" s="27"/>
      <c r="X1131" s="30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  <c r="AM1131" s="27"/>
      <c r="AN1131" s="27"/>
      <c r="AO1131" s="27"/>
      <c r="AP1131" s="27"/>
      <c r="AQ1131" s="27"/>
      <c r="AR1131" s="27"/>
      <c r="AS1131" s="27"/>
      <c r="AT1131" s="27"/>
      <c r="AU1131" s="27"/>
      <c r="AV1131" s="27"/>
      <c r="AW1131" s="27"/>
      <c r="AX1131" s="28"/>
      <c r="AY1131" s="28"/>
      <c r="AZ1131" s="28"/>
      <c r="BA1131" s="28"/>
      <c r="BB1131" s="28"/>
      <c r="BC1131" s="28"/>
      <c r="BD1131" s="23"/>
      <c r="BE1131" s="72"/>
      <c r="BF1131" s="72"/>
      <c r="BG1131" s="72"/>
      <c r="BH1131" s="229"/>
      <c r="BI1131" s="229"/>
      <c r="BJ1131" s="27"/>
      <c r="BK1131" s="27"/>
      <c r="BL1131" s="26"/>
      <c r="BM1131" s="27"/>
      <c r="BN1131" s="23"/>
      <c r="BO1131" s="23"/>
      <c r="BP1131" s="23"/>
      <c r="BQ1131" s="23"/>
      <c r="BR1131" s="27"/>
      <c r="BS1131" s="27"/>
      <c r="BT1131" s="78"/>
      <c r="BU1131" s="229"/>
      <c r="BV1131" s="229"/>
      <c r="BW1131" s="27"/>
      <c r="BX1131" s="27"/>
      <c r="BY1131" s="23"/>
      <c r="BZ1131" s="23"/>
      <c r="CA1131" s="23"/>
      <c r="CB1131" s="27"/>
      <c r="CC1131" s="78"/>
      <c r="CD1131" s="229"/>
      <c r="CE1131" s="229"/>
      <c r="CF1131" s="23"/>
      <c r="CG1131" s="27"/>
      <c r="CH1131" s="23"/>
      <c r="CI1131" s="23"/>
      <c r="CJ1131" s="23"/>
      <c r="CK1131" s="23"/>
      <c r="CL1131" s="82"/>
      <c r="CM1131" s="23"/>
      <c r="CN1131" s="23"/>
      <c r="CO1131" s="23"/>
      <c r="CP1131" s="26"/>
      <c r="CQ1131" s="23"/>
      <c r="CR1131" s="23"/>
      <c r="CS1131" s="53"/>
      <c r="CT1131" s="23"/>
      <c r="CU1131" s="23"/>
      <c r="CV1131" s="23"/>
      <c r="CW1131" s="23"/>
      <c r="CX1131" s="23"/>
      <c r="CY1131" s="23"/>
      <c r="CZ1131" s="61"/>
      <c r="DA1131" s="23"/>
      <c r="DB1131" s="23"/>
      <c r="DC1131" s="23"/>
      <c r="DD1131" s="23"/>
      <c r="DE1131" s="23"/>
      <c r="DF1131" s="23"/>
      <c r="DG1131" s="79"/>
      <c r="DH1131" s="80"/>
      <c r="DI1131" s="79"/>
      <c r="DJ1131" s="81"/>
      <c r="DK1131" s="47"/>
      <c r="DL1131" s="47"/>
      <c r="DM1131" s="47"/>
      <c r="DN1131" s="23"/>
      <c r="DO1131" s="23"/>
      <c r="DQ1131" s="50"/>
    </row>
    <row r="1132" spans="2:121" ht="15.75" customHeight="1" x14ac:dyDescent="0.3">
      <c r="B1132" s="5"/>
      <c r="C1132" s="5"/>
      <c r="D1132" s="5"/>
      <c r="E1132" s="23"/>
      <c r="F1132" s="29"/>
      <c r="G1132" s="23"/>
      <c r="H1132" s="23"/>
      <c r="I1132" s="23"/>
      <c r="J1132" s="24"/>
      <c r="K1132" s="27"/>
      <c r="L1132" s="24"/>
      <c r="M1132" s="24"/>
      <c r="N1132" s="26"/>
      <c r="O1132" s="27"/>
      <c r="P1132" s="27"/>
      <c r="Q1132" s="23"/>
      <c r="R1132" s="27"/>
      <c r="S1132" s="30"/>
      <c r="T1132" s="27"/>
      <c r="U1132" s="23"/>
      <c r="V1132" s="29"/>
      <c r="W1132" s="27"/>
      <c r="X1132" s="30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27"/>
      <c r="AI1132" s="27"/>
      <c r="AJ1132" s="27"/>
      <c r="AK1132" s="27"/>
      <c r="AL1132" s="27"/>
      <c r="AM1132" s="27"/>
      <c r="AN1132" s="27"/>
      <c r="AO1132" s="27"/>
      <c r="AP1132" s="27"/>
      <c r="AQ1132" s="27"/>
      <c r="AR1132" s="27"/>
      <c r="AS1132" s="27"/>
      <c r="AT1132" s="27"/>
      <c r="AU1132" s="27"/>
      <c r="AV1132" s="27"/>
      <c r="AW1132" s="27"/>
      <c r="AX1132" s="28"/>
      <c r="AY1132" s="28"/>
      <c r="AZ1132" s="28"/>
      <c r="BA1132" s="28"/>
      <c r="BB1132" s="28"/>
      <c r="BC1132" s="28"/>
      <c r="BD1132" s="23"/>
      <c r="BE1132" s="72"/>
      <c r="BF1132" s="72"/>
      <c r="BG1132" s="72"/>
      <c r="BH1132" s="229"/>
      <c r="BI1132" s="229"/>
      <c r="BJ1132" s="27"/>
      <c r="BK1132" s="27"/>
      <c r="BL1132" s="26"/>
      <c r="BM1132" s="27"/>
      <c r="BN1132" s="23"/>
      <c r="BO1132" s="23"/>
      <c r="BP1132" s="23"/>
      <c r="BQ1132" s="23"/>
      <c r="BR1132" s="27"/>
      <c r="BS1132" s="27"/>
      <c r="BT1132" s="78"/>
      <c r="BU1132" s="229"/>
      <c r="BV1132" s="229"/>
      <c r="BW1132" s="27"/>
      <c r="BX1132" s="27"/>
      <c r="BY1132" s="23"/>
      <c r="BZ1132" s="23"/>
      <c r="CA1132" s="23"/>
      <c r="CB1132" s="27"/>
      <c r="CC1132" s="78"/>
      <c r="CD1132" s="229"/>
      <c r="CE1132" s="229"/>
      <c r="CF1132" s="23"/>
      <c r="CG1132" s="27"/>
      <c r="CH1132" s="23"/>
      <c r="CI1132" s="23"/>
      <c r="CJ1132" s="23"/>
      <c r="CK1132" s="23"/>
      <c r="CL1132" s="23"/>
      <c r="CM1132" s="23"/>
      <c r="CN1132" s="23"/>
      <c r="CO1132" s="23"/>
      <c r="CP1132" s="26"/>
      <c r="CQ1132" s="23"/>
      <c r="CR1132" s="23"/>
      <c r="CS1132" s="53"/>
      <c r="CT1132" s="23"/>
      <c r="CU1132" s="23"/>
      <c r="CV1132" s="23"/>
      <c r="CW1132" s="23"/>
      <c r="CX1132" s="23"/>
      <c r="CY1132" s="23"/>
      <c r="CZ1132" s="61"/>
      <c r="DA1132" s="23"/>
      <c r="DB1132" s="23"/>
      <c r="DC1132" s="23"/>
      <c r="DD1132" s="23"/>
      <c r="DE1132" s="23"/>
      <c r="DF1132" s="23"/>
      <c r="DG1132" s="79"/>
      <c r="DH1132" s="80"/>
      <c r="DI1132" s="79"/>
      <c r="DJ1132" s="81"/>
      <c r="DK1132" s="47"/>
      <c r="DL1132" s="47"/>
      <c r="DM1132" s="47"/>
      <c r="DN1132" s="23"/>
      <c r="DO1132" s="23"/>
      <c r="DQ1132" s="50"/>
    </row>
    <row r="1133" spans="2:121" ht="15.75" customHeight="1" x14ac:dyDescent="0.3">
      <c r="B1133" s="5"/>
      <c r="C1133" s="5"/>
      <c r="D1133" s="5"/>
      <c r="E1133" s="23"/>
      <c r="F1133" s="29"/>
      <c r="G1133" s="23"/>
      <c r="H1133" s="23"/>
      <c r="I1133" s="23"/>
      <c r="J1133" s="24"/>
      <c r="K1133" s="27"/>
      <c r="L1133" s="24"/>
      <c r="M1133" s="24"/>
      <c r="N1133" s="26"/>
      <c r="O1133" s="27"/>
      <c r="P1133" s="27"/>
      <c r="Q1133" s="23"/>
      <c r="R1133" s="27"/>
      <c r="S1133" s="30"/>
      <c r="T1133" s="27"/>
      <c r="U1133" s="23"/>
      <c r="V1133" s="29"/>
      <c r="W1133" s="27"/>
      <c r="X1133" s="30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27"/>
      <c r="AI1133" s="27"/>
      <c r="AJ1133" s="27"/>
      <c r="AK1133" s="27"/>
      <c r="AL1133" s="27"/>
      <c r="AM1133" s="27"/>
      <c r="AN1133" s="27"/>
      <c r="AO1133" s="27"/>
      <c r="AP1133" s="27"/>
      <c r="AQ1133" s="27"/>
      <c r="AR1133" s="27"/>
      <c r="AS1133" s="27"/>
      <c r="AT1133" s="27"/>
      <c r="AU1133" s="27"/>
      <c r="AV1133" s="27"/>
      <c r="AW1133" s="27"/>
      <c r="AX1133" s="28"/>
      <c r="AY1133" s="28"/>
      <c r="AZ1133" s="28"/>
      <c r="BA1133" s="28"/>
      <c r="BB1133" s="28"/>
      <c r="BC1133" s="28"/>
      <c r="BD1133" s="23"/>
      <c r="BE1133" s="72"/>
      <c r="BF1133" s="72"/>
      <c r="BG1133" s="72"/>
      <c r="BH1133" s="229"/>
      <c r="BI1133" s="229"/>
      <c r="BJ1133" s="27"/>
      <c r="BK1133" s="27"/>
      <c r="BL1133" s="26"/>
      <c r="BM1133" s="27"/>
      <c r="BN1133" s="23"/>
      <c r="BO1133" s="23"/>
      <c r="BP1133" s="23"/>
      <c r="BQ1133" s="23"/>
      <c r="BR1133" s="27"/>
      <c r="BS1133" s="27"/>
      <c r="BT1133" s="78"/>
      <c r="BU1133" s="229"/>
      <c r="BV1133" s="229"/>
      <c r="BW1133" s="27"/>
      <c r="BX1133" s="27"/>
      <c r="BY1133" s="23"/>
      <c r="BZ1133" s="23"/>
      <c r="CA1133" s="23"/>
      <c r="CB1133" s="27"/>
      <c r="CC1133" s="78"/>
      <c r="CD1133" s="229"/>
      <c r="CE1133" s="229"/>
      <c r="CF1133" s="23"/>
      <c r="CG1133" s="27"/>
      <c r="CH1133" s="23"/>
      <c r="CI1133" s="23"/>
      <c r="CJ1133" s="23"/>
      <c r="CK1133" s="23"/>
      <c r="CL1133" s="23"/>
      <c r="CM1133" s="23"/>
      <c r="CN1133" s="23"/>
      <c r="CO1133" s="23"/>
      <c r="CP1133" s="26"/>
      <c r="CQ1133" s="23"/>
      <c r="CR1133" s="23"/>
      <c r="CS1133" s="53"/>
      <c r="CT1133" s="23"/>
      <c r="CU1133" s="23"/>
      <c r="CV1133" s="23"/>
      <c r="CW1133" s="23"/>
      <c r="CX1133" s="23"/>
      <c r="CY1133" s="23"/>
      <c r="CZ1133" s="61"/>
      <c r="DA1133" s="23"/>
      <c r="DB1133" s="23"/>
      <c r="DC1133" s="23"/>
      <c r="DD1133" s="23"/>
      <c r="DE1133" s="23"/>
      <c r="DF1133" s="23"/>
      <c r="DG1133" s="79"/>
      <c r="DH1133" s="80"/>
      <c r="DI1133" s="79"/>
      <c r="DJ1133" s="81"/>
      <c r="DK1133" s="47"/>
      <c r="DL1133" s="47"/>
      <c r="DM1133" s="47"/>
      <c r="DN1133" s="23"/>
      <c r="DO1133" s="23"/>
      <c r="DQ1133" s="50"/>
    </row>
    <row r="1134" spans="2:121" ht="15.75" customHeight="1" x14ac:dyDescent="0.3">
      <c r="B1134" s="5"/>
      <c r="C1134" s="5"/>
      <c r="D1134" s="5"/>
      <c r="E1134" s="23"/>
      <c r="F1134" s="23"/>
      <c r="G1134" s="23"/>
      <c r="H1134" s="23"/>
      <c r="I1134" s="23"/>
      <c r="J1134" s="24"/>
      <c r="K1134" s="27"/>
      <c r="L1134" s="24"/>
      <c r="M1134" s="24"/>
      <c r="N1134" s="26"/>
      <c r="O1134" s="27"/>
      <c r="P1134" s="27"/>
      <c r="Q1134" s="23"/>
      <c r="R1134" s="27"/>
      <c r="S1134" s="27"/>
      <c r="T1134" s="27"/>
      <c r="U1134" s="23"/>
      <c r="V1134" s="23"/>
      <c r="W1134" s="29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27"/>
      <c r="AI1134" s="27"/>
      <c r="AJ1134" s="27"/>
      <c r="AK1134" s="27"/>
      <c r="AL1134" s="27"/>
      <c r="AM1134" s="27"/>
      <c r="AN1134" s="27"/>
      <c r="AO1134" s="27"/>
      <c r="AP1134" s="27"/>
      <c r="AQ1134" s="27"/>
      <c r="AR1134" s="27"/>
      <c r="AS1134" s="27"/>
      <c r="AT1134" s="27"/>
      <c r="AU1134" s="27"/>
      <c r="AV1134" s="27"/>
      <c r="AW1134" s="27"/>
      <c r="AX1134" s="28"/>
      <c r="AY1134" s="28"/>
      <c r="AZ1134" s="28"/>
      <c r="BA1134" s="28"/>
      <c r="BB1134" s="28"/>
      <c r="BC1134" s="28"/>
      <c r="BD1134" s="23"/>
      <c r="BE1134" s="72"/>
      <c r="BF1134" s="72"/>
      <c r="BG1134" s="72"/>
      <c r="BH1134" s="229"/>
      <c r="BI1134" s="229"/>
      <c r="BJ1134" s="27"/>
      <c r="BK1134" s="27"/>
      <c r="BL1134" s="26"/>
      <c r="BM1134" s="27"/>
      <c r="BN1134" s="23"/>
      <c r="BO1134" s="23"/>
      <c r="BP1134" s="23"/>
      <c r="BQ1134" s="23"/>
      <c r="BR1134" s="27"/>
      <c r="BS1134" s="27"/>
      <c r="BT1134" s="78"/>
      <c r="BU1134" s="229"/>
      <c r="BV1134" s="229"/>
      <c r="BW1134" s="27"/>
      <c r="BX1134" s="27"/>
      <c r="BY1134" s="23"/>
      <c r="BZ1134" s="23"/>
      <c r="CA1134" s="23"/>
      <c r="CB1134" s="27"/>
      <c r="CC1134" s="78"/>
      <c r="CD1134" s="229"/>
      <c r="CE1134" s="229"/>
      <c r="CF1134" s="23"/>
      <c r="CG1134" s="27"/>
      <c r="CH1134" s="23"/>
      <c r="CI1134" s="23"/>
      <c r="CJ1134" s="23"/>
      <c r="CK1134" s="23"/>
      <c r="CL1134" s="82"/>
      <c r="CM1134" s="23"/>
      <c r="CN1134" s="23"/>
      <c r="CO1134" s="23"/>
      <c r="CP1134" s="26"/>
      <c r="CQ1134" s="23"/>
      <c r="CR1134" s="23"/>
      <c r="CS1134" s="53"/>
      <c r="CT1134" s="23"/>
      <c r="CU1134" s="23"/>
      <c r="CV1134" s="23"/>
      <c r="CW1134" s="23"/>
      <c r="CX1134" s="23"/>
      <c r="CY1134" s="23"/>
      <c r="CZ1134" s="61"/>
      <c r="DA1134" s="23"/>
      <c r="DB1134" s="23"/>
      <c r="DC1134" s="23"/>
      <c r="DD1134" s="23"/>
      <c r="DE1134" s="23"/>
      <c r="DF1134" s="23"/>
      <c r="DG1134" s="79"/>
      <c r="DH1134" s="80"/>
      <c r="DI1134" s="79"/>
      <c r="DJ1134" s="81"/>
      <c r="DK1134" s="47"/>
      <c r="DL1134" s="47"/>
      <c r="DM1134" s="47"/>
      <c r="DN1134" s="23"/>
      <c r="DO1134" s="23"/>
      <c r="DQ1134" s="50"/>
    </row>
    <row r="1135" spans="2:121" ht="15.75" customHeight="1" x14ac:dyDescent="0.3">
      <c r="B1135" s="5"/>
      <c r="C1135" s="5"/>
      <c r="D1135" s="5"/>
      <c r="E1135" s="23"/>
      <c r="F1135" s="23"/>
      <c r="G1135" s="23"/>
      <c r="H1135" s="23"/>
      <c r="I1135" s="23"/>
      <c r="J1135" s="24"/>
      <c r="K1135" s="27"/>
      <c r="L1135" s="24"/>
      <c r="M1135" s="24"/>
      <c r="N1135" s="26"/>
      <c r="O1135" s="27"/>
      <c r="P1135" s="27"/>
      <c r="Q1135" s="23"/>
      <c r="R1135" s="27"/>
      <c r="S1135" s="27"/>
      <c r="T1135" s="27"/>
      <c r="U1135" s="23"/>
      <c r="V1135" s="23"/>
      <c r="W1135" s="29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27"/>
      <c r="AL1135" s="27"/>
      <c r="AM1135" s="27"/>
      <c r="AN1135" s="27"/>
      <c r="AO1135" s="27"/>
      <c r="AP1135" s="27"/>
      <c r="AQ1135" s="27"/>
      <c r="AR1135" s="27"/>
      <c r="AS1135" s="27"/>
      <c r="AT1135" s="27"/>
      <c r="AU1135" s="27"/>
      <c r="AV1135" s="27"/>
      <c r="AW1135" s="27"/>
      <c r="AX1135" s="28"/>
      <c r="AY1135" s="28"/>
      <c r="AZ1135" s="28"/>
      <c r="BA1135" s="28"/>
      <c r="BB1135" s="28"/>
      <c r="BC1135" s="28"/>
      <c r="BD1135" s="23"/>
      <c r="BE1135" s="72"/>
      <c r="BF1135" s="72"/>
      <c r="BG1135" s="72"/>
      <c r="BH1135" s="229"/>
      <c r="BI1135" s="229"/>
      <c r="BJ1135" s="27"/>
      <c r="BK1135" s="27"/>
      <c r="BL1135" s="26"/>
      <c r="BM1135" s="27"/>
      <c r="BN1135" s="23"/>
      <c r="BO1135" s="23"/>
      <c r="BP1135" s="23"/>
      <c r="BQ1135" s="23"/>
      <c r="BR1135" s="27"/>
      <c r="BS1135" s="27"/>
      <c r="BT1135" s="78"/>
      <c r="BU1135" s="229"/>
      <c r="BV1135" s="229"/>
      <c r="BW1135" s="27"/>
      <c r="BX1135" s="27"/>
      <c r="BY1135" s="23"/>
      <c r="BZ1135" s="23"/>
      <c r="CA1135" s="23"/>
      <c r="CB1135" s="27"/>
      <c r="CC1135" s="78"/>
      <c r="CD1135" s="229"/>
      <c r="CE1135" s="229"/>
      <c r="CF1135" s="23"/>
      <c r="CG1135" s="27"/>
      <c r="CH1135" s="23"/>
      <c r="CI1135" s="23"/>
      <c r="CJ1135" s="23"/>
      <c r="CK1135" s="23"/>
      <c r="CL1135" s="23"/>
      <c r="CM1135" s="23"/>
      <c r="CN1135" s="23"/>
      <c r="CO1135" s="23"/>
      <c r="CP1135" s="26"/>
      <c r="CQ1135" s="23"/>
      <c r="CR1135" s="23"/>
      <c r="CS1135" s="53"/>
      <c r="CT1135" s="23"/>
      <c r="CU1135" s="23"/>
      <c r="CV1135" s="23"/>
      <c r="CW1135" s="23"/>
      <c r="CX1135" s="23"/>
      <c r="CY1135" s="23"/>
      <c r="CZ1135" s="61"/>
      <c r="DA1135" s="23"/>
      <c r="DB1135" s="23"/>
      <c r="DC1135" s="23"/>
      <c r="DD1135" s="23"/>
      <c r="DE1135" s="23"/>
      <c r="DF1135" s="23"/>
      <c r="DG1135" s="79"/>
      <c r="DH1135" s="80"/>
      <c r="DI1135" s="79"/>
      <c r="DJ1135" s="81"/>
      <c r="DK1135" s="47"/>
      <c r="DL1135" s="47"/>
      <c r="DM1135" s="47"/>
      <c r="DN1135" s="23"/>
      <c r="DO1135" s="23"/>
      <c r="DQ1135" s="50"/>
    </row>
    <row r="1136" spans="2:121" ht="15.75" customHeight="1" x14ac:dyDescent="0.3">
      <c r="B1136" s="5"/>
      <c r="C1136" s="5"/>
      <c r="D1136" s="5"/>
      <c r="E1136" s="23"/>
      <c r="F1136" s="23"/>
      <c r="G1136" s="23"/>
      <c r="H1136" s="23"/>
      <c r="I1136" s="23"/>
      <c r="J1136" s="24"/>
      <c r="K1136" s="27"/>
      <c r="L1136" s="24"/>
      <c r="M1136" s="24"/>
      <c r="N1136" s="26"/>
      <c r="O1136" s="27"/>
      <c r="P1136" s="27"/>
      <c r="Q1136" s="23"/>
      <c r="R1136" s="27"/>
      <c r="S1136" s="27"/>
      <c r="T1136" s="27"/>
      <c r="U1136" s="23"/>
      <c r="V1136" s="23"/>
      <c r="W1136" s="29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  <c r="AM1136" s="27"/>
      <c r="AN1136" s="27"/>
      <c r="AO1136" s="27"/>
      <c r="AP1136" s="27"/>
      <c r="AQ1136" s="27"/>
      <c r="AR1136" s="27"/>
      <c r="AS1136" s="27"/>
      <c r="AT1136" s="27"/>
      <c r="AU1136" s="27"/>
      <c r="AV1136" s="27"/>
      <c r="AW1136" s="27"/>
      <c r="AX1136" s="28"/>
      <c r="AY1136" s="28"/>
      <c r="AZ1136" s="28"/>
      <c r="BA1136" s="28"/>
      <c r="BB1136" s="28"/>
      <c r="BC1136" s="28"/>
      <c r="BD1136" s="23"/>
      <c r="BE1136" s="72"/>
      <c r="BF1136" s="72"/>
      <c r="BG1136" s="72"/>
      <c r="BH1136" s="229"/>
      <c r="BI1136" s="229"/>
      <c r="BJ1136" s="27"/>
      <c r="BK1136" s="27"/>
      <c r="BL1136" s="26"/>
      <c r="BM1136" s="27"/>
      <c r="BN1136" s="23"/>
      <c r="BO1136" s="23"/>
      <c r="BP1136" s="23"/>
      <c r="BQ1136" s="23"/>
      <c r="BR1136" s="27"/>
      <c r="BS1136" s="27"/>
      <c r="BT1136" s="78"/>
      <c r="BU1136" s="229"/>
      <c r="BV1136" s="229"/>
      <c r="BW1136" s="27"/>
      <c r="BX1136" s="27"/>
      <c r="BY1136" s="23"/>
      <c r="BZ1136" s="23"/>
      <c r="CA1136" s="23"/>
      <c r="CB1136" s="27"/>
      <c r="CC1136" s="78"/>
      <c r="CD1136" s="229"/>
      <c r="CE1136" s="229"/>
      <c r="CF1136" s="23"/>
      <c r="CG1136" s="27"/>
      <c r="CH1136" s="23"/>
      <c r="CI1136" s="23"/>
      <c r="CJ1136" s="23"/>
      <c r="CK1136" s="23"/>
      <c r="CL1136" s="23"/>
      <c r="CM1136" s="23"/>
      <c r="CN1136" s="23"/>
      <c r="CO1136" s="23"/>
      <c r="CP1136" s="26"/>
      <c r="CQ1136" s="23"/>
      <c r="CR1136" s="23"/>
      <c r="CS1136" s="53"/>
      <c r="CT1136" s="23"/>
      <c r="CU1136" s="23"/>
      <c r="CV1136" s="23"/>
      <c r="CW1136" s="23"/>
      <c r="CX1136" s="23"/>
      <c r="CY1136" s="23"/>
      <c r="CZ1136" s="61"/>
      <c r="DA1136" s="23"/>
      <c r="DB1136" s="23"/>
      <c r="DC1136" s="23"/>
      <c r="DD1136" s="23"/>
      <c r="DE1136" s="23"/>
      <c r="DF1136" s="23"/>
      <c r="DG1136" s="79"/>
      <c r="DH1136" s="80"/>
      <c r="DI1136" s="79"/>
      <c r="DJ1136" s="81"/>
      <c r="DK1136" s="47"/>
      <c r="DL1136" s="47"/>
      <c r="DM1136" s="47"/>
      <c r="DN1136" s="23"/>
      <c r="DO1136" s="23"/>
      <c r="DQ1136" s="50"/>
    </row>
    <row r="1137" spans="2:119" ht="15.75" customHeight="1" x14ac:dyDescent="0.3">
      <c r="B1137" s="5"/>
      <c r="C1137" s="5"/>
      <c r="D1137" s="5"/>
      <c r="E1137" s="23"/>
      <c r="F1137" s="23"/>
      <c r="G1137" s="23"/>
      <c r="H1137" s="23"/>
      <c r="I1137" s="23"/>
      <c r="J1137" s="24"/>
      <c r="K1137" s="23"/>
      <c r="L1137" s="24"/>
      <c r="M1137" s="24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23"/>
      <c r="AD1137" s="23"/>
      <c r="AE1137" s="23"/>
      <c r="AF1137" s="23"/>
      <c r="AG1137" s="23"/>
      <c r="AH1137" s="23"/>
      <c r="AI1137" s="23"/>
      <c r="AJ1137" s="23"/>
      <c r="AK1137" s="27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7"/>
      <c r="AV1137" s="27"/>
      <c r="AW1137" s="27"/>
      <c r="AX1137" s="28"/>
      <c r="AY1137" s="28"/>
      <c r="AZ1137" s="28"/>
      <c r="BA1137" s="28"/>
      <c r="BB1137" s="28"/>
      <c r="BC1137" s="28"/>
      <c r="BD1137" s="23"/>
      <c r="BE1137" s="72"/>
      <c r="BF1137" s="72"/>
      <c r="BG1137" s="72"/>
      <c r="BH1137" s="229"/>
      <c r="BI1137" s="229"/>
      <c r="BJ1137" s="27"/>
      <c r="BK1137" s="27"/>
      <c r="BL1137" s="26"/>
      <c r="BM1137" s="27"/>
      <c r="BN1137" s="23"/>
      <c r="BO1137" s="23"/>
      <c r="BP1137" s="23"/>
      <c r="BQ1137" s="23"/>
      <c r="BR1137" s="27"/>
      <c r="BS1137" s="27"/>
      <c r="BT1137" s="78"/>
      <c r="BU1137" s="229"/>
      <c r="BV1137" s="229"/>
      <c r="BW1137" s="27"/>
      <c r="BX1137" s="27"/>
      <c r="BY1137" s="23"/>
      <c r="BZ1137" s="23"/>
      <c r="CA1137" s="23"/>
      <c r="CB1137" s="27"/>
      <c r="CC1137" s="78"/>
      <c r="CD1137" s="229"/>
      <c r="CE1137" s="229"/>
      <c r="CF1137" s="23"/>
      <c r="CG1137" s="27"/>
      <c r="CH1137" s="23"/>
      <c r="CI1137" s="23"/>
      <c r="CJ1137" s="23"/>
      <c r="CK1137" s="23"/>
      <c r="CL1137" s="82"/>
      <c r="CM1137" s="23"/>
      <c r="CN1137" s="23"/>
      <c r="CO1137" s="23"/>
      <c r="CP1137" s="26"/>
      <c r="CQ1137" s="23"/>
      <c r="CR1137" s="23"/>
      <c r="CS1137" s="53"/>
      <c r="CT1137" s="23"/>
      <c r="CU1137" s="23"/>
      <c r="CV1137" s="23"/>
      <c r="CW1137" s="23"/>
      <c r="CX1137" s="23"/>
      <c r="CY1137" s="23"/>
      <c r="CZ1137" s="61"/>
      <c r="DA1137" s="23"/>
      <c r="DB1137" s="23"/>
      <c r="DC1137" s="23"/>
      <c r="DD1137" s="23"/>
      <c r="DE1137" s="23"/>
      <c r="DF1137" s="23"/>
      <c r="DG1137" s="79"/>
      <c r="DH1137" s="80"/>
      <c r="DI1137" s="79"/>
      <c r="DJ1137" s="81"/>
      <c r="DK1137" s="47"/>
      <c r="DL1137" s="47"/>
      <c r="DM1137" s="47"/>
      <c r="DN1137" s="23"/>
      <c r="DO1137" s="23"/>
    </row>
    <row r="1138" spans="2:119" ht="15.75" customHeight="1" x14ac:dyDescent="0.3">
      <c r="B1138" s="5"/>
      <c r="C1138" s="5"/>
      <c r="D1138" s="5"/>
      <c r="E1138" s="23"/>
      <c r="F1138" s="23"/>
      <c r="G1138" s="23"/>
      <c r="H1138" s="23"/>
      <c r="I1138" s="23"/>
      <c r="J1138" s="24"/>
      <c r="K1138" s="23"/>
      <c r="L1138" s="24"/>
      <c r="M1138" s="24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  <c r="AE1138" s="23"/>
      <c r="AF1138" s="23"/>
      <c r="AG1138" s="23"/>
      <c r="AH1138" s="23"/>
      <c r="AI1138" s="23"/>
      <c r="AJ1138" s="23"/>
      <c r="AK1138" s="27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7"/>
      <c r="AV1138" s="27"/>
      <c r="AW1138" s="27"/>
      <c r="AX1138" s="28"/>
      <c r="AY1138" s="28"/>
      <c r="AZ1138" s="28"/>
      <c r="BA1138" s="28"/>
      <c r="BB1138" s="28"/>
      <c r="BC1138" s="28"/>
      <c r="BD1138" s="23"/>
      <c r="BE1138" s="72"/>
      <c r="BF1138" s="72"/>
      <c r="BG1138" s="72"/>
      <c r="BH1138" s="229"/>
      <c r="BI1138" s="229"/>
      <c r="BJ1138" s="27"/>
      <c r="BK1138" s="27"/>
      <c r="BL1138" s="26"/>
      <c r="BM1138" s="27"/>
      <c r="BN1138" s="23"/>
      <c r="BO1138" s="23"/>
      <c r="BP1138" s="23"/>
      <c r="BQ1138" s="23"/>
      <c r="BR1138" s="27"/>
      <c r="BS1138" s="27"/>
      <c r="BT1138" s="78"/>
      <c r="BU1138" s="229"/>
      <c r="BV1138" s="229"/>
      <c r="BW1138" s="27"/>
      <c r="BX1138" s="27"/>
      <c r="BY1138" s="23"/>
      <c r="BZ1138" s="23"/>
      <c r="CA1138" s="23"/>
      <c r="CB1138" s="27"/>
      <c r="CC1138" s="78"/>
      <c r="CD1138" s="229"/>
      <c r="CE1138" s="229"/>
      <c r="CF1138" s="23"/>
      <c r="CG1138" s="27"/>
      <c r="CH1138" s="23"/>
      <c r="CI1138" s="23"/>
      <c r="CJ1138" s="23"/>
      <c r="CK1138" s="23"/>
      <c r="CL1138" s="23"/>
      <c r="CM1138" s="23"/>
      <c r="CN1138" s="23"/>
      <c r="CO1138" s="23"/>
      <c r="CP1138" s="26"/>
      <c r="CQ1138" s="23"/>
      <c r="CR1138" s="23"/>
      <c r="CS1138" s="53"/>
      <c r="CT1138" s="23"/>
      <c r="CU1138" s="23"/>
      <c r="CV1138" s="23"/>
      <c r="CW1138" s="23"/>
      <c r="CX1138" s="23"/>
      <c r="CY1138" s="23"/>
      <c r="CZ1138" s="61"/>
      <c r="DA1138" s="23"/>
      <c r="DB1138" s="23"/>
      <c r="DC1138" s="23"/>
      <c r="DD1138" s="23"/>
      <c r="DE1138" s="23"/>
      <c r="DF1138" s="23"/>
      <c r="DG1138" s="79"/>
      <c r="DH1138" s="80"/>
      <c r="DI1138" s="79"/>
      <c r="DJ1138" s="81"/>
      <c r="DK1138" s="47"/>
      <c r="DL1138" s="47"/>
      <c r="DM1138" s="47"/>
      <c r="DN1138" s="23"/>
      <c r="DO1138" s="23"/>
    </row>
    <row r="1139" spans="2:119" ht="15.75" customHeight="1" x14ac:dyDescent="0.3">
      <c r="B1139" s="5"/>
      <c r="C1139" s="5"/>
      <c r="D1139" s="5"/>
      <c r="E1139" s="23"/>
      <c r="F1139" s="23"/>
      <c r="G1139" s="23"/>
      <c r="H1139" s="23"/>
      <c r="I1139" s="23"/>
      <c r="J1139" s="24"/>
      <c r="K1139" s="23"/>
      <c r="L1139" s="24"/>
      <c r="M1139" s="24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3"/>
      <c r="AD1139" s="23"/>
      <c r="AE1139" s="23"/>
      <c r="AF1139" s="23"/>
      <c r="AG1139" s="23"/>
      <c r="AH1139" s="23"/>
      <c r="AI1139" s="23"/>
      <c r="AJ1139" s="23"/>
      <c r="AK1139" s="27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7"/>
      <c r="AV1139" s="27"/>
      <c r="AW1139" s="27"/>
      <c r="AX1139" s="28"/>
      <c r="AY1139" s="28"/>
      <c r="AZ1139" s="28"/>
      <c r="BA1139" s="28"/>
      <c r="BB1139" s="28"/>
      <c r="BC1139" s="28"/>
      <c r="BD1139" s="23"/>
      <c r="BE1139" s="72"/>
      <c r="BF1139" s="72"/>
      <c r="BG1139" s="72"/>
      <c r="BH1139" s="229"/>
      <c r="BI1139" s="229"/>
      <c r="BJ1139" s="27"/>
      <c r="BK1139" s="27"/>
      <c r="BL1139" s="26"/>
      <c r="BM1139" s="27"/>
      <c r="BN1139" s="23"/>
      <c r="BO1139" s="23"/>
      <c r="BP1139" s="23"/>
      <c r="BQ1139" s="23"/>
      <c r="BR1139" s="27"/>
      <c r="BS1139" s="27"/>
      <c r="BT1139" s="78"/>
      <c r="BU1139" s="229"/>
      <c r="BV1139" s="229"/>
      <c r="BW1139" s="27"/>
      <c r="BX1139" s="27"/>
      <c r="BY1139" s="23"/>
      <c r="BZ1139" s="23"/>
      <c r="CA1139" s="23"/>
      <c r="CB1139" s="27"/>
      <c r="CC1139" s="78"/>
      <c r="CD1139" s="229"/>
      <c r="CE1139" s="229"/>
      <c r="CF1139" s="23"/>
      <c r="CG1139" s="27"/>
      <c r="CH1139" s="23"/>
      <c r="CI1139" s="23"/>
      <c r="CJ1139" s="23"/>
      <c r="CK1139" s="23"/>
      <c r="CL1139" s="23"/>
      <c r="CM1139" s="23"/>
      <c r="CN1139" s="23"/>
      <c r="CO1139" s="23"/>
      <c r="CP1139" s="26"/>
      <c r="CQ1139" s="23"/>
      <c r="CR1139" s="23"/>
      <c r="CS1139" s="53"/>
      <c r="CT1139" s="23"/>
      <c r="CU1139" s="23"/>
      <c r="CV1139" s="23"/>
      <c r="CW1139" s="23"/>
      <c r="CX1139" s="23"/>
      <c r="CY1139" s="23"/>
      <c r="CZ1139" s="61"/>
      <c r="DA1139" s="23"/>
      <c r="DB1139" s="23"/>
      <c r="DC1139" s="23"/>
      <c r="DD1139" s="23"/>
      <c r="DE1139" s="23"/>
      <c r="DF1139" s="23"/>
      <c r="DG1139" s="79"/>
      <c r="DH1139" s="80"/>
      <c r="DI1139" s="79"/>
      <c r="DJ1139" s="81"/>
      <c r="DK1139" s="47"/>
      <c r="DL1139" s="47"/>
      <c r="DM1139" s="47"/>
      <c r="DN1139" s="23"/>
      <c r="DO1139" s="23"/>
    </row>
    <row r="1140" spans="2:119" ht="15.75" customHeight="1" x14ac:dyDescent="0.3">
      <c r="B1140" s="5"/>
      <c r="C1140" s="5"/>
      <c r="D1140" s="5"/>
      <c r="E1140" s="23"/>
      <c r="F1140" s="23"/>
      <c r="G1140" s="23"/>
      <c r="H1140" s="23"/>
      <c r="I1140" s="23"/>
      <c r="J1140" s="24"/>
      <c r="K1140" s="23"/>
      <c r="L1140" s="24"/>
      <c r="M1140" s="24"/>
      <c r="N1140" s="23"/>
      <c r="O1140" s="23"/>
      <c r="P1140" s="23"/>
      <c r="Q1140" s="23"/>
      <c r="R1140" s="23"/>
      <c r="S1140" s="23"/>
      <c r="T1140" s="23"/>
      <c r="U1140" s="23"/>
      <c r="V1140" s="23"/>
      <c r="W1140" s="29"/>
      <c r="X1140" s="23"/>
      <c r="Y1140" s="23"/>
      <c r="Z1140" s="23"/>
      <c r="AA1140" s="23"/>
      <c r="AB1140" s="23"/>
      <c r="AC1140" s="23"/>
      <c r="AD1140" s="23"/>
      <c r="AE1140" s="23"/>
      <c r="AF1140" s="23"/>
      <c r="AG1140" s="23"/>
      <c r="AH1140" s="23"/>
      <c r="AI1140" s="23"/>
      <c r="AJ1140" s="23"/>
      <c r="AK1140" s="27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7"/>
      <c r="AV1140" s="27"/>
      <c r="AW1140" s="27"/>
      <c r="AX1140" s="28"/>
      <c r="AY1140" s="28"/>
      <c r="AZ1140" s="28"/>
      <c r="BA1140" s="28"/>
      <c r="BB1140" s="28"/>
      <c r="BC1140" s="28"/>
      <c r="BD1140" s="23"/>
      <c r="BE1140" s="72"/>
      <c r="BF1140" s="72"/>
      <c r="BG1140" s="72"/>
      <c r="BH1140" s="229"/>
      <c r="BI1140" s="229"/>
      <c r="BJ1140" s="27"/>
      <c r="BK1140" s="27"/>
      <c r="BL1140" s="26"/>
      <c r="BM1140" s="27"/>
      <c r="BN1140" s="23"/>
      <c r="BO1140" s="23"/>
      <c r="BP1140" s="23"/>
      <c r="BQ1140" s="23"/>
      <c r="BR1140" s="27"/>
      <c r="BS1140" s="27"/>
      <c r="BT1140" s="78"/>
      <c r="BU1140" s="229"/>
      <c r="BV1140" s="229"/>
      <c r="BW1140" s="27"/>
      <c r="BX1140" s="27"/>
      <c r="BY1140" s="23"/>
      <c r="BZ1140" s="23"/>
      <c r="CA1140" s="23"/>
      <c r="CB1140" s="27"/>
      <c r="CC1140" s="78"/>
      <c r="CD1140" s="229"/>
      <c r="CE1140" s="229"/>
      <c r="CF1140" s="23"/>
      <c r="CG1140" s="27"/>
      <c r="CH1140" s="23"/>
      <c r="CI1140" s="23"/>
      <c r="CJ1140" s="23"/>
      <c r="CK1140" s="23"/>
      <c r="CL1140" s="82"/>
      <c r="CM1140" s="23"/>
      <c r="CN1140" s="23"/>
      <c r="CO1140" s="23"/>
      <c r="CP1140" s="26"/>
      <c r="CQ1140" s="23"/>
      <c r="CR1140" s="23"/>
      <c r="CS1140" s="53"/>
      <c r="CT1140" s="23"/>
      <c r="CU1140" s="23"/>
      <c r="CV1140" s="23"/>
      <c r="CW1140" s="23"/>
      <c r="CX1140" s="23"/>
      <c r="CY1140" s="23"/>
      <c r="CZ1140" s="61"/>
      <c r="DA1140" s="23"/>
      <c r="DB1140" s="23"/>
      <c r="DC1140" s="23"/>
      <c r="DD1140" s="23"/>
      <c r="DE1140" s="23"/>
      <c r="DF1140" s="23"/>
      <c r="DG1140" s="79"/>
      <c r="DH1140" s="80"/>
      <c r="DI1140" s="79"/>
      <c r="DJ1140" s="81"/>
      <c r="DK1140" s="47"/>
      <c r="DL1140" s="47"/>
      <c r="DM1140" s="47"/>
      <c r="DN1140" s="23"/>
      <c r="DO1140" s="23"/>
    </row>
    <row r="1141" spans="2:119" ht="15.75" customHeight="1" x14ac:dyDescent="0.3">
      <c r="B1141" s="5"/>
      <c r="C1141" s="5"/>
      <c r="D1141" s="5"/>
      <c r="E1141" s="23"/>
      <c r="F1141" s="23"/>
      <c r="G1141" s="23"/>
      <c r="H1141" s="23"/>
      <c r="I1141" s="23"/>
      <c r="J1141" s="24"/>
      <c r="K1141" s="23"/>
      <c r="L1141" s="24"/>
      <c r="M1141" s="24"/>
      <c r="N1141" s="23"/>
      <c r="O1141" s="23"/>
      <c r="P1141" s="23"/>
      <c r="Q1141" s="23"/>
      <c r="R1141" s="23"/>
      <c r="S1141" s="23"/>
      <c r="T1141" s="23"/>
      <c r="U1141" s="23"/>
      <c r="V1141" s="23"/>
      <c r="W1141" s="29"/>
      <c r="X1141" s="23"/>
      <c r="Y1141" s="23"/>
      <c r="Z1141" s="23"/>
      <c r="AA1141" s="23"/>
      <c r="AB1141" s="23"/>
      <c r="AC1141" s="23"/>
      <c r="AD1141" s="23"/>
      <c r="AE1141" s="23"/>
      <c r="AF1141" s="23"/>
      <c r="AG1141" s="23"/>
      <c r="AH1141" s="23"/>
      <c r="AI1141" s="23"/>
      <c r="AJ1141" s="23"/>
      <c r="AK1141" s="27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7"/>
      <c r="AV1141" s="27"/>
      <c r="AW1141" s="27"/>
      <c r="AX1141" s="28"/>
      <c r="AY1141" s="28"/>
      <c r="AZ1141" s="28"/>
      <c r="BA1141" s="28"/>
      <c r="BB1141" s="28"/>
      <c r="BC1141" s="28"/>
      <c r="BD1141" s="23"/>
      <c r="BE1141" s="72"/>
      <c r="BF1141" s="72"/>
      <c r="BG1141" s="72"/>
      <c r="BH1141" s="229"/>
      <c r="BI1141" s="229"/>
      <c r="BJ1141" s="27"/>
      <c r="BK1141" s="27"/>
      <c r="BL1141" s="26"/>
      <c r="BM1141" s="27"/>
      <c r="BN1141" s="23"/>
      <c r="BO1141" s="23"/>
      <c r="BP1141" s="23"/>
      <c r="BQ1141" s="23"/>
      <c r="BR1141" s="27"/>
      <c r="BS1141" s="27"/>
      <c r="BT1141" s="78"/>
      <c r="BU1141" s="229"/>
      <c r="BV1141" s="229"/>
      <c r="BW1141" s="27"/>
      <c r="BX1141" s="27"/>
      <c r="BY1141" s="23"/>
      <c r="BZ1141" s="23"/>
      <c r="CA1141" s="23"/>
      <c r="CB1141" s="27"/>
      <c r="CC1141" s="78"/>
      <c r="CD1141" s="229"/>
      <c r="CE1141" s="229"/>
      <c r="CF1141" s="23"/>
      <c r="CG1141" s="27"/>
      <c r="CH1141" s="23"/>
      <c r="CI1141" s="23"/>
      <c r="CJ1141" s="23"/>
      <c r="CK1141" s="23"/>
      <c r="CL1141" s="23"/>
      <c r="CM1141" s="23"/>
      <c r="CN1141" s="23"/>
      <c r="CO1141" s="23"/>
      <c r="CP1141" s="26"/>
      <c r="CQ1141" s="23"/>
      <c r="CR1141" s="23"/>
      <c r="CS1141" s="53"/>
      <c r="CT1141" s="23"/>
      <c r="CU1141" s="23"/>
      <c r="CV1141" s="23"/>
      <c r="CW1141" s="23"/>
      <c r="CX1141" s="23"/>
      <c r="CY1141" s="23"/>
      <c r="CZ1141" s="61"/>
      <c r="DA1141" s="23"/>
      <c r="DB1141" s="23"/>
      <c r="DC1141" s="23"/>
      <c r="DD1141" s="23"/>
      <c r="DE1141" s="23"/>
      <c r="DF1141" s="23"/>
      <c r="DG1141" s="79"/>
      <c r="DH1141" s="80"/>
      <c r="DI1141" s="79"/>
      <c r="DJ1141" s="81"/>
      <c r="DK1141" s="47"/>
      <c r="DL1141" s="47"/>
      <c r="DM1141" s="47"/>
      <c r="DN1141" s="23"/>
      <c r="DO1141" s="23"/>
    </row>
    <row r="1142" spans="2:119" ht="15.75" customHeight="1" x14ac:dyDescent="0.3">
      <c r="B1142" s="5"/>
      <c r="C1142" s="5"/>
      <c r="D1142" s="5"/>
      <c r="E1142" s="23"/>
      <c r="F1142" s="23"/>
      <c r="G1142" s="23"/>
      <c r="H1142" s="23"/>
      <c r="I1142" s="23"/>
      <c r="J1142" s="24"/>
      <c r="K1142" s="23"/>
      <c r="L1142" s="24"/>
      <c r="M1142" s="24"/>
      <c r="N1142" s="23"/>
      <c r="O1142" s="23"/>
      <c r="P1142" s="23"/>
      <c r="Q1142" s="23"/>
      <c r="R1142" s="23"/>
      <c r="S1142" s="23"/>
      <c r="T1142" s="23"/>
      <c r="U1142" s="23"/>
      <c r="V1142" s="23"/>
      <c r="W1142" s="29"/>
      <c r="X1142" s="23"/>
      <c r="Y1142" s="23"/>
      <c r="Z1142" s="23"/>
      <c r="AA1142" s="23"/>
      <c r="AB1142" s="23"/>
      <c r="AC1142" s="23"/>
      <c r="AD1142" s="23"/>
      <c r="AE1142" s="23"/>
      <c r="AF1142" s="23"/>
      <c r="AG1142" s="23"/>
      <c r="AH1142" s="23"/>
      <c r="AI1142" s="23"/>
      <c r="AJ1142" s="23"/>
      <c r="AK1142" s="27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7"/>
      <c r="AV1142" s="27"/>
      <c r="AW1142" s="27"/>
      <c r="AX1142" s="28"/>
      <c r="AY1142" s="28"/>
      <c r="AZ1142" s="28"/>
      <c r="BA1142" s="28"/>
      <c r="BB1142" s="28"/>
      <c r="BC1142" s="28"/>
      <c r="BD1142" s="23"/>
      <c r="BE1142" s="72"/>
      <c r="BF1142" s="72"/>
      <c r="BG1142" s="72"/>
      <c r="BH1142" s="229"/>
      <c r="BI1142" s="229"/>
      <c r="BJ1142" s="27"/>
      <c r="BK1142" s="27"/>
      <c r="BL1142" s="26"/>
      <c r="BM1142" s="27"/>
      <c r="BN1142" s="23"/>
      <c r="BO1142" s="23"/>
      <c r="BP1142" s="23"/>
      <c r="BQ1142" s="23"/>
      <c r="BR1142" s="27"/>
      <c r="BS1142" s="27"/>
      <c r="BT1142" s="78"/>
      <c r="BU1142" s="229"/>
      <c r="BV1142" s="229"/>
      <c r="BW1142" s="27"/>
      <c r="BX1142" s="27"/>
      <c r="BY1142" s="23"/>
      <c r="BZ1142" s="23"/>
      <c r="CA1142" s="23"/>
      <c r="CB1142" s="27"/>
      <c r="CC1142" s="78"/>
      <c r="CD1142" s="229"/>
      <c r="CE1142" s="229"/>
      <c r="CF1142" s="23"/>
      <c r="CG1142" s="27"/>
      <c r="CH1142" s="23"/>
      <c r="CI1142" s="23"/>
      <c r="CJ1142" s="23"/>
      <c r="CK1142" s="23"/>
      <c r="CL1142" s="23"/>
      <c r="CM1142" s="23"/>
      <c r="CN1142" s="23"/>
      <c r="CO1142" s="23"/>
      <c r="CP1142" s="26"/>
      <c r="CQ1142" s="23"/>
      <c r="CR1142" s="23"/>
      <c r="CS1142" s="53"/>
      <c r="CT1142" s="23"/>
      <c r="CU1142" s="23"/>
      <c r="CV1142" s="23"/>
      <c r="CW1142" s="23"/>
      <c r="CX1142" s="23"/>
      <c r="CY1142" s="23"/>
      <c r="CZ1142" s="61"/>
      <c r="DA1142" s="23"/>
      <c r="DB1142" s="23"/>
      <c r="DC1142" s="23"/>
      <c r="DD1142" s="23"/>
      <c r="DE1142" s="23"/>
      <c r="DF1142" s="23"/>
      <c r="DG1142" s="79"/>
      <c r="DH1142" s="80"/>
      <c r="DI1142" s="79"/>
      <c r="DJ1142" s="81"/>
      <c r="DK1142" s="47"/>
      <c r="DL1142" s="47"/>
      <c r="DM1142" s="47"/>
      <c r="DN1142" s="23"/>
      <c r="DO1142" s="23"/>
    </row>
    <row r="1143" spans="2:119" ht="15.75" customHeight="1" x14ac:dyDescent="0.3">
      <c r="B1143" s="5"/>
      <c r="C1143" s="5"/>
      <c r="D1143" s="5"/>
      <c r="E1143" s="23"/>
      <c r="F1143" s="23"/>
      <c r="G1143" s="23"/>
      <c r="H1143" s="29"/>
      <c r="I1143" s="29"/>
      <c r="J1143" s="24"/>
      <c r="K1143" s="23"/>
      <c r="L1143" s="24"/>
      <c r="M1143" s="24"/>
      <c r="N1143" s="23"/>
      <c r="O1143" s="23"/>
      <c r="P1143" s="23"/>
      <c r="Q1143" s="23"/>
      <c r="R1143" s="23"/>
      <c r="S1143" s="23"/>
      <c r="T1143" s="29"/>
      <c r="U1143" s="23"/>
      <c r="V1143" s="23"/>
      <c r="W1143" s="29"/>
      <c r="X1143" s="23"/>
      <c r="Y1143" s="23"/>
      <c r="Z1143" s="23"/>
      <c r="AA1143" s="23"/>
      <c r="AB1143" s="29"/>
      <c r="AC1143" s="23"/>
      <c r="AD1143" s="23"/>
      <c r="AE1143" s="23"/>
      <c r="AF1143" s="23"/>
      <c r="AG1143" s="23"/>
      <c r="AH1143" s="23"/>
      <c r="AI1143" s="23"/>
      <c r="AJ1143" s="23"/>
      <c r="AK1143" s="27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7"/>
      <c r="AV1143" s="27"/>
      <c r="AW1143" s="27"/>
      <c r="AX1143" s="28"/>
      <c r="AY1143" s="28"/>
      <c r="AZ1143" s="28"/>
      <c r="BA1143" s="28"/>
      <c r="BB1143" s="28"/>
      <c r="BC1143" s="28"/>
      <c r="BD1143" s="23"/>
      <c r="BE1143" s="72"/>
      <c r="BF1143" s="72"/>
      <c r="BG1143" s="72"/>
      <c r="BH1143" s="229"/>
      <c r="BI1143" s="229"/>
      <c r="BJ1143" s="27"/>
      <c r="BK1143" s="27"/>
      <c r="BL1143" s="26"/>
      <c r="BM1143" s="27"/>
      <c r="BN1143" s="23"/>
      <c r="BO1143" s="23"/>
      <c r="BP1143" s="23"/>
      <c r="BQ1143" s="23"/>
      <c r="BR1143" s="27"/>
      <c r="BS1143" s="27"/>
      <c r="BT1143" s="78"/>
      <c r="BU1143" s="229"/>
      <c r="BV1143" s="229"/>
      <c r="BW1143" s="27"/>
      <c r="BX1143" s="27"/>
      <c r="BY1143" s="23"/>
      <c r="BZ1143" s="23"/>
      <c r="CA1143" s="23"/>
      <c r="CB1143" s="27"/>
      <c r="CC1143" s="78"/>
      <c r="CD1143" s="229"/>
      <c r="CE1143" s="229"/>
      <c r="CF1143" s="23"/>
      <c r="CG1143" s="27"/>
      <c r="CH1143" s="23"/>
      <c r="CI1143" s="23"/>
      <c r="CJ1143" s="23"/>
      <c r="CK1143" s="23"/>
      <c r="CL1143" s="82"/>
      <c r="CM1143" s="23"/>
      <c r="CN1143" s="23"/>
      <c r="CO1143" s="23"/>
      <c r="CP1143" s="26"/>
      <c r="CQ1143" s="23"/>
      <c r="CR1143" s="23"/>
      <c r="CS1143" s="53"/>
      <c r="CT1143" s="23"/>
      <c r="CU1143" s="23"/>
      <c r="CV1143" s="23"/>
      <c r="CW1143" s="23"/>
      <c r="CX1143" s="23"/>
      <c r="CY1143" s="23"/>
      <c r="CZ1143" s="61"/>
      <c r="DA1143" s="23"/>
      <c r="DB1143" s="23"/>
      <c r="DC1143" s="23"/>
      <c r="DD1143" s="23"/>
      <c r="DE1143" s="23"/>
      <c r="DF1143" s="23"/>
      <c r="DG1143" s="79"/>
      <c r="DH1143" s="80"/>
      <c r="DI1143" s="79"/>
      <c r="DJ1143" s="81"/>
      <c r="DK1143" s="47"/>
      <c r="DL1143" s="47"/>
      <c r="DM1143" s="47"/>
      <c r="DN1143" s="23"/>
      <c r="DO1143" s="23"/>
    </row>
    <row r="1144" spans="2:119" ht="15.75" customHeight="1" x14ac:dyDescent="0.3">
      <c r="B1144" s="5"/>
      <c r="C1144" s="5"/>
      <c r="D1144" s="5"/>
      <c r="E1144" s="23"/>
      <c r="F1144" s="23"/>
      <c r="G1144" s="23"/>
      <c r="H1144" s="29"/>
      <c r="I1144" s="29"/>
      <c r="J1144" s="24"/>
      <c r="K1144" s="23"/>
      <c r="L1144" s="24"/>
      <c r="M1144" s="24"/>
      <c r="N1144" s="23"/>
      <c r="O1144" s="23"/>
      <c r="P1144" s="23"/>
      <c r="Q1144" s="23"/>
      <c r="R1144" s="23"/>
      <c r="S1144" s="23"/>
      <c r="T1144" s="29"/>
      <c r="U1144" s="23"/>
      <c r="V1144" s="23"/>
      <c r="W1144" s="29"/>
      <c r="X1144" s="23"/>
      <c r="Y1144" s="23"/>
      <c r="Z1144" s="23"/>
      <c r="AA1144" s="23"/>
      <c r="AB1144" s="29"/>
      <c r="AC1144" s="23"/>
      <c r="AD1144" s="23"/>
      <c r="AE1144" s="23"/>
      <c r="AF1144" s="23"/>
      <c r="AG1144" s="23"/>
      <c r="AH1144" s="23"/>
      <c r="AI1144" s="23"/>
      <c r="AJ1144" s="23"/>
      <c r="AK1144" s="27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7"/>
      <c r="AV1144" s="27"/>
      <c r="AW1144" s="27"/>
      <c r="AX1144" s="28"/>
      <c r="AY1144" s="28"/>
      <c r="AZ1144" s="28"/>
      <c r="BA1144" s="28"/>
      <c r="BB1144" s="28"/>
      <c r="BC1144" s="28"/>
      <c r="BD1144" s="23"/>
      <c r="BE1144" s="72"/>
      <c r="BF1144" s="72"/>
      <c r="BG1144" s="72"/>
      <c r="BH1144" s="229"/>
      <c r="BI1144" s="229"/>
      <c r="BJ1144" s="27"/>
      <c r="BK1144" s="27"/>
      <c r="BL1144" s="26"/>
      <c r="BM1144" s="27"/>
      <c r="BN1144" s="23"/>
      <c r="BO1144" s="23"/>
      <c r="BP1144" s="23"/>
      <c r="BQ1144" s="23"/>
      <c r="BR1144" s="27"/>
      <c r="BS1144" s="27"/>
      <c r="BT1144" s="78"/>
      <c r="BU1144" s="229"/>
      <c r="BV1144" s="229"/>
      <c r="BW1144" s="27"/>
      <c r="BX1144" s="27"/>
      <c r="BY1144" s="23"/>
      <c r="BZ1144" s="23"/>
      <c r="CA1144" s="23"/>
      <c r="CB1144" s="27"/>
      <c r="CC1144" s="78"/>
      <c r="CD1144" s="229"/>
      <c r="CE1144" s="229"/>
      <c r="CF1144" s="23"/>
      <c r="CG1144" s="27"/>
      <c r="CH1144" s="23"/>
      <c r="CI1144" s="23"/>
      <c r="CJ1144" s="23"/>
      <c r="CK1144" s="23"/>
      <c r="CL1144" s="23"/>
      <c r="CM1144" s="23"/>
      <c r="CN1144" s="23"/>
      <c r="CO1144" s="23"/>
      <c r="CP1144" s="26"/>
      <c r="CQ1144" s="23"/>
      <c r="CR1144" s="23"/>
      <c r="CS1144" s="53"/>
      <c r="CT1144" s="23"/>
      <c r="CU1144" s="23"/>
      <c r="CV1144" s="23"/>
      <c r="CW1144" s="23"/>
      <c r="CX1144" s="23"/>
      <c r="CY1144" s="23"/>
      <c r="CZ1144" s="61"/>
      <c r="DA1144" s="23"/>
      <c r="DB1144" s="23"/>
      <c r="DC1144" s="23"/>
      <c r="DD1144" s="23"/>
      <c r="DE1144" s="23"/>
      <c r="DF1144" s="23"/>
      <c r="DG1144" s="79"/>
      <c r="DH1144" s="80"/>
      <c r="DI1144" s="79"/>
      <c r="DJ1144" s="81"/>
      <c r="DK1144" s="47"/>
      <c r="DL1144" s="47"/>
      <c r="DM1144" s="47"/>
      <c r="DN1144" s="23"/>
      <c r="DO1144" s="23"/>
    </row>
    <row r="1145" spans="2:119" ht="15.75" customHeight="1" x14ac:dyDescent="0.3">
      <c r="B1145" s="5"/>
      <c r="C1145" s="5"/>
      <c r="D1145" s="5"/>
      <c r="E1145" s="23"/>
      <c r="F1145" s="23"/>
      <c r="G1145" s="23"/>
      <c r="H1145" s="29"/>
      <c r="I1145" s="29"/>
      <c r="J1145" s="24"/>
      <c r="K1145" s="23"/>
      <c r="L1145" s="24"/>
      <c r="M1145" s="24"/>
      <c r="N1145" s="23"/>
      <c r="O1145" s="23"/>
      <c r="P1145" s="23"/>
      <c r="Q1145" s="23"/>
      <c r="R1145" s="23"/>
      <c r="S1145" s="23"/>
      <c r="T1145" s="29"/>
      <c r="U1145" s="23"/>
      <c r="V1145" s="23"/>
      <c r="W1145" s="29"/>
      <c r="X1145" s="23"/>
      <c r="Y1145" s="23"/>
      <c r="Z1145" s="23"/>
      <c r="AA1145" s="23"/>
      <c r="AB1145" s="29"/>
      <c r="AC1145" s="23"/>
      <c r="AD1145" s="23"/>
      <c r="AE1145" s="23"/>
      <c r="AF1145" s="23"/>
      <c r="AG1145" s="23"/>
      <c r="AH1145" s="23"/>
      <c r="AI1145" s="23"/>
      <c r="AJ1145" s="23"/>
      <c r="AK1145" s="27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7"/>
      <c r="AV1145" s="27"/>
      <c r="AW1145" s="27"/>
      <c r="AX1145" s="28"/>
      <c r="AY1145" s="28"/>
      <c r="AZ1145" s="28"/>
      <c r="BA1145" s="28"/>
      <c r="BB1145" s="28"/>
      <c r="BC1145" s="28"/>
      <c r="BD1145" s="23"/>
      <c r="BE1145" s="72"/>
      <c r="BF1145" s="72"/>
      <c r="BG1145" s="72"/>
      <c r="BH1145" s="229"/>
      <c r="BI1145" s="229"/>
      <c r="BJ1145" s="27"/>
      <c r="BK1145" s="27"/>
      <c r="BL1145" s="26"/>
      <c r="BM1145" s="27"/>
      <c r="BN1145" s="23"/>
      <c r="BO1145" s="23"/>
      <c r="BP1145" s="23"/>
      <c r="BQ1145" s="23"/>
      <c r="BR1145" s="27"/>
      <c r="BS1145" s="27"/>
      <c r="BT1145" s="78"/>
      <c r="BU1145" s="229"/>
      <c r="BV1145" s="229"/>
      <c r="BW1145" s="27"/>
      <c r="BX1145" s="27"/>
      <c r="BY1145" s="23"/>
      <c r="BZ1145" s="23"/>
      <c r="CA1145" s="23"/>
      <c r="CB1145" s="27"/>
      <c r="CC1145" s="78"/>
      <c r="CD1145" s="229"/>
      <c r="CE1145" s="229"/>
      <c r="CF1145" s="23"/>
      <c r="CG1145" s="27"/>
      <c r="CH1145" s="23"/>
      <c r="CI1145" s="23"/>
      <c r="CJ1145" s="23"/>
      <c r="CK1145" s="23"/>
      <c r="CL1145" s="23"/>
      <c r="CM1145" s="23"/>
      <c r="CN1145" s="23"/>
      <c r="CO1145" s="23"/>
      <c r="CP1145" s="26"/>
      <c r="CQ1145" s="23"/>
      <c r="CR1145" s="23"/>
      <c r="CS1145" s="53"/>
      <c r="CT1145" s="23"/>
      <c r="CU1145" s="23"/>
      <c r="CV1145" s="23"/>
      <c r="CW1145" s="23"/>
      <c r="CX1145" s="23"/>
      <c r="CY1145" s="23"/>
      <c r="CZ1145" s="61"/>
      <c r="DA1145" s="23"/>
      <c r="DB1145" s="23"/>
      <c r="DC1145" s="23"/>
      <c r="DD1145" s="23"/>
      <c r="DE1145" s="23"/>
      <c r="DF1145" s="23"/>
      <c r="DG1145" s="79"/>
      <c r="DH1145" s="80"/>
      <c r="DI1145" s="79"/>
      <c r="DJ1145" s="81"/>
      <c r="DK1145" s="47"/>
      <c r="DL1145" s="47"/>
      <c r="DM1145" s="47"/>
      <c r="DN1145" s="23"/>
      <c r="DO1145" s="23"/>
    </row>
    <row r="1146" spans="2:119" ht="15.75" customHeight="1" x14ac:dyDescent="0.3">
      <c r="B1146" s="5"/>
      <c r="C1146" s="5"/>
      <c r="D1146" s="5"/>
      <c r="E1146" s="23"/>
      <c r="F1146" s="23"/>
      <c r="G1146" s="23"/>
      <c r="H1146" s="23"/>
      <c r="I1146" s="23"/>
      <c r="J1146" s="24"/>
      <c r="K1146" s="23"/>
      <c r="L1146" s="24"/>
      <c r="M1146" s="24"/>
      <c r="N1146" s="23"/>
      <c r="O1146" s="23"/>
      <c r="P1146" s="23"/>
      <c r="Q1146" s="23"/>
      <c r="R1146" s="23"/>
      <c r="S1146" s="23"/>
      <c r="T1146" s="23"/>
      <c r="U1146" s="23"/>
      <c r="V1146" s="23"/>
      <c r="W1146" s="29"/>
      <c r="X1146" s="23"/>
      <c r="Y1146" s="23"/>
      <c r="Z1146" s="23"/>
      <c r="AA1146" s="23"/>
      <c r="AB1146" s="23"/>
      <c r="AC1146" s="23"/>
      <c r="AD1146" s="23"/>
      <c r="AE1146" s="23"/>
      <c r="AF1146" s="23"/>
      <c r="AG1146" s="23"/>
      <c r="AH1146" s="23"/>
      <c r="AI1146" s="23"/>
      <c r="AJ1146" s="23"/>
      <c r="AK1146" s="27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7"/>
      <c r="AV1146" s="27"/>
      <c r="AW1146" s="27"/>
      <c r="AX1146" s="28"/>
      <c r="AY1146" s="28"/>
      <c r="AZ1146" s="28"/>
      <c r="BA1146" s="28"/>
      <c r="BB1146" s="28"/>
      <c r="BC1146" s="28"/>
      <c r="BD1146" s="23"/>
      <c r="BE1146" s="72"/>
      <c r="BF1146" s="72"/>
      <c r="BG1146" s="72"/>
      <c r="BH1146" s="229"/>
      <c r="BI1146" s="229"/>
      <c r="BJ1146" s="27"/>
      <c r="BK1146" s="27"/>
      <c r="BL1146" s="26"/>
      <c r="BM1146" s="27"/>
      <c r="BN1146" s="23"/>
      <c r="BO1146" s="23"/>
      <c r="BP1146" s="23"/>
      <c r="BQ1146" s="23"/>
      <c r="BR1146" s="27"/>
      <c r="BS1146" s="27"/>
      <c r="BT1146" s="78"/>
      <c r="BU1146" s="229"/>
      <c r="BV1146" s="229"/>
      <c r="BW1146" s="27"/>
      <c r="BX1146" s="27"/>
      <c r="BY1146" s="23"/>
      <c r="BZ1146" s="23"/>
      <c r="CA1146" s="23"/>
      <c r="CB1146" s="27"/>
      <c r="CC1146" s="78"/>
      <c r="CD1146" s="229"/>
      <c r="CE1146" s="229"/>
      <c r="CF1146" s="23"/>
      <c r="CG1146" s="27"/>
      <c r="CH1146" s="23"/>
      <c r="CI1146" s="23"/>
      <c r="CJ1146" s="23"/>
      <c r="CK1146" s="23"/>
      <c r="CL1146" s="82"/>
      <c r="CM1146" s="23"/>
      <c r="CN1146" s="23"/>
      <c r="CO1146" s="23"/>
      <c r="CP1146" s="26"/>
      <c r="CQ1146" s="23"/>
      <c r="CR1146" s="23"/>
      <c r="CS1146" s="53"/>
      <c r="CT1146" s="23"/>
      <c r="CU1146" s="23"/>
      <c r="CV1146" s="23"/>
      <c r="CW1146" s="23"/>
      <c r="CX1146" s="23"/>
      <c r="CY1146" s="23"/>
      <c r="CZ1146" s="61"/>
      <c r="DA1146" s="23"/>
      <c r="DB1146" s="23"/>
      <c r="DC1146" s="23"/>
      <c r="DD1146" s="23"/>
      <c r="DE1146" s="23"/>
      <c r="DF1146" s="23"/>
      <c r="DG1146" s="79"/>
      <c r="DH1146" s="80"/>
      <c r="DI1146" s="79"/>
      <c r="DJ1146" s="81"/>
      <c r="DK1146" s="47"/>
      <c r="DL1146" s="47"/>
      <c r="DM1146" s="47"/>
      <c r="DN1146" s="23"/>
      <c r="DO1146" s="23"/>
    </row>
    <row r="1147" spans="2:119" ht="15.75" customHeight="1" x14ac:dyDescent="0.3">
      <c r="B1147" s="5"/>
      <c r="C1147" s="5"/>
      <c r="D1147" s="5"/>
      <c r="E1147" s="23"/>
      <c r="F1147" s="23"/>
      <c r="G1147" s="23"/>
      <c r="H1147" s="23"/>
      <c r="I1147" s="23"/>
      <c r="J1147" s="24"/>
      <c r="K1147" s="23"/>
      <c r="L1147" s="24"/>
      <c r="M1147" s="24"/>
      <c r="N1147" s="23"/>
      <c r="O1147" s="23"/>
      <c r="P1147" s="23"/>
      <c r="Q1147" s="23"/>
      <c r="R1147" s="23"/>
      <c r="S1147" s="23"/>
      <c r="T1147" s="23"/>
      <c r="U1147" s="23"/>
      <c r="V1147" s="23"/>
      <c r="W1147" s="29"/>
      <c r="X1147" s="23"/>
      <c r="Y1147" s="23"/>
      <c r="Z1147" s="23"/>
      <c r="AA1147" s="23"/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7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7"/>
      <c r="AV1147" s="27"/>
      <c r="AW1147" s="27"/>
      <c r="AX1147" s="28"/>
      <c r="AY1147" s="28"/>
      <c r="AZ1147" s="28"/>
      <c r="BA1147" s="28"/>
      <c r="BB1147" s="28"/>
      <c r="BC1147" s="28"/>
      <c r="BD1147" s="23"/>
      <c r="BE1147" s="72"/>
      <c r="BF1147" s="72"/>
      <c r="BG1147" s="72"/>
      <c r="BH1147" s="229"/>
      <c r="BI1147" s="229"/>
      <c r="BJ1147" s="27"/>
      <c r="BK1147" s="27"/>
      <c r="BL1147" s="26"/>
      <c r="BM1147" s="27"/>
      <c r="BN1147" s="23"/>
      <c r="BO1147" s="23"/>
      <c r="BP1147" s="23"/>
      <c r="BQ1147" s="23"/>
      <c r="BR1147" s="27"/>
      <c r="BS1147" s="27"/>
      <c r="BT1147" s="78"/>
      <c r="BU1147" s="229"/>
      <c r="BV1147" s="229"/>
      <c r="BW1147" s="27"/>
      <c r="BX1147" s="27"/>
      <c r="BY1147" s="23"/>
      <c r="BZ1147" s="23"/>
      <c r="CA1147" s="23"/>
      <c r="CB1147" s="27"/>
      <c r="CC1147" s="78"/>
      <c r="CD1147" s="229"/>
      <c r="CE1147" s="229"/>
      <c r="CF1147" s="23"/>
      <c r="CG1147" s="27"/>
      <c r="CH1147" s="23"/>
      <c r="CI1147" s="23"/>
      <c r="CJ1147" s="23"/>
      <c r="CK1147" s="23"/>
      <c r="CL1147" s="23"/>
      <c r="CM1147" s="23"/>
      <c r="CN1147" s="23"/>
      <c r="CO1147" s="23"/>
      <c r="CP1147" s="26"/>
      <c r="CQ1147" s="23"/>
      <c r="CR1147" s="23"/>
      <c r="CS1147" s="53"/>
      <c r="CT1147" s="23"/>
      <c r="CU1147" s="23"/>
      <c r="CV1147" s="23"/>
      <c r="CW1147" s="23"/>
      <c r="CX1147" s="23"/>
      <c r="CY1147" s="23"/>
      <c r="CZ1147" s="61"/>
      <c r="DA1147" s="23"/>
      <c r="DB1147" s="23"/>
      <c r="DC1147" s="23"/>
      <c r="DD1147" s="23"/>
      <c r="DE1147" s="23"/>
      <c r="DF1147" s="23"/>
      <c r="DG1147" s="79"/>
      <c r="DH1147" s="80"/>
      <c r="DI1147" s="79"/>
      <c r="DJ1147" s="81"/>
      <c r="DK1147" s="47"/>
      <c r="DL1147" s="47"/>
      <c r="DM1147" s="47"/>
      <c r="DN1147" s="23"/>
      <c r="DO1147" s="23"/>
    </row>
    <row r="1148" spans="2:119" ht="15.75" customHeight="1" x14ac:dyDescent="0.3">
      <c r="B1148" s="5"/>
      <c r="C1148" s="5"/>
      <c r="D1148" s="5"/>
      <c r="E1148" s="23"/>
      <c r="F1148" s="23"/>
      <c r="G1148" s="23"/>
      <c r="H1148" s="23"/>
      <c r="I1148" s="23"/>
      <c r="J1148" s="24"/>
      <c r="K1148" s="23"/>
      <c r="L1148" s="24"/>
      <c r="M1148" s="24"/>
      <c r="N1148" s="23"/>
      <c r="O1148" s="23"/>
      <c r="P1148" s="23"/>
      <c r="Q1148" s="23"/>
      <c r="R1148" s="23"/>
      <c r="S1148" s="23"/>
      <c r="T1148" s="23"/>
      <c r="U1148" s="23"/>
      <c r="V1148" s="23"/>
      <c r="W1148" s="29"/>
      <c r="X1148" s="23"/>
      <c r="Y1148" s="23"/>
      <c r="Z1148" s="23"/>
      <c r="AA1148" s="23"/>
      <c r="AB1148" s="23"/>
      <c r="AC1148" s="23"/>
      <c r="AD1148" s="23"/>
      <c r="AE1148" s="23"/>
      <c r="AF1148" s="23"/>
      <c r="AG1148" s="23"/>
      <c r="AH1148" s="23"/>
      <c r="AI1148" s="23"/>
      <c r="AJ1148" s="23"/>
      <c r="AK1148" s="27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7"/>
      <c r="AV1148" s="27"/>
      <c r="AW1148" s="27"/>
      <c r="AX1148" s="28"/>
      <c r="AY1148" s="28"/>
      <c r="AZ1148" s="28"/>
      <c r="BA1148" s="28"/>
      <c r="BB1148" s="28"/>
      <c r="BC1148" s="28"/>
      <c r="BD1148" s="23"/>
      <c r="BE1148" s="72"/>
      <c r="BF1148" s="72"/>
      <c r="BG1148" s="72"/>
      <c r="BH1148" s="229"/>
      <c r="BI1148" s="229"/>
      <c r="BJ1148" s="27"/>
      <c r="BK1148" s="27"/>
      <c r="BL1148" s="26"/>
      <c r="BM1148" s="27"/>
      <c r="BN1148" s="23"/>
      <c r="BO1148" s="23"/>
      <c r="BP1148" s="23"/>
      <c r="BQ1148" s="23"/>
      <c r="BR1148" s="27"/>
      <c r="BS1148" s="27"/>
      <c r="BT1148" s="78"/>
      <c r="BU1148" s="229"/>
      <c r="BV1148" s="229"/>
      <c r="BW1148" s="27"/>
      <c r="BX1148" s="27"/>
      <c r="BY1148" s="23"/>
      <c r="BZ1148" s="23"/>
      <c r="CA1148" s="23"/>
      <c r="CB1148" s="27"/>
      <c r="CC1148" s="78"/>
      <c r="CD1148" s="229"/>
      <c r="CE1148" s="229"/>
      <c r="CF1148" s="23"/>
      <c r="CG1148" s="27"/>
      <c r="CH1148" s="23"/>
      <c r="CI1148" s="23"/>
      <c r="CJ1148" s="23"/>
      <c r="CK1148" s="23"/>
      <c r="CL1148" s="23"/>
      <c r="CM1148" s="23"/>
      <c r="CN1148" s="23"/>
      <c r="CO1148" s="23"/>
      <c r="CP1148" s="26"/>
      <c r="CQ1148" s="23"/>
      <c r="CR1148" s="23"/>
      <c r="CS1148" s="53"/>
      <c r="CT1148" s="23"/>
      <c r="CU1148" s="23"/>
      <c r="CV1148" s="23"/>
      <c r="CW1148" s="23"/>
      <c r="CX1148" s="23"/>
      <c r="CY1148" s="23"/>
      <c r="CZ1148" s="61"/>
      <c r="DA1148" s="23"/>
      <c r="DB1148" s="23"/>
      <c r="DC1148" s="23"/>
      <c r="DD1148" s="23"/>
      <c r="DE1148" s="23"/>
      <c r="DF1148" s="23"/>
      <c r="DG1148" s="79"/>
      <c r="DH1148" s="80"/>
      <c r="DI1148" s="79"/>
      <c r="DJ1148" s="81"/>
      <c r="DK1148" s="47"/>
      <c r="DL1148" s="47"/>
      <c r="DM1148" s="47"/>
      <c r="DN1148" s="23"/>
      <c r="DO1148" s="23"/>
    </row>
    <row r="1149" spans="2:119" ht="15.75" customHeight="1" x14ac:dyDescent="0.3">
      <c r="B1149" s="5"/>
      <c r="C1149" s="5"/>
      <c r="D1149" s="5"/>
      <c r="E1149" s="23"/>
      <c r="F1149" s="23"/>
      <c r="G1149" s="23"/>
      <c r="H1149" s="23"/>
      <c r="I1149" s="23"/>
      <c r="J1149" s="24"/>
      <c r="K1149" s="23"/>
      <c r="L1149" s="24"/>
      <c r="M1149" s="24"/>
      <c r="N1149" s="23"/>
      <c r="O1149" s="23"/>
      <c r="P1149" s="23"/>
      <c r="Q1149" s="23"/>
      <c r="R1149" s="23"/>
      <c r="S1149" s="23"/>
      <c r="T1149" s="23"/>
      <c r="U1149" s="23"/>
      <c r="V1149" s="23"/>
      <c r="W1149" s="29"/>
      <c r="X1149" s="23"/>
      <c r="Y1149" s="23"/>
      <c r="Z1149" s="23"/>
      <c r="AA1149" s="23"/>
      <c r="AB1149" s="23"/>
      <c r="AC1149" s="23"/>
      <c r="AD1149" s="23"/>
      <c r="AE1149" s="23"/>
      <c r="AF1149" s="23"/>
      <c r="AG1149" s="23"/>
      <c r="AH1149" s="23"/>
      <c r="AI1149" s="23"/>
      <c r="AJ1149" s="23"/>
      <c r="AK1149" s="27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7"/>
      <c r="AV1149" s="27"/>
      <c r="AW1149" s="27"/>
      <c r="AX1149" s="28"/>
      <c r="AY1149" s="28"/>
      <c r="AZ1149" s="28"/>
      <c r="BA1149" s="28"/>
      <c r="BB1149" s="28"/>
      <c r="BC1149" s="28"/>
      <c r="BD1149" s="23"/>
      <c r="BE1149" s="72"/>
      <c r="BF1149" s="72"/>
      <c r="BG1149" s="72"/>
      <c r="BH1149" s="229"/>
      <c r="BI1149" s="229"/>
      <c r="BJ1149" s="27"/>
      <c r="BK1149" s="27"/>
      <c r="BL1149" s="26"/>
      <c r="BM1149" s="27"/>
      <c r="BN1149" s="23"/>
      <c r="BO1149" s="23"/>
      <c r="BP1149" s="23"/>
      <c r="BQ1149" s="23"/>
      <c r="BR1149" s="27"/>
      <c r="BS1149" s="27"/>
      <c r="BT1149" s="78"/>
      <c r="BU1149" s="229"/>
      <c r="BV1149" s="229"/>
      <c r="BW1149" s="27"/>
      <c r="BX1149" s="27"/>
      <c r="BY1149" s="23"/>
      <c r="BZ1149" s="23"/>
      <c r="CA1149" s="23"/>
      <c r="CB1149" s="27"/>
      <c r="CC1149" s="78"/>
      <c r="CD1149" s="229"/>
      <c r="CE1149" s="229"/>
      <c r="CF1149" s="23"/>
      <c r="CG1149" s="27"/>
      <c r="CH1149" s="23"/>
      <c r="CI1149" s="23"/>
      <c r="CJ1149" s="23"/>
      <c r="CK1149" s="23"/>
      <c r="CL1149" s="82"/>
      <c r="CM1149" s="23"/>
      <c r="CN1149" s="23"/>
      <c r="CO1149" s="23"/>
      <c r="CP1149" s="26"/>
      <c r="CQ1149" s="23"/>
      <c r="CR1149" s="23"/>
      <c r="CS1149" s="53"/>
      <c r="CT1149" s="23"/>
      <c r="CU1149" s="23"/>
      <c r="CV1149" s="23"/>
      <c r="CW1149" s="23"/>
      <c r="CX1149" s="23"/>
      <c r="CY1149" s="23"/>
      <c r="CZ1149" s="61"/>
      <c r="DA1149" s="23"/>
      <c r="DB1149" s="23"/>
      <c r="DC1149" s="23"/>
      <c r="DD1149" s="23"/>
      <c r="DE1149" s="23"/>
      <c r="DF1149" s="23"/>
      <c r="DG1149" s="79"/>
      <c r="DH1149" s="80"/>
      <c r="DI1149" s="79"/>
      <c r="DJ1149" s="81"/>
      <c r="DK1149" s="47"/>
      <c r="DL1149" s="47"/>
      <c r="DM1149" s="47"/>
      <c r="DN1149" s="23"/>
      <c r="DO1149" s="23"/>
    </row>
    <row r="1150" spans="2:119" ht="15.75" customHeight="1" x14ac:dyDescent="0.3">
      <c r="B1150" s="5"/>
      <c r="C1150" s="5"/>
      <c r="D1150" s="5"/>
      <c r="E1150" s="23"/>
      <c r="F1150" s="23"/>
      <c r="G1150" s="23"/>
      <c r="H1150" s="23"/>
      <c r="I1150" s="23"/>
      <c r="J1150" s="24"/>
      <c r="K1150" s="23"/>
      <c r="L1150" s="24"/>
      <c r="M1150" s="24"/>
      <c r="N1150" s="23"/>
      <c r="O1150" s="23"/>
      <c r="P1150" s="23"/>
      <c r="Q1150" s="23"/>
      <c r="R1150" s="23"/>
      <c r="S1150" s="23"/>
      <c r="T1150" s="23"/>
      <c r="U1150" s="23"/>
      <c r="V1150" s="23"/>
      <c r="W1150" s="29"/>
      <c r="X1150" s="23"/>
      <c r="Y1150" s="23"/>
      <c r="Z1150" s="23"/>
      <c r="AA1150" s="23"/>
      <c r="AB1150" s="23"/>
      <c r="AC1150" s="23"/>
      <c r="AD1150" s="23"/>
      <c r="AE1150" s="23"/>
      <c r="AF1150" s="23"/>
      <c r="AG1150" s="23"/>
      <c r="AH1150" s="23"/>
      <c r="AI1150" s="23"/>
      <c r="AJ1150" s="23"/>
      <c r="AK1150" s="27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7"/>
      <c r="AV1150" s="27"/>
      <c r="AW1150" s="27"/>
      <c r="AX1150" s="28"/>
      <c r="AY1150" s="28"/>
      <c r="AZ1150" s="28"/>
      <c r="BA1150" s="28"/>
      <c r="BB1150" s="28"/>
      <c r="BC1150" s="28"/>
      <c r="BD1150" s="23"/>
      <c r="BE1150" s="72"/>
      <c r="BF1150" s="72"/>
      <c r="BG1150" s="72"/>
      <c r="BH1150" s="229"/>
      <c r="BI1150" s="229"/>
      <c r="BJ1150" s="27"/>
      <c r="BK1150" s="27"/>
      <c r="BL1150" s="26"/>
      <c r="BM1150" s="27"/>
      <c r="BN1150" s="23"/>
      <c r="BO1150" s="23"/>
      <c r="BP1150" s="23"/>
      <c r="BQ1150" s="23"/>
      <c r="BR1150" s="27"/>
      <c r="BS1150" s="27"/>
      <c r="BT1150" s="78"/>
      <c r="BU1150" s="229"/>
      <c r="BV1150" s="229"/>
      <c r="BW1150" s="27"/>
      <c r="BX1150" s="27"/>
      <c r="BY1150" s="23"/>
      <c r="BZ1150" s="23"/>
      <c r="CA1150" s="23"/>
      <c r="CB1150" s="27"/>
      <c r="CC1150" s="78"/>
      <c r="CD1150" s="229"/>
      <c r="CE1150" s="229"/>
      <c r="CF1150" s="23"/>
      <c r="CG1150" s="27"/>
      <c r="CH1150" s="23"/>
      <c r="CI1150" s="23"/>
      <c r="CJ1150" s="23"/>
      <c r="CK1150" s="23"/>
      <c r="CL1150" s="23"/>
      <c r="CM1150" s="23"/>
      <c r="CN1150" s="23"/>
      <c r="CO1150" s="23"/>
      <c r="CP1150" s="26"/>
      <c r="CQ1150" s="23"/>
      <c r="CR1150" s="23"/>
      <c r="CS1150" s="53"/>
      <c r="CT1150" s="23"/>
      <c r="CU1150" s="23"/>
      <c r="CV1150" s="23"/>
      <c r="CW1150" s="23"/>
      <c r="CX1150" s="23"/>
      <c r="CY1150" s="23"/>
      <c r="CZ1150" s="61"/>
      <c r="DA1150" s="23"/>
      <c r="DB1150" s="23"/>
      <c r="DC1150" s="23"/>
      <c r="DD1150" s="23"/>
      <c r="DE1150" s="23"/>
      <c r="DF1150" s="23"/>
      <c r="DG1150" s="79"/>
      <c r="DH1150" s="80"/>
      <c r="DI1150" s="79"/>
      <c r="DJ1150" s="81"/>
      <c r="DK1150" s="47"/>
      <c r="DL1150" s="47"/>
      <c r="DM1150" s="47"/>
      <c r="DN1150" s="23"/>
      <c r="DO1150" s="23"/>
    </row>
    <row r="1151" spans="2:119" ht="15.75" customHeight="1" x14ac:dyDescent="0.3">
      <c r="B1151" s="5"/>
      <c r="C1151" s="5"/>
      <c r="D1151" s="5"/>
      <c r="E1151" s="23"/>
      <c r="F1151" s="23"/>
      <c r="G1151" s="23"/>
      <c r="H1151" s="23"/>
      <c r="I1151" s="23"/>
      <c r="J1151" s="24"/>
      <c r="K1151" s="23"/>
      <c r="L1151" s="24"/>
      <c r="M1151" s="24"/>
      <c r="N1151" s="23"/>
      <c r="O1151" s="23"/>
      <c r="P1151" s="23"/>
      <c r="Q1151" s="23"/>
      <c r="R1151" s="23"/>
      <c r="S1151" s="23"/>
      <c r="T1151" s="23"/>
      <c r="U1151" s="23"/>
      <c r="V1151" s="23"/>
      <c r="W1151" s="29"/>
      <c r="X1151" s="23"/>
      <c r="Y1151" s="23"/>
      <c r="Z1151" s="23"/>
      <c r="AA1151" s="23"/>
      <c r="AB1151" s="23"/>
      <c r="AC1151" s="23"/>
      <c r="AD1151" s="23"/>
      <c r="AE1151" s="23"/>
      <c r="AF1151" s="23"/>
      <c r="AG1151" s="23"/>
      <c r="AH1151" s="23"/>
      <c r="AI1151" s="23"/>
      <c r="AJ1151" s="23"/>
      <c r="AK1151" s="27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7"/>
      <c r="AV1151" s="27"/>
      <c r="AW1151" s="27"/>
      <c r="AX1151" s="28"/>
      <c r="AY1151" s="28"/>
      <c r="AZ1151" s="28"/>
      <c r="BA1151" s="28"/>
      <c r="BB1151" s="28"/>
      <c r="BC1151" s="28"/>
      <c r="BD1151" s="23"/>
      <c r="BE1151" s="72"/>
      <c r="BF1151" s="72"/>
      <c r="BG1151" s="72"/>
      <c r="BH1151" s="229"/>
      <c r="BI1151" s="229"/>
      <c r="BJ1151" s="27"/>
      <c r="BK1151" s="27"/>
      <c r="BL1151" s="26"/>
      <c r="BM1151" s="27"/>
      <c r="BN1151" s="23"/>
      <c r="BO1151" s="23"/>
      <c r="BP1151" s="23"/>
      <c r="BQ1151" s="23"/>
      <c r="BR1151" s="27"/>
      <c r="BS1151" s="27"/>
      <c r="BT1151" s="78"/>
      <c r="BU1151" s="229"/>
      <c r="BV1151" s="229"/>
      <c r="BW1151" s="27"/>
      <c r="BX1151" s="27"/>
      <c r="BY1151" s="23"/>
      <c r="BZ1151" s="23"/>
      <c r="CA1151" s="23"/>
      <c r="CB1151" s="27"/>
      <c r="CC1151" s="78"/>
      <c r="CD1151" s="229"/>
      <c r="CE1151" s="229"/>
      <c r="CF1151" s="23"/>
      <c r="CG1151" s="27"/>
      <c r="CH1151" s="23"/>
      <c r="CI1151" s="23"/>
      <c r="CJ1151" s="23"/>
      <c r="CK1151" s="23"/>
      <c r="CL1151" s="23"/>
      <c r="CM1151" s="23"/>
      <c r="CN1151" s="23"/>
      <c r="CO1151" s="23"/>
      <c r="CP1151" s="26"/>
      <c r="CQ1151" s="23"/>
      <c r="CR1151" s="23"/>
      <c r="CS1151" s="53"/>
      <c r="CT1151" s="23"/>
      <c r="CU1151" s="23"/>
      <c r="CV1151" s="23"/>
      <c r="CW1151" s="23"/>
      <c r="CX1151" s="23"/>
      <c r="CY1151" s="23"/>
      <c r="CZ1151" s="61"/>
      <c r="DA1151" s="23"/>
      <c r="DB1151" s="23"/>
      <c r="DC1151" s="23"/>
      <c r="DD1151" s="23"/>
      <c r="DE1151" s="23"/>
      <c r="DF1151" s="23"/>
      <c r="DG1151" s="79"/>
      <c r="DH1151" s="80"/>
      <c r="DI1151" s="79"/>
      <c r="DJ1151" s="81"/>
      <c r="DK1151" s="47"/>
      <c r="DL1151" s="47"/>
      <c r="DM1151" s="47"/>
      <c r="DN1151" s="23"/>
      <c r="DO1151" s="23"/>
    </row>
    <row r="1152" spans="2:119" ht="15.75" customHeight="1" x14ac:dyDescent="0.3">
      <c r="B1152" s="5"/>
      <c r="C1152" s="5"/>
      <c r="D1152" s="5"/>
      <c r="E1152" s="23"/>
      <c r="F1152" s="23"/>
      <c r="G1152" s="23"/>
      <c r="H1152" s="23"/>
      <c r="I1152" s="23"/>
      <c r="J1152" s="24"/>
      <c r="K1152" s="23"/>
      <c r="L1152" s="24"/>
      <c r="M1152" s="24"/>
      <c r="N1152" s="23"/>
      <c r="O1152" s="23"/>
      <c r="P1152" s="23"/>
      <c r="Q1152" s="23"/>
      <c r="R1152" s="23"/>
      <c r="S1152" s="23"/>
      <c r="T1152" s="23"/>
      <c r="U1152" s="23"/>
      <c r="V1152" s="23"/>
      <c r="W1152" s="29"/>
      <c r="X1152" s="23"/>
      <c r="Y1152" s="23"/>
      <c r="Z1152" s="23"/>
      <c r="AA1152" s="23"/>
      <c r="AB1152" s="23"/>
      <c r="AC1152" s="23"/>
      <c r="AD1152" s="23"/>
      <c r="AE1152" s="23"/>
      <c r="AF1152" s="23"/>
      <c r="AG1152" s="23"/>
      <c r="AH1152" s="23"/>
      <c r="AI1152" s="23"/>
      <c r="AJ1152" s="23"/>
      <c r="AK1152" s="27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7"/>
      <c r="AV1152" s="27"/>
      <c r="AW1152" s="27"/>
      <c r="AX1152" s="28"/>
      <c r="AY1152" s="28"/>
      <c r="AZ1152" s="28"/>
      <c r="BA1152" s="28"/>
      <c r="BB1152" s="28"/>
      <c r="BC1152" s="28"/>
      <c r="BD1152" s="23"/>
      <c r="BE1152" s="72"/>
      <c r="BF1152" s="72"/>
      <c r="BG1152" s="72"/>
      <c r="BH1152" s="229"/>
      <c r="BI1152" s="229"/>
      <c r="BJ1152" s="27"/>
      <c r="BK1152" s="27"/>
      <c r="BL1152" s="26"/>
      <c r="BM1152" s="27"/>
      <c r="BN1152" s="23"/>
      <c r="BO1152" s="23"/>
      <c r="BP1152" s="23"/>
      <c r="BQ1152" s="23"/>
      <c r="BR1152" s="27"/>
      <c r="BS1152" s="27"/>
      <c r="BT1152" s="78"/>
      <c r="BU1152" s="229"/>
      <c r="BV1152" s="229"/>
      <c r="BW1152" s="27"/>
      <c r="BX1152" s="27"/>
      <c r="BY1152" s="23"/>
      <c r="BZ1152" s="23"/>
      <c r="CA1152" s="23"/>
      <c r="CB1152" s="27"/>
      <c r="CC1152" s="78"/>
      <c r="CD1152" s="229"/>
      <c r="CE1152" s="229"/>
      <c r="CF1152" s="23"/>
      <c r="CG1152" s="27"/>
      <c r="CH1152" s="23"/>
      <c r="CI1152" s="23"/>
      <c r="CJ1152" s="23"/>
      <c r="CK1152" s="23"/>
      <c r="CL1152" s="82"/>
      <c r="CM1152" s="23"/>
      <c r="CN1152" s="23"/>
      <c r="CO1152" s="23"/>
      <c r="CP1152" s="26"/>
      <c r="CQ1152" s="23"/>
      <c r="CR1152" s="23"/>
      <c r="CS1152" s="53"/>
      <c r="CT1152" s="23"/>
      <c r="CU1152" s="23"/>
      <c r="CV1152" s="23"/>
      <c r="CW1152" s="23"/>
      <c r="CX1152" s="23"/>
      <c r="CY1152" s="23"/>
      <c r="CZ1152" s="61"/>
      <c r="DA1152" s="23"/>
      <c r="DB1152" s="23"/>
      <c r="DC1152" s="23"/>
      <c r="DD1152" s="23"/>
      <c r="DE1152" s="23"/>
      <c r="DF1152" s="23"/>
      <c r="DG1152" s="79"/>
      <c r="DH1152" s="80"/>
      <c r="DI1152" s="79"/>
      <c r="DJ1152" s="81"/>
      <c r="DK1152" s="47"/>
      <c r="DL1152" s="47"/>
      <c r="DM1152" s="47"/>
      <c r="DN1152" s="23"/>
      <c r="DO1152" s="23"/>
    </row>
    <row r="1153" spans="2:119" ht="15.75" customHeight="1" x14ac:dyDescent="0.3">
      <c r="B1153" s="5"/>
      <c r="C1153" s="5"/>
      <c r="D1153" s="5"/>
      <c r="E1153" s="23"/>
      <c r="F1153" s="23"/>
      <c r="G1153" s="23"/>
      <c r="H1153" s="23"/>
      <c r="I1153" s="23"/>
      <c r="J1153" s="24"/>
      <c r="K1153" s="23"/>
      <c r="L1153" s="24"/>
      <c r="M1153" s="24"/>
      <c r="N1153" s="23"/>
      <c r="O1153" s="23"/>
      <c r="P1153" s="23"/>
      <c r="Q1153" s="23"/>
      <c r="R1153" s="23"/>
      <c r="S1153" s="23"/>
      <c r="T1153" s="23"/>
      <c r="U1153" s="23"/>
      <c r="V1153" s="23"/>
      <c r="W1153" s="29"/>
      <c r="X1153" s="23"/>
      <c r="Y1153" s="23"/>
      <c r="Z1153" s="23"/>
      <c r="AA1153" s="23"/>
      <c r="AB1153" s="23"/>
      <c r="AC1153" s="23"/>
      <c r="AD1153" s="23"/>
      <c r="AE1153" s="23"/>
      <c r="AF1153" s="23"/>
      <c r="AG1153" s="23"/>
      <c r="AH1153" s="23"/>
      <c r="AI1153" s="23"/>
      <c r="AJ1153" s="23"/>
      <c r="AK1153" s="27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7"/>
      <c r="AV1153" s="27"/>
      <c r="AW1153" s="27"/>
      <c r="AX1153" s="28"/>
      <c r="AY1153" s="28"/>
      <c r="AZ1153" s="28"/>
      <c r="BA1153" s="28"/>
      <c r="BB1153" s="28"/>
      <c r="BC1153" s="28"/>
      <c r="BD1153" s="23"/>
      <c r="BE1153" s="72"/>
      <c r="BF1153" s="72"/>
      <c r="BG1153" s="72"/>
      <c r="BH1153" s="229"/>
      <c r="BI1153" s="229"/>
      <c r="BJ1153" s="27"/>
      <c r="BK1153" s="27"/>
      <c r="BL1153" s="26"/>
      <c r="BM1153" s="27"/>
      <c r="BN1153" s="23"/>
      <c r="BO1153" s="23"/>
      <c r="BP1153" s="23"/>
      <c r="BQ1153" s="23"/>
      <c r="BR1153" s="27"/>
      <c r="BS1153" s="27"/>
      <c r="BT1153" s="78"/>
      <c r="BU1153" s="229"/>
      <c r="BV1153" s="229"/>
      <c r="BW1153" s="27"/>
      <c r="BX1153" s="27"/>
      <c r="BY1153" s="23"/>
      <c r="BZ1153" s="23"/>
      <c r="CA1153" s="23"/>
      <c r="CB1153" s="27"/>
      <c r="CC1153" s="78"/>
      <c r="CD1153" s="229"/>
      <c r="CE1153" s="229"/>
      <c r="CF1153" s="23"/>
      <c r="CG1153" s="27"/>
      <c r="CH1153" s="23"/>
      <c r="CI1153" s="23"/>
      <c r="CJ1153" s="23"/>
      <c r="CK1153" s="23"/>
      <c r="CL1153" s="23"/>
      <c r="CM1153" s="23"/>
      <c r="CN1153" s="23"/>
      <c r="CO1153" s="23"/>
      <c r="CP1153" s="26"/>
      <c r="CQ1153" s="23"/>
      <c r="CR1153" s="23"/>
      <c r="CS1153" s="53"/>
      <c r="CT1153" s="23"/>
      <c r="CU1153" s="23"/>
      <c r="CV1153" s="23"/>
      <c r="CW1153" s="23"/>
      <c r="CX1153" s="23"/>
      <c r="CY1153" s="23"/>
      <c r="CZ1153" s="61"/>
      <c r="DA1153" s="23"/>
      <c r="DB1153" s="23"/>
      <c r="DC1153" s="23"/>
      <c r="DD1153" s="23"/>
      <c r="DE1153" s="23"/>
      <c r="DF1153" s="23"/>
      <c r="DG1153" s="79"/>
      <c r="DH1153" s="80"/>
      <c r="DI1153" s="79"/>
      <c r="DJ1153" s="81"/>
      <c r="DK1153" s="47"/>
      <c r="DL1153" s="47"/>
      <c r="DM1153" s="47"/>
      <c r="DN1153" s="23"/>
      <c r="DO1153" s="23"/>
    </row>
    <row r="1154" spans="2:119" ht="15.75" customHeight="1" x14ac:dyDescent="0.3">
      <c r="B1154" s="5"/>
      <c r="C1154" s="5"/>
      <c r="D1154" s="5"/>
      <c r="E1154" s="23"/>
      <c r="F1154" s="23"/>
      <c r="G1154" s="23"/>
      <c r="H1154" s="23"/>
      <c r="I1154" s="23"/>
      <c r="J1154" s="24"/>
      <c r="K1154" s="23"/>
      <c r="L1154" s="24"/>
      <c r="M1154" s="24"/>
      <c r="N1154" s="23"/>
      <c r="O1154" s="23"/>
      <c r="P1154" s="23"/>
      <c r="Q1154" s="23"/>
      <c r="R1154" s="23"/>
      <c r="S1154" s="23"/>
      <c r="T1154" s="23"/>
      <c r="U1154" s="23"/>
      <c r="V1154" s="23"/>
      <c r="W1154" s="29"/>
      <c r="X1154" s="23"/>
      <c r="Y1154" s="23"/>
      <c r="Z1154" s="23"/>
      <c r="AA1154" s="23"/>
      <c r="AB1154" s="23"/>
      <c r="AC1154" s="23"/>
      <c r="AD1154" s="23"/>
      <c r="AE1154" s="23"/>
      <c r="AF1154" s="23"/>
      <c r="AG1154" s="23"/>
      <c r="AH1154" s="23"/>
      <c r="AI1154" s="23"/>
      <c r="AJ1154" s="23"/>
      <c r="AK1154" s="27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7"/>
      <c r="AV1154" s="27"/>
      <c r="AW1154" s="27"/>
      <c r="AX1154" s="28"/>
      <c r="AY1154" s="28"/>
      <c r="AZ1154" s="28"/>
      <c r="BA1154" s="28"/>
      <c r="BB1154" s="28"/>
      <c r="BC1154" s="28"/>
      <c r="BD1154" s="23"/>
      <c r="BE1154" s="72"/>
      <c r="BF1154" s="72"/>
      <c r="BG1154" s="72"/>
      <c r="BH1154" s="229"/>
      <c r="BI1154" s="229"/>
      <c r="BJ1154" s="27"/>
      <c r="BK1154" s="27"/>
      <c r="BL1154" s="26"/>
      <c r="BM1154" s="27"/>
      <c r="BN1154" s="23"/>
      <c r="BO1154" s="23"/>
      <c r="BP1154" s="23"/>
      <c r="BQ1154" s="23"/>
      <c r="BR1154" s="27"/>
      <c r="BS1154" s="27"/>
      <c r="BT1154" s="78"/>
      <c r="BU1154" s="229"/>
      <c r="BV1154" s="229"/>
      <c r="BW1154" s="27"/>
      <c r="BX1154" s="27"/>
      <c r="BY1154" s="23"/>
      <c r="BZ1154" s="23"/>
      <c r="CA1154" s="23"/>
      <c r="CB1154" s="27"/>
      <c r="CC1154" s="78"/>
      <c r="CD1154" s="229"/>
      <c r="CE1154" s="229"/>
      <c r="CF1154" s="23"/>
      <c r="CG1154" s="27"/>
      <c r="CH1154" s="23"/>
      <c r="CI1154" s="23"/>
      <c r="CJ1154" s="23"/>
      <c r="CK1154" s="23"/>
      <c r="CL1154" s="23"/>
      <c r="CM1154" s="23"/>
      <c r="CN1154" s="23"/>
      <c r="CO1154" s="23"/>
      <c r="CP1154" s="26"/>
      <c r="CQ1154" s="23"/>
      <c r="CR1154" s="23"/>
      <c r="CS1154" s="53"/>
      <c r="CT1154" s="23"/>
      <c r="CU1154" s="23"/>
      <c r="CV1154" s="23"/>
      <c r="CW1154" s="23"/>
      <c r="CX1154" s="23"/>
      <c r="CY1154" s="23"/>
      <c r="CZ1154" s="61"/>
      <c r="DA1154" s="23"/>
      <c r="DB1154" s="23"/>
      <c r="DC1154" s="23"/>
      <c r="DD1154" s="23"/>
      <c r="DE1154" s="23"/>
      <c r="DF1154" s="23"/>
      <c r="DG1154" s="79"/>
      <c r="DH1154" s="80"/>
      <c r="DI1154" s="79"/>
      <c r="DJ1154" s="81"/>
      <c r="DK1154" s="47"/>
      <c r="DL1154" s="47"/>
      <c r="DM1154" s="47"/>
      <c r="DN1154" s="23"/>
      <c r="DO1154" s="23"/>
    </row>
    <row r="1155" spans="2:119" ht="15.75" customHeight="1" x14ac:dyDescent="0.3">
      <c r="B1155" s="5"/>
      <c r="C1155" s="5"/>
      <c r="D1155" s="5"/>
      <c r="E1155" s="23"/>
      <c r="F1155" s="23"/>
      <c r="G1155" s="23"/>
      <c r="H1155" s="23"/>
      <c r="I1155" s="23"/>
      <c r="J1155" s="24"/>
      <c r="K1155" s="23"/>
      <c r="L1155" s="24"/>
      <c r="M1155" s="24"/>
      <c r="N1155" s="23"/>
      <c r="O1155" s="23"/>
      <c r="P1155" s="23"/>
      <c r="Q1155" s="23"/>
      <c r="R1155" s="23"/>
      <c r="S1155" s="29"/>
      <c r="T1155" s="23"/>
      <c r="U1155" s="23"/>
      <c r="V1155" s="23"/>
      <c r="W1155" s="29"/>
      <c r="X1155" s="30"/>
      <c r="Y1155" s="23"/>
      <c r="Z1155" s="23"/>
      <c r="AA1155" s="23"/>
      <c r="AB1155" s="23"/>
      <c r="AC1155" s="23"/>
      <c r="AD1155" s="23"/>
      <c r="AE1155" s="23"/>
      <c r="AF1155" s="23"/>
      <c r="AG1155" s="23"/>
      <c r="AH1155" s="23"/>
      <c r="AI1155" s="23"/>
      <c r="AJ1155" s="23"/>
      <c r="AK1155" s="27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7"/>
      <c r="AV1155" s="27"/>
      <c r="AW1155" s="27"/>
      <c r="AX1155" s="28"/>
      <c r="AY1155" s="28"/>
      <c r="AZ1155" s="28"/>
      <c r="BA1155" s="28"/>
      <c r="BB1155" s="28"/>
      <c r="BC1155" s="28"/>
      <c r="BD1155" s="23"/>
      <c r="BE1155" s="72"/>
      <c r="BF1155" s="72"/>
      <c r="BG1155" s="72"/>
      <c r="BH1155" s="229"/>
      <c r="BI1155" s="229"/>
      <c r="BJ1155" s="27"/>
      <c r="BK1155" s="27"/>
      <c r="BL1155" s="26"/>
      <c r="BM1155" s="27"/>
      <c r="BN1155" s="23"/>
      <c r="BO1155" s="23"/>
      <c r="BP1155" s="23"/>
      <c r="BQ1155" s="23"/>
      <c r="BR1155" s="27"/>
      <c r="BS1155" s="27"/>
      <c r="BT1155" s="78"/>
      <c r="BU1155" s="229"/>
      <c r="BV1155" s="229"/>
      <c r="BW1155" s="27"/>
      <c r="BX1155" s="27"/>
      <c r="BY1155" s="23"/>
      <c r="BZ1155" s="23"/>
      <c r="CA1155" s="23"/>
      <c r="CB1155" s="27"/>
      <c r="CC1155" s="78"/>
      <c r="CD1155" s="229"/>
      <c r="CE1155" s="229"/>
      <c r="CF1155" s="23"/>
      <c r="CG1155" s="27"/>
      <c r="CH1155" s="23"/>
      <c r="CI1155" s="23"/>
      <c r="CJ1155" s="23"/>
      <c r="CK1155" s="23"/>
      <c r="CL1155" s="82"/>
      <c r="CM1155" s="23"/>
      <c r="CN1155" s="23"/>
      <c r="CO1155" s="23"/>
      <c r="CP1155" s="26"/>
      <c r="CQ1155" s="23"/>
      <c r="CR1155" s="23"/>
      <c r="CS1155" s="53"/>
      <c r="CT1155" s="23"/>
      <c r="CU1155" s="23"/>
      <c r="CV1155" s="23"/>
      <c r="CW1155" s="23"/>
      <c r="CX1155" s="23"/>
      <c r="CY1155" s="23"/>
      <c r="CZ1155" s="61"/>
      <c r="DA1155" s="23"/>
      <c r="DB1155" s="23"/>
      <c r="DC1155" s="23"/>
      <c r="DD1155" s="23"/>
      <c r="DE1155" s="23"/>
      <c r="DF1155" s="23"/>
      <c r="DG1155" s="79"/>
      <c r="DH1155" s="80"/>
      <c r="DI1155" s="79"/>
      <c r="DJ1155" s="81"/>
      <c r="DK1155" s="47"/>
      <c r="DL1155" s="47"/>
      <c r="DM1155" s="47"/>
      <c r="DN1155" s="23"/>
      <c r="DO1155" s="23"/>
    </row>
    <row r="1156" spans="2:119" ht="15.75" customHeight="1" x14ac:dyDescent="0.3">
      <c r="B1156" s="5"/>
      <c r="C1156" s="5"/>
      <c r="D1156" s="5"/>
      <c r="E1156" s="23"/>
      <c r="F1156" s="23"/>
      <c r="G1156" s="23"/>
      <c r="H1156" s="23"/>
      <c r="I1156" s="23"/>
      <c r="J1156" s="24"/>
      <c r="K1156" s="23"/>
      <c r="L1156" s="24"/>
      <c r="M1156" s="24"/>
      <c r="N1156" s="23"/>
      <c r="O1156" s="23"/>
      <c r="P1156" s="23"/>
      <c r="Q1156" s="23"/>
      <c r="R1156" s="23"/>
      <c r="S1156" s="29"/>
      <c r="T1156" s="23"/>
      <c r="U1156" s="23"/>
      <c r="V1156" s="23"/>
      <c r="W1156" s="29"/>
      <c r="X1156" s="30"/>
      <c r="Y1156" s="23"/>
      <c r="Z1156" s="23"/>
      <c r="AA1156" s="23"/>
      <c r="AB1156" s="23"/>
      <c r="AC1156" s="23"/>
      <c r="AD1156" s="23"/>
      <c r="AE1156" s="23"/>
      <c r="AF1156" s="23"/>
      <c r="AG1156" s="23"/>
      <c r="AH1156" s="23"/>
      <c r="AI1156" s="23"/>
      <c r="AJ1156" s="23"/>
      <c r="AK1156" s="27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7"/>
      <c r="AV1156" s="27"/>
      <c r="AW1156" s="27"/>
      <c r="AX1156" s="28"/>
      <c r="AY1156" s="28"/>
      <c r="AZ1156" s="28"/>
      <c r="BA1156" s="28"/>
      <c r="BB1156" s="28"/>
      <c r="BC1156" s="28"/>
      <c r="BD1156" s="23"/>
      <c r="BE1156" s="72"/>
      <c r="BF1156" s="72"/>
      <c r="BG1156" s="72"/>
      <c r="BH1156" s="229"/>
      <c r="BI1156" s="229"/>
      <c r="BJ1156" s="27"/>
      <c r="BK1156" s="27"/>
      <c r="BL1156" s="26"/>
      <c r="BM1156" s="27"/>
      <c r="BN1156" s="23"/>
      <c r="BO1156" s="23"/>
      <c r="BP1156" s="23"/>
      <c r="BQ1156" s="23"/>
      <c r="BR1156" s="27"/>
      <c r="BS1156" s="27"/>
      <c r="BT1156" s="78"/>
      <c r="BU1156" s="229"/>
      <c r="BV1156" s="229"/>
      <c r="BW1156" s="27"/>
      <c r="BX1156" s="27"/>
      <c r="BY1156" s="23"/>
      <c r="BZ1156" s="23"/>
      <c r="CA1156" s="23"/>
      <c r="CB1156" s="27"/>
      <c r="CC1156" s="78"/>
      <c r="CD1156" s="229"/>
      <c r="CE1156" s="229"/>
      <c r="CF1156" s="23"/>
      <c r="CG1156" s="27"/>
      <c r="CH1156" s="23"/>
      <c r="CI1156" s="23"/>
      <c r="CJ1156" s="23"/>
      <c r="CK1156" s="23"/>
      <c r="CL1156" s="23"/>
      <c r="CM1156" s="23"/>
      <c r="CN1156" s="23"/>
      <c r="CO1156" s="23"/>
      <c r="CP1156" s="26"/>
      <c r="CQ1156" s="23"/>
      <c r="CR1156" s="23"/>
      <c r="CS1156" s="53"/>
      <c r="CT1156" s="23"/>
      <c r="CU1156" s="23"/>
      <c r="CV1156" s="23"/>
      <c r="CW1156" s="23"/>
      <c r="CX1156" s="23"/>
      <c r="CY1156" s="23"/>
      <c r="CZ1156" s="61"/>
      <c r="DA1156" s="23"/>
      <c r="DB1156" s="23"/>
      <c r="DC1156" s="23"/>
      <c r="DD1156" s="23"/>
      <c r="DE1156" s="23"/>
      <c r="DF1156" s="23"/>
      <c r="DG1156" s="79"/>
      <c r="DH1156" s="80"/>
      <c r="DI1156" s="79"/>
      <c r="DJ1156" s="81"/>
      <c r="DK1156" s="47"/>
      <c r="DL1156" s="47"/>
      <c r="DM1156" s="47"/>
      <c r="DN1156" s="23"/>
      <c r="DO1156" s="23"/>
    </row>
    <row r="1157" spans="2:119" ht="15.75" customHeight="1" x14ac:dyDescent="0.3">
      <c r="B1157" s="5"/>
      <c r="C1157" s="5"/>
      <c r="D1157" s="5"/>
      <c r="E1157" s="23"/>
      <c r="F1157" s="23"/>
      <c r="G1157" s="23"/>
      <c r="H1157" s="23"/>
      <c r="I1157" s="23"/>
      <c r="J1157" s="24"/>
      <c r="K1157" s="23"/>
      <c r="L1157" s="24"/>
      <c r="M1157" s="24"/>
      <c r="N1157" s="23"/>
      <c r="O1157" s="23"/>
      <c r="P1157" s="23"/>
      <c r="Q1157" s="23"/>
      <c r="R1157" s="23"/>
      <c r="S1157" s="29"/>
      <c r="T1157" s="23"/>
      <c r="U1157" s="23"/>
      <c r="V1157" s="23"/>
      <c r="W1157" s="29"/>
      <c r="X1157" s="30"/>
      <c r="Y1157" s="23"/>
      <c r="Z1157" s="23"/>
      <c r="AA1157" s="23"/>
      <c r="AB1157" s="23"/>
      <c r="AC1157" s="23"/>
      <c r="AD1157" s="23"/>
      <c r="AE1157" s="23"/>
      <c r="AF1157" s="23"/>
      <c r="AG1157" s="23"/>
      <c r="AH1157" s="23"/>
      <c r="AI1157" s="23"/>
      <c r="AJ1157" s="23"/>
      <c r="AK1157" s="27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7"/>
      <c r="AV1157" s="27"/>
      <c r="AW1157" s="27"/>
      <c r="AX1157" s="28"/>
      <c r="AY1157" s="28"/>
      <c r="AZ1157" s="28"/>
      <c r="BA1157" s="28"/>
      <c r="BB1157" s="28"/>
      <c r="BC1157" s="28"/>
      <c r="BD1157" s="23"/>
      <c r="BE1157" s="72"/>
      <c r="BF1157" s="72"/>
      <c r="BG1157" s="72"/>
      <c r="BH1157" s="229"/>
      <c r="BI1157" s="229"/>
      <c r="BJ1157" s="27"/>
      <c r="BK1157" s="27"/>
      <c r="BL1157" s="26"/>
      <c r="BM1157" s="27"/>
      <c r="BN1157" s="23"/>
      <c r="BO1157" s="23"/>
      <c r="BP1157" s="23"/>
      <c r="BQ1157" s="23"/>
      <c r="BR1157" s="27"/>
      <c r="BS1157" s="27"/>
      <c r="BT1157" s="78"/>
      <c r="BU1157" s="229"/>
      <c r="BV1157" s="229"/>
      <c r="BW1157" s="27"/>
      <c r="BX1157" s="27"/>
      <c r="BY1157" s="23"/>
      <c r="BZ1157" s="23"/>
      <c r="CA1157" s="23"/>
      <c r="CB1157" s="27"/>
      <c r="CC1157" s="78"/>
      <c r="CD1157" s="229"/>
      <c r="CE1157" s="229"/>
      <c r="CF1157" s="23"/>
      <c r="CG1157" s="27"/>
      <c r="CH1157" s="23"/>
      <c r="CI1157" s="23"/>
      <c r="CJ1157" s="23"/>
      <c r="CK1157" s="23"/>
      <c r="CL1157" s="23"/>
      <c r="CM1157" s="23"/>
      <c r="CN1157" s="23"/>
      <c r="CO1157" s="23"/>
      <c r="CP1157" s="26"/>
      <c r="CQ1157" s="23"/>
      <c r="CR1157" s="23"/>
      <c r="CS1157" s="53"/>
      <c r="CT1157" s="23"/>
      <c r="CU1157" s="23"/>
      <c r="CV1157" s="23"/>
      <c r="CW1157" s="23"/>
      <c r="CX1157" s="23"/>
      <c r="CY1157" s="23"/>
      <c r="CZ1157" s="61"/>
      <c r="DA1157" s="23"/>
      <c r="DB1157" s="23"/>
      <c r="DC1157" s="23"/>
      <c r="DD1157" s="23"/>
      <c r="DE1157" s="23"/>
      <c r="DF1157" s="23"/>
      <c r="DG1157" s="79"/>
      <c r="DH1157" s="80"/>
      <c r="DI1157" s="79"/>
      <c r="DJ1157" s="81"/>
      <c r="DK1157" s="47"/>
      <c r="DL1157" s="47"/>
      <c r="DM1157" s="47"/>
      <c r="DN1157" s="23"/>
      <c r="DO1157" s="23"/>
    </row>
    <row r="1158" spans="2:119" ht="15.75" customHeight="1" x14ac:dyDescent="0.3">
      <c r="B1158" s="5"/>
      <c r="C1158" s="5"/>
      <c r="D1158" s="5"/>
      <c r="E1158" s="23"/>
      <c r="F1158" s="23"/>
      <c r="G1158" s="23"/>
      <c r="H1158" s="23"/>
      <c r="I1158" s="23"/>
      <c r="J1158" s="24"/>
      <c r="K1158" s="23"/>
      <c r="L1158" s="24"/>
      <c r="M1158" s="24"/>
      <c r="N1158" s="23"/>
      <c r="O1158" s="23"/>
      <c r="P1158" s="23"/>
      <c r="Q1158" s="23"/>
      <c r="R1158" s="23"/>
      <c r="S1158" s="23"/>
      <c r="T1158" s="29"/>
      <c r="U1158" s="23"/>
      <c r="V1158" s="23"/>
      <c r="W1158" s="29"/>
      <c r="X1158" s="30"/>
      <c r="Y1158" s="23"/>
      <c r="Z1158" s="23"/>
      <c r="AA1158" s="23"/>
      <c r="AB1158" s="23"/>
      <c r="AC1158" s="23"/>
      <c r="AD1158" s="23"/>
      <c r="AE1158" s="23"/>
      <c r="AF1158" s="23"/>
      <c r="AG1158" s="23"/>
      <c r="AH1158" s="23"/>
      <c r="AI1158" s="23"/>
      <c r="AJ1158" s="23"/>
      <c r="AK1158" s="27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7"/>
      <c r="AV1158" s="27"/>
      <c r="AW1158" s="27"/>
      <c r="AX1158" s="28"/>
      <c r="AY1158" s="28"/>
      <c r="AZ1158" s="28"/>
      <c r="BA1158" s="28"/>
      <c r="BB1158" s="28"/>
      <c r="BC1158" s="28"/>
      <c r="BD1158" s="23"/>
      <c r="BE1158" s="72"/>
      <c r="BF1158" s="72"/>
      <c r="BG1158" s="72"/>
      <c r="BH1158" s="229"/>
      <c r="BI1158" s="229"/>
      <c r="BJ1158" s="27"/>
      <c r="BK1158" s="27"/>
      <c r="BL1158" s="26"/>
      <c r="BM1158" s="27"/>
      <c r="BN1158" s="23"/>
      <c r="BO1158" s="23"/>
      <c r="BP1158" s="23"/>
      <c r="BQ1158" s="23"/>
      <c r="BR1158" s="27"/>
      <c r="BS1158" s="27"/>
      <c r="BT1158" s="78"/>
      <c r="BU1158" s="229"/>
      <c r="BV1158" s="229"/>
      <c r="BW1158" s="27"/>
      <c r="BX1158" s="27"/>
      <c r="BY1158" s="23"/>
      <c r="BZ1158" s="23"/>
      <c r="CA1158" s="23"/>
      <c r="CB1158" s="27"/>
      <c r="CC1158" s="78"/>
      <c r="CD1158" s="229"/>
      <c r="CE1158" s="229"/>
      <c r="CF1158" s="23"/>
      <c r="CG1158" s="27"/>
      <c r="CH1158" s="23"/>
      <c r="CI1158" s="23"/>
      <c r="CJ1158" s="23"/>
      <c r="CK1158" s="23"/>
      <c r="CL1158" s="82"/>
      <c r="CM1158" s="23"/>
      <c r="CN1158" s="23"/>
      <c r="CO1158" s="23"/>
      <c r="CP1158" s="26"/>
      <c r="CQ1158" s="23"/>
      <c r="CR1158" s="23"/>
      <c r="CS1158" s="53"/>
      <c r="CT1158" s="23"/>
      <c r="CU1158" s="23"/>
      <c r="CV1158" s="23"/>
      <c r="CW1158" s="23"/>
      <c r="CX1158" s="23"/>
      <c r="CY1158" s="23"/>
      <c r="CZ1158" s="61"/>
      <c r="DA1158" s="23"/>
      <c r="DB1158" s="23"/>
      <c r="DC1158" s="23"/>
      <c r="DD1158" s="23"/>
      <c r="DE1158" s="23"/>
      <c r="DF1158" s="23"/>
      <c r="DG1158" s="79"/>
      <c r="DH1158" s="80"/>
      <c r="DI1158" s="79"/>
      <c r="DJ1158" s="81"/>
      <c r="DK1158" s="47"/>
      <c r="DL1158" s="47"/>
      <c r="DM1158" s="47"/>
      <c r="DN1158" s="23"/>
      <c r="DO1158" s="23"/>
    </row>
    <row r="1159" spans="2:119" ht="15.75" customHeight="1" x14ac:dyDescent="0.3">
      <c r="B1159" s="5"/>
      <c r="C1159" s="5"/>
      <c r="D1159" s="5"/>
      <c r="E1159" s="23"/>
      <c r="F1159" s="23"/>
      <c r="G1159" s="23"/>
      <c r="H1159" s="23"/>
      <c r="I1159" s="23"/>
      <c r="J1159" s="24"/>
      <c r="K1159" s="23"/>
      <c r="L1159" s="24"/>
      <c r="M1159" s="24"/>
      <c r="N1159" s="23"/>
      <c r="O1159" s="23"/>
      <c r="P1159" s="23"/>
      <c r="Q1159" s="23"/>
      <c r="R1159" s="23"/>
      <c r="S1159" s="23"/>
      <c r="T1159" s="29"/>
      <c r="U1159" s="23"/>
      <c r="V1159" s="23"/>
      <c r="W1159" s="29"/>
      <c r="X1159" s="30"/>
      <c r="Y1159" s="23"/>
      <c r="Z1159" s="23"/>
      <c r="AA1159" s="23"/>
      <c r="AB1159" s="23"/>
      <c r="AC1159" s="23"/>
      <c r="AD1159" s="23"/>
      <c r="AE1159" s="23"/>
      <c r="AF1159" s="23"/>
      <c r="AG1159" s="23"/>
      <c r="AH1159" s="23"/>
      <c r="AI1159" s="23"/>
      <c r="AJ1159" s="23"/>
      <c r="AK1159" s="27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7"/>
      <c r="AV1159" s="27"/>
      <c r="AW1159" s="27"/>
      <c r="AX1159" s="28"/>
      <c r="AY1159" s="28"/>
      <c r="AZ1159" s="28"/>
      <c r="BA1159" s="28"/>
      <c r="BB1159" s="28"/>
      <c r="BC1159" s="28"/>
      <c r="BD1159" s="23"/>
      <c r="BE1159" s="72"/>
      <c r="BF1159" s="72"/>
      <c r="BG1159" s="72"/>
      <c r="BH1159" s="229"/>
      <c r="BI1159" s="229"/>
      <c r="BJ1159" s="27"/>
      <c r="BK1159" s="27"/>
      <c r="BL1159" s="26"/>
      <c r="BM1159" s="27"/>
      <c r="BN1159" s="23"/>
      <c r="BO1159" s="23"/>
      <c r="BP1159" s="23"/>
      <c r="BQ1159" s="23"/>
      <c r="BR1159" s="27"/>
      <c r="BS1159" s="27"/>
      <c r="BT1159" s="78"/>
      <c r="BU1159" s="229"/>
      <c r="BV1159" s="229"/>
      <c r="BW1159" s="27"/>
      <c r="BX1159" s="27"/>
      <c r="BY1159" s="23"/>
      <c r="BZ1159" s="23"/>
      <c r="CA1159" s="23"/>
      <c r="CB1159" s="27"/>
      <c r="CC1159" s="78"/>
      <c r="CD1159" s="229"/>
      <c r="CE1159" s="229"/>
      <c r="CF1159" s="23"/>
      <c r="CG1159" s="27"/>
      <c r="CH1159" s="23"/>
      <c r="CI1159" s="23"/>
      <c r="CJ1159" s="23"/>
      <c r="CK1159" s="23"/>
      <c r="CL1159" s="23"/>
      <c r="CM1159" s="23"/>
      <c r="CN1159" s="23"/>
      <c r="CO1159" s="23"/>
      <c r="CP1159" s="26"/>
      <c r="CQ1159" s="23"/>
      <c r="CR1159" s="23"/>
      <c r="CS1159" s="53"/>
      <c r="CT1159" s="23"/>
      <c r="CU1159" s="23"/>
      <c r="CV1159" s="23"/>
      <c r="CW1159" s="23"/>
      <c r="CX1159" s="23"/>
      <c r="CY1159" s="23"/>
      <c r="CZ1159" s="61"/>
      <c r="DA1159" s="23"/>
      <c r="DB1159" s="23"/>
      <c r="DC1159" s="23"/>
      <c r="DD1159" s="23"/>
      <c r="DE1159" s="23"/>
      <c r="DF1159" s="23"/>
      <c r="DG1159" s="79"/>
      <c r="DH1159" s="80"/>
      <c r="DI1159" s="79"/>
      <c r="DJ1159" s="81"/>
      <c r="DK1159" s="47"/>
      <c r="DL1159" s="47"/>
      <c r="DM1159" s="47"/>
      <c r="DN1159" s="23"/>
      <c r="DO1159" s="23"/>
    </row>
    <row r="1160" spans="2:119" ht="15.75" customHeight="1" x14ac:dyDescent="0.3">
      <c r="B1160" s="5"/>
      <c r="C1160" s="5"/>
      <c r="D1160" s="5"/>
      <c r="E1160" s="23"/>
      <c r="F1160" s="23"/>
      <c r="G1160" s="23"/>
      <c r="H1160" s="23"/>
      <c r="I1160" s="23"/>
      <c r="J1160" s="24"/>
      <c r="K1160" s="23"/>
      <c r="L1160" s="24"/>
      <c r="M1160" s="24"/>
      <c r="N1160" s="23"/>
      <c r="O1160" s="23"/>
      <c r="P1160" s="23"/>
      <c r="Q1160" s="23"/>
      <c r="R1160" s="23"/>
      <c r="S1160" s="23"/>
      <c r="T1160" s="29"/>
      <c r="U1160" s="23"/>
      <c r="V1160" s="23"/>
      <c r="W1160" s="29"/>
      <c r="X1160" s="30"/>
      <c r="Y1160" s="23"/>
      <c r="Z1160" s="23"/>
      <c r="AA1160" s="23"/>
      <c r="AB1160" s="23"/>
      <c r="AC1160" s="23"/>
      <c r="AD1160" s="23"/>
      <c r="AE1160" s="23"/>
      <c r="AF1160" s="23"/>
      <c r="AG1160" s="23"/>
      <c r="AH1160" s="23"/>
      <c r="AI1160" s="23"/>
      <c r="AJ1160" s="23"/>
      <c r="AK1160" s="27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7"/>
      <c r="AV1160" s="27"/>
      <c r="AW1160" s="27"/>
      <c r="AX1160" s="28"/>
      <c r="AY1160" s="28"/>
      <c r="AZ1160" s="28"/>
      <c r="BA1160" s="28"/>
      <c r="BB1160" s="28"/>
      <c r="BC1160" s="28"/>
      <c r="BD1160" s="23"/>
      <c r="BE1160" s="72"/>
      <c r="BF1160" s="72"/>
      <c r="BG1160" s="72"/>
      <c r="BH1160" s="229"/>
      <c r="BI1160" s="229"/>
      <c r="BJ1160" s="27"/>
      <c r="BK1160" s="27"/>
      <c r="BL1160" s="26"/>
      <c r="BM1160" s="27"/>
      <c r="BN1160" s="23"/>
      <c r="BO1160" s="23"/>
      <c r="BP1160" s="23"/>
      <c r="BQ1160" s="23"/>
      <c r="BR1160" s="27"/>
      <c r="BS1160" s="27"/>
      <c r="BT1160" s="78"/>
      <c r="BU1160" s="229"/>
      <c r="BV1160" s="229"/>
      <c r="BW1160" s="27"/>
      <c r="BX1160" s="27"/>
      <c r="BY1160" s="23"/>
      <c r="BZ1160" s="23"/>
      <c r="CA1160" s="23"/>
      <c r="CB1160" s="27"/>
      <c r="CC1160" s="78"/>
      <c r="CD1160" s="229"/>
      <c r="CE1160" s="229"/>
      <c r="CF1160" s="23"/>
      <c r="CG1160" s="27"/>
      <c r="CH1160" s="23"/>
      <c r="CI1160" s="23"/>
      <c r="CJ1160" s="23"/>
      <c r="CK1160" s="23"/>
      <c r="CL1160" s="23"/>
      <c r="CM1160" s="23"/>
      <c r="CN1160" s="23"/>
      <c r="CO1160" s="23"/>
      <c r="CP1160" s="26"/>
      <c r="CQ1160" s="23"/>
      <c r="CR1160" s="23"/>
      <c r="CS1160" s="53"/>
      <c r="CT1160" s="23"/>
      <c r="CU1160" s="23"/>
      <c r="CV1160" s="23"/>
      <c r="CW1160" s="23"/>
      <c r="CX1160" s="23"/>
      <c r="CY1160" s="23"/>
      <c r="CZ1160" s="61"/>
      <c r="DA1160" s="23"/>
      <c r="DB1160" s="23"/>
      <c r="DC1160" s="23"/>
      <c r="DD1160" s="23"/>
      <c r="DE1160" s="23"/>
      <c r="DF1160" s="23"/>
      <c r="DG1160" s="79"/>
      <c r="DH1160" s="80"/>
      <c r="DI1160" s="79"/>
      <c r="DJ1160" s="81"/>
      <c r="DK1160" s="47"/>
      <c r="DL1160" s="47"/>
      <c r="DM1160" s="47"/>
      <c r="DN1160" s="23"/>
      <c r="DO1160" s="23"/>
    </row>
    <row r="1161" spans="2:119" ht="15.75" customHeight="1" x14ac:dyDescent="0.3">
      <c r="B1161" s="5"/>
      <c r="C1161" s="5"/>
      <c r="D1161" s="5"/>
      <c r="E1161" s="23"/>
      <c r="F1161" s="23"/>
      <c r="G1161" s="23"/>
      <c r="H1161" s="23"/>
      <c r="I1161" s="23"/>
      <c r="J1161" s="24"/>
      <c r="K1161" s="23"/>
      <c r="L1161" s="24"/>
      <c r="M1161" s="24"/>
      <c r="N1161" s="23"/>
      <c r="O1161" s="23"/>
      <c r="P1161" s="23"/>
      <c r="Q1161" s="23"/>
      <c r="R1161" s="23"/>
      <c r="S1161" s="23"/>
      <c r="T1161" s="23"/>
      <c r="U1161" s="23"/>
      <c r="V1161" s="23"/>
      <c r="W1161" s="29"/>
      <c r="X1161" s="23"/>
      <c r="Y1161" s="23"/>
      <c r="Z1161" s="23"/>
      <c r="AA1161" s="23"/>
      <c r="AB1161" s="23"/>
      <c r="AC1161" s="23"/>
      <c r="AD1161" s="23"/>
      <c r="AE1161" s="23"/>
      <c r="AF1161" s="23"/>
      <c r="AG1161" s="23"/>
      <c r="AH1161" s="23"/>
      <c r="AI1161" s="23"/>
      <c r="AJ1161" s="23"/>
      <c r="AK1161" s="27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7"/>
      <c r="AV1161" s="27"/>
      <c r="AW1161" s="27"/>
      <c r="AX1161" s="28"/>
      <c r="AY1161" s="28"/>
      <c r="AZ1161" s="28"/>
      <c r="BA1161" s="28"/>
      <c r="BB1161" s="28"/>
      <c r="BC1161" s="28"/>
      <c r="BD1161" s="23"/>
      <c r="BE1161" s="72"/>
      <c r="BF1161" s="72"/>
      <c r="BG1161" s="72"/>
      <c r="BH1161" s="229"/>
      <c r="BI1161" s="229"/>
      <c r="BJ1161" s="27"/>
      <c r="BK1161" s="27"/>
      <c r="BL1161" s="26"/>
      <c r="BM1161" s="27"/>
      <c r="BN1161" s="23"/>
      <c r="BO1161" s="23"/>
      <c r="BP1161" s="23"/>
      <c r="BQ1161" s="23"/>
      <c r="BR1161" s="27"/>
      <c r="BS1161" s="27"/>
      <c r="BT1161" s="78"/>
      <c r="BU1161" s="229"/>
      <c r="BV1161" s="229"/>
      <c r="BW1161" s="27"/>
      <c r="BX1161" s="27"/>
      <c r="BY1161" s="23"/>
      <c r="BZ1161" s="23"/>
      <c r="CA1161" s="23"/>
      <c r="CB1161" s="27"/>
      <c r="CC1161" s="78"/>
      <c r="CD1161" s="229"/>
      <c r="CE1161" s="229"/>
      <c r="CF1161" s="23"/>
      <c r="CG1161" s="27"/>
      <c r="CH1161" s="23"/>
      <c r="CI1161" s="23"/>
      <c r="CJ1161" s="23"/>
      <c r="CK1161" s="23"/>
      <c r="CL1161" s="82"/>
      <c r="CM1161" s="23"/>
      <c r="CN1161" s="23"/>
      <c r="CO1161" s="23"/>
      <c r="CP1161" s="26"/>
      <c r="CQ1161" s="23"/>
      <c r="CR1161" s="23"/>
      <c r="CS1161" s="53"/>
      <c r="CT1161" s="23"/>
      <c r="CU1161" s="23"/>
      <c r="CV1161" s="23"/>
      <c r="CW1161" s="23"/>
      <c r="CX1161" s="23"/>
      <c r="CY1161" s="23"/>
      <c r="CZ1161" s="61"/>
      <c r="DA1161" s="23"/>
      <c r="DB1161" s="23"/>
      <c r="DC1161" s="23"/>
      <c r="DD1161" s="23"/>
      <c r="DE1161" s="23"/>
      <c r="DF1161" s="23"/>
      <c r="DG1161" s="79"/>
      <c r="DH1161" s="80"/>
      <c r="DI1161" s="79"/>
      <c r="DJ1161" s="81"/>
      <c r="DK1161" s="47"/>
      <c r="DL1161" s="47"/>
      <c r="DM1161" s="47"/>
      <c r="DN1161" s="23"/>
      <c r="DO1161" s="23"/>
    </row>
    <row r="1162" spans="2:119" ht="15.75" customHeight="1" x14ac:dyDescent="0.3">
      <c r="B1162" s="5"/>
      <c r="C1162" s="5"/>
      <c r="D1162" s="5"/>
      <c r="E1162" s="23"/>
      <c r="F1162" s="23"/>
      <c r="G1162" s="23"/>
      <c r="H1162" s="23"/>
      <c r="I1162" s="23"/>
      <c r="J1162" s="24"/>
      <c r="K1162" s="23"/>
      <c r="L1162" s="24"/>
      <c r="M1162" s="24"/>
      <c r="N1162" s="23"/>
      <c r="O1162" s="23"/>
      <c r="P1162" s="23"/>
      <c r="Q1162" s="23"/>
      <c r="R1162" s="23"/>
      <c r="S1162" s="23"/>
      <c r="T1162" s="23"/>
      <c r="U1162" s="23"/>
      <c r="V1162" s="23"/>
      <c r="W1162" s="29"/>
      <c r="X1162" s="23"/>
      <c r="Y1162" s="23"/>
      <c r="Z1162" s="23"/>
      <c r="AA1162" s="23"/>
      <c r="AB1162" s="23"/>
      <c r="AC1162" s="23"/>
      <c r="AD1162" s="23"/>
      <c r="AE1162" s="23"/>
      <c r="AF1162" s="23"/>
      <c r="AG1162" s="23"/>
      <c r="AH1162" s="23"/>
      <c r="AI1162" s="23"/>
      <c r="AJ1162" s="23"/>
      <c r="AK1162" s="27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7"/>
      <c r="AV1162" s="27"/>
      <c r="AW1162" s="27"/>
      <c r="AX1162" s="28"/>
      <c r="AY1162" s="28"/>
      <c r="AZ1162" s="28"/>
      <c r="BA1162" s="28"/>
      <c r="BB1162" s="28"/>
      <c r="BC1162" s="28"/>
      <c r="BD1162" s="23"/>
      <c r="BE1162" s="72"/>
      <c r="BF1162" s="72"/>
      <c r="BG1162" s="72"/>
      <c r="BH1162" s="229"/>
      <c r="BI1162" s="229"/>
      <c r="BJ1162" s="27"/>
      <c r="BK1162" s="27"/>
      <c r="BL1162" s="26"/>
      <c r="BM1162" s="27"/>
      <c r="BN1162" s="23"/>
      <c r="BO1162" s="23"/>
      <c r="BP1162" s="23"/>
      <c r="BQ1162" s="23"/>
      <c r="BR1162" s="27"/>
      <c r="BS1162" s="27"/>
      <c r="BT1162" s="78"/>
      <c r="BU1162" s="229"/>
      <c r="BV1162" s="229"/>
      <c r="BW1162" s="27"/>
      <c r="BX1162" s="27"/>
      <c r="BY1162" s="23"/>
      <c r="BZ1162" s="23"/>
      <c r="CA1162" s="23"/>
      <c r="CB1162" s="27"/>
      <c r="CC1162" s="78"/>
      <c r="CD1162" s="229"/>
      <c r="CE1162" s="229"/>
      <c r="CF1162" s="23"/>
      <c r="CG1162" s="27"/>
      <c r="CH1162" s="23"/>
      <c r="CI1162" s="23"/>
      <c r="CJ1162" s="23"/>
      <c r="CK1162" s="23"/>
      <c r="CL1162" s="23"/>
      <c r="CM1162" s="23"/>
      <c r="CN1162" s="23"/>
      <c r="CO1162" s="23"/>
      <c r="CP1162" s="26"/>
      <c r="CQ1162" s="23"/>
      <c r="CR1162" s="23"/>
      <c r="CS1162" s="53"/>
      <c r="CT1162" s="23"/>
      <c r="CU1162" s="23"/>
      <c r="CV1162" s="23"/>
      <c r="CW1162" s="23"/>
      <c r="CX1162" s="23"/>
      <c r="CY1162" s="23"/>
      <c r="CZ1162" s="61"/>
      <c r="DA1162" s="23"/>
      <c r="DB1162" s="23"/>
      <c r="DC1162" s="23"/>
      <c r="DD1162" s="23"/>
      <c r="DE1162" s="23"/>
      <c r="DF1162" s="23"/>
      <c r="DG1162" s="79"/>
      <c r="DH1162" s="80"/>
      <c r="DI1162" s="79"/>
      <c r="DJ1162" s="81"/>
      <c r="DK1162" s="47"/>
      <c r="DL1162" s="47"/>
      <c r="DM1162" s="47"/>
      <c r="DN1162" s="23"/>
      <c r="DO1162" s="23"/>
    </row>
    <row r="1163" spans="2:119" ht="15.75" customHeight="1" x14ac:dyDescent="0.3">
      <c r="B1163" s="5"/>
      <c r="C1163" s="5"/>
      <c r="D1163" s="5"/>
      <c r="E1163" s="23"/>
      <c r="F1163" s="23"/>
      <c r="G1163" s="23"/>
      <c r="H1163" s="23"/>
      <c r="I1163" s="23"/>
      <c r="J1163" s="24"/>
      <c r="K1163" s="23"/>
      <c r="L1163" s="24"/>
      <c r="M1163" s="24"/>
      <c r="N1163" s="23"/>
      <c r="O1163" s="23"/>
      <c r="P1163" s="23"/>
      <c r="Q1163" s="23"/>
      <c r="R1163" s="23"/>
      <c r="S1163" s="23"/>
      <c r="T1163" s="23"/>
      <c r="U1163" s="23"/>
      <c r="V1163" s="23"/>
      <c r="W1163" s="29"/>
      <c r="X1163" s="23"/>
      <c r="Y1163" s="23"/>
      <c r="Z1163" s="23"/>
      <c r="AA1163" s="23"/>
      <c r="AB1163" s="23"/>
      <c r="AC1163" s="23"/>
      <c r="AD1163" s="23"/>
      <c r="AE1163" s="23"/>
      <c r="AF1163" s="23"/>
      <c r="AG1163" s="23"/>
      <c r="AH1163" s="23"/>
      <c r="AI1163" s="23"/>
      <c r="AJ1163" s="23"/>
      <c r="AK1163" s="27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7"/>
      <c r="AV1163" s="27"/>
      <c r="AW1163" s="27"/>
      <c r="AX1163" s="28"/>
      <c r="AY1163" s="28"/>
      <c r="AZ1163" s="28"/>
      <c r="BA1163" s="28"/>
      <c r="BB1163" s="28"/>
      <c r="BC1163" s="28"/>
      <c r="BD1163" s="23"/>
      <c r="BE1163" s="72"/>
      <c r="BF1163" s="72"/>
      <c r="BG1163" s="72"/>
      <c r="BH1163" s="229"/>
      <c r="BI1163" s="229"/>
      <c r="BJ1163" s="27"/>
      <c r="BK1163" s="27"/>
      <c r="BL1163" s="26"/>
      <c r="BM1163" s="27"/>
      <c r="BN1163" s="23"/>
      <c r="BO1163" s="23"/>
      <c r="BP1163" s="23"/>
      <c r="BQ1163" s="23"/>
      <c r="BR1163" s="27"/>
      <c r="BS1163" s="27"/>
      <c r="BT1163" s="78"/>
      <c r="BU1163" s="229"/>
      <c r="BV1163" s="229"/>
      <c r="BW1163" s="27"/>
      <c r="BX1163" s="27"/>
      <c r="BY1163" s="23"/>
      <c r="BZ1163" s="23"/>
      <c r="CA1163" s="23"/>
      <c r="CB1163" s="27"/>
      <c r="CC1163" s="78"/>
      <c r="CD1163" s="229"/>
      <c r="CE1163" s="229"/>
      <c r="CF1163" s="23"/>
      <c r="CG1163" s="27"/>
      <c r="CH1163" s="23"/>
      <c r="CI1163" s="23"/>
      <c r="CJ1163" s="23"/>
      <c r="CK1163" s="23"/>
      <c r="CL1163" s="23"/>
      <c r="CM1163" s="23"/>
      <c r="CN1163" s="23"/>
      <c r="CO1163" s="23"/>
      <c r="CP1163" s="26"/>
      <c r="CQ1163" s="23"/>
      <c r="CR1163" s="23"/>
      <c r="CS1163" s="53"/>
      <c r="CT1163" s="23"/>
      <c r="CU1163" s="23"/>
      <c r="CV1163" s="23"/>
      <c r="CW1163" s="23"/>
      <c r="CX1163" s="23"/>
      <c r="CY1163" s="23"/>
      <c r="CZ1163" s="61"/>
      <c r="DA1163" s="23"/>
      <c r="DB1163" s="23"/>
      <c r="DC1163" s="23"/>
      <c r="DD1163" s="23"/>
      <c r="DE1163" s="23"/>
      <c r="DF1163" s="23"/>
      <c r="DG1163" s="79"/>
      <c r="DH1163" s="80"/>
      <c r="DI1163" s="79"/>
      <c r="DJ1163" s="81"/>
      <c r="DK1163" s="47"/>
      <c r="DL1163" s="47"/>
      <c r="DM1163" s="47"/>
      <c r="DN1163" s="23"/>
      <c r="DO1163" s="23"/>
    </row>
    <row r="1164" spans="2:119" ht="15.75" customHeight="1" x14ac:dyDescent="0.3">
      <c r="B1164" s="5"/>
      <c r="C1164" s="5"/>
      <c r="D1164" s="5"/>
      <c r="E1164" s="23"/>
      <c r="F1164" s="23"/>
      <c r="G1164" s="23"/>
      <c r="H1164" s="23"/>
      <c r="I1164" s="23"/>
      <c r="J1164" s="24"/>
      <c r="K1164" s="23"/>
      <c r="L1164" s="24"/>
      <c r="M1164" s="24"/>
      <c r="N1164" s="23"/>
      <c r="O1164" s="23"/>
      <c r="P1164" s="23"/>
      <c r="Q1164" s="23"/>
      <c r="R1164" s="23"/>
      <c r="S1164" s="23"/>
      <c r="T1164" s="23"/>
      <c r="U1164" s="23"/>
      <c r="V1164" s="23"/>
      <c r="W1164" s="29"/>
      <c r="X1164" s="23"/>
      <c r="Y1164" s="23"/>
      <c r="Z1164" s="23"/>
      <c r="AA1164" s="23"/>
      <c r="AB1164" s="23"/>
      <c r="AC1164" s="23"/>
      <c r="AD1164" s="23"/>
      <c r="AE1164" s="23"/>
      <c r="AF1164" s="23"/>
      <c r="AG1164" s="23"/>
      <c r="AH1164" s="23"/>
      <c r="AI1164" s="23"/>
      <c r="AJ1164" s="23"/>
      <c r="AK1164" s="27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7"/>
      <c r="AV1164" s="27"/>
      <c r="AW1164" s="27"/>
      <c r="AX1164" s="28"/>
      <c r="AY1164" s="28"/>
      <c r="AZ1164" s="28"/>
      <c r="BA1164" s="28"/>
      <c r="BB1164" s="28"/>
      <c r="BC1164" s="28"/>
      <c r="BD1164" s="23"/>
      <c r="BE1164" s="72"/>
      <c r="BF1164" s="72"/>
      <c r="BG1164" s="72"/>
      <c r="BH1164" s="229"/>
      <c r="BI1164" s="229"/>
      <c r="BJ1164" s="27"/>
      <c r="BK1164" s="27"/>
      <c r="BL1164" s="26"/>
      <c r="BM1164" s="27"/>
      <c r="BN1164" s="23"/>
      <c r="BO1164" s="23"/>
      <c r="BP1164" s="23"/>
      <c r="BQ1164" s="23"/>
      <c r="BR1164" s="27"/>
      <c r="BS1164" s="27"/>
      <c r="BT1164" s="78"/>
      <c r="BU1164" s="229"/>
      <c r="BV1164" s="229"/>
      <c r="BW1164" s="27"/>
      <c r="BX1164" s="27"/>
      <c r="BY1164" s="23"/>
      <c r="BZ1164" s="23"/>
      <c r="CA1164" s="23"/>
      <c r="CB1164" s="27"/>
      <c r="CC1164" s="78"/>
      <c r="CD1164" s="229"/>
      <c r="CE1164" s="229"/>
      <c r="CF1164" s="23"/>
      <c r="CG1164" s="27"/>
      <c r="CH1164" s="23"/>
      <c r="CI1164" s="23"/>
      <c r="CJ1164" s="23"/>
      <c r="CK1164" s="23"/>
      <c r="CL1164" s="82"/>
      <c r="CM1164" s="23"/>
      <c r="CN1164" s="23"/>
      <c r="CO1164" s="23"/>
      <c r="CP1164" s="26"/>
      <c r="CQ1164" s="23"/>
      <c r="CR1164" s="23"/>
      <c r="CS1164" s="53"/>
      <c r="CT1164" s="23"/>
      <c r="CU1164" s="23"/>
      <c r="CV1164" s="23"/>
      <c r="CW1164" s="23"/>
      <c r="CX1164" s="23"/>
      <c r="CY1164" s="23"/>
      <c r="CZ1164" s="61"/>
      <c r="DA1164" s="23"/>
      <c r="DB1164" s="23"/>
      <c r="DC1164" s="23"/>
      <c r="DD1164" s="23"/>
      <c r="DE1164" s="23"/>
      <c r="DF1164" s="23"/>
      <c r="DG1164" s="79"/>
      <c r="DH1164" s="80"/>
      <c r="DI1164" s="79"/>
      <c r="DJ1164" s="81"/>
      <c r="DK1164" s="47"/>
      <c r="DL1164" s="47"/>
      <c r="DM1164" s="47"/>
      <c r="DN1164" s="23"/>
      <c r="DO1164" s="23"/>
    </row>
    <row r="1165" spans="2:119" ht="15.75" customHeight="1" x14ac:dyDescent="0.3">
      <c r="B1165" s="5"/>
      <c r="C1165" s="5"/>
      <c r="D1165" s="5"/>
      <c r="E1165" s="23"/>
      <c r="F1165" s="23"/>
      <c r="G1165" s="23"/>
      <c r="H1165" s="23"/>
      <c r="I1165" s="23"/>
      <c r="J1165" s="24"/>
      <c r="K1165" s="23"/>
      <c r="L1165" s="24"/>
      <c r="M1165" s="24"/>
      <c r="N1165" s="23"/>
      <c r="O1165" s="23"/>
      <c r="P1165" s="23"/>
      <c r="Q1165" s="23"/>
      <c r="R1165" s="23"/>
      <c r="S1165" s="23"/>
      <c r="T1165" s="23"/>
      <c r="U1165" s="23"/>
      <c r="V1165" s="23"/>
      <c r="W1165" s="29"/>
      <c r="X1165" s="23"/>
      <c r="Y1165" s="23"/>
      <c r="Z1165" s="23"/>
      <c r="AA1165" s="23"/>
      <c r="AB1165" s="23"/>
      <c r="AC1165" s="23"/>
      <c r="AD1165" s="23"/>
      <c r="AE1165" s="23"/>
      <c r="AF1165" s="23"/>
      <c r="AG1165" s="23"/>
      <c r="AH1165" s="23"/>
      <c r="AI1165" s="23"/>
      <c r="AJ1165" s="23"/>
      <c r="AK1165" s="27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7"/>
      <c r="AV1165" s="27"/>
      <c r="AW1165" s="27"/>
      <c r="AX1165" s="28"/>
      <c r="AY1165" s="28"/>
      <c r="AZ1165" s="28"/>
      <c r="BA1165" s="28"/>
      <c r="BB1165" s="28"/>
      <c r="BC1165" s="28"/>
      <c r="BD1165" s="23"/>
      <c r="BE1165" s="72"/>
      <c r="BF1165" s="72"/>
      <c r="BG1165" s="72"/>
      <c r="BH1165" s="229"/>
      <c r="BI1165" s="229"/>
      <c r="BJ1165" s="27"/>
      <c r="BK1165" s="27"/>
      <c r="BL1165" s="26"/>
      <c r="BM1165" s="27"/>
      <c r="BN1165" s="23"/>
      <c r="BO1165" s="23"/>
      <c r="BP1165" s="23"/>
      <c r="BQ1165" s="23"/>
      <c r="BR1165" s="27"/>
      <c r="BS1165" s="27"/>
      <c r="BT1165" s="78"/>
      <c r="BU1165" s="229"/>
      <c r="BV1165" s="229"/>
      <c r="BW1165" s="27"/>
      <c r="BX1165" s="27"/>
      <c r="BY1165" s="23"/>
      <c r="BZ1165" s="23"/>
      <c r="CA1165" s="23"/>
      <c r="CB1165" s="27"/>
      <c r="CC1165" s="78"/>
      <c r="CD1165" s="229"/>
      <c r="CE1165" s="229"/>
      <c r="CF1165" s="23"/>
      <c r="CG1165" s="27"/>
      <c r="CH1165" s="23"/>
      <c r="CI1165" s="23"/>
      <c r="CJ1165" s="23"/>
      <c r="CK1165" s="23"/>
      <c r="CL1165" s="23"/>
      <c r="CM1165" s="23"/>
      <c r="CN1165" s="23"/>
      <c r="CO1165" s="23"/>
      <c r="CP1165" s="26"/>
      <c r="CQ1165" s="23"/>
      <c r="CR1165" s="23"/>
      <c r="CS1165" s="53"/>
      <c r="CT1165" s="23"/>
      <c r="CU1165" s="23"/>
      <c r="CV1165" s="23"/>
      <c r="CW1165" s="23"/>
      <c r="CX1165" s="23"/>
      <c r="CY1165" s="23"/>
      <c r="CZ1165" s="61"/>
      <c r="DA1165" s="23"/>
      <c r="DB1165" s="23"/>
      <c r="DC1165" s="23"/>
      <c r="DD1165" s="23"/>
      <c r="DE1165" s="23"/>
      <c r="DF1165" s="23"/>
      <c r="DG1165" s="79"/>
      <c r="DH1165" s="80"/>
      <c r="DI1165" s="79"/>
      <c r="DJ1165" s="81"/>
      <c r="DK1165" s="47"/>
      <c r="DL1165" s="47"/>
      <c r="DM1165" s="47"/>
      <c r="DN1165" s="23"/>
      <c r="DO1165" s="23"/>
    </row>
    <row r="1166" spans="2:119" ht="15.75" customHeight="1" x14ac:dyDescent="0.3">
      <c r="B1166" s="5"/>
      <c r="C1166" s="5"/>
      <c r="D1166" s="5"/>
      <c r="E1166" s="23"/>
      <c r="F1166" s="23"/>
      <c r="G1166" s="23"/>
      <c r="H1166" s="23"/>
      <c r="I1166" s="23"/>
      <c r="J1166" s="24"/>
      <c r="K1166" s="23"/>
      <c r="L1166" s="24"/>
      <c r="M1166" s="24"/>
      <c r="N1166" s="23"/>
      <c r="O1166" s="23"/>
      <c r="P1166" s="23"/>
      <c r="Q1166" s="23"/>
      <c r="R1166" s="23"/>
      <c r="S1166" s="23"/>
      <c r="T1166" s="23"/>
      <c r="U1166" s="23"/>
      <c r="V1166" s="23"/>
      <c r="W1166" s="29"/>
      <c r="X1166" s="23"/>
      <c r="Y1166" s="23"/>
      <c r="Z1166" s="23"/>
      <c r="AA1166" s="23"/>
      <c r="AB1166" s="23"/>
      <c r="AC1166" s="23"/>
      <c r="AD1166" s="23"/>
      <c r="AE1166" s="23"/>
      <c r="AF1166" s="23"/>
      <c r="AG1166" s="23"/>
      <c r="AH1166" s="23"/>
      <c r="AI1166" s="23"/>
      <c r="AJ1166" s="23"/>
      <c r="AK1166" s="27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7"/>
      <c r="AV1166" s="27"/>
      <c r="AW1166" s="27"/>
      <c r="AX1166" s="28"/>
      <c r="AY1166" s="28"/>
      <c r="AZ1166" s="28"/>
      <c r="BA1166" s="28"/>
      <c r="BB1166" s="28"/>
      <c r="BC1166" s="28"/>
      <c r="BD1166" s="23"/>
      <c r="BE1166" s="72"/>
      <c r="BF1166" s="72"/>
      <c r="BG1166" s="72"/>
      <c r="BH1166" s="229"/>
      <c r="BI1166" s="229"/>
      <c r="BJ1166" s="27"/>
      <c r="BK1166" s="27"/>
      <c r="BL1166" s="26"/>
      <c r="BM1166" s="27"/>
      <c r="BN1166" s="23"/>
      <c r="BO1166" s="23"/>
      <c r="BP1166" s="23"/>
      <c r="BQ1166" s="23"/>
      <c r="BR1166" s="27"/>
      <c r="BS1166" s="27"/>
      <c r="BT1166" s="78"/>
      <c r="BU1166" s="229"/>
      <c r="BV1166" s="229"/>
      <c r="BW1166" s="27"/>
      <c r="BX1166" s="27"/>
      <c r="BY1166" s="23"/>
      <c r="BZ1166" s="23"/>
      <c r="CA1166" s="23"/>
      <c r="CB1166" s="27"/>
      <c r="CC1166" s="78"/>
      <c r="CD1166" s="229"/>
      <c r="CE1166" s="229"/>
      <c r="CF1166" s="23"/>
      <c r="CG1166" s="27"/>
      <c r="CH1166" s="23"/>
      <c r="CI1166" s="23"/>
      <c r="CJ1166" s="23"/>
      <c r="CK1166" s="23"/>
      <c r="CL1166" s="23"/>
      <c r="CM1166" s="23"/>
      <c r="CN1166" s="23"/>
      <c r="CO1166" s="23"/>
      <c r="CP1166" s="26"/>
      <c r="CQ1166" s="23"/>
      <c r="CR1166" s="23"/>
      <c r="CS1166" s="53"/>
      <c r="CT1166" s="23"/>
      <c r="CU1166" s="23"/>
      <c r="CV1166" s="23"/>
      <c r="CW1166" s="23"/>
      <c r="CX1166" s="23"/>
      <c r="CY1166" s="23"/>
      <c r="CZ1166" s="61"/>
      <c r="DA1166" s="23"/>
      <c r="DB1166" s="23"/>
      <c r="DC1166" s="23"/>
      <c r="DD1166" s="23"/>
      <c r="DE1166" s="23"/>
      <c r="DF1166" s="23"/>
      <c r="DG1166" s="79"/>
      <c r="DH1166" s="80"/>
      <c r="DI1166" s="79"/>
      <c r="DJ1166" s="81"/>
      <c r="DK1166" s="47"/>
      <c r="DL1166" s="47"/>
      <c r="DM1166" s="47"/>
      <c r="DN1166" s="23"/>
      <c r="DO1166" s="23"/>
    </row>
    <row r="1167" spans="2:119" ht="15.75" customHeight="1" x14ac:dyDescent="0.3">
      <c r="B1167" s="5"/>
      <c r="C1167" s="5"/>
      <c r="D1167" s="5"/>
      <c r="E1167" s="23"/>
      <c r="F1167" s="29"/>
      <c r="G1167" s="23"/>
      <c r="H1167" s="23"/>
      <c r="I1167" s="23"/>
      <c r="J1167" s="24"/>
      <c r="K1167" s="23"/>
      <c r="L1167" s="24"/>
      <c r="M1167" s="24"/>
      <c r="N1167" s="23"/>
      <c r="O1167" s="23"/>
      <c r="P1167" s="23"/>
      <c r="Q1167" s="23"/>
      <c r="R1167" s="23"/>
      <c r="S1167" s="23"/>
      <c r="T1167" s="23"/>
      <c r="U1167" s="23"/>
      <c r="V1167" s="23"/>
      <c r="W1167" s="29"/>
      <c r="X1167" s="23"/>
      <c r="Y1167" s="23"/>
      <c r="Z1167" s="23"/>
      <c r="AA1167" s="23"/>
      <c r="AB1167" s="23"/>
      <c r="AC1167" s="23"/>
      <c r="AD1167" s="23"/>
      <c r="AE1167" s="23"/>
      <c r="AF1167" s="23"/>
      <c r="AG1167" s="23"/>
      <c r="AH1167" s="23"/>
      <c r="AI1167" s="23"/>
      <c r="AJ1167" s="23"/>
      <c r="AK1167" s="27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7"/>
      <c r="AV1167" s="27"/>
      <c r="AW1167" s="27"/>
      <c r="AX1167" s="28"/>
      <c r="AY1167" s="28"/>
      <c r="AZ1167" s="28"/>
      <c r="BA1167" s="28"/>
      <c r="BB1167" s="28"/>
      <c r="BC1167" s="28"/>
      <c r="BD1167" s="23"/>
      <c r="BE1167" s="72"/>
      <c r="BF1167" s="72"/>
      <c r="BG1167" s="72"/>
      <c r="BH1167" s="229"/>
      <c r="BI1167" s="229"/>
      <c r="BJ1167" s="27"/>
      <c r="BK1167" s="27"/>
      <c r="BL1167" s="26"/>
      <c r="BM1167" s="27"/>
      <c r="BN1167" s="23"/>
      <c r="BO1167" s="23"/>
      <c r="BP1167" s="23"/>
      <c r="BQ1167" s="23"/>
      <c r="BR1167" s="27"/>
      <c r="BS1167" s="27"/>
      <c r="BT1167" s="78"/>
      <c r="BU1167" s="229"/>
      <c r="BV1167" s="229"/>
      <c r="BW1167" s="27"/>
      <c r="BX1167" s="27"/>
      <c r="BY1167" s="23"/>
      <c r="BZ1167" s="23"/>
      <c r="CA1167" s="23"/>
      <c r="CB1167" s="27"/>
      <c r="CC1167" s="78"/>
      <c r="CD1167" s="229"/>
      <c r="CE1167" s="229"/>
      <c r="CF1167" s="23"/>
      <c r="CG1167" s="27"/>
      <c r="CH1167" s="23"/>
      <c r="CI1167" s="23"/>
      <c r="CJ1167" s="23"/>
      <c r="CK1167" s="23"/>
      <c r="CL1167" s="82"/>
      <c r="CM1167" s="23"/>
      <c r="CN1167" s="23"/>
      <c r="CO1167" s="23"/>
      <c r="CP1167" s="26"/>
      <c r="CQ1167" s="23"/>
      <c r="CR1167" s="23"/>
      <c r="CS1167" s="53"/>
      <c r="CT1167" s="23"/>
      <c r="CU1167" s="23"/>
      <c r="CV1167" s="23"/>
      <c r="CW1167" s="23"/>
      <c r="CX1167" s="23"/>
      <c r="CY1167" s="23"/>
      <c r="CZ1167" s="61"/>
      <c r="DA1167" s="23"/>
      <c r="DB1167" s="23"/>
      <c r="DC1167" s="23"/>
      <c r="DD1167" s="23"/>
      <c r="DE1167" s="23"/>
      <c r="DF1167" s="23"/>
      <c r="DG1167" s="79"/>
      <c r="DH1167" s="80"/>
      <c r="DI1167" s="79"/>
      <c r="DJ1167" s="81"/>
      <c r="DK1167" s="47"/>
      <c r="DL1167" s="47"/>
      <c r="DM1167" s="47"/>
      <c r="DN1167" s="23"/>
      <c r="DO1167" s="23"/>
    </row>
    <row r="1168" spans="2:119" ht="15.75" customHeight="1" x14ac:dyDescent="0.3">
      <c r="B1168" s="5"/>
      <c r="C1168" s="5"/>
      <c r="D1168" s="5"/>
      <c r="E1168" s="23"/>
      <c r="F1168" s="29"/>
      <c r="G1168" s="23"/>
      <c r="H1168" s="23"/>
      <c r="I1168" s="23"/>
      <c r="J1168" s="24"/>
      <c r="K1168" s="23"/>
      <c r="L1168" s="24"/>
      <c r="M1168" s="24"/>
      <c r="N1168" s="23"/>
      <c r="O1168" s="23"/>
      <c r="P1168" s="23"/>
      <c r="Q1168" s="23"/>
      <c r="R1168" s="23"/>
      <c r="S1168" s="23"/>
      <c r="T1168" s="23"/>
      <c r="U1168" s="23"/>
      <c r="V1168" s="23"/>
      <c r="W1168" s="29"/>
      <c r="X1168" s="23"/>
      <c r="Y1168" s="23"/>
      <c r="Z1168" s="23"/>
      <c r="AA1168" s="23"/>
      <c r="AB1168" s="23"/>
      <c r="AC1168" s="23"/>
      <c r="AD1168" s="23"/>
      <c r="AE1168" s="23"/>
      <c r="AF1168" s="23"/>
      <c r="AG1168" s="23"/>
      <c r="AH1168" s="23"/>
      <c r="AI1168" s="23"/>
      <c r="AJ1168" s="23"/>
      <c r="AK1168" s="27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7"/>
      <c r="AV1168" s="27"/>
      <c r="AW1168" s="27"/>
      <c r="AX1168" s="28"/>
      <c r="AY1168" s="28"/>
      <c r="AZ1168" s="28"/>
      <c r="BA1168" s="28"/>
      <c r="BB1168" s="28"/>
      <c r="BC1168" s="28"/>
      <c r="BD1168" s="23"/>
      <c r="BE1168" s="72"/>
      <c r="BF1168" s="72"/>
      <c r="BG1168" s="72"/>
      <c r="BH1168" s="229"/>
      <c r="BI1168" s="229"/>
      <c r="BJ1168" s="27"/>
      <c r="BK1168" s="27"/>
      <c r="BL1168" s="26"/>
      <c r="BM1168" s="27"/>
      <c r="BN1168" s="23"/>
      <c r="BO1168" s="23"/>
      <c r="BP1168" s="23"/>
      <c r="BQ1168" s="23"/>
      <c r="BR1168" s="27"/>
      <c r="BS1168" s="27"/>
      <c r="BT1168" s="78"/>
      <c r="BU1168" s="229"/>
      <c r="BV1168" s="229"/>
      <c r="BW1168" s="27"/>
      <c r="BX1168" s="27"/>
      <c r="BY1168" s="23"/>
      <c r="BZ1168" s="23"/>
      <c r="CA1168" s="23"/>
      <c r="CB1168" s="27"/>
      <c r="CC1168" s="78"/>
      <c r="CD1168" s="229"/>
      <c r="CE1168" s="229"/>
      <c r="CF1168" s="23"/>
      <c r="CG1168" s="27"/>
      <c r="CH1168" s="23"/>
      <c r="CI1168" s="23"/>
      <c r="CJ1168" s="23"/>
      <c r="CK1168" s="23"/>
      <c r="CL1168" s="23"/>
      <c r="CM1168" s="23"/>
      <c r="CN1168" s="23"/>
      <c r="CO1168" s="23"/>
      <c r="CP1168" s="26"/>
      <c r="CQ1168" s="23"/>
      <c r="CR1168" s="23"/>
      <c r="CS1168" s="53"/>
      <c r="CT1168" s="23"/>
      <c r="CU1168" s="23"/>
      <c r="CV1168" s="23"/>
      <c r="CW1168" s="23"/>
      <c r="CX1168" s="23"/>
      <c r="CY1168" s="23"/>
      <c r="CZ1168" s="61"/>
      <c r="DA1168" s="23"/>
      <c r="DB1168" s="23"/>
      <c r="DC1168" s="23"/>
      <c r="DD1168" s="23"/>
      <c r="DE1168" s="23"/>
      <c r="DF1168" s="23"/>
      <c r="DG1168" s="79"/>
      <c r="DH1168" s="80"/>
      <c r="DI1168" s="79"/>
      <c r="DJ1168" s="81"/>
      <c r="DK1168" s="47"/>
      <c r="DL1168" s="47"/>
      <c r="DM1168" s="47"/>
      <c r="DN1168" s="23"/>
      <c r="DO1168" s="23"/>
    </row>
    <row r="1169" spans="2:119" ht="15.75" customHeight="1" x14ac:dyDescent="0.3">
      <c r="B1169" s="5"/>
      <c r="C1169" s="5"/>
      <c r="D1169" s="5"/>
      <c r="E1169" s="23"/>
      <c r="F1169" s="29"/>
      <c r="G1169" s="23"/>
      <c r="H1169" s="23"/>
      <c r="I1169" s="23"/>
      <c r="J1169" s="24"/>
      <c r="K1169" s="23"/>
      <c r="L1169" s="24"/>
      <c r="M1169" s="24"/>
      <c r="N1169" s="23"/>
      <c r="O1169" s="23"/>
      <c r="P1169" s="23"/>
      <c r="Q1169" s="23"/>
      <c r="R1169" s="23"/>
      <c r="S1169" s="23"/>
      <c r="T1169" s="23"/>
      <c r="U1169" s="23"/>
      <c r="V1169" s="23"/>
      <c r="W1169" s="29"/>
      <c r="X1169" s="23"/>
      <c r="Y1169" s="23"/>
      <c r="Z1169" s="23"/>
      <c r="AA1169" s="23"/>
      <c r="AB1169" s="23"/>
      <c r="AC1169" s="23"/>
      <c r="AD1169" s="23"/>
      <c r="AE1169" s="23"/>
      <c r="AF1169" s="23"/>
      <c r="AG1169" s="23"/>
      <c r="AH1169" s="23"/>
      <c r="AI1169" s="23"/>
      <c r="AJ1169" s="23"/>
      <c r="AK1169" s="27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7"/>
      <c r="AV1169" s="27"/>
      <c r="AW1169" s="27"/>
      <c r="AX1169" s="28"/>
      <c r="AY1169" s="28"/>
      <c r="AZ1169" s="28"/>
      <c r="BA1169" s="28"/>
      <c r="BB1169" s="28"/>
      <c r="BC1169" s="28"/>
      <c r="BD1169" s="23"/>
      <c r="BE1169" s="72"/>
      <c r="BF1169" s="72"/>
      <c r="BG1169" s="72"/>
      <c r="BH1169" s="229"/>
      <c r="BI1169" s="229"/>
      <c r="BJ1169" s="27"/>
      <c r="BK1169" s="27"/>
      <c r="BL1169" s="26"/>
      <c r="BM1169" s="27"/>
      <c r="BN1169" s="23"/>
      <c r="BO1169" s="23"/>
      <c r="BP1169" s="23"/>
      <c r="BQ1169" s="23"/>
      <c r="BR1169" s="27"/>
      <c r="BS1169" s="27"/>
      <c r="BT1169" s="78"/>
      <c r="BU1169" s="229"/>
      <c r="BV1169" s="229"/>
      <c r="BW1169" s="27"/>
      <c r="BX1169" s="27"/>
      <c r="BY1169" s="23"/>
      <c r="BZ1169" s="23"/>
      <c r="CA1169" s="23"/>
      <c r="CB1169" s="27"/>
      <c r="CC1169" s="78"/>
      <c r="CD1169" s="229"/>
      <c r="CE1169" s="229"/>
      <c r="CF1169" s="23"/>
      <c r="CG1169" s="27"/>
      <c r="CH1169" s="23"/>
      <c r="CI1169" s="23"/>
      <c r="CJ1169" s="23"/>
      <c r="CK1169" s="23"/>
      <c r="CL1169" s="23"/>
      <c r="CM1169" s="23"/>
      <c r="CN1169" s="23"/>
      <c r="CO1169" s="23"/>
      <c r="CP1169" s="26"/>
      <c r="CQ1169" s="23"/>
      <c r="CR1169" s="23"/>
      <c r="CS1169" s="53"/>
      <c r="CT1169" s="23"/>
      <c r="CU1169" s="23"/>
      <c r="CV1169" s="23"/>
      <c r="CW1169" s="23"/>
      <c r="CX1169" s="23"/>
      <c r="CY1169" s="23"/>
      <c r="CZ1169" s="61"/>
      <c r="DA1169" s="23"/>
      <c r="DB1169" s="23"/>
      <c r="DC1169" s="23"/>
      <c r="DD1169" s="23"/>
      <c r="DE1169" s="23"/>
      <c r="DF1169" s="23"/>
      <c r="DG1169" s="79"/>
      <c r="DH1169" s="80"/>
      <c r="DI1169" s="79"/>
      <c r="DJ1169" s="81"/>
      <c r="DK1169" s="47"/>
      <c r="DL1169" s="47"/>
      <c r="DM1169" s="47"/>
      <c r="DN1169" s="23"/>
      <c r="DO1169" s="23"/>
    </row>
    <row r="1170" spans="2:119" ht="15.75" customHeight="1" x14ac:dyDescent="0.3">
      <c r="B1170" s="5"/>
      <c r="C1170" s="5"/>
      <c r="D1170" s="5"/>
      <c r="E1170" s="23"/>
      <c r="F1170" s="23"/>
      <c r="G1170" s="23"/>
      <c r="H1170" s="23"/>
      <c r="I1170" s="23"/>
      <c r="J1170" s="24"/>
      <c r="K1170" s="23"/>
      <c r="L1170" s="24"/>
      <c r="M1170" s="24"/>
      <c r="N1170" s="23"/>
      <c r="O1170" s="23"/>
      <c r="P1170" s="23"/>
      <c r="Q1170" s="23"/>
      <c r="R1170" s="23"/>
      <c r="S1170" s="23"/>
      <c r="T1170" s="23"/>
      <c r="U1170" s="23"/>
      <c r="V1170" s="23"/>
      <c r="W1170" s="29"/>
      <c r="X1170" s="23"/>
      <c r="Y1170" s="23"/>
      <c r="Z1170" s="23"/>
      <c r="AA1170" s="23"/>
      <c r="AB1170" s="23"/>
      <c r="AC1170" s="23"/>
      <c r="AD1170" s="23"/>
      <c r="AE1170" s="23"/>
      <c r="AF1170" s="23"/>
      <c r="AG1170" s="23"/>
      <c r="AH1170" s="23"/>
      <c r="AI1170" s="23"/>
      <c r="AJ1170" s="23"/>
      <c r="AK1170" s="27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7"/>
      <c r="AV1170" s="27"/>
      <c r="AW1170" s="27"/>
      <c r="AX1170" s="28"/>
      <c r="AY1170" s="28"/>
      <c r="AZ1170" s="28"/>
      <c r="BA1170" s="28"/>
      <c r="BB1170" s="28"/>
      <c r="BC1170" s="28"/>
      <c r="BD1170" s="23"/>
      <c r="BE1170" s="72"/>
      <c r="BF1170" s="72"/>
      <c r="BG1170" s="72"/>
      <c r="BH1170" s="229"/>
      <c r="BI1170" s="229"/>
      <c r="BJ1170" s="27"/>
      <c r="BK1170" s="27"/>
      <c r="BL1170" s="26"/>
      <c r="BM1170" s="27"/>
      <c r="BN1170" s="23"/>
      <c r="BO1170" s="23"/>
      <c r="BP1170" s="23"/>
      <c r="BQ1170" s="23"/>
      <c r="BR1170" s="27"/>
      <c r="BS1170" s="27"/>
      <c r="BT1170" s="78"/>
      <c r="BU1170" s="229"/>
      <c r="BV1170" s="229"/>
      <c r="BW1170" s="27"/>
      <c r="BX1170" s="27"/>
      <c r="BY1170" s="23"/>
      <c r="BZ1170" s="23"/>
      <c r="CA1170" s="23"/>
      <c r="CB1170" s="27"/>
      <c r="CC1170" s="78"/>
      <c r="CD1170" s="229"/>
      <c r="CE1170" s="229"/>
      <c r="CF1170" s="23"/>
      <c r="CG1170" s="27"/>
      <c r="CH1170" s="23"/>
      <c r="CI1170" s="23"/>
      <c r="CJ1170" s="23"/>
      <c r="CK1170" s="23"/>
      <c r="CL1170" s="82"/>
      <c r="CM1170" s="23"/>
      <c r="CN1170" s="23"/>
      <c r="CO1170" s="23"/>
      <c r="CP1170" s="26"/>
      <c r="CQ1170" s="23"/>
      <c r="CR1170" s="23"/>
      <c r="CS1170" s="53"/>
      <c r="CT1170" s="23"/>
      <c r="CU1170" s="23"/>
      <c r="CV1170" s="23"/>
      <c r="CW1170" s="23"/>
      <c r="CX1170" s="23"/>
      <c r="CY1170" s="23"/>
      <c r="CZ1170" s="61"/>
      <c r="DA1170" s="23"/>
      <c r="DB1170" s="23"/>
      <c r="DC1170" s="23"/>
      <c r="DD1170" s="23"/>
      <c r="DE1170" s="23"/>
      <c r="DF1170" s="23"/>
      <c r="DG1170" s="79"/>
      <c r="DH1170" s="80"/>
      <c r="DI1170" s="79"/>
      <c r="DJ1170" s="81"/>
      <c r="DK1170" s="47"/>
      <c r="DL1170" s="47"/>
      <c r="DM1170" s="47"/>
      <c r="DN1170" s="23"/>
      <c r="DO1170" s="23"/>
    </row>
    <row r="1171" spans="2:119" ht="15.75" customHeight="1" x14ac:dyDescent="0.3">
      <c r="B1171" s="5"/>
      <c r="C1171" s="5"/>
      <c r="D1171" s="5"/>
      <c r="E1171" s="23"/>
      <c r="F1171" s="23"/>
      <c r="G1171" s="23"/>
      <c r="H1171" s="23"/>
      <c r="I1171" s="23"/>
      <c r="J1171" s="24"/>
      <c r="K1171" s="23"/>
      <c r="L1171" s="24"/>
      <c r="M1171" s="24"/>
      <c r="N1171" s="23"/>
      <c r="O1171" s="23"/>
      <c r="P1171" s="23"/>
      <c r="Q1171" s="23"/>
      <c r="R1171" s="23"/>
      <c r="S1171" s="23"/>
      <c r="T1171" s="23"/>
      <c r="U1171" s="23"/>
      <c r="V1171" s="23"/>
      <c r="W1171" s="29"/>
      <c r="X1171" s="23"/>
      <c r="Y1171" s="23"/>
      <c r="Z1171" s="23"/>
      <c r="AA1171" s="23"/>
      <c r="AB1171" s="23"/>
      <c r="AC1171" s="23"/>
      <c r="AD1171" s="23"/>
      <c r="AE1171" s="23"/>
      <c r="AF1171" s="23"/>
      <c r="AG1171" s="23"/>
      <c r="AH1171" s="23"/>
      <c r="AI1171" s="23"/>
      <c r="AJ1171" s="23"/>
      <c r="AK1171" s="27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7"/>
      <c r="AV1171" s="27"/>
      <c r="AW1171" s="27"/>
      <c r="AX1171" s="28"/>
      <c r="AY1171" s="28"/>
      <c r="AZ1171" s="28"/>
      <c r="BA1171" s="28"/>
      <c r="BB1171" s="28"/>
      <c r="BC1171" s="28"/>
      <c r="BD1171" s="23"/>
      <c r="BE1171" s="72"/>
      <c r="BF1171" s="72"/>
      <c r="BG1171" s="72"/>
      <c r="BH1171" s="229"/>
      <c r="BI1171" s="229"/>
      <c r="BJ1171" s="27"/>
      <c r="BK1171" s="27"/>
      <c r="BL1171" s="26"/>
      <c r="BM1171" s="27"/>
      <c r="BN1171" s="23"/>
      <c r="BO1171" s="23"/>
      <c r="BP1171" s="23"/>
      <c r="BQ1171" s="23"/>
      <c r="BR1171" s="27"/>
      <c r="BS1171" s="27"/>
      <c r="BT1171" s="78"/>
      <c r="BU1171" s="229"/>
      <c r="BV1171" s="229"/>
      <c r="BW1171" s="27"/>
      <c r="BX1171" s="27"/>
      <c r="BY1171" s="23"/>
      <c r="BZ1171" s="23"/>
      <c r="CA1171" s="23"/>
      <c r="CB1171" s="27"/>
      <c r="CC1171" s="78"/>
      <c r="CD1171" s="229"/>
      <c r="CE1171" s="229"/>
      <c r="CF1171" s="23"/>
      <c r="CG1171" s="27"/>
      <c r="CH1171" s="23"/>
      <c r="CI1171" s="23"/>
      <c r="CJ1171" s="23"/>
      <c r="CK1171" s="23"/>
      <c r="CL1171" s="23"/>
      <c r="CM1171" s="23"/>
      <c r="CN1171" s="23"/>
      <c r="CO1171" s="23"/>
      <c r="CP1171" s="26"/>
      <c r="CQ1171" s="23"/>
      <c r="CR1171" s="23"/>
      <c r="CS1171" s="53"/>
      <c r="CT1171" s="23"/>
      <c r="CU1171" s="23"/>
      <c r="CV1171" s="23"/>
      <c r="CW1171" s="23"/>
      <c r="CX1171" s="23"/>
      <c r="CY1171" s="23"/>
      <c r="CZ1171" s="61"/>
      <c r="DA1171" s="23"/>
      <c r="DB1171" s="23"/>
      <c r="DC1171" s="23"/>
      <c r="DD1171" s="23"/>
      <c r="DE1171" s="23"/>
      <c r="DF1171" s="23"/>
      <c r="DG1171" s="79"/>
      <c r="DH1171" s="80"/>
      <c r="DI1171" s="79"/>
      <c r="DJ1171" s="81"/>
      <c r="DK1171" s="47"/>
      <c r="DL1171" s="47"/>
      <c r="DM1171" s="47"/>
      <c r="DN1171" s="23"/>
      <c r="DO1171" s="23"/>
    </row>
    <row r="1172" spans="2:119" ht="15.75" customHeight="1" x14ac:dyDescent="0.3">
      <c r="B1172" s="5"/>
      <c r="C1172" s="5"/>
      <c r="D1172" s="5"/>
      <c r="E1172" s="23"/>
      <c r="F1172" s="23"/>
      <c r="G1172" s="23"/>
      <c r="H1172" s="23"/>
      <c r="I1172" s="23"/>
      <c r="J1172" s="24"/>
      <c r="K1172" s="23"/>
      <c r="L1172" s="24"/>
      <c r="M1172" s="24"/>
      <c r="N1172" s="23"/>
      <c r="O1172" s="23"/>
      <c r="P1172" s="23"/>
      <c r="Q1172" s="23"/>
      <c r="R1172" s="23"/>
      <c r="S1172" s="23"/>
      <c r="T1172" s="23"/>
      <c r="U1172" s="23"/>
      <c r="V1172" s="23"/>
      <c r="W1172" s="29"/>
      <c r="X1172" s="23"/>
      <c r="Y1172" s="23"/>
      <c r="Z1172" s="23"/>
      <c r="AA1172" s="23"/>
      <c r="AB1172" s="23"/>
      <c r="AC1172" s="23"/>
      <c r="AD1172" s="23"/>
      <c r="AE1172" s="23"/>
      <c r="AF1172" s="23"/>
      <c r="AG1172" s="23"/>
      <c r="AH1172" s="23"/>
      <c r="AI1172" s="23"/>
      <c r="AJ1172" s="23"/>
      <c r="AK1172" s="27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7"/>
      <c r="AV1172" s="27"/>
      <c r="AW1172" s="27"/>
      <c r="AX1172" s="28"/>
      <c r="AY1172" s="28"/>
      <c r="AZ1172" s="28"/>
      <c r="BA1172" s="28"/>
      <c r="BB1172" s="28"/>
      <c r="BC1172" s="28"/>
      <c r="BD1172" s="23"/>
      <c r="BE1172" s="72"/>
      <c r="BF1172" s="72"/>
      <c r="BG1172" s="72"/>
      <c r="BH1172" s="229"/>
      <c r="BI1172" s="229"/>
      <c r="BJ1172" s="27"/>
      <c r="BK1172" s="27"/>
      <c r="BL1172" s="26"/>
      <c r="BM1172" s="27"/>
      <c r="BN1172" s="23"/>
      <c r="BO1172" s="23"/>
      <c r="BP1172" s="23"/>
      <c r="BQ1172" s="23"/>
      <c r="BR1172" s="27"/>
      <c r="BS1172" s="27"/>
      <c r="BT1172" s="78"/>
      <c r="BU1172" s="229"/>
      <c r="BV1172" s="229"/>
      <c r="BW1172" s="27"/>
      <c r="BX1172" s="27"/>
      <c r="BY1172" s="23"/>
      <c r="BZ1172" s="23"/>
      <c r="CA1172" s="23"/>
      <c r="CB1172" s="27"/>
      <c r="CC1172" s="78"/>
      <c r="CD1172" s="229"/>
      <c r="CE1172" s="229"/>
      <c r="CF1172" s="23"/>
      <c r="CG1172" s="27"/>
      <c r="CH1172" s="23"/>
      <c r="CI1172" s="23"/>
      <c r="CJ1172" s="23"/>
      <c r="CK1172" s="23"/>
      <c r="CL1172" s="23"/>
      <c r="CM1172" s="23"/>
      <c r="CN1172" s="23"/>
      <c r="CO1172" s="23"/>
      <c r="CP1172" s="26"/>
      <c r="CQ1172" s="23"/>
      <c r="CR1172" s="23"/>
      <c r="CS1172" s="53"/>
      <c r="CT1172" s="23"/>
      <c r="CU1172" s="23"/>
      <c r="CV1172" s="23"/>
      <c r="CW1172" s="23"/>
      <c r="CX1172" s="23"/>
      <c r="CY1172" s="23"/>
      <c r="CZ1172" s="61"/>
      <c r="DA1172" s="23"/>
      <c r="DB1172" s="23"/>
      <c r="DC1172" s="23"/>
      <c r="DD1172" s="23"/>
      <c r="DE1172" s="23"/>
      <c r="DF1172" s="23"/>
      <c r="DG1172" s="79"/>
      <c r="DH1172" s="80"/>
      <c r="DI1172" s="79"/>
      <c r="DJ1172" s="81"/>
      <c r="DK1172" s="47"/>
      <c r="DL1172" s="47"/>
      <c r="DM1172" s="47"/>
      <c r="DN1172" s="23"/>
      <c r="DO1172" s="23"/>
    </row>
    <row r="1173" spans="2:119" ht="15.75" customHeight="1" x14ac:dyDescent="0.3">
      <c r="B1173" s="5"/>
      <c r="C1173" s="5"/>
      <c r="D1173" s="5"/>
      <c r="E1173" s="23"/>
      <c r="F1173" s="23"/>
      <c r="G1173" s="23"/>
      <c r="H1173" s="23"/>
      <c r="I1173" s="23"/>
      <c r="J1173" s="24"/>
      <c r="K1173" s="23"/>
      <c r="L1173" s="24"/>
      <c r="M1173" s="24"/>
      <c r="N1173" s="23"/>
      <c r="O1173" s="23"/>
      <c r="P1173" s="23"/>
      <c r="Q1173" s="23"/>
      <c r="R1173" s="23"/>
      <c r="S1173" s="23"/>
      <c r="T1173" s="23"/>
      <c r="U1173" s="23"/>
      <c r="V1173" s="23"/>
      <c r="W1173" s="29"/>
      <c r="X1173" s="23"/>
      <c r="Y1173" s="23"/>
      <c r="Z1173" s="23"/>
      <c r="AA1173" s="23"/>
      <c r="AB1173" s="23"/>
      <c r="AC1173" s="23"/>
      <c r="AD1173" s="23"/>
      <c r="AE1173" s="23"/>
      <c r="AF1173" s="23"/>
      <c r="AG1173" s="23"/>
      <c r="AH1173" s="23"/>
      <c r="AI1173" s="23"/>
      <c r="AJ1173" s="23"/>
      <c r="AK1173" s="27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7"/>
      <c r="AV1173" s="27"/>
      <c r="AW1173" s="27"/>
      <c r="AX1173" s="28"/>
      <c r="AY1173" s="28"/>
      <c r="AZ1173" s="28"/>
      <c r="BA1173" s="28"/>
      <c r="BB1173" s="28"/>
      <c r="BC1173" s="28"/>
      <c r="BD1173" s="23"/>
      <c r="BE1173" s="72"/>
      <c r="BF1173" s="72"/>
      <c r="BG1173" s="72"/>
      <c r="BH1173" s="229"/>
      <c r="BI1173" s="229"/>
      <c r="BJ1173" s="27"/>
      <c r="BK1173" s="27"/>
      <c r="BL1173" s="26"/>
      <c r="BM1173" s="27"/>
      <c r="BN1173" s="23"/>
      <c r="BO1173" s="23"/>
      <c r="BP1173" s="23"/>
      <c r="BQ1173" s="23"/>
      <c r="BR1173" s="27"/>
      <c r="BS1173" s="27"/>
      <c r="BT1173" s="78"/>
      <c r="BU1173" s="229"/>
      <c r="BV1173" s="229"/>
      <c r="BW1173" s="27"/>
      <c r="BX1173" s="27"/>
      <c r="BY1173" s="23"/>
      <c r="BZ1173" s="23"/>
      <c r="CA1173" s="23"/>
      <c r="CB1173" s="27"/>
      <c r="CC1173" s="78"/>
      <c r="CD1173" s="229"/>
      <c r="CE1173" s="229"/>
      <c r="CF1173" s="23"/>
      <c r="CG1173" s="27"/>
      <c r="CH1173" s="23"/>
      <c r="CI1173" s="23"/>
      <c r="CJ1173" s="23"/>
      <c r="CK1173" s="23"/>
      <c r="CL1173" s="82"/>
      <c r="CM1173" s="23"/>
      <c r="CN1173" s="23"/>
      <c r="CO1173" s="23"/>
      <c r="CP1173" s="26"/>
      <c r="CQ1173" s="23"/>
      <c r="CR1173" s="23"/>
      <c r="CS1173" s="53"/>
      <c r="CT1173" s="23"/>
      <c r="CU1173" s="23"/>
      <c r="CV1173" s="23"/>
      <c r="CW1173" s="23"/>
      <c r="CX1173" s="23"/>
      <c r="CY1173" s="23"/>
      <c r="CZ1173" s="61"/>
      <c r="DA1173" s="23"/>
      <c r="DB1173" s="23"/>
      <c r="DC1173" s="23"/>
      <c r="DD1173" s="23"/>
      <c r="DE1173" s="23"/>
      <c r="DF1173" s="23"/>
      <c r="DG1173" s="79"/>
      <c r="DH1173" s="80"/>
      <c r="DI1173" s="79"/>
      <c r="DJ1173" s="81"/>
      <c r="DK1173" s="47"/>
      <c r="DL1173" s="47"/>
      <c r="DM1173" s="47"/>
      <c r="DN1173" s="23"/>
      <c r="DO1173" s="23"/>
    </row>
    <row r="1174" spans="2:119" ht="15.75" customHeight="1" x14ac:dyDescent="0.3">
      <c r="B1174" s="5"/>
      <c r="C1174" s="5"/>
      <c r="D1174" s="5"/>
      <c r="E1174" s="23"/>
      <c r="F1174" s="23"/>
      <c r="G1174" s="23"/>
      <c r="H1174" s="23"/>
      <c r="I1174" s="23"/>
      <c r="J1174" s="24"/>
      <c r="K1174" s="23"/>
      <c r="L1174" s="24"/>
      <c r="M1174" s="24"/>
      <c r="N1174" s="23"/>
      <c r="O1174" s="23"/>
      <c r="P1174" s="23"/>
      <c r="Q1174" s="23"/>
      <c r="R1174" s="23"/>
      <c r="S1174" s="23"/>
      <c r="T1174" s="23"/>
      <c r="U1174" s="23"/>
      <c r="V1174" s="23"/>
      <c r="W1174" s="29"/>
      <c r="X1174" s="23"/>
      <c r="Y1174" s="23"/>
      <c r="Z1174" s="23"/>
      <c r="AA1174" s="23"/>
      <c r="AB1174" s="23"/>
      <c r="AC1174" s="23"/>
      <c r="AD1174" s="23"/>
      <c r="AE1174" s="23"/>
      <c r="AF1174" s="23"/>
      <c r="AG1174" s="23"/>
      <c r="AH1174" s="23"/>
      <c r="AI1174" s="23"/>
      <c r="AJ1174" s="23"/>
      <c r="AK1174" s="27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7"/>
      <c r="AV1174" s="27"/>
      <c r="AW1174" s="27"/>
      <c r="AX1174" s="28"/>
      <c r="AY1174" s="28"/>
      <c r="AZ1174" s="28"/>
      <c r="BA1174" s="28"/>
      <c r="BB1174" s="28"/>
      <c r="BC1174" s="28"/>
      <c r="BD1174" s="23"/>
      <c r="BE1174" s="72"/>
      <c r="BF1174" s="72"/>
      <c r="BG1174" s="72"/>
      <c r="BH1174" s="229"/>
      <c r="BI1174" s="229"/>
      <c r="BJ1174" s="27"/>
      <c r="BK1174" s="27"/>
      <c r="BL1174" s="26"/>
      <c r="BM1174" s="27"/>
      <c r="BN1174" s="23"/>
      <c r="BO1174" s="23"/>
      <c r="BP1174" s="23"/>
      <c r="BQ1174" s="23"/>
      <c r="BR1174" s="27"/>
      <c r="BS1174" s="27"/>
      <c r="BT1174" s="78"/>
      <c r="BU1174" s="229"/>
      <c r="BV1174" s="229"/>
      <c r="BW1174" s="27"/>
      <c r="BX1174" s="27"/>
      <c r="BY1174" s="23"/>
      <c r="BZ1174" s="23"/>
      <c r="CA1174" s="23"/>
      <c r="CB1174" s="27"/>
      <c r="CC1174" s="78"/>
      <c r="CD1174" s="229"/>
      <c r="CE1174" s="229"/>
      <c r="CF1174" s="23"/>
      <c r="CG1174" s="27"/>
      <c r="CH1174" s="23"/>
      <c r="CI1174" s="23"/>
      <c r="CJ1174" s="23"/>
      <c r="CK1174" s="23"/>
      <c r="CL1174" s="23"/>
      <c r="CM1174" s="23"/>
      <c r="CN1174" s="23"/>
      <c r="CO1174" s="23"/>
      <c r="CP1174" s="26"/>
      <c r="CQ1174" s="23"/>
      <c r="CR1174" s="23"/>
      <c r="CS1174" s="53"/>
      <c r="CT1174" s="23"/>
      <c r="CU1174" s="23"/>
      <c r="CV1174" s="23"/>
      <c r="CW1174" s="23"/>
      <c r="CX1174" s="23"/>
      <c r="CY1174" s="23"/>
      <c r="CZ1174" s="61"/>
      <c r="DA1174" s="23"/>
      <c r="DB1174" s="23"/>
      <c r="DC1174" s="23"/>
      <c r="DD1174" s="23"/>
      <c r="DE1174" s="23"/>
      <c r="DF1174" s="23"/>
      <c r="DG1174" s="79"/>
      <c r="DH1174" s="80"/>
      <c r="DI1174" s="79"/>
      <c r="DJ1174" s="81"/>
      <c r="DK1174" s="47"/>
      <c r="DL1174" s="47"/>
      <c r="DM1174" s="47"/>
      <c r="DN1174" s="23"/>
      <c r="DO1174" s="23"/>
    </row>
    <row r="1175" spans="2:119" ht="15.75" customHeight="1" x14ac:dyDescent="0.3">
      <c r="B1175" s="5"/>
      <c r="C1175" s="5"/>
      <c r="D1175" s="5"/>
      <c r="E1175" s="23"/>
      <c r="F1175" s="23"/>
      <c r="G1175" s="23"/>
      <c r="H1175" s="23"/>
      <c r="I1175" s="23"/>
      <c r="J1175" s="24"/>
      <c r="K1175" s="23"/>
      <c r="L1175" s="24"/>
      <c r="M1175" s="24"/>
      <c r="N1175" s="23"/>
      <c r="O1175" s="23"/>
      <c r="P1175" s="23"/>
      <c r="Q1175" s="23"/>
      <c r="R1175" s="23"/>
      <c r="S1175" s="23"/>
      <c r="T1175" s="23"/>
      <c r="U1175" s="23"/>
      <c r="V1175" s="23"/>
      <c r="W1175" s="29"/>
      <c r="X1175" s="23"/>
      <c r="Y1175" s="23"/>
      <c r="Z1175" s="23"/>
      <c r="AA1175" s="23"/>
      <c r="AB1175" s="23"/>
      <c r="AC1175" s="23"/>
      <c r="AD1175" s="23"/>
      <c r="AE1175" s="23"/>
      <c r="AF1175" s="23"/>
      <c r="AG1175" s="23"/>
      <c r="AH1175" s="23"/>
      <c r="AI1175" s="23"/>
      <c r="AJ1175" s="23"/>
      <c r="AK1175" s="27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7"/>
      <c r="AV1175" s="27"/>
      <c r="AW1175" s="27"/>
      <c r="AX1175" s="28"/>
      <c r="AY1175" s="28"/>
      <c r="AZ1175" s="28"/>
      <c r="BA1175" s="28"/>
      <c r="BB1175" s="28"/>
      <c r="BC1175" s="28"/>
      <c r="BD1175" s="23"/>
      <c r="BE1175" s="72"/>
      <c r="BF1175" s="72"/>
      <c r="BG1175" s="72"/>
      <c r="BH1175" s="229"/>
      <c r="BI1175" s="229"/>
      <c r="BJ1175" s="27"/>
      <c r="BK1175" s="27"/>
      <c r="BL1175" s="26"/>
      <c r="BM1175" s="27"/>
      <c r="BN1175" s="23"/>
      <c r="BO1175" s="23"/>
      <c r="BP1175" s="23"/>
      <c r="BQ1175" s="23"/>
      <c r="BR1175" s="27"/>
      <c r="BS1175" s="27"/>
      <c r="BT1175" s="78"/>
      <c r="BU1175" s="229"/>
      <c r="BV1175" s="229"/>
      <c r="BW1175" s="27"/>
      <c r="BX1175" s="27"/>
      <c r="BY1175" s="23"/>
      <c r="BZ1175" s="23"/>
      <c r="CA1175" s="23"/>
      <c r="CB1175" s="27"/>
      <c r="CC1175" s="78"/>
      <c r="CD1175" s="229"/>
      <c r="CE1175" s="229"/>
      <c r="CF1175" s="23"/>
      <c r="CG1175" s="27"/>
      <c r="CH1175" s="23"/>
      <c r="CI1175" s="23"/>
      <c r="CJ1175" s="23"/>
      <c r="CK1175" s="23"/>
      <c r="CL1175" s="23"/>
      <c r="CM1175" s="23"/>
      <c r="CN1175" s="23"/>
      <c r="CO1175" s="23"/>
      <c r="CP1175" s="26"/>
      <c r="CQ1175" s="23"/>
      <c r="CR1175" s="23"/>
      <c r="CS1175" s="53"/>
      <c r="CT1175" s="23"/>
      <c r="CU1175" s="23"/>
      <c r="CV1175" s="23"/>
      <c r="CW1175" s="23"/>
      <c r="CX1175" s="23"/>
      <c r="CY1175" s="23"/>
      <c r="CZ1175" s="61"/>
      <c r="DA1175" s="23"/>
      <c r="DB1175" s="23"/>
      <c r="DC1175" s="23"/>
      <c r="DD1175" s="23"/>
      <c r="DE1175" s="23"/>
      <c r="DF1175" s="23"/>
      <c r="DG1175" s="79"/>
      <c r="DH1175" s="80"/>
      <c r="DI1175" s="79"/>
      <c r="DJ1175" s="81"/>
      <c r="DK1175" s="47"/>
      <c r="DL1175" s="47"/>
      <c r="DM1175" s="47"/>
      <c r="DN1175" s="23"/>
      <c r="DO1175" s="23"/>
    </row>
    <row r="1176" spans="2:119" ht="15.75" customHeight="1" x14ac:dyDescent="0.3">
      <c r="B1176" s="5"/>
      <c r="C1176" s="5"/>
      <c r="D1176" s="5"/>
      <c r="E1176" s="23"/>
      <c r="F1176" s="23"/>
      <c r="G1176" s="23"/>
      <c r="H1176" s="23"/>
      <c r="I1176" s="23"/>
      <c r="J1176" s="24"/>
      <c r="K1176" s="23"/>
      <c r="L1176" s="24"/>
      <c r="M1176" s="24"/>
      <c r="N1176" s="23"/>
      <c r="O1176" s="23"/>
      <c r="P1176" s="23"/>
      <c r="Q1176" s="23"/>
      <c r="R1176" s="23"/>
      <c r="S1176" s="23"/>
      <c r="T1176" s="23"/>
      <c r="U1176" s="23"/>
      <c r="V1176" s="23"/>
      <c r="W1176" s="29"/>
      <c r="X1176" s="23"/>
      <c r="Y1176" s="23"/>
      <c r="Z1176" s="23"/>
      <c r="AA1176" s="23"/>
      <c r="AB1176" s="23"/>
      <c r="AC1176" s="23"/>
      <c r="AD1176" s="23"/>
      <c r="AE1176" s="23"/>
      <c r="AF1176" s="23"/>
      <c r="AG1176" s="23"/>
      <c r="AH1176" s="23"/>
      <c r="AI1176" s="23"/>
      <c r="AJ1176" s="23"/>
      <c r="AK1176" s="27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7"/>
      <c r="AV1176" s="27"/>
      <c r="AW1176" s="27"/>
      <c r="AX1176" s="28"/>
      <c r="AY1176" s="28"/>
      <c r="AZ1176" s="28"/>
      <c r="BA1176" s="28"/>
      <c r="BB1176" s="28"/>
      <c r="BC1176" s="28"/>
      <c r="BD1176" s="23"/>
      <c r="BE1176" s="72"/>
      <c r="BF1176" s="72"/>
      <c r="BG1176" s="72"/>
      <c r="BH1176" s="229"/>
      <c r="BI1176" s="229"/>
      <c r="BJ1176" s="27"/>
      <c r="BK1176" s="27"/>
      <c r="BL1176" s="26"/>
      <c r="BM1176" s="27"/>
      <c r="BN1176" s="23"/>
      <c r="BO1176" s="23"/>
      <c r="BP1176" s="23"/>
      <c r="BQ1176" s="23"/>
      <c r="BR1176" s="27"/>
      <c r="BS1176" s="27"/>
      <c r="BT1176" s="78"/>
      <c r="BU1176" s="229"/>
      <c r="BV1176" s="229"/>
      <c r="BW1176" s="27"/>
      <c r="BX1176" s="27"/>
      <c r="BY1176" s="23"/>
      <c r="BZ1176" s="23"/>
      <c r="CA1176" s="23"/>
      <c r="CB1176" s="27"/>
      <c r="CC1176" s="78"/>
      <c r="CD1176" s="229"/>
      <c r="CE1176" s="229"/>
      <c r="CF1176" s="23"/>
      <c r="CG1176" s="27"/>
      <c r="CH1176" s="23"/>
      <c r="CI1176" s="23"/>
      <c r="CJ1176" s="23"/>
      <c r="CK1176" s="23"/>
      <c r="CL1176" s="82"/>
      <c r="CM1176" s="23"/>
      <c r="CN1176" s="23"/>
      <c r="CO1176" s="23"/>
      <c r="CP1176" s="26"/>
      <c r="CQ1176" s="23"/>
      <c r="CR1176" s="23"/>
      <c r="CS1176" s="53"/>
      <c r="CT1176" s="23"/>
      <c r="CU1176" s="23"/>
      <c r="CV1176" s="23"/>
      <c r="CW1176" s="23"/>
      <c r="CX1176" s="23"/>
      <c r="CY1176" s="23"/>
      <c r="CZ1176" s="61"/>
      <c r="DA1176" s="23"/>
      <c r="DB1176" s="23"/>
      <c r="DC1176" s="23"/>
      <c r="DD1176" s="23"/>
      <c r="DE1176" s="23"/>
      <c r="DF1176" s="23"/>
      <c r="DG1176" s="79"/>
      <c r="DH1176" s="80"/>
      <c r="DI1176" s="79"/>
      <c r="DJ1176" s="81"/>
      <c r="DK1176" s="47"/>
      <c r="DL1176" s="47"/>
      <c r="DM1176" s="47"/>
      <c r="DN1176" s="23"/>
      <c r="DO1176" s="23"/>
    </row>
    <row r="1177" spans="2:119" ht="15.75" customHeight="1" x14ac:dyDescent="0.3">
      <c r="B1177" s="5"/>
      <c r="C1177" s="5"/>
      <c r="D1177" s="5"/>
      <c r="E1177" s="23"/>
      <c r="F1177" s="23"/>
      <c r="G1177" s="23"/>
      <c r="H1177" s="23"/>
      <c r="I1177" s="23"/>
      <c r="J1177" s="24"/>
      <c r="K1177" s="23"/>
      <c r="L1177" s="24"/>
      <c r="M1177" s="24"/>
      <c r="N1177" s="23"/>
      <c r="O1177" s="23"/>
      <c r="P1177" s="23"/>
      <c r="Q1177" s="23"/>
      <c r="R1177" s="23"/>
      <c r="S1177" s="23"/>
      <c r="T1177" s="23"/>
      <c r="U1177" s="23"/>
      <c r="V1177" s="23"/>
      <c r="W1177" s="29"/>
      <c r="X1177" s="23"/>
      <c r="Y1177" s="23"/>
      <c r="Z1177" s="23"/>
      <c r="AA1177" s="23"/>
      <c r="AB1177" s="23"/>
      <c r="AC1177" s="23"/>
      <c r="AD1177" s="23"/>
      <c r="AE1177" s="23"/>
      <c r="AF1177" s="23"/>
      <c r="AG1177" s="23"/>
      <c r="AH1177" s="23"/>
      <c r="AI1177" s="23"/>
      <c r="AJ1177" s="23"/>
      <c r="AK1177" s="27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7"/>
      <c r="AV1177" s="27"/>
      <c r="AW1177" s="27"/>
      <c r="AX1177" s="28"/>
      <c r="AY1177" s="28"/>
      <c r="AZ1177" s="28"/>
      <c r="BA1177" s="28"/>
      <c r="BB1177" s="28"/>
      <c r="BC1177" s="28"/>
      <c r="BD1177" s="23"/>
      <c r="BE1177" s="72"/>
      <c r="BF1177" s="72"/>
      <c r="BG1177" s="72"/>
      <c r="BH1177" s="229"/>
      <c r="BI1177" s="229"/>
      <c r="BJ1177" s="27"/>
      <c r="BK1177" s="27"/>
      <c r="BL1177" s="26"/>
      <c r="BM1177" s="27"/>
      <c r="BN1177" s="23"/>
      <c r="BO1177" s="23"/>
      <c r="BP1177" s="23"/>
      <c r="BQ1177" s="23"/>
      <c r="BR1177" s="27"/>
      <c r="BS1177" s="27"/>
      <c r="BT1177" s="78"/>
      <c r="BU1177" s="229"/>
      <c r="BV1177" s="229"/>
      <c r="BW1177" s="27"/>
      <c r="BX1177" s="27"/>
      <c r="BY1177" s="23"/>
      <c r="BZ1177" s="23"/>
      <c r="CA1177" s="23"/>
      <c r="CB1177" s="27"/>
      <c r="CC1177" s="78"/>
      <c r="CD1177" s="229"/>
      <c r="CE1177" s="229"/>
      <c r="CF1177" s="23"/>
      <c r="CG1177" s="27"/>
      <c r="CH1177" s="23"/>
      <c r="CI1177" s="23"/>
      <c r="CJ1177" s="23"/>
      <c r="CK1177" s="23"/>
      <c r="CL1177" s="23"/>
      <c r="CM1177" s="23"/>
      <c r="CN1177" s="23"/>
      <c r="CO1177" s="23"/>
      <c r="CP1177" s="26"/>
      <c r="CQ1177" s="23"/>
      <c r="CR1177" s="23"/>
      <c r="CS1177" s="53"/>
      <c r="CT1177" s="23"/>
      <c r="CU1177" s="23"/>
      <c r="CV1177" s="23"/>
      <c r="CW1177" s="23"/>
      <c r="CX1177" s="23"/>
      <c r="CY1177" s="23"/>
      <c r="CZ1177" s="61"/>
      <c r="DA1177" s="23"/>
      <c r="DB1177" s="23"/>
      <c r="DC1177" s="23"/>
      <c r="DD1177" s="23"/>
      <c r="DE1177" s="23"/>
      <c r="DF1177" s="23"/>
      <c r="DG1177" s="79"/>
      <c r="DH1177" s="80"/>
      <c r="DI1177" s="79"/>
      <c r="DJ1177" s="81"/>
      <c r="DK1177" s="47"/>
      <c r="DL1177" s="47"/>
      <c r="DM1177" s="47"/>
      <c r="DN1177" s="23"/>
      <c r="DO1177" s="23"/>
    </row>
    <row r="1178" spans="2:119" ht="15.75" customHeight="1" x14ac:dyDescent="0.3">
      <c r="B1178" s="5"/>
      <c r="C1178" s="5"/>
      <c r="D1178" s="5"/>
      <c r="E1178" s="23"/>
      <c r="F1178" s="23"/>
      <c r="G1178" s="23"/>
      <c r="H1178" s="23"/>
      <c r="I1178" s="23"/>
      <c r="J1178" s="24"/>
      <c r="K1178" s="23"/>
      <c r="L1178" s="24"/>
      <c r="M1178" s="24"/>
      <c r="N1178" s="23"/>
      <c r="O1178" s="23"/>
      <c r="P1178" s="23"/>
      <c r="Q1178" s="23"/>
      <c r="R1178" s="23"/>
      <c r="S1178" s="23"/>
      <c r="T1178" s="23"/>
      <c r="U1178" s="23"/>
      <c r="V1178" s="23"/>
      <c r="W1178" s="29"/>
      <c r="X1178" s="23"/>
      <c r="Y1178" s="23"/>
      <c r="Z1178" s="23"/>
      <c r="AA1178" s="23"/>
      <c r="AB1178" s="23"/>
      <c r="AC1178" s="23"/>
      <c r="AD1178" s="23"/>
      <c r="AE1178" s="23"/>
      <c r="AF1178" s="23"/>
      <c r="AG1178" s="23"/>
      <c r="AH1178" s="23"/>
      <c r="AI1178" s="23"/>
      <c r="AJ1178" s="23"/>
      <c r="AK1178" s="27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7"/>
      <c r="AV1178" s="27"/>
      <c r="AW1178" s="27"/>
      <c r="AX1178" s="28"/>
      <c r="AY1178" s="28"/>
      <c r="AZ1178" s="28"/>
      <c r="BA1178" s="28"/>
      <c r="BB1178" s="28"/>
      <c r="BC1178" s="28"/>
      <c r="BD1178" s="23"/>
      <c r="BE1178" s="72"/>
      <c r="BF1178" s="72"/>
      <c r="BG1178" s="72"/>
      <c r="BH1178" s="229"/>
      <c r="BI1178" s="229"/>
      <c r="BJ1178" s="27"/>
      <c r="BK1178" s="27"/>
      <c r="BL1178" s="26"/>
      <c r="BM1178" s="27"/>
      <c r="BN1178" s="23"/>
      <c r="BO1178" s="23"/>
      <c r="BP1178" s="23"/>
      <c r="BQ1178" s="23"/>
      <c r="BR1178" s="27"/>
      <c r="BS1178" s="27"/>
      <c r="BT1178" s="78"/>
      <c r="BU1178" s="229"/>
      <c r="BV1178" s="229"/>
      <c r="BW1178" s="27"/>
      <c r="BX1178" s="27"/>
      <c r="BY1178" s="23"/>
      <c r="BZ1178" s="23"/>
      <c r="CA1178" s="23"/>
      <c r="CB1178" s="27"/>
      <c r="CC1178" s="78"/>
      <c r="CD1178" s="229"/>
      <c r="CE1178" s="229"/>
      <c r="CF1178" s="23"/>
      <c r="CG1178" s="27"/>
      <c r="CH1178" s="23"/>
      <c r="CI1178" s="23"/>
      <c r="CJ1178" s="23"/>
      <c r="CK1178" s="23"/>
      <c r="CL1178" s="23"/>
      <c r="CM1178" s="23"/>
      <c r="CN1178" s="23"/>
      <c r="CO1178" s="23"/>
      <c r="CP1178" s="26"/>
      <c r="CQ1178" s="23"/>
      <c r="CR1178" s="23"/>
      <c r="CS1178" s="53"/>
      <c r="CT1178" s="23"/>
      <c r="CU1178" s="23"/>
      <c r="CV1178" s="23"/>
      <c r="CW1178" s="23"/>
      <c r="CX1178" s="23"/>
      <c r="CY1178" s="23"/>
      <c r="CZ1178" s="61"/>
      <c r="DA1178" s="23"/>
      <c r="DB1178" s="23"/>
      <c r="DC1178" s="23"/>
      <c r="DD1178" s="23"/>
      <c r="DE1178" s="23"/>
      <c r="DF1178" s="23"/>
      <c r="DG1178" s="79"/>
      <c r="DH1178" s="80"/>
      <c r="DI1178" s="79"/>
      <c r="DJ1178" s="81"/>
      <c r="DK1178" s="47"/>
      <c r="DL1178" s="47"/>
      <c r="DM1178" s="47"/>
      <c r="DN1178" s="23"/>
      <c r="DO1178" s="23"/>
    </row>
    <row r="1179" spans="2:119" ht="15.75" customHeight="1" x14ac:dyDescent="0.3">
      <c r="B1179" s="5"/>
      <c r="C1179" s="5"/>
      <c r="D1179" s="5"/>
      <c r="E1179" s="23"/>
      <c r="F1179" s="23"/>
      <c r="G1179" s="23"/>
      <c r="H1179" s="23"/>
      <c r="I1179" s="23"/>
      <c r="J1179" s="24"/>
      <c r="K1179" s="23"/>
      <c r="L1179" s="24"/>
      <c r="M1179" s="24"/>
      <c r="N1179" s="23"/>
      <c r="O1179" s="23"/>
      <c r="P1179" s="23"/>
      <c r="Q1179" s="23"/>
      <c r="R1179" s="23"/>
      <c r="S1179" s="23"/>
      <c r="T1179" s="23"/>
      <c r="U1179" s="23"/>
      <c r="V1179" s="23"/>
      <c r="W1179" s="29"/>
      <c r="X1179" s="23"/>
      <c r="Y1179" s="23"/>
      <c r="Z1179" s="23"/>
      <c r="AA1179" s="23"/>
      <c r="AB1179" s="23"/>
      <c r="AC1179" s="23"/>
      <c r="AD1179" s="23"/>
      <c r="AE1179" s="23"/>
      <c r="AF1179" s="23"/>
      <c r="AG1179" s="23"/>
      <c r="AH1179" s="23"/>
      <c r="AI1179" s="23"/>
      <c r="AJ1179" s="23"/>
      <c r="AK1179" s="27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7"/>
      <c r="AV1179" s="27"/>
      <c r="AW1179" s="27"/>
      <c r="AX1179" s="28"/>
      <c r="AY1179" s="28"/>
      <c r="AZ1179" s="28"/>
      <c r="BA1179" s="28"/>
      <c r="BB1179" s="28"/>
      <c r="BC1179" s="28"/>
      <c r="BD1179" s="23"/>
      <c r="BE1179" s="72"/>
      <c r="BF1179" s="72"/>
      <c r="BG1179" s="72"/>
      <c r="BH1179" s="229"/>
      <c r="BI1179" s="229"/>
      <c r="BJ1179" s="27"/>
      <c r="BK1179" s="27"/>
      <c r="BL1179" s="26"/>
      <c r="BM1179" s="27"/>
      <c r="BN1179" s="23"/>
      <c r="BO1179" s="23"/>
      <c r="BP1179" s="23"/>
      <c r="BQ1179" s="23"/>
      <c r="BR1179" s="27"/>
      <c r="BS1179" s="27"/>
      <c r="BT1179" s="78"/>
      <c r="BU1179" s="229"/>
      <c r="BV1179" s="229"/>
      <c r="BW1179" s="27"/>
      <c r="BX1179" s="27"/>
      <c r="BY1179" s="23"/>
      <c r="BZ1179" s="23"/>
      <c r="CA1179" s="23"/>
      <c r="CB1179" s="27"/>
      <c r="CC1179" s="78"/>
      <c r="CD1179" s="229"/>
      <c r="CE1179" s="229"/>
      <c r="CF1179" s="23"/>
      <c r="CG1179" s="27"/>
      <c r="CH1179" s="23"/>
      <c r="CI1179" s="23"/>
      <c r="CJ1179" s="23"/>
      <c r="CK1179" s="23"/>
      <c r="CL1179" s="82"/>
      <c r="CM1179" s="23"/>
      <c r="CN1179" s="23"/>
      <c r="CO1179" s="23"/>
      <c r="CP1179" s="26"/>
      <c r="CQ1179" s="23"/>
      <c r="CR1179" s="23"/>
      <c r="CS1179" s="53"/>
      <c r="CT1179" s="23"/>
      <c r="CU1179" s="23"/>
      <c r="CV1179" s="23"/>
      <c r="CW1179" s="23"/>
      <c r="CX1179" s="23"/>
      <c r="CY1179" s="23"/>
      <c r="CZ1179" s="61"/>
      <c r="DA1179" s="23"/>
      <c r="DB1179" s="23"/>
      <c r="DC1179" s="23"/>
      <c r="DD1179" s="23"/>
      <c r="DE1179" s="23"/>
      <c r="DF1179" s="23"/>
      <c r="DG1179" s="79"/>
      <c r="DH1179" s="80"/>
      <c r="DI1179" s="79"/>
      <c r="DJ1179" s="81"/>
      <c r="DK1179" s="47"/>
      <c r="DL1179" s="47"/>
      <c r="DM1179" s="47"/>
      <c r="DN1179" s="23"/>
      <c r="DO1179" s="23"/>
    </row>
    <row r="1180" spans="2:119" ht="15.75" customHeight="1" x14ac:dyDescent="0.3">
      <c r="B1180" s="5"/>
      <c r="C1180" s="5"/>
      <c r="D1180" s="5"/>
      <c r="E1180" s="23"/>
      <c r="F1180" s="23"/>
      <c r="G1180" s="23"/>
      <c r="H1180" s="23"/>
      <c r="I1180" s="23"/>
      <c r="J1180" s="24"/>
      <c r="K1180" s="23"/>
      <c r="L1180" s="24"/>
      <c r="M1180" s="24"/>
      <c r="N1180" s="23"/>
      <c r="O1180" s="23"/>
      <c r="P1180" s="23"/>
      <c r="Q1180" s="23"/>
      <c r="R1180" s="23"/>
      <c r="S1180" s="23"/>
      <c r="T1180" s="23"/>
      <c r="U1180" s="23"/>
      <c r="V1180" s="23"/>
      <c r="W1180" s="29"/>
      <c r="X1180" s="23"/>
      <c r="Y1180" s="23"/>
      <c r="Z1180" s="23"/>
      <c r="AA1180" s="23"/>
      <c r="AB1180" s="23"/>
      <c r="AC1180" s="23"/>
      <c r="AD1180" s="23"/>
      <c r="AE1180" s="23"/>
      <c r="AF1180" s="23"/>
      <c r="AG1180" s="23"/>
      <c r="AH1180" s="23"/>
      <c r="AI1180" s="23"/>
      <c r="AJ1180" s="23"/>
      <c r="AK1180" s="27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7"/>
      <c r="AV1180" s="27"/>
      <c r="AW1180" s="27"/>
      <c r="AX1180" s="28"/>
      <c r="AY1180" s="28"/>
      <c r="AZ1180" s="28"/>
      <c r="BA1180" s="28"/>
      <c r="BB1180" s="28"/>
      <c r="BC1180" s="28"/>
      <c r="BD1180" s="23"/>
      <c r="BE1180" s="72"/>
      <c r="BF1180" s="72"/>
      <c r="BG1180" s="72"/>
      <c r="BH1180" s="229"/>
      <c r="BI1180" s="229"/>
      <c r="BJ1180" s="27"/>
      <c r="BK1180" s="27"/>
      <c r="BL1180" s="26"/>
      <c r="BM1180" s="27"/>
      <c r="BN1180" s="23"/>
      <c r="BO1180" s="23"/>
      <c r="BP1180" s="23"/>
      <c r="BQ1180" s="23"/>
      <c r="BR1180" s="27"/>
      <c r="BS1180" s="27"/>
      <c r="BT1180" s="78"/>
      <c r="BU1180" s="229"/>
      <c r="BV1180" s="229"/>
      <c r="BW1180" s="27"/>
      <c r="BX1180" s="27"/>
      <c r="BY1180" s="23"/>
      <c r="BZ1180" s="23"/>
      <c r="CA1180" s="23"/>
      <c r="CB1180" s="27"/>
      <c r="CC1180" s="78"/>
      <c r="CD1180" s="229"/>
      <c r="CE1180" s="229"/>
      <c r="CF1180" s="23"/>
      <c r="CG1180" s="27"/>
      <c r="CH1180" s="23"/>
      <c r="CI1180" s="23"/>
      <c r="CJ1180" s="23"/>
      <c r="CK1180" s="23"/>
      <c r="CL1180" s="23"/>
      <c r="CM1180" s="23"/>
      <c r="CN1180" s="23"/>
      <c r="CO1180" s="23"/>
      <c r="CP1180" s="26"/>
      <c r="CQ1180" s="23"/>
      <c r="CR1180" s="23"/>
      <c r="CS1180" s="53"/>
      <c r="CT1180" s="23"/>
      <c r="CU1180" s="23"/>
      <c r="CV1180" s="23"/>
      <c r="CW1180" s="23"/>
      <c r="CX1180" s="23"/>
      <c r="CY1180" s="23"/>
      <c r="CZ1180" s="61"/>
      <c r="DA1180" s="23"/>
      <c r="DB1180" s="23"/>
      <c r="DC1180" s="23"/>
      <c r="DD1180" s="23"/>
      <c r="DE1180" s="23"/>
      <c r="DF1180" s="23"/>
      <c r="DG1180" s="79"/>
      <c r="DH1180" s="80"/>
      <c r="DI1180" s="79"/>
      <c r="DJ1180" s="81"/>
      <c r="DK1180" s="47"/>
      <c r="DL1180" s="47"/>
      <c r="DM1180" s="47"/>
      <c r="DN1180" s="23"/>
      <c r="DO1180" s="23"/>
    </row>
    <row r="1181" spans="2:119" ht="15.75" customHeight="1" x14ac:dyDescent="0.3">
      <c r="B1181" s="5"/>
      <c r="C1181" s="5"/>
      <c r="D1181" s="5"/>
      <c r="E1181" s="23"/>
      <c r="F1181" s="23"/>
      <c r="G1181" s="23"/>
      <c r="H1181" s="23"/>
      <c r="I1181" s="23"/>
      <c r="J1181" s="24"/>
      <c r="K1181" s="23"/>
      <c r="L1181" s="24"/>
      <c r="M1181" s="24"/>
      <c r="N1181" s="23"/>
      <c r="O1181" s="23"/>
      <c r="P1181" s="23"/>
      <c r="Q1181" s="23"/>
      <c r="R1181" s="23"/>
      <c r="S1181" s="23"/>
      <c r="T1181" s="23"/>
      <c r="U1181" s="23"/>
      <c r="V1181" s="23"/>
      <c r="W1181" s="29"/>
      <c r="X1181" s="23"/>
      <c r="Y1181" s="23"/>
      <c r="Z1181" s="23"/>
      <c r="AA1181" s="23"/>
      <c r="AB1181" s="23"/>
      <c r="AC1181" s="23"/>
      <c r="AD1181" s="23"/>
      <c r="AE1181" s="23"/>
      <c r="AF1181" s="23"/>
      <c r="AG1181" s="23"/>
      <c r="AH1181" s="23"/>
      <c r="AI1181" s="23"/>
      <c r="AJ1181" s="23"/>
      <c r="AK1181" s="27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7"/>
      <c r="AV1181" s="27"/>
      <c r="AW1181" s="27"/>
      <c r="AX1181" s="28"/>
      <c r="AY1181" s="28"/>
      <c r="AZ1181" s="28"/>
      <c r="BA1181" s="28"/>
      <c r="BB1181" s="28"/>
      <c r="BC1181" s="28"/>
      <c r="BD1181" s="23"/>
      <c r="BE1181" s="72"/>
      <c r="BF1181" s="72"/>
      <c r="BG1181" s="72"/>
      <c r="BH1181" s="229"/>
      <c r="BI1181" s="229"/>
      <c r="BJ1181" s="27"/>
      <c r="BK1181" s="27"/>
      <c r="BL1181" s="26"/>
      <c r="BM1181" s="27"/>
      <c r="BN1181" s="23"/>
      <c r="BO1181" s="23"/>
      <c r="BP1181" s="23"/>
      <c r="BQ1181" s="23"/>
      <c r="BR1181" s="27"/>
      <c r="BS1181" s="27"/>
      <c r="BT1181" s="78"/>
      <c r="BU1181" s="229"/>
      <c r="BV1181" s="229"/>
      <c r="BW1181" s="27"/>
      <c r="BX1181" s="27"/>
      <c r="BY1181" s="23"/>
      <c r="BZ1181" s="23"/>
      <c r="CA1181" s="23"/>
      <c r="CB1181" s="27"/>
      <c r="CC1181" s="78"/>
      <c r="CD1181" s="229"/>
      <c r="CE1181" s="229"/>
      <c r="CF1181" s="23"/>
      <c r="CG1181" s="27"/>
      <c r="CH1181" s="23"/>
      <c r="CI1181" s="23"/>
      <c r="CJ1181" s="23"/>
      <c r="CK1181" s="23"/>
      <c r="CL1181" s="23"/>
      <c r="CM1181" s="23"/>
      <c r="CN1181" s="23"/>
      <c r="CO1181" s="23"/>
      <c r="CP1181" s="26"/>
      <c r="CQ1181" s="23"/>
      <c r="CR1181" s="23"/>
      <c r="CS1181" s="53"/>
      <c r="CT1181" s="23"/>
      <c r="CU1181" s="23"/>
      <c r="CV1181" s="23"/>
      <c r="CW1181" s="23"/>
      <c r="CX1181" s="23"/>
      <c r="CY1181" s="23"/>
      <c r="CZ1181" s="61"/>
      <c r="DA1181" s="23"/>
      <c r="DB1181" s="23"/>
      <c r="DC1181" s="23"/>
      <c r="DD1181" s="23"/>
      <c r="DE1181" s="23"/>
      <c r="DF1181" s="23"/>
      <c r="DG1181" s="79"/>
      <c r="DH1181" s="80"/>
      <c r="DI1181" s="79"/>
      <c r="DJ1181" s="81"/>
      <c r="DK1181" s="47"/>
      <c r="DL1181" s="47"/>
      <c r="DM1181" s="47"/>
      <c r="DN1181" s="23"/>
      <c r="DO1181" s="23"/>
    </row>
    <row r="1182" spans="2:119" ht="15.75" customHeight="1" x14ac:dyDescent="0.3">
      <c r="B1182" s="5"/>
      <c r="C1182" s="5"/>
      <c r="D1182" s="5"/>
      <c r="E1182" s="23"/>
      <c r="F1182" s="23"/>
      <c r="G1182" s="23"/>
      <c r="H1182" s="23"/>
      <c r="I1182" s="23"/>
      <c r="J1182" s="24"/>
      <c r="K1182" s="23"/>
      <c r="L1182" s="24"/>
      <c r="M1182" s="24"/>
      <c r="N1182" s="23"/>
      <c r="O1182" s="23"/>
      <c r="P1182" s="23"/>
      <c r="Q1182" s="23"/>
      <c r="R1182" s="23"/>
      <c r="S1182" s="29"/>
      <c r="T1182" s="23"/>
      <c r="U1182" s="23"/>
      <c r="V1182" s="23"/>
      <c r="W1182" s="29"/>
      <c r="X1182" s="30"/>
      <c r="Y1182" s="23"/>
      <c r="Z1182" s="23"/>
      <c r="AA1182" s="23"/>
      <c r="AB1182" s="23"/>
      <c r="AC1182" s="23"/>
      <c r="AD1182" s="23"/>
      <c r="AE1182" s="23"/>
      <c r="AF1182" s="23"/>
      <c r="AG1182" s="23"/>
      <c r="AH1182" s="23"/>
      <c r="AI1182" s="23"/>
      <c r="AJ1182" s="23"/>
      <c r="AK1182" s="27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7"/>
      <c r="AV1182" s="27"/>
      <c r="AW1182" s="27"/>
      <c r="AX1182" s="28"/>
      <c r="AY1182" s="28"/>
      <c r="AZ1182" s="28"/>
      <c r="BA1182" s="28"/>
      <c r="BB1182" s="28"/>
      <c r="BC1182" s="28"/>
      <c r="BD1182" s="23"/>
      <c r="BE1182" s="72"/>
      <c r="BF1182" s="72"/>
      <c r="BG1182" s="72"/>
      <c r="BH1182" s="229"/>
      <c r="BI1182" s="229"/>
      <c r="BJ1182" s="27"/>
      <c r="BK1182" s="27"/>
      <c r="BL1182" s="26"/>
      <c r="BM1182" s="27"/>
      <c r="BN1182" s="23"/>
      <c r="BO1182" s="23"/>
      <c r="BP1182" s="23"/>
      <c r="BQ1182" s="23"/>
      <c r="BR1182" s="27"/>
      <c r="BS1182" s="27"/>
      <c r="BT1182" s="78"/>
      <c r="BU1182" s="229"/>
      <c r="BV1182" s="229"/>
      <c r="BW1182" s="27"/>
      <c r="BX1182" s="27"/>
      <c r="BY1182" s="23"/>
      <c r="BZ1182" s="23"/>
      <c r="CA1182" s="23"/>
      <c r="CB1182" s="27"/>
      <c r="CC1182" s="78"/>
      <c r="CD1182" s="229"/>
      <c r="CE1182" s="229"/>
      <c r="CF1182" s="23"/>
      <c r="CG1182" s="27"/>
      <c r="CH1182" s="23"/>
      <c r="CI1182" s="23"/>
      <c r="CJ1182" s="23"/>
      <c r="CK1182" s="23"/>
      <c r="CL1182" s="82"/>
      <c r="CM1182" s="23"/>
      <c r="CN1182" s="23"/>
      <c r="CO1182" s="23"/>
      <c r="CP1182" s="26"/>
      <c r="CQ1182" s="23"/>
      <c r="CR1182" s="23"/>
      <c r="CS1182" s="53"/>
      <c r="CT1182" s="23"/>
      <c r="CU1182" s="23"/>
      <c r="CV1182" s="23"/>
      <c r="CW1182" s="23"/>
      <c r="CX1182" s="23"/>
      <c r="CY1182" s="23"/>
      <c r="CZ1182" s="61"/>
      <c r="DA1182" s="23"/>
      <c r="DB1182" s="23"/>
      <c r="DC1182" s="23"/>
      <c r="DD1182" s="23"/>
      <c r="DE1182" s="23"/>
      <c r="DF1182" s="23"/>
      <c r="DG1182" s="79"/>
      <c r="DH1182" s="80"/>
      <c r="DI1182" s="79"/>
      <c r="DJ1182" s="81"/>
      <c r="DK1182" s="47"/>
      <c r="DL1182" s="47"/>
      <c r="DM1182" s="47"/>
      <c r="DN1182" s="23"/>
      <c r="DO1182" s="23"/>
    </row>
    <row r="1183" spans="2:119" ht="15.75" customHeight="1" x14ac:dyDescent="0.3">
      <c r="B1183" s="5"/>
      <c r="C1183" s="5"/>
      <c r="D1183" s="5"/>
      <c r="E1183" s="23"/>
      <c r="F1183" s="23"/>
      <c r="G1183" s="23"/>
      <c r="H1183" s="23"/>
      <c r="I1183" s="23"/>
      <c r="J1183" s="24"/>
      <c r="K1183" s="23"/>
      <c r="L1183" s="24"/>
      <c r="M1183" s="24"/>
      <c r="N1183" s="23"/>
      <c r="O1183" s="23"/>
      <c r="P1183" s="23"/>
      <c r="Q1183" s="23"/>
      <c r="R1183" s="23"/>
      <c r="S1183" s="29"/>
      <c r="T1183" s="23"/>
      <c r="U1183" s="23"/>
      <c r="V1183" s="23"/>
      <c r="W1183" s="29"/>
      <c r="X1183" s="30"/>
      <c r="Y1183" s="23"/>
      <c r="Z1183" s="23"/>
      <c r="AA1183" s="23"/>
      <c r="AB1183" s="23"/>
      <c r="AC1183" s="23"/>
      <c r="AD1183" s="23"/>
      <c r="AE1183" s="23"/>
      <c r="AF1183" s="23"/>
      <c r="AG1183" s="23"/>
      <c r="AH1183" s="23"/>
      <c r="AI1183" s="23"/>
      <c r="AJ1183" s="23"/>
      <c r="AK1183" s="27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7"/>
      <c r="AV1183" s="27"/>
      <c r="AW1183" s="27"/>
      <c r="AX1183" s="28"/>
      <c r="AY1183" s="28"/>
      <c r="AZ1183" s="28"/>
      <c r="BA1183" s="28"/>
      <c r="BB1183" s="28"/>
      <c r="BC1183" s="28"/>
      <c r="BD1183" s="23"/>
      <c r="BE1183" s="72"/>
      <c r="BF1183" s="72"/>
      <c r="BG1183" s="72"/>
      <c r="BH1183" s="229"/>
      <c r="BI1183" s="229"/>
      <c r="BJ1183" s="27"/>
      <c r="BK1183" s="27"/>
      <c r="BL1183" s="26"/>
      <c r="BM1183" s="27"/>
      <c r="BN1183" s="23"/>
      <c r="BO1183" s="23"/>
      <c r="BP1183" s="23"/>
      <c r="BQ1183" s="23"/>
      <c r="BR1183" s="27"/>
      <c r="BS1183" s="27"/>
      <c r="BT1183" s="78"/>
      <c r="BU1183" s="229"/>
      <c r="BV1183" s="229"/>
      <c r="BW1183" s="27"/>
      <c r="BX1183" s="27"/>
      <c r="BY1183" s="23"/>
      <c r="BZ1183" s="23"/>
      <c r="CA1183" s="23"/>
      <c r="CB1183" s="27"/>
      <c r="CC1183" s="78"/>
      <c r="CD1183" s="229"/>
      <c r="CE1183" s="229"/>
      <c r="CF1183" s="23"/>
      <c r="CG1183" s="27"/>
      <c r="CH1183" s="23"/>
      <c r="CI1183" s="23"/>
      <c r="CJ1183" s="23"/>
      <c r="CK1183" s="23"/>
      <c r="CL1183" s="23"/>
      <c r="CM1183" s="23"/>
      <c r="CN1183" s="23"/>
      <c r="CO1183" s="23"/>
      <c r="CP1183" s="26"/>
      <c r="CQ1183" s="23"/>
      <c r="CR1183" s="23"/>
      <c r="CS1183" s="53"/>
      <c r="CT1183" s="23"/>
      <c r="CU1183" s="23"/>
      <c r="CV1183" s="23"/>
      <c r="CW1183" s="23"/>
      <c r="CX1183" s="23"/>
      <c r="CY1183" s="23"/>
      <c r="CZ1183" s="61"/>
      <c r="DA1183" s="23"/>
      <c r="DB1183" s="23"/>
      <c r="DC1183" s="23"/>
      <c r="DD1183" s="23"/>
      <c r="DE1183" s="23"/>
      <c r="DF1183" s="23"/>
      <c r="DG1183" s="79"/>
      <c r="DH1183" s="80"/>
      <c r="DI1183" s="79"/>
      <c r="DJ1183" s="81"/>
      <c r="DK1183" s="47"/>
      <c r="DL1183" s="47"/>
      <c r="DM1183" s="47"/>
      <c r="DN1183" s="23"/>
      <c r="DO1183" s="23"/>
    </row>
    <row r="1184" spans="2:119" ht="15.75" customHeight="1" x14ac:dyDescent="0.3">
      <c r="B1184" s="5"/>
      <c r="C1184" s="5"/>
      <c r="D1184" s="5"/>
      <c r="E1184" s="23"/>
      <c r="F1184" s="23"/>
      <c r="G1184" s="23"/>
      <c r="H1184" s="23"/>
      <c r="I1184" s="23"/>
      <c r="J1184" s="24"/>
      <c r="K1184" s="23"/>
      <c r="L1184" s="24"/>
      <c r="M1184" s="24"/>
      <c r="N1184" s="23"/>
      <c r="O1184" s="23"/>
      <c r="P1184" s="23"/>
      <c r="Q1184" s="23"/>
      <c r="R1184" s="23"/>
      <c r="S1184" s="29"/>
      <c r="T1184" s="23"/>
      <c r="U1184" s="23"/>
      <c r="V1184" s="23"/>
      <c r="W1184" s="29"/>
      <c r="X1184" s="30"/>
      <c r="Y1184" s="23"/>
      <c r="Z1184" s="23"/>
      <c r="AA1184" s="23"/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7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7"/>
      <c r="AV1184" s="27"/>
      <c r="AW1184" s="27"/>
      <c r="AX1184" s="28"/>
      <c r="AY1184" s="28"/>
      <c r="AZ1184" s="28"/>
      <c r="BA1184" s="28"/>
      <c r="BB1184" s="28"/>
      <c r="BC1184" s="28"/>
      <c r="BD1184" s="23"/>
      <c r="BE1184" s="72"/>
      <c r="BF1184" s="72"/>
      <c r="BG1184" s="72"/>
      <c r="BH1184" s="229"/>
      <c r="BI1184" s="229"/>
      <c r="BJ1184" s="27"/>
      <c r="BK1184" s="27"/>
      <c r="BL1184" s="26"/>
      <c r="BM1184" s="27"/>
      <c r="BN1184" s="23"/>
      <c r="BO1184" s="23"/>
      <c r="BP1184" s="23"/>
      <c r="BQ1184" s="23"/>
      <c r="BR1184" s="27"/>
      <c r="BS1184" s="27"/>
      <c r="BT1184" s="78"/>
      <c r="BU1184" s="229"/>
      <c r="BV1184" s="229"/>
      <c r="BW1184" s="27"/>
      <c r="BX1184" s="27"/>
      <c r="BY1184" s="23"/>
      <c r="BZ1184" s="23"/>
      <c r="CA1184" s="23"/>
      <c r="CB1184" s="27"/>
      <c r="CC1184" s="78"/>
      <c r="CD1184" s="229"/>
      <c r="CE1184" s="229"/>
      <c r="CF1184" s="23"/>
      <c r="CG1184" s="27"/>
      <c r="CH1184" s="23"/>
      <c r="CI1184" s="23"/>
      <c r="CJ1184" s="23"/>
      <c r="CK1184" s="23"/>
      <c r="CL1184" s="23"/>
      <c r="CM1184" s="23"/>
      <c r="CN1184" s="23"/>
      <c r="CO1184" s="23"/>
      <c r="CP1184" s="26"/>
      <c r="CQ1184" s="23"/>
      <c r="CR1184" s="23"/>
      <c r="CS1184" s="53"/>
      <c r="CT1184" s="23"/>
      <c r="CU1184" s="23"/>
      <c r="CV1184" s="23"/>
      <c r="CW1184" s="23"/>
      <c r="CX1184" s="23"/>
      <c r="CY1184" s="23"/>
      <c r="CZ1184" s="61"/>
      <c r="DA1184" s="23"/>
      <c r="DB1184" s="23"/>
      <c r="DC1184" s="23"/>
      <c r="DD1184" s="23"/>
      <c r="DE1184" s="23"/>
      <c r="DF1184" s="23"/>
      <c r="DG1184" s="79"/>
      <c r="DH1184" s="80"/>
      <c r="DI1184" s="79"/>
      <c r="DJ1184" s="81"/>
      <c r="DK1184" s="47"/>
      <c r="DL1184" s="47"/>
      <c r="DM1184" s="47"/>
      <c r="DN1184" s="23"/>
      <c r="DO1184" s="23"/>
    </row>
    <row r="1185" spans="2:119" ht="15.75" customHeight="1" x14ac:dyDescent="0.3">
      <c r="B1185" s="5"/>
      <c r="C1185" s="5"/>
      <c r="D1185" s="5"/>
      <c r="E1185" s="23"/>
      <c r="F1185" s="23"/>
      <c r="G1185" s="23"/>
      <c r="H1185" s="23"/>
      <c r="I1185" s="23"/>
      <c r="J1185" s="24"/>
      <c r="K1185" s="23"/>
      <c r="L1185" s="24"/>
      <c r="M1185" s="24"/>
      <c r="N1185" s="23"/>
      <c r="O1185" s="23"/>
      <c r="P1185" s="23"/>
      <c r="Q1185" s="23"/>
      <c r="R1185" s="23"/>
      <c r="S1185" s="29"/>
      <c r="T1185" s="23"/>
      <c r="U1185" s="23"/>
      <c r="V1185" s="23"/>
      <c r="W1185" s="29"/>
      <c r="X1185" s="30"/>
      <c r="Y1185" s="23"/>
      <c r="Z1185" s="23"/>
      <c r="AA1185" s="23"/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7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7"/>
      <c r="AV1185" s="27"/>
      <c r="AW1185" s="27"/>
      <c r="AX1185" s="28"/>
      <c r="AY1185" s="28"/>
      <c r="AZ1185" s="28"/>
      <c r="BA1185" s="28"/>
      <c r="BB1185" s="28"/>
      <c r="BC1185" s="28"/>
      <c r="BD1185" s="23"/>
      <c r="BE1185" s="72"/>
      <c r="BF1185" s="72"/>
      <c r="BG1185" s="72"/>
      <c r="BH1185" s="229"/>
      <c r="BI1185" s="229"/>
      <c r="BJ1185" s="27"/>
      <c r="BK1185" s="27"/>
      <c r="BL1185" s="26"/>
      <c r="BM1185" s="27"/>
      <c r="BN1185" s="23"/>
      <c r="BO1185" s="23"/>
      <c r="BP1185" s="23"/>
      <c r="BQ1185" s="23"/>
      <c r="BR1185" s="27"/>
      <c r="BS1185" s="27"/>
      <c r="BT1185" s="78"/>
      <c r="BU1185" s="229"/>
      <c r="BV1185" s="229"/>
      <c r="BW1185" s="27"/>
      <c r="BX1185" s="27"/>
      <c r="BY1185" s="23"/>
      <c r="BZ1185" s="23"/>
      <c r="CA1185" s="23"/>
      <c r="CB1185" s="27"/>
      <c r="CC1185" s="78"/>
      <c r="CD1185" s="229"/>
      <c r="CE1185" s="229"/>
      <c r="CF1185" s="23"/>
      <c r="CG1185" s="27"/>
      <c r="CH1185" s="23"/>
      <c r="CI1185" s="23"/>
      <c r="CJ1185" s="23"/>
      <c r="CK1185" s="23"/>
      <c r="CL1185" s="82"/>
      <c r="CM1185" s="23"/>
      <c r="CN1185" s="23"/>
      <c r="CO1185" s="23"/>
      <c r="CP1185" s="26"/>
      <c r="CQ1185" s="23"/>
      <c r="CR1185" s="23"/>
      <c r="CS1185" s="53"/>
      <c r="CT1185" s="23"/>
      <c r="CU1185" s="23"/>
      <c r="CV1185" s="23"/>
      <c r="CW1185" s="23"/>
      <c r="CX1185" s="23"/>
      <c r="CY1185" s="23"/>
      <c r="CZ1185" s="61"/>
      <c r="DA1185" s="23"/>
      <c r="DB1185" s="23"/>
      <c r="DC1185" s="23"/>
      <c r="DD1185" s="23"/>
      <c r="DE1185" s="23"/>
      <c r="DF1185" s="23"/>
      <c r="DG1185" s="79"/>
      <c r="DH1185" s="80"/>
      <c r="DI1185" s="79"/>
      <c r="DJ1185" s="81"/>
      <c r="DK1185" s="47"/>
      <c r="DL1185" s="47"/>
      <c r="DM1185" s="47"/>
      <c r="DN1185" s="23"/>
      <c r="DO1185" s="23"/>
    </row>
    <row r="1186" spans="2:119" ht="15.75" customHeight="1" x14ac:dyDescent="0.3">
      <c r="B1186" s="5"/>
      <c r="C1186" s="5"/>
      <c r="D1186" s="5"/>
      <c r="E1186" s="23"/>
      <c r="F1186" s="23"/>
      <c r="G1186" s="23"/>
      <c r="H1186" s="23"/>
      <c r="I1186" s="23"/>
      <c r="J1186" s="24"/>
      <c r="K1186" s="23"/>
      <c r="L1186" s="24"/>
      <c r="M1186" s="24"/>
      <c r="N1186" s="23"/>
      <c r="O1186" s="23"/>
      <c r="P1186" s="23"/>
      <c r="Q1186" s="23"/>
      <c r="R1186" s="23"/>
      <c r="S1186" s="29"/>
      <c r="T1186" s="23"/>
      <c r="U1186" s="23"/>
      <c r="V1186" s="23"/>
      <c r="W1186" s="29"/>
      <c r="X1186" s="30"/>
      <c r="Y1186" s="23"/>
      <c r="Z1186" s="23"/>
      <c r="AA1186" s="23"/>
      <c r="AB1186" s="23"/>
      <c r="AC1186" s="23"/>
      <c r="AD1186" s="23"/>
      <c r="AE1186" s="23"/>
      <c r="AF1186" s="23"/>
      <c r="AG1186" s="23"/>
      <c r="AH1186" s="23"/>
      <c r="AI1186" s="23"/>
      <c r="AJ1186" s="23"/>
      <c r="AK1186" s="27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7"/>
      <c r="AV1186" s="27"/>
      <c r="AW1186" s="27"/>
      <c r="AX1186" s="28"/>
      <c r="AY1186" s="28"/>
      <c r="AZ1186" s="28"/>
      <c r="BA1186" s="28"/>
      <c r="BB1186" s="28"/>
      <c r="BC1186" s="28"/>
      <c r="BD1186" s="23"/>
      <c r="BE1186" s="72"/>
      <c r="BF1186" s="72"/>
      <c r="BG1186" s="72"/>
      <c r="BH1186" s="229"/>
      <c r="BI1186" s="229"/>
      <c r="BJ1186" s="27"/>
      <c r="BK1186" s="27"/>
      <c r="BL1186" s="26"/>
      <c r="BM1186" s="27"/>
      <c r="BN1186" s="23"/>
      <c r="BO1186" s="23"/>
      <c r="BP1186" s="23"/>
      <c r="BQ1186" s="23"/>
      <c r="BR1186" s="27"/>
      <c r="BS1186" s="27"/>
      <c r="BT1186" s="78"/>
      <c r="BU1186" s="229"/>
      <c r="BV1186" s="229"/>
      <c r="BW1186" s="27"/>
      <c r="BX1186" s="27"/>
      <c r="BY1186" s="23"/>
      <c r="BZ1186" s="23"/>
      <c r="CA1186" s="23"/>
      <c r="CB1186" s="27"/>
      <c r="CC1186" s="78"/>
      <c r="CD1186" s="229"/>
      <c r="CE1186" s="229"/>
      <c r="CF1186" s="23"/>
      <c r="CG1186" s="27"/>
      <c r="CH1186" s="23"/>
      <c r="CI1186" s="23"/>
      <c r="CJ1186" s="23"/>
      <c r="CK1186" s="23"/>
      <c r="CL1186" s="23"/>
      <c r="CM1186" s="23"/>
      <c r="CN1186" s="23"/>
      <c r="CO1186" s="23"/>
      <c r="CP1186" s="26"/>
      <c r="CQ1186" s="23"/>
      <c r="CR1186" s="23"/>
      <c r="CS1186" s="53"/>
      <c r="CT1186" s="23"/>
      <c r="CU1186" s="23"/>
      <c r="CV1186" s="23"/>
      <c r="CW1186" s="23"/>
      <c r="CX1186" s="23"/>
      <c r="CY1186" s="23"/>
      <c r="CZ1186" s="61"/>
      <c r="DA1186" s="23"/>
      <c r="DB1186" s="23"/>
      <c r="DC1186" s="23"/>
      <c r="DD1186" s="23"/>
      <c r="DE1186" s="23"/>
      <c r="DF1186" s="23"/>
      <c r="DG1186" s="79"/>
      <c r="DH1186" s="80"/>
      <c r="DI1186" s="79"/>
      <c r="DJ1186" s="81"/>
      <c r="DK1186" s="47"/>
      <c r="DL1186" s="47"/>
      <c r="DM1186" s="47"/>
      <c r="DN1186" s="23"/>
      <c r="DO1186" s="23"/>
    </row>
    <row r="1187" spans="2:119" ht="15.75" customHeight="1" x14ac:dyDescent="0.3">
      <c r="B1187" s="5"/>
      <c r="C1187" s="5"/>
      <c r="D1187" s="5"/>
      <c r="E1187" s="23"/>
      <c r="F1187" s="23"/>
      <c r="G1187" s="23"/>
      <c r="H1187" s="23"/>
      <c r="I1187" s="23"/>
      <c r="J1187" s="24"/>
      <c r="K1187" s="23"/>
      <c r="L1187" s="24"/>
      <c r="M1187" s="24"/>
      <c r="N1187" s="23"/>
      <c r="O1187" s="23"/>
      <c r="P1187" s="23"/>
      <c r="Q1187" s="23"/>
      <c r="R1187" s="23"/>
      <c r="S1187" s="29"/>
      <c r="T1187" s="23"/>
      <c r="U1187" s="23"/>
      <c r="V1187" s="23"/>
      <c r="W1187" s="29"/>
      <c r="X1187" s="30"/>
      <c r="Y1187" s="23"/>
      <c r="Z1187" s="23"/>
      <c r="AA1187" s="23"/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7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7"/>
      <c r="AV1187" s="27"/>
      <c r="AW1187" s="27"/>
      <c r="AX1187" s="28"/>
      <c r="AY1187" s="28"/>
      <c r="AZ1187" s="28"/>
      <c r="BA1187" s="28"/>
      <c r="BB1187" s="28"/>
      <c r="BC1187" s="28"/>
      <c r="BD1187" s="23"/>
      <c r="BE1187" s="72"/>
      <c r="BF1187" s="72"/>
      <c r="BG1187" s="72"/>
      <c r="BH1187" s="229"/>
      <c r="BI1187" s="229"/>
      <c r="BJ1187" s="27"/>
      <c r="BK1187" s="27"/>
      <c r="BL1187" s="26"/>
      <c r="BM1187" s="27"/>
      <c r="BN1187" s="23"/>
      <c r="BO1187" s="23"/>
      <c r="BP1187" s="23"/>
      <c r="BQ1187" s="23"/>
      <c r="BR1187" s="27"/>
      <c r="BS1187" s="27"/>
      <c r="BT1187" s="78"/>
      <c r="BU1187" s="229"/>
      <c r="BV1187" s="229"/>
      <c r="BW1187" s="27"/>
      <c r="BX1187" s="27"/>
      <c r="BY1187" s="23"/>
      <c r="BZ1187" s="23"/>
      <c r="CA1187" s="23"/>
      <c r="CB1187" s="27"/>
      <c r="CC1187" s="78"/>
      <c r="CD1187" s="229"/>
      <c r="CE1187" s="229"/>
      <c r="CF1187" s="23"/>
      <c r="CG1187" s="27"/>
      <c r="CH1187" s="23"/>
      <c r="CI1187" s="23"/>
      <c r="CJ1187" s="23"/>
      <c r="CK1187" s="23"/>
      <c r="CL1187" s="23"/>
      <c r="CM1187" s="23"/>
      <c r="CN1187" s="23"/>
      <c r="CO1187" s="23"/>
      <c r="CP1187" s="26"/>
      <c r="CQ1187" s="23"/>
      <c r="CR1187" s="23"/>
      <c r="CS1187" s="53"/>
      <c r="CT1187" s="23"/>
      <c r="CU1187" s="23"/>
      <c r="CV1187" s="23"/>
      <c r="CW1187" s="23"/>
      <c r="CX1187" s="23"/>
      <c r="CY1187" s="23"/>
      <c r="CZ1187" s="61"/>
      <c r="DA1187" s="23"/>
      <c r="DB1187" s="23"/>
      <c r="DC1187" s="23"/>
      <c r="DD1187" s="23"/>
      <c r="DE1187" s="23"/>
      <c r="DF1187" s="23"/>
      <c r="DG1187" s="79"/>
      <c r="DH1187" s="80"/>
      <c r="DI1187" s="79"/>
      <c r="DJ1187" s="81"/>
      <c r="DK1187" s="47"/>
      <c r="DL1187" s="47"/>
      <c r="DM1187" s="47"/>
      <c r="DN1187" s="23"/>
      <c r="DO1187" s="23"/>
    </row>
    <row r="1188" spans="2:119" ht="15.75" customHeight="1" x14ac:dyDescent="0.3">
      <c r="B1188" s="5"/>
      <c r="C1188" s="5"/>
      <c r="D1188" s="5"/>
      <c r="E1188" s="23"/>
      <c r="F1188" s="23"/>
      <c r="G1188" s="23"/>
      <c r="H1188" s="23"/>
      <c r="I1188" s="23"/>
      <c r="J1188" s="24"/>
      <c r="K1188" s="23"/>
      <c r="L1188" s="24"/>
      <c r="M1188" s="24"/>
      <c r="N1188" s="23"/>
      <c r="O1188" s="23"/>
      <c r="P1188" s="23"/>
      <c r="Q1188" s="23"/>
      <c r="R1188" s="23"/>
      <c r="S1188" s="29"/>
      <c r="T1188" s="23"/>
      <c r="U1188" s="23"/>
      <c r="V1188" s="23"/>
      <c r="W1188" s="29"/>
      <c r="X1188" s="30"/>
      <c r="Y1188" s="23"/>
      <c r="Z1188" s="23"/>
      <c r="AA1188" s="23"/>
      <c r="AB1188" s="23"/>
      <c r="AC1188" s="23"/>
      <c r="AD1188" s="23"/>
      <c r="AE1188" s="23"/>
      <c r="AF1188" s="23"/>
      <c r="AG1188" s="23"/>
      <c r="AH1188" s="23"/>
      <c r="AI1188" s="23"/>
      <c r="AJ1188" s="23"/>
      <c r="AK1188" s="27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7"/>
      <c r="AV1188" s="27"/>
      <c r="AW1188" s="27"/>
      <c r="AX1188" s="28"/>
      <c r="AY1188" s="28"/>
      <c r="AZ1188" s="28"/>
      <c r="BA1188" s="28"/>
      <c r="BB1188" s="28"/>
      <c r="BC1188" s="28"/>
      <c r="BD1188" s="23"/>
      <c r="BE1188" s="72"/>
      <c r="BF1188" s="72"/>
      <c r="BG1188" s="72"/>
      <c r="BH1188" s="229"/>
      <c r="BI1188" s="229"/>
      <c r="BJ1188" s="27"/>
      <c r="BK1188" s="27"/>
      <c r="BL1188" s="26"/>
      <c r="BM1188" s="27"/>
      <c r="BN1188" s="23"/>
      <c r="BO1188" s="23"/>
      <c r="BP1188" s="23"/>
      <c r="BQ1188" s="23"/>
      <c r="BR1188" s="27"/>
      <c r="BS1188" s="27"/>
      <c r="BT1188" s="78"/>
      <c r="BU1188" s="229"/>
      <c r="BV1188" s="229"/>
      <c r="BW1188" s="27"/>
      <c r="BX1188" s="27"/>
      <c r="BY1188" s="23"/>
      <c r="BZ1188" s="23"/>
      <c r="CA1188" s="23"/>
      <c r="CB1188" s="27"/>
      <c r="CC1188" s="78"/>
      <c r="CD1188" s="229"/>
      <c r="CE1188" s="229"/>
      <c r="CF1188" s="23"/>
      <c r="CG1188" s="27"/>
      <c r="CH1188" s="23"/>
      <c r="CI1188" s="23"/>
      <c r="CJ1188" s="23"/>
      <c r="CK1188" s="23"/>
      <c r="CL1188" s="82"/>
      <c r="CM1188" s="23"/>
      <c r="CN1188" s="23"/>
      <c r="CO1188" s="23"/>
      <c r="CP1188" s="26"/>
      <c r="CQ1188" s="23"/>
      <c r="CR1188" s="23"/>
      <c r="CS1188" s="53"/>
      <c r="CT1188" s="23"/>
      <c r="CU1188" s="23"/>
      <c r="CV1188" s="23"/>
      <c r="CW1188" s="23"/>
      <c r="CX1188" s="23"/>
      <c r="CY1188" s="23"/>
      <c r="CZ1188" s="61"/>
      <c r="DA1188" s="23"/>
      <c r="DB1188" s="23"/>
      <c r="DC1188" s="23"/>
      <c r="DD1188" s="23"/>
      <c r="DE1188" s="23"/>
      <c r="DF1188" s="23"/>
      <c r="DG1188" s="79"/>
      <c r="DH1188" s="80"/>
      <c r="DI1188" s="79"/>
      <c r="DJ1188" s="81"/>
      <c r="DK1188" s="47"/>
      <c r="DL1188" s="47"/>
      <c r="DM1188" s="47"/>
      <c r="DN1188" s="23"/>
      <c r="DO1188" s="23"/>
    </row>
    <row r="1189" spans="2:119" ht="15.75" customHeight="1" x14ac:dyDescent="0.3">
      <c r="B1189" s="5"/>
      <c r="C1189" s="5"/>
      <c r="D1189" s="5"/>
      <c r="E1189" s="23"/>
      <c r="F1189" s="23"/>
      <c r="G1189" s="23"/>
      <c r="H1189" s="23"/>
      <c r="I1189" s="23"/>
      <c r="J1189" s="24"/>
      <c r="K1189" s="23"/>
      <c r="L1189" s="24"/>
      <c r="M1189" s="24"/>
      <c r="N1189" s="23"/>
      <c r="O1189" s="23"/>
      <c r="P1189" s="23"/>
      <c r="Q1189" s="23"/>
      <c r="R1189" s="23"/>
      <c r="S1189" s="29"/>
      <c r="T1189" s="23"/>
      <c r="U1189" s="23"/>
      <c r="V1189" s="23"/>
      <c r="W1189" s="29"/>
      <c r="X1189" s="30"/>
      <c r="Y1189" s="23"/>
      <c r="Z1189" s="23"/>
      <c r="AA1189" s="23"/>
      <c r="AB1189" s="23"/>
      <c r="AC1189" s="23"/>
      <c r="AD1189" s="23"/>
      <c r="AE1189" s="23"/>
      <c r="AF1189" s="23"/>
      <c r="AG1189" s="23"/>
      <c r="AH1189" s="23"/>
      <c r="AI1189" s="23"/>
      <c r="AJ1189" s="23"/>
      <c r="AK1189" s="27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7"/>
      <c r="AV1189" s="27"/>
      <c r="AW1189" s="27"/>
      <c r="AX1189" s="28"/>
      <c r="AY1189" s="28"/>
      <c r="AZ1189" s="28"/>
      <c r="BA1189" s="28"/>
      <c r="BB1189" s="28"/>
      <c r="BC1189" s="28"/>
      <c r="BD1189" s="23"/>
      <c r="BE1189" s="72"/>
      <c r="BF1189" s="72"/>
      <c r="BG1189" s="72"/>
      <c r="BH1189" s="229"/>
      <c r="BI1189" s="229"/>
      <c r="BJ1189" s="27"/>
      <c r="BK1189" s="27"/>
      <c r="BL1189" s="26"/>
      <c r="BM1189" s="27"/>
      <c r="BN1189" s="23"/>
      <c r="BO1189" s="23"/>
      <c r="BP1189" s="23"/>
      <c r="BQ1189" s="23"/>
      <c r="BR1189" s="27"/>
      <c r="BS1189" s="27"/>
      <c r="BT1189" s="78"/>
      <c r="BU1189" s="229"/>
      <c r="BV1189" s="229"/>
      <c r="BW1189" s="27"/>
      <c r="BX1189" s="27"/>
      <c r="BY1189" s="23"/>
      <c r="BZ1189" s="23"/>
      <c r="CA1189" s="23"/>
      <c r="CB1189" s="27"/>
      <c r="CC1189" s="78"/>
      <c r="CD1189" s="229"/>
      <c r="CE1189" s="229"/>
      <c r="CF1189" s="23"/>
      <c r="CG1189" s="27"/>
      <c r="CH1189" s="23"/>
      <c r="CI1189" s="23"/>
      <c r="CJ1189" s="23"/>
      <c r="CK1189" s="23"/>
      <c r="CL1189" s="23"/>
      <c r="CM1189" s="23"/>
      <c r="CN1189" s="23"/>
      <c r="CO1189" s="23"/>
      <c r="CP1189" s="26"/>
      <c r="CQ1189" s="23"/>
      <c r="CR1189" s="23"/>
      <c r="CS1189" s="53"/>
      <c r="CT1189" s="23"/>
      <c r="CU1189" s="23"/>
      <c r="CV1189" s="23"/>
      <c r="CW1189" s="23"/>
      <c r="CX1189" s="23"/>
      <c r="CY1189" s="23"/>
      <c r="CZ1189" s="61"/>
      <c r="DA1189" s="23"/>
      <c r="DB1189" s="23"/>
      <c r="DC1189" s="23"/>
      <c r="DD1189" s="23"/>
      <c r="DE1189" s="23"/>
      <c r="DF1189" s="23"/>
      <c r="DG1189" s="79"/>
      <c r="DH1189" s="80"/>
      <c r="DI1189" s="79"/>
      <c r="DJ1189" s="81"/>
      <c r="DK1189" s="47"/>
      <c r="DL1189" s="47"/>
      <c r="DM1189" s="47"/>
      <c r="DN1189" s="23"/>
      <c r="DO1189" s="23"/>
    </row>
    <row r="1190" spans="2:119" ht="15.75" customHeight="1" x14ac:dyDescent="0.3">
      <c r="B1190" s="5"/>
      <c r="C1190" s="5"/>
      <c r="D1190" s="5"/>
      <c r="E1190" s="23"/>
      <c r="F1190" s="23"/>
      <c r="G1190" s="23"/>
      <c r="H1190" s="23"/>
      <c r="I1190" s="23"/>
      <c r="J1190" s="24"/>
      <c r="K1190" s="23"/>
      <c r="L1190" s="24"/>
      <c r="M1190" s="24"/>
      <c r="N1190" s="23"/>
      <c r="O1190" s="23"/>
      <c r="P1190" s="23"/>
      <c r="Q1190" s="23"/>
      <c r="R1190" s="23"/>
      <c r="S1190" s="29"/>
      <c r="T1190" s="23"/>
      <c r="U1190" s="23"/>
      <c r="V1190" s="23"/>
      <c r="W1190" s="29"/>
      <c r="X1190" s="30"/>
      <c r="Y1190" s="23"/>
      <c r="Z1190" s="23"/>
      <c r="AA1190" s="23"/>
      <c r="AB1190" s="23"/>
      <c r="AC1190" s="23"/>
      <c r="AD1190" s="23"/>
      <c r="AE1190" s="23"/>
      <c r="AF1190" s="23"/>
      <c r="AG1190" s="23"/>
      <c r="AH1190" s="23"/>
      <c r="AI1190" s="23"/>
      <c r="AJ1190" s="23"/>
      <c r="AK1190" s="27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7"/>
      <c r="AV1190" s="27"/>
      <c r="AW1190" s="27"/>
      <c r="AX1190" s="28"/>
      <c r="AY1190" s="28"/>
      <c r="AZ1190" s="28"/>
      <c r="BA1190" s="28"/>
      <c r="BB1190" s="28"/>
      <c r="BC1190" s="28"/>
      <c r="BD1190" s="23"/>
      <c r="BE1190" s="72"/>
      <c r="BF1190" s="72"/>
      <c r="BG1190" s="72"/>
      <c r="BH1190" s="229"/>
      <c r="BI1190" s="229"/>
      <c r="BJ1190" s="27"/>
      <c r="BK1190" s="27"/>
      <c r="BL1190" s="26"/>
      <c r="BM1190" s="27"/>
      <c r="BN1190" s="23"/>
      <c r="BO1190" s="23"/>
      <c r="BP1190" s="23"/>
      <c r="BQ1190" s="23"/>
      <c r="BR1190" s="27"/>
      <c r="BS1190" s="27"/>
      <c r="BT1190" s="78"/>
      <c r="BU1190" s="229"/>
      <c r="BV1190" s="229"/>
      <c r="BW1190" s="27"/>
      <c r="BX1190" s="27"/>
      <c r="BY1190" s="23"/>
      <c r="BZ1190" s="23"/>
      <c r="CA1190" s="23"/>
      <c r="CB1190" s="27"/>
      <c r="CC1190" s="78"/>
      <c r="CD1190" s="229"/>
      <c r="CE1190" s="229"/>
      <c r="CF1190" s="23"/>
      <c r="CG1190" s="27"/>
      <c r="CH1190" s="23"/>
      <c r="CI1190" s="23"/>
      <c r="CJ1190" s="23"/>
      <c r="CK1190" s="23"/>
      <c r="CL1190" s="23"/>
      <c r="CM1190" s="23"/>
      <c r="CN1190" s="23"/>
      <c r="CO1190" s="23"/>
      <c r="CP1190" s="26"/>
      <c r="CQ1190" s="23"/>
      <c r="CR1190" s="23"/>
      <c r="CS1190" s="53"/>
      <c r="CT1190" s="23"/>
      <c r="CU1190" s="23"/>
      <c r="CV1190" s="23"/>
      <c r="CW1190" s="23"/>
      <c r="CX1190" s="23"/>
      <c r="CY1190" s="23"/>
      <c r="CZ1190" s="61"/>
      <c r="DA1190" s="23"/>
      <c r="DB1190" s="23"/>
      <c r="DC1190" s="23"/>
      <c r="DD1190" s="23"/>
      <c r="DE1190" s="23"/>
      <c r="DF1190" s="23"/>
      <c r="DG1190" s="79"/>
      <c r="DH1190" s="80"/>
      <c r="DI1190" s="79"/>
      <c r="DJ1190" s="81"/>
      <c r="DK1190" s="47"/>
      <c r="DL1190" s="47"/>
      <c r="DM1190" s="47"/>
      <c r="DN1190" s="23"/>
      <c r="DO1190" s="23"/>
    </row>
    <row r="1191" spans="2:119" ht="15.75" customHeight="1" x14ac:dyDescent="0.3">
      <c r="B1191" s="5"/>
      <c r="C1191" s="5"/>
      <c r="D1191" s="5"/>
      <c r="E1191" s="23"/>
      <c r="F1191" s="23"/>
      <c r="G1191" s="23"/>
      <c r="H1191" s="23"/>
      <c r="I1191" s="23"/>
      <c r="J1191" s="24"/>
      <c r="K1191" s="23"/>
      <c r="L1191" s="24"/>
      <c r="M1191" s="24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  <c r="AA1191" s="23"/>
      <c r="AB1191" s="23"/>
      <c r="AC1191" s="23"/>
      <c r="AD1191" s="23"/>
      <c r="AE1191" s="23"/>
      <c r="AF1191" s="23"/>
      <c r="AG1191" s="23"/>
      <c r="AH1191" s="23"/>
      <c r="AI1191" s="23"/>
      <c r="AJ1191" s="23"/>
      <c r="AK1191" s="27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7"/>
      <c r="AV1191" s="27"/>
      <c r="AW1191" s="27"/>
      <c r="AX1191" s="28"/>
      <c r="AY1191" s="28"/>
      <c r="AZ1191" s="28"/>
      <c r="BA1191" s="28"/>
      <c r="BB1191" s="28"/>
      <c r="BC1191" s="28"/>
      <c r="BD1191" s="23"/>
      <c r="BE1191" s="72"/>
      <c r="BF1191" s="72"/>
      <c r="BG1191" s="72"/>
      <c r="BH1191" s="229"/>
      <c r="BI1191" s="229"/>
      <c r="BJ1191" s="27"/>
      <c r="BK1191" s="27"/>
      <c r="BL1191" s="26"/>
      <c r="BM1191" s="27"/>
      <c r="BN1191" s="23"/>
      <c r="BO1191" s="23"/>
      <c r="BP1191" s="23"/>
      <c r="BQ1191" s="23"/>
      <c r="BR1191" s="27"/>
      <c r="BS1191" s="27"/>
      <c r="BT1191" s="78"/>
      <c r="BU1191" s="229"/>
      <c r="BV1191" s="229"/>
      <c r="BW1191" s="27"/>
      <c r="BX1191" s="27"/>
      <c r="BY1191" s="23"/>
      <c r="BZ1191" s="23"/>
      <c r="CA1191" s="23"/>
      <c r="CB1191" s="27"/>
      <c r="CC1191" s="78"/>
      <c r="CD1191" s="229"/>
      <c r="CE1191" s="229"/>
      <c r="CF1191" s="23"/>
      <c r="CG1191" s="27"/>
      <c r="CH1191" s="23"/>
      <c r="CI1191" s="23"/>
      <c r="CJ1191" s="23"/>
      <c r="CK1191" s="23"/>
      <c r="CL1191" s="82"/>
      <c r="CM1191" s="23"/>
      <c r="CN1191" s="23"/>
      <c r="CO1191" s="23"/>
      <c r="CP1191" s="26"/>
      <c r="CQ1191" s="23"/>
      <c r="CR1191" s="23"/>
      <c r="CS1191" s="53"/>
      <c r="CT1191" s="23"/>
      <c r="CU1191" s="23"/>
      <c r="CV1191" s="23"/>
      <c r="CW1191" s="23"/>
      <c r="CX1191" s="23"/>
      <c r="CY1191" s="23"/>
      <c r="CZ1191" s="61"/>
      <c r="DA1191" s="23"/>
      <c r="DB1191" s="23"/>
      <c r="DC1191" s="23"/>
      <c r="DD1191" s="23"/>
      <c r="DE1191" s="23"/>
      <c r="DF1191" s="23"/>
      <c r="DG1191" s="79"/>
      <c r="DH1191" s="80"/>
      <c r="DI1191" s="79"/>
      <c r="DJ1191" s="81"/>
      <c r="DK1191" s="47"/>
      <c r="DL1191" s="47"/>
      <c r="DM1191" s="47"/>
      <c r="DN1191" s="23"/>
      <c r="DO1191" s="23"/>
    </row>
    <row r="1192" spans="2:119" ht="15.75" customHeight="1" x14ac:dyDescent="0.3">
      <c r="B1192" s="5"/>
      <c r="C1192" s="5"/>
      <c r="D1192" s="5"/>
      <c r="E1192" s="23"/>
      <c r="F1192" s="23"/>
      <c r="G1192" s="23"/>
      <c r="H1192" s="23"/>
      <c r="I1192" s="23"/>
      <c r="J1192" s="24"/>
      <c r="K1192" s="23"/>
      <c r="L1192" s="24"/>
      <c r="M1192" s="24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23"/>
      <c r="AD1192" s="23"/>
      <c r="AE1192" s="23"/>
      <c r="AF1192" s="23"/>
      <c r="AG1192" s="23"/>
      <c r="AH1192" s="23"/>
      <c r="AI1192" s="23"/>
      <c r="AJ1192" s="23"/>
      <c r="AK1192" s="27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7"/>
      <c r="AV1192" s="27"/>
      <c r="AW1192" s="27"/>
      <c r="AX1192" s="28"/>
      <c r="AY1192" s="28"/>
      <c r="AZ1192" s="28"/>
      <c r="BA1192" s="28"/>
      <c r="BB1192" s="28"/>
      <c r="BC1192" s="28"/>
      <c r="BD1192" s="23"/>
      <c r="BE1192" s="72"/>
      <c r="BF1192" s="72"/>
      <c r="BG1192" s="72"/>
      <c r="BH1192" s="229"/>
      <c r="BI1192" s="229"/>
      <c r="BJ1192" s="27"/>
      <c r="BK1192" s="27"/>
      <c r="BL1192" s="26"/>
      <c r="BM1192" s="27"/>
      <c r="BN1192" s="23"/>
      <c r="BO1192" s="23"/>
      <c r="BP1192" s="23"/>
      <c r="BQ1192" s="23"/>
      <c r="BR1192" s="27"/>
      <c r="BS1192" s="27"/>
      <c r="BT1192" s="78"/>
      <c r="BU1192" s="229"/>
      <c r="BV1192" s="229"/>
      <c r="BW1192" s="27"/>
      <c r="BX1192" s="27"/>
      <c r="BY1192" s="23"/>
      <c r="BZ1192" s="23"/>
      <c r="CA1192" s="23"/>
      <c r="CB1192" s="27"/>
      <c r="CC1192" s="78"/>
      <c r="CD1192" s="229"/>
      <c r="CE1192" s="229"/>
      <c r="CF1192" s="23"/>
      <c r="CG1192" s="27"/>
      <c r="CH1192" s="23"/>
      <c r="CI1192" s="23"/>
      <c r="CJ1192" s="23"/>
      <c r="CK1192" s="23"/>
      <c r="CL1192" s="23"/>
      <c r="CM1192" s="23"/>
      <c r="CN1192" s="23"/>
      <c r="CO1192" s="23"/>
      <c r="CP1192" s="26"/>
      <c r="CQ1192" s="23"/>
      <c r="CR1192" s="23"/>
      <c r="CS1192" s="53"/>
      <c r="CT1192" s="23"/>
      <c r="CU1192" s="23"/>
      <c r="CV1192" s="23"/>
      <c r="CW1192" s="23"/>
      <c r="CX1192" s="23"/>
      <c r="CY1192" s="23"/>
      <c r="CZ1192" s="61"/>
      <c r="DA1192" s="23"/>
      <c r="DB1192" s="23"/>
      <c r="DC1192" s="23"/>
      <c r="DD1192" s="23"/>
      <c r="DE1192" s="23"/>
      <c r="DF1192" s="23"/>
      <c r="DG1192" s="79"/>
      <c r="DH1192" s="80"/>
      <c r="DI1192" s="79"/>
      <c r="DJ1192" s="81"/>
      <c r="DK1192" s="47"/>
      <c r="DL1192" s="47"/>
      <c r="DM1192" s="47"/>
      <c r="DN1192" s="23"/>
      <c r="DO1192" s="23"/>
    </row>
    <row r="1193" spans="2:119" ht="15.75" customHeight="1" x14ac:dyDescent="0.3">
      <c r="B1193" s="5"/>
      <c r="C1193" s="5"/>
      <c r="D1193" s="5"/>
      <c r="E1193" s="23"/>
      <c r="F1193" s="23"/>
      <c r="G1193" s="23"/>
      <c r="H1193" s="23"/>
      <c r="I1193" s="23"/>
      <c r="J1193" s="24"/>
      <c r="K1193" s="23"/>
      <c r="L1193" s="24"/>
      <c r="M1193" s="24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23"/>
      <c r="AD1193" s="23"/>
      <c r="AE1193" s="23"/>
      <c r="AF1193" s="23"/>
      <c r="AG1193" s="23"/>
      <c r="AH1193" s="23"/>
      <c r="AI1193" s="23"/>
      <c r="AJ1193" s="23"/>
      <c r="AK1193" s="27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7"/>
      <c r="AV1193" s="27"/>
      <c r="AW1193" s="27"/>
      <c r="AX1193" s="28"/>
      <c r="AY1193" s="28"/>
      <c r="AZ1193" s="28"/>
      <c r="BA1193" s="28"/>
      <c r="BB1193" s="28"/>
      <c r="BC1193" s="28"/>
      <c r="BD1193" s="23"/>
      <c r="BE1193" s="72"/>
      <c r="BF1193" s="72"/>
      <c r="BG1193" s="72"/>
      <c r="BH1193" s="229"/>
      <c r="BI1193" s="229"/>
      <c r="BJ1193" s="27"/>
      <c r="BK1193" s="27"/>
      <c r="BL1193" s="26"/>
      <c r="BM1193" s="27"/>
      <c r="BN1193" s="23"/>
      <c r="BO1193" s="23"/>
      <c r="BP1193" s="23"/>
      <c r="BQ1193" s="23"/>
      <c r="BR1193" s="27"/>
      <c r="BS1193" s="27"/>
      <c r="BT1193" s="78"/>
      <c r="BU1193" s="229"/>
      <c r="BV1193" s="229"/>
      <c r="BW1193" s="27"/>
      <c r="BX1193" s="27"/>
      <c r="BY1193" s="23"/>
      <c r="BZ1193" s="23"/>
      <c r="CA1193" s="23"/>
      <c r="CB1193" s="27"/>
      <c r="CC1193" s="78"/>
      <c r="CD1193" s="229"/>
      <c r="CE1193" s="229"/>
      <c r="CF1193" s="23"/>
      <c r="CG1193" s="27"/>
      <c r="CH1193" s="23"/>
      <c r="CI1193" s="23"/>
      <c r="CJ1193" s="23"/>
      <c r="CK1193" s="23"/>
      <c r="CL1193" s="23"/>
      <c r="CM1193" s="23"/>
      <c r="CN1193" s="23"/>
      <c r="CO1193" s="23"/>
      <c r="CP1193" s="26"/>
      <c r="CQ1193" s="23"/>
      <c r="CR1193" s="23"/>
      <c r="CS1193" s="53"/>
      <c r="CT1193" s="23"/>
      <c r="CU1193" s="23"/>
      <c r="CV1193" s="23"/>
      <c r="CW1193" s="23"/>
      <c r="CX1193" s="23"/>
      <c r="CY1193" s="23"/>
      <c r="CZ1193" s="61"/>
      <c r="DA1193" s="23"/>
      <c r="DB1193" s="23"/>
      <c r="DC1193" s="23"/>
      <c r="DD1193" s="23"/>
      <c r="DE1193" s="23"/>
      <c r="DF1193" s="23"/>
      <c r="DG1193" s="79"/>
      <c r="DH1193" s="80"/>
      <c r="DI1193" s="79"/>
      <c r="DJ1193" s="81"/>
      <c r="DK1193" s="47"/>
      <c r="DL1193" s="47"/>
      <c r="DM1193" s="47"/>
      <c r="DN1193" s="23"/>
      <c r="DO1193" s="23"/>
    </row>
    <row r="1194" spans="2:119" ht="15.75" customHeight="1" x14ac:dyDescent="0.3">
      <c r="B1194" s="5"/>
      <c r="C1194" s="5"/>
      <c r="D1194" s="5"/>
      <c r="E1194" s="23"/>
      <c r="F1194" s="23"/>
      <c r="G1194" s="23"/>
      <c r="H1194" s="23"/>
      <c r="I1194" s="23"/>
      <c r="J1194" s="24"/>
      <c r="K1194" s="23"/>
      <c r="L1194" s="24"/>
      <c r="M1194" s="24"/>
      <c r="N1194" s="23"/>
      <c r="O1194" s="23"/>
      <c r="P1194" s="23"/>
      <c r="Q1194" s="23"/>
      <c r="R1194" s="23"/>
      <c r="S1194" s="23"/>
      <c r="T1194" s="23"/>
      <c r="U1194" s="23"/>
      <c r="V1194" s="23"/>
      <c r="W1194" s="29"/>
      <c r="X1194" s="23"/>
      <c r="Y1194" s="23"/>
      <c r="Z1194" s="23"/>
      <c r="AA1194" s="23"/>
      <c r="AB1194" s="23"/>
      <c r="AC1194" s="23"/>
      <c r="AD1194" s="23"/>
      <c r="AE1194" s="23"/>
      <c r="AF1194" s="23"/>
      <c r="AG1194" s="23"/>
      <c r="AH1194" s="23"/>
      <c r="AI1194" s="23"/>
      <c r="AJ1194" s="23"/>
      <c r="AK1194" s="27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7"/>
      <c r="AV1194" s="27"/>
      <c r="AW1194" s="27"/>
      <c r="AX1194" s="28"/>
      <c r="AY1194" s="28"/>
      <c r="AZ1194" s="28"/>
      <c r="BA1194" s="28"/>
      <c r="BB1194" s="28"/>
      <c r="BC1194" s="28"/>
      <c r="BD1194" s="23"/>
      <c r="BE1194" s="72"/>
      <c r="BF1194" s="72"/>
      <c r="BG1194" s="72"/>
      <c r="BH1194" s="229"/>
      <c r="BI1194" s="229"/>
      <c r="BJ1194" s="27"/>
      <c r="BK1194" s="27"/>
      <c r="BL1194" s="26"/>
      <c r="BM1194" s="27"/>
      <c r="BN1194" s="23"/>
      <c r="BO1194" s="23"/>
      <c r="BP1194" s="23"/>
      <c r="BQ1194" s="23"/>
      <c r="BR1194" s="27"/>
      <c r="BS1194" s="27"/>
      <c r="BT1194" s="78"/>
      <c r="BU1194" s="229"/>
      <c r="BV1194" s="229"/>
      <c r="BW1194" s="27"/>
      <c r="BX1194" s="27"/>
      <c r="BY1194" s="23"/>
      <c r="BZ1194" s="23"/>
      <c r="CA1194" s="23"/>
      <c r="CB1194" s="27"/>
      <c r="CC1194" s="78"/>
      <c r="CD1194" s="229"/>
      <c r="CE1194" s="229"/>
      <c r="CF1194" s="23"/>
      <c r="CG1194" s="27"/>
      <c r="CH1194" s="23"/>
      <c r="CI1194" s="23"/>
      <c r="CJ1194" s="23"/>
      <c r="CK1194" s="23"/>
      <c r="CL1194" s="82"/>
      <c r="CM1194" s="23"/>
      <c r="CN1194" s="23"/>
      <c r="CO1194" s="23"/>
      <c r="CP1194" s="26"/>
      <c r="CQ1194" s="23"/>
      <c r="CR1194" s="23"/>
      <c r="CS1194" s="53"/>
      <c r="CT1194" s="23"/>
      <c r="CU1194" s="23"/>
      <c r="CV1194" s="23"/>
      <c r="CW1194" s="23"/>
      <c r="CX1194" s="23"/>
      <c r="CY1194" s="23"/>
      <c r="CZ1194" s="61"/>
      <c r="DA1194" s="23"/>
      <c r="DB1194" s="23"/>
      <c r="DC1194" s="23"/>
      <c r="DD1194" s="23"/>
      <c r="DE1194" s="23"/>
      <c r="DF1194" s="23"/>
      <c r="DG1194" s="79"/>
      <c r="DH1194" s="80"/>
      <c r="DI1194" s="79"/>
      <c r="DJ1194" s="81"/>
      <c r="DK1194" s="47"/>
      <c r="DL1194" s="47"/>
      <c r="DM1194" s="47"/>
      <c r="DN1194" s="23"/>
      <c r="DO1194" s="23"/>
    </row>
    <row r="1195" spans="2:119" ht="15.75" customHeight="1" x14ac:dyDescent="0.3">
      <c r="B1195" s="5"/>
      <c r="C1195" s="5"/>
      <c r="D1195" s="5"/>
      <c r="E1195" s="23"/>
      <c r="F1195" s="23"/>
      <c r="G1195" s="23"/>
      <c r="H1195" s="23"/>
      <c r="I1195" s="23"/>
      <c r="J1195" s="24"/>
      <c r="K1195" s="23"/>
      <c r="L1195" s="24"/>
      <c r="M1195" s="24"/>
      <c r="N1195" s="23"/>
      <c r="O1195" s="23"/>
      <c r="P1195" s="23"/>
      <c r="Q1195" s="23"/>
      <c r="R1195" s="23"/>
      <c r="S1195" s="23"/>
      <c r="T1195" s="23"/>
      <c r="U1195" s="23"/>
      <c r="V1195" s="23"/>
      <c r="W1195" s="29"/>
      <c r="X1195" s="23"/>
      <c r="Y1195" s="23"/>
      <c r="Z1195" s="23"/>
      <c r="AA1195" s="23"/>
      <c r="AB1195" s="23"/>
      <c r="AC1195" s="23"/>
      <c r="AD1195" s="23"/>
      <c r="AE1195" s="23"/>
      <c r="AF1195" s="23"/>
      <c r="AG1195" s="23"/>
      <c r="AH1195" s="23"/>
      <c r="AI1195" s="23"/>
      <c r="AJ1195" s="23"/>
      <c r="AK1195" s="27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7"/>
      <c r="AV1195" s="27"/>
      <c r="AW1195" s="27"/>
      <c r="AX1195" s="28"/>
      <c r="AY1195" s="28"/>
      <c r="AZ1195" s="28"/>
      <c r="BA1195" s="28"/>
      <c r="BB1195" s="28"/>
      <c r="BC1195" s="28"/>
      <c r="BD1195" s="23"/>
      <c r="BE1195" s="72"/>
      <c r="BF1195" s="72"/>
      <c r="BG1195" s="72"/>
      <c r="BH1195" s="229"/>
      <c r="BI1195" s="229"/>
      <c r="BJ1195" s="27"/>
      <c r="BK1195" s="27"/>
      <c r="BL1195" s="26"/>
      <c r="BM1195" s="27"/>
      <c r="BN1195" s="23"/>
      <c r="BO1195" s="23"/>
      <c r="BP1195" s="23"/>
      <c r="BQ1195" s="23"/>
      <c r="BR1195" s="27"/>
      <c r="BS1195" s="27"/>
      <c r="BT1195" s="78"/>
      <c r="BU1195" s="229"/>
      <c r="BV1195" s="229"/>
      <c r="BW1195" s="27"/>
      <c r="BX1195" s="27"/>
      <c r="BY1195" s="23"/>
      <c r="BZ1195" s="23"/>
      <c r="CA1195" s="23"/>
      <c r="CB1195" s="27"/>
      <c r="CC1195" s="78"/>
      <c r="CD1195" s="229"/>
      <c r="CE1195" s="229"/>
      <c r="CF1195" s="23"/>
      <c r="CG1195" s="27"/>
      <c r="CH1195" s="23"/>
      <c r="CI1195" s="23"/>
      <c r="CJ1195" s="23"/>
      <c r="CK1195" s="23"/>
      <c r="CL1195" s="23"/>
      <c r="CM1195" s="23"/>
      <c r="CN1195" s="23"/>
      <c r="CO1195" s="23"/>
      <c r="CP1195" s="26"/>
      <c r="CQ1195" s="23"/>
      <c r="CR1195" s="23"/>
      <c r="CS1195" s="53"/>
      <c r="CT1195" s="23"/>
      <c r="CU1195" s="23"/>
      <c r="CV1195" s="23"/>
      <c r="CW1195" s="23"/>
      <c r="CX1195" s="23"/>
      <c r="CY1195" s="23"/>
      <c r="CZ1195" s="61"/>
      <c r="DA1195" s="23"/>
      <c r="DB1195" s="23"/>
      <c r="DC1195" s="23"/>
      <c r="DD1195" s="23"/>
      <c r="DE1195" s="23"/>
      <c r="DF1195" s="23"/>
      <c r="DG1195" s="79"/>
      <c r="DH1195" s="80"/>
      <c r="DI1195" s="79"/>
      <c r="DJ1195" s="81"/>
      <c r="DK1195" s="47"/>
      <c r="DL1195" s="47"/>
      <c r="DM1195" s="47"/>
      <c r="DN1195" s="23"/>
      <c r="DO1195" s="23"/>
    </row>
    <row r="1196" spans="2:119" ht="15.75" customHeight="1" x14ac:dyDescent="0.3">
      <c r="B1196" s="5"/>
      <c r="C1196" s="5"/>
      <c r="D1196" s="5"/>
      <c r="E1196" s="23"/>
      <c r="F1196" s="23"/>
      <c r="G1196" s="23"/>
      <c r="H1196" s="23"/>
      <c r="I1196" s="23"/>
      <c r="J1196" s="24"/>
      <c r="K1196" s="23"/>
      <c r="L1196" s="24"/>
      <c r="M1196" s="24"/>
      <c r="N1196" s="23"/>
      <c r="O1196" s="23"/>
      <c r="P1196" s="23"/>
      <c r="Q1196" s="23"/>
      <c r="R1196" s="23"/>
      <c r="S1196" s="23"/>
      <c r="T1196" s="23"/>
      <c r="U1196" s="23"/>
      <c r="V1196" s="23"/>
      <c r="W1196" s="29"/>
      <c r="X1196" s="23"/>
      <c r="Y1196" s="23"/>
      <c r="Z1196" s="23"/>
      <c r="AA1196" s="23"/>
      <c r="AB1196" s="23"/>
      <c r="AC1196" s="23"/>
      <c r="AD1196" s="23"/>
      <c r="AE1196" s="23"/>
      <c r="AF1196" s="23"/>
      <c r="AG1196" s="23"/>
      <c r="AH1196" s="23"/>
      <c r="AI1196" s="23"/>
      <c r="AJ1196" s="23"/>
      <c r="AK1196" s="27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7"/>
      <c r="AV1196" s="27"/>
      <c r="AW1196" s="27"/>
      <c r="AX1196" s="28"/>
      <c r="AY1196" s="28"/>
      <c r="AZ1196" s="28"/>
      <c r="BA1196" s="28"/>
      <c r="BB1196" s="28"/>
      <c r="BC1196" s="28"/>
      <c r="BD1196" s="23"/>
      <c r="BE1196" s="72"/>
      <c r="BF1196" s="72"/>
      <c r="BG1196" s="72"/>
      <c r="BH1196" s="229"/>
      <c r="BI1196" s="229"/>
      <c r="BJ1196" s="27"/>
      <c r="BK1196" s="27"/>
      <c r="BL1196" s="26"/>
      <c r="BM1196" s="27"/>
      <c r="BN1196" s="23"/>
      <c r="BO1196" s="23"/>
      <c r="BP1196" s="23"/>
      <c r="BQ1196" s="23"/>
      <c r="BR1196" s="27"/>
      <c r="BS1196" s="27"/>
      <c r="BT1196" s="78"/>
      <c r="BU1196" s="229"/>
      <c r="BV1196" s="229"/>
      <c r="BW1196" s="27"/>
      <c r="BX1196" s="27"/>
      <c r="BY1196" s="23"/>
      <c r="BZ1196" s="23"/>
      <c r="CA1196" s="23"/>
      <c r="CB1196" s="27"/>
      <c r="CC1196" s="78"/>
      <c r="CD1196" s="229"/>
      <c r="CE1196" s="229"/>
      <c r="CF1196" s="23"/>
      <c r="CG1196" s="27"/>
      <c r="CH1196" s="23"/>
      <c r="CI1196" s="23"/>
      <c r="CJ1196" s="23"/>
      <c r="CK1196" s="23"/>
      <c r="CL1196" s="23"/>
      <c r="CM1196" s="23"/>
      <c r="CN1196" s="23"/>
      <c r="CO1196" s="23"/>
      <c r="CP1196" s="26"/>
      <c r="CQ1196" s="23"/>
      <c r="CR1196" s="23"/>
      <c r="CS1196" s="53"/>
      <c r="CT1196" s="23"/>
      <c r="CU1196" s="23"/>
      <c r="CV1196" s="23"/>
      <c r="CW1196" s="23"/>
      <c r="CX1196" s="23"/>
      <c r="CY1196" s="23"/>
      <c r="CZ1196" s="61"/>
      <c r="DA1196" s="23"/>
      <c r="DB1196" s="23"/>
      <c r="DC1196" s="23"/>
      <c r="DD1196" s="23"/>
      <c r="DE1196" s="23"/>
      <c r="DF1196" s="23"/>
      <c r="DG1196" s="79"/>
      <c r="DH1196" s="80"/>
      <c r="DI1196" s="79"/>
      <c r="DJ1196" s="81"/>
      <c r="DK1196" s="47"/>
      <c r="DL1196" s="47"/>
      <c r="DM1196" s="47"/>
      <c r="DN1196" s="23"/>
      <c r="DO1196" s="23"/>
    </row>
    <row r="1197" spans="2:119" ht="15.75" customHeight="1" x14ac:dyDescent="0.3">
      <c r="B1197" s="5"/>
      <c r="C1197" s="5"/>
      <c r="D1197" s="5"/>
      <c r="E1197" s="23"/>
      <c r="F1197" s="23"/>
      <c r="G1197" s="23"/>
      <c r="H1197" s="23"/>
      <c r="I1197" s="23"/>
      <c r="J1197" s="24"/>
      <c r="K1197" s="23"/>
      <c r="L1197" s="24"/>
      <c r="M1197" s="24"/>
      <c r="N1197" s="23"/>
      <c r="O1197" s="23"/>
      <c r="P1197" s="23"/>
      <c r="Q1197" s="23"/>
      <c r="R1197" s="23"/>
      <c r="S1197" s="23"/>
      <c r="T1197" s="23"/>
      <c r="U1197" s="23"/>
      <c r="V1197" s="23"/>
      <c r="W1197" s="29"/>
      <c r="X1197" s="23"/>
      <c r="Y1197" s="23"/>
      <c r="Z1197" s="23"/>
      <c r="AA1197" s="23"/>
      <c r="AB1197" s="23"/>
      <c r="AC1197" s="23"/>
      <c r="AD1197" s="23"/>
      <c r="AE1197" s="23"/>
      <c r="AF1197" s="23"/>
      <c r="AG1197" s="23"/>
      <c r="AH1197" s="23"/>
      <c r="AI1197" s="23"/>
      <c r="AJ1197" s="23"/>
      <c r="AK1197" s="27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7"/>
      <c r="AV1197" s="27"/>
      <c r="AW1197" s="27"/>
      <c r="AX1197" s="28"/>
      <c r="AY1197" s="28"/>
      <c r="AZ1197" s="28"/>
      <c r="BA1197" s="28"/>
      <c r="BB1197" s="28"/>
      <c r="BC1197" s="28"/>
      <c r="BD1197" s="23"/>
      <c r="BE1197" s="72"/>
      <c r="BF1197" s="72"/>
      <c r="BG1197" s="72"/>
      <c r="BH1197" s="229"/>
      <c r="BI1197" s="229"/>
      <c r="BJ1197" s="27"/>
      <c r="BK1197" s="27"/>
      <c r="BL1197" s="26"/>
      <c r="BM1197" s="27"/>
      <c r="BN1197" s="23"/>
      <c r="BO1197" s="23"/>
      <c r="BP1197" s="23"/>
      <c r="BQ1197" s="23"/>
      <c r="BR1197" s="27"/>
      <c r="BS1197" s="27"/>
      <c r="BT1197" s="78"/>
      <c r="BU1197" s="229"/>
      <c r="BV1197" s="229"/>
      <c r="BW1197" s="27"/>
      <c r="BX1197" s="27"/>
      <c r="BY1197" s="23"/>
      <c r="BZ1197" s="23"/>
      <c r="CA1197" s="23"/>
      <c r="CB1197" s="27"/>
      <c r="CC1197" s="78"/>
      <c r="CD1197" s="229"/>
      <c r="CE1197" s="229"/>
      <c r="CF1197" s="23"/>
      <c r="CG1197" s="27"/>
      <c r="CH1197" s="23"/>
      <c r="CI1197" s="23"/>
      <c r="CJ1197" s="23"/>
      <c r="CK1197" s="23"/>
      <c r="CL1197" s="82"/>
      <c r="CM1197" s="23"/>
      <c r="CN1197" s="23"/>
      <c r="CO1197" s="23"/>
      <c r="CP1197" s="26"/>
      <c r="CQ1197" s="23"/>
      <c r="CR1197" s="23"/>
      <c r="CS1197" s="53"/>
      <c r="CT1197" s="23"/>
      <c r="CU1197" s="23"/>
      <c r="CV1197" s="23"/>
      <c r="CW1197" s="23"/>
      <c r="CX1197" s="23"/>
      <c r="CY1197" s="23"/>
      <c r="CZ1197" s="61"/>
      <c r="DA1197" s="23"/>
      <c r="DB1197" s="23"/>
      <c r="DC1197" s="23"/>
      <c r="DD1197" s="23"/>
      <c r="DE1197" s="23"/>
      <c r="DF1197" s="23"/>
      <c r="DG1197" s="79"/>
      <c r="DH1197" s="80"/>
      <c r="DI1197" s="79"/>
      <c r="DJ1197" s="81"/>
      <c r="DK1197" s="47"/>
      <c r="DL1197" s="47"/>
      <c r="DM1197" s="47"/>
      <c r="DN1197" s="23"/>
      <c r="DO1197" s="23"/>
    </row>
    <row r="1198" spans="2:119" ht="15.75" customHeight="1" x14ac:dyDescent="0.3">
      <c r="B1198" s="5"/>
      <c r="C1198" s="5"/>
      <c r="D1198" s="5"/>
      <c r="E1198" s="23"/>
      <c r="F1198" s="23"/>
      <c r="G1198" s="23"/>
      <c r="H1198" s="23"/>
      <c r="I1198" s="23"/>
      <c r="J1198" s="24"/>
      <c r="K1198" s="23"/>
      <c r="L1198" s="24"/>
      <c r="M1198" s="24"/>
      <c r="N1198" s="23"/>
      <c r="O1198" s="23"/>
      <c r="P1198" s="23"/>
      <c r="Q1198" s="23"/>
      <c r="R1198" s="23"/>
      <c r="S1198" s="23"/>
      <c r="T1198" s="23"/>
      <c r="U1198" s="23"/>
      <c r="V1198" s="23"/>
      <c r="W1198" s="29"/>
      <c r="X1198" s="23"/>
      <c r="Y1198" s="23"/>
      <c r="Z1198" s="23"/>
      <c r="AA1198" s="23"/>
      <c r="AB1198" s="23"/>
      <c r="AC1198" s="23"/>
      <c r="AD1198" s="23"/>
      <c r="AE1198" s="23"/>
      <c r="AF1198" s="23"/>
      <c r="AG1198" s="23"/>
      <c r="AH1198" s="23"/>
      <c r="AI1198" s="23"/>
      <c r="AJ1198" s="23"/>
      <c r="AK1198" s="27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7"/>
      <c r="AV1198" s="27"/>
      <c r="AW1198" s="27"/>
      <c r="AX1198" s="28"/>
      <c r="AY1198" s="28"/>
      <c r="AZ1198" s="28"/>
      <c r="BA1198" s="28"/>
      <c r="BB1198" s="28"/>
      <c r="BC1198" s="28"/>
      <c r="BD1198" s="23"/>
      <c r="BE1198" s="72"/>
      <c r="BF1198" s="72"/>
      <c r="BG1198" s="72"/>
      <c r="BH1198" s="229"/>
      <c r="BI1198" s="229"/>
      <c r="BJ1198" s="27"/>
      <c r="BK1198" s="27"/>
      <c r="BL1198" s="26"/>
      <c r="BM1198" s="27"/>
      <c r="BN1198" s="23"/>
      <c r="BO1198" s="23"/>
      <c r="BP1198" s="23"/>
      <c r="BQ1198" s="23"/>
      <c r="BR1198" s="27"/>
      <c r="BS1198" s="27"/>
      <c r="BT1198" s="78"/>
      <c r="BU1198" s="229"/>
      <c r="BV1198" s="229"/>
      <c r="BW1198" s="27"/>
      <c r="BX1198" s="27"/>
      <c r="BY1198" s="23"/>
      <c r="BZ1198" s="23"/>
      <c r="CA1198" s="23"/>
      <c r="CB1198" s="27"/>
      <c r="CC1198" s="78"/>
      <c r="CD1198" s="229"/>
      <c r="CE1198" s="229"/>
      <c r="CF1198" s="23"/>
      <c r="CG1198" s="27"/>
      <c r="CH1198" s="23"/>
      <c r="CI1198" s="23"/>
      <c r="CJ1198" s="23"/>
      <c r="CK1198" s="23"/>
      <c r="CL1198" s="23"/>
      <c r="CM1198" s="23"/>
      <c r="CN1198" s="23"/>
      <c r="CO1198" s="23"/>
      <c r="CP1198" s="26"/>
      <c r="CQ1198" s="23"/>
      <c r="CR1198" s="23"/>
      <c r="CS1198" s="53"/>
      <c r="CT1198" s="23"/>
      <c r="CU1198" s="23"/>
      <c r="CV1198" s="23"/>
      <c r="CW1198" s="23"/>
      <c r="CX1198" s="23"/>
      <c r="CY1198" s="23"/>
      <c r="CZ1198" s="61"/>
      <c r="DA1198" s="23"/>
      <c r="DB1198" s="23"/>
      <c r="DC1198" s="23"/>
      <c r="DD1198" s="23"/>
      <c r="DE1198" s="23"/>
      <c r="DF1198" s="23"/>
      <c r="DG1198" s="79"/>
      <c r="DH1198" s="80"/>
      <c r="DI1198" s="79"/>
      <c r="DJ1198" s="81"/>
      <c r="DK1198" s="47"/>
      <c r="DL1198" s="47"/>
      <c r="DM1198" s="47"/>
      <c r="DN1198" s="23"/>
      <c r="DO1198" s="23"/>
    </row>
    <row r="1199" spans="2:119" ht="15.75" customHeight="1" x14ac:dyDescent="0.3">
      <c r="B1199" s="5"/>
      <c r="C1199" s="5"/>
      <c r="D1199" s="5"/>
      <c r="E1199" s="23"/>
      <c r="F1199" s="23"/>
      <c r="G1199" s="23"/>
      <c r="H1199" s="23"/>
      <c r="I1199" s="23"/>
      <c r="J1199" s="24"/>
      <c r="K1199" s="23"/>
      <c r="L1199" s="24"/>
      <c r="M1199" s="24"/>
      <c r="N1199" s="23"/>
      <c r="O1199" s="23"/>
      <c r="P1199" s="23"/>
      <c r="Q1199" s="23"/>
      <c r="R1199" s="23"/>
      <c r="S1199" s="23"/>
      <c r="T1199" s="23"/>
      <c r="U1199" s="23"/>
      <c r="V1199" s="23"/>
      <c r="W1199" s="29"/>
      <c r="X1199" s="23"/>
      <c r="Y1199" s="23"/>
      <c r="Z1199" s="23"/>
      <c r="AA1199" s="23"/>
      <c r="AB1199" s="23"/>
      <c r="AC1199" s="23"/>
      <c r="AD1199" s="23"/>
      <c r="AE1199" s="23"/>
      <c r="AF1199" s="23"/>
      <c r="AG1199" s="23"/>
      <c r="AH1199" s="23"/>
      <c r="AI1199" s="23"/>
      <c r="AJ1199" s="23"/>
      <c r="AK1199" s="27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7"/>
      <c r="AV1199" s="27"/>
      <c r="AW1199" s="27"/>
      <c r="AX1199" s="28"/>
      <c r="AY1199" s="28"/>
      <c r="AZ1199" s="28"/>
      <c r="BA1199" s="28"/>
      <c r="BB1199" s="28"/>
      <c r="BC1199" s="28"/>
      <c r="BD1199" s="23"/>
      <c r="BE1199" s="72"/>
      <c r="BF1199" s="72"/>
      <c r="BG1199" s="72"/>
      <c r="BH1199" s="229"/>
      <c r="BI1199" s="229"/>
      <c r="BJ1199" s="27"/>
      <c r="BK1199" s="27"/>
      <c r="BL1199" s="26"/>
      <c r="BM1199" s="27"/>
      <c r="BN1199" s="23"/>
      <c r="BO1199" s="23"/>
      <c r="BP1199" s="23"/>
      <c r="BQ1199" s="23"/>
      <c r="BR1199" s="27"/>
      <c r="BS1199" s="27"/>
      <c r="BT1199" s="78"/>
      <c r="BU1199" s="229"/>
      <c r="BV1199" s="229"/>
      <c r="BW1199" s="27"/>
      <c r="BX1199" s="27"/>
      <c r="BY1199" s="23"/>
      <c r="BZ1199" s="23"/>
      <c r="CA1199" s="23"/>
      <c r="CB1199" s="27"/>
      <c r="CC1199" s="78"/>
      <c r="CD1199" s="229"/>
      <c r="CE1199" s="229"/>
      <c r="CF1199" s="23"/>
      <c r="CG1199" s="27"/>
      <c r="CH1199" s="23"/>
      <c r="CI1199" s="23"/>
      <c r="CJ1199" s="23"/>
      <c r="CK1199" s="23"/>
      <c r="CL1199" s="23"/>
      <c r="CM1199" s="23"/>
      <c r="CN1199" s="23"/>
      <c r="CO1199" s="23"/>
      <c r="CP1199" s="26"/>
      <c r="CQ1199" s="23"/>
      <c r="CR1199" s="23"/>
      <c r="CS1199" s="53"/>
      <c r="CT1199" s="23"/>
      <c r="CU1199" s="23"/>
      <c r="CV1199" s="23"/>
      <c r="CW1199" s="23"/>
      <c r="CX1199" s="23"/>
      <c r="CY1199" s="23"/>
      <c r="CZ1199" s="61"/>
      <c r="DA1199" s="23"/>
      <c r="DB1199" s="23"/>
      <c r="DC1199" s="23"/>
      <c r="DD1199" s="23"/>
      <c r="DE1199" s="23"/>
      <c r="DF1199" s="23"/>
      <c r="DG1199" s="79"/>
      <c r="DH1199" s="80"/>
      <c r="DI1199" s="79"/>
      <c r="DJ1199" s="81"/>
      <c r="DK1199" s="47"/>
      <c r="DL1199" s="47"/>
      <c r="DM1199" s="47"/>
      <c r="DN1199" s="23"/>
      <c r="DO1199" s="23"/>
    </row>
    <row r="1200" spans="2:119" ht="15.75" customHeight="1" x14ac:dyDescent="0.3">
      <c r="B1200" s="5"/>
      <c r="C1200" s="5"/>
      <c r="D1200" s="5"/>
      <c r="E1200" s="23"/>
      <c r="F1200" s="23"/>
      <c r="G1200" s="23"/>
      <c r="H1200" s="23"/>
      <c r="I1200" s="23"/>
      <c r="J1200" s="24"/>
      <c r="K1200" s="23"/>
      <c r="L1200" s="24"/>
      <c r="M1200" s="24"/>
      <c r="N1200" s="23"/>
      <c r="O1200" s="23"/>
      <c r="P1200" s="23"/>
      <c r="Q1200" s="23"/>
      <c r="R1200" s="23"/>
      <c r="S1200" s="29"/>
      <c r="T1200" s="23"/>
      <c r="U1200" s="23"/>
      <c r="V1200" s="23"/>
      <c r="W1200" s="29"/>
      <c r="X1200" s="30"/>
      <c r="Y1200" s="23"/>
      <c r="Z1200" s="23"/>
      <c r="AA1200" s="23"/>
      <c r="AB1200" s="23"/>
      <c r="AC1200" s="23"/>
      <c r="AD1200" s="23"/>
      <c r="AE1200" s="23"/>
      <c r="AF1200" s="23"/>
      <c r="AG1200" s="23"/>
      <c r="AH1200" s="23"/>
      <c r="AI1200" s="23"/>
      <c r="AJ1200" s="23"/>
      <c r="AK1200" s="27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7"/>
      <c r="AV1200" s="27"/>
      <c r="AW1200" s="27"/>
      <c r="AX1200" s="28"/>
      <c r="AY1200" s="28"/>
      <c r="AZ1200" s="28"/>
      <c r="BA1200" s="28"/>
      <c r="BB1200" s="28"/>
      <c r="BC1200" s="28"/>
      <c r="BD1200" s="23"/>
      <c r="BE1200" s="72"/>
      <c r="BF1200" s="72"/>
      <c r="BG1200" s="72"/>
      <c r="BH1200" s="229"/>
      <c r="BI1200" s="229"/>
      <c r="BJ1200" s="27"/>
      <c r="BK1200" s="27"/>
      <c r="BL1200" s="26"/>
      <c r="BM1200" s="27"/>
      <c r="BN1200" s="23"/>
      <c r="BO1200" s="23"/>
      <c r="BP1200" s="23"/>
      <c r="BQ1200" s="23"/>
      <c r="BR1200" s="27"/>
      <c r="BS1200" s="27"/>
      <c r="BT1200" s="78"/>
      <c r="BU1200" s="229"/>
      <c r="BV1200" s="229"/>
      <c r="BW1200" s="27"/>
      <c r="BX1200" s="27"/>
      <c r="BY1200" s="23"/>
      <c r="BZ1200" s="23"/>
      <c r="CA1200" s="23"/>
      <c r="CB1200" s="27"/>
      <c r="CC1200" s="78"/>
      <c r="CD1200" s="229"/>
      <c r="CE1200" s="229"/>
      <c r="CF1200" s="23"/>
      <c r="CG1200" s="27"/>
      <c r="CH1200" s="23"/>
      <c r="CI1200" s="23"/>
      <c r="CJ1200" s="23"/>
      <c r="CK1200" s="23"/>
      <c r="CL1200" s="82"/>
      <c r="CM1200" s="23"/>
      <c r="CN1200" s="23"/>
      <c r="CO1200" s="23"/>
      <c r="CP1200" s="26"/>
      <c r="CQ1200" s="23"/>
      <c r="CR1200" s="23"/>
      <c r="CS1200" s="53"/>
      <c r="CT1200" s="23"/>
      <c r="CU1200" s="23"/>
      <c r="CV1200" s="23"/>
      <c r="CW1200" s="23"/>
      <c r="CX1200" s="23"/>
      <c r="CY1200" s="23"/>
      <c r="CZ1200" s="61"/>
      <c r="DA1200" s="23"/>
      <c r="DB1200" s="23"/>
      <c r="DC1200" s="23"/>
      <c r="DD1200" s="23"/>
      <c r="DE1200" s="23"/>
      <c r="DF1200" s="23"/>
      <c r="DG1200" s="79"/>
      <c r="DH1200" s="80"/>
      <c r="DI1200" s="79"/>
      <c r="DJ1200" s="81"/>
      <c r="DK1200" s="47"/>
      <c r="DL1200" s="47"/>
      <c r="DM1200" s="47"/>
      <c r="DN1200" s="23"/>
      <c r="DO1200" s="23"/>
    </row>
    <row r="1201" spans="2:119" ht="15.75" customHeight="1" x14ac:dyDescent="0.3">
      <c r="B1201" s="5"/>
      <c r="C1201" s="5"/>
      <c r="D1201" s="5"/>
      <c r="E1201" s="23"/>
      <c r="F1201" s="23"/>
      <c r="G1201" s="23"/>
      <c r="H1201" s="23"/>
      <c r="I1201" s="23"/>
      <c r="J1201" s="24"/>
      <c r="K1201" s="23"/>
      <c r="L1201" s="24"/>
      <c r="M1201" s="24"/>
      <c r="N1201" s="23"/>
      <c r="O1201" s="23"/>
      <c r="P1201" s="23"/>
      <c r="Q1201" s="23"/>
      <c r="R1201" s="23"/>
      <c r="S1201" s="29"/>
      <c r="T1201" s="23"/>
      <c r="U1201" s="23"/>
      <c r="V1201" s="23"/>
      <c r="W1201" s="29"/>
      <c r="X1201" s="30"/>
      <c r="Y1201" s="23"/>
      <c r="Z1201" s="23"/>
      <c r="AA1201" s="23"/>
      <c r="AB1201" s="23"/>
      <c r="AC1201" s="23"/>
      <c r="AD1201" s="23"/>
      <c r="AE1201" s="23"/>
      <c r="AF1201" s="23"/>
      <c r="AG1201" s="23"/>
      <c r="AH1201" s="23"/>
      <c r="AI1201" s="23"/>
      <c r="AJ1201" s="23"/>
      <c r="AK1201" s="27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7"/>
      <c r="AV1201" s="27"/>
      <c r="AW1201" s="27"/>
      <c r="AX1201" s="28"/>
      <c r="AY1201" s="28"/>
      <c r="AZ1201" s="28"/>
      <c r="BA1201" s="28"/>
      <c r="BB1201" s="28"/>
      <c r="BC1201" s="28"/>
      <c r="BD1201" s="23"/>
      <c r="BE1201" s="72"/>
      <c r="BF1201" s="72"/>
      <c r="BG1201" s="72"/>
      <c r="BH1201" s="229"/>
      <c r="BI1201" s="229"/>
      <c r="BJ1201" s="27"/>
      <c r="BK1201" s="27"/>
      <c r="BL1201" s="26"/>
      <c r="BM1201" s="27"/>
      <c r="BN1201" s="23"/>
      <c r="BO1201" s="23"/>
      <c r="BP1201" s="23"/>
      <c r="BQ1201" s="23"/>
      <c r="BR1201" s="27"/>
      <c r="BS1201" s="27"/>
      <c r="BT1201" s="78"/>
      <c r="BU1201" s="229"/>
      <c r="BV1201" s="229"/>
      <c r="BW1201" s="27"/>
      <c r="BX1201" s="27"/>
      <c r="BY1201" s="23"/>
      <c r="BZ1201" s="23"/>
      <c r="CA1201" s="23"/>
      <c r="CB1201" s="27"/>
      <c r="CC1201" s="78"/>
      <c r="CD1201" s="229"/>
      <c r="CE1201" s="229"/>
      <c r="CF1201" s="23"/>
      <c r="CG1201" s="27"/>
      <c r="CH1201" s="23"/>
      <c r="CI1201" s="23"/>
      <c r="CJ1201" s="23"/>
      <c r="CK1201" s="23"/>
      <c r="CL1201" s="23"/>
      <c r="CM1201" s="23"/>
      <c r="CN1201" s="23"/>
      <c r="CO1201" s="23"/>
      <c r="CP1201" s="26"/>
      <c r="CQ1201" s="23"/>
      <c r="CR1201" s="23"/>
      <c r="CS1201" s="53"/>
      <c r="CT1201" s="23"/>
      <c r="CU1201" s="23"/>
      <c r="CV1201" s="23"/>
      <c r="CW1201" s="23"/>
      <c r="CX1201" s="23"/>
      <c r="CY1201" s="23"/>
      <c r="CZ1201" s="61"/>
      <c r="DA1201" s="23"/>
      <c r="DB1201" s="23"/>
      <c r="DC1201" s="23"/>
      <c r="DD1201" s="23"/>
      <c r="DE1201" s="23"/>
      <c r="DF1201" s="23"/>
      <c r="DG1201" s="79"/>
      <c r="DH1201" s="80"/>
      <c r="DI1201" s="79"/>
      <c r="DJ1201" s="81"/>
      <c r="DK1201" s="47"/>
      <c r="DL1201" s="47"/>
      <c r="DM1201" s="47"/>
      <c r="DN1201" s="23"/>
      <c r="DO1201" s="23"/>
    </row>
    <row r="1202" spans="2:119" ht="15.75" customHeight="1" x14ac:dyDescent="0.3">
      <c r="B1202" s="5"/>
      <c r="C1202" s="5"/>
      <c r="D1202" s="5"/>
      <c r="E1202" s="23"/>
      <c r="F1202" s="23"/>
      <c r="G1202" s="23"/>
      <c r="H1202" s="23"/>
      <c r="I1202" s="23"/>
      <c r="J1202" s="24"/>
      <c r="K1202" s="23"/>
      <c r="L1202" s="24"/>
      <c r="M1202" s="24"/>
      <c r="N1202" s="23"/>
      <c r="O1202" s="23"/>
      <c r="P1202" s="23"/>
      <c r="Q1202" s="23"/>
      <c r="R1202" s="23"/>
      <c r="S1202" s="29"/>
      <c r="T1202" s="23"/>
      <c r="U1202" s="23"/>
      <c r="V1202" s="23"/>
      <c r="W1202" s="29"/>
      <c r="X1202" s="30"/>
      <c r="Y1202" s="23"/>
      <c r="Z1202" s="23"/>
      <c r="AA1202" s="23"/>
      <c r="AB1202" s="23"/>
      <c r="AC1202" s="23"/>
      <c r="AD1202" s="23"/>
      <c r="AE1202" s="23"/>
      <c r="AF1202" s="23"/>
      <c r="AG1202" s="23"/>
      <c r="AH1202" s="23"/>
      <c r="AI1202" s="23"/>
      <c r="AJ1202" s="23"/>
      <c r="AK1202" s="27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7"/>
      <c r="AV1202" s="27"/>
      <c r="AW1202" s="27"/>
      <c r="AX1202" s="28"/>
      <c r="AY1202" s="28"/>
      <c r="AZ1202" s="28"/>
      <c r="BA1202" s="28"/>
      <c r="BB1202" s="28"/>
      <c r="BC1202" s="28"/>
      <c r="BD1202" s="23"/>
      <c r="BE1202" s="72"/>
      <c r="BF1202" s="72"/>
      <c r="BG1202" s="72"/>
      <c r="BH1202" s="229"/>
      <c r="BI1202" s="229"/>
      <c r="BJ1202" s="27"/>
      <c r="BK1202" s="27"/>
      <c r="BL1202" s="26"/>
      <c r="BM1202" s="27"/>
      <c r="BN1202" s="23"/>
      <c r="BO1202" s="23"/>
      <c r="BP1202" s="23"/>
      <c r="BQ1202" s="23"/>
      <c r="BR1202" s="27"/>
      <c r="BS1202" s="27"/>
      <c r="BT1202" s="78"/>
      <c r="BU1202" s="229"/>
      <c r="BV1202" s="229"/>
      <c r="BW1202" s="27"/>
      <c r="BX1202" s="27"/>
      <c r="BY1202" s="23"/>
      <c r="BZ1202" s="23"/>
      <c r="CA1202" s="23"/>
      <c r="CB1202" s="27"/>
      <c r="CC1202" s="78"/>
      <c r="CD1202" s="229"/>
      <c r="CE1202" s="229"/>
      <c r="CF1202" s="23"/>
      <c r="CG1202" s="27"/>
      <c r="CH1202" s="23"/>
      <c r="CI1202" s="23"/>
      <c r="CJ1202" s="23"/>
      <c r="CK1202" s="23"/>
      <c r="CL1202" s="23"/>
      <c r="CM1202" s="23"/>
      <c r="CN1202" s="23"/>
      <c r="CO1202" s="23"/>
      <c r="CP1202" s="26"/>
      <c r="CQ1202" s="23"/>
      <c r="CR1202" s="23"/>
      <c r="CS1202" s="53"/>
      <c r="CT1202" s="23"/>
      <c r="CU1202" s="23"/>
      <c r="CV1202" s="23"/>
      <c r="CW1202" s="23"/>
      <c r="CX1202" s="23"/>
      <c r="CY1202" s="23"/>
      <c r="CZ1202" s="61"/>
      <c r="DA1202" s="23"/>
      <c r="DB1202" s="23"/>
      <c r="DC1202" s="23"/>
      <c r="DD1202" s="23"/>
      <c r="DE1202" s="23"/>
      <c r="DF1202" s="23"/>
      <c r="DG1202" s="79"/>
      <c r="DH1202" s="80"/>
      <c r="DI1202" s="79"/>
      <c r="DJ1202" s="81"/>
      <c r="DK1202" s="47"/>
      <c r="DL1202" s="47"/>
      <c r="DM1202" s="47"/>
      <c r="DN1202" s="23"/>
      <c r="DO1202" s="23"/>
    </row>
    <row r="1203" spans="2:119" ht="15.75" customHeight="1" x14ac:dyDescent="0.3">
      <c r="B1203" s="5"/>
      <c r="C1203" s="5"/>
      <c r="D1203" s="5"/>
      <c r="E1203" s="23"/>
      <c r="F1203" s="23"/>
      <c r="G1203" s="23"/>
      <c r="H1203" s="23"/>
      <c r="I1203" s="23"/>
      <c r="J1203" s="24"/>
      <c r="K1203" s="23"/>
      <c r="L1203" s="24"/>
      <c r="M1203" s="24"/>
      <c r="N1203" s="23"/>
      <c r="O1203" s="23"/>
      <c r="P1203" s="23"/>
      <c r="Q1203" s="23"/>
      <c r="R1203" s="23"/>
      <c r="S1203" s="23"/>
      <c r="T1203" s="23"/>
      <c r="U1203" s="23"/>
      <c r="V1203" s="23"/>
      <c r="W1203" s="29"/>
      <c r="X1203" s="23"/>
      <c r="Y1203" s="23"/>
      <c r="Z1203" s="23"/>
      <c r="AA1203" s="23"/>
      <c r="AB1203" s="23"/>
      <c r="AC1203" s="23"/>
      <c r="AD1203" s="23"/>
      <c r="AE1203" s="23"/>
      <c r="AF1203" s="23"/>
      <c r="AG1203" s="23"/>
      <c r="AH1203" s="23"/>
      <c r="AI1203" s="23"/>
      <c r="AJ1203" s="23"/>
      <c r="AK1203" s="27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7"/>
      <c r="AV1203" s="27"/>
      <c r="AW1203" s="27"/>
      <c r="AX1203" s="28"/>
      <c r="AY1203" s="28"/>
      <c r="AZ1203" s="28"/>
      <c r="BA1203" s="28"/>
      <c r="BB1203" s="28"/>
      <c r="BC1203" s="28"/>
      <c r="BD1203" s="23"/>
      <c r="BE1203" s="72"/>
      <c r="BF1203" s="72"/>
      <c r="BG1203" s="72"/>
      <c r="BH1203" s="229"/>
      <c r="BI1203" s="229"/>
      <c r="BJ1203" s="27"/>
      <c r="BK1203" s="27"/>
      <c r="BL1203" s="26"/>
      <c r="BM1203" s="27"/>
      <c r="BN1203" s="23"/>
      <c r="BO1203" s="23"/>
      <c r="BP1203" s="23"/>
      <c r="BQ1203" s="23"/>
      <c r="BR1203" s="27"/>
      <c r="BS1203" s="27"/>
      <c r="BT1203" s="78"/>
      <c r="BU1203" s="229"/>
      <c r="BV1203" s="229"/>
      <c r="BW1203" s="27"/>
      <c r="BX1203" s="27"/>
      <c r="BY1203" s="23"/>
      <c r="BZ1203" s="23"/>
      <c r="CA1203" s="23"/>
      <c r="CB1203" s="27"/>
      <c r="CC1203" s="78"/>
      <c r="CD1203" s="229"/>
      <c r="CE1203" s="229"/>
      <c r="CF1203" s="23"/>
      <c r="CG1203" s="27"/>
      <c r="CH1203" s="23"/>
      <c r="CI1203" s="23"/>
      <c r="CJ1203" s="23"/>
      <c r="CK1203" s="23"/>
      <c r="CL1203" s="82"/>
      <c r="CM1203" s="23"/>
      <c r="CN1203" s="23"/>
      <c r="CO1203" s="23"/>
      <c r="CP1203" s="26"/>
      <c r="CQ1203" s="23"/>
      <c r="CR1203" s="23"/>
      <c r="CS1203" s="53"/>
      <c r="CT1203" s="23"/>
      <c r="CU1203" s="23"/>
      <c r="CV1203" s="23"/>
      <c r="CW1203" s="23"/>
      <c r="CX1203" s="23"/>
      <c r="CY1203" s="23"/>
      <c r="CZ1203" s="61"/>
      <c r="DA1203" s="23"/>
      <c r="DB1203" s="23"/>
      <c r="DC1203" s="23"/>
      <c r="DD1203" s="23"/>
      <c r="DE1203" s="23"/>
      <c r="DF1203" s="23"/>
      <c r="DG1203" s="79"/>
      <c r="DH1203" s="80"/>
      <c r="DI1203" s="79"/>
      <c r="DJ1203" s="81"/>
      <c r="DK1203" s="47"/>
      <c r="DL1203" s="47"/>
      <c r="DM1203" s="47"/>
      <c r="DN1203" s="23"/>
      <c r="DO1203" s="23"/>
    </row>
    <row r="1204" spans="2:119" ht="15.75" customHeight="1" x14ac:dyDescent="0.3">
      <c r="B1204" s="5"/>
      <c r="C1204" s="5"/>
      <c r="D1204" s="5"/>
      <c r="E1204" s="23"/>
      <c r="F1204" s="23"/>
      <c r="G1204" s="23"/>
      <c r="H1204" s="23"/>
      <c r="I1204" s="23"/>
      <c r="J1204" s="24"/>
      <c r="K1204" s="23"/>
      <c r="L1204" s="24"/>
      <c r="M1204" s="24"/>
      <c r="N1204" s="23"/>
      <c r="O1204" s="23"/>
      <c r="P1204" s="23"/>
      <c r="Q1204" s="23"/>
      <c r="R1204" s="23"/>
      <c r="S1204" s="23"/>
      <c r="T1204" s="23"/>
      <c r="U1204" s="23"/>
      <c r="V1204" s="23"/>
      <c r="W1204" s="29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7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7"/>
      <c r="AV1204" s="27"/>
      <c r="AW1204" s="27"/>
      <c r="AX1204" s="28"/>
      <c r="AY1204" s="28"/>
      <c r="AZ1204" s="28"/>
      <c r="BA1204" s="28"/>
      <c r="BB1204" s="28"/>
      <c r="BC1204" s="28"/>
      <c r="BD1204" s="23"/>
      <c r="BE1204" s="72"/>
      <c r="BF1204" s="72"/>
      <c r="BG1204" s="72"/>
      <c r="BH1204" s="229"/>
      <c r="BI1204" s="229"/>
      <c r="BJ1204" s="27"/>
      <c r="BK1204" s="27"/>
      <c r="BL1204" s="26"/>
      <c r="BM1204" s="27"/>
      <c r="BN1204" s="23"/>
      <c r="BO1204" s="23"/>
      <c r="BP1204" s="23"/>
      <c r="BQ1204" s="23"/>
      <c r="BR1204" s="27"/>
      <c r="BS1204" s="27"/>
      <c r="BT1204" s="78"/>
      <c r="BU1204" s="229"/>
      <c r="BV1204" s="229"/>
      <c r="BW1204" s="27"/>
      <c r="BX1204" s="27"/>
      <c r="BY1204" s="23"/>
      <c r="BZ1204" s="23"/>
      <c r="CA1204" s="23"/>
      <c r="CB1204" s="27"/>
      <c r="CC1204" s="78"/>
      <c r="CD1204" s="229"/>
      <c r="CE1204" s="229"/>
      <c r="CF1204" s="23"/>
      <c r="CG1204" s="27"/>
      <c r="CH1204" s="23"/>
      <c r="CI1204" s="23"/>
      <c r="CJ1204" s="23"/>
      <c r="CK1204" s="23"/>
      <c r="CL1204" s="23"/>
      <c r="CM1204" s="23"/>
      <c r="CN1204" s="23"/>
      <c r="CO1204" s="23"/>
      <c r="CP1204" s="26"/>
      <c r="CQ1204" s="23"/>
      <c r="CR1204" s="23"/>
      <c r="CS1204" s="53"/>
      <c r="CT1204" s="23"/>
      <c r="CU1204" s="23"/>
      <c r="CV1204" s="23"/>
      <c r="CW1204" s="23"/>
      <c r="CX1204" s="23"/>
      <c r="CY1204" s="23"/>
      <c r="CZ1204" s="61"/>
      <c r="DA1204" s="23"/>
      <c r="DB1204" s="23"/>
      <c r="DC1204" s="23"/>
      <c r="DD1204" s="23"/>
      <c r="DE1204" s="23"/>
      <c r="DF1204" s="23"/>
      <c r="DG1204" s="79"/>
      <c r="DH1204" s="80"/>
      <c r="DI1204" s="79"/>
      <c r="DJ1204" s="81"/>
      <c r="DK1204" s="47"/>
      <c r="DL1204" s="47"/>
      <c r="DM1204" s="47"/>
      <c r="DN1204" s="23"/>
      <c r="DO1204" s="23"/>
    </row>
    <row r="1205" spans="2:119" ht="15.75" customHeight="1" x14ac:dyDescent="0.3">
      <c r="B1205" s="5"/>
      <c r="C1205" s="5"/>
      <c r="D1205" s="5"/>
      <c r="E1205" s="23"/>
      <c r="F1205" s="23"/>
      <c r="G1205" s="23"/>
      <c r="H1205" s="23"/>
      <c r="I1205" s="23"/>
      <c r="J1205" s="24"/>
      <c r="K1205" s="23"/>
      <c r="L1205" s="24"/>
      <c r="M1205" s="24"/>
      <c r="N1205" s="23"/>
      <c r="O1205" s="23"/>
      <c r="P1205" s="23"/>
      <c r="Q1205" s="23"/>
      <c r="R1205" s="23"/>
      <c r="S1205" s="23"/>
      <c r="T1205" s="23"/>
      <c r="U1205" s="23"/>
      <c r="V1205" s="23"/>
      <c r="W1205" s="29"/>
      <c r="X1205" s="23"/>
      <c r="Y1205" s="23"/>
      <c r="Z1205" s="23"/>
      <c r="AA1205" s="23"/>
      <c r="AB1205" s="23"/>
      <c r="AC1205" s="23"/>
      <c r="AD1205" s="23"/>
      <c r="AE1205" s="23"/>
      <c r="AF1205" s="23"/>
      <c r="AG1205" s="23"/>
      <c r="AH1205" s="23"/>
      <c r="AI1205" s="23"/>
      <c r="AJ1205" s="23"/>
      <c r="AK1205" s="27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7"/>
      <c r="AV1205" s="27"/>
      <c r="AW1205" s="27"/>
      <c r="AX1205" s="28"/>
      <c r="AY1205" s="28"/>
      <c r="AZ1205" s="28"/>
      <c r="BA1205" s="28"/>
      <c r="BB1205" s="28"/>
      <c r="BC1205" s="28"/>
      <c r="BD1205" s="23"/>
      <c r="BE1205" s="72"/>
      <c r="BF1205" s="72"/>
      <c r="BG1205" s="72"/>
      <c r="BH1205" s="229"/>
      <c r="BI1205" s="229"/>
      <c r="BJ1205" s="27"/>
      <c r="BK1205" s="27"/>
      <c r="BL1205" s="26"/>
      <c r="BM1205" s="27"/>
      <c r="BN1205" s="23"/>
      <c r="BO1205" s="23"/>
      <c r="BP1205" s="23"/>
      <c r="BQ1205" s="23"/>
      <c r="BR1205" s="27"/>
      <c r="BS1205" s="27"/>
      <c r="BT1205" s="78"/>
      <c r="BU1205" s="229"/>
      <c r="BV1205" s="229"/>
      <c r="BW1205" s="27"/>
      <c r="BX1205" s="27"/>
      <c r="BY1205" s="23"/>
      <c r="BZ1205" s="23"/>
      <c r="CA1205" s="23"/>
      <c r="CB1205" s="27"/>
      <c r="CC1205" s="78"/>
      <c r="CD1205" s="229"/>
      <c r="CE1205" s="229"/>
      <c r="CF1205" s="23"/>
      <c r="CG1205" s="27"/>
      <c r="CH1205" s="23"/>
      <c r="CI1205" s="23"/>
      <c r="CJ1205" s="23"/>
      <c r="CK1205" s="23"/>
      <c r="CL1205" s="23"/>
      <c r="CM1205" s="23"/>
      <c r="CN1205" s="23"/>
      <c r="CO1205" s="23"/>
      <c r="CP1205" s="26"/>
      <c r="CQ1205" s="23"/>
      <c r="CR1205" s="23"/>
      <c r="CS1205" s="53"/>
      <c r="CT1205" s="23"/>
      <c r="CU1205" s="23"/>
      <c r="CV1205" s="23"/>
      <c r="CW1205" s="23"/>
      <c r="CX1205" s="23"/>
      <c r="CY1205" s="23"/>
      <c r="CZ1205" s="61"/>
      <c r="DA1205" s="23"/>
      <c r="DB1205" s="23"/>
      <c r="DC1205" s="23"/>
      <c r="DD1205" s="23"/>
      <c r="DE1205" s="23"/>
      <c r="DF1205" s="23"/>
      <c r="DG1205" s="79"/>
      <c r="DH1205" s="80"/>
      <c r="DI1205" s="79"/>
      <c r="DJ1205" s="81"/>
      <c r="DK1205" s="47"/>
      <c r="DL1205" s="47"/>
      <c r="DM1205" s="47"/>
      <c r="DN1205" s="23"/>
      <c r="DO1205" s="23"/>
    </row>
    <row r="1206" spans="2:119" ht="15" customHeight="1" x14ac:dyDescent="0.3">
      <c r="B1206" s="5"/>
      <c r="C1206" s="5"/>
      <c r="D1206" s="5"/>
      <c r="E1206" s="23"/>
      <c r="F1206" s="29"/>
      <c r="G1206" s="23"/>
      <c r="H1206" s="23"/>
      <c r="I1206" s="23"/>
      <c r="J1206" s="24"/>
      <c r="K1206" s="23"/>
      <c r="L1206" s="24"/>
      <c r="M1206" s="24"/>
      <c r="N1206" s="23"/>
      <c r="O1206" s="23"/>
      <c r="P1206" s="23"/>
      <c r="Q1206" s="23"/>
      <c r="R1206" s="23"/>
      <c r="S1206" s="23"/>
      <c r="T1206" s="23"/>
      <c r="U1206" s="23"/>
      <c r="V1206" s="23"/>
      <c r="W1206" s="29"/>
      <c r="X1206" s="23"/>
      <c r="Y1206" s="23"/>
      <c r="Z1206" s="23"/>
      <c r="AA1206" s="23"/>
      <c r="AB1206" s="23"/>
      <c r="AC1206" s="23"/>
      <c r="AD1206" s="23"/>
      <c r="AE1206" s="23"/>
      <c r="AF1206" s="23"/>
      <c r="AG1206" s="23"/>
      <c r="AH1206" s="23"/>
      <c r="AI1206" s="23"/>
      <c r="AJ1206" s="23"/>
      <c r="AK1206" s="27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7"/>
      <c r="AV1206" s="27"/>
      <c r="AW1206" s="27"/>
      <c r="AX1206" s="28"/>
      <c r="AY1206" s="28"/>
      <c r="AZ1206" s="28"/>
      <c r="BA1206" s="28"/>
      <c r="BB1206" s="28"/>
      <c r="BC1206" s="28"/>
      <c r="BD1206" s="23"/>
      <c r="BE1206" s="72"/>
      <c r="BF1206" s="72"/>
      <c r="BG1206" s="72"/>
      <c r="BH1206" s="229"/>
      <c r="BI1206" s="229"/>
      <c r="BJ1206" s="27"/>
      <c r="BK1206" s="27"/>
      <c r="BL1206" s="26"/>
      <c r="BM1206" s="27"/>
      <c r="BN1206" s="23"/>
      <c r="BO1206" s="23"/>
      <c r="BP1206" s="23"/>
      <c r="BQ1206" s="23"/>
      <c r="BR1206" s="27"/>
      <c r="BS1206" s="27"/>
      <c r="BT1206" s="78"/>
      <c r="BU1206" s="229"/>
      <c r="BV1206" s="229"/>
      <c r="BW1206" s="27"/>
      <c r="BX1206" s="27"/>
      <c r="BY1206" s="23"/>
      <c r="BZ1206" s="23"/>
      <c r="CA1206" s="23"/>
      <c r="CB1206" s="27"/>
      <c r="CC1206" s="78"/>
      <c r="CD1206" s="229"/>
      <c r="CE1206" s="229"/>
      <c r="CF1206" s="23"/>
      <c r="CG1206" s="27"/>
      <c r="CH1206" s="23"/>
      <c r="CI1206" s="23"/>
      <c r="CJ1206" s="23"/>
      <c r="CK1206" s="23"/>
      <c r="CL1206" s="82"/>
      <c r="CM1206" s="23"/>
      <c r="CN1206" s="23"/>
      <c r="CO1206" s="23"/>
      <c r="CP1206" s="26"/>
      <c r="CQ1206" s="23"/>
      <c r="CR1206" s="23"/>
      <c r="CS1206" s="53"/>
      <c r="CT1206" s="23"/>
      <c r="CU1206" s="23"/>
      <c r="CV1206" s="23"/>
      <c r="CW1206" s="24"/>
      <c r="CX1206" s="23"/>
      <c r="CY1206" s="23"/>
      <c r="CZ1206" s="61"/>
      <c r="DA1206" s="23"/>
      <c r="DB1206" s="23"/>
      <c r="DC1206" s="23"/>
      <c r="DD1206" s="23"/>
      <c r="DE1206" s="23"/>
      <c r="DF1206" s="23"/>
      <c r="DG1206" s="79"/>
      <c r="DH1206" s="80"/>
      <c r="DI1206" s="79"/>
      <c r="DJ1206" s="81"/>
      <c r="DK1206" s="47"/>
      <c r="DL1206" s="47"/>
      <c r="DM1206" s="47"/>
      <c r="DN1206" s="23"/>
      <c r="DO1206" s="23"/>
    </row>
    <row r="1207" spans="2:119" ht="15.75" customHeight="1" x14ac:dyDescent="0.3">
      <c r="B1207" s="5"/>
      <c r="C1207" s="5"/>
      <c r="D1207" s="5"/>
      <c r="E1207" s="23"/>
      <c r="F1207" s="29"/>
      <c r="G1207" s="23"/>
      <c r="H1207" s="23"/>
      <c r="I1207" s="23"/>
      <c r="J1207" s="24"/>
      <c r="K1207" s="23"/>
      <c r="L1207" s="24"/>
      <c r="M1207" s="24"/>
      <c r="N1207" s="23"/>
      <c r="O1207" s="23"/>
      <c r="P1207" s="23"/>
      <c r="Q1207" s="23"/>
      <c r="R1207" s="23"/>
      <c r="S1207" s="23"/>
      <c r="T1207" s="23"/>
      <c r="U1207" s="23"/>
      <c r="V1207" s="23"/>
      <c r="W1207" s="29"/>
      <c r="X1207" s="23"/>
      <c r="Y1207" s="23"/>
      <c r="Z1207" s="23"/>
      <c r="AA1207" s="23"/>
      <c r="AB1207" s="23"/>
      <c r="AC1207" s="23"/>
      <c r="AD1207" s="23"/>
      <c r="AE1207" s="23"/>
      <c r="AF1207" s="23"/>
      <c r="AG1207" s="23"/>
      <c r="AH1207" s="23"/>
      <c r="AI1207" s="23"/>
      <c r="AJ1207" s="23"/>
      <c r="AK1207" s="27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7"/>
      <c r="AV1207" s="27"/>
      <c r="AW1207" s="27"/>
      <c r="AX1207" s="28"/>
      <c r="AY1207" s="28"/>
      <c r="AZ1207" s="28"/>
      <c r="BA1207" s="28"/>
      <c r="BB1207" s="28"/>
      <c r="BC1207" s="28"/>
      <c r="BD1207" s="23"/>
      <c r="BE1207" s="72"/>
      <c r="BF1207" s="72"/>
      <c r="BG1207" s="72"/>
      <c r="BH1207" s="229"/>
      <c r="BI1207" s="229"/>
      <c r="BJ1207" s="27"/>
      <c r="BK1207" s="27"/>
      <c r="BL1207" s="26"/>
      <c r="BM1207" s="27"/>
      <c r="BN1207" s="23"/>
      <c r="BO1207" s="23"/>
      <c r="BP1207" s="23"/>
      <c r="BQ1207" s="23"/>
      <c r="BR1207" s="27"/>
      <c r="BS1207" s="27"/>
      <c r="BT1207" s="78"/>
      <c r="BU1207" s="229"/>
      <c r="BV1207" s="229"/>
      <c r="BW1207" s="27"/>
      <c r="BX1207" s="27"/>
      <c r="BY1207" s="23"/>
      <c r="BZ1207" s="23"/>
      <c r="CA1207" s="23"/>
      <c r="CB1207" s="27"/>
      <c r="CC1207" s="78"/>
      <c r="CD1207" s="229"/>
      <c r="CE1207" s="229"/>
      <c r="CF1207" s="23"/>
      <c r="CG1207" s="27"/>
      <c r="CH1207" s="23"/>
      <c r="CI1207" s="23"/>
      <c r="CJ1207" s="23"/>
      <c r="CK1207" s="23"/>
      <c r="CL1207" s="23"/>
      <c r="CM1207" s="23"/>
      <c r="CN1207" s="23"/>
      <c r="CO1207" s="23"/>
      <c r="CP1207" s="26"/>
      <c r="CQ1207" s="23"/>
      <c r="CR1207" s="23"/>
      <c r="CS1207" s="53"/>
      <c r="CT1207" s="23"/>
      <c r="CU1207" s="23"/>
      <c r="CV1207" s="23"/>
      <c r="CW1207" s="24"/>
      <c r="CX1207" s="23"/>
      <c r="CY1207" s="23"/>
      <c r="CZ1207" s="61"/>
      <c r="DA1207" s="23"/>
      <c r="DB1207" s="23"/>
      <c r="DC1207" s="23"/>
      <c r="DD1207" s="23"/>
      <c r="DE1207" s="23"/>
      <c r="DF1207" s="23"/>
      <c r="DG1207" s="79"/>
      <c r="DH1207" s="80"/>
      <c r="DI1207" s="79"/>
      <c r="DJ1207" s="81"/>
      <c r="DK1207" s="47"/>
      <c r="DL1207" s="47"/>
      <c r="DM1207" s="47"/>
      <c r="DN1207" s="23"/>
      <c r="DO1207" s="23"/>
    </row>
    <row r="1208" spans="2:119" ht="15.75" customHeight="1" x14ac:dyDescent="0.3">
      <c r="B1208" s="5"/>
      <c r="C1208" s="5"/>
      <c r="D1208" s="5"/>
      <c r="E1208" s="23"/>
      <c r="F1208" s="29"/>
      <c r="G1208" s="23"/>
      <c r="H1208" s="23"/>
      <c r="I1208" s="23"/>
      <c r="J1208" s="24"/>
      <c r="K1208" s="23"/>
      <c r="L1208" s="24"/>
      <c r="M1208" s="24"/>
      <c r="N1208" s="23"/>
      <c r="O1208" s="23"/>
      <c r="P1208" s="23"/>
      <c r="Q1208" s="23"/>
      <c r="R1208" s="23"/>
      <c r="S1208" s="23"/>
      <c r="T1208" s="23"/>
      <c r="U1208" s="23"/>
      <c r="V1208" s="23"/>
      <c r="W1208" s="29"/>
      <c r="X1208" s="23"/>
      <c r="Y1208" s="23"/>
      <c r="Z1208" s="23"/>
      <c r="AA1208" s="23"/>
      <c r="AB1208" s="23"/>
      <c r="AC1208" s="23"/>
      <c r="AD1208" s="23"/>
      <c r="AE1208" s="23"/>
      <c r="AF1208" s="23"/>
      <c r="AG1208" s="23"/>
      <c r="AH1208" s="23"/>
      <c r="AI1208" s="23"/>
      <c r="AJ1208" s="23"/>
      <c r="AK1208" s="27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7"/>
      <c r="AV1208" s="27"/>
      <c r="AW1208" s="27"/>
      <c r="AX1208" s="28"/>
      <c r="AY1208" s="28"/>
      <c r="AZ1208" s="28"/>
      <c r="BA1208" s="28"/>
      <c r="BB1208" s="28"/>
      <c r="BC1208" s="28"/>
      <c r="BD1208" s="23"/>
      <c r="BE1208" s="72"/>
      <c r="BF1208" s="72"/>
      <c r="BG1208" s="72"/>
      <c r="BH1208" s="229"/>
      <c r="BI1208" s="229"/>
      <c r="BJ1208" s="27"/>
      <c r="BK1208" s="27"/>
      <c r="BL1208" s="26"/>
      <c r="BM1208" s="27"/>
      <c r="BN1208" s="23"/>
      <c r="BO1208" s="23"/>
      <c r="BP1208" s="23"/>
      <c r="BQ1208" s="23"/>
      <c r="BR1208" s="27"/>
      <c r="BS1208" s="27"/>
      <c r="BT1208" s="78"/>
      <c r="BU1208" s="229"/>
      <c r="BV1208" s="229"/>
      <c r="BW1208" s="27"/>
      <c r="BX1208" s="27"/>
      <c r="BY1208" s="23"/>
      <c r="BZ1208" s="23"/>
      <c r="CA1208" s="23"/>
      <c r="CB1208" s="27"/>
      <c r="CC1208" s="78"/>
      <c r="CD1208" s="229"/>
      <c r="CE1208" s="229"/>
      <c r="CF1208" s="23"/>
      <c r="CG1208" s="27"/>
      <c r="CH1208" s="23"/>
      <c r="CI1208" s="23"/>
      <c r="CJ1208" s="23"/>
      <c r="CK1208" s="23"/>
      <c r="CL1208" s="23"/>
      <c r="CM1208" s="23"/>
      <c r="CN1208" s="23"/>
      <c r="CO1208" s="23"/>
      <c r="CP1208" s="26"/>
      <c r="CQ1208" s="23"/>
      <c r="CR1208" s="23"/>
      <c r="CS1208" s="53"/>
      <c r="CT1208" s="23"/>
      <c r="CU1208" s="23"/>
      <c r="CV1208" s="23"/>
      <c r="CW1208" s="24"/>
      <c r="CX1208" s="23"/>
      <c r="CY1208" s="23"/>
      <c r="CZ1208" s="61"/>
      <c r="DA1208" s="23"/>
      <c r="DB1208" s="23"/>
      <c r="DC1208" s="23"/>
      <c r="DD1208" s="23"/>
      <c r="DE1208" s="23"/>
      <c r="DF1208" s="23"/>
      <c r="DG1208" s="79"/>
      <c r="DH1208" s="80"/>
      <c r="DI1208" s="79"/>
      <c r="DJ1208" s="81"/>
      <c r="DK1208" s="47"/>
      <c r="DL1208" s="47"/>
      <c r="DM1208" s="47"/>
      <c r="DN1208" s="23"/>
      <c r="DO1208" s="23"/>
    </row>
    <row r="1209" spans="2:119" ht="15.75" customHeight="1" x14ac:dyDescent="0.3">
      <c r="B1209" s="5"/>
      <c r="C1209" s="5"/>
      <c r="D1209" s="5"/>
      <c r="E1209" s="23"/>
      <c r="F1209" s="23"/>
      <c r="G1209" s="23"/>
      <c r="H1209" s="23"/>
      <c r="I1209" s="23"/>
      <c r="J1209" s="24"/>
      <c r="K1209" s="23"/>
      <c r="L1209" s="24"/>
      <c r="M1209" s="24"/>
      <c r="N1209" s="23"/>
      <c r="O1209" s="23"/>
      <c r="P1209" s="23"/>
      <c r="Q1209" s="23"/>
      <c r="R1209" s="23"/>
      <c r="S1209" s="23"/>
      <c r="T1209" s="23"/>
      <c r="U1209" s="23"/>
      <c r="V1209" s="23"/>
      <c r="W1209" s="29"/>
      <c r="X1209" s="23"/>
      <c r="Y1209" s="23"/>
      <c r="Z1209" s="23"/>
      <c r="AA1209" s="23"/>
      <c r="AB1209" s="23"/>
      <c r="AC1209" s="23"/>
      <c r="AD1209" s="23"/>
      <c r="AE1209" s="23"/>
      <c r="AF1209" s="23"/>
      <c r="AG1209" s="23"/>
      <c r="AH1209" s="23"/>
      <c r="AI1209" s="23"/>
      <c r="AJ1209" s="23"/>
      <c r="AK1209" s="27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7"/>
      <c r="AV1209" s="27"/>
      <c r="AW1209" s="27"/>
      <c r="AX1209" s="28"/>
      <c r="AY1209" s="28"/>
      <c r="AZ1209" s="28"/>
      <c r="BA1209" s="28"/>
      <c r="BB1209" s="28"/>
      <c r="BC1209" s="28"/>
      <c r="BD1209" s="23"/>
      <c r="BE1209" s="72"/>
      <c r="BF1209" s="72"/>
      <c r="BG1209" s="72"/>
      <c r="BH1209" s="229"/>
      <c r="BI1209" s="229"/>
      <c r="BJ1209" s="27"/>
      <c r="BK1209" s="27"/>
      <c r="BL1209" s="26"/>
      <c r="BM1209" s="27"/>
      <c r="BN1209" s="23"/>
      <c r="BO1209" s="23"/>
      <c r="BP1209" s="23"/>
      <c r="BQ1209" s="23"/>
      <c r="BR1209" s="27"/>
      <c r="BS1209" s="27"/>
      <c r="BT1209" s="78"/>
      <c r="BU1209" s="229"/>
      <c r="BV1209" s="229"/>
      <c r="BW1209" s="27"/>
      <c r="BX1209" s="27"/>
      <c r="BY1209" s="23"/>
      <c r="BZ1209" s="23"/>
      <c r="CA1209" s="23"/>
      <c r="CB1209" s="27"/>
      <c r="CC1209" s="78"/>
      <c r="CD1209" s="229"/>
      <c r="CE1209" s="229"/>
      <c r="CF1209" s="23"/>
      <c r="CG1209" s="27"/>
      <c r="CH1209" s="23"/>
      <c r="CI1209" s="23"/>
      <c r="CJ1209" s="23"/>
      <c r="CK1209" s="23"/>
      <c r="CL1209" s="82"/>
      <c r="CM1209" s="23"/>
      <c r="CN1209" s="23"/>
      <c r="CO1209" s="23"/>
      <c r="CP1209" s="26"/>
      <c r="CQ1209" s="23"/>
      <c r="CR1209" s="23"/>
      <c r="CS1209" s="53"/>
      <c r="CT1209" s="23"/>
      <c r="CU1209" s="23"/>
      <c r="CV1209" s="23"/>
      <c r="CW1209" s="23"/>
      <c r="CX1209" s="23"/>
      <c r="CY1209" s="23"/>
      <c r="CZ1209" s="61"/>
      <c r="DA1209" s="23"/>
      <c r="DB1209" s="23"/>
      <c r="DC1209" s="23"/>
      <c r="DD1209" s="23"/>
      <c r="DE1209" s="23"/>
      <c r="DF1209" s="23"/>
      <c r="DG1209" s="79"/>
      <c r="DH1209" s="80"/>
      <c r="DI1209" s="79"/>
      <c r="DJ1209" s="81"/>
      <c r="DK1209" s="47"/>
      <c r="DL1209" s="47"/>
      <c r="DM1209" s="47"/>
      <c r="DN1209" s="23"/>
      <c r="DO1209" s="23"/>
    </row>
    <row r="1210" spans="2:119" ht="15.75" customHeight="1" x14ac:dyDescent="0.3">
      <c r="B1210" s="5"/>
      <c r="C1210" s="5"/>
      <c r="D1210" s="5"/>
      <c r="E1210" s="23"/>
      <c r="F1210" s="23"/>
      <c r="G1210" s="23"/>
      <c r="H1210" s="23"/>
      <c r="I1210" s="23"/>
      <c r="J1210" s="24"/>
      <c r="K1210" s="23"/>
      <c r="L1210" s="24"/>
      <c r="M1210" s="24"/>
      <c r="N1210" s="23"/>
      <c r="O1210" s="23"/>
      <c r="P1210" s="23"/>
      <c r="Q1210" s="23"/>
      <c r="R1210" s="23"/>
      <c r="S1210" s="23"/>
      <c r="T1210" s="23"/>
      <c r="U1210" s="23"/>
      <c r="V1210" s="23"/>
      <c r="W1210" s="29"/>
      <c r="X1210" s="23"/>
      <c r="Y1210" s="23"/>
      <c r="Z1210" s="23"/>
      <c r="AA1210" s="23"/>
      <c r="AB1210" s="23"/>
      <c r="AC1210" s="23"/>
      <c r="AD1210" s="23"/>
      <c r="AE1210" s="23"/>
      <c r="AF1210" s="23"/>
      <c r="AG1210" s="23"/>
      <c r="AH1210" s="23"/>
      <c r="AI1210" s="23"/>
      <c r="AJ1210" s="23"/>
      <c r="AK1210" s="27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7"/>
      <c r="AV1210" s="27"/>
      <c r="AW1210" s="27"/>
      <c r="AX1210" s="28"/>
      <c r="AY1210" s="28"/>
      <c r="AZ1210" s="28"/>
      <c r="BA1210" s="28"/>
      <c r="BB1210" s="28"/>
      <c r="BC1210" s="28"/>
      <c r="BD1210" s="23"/>
      <c r="BE1210" s="72"/>
      <c r="BF1210" s="72"/>
      <c r="BG1210" s="72"/>
      <c r="BH1210" s="229"/>
      <c r="BI1210" s="229"/>
      <c r="BJ1210" s="27"/>
      <c r="BK1210" s="27"/>
      <c r="BL1210" s="26"/>
      <c r="BM1210" s="27"/>
      <c r="BN1210" s="23"/>
      <c r="BO1210" s="23"/>
      <c r="BP1210" s="23"/>
      <c r="BQ1210" s="23"/>
      <c r="BR1210" s="27"/>
      <c r="BS1210" s="27"/>
      <c r="BT1210" s="78"/>
      <c r="BU1210" s="229"/>
      <c r="BV1210" s="229"/>
      <c r="BW1210" s="27"/>
      <c r="BX1210" s="27"/>
      <c r="BY1210" s="23"/>
      <c r="BZ1210" s="23"/>
      <c r="CA1210" s="23"/>
      <c r="CB1210" s="27"/>
      <c r="CC1210" s="78"/>
      <c r="CD1210" s="229"/>
      <c r="CE1210" s="229"/>
      <c r="CF1210" s="23"/>
      <c r="CG1210" s="27"/>
      <c r="CH1210" s="23"/>
      <c r="CI1210" s="23"/>
      <c r="CJ1210" s="23"/>
      <c r="CK1210" s="23"/>
      <c r="CL1210" s="23"/>
      <c r="CM1210" s="23"/>
      <c r="CN1210" s="23"/>
      <c r="CO1210" s="23"/>
      <c r="CP1210" s="26"/>
      <c r="CQ1210" s="23"/>
      <c r="CR1210" s="23"/>
      <c r="CS1210" s="53"/>
      <c r="CT1210" s="23"/>
      <c r="CU1210" s="23"/>
      <c r="CV1210" s="23"/>
      <c r="CW1210" s="23"/>
      <c r="CX1210" s="23"/>
      <c r="CY1210" s="23"/>
      <c r="CZ1210" s="61"/>
      <c r="DA1210" s="23"/>
      <c r="DB1210" s="23"/>
      <c r="DC1210" s="23"/>
      <c r="DD1210" s="23"/>
      <c r="DE1210" s="23"/>
      <c r="DF1210" s="23"/>
      <c r="DG1210" s="79"/>
      <c r="DH1210" s="80"/>
      <c r="DI1210" s="79"/>
      <c r="DJ1210" s="81"/>
      <c r="DK1210" s="47"/>
      <c r="DL1210" s="47"/>
      <c r="DM1210" s="47"/>
      <c r="DN1210" s="23"/>
      <c r="DO1210" s="23"/>
    </row>
    <row r="1211" spans="2:119" ht="15.75" customHeight="1" x14ac:dyDescent="0.3">
      <c r="B1211" s="5"/>
      <c r="C1211" s="5"/>
      <c r="D1211" s="5"/>
      <c r="E1211" s="23"/>
      <c r="F1211" s="23"/>
      <c r="G1211" s="23"/>
      <c r="H1211" s="23"/>
      <c r="I1211" s="23"/>
      <c r="J1211" s="24"/>
      <c r="K1211" s="23"/>
      <c r="L1211" s="24"/>
      <c r="M1211" s="24"/>
      <c r="N1211" s="23"/>
      <c r="O1211" s="23"/>
      <c r="P1211" s="23"/>
      <c r="Q1211" s="23"/>
      <c r="R1211" s="23"/>
      <c r="S1211" s="23"/>
      <c r="T1211" s="23"/>
      <c r="U1211" s="23"/>
      <c r="V1211" s="23"/>
      <c r="W1211" s="29"/>
      <c r="X1211" s="23"/>
      <c r="Y1211" s="23"/>
      <c r="Z1211" s="23"/>
      <c r="AA1211" s="23"/>
      <c r="AB1211" s="23"/>
      <c r="AC1211" s="23"/>
      <c r="AD1211" s="23"/>
      <c r="AE1211" s="23"/>
      <c r="AF1211" s="23"/>
      <c r="AG1211" s="23"/>
      <c r="AH1211" s="23"/>
      <c r="AI1211" s="23"/>
      <c r="AJ1211" s="23"/>
      <c r="AK1211" s="27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7"/>
      <c r="AV1211" s="27"/>
      <c r="AW1211" s="27"/>
      <c r="AX1211" s="28"/>
      <c r="AY1211" s="28"/>
      <c r="AZ1211" s="28"/>
      <c r="BA1211" s="28"/>
      <c r="BB1211" s="28"/>
      <c r="BC1211" s="28"/>
      <c r="BD1211" s="23"/>
      <c r="BE1211" s="72"/>
      <c r="BF1211" s="72"/>
      <c r="BG1211" s="72"/>
      <c r="BH1211" s="229"/>
      <c r="BI1211" s="229"/>
      <c r="BJ1211" s="27"/>
      <c r="BK1211" s="27"/>
      <c r="BL1211" s="26"/>
      <c r="BM1211" s="27"/>
      <c r="BN1211" s="23"/>
      <c r="BO1211" s="23"/>
      <c r="BP1211" s="23"/>
      <c r="BQ1211" s="23"/>
      <c r="BR1211" s="27"/>
      <c r="BS1211" s="27"/>
      <c r="BT1211" s="78"/>
      <c r="BU1211" s="229"/>
      <c r="BV1211" s="229"/>
      <c r="BW1211" s="27"/>
      <c r="BX1211" s="27"/>
      <c r="BY1211" s="23"/>
      <c r="BZ1211" s="23"/>
      <c r="CA1211" s="23"/>
      <c r="CB1211" s="27"/>
      <c r="CC1211" s="78"/>
      <c r="CD1211" s="229"/>
      <c r="CE1211" s="229"/>
      <c r="CF1211" s="23"/>
      <c r="CG1211" s="27"/>
      <c r="CH1211" s="23"/>
      <c r="CI1211" s="23"/>
      <c r="CJ1211" s="23"/>
      <c r="CK1211" s="23"/>
      <c r="CL1211" s="23"/>
      <c r="CM1211" s="23"/>
      <c r="CN1211" s="23"/>
      <c r="CO1211" s="23"/>
      <c r="CP1211" s="26"/>
      <c r="CQ1211" s="23"/>
      <c r="CR1211" s="23"/>
      <c r="CS1211" s="53"/>
      <c r="CT1211" s="23"/>
      <c r="CU1211" s="23"/>
      <c r="CV1211" s="23"/>
      <c r="CW1211" s="23"/>
      <c r="CX1211" s="23"/>
      <c r="CY1211" s="23"/>
      <c r="CZ1211" s="61"/>
      <c r="DA1211" s="23"/>
      <c r="DB1211" s="23"/>
      <c r="DC1211" s="23"/>
      <c r="DD1211" s="23"/>
      <c r="DE1211" s="23"/>
      <c r="DF1211" s="23"/>
      <c r="DG1211" s="79"/>
      <c r="DH1211" s="80"/>
      <c r="DI1211" s="79"/>
      <c r="DJ1211" s="81"/>
      <c r="DK1211" s="47"/>
      <c r="DL1211" s="47"/>
      <c r="DM1211" s="47"/>
      <c r="DN1211" s="23"/>
      <c r="DO1211" s="23"/>
    </row>
    <row r="1212" spans="2:119" ht="15.75" customHeight="1" x14ac:dyDescent="0.3">
      <c r="B1212" s="5"/>
      <c r="C1212" s="5"/>
      <c r="D1212" s="5"/>
      <c r="E1212" s="23"/>
      <c r="F1212" s="23"/>
      <c r="G1212" s="23"/>
      <c r="H1212" s="23"/>
      <c r="I1212" s="23"/>
      <c r="J1212" s="24"/>
      <c r="K1212" s="23"/>
      <c r="L1212" s="24"/>
      <c r="M1212" s="24"/>
      <c r="N1212" s="23"/>
      <c r="O1212" s="23"/>
      <c r="P1212" s="23"/>
      <c r="Q1212" s="23"/>
      <c r="R1212" s="23"/>
      <c r="S1212" s="29"/>
      <c r="T1212" s="23"/>
      <c r="U1212" s="23"/>
      <c r="V1212" s="23"/>
      <c r="W1212" s="29"/>
      <c r="X1212" s="30"/>
      <c r="Y1212" s="23"/>
      <c r="Z1212" s="23"/>
      <c r="AA1212" s="23"/>
      <c r="AB1212" s="23"/>
      <c r="AC1212" s="23"/>
      <c r="AD1212" s="23"/>
      <c r="AE1212" s="23"/>
      <c r="AF1212" s="23"/>
      <c r="AG1212" s="23"/>
      <c r="AH1212" s="23"/>
      <c r="AI1212" s="23"/>
      <c r="AJ1212" s="23"/>
      <c r="AK1212" s="27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7"/>
      <c r="AV1212" s="27"/>
      <c r="AW1212" s="27"/>
      <c r="AX1212" s="28"/>
      <c r="AY1212" s="28"/>
      <c r="AZ1212" s="28"/>
      <c r="BA1212" s="28"/>
      <c r="BB1212" s="28"/>
      <c r="BC1212" s="28"/>
      <c r="BD1212" s="23"/>
      <c r="BE1212" s="72"/>
      <c r="BF1212" s="72"/>
      <c r="BG1212" s="72"/>
      <c r="BH1212" s="229"/>
      <c r="BI1212" s="229"/>
      <c r="BJ1212" s="27"/>
      <c r="BK1212" s="27"/>
      <c r="BL1212" s="26"/>
      <c r="BM1212" s="27"/>
      <c r="BN1212" s="23"/>
      <c r="BO1212" s="23"/>
      <c r="BP1212" s="23"/>
      <c r="BQ1212" s="23"/>
      <c r="BR1212" s="27"/>
      <c r="BS1212" s="27"/>
      <c r="BT1212" s="78"/>
      <c r="BU1212" s="229"/>
      <c r="BV1212" s="229"/>
      <c r="BW1212" s="27"/>
      <c r="BX1212" s="27"/>
      <c r="BY1212" s="23"/>
      <c r="BZ1212" s="23"/>
      <c r="CA1212" s="23"/>
      <c r="CB1212" s="27"/>
      <c r="CC1212" s="78"/>
      <c r="CD1212" s="229"/>
      <c r="CE1212" s="229"/>
      <c r="CF1212" s="23"/>
      <c r="CG1212" s="27"/>
      <c r="CH1212" s="23"/>
      <c r="CI1212" s="23"/>
      <c r="CJ1212" s="23"/>
      <c r="CK1212" s="23"/>
      <c r="CL1212" s="82"/>
      <c r="CM1212" s="23"/>
      <c r="CN1212" s="23"/>
      <c r="CO1212" s="23"/>
      <c r="CP1212" s="26"/>
      <c r="CQ1212" s="23"/>
      <c r="CR1212" s="23"/>
      <c r="CS1212" s="53"/>
      <c r="CT1212" s="23"/>
      <c r="CU1212" s="23"/>
      <c r="CV1212" s="23"/>
      <c r="CW1212" s="23"/>
      <c r="CX1212" s="23"/>
      <c r="CY1212" s="23"/>
      <c r="CZ1212" s="61"/>
      <c r="DA1212" s="23"/>
      <c r="DB1212" s="23"/>
      <c r="DC1212" s="23"/>
      <c r="DD1212" s="23"/>
      <c r="DE1212" s="23"/>
      <c r="DF1212" s="23"/>
      <c r="DG1212" s="79"/>
      <c r="DH1212" s="80"/>
      <c r="DI1212" s="79"/>
      <c r="DJ1212" s="81"/>
      <c r="DK1212" s="47"/>
      <c r="DL1212" s="47"/>
      <c r="DM1212" s="47"/>
      <c r="DN1212" s="23"/>
      <c r="DO1212" s="23"/>
    </row>
    <row r="1213" spans="2:119" ht="15.75" customHeight="1" x14ac:dyDescent="0.3">
      <c r="B1213" s="5"/>
      <c r="C1213" s="5"/>
      <c r="D1213" s="5"/>
      <c r="E1213" s="23"/>
      <c r="F1213" s="23"/>
      <c r="G1213" s="23"/>
      <c r="H1213" s="23"/>
      <c r="I1213" s="23"/>
      <c r="J1213" s="24"/>
      <c r="K1213" s="23"/>
      <c r="L1213" s="24"/>
      <c r="M1213" s="24"/>
      <c r="N1213" s="23"/>
      <c r="O1213" s="23"/>
      <c r="P1213" s="23"/>
      <c r="Q1213" s="23"/>
      <c r="R1213" s="23"/>
      <c r="S1213" s="29"/>
      <c r="T1213" s="23"/>
      <c r="U1213" s="23"/>
      <c r="V1213" s="23"/>
      <c r="W1213" s="29"/>
      <c r="X1213" s="30"/>
      <c r="Y1213" s="23"/>
      <c r="Z1213" s="23"/>
      <c r="AA1213" s="23"/>
      <c r="AB1213" s="23"/>
      <c r="AC1213" s="23"/>
      <c r="AD1213" s="23"/>
      <c r="AE1213" s="23"/>
      <c r="AF1213" s="23"/>
      <c r="AG1213" s="23"/>
      <c r="AH1213" s="23"/>
      <c r="AI1213" s="23"/>
      <c r="AJ1213" s="23"/>
      <c r="AK1213" s="27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7"/>
      <c r="AV1213" s="27"/>
      <c r="AW1213" s="27"/>
      <c r="AX1213" s="28"/>
      <c r="AY1213" s="28"/>
      <c r="AZ1213" s="28"/>
      <c r="BA1213" s="28"/>
      <c r="BB1213" s="28"/>
      <c r="BC1213" s="28"/>
      <c r="BD1213" s="23"/>
      <c r="BE1213" s="72"/>
      <c r="BF1213" s="72"/>
      <c r="BG1213" s="72"/>
      <c r="BH1213" s="229"/>
      <c r="BI1213" s="229"/>
      <c r="BJ1213" s="27"/>
      <c r="BK1213" s="27"/>
      <c r="BL1213" s="26"/>
      <c r="BM1213" s="27"/>
      <c r="BN1213" s="23"/>
      <c r="BO1213" s="23"/>
      <c r="BP1213" s="23"/>
      <c r="BQ1213" s="23"/>
      <c r="BR1213" s="27"/>
      <c r="BS1213" s="27"/>
      <c r="BT1213" s="78"/>
      <c r="BU1213" s="229"/>
      <c r="BV1213" s="229"/>
      <c r="BW1213" s="27"/>
      <c r="BX1213" s="27"/>
      <c r="BY1213" s="23"/>
      <c r="BZ1213" s="23"/>
      <c r="CA1213" s="23"/>
      <c r="CB1213" s="27"/>
      <c r="CC1213" s="78"/>
      <c r="CD1213" s="229"/>
      <c r="CE1213" s="229"/>
      <c r="CF1213" s="23"/>
      <c r="CG1213" s="27"/>
      <c r="CH1213" s="23"/>
      <c r="CI1213" s="23"/>
      <c r="CJ1213" s="23"/>
      <c r="CK1213" s="23"/>
      <c r="CL1213" s="23"/>
      <c r="CM1213" s="23"/>
      <c r="CN1213" s="23"/>
      <c r="CO1213" s="23"/>
      <c r="CP1213" s="26"/>
      <c r="CQ1213" s="23"/>
      <c r="CR1213" s="23"/>
      <c r="CS1213" s="53"/>
      <c r="CT1213" s="23"/>
      <c r="CU1213" s="23"/>
      <c r="CV1213" s="23"/>
      <c r="CW1213" s="23"/>
      <c r="CX1213" s="23"/>
      <c r="CY1213" s="23"/>
      <c r="CZ1213" s="61"/>
      <c r="DA1213" s="23"/>
      <c r="DB1213" s="23"/>
      <c r="DC1213" s="23"/>
      <c r="DD1213" s="23"/>
      <c r="DE1213" s="23"/>
      <c r="DF1213" s="23"/>
      <c r="DG1213" s="79"/>
      <c r="DH1213" s="80"/>
      <c r="DI1213" s="79"/>
      <c r="DJ1213" s="81"/>
      <c r="DK1213" s="47"/>
      <c r="DL1213" s="47"/>
      <c r="DM1213" s="47"/>
      <c r="DN1213" s="23"/>
      <c r="DO1213" s="23"/>
    </row>
    <row r="1214" spans="2:119" ht="15.75" customHeight="1" x14ac:dyDescent="0.3">
      <c r="B1214" s="5"/>
      <c r="C1214" s="5"/>
      <c r="D1214" s="5"/>
      <c r="E1214" s="23"/>
      <c r="F1214" s="23"/>
      <c r="G1214" s="23"/>
      <c r="H1214" s="23"/>
      <c r="I1214" s="23"/>
      <c r="J1214" s="24"/>
      <c r="K1214" s="23"/>
      <c r="L1214" s="24"/>
      <c r="M1214" s="24"/>
      <c r="N1214" s="23"/>
      <c r="O1214" s="23"/>
      <c r="P1214" s="23"/>
      <c r="Q1214" s="23"/>
      <c r="R1214" s="23"/>
      <c r="S1214" s="29"/>
      <c r="T1214" s="23"/>
      <c r="U1214" s="23"/>
      <c r="V1214" s="23"/>
      <c r="W1214" s="29"/>
      <c r="X1214" s="30"/>
      <c r="Y1214" s="23"/>
      <c r="Z1214" s="23"/>
      <c r="AA1214" s="23"/>
      <c r="AB1214" s="23"/>
      <c r="AC1214" s="23"/>
      <c r="AD1214" s="23"/>
      <c r="AE1214" s="23"/>
      <c r="AF1214" s="23"/>
      <c r="AG1214" s="23"/>
      <c r="AH1214" s="23"/>
      <c r="AI1214" s="23"/>
      <c r="AJ1214" s="23"/>
      <c r="AK1214" s="27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7"/>
      <c r="AV1214" s="27"/>
      <c r="AW1214" s="27"/>
      <c r="AX1214" s="28"/>
      <c r="AY1214" s="28"/>
      <c r="AZ1214" s="28"/>
      <c r="BA1214" s="28"/>
      <c r="BB1214" s="28"/>
      <c r="BC1214" s="28"/>
      <c r="BD1214" s="23"/>
      <c r="BE1214" s="72"/>
      <c r="BF1214" s="72"/>
      <c r="BG1214" s="72"/>
      <c r="BH1214" s="229"/>
      <c r="BI1214" s="229"/>
      <c r="BJ1214" s="27"/>
      <c r="BK1214" s="27"/>
      <c r="BL1214" s="26"/>
      <c r="BM1214" s="27"/>
      <c r="BN1214" s="23"/>
      <c r="BO1214" s="23"/>
      <c r="BP1214" s="23"/>
      <c r="BQ1214" s="23"/>
      <c r="BR1214" s="27"/>
      <c r="BS1214" s="27"/>
      <c r="BT1214" s="78"/>
      <c r="BU1214" s="229"/>
      <c r="BV1214" s="229"/>
      <c r="BW1214" s="27"/>
      <c r="BX1214" s="27"/>
      <c r="BY1214" s="23"/>
      <c r="BZ1214" s="23"/>
      <c r="CA1214" s="23"/>
      <c r="CB1214" s="27"/>
      <c r="CC1214" s="78"/>
      <c r="CD1214" s="229"/>
      <c r="CE1214" s="229"/>
      <c r="CF1214" s="23"/>
      <c r="CG1214" s="27"/>
      <c r="CH1214" s="23"/>
      <c r="CI1214" s="23"/>
      <c r="CJ1214" s="23"/>
      <c r="CK1214" s="23"/>
      <c r="CL1214" s="23"/>
      <c r="CM1214" s="23"/>
      <c r="CN1214" s="23"/>
      <c r="CO1214" s="23"/>
      <c r="CP1214" s="26"/>
      <c r="CQ1214" s="23"/>
      <c r="CR1214" s="23"/>
      <c r="CS1214" s="53"/>
      <c r="CT1214" s="23"/>
      <c r="CU1214" s="23"/>
      <c r="CV1214" s="23"/>
      <c r="CW1214" s="23"/>
      <c r="CX1214" s="23"/>
      <c r="CY1214" s="23"/>
      <c r="CZ1214" s="61"/>
      <c r="DA1214" s="23"/>
      <c r="DB1214" s="23"/>
      <c r="DC1214" s="23"/>
      <c r="DD1214" s="23"/>
      <c r="DE1214" s="23"/>
      <c r="DF1214" s="23"/>
      <c r="DG1214" s="79"/>
      <c r="DH1214" s="80"/>
      <c r="DI1214" s="79"/>
      <c r="DJ1214" s="81"/>
      <c r="DK1214" s="47"/>
      <c r="DL1214" s="47"/>
      <c r="DM1214" s="47"/>
      <c r="DN1214" s="23"/>
      <c r="DO1214" s="23"/>
    </row>
    <row r="1215" spans="2:119" ht="15.75" customHeight="1" x14ac:dyDescent="0.3">
      <c r="B1215" s="5"/>
      <c r="C1215" s="5"/>
      <c r="D1215" s="5"/>
      <c r="E1215" s="23"/>
      <c r="F1215" s="23"/>
      <c r="G1215" s="23"/>
      <c r="H1215" s="23"/>
      <c r="I1215" s="23"/>
      <c r="J1215" s="24"/>
      <c r="K1215" s="23"/>
      <c r="L1215" s="24"/>
      <c r="M1215" s="24"/>
      <c r="N1215" s="23"/>
      <c r="O1215" s="23"/>
      <c r="P1215" s="23"/>
      <c r="Q1215" s="23"/>
      <c r="R1215" s="23"/>
      <c r="S1215" s="23"/>
      <c r="T1215" s="23"/>
      <c r="U1215" s="23"/>
      <c r="V1215" s="23"/>
      <c r="W1215" s="29"/>
      <c r="X1215" s="23"/>
      <c r="Y1215" s="23"/>
      <c r="Z1215" s="23"/>
      <c r="AA1215" s="23"/>
      <c r="AB1215" s="23"/>
      <c r="AC1215" s="23"/>
      <c r="AD1215" s="23"/>
      <c r="AE1215" s="23"/>
      <c r="AF1215" s="23"/>
      <c r="AG1215" s="23"/>
      <c r="AH1215" s="23"/>
      <c r="AI1215" s="23"/>
      <c r="AJ1215" s="23"/>
      <c r="AK1215" s="27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7"/>
      <c r="AV1215" s="27"/>
      <c r="AW1215" s="27"/>
      <c r="AX1215" s="28"/>
      <c r="AY1215" s="28"/>
      <c r="AZ1215" s="28"/>
      <c r="BA1215" s="28"/>
      <c r="BB1215" s="28"/>
      <c r="BC1215" s="28"/>
      <c r="BD1215" s="23"/>
      <c r="BE1215" s="72"/>
      <c r="BF1215" s="72"/>
      <c r="BG1215" s="72"/>
      <c r="BH1215" s="229"/>
      <c r="BI1215" s="229"/>
      <c r="BJ1215" s="27"/>
      <c r="BK1215" s="27"/>
      <c r="BL1215" s="26"/>
      <c r="BM1215" s="27"/>
      <c r="BN1215" s="23"/>
      <c r="BO1215" s="23"/>
      <c r="BP1215" s="23"/>
      <c r="BQ1215" s="23"/>
      <c r="BR1215" s="27"/>
      <c r="BS1215" s="27"/>
      <c r="BT1215" s="78"/>
      <c r="BU1215" s="229"/>
      <c r="BV1215" s="229"/>
      <c r="BW1215" s="27"/>
      <c r="BX1215" s="27"/>
      <c r="BY1215" s="23"/>
      <c r="BZ1215" s="23"/>
      <c r="CA1215" s="23"/>
      <c r="CB1215" s="27"/>
      <c r="CC1215" s="78"/>
      <c r="CD1215" s="229"/>
      <c r="CE1215" s="229"/>
      <c r="CF1215" s="23"/>
      <c r="CG1215" s="27"/>
      <c r="CH1215" s="23"/>
      <c r="CI1215" s="23"/>
      <c r="CJ1215" s="23"/>
      <c r="CK1215" s="23"/>
      <c r="CL1215" s="82"/>
      <c r="CM1215" s="23"/>
      <c r="CN1215" s="23"/>
      <c r="CO1215" s="23"/>
      <c r="CP1215" s="26"/>
      <c r="CQ1215" s="23"/>
      <c r="CR1215" s="23"/>
      <c r="CS1215" s="53"/>
      <c r="CT1215" s="23"/>
      <c r="CU1215" s="23"/>
      <c r="CV1215" s="23"/>
      <c r="CW1215" s="23"/>
      <c r="CX1215" s="23"/>
      <c r="CY1215" s="23"/>
      <c r="CZ1215" s="61"/>
      <c r="DA1215" s="23"/>
      <c r="DB1215" s="23"/>
      <c r="DC1215" s="23"/>
      <c r="DD1215" s="23"/>
      <c r="DE1215" s="23"/>
      <c r="DF1215" s="23"/>
      <c r="DG1215" s="79"/>
      <c r="DH1215" s="80"/>
      <c r="DI1215" s="79"/>
      <c r="DJ1215" s="81"/>
      <c r="DK1215" s="47"/>
      <c r="DL1215" s="47"/>
      <c r="DM1215" s="47"/>
      <c r="DN1215" s="23"/>
      <c r="DO1215" s="23"/>
    </row>
    <row r="1216" spans="2:119" ht="15.75" customHeight="1" x14ac:dyDescent="0.3">
      <c r="B1216" s="5"/>
      <c r="C1216" s="5"/>
      <c r="D1216" s="5"/>
      <c r="E1216" s="23"/>
      <c r="F1216" s="23"/>
      <c r="G1216" s="23"/>
      <c r="H1216" s="23"/>
      <c r="I1216" s="23"/>
      <c r="J1216" s="24"/>
      <c r="K1216" s="23"/>
      <c r="L1216" s="24"/>
      <c r="M1216" s="24"/>
      <c r="N1216" s="23"/>
      <c r="O1216" s="23"/>
      <c r="P1216" s="23"/>
      <c r="Q1216" s="23"/>
      <c r="R1216" s="23"/>
      <c r="S1216" s="23"/>
      <c r="T1216" s="23"/>
      <c r="U1216" s="23"/>
      <c r="V1216" s="23"/>
      <c r="W1216" s="29"/>
      <c r="X1216" s="23"/>
      <c r="Y1216" s="23"/>
      <c r="Z1216" s="23"/>
      <c r="AA1216" s="23"/>
      <c r="AB1216" s="23"/>
      <c r="AC1216" s="23"/>
      <c r="AD1216" s="23"/>
      <c r="AE1216" s="23"/>
      <c r="AF1216" s="23"/>
      <c r="AG1216" s="23"/>
      <c r="AH1216" s="23"/>
      <c r="AI1216" s="23"/>
      <c r="AJ1216" s="23"/>
      <c r="AK1216" s="27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7"/>
      <c r="AV1216" s="27"/>
      <c r="AW1216" s="27"/>
      <c r="AX1216" s="28"/>
      <c r="AY1216" s="28"/>
      <c r="AZ1216" s="28"/>
      <c r="BA1216" s="28"/>
      <c r="BB1216" s="28"/>
      <c r="BC1216" s="28"/>
      <c r="BD1216" s="23"/>
      <c r="BE1216" s="72"/>
      <c r="BF1216" s="72"/>
      <c r="BG1216" s="72"/>
      <c r="BH1216" s="229"/>
      <c r="BI1216" s="229"/>
      <c r="BJ1216" s="27"/>
      <c r="BK1216" s="27"/>
      <c r="BL1216" s="26"/>
      <c r="BM1216" s="27"/>
      <c r="BN1216" s="23"/>
      <c r="BO1216" s="23"/>
      <c r="BP1216" s="23"/>
      <c r="BQ1216" s="23"/>
      <c r="BR1216" s="27"/>
      <c r="BS1216" s="27"/>
      <c r="BT1216" s="78"/>
      <c r="BU1216" s="229"/>
      <c r="BV1216" s="229"/>
      <c r="BW1216" s="27"/>
      <c r="BX1216" s="27"/>
      <c r="BY1216" s="23"/>
      <c r="BZ1216" s="23"/>
      <c r="CA1216" s="23"/>
      <c r="CB1216" s="27"/>
      <c r="CC1216" s="78"/>
      <c r="CD1216" s="229"/>
      <c r="CE1216" s="229"/>
      <c r="CF1216" s="23"/>
      <c r="CG1216" s="27"/>
      <c r="CH1216" s="23"/>
      <c r="CI1216" s="23"/>
      <c r="CJ1216" s="23"/>
      <c r="CK1216" s="23"/>
      <c r="CL1216" s="23"/>
      <c r="CM1216" s="23"/>
      <c r="CN1216" s="23"/>
      <c r="CO1216" s="23"/>
      <c r="CP1216" s="26"/>
      <c r="CQ1216" s="23"/>
      <c r="CR1216" s="23"/>
      <c r="CS1216" s="53"/>
      <c r="CT1216" s="23"/>
      <c r="CU1216" s="23"/>
      <c r="CV1216" s="23"/>
      <c r="CW1216" s="23"/>
      <c r="CX1216" s="23"/>
      <c r="CY1216" s="23"/>
      <c r="CZ1216" s="61"/>
      <c r="DA1216" s="23"/>
      <c r="DB1216" s="23"/>
      <c r="DC1216" s="23"/>
      <c r="DD1216" s="23"/>
      <c r="DE1216" s="23"/>
      <c r="DF1216" s="23"/>
      <c r="DG1216" s="79"/>
      <c r="DH1216" s="80"/>
      <c r="DI1216" s="79"/>
      <c r="DJ1216" s="81"/>
      <c r="DK1216" s="47"/>
      <c r="DL1216" s="47"/>
      <c r="DM1216" s="47"/>
      <c r="DN1216" s="23"/>
      <c r="DO1216" s="23"/>
    </row>
    <row r="1217" spans="2:119" ht="15.75" customHeight="1" x14ac:dyDescent="0.3">
      <c r="B1217" s="5"/>
      <c r="C1217" s="5"/>
      <c r="D1217" s="5"/>
      <c r="E1217" s="23"/>
      <c r="F1217" s="23"/>
      <c r="G1217" s="23"/>
      <c r="H1217" s="23"/>
      <c r="I1217" s="23"/>
      <c r="J1217" s="24"/>
      <c r="K1217" s="23"/>
      <c r="L1217" s="24"/>
      <c r="M1217" s="24"/>
      <c r="N1217" s="23"/>
      <c r="O1217" s="23"/>
      <c r="P1217" s="23"/>
      <c r="Q1217" s="23"/>
      <c r="R1217" s="23"/>
      <c r="S1217" s="23"/>
      <c r="T1217" s="23"/>
      <c r="U1217" s="23"/>
      <c r="V1217" s="23"/>
      <c r="W1217" s="29"/>
      <c r="X1217" s="23"/>
      <c r="Y1217" s="23"/>
      <c r="Z1217" s="23"/>
      <c r="AA1217" s="23"/>
      <c r="AB1217" s="23"/>
      <c r="AC1217" s="23"/>
      <c r="AD1217" s="23"/>
      <c r="AE1217" s="23"/>
      <c r="AF1217" s="23"/>
      <c r="AG1217" s="23"/>
      <c r="AH1217" s="23"/>
      <c r="AI1217" s="23"/>
      <c r="AJ1217" s="23"/>
      <c r="AK1217" s="27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7"/>
      <c r="AV1217" s="27"/>
      <c r="AW1217" s="27"/>
      <c r="AX1217" s="28"/>
      <c r="AY1217" s="28"/>
      <c r="AZ1217" s="28"/>
      <c r="BA1217" s="28"/>
      <c r="BB1217" s="28"/>
      <c r="BC1217" s="28"/>
      <c r="BD1217" s="23"/>
      <c r="BE1217" s="72"/>
      <c r="BF1217" s="72"/>
      <c r="BG1217" s="72"/>
      <c r="BH1217" s="229"/>
      <c r="BI1217" s="229"/>
      <c r="BJ1217" s="27"/>
      <c r="BK1217" s="27"/>
      <c r="BL1217" s="26"/>
      <c r="BM1217" s="27"/>
      <c r="BN1217" s="23"/>
      <c r="BO1217" s="23"/>
      <c r="BP1217" s="23"/>
      <c r="BQ1217" s="23"/>
      <c r="BR1217" s="27"/>
      <c r="BS1217" s="27"/>
      <c r="BT1217" s="78"/>
      <c r="BU1217" s="229"/>
      <c r="BV1217" s="229"/>
      <c r="BW1217" s="27"/>
      <c r="BX1217" s="27"/>
      <c r="BY1217" s="23"/>
      <c r="BZ1217" s="23"/>
      <c r="CA1217" s="23"/>
      <c r="CB1217" s="27"/>
      <c r="CC1217" s="78"/>
      <c r="CD1217" s="229"/>
      <c r="CE1217" s="229"/>
      <c r="CF1217" s="23"/>
      <c r="CG1217" s="27"/>
      <c r="CH1217" s="23"/>
      <c r="CI1217" s="23"/>
      <c r="CJ1217" s="23"/>
      <c r="CK1217" s="23"/>
      <c r="CL1217" s="23"/>
      <c r="CM1217" s="23"/>
      <c r="CN1217" s="23"/>
      <c r="CO1217" s="23"/>
      <c r="CP1217" s="26"/>
      <c r="CQ1217" s="23"/>
      <c r="CR1217" s="23"/>
      <c r="CS1217" s="53"/>
      <c r="CT1217" s="23"/>
      <c r="CU1217" s="23"/>
      <c r="CV1217" s="23"/>
      <c r="CW1217" s="23"/>
      <c r="CX1217" s="23"/>
      <c r="CY1217" s="23"/>
      <c r="CZ1217" s="61"/>
      <c r="DA1217" s="23"/>
      <c r="DB1217" s="23"/>
      <c r="DC1217" s="23"/>
      <c r="DD1217" s="23"/>
      <c r="DE1217" s="23"/>
      <c r="DF1217" s="23"/>
      <c r="DG1217" s="79"/>
      <c r="DH1217" s="80"/>
      <c r="DI1217" s="79"/>
      <c r="DJ1217" s="81"/>
      <c r="DK1217" s="47"/>
      <c r="DL1217" s="47"/>
      <c r="DM1217" s="47"/>
      <c r="DN1217" s="23"/>
      <c r="DO1217" s="23"/>
    </row>
    <row r="1218" spans="2:119" ht="15.75" customHeight="1" x14ac:dyDescent="0.3">
      <c r="B1218" s="5"/>
      <c r="C1218" s="5"/>
      <c r="D1218" s="5"/>
      <c r="E1218" s="23"/>
      <c r="F1218" s="29"/>
      <c r="G1218" s="23"/>
      <c r="H1218" s="23"/>
      <c r="I1218" s="23"/>
      <c r="J1218" s="24"/>
      <c r="K1218" s="23"/>
      <c r="L1218" s="24"/>
      <c r="M1218" s="24"/>
      <c r="N1218" s="23"/>
      <c r="O1218" s="23"/>
      <c r="P1218" s="23"/>
      <c r="Q1218" s="23"/>
      <c r="R1218" s="23"/>
      <c r="S1218" s="23"/>
      <c r="T1218" s="23"/>
      <c r="U1218" s="23"/>
      <c r="V1218" s="23"/>
      <c r="W1218" s="29"/>
      <c r="X1218" s="23"/>
      <c r="Y1218" s="23"/>
      <c r="Z1218" s="23"/>
      <c r="AA1218" s="23"/>
      <c r="AB1218" s="23"/>
      <c r="AC1218" s="23"/>
      <c r="AD1218" s="23"/>
      <c r="AE1218" s="23"/>
      <c r="AF1218" s="23"/>
      <c r="AG1218" s="23"/>
      <c r="AH1218" s="23"/>
      <c r="AI1218" s="23"/>
      <c r="AJ1218" s="23"/>
      <c r="AK1218" s="27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7"/>
      <c r="AV1218" s="27"/>
      <c r="AW1218" s="27"/>
      <c r="AX1218" s="28"/>
      <c r="AY1218" s="28"/>
      <c r="AZ1218" s="28"/>
      <c r="BA1218" s="28"/>
      <c r="BB1218" s="28"/>
      <c r="BC1218" s="28"/>
      <c r="BD1218" s="23"/>
      <c r="BE1218" s="72"/>
      <c r="BF1218" s="72"/>
      <c r="BG1218" s="72"/>
      <c r="BH1218" s="229"/>
      <c r="BI1218" s="229"/>
      <c r="BJ1218" s="27"/>
      <c r="BK1218" s="27"/>
      <c r="BL1218" s="26"/>
      <c r="BM1218" s="27"/>
      <c r="BN1218" s="23"/>
      <c r="BO1218" s="23"/>
      <c r="BP1218" s="23"/>
      <c r="BQ1218" s="23"/>
      <c r="BR1218" s="27"/>
      <c r="BS1218" s="27"/>
      <c r="BT1218" s="78"/>
      <c r="BU1218" s="229"/>
      <c r="BV1218" s="229"/>
      <c r="BW1218" s="27"/>
      <c r="BX1218" s="27"/>
      <c r="BY1218" s="23"/>
      <c r="BZ1218" s="23"/>
      <c r="CA1218" s="23"/>
      <c r="CB1218" s="27"/>
      <c r="CC1218" s="78"/>
      <c r="CD1218" s="229"/>
      <c r="CE1218" s="229"/>
      <c r="CF1218" s="23"/>
      <c r="CG1218" s="27"/>
      <c r="CH1218" s="23"/>
      <c r="CI1218" s="23"/>
      <c r="CJ1218" s="23"/>
      <c r="CK1218" s="23"/>
      <c r="CL1218" s="82"/>
      <c r="CM1218" s="23"/>
      <c r="CN1218" s="23"/>
      <c r="CO1218" s="23"/>
      <c r="CP1218" s="26"/>
      <c r="CQ1218" s="23"/>
      <c r="CR1218" s="23"/>
      <c r="CS1218" s="53"/>
      <c r="CT1218" s="23"/>
      <c r="CU1218" s="23"/>
      <c r="CV1218" s="23"/>
      <c r="CW1218" s="23"/>
      <c r="CX1218" s="23"/>
      <c r="CY1218" s="23"/>
      <c r="CZ1218" s="61"/>
      <c r="DA1218" s="23"/>
      <c r="DB1218" s="23"/>
      <c r="DC1218" s="23"/>
      <c r="DD1218" s="23"/>
      <c r="DE1218" s="23"/>
      <c r="DF1218" s="23"/>
      <c r="DG1218" s="79"/>
      <c r="DH1218" s="80"/>
      <c r="DI1218" s="79"/>
      <c r="DJ1218" s="81"/>
      <c r="DK1218" s="47"/>
      <c r="DL1218" s="47"/>
      <c r="DM1218" s="47"/>
      <c r="DN1218" s="23"/>
      <c r="DO1218" s="23"/>
    </row>
    <row r="1219" spans="2:119" ht="15.75" customHeight="1" x14ac:dyDescent="0.3">
      <c r="B1219" s="5"/>
      <c r="C1219" s="5"/>
      <c r="D1219" s="5"/>
      <c r="E1219" s="23"/>
      <c r="F1219" s="29"/>
      <c r="G1219" s="23"/>
      <c r="H1219" s="23"/>
      <c r="I1219" s="23"/>
      <c r="J1219" s="24"/>
      <c r="K1219" s="23"/>
      <c r="L1219" s="24"/>
      <c r="M1219" s="24"/>
      <c r="N1219" s="23"/>
      <c r="O1219" s="23"/>
      <c r="P1219" s="23"/>
      <c r="Q1219" s="23"/>
      <c r="R1219" s="23"/>
      <c r="S1219" s="23"/>
      <c r="T1219" s="23"/>
      <c r="U1219" s="23"/>
      <c r="V1219" s="23"/>
      <c r="W1219" s="29"/>
      <c r="X1219" s="23"/>
      <c r="Y1219" s="23"/>
      <c r="Z1219" s="23"/>
      <c r="AA1219" s="23"/>
      <c r="AB1219" s="23"/>
      <c r="AC1219" s="23"/>
      <c r="AD1219" s="23"/>
      <c r="AE1219" s="23"/>
      <c r="AF1219" s="23"/>
      <c r="AG1219" s="23"/>
      <c r="AH1219" s="23"/>
      <c r="AI1219" s="23"/>
      <c r="AJ1219" s="23"/>
      <c r="AK1219" s="27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7"/>
      <c r="AV1219" s="27"/>
      <c r="AW1219" s="27"/>
      <c r="AX1219" s="28"/>
      <c r="AY1219" s="28"/>
      <c r="AZ1219" s="28"/>
      <c r="BA1219" s="28"/>
      <c r="BB1219" s="28"/>
      <c r="BC1219" s="28"/>
      <c r="BD1219" s="23"/>
      <c r="BE1219" s="72"/>
      <c r="BF1219" s="72"/>
      <c r="BG1219" s="72"/>
      <c r="BH1219" s="229"/>
      <c r="BI1219" s="229"/>
      <c r="BJ1219" s="27"/>
      <c r="BK1219" s="27"/>
      <c r="BL1219" s="26"/>
      <c r="BM1219" s="27"/>
      <c r="BN1219" s="23"/>
      <c r="BO1219" s="23"/>
      <c r="BP1219" s="23"/>
      <c r="BQ1219" s="23"/>
      <c r="BR1219" s="27"/>
      <c r="BS1219" s="27"/>
      <c r="BT1219" s="78"/>
      <c r="BU1219" s="229"/>
      <c r="BV1219" s="229"/>
      <c r="BW1219" s="27"/>
      <c r="BX1219" s="27"/>
      <c r="BY1219" s="23"/>
      <c r="BZ1219" s="23"/>
      <c r="CA1219" s="23"/>
      <c r="CB1219" s="27"/>
      <c r="CC1219" s="78"/>
      <c r="CD1219" s="229"/>
      <c r="CE1219" s="229"/>
      <c r="CF1219" s="23"/>
      <c r="CG1219" s="27"/>
      <c r="CH1219" s="23"/>
      <c r="CI1219" s="23"/>
      <c r="CJ1219" s="23"/>
      <c r="CK1219" s="23"/>
      <c r="CL1219" s="23"/>
      <c r="CM1219" s="23"/>
      <c r="CN1219" s="23"/>
      <c r="CO1219" s="23"/>
      <c r="CP1219" s="26"/>
      <c r="CQ1219" s="23"/>
      <c r="CR1219" s="23"/>
      <c r="CS1219" s="53"/>
      <c r="CT1219" s="23"/>
      <c r="CU1219" s="23"/>
      <c r="CV1219" s="23"/>
      <c r="CW1219" s="23"/>
      <c r="CX1219" s="23"/>
      <c r="CY1219" s="23"/>
      <c r="CZ1219" s="61"/>
      <c r="DA1219" s="23"/>
      <c r="DB1219" s="23"/>
      <c r="DC1219" s="23"/>
      <c r="DD1219" s="23"/>
      <c r="DE1219" s="23"/>
      <c r="DF1219" s="23"/>
      <c r="DG1219" s="79"/>
      <c r="DH1219" s="80"/>
      <c r="DI1219" s="79"/>
      <c r="DJ1219" s="81"/>
      <c r="DK1219" s="47"/>
      <c r="DL1219" s="47"/>
      <c r="DM1219" s="47"/>
      <c r="DN1219" s="23"/>
      <c r="DO1219" s="23"/>
    </row>
    <row r="1220" spans="2:119" ht="15.75" customHeight="1" x14ac:dyDescent="0.3">
      <c r="B1220" s="5"/>
      <c r="C1220" s="5"/>
      <c r="D1220" s="5"/>
      <c r="E1220" s="23"/>
      <c r="F1220" s="29"/>
      <c r="G1220" s="23"/>
      <c r="H1220" s="23"/>
      <c r="I1220" s="23"/>
      <c r="J1220" s="24"/>
      <c r="K1220" s="23"/>
      <c r="L1220" s="24"/>
      <c r="M1220" s="24"/>
      <c r="N1220" s="23"/>
      <c r="O1220" s="23"/>
      <c r="P1220" s="23"/>
      <c r="Q1220" s="23"/>
      <c r="R1220" s="23"/>
      <c r="S1220" s="23"/>
      <c r="T1220" s="23"/>
      <c r="U1220" s="23"/>
      <c r="V1220" s="23"/>
      <c r="W1220" s="29"/>
      <c r="X1220" s="23"/>
      <c r="Y1220" s="23"/>
      <c r="Z1220" s="23"/>
      <c r="AA1220" s="23"/>
      <c r="AB1220" s="23"/>
      <c r="AC1220" s="23"/>
      <c r="AD1220" s="23"/>
      <c r="AE1220" s="23"/>
      <c r="AF1220" s="23"/>
      <c r="AG1220" s="23"/>
      <c r="AH1220" s="23"/>
      <c r="AI1220" s="23"/>
      <c r="AJ1220" s="23"/>
      <c r="AK1220" s="27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7"/>
      <c r="AV1220" s="27"/>
      <c r="AW1220" s="27"/>
      <c r="AX1220" s="28"/>
      <c r="AY1220" s="28"/>
      <c r="AZ1220" s="28"/>
      <c r="BA1220" s="28"/>
      <c r="BB1220" s="28"/>
      <c r="BC1220" s="28"/>
      <c r="BD1220" s="23"/>
      <c r="BE1220" s="72"/>
      <c r="BF1220" s="72"/>
      <c r="BG1220" s="72"/>
      <c r="BH1220" s="229"/>
      <c r="BI1220" s="229"/>
      <c r="BJ1220" s="27"/>
      <c r="BK1220" s="27"/>
      <c r="BL1220" s="26"/>
      <c r="BM1220" s="27"/>
      <c r="BN1220" s="23"/>
      <c r="BO1220" s="23"/>
      <c r="BP1220" s="23"/>
      <c r="BQ1220" s="23"/>
      <c r="BR1220" s="27"/>
      <c r="BS1220" s="27"/>
      <c r="BT1220" s="78"/>
      <c r="BU1220" s="229"/>
      <c r="BV1220" s="229"/>
      <c r="BW1220" s="27"/>
      <c r="BX1220" s="27"/>
      <c r="BY1220" s="23"/>
      <c r="BZ1220" s="23"/>
      <c r="CA1220" s="23"/>
      <c r="CB1220" s="27"/>
      <c r="CC1220" s="78"/>
      <c r="CD1220" s="229"/>
      <c r="CE1220" s="229"/>
      <c r="CF1220" s="23"/>
      <c r="CG1220" s="27"/>
      <c r="CH1220" s="23"/>
      <c r="CI1220" s="23"/>
      <c r="CJ1220" s="23"/>
      <c r="CK1220" s="23"/>
      <c r="CL1220" s="23"/>
      <c r="CM1220" s="23"/>
      <c r="CN1220" s="23"/>
      <c r="CO1220" s="23"/>
      <c r="CP1220" s="26"/>
      <c r="CQ1220" s="23"/>
      <c r="CR1220" s="23"/>
      <c r="CS1220" s="53"/>
      <c r="CT1220" s="23"/>
      <c r="CU1220" s="23"/>
      <c r="CV1220" s="23"/>
      <c r="CW1220" s="23"/>
      <c r="CX1220" s="23"/>
      <c r="CY1220" s="23"/>
      <c r="CZ1220" s="61"/>
      <c r="DA1220" s="23"/>
      <c r="DB1220" s="23"/>
      <c r="DC1220" s="23"/>
      <c r="DD1220" s="23"/>
      <c r="DE1220" s="23"/>
      <c r="DF1220" s="23"/>
      <c r="DG1220" s="79"/>
      <c r="DH1220" s="80"/>
      <c r="DI1220" s="79"/>
      <c r="DJ1220" s="81"/>
      <c r="DK1220" s="47"/>
      <c r="DL1220" s="47"/>
      <c r="DM1220" s="47"/>
      <c r="DN1220" s="23"/>
      <c r="DO1220" s="23"/>
    </row>
    <row r="1221" spans="2:119" ht="15.75" customHeight="1" x14ac:dyDescent="0.3">
      <c r="B1221" s="5"/>
      <c r="C1221" s="5"/>
      <c r="D1221" s="5"/>
      <c r="E1221" s="23"/>
      <c r="F1221" s="23"/>
      <c r="G1221" s="23"/>
      <c r="H1221" s="23"/>
      <c r="I1221" s="23"/>
      <c r="J1221" s="24"/>
      <c r="K1221" s="23"/>
      <c r="L1221" s="24"/>
      <c r="M1221" s="24"/>
      <c r="N1221" s="23"/>
      <c r="O1221" s="23"/>
      <c r="P1221" s="23"/>
      <c r="Q1221" s="23"/>
      <c r="R1221" s="23"/>
      <c r="S1221" s="23"/>
      <c r="T1221" s="23"/>
      <c r="U1221" s="23"/>
      <c r="V1221" s="23"/>
      <c r="W1221" s="29"/>
      <c r="X1221" s="23"/>
      <c r="Y1221" s="23"/>
      <c r="Z1221" s="23"/>
      <c r="AA1221" s="23"/>
      <c r="AB1221" s="23"/>
      <c r="AC1221" s="23"/>
      <c r="AD1221" s="23"/>
      <c r="AE1221" s="23"/>
      <c r="AF1221" s="23"/>
      <c r="AG1221" s="23"/>
      <c r="AH1221" s="23"/>
      <c r="AI1221" s="23"/>
      <c r="AJ1221" s="23"/>
      <c r="AK1221" s="27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7"/>
      <c r="AV1221" s="27"/>
      <c r="AW1221" s="27"/>
      <c r="AX1221" s="28"/>
      <c r="AY1221" s="28"/>
      <c r="AZ1221" s="28"/>
      <c r="BA1221" s="28"/>
      <c r="BB1221" s="28"/>
      <c r="BC1221" s="28"/>
      <c r="BD1221" s="23"/>
      <c r="BE1221" s="72"/>
      <c r="BF1221" s="72"/>
      <c r="BG1221" s="72"/>
      <c r="BH1221" s="229"/>
      <c r="BI1221" s="229"/>
      <c r="BJ1221" s="27"/>
      <c r="BK1221" s="27"/>
      <c r="BL1221" s="26"/>
      <c r="BM1221" s="27"/>
      <c r="BN1221" s="23"/>
      <c r="BO1221" s="23"/>
      <c r="BP1221" s="23"/>
      <c r="BQ1221" s="23"/>
      <c r="BR1221" s="27"/>
      <c r="BS1221" s="27"/>
      <c r="BT1221" s="78"/>
      <c r="BU1221" s="229"/>
      <c r="BV1221" s="229"/>
      <c r="BW1221" s="27"/>
      <c r="BX1221" s="27"/>
      <c r="BY1221" s="23"/>
      <c r="BZ1221" s="23"/>
      <c r="CA1221" s="23"/>
      <c r="CB1221" s="27"/>
      <c r="CC1221" s="78"/>
      <c r="CD1221" s="229"/>
      <c r="CE1221" s="229"/>
      <c r="CF1221" s="23"/>
      <c r="CG1221" s="27"/>
      <c r="CH1221" s="23"/>
      <c r="CI1221" s="23"/>
      <c r="CJ1221" s="23"/>
      <c r="CK1221" s="23"/>
      <c r="CL1221" s="82"/>
      <c r="CM1221" s="23"/>
      <c r="CN1221" s="23"/>
      <c r="CO1221" s="23"/>
      <c r="CP1221" s="26"/>
      <c r="CQ1221" s="23"/>
      <c r="CR1221" s="23"/>
      <c r="CS1221" s="53"/>
      <c r="CT1221" s="23"/>
      <c r="CU1221" s="23"/>
      <c r="CV1221" s="29"/>
      <c r="CW1221" s="24"/>
      <c r="CX1221" s="23"/>
      <c r="CY1221" s="23"/>
      <c r="CZ1221" s="61"/>
      <c r="DA1221" s="23"/>
      <c r="DB1221" s="23"/>
      <c r="DC1221" s="23"/>
      <c r="DD1221" s="23"/>
      <c r="DE1221" s="23"/>
      <c r="DF1221" s="23"/>
      <c r="DG1221" s="79"/>
      <c r="DH1221" s="80"/>
      <c r="DI1221" s="79"/>
      <c r="DJ1221" s="81"/>
      <c r="DK1221" s="47"/>
      <c r="DL1221" s="47"/>
      <c r="DM1221" s="47"/>
      <c r="DN1221" s="23"/>
      <c r="DO1221" s="23"/>
    </row>
    <row r="1222" spans="2:119" ht="15.75" customHeight="1" x14ac:dyDescent="0.3">
      <c r="B1222" s="5"/>
      <c r="C1222" s="5"/>
      <c r="D1222" s="5"/>
      <c r="E1222" s="23"/>
      <c r="F1222" s="23"/>
      <c r="G1222" s="23"/>
      <c r="H1222" s="23"/>
      <c r="I1222" s="23"/>
      <c r="J1222" s="24"/>
      <c r="K1222" s="23"/>
      <c r="L1222" s="24"/>
      <c r="M1222" s="24"/>
      <c r="N1222" s="23"/>
      <c r="O1222" s="23"/>
      <c r="P1222" s="23"/>
      <c r="Q1222" s="23"/>
      <c r="R1222" s="23"/>
      <c r="S1222" s="23"/>
      <c r="T1222" s="23"/>
      <c r="U1222" s="23"/>
      <c r="V1222" s="23"/>
      <c r="W1222" s="29"/>
      <c r="X1222" s="23"/>
      <c r="Y1222" s="23"/>
      <c r="Z1222" s="23"/>
      <c r="AA1222" s="23"/>
      <c r="AB1222" s="23"/>
      <c r="AC1222" s="23"/>
      <c r="AD1222" s="23"/>
      <c r="AE1222" s="23"/>
      <c r="AF1222" s="23"/>
      <c r="AG1222" s="23"/>
      <c r="AH1222" s="23"/>
      <c r="AI1222" s="23"/>
      <c r="AJ1222" s="23"/>
      <c r="AK1222" s="27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7"/>
      <c r="AV1222" s="27"/>
      <c r="AW1222" s="27"/>
      <c r="AX1222" s="28"/>
      <c r="AY1222" s="28"/>
      <c r="AZ1222" s="28"/>
      <c r="BA1222" s="28"/>
      <c r="BB1222" s="28"/>
      <c r="BC1222" s="28"/>
      <c r="BD1222" s="23"/>
      <c r="BE1222" s="72"/>
      <c r="BF1222" s="72"/>
      <c r="BG1222" s="72"/>
      <c r="BH1222" s="229"/>
      <c r="BI1222" s="229"/>
      <c r="BJ1222" s="27"/>
      <c r="BK1222" s="27"/>
      <c r="BL1222" s="26"/>
      <c r="BM1222" s="27"/>
      <c r="BN1222" s="23"/>
      <c r="BO1222" s="23"/>
      <c r="BP1222" s="23"/>
      <c r="BQ1222" s="23"/>
      <c r="BR1222" s="27"/>
      <c r="BS1222" s="27"/>
      <c r="BT1222" s="78"/>
      <c r="BU1222" s="229"/>
      <c r="BV1222" s="229"/>
      <c r="BW1222" s="27"/>
      <c r="BX1222" s="27"/>
      <c r="BY1222" s="23"/>
      <c r="BZ1222" s="23"/>
      <c r="CA1222" s="23"/>
      <c r="CB1222" s="27"/>
      <c r="CC1222" s="78"/>
      <c r="CD1222" s="229"/>
      <c r="CE1222" s="229"/>
      <c r="CF1222" s="23"/>
      <c r="CG1222" s="27"/>
      <c r="CH1222" s="23"/>
      <c r="CI1222" s="23"/>
      <c r="CJ1222" s="23"/>
      <c r="CK1222" s="23"/>
      <c r="CL1222" s="23"/>
      <c r="CM1222" s="23"/>
      <c r="CN1222" s="23"/>
      <c r="CO1222" s="23"/>
      <c r="CP1222" s="26"/>
      <c r="CQ1222" s="23"/>
      <c r="CR1222" s="23"/>
      <c r="CS1222" s="53"/>
      <c r="CT1222" s="23"/>
      <c r="CU1222" s="23"/>
      <c r="CV1222" s="29"/>
      <c r="CW1222" s="24"/>
      <c r="CX1222" s="23"/>
      <c r="CY1222" s="23"/>
      <c r="CZ1222" s="61"/>
      <c r="DA1222" s="23"/>
      <c r="DB1222" s="23"/>
      <c r="DC1222" s="23"/>
      <c r="DD1222" s="23"/>
      <c r="DE1222" s="23"/>
      <c r="DF1222" s="23"/>
      <c r="DG1222" s="79"/>
      <c r="DH1222" s="80"/>
      <c r="DI1222" s="79"/>
      <c r="DJ1222" s="81"/>
      <c r="DK1222" s="47"/>
      <c r="DL1222" s="47"/>
      <c r="DM1222" s="47"/>
      <c r="DN1222" s="23"/>
      <c r="DO1222" s="23"/>
    </row>
    <row r="1223" spans="2:119" ht="15.75" customHeight="1" x14ac:dyDescent="0.3">
      <c r="B1223" s="5"/>
      <c r="C1223" s="5"/>
      <c r="D1223" s="5"/>
      <c r="E1223" s="23"/>
      <c r="F1223" s="23"/>
      <c r="G1223" s="23"/>
      <c r="H1223" s="23"/>
      <c r="I1223" s="23"/>
      <c r="J1223" s="24"/>
      <c r="K1223" s="23"/>
      <c r="L1223" s="24"/>
      <c r="M1223" s="24"/>
      <c r="N1223" s="23"/>
      <c r="O1223" s="23"/>
      <c r="P1223" s="23"/>
      <c r="Q1223" s="23"/>
      <c r="R1223" s="23"/>
      <c r="S1223" s="23"/>
      <c r="T1223" s="23"/>
      <c r="U1223" s="23"/>
      <c r="V1223" s="23"/>
      <c r="W1223" s="29"/>
      <c r="X1223" s="23"/>
      <c r="Y1223" s="23"/>
      <c r="Z1223" s="23"/>
      <c r="AA1223" s="23"/>
      <c r="AB1223" s="23"/>
      <c r="AC1223" s="23"/>
      <c r="AD1223" s="23"/>
      <c r="AE1223" s="23"/>
      <c r="AF1223" s="23"/>
      <c r="AG1223" s="23"/>
      <c r="AH1223" s="23"/>
      <c r="AI1223" s="23"/>
      <c r="AJ1223" s="23"/>
      <c r="AK1223" s="27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7"/>
      <c r="AV1223" s="27"/>
      <c r="AW1223" s="27"/>
      <c r="AX1223" s="28"/>
      <c r="AY1223" s="28"/>
      <c r="AZ1223" s="28"/>
      <c r="BA1223" s="28"/>
      <c r="BB1223" s="28"/>
      <c r="BC1223" s="28"/>
      <c r="BD1223" s="23"/>
      <c r="BE1223" s="72"/>
      <c r="BF1223" s="72"/>
      <c r="BG1223" s="72"/>
      <c r="BH1223" s="229"/>
      <c r="BI1223" s="229"/>
      <c r="BJ1223" s="27"/>
      <c r="BK1223" s="27"/>
      <c r="BL1223" s="26"/>
      <c r="BM1223" s="27"/>
      <c r="BN1223" s="23"/>
      <c r="BO1223" s="23"/>
      <c r="BP1223" s="23"/>
      <c r="BQ1223" s="23"/>
      <c r="BR1223" s="27"/>
      <c r="BS1223" s="27"/>
      <c r="BT1223" s="78"/>
      <c r="BU1223" s="229"/>
      <c r="BV1223" s="229"/>
      <c r="BW1223" s="27"/>
      <c r="BX1223" s="27"/>
      <c r="BY1223" s="23"/>
      <c r="BZ1223" s="23"/>
      <c r="CA1223" s="23"/>
      <c r="CB1223" s="27"/>
      <c r="CC1223" s="78"/>
      <c r="CD1223" s="229"/>
      <c r="CE1223" s="229"/>
      <c r="CF1223" s="23"/>
      <c r="CG1223" s="27"/>
      <c r="CH1223" s="23"/>
      <c r="CI1223" s="23"/>
      <c r="CJ1223" s="23"/>
      <c r="CK1223" s="23"/>
      <c r="CL1223" s="23"/>
      <c r="CM1223" s="23"/>
      <c r="CN1223" s="23"/>
      <c r="CO1223" s="23"/>
      <c r="CP1223" s="26"/>
      <c r="CQ1223" s="23"/>
      <c r="CR1223" s="23"/>
      <c r="CS1223" s="53"/>
      <c r="CT1223" s="23"/>
      <c r="CU1223" s="23"/>
      <c r="CV1223" s="29"/>
      <c r="CW1223" s="24"/>
      <c r="CX1223" s="23"/>
      <c r="CY1223" s="23"/>
      <c r="CZ1223" s="61"/>
      <c r="DA1223" s="23"/>
      <c r="DB1223" s="23"/>
      <c r="DC1223" s="23"/>
      <c r="DD1223" s="23"/>
      <c r="DE1223" s="23"/>
      <c r="DF1223" s="23"/>
      <c r="DG1223" s="79"/>
      <c r="DH1223" s="80"/>
      <c r="DI1223" s="79"/>
      <c r="DJ1223" s="81"/>
      <c r="DK1223" s="47"/>
      <c r="DL1223" s="47"/>
      <c r="DM1223" s="47"/>
      <c r="DN1223" s="23"/>
      <c r="DO1223" s="23"/>
    </row>
    <row r="1224" spans="2:119" ht="15.75" customHeight="1" x14ac:dyDescent="0.3">
      <c r="B1224" s="5"/>
      <c r="C1224" s="5"/>
      <c r="D1224" s="5"/>
      <c r="E1224" s="23"/>
      <c r="F1224" s="23"/>
      <c r="G1224" s="23"/>
      <c r="H1224" s="23"/>
      <c r="I1224" s="23"/>
      <c r="J1224" s="24"/>
      <c r="K1224" s="23"/>
      <c r="L1224" s="24"/>
      <c r="M1224" s="24"/>
      <c r="N1224" s="23"/>
      <c r="O1224" s="23"/>
      <c r="P1224" s="23"/>
      <c r="Q1224" s="23"/>
      <c r="R1224" s="23"/>
      <c r="S1224" s="23"/>
      <c r="T1224" s="23"/>
      <c r="U1224" s="23"/>
      <c r="V1224" s="23"/>
      <c r="W1224" s="29"/>
      <c r="X1224" s="23"/>
      <c r="Y1224" s="23"/>
      <c r="Z1224" s="23"/>
      <c r="AA1224" s="23"/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7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7"/>
      <c r="AV1224" s="27"/>
      <c r="AW1224" s="27"/>
      <c r="AX1224" s="28"/>
      <c r="AY1224" s="28"/>
      <c r="AZ1224" s="28"/>
      <c r="BA1224" s="28"/>
      <c r="BB1224" s="28"/>
      <c r="BC1224" s="28"/>
      <c r="BD1224" s="23"/>
      <c r="BE1224" s="72"/>
      <c r="BF1224" s="72"/>
      <c r="BG1224" s="72"/>
      <c r="BH1224" s="229"/>
      <c r="BI1224" s="229"/>
      <c r="BJ1224" s="27"/>
      <c r="BK1224" s="27"/>
      <c r="BL1224" s="26"/>
      <c r="BM1224" s="27"/>
      <c r="BN1224" s="23"/>
      <c r="BO1224" s="23"/>
      <c r="BP1224" s="23"/>
      <c r="BQ1224" s="23"/>
      <c r="BR1224" s="27"/>
      <c r="BS1224" s="27"/>
      <c r="BT1224" s="78"/>
      <c r="BU1224" s="229"/>
      <c r="BV1224" s="229"/>
      <c r="BW1224" s="27"/>
      <c r="BX1224" s="27"/>
      <c r="BY1224" s="23"/>
      <c r="BZ1224" s="23"/>
      <c r="CA1224" s="23"/>
      <c r="CB1224" s="27"/>
      <c r="CC1224" s="78"/>
      <c r="CD1224" s="229"/>
      <c r="CE1224" s="229"/>
      <c r="CF1224" s="23"/>
      <c r="CG1224" s="27"/>
      <c r="CH1224" s="23"/>
      <c r="CI1224" s="23"/>
      <c r="CJ1224" s="23"/>
      <c r="CK1224" s="23"/>
      <c r="CL1224" s="82"/>
      <c r="CM1224" s="23"/>
      <c r="CN1224" s="23"/>
      <c r="CO1224" s="23"/>
      <c r="CP1224" s="26"/>
      <c r="CQ1224" s="23"/>
      <c r="CR1224" s="23"/>
      <c r="CS1224" s="53"/>
      <c r="CT1224" s="23"/>
      <c r="CU1224" s="23"/>
      <c r="CV1224" s="23"/>
      <c r="CW1224" s="23"/>
      <c r="CX1224" s="23"/>
      <c r="CY1224" s="23"/>
      <c r="CZ1224" s="61"/>
      <c r="DA1224" s="23"/>
      <c r="DB1224" s="23"/>
      <c r="DC1224" s="23"/>
      <c r="DD1224" s="23"/>
      <c r="DE1224" s="23"/>
      <c r="DF1224" s="23"/>
      <c r="DG1224" s="79"/>
      <c r="DH1224" s="80"/>
      <c r="DI1224" s="79"/>
      <c r="DJ1224" s="81"/>
      <c r="DK1224" s="47"/>
      <c r="DL1224" s="47"/>
      <c r="DM1224" s="47"/>
      <c r="DN1224" s="23"/>
      <c r="DO1224" s="23"/>
    </row>
    <row r="1225" spans="2:119" ht="15.75" customHeight="1" x14ac:dyDescent="0.3">
      <c r="B1225" s="5"/>
      <c r="C1225" s="5"/>
      <c r="D1225" s="5"/>
      <c r="E1225" s="23"/>
      <c r="F1225" s="23"/>
      <c r="G1225" s="23"/>
      <c r="H1225" s="23"/>
      <c r="I1225" s="23"/>
      <c r="J1225" s="24"/>
      <c r="K1225" s="23"/>
      <c r="L1225" s="24"/>
      <c r="M1225" s="24"/>
      <c r="N1225" s="23"/>
      <c r="O1225" s="23"/>
      <c r="P1225" s="23"/>
      <c r="Q1225" s="23"/>
      <c r="R1225" s="23"/>
      <c r="S1225" s="23"/>
      <c r="T1225" s="23"/>
      <c r="U1225" s="23"/>
      <c r="V1225" s="23"/>
      <c r="W1225" s="29"/>
      <c r="X1225" s="23"/>
      <c r="Y1225" s="23"/>
      <c r="Z1225" s="23"/>
      <c r="AA1225" s="23"/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7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7"/>
      <c r="AV1225" s="27"/>
      <c r="AW1225" s="27"/>
      <c r="AX1225" s="28"/>
      <c r="AY1225" s="28"/>
      <c r="AZ1225" s="28"/>
      <c r="BA1225" s="28"/>
      <c r="BB1225" s="28"/>
      <c r="BC1225" s="28"/>
      <c r="BD1225" s="23"/>
      <c r="BE1225" s="72"/>
      <c r="BF1225" s="72"/>
      <c r="BG1225" s="72"/>
      <c r="BH1225" s="229"/>
      <c r="BI1225" s="229"/>
      <c r="BJ1225" s="27"/>
      <c r="BK1225" s="27"/>
      <c r="BL1225" s="26"/>
      <c r="BM1225" s="27"/>
      <c r="BN1225" s="23"/>
      <c r="BO1225" s="23"/>
      <c r="BP1225" s="23"/>
      <c r="BQ1225" s="23"/>
      <c r="BR1225" s="27"/>
      <c r="BS1225" s="27"/>
      <c r="BT1225" s="78"/>
      <c r="BU1225" s="229"/>
      <c r="BV1225" s="229"/>
      <c r="BW1225" s="27"/>
      <c r="BX1225" s="27"/>
      <c r="BY1225" s="23"/>
      <c r="BZ1225" s="23"/>
      <c r="CA1225" s="23"/>
      <c r="CB1225" s="27"/>
      <c r="CC1225" s="78"/>
      <c r="CD1225" s="229"/>
      <c r="CE1225" s="229"/>
      <c r="CF1225" s="23"/>
      <c r="CG1225" s="27"/>
      <c r="CH1225" s="23"/>
      <c r="CI1225" s="23"/>
      <c r="CJ1225" s="23"/>
      <c r="CK1225" s="23"/>
      <c r="CL1225" s="23"/>
      <c r="CM1225" s="23"/>
      <c r="CN1225" s="23"/>
      <c r="CO1225" s="23"/>
      <c r="CP1225" s="26"/>
      <c r="CQ1225" s="23"/>
      <c r="CR1225" s="23"/>
      <c r="CS1225" s="53"/>
      <c r="CT1225" s="23"/>
      <c r="CU1225" s="23"/>
      <c r="CV1225" s="23"/>
      <c r="CW1225" s="23"/>
      <c r="CX1225" s="23"/>
      <c r="CY1225" s="23"/>
      <c r="CZ1225" s="61"/>
      <c r="DA1225" s="23"/>
      <c r="DB1225" s="23"/>
      <c r="DC1225" s="23"/>
      <c r="DD1225" s="23"/>
      <c r="DE1225" s="23"/>
      <c r="DF1225" s="23"/>
      <c r="DG1225" s="79"/>
      <c r="DH1225" s="80"/>
      <c r="DI1225" s="79"/>
      <c r="DJ1225" s="81"/>
      <c r="DK1225" s="47"/>
      <c r="DL1225" s="47"/>
      <c r="DM1225" s="47"/>
      <c r="DN1225" s="23"/>
      <c r="DO1225" s="23"/>
    </row>
    <row r="1226" spans="2:119" ht="15.75" customHeight="1" x14ac:dyDescent="0.3">
      <c r="B1226" s="5"/>
      <c r="C1226" s="5"/>
      <c r="D1226" s="5"/>
      <c r="E1226" s="23"/>
      <c r="F1226" s="23"/>
      <c r="G1226" s="23"/>
      <c r="H1226" s="23"/>
      <c r="I1226" s="23"/>
      <c r="J1226" s="24"/>
      <c r="K1226" s="23"/>
      <c r="L1226" s="24"/>
      <c r="M1226" s="24"/>
      <c r="N1226" s="23"/>
      <c r="O1226" s="23"/>
      <c r="P1226" s="23"/>
      <c r="Q1226" s="23"/>
      <c r="R1226" s="23"/>
      <c r="S1226" s="23"/>
      <c r="T1226" s="23"/>
      <c r="U1226" s="23"/>
      <c r="V1226" s="23"/>
      <c r="W1226" s="29"/>
      <c r="X1226" s="23"/>
      <c r="Y1226" s="23"/>
      <c r="Z1226" s="23"/>
      <c r="AA1226" s="23"/>
      <c r="AB1226" s="23"/>
      <c r="AC1226" s="23"/>
      <c r="AD1226" s="23"/>
      <c r="AE1226" s="23"/>
      <c r="AF1226" s="23"/>
      <c r="AG1226" s="23"/>
      <c r="AH1226" s="23"/>
      <c r="AI1226" s="23"/>
      <c r="AJ1226" s="23"/>
      <c r="AK1226" s="27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7"/>
      <c r="AV1226" s="27"/>
      <c r="AW1226" s="27"/>
      <c r="AX1226" s="28"/>
      <c r="AY1226" s="28"/>
      <c r="AZ1226" s="28"/>
      <c r="BA1226" s="28"/>
      <c r="BB1226" s="28"/>
      <c r="BC1226" s="28"/>
      <c r="BD1226" s="23"/>
      <c r="BE1226" s="72"/>
      <c r="BF1226" s="72"/>
      <c r="BG1226" s="72"/>
      <c r="BH1226" s="229"/>
      <c r="BI1226" s="229"/>
      <c r="BJ1226" s="27"/>
      <c r="BK1226" s="27"/>
      <c r="BL1226" s="26"/>
      <c r="BM1226" s="27"/>
      <c r="BN1226" s="23"/>
      <c r="BO1226" s="23"/>
      <c r="BP1226" s="23"/>
      <c r="BQ1226" s="23"/>
      <c r="BR1226" s="27"/>
      <c r="BS1226" s="27"/>
      <c r="BT1226" s="78"/>
      <c r="BU1226" s="229"/>
      <c r="BV1226" s="229"/>
      <c r="BW1226" s="27"/>
      <c r="BX1226" s="27"/>
      <c r="BY1226" s="23"/>
      <c r="BZ1226" s="23"/>
      <c r="CA1226" s="23"/>
      <c r="CB1226" s="27"/>
      <c r="CC1226" s="78"/>
      <c r="CD1226" s="229"/>
      <c r="CE1226" s="229"/>
      <c r="CF1226" s="23"/>
      <c r="CG1226" s="27"/>
      <c r="CH1226" s="23"/>
      <c r="CI1226" s="23"/>
      <c r="CJ1226" s="23"/>
      <c r="CK1226" s="23"/>
      <c r="CL1226" s="23"/>
      <c r="CM1226" s="23"/>
      <c r="CN1226" s="23"/>
      <c r="CO1226" s="23"/>
      <c r="CP1226" s="26"/>
      <c r="CQ1226" s="23"/>
      <c r="CR1226" s="23"/>
      <c r="CS1226" s="53"/>
      <c r="CT1226" s="23"/>
      <c r="CU1226" s="23"/>
      <c r="CV1226" s="23"/>
      <c r="CW1226" s="23"/>
      <c r="CX1226" s="23"/>
      <c r="CY1226" s="23"/>
      <c r="CZ1226" s="61"/>
      <c r="DA1226" s="23"/>
      <c r="DB1226" s="23"/>
      <c r="DC1226" s="23"/>
      <c r="DD1226" s="23"/>
      <c r="DE1226" s="23"/>
      <c r="DF1226" s="23"/>
      <c r="DG1226" s="79"/>
      <c r="DH1226" s="80"/>
      <c r="DI1226" s="79"/>
      <c r="DJ1226" s="81"/>
      <c r="DK1226" s="47"/>
      <c r="DL1226" s="47"/>
      <c r="DM1226" s="47"/>
      <c r="DN1226" s="23"/>
      <c r="DO1226" s="23"/>
    </row>
    <row r="1227" spans="2:119" ht="15.75" customHeight="1" x14ac:dyDescent="0.3">
      <c r="B1227" s="5"/>
      <c r="C1227" s="5"/>
      <c r="D1227" s="5"/>
      <c r="E1227" s="23"/>
      <c r="F1227" s="23"/>
      <c r="G1227" s="23"/>
      <c r="H1227" s="23"/>
      <c r="I1227" s="23"/>
      <c r="J1227" s="24"/>
      <c r="K1227" s="23"/>
      <c r="L1227" s="24"/>
      <c r="M1227" s="24"/>
      <c r="N1227" s="23"/>
      <c r="O1227" s="23"/>
      <c r="P1227" s="23"/>
      <c r="Q1227" s="23"/>
      <c r="R1227" s="23"/>
      <c r="S1227" s="29"/>
      <c r="T1227" s="23"/>
      <c r="U1227" s="23"/>
      <c r="V1227" s="23"/>
      <c r="W1227" s="23"/>
      <c r="X1227" s="29"/>
      <c r="Y1227" s="23"/>
      <c r="Z1227" s="23"/>
      <c r="AA1227" s="23"/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7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7"/>
      <c r="AV1227" s="27"/>
      <c r="AW1227" s="27"/>
      <c r="AX1227" s="28"/>
      <c r="AY1227" s="28"/>
      <c r="AZ1227" s="28"/>
      <c r="BA1227" s="28"/>
      <c r="BB1227" s="28"/>
      <c r="BC1227" s="28"/>
      <c r="BD1227" s="23"/>
      <c r="BE1227" s="72"/>
      <c r="BF1227" s="72"/>
      <c r="BG1227" s="72"/>
      <c r="BH1227" s="229"/>
      <c r="BI1227" s="229"/>
      <c r="BJ1227" s="27"/>
      <c r="BK1227" s="27"/>
      <c r="BL1227" s="26"/>
      <c r="BM1227" s="27"/>
      <c r="BN1227" s="23"/>
      <c r="BO1227" s="23"/>
      <c r="BP1227" s="23"/>
      <c r="BQ1227" s="23"/>
      <c r="BR1227" s="27"/>
      <c r="BS1227" s="27"/>
      <c r="BT1227" s="78"/>
      <c r="BU1227" s="229"/>
      <c r="BV1227" s="229"/>
      <c r="BW1227" s="27"/>
      <c r="BX1227" s="27"/>
      <c r="BY1227" s="23"/>
      <c r="BZ1227" s="23"/>
      <c r="CA1227" s="23"/>
      <c r="CB1227" s="27"/>
      <c r="CC1227" s="78"/>
      <c r="CD1227" s="229"/>
      <c r="CE1227" s="229"/>
      <c r="CF1227" s="23"/>
      <c r="CG1227" s="27"/>
      <c r="CH1227" s="23"/>
      <c r="CI1227" s="23"/>
      <c r="CJ1227" s="23"/>
      <c r="CK1227" s="23"/>
      <c r="CL1227" s="82"/>
      <c r="CM1227" s="23"/>
      <c r="CN1227" s="23"/>
      <c r="CO1227" s="23"/>
      <c r="CP1227" s="26"/>
      <c r="CQ1227" s="23"/>
      <c r="CR1227" s="23"/>
      <c r="CS1227" s="53"/>
      <c r="CT1227" s="23"/>
      <c r="CU1227" s="23"/>
      <c r="CV1227" s="23"/>
      <c r="CW1227" s="23"/>
      <c r="CX1227" s="23"/>
      <c r="CY1227" s="23"/>
      <c r="CZ1227" s="61"/>
      <c r="DA1227" s="23"/>
      <c r="DB1227" s="23"/>
      <c r="DC1227" s="23"/>
      <c r="DD1227" s="23"/>
      <c r="DE1227" s="23"/>
      <c r="DF1227" s="23"/>
      <c r="DG1227" s="79"/>
      <c r="DH1227" s="80"/>
      <c r="DI1227" s="79"/>
      <c r="DJ1227" s="81"/>
      <c r="DK1227" s="47"/>
      <c r="DL1227" s="47"/>
      <c r="DM1227" s="47"/>
      <c r="DN1227" s="23"/>
      <c r="DO1227" s="23"/>
    </row>
    <row r="1228" spans="2:119" ht="15.75" customHeight="1" x14ac:dyDescent="0.3">
      <c r="B1228" s="5"/>
      <c r="C1228" s="5"/>
      <c r="D1228" s="5"/>
      <c r="E1228" s="23"/>
      <c r="F1228" s="23"/>
      <c r="G1228" s="23"/>
      <c r="H1228" s="23"/>
      <c r="I1228" s="23"/>
      <c r="J1228" s="24"/>
      <c r="K1228" s="23"/>
      <c r="L1228" s="24"/>
      <c r="M1228" s="24"/>
      <c r="N1228" s="23"/>
      <c r="O1228" s="23"/>
      <c r="P1228" s="23"/>
      <c r="Q1228" s="23"/>
      <c r="R1228" s="23"/>
      <c r="S1228" s="29"/>
      <c r="T1228" s="23"/>
      <c r="U1228" s="23"/>
      <c r="V1228" s="23"/>
      <c r="W1228" s="23"/>
      <c r="X1228" s="29"/>
      <c r="Y1228" s="23"/>
      <c r="Z1228" s="23"/>
      <c r="AA1228" s="23"/>
      <c r="AB1228" s="23"/>
      <c r="AC1228" s="23"/>
      <c r="AD1228" s="23"/>
      <c r="AE1228" s="23"/>
      <c r="AF1228" s="23"/>
      <c r="AG1228" s="23"/>
      <c r="AH1228" s="23"/>
      <c r="AI1228" s="23"/>
      <c r="AJ1228" s="23"/>
      <c r="AK1228" s="27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7"/>
      <c r="AV1228" s="27"/>
      <c r="AW1228" s="27"/>
      <c r="AX1228" s="28"/>
      <c r="AY1228" s="28"/>
      <c r="AZ1228" s="28"/>
      <c r="BA1228" s="28"/>
      <c r="BB1228" s="28"/>
      <c r="BC1228" s="28"/>
      <c r="BD1228" s="23"/>
      <c r="BE1228" s="72"/>
      <c r="BF1228" s="72"/>
      <c r="BG1228" s="72"/>
      <c r="BH1228" s="229"/>
      <c r="BI1228" s="229"/>
      <c r="BJ1228" s="27"/>
      <c r="BK1228" s="27"/>
      <c r="BL1228" s="26"/>
      <c r="BM1228" s="27"/>
      <c r="BN1228" s="23"/>
      <c r="BO1228" s="23"/>
      <c r="BP1228" s="23"/>
      <c r="BQ1228" s="23"/>
      <c r="BR1228" s="27"/>
      <c r="BS1228" s="27"/>
      <c r="BT1228" s="78"/>
      <c r="BU1228" s="229"/>
      <c r="BV1228" s="229"/>
      <c r="BW1228" s="27"/>
      <c r="BX1228" s="27"/>
      <c r="BY1228" s="23"/>
      <c r="BZ1228" s="23"/>
      <c r="CA1228" s="23"/>
      <c r="CB1228" s="27"/>
      <c r="CC1228" s="78"/>
      <c r="CD1228" s="229"/>
      <c r="CE1228" s="229"/>
      <c r="CF1228" s="23"/>
      <c r="CG1228" s="27"/>
      <c r="CH1228" s="23"/>
      <c r="CI1228" s="23"/>
      <c r="CJ1228" s="23"/>
      <c r="CK1228" s="23"/>
      <c r="CL1228" s="23"/>
      <c r="CM1228" s="23"/>
      <c r="CN1228" s="23"/>
      <c r="CO1228" s="23"/>
      <c r="CP1228" s="26"/>
      <c r="CQ1228" s="23"/>
      <c r="CR1228" s="23"/>
      <c r="CS1228" s="53"/>
      <c r="CT1228" s="23"/>
      <c r="CU1228" s="23"/>
      <c r="CV1228" s="23"/>
      <c r="CW1228" s="23"/>
      <c r="CX1228" s="23"/>
      <c r="CY1228" s="23"/>
      <c r="CZ1228" s="61"/>
      <c r="DA1228" s="23"/>
      <c r="DB1228" s="23"/>
      <c r="DC1228" s="23"/>
      <c r="DD1228" s="23"/>
      <c r="DE1228" s="23"/>
      <c r="DF1228" s="23"/>
      <c r="DG1228" s="79"/>
      <c r="DH1228" s="80"/>
      <c r="DI1228" s="79"/>
      <c r="DJ1228" s="81"/>
      <c r="DK1228" s="47"/>
      <c r="DL1228" s="47"/>
      <c r="DM1228" s="47"/>
      <c r="DN1228" s="23"/>
      <c r="DO1228" s="23"/>
    </row>
    <row r="1229" spans="2:119" ht="15.75" customHeight="1" x14ac:dyDescent="0.3">
      <c r="B1229" s="5"/>
      <c r="C1229" s="5"/>
      <c r="D1229" s="5"/>
      <c r="E1229" s="23"/>
      <c r="F1229" s="23"/>
      <c r="G1229" s="23"/>
      <c r="H1229" s="23"/>
      <c r="I1229" s="23"/>
      <c r="J1229" s="24"/>
      <c r="K1229" s="23"/>
      <c r="L1229" s="24"/>
      <c r="M1229" s="24"/>
      <c r="N1229" s="23"/>
      <c r="O1229" s="23"/>
      <c r="P1229" s="23"/>
      <c r="Q1229" s="23"/>
      <c r="R1229" s="23"/>
      <c r="S1229" s="29"/>
      <c r="T1229" s="23"/>
      <c r="U1229" s="23"/>
      <c r="V1229" s="23"/>
      <c r="W1229" s="23"/>
      <c r="X1229" s="29"/>
      <c r="Y1229" s="23"/>
      <c r="Z1229" s="23"/>
      <c r="AA1229" s="23"/>
      <c r="AB1229" s="23"/>
      <c r="AC1229" s="23"/>
      <c r="AD1229" s="23"/>
      <c r="AE1229" s="23"/>
      <c r="AF1229" s="23"/>
      <c r="AG1229" s="23"/>
      <c r="AH1229" s="23"/>
      <c r="AI1229" s="23"/>
      <c r="AJ1229" s="23"/>
      <c r="AK1229" s="27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7"/>
      <c r="AV1229" s="27"/>
      <c r="AW1229" s="27"/>
      <c r="AX1229" s="28"/>
      <c r="AY1229" s="28"/>
      <c r="AZ1229" s="28"/>
      <c r="BA1229" s="28"/>
      <c r="BB1229" s="28"/>
      <c r="BC1229" s="28"/>
      <c r="BD1229" s="23"/>
      <c r="BE1229" s="72"/>
      <c r="BF1229" s="72"/>
      <c r="BG1229" s="72"/>
      <c r="BH1229" s="229"/>
      <c r="BI1229" s="229"/>
      <c r="BJ1229" s="27"/>
      <c r="BK1229" s="27"/>
      <c r="BL1229" s="26"/>
      <c r="BM1229" s="27"/>
      <c r="BN1229" s="23"/>
      <c r="BO1229" s="23"/>
      <c r="BP1229" s="23"/>
      <c r="BQ1229" s="23"/>
      <c r="BR1229" s="27"/>
      <c r="BS1229" s="27"/>
      <c r="BT1229" s="78"/>
      <c r="BU1229" s="229"/>
      <c r="BV1229" s="229"/>
      <c r="BW1229" s="27"/>
      <c r="BX1229" s="27"/>
      <c r="BY1229" s="23"/>
      <c r="BZ1229" s="23"/>
      <c r="CA1229" s="23"/>
      <c r="CB1229" s="27"/>
      <c r="CC1229" s="78"/>
      <c r="CD1229" s="229"/>
      <c r="CE1229" s="229"/>
      <c r="CF1229" s="23"/>
      <c r="CG1229" s="27"/>
      <c r="CH1229" s="23"/>
      <c r="CI1229" s="23"/>
      <c r="CJ1229" s="23"/>
      <c r="CK1229" s="23"/>
      <c r="CL1229" s="23"/>
      <c r="CM1229" s="23"/>
      <c r="CN1229" s="23"/>
      <c r="CO1229" s="23"/>
      <c r="CP1229" s="26"/>
      <c r="CQ1229" s="23"/>
      <c r="CR1229" s="23"/>
      <c r="CS1229" s="53"/>
      <c r="CT1229" s="23"/>
      <c r="CU1229" s="23"/>
      <c r="CV1229" s="23"/>
      <c r="CW1229" s="23"/>
      <c r="CX1229" s="23"/>
      <c r="CY1229" s="23"/>
      <c r="CZ1229" s="61"/>
      <c r="DA1229" s="23"/>
      <c r="DB1229" s="23"/>
      <c r="DC1229" s="23"/>
      <c r="DD1229" s="23"/>
      <c r="DE1229" s="23"/>
      <c r="DF1229" s="23"/>
      <c r="DG1229" s="79"/>
      <c r="DH1229" s="80"/>
      <c r="DI1229" s="79"/>
      <c r="DJ1229" s="81"/>
      <c r="DK1229" s="47"/>
      <c r="DL1229" s="47"/>
      <c r="DM1229" s="47"/>
      <c r="DN1229" s="23"/>
      <c r="DO1229" s="23"/>
    </row>
    <row r="1230" spans="2:119" ht="15.75" customHeight="1" x14ac:dyDescent="0.3">
      <c r="B1230" s="5"/>
      <c r="C1230" s="5"/>
      <c r="D1230" s="5"/>
      <c r="E1230" s="23"/>
      <c r="F1230" s="23"/>
      <c r="G1230" s="23"/>
      <c r="H1230" s="23"/>
      <c r="I1230" s="23"/>
      <c r="J1230" s="24"/>
      <c r="K1230" s="23"/>
      <c r="L1230" s="24"/>
      <c r="M1230" s="24"/>
      <c r="N1230" s="23"/>
      <c r="O1230" s="23"/>
      <c r="P1230" s="23"/>
      <c r="Q1230" s="23"/>
      <c r="R1230" s="23"/>
      <c r="S1230" s="23"/>
      <c r="T1230" s="23"/>
      <c r="U1230" s="23"/>
      <c r="V1230" s="23"/>
      <c r="W1230" s="29"/>
      <c r="X1230" s="23"/>
      <c r="Y1230" s="23"/>
      <c r="Z1230" s="23"/>
      <c r="AA1230" s="23"/>
      <c r="AB1230" s="23"/>
      <c r="AC1230" s="23"/>
      <c r="AD1230" s="23"/>
      <c r="AE1230" s="23"/>
      <c r="AF1230" s="23"/>
      <c r="AG1230" s="23"/>
      <c r="AH1230" s="23"/>
      <c r="AI1230" s="23"/>
      <c r="AJ1230" s="23"/>
      <c r="AK1230" s="27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7"/>
      <c r="AV1230" s="27"/>
      <c r="AW1230" s="27"/>
      <c r="AX1230" s="28"/>
      <c r="AY1230" s="28"/>
      <c r="AZ1230" s="28"/>
      <c r="BA1230" s="28"/>
      <c r="BB1230" s="28"/>
      <c r="BC1230" s="28"/>
      <c r="BD1230" s="23"/>
      <c r="BE1230" s="72"/>
      <c r="BF1230" s="72"/>
      <c r="BG1230" s="72"/>
      <c r="BH1230" s="229"/>
      <c r="BI1230" s="229"/>
      <c r="BJ1230" s="27"/>
      <c r="BK1230" s="27"/>
      <c r="BL1230" s="26"/>
      <c r="BM1230" s="27"/>
      <c r="BN1230" s="23"/>
      <c r="BO1230" s="23"/>
      <c r="BP1230" s="23"/>
      <c r="BQ1230" s="23"/>
      <c r="BR1230" s="27"/>
      <c r="BS1230" s="27"/>
      <c r="BT1230" s="78"/>
      <c r="BU1230" s="229"/>
      <c r="BV1230" s="229"/>
      <c r="BW1230" s="27"/>
      <c r="BX1230" s="27"/>
      <c r="BY1230" s="23"/>
      <c r="BZ1230" s="23"/>
      <c r="CA1230" s="23"/>
      <c r="CB1230" s="27"/>
      <c r="CC1230" s="78"/>
      <c r="CD1230" s="229"/>
      <c r="CE1230" s="229"/>
      <c r="CF1230" s="23"/>
      <c r="CG1230" s="27"/>
      <c r="CH1230" s="23"/>
      <c r="CI1230" s="23"/>
      <c r="CJ1230" s="23"/>
      <c r="CK1230" s="23"/>
      <c r="CL1230" s="82"/>
      <c r="CM1230" s="23"/>
      <c r="CN1230" s="23"/>
      <c r="CO1230" s="23"/>
      <c r="CP1230" s="26"/>
      <c r="CQ1230" s="23"/>
      <c r="CR1230" s="23"/>
      <c r="CS1230" s="53"/>
      <c r="CT1230" s="23"/>
      <c r="CU1230" s="23"/>
      <c r="CV1230" s="23"/>
      <c r="CW1230" s="23"/>
      <c r="CX1230" s="23"/>
      <c r="CY1230" s="23"/>
      <c r="CZ1230" s="61"/>
      <c r="DA1230" s="23"/>
      <c r="DB1230" s="23"/>
      <c r="DC1230" s="23"/>
      <c r="DD1230" s="23"/>
      <c r="DE1230" s="23"/>
      <c r="DF1230" s="23"/>
      <c r="DG1230" s="79"/>
      <c r="DH1230" s="80"/>
      <c r="DI1230" s="79"/>
      <c r="DJ1230" s="81"/>
      <c r="DK1230" s="47"/>
      <c r="DL1230" s="47"/>
      <c r="DM1230" s="47"/>
      <c r="DN1230" s="23"/>
      <c r="DO1230" s="23"/>
    </row>
    <row r="1231" spans="2:119" ht="15.75" customHeight="1" x14ac:dyDescent="0.3">
      <c r="B1231" s="5"/>
      <c r="C1231" s="5"/>
      <c r="D1231" s="5"/>
      <c r="E1231" s="23"/>
      <c r="F1231" s="23"/>
      <c r="G1231" s="23"/>
      <c r="H1231" s="23"/>
      <c r="I1231" s="23"/>
      <c r="J1231" s="24"/>
      <c r="K1231" s="23"/>
      <c r="L1231" s="24"/>
      <c r="M1231" s="24"/>
      <c r="N1231" s="23"/>
      <c r="O1231" s="23"/>
      <c r="P1231" s="23"/>
      <c r="Q1231" s="23"/>
      <c r="R1231" s="23"/>
      <c r="S1231" s="23"/>
      <c r="T1231" s="23"/>
      <c r="U1231" s="23"/>
      <c r="V1231" s="23"/>
      <c r="W1231" s="29"/>
      <c r="X1231" s="23"/>
      <c r="Y1231" s="23"/>
      <c r="Z1231" s="23"/>
      <c r="AA1231" s="23"/>
      <c r="AB1231" s="23"/>
      <c r="AC1231" s="23"/>
      <c r="AD1231" s="23"/>
      <c r="AE1231" s="23"/>
      <c r="AF1231" s="23"/>
      <c r="AG1231" s="23"/>
      <c r="AH1231" s="23"/>
      <c r="AI1231" s="23"/>
      <c r="AJ1231" s="23"/>
      <c r="AK1231" s="27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7"/>
      <c r="AV1231" s="27"/>
      <c r="AW1231" s="27"/>
      <c r="AX1231" s="28"/>
      <c r="AY1231" s="28"/>
      <c r="AZ1231" s="28"/>
      <c r="BA1231" s="28"/>
      <c r="BB1231" s="28"/>
      <c r="BC1231" s="28"/>
      <c r="BD1231" s="23"/>
      <c r="BE1231" s="72"/>
      <c r="BF1231" s="72"/>
      <c r="BG1231" s="72"/>
      <c r="BH1231" s="229"/>
      <c r="BI1231" s="229"/>
      <c r="BJ1231" s="27"/>
      <c r="BK1231" s="27"/>
      <c r="BL1231" s="26"/>
      <c r="BM1231" s="27"/>
      <c r="BN1231" s="23"/>
      <c r="BO1231" s="23"/>
      <c r="BP1231" s="23"/>
      <c r="BQ1231" s="23"/>
      <c r="BR1231" s="27"/>
      <c r="BS1231" s="27"/>
      <c r="BT1231" s="78"/>
      <c r="BU1231" s="229"/>
      <c r="BV1231" s="229"/>
      <c r="BW1231" s="27"/>
      <c r="BX1231" s="27"/>
      <c r="BY1231" s="23"/>
      <c r="BZ1231" s="23"/>
      <c r="CA1231" s="23"/>
      <c r="CB1231" s="27"/>
      <c r="CC1231" s="78"/>
      <c r="CD1231" s="229"/>
      <c r="CE1231" s="229"/>
      <c r="CF1231" s="23"/>
      <c r="CG1231" s="27"/>
      <c r="CH1231" s="23"/>
      <c r="CI1231" s="23"/>
      <c r="CJ1231" s="23"/>
      <c r="CK1231" s="23"/>
      <c r="CL1231" s="23"/>
      <c r="CM1231" s="23"/>
      <c r="CN1231" s="23"/>
      <c r="CO1231" s="23"/>
      <c r="CP1231" s="26"/>
      <c r="CQ1231" s="23"/>
      <c r="CR1231" s="23"/>
      <c r="CS1231" s="53"/>
      <c r="CT1231" s="23"/>
      <c r="CU1231" s="23"/>
      <c r="CV1231" s="23"/>
      <c r="CW1231" s="23"/>
      <c r="CX1231" s="23"/>
      <c r="CY1231" s="23"/>
      <c r="CZ1231" s="61"/>
      <c r="DA1231" s="23"/>
      <c r="DB1231" s="23"/>
      <c r="DC1231" s="23"/>
      <c r="DD1231" s="23"/>
      <c r="DE1231" s="23"/>
      <c r="DF1231" s="23"/>
      <c r="DG1231" s="79"/>
      <c r="DH1231" s="80"/>
      <c r="DI1231" s="79"/>
      <c r="DJ1231" s="81"/>
      <c r="DK1231" s="47"/>
      <c r="DL1231" s="47"/>
      <c r="DM1231" s="47"/>
      <c r="DN1231" s="23"/>
      <c r="DO1231" s="23"/>
    </row>
    <row r="1232" spans="2:119" ht="15.75" customHeight="1" x14ac:dyDescent="0.3">
      <c r="B1232" s="5"/>
      <c r="C1232" s="5"/>
      <c r="D1232" s="5"/>
      <c r="E1232" s="23"/>
      <c r="F1232" s="23"/>
      <c r="G1232" s="23"/>
      <c r="H1232" s="23"/>
      <c r="I1232" s="23"/>
      <c r="J1232" s="24"/>
      <c r="K1232" s="23"/>
      <c r="L1232" s="24"/>
      <c r="M1232" s="24"/>
      <c r="N1232" s="23"/>
      <c r="O1232" s="23"/>
      <c r="P1232" s="23"/>
      <c r="Q1232" s="23"/>
      <c r="R1232" s="23"/>
      <c r="S1232" s="23"/>
      <c r="T1232" s="23"/>
      <c r="U1232" s="23"/>
      <c r="V1232" s="23"/>
      <c r="W1232" s="29"/>
      <c r="X1232" s="23"/>
      <c r="Y1232" s="23"/>
      <c r="Z1232" s="23"/>
      <c r="AA1232" s="23"/>
      <c r="AB1232" s="23"/>
      <c r="AC1232" s="23"/>
      <c r="AD1232" s="23"/>
      <c r="AE1232" s="23"/>
      <c r="AF1232" s="23"/>
      <c r="AG1232" s="23"/>
      <c r="AH1232" s="23"/>
      <c r="AI1232" s="23"/>
      <c r="AJ1232" s="23"/>
      <c r="AK1232" s="27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7"/>
      <c r="AV1232" s="27"/>
      <c r="AW1232" s="27"/>
      <c r="AX1232" s="28"/>
      <c r="AY1232" s="28"/>
      <c r="AZ1232" s="28"/>
      <c r="BA1232" s="28"/>
      <c r="BB1232" s="28"/>
      <c r="BC1232" s="28"/>
      <c r="BD1232" s="23"/>
      <c r="BE1232" s="72"/>
      <c r="BF1232" s="72"/>
      <c r="BG1232" s="72"/>
      <c r="BH1232" s="229"/>
      <c r="BI1232" s="229"/>
      <c r="BJ1232" s="27"/>
      <c r="BK1232" s="27"/>
      <c r="BL1232" s="26"/>
      <c r="BM1232" s="27"/>
      <c r="BN1232" s="23"/>
      <c r="BO1232" s="23"/>
      <c r="BP1232" s="23"/>
      <c r="BQ1232" s="23"/>
      <c r="BR1232" s="27"/>
      <c r="BS1232" s="27"/>
      <c r="BT1232" s="78"/>
      <c r="BU1232" s="229"/>
      <c r="BV1232" s="229"/>
      <c r="BW1232" s="27"/>
      <c r="BX1232" s="27"/>
      <c r="BY1232" s="23"/>
      <c r="BZ1232" s="23"/>
      <c r="CA1232" s="23"/>
      <c r="CB1232" s="27"/>
      <c r="CC1232" s="78"/>
      <c r="CD1232" s="229"/>
      <c r="CE1232" s="229"/>
      <c r="CF1232" s="23"/>
      <c r="CG1232" s="27"/>
      <c r="CH1232" s="23"/>
      <c r="CI1232" s="23"/>
      <c r="CJ1232" s="23"/>
      <c r="CK1232" s="23"/>
      <c r="CL1232" s="23"/>
      <c r="CM1232" s="23"/>
      <c r="CN1232" s="23"/>
      <c r="CO1232" s="23"/>
      <c r="CP1232" s="26"/>
      <c r="CQ1232" s="23"/>
      <c r="CR1232" s="23"/>
      <c r="CS1232" s="53"/>
      <c r="CT1232" s="23"/>
      <c r="CU1232" s="23"/>
      <c r="CV1232" s="23"/>
      <c r="CW1232" s="23"/>
      <c r="CX1232" s="23"/>
      <c r="CY1232" s="23"/>
      <c r="CZ1232" s="61"/>
      <c r="DA1232" s="23"/>
      <c r="DB1232" s="23"/>
      <c r="DC1232" s="23"/>
      <c r="DD1232" s="23"/>
      <c r="DE1232" s="23"/>
      <c r="DF1232" s="23"/>
      <c r="DG1232" s="79"/>
      <c r="DH1232" s="80"/>
      <c r="DI1232" s="79"/>
      <c r="DJ1232" s="81"/>
      <c r="DK1232" s="47"/>
      <c r="DL1232" s="47"/>
      <c r="DM1232" s="47"/>
      <c r="DN1232" s="23"/>
      <c r="DO1232" s="23"/>
    </row>
    <row r="1233" spans="2:119" ht="15.75" customHeight="1" x14ac:dyDescent="0.3">
      <c r="B1233" s="5"/>
      <c r="C1233" s="5"/>
      <c r="D1233" s="5"/>
      <c r="E1233" s="23"/>
      <c r="F1233" s="29"/>
      <c r="G1233" s="23"/>
      <c r="H1233" s="23"/>
      <c r="I1233" s="23"/>
      <c r="J1233" s="24"/>
      <c r="K1233" s="23"/>
      <c r="L1233" s="24"/>
      <c r="M1233" s="24"/>
      <c r="N1233" s="23"/>
      <c r="O1233" s="23"/>
      <c r="P1233" s="23"/>
      <c r="Q1233" s="23"/>
      <c r="R1233" s="23"/>
      <c r="S1233" s="23"/>
      <c r="T1233" s="23"/>
      <c r="U1233" s="23"/>
      <c r="V1233" s="23"/>
      <c r="W1233" s="29"/>
      <c r="X1233" s="23"/>
      <c r="Y1233" s="23"/>
      <c r="Z1233" s="23"/>
      <c r="AA1233" s="23"/>
      <c r="AB1233" s="23"/>
      <c r="AC1233" s="23"/>
      <c r="AD1233" s="23"/>
      <c r="AE1233" s="23"/>
      <c r="AF1233" s="23"/>
      <c r="AG1233" s="23"/>
      <c r="AH1233" s="23"/>
      <c r="AI1233" s="23"/>
      <c r="AJ1233" s="23"/>
      <c r="AK1233" s="27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7"/>
      <c r="AV1233" s="27"/>
      <c r="AW1233" s="27"/>
      <c r="AX1233" s="28"/>
      <c r="AY1233" s="28"/>
      <c r="AZ1233" s="28"/>
      <c r="BA1233" s="28"/>
      <c r="BB1233" s="28"/>
      <c r="BC1233" s="28"/>
      <c r="BD1233" s="23"/>
      <c r="BE1233" s="72"/>
      <c r="BF1233" s="72"/>
      <c r="BG1233" s="72"/>
      <c r="BH1233" s="229"/>
      <c r="BI1233" s="229"/>
      <c r="BJ1233" s="27"/>
      <c r="BK1233" s="27"/>
      <c r="BL1233" s="26"/>
      <c r="BM1233" s="27"/>
      <c r="BN1233" s="23"/>
      <c r="BO1233" s="23"/>
      <c r="BP1233" s="23"/>
      <c r="BQ1233" s="23"/>
      <c r="BR1233" s="27"/>
      <c r="BS1233" s="27"/>
      <c r="BT1233" s="78"/>
      <c r="BU1233" s="229"/>
      <c r="BV1233" s="229"/>
      <c r="BW1233" s="27"/>
      <c r="BX1233" s="27"/>
      <c r="BY1233" s="23"/>
      <c r="BZ1233" s="23"/>
      <c r="CA1233" s="23"/>
      <c r="CB1233" s="27"/>
      <c r="CC1233" s="78"/>
      <c r="CD1233" s="229"/>
      <c r="CE1233" s="229"/>
      <c r="CF1233" s="23"/>
      <c r="CG1233" s="27"/>
      <c r="CH1233" s="23"/>
      <c r="CI1233" s="23"/>
      <c r="CJ1233" s="23"/>
      <c r="CK1233" s="23"/>
      <c r="CL1233" s="23"/>
      <c r="CM1233" s="23"/>
      <c r="CN1233" s="23"/>
      <c r="CO1233" s="23"/>
      <c r="CP1233" s="26"/>
      <c r="CQ1233" s="23"/>
      <c r="CR1233" s="23"/>
      <c r="CS1233" s="53"/>
      <c r="CT1233" s="23"/>
      <c r="CU1233" s="23"/>
      <c r="CV1233" s="23"/>
      <c r="CW1233" s="23"/>
      <c r="CX1233" s="23"/>
      <c r="CY1233" s="23"/>
      <c r="CZ1233" s="61"/>
      <c r="DA1233" s="23"/>
      <c r="DB1233" s="23"/>
      <c r="DC1233" s="23"/>
      <c r="DD1233" s="23"/>
      <c r="DE1233" s="23"/>
      <c r="DF1233" s="23"/>
      <c r="DG1233" s="79"/>
      <c r="DH1233" s="80"/>
      <c r="DI1233" s="79"/>
      <c r="DJ1233" s="81"/>
      <c r="DK1233" s="47"/>
      <c r="DL1233" s="47"/>
      <c r="DM1233" s="47"/>
      <c r="DN1233" s="23"/>
      <c r="DO1233" s="23"/>
    </row>
    <row r="1234" spans="2:119" ht="15.75" customHeight="1" x14ac:dyDescent="0.3">
      <c r="B1234" s="5"/>
      <c r="C1234" s="5"/>
      <c r="D1234" s="5"/>
      <c r="E1234" s="23"/>
      <c r="F1234" s="29"/>
      <c r="G1234" s="23"/>
      <c r="H1234" s="23"/>
      <c r="I1234" s="23"/>
      <c r="J1234" s="24"/>
      <c r="K1234" s="23"/>
      <c r="L1234" s="24"/>
      <c r="M1234" s="24"/>
      <c r="N1234" s="23"/>
      <c r="O1234" s="23"/>
      <c r="P1234" s="23"/>
      <c r="Q1234" s="23"/>
      <c r="R1234" s="23"/>
      <c r="S1234" s="23"/>
      <c r="T1234" s="23"/>
      <c r="U1234" s="23"/>
      <c r="V1234" s="23"/>
      <c r="W1234" s="29"/>
      <c r="X1234" s="23"/>
      <c r="Y1234" s="23"/>
      <c r="Z1234" s="23"/>
      <c r="AA1234" s="23"/>
      <c r="AB1234" s="23"/>
      <c r="AC1234" s="23"/>
      <c r="AD1234" s="23"/>
      <c r="AE1234" s="23"/>
      <c r="AF1234" s="23"/>
      <c r="AG1234" s="23"/>
      <c r="AH1234" s="23"/>
      <c r="AI1234" s="23"/>
      <c r="AJ1234" s="23"/>
      <c r="AK1234" s="27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7"/>
      <c r="AV1234" s="27"/>
      <c r="AW1234" s="27"/>
      <c r="AX1234" s="28"/>
      <c r="AY1234" s="28"/>
      <c r="AZ1234" s="28"/>
      <c r="BA1234" s="28"/>
      <c r="BB1234" s="28"/>
      <c r="BC1234" s="28"/>
      <c r="BD1234" s="23"/>
      <c r="BE1234" s="72"/>
      <c r="BF1234" s="72"/>
      <c r="BG1234" s="72"/>
      <c r="BH1234" s="229"/>
      <c r="BI1234" s="229"/>
      <c r="BJ1234" s="27"/>
      <c r="BK1234" s="27"/>
      <c r="BL1234" s="26"/>
      <c r="BM1234" s="27"/>
      <c r="BN1234" s="23"/>
      <c r="BO1234" s="23"/>
      <c r="BP1234" s="23"/>
      <c r="BQ1234" s="23"/>
      <c r="BR1234" s="27"/>
      <c r="BS1234" s="27"/>
      <c r="BT1234" s="78"/>
      <c r="BU1234" s="229"/>
      <c r="BV1234" s="229"/>
      <c r="BW1234" s="27"/>
      <c r="BX1234" s="27"/>
      <c r="BY1234" s="23"/>
      <c r="BZ1234" s="23"/>
      <c r="CA1234" s="23"/>
      <c r="CB1234" s="27"/>
      <c r="CC1234" s="78"/>
      <c r="CD1234" s="229"/>
      <c r="CE1234" s="229"/>
      <c r="CF1234" s="23"/>
      <c r="CG1234" s="27"/>
      <c r="CH1234" s="23"/>
      <c r="CI1234" s="23"/>
      <c r="CJ1234" s="23"/>
      <c r="CK1234" s="23"/>
      <c r="CL1234" s="23"/>
      <c r="CM1234" s="23"/>
      <c r="CN1234" s="23"/>
      <c r="CO1234" s="23"/>
      <c r="CP1234" s="26"/>
      <c r="CQ1234" s="23"/>
      <c r="CR1234" s="23"/>
      <c r="CS1234" s="53"/>
      <c r="CT1234" s="23"/>
      <c r="CU1234" s="23"/>
      <c r="CV1234" s="23"/>
      <c r="CW1234" s="23"/>
      <c r="CX1234" s="23"/>
      <c r="CY1234" s="23"/>
      <c r="CZ1234" s="61"/>
      <c r="DA1234" s="23"/>
      <c r="DB1234" s="23"/>
      <c r="DC1234" s="23"/>
      <c r="DD1234" s="23"/>
      <c r="DE1234" s="23"/>
      <c r="DF1234" s="23"/>
      <c r="DG1234" s="79"/>
      <c r="DH1234" s="80"/>
      <c r="DI1234" s="79"/>
      <c r="DJ1234" s="81"/>
      <c r="DK1234" s="47"/>
      <c r="DL1234" s="47"/>
      <c r="DM1234" s="47"/>
      <c r="DN1234" s="23"/>
      <c r="DO1234" s="23"/>
    </row>
    <row r="1235" spans="2:119" ht="15.75" customHeight="1" x14ac:dyDescent="0.3">
      <c r="B1235" s="5"/>
      <c r="C1235" s="5"/>
      <c r="D1235" s="5"/>
      <c r="E1235" s="23"/>
      <c r="F1235" s="29"/>
      <c r="G1235" s="23"/>
      <c r="H1235" s="23"/>
      <c r="I1235" s="23"/>
      <c r="J1235" s="24"/>
      <c r="K1235" s="23"/>
      <c r="L1235" s="24"/>
      <c r="M1235" s="24"/>
      <c r="N1235" s="23"/>
      <c r="O1235" s="23"/>
      <c r="P1235" s="23"/>
      <c r="Q1235" s="23"/>
      <c r="R1235" s="23"/>
      <c r="S1235" s="23"/>
      <c r="T1235" s="23"/>
      <c r="U1235" s="23"/>
      <c r="V1235" s="23"/>
      <c r="W1235" s="29"/>
      <c r="X1235" s="23"/>
      <c r="Y1235" s="23"/>
      <c r="Z1235" s="23"/>
      <c r="AA1235" s="23"/>
      <c r="AB1235" s="23"/>
      <c r="AC1235" s="23"/>
      <c r="AD1235" s="23"/>
      <c r="AE1235" s="23"/>
      <c r="AF1235" s="23"/>
      <c r="AG1235" s="23"/>
      <c r="AH1235" s="23"/>
      <c r="AI1235" s="23"/>
      <c r="AJ1235" s="23"/>
      <c r="AK1235" s="27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7"/>
      <c r="AV1235" s="27"/>
      <c r="AW1235" s="27"/>
      <c r="AX1235" s="28"/>
      <c r="AY1235" s="28"/>
      <c r="AZ1235" s="28"/>
      <c r="BA1235" s="28"/>
      <c r="BB1235" s="28"/>
      <c r="BC1235" s="28"/>
      <c r="BD1235" s="23"/>
      <c r="BE1235" s="72"/>
      <c r="BF1235" s="72"/>
      <c r="BG1235" s="72"/>
      <c r="BH1235" s="229"/>
      <c r="BI1235" s="229"/>
      <c r="BJ1235" s="27"/>
      <c r="BK1235" s="27"/>
      <c r="BL1235" s="26"/>
      <c r="BM1235" s="27"/>
      <c r="BN1235" s="23"/>
      <c r="BO1235" s="23"/>
      <c r="BP1235" s="23"/>
      <c r="BQ1235" s="23"/>
      <c r="BR1235" s="27"/>
      <c r="BS1235" s="27"/>
      <c r="BT1235" s="78"/>
      <c r="BU1235" s="229"/>
      <c r="BV1235" s="229"/>
      <c r="BW1235" s="27"/>
      <c r="BX1235" s="27"/>
      <c r="BY1235" s="23"/>
      <c r="BZ1235" s="23"/>
      <c r="CA1235" s="23"/>
      <c r="CB1235" s="27"/>
      <c r="CC1235" s="78"/>
      <c r="CD1235" s="229"/>
      <c r="CE1235" s="229"/>
      <c r="CF1235" s="23"/>
      <c r="CG1235" s="27"/>
      <c r="CH1235" s="23"/>
      <c r="CI1235" s="23"/>
      <c r="CJ1235" s="23"/>
      <c r="CK1235" s="23"/>
      <c r="CL1235" s="23"/>
      <c r="CM1235" s="23"/>
      <c r="CN1235" s="23"/>
      <c r="CO1235" s="23"/>
      <c r="CP1235" s="26"/>
      <c r="CQ1235" s="23"/>
      <c r="CR1235" s="23"/>
      <c r="CS1235" s="53"/>
      <c r="CT1235" s="23"/>
      <c r="CU1235" s="23"/>
      <c r="CV1235" s="23"/>
      <c r="CW1235" s="23"/>
      <c r="CX1235" s="23"/>
      <c r="CY1235" s="23"/>
      <c r="CZ1235" s="61"/>
      <c r="DA1235" s="23"/>
      <c r="DB1235" s="23"/>
      <c r="DC1235" s="23"/>
      <c r="DD1235" s="23"/>
      <c r="DE1235" s="23"/>
      <c r="DF1235" s="23"/>
      <c r="DG1235" s="79"/>
      <c r="DH1235" s="80"/>
      <c r="DI1235" s="79"/>
      <c r="DJ1235" s="81"/>
      <c r="DK1235" s="47"/>
      <c r="DL1235" s="47"/>
      <c r="DM1235" s="47"/>
      <c r="DN1235" s="23"/>
      <c r="DO1235" s="23"/>
    </row>
    <row r="1236" spans="2:119" ht="15.75" customHeight="1" x14ac:dyDescent="0.3">
      <c r="B1236" s="5"/>
      <c r="C1236" s="5"/>
      <c r="D1236" s="5"/>
      <c r="E1236" s="23"/>
      <c r="F1236" s="23"/>
      <c r="G1236" s="23"/>
      <c r="H1236" s="23"/>
      <c r="I1236" s="23"/>
      <c r="J1236" s="24"/>
      <c r="K1236" s="23"/>
      <c r="L1236" s="24"/>
      <c r="M1236" s="24"/>
      <c r="N1236" s="23"/>
      <c r="O1236" s="23"/>
      <c r="P1236" s="23"/>
      <c r="Q1236" s="23"/>
      <c r="R1236" s="23"/>
      <c r="S1236" s="23"/>
      <c r="T1236" s="23"/>
      <c r="U1236" s="23"/>
      <c r="V1236" s="23"/>
      <c r="W1236" s="29"/>
      <c r="X1236" s="23"/>
      <c r="Y1236" s="23"/>
      <c r="Z1236" s="23"/>
      <c r="AA1236" s="23"/>
      <c r="AB1236" s="23"/>
      <c r="AC1236" s="23"/>
      <c r="AD1236" s="23"/>
      <c r="AE1236" s="23"/>
      <c r="AF1236" s="23"/>
      <c r="AG1236" s="23"/>
      <c r="AH1236" s="23"/>
      <c r="AI1236" s="23"/>
      <c r="AJ1236" s="23"/>
      <c r="AK1236" s="27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7"/>
      <c r="AV1236" s="27"/>
      <c r="AW1236" s="27"/>
      <c r="AX1236" s="28"/>
      <c r="AY1236" s="28"/>
      <c r="AZ1236" s="28"/>
      <c r="BA1236" s="28"/>
      <c r="BB1236" s="28"/>
      <c r="BC1236" s="28"/>
      <c r="BD1236" s="23"/>
      <c r="BE1236" s="72"/>
      <c r="BF1236" s="72"/>
      <c r="BG1236" s="72"/>
      <c r="BH1236" s="229"/>
      <c r="BI1236" s="229"/>
      <c r="BJ1236" s="27"/>
      <c r="BK1236" s="27"/>
      <c r="BL1236" s="26"/>
      <c r="BM1236" s="27"/>
      <c r="BN1236" s="23"/>
      <c r="BO1236" s="23"/>
      <c r="BP1236" s="23"/>
      <c r="BQ1236" s="23"/>
      <c r="BR1236" s="27"/>
      <c r="BS1236" s="27"/>
      <c r="BT1236" s="78"/>
      <c r="BU1236" s="229"/>
      <c r="BV1236" s="229"/>
      <c r="BW1236" s="27"/>
      <c r="BX1236" s="27"/>
      <c r="BY1236" s="23"/>
      <c r="BZ1236" s="23"/>
      <c r="CA1236" s="23"/>
      <c r="CB1236" s="27"/>
      <c r="CC1236" s="78"/>
      <c r="CD1236" s="229"/>
      <c r="CE1236" s="229"/>
      <c r="CF1236" s="23"/>
      <c r="CG1236" s="27"/>
      <c r="CH1236" s="23"/>
      <c r="CI1236" s="23"/>
      <c r="CJ1236" s="23"/>
      <c r="CK1236" s="23"/>
      <c r="CL1236" s="82"/>
      <c r="CM1236" s="23"/>
      <c r="CN1236" s="23"/>
      <c r="CO1236" s="23"/>
      <c r="CP1236" s="26"/>
      <c r="CQ1236" s="23"/>
      <c r="CR1236" s="23"/>
      <c r="CS1236" s="53"/>
      <c r="CT1236" s="23"/>
      <c r="CU1236" s="23"/>
      <c r="CV1236" s="23"/>
      <c r="CW1236" s="23"/>
      <c r="CX1236" s="23"/>
      <c r="CY1236" s="23"/>
      <c r="CZ1236" s="61"/>
      <c r="DA1236" s="23"/>
      <c r="DB1236" s="23"/>
      <c r="DC1236" s="23"/>
      <c r="DD1236" s="23"/>
      <c r="DE1236" s="23"/>
      <c r="DF1236" s="23"/>
      <c r="DG1236" s="79"/>
      <c r="DH1236" s="80"/>
      <c r="DI1236" s="79"/>
      <c r="DJ1236" s="81"/>
      <c r="DK1236" s="47"/>
      <c r="DL1236" s="47"/>
      <c r="DM1236" s="47"/>
      <c r="DN1236" s="23"/>
      <c r="DO1236" s="23"/>
    </row>
    <row r="1237" spans="2:119" ht="15.75" customHeight="1" x14ac:dyDescent="0.3">
      <c r="B1237" s="5"/>
      <c r="C1237" s="5"/>
      <c r="D1237" s="5"/>
      <c r="E1237" s="23"/>
      <c r="F1237" s="23"/>
      <c r="G1237" s="23"/>
      <c r="H1237" s="23"/>
      <c r="I1237" s="23"/>
      <c r="J1237" s="24"/>
      <c r="K1237" s="23"/>
      <c r="L1237" s="24"/>
      <c r="M1237" s="24"/>
      <c r="N1237" s="23"/>
      <c r="O1237" s="23"/>
      <c r="P1237" s="23"/>
      <c r="Q1237" s="23"/>
      <c r="R1237" s="23"/>
      <c r="S1237" s="23"/>
      <c r="T1237" s="23"/>
      <c r="U1237" s="23"/>
      <c r="V1237" s="23"/>
      <c r="W1237" s="29"/>
      <c r="X1237" s="23"/>
      <c r="Y1237" s="23"/>
      <c r="Z1237" s="23"/>
      <c r="AA1237" s="23"/>
      <c r="AB1237" s="23"/>
      <c r="AC1237" s="23"/>
      <c r="AD1237" s="23"/>
      <c r="AE1237" s="23"/>
      <c r="AF1237" s="23"/>
      <c r="AG1237" s="23"/>
      <c r="AH1237" s="23"/>
      <c r="AI1237" s="23"/>
      <c r="AJ1237" s="23"/>
      <c r="AK1237" s="27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7"/>
      <c r="AV1237" s="27"/>
      <c r="AW1237" s="27"/>
      <c r="AX1237" s="28"/>
      <c r="AY1237" s="28"/>
      <c r="AZ1237" s="28"/>
      <c r="BA1237" s="28"/>
      <c r="BB1237" s="28"/>
      <c r="BC1237" s="28"/>
      <c r="BD1237" s="23"/>
      <c r="BE1237" s="72"/>
      <c r="BF1237" s="72"/>
      <c r="BG1237" s="72"/>
      <c r="BH1237" s="229"/>
      <c r="BI1237" s="229"/>
      <c r="BJ1237" s="27"/>
      <c r="BK1237" s="27"/>
      <c r="BL1237" s="26"/>
      <c r="BM1237" s="27"/>
      <c r="BN1237" s="23"/>
      <c r="BO1237" s="23"/>
      <c r="BP1237" s="23"/>
      <c r="BQ1237" s="23"/>
      <c r="BR1237" s="27"/>
      <c r="BS1237" s="27"/>
      <c r="BT1237" s="78"/>
      <c r="BU1237" s="229"/>
      <c r="BV1237" s="229"/>
      <c r="BW1237" s="27"/>
      <c r="BX1237" s="27"/>
      <c r="BY1237" s="23"/>
      <c r="BZ1237" s="23"/>
      <c r="CA1237" s="23"/>
      <c r="CB1237" s="27"/>
      <c r="CC1237" s="78"/>
      <c r="CD1237" s="229"/>
      <c r="CE1237" s="229"/>
      <c r="CF1237" s="23"/>
      <c r="CG1237" s="27"/>
      <c r="CH1237" s="23"/>
      <c r="CI1237" s="23"/>
      <c r="CJ1237" s="23"/>
      <c r="CK1237" s="23"/>
      <c r="CL1237" s="23"/>
      <c r="CM1237" s="23"/>
      <c r="CN1237" s="23"/>
      <c r="CO1237" s="23"/>
      <c r="CP1237" s="26"/>
      <c r="CQ1237" s="23"/>
      <c r="CR1237" s="23"/>
      <c r="CS1237" s="53"/>
      <c r="CT1237" s="23"/>
      <c r="CU1237" s="23"/>
      <c r="CV1237" s="23"/>
      <c r="CW1237" s="23"/>
      <c r="CX1237" s="23"/>
      <c r="CY1237" s="23"/>
      <c r="CZ1237" s="61"/>
      <c r="DA1237" s="23"/>
      <c r="DB1237" s="23"/>
      <c r="DC1237" s="23"/>
      <c r="DD1237" s="23"/>
      <c r="DE1237" s="23"/>
      <c r="DF1237" s="23"/>
      <c r="DG1237" s="79"/>
      <c r="DH1237" s="80"/>
      <c r="DI1237" s="79"/>
      <c r="DJ1237" s="81"/>
      <c r="DK1237" s="47"/>
      <c r="DL1237" s="47"/>
      <c r="DM1237" s="47"/>
      <c r="DN1237" s="23"/>
      <c r="DO1237" s="23"/>
    </row>
    <row r="1238" spans="2:119" ht="15" customHeight="1" x14ac:dyDescent="0.3">
      <c r="B1238" s="5"/>
      <c r="C1238" s="5"/>
      <c r="D1238" s="5"/>
      <c r="E1238" s="23"/>
      <c r="F1238" s="23"/>
      <c r="G1238" s="23"/>
      <c r="H1238" s="23"/>
      <c r="I1238" s="23"/>
      <c r="J1238" s="24"/>
      <c r="K1238" s="23"/>
      <c r="L1238" s="24"/>
      <c r="M1238" s="24"/>
      <c r="N1238" s="23"/>
      <c r="O1238" s="23"/>
      <c r="P1238" s="23"/>
      <c r="Q1238" s="23"/>
      <c r="R1238" s="23"/>
      <c r="S1238" s="23"/>
      <c r="T1238" s="23"/>
      <c r="U1238" s="23"/>
      <c r="V1238" s="23"/>
      <c r="W1238" s="29"/>
      <c r="X1238" s="23"/>
      <c r="Y1238" s="23"/>
      <c r="Z1238" s="23"/>
      <c r="AA1238" s="23"/>
      <c r="AB1238" s="23"/>
      <c r="AC1238" s="23"/>
      <c r="AD1238" s="23"/>
      <c r="AE1238" s="23"/>
      <c r="AF1238" s="23"/>
      <c r="AG1238" s="23"/>
      <c r="AH1238" s="23"/>
      <c r="AI1238" s="23"/>
      <c r="AJ1238" s="23"/>
      <c r="AK1238" s="27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7"/>
      <c r="AV1238" s="27"/>
      <c r="AW1238" s="27"/>
      <c r="AX1238" s="28"/>
      <c r="AY1238" s="28"/>
      <c r="AZ1238" s="28"/>
      <c r="BA1238" s="28"/>
      <c r="BB1238" s="28"/>
      <c r="BC1238" s="28"/>
      <c r="BD1238" s="23"/>
      <c r="BE1238" s="72"/>
      <c r="BF1238" s="72"/>
      <c r="BG1238" s="72"/>
      <c r="BH1238" s="229"/>
      <c r="BI1238" s="229"/>
      <c r="BJ1238" s="27"/>
      <c r="BK1238" s="27"/>
      <c r="BL1238" s="26"/>
      <c r="BM1238" s="27"/>
      <c r="BN1238" s="23"/>
      <c r="BO1238" s="23"/>
      <c r="BP1238" s="23"/>
      <c r="BQ1238" s="23"/>
      <c r="BR1238" s="27"/>
      <c r="BS1238" s="27"/>
      <c r="BT1238" s="78"/>
      <c r="BU1238" s="229"/>
      <c r="BV1238" s="229"/>
      <c r="BW1238" s="27"/>
      <c r="BX1238" s="27"/>
      <c r="BY1238" s="23"/>
      <c r="BZ1238" s="23"/>
      <c r="CA1238" s="23"/>
      <c r="CB1238" s="27"/>
      <c r="CC1238" s="78"/>
      <c r="CD1238" s="229"/>
      <c r="CE1238" s="229"/>
      <c r="CF1238" s="23"/>
      <c r="CG1238" s="27"/>
      <c r="CH1238" s="23"/>
      <c r="CI1238" s="23"/>
      <c r="CJ1238" s="23"/>
      <c r="CK1238" s="23"/>
      <c r="CL1238" s="23"/>
      <c r="CM1238" s="23"/>
      <c r="CN1238" s="23"/>
      <c r="CO1238" s="23"/>
      <c r="CP1238" s="26"/>
      <c r="CQ1238" s="23"/>
      <c r="CR1238" s="23"/>
      <c r="CS1238" s="53"/>
      <c r="CT1238" s="23"/>
      <c r="CU1238" s="23"/>
      <c r="CV1238" s="23"/>
      <c r="CW1238" s="23"/>
      <c r="CX1238" s="23"/>
      <c r="CY1238" s="23"/>
      <c r="CZ1238" s="61"/>
      <c r="DA1238" s="23"/>
      <c r="DB1238" s="23"/>
      <c r="DC1238" s="23"/>
      <c r="DD1238" s="23"/>
      <c r="DE1238" s="23"/>
      <c r="DF1238" s="23"/>
      <c r="DG1238" s="79"/>
      <c r="DH1238" s="80"/>
      <c r="DI1238" s="79"/>
      <c r="DJ1238" s="81"/>
      <c r="DK1238" s="47"/>
      <c r="DL1238" s="47"/>
      <c r="DM1238" s="47"/>
      <c r="DN1238" s="23"/>
      <c r="DO1238" s="23"/>
    </row>
    <row r="1239" spans="2:119" ht="15" customHeight="1" x14ac:dyDescent="0.3">
      <c r="B1239" s="5"/>
      <c r="C1239" s="5"/>
      <c r="D1239" s="5"/>
      <c r="E1239" s="23"/>
      <c r="F1239" s="23"/>
      <c r="G1239" s="23"/>
      <c r="H1239" s="23"/>
      <c r="I1239" s="23"/>
      <c r="J1239" s="24"/>
      <c r="K1239" s="23"/>
      <c r="L1239" s="24"/>
      <c r="M1239" s="24"/>
      <c r="N1239" s="23"/>
      <c r="O1239" s="23"/>
      <c r="P1239" s="23"/>
      <c r="Q1239" s="23"/>
      <c r="R1239" s="23"/>
      <c r="S1239" s="30"/>
      <c r="T1239" s="23"/>
      <c r="U1239" s="23"/>
      <c r="V1239" s="23"/>
      <c r="W1239" s="29"/>
      <c r="X1239" s="23"/>
      <c r="Y1239" s="23"/>
      <c r="Z1239" s="23"/>
      <c r="AA1239" s="23"/>
      <c r="AB1239" s="23"/>
      <c r="AC1239" s="23"/>
      <c r="AD1239" s="23"/>
      <c r="AE1239" s="23"/>
      <c r="AF1239" s="23"/>
      <c r="AG1239" s="23"/>
      <c r="AH1239" s="23"/>
      <c r="AI1239" s="23"/>
      <c r="AJ1239" s="23"/>
      <c r="AK1239" s="27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7"/>
      <c r="AV1239" s="27"/>
      <c r="AW1239" s="27"/>
      <c r="AX1239" s="28"/>
      <c r="AY1239" s="28"/>
      <c r="AZ1239" s="28"/>
      <c r="BA1239" s="28"/>
      <c r="BB1239" s="28"/>
      <c r="BC1239" s="28"/>
      <c r="BD1239" s="23"/>
      <c r="BE1239" s="72"/>
      <c r="BF1239" s="72"/>
      <c r="BG1239" s="72"/>
      <c r="BH1239" s="229"/>
      <c r="BI1239" s="229"/>
      <c r="BJ1239" s="27"/>
      <c r="BK1239" s="27"/>
      <c r="BL1239" s="26"/>
      <c r="BM1239" s="27"/>
      <c r="BN1239" s="23"/>
      <c r="BO1239" s="23"/>
      <c r="BP1239" s="23"/>
      <c r="BQ1239" s="23"/>
      <c r="BR1239" s="27"/>
      <c r="BS1239" s="27"/>
      <c r="BT1239" s="78"/>
      <c r="BU1239" s="229"/>
      <c r="BV1239" s="229"/>
      <c r="BW1239" s="27"/>
      <c r="BX1239" s="27"/>
      <c r="BY1239" s="23"/>
      <c r="BZ1239" s="23"/>
      <c r="CA1239" s="23"/>
      <c r="CB1239" s="27"/>
      <c r="CC1239" s="78"/>
      <c r="CD1239" s="229"/>
      <c r="CE1239" s="229"/>
      <c r="CF1239" s="23"/>
      <c r="CG1239" s="27"/>
      <c r="CH1239" s="23"/>
      <c r="CI1239" s="23"/>
      <c r="CJ1239" s="23"/>
      <c r="CK1239" s="23"/>
      <c r="CL1239" s="82"/>
      <c r="CM1239" s="23"/>
      <c r="CN1239" s="23"/>
      <c r="CO1239" s="23"/>
      <c r="CP1239" s="26"/>
      <c r="CQ1239" s="23"/>
      <c r="CR1239" s="23"/>
      <c r="CS1239" s="53"/>
      <c r="CT1239" s="23"/>
      <c r="CU1239" s="23"/>
      <c r="CV1239" s="23"/>
      <c r="CW1239" s="23"/>
      <c r="CX1239" s="23"/>
      <c r="CY1239" s="23"/>
      <c r="CZ1239" s="61"/>
      <c r="DA1239" s="23"/>
      <c r="DB1239" s="23"/>
      <c r="DC1239" s="23"/>
      <c r="DD1239" s="23"/>
      <c r="DE1239" s="23"/>
      <c r="DF1239" s="23"/>
      <c r="DG1239" s="79"/>
      <c r="DH1239" s="80"/>
      <c r="DI1239" s="79"/>
      <c r="DJ1239" s="81"/>
      <c r="DK1239" s="47"/>
      <c r="DL1239" s="47"/>
      <c r="DM1239" s="47"/>
      <c r="DN1239" s="23"/>
      <c r="DO1239" s="23"/>
    </row>
    <row r="1240" spans="2:119" ht="15" customHeight="1" x14ac:dyDescent="0.3">
      <c r="B1240" s="5"/>
      <c r="C1240" s="5"/>
      <c r="D1240" s="5"/>
      <c r="E1240" s="23"/>
      <c r="F1240" s="23"/>
      <c r="G1240" s="23"/>
      <c r="H1240" s="23"/>
      <c r="I1240" s="23"/>
      <c r="J1240" s="24"/>
      <c r="K1240" s="23"/>
      <c r="L1240" s="24"/>
      <c r="M1240" s="24"/>
      <c r="N1240" s="23"/>
      <c r="O1240" s="23"/>
      <c r="P1240" s="23"/>
      <c r="Q1240" s="23"/>
      <c r="R1240" s="23"/>
      <c r="S1240" s="30"/>
      <c r="T1240" s="23"/>
      <c r="U1240" s="23"/>
      <c r="V1240" s="23"/>
      <c r="W1240" s="29"/>
      <c r="X1240" s="23"/>
      <c r="Y1240" s="23"/>
      <c r="Z1240" s="23"/>
      <c r="AA1240" s="23"/>
      <c r="AB1240" s="23"/>
      <c r="AC1240" s="23"/>
      <c r="AD1240" s="23"/>
      <c r="AE1240" s="23"/>
      <c r="AF1240" s="23"/>
      <c r="AG1240" s="23"/>
      <c r="AH1240" s="23"/>
      <c r="AI1240" s="23"/>
      <c r="AJ1240" s="23"/>
      <c r="AK1240" s="27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7"/>
      <c r="AV1240" s="27"/>
      <c r="AW1240" s="27"/>
      <c r="AX1240" s="28"/>
      <c r="AY1240" s="28"/>
      <c r="AZ1240" s="28"/>
      <c r="BA1240" s="28"/>
      <c r="BB1240" s="28"/>
      <c r="BC1240" s="28"/>
      <c r="BD1240" s="23"/>
      <c r="BE1240" s="72"/>
      <c r="BF1240" s="72"/>
      <c r="BG1240" s="72"/>
      <c r="BH1240" s="229"/>
      <c r="BI1240" s="229"/>
      <c r="BJ1240" s="27"/>
      <c r="BK1240" s="27"/>
      <c r="BL1240" s="26"/>
      <c r="BM1240" s="27"/>
      <c r="BN1240" s="23"/>
      <c r="BO1240" s="23"/>
      <c r="BP1240" s="23"/>
      <c r="BQ1240" s="23"/>
      <c r="BR1240" s="27"/>
      <c r="BS1240" s="27"/>
      <c r="BT1240" s="78"/>
      <c r="BU1240" s="229"/>
      <c r="BV1240" s="229"/>
      <c r="BW1240" s="27"/>
      <c r="BX1240" s="27"/>
      <c r="BY1240" s="23"/>
      <c r="BZ1240" s="23"/>
      <c r="CA1240" s="23"/>
      <c r="CB1240" s="27"/>
      <c r="CC1240" s="78"/>
      <c r="CD1240" s="229"/>
      <c r="CE1240" s="229"/>
      <c r="CF1240" s="23"/>
      <c r="CG1240" s="27"/>
      <c r="CH1240" s="23"/>
      <c r="CI1240" s="23"/>
      <c r="CJ1240" s="23"/>
      <c r="CK1240" s="23"/>
      <c r="CL1240" s="23"/>
      <c r="CM1240" s="23"/>
      <c r="CN1240" s="23"/>
      <c r="CO1240" s="23"/>
      <c r="CP1240" s="26"/>
      <c r="CQ1240" s="23"/>
      <c r="CR1240" s="23"/>
      <c r="CS1240" s="53"/>
      <c r="CT1240" s="23"/>
      <c r="CU1240" s="23"/>
      <c r="CV1240" s="23"/>
      <c r="CW1240" s="23"/>
      <c r="CX1240" s="23"/>
      <c r="CY1240" s="23"/>
      <c r="CZ1240" s="61"/>
      <c r="DA1240" s="23"/>
      <c r="DB1240" s="23"/>
      <c r="DC1240" s="23"/>
      <c r="DD1240" s="23"/>
      <c r="DE1240" s="23"/>
      <c r="DF1240" s="23"/>
      <c r="DG1240" s="79"/>
      <c r="DH1240" s="80"/>
      <c r="DI1240" s="79"/>
      <c r="DJ1240" s="81"/>
      <c r="DK1240" s="47"/>
      <c r="DL1240" s="47"/>
      <c r="DM1240" s="47"/>
      <c r="DN1240" s="23"/>
      <c r="DO1240" s="23"/>
    </row>
    <row r="1241" spans="2:119" ht="15" customHeight="1" x14ac:dyDescent="0.3">
      <c r="B1241" s="5"/>
      <c r="C1241" s="5"/>
      <c r="D1241" s="5"/>
      <c r="E1241" s="23"/>
      <c r="F1241" s="23"/>
      <c r="G1241" s="23"/>
      <c r="H1241" s="23"/>
      <c r="I1241" s="23"/>
      <c r="J1241" s="24"/>
      <c r="K1241" s="23"/>
      <c r="L1241" s="24"/>
      <c r="M1241" s="24"/>
      <c r="N1241" s="23"/>
      <c r="O1241" s="23"/>
      <c r="P1241" s="23"/>
      <c r="Q1241" s="23"/>
      <c r="R1241" s="23"/>
      <c r="S1241" s="30"/>
      <c r="T1241" s="23"/>
      <c r="U1241" s="23"/>
      <c r="V1241" s="23"/>
      <c r="W1241" s="29"/>
      <c r="X1241" s="23"/>
      <c r="Y1241" s="23"/>
      <c r="Z1241" s="23"/>
      <c r="AA1241" s="23"/>
      <c r="AB1241" s="23"/>
      <c r="AC1241" s="23"/>
      <c r="AD1241" s="23"/>
      <c r="AE1241" s="23"/>
      <c r="AF1241" s="23"/>
      <c r="AG1241" s="23"/>
      <c r="AH1241" s="23"/>
      <c r="AI1241" s="23"/>
      <c r="AJ1241" s="23"/>
      <c r="AK1241" s="27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7"/>
      <c r="AV1241" s="27"/>
      <c r="AW1241" s="27"/>
      <c r="AX1241" s="28"/>
      <c r="AY1241" s="28"/>
      <c r="AZ1241" s="28"/>
      <c r="BA1241" s="28"/>
      <c r="BB1241" s="28"/>
      <c r="BC1241" s="28"/>
      <c r="BD1241" s="23"/>
      <c r="BE1241" s="72"/>
      <c r="BF1241" s="72"/>
      <c r="BG1241" s="72"/>
      <c r="BH1241" s="229"/>
      <c r="BI1241" s="229"/>
      <c r="BJ1241" s="27"/>
      <c r="BK1241" s="27"/>
      <c r="BL1241" s="26"/>
      <c r="BM1241" s="27"/>
      <c r="BN1241" s="23"/>
      <c r="BO1241" s="23"/>
      <c r="BP1241" s="23"/>
      <c r="BQ1241" s="23"/>
      <c r="BR1241" s="27"/>
      <c r="BS1241" s="27"/>
      <c r="BT1241" s="78"/>
      <c r="BU1241" s="229"/>
      <c r="BV1241" s="229"/>
      <c r="BW1241" s="27"/>
      <c r="BX1241" s="27"/>
      <c r="BY1241" s="23"/>
      <c r="BZ1241" s="23"/>
      <c r="CA1241" s="23"/>
      <c r="CB1241" s="27"/>
      <c r="CC1241" s="78"/>
      <c r="CD1241" s="229"/>
      <c r="CE1241" s="229"/>
      <c r="CF1241" s="23"/>
      <c r="CG1241" s="27"/>
      <c r="CH1241" s="23"/>
      <c r="CI1241" s="23"/>
      <c r="CJ1241" s="23"/>
      <c r="CK1241" s="23"/>
      <c r="CL1241" s="23"/>
      <c r="CM1241" s="23"/>
      <c r="CN1241" s="23"/>
      <c r="CO1241" s="23"/>
      <c r="CP1241" s="26"/>
      <c r="CQ1241" s="23"/>
      <c r="CR1241" s="23"/>
      <c r="CS1241" s="53"/>
      <c r="CT1241" s="23"/>
      <c r="CU1241" s="23"/>
      <c r="CV1241" s="23"/>
      <c r="CW1241" s="23"/>
      <c r="CX1241" s="23"/>
      <c r="CY1241" s="23"/>
      <c r="CZ1241" s="61"/>
      <c r="DA1241" s="23"/>
      <c r="DB1241" s="23"/>
      <c r="DC1241" s="23"/>
      <c r="DD1241" s="23"/>
      <c r="DE1241" s="23"/>
      <c r="DF1241" s="23"/>
      <c r="DG1241" s="79"/>
      <c r="DH1241" s="80"/>
      <c r="DI1241" s="79"/>
      <c r="DJ1241" s="81"/>
      <c r="DK1241" s="47"/>
      <c r="DL1241" s="47"/>
      <c r="DM1241" s="47"/>
      <c r="DN1241" s="23"/>
      <c r="DO1241" s="23"/>
    </row>
    <row r="1242" spans="2:119" ht="15" customHeight="1" x14ac:dyDescent="0.3">
      <c r="B1242" s="5"/>
      <c r="C1242" s="5"/>
      <c r="D1242" s="5"/>
      <c r="E1242" s="23"/>
      <c r="F1242" s="29"/>
      <c r="G1242" s="23"/>
      <c r="H1242" s="23"/>
      <c r="I1242" s="23"/>
      <c r="J1242" s="24"/>
      <c r="K1242" s="23"/>
      <c r="L1242" s="24"/>
      <c r="M1242" s="24"/>
      <c r="N1242" s="23"/>
      <c r="O1242" s="23"/>
      <c r="P1242" s="23"/>
      <c r="Q1242" s="23"/>
      <c r="R1242" s="23"/>
      <c r="S1242" s="30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23"/>
      <c r="AD1242" s="23"/>
      <c r="AE1242" s="23"/>
      <c r="AF1242" s="23"/>
      <c r="AG1242" s="23"/>
      <c r="AH1242" s="23"/>
      <c r="AI1242" s="23"/>
      <c r="AJ1242" s="23"/>
      <c r="AK1242" s="27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7"/>
      <c r="AV1242" s="27"/>
      <c r="AW1242" s="27"/>
      <c r="AX1242" s="28"/>
      <c r="AY1242" s="28"/>
      <c r="AZ1242" s="28"/>
      <c r="BA1242" s="28"/>
      <c r="BB1242" s="28"/>
      <c r="BC1242" s="28"/>
      <c r="BD1242" s="23"/>
      <c r="BE1242" s="72"/>
      <c r="BF1242" s="72"/>
      <c r="BG1242" s="72"/>
      <c r="BH1242" s="229"/>
      <c r="BI1242" s="229"/>
      <c r="BJ1242" s="27"/>
      <c r="BK1242" s="27"/>
      <c r="BL1242" s="26"/>
      <c r="BM1242" s="27"/>
      <c r="BN1242" s="23"/>
      <c r="BO1242" s="23"/>
      <c r="BP1242" s="23"/>
      <c r="BQ1242" s="23"/>
      <c r="BR1242" s="27"/>
      <c r="BS1242" s="27"/>
      <c r="BT1242" s="78"/>
      <c r="BU1242" s="229"/>
      <c r="BV1242" s="229"/>
      <c r="BW1242" s="27"/>
      <c r="BX1242" s="27"/>
      <c r="BY1242" s="23"/>
      <c r="BZ1242" s="23"/>
      <c r="CA1242" s="23"/>
      <c r="CB1242" s="27"/>
      <c r="CC1242" s="78"/>
      <c r="CD1242" s="229"/>
      <c r="CE1242" s="229"/>
      <c r="CF1242" s="23"/>
      <c r="CG1242" s="27"/>
      <c r="CH1242" s="23"/>
      <c r="CI1242" s="23"/>
      <c r="CJ1242" s="23"/>
      <c r="CK1242" s="23"/>
      <c r="CL1242" s="23"/>
      <c r="CM1242" s="23"/>
      <c r="CN1242" s="23"/>
      <c r="CO1242" s="23"/>
      <c r="CP1242" s="26"/>
      <c r="CQ1242" s="23"/>
      <c r="CR1242" s="23"/>
      <c r="CS1242" s="23"/>
      <c r="CT1242" s="23"/>
      <c r="CU1242" s="23"/>
      <c r="CV1242" s="23"/>
      <c r="CW1242" s="23"/>
      <c r="CX1242" s="23"/>
      <c r="CY1242" s="23"/>
      <c r="CZ1242" s="61"/>
      <c r="DA1242" s="23"/>
      <c r="DB1242" s="23"/>
      <c r="DC1242" s="23"/>
      <c r="DD1242" s="23"/>
      <c r="DE1242" s="23"/>
      <c r="DF1242" s="23"/>
      <c r="DG1242" s="79"/>
      <c r="DH1242" s="80"/>
      <c r="DI1242" s="79"/>
      <c r="DJ1242" s="81"/>
      <c r="DK1242" s="47"/>
      <c r="DL1242" s="47"/>
      <c r="DM1242" s="47"/>
      <c r="DN1242" s="23"/>
      <c r="DO1242" s="23"/>
    </row>
    <row r="1243" spans="2:119" ht="15" customHeight="1" x14ac:dyDescent="0.3">
      <c r="B1243" s="5"/>
      <c r="C1243" s="5"/>
      <c r="D1243" s="5"/>
      <c r="E1243" s="23"/>
      <c r="F1243" s="29"/>
      <c r="G1243" s="23"/>
      <c r="H1243" s="23"/>
      <c r="I1243" s="23"/>
      <c r="J1243" s="24"/>
      <c r="K1243" s="23"/>
      <c r="L1243" s="24"/>
      <c r="M1243" s="24"/>
      <c r="N1243" s="23"/>
      <c r="O1243" s="23"/>
      <c r="P1243" s="23"/>
      <c r="Q1243" s="23"/>
      <c r="R1243" s="23"/>
      <c r="S1243" s="30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23"/>
      <c r="AD1243" s="23"/>
      <c r="AE1243" s="23"/>
      <c r="AF1243" s="23"/>
      <c r="AG1243" s="23"/>
      <c r="AH1243" s="23"/>
      <c r="AI1243" s="23"/>
      <c r="AJ1243" s="23"/>
      <c r="AK1243" s="27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7"/>
      <c r="AV1243" s="27"/>
      <c r="AW1243" s="27"/>
      <c r="AX1243" s="28"/>
      <c r="AY1243" s="28"/>
      <c r="AZ1243" s="28"/>
      <c r="BA1243" s="28"/>
      <c r="BB1243" s="28"/>
      <c r="BC1243" s="28"/>
      <c r="BD1243" s="23"/>
      <c r="BE1243" s="72"/>
      <c r="BF1243" s="72"/>
      <c r="BG1243" s="72"/>
      <c r="BH1243" s="229"/>
      <c r="BI1243" s="229"/>
      <c r="BJ1243" s="27"/>
      <c r="BK1243" s="27"/>
      <c r="BL1243" s="26"/>
      <c r="BM1243" s="27"/>
      <c r="BN1243" s="23"/>
      <c r="BO1243" s="23"/>
      <c r="BP1243" s="23"/>
      <c r="BQ1243" s="23"/>
      <c r="BR1243" s="27"/>
      <c r="BS1243" s="27"/>
      <c r="BT1243" s="78"/>
      <c r="BU1243" s="229"/>
      <c r="BV1243" s="229"/>
      <c r="BW1243" s="27"/>
      <c r="BX1243" s="27"/>
      <c r="BY1243" s="23"/>
      <c r="BZ1243" s="23"/>
      <c r="CA1243" s="23"/>
      <c r="CB1243" s="27"/>
      <c r="CC1243" s="78"/>
      <c r="CD1243" s="229"/>
      <c r="CE1243" s="229"/>
      <c r="CF1243" s="23"/>
      <c r="CG1243" s="27"/>
      <c r="CH1243" s="23"/>
      <c r="CI1243" s="23"/>
      <c r="CJ1243" s="23"/>
      <c r="CK1243" s="23"/>
      <c r="CL1243" s="23"/>
      <c r="CM1243" s="23"/>
      <c r="CN1243" s="23"/>
      <c r="CO1243" s="23"/>
      <c r="CP1243" s="26"/>
      <c r="CQ1243" s="23"/>
      <c r="CR1243" s="23"/>
      <c r="CS1243" s="23"/>
      <c r="CT1243" s="23"/>
      <c r="CU1243" s="23"/>
      <c r="CV1243" s="23"/>
      <c r="CW1243" s="23"/>
      <c r="CX1243" s="23"/>
      <c r="CY1243" s="23"/>
      <c r="CZ1243" s="61"/>
      <c r="DA1243" s="23"/>
      <c r="DB1243" s="23"/>
      <c r="DC1243" s="23"/>
      <c r="DD1243" s="23"/>
      <c r="DE1243" s="23"/>
      <c r="DF1243" s="23"/>
      <c r="DG1243" s="79"/>
      <c r="DH1243" s="80"/>
      <c r="DI1243" s="79"/>
      <c r="DJ1243" s="81"/>
      <c r="DK1243" s="47"/>
      <c r="DL1243" s="47"/>
      <c r="DM1243" s="47"/>
      <c r="DN1243" s="23"/>
      <c r="DO1243" s="23"/>
    </row>
    <row r="1244" spans="2:119" ht="15" customHeight="1" x14ac:dyDescent="0.3">
      <c r="B1244" s="5"/>
      <c r="C1244" s="5"/>
      <c r="D1244" s="5"/>
      <c r="E1244" s="23"/>
      <c r="F1244" s="29"/>
      <c r="G1244" s="23"/>
      <c r="H1244" s="23"/>
      <c r="I1244" s="23"/>
      <c r="J1244" s="24"/>
      <c r="K1244" s="23"/>
      <c r="L1244" s="24"/>
      <c r="M1244" s="24"/>
      <c r="N1244" s="23"/>
      <c r="O1244" s="23"/>
      <c r="P1244" s="23"/>
      <c r="Q1244" s="23"/>
      <c r="R1244" s="23"/>
      <c r="S1244" s="30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23"/>
      <c r="AD1244" s="23"/>
      <c r="AE1244" s="23"/>
      <c r="AF1244" s="23"/>
      <c r="AG1244" s="23"/>
      <c r="AH1244" s="23"/>
      <c r="AI1244" s="23"/>
      <c r="AJ1244" s="23"/>
      <c r="AK1244" s="27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7"/>
      <c r="AV1244" s="27"/>
      <c r="AW1244" s="27"/>
      <c r="AX1244" s="28"/>
      <c r="AY1244" s="28"/>
      <c r="AZ1244" s="28"/>
      <c r="BA1244" s="28"/>
      <c r="BB1244" s="28"/>
      <c r="BC1244" s="28"/>
      <c r="BD1244" s="23"/>
      <c r="BE1244" s="72"/>
      <c r="BF1244" s="72"/>
      <c r="BG1244" s="72"/>
      <c r="BH1244" s="229"/>
      <c r="BI1244" s="229"/>
      <c r="BJ1244" s="27"/>
      <c r="BK1244" s="27"/>
      <c r="BL1244" s="26"/>
      <c r="BM1244" s="27"/>
      <c r="BN1244" s="23"/>
      <c r="BO1244" s="23"/>
      <c r="BP1244" s="23"/>
      <c r="BQ1244" s="23"/>
      <c r="BR1244" s="27"/>
      <c r="BS1244" s="27"/>
      <c r="BT1244" s="78"/>
      <c r="BU1244" s="229"/>
      <c r="BV1244" s="229"/>
      <c r="BW1244" s="27"/>
      <c r="BX1244" s="27"/>
      <c r="BY1244" s="23"/>
      <c r="BZ1244" s="23"/>
      <c r="CA1244" s="23"/>
      <c r="CB1244" s="27"/>
      <c r="CC1244" s="78"/>
      <c r="CD1244" s="229"/>
      <c r="CE1244" s="229"/>
      <c r="CF1244" s="23"/>
      <c r="CG1244" s="27"/>
      <c r="CH1244" s="23"/>
      <c r="CI1244" s="23"/>
      <c r="CJ1244" s="23"/>
      <c r="CK1244" s="23"/>
      <c r="CL1244" s="84"/>
      <c r="CM1244" s="23"/>
      <c r="CN1244" s="23"/>
      <c r="CO1244" s="23"/>
      <c r="CP1244" s="26"/>
      <c r="CQ1244" s="23"/>
      <c r="CR1244" s="23"/>
      <c r="CS1244" s="23"/>
      <c r="CT1244" s="23"/>
      <c r="CU1244" s="23"/>
      <c r="CV1244" s="23"/>
      <c r="CW1244" s="23"/>
      <c r="CX1244" s="23"/>
      <c r="CY1244" s="23"/>
      <c r="CZ1244" s="61"/>
      <c r="DA1244" s="23"/>
      <c r="DB1244" s="23"/>
      <c r="DC1244" s="23"/>
      <c r="DD1244" s="23"/>
      <c r="DE1244" s="23"/>
      <c r="DF1244" s="23"/>
      <c r="DG1244" s="79"/>
      <c r="DH1244" s="80"/>
      <c r="DI1244" s="79"/>
      <c r="DJ1244" s="81"/>
      <c r="DK1244" s="47"/>
      <c r="DL1244" s="47"/>
      <c r="DM1244" s="47"/>
      <c r="DN1244" s="23"/>
      <c r="DO1244" s="23"/>
    </row>
    <row r="1245" spans="2:119" ht="15" customHeight="1" x14ac:dyDescent="0.3">
      <c r="B1245" s="5"/>
      <c r="C1245" s="5"/>
      <c r="D1245" s="5"/>
      <c r="E1245" s="23"/>
      <c r="F1245" s="23"/>
      <c r="G1245" s="23"/>
      <c r="H1245" s="23"/>
      <c r="I1245" s="23"/>
      <c r="J1245" s="24"/>
      <c r="K1245" s="23"/>
      <c r="L1245" s="24"/>
      <c r="M1245" s="24"/>
      <c r="N1245" s="23"/>
      <c r="O1245" s="23"/>
      <c r="P1245" s="23"/>
      <c r="Q1245" s="23"/>
      <c r="R1245" s="23"/>
      <c r="S1245" s="23"/>
      <c r="T1245" s="23"/>
      <c r="U1245" s="23"/>
      <c r="V1245" s="23"/>
      <c r="W1245" s="29"/>
      <c r="X1245" s="23"/>
      <c r="Y1245" s="23"/>
      <c r="Z1245" s="23"/>
      <c r="AA1245" s="23"/>
      <c r="AB1245" s="23"/>
      <c r="AC1245" s="23"/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7"/>
      <c r="AV1245" s="27"/>
      <c r="AW1245" s="27"/>
      <c r="AX1245" s="28"/>
      <c r="AY1245" s="28"/>
      <c r="AZ1245" s="28"/>
      <c r="BA1245" s="28"/>
      <c r="BB1245" s="28"/>
      <c r="BC1245" s="28"/>
      <c r="BD1245" s="23"/>
      <c r="BE1245" s="72"/>
      <c r="BF1245" s="72"/>
      <c r="BG1245" s="72"/>
      <c r="BH1245" s="229"/>
      <c r="BI1245" s="229"/>
      <c r="BJ1245" s="27"/>
      <c r="BK1245" s="27"/>
      <c r="BL1245" s="26"/>
      <c r="BM1245" s="27"/>
      <c r="BN1245" s="23"/>
      <c r="BO1245" s="23"/>
      <c r="BP1245" s="23"/>
      <c r="BQ1245" s="23"/>
      <c r="BR1245" s="27"/>
      <c r="BS1245" s="27"/>
      <c r="BT1245" s="78"/>
      <c r="BU1245" s="229"/>
      <c r="BV1245" s="229"/>
      <c r="BW1245" s="27"/>
      <c r="BX1245" s="27"/>
      <c r="BY1245" s="23"/>
      <c r="BZ1245" s="23"/>
      <c r="CA1245" s="23"/>
      <c r="CB1245" s="27"/>
      <c r="CC1245" s="78"/>
      <c r="CD1245" s="229"/>
      <c r="CE1245" s="229"/>
      <c r="CF1245" s="23"/>
      <c r="CG1245" s="27"/>
      <c r="CH1245" s="23"/>
      <c r="CI1245" s="23"/>
      <c r="CJ1245" s="23"/>
      <c r="CK1245" s="23"/>
      <c r="CL1245" s="82"/>
      <c r="CM1245" s="23"/>
      <c r="CN1245" s="23"/>
      <c r="CO1245" s="23"/>
      <c r="CP1245" s="26"/>
      <c r="CQ1245" s="23"/>
      <c r="CR1245" s="23"/>
      <c r="CS1245" s="23"/>
      <c r="CT1245" s="23"/>
      <c r="CU1245" s="23"/>
      <c r="CV1245" s="23"/>
      <c r="CW1245" s="23"/>
      <c r="CX1245" s="23"/>
      <c r="CY1245" s="23"/>
      <c r="CZ1245" s="61"/>
      <c r="DA1245" s="23"/>
      <c r="DB1245" s="23"/>
      <c r="DC1245" s="23"/>
      <c r="DD1245" s="23"/>
      <c r="DE1245" s="23"/>
      <c r="DF1245" s="23"/>
      <c r="DG1245" s="79"/>
      <c r="DH1245" s="80"/>
      <c r="DI1245" s="79"/>
      <c r="DJ1245" s="81"/>
      <c r="DK1245" s="47"/>
      <c r="DL1245" s="47"/>
      <c r="DM1245" s="47"/>
      <c r="DN1245" s="23"/>
      <c r="DO1245" s="23"/>
    </row>
    <row r="1246" spans="2:119" ht="15" customHeight="1" x14ac:dyDescent="0.3">
      <c r="B1246" s="5"/>
      <c r="C1246" s="5"/>
      <c r="D1246" s="5"/>
      <c r="E1246" s="23"/>
      <c r="F1246" s="23"/>
      <c r="G1246" s="23"/>
      <c r="H1246" s="23"/>
      <c r="I1246" s="23"/>
      <c r="J1246" s="24"/>
      <c r="K1246" s="23"/>
      <c r="L1246" s="24"/>
      <c r="M1246" s="24"/>
      <c r="N1246" s="23"/>
      <c r="O1246" s="23"/>
      <c r="P1246" s="23"/>
      <c r="Q1246" s="23"/>
      <c r="R1246" s="23"/>
      <c r="S1246" s="23"/>
      <c r="T1246" s="23"/>
      <c r="U1246" s="23"/>
      <c r="V1246" s="23"/>
      <c r="W1246" s="29"/>
      <c r="X1246" s="23"/>
      <c r="Y1246" s="23"/>
      <c r="Z1246" s="23"/>
      <c r="AA1246" s="23"/>
      <c r="AB1246" s="23"/>
      <c r="AC1246" s="23"/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7"/>
      <c r="AV1246" s="27"/>
      <c r="AW1246" s="27"/>
      <c r="AX1246" s="28"/>
      <c r="AY1246" s="28"/>
      <c r="AZ1246" s="28"/>
      <c r="BA1246" s="28"/>
      <c r="BB1246" s="28"/>
      <c r="BC1246" s="28"/>
      <c r="BD1246" s="23"/>
      <c r="BE1246" s="72"/>
      <c r="BF1246" s="72"/>
      <c r="BG1246" s="72"/>
      <c r="BH1246" s="229"/>
      <c r="BI1246" s="229"/>
      <c r="BJ1246" s="27"/>
      <c r="BK1246" s="27"/>
      <c r="BL1246" s="26"/>
      <c r="BM1246" s="27"/>
      <c r="BN1246" s="23"/>
      <c r="BO1246" s="23"/>
      <c r="BP1246" s="23"/>
      <c r="BQ1246" s="23"/>
      <c r="BR1246" s="27"/>
      <c r="BS1246" s="27"/>
      <c r="BT1246" s="78"/>
      <c r="BU1246" s="229"/>
      <c r="BV1246" s="229"/>
      <c r="BW1246" s="27"/>
      <c r="BX1246" s="27"/>
      <c r="BY1246" s="23"/>
      <c r="BZ1246" s="23"/>
      <c r="CA1246" s="23"/>
      <c r="CB1246" s="27"/>
      <c r="CC1246" s="78"/>
      <c r="CD1246" s="229"/>
      <c r="CE1246" s="229"/>
      <c r="CF1246" s="23"/>
      <c r="CG1246" s="27"/>
      <c r="CH1246" s="23"/>
      <c r="CI1246" s="23"/>
      <c r="CJ1246" s="23"/>
      <c r="CK1246" s="23"/>
      <c r="CL1246" s="23"/>
      <c r="CM1246" s="23"/>
      <c r="CN1246" s="23"/>
      <c r="CO1246" s="23"/>
      <c r="CP1246" s="26"/>
      <c r="CQ1246" s="23"/>
      <c r="CR1246" s="23"/>
      <c r="CS1246" s="23"/>
      <c r="CT1246" s="23"/>
      <c r="CU1246" s="23"/>
      <c r="CV1246" s="23"/>
      <c r="CW1246" s="23"/>
      <c r="CX1246" s="23"/>
      <c r="CY1246" s="23"/>
      <c r="CZ1246" s="61"/>
      <c r="DA1246" s="23"/>
      <c r="DB1246" s="23"/>
      <c r="DC1246" s="23"/>
      <c r="DD1246" s="23"/>
      <c r="DE1246" s="23"/>
      <c r="DF1246" s="23"/>
      <c r="DG1246" s="79"/>
      <c r="DH1246" s="80"/>
      <c r="DI1246" s="79"/>
      <c r="DJ1246" s="81"/>
      <c r="DK1246" s="47"/>
      <c r="DL1246" s="47"/>
      <c r="DM1246" s="47"/>
      <c r="DN1246" s="23"/>
      <c r="DO1246" s="23"/>
    </row>
    <row r="1247" spans="2:119" ht="15" customHeight="1" x14ac:dyDescent="0.3">
      <c r="B1247" s="5"/>
      <c r="C1247" s="5"/>
      <c r="D1247" s="5"/>
      <c r="E1247" s="23"/>
      <c r="F1247" s="23"/>
      <c r="G1247" s="23"/>
      <c r="H1247" s="23"/>
      <c r="I1247" s="23"/>
      <c r="J1247" s="24"/>
      <c r="K1247" s="23"/>
      <c r="L1247" s="24"/>
      <c r="M1247" s="24"/>
      <c r="N1247" s="23"/>
      <c r="O1247" s="23"/>
      <c r="P1247" s="23"/>
      <c r="Q1247" s="23"/>
      <c r="R1247" s="23"/>
      <c r="S1247" s="23"/>
      <c r="T1247" s="23"/>
      <c r="U1247" s="23"/>
      <c r="V1247" s="23"/>
      <c r="W1247" s="29"/>
      <c r="X1247" s="23"/>
      <c r="Y1247" s="23"/>
      <c r="Z1247" s="23"/>
      <c r="AA1247" s="23"/>
      <c r="AB1247" s="23"/>
      <c r="AC1247" s="23"/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7"/>
      <c r="AV1247" s="27"/>
      <c r="AW1247" s="27"/>
      <c r="AX1247" s="28"/>
      <c r="AY1247" s="28"/>
      <c r="AZ1247" s="28"/>
      <c r="BA1247" s="28"/>
      <c r="BB1247" s="28"/>
      <c r="BC1247" s="28"/>
      <c r="BD1247" s="23"/>
      <c r="BE1247" s="72"/>
      <c r="BF1247" s="72"/>
      <c r="BG1247" s="72"/>
      <c r="BH1247" s="229"/>
      <c r="BI1247" s="229"/>
      <c r="BJ1247" s="27"/>
      <c r="BK1247" s="27"/>
      <c r="BL1247" s="26"/>
      <c r="BM1247" s="27"/>
      <c r="BN1247" s="23"/>
      <c r="BO1247" s="23"/>
      <c r="BP1247" s="23"/>
      <c r="BQ1247" s="23"/>
      <c r="BR1247" s="27"/>
      <c r="BS1247" s="27"/>
      <c r="BT1247" s="78"/>
      <c r="BU1247" s="229"/>
      <c r="BV1247" s="229"/>
      <c r="BW1247" s="27"/>
      <c r="BX1247" s="27"/>
      <c r="BY1247" s="23"/>
      <c r="BZ1247" s="23"/>
      <c r="CA1247" s="23"/>
      <c r="CB1247" s="27"/>
      <c r="CC1247" s="78"/>
      <c r="CD1247" s="229"/>
      <c r="CE1247" s="229"/>
      <c r="CF1247" s="23"/>
      <c r="CG1247" s="27"/>
      <c r="CH1247" s="23"/>
      <c r="CI1247" s="23"/>
      <c r="CJ1247" s="23"/>
      <c r="CK1247" s="23"/>
      <c r="CL1247" s="84"/>
      <c r="CM1247" s="23"/>
      <c r="CN1247" s="23"/>
      <c r="CO1247" s="23"/>
      <c r="CP1247" s="26"/>
      <c r="CQ1247" s="23"/>
      <c r="CR1247" s="23"/>
      <c r="CS1247" s="23"/>
      <c r="CT1247" s="23"/>
      <c r="CU1247" s="23"/>
      <c r="CV1247" s="23"/>
      <c r="CW1247" s="23"/>
      <c r="CX1247" s="23"/>
      <c r="CY1247" s="23"/>
      <c r="CZ1247" s="61"/>
      <c r="DA1247" s="23"/>
      <c r="DB1247" s="23"/>
      <c r="DC1247" s="23"/>
      <c r="DD1247" s="23"/>
      <c r="DE1247" s="23"/>
      <c r="DF1247" s="23"/>
      <c r="DG1247" s="79"/>
      <c r="DH1247" s="80"/>
      <c r="DI1247" s="79"/>
      <c r="DJ1247" s="81"/>
      <c r="DK1247" s="47"/>
      <c r="DL1247" s="47"/>
      <c r="DM1247" s="47"/>
      <c r="DN1247" s="23"/>
      <c r="DO1247" s="23"/>
    </row>
    <row r="1248" spans="2:119" ht="15" customHeight="1" x14ac:dyDescent="0.3">
      <c r="B1248" s="5"/>
      <c r="C1248" s="5"/>
      <c r="D1248" s="5"/>
      <c r="E1248" s="23"/>
      <c r="F1248" s="23"/>
      <c r="G1248" s="23"/>
      <c r="H1248" s="23"/>
      <c r="I1248" s="23"/>
      <c r="J1248" s="24"/>
      <c r="K1248" s="23"/>
      <c r="L1248" s="24"/>
      <c r="M1248" s="24"/>
      <c r="N1248" s="23"/>
      <c r="O1248" s="23"/>
      <c r="P1248" s="23"/>
      <c r="Q1248" s="23"/>
      <c r="R1248" s="23"/>
      <c r="S1248" s="23"/>
      <c r="T1248" s="23"/>
      <c r="U1248" s="23"/>
      <c r="V1248" s="23"/>
      <c r="W1248" s="29"/>
      <c r="X1248" s="23"/>
      <c r="Y1248" s="23"/>
      <c r="Z1248" s="23"/>
      <c r="AA1248" s="23"/>
      <c r="AB1248" s="23"/>
      <c r="AC1248" s="23"/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7"/>
      <c r="AV1248" s="27"/>
      <c r="AW1248" s="27"/>
      <c r="AX1248" s="28"/>
      <c r="AY1248" s="28"/>
      <c r="AZ1248" s="28"/>
      <c r="BA1248" s="28"/>
      <c r="BB1248" s="28"/>
      <c r="BC1248" s="28"/>
      <c r="BD1248" s="23"/>
      <c r="BE1248" s="72"/>
      <c r="BF1248" s="72"/>
      <c r="BG1248" s="72"/>
      <c r="BH1248" s="229"/>
      <c r="BI1248" s="229"/>
      <c r="BJ1248" s="27"/>
      <c r="BK1248" s="27"/>
      <c r="BL1248" s="26"/>
      <c r="BM1248" s="27"/>
      <c r="BN1248" s="23"/>
      <c r="BO1248" s="23"/>
      <c r="BP1248" s="23"/>
      <c r="BQ1248" s="23"/>
      <c r="BR1248" s="27"/>
      <c r="BS1248" s="27"/>
      <c r="BT1248" s="78"/>
      <c r="BU1248" s="229"/>
      <c r="BV1248" s="229"/>
      <c r="BW1248" s="27"/>
      <c r="BX1248" s="27"/>
      <c r="BY1248" s="23"/>
      <c r="BZ1248" s="23"/>
      <c r="CA1248" s="23"/>
      <c r="CB1248" s="27"/>
      <c r="CC1248" s="78"/>
      <c r="CD1248" s="229"/>
      <c r="CE1248" s="229"/>
      <c r="CF1248" s="23"/>
      <c r="CG1248" s="27"/>
      <c r="CH1248" s="23"/>
      <c r="CI1248" s="23"/>
      <c r="CJ1248" s="23"/>
      <c r="CK1248" s="23"/>
      <c r="CL1248" s="23"/>
      <c r="CM1248" s="23"/>
      <c r="CN1248" s="23"/>
      <c r="CO1248" s="23"/>
      <c r="CP1248" s="26"/>
      <c r="CQ1248" s="23"/>
      <c r="CR1248" s="23"/>
      <c r="CS1248" s="23"/>
      <c r="CT1248" s="23"/>
      <c r="CU1248" s="23"/>
      <c r="CV1248" s="23"/>
      <c r="CW1248" s="23"/>
      <c r="CX1248" s="23"/>
      <c r="CY1248" s="23"/>
      <c r="CZ1248" s="61"/>
      <c r="DA1248" s="23"/>
      <c r="DB1248" s="23"/>
      <c r="DC1248" s="23"/>
      <c r="DD1248" s="23"/>
      <c r="DE1248" s="23"/>
      <c r="DF1248" s="23"/>
      <c r="DG1248" s="79"/>
      <c r="DH1248" s="80"/>
      <c r="DI1248" s="79"/>
      <c r="DJ1248" s="81"/>
      <c r="DK1248" s="47"/>
      <c r="DL1248" s="47"/>
      <c r="DM1248" s="47"/>
      <c r="DN1248" s="23"/>
      <c r="DO1248" s="23"/>
    </row>
    <row r="1249" spans="2:119" ht="15" customHeight="1" x14ac:dyDescent="0.3">
      <c r="B1249" s="5"/>
      <c r="C1249" s="5"/>
      <c r="D1249" s="5"/>
      <c r="E1249" s="23"/>
      <c r="F1249" s="23"/>
      <c r="G1249" s="23"/>
      <c r="H1249" s="23"/>
      <c r="I1249" s="23"/>
      <c r="J1249" s="24"/>
      <c r="K1249" s="23"/>
      <c r="L1249" s="24"/>
      <c r="M1249" s="24"/>
      <c r="N1249" s="23"/>
      <c r="O1249" s="23"/>
      <c r="P1249" s="23"/>
      <c r="Q1249" s="23"/>
      <c r="R1249" s="23"/>
      <c r="S1249" s="23"/>
      <c r="T1249" s="23"/>
      <c r="U1249" s="23"/>
      <c r="V1249" s="23"/>
      <c r="W1249" s="29"/>
      <c r="X1249" s="23"/>
      <c r="Y1249" s="23"/>
      <c r="Z1249" s="23"/>
      <c r="AA1249" s="23"/>
      <c r="AB1249" s="23"/>
      <c r="AC1249" s="23"/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7"/>
      <c r="AV1249" s="27"/>
      <c r="AW1249" s="27"/>
      <c r="AX1249" s="28"/>
      <c r="AY1249" s="28"/>
      <c r="AZ1249" s="28"/>
      <c r="BA1249" s="28"/>
      <c r="BB1249" s="28"/>
      <c r="BC1249" s="28"/>
      <c r="BD1249" s="23"/>
      <c r="BE1249" s="72"/>
      <c r="BF1249" s="72"/>
      <c r="BG1249" s="72"/>
      <c r="BH1249" s="229"/>
      <c r="BI1249" s="229"/>
      <c r="BJ1249" s="27"/>
      <c r="BK1249" s="27"/>
      <c r="BL1249" s="26"/>
      <c r="BM1249" s="27"/>
      <c r="BN1249" s="23"/>
      <c r="BO1249" s="23"/>
      <c r="BP1249" s="23"/>
      <c r="BQ1249" s="23"/>
      <c r="BR1249" s="27"/>
      <c r="BS1249" s="27"/>
      <c r="BT1249" s="78"/>
      <c r="BU1249" s="229"/>
      <c r="BV1249" s="229"/>
      <c r="BW1249" s="27"/>
      <c r="BX1249" s="27"/>
      <c r="BY1249" s="23"/>
      <c r="BZ1249" s="23"/>
      <c r="CA1249" s="23"/>
      <c r="CB1249" s="27"/>
      <c r="CC1249" s="78"/>
      <c r="CD1249" s="229"/>
      <c r="CE1249" s="229"/>
      <c r="CF1249" s="23"/>
      <c r="CG1249" s="27"/>
      <c r="CH1249" s="23"/>
      <c r="CI1249" s="23"/>
      <c r="CJ1249" s="23"/>
      <c r="CK1249" s="23"/>
      <c r="CL1249" s="23"/>
      <c r="CM1249" s="23"/>
      <c r="CN1249" s="23"/>
      <c r="CO1249" s="23"/>
      <c r="CP1249" s="26"/>
      <c r="CQ1249" s="23"/>
      <c r="CR1249" s="23"/>
      <c r="CS1249" s="23"/>
      <c r="CT1249" s="23"/>
      <c r="CU1249" s="23"/>
      <c r="CV1249" s="23"/>
      <c r="CW1249" s="23"/>
      <c r="CX1249" s="23"/>
      <c r="CY1249" s="23"/>
      <c r="CZ1249" s="61"/>
      <c r="DA1249" s="23"/>
      <c r="DB1249" s="23"/>
      <c r="DC1249" s="23"/>
      <c r="DD1249" s="23"/>
      <c r="DE1249" s="23"/>
      <c r="DF1249" s="23"/>
      <c r="DG1249" s="79"/>
      <c r="DH1249" s="80"/>
      <c r="DI1249" s="79"/>
      <c r="DJ1249" s="81"/>
      <c r="DK1249" s="47"/>
      <c r="DL1249" s="47"/>
      <c r="DM1249" s="47"/>
      <c r="DN1249" s="23"/>
      <c r="DO1249" s="23"/>
    </row>
    <row r="1250" spans="2:119" ht="15" customHeight="1" x14ac:dyDescent="0.3">
      <c r="B1250" s="5"/>
      <c r="C1250" s="5"/>
      <c r="D1250" s="5"/>
      <c r="E1250" s="23"/>
      <c r="F1250" s="23"/>
      <c r="G1250" s="23"/>
      <c r="H1250" s="23"/>
      <c r="I1250" s="23"/>
      <c r="J1250" s="24"/>
      <c r="K1250" s="23"/>
      <c r="L1250" s="24"/>
      <c r="M1250" s="24"/>
      <c r="N1250" s="23"/>
      <c r="O1250" s="23"/>
      <c r="P1250" s="23"/>
      <c r="Q1250" s="23"/>
      <c r="R1250" s="23"/>
      <c r="S1250" s="23"/>
      <c r="T1250" s="23"/>
      <c r="U1250" s="23"/>
      <c r="V1250" s="23"/>
      <c r="W1250" s="29"/>
      <c r="X1250" s="23"/>
      <c r="Y1250" s="23"/>
      <c r="Z1250" s="23"/>
      <c r="AA1250" s="23"/>
      <c r="AB1250" s="23"/>
      <c r="AC1250" s="23"/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7"/>
      <c r="AV1250" s="27"/>
      <c r="AW1250" s="27"/>
      <c r="AX1250" s="28"/>
      <c r="AY1250" s="28"/>
      <c r="AZ1250" s="28"/>
      <c r="BA1250" s="28"/>
      <c r="BB1250" s="28"/>
      <c r="BC1250" s="28"/>
      <c r="BD1250" s="23"/>
      <c r="BE1250" s="72"/>
      <c r="BF1250" s="72"/>
      <c r="BG1250" s="72"/>
      <c r="BH1250" s="229"/>
      <c r="BI1250" s="229"/>
      <c r="BJ1250" s="27"/>
      <c r="BK1250" s="27"/>
      <c r="BL1250" s="26"/>
      <c r="BM1250" s="27"/>
      <c r="BN1250" s="23"/>
      <c r="BO1250" s="23"/>
      <c r="BP1250" s="23"/>
      <c r="BQ1250" s="23"/>
      <c r="BR1250" s="27"/>
      <c r="BS1250" s="27"/>
      <c r="BT1250" s="78"/>
      <c r="BU1250" s="229"/>
      <c r="BV1250" s="229"/>
      <c r="BW1250" s="27"/>
      <c r="BX1250" s="27"/>
      <c r="BY1250" s="23"/>
      <c r="BZ1250" s="23"/>
      <c r="CA1250" s="23"/>
      <c r="CB1250" s="27"/>
      <c r="CC1250" s="78"/>
      <c r="CD1250" s="229"/>
      <c r="CE1250" s="229"/>
      <c r="CF1250" s="23"/>
      <c r="CG1250" s="27"/>
      <c r="CH1250" s="23"/>
      <c r="CI1250" s="23"/>
      <c r="CJ1250" s="23"/>
      <c r="CK1250" s="23"/>
      <c r="CL1250" s="23"/>
      <c r="CM1250" s="23"/>
      <c r="CN1250" s="23"/>
      <c r="CO1250" s="23"/>
      <c r="CP1250" s="26"/>
      <c r="CQ1250" s="23"/>
      <c r="CR1250" s="23"/>
      <c r="CS1250" s="23"/>
      <c r="CT1250" s="23"/>
      <c r="CU1250" s="23"/>
      <c r="CV1250" s="23"/>
      <c r="CW1250" s="23"/>
      <c r="CX1250" s="23"/>
      <c r="CY1250" s="23"/>
      <c r="CZ1250" s="61"/>
      <c r="DA1250" s="23"/>
      <c r="DB1250" s="23"/>
      <c r="DC1250" s="23"/>
      <c r="DD1250" s="23"/>
      <c r="DE1250" s="23"/>
      <c r="DF1250" s="23"/>
      <c r="DG1250" s="79"/>
      <c r="DH1250" s="80"/>
      <c r="DI1250" s="79"/>
      <c r="DJ1250" s="81"/>
      <c r="DK1250" s="47"/>
      <c r="DL1250" s="47"/>
      <c r="DM1250" s="47"/>
      <c r="DN1250" s="23"/>
      <c r="DO1250" s="23"/>
    </row>
    <row r="1251" spans="2:119" ht="15" customHeight="1" x14ac:dyDescent="0.3">
      <c r="B1251" s="5"/>
      <c r="C1251" s="5"/>
      <c r="D1251" s="5"/>
      <c r="E1251" s="23"/>
      <c r="F1251" s="23"/>
      <c r="G1251" s="23"/>
      <c r="H1251" s="23"/>
      <c r="I1251" s="23"/>
      <c r="J1251" s="24"/>
      <c r="K1251" s="23"/>
      <c r="L1251" s="24"/>
      <c r="M1251" s="24"/>
      <c r="N1251" s="23"/>
      <c r="O1251" s="23"/>
      <c r="P1251" s="23"/>
      <c r="Q1251" s="23"/>
      <c r="R1251" s="23"/>
      <c r="S1251" s="23"/>
      <c r="T1251" s="23"/>
      <c r="U1251" s="23"/>
      <c r="V1251" s="23"/>
      <c r="W1251" s="29"/>
      <c r="X1251" s="23"/>
      <c r="Y1251" s="23"/>
      <c r="Z1251" s="23"/>
      <c r="AA1251" s="23"/>
      <c r="AB1251" s="23"/>
      <c r="AC1251" s="23"/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7"/>
      <c r="AV1251" s="27"/>
      <c r="AW1251" s="27"/>
      <c r="AX1251" s="28"/>
      <c r="AY1251" s="28"/>
      <c r="AZ1251" s="28"/>
      <c r="BA1251" s="28"/>
      <c r="BB1251" s="28"/>
      <c r="BC1251" s="28"/>
      <c r="BD1251" s="23"/>
      <c r="BE1251" s="72"/>
      <c r="BF1251" s="72"/>
      <c r="BG1251" s="72"/>
      <c r="BH1251" s="229"/>
      <c r="BI1251" s="229"/>
      <c r="BJ1251" s="27"/>
      <c r="BK1251" s="27"/>
      <c r="BL1251" s="26"/>
      <c r="BM1251" s="27"/>
      <c r="BN1251" s="23"/>
      <c r="BO1251" s="23"/>
      <c r="BP1251" s="23"/>
      <c r="BQ1251" s="23"/>
      <c r="BR1251" s="27"/>
      <c r="BS1251" s="27"/>
      <c r="BT1251" s="78"/>
      <c r="BU1251" s="229"/>
      <c r="BV1251" s="229"/>
      <c r="BW1251" s="27"/>
      <c r="BX1251" s="27"/>
      <c r="BY1251" s="23"/>
      <c r="BZ1251" s="23"/>
      <c r="CA1251" s="23"/>
      <c r="CB1251" s="27"/>
      <c r="CC1251" s="78"/>
      <c r="CD1251" s="229"/>
      <c r="CE1251" s="229"/>
      <c r="CF1251" s="23"/>
      <c r="CG1251" s="27"/>
      <c r="CH1251" s="23"/>
      <c r="CI1251" s="23"/>
      <c r="CJ1251" s="23"/>
      <c r="CK1251" s="23"/>
      <c r="CL1251" s="23"/>
      <c r="CM1251" s="23"/>
      <c r="CN1251" s="23"/>
      <c r="CO1251" s="23"/>
      <c r="CP1251" s="26"/>
      <c r="CQ1251" s="23"/>
      <c r="CR1251" s="23"/>
      <c r="CS1251" s="23"/>
      <c r="CT1251" s="23"/>
      <c r="CU1251" s="23"/>
      <c r="CV1251" s="23"/>
      <c r="CW1251" s="23"/>
      <c r="CX1251" s="23"/>
      <c r="CY1251" s="23"/>
      <c r="CZ1251" s="61"/>
      <c r="DA1251" s="23"/>
      <c r="DB1251" s="23"/>
      <c r="DC1251" s="23"/>
      <c r="DD1251" s="23"/>
      <c r="DE1251" s="23"/>
      <c r="DF1251" s="23"/>
      <c r="DG1251" s="79"/>
      <c r="DH1251" s="80"/>
      <c r="DI1251" s="79"/>
      <c r="DJ1251" s="81"/>
      <c r="DK1251" s="47"/>
      <c r="DL1251" s="47"/>
      <c r="DM1251" s="47"/>
      <c r="DN1251" s="23"/>
      <c r="DO1251" s="23"/>
    </row>
    <row r="1252" spans="2:119" ht="15" customHeight="1" x14ac:dyDescent="0.3">
      <c r="B1252" s="5"/>
      <c r="C1252" s="5"/>
      <c r="D1252" s="5"/>
      <c r="E1252" s="23"/>
      <c r="F1252" s="23"/>
      <c r="G1252" s="23"/>
      <c r="H1252" s="23"/>
      <c r="I1252" s="23"/>
      <c r="J1252" s="24"/>
      <c r="K1252" s="23"/>
      <c r="L1252" s="24"/>
      <c r="M1252" s="24"/>
      <c r="N1252" s="23"/>
      <c r="O1252" s="23"/>
      <c r="P1252" s="23"/>
      <c r="Q1252" s="23"/>
      <c r="R1252" s="23"/>
      <c r="S1252" s="23"/>
      <c r="T1252" s="23"/>
      <c r="U1252" s="23"/>
      <c r="V1252" s="23"/>
      <c r="W1252" s="29"/>
      <c r="X1252" s="23"/>
      <c r="Y1252" s="23"/>
      <c r="Z1252" s="23"/>
      <c r="AA1252" s="23"/>
      <c r="AB1252" s="23"/>
      <c r="AC1252" s="23"/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7"/>
      <c r="AV1252" s="27"/>
      <c r="AW1252" s="27"/>
      <c r="AX1252" s="28"/>
      <c r="AY1252" s="28"/>
      <c r="AZ1252" s="28"/>
      <c r="BA1252" s="28"/>
      <c r="BB1252" s="28"/>
      <c r="BC1252" s="28"/>
      <c r="BD1252" s="23"/>
      <c r="BE1252" s="72"/>
      <c r="BF1252" s="72"/>
      <c r="BG1252" s="72"/>
      <c r="BH1252" s="229"/>
      <c r="BI1252" s="229"/>
      <c r="BJ1252" s="27"/>
      <c r="BK1252" s="27"/>
      <c r="BL1252" s="26"/>
      <c r="BM1252" s="27"/>
      <c r="BN1252" s="23"/>
      <c r="BO1252" s="23"/>
      <c r="BP1252" s="23"/>
      <c r="BQ1252" s="23"/>
      <c r="BR1252" s="27"/>
      <c r="BS1252" s="27"/>
      <c r="BT1252" s="78"/>
      <c r="BU1252" s="229"/>
      <c r="BV1252" s="229"/>
      <c r="BW1252" s="27"/>
      <c r="BX1252" s="27"/>
      <c r="BY1252" s="23"/>
      <c r="BZ1252" s="23"/>
      <c r="CA1252" s="23"/>
      <c r="CB1252" s="27"/>
      <c r="CC1252" s="78"/>
      <c r="CD1252" s="229"/>
      <c r="CE1252" s="229"/>
      <c r="CF1252" s="23"/>
      <c r="CG1252" s="27"/>
      <c r="CH1252" s="23"/>
      <c r="CI1252" s="23"/>
      <c r="CJ1252" s="23"/>
      <c r="CK1252" s="23"/>
      <c r="CL1252" s="23"/>
      <c r="CM1252" s="23"/>
      <c r="CN1252" s="23"/>
      <c r="CO1252" s="23"/>
      <c r="CP1252" s="26"/>
      <c r="CQ1252" s="23"/>
      <c r="CR1252" s="23"/>
      <c r="CS1252" s="23"/>
      <c r="CT1252" s="23"/>
      <c r="CU1252" s="23"/>
      <c r="CV1252" s="23"/>
      <c r="CW1252" s="23"/>
      <c r="CX1252" s="23"/>
      <c r="CY1252" s="23"/>
      <c r="CZ1252" s="61"/>
      <c r="DA1252" s="23"/>
      <c r="DB1252" s="23"/>
      <c r="DC1252" s="23"/>
      <c r="DD1252" s="23"/>
      <c r="DE1252" s="23"/>
      <c r="DF1252" s="23"/>
      <c r="DG1252" s="79"/>
      <c r="DH1252" s="80"/>
      <c r="DI1252" s="79"/>
      <c r="DJ1252" s="81"/>
      <c r="DK1252" s="47"/>
      <c r="DL1252" s="47"/>
      <c r="DM1252" s="47"/>
      <c r="DN1252" s="23"/>
      <c r="DO1252" s="23"/>
    </row>
    <row r="1253" spans="2:119" ht="15" customHeight="1" x14ac:dyDescent="0.3">
      <c r="B1253" s="5"/>
      <c r="C1253" s="5"/>
      <c r="D1253" s="5"/>
      <c r="E1253" s="23"/>
      <c r="F1253" s="23"/>
      <c r="G1253" s="23"/>
      <c r="H1253" s="23"/>
      <c r="I1253" s="23"/>
      <c r="J1253" s="24"/>
      <c r="K1253" s="23"/>
      <c r="L1253" s="24"/>
      <c r="M1253" s="24"/>
      <c r="N1253" s="23"/>
      <c r="O1253" s="23"/>
      <c r="P1253" s="23"/>
      <c r="Q1253" s="23"/>
      <c r="R1253" s="23"/>
      <c r="S1253" s="23"/>
      <c r="T1253" s="23"/>
      <c r="U1253" s="23"/>
      <c r="V1253" s="23"/>
      <c r="W1253" s="29"/>
      <c r="X1253" s="23"/>
      <c r="Y1253" s="23"/>
      <c r="Z1253" s="23"/>
      <c r="AA1253" s="23"/>
      <c r="AB1253" s="23"/>
      <c r="AC1253" s="23"/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7"/>
      <c r="AV1253" s="27"/>
      <c r="AW1253" s="27"/>
      <c r="AX1253" s="28"/>
      <c r="AY1253" s="28"/>
      <c r="AZ1253" s="28"/>
      <c r="BA1253" s="28"/>
      <c r="BB1253" s="28"/>
      <c r="BC1253" s="28"/>
      <c r="BD1253" s="23"/>
      <c r="BE1253" s="72"/>
      <c r="BF1253" s="72"/>
      <c r="BG1253" s="72"/>
      <c r="BH1253" s="229"/>
      <c r="BI1253" s="229"/>
      <c r="BJ1253" s="27"/>
      <c r="BK1253" s="27"/>
      <c r="BL1253" s="26"/>
      <c r="BM1253" s="27"/>
      <c r="BN1253" s="23"/>
      <c r="BO1253" s="23"/>
      <c r="BP1253" s="23"/>
      <c r="BQ1253" s="23"/>
      <c r="BR1253" s="27"/>
      <c r="BS1253" s="27"/>
      <c r="BT1253" s="78"/>
      <c r="BU1253" s="229"/>
      <c r="BV1253" s="229"/>
      <c r="BW1253" s="27"/>
      <c r="BX1253" s="27"/>
      <c r="BY1253" s="23"/>
      <c r="BZ1253" s="23"/>
      <c r="CA1253" s="23"/>
      <c r="CB1253" s="27"/>
      <c r="CC1253" s="78"/>
      <c r="CD1253" s="229"/>
      <c r="CE1253" s="229"/>
      <c r="CF1253" s="23"/>
      <c r="CG1253" s="27"/>
      <c r="CH1253" s="23"/>
      <c r="CI1253" s="23"/>
      <c r="CJ1253" s="23"/>
      <c r="CK1253" s="23"/>
      <c r="CL1253" s="84"/>
      <c r="CM1253" s="23"/>
      <c r="CN1253" s="23"/>
      <c r="CO1253" s="23"/>
      <c r="CP1253" s="26"/>
      <c r="CQ1253" s="23"/>
      <c r="CR1253" s="23"/>
      <c r="CS1253" s="23"/>
      <c r="CT1253" s="23"/>
      <c r="CU1253" s="23"/>
      <c r="CV1253" s="23"/>
      <c r="CW1253" s="23"/>
      <c r="CX1253" s="23"/>
      <c r="CY1253" s="23"/>
      <c r="CZ1253" s="61"/>
      <c r="DA1253" s="23"/>
      <c r="DB1253" s="23"/>
      <c r="DC1253" s="23"/>
      <c r="DD1253" s="23"/>
      <c r="DE1253" s="23"/>
      <c r="DF1253" s="23"/>
      <c r="DG1253" s="79"/>
      <c r="DH1253" s="80"/>
      <c r="DI1253" s="79"/>
      <c r="DJ1253" s="81"/>
      <c r="DK1253" s="47"/>
      <c r="DL1253" s="47"/>
      <c r="DM1253" s="47"/>
      <c r="DN1253" s="23"/>
      <c r="DO1253" s="23"/>
    </row>
    <row r="1254" spans="2:119" ht="15" customHeight="1" x14ac:dyDescent="0.3">
      <c r="B1254" s="5"/>
      <c r="C1254" s="5"/>
      <c r="D1254" s="5"/>
      <c r="E1254" s="23"/>
      <c r="F1254" s="23"/>
      <c r="G1254" s="23"/>
      <c r="H1254" s="23"/>
      <c r="I1254" s="23"/>
      <c r="J1254" s="24"/>
      <c r="K1254" s="23"/>
      <c r="L1254" s="24"/>
      <c r="M1254" s="24"/>
      <c r="N1254" s="23"/>
      <c r="O1254" s="23"/>
      <c r="P1254" s="23"/>
      <c r="Q1254" s="23"/>
      <c r="R1254" s="23"/>
      <c r="S1254" s="23"/>
      <c r="T1254" s="23"/>
      <c r="U1254" s="23"/>
      <c r="V1254" s="23"/>
      <c r="W1254" s="29"/>
      <c r="X1254" s="23"/>
      <c r="Y1254" s="23"/>
      <c r="Z1254" s="23"/>
      <c r="AA1254" s="23"/>
      <c r="AB1254" s="23"/>
      <c r="AC1254" s="23"/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7"/>
      <c r="AV1254" s="27"/>
      <c r="AW1254" s="27"/>
      <c r="AX1254" s="28"/>
      <c r="AY1254" s="28"/>
      <c r="AZ1254" s="28"/>
      <c r="BA1254" s="28"/>
      <c r="BB1254" s="28"/>
      <c r="BC1254" s="28"/>
      <c r="BD1254" s="23"/>
      <c r="BE1254" s="72"/>
      <c r="BF1254" s="72"/>
      <c r="BG1254" s="72"/>
      <c r="BH1254" s="229"/>
      <c r="BI1254" s="229"/>
      <c r="BJ1254" s="27"/>
      <c r="BK1254" s="27"/>
      <c r="BL1254" s="26"/>
      <c r="BM1254" s="27"/>
      <c r="BN1254" s="23"/>
      <c r="BO1254" s="23"/>
      <c r="BP1254" s="23"/>
      <c r="BQ1254" s="23"/>
      <c r="BR1254" s="27"/>
      <c r="BS1254" s="27"/>
      <c r="BT1254" s="78"/>
      <c r="BU1254" s="229"/>
      <c r="BV1254" s="229"/>
      <c r="BW1254" s="27"/>
      <c r="BX1254" s="27"/>
      <c r="BY1254" s="23"/>
      <c r="BZ1254" s="23"/>
      <c r="CA1254" s="23"/>
      <c r="CB1254" s="27"/>
      <c r="CC1254" s="78"/>
      <c r="CD1254" s="229"/>
      <c r="CE1254" s="229"/>
      <c r="CF1254" s="23"/>
      <c r="CG1254" s="27"/>
      <c r="CH1254" s="23"/>
      <c r="CI1254" s="23"/>
      <c r="CJ1254" s="23"/>
      <c r="CK1254" s="23"/>
      <c r="CL1254" s="23"/>
      <c r="CM1254" s="23"/>
      <c r="CN1254" s="23"/>
      <c r="CO1254" s="23"/>
      <c r="CP1254" s="26"/>
      <c r="CQ1254" s="23"/>
      <c r="CR1254" s="23"/>
      <c r="CS1254" s="23"/>
      <c r="CT1254" s="23"/>
      <c r="CU1254" s="23"/>
      <c r="CV1254" s="23"/>
      <c r="CW1254" s="23"/>
      <c r="CX1254" s="23"/>
      <c r="CY1254" s="23"/>
      <c r="CZ1254" s="61"/>
      <c r="DA1254" s="23"/>
      <c r="DB1254" s="23"/>
      <c r="DC1254" s="23"/>
      <c r="DD1254" s="23"/>
      <c r="DE1254" s="23"/>
      <c r="DF1254" s="23"/>
      <c r="DG1254" s="79"/>
      <c r="DH1254" s="80"/>
      <c r="DI1254" s="79"/>
      <c r="DJ1254" s="81"/>
      <c r="DK1254" s="47"/>
      <c r="DL1254" s="47"/>
      <c r="DM1254" s="47"/>
      <c r="DN1254" s="23"/>
      <c r="DO1254" s="23"/>
    </row>
    <row r="1255" spans="2:119" ht="15" customHeight="1" x14ac:dyDescent="0.3">
      <c r="B1255" s="5"/>
      <c r="C1255" s="5"/>
      <c r="D1255" s="5"/>
      <c r="E1255" s="23"/>
      <c r="F1255" s="23"/>
      <c r="G1255" s="23"/>
      <c r="H1255" s="23"/>
      <c r="I1255" s="23"/>
      <c r="J1255" s="24"/>
      <c r="K1255" s="23"/>
      <c r="L1255" s="24"/>
      <c r="M1255" s="24"/>
      <c r="N1255" s="23"/>
      <c r="O1255" s="23"/>
      <c r="P1255" s="23"/>
      <c r="Q1255" s="23"/>
      <c r="R1255" s="23"/>
      <c r="S1255" s="23"/>
      <c r="T1255" s="23"/>
      <c r="U1255" s="23"/>
      <c r="V1255" s="23"/>
      <c r="W1255" s="29"/>
      <c r="X1255" s="23"/>
      <c r="Y1255" s="23"/>
      <c r="Z1255" s="23"/>
      <c r="AA1255" s="23"/>
      <c r="AB1255" s="23"/>
      <c r="AC1255" s="23"/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7"/>
      <c r="AV1255" s="27"/>
      <c r="AW1255" s="27"/>
      <c r="AX1255" s="28"/>
      <c r="AY1255" s="28"/>
      <c r="AZ1255" s="28"/>
      <c r="BA1255" s="28"/>
      <c r="BB1255" s="28"/>
      <c r="BC1255" s="28"/>
      <c r="BD1255" s="23"/>
      <c r="BE1255" s="72"/>
      <c r="BF1255" s="72"/>
      <c r="BG1255" s="72"/>
      <c r="BH1255" s="229"/>
      <c r="BI1255" s="229"/>
      <c r="BJ1255" s="27"/>
      <c r="BK1255" s="27"/>
      <c r="BL1255" s="26"/>
      <c r="BM1255" s="27"/>
      <c r="BN1255" s="23"/>
      <c r="BO1255" s="23"/>
      <c r="BP1255" s="23"/>
      <c r="BQ1255" s="23"/>
      <c r="BR1255" s="27"/>
      <c r="BS1255" s="27"/>
      <c r="BT1255" s="78"/>
      <c r="BU1255" s="229"/>
      <c r="BV1255" s="229"/>
      <c r="BW1255" s="27"/>
      <c r="BX1255" s="27"/>
      <c r="BY1255" s="23"/>
      <c r="BZ1255" s="23"/>
      <c r="CA1255" s="23"/>
      <c r="CB1255" s="27"/>
      <c r="CC1255" s="78"/>
      <c r="CD1255" s="229"/>
      <c r="CE1255" s="229"/>
      <c r="CF1255" s="23"/>
      <c r="CG1255" s="27"/>
      <c r="CH1255" s="23"/>
      <c r="CI1255" s="23"/>
      <c r="CJ1255" s="23"/>
      <c r="CK1255" s="23"/>
      <c r="CL1255" s="23"/>
      <c r="CM1255" s="23"/>
      <c r="CN1255" s="23"/>
      <c r="CO1255" s="23"/>
      <c r="CP1255" s="26"/>
      <c r="CQ1255" s="23"/>
      <c r="CR1255" s="23"/>
      <c r="CS1255" s="23"/>
      <c r="CT1255" s="23"/>
      <c r="CU1255" s="23"/>
      <c r="CV1255" s="23"/>
      <c r="CW1255" s="23"/>
      <c r="CX1255" s="23"/>
      <c r="CY1255" s="23"/>
      <c r="CZ1255" s="61"/>
      <c r="DA1255" s="23"/>
      <c r="DB1255" s="23"/>
      <c r="DC1255" s="23"/>
      <c r="DD1255" s="23"/>
      <c r="DE1255" s="23"/>
      <c r="DF1255" s="23"/>
      <c r="DG1255" s="79"/>
      <c r="DH1255" s="80"/>
      <c r="DI1255" s="79"/>
      <c r="DJ1255" s="81"/>
      <c r="DK1255" s="47"/>
      <c r="DL1255" s="47"/>
      <c r="DM1255" s="47"/>
      <c r="DN1255" s="23"/>
      <c r="DO1255" s="23"/>
    </row>
    <row r="1256" spans="2:119" ht="15" customHeight="1" x14ac:dyDescent="0.3">
      <c r="B1256" s="5"/>
      <c r="C1256" s="5"/>
      <c r="D1256" s="5"/>
      <c r="E1256" s="23"/>
      <c r="F1256" s="23"/>
      <c r="G1256" s="23"/>
      <c r="H1256" s="23"/>
      <c r="I1256" s="23"/>
      <c r="J1256" s="24"/>
      <c r="K1256" s="23"/>
      <c r="L1256" s="24"/>
      <c r="M1256" s="24"/>
      <c r="N1256" s="23"/>
      <c r="O1256" s="23"/>
      <c r="P1256" s="23"/>
      <c r="Q1256" s="23"/>
      <c r="R1256" s="23"/>
      <c r="S1256" s="23"/>
      <c r="T1256" s="23"/>
      <c r="U1256" s="23"/>
      <c r="V1256" s="23"/>
      <c r="W1256" s="29"/>
      <c r="X1256" s="23"/>
      <c r="Y1256" s="23"/>
      <c r="Z1256" s="23"/>
      <c r="AA1256" s="23"/>
      <c r="AB1256" s="23"/>
      <c r="AC1256" s="23"/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7"/>
      <c r="AV1256" s="27"/>
      <c r="AW1256" s="27"/>
      <c r="AX1256" s="28"/>
      <c r="AY1256" s="28"/>
      <c r="AZ1256" s="28"/>
      <c r="BA1256" s="28"/>
      <c r="BB1256" s="28"/>
      <c r="BC1256" s="28"/>
      <c r="BD1256" s="23"/>
      <c r="BE1256" s="72"/>
      <c r="BF1256" s="72"/>
      <c r="BG1256" s="72"/>
      <c r="BH1256" s="229"/>
      <c r="BI1256" s="229"/>
      <c r="BJ1256" s="27"/>
      <c r="BK1256" s="27"/>
      <c r="BL1256" s="26"/>
      <c r="BM1256" s="27"/>
      <c r="BN1256" s="23"/>
      <c r="BO1256" s="23"/>
      <c r="BP1256" s="23"/>
      <c r="BQ1256" s="23"/>
      <c r="BR1256" s="27"/>
      <c r="BS1256" s="27"/>
      <c r="BT1256" s="78"/>
      <c r="BU1256" s="229"/>
      <c r="BV1256" s="229"/>
      <c r="BW1256" s="27"/>
      <c r="BX1256" s="27"/>
      <c r="BY1256" s="23"/>
      <c r="BZ1256" s="23"/>
      <c r="CA1256" s="23"/>
      <c r="CB1256" s="27"/>
      <c r="CC1256" s="78"/>
      <c r="CD1256" s="229"/>
      <c r="CE1256" s="229"/>
      <c r="CF1256" s="23"/>
      <c r="CG1256" s="27"/>
      <c r="CH1256" s="23"/>
      <c r="CI1256" s="23"/>
      <c r="CJ1256" s="23"/>
      <c r="CK1256" s="23"/>
      <c r="CL1256" s="84"/>
      <c r="CM1256" s="23"/>
      <c r="CN1256" s="23"/>
      <c r="CO1256" s="23"/>
      <c r="CP1256" s="26"/>
      <c r="CQ1256" s="23"/>
      <c r="CR1256" s="23"/>
      <c r="CS1256" s="23"/>
      <c r="CT1256" s="23"/>
      <c r="CU1256" s="23"/>
      <c r="CV1256" s="23"/>
      <c r="CW1256" s="23"/>
      <c r="CX1256" s="23"/>
      <c r="CY1256" s="23"/>
      <c r="CZ1256" s="61"/>
      <c r="DA1256" s="23"/>
      <c r="DB1256" s="23"/>
      <c r="DC1256" s="23"/>
      <c r="DD1256" s="23"/>
      <c r="DE1256" s="23"/>
      <c r="DF1256" s="23"/>
      <c r="DG1256" s="79"/>
      <c r="DH1256" s="80"/>
      <c r="DI1256" s="79"/>
      <c r="DJ1256" s="81"/>
      <c r="DK1256" s="47"/>
      <c r="DL1256" s="47"/>
      <c r="DM1256" s="47"/>
      <c r="DN1256" s="23"/>
      <c r="DO1256" s="23"/>
    </row>
    <row r="1257" spans="2:119" ht="15" customHeight="1" x14ac:dyDescent="0.3">
      <c r="B1257" s="5"/>
      <c r="C1257" s="5"/>
      <c r="D1257" s="5"/>
      <c r="E1257" s="23"/>
      <c r="F1257" s="23"/>
      <c r="G1257" s="23"/>
      <c r="H1257" s="23"/>
      <c r="I1257" s="23"/>
      <c r="J1257" s="24"/>
      <c r="K1257" s="23"/>
      <c r="L1257" s="24"/>
      <c r="M1257" s="24"/>
      <c r="N1257" s="23"/>
      <c r="O1257" s="23"/>
      <c r="P1257" s="23"/>
      <c r="Q1257" s="23"/>
      <c r="R1257" s="23"/>
      <c r="S1257" s="23"/>
      <c r="T1257" s="23"/>
      <c r="U1257" s="23"/>
      <c r="V1257" s="23"/>
      <c r="W1257" s="29"/>
      <c r="X1257" s="23"/>
      <c r="Y1257" s="23"/>
      <c r="Z1257" s="23"/>
      <c r="AA1257" s="23"/>
      <c r="AB1257" s="23"/>
      <c r="AC1257" s="23"/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7"/>
      <c r="AV1257" s="27"/>
      <c r="AW1257" s="27"/>
      <c r="AX1257" s="28"/>
      <c r="AY1257" s="28"/>
      <c r="AZ1257" s="28"/>
      <c r="BA1257" s="28"/>
      <c r="BB1257" s="28"/>
      <c r="BC1257" s="28"/>
      <c r="BD1257" s="23"/>
      <c r="BE1257" s="72"/>
      <c r="BF1257" s="72"/>
      <c r="BG1257" s="72"/>
      <c r="BH1257" s="229"/>
      <c r="BI1257" s="229"/>
      <c r="BJ1257" s="27"/>
      <c r="BK1257" s="27"/>
      <c r="BL1257" s="26"/>
      <c r="BM1257" s="27"/>
      <c r="BN1257" s="23"/>
      <c r="BO1257" s="23"/>
      <c r="BP1257" s="23"/>
      <c r="BQ1257" s="23"/>
      <c r="BR1257" s="27"/>
      <c r="BS1257" s="27"/>
      <c r="BT1257" s="78"/>
      <c r="BU1257" s="229"/>
      <c r="BV1257" s="229"/>
      <c r="BW1257" s="27"/>
      <c r="BX1257" s="27"/>
      <c r="BY1257" s="23"/>
      <c r="BZ1257" s="23"/>
      <c r="CA1257" s="23"/>
      <c r="CB1257" s="27"/>
      <c r="CC1257" s="78"/>
      <c r="CD1257" s="229"/>
      <c r="CE1257" s="229"/>
      <c r="CF1257" s="23"/>
      <c r="CG1257" s="27"/>
      <c r="CH1257" s="23"/>
      <c r="CI1257" s="23"/>
      <c r="CJ1257" s="23"/>
      <c r="CK1257" s="23"/>
      <c r="CL1257" s="23"/>
      <c r="CM1257" s="23"/>
      <c r="CN1257" s="23"/>
      <c r="CO1257" s="23"/>
      <c r="CP1257" s="26"/>
      <c r="CQ1257" s="23"/>
      <c r="CR1257" s="23"/>
      <c r="CS1257" s="23"/>
      <c r="CT1257" s="23"/>
      <c r="CU1257" s="23"/>
      <c r="CV1257" s="23"/>
      <c r="CW1257" s="23"/>
      <c r="CX1257" s="23"/>
      <c r="CY1257" s="23"/>
      <c r="CZ1257" s="61"/>
      <c r="DA1257" s="23"/>
      <c r="DB1257" s="23"/>
      <c r="DC1257" s="23"/>
      <c r="DD1257" s="23"/>
      <c r="DE1257" s="23"/>
      <c r="DF1257" s="23"/>
      <c r="DG1257" s="79"/>
      <c r="DH1257" s="80"/>
      <c r="DI1257" s="79"/>
      <c r="DJ1257" s="81"/>
      <c r="DK1257" s="47"/>
      <c r="DL1257" s="47"/>
      <c r="DM1257" s="47"/>
      <c r="DN1257" s="23"/>
      <c r="DO1257" s="23"/>
    </row>
    <row r="1258" spans="2:119" ht="15" customHeight="1" x14ac:dyDescent="0.3">
      <c r="B1258" s="5"/>
      <c r="C1258" s="5"/>
      <c r="D1258" s="5"/>
      <c r="E1258" s="23"/>
      <c r="F1258" s="23"/>
      <c r="G1258" s="23"/>
      <c r="H1258" s="23"/>
      <c r="I1258" s="23"/>
      <c r="J1258" s="24"/>
      <c r="K1258" s="23"/>
      <c r="L1258" s="24"/>
      <c r="M1258" s="24"/>
      <c r="N1258" s="23"/>
      <c r="O1258" s="23"/>
      <c r="P1258" s="23"/>
      <c r="Q1258" s="23"/>
      <c r="R1258" s="23"/>
      <c r="S1258" s="23"/>
      <c r="T1258" s="23"/>
      <c r="U1258" s="23"/>
      <c r="V1258" s="23"/>
      <c r="W1258" s="29"/>
      <c r="X1258" s="23"/>
      <c r="Y1258" s="23"/>
      <c r="Z1258" s="23"/>
      <c r="AA1258" s="23"/>
      <c r="AB1258" s="23"/>
      <c r="AC1258" s="23"/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7"/>
      <c r="AV1258" s="27"/>
      <c r="AW1258" s="27"/>
      <c r="AX1258" s="28"/>
      <c r="AY1258" s="28"/>
      <c r="AZ1258" s="28"/>
      <c r="BA1258" s="28"/>
      <c r="BB1258" s="28"/>
      <c r="BC1258" s="28"/>
      <c r="BD1258" s="23"/>
      <c r="BE1258" s="72"/>
      <c r="BF1258" s="72"/>
      <c r="BG1258" s="72"/>
      <c r="BH1258" s="229"/>
      <c r="BI1258" s="229"/>
      <c r="BJ1258" s="27"/>
      <c r="BK1258" s="27"/>
      <c r="BL1258" s="26"/>
      <c r="BM1258" s="27"/>
      <c r="BN1258" s="23"/>
      <c r="BO1258" s="23"/>
      <c r="BP1258" s="23"/>
      <c r="BQ1258" s="23"/>
      <c r="BR1258" s="27"/>
      <c r="BS1258" s="27"/>
      <c r="BT1258" s="78"/>
      <c r="BU1258" s="229"/>
      <c r="BV1258" s="229"/>
      <c r="BW1258" s="27"/>
      <c r="BX1258" s="27"/>
      <c r="BY1258" s="23"/>
      <c r="BZ1258" s="23"/>
      <c r="CA1258" s="23"/>
      <c r="CB1258" s="27"/>
      <c r="CC1258" s="78"/>
      <c r="CD1258" s="229"/>
      <c r="CE1258" s="229"/>
      <c r="CF1258" s="23"/>
      <c r="CG1258" s="27"/>
      <c r="CH1258" s="23"/>
      <c r="CI1258" s="23"/>
      <c r="CJ1258" s="23"/>
      <c r="CK1258" s="23"/>
      <c r="CL1258" s="23"/>
      <c r="CM1258" s="23"/>
      <c r="CN1258" s="23"/>
      <c r="CO1258" s="23"/>
      <c r="CP1258" s="26"/>
      <c r="CQ1258" s="23"/>
      <c r="CR1258" s="23"/>
      <c r="CS1258" s="23"/>
      <c r="CT1258" s="23"/>
      <c r="CU1258" s="23"/>
      <c r="CV1258" s="23"/>
      <c r="CW1258" s="23"/>
      <c r="CX1258" s="23"/>
      <c r="CY1258" s="23"/>
      <c r="CZ1258" s="61"/>
      <c r="DA1258" s="23"/>
      <c r="DB1258" s="23"/>
      <c r="DC1258" s="23"/>
      <c r="DD1258" s="23"/>
      <c r="DE1258" s="23"/>
      <c r="DF1258" s="23"/>
      <c r="DG1258" s="79"/>
      <c r="DH1258" s="80"/>
      <c r="DI1258" s="79"/>
      <c r="DJ1258" s="81"/>
      <c r="DK1258" s="47"/>
      <c r="DL1258" s="47"/>
      <c r="DM1258" s="47"/>
      <c r="DN1258" s="23"/>
      <c r="DO1258" s="23"/>
    </row>
    <row r="1259" spans="2:119" ht="15" customHeight="1" x14ac:dyDescent="0.3">
      <c r="B1259" s="5"/>
      <c r="C1259" s="5"/>
      <c r="D1259" s="5"/>
      <c r="E1259" s="23"/>
      <c r="F1259" s="23"/>
      <c r="G1259" s="23"/>
      <c r="H1259" s="23"/>
      <c r="I1259" s="23"/>
      <c r="J1259" s="24"/>
      <c r="K1259" s="23"/>
      <c r="L1259" s="24"/>
      <c r="M1259" s="24"/>
      <c r="N1259" s="23"/>
      <c r="O1259" s="23"/>
      <c r="P1259" s="23"/>
      <c r="Q1259" s="23"/>
      <c r="R1259" s="23"/>
      <c r="S1259" s="23"/>
      <c r="T1259" s="23"/>
      <c r="U1259" s="23"/>
      <c r="V1259" s="23"/>
      <c r="W1259" s="29"/>
      <c r="X1259" s="23"/>
      <c r="Y1259" s="23"/>
      <c r="Z1259" s="23"/>
      <c r="AA1259" s="23"/>
      <c r="AB1259" s="23"/>
      <c r="AC1259" s="23"/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7"/>
      <c r="AV1259" s="27"/>
      <c r="AW1259" s="27"/>
      <c r="AX1259" s="28"/>
      <c r="AY1259" s="28"/>
      <c r="AZ1259" s="28"/>
      <c r="BA1259" s="28"/>
      <c r="BB1259" s="28"/>
      <c r="BC1259" s="28"/>
      <c r="BD1259" s="23"/>
      <c r="BE1259" s="72"/>
      <c r="BF1259" s="72"/>
      <c r="BG1259" s="72"/>
      <c r="BH1259" s="229"/>
      <c r="BI1259" s="229"/>
      <c r="BJ1259" s="27"/>
      <c r="BK1259" s="27"/>
      <c r="BL1259" s="26"/>
      <c r="BM1259" s="27"/>
      <c r="BN1259" s="23"/>
      <c r="BO1259" s="23"/>
      <c r="BP1259" s="23"/>
      <c r="BQ1259" s="23"/>
      <c r="BR1259" s="27"/>
      <c r="BS1259" s="27"/>
      <c r="BT1259" s="78"/>
      <c r="BU1259" s="229"/>
      <c r="BV1259" s="229"/>
      <c r="BW1259" s="27"/>
      <c r="BX1259" s="27"/>
      <c r="BY1259" s="23"/>
      <c r="BZ1259" s="23"/>
      <c r="CA1259" s="23"/>
      <c r="CB1259" s="27"/>
      <c r="CC1259" s="78"/>
      <c r="CD1259" s="229"/>
      <c r="CE1259" s="229"/>
      <c r="CF1259" s="23"/>
      <c r="CG1259" s="27"/>
      <c r="CH1259" s="23"/>
      <c r="CI1259" s="23"/>
      <c r="CJ1259" s="23"/>
      <c r="CK1259" s="23"/>
      <c r="CL1259" s="23"/>
      <c r="CM1259" s="23"/>
      <c r="CN1259" s="23"/>
      <c r="CO1259" s="23"/>
      <c r="CP1259" s="26"/>
      <c r="CQ1259" s="23"/>
      <c r="CR1259" s="23"/>
      <c r="CS1259" s="23"/>
      <c r="CT1259" s="23"/>
      <c r="CU1259" s="23"/>
      <c r="CV1259" s="23"/>
      <c r="CW1259" s="23"/>
      <c r="CX1259" s="23"/>
      <c r="CY1259" s="23"/>
      <c r="CZ1259" s="61"/>
      <c r="DA1259" s="23"/>
      <c r="DB1259" s="23"/>
      <c r="DC1259" s="23"/>
      <c r="DD1259" s="23"/>
      <c r="DE1259" s="23"/>
      <c r="DF1259" s="23"/>
      <c r="DG1259" s="79"/>
      <c r="DH1259" s="80"/>
      <c r="DI1259" s="79"/>
      <c r="DJ1259" s="81"/>
      <c r="DK1259" s="47"/>
      <c r="DL1259" s="47"/>
      <c r="DM1259" s="47"/>
      <c r="DN1259" s="23"/>
      <c r="DO1259" s="23"/>
    </row>
    <row r="1260" spans="2:119" ht="15" customHeight="1" x14ac:dyDescent="0.3">
      <c r="B1260" s="5"/>
      <c r="C1260" s="5"/>
      <c r="D1260" s="5"/>
      <c r="E1260" s="23"/>
      <c r="F1260" s="23"/>
      <c r="G1260" s="23"/>
      <c r="H1260" s="23"/>
      <c r="I1260" s="23"/>
      <c r="J1260" s="24"/>
      <c r="K1260" s="23"/>
      <c r="L1260" s="24"/>
      <c r="M1260" s="24"/>
      <c r="N1260" s="23"/>
      <c r="O1260" s="23"/>
      <c r="P1260" s="23"/>
      <c r="Q1260" s="23"/>
      <c r="R1260" s="23"/>
      <c r="S1260" s="23"/>
      <c r="T1260" s="23"/>
      <c r="U1260" s="23"/>
      <c r="V1260" s="23"/>
      <c r="W1260" s="29"/>
      <c r="X1260" s="23"/>
      <c r="Y1260" s="23"/>
      <c r="Z1260" s="23"/>
      <c r="AA1260" s="23"/>
      <c r="AB1260" s="23"/>
      <c r="AC1260" s="23"/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7"/>
      <c r="AV1260" s="27"/>
      <c r="AW1260" s="27"/>
      <c r="AX1260" s="28"/>
      <c r="AY1260" s="28"/>
      <c r="AZ1260" s="28"/>
      <c r="BA1260" s="28"/>
      <c r="BB1260" s="28"/>
      <c r="BC1260" s="28"/>
      <c r="BD1260" s="23"/>
      <c r="BE1260" s="72"/>
      <c r="BF1260" s="72"/>
      <c r="BG1260" s="72"/>
      <c r="BH1260" s="229"/>
      <c r="BI1260" s="229"/>
      <c r="BJ1260" s="27"/>
      <c r="BK1260" s="27"/>
      <c r="BL1260" s="26"/>
      <c r="BM1260" s="27"/>
      <c r="BN1260" s="23"/>
      <c r="BO1260" s="23"/>
      <c r="BP1260" s="23"/>
      <c r="BQ1260" s="23"/>
      <c r="BR1260" s="27"/>
      <c r="BS1260" s="27"/>
      <c r="BT1260" s="78"/>
      <c r="BU1260" s="229"/>
      <c r="BV1260" s="229"/>
      <c r="BW1260" s="27"/>
      <c r="BX1260" s="27"/>
      <c r="BY1260" s="23"/>
      <c r="BZ1260" s="23"/>
      <c r="CA1260" s="23"/>
      <c r="CB1260" s="27"/>
      <c r="CC1260" s="78"/>
      <c r="CD1260" s="229"/>
      <c r="CE1260" s="229"/>
      <c r="CF1260" s="23"/>
      <c r="CG1260" s="27"/>
      <c r="CH1260" s="23"/>
      <c r="CI1260" s="23"/>
      <c r="CJ1260" s="23"/>
      <c r="CK1260" s="23"/>
      <c r="CL1260" s="82"/>
      <c r="CM1260" s="23"/>
      <c r="CN1260" s="23"/>
      <c r="CO1260" s="23"/>
      <c r="CP1260" s="26"/>
      <c r="CQ1260" s="23"/>
      <c r="CR1260" s="23"/>
      <c r="CS1260" s="23"/>
      <c r="CT1260" s="23"/>
      <c r="CU1260" s="23"/>
      <c r="CV1260" s="23"/>
      <c r="CW1260" s="23"/>
      <c r="CX1260" s="23"/>
      <c r="CY1260" s="23"/>
      <c r="CZ1260" s="61"/>
      <c r="DA1260" s="23"/>
      <c r="DB1260" s="23"/>
      <c r="DC1260" s="23"/>
      <c r="DD1260" s="23"/>
      <c r="DE1260" s="23"/>
      <c r="DF1260" s="23"/>
      <c r="DG1260" s="79"/>
      <c r="DH1260" s="80"/>
      <c r="DI1260" s="79"/>
      <c r="DJ1260" s="81"/>
      <c r="DK1260" s="47"/>
      <c r="DL1260" s="47"/>
      <c r="DM1260" s="47"/>
      <c r="DN1260" s="23"/>
      <c r="DO1260" s="23"/>
    </row>
    <row r="1261" spans="2:119" ht="15" customHeight="1" x14ac:dyDescent="0.3">
      <c r="B1261" s="5"/>
      <c r="C1261" s="5"/>
      <c r="D1261" s="5"/>
      <c r="E1261" s="23"/>
      <c r="F1261" s="23"/>
      <c r="G1261" s="23"/>
      <c r="H1261" s="23"/>
      <c r="I1261" s="23"/>
      <c r="J1261" s="24"/>
      <c r="K1261" s="23"/>
      <c r="L1261" s="24"/>
      <c r="M1261" s="24"/>
      <c r="N1261" s="23"/>
      <c r="O1261" s="23"/>
      <c r="P1261" s="23"/>
      <c r="Q1261" s="23"/>
      <c r="R1261" s="23"/>
      <c r="S1261" s="23"/>
      <c r="T1261" s="23"/>
      <c r="U1261" s="23"/>
      <c r="V1261" s="23"/>
      <c r="W1261" s="29"/>
      <c r="X1261" s="23"/>
      <c r="Y1261" s="23"/>
      <c r="Z1261" s="23"/>
      <c r="AA1261" s="23"/>
      <c r="AB1261" s="23"/>
      <c r="AC1261" s="23"/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7"/>
      <c r="AV1261" s="27"/>
      <c r="AW1261" s="27"/>
      <c r="AX1261" s="28"/>
      <c r="AY1261" s="28"/>
      <c r="AZ1261" s="28"/>
      <c r="BA1261" s="28"/>
      <c r="BB1261" s="28"/>
      <c r="BC1261" s="28"/>
      <c r="BD1261" s="23"/>
      <c r="BE1261" s="72"/>
      <c r="BF1261" s="72"/>
      <c r="BG1261" s="72"/>
      <c r="BH1261" s="229"/>
      <c r="BI1261" s="229"/>
      <c r="BJ1261" s="27"/>
      <c r="BK1261" s="27"/>
      <c r="BL1261" s="26"/>
      <c r="BM1261" s="27"/>
      <c r="BN1261" s="23"/>
      <c r="BO1261" s="23"/>
      <c r="BP1261" s="23"/>
      <c r="BQ1261" s="23"/>
      <c r="BR1261" s="27"/>
      <c r="BS1261" s="27"/>
      <c r="BT1261" s="78"/>
      <c r="BU1261" s="229"/>
      <c r="BV1261" s="229"/>
      <c r="BW1261" s="27"/>
      <c r="BX1261" s="27"/>
      <c r="BY1261" s="23"/>
      <c r="BZ1261" s="23"/>
      <c r="CA1261" s="23"/>
      <c r="CB1261" s="27"/>
      <c r="CC1261" s="78"/>
      <c r="CD1261" s="229"/>
      <c r="CE1261" s="229"/>
      <c r="CF1261" s="23"/>
      <c r="CG1261" s="27"/>
      <c r="CH1261" s="23"/>
      <c r="CI1261" s="23"/>
      <c r="CJ1261" s="23"/>
      <c r="CK1261" s="23"/>
      <c r="CL1261" s="23"/>
      <c r="CM1261" s="23"/>
      <c r="CN1261" s="23"/>
      <c r="CO1261" s="23"/>
      <c r="CP1261" s="26"/>
      <c r="CQ1261" s="23"/>
      <c r="CR1261" s="23"/>
      <c r="CS1261" s="23"/>
      <c r="CT1261" s="23"/>
      <c r="CU1261" s="23"/>
      <c r="CV1261" s="23"/>
      <c r="CW1261" s="23"/>
      <c r="CX1261" s="23"/>
      <c r="CY1261" s="23"/>
      <c r="CZ1261" s="61"/>
      <c r="DA1261" s="23"/>
      <c r="DB1261" s="23"/>
      <c r="DC1261" s="23"/>
      <c r="DD1261" s="23"/>
      <c r="DE1261" s="23"/>
      <c r="DF1261" s="23"/>
      <c r="DG1261" s="79"/>
      <c r="DH1261" s="80"/>
      <c r="DI1261" s="79"/>
      <c r="DJ1261" s="81"/>
      <c r="DK1261" s="47"/>
      <c r="DL1261" s="47"/>
      <c r="DM1261" s="47"/>
      <c r="DN1261" s="23"/>
      <c r="DO1261" s="23"/>
    </row>
    <row r="1262" spans="2:119" ht="15" customHeight="1" x14ac:dyDescent="0.3">
      <c r="B1262" s="5"/>
      <c r="C1262" s="5"/>
      <c r="D1262" s="5"/>
      <c r="E1262" s="23"/>
      <c r="F1262" s="23"/>
      <c r="G1262" s="23"/>
      <c r="H1262" s="23"/>
      <c r="I1262" s="23"/>
      <c r="J1262" s="24"/>
      <c r="K1262" s="23"/>
      <c r="L1262" s="24"/>
      <c r="M1262" s="24"/>
      <c r="N1262" s="23"/>
      <c r="O1262" s="23"/>
      <c r="P1262" s="23"/>
      <c r="Q1262" s="23"/>
      <c r="R1262" s="23"/>
      <c r="S1262" s="23"/>
      <c r="T1262" s="23"/>
      <c r="U1262" s="23"/>
      <c r="V1262" s="23"/>
      <c r="W1262" s="29"/>
      <c r="X1262" s="23"/>
      <c r="Y1262" s="23"/>
      <c r="Z1262" s="23"/>
      <c r="AA1262" s="23"/>
      <c r="AB1262" s="23"/>
      <c r="AC1262" s="23"/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7"/>
      <c r="AV1262" s="27"/>
      <c r="AW1262" s="27"/>
      <c r="AX1262" s="28"/>
      <c r="AY1262" s="28"/>
      <c r="AZ1262" s="28"/>
      <c r="BA1262" s="28"/>
      <c r="BB1262" s="28"/>
      <c r="BC1262" s="28"/>
      <c r="BD1262" s="23"/>
      <c r="BE1262" s="72"/>
      <c r="BF1262" s="72"/>
      <c r="BG1262" s="72"/>
      <c r="BH1262" s="229"/>
      <c r="BI1262" s="229"/>
      <c r="BJ1262" s="27"/>
      <c r="BK1262" s="27"/>
      <c r="BL1262" s="26"/>
      <c r="BM1262" s="27"/>
      <c r="BN1262" s="23"/>
      <c r="BO1262" s="23"/>
      <c r="BP1262" s="23"/>
      <c r="BQ1262" s="23"/>
      <c r="BR1262" s="27"/>
      <c r="BS1262" s="27"/>
      <c r="BT1262" s="78"/>
      <c r="BU1262" s="229"/>
      <c r="BV1262" s="229"/>
      <c r="BW1262" s="27"/>
      <c r="BX1262" s="27"/>
      <c r="BY1262" s="23"/>
      <c r="BZ1262" s="23"/>
      <c r="CA1262" s="23"/>
      <c r="CB1262" s="27"/>
      <c r="CC1262" s="78"/>
      <c r="CD1262" s="229"/>
      <c r="CE1262" s="229"/>
      <c r="CF1262" s="23"/>
      <c r="CG1262" s="27"/>
      <c r="CH1262" s="23"/>
      <c r="CI1262" s="23"/>
      <c r="CJ1262" s="23"/>
      <c r="CK1262" s="23"/>
      <c r="CL1262" s="23"/>
      <c r="CM1262" s="23"/>
      <c r="CN1262" s="23"/>
      <c r="CO1262" s="23"/>
      <c r="CP1262" s="26"/>
      <c r="CQ1262" s="23"/>
      <c r="CR1262" s="23"/>
      <c r="CS1262" s="23"/>
      <c r="CT1262" s="23"/>
      <c r="CU1262" s="23"/>
      <c r="CV1262" s="23"/>
      <c r="CW1262" s="23"/>
      <c r="CX1262" s="23"/>
      <c r="CY1262" s="23"/>
      <c r="CZ1262" s="61"/>
      <c r="DA1262" s="23"/>
      <c r="DB1262" s="23"/>
      <c r="DC1262" s="23"/>
      <c r="DD1262" s="23"/>
      <c r="DE1262" s="23"/>
      <c r="DF1262" s="23"/>
      <c r="DG1262" s="79"/>
      <c r="DH1262" s="80"/>
      <c r="DI1262" s="79"/>
      <c r="DJ1262" s="81"/>
      <c r="DK1262" s="47"/>
      <c r="DL1262" s="47"/>
      <c r="DM1262" s="47"/>
      <c r="DN1262" s="23"/>
      <c r="DO1262" s="23"/>
    </row>
    <row r="1263" spans="2:119" ht="15" customHeight="1" x14ac:dyDescent="0.3">
      <c r="B1263" s="5"/>
      <c r="C1263" s="5"/>
      <c r="D1263" s="5"/>
      <c r="E1263" s="23"/>
      <c r="F1263" s="23"/>
      <c r="G1263" s="23"/>
      <c r="H1263" s="23"/>
      <c r="I1263" s="23"/>
      <c r="J1263" s="24"/>
      <c r="K1263" s="23"/>
      <c r="L1263" s="24"/>
      <c r="M1263" s="24"/>
      <c r="N1263" s="23"/>
      <c r="O1263" s="23"/>
      <c r="P1263" s="23"/>
      <c r="Q1263" s="23"/>
      <c r="R1263" s="23"/>
      <c r="S1263" s="23"/>
      <c r="T1263" s="23"/>
      <c r="U1263" s="23"/>
      <c r="V1263" s="23"/>
      <c r="W1263" s="29"/>
      <c r="X1263" s="23"/>
      <c r="Y1263" s="23"/>
      <c r="Z1263" s="23"/>
      <c r="AA1263" s="23"/>
      <c r="AB1263" s="23"/>
      <c r="AC1263" s="23"/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7"/>
      <c r="AV1263" s="27"/>
      <c r="AW1263" s="27"/>
      <c r="AX1263" s="28"/>
      <c r="AY1263" s="28"/>
      <c r="AZ1263" s="28"/>
      <c r="BA1263" s="28"/>
      <c r="BB1263" s="28"/>
      <c r="BC1263" s="28"/>
      <c r="BD1263" s="23"/>
      <c r="BE1263" s="72"/>
      <c r="BF1263" s="72"/>
      <c r="BG1263" s="72"/>
      <c r="BH1263" s="229"/>
      <c r="BI1263" s="229"/>
      <c r="BJ1263" s="27"/>
      <c r="BK1263" s="27"/>
      <c r="BL1263" s="26"/>
      <c r="BM1263" s="27"/>
      <c r="BN1263" s="23"/>
      <c r="BO1263" s="23"/>
      <c r="BP1263" s="23"/>
      <c r="BQ1263" s="23"/>
      <c r="BR1263" s="27"/>
      <c r="BS1263" s="27"/>
      <c r="BT1263" s="78"/>
      <c r="BU1263" s="229"/>
      <c r="BV1263" s="229"/>
      <c r="BW1263" s="27"/>
      <c r="BX1263" s="27"/>
      <c r="BY1263" s="23"/>
      <c r="BZ1263" s="23"/>
      <c r="CA1263" s="23"/>
      <c r="CB1263" s="27"/>
      <c r="CC1263" s="78"/>
      <c r="CD1263" s="229"/>
      <c r="CE1263" s="229"/>
      <c r="CF1263" s="23"/>
      <c r="CG1263" s="27"/>
      <c r="CH1263" s="23"/>
      <c r="CI1263" s="23"/>
      <c r="CJ1263" s="23"/>
      <c r="CK1263" s="23"/>
      <c r="CL1263" s="82"/>
      <c r="CM1263" s="23"/>
      <c r="CN1263" s="23"/>
      <c r="CO1263" s="23"/>
      <c r="CP1263" s="26"/>
      <c r="CQ1263" s="23"/>
      <c r="CR1263" s="23"/>
      <c r="CS1263" s="23"/>
      <c r="CT1263" s="23"/>
      <c r="CU1263" s="23"/>
      <c r="CV1263" s="23"/>
      <c r="CW1263" s="23"/>
      <c r="CX1263" s="23"/>
      <c r="CY1263" s="23"/>
      <c r="CZ1263" s="61"/>
      <c r="DA1263" s="23"/>
      <c r="DB1263" s="23"/>
      <c r="DC1263" s="23"/>
      <c r="DD1263" s="23"/>
      <c r="DE1263" s="23"/>
      <c r="DF1263" s="23"/>
      <c r="DG1263" s="79"/>
      <c r="DH1263" s="80"/>
      <c r="DI1263" s="79"/>
      <c r="DJ1263" s="81"/>
      <c r="DK1263" s="47"/>
      <c r="DL1263" s="47"/>
      <c r="DM1263" s="47"/>
      <c r="DN1263" s="23"/>
      <c r="DO1263" s="23"/>
    </row>
    <row r="1264" spans="2:119" ht="15" customHeight="1" x14ac:dyDescent="0.3">
      <c r="B1264" s="5"/>
      <c r="C1264" s="5"/>
      <c r="D1264" s="5"/>
      <c r="E1264" s="23"/>
      <c r="F1264" s="23"/>
      <c r="G1264" s="23"/>
      <c r="H1264" s="23"/>
      <c r="I1264" s="23"/>
      <c r="J1264" s="24"/>
      <c r="K1264" s="23"/>
      <c r="L1264" s="24"/>
      <c r="M1264" s="24"/>
      <c r="N1264" s="23"/>
      <c r="O1264" s="23"/>
      <c r="P1264" s="23"/>
      <c r="Q1264" s="23"/>
      <c r="R1264" s="23"/>
      <c r="S1264" s="23"/>
      <c r="T1264" s="23"/>
      <c r="U1264" s="23"/>
      <c r="V1264" s="23"/>
      <c r="W1264" s="29"/>
      <c r="X1264" s="23"/>
      <c r="Y1264" s="23"/>
      <c r="Z1264" s="23"/>
      <c r="AA1264" s="23"/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7"/>
      <c r="AV1264" s="27"/>
      <c r="AW1264" s="27"/>
      <c r="AX1264" s="28"/>
      <c r="AY1264" s="28"/>
      <c r="AZ1264" s="28"/>
      <c r="BA1264" s="28"/>
      <c r="BB1264" s="28"/>
      <c r="BC1264" s="28"/>
      <c r="BD1264" s="23"/>
      <c r="BE1264" s="72"/>
      <c r="BF1264" s="72"/>
      <c r="BG1264" s="72"/>
      <c r="BH1264" s="229"/>
      <c r="BI1264" s="229"/>
      <c r="BJ1264" s="27"/>
      <c r="BK1264" s="27"/>
      <c r="BL1264" s="26"/>
      <c r="BM1264" s="27"/>
      <c r="BN1264" s="23"/>
      <c r="BO1264" s="23"/>
      <c r="BP1264" s="23"/>
      <c r="BQ1264" s="23"/>
      <c r="BR1264" s="27"/>
      <c r="BS1264" s="27"/>
      <c r="BT1264" s="78"/>
      <c r="BU1264" s="229"/>
      <c r="BV1264" s="229"/>
      <c r="BW1264" s="27"/>
      <c r="BX1264" s="27"/>
      <c r="BY1264" s="23"/>
      <c r="BZ1264" s="23"/>
      <c r="CA1264" s="23"/>
      <c r="CB1264" s="27"/>
      <c r="CC1264" s="78"/>
      <c r="CD1264" s="229"/>
      <c r="CE1264" s="229"/>
      <c r="CF1264" s="23"/>
      <c r="CG1264" s="27"/>
      <c r="CH1264" s="23"/>
      <c r="CI1264" s="23"/>
      <c r="CJ1264" s="23"/>
      <c r="CK1264" s="23"/>
      <c r="CL1264" s="23"/>
      <c r="CM1264" s="23"/>
      <c r="CN1264" s="23"/>
      <c r="CO1264" s="23"/>
      <c r="CP1264" s="26"/>
      <c r="CQ1264" s="23"/>
      <c r="CR1264" s="23"/>
      <c r="CS1264" s="23"/>
      <c r="CT1264" s="23"/>
      <c r="CU1264" s="23"/>
      <c r="CV1264" s="23"/>
      <c r="CW1264" s="23"/>
      <c r="CX1264" s="23"/>
      <c r="CY1264" s="23"/>
      <c r="CZ1264" s="61"/>
      <c r="DA1264" s="23"/>
      <c r="DB1264" s="23"/>
      <c r="DC1264" s="23"/>
      <c r="DD1264" s="23"/>
      <c r="DE1264" s="23"/>
      <c r="DF1264" s="23"/>
      <c r="DG1264" s="79"/>
      <c r="DH1264" s="80"/>
      <c r="DI1264" s="79"/>
      <c r="DJ1264" s="81"/>
      <c r="DK1264" s="47"/>
      <c r="DL1264" s="47"/>
      <c r="DM1264" s="47"/>
      <c r="DN1264" s="23"/>
      <c r="DO1264" s="23"/>
    </row>
    <row r="1265" spans="2:119" ht="15" customHeight="1" x14ac:dyDescent="0.3">
      <c r="B1265" s="5"/>
      <c r="C1265" s="5"/>
      <c r="D1265" s="5"/>
      <c r="E1265" s="23"/>
      <c r="F1265" s="23"/>
      <c r="G1265" s="23"/>
      <c r="H1265" s="23"/>
      <c r="I1265" s="23"/>
      <c r="J1265" s="24"/>
      <c r="K1265" s="23"/>
      <c r="L1265" s="24"/>
      <c r="M1265" s="24"/>
      <c r="N1265" s="23"/>
      <c r="O1265" s="23"/>
      <c r="P1265" s="23"/>
      <c r="Q1265" s="23"/>
      <c r="R1265" s="23"/>
      <c r="S1265" s="23"/>
      <c r="T1265" s="23"/>
      <c r="U1265" s="23"/>
      <c r="V1265" s="23"/>
      <c r="W1265" s="29"/>
      <c r="X1265" s="23"/>
      <c r="Y1265" s="23"/>
      <c r="Z1265" s="23"/>
      <c r="AA1265" s="23"/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7"/>
      <c r="AV1265" s="27"/>
      <c r="AW1265" s="27"/>
      <c r="AX1265" s="28"/>
      <c r="AY1265" s="28"/>
      <c r="AZ1265" s="28"/>
      <c r="BA1265" s="28"/>
      <c r="BB1265" s="28"/>
      <c r="BC1265" s="28"/>
      <c r="BD1265" s="23"/>
      <c r="BE1265" s="72"/>
      <c r="BF1265" s="72"/>
      <c r="BG1265" s="72"/>
      <c r="BH1265" s="229"/>
      <c r="BI1265" s="229"/>
      <c r="BJ1265" s="27"/>
      <c r="BK1265" s="27"/>
      <c r="BL1265" s="26"/>
      <c r="BM1265" s="27"/>
      <c r="BN1265" s="23"/>
      <c r="BO1265" s="23"/>
      <c r="BP1265" s="23"/>
      <c r="BQ1265" s="23"/>
      <c r="BR1265" s="27"/>
      <c r="BS1265" s="27"/>
      <c r="BT1265" s="78"/>
      <c r="BU1265" s="229"/>
      <c r="BV1265" s="229"/>
      <c r="BW1265" s="27"/>
      <c r="BX1265" s="27"/>
      <c r="BY1265" s="23"/>
      <c r="BZ1265" s="23"/>
      <c r="CA1265" s="23"/>
      <c r="CB1265" s="27"/>
      <c r="CC1265" s="78"/>
      <c r="CD1265" s="229"/>
      <c r="CE1265" s="229"/>
      <c r="CF1265" s="23"/>
      <c r="CG1265" s="27"/>
      <c r="CH1265" s="23"/>
      <c r="CI1265" s="23"/>
      <c r="CJ1265" s="23"/>
      <c r="CK1265" s="23"/>
      <c r="CL1265" s="23"/>
      <c r="CM1265" s="23"/>
      <c r="CN1265" s="23"/>
      <c r="CO1265" s="23"/>
      <c r="CP1265" s="26"/>
      <c r="CQ1265" s="23"/>
      <c r="CR1265" s="23"/>
      <c r="CS1265" s="23"/>
      <c r="CT1265" s="23"/>
      <c r="CU1265" s="23"/>
      <c r="CV1265" s="23"/>
      <c r="CW1265" s="23"/>
      <c r="CX1265" s="23"/>
      <c r="CY1265" s="23"/>
      <c r="CZ1265" s="61"/>
      <c r="DA1265" s="23"/>
      <c r="DB1265" s="23"/>
      <c r="DC1265" s="23"/>
      <c r="DD1265" s="23"/>
      <c r="DE1265" s="23"/>
      <c r="DF1265" s="23"/>
      <c r="DG1265" s="79"/>
      <c r="DH1265" s="80"/>
      <c r="DI1265" s="79"/>
      <c r="DJ1265" s="81"/>
      <c r="DK1265" s="47"/>
      <c r="DL1265" s="47"/>
      <c r="DM1265" s="47"/>
      <c r="DN1265" s="23"/>
      <c r="DO1265" s="23"/>
    </row>
    <row r="1266" spans="2:119" ht="15" customHeight="1" x14ac:dyDescent="0.3">
      <c r="B1266" s="5"/>
      <c r="C1266" s="5"/>
      <c r="D1266" s="5"/>
      <c r="E1266" s="23"/>
      <c r="F1266" s="23"/>
      <c r="G1266" s="23"/>
      <c r="H1266" s="23"/>
      <c r="I1266" s="23"/>
      <c r="J1266" s="24"/>
      <c r="K1266" s="23"/>
      <c r="L1266" s="24"/>
      <c r="M1266" s="24"/>
      <c r="N1266" s="23"/>
      <c r="O1266" s="23"/>
      <c r="P1266" s="23"/>
      <c r="Q1266" s="23"/>
      <c r="R1266" s="23"/>
      <c r="S1266" s="23"/>
      <c r="T1266" s="23"/>
      <c r="U1266" s="23"/>
      <c r="V1266" s="23"/>
      <c r="W1266" s="29"/>
      <c r="X1266" s="23"/>
      <c r="Y1266" s="23"/>
      <c r="Z1266" s="23"/>
      <c r="AA1266" s="23"/>
      <c r="AB1266" s="23"/>
      <c r="AC1266" s="23"/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7"/>
      <c r="AV1266" s="27"/>
      <c r="AW1266" s="27"/>
      <c r="AX1266" s="28"/>
      <c r="AY1266" s="28"/>
      <c r="AZ1266" s="28"/>
      <c r="BA1266" s="28"/>
      <c r="BB1266" s="28"/>
      <c r="BC1266" s="28"/>
      <c r="BD1266" s="23"/>
      <c r="BE1266" s="72"/>
      <c r="BF1266" s="72"/>
      <c r="BG1266" s="72"/>
      <c r="BH1266" s="229"/>
      <c r="BI1266" s="229"/>
      <c r="BJ1266" s="27"/>
      <c r="BK1266" s="27"/>
      <c r="BL1266" s="26"/>
      <c r="BM1266" s="27"/>
      <c r="BN1266" s="23"/>
      <c r="BO1266" s="23"/>
      <c r="BP1266" s="23"/>
      <c r="BQ1266" s="23"/>
      <c r="BR1266" s="27"/>
      <c r="BS1266" s="27"/>
      <c r="BT1266" s="78"/>
      <c r="BU1266" s="229"/>
      <c r="BV1266" s="229"/>
      <c r="BW1266" s="27"/>
      <c r="BX1266" s="27"/>
      <c r="BY1266" s="23"/>
      <c r="BZ1266" s="23"/>
      <c r="CA1266" s="23"/>
      <c r="CB1266" s="27"/>
      <c r="CC1266" s="78"/>
      <c r="CD1266" s="229"/>
      <c r="CE1266" s="229"/>
      <c r="CF1266" s="23"/>
      <c r="CG1266" s="27"/>
      <c r="CH1266" s="23"/>
      <c r="CI1266" s="23"/>
      <c r="CJ1266" s="23"/>
      <c r="CK1266" s="23"/>
      <c r="CL1266" s="23"/>
      <c r="CM1266" s="23"/>
      <c r="CN1266" s="23"/>
      <c r="CO1266" s="23"/>
      <c r="CP1266" s="26"/>
      <c r="CQ1266" s="23"/>
      <c r="CR1266" s="23"/>
      <c r="CS1266" s="23"/>
      <c r="CT1266" s="23"/>
      <c r="CU1266" s="23"/>
      <c r="CV1266" s="23"/>
      <c r="CW1266" s="23"/>
      <c r="CX1266" s="23"/>
      <c r="CY1266" s="23"/>
      <c r="CZ1266" s="61"/>
      <c r="DA1266" s="23"/>
      <c r="DB1266" s="23"/>
      <c r="DC1266" s="23"/>
      <c r="DD1266" s="23"/>
      <c r="DE1266" s="23"/>
      <c r="DF1266" s="23"/>
      <c r="DG1266" s="79"/>
      <c r="DH1266" s="80"/>
      <c r="DI1266" s="79"/>
      <c r="DJ1266" s="81"/>
      <c r="DK1266" s="47"/>
      <c r="DL1266" s="47"/>
      <c r="DM1266" s="47"/>
      <c r="DN1266" s="23"/>
      <c r="DO1266" s="23"/>
    </row>
    <row r="1267" spans="2:119" ht="15" customHeight="1" x14ac:dyDescent="0.3">
      <c r="B1267" s="5"/>
      <c r="C1267" s="5"/>
      <c r="D1267" s="5"/>
      <c r="E1267" s="23"/>
      <c r="F1267" s="23"/>
      <c r="G1267" s="23"/>
      <c r="H1267" s="23"/>
      <c r="I1267" s="23"/>
      <c r="J1267" s="24"/>
      <c r="K1267" s="23"/>
      <c r="L1267" s="24"/>
      <c r="M1267" s="24"/>
      <c r="N1267" s="23"/>
      <c r="O1267" s="23"/>
      <c r="P1267" s="23"/>
      <c r="Q1267" s="23"/>
      <c r="R1267" s="23"/>
      <c r="S1267" s="23"/>
      <c r="T1267" s="23"/>
      <c r="U1267" s="23"/>
      <c r="V1267" s="23"/>
      <c r="W1267" s="29"/>
      <c r="X1267" s="23"/>
      <c r="Y1267" s="23"/>
      <c r="Z1267" s="23"/>
      <c r="AA1267" s="23"/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7"/>
      <c r="AV1267" s="27"/>
      <c r="AW1267" s="27"/>
      <c r="AX1267" s="28"/>
      <c r="AY1267" s="28"/>
      <c r="AZ1267" s="28"/>
      <c r="BA1267" s="28"/>
      <c r="BB1267" s="28"/>
      <c r="BC1267" s="28"/>
      <c r="BD1267" s="23"/>
      <c r="BE1267" s="72"/>
      <c r="BF1267" s="72"/>
      <c r="BG1267" s="72"/>
      <c r="BH1267" s="229"/>
      <c r="BI1267" s="229"/>
      <c r="BJ1267" s="27"/>
      <c r="BK1267" s="27"/>
      <c r="BL1267" s="26"/>
      <c r="BM1267" s="27"/>
      <c r="BN1267" s="23"/>
      <c r="BO1267" s="23"/>
      <c r="BP1267" s="23"/>
      <c r="BQ1267" s="23"/>
      <c r="BR1267" s="27"/>
      <c r="BS1267" s="27"/>
      <c r="BT1267" s="78"/>
      <c r="BU1267" s="229"/>
      <c r="BV1267" s="229"/>
      <c r="BW1267" s="27"/>
      <c r="BX1267" s="27"/>
      <c r="BY1267" s="23"/>
      <c r="BZ1267" s="23"/>
      <c r="CA1267" s="23"/>
      <c r="CB1267" s="27"/>
      <c r="CC1267" s="78"/>
      <c r="CD1267" s="229"/>
      <c r="CE1267" s="229"/>
      <c r="CF1267" s="23"/>
      <c r="CG1267" s="27"/>
      <c r="CH1267" s="23"/>
      <c r="CI1267" s="23"/>
      <c r="CJ1267" s="23"/>
      <c r="CK1267" s="23"/>
      <c r="CL1267" s="23"/>
      <c r="CM1267" s="23"/>
      <c r="CN1267" s="23"/>
      <c r="CO1267" s="23"/>
      <c r="CP1267" s="26"/>
      <c r="CQ1267" s="23"/>
      <c r="CR1267" s="23"/>
      <c r="CS1267" s="23"/>
      <c r="CT1267" s="23"/>
      <c r="CU1267" s="23"/>
      <c r="CV1267" s="23"/>
      <c r="CW1267" s="23"/>
      <c r="CX1267" s="23"/>
      <c r="CY1267" s="23"/>
      <c r="CZ1267" s="61"/>
      <c r="DA1267" s="23"/>
      <c r="DB1267" s="23"/>
      <c r="DC1267" s="23"/>
      <c r="DD1267" s="23"/>
      <c r="DE1267" s="23"/>
      <c r="DF1267" s="23"/>
      <c r="DG1267" s="79"/>
      <c r="DH1267" s="80"/>
      <c r="DI1267" s="79"/>
      <c r="DJ1267" s="81"/>
      <c r="DK1267" s="47"/>
      <c r="DL1267" s="47"/>
      <c r="DM1267" s="47"/>
      <c r="DN1267" s="23"/>
      <c r="DO1267" s="23"/>
    </row>
    <row r="1268" spans="2:119" ht="15" customHeight="1" x14ac:dyDescent="0.3">
      <c r="B1268" s="5"/>
      <c r="C1268" s="5"/>
      <c r="D1268" s="5"/>
      <c r="E1268" s="23"/>
      <c r="F1268" s="23"/>
      <c r="G1268" s="23"/>
      <c r="H1268" s="23"/>
      <c r="I1268" s="23"/>
      <c r="J1268" s="24"/>
      <c r="K1268" s="23"/>
      <c r="L1268" s="24"/>
      <c r="M1268" s="24"/>
      <c r="N1268" s="23"/>
      <c r="O1268" s="23"/>
      <c r="P1268" s="23"/>
      <c r="Q1268" s="23"/>
      <c r="R1268" s="23"/>
      <c r="S1268" s="23"/>
      <c r="T1268" s="23"/>
      <c r="U1268" s="23"/>
      <c r="V1268" s="23"/>
      <c r="W1268" s="29"/>
      <c r="X1268" s="23"/>
      <c r="Y1268" s="23"/>
      <c r="Z1268" s="23"/>
      <c r="AA1268" s="23"/>
      <c r="AB1268" s="23"/>
      <c r="AC1268" s="23"/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7"/>
      <c r="AV1268" s="27"/>
      <c r="AW1268" s="27"/>
      <c r="AX1268" s="28"/>
      <c r="AY1268" s="28"/>
      <c r="AZ1268" s="28"/>
      <c r="BA1268" s="28"/>
      <c r="BB1268" s="28"/>
      <c r="BC1268" s="28"/>
      <c r="BD1268" s="23"/>
      <c r="BE1268" s="72"/>
      <c r="BF1268" s="72"/>
      <c r="BG1268" s="72"/>
      <c r="BH1268" s="229"/>
      <c r="BI1268" s="229"/>
      <c r="BJ1268" s="27"/>
      <c r="BK1268" s="27"/>
      <c r="BL1268" s="26"/>
      <c r="BM1268" s="27"/>
      <c r="BN1268" s="23"/>
      <c r="BO1268" s="23"/>
      <c r="BP1268" s="23"/>
      <c r="BQ1268" s="23"/>
      <c r="BR1268" s="27"/>
      <c r="BS1268" s="27"/>
      <c r="BT1268" s="78"/>
      <c r="BU1268" s="229"/>
      <c r="BV1268" s="229"/>
      <c r="BW1268" s="27"/>
      <c r="BX1268" s="27"/>
      <c r="BY1268" s="23"/>
      <c r="BZ1268" s="23"/>
      <c r="CA1268" s="23"/>
      <c r="CB1268" s="27"/>
      <c r="CC1268" s="78"/>
      <c r="CD1268" s="229"/>
      <c r="CE1268" s="229"/>
      <c r="CF1268" s="23"/>
      <c r="CG1268" s="27"/>
      <c r="CH1268" s="23"/>
      <c r="CI1268" s="23"/>
      <c r="CJ1268" s="23"/>
      <c r="CK1268" s="23"/>
      <c r="CL1268" s="23"/>
      <c r="CM1268" s="23"/>
      <c r="CN1268" s="23"/>
      <c r="CO1268" s="23"/>
      <c r="CP1268" s="26"/>
      <c r="CQ1268" s="23"/>
      <c r="CR1268" s="23"/>
      <c r="CS1268" s="23"/>
      <c r="CT1268" s="23"/>
      <c r="CU1268" s="23"/>
      <c r="CV1268" s="23"/>
      <c r="CW1268" s="23"/>
      <c r="CX1268" s="23"/>
      <c r="CY1268" s="23"/>
      <c r="CZ1268" s="61"/>
      <c r="DA1268" s="23"/>
      <c r="DB1268" s="23"/>
      <c r="DC1268" s="23"/>
      <c r="DD1268" s="23"/>
      <c r="DE1268" s="23"/>
      <c r="DF1268" s="23"/>
      <c r="DG1268" s="79"/>
      <c r="DH1268" s="80"/>
      <c r="DI1268" s="79"/>
      <c r="DJ1268" s="81"/>
      <c r="DK1268" s="47"/>
      <c r="DL1268" s="47"/>
      <c r="DM1268" s="47"/>
      <c r="DN1268" s="23"/>
      <c r="DO1268" s="23"/>
    </row>
    <row r="1269" spans="2:119" ht="15" customHeight="1" x14ac:dyDescent="0.3">
      <c r="B1269" s="5"/>
      <c r="C1269" s="5"/>
      <c r="D1269" s="5"/>
      <c r="E1269" s="23"/>
      <c r="F1269" s="23"/>
      <c r="G1269" s="23"/>
      <c r="H1269" s="23"/>
      <c r="I1269" s="23"/>
      <c r="J1269" s="24"/>
      <c r="K1269" s="23"/>
      <c r="L1269" s="24"/>
      <c r="M1269" s="24"/>
      <c r="N1269" s="23"/>
      <c r="O1269" s="23"/>
      <c r="P1269" s="23"/>
      <c r="Q1269" s="23"/>
      <c r="R1269" s="23"/>
      <c r="S1269" s="30"/>
      <c r="T1269" s="23"/>
      <c r="U1269" s="23"/>
      <c r="V1269" s="23"/>
      <c r="W1269" s="29"/>
      <c r="X1269" s="23"/>
      <c r="Y1269" s="23"/>
      <c r="Z1269" s="23"/>
      <c r="AA1269" s="23"/>
      <c r="AB1269" s="23"/>
      <c r="AC1269" s="23"/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7"/>
      <c r="AV1269" s="27"/>
      <c r="AW1269" s="27"/>
      <c r="AX1269" s="28"/>
      <c r="AY1269" s="28"/>
      <c r="AZ1269" s="28"/>
      <c r="BA1269" s="28"/>
      <c r="BB1269" s="28"/>
      <c r="BC1269" s="28"/>
      <c r="BD1269" s="23"/>
      <c r="BE1269" s="72"/>
      <c r="BF1269" s="72"/>
      <c r="BG1269" s="72"/>
      <c r="BH1269" s="229"/>
      <c r="BI1269" s="229"/>
      <c r="BJ1269" s="27"/>
      <c r="BK1269" s="27"/>
      <c r="BL1269" s="26"/>
      <c r="BM1269" s="27"/>
      <c r="BN1269" s="23"/>
      <c r="BO1269" s="23"/>
      <c r="BP1269" s="23"/>
      <c r="BQ1269" s="23"/>
      <c r="BR1269" s="27"/>
      <c r="BS1269" s="27"/>
      <c r="BT1269" s="78"/>
      <c r="BU1269" s="229"/>
      <c r="BV1269" s="229"/>
      <c r="BW1269" s="27"/>
      <c r="BX1269" s="27"/>
      <c r="BY1269" s="23"/>
      <c r="BZ1269" s="23"/>
      <c r="CA1269" s="23"/>
      <c r="CB1269" s="27"/>
      <c r="CC1269" s="78"/>
      <c r="CD1269" s="229"/>
      <c r="CE1269" s="229"/>
      <c r="CF1269" s="23"/>
      <c r="CG1269" s="27"/>
      <c r="CH1269" s="23"/>
      <c r="CI1269" s="23"/>
      <c r="CJ1269" s="23"/>
      <c r="CK1269" s="23"/>
      <c r="CL1269" s="23"/>
      <c r="CM1269" s="23"/>
      <c r="CN1269" s="23"/>
      <c r="CO1269" s="23"/>
      <c r="CP1269" s="26"/>
      <c r="CQ1269" s="23"/>
      <c r="CR1269" s="23"/>
      <c r="CS1269" s="23"/>
      <c r="CT1269" s="23"/>
      <c r="CU1269" s="23"/>
      <c r="CV1269" s="23"/>
      <c r="CW1269" s="23"/>
      <c r="CX1269" s="23"/>
      <c r="CY1269" s="23"/>
      <c r="CZ1269" s="61"/>
      <c r="DA1269" s="23"/>
      <c r="DB1269" s="23"/>
      <c r="DC1269" s="23"/>
      <c r="DD1269" s="23"/>
      <c r="DE1269" s="23"/>
      <c r="DF1269" s="23"/>
      <c r="DG1269" s="79"/>
      <c r="DH1269" s="80"/>
      <c r="DI1269" s="79"/>
      <c r="DJ1269" s="81"/>
      <c r="DK1269" s="47"/>
      <c r="DL1269" s="47"/>
      <c r="DM1269" s="47"/>
      <c r="DN1269" s="23"/>
      <c r="DO1269" s="23"/>
    </row>
    <row r="1270" spans="2:119" ht="15" customHeight="1" x14ac:dyDescent="0.3">
      <c r="B1270" s="5"/>
      <c r="C1270" s="5"/>
      <c r="D1270" s="5"/>
      <c r="E1270" s="23"/>
      <c r="F1270" s="23"/>
      <c r="G1270" s="23"/>
      <c r="H1270" s="23"/>
      <c r="I1270" s="23"/>
      <c r="J1270" s="24"/>
      <c r="K1270" s="23"/>
      <c r="L1270" s="24"/>
      <c r="M1270" s="24"/>
      <c r="N1270" s="23"/>
      <c r="O1270" s="23"/>
      <c r="P1270" s="23"/>
      <c r="Q1270" s="23"/>
      <c r="R1270" s="23"/>
      <c r="S1270" s="30"/>
      <c r="T1270" s="23"/>
      <c r="U1270" s="23"/>
      <c r="V1270" s="23"/>
      <c r="W1270" s="29"/>
      <c r="X1270" s="23"/>
      <c r="Y1270" s="23"/>
      <c r="Z1270" s="23"/>
      <c r="AA1270" s="23"/>
      <c r="AB1270" s="23"/>
      <c r="AC1270" s="23"/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7"/>
      <c r="AV1270" s="27"/>
      <c r="AW1270" s="27"/>
      <c r="AX1270" s="28"/>
      <c r="AY1270" s="28"/>
      <c r="AZ1270" s="28"/>
      <c r="BA1270" s="28"/>
      <c r="BB1270" s="28"/>
      <c r="BC1270" s="28"/>
      <c r="BD1270" s="23"/>
      <c r="BE1270" s="72"/>
      <c r="BF1270" s="72"/>
      <c r="BG1270" s="72"/>
      <c r="BH1270" s="229"/>
      <c r="BI1270" s="229"/>
      <c r="BJ1270" s="27"/>
      <c r="BK1270" s="27"/>
      <c r="BL1270" s="26"/>
      <c r="BM1270" s="27"/>
      <c r="BN1270" s="23"/>
      <c r="BO1270" s="23"/>
      <c r="BP1270" s="23"/>
      <c r="BQ1270" s="23"/>
      <c r="BR1270" s="27"/>
      <c r="BS1270" s="27"/>
      <c r="BT1270" s="78"/>
      <c r="BU1270" s="229"/>
      <c r="BV1270" s="229"/>
      <c r="BW1270" s="27"/>
      <c r="BX1270" s="27"/>
      <c r="BY1270" s="23"/>
      <c r="BZ1270" s="23"/>
      <c r="CA1270" s="23"/>
      <c r="CB1270" s="27"/>
      <c r="CC1270" s="78"/>
      <c r="CD1270" s="229"/>
      <c r="CE1270" s="229"/>
      <c r="CF1270" s="23"/>
      <c r="CG1270" s="27"/>
      <c r="CH1270" s="23"/>
      <c r="CI1270" s="23"/>
      <c r="CJ1270" s="23"/>
      <c r="CK1270" s="23"/>
      <c r="CL1270" s="23"/>
      <c r="CM1270" s="23"/>
      <c r="CN1270" s="23"/>
      <c r="CO1270" s="23"/>
      <c r="CP1270" s="26"/>
      <c r="CQ1270" s="23"/>
      <c r="CR1270" s="23"/>
      <c r="CS1270" s="23"/>
      <c r="CT1270" s="23"/>
      <c r="CU1270" s="23"/>
      <c r="CV1270" s="23"/>
      <c r="CW1270" s="23"/>
      <c r="CX1270" s="23"/>
      <c r="CY1270" s="23"/>
      <c r="CZ1270" s="61"/>
      <c r="DA1270" s="23"/>
      <c r="DB1270" s="23"/>
      <c r="DC1270" s="23"/>
      <c r="DD1270" s="23"/>
      <c r="DE1270" s="23"/>
      <c r="DF1270" s="23"/>
      <c r="DG1270" s="79"/>
      <c r="DH1270" s="80"/>
      <c r="DI1270" s="79"/>
      <c r="DJ1270" s="81"/>
      <c r="DK1270" s="47"/>
      <c r="DL1270" s="47"/>
      <c r="DM1270" s="47"/>
      <c r="DN1270" s="23"/>
      <c r="DO1270" s="23"/>
    </row>
    <row r="1271" spans="2:119" ht="15" customHeight="1" x14ac:dyDescent="0.3">
      <c r="B1271" s="5"/>
      <c r="C1271" s="5"/>
      <c r="D1271" s="5"/>
      <c r="E1271" s="23"/>
      <c r="F1271" s="23"/>
      <c r="G1271" s="23"/>
      <c r="H1271" s="23"/>
      <c r="I1271" s="23"/>
      <c r="J1271" s="24"/>
      <c r="K1271" s="23"/>
      <c r="L1271" s="24"/>
      <c r="M1271" s="24"/>
      <c r="N1271" s="23"/>
      <c r="O1271" s="23"/>
      <c r="P1271" s="23"/>
      <c r="Q1271" s="23"/>
      <c r="R1271" s="23"/>
      <c r="S1271" s="30"/>
      <c r="T1271" s="23"/>
      <c r="U1271" s="23"/>
      <c r="V1271" s="23"/>
      <c r="W1271" s="29"/>
      <c r="X1271" s="23"/>
      <c r="Y1271" s="23"/>
      <c r="Z1271" s="23"/>
      <c r="AA1271" s="23"/>
      <c r="AB1271" s="23"/>
      <c r="AC1271" s="23"/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7"/>
      <c r="AV1271" s="27"/>
      <c r="AW1271" s="27"/>
      <c r="AX1271" s="28"/>
      <c r="AY1271" s="28"/>
      <c r="AZ1271" s="28"/>
      <c r="BA1271" s="28"/>
      <c r="BB1271" s="28"/>
      <c r="BC1271" s="28"/>
      <c r="BD1271" s="23"/>
      <c r="BE1271" s="72"/>
      <c r="BF1271" s="72"/>
      <c r="BG1271" s="72"/>
      <c r="BH1271" s="229"/>
      <c r="BI1271" s="229"/>
      <c r="BJ1271" s="27"/>
      <c r="BK1271" s="27"/>
      <c r="BL1271" s="26"/>
      <c r="BM1271" s="27"/>
      <c r="BN1271" s="23"/>
      <c r="BO1271" s="23"/>
      <c r="BP1271" s="23"/>
      <c r="BQ1271" s="23"/>
      <c r="BR1271" s="27"/>
      <c r="BS1271" s="27"/>
      <c r="BT1271" s="78"/>
      <c r="BU1271" s="229"/>
      <c r="BV1271" s="229"/>
      <c r="BW1271" s="27"/>
      <c r="BX1271" s="27"/>
      <c r="BY1271" s="23"/>
      <c r="BZ1271" s="23"/>
      <c r="CA1271" s="23"/>
      <c r="CB1271" s="27"/>
      <c r="CC1271" s="78"/>
      <c r="CD1271" s="229"/>
      <c r="CE1271" s="229"/>
      <c r="CF1271" s="23"/>
      <c r="CG1271" s="27"/>
      <c r="CH1271" s="23"/>
      <c r="CI1271" s="23"/>
      <c r="CJ1271" s="23"/>
      <c r="CK1271" s="23"/>
      <c r="CL1271" s="23"/>
      <c r="CM1271" s="23"/>
      <c r="CN1271" s="23"/>
      <c r="CO1271" s="23"/>
      <c r="CP1271" s="26"/>
      <c r="CQ1271" s="23"/>
      <c r="CR1271" s="23"/>
      <c r="CS1271" s="23"/>
      <c r="CT1271" s="23"/>
      <c r="CU1271" s="23"/>
      <c r="CV1271" s="23"/>
      <c r="CW1271" s="23"/>
      <c r="CX1271" s="23"/>
      <c r="CY1271" s="23"/>
      <c r="CZ1271" s="61"/>
      <c r="DA1271" s="23"/>
      <c r="DB1271" s="23"/>
      <c r="DC1271" s="23"/>
      <c r="DD1271" s="23"/>
      <c r="DE1271" s="23"/>
      <c r="DF1271" s="23"/>
      <c r="DG1271" s="79"/>
      <c r="DH1271" s="80"/>
      <c r="DI1271" s="79"/>
      <c r="DJ1271" s="81"/>
      <c r="DK1271" s="47"/>
      <c r="DL1271" s="47"/>
      <c r="DM1271" s="47"/>
      <c r="DN1271" s="23"/>
      <c r="DO1271" s="23"/>
    </row>
    <row r="1272" spans="2:119" ht="15" customHeight="1" x14ac:dyDescent="0.3">
      <c r="B1272" s="5"/>
      <c r="C1272" s="5"/>
      <c r="D1272" s="5"/>
      <c r="E1272" s="23"/>
      <c r="F1272" s="23"/>
      <c r="G1272" s="23"/>
      <c r="H1272" s="23"/>
      <c r="I1272" s="23"/>
      <c r="J1272" s="24"/>
      <c r="K1272" s="23"/>
      <c r="L1272" s="24"/>
      <c r="M1272" s="24"/>
      <c r="N1272" s="23"/>
      <c r="O1272" s="23"/>
      <c r="P1272" s="23"/>
      <c r="Q1272" s="23"/>
      <c r="R1272" s="23"/>
      <c r="S1272" s="23"/>
      <c r="T1272" s="23"/>
      <c r="U1272" s="23"/>
      <c r="V1272" s="23"/>
      <c r="W1272" s="29"/>
      <c r="X1272" s="23"/>
      <c r="Y1272" s="23"/>
      <c r="Z1272" s="23"/>
      <c r="AA1272" s="23"/>
      <c r="AB1272" s="23"/>
      <c r="AC1272" s="23"/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7"/>
      <c r="AV1272" s="27"/>
      <c r="AW1272" s="27"/>
      <c r="AX1272" s="28"/>
      <c r="AY1272" s="28"/>
      <c r="AZ1272" s="28"/>
      <c r="BA1272" s="28"/>
      <c r="BB1272" s="28"/>
      <c r="BC1272" s="28"/>
      <c r="BD1272" s="23"/>
      <c r="BE1272" s="72"/>
      <c r="BF1272" s="72"/>
      <c r="BG1272" s="72"/>
      <c r="BH1272" s="229"/>
      <c r="BI1272" s="229"/>
      <c r="BJ1272" s="27"/>
      <c r="BK1272" s="27"/>
      <c r="BL1272" s="26"/>
      <c r="BM1272" s="27"/>
      <c r="BN1272" s="23"/>
      <c r="BO1272" s="23"/>
      <c r="BP1272" s="23"/>
      <c r="BQ1272" s="23"/>
      <c r="BR1272" s="27"/>
      <c r="BS1272" s="27"/>
      <c r="BT1272" s="78"/>
      <c r="BU1272" s="229"/>
      <c r="BV1272" s="229"/>
      <c r="BW1272" s="27"/>
      <c r="BX1272" s="27"/>
      <c r="BY1272" s="23"/>
      <c r="BZ1272" s="23"/>
      <c r="CA1272" s="23"/>
      <c r="CB1272" s="27"/>
      <c r="CC1272" s="78"/>
      <c r="CD1272" s="229"/>
      <c r="CE1272" s="229"/>
      <c r="CF1272" s="23"/>
      <c r="CG1272" s="27"/>
      <c r="CH1272" s="23"/>
      <c r="CI1272" s="23"/>
      <c r="CJ1272" s="23"/>
      <c r="CK1272" s="23"/>
      <c r="CL1272" s="23"/>
      <c r="CM1272" s="23"/>
      <c r="CN1272" s="23"/>
      <c r="CO1272" s="23"/>
      <c r="CP1272" s="26"/>
      <c r="CQ1272" s="23"/>
      <c r="CR1272" s="23"/>
      <c r="CS1272" s="23"/>
      <c r="CT1272" s="23"/>
      <c r="CU1272" s="23"/>
      <c r="CV1272" s="23"/>
      <c r="CW1272" s="23"/>
      <c r="CX1272" s="23"/>
      <c r="CY1272" s="23"/>
      <c r="CZ1272" s="61"/>
      <c r="DA1272" s="23"/>
      <c r="DB1272" s="23"/>
      <c r="DC1272" s="23"/>
      <c r="DD1272" s="23"/>
      <c r="DE1272" s="23"/>
      <c r="DF1272" s="23"/>
      <c r="DG1272" s="79"/>
      <c r="DH1272" s="80"/>
      <c r="DI1272" s="79"/>
      <c r="DJ1272" s="81"/>
      <c r="DK1272" s="47"/>
      <c r="DL1272" s="47"/>
      <c r="DM1272" s="47"/>
      <c r="DN1272" s="23"/>
      <c r="DO1272" s="23"/>
    </row>
    <row r="1273" spans="2:119" ht="15" customHeight="1" x14ac:dyDescent="0.3">
      <c r="B1273" s="5"/>
      <c r="C1273" s="5"/>
      <c r="D1273" s="5"/>
      <c r="E1273" s="23"/>
      <c r="F1273" s="23"/>
      <c r="G1273" s="23"/>
      <c r="H1273" s="23"/>
      <c r="I1273" s="23"/>
      <c r="J1273" s="24"/>
      <c r="K1273" s="23"/>
      <c r="L1273" s="24"/>
      <c r="M1273" s="24"/>
      <c r="N1273" s="23"/>
      <c r="O1273" s="23"/>
      <c r="P1273" s="23"/>
      <c r="Q1273" s="23"/>
      <c r="R1273" s="23"/>
      <c r="S1273" s="23"/>
      <c r="T1273" s="23"/>
      <c r="U1273" s="23"/>
      <c r="V1273" s="23"/>
      <c r="W1273" s="29"/>
      <c r="X1273" s="23"/>
      <c r="Y1273" s="23"/>
      <c r="Z1273" s="23"/>
      <c r="AA1273" s="23"/>
      <c r="AB1273" s="23"/>
      <c r="AC1273" s="23"/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7"/>
      <c r="AV1273" s="27"/>
      <c r="AW1273" s="27"/>
      <c r="AX1273" s="28"/>
      <c r="AY1273" s="28"/>
      <c r="AZ1273" s="28"/>
      <c r="BA1273" s="28"/>
      <c r="BB1273" s="28"/>
      <c r="BC1273" s="28"/>
      <c r="BD1273" s="23"/>
      <c r="BE1273" s="72"/>
      <c r="BF1273" s="72"/>
      <c r="BG1273" s="72"/>
      <c r="BH1273" s="229"/>
      <c r="BI1273" s="229"/>
      <c r="BJ1273" s="27"/>
      <c r="BK1273" s="27"/>
      <c r="BL1273" s="26"/>
      <c r="BM1273" s="27"/>
      <c r="BN1273" s="23"/>
      <c r="BO1273" s="23"/>
      <c r="BP1273" s="23"/>
      <c r="BQ1273" s="23"/>
      <c r="BR1273" s="27"/>
      <c r="BS1273" s="27"/>
      <c r="BT1273" s="78"/>
      <c r="BU1273" s="229"/>
      <c r="BV1273" s="229"/>
      <c r="BW1273" s="27"/>
      <c r="BX1273" s="27"/>
      <c r="BY1273" s="23"/>
      <c r="BZ1273" s="23"/>
      <c r="CA1273" s="23"/>
      <c r="CB1273" s="27"/>
      <c r="CC1273" s="78"/>
      <c r="CD1273" s="229"/>
      <c r="CE1273" s="229"/>
      <c r="CF1273" s="23"/>
      <c r="CG1273" s="27"/>
      <c r="CH1273" s="23"/>
      <c r="CI1273" s="23"/>
      <c r="CJ1273" s="23"/>
      <c r="CK1273" s="23"/>
      <c r="CL1273" s="23"/>
      <c r="CM1273" s="23"/>
      <c r="CN1273" s="23"/>
      <c r="CO1273" s="23"/>
      <c r="CP1273" s="26"/>
      <c r="CQ1273" s="23"/>
      <c r="CR1273" s="23"/>
      <c r="CS1273" s="23"/>
      <c r="CT1273" s="23"/>
      <c r="CU1273" s="23"/>
      <c r="CV1273" s="23"/>
      <c r="CW1273" s="23"/>
      <c r="CX1273" s="23"/>
      <c r="CY1273" s="23"/>
      <c r="CZ1273" s="61"/>
      <c r="DA1273" s="23"/>
      <c r="DB1273" s="23"/>
      <c r="DC1273" s="23"/>
      <c r="DD1273" s="23"/>
      <c r="DE1273" s="23"/>
      <c r="DF1273" s="23"/>
      <c r="DG1273" s="79"/>
      <c r="DH1273" s="80"/>
      <c r="DI1273" s="79"/>
      <c r="DJ1273" s="81"/>
      <c r="DK1273" s="47"/>
      <c r="DL1273" s="47"/>
      <c r="DM1273" s="47"/>
      <c r="DN1273" s="23"/>
      <c r="DO1273" s="23"/>
    </row>
    <row r="1274" spans="2:119" ht="15" customHeight="1" x14ac:dyDescent="0.3">
      <c r="B1274" s="5"/>
      <c r="C1274" s="5"/>
      <c r="D1274" s="5"/>
      <c r="E1274" s="23"/>
      <c r="F1274" s="23"/>
      <c r="G1274" s="23"/>
      <c r="H1274" s="23"/>
      <c r="I1274" s="23"/>
      <c r="J1274" s="24"/>
      <c r="K1274" s="23"/>
      <c r="L1274" s="24"/>
      <c r="M1274" s="24"/>
      <c r="N1274" s="23"/>
      <c r="O1274" s="23"/>
      <c r="P1274" s="23"/>
      <c r="Q1274" s="23"/>
      <c r="R1274" s="23"/>
      <c r="S1274" s="23"/>
      <c r="T1274" s="23"/>
      <c r="U1274" s="23"/>
      <c r="V1274" s="23"/>
      <c r="W1274" s="29"/>
      <c r="X1274" s="23"/>
      <c r="Y1274" s="23"/>
      <c r="Z1274" s="23"/>
      <c r="AA1274" s="23"/>
      <c r="AB1274" s="23"/>
      <c r="AC1274" s="23"/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7"/>
      <c r="AV1274" s="27"/>
      <c r="AW1274" s="27"/>
      <c r="AX1274" s="28"/>
      <c r="AY1274" s="28"/>
      <c r="AZ1274" s="28"/>
      <c r="BA1274" s="28"/>
      <c r="BB1274" s="28"/>
      <c r="BC1274" s="28"/>
      <c r="BD1274" s="23"/>
      <c r="BE1274" s="72"/>
      <c r="BF1274" s="72"/>
      <c r="BG1274" s="72"/>
      <c r="BH1274" s="229"/>
      <c r="BI1274" s="229"/>
      <c r="BJ1274" s="27"/>
      <c r="BK1274" s="27"/>
      <c r="BL1274" s="26"/>
      <c r="BM1274" s="27"/>
      <c r="BN1274" s="23"/>
      <c r="BO1274" s="23"/>
      <c r="BP1274" s="23"/>
      <c r="BQ1274" s="23"/>
      <c r="BR1274" s="27"/>
      <c r="BS1274" s="27"/>
      <c r="BT1274" s="78"/>
      <c r="BU1274" s="229"/>
      <c r="BV1274" s="229"/>
      <c r="BW1274" s="27"/>
      <c r="BX1274" s="27"/>
      <c r="BY1274" s="23"/>
      <c r="BZ1274" s="23"/>
      <c r="CA1274" s="23"/>
      <c r="CB1274" s="27"/>
      <c r="CC1274" s="78"/>
      <c r="CD1274" s="229"/>
      <c r="CE1274" s="229"/>
      <c r="CF1274" s="23"/>
      <c r="CG1274" s="27"/>
      <c r="CH1274" s="23"/>
      <c r="CI1274" s="23"/>
      <c r="CJ1274" s="23"/>
      <c r="CK1274" s="23"/>
      <c r="CL1274" s="23"/>
      <c r="CM1274" s="23"/>
      <c r="CN1274" s="23"/>
      <c r="CO1274" s="23"/>
      <c r="CP1274" s="26"/>
      <c r="CQ1274" s="23"/>
      <c r="CR1274" s="23"/>
      <c r="CS1274" s="23"/>
      <c r="CT1274" s="23"/>
      <c r="CU1274" s="23"/>
      <c r="CV1274" s="23"/>
      <c r="CW1274" s="23"/>
      <c r="CX1274" s="23"/>
      <c r="CY1274" s="23"/>
      <c r="CZ1274" s="61"/>
      <c r="DA1274" s="23"/>
      <c r="DB1274" s="23"/>
      <c r="DC1274" s="23"/>
      <c r="DD1274" s="23"/>
      <c r="DE1274" s="23"/>
      <c r="DF1274" s="23"/>
      <c r="DG1274" s="79"/>
      <c r="DH1274" s="80"/>
      <c r="DI1274" s="79"/>
      <c r="DJ1274" s="81"/>
      <c r="DK1274" s="47"/>
      <c r="DL1274" s="47"/>
      <c r="DM1274" s="47"/>
      <c r="DN1274" s="23"/>
      <c r="DO1274" s="23"/>
    </row>
    <row r="1275" spans="2:119" ht="15" customHeight="1" x14ac:dyDescent="0.3">
      <c r="B1275" s="5"/>
      <c r="C1275" s="5"/>
      <c r="D1275" s="5"/>
      <c r="E1275" s="23"/>
      <c r="F1275" s="23"/>
      <c r="G1275" s="23"/>
      <c r="H1275" s="23"/>
      <c r="I1275" s="23"/>
      <c r="J1275" s="24"/>
      <c r="K1275" s="23"/>
      <c r="L1275" s="24"/>
      <c r="M1275" s="24"/>
      <c r="N1275" s="23"/>
      <c r="O1275" s="23"/>
      <c r="P1275" s="23"/>
      <c r="Q1275" s="23"/>
      <c r="R1275" s="23"/>
      <c r="S1275" s="23"/>
      <c r="T1275" s="30"/>
      <c r="U1275" s="23"/>
      <c r="V1275" s="23"/>
      <c r="W1275" s="29"/>
      <c r="X1275" s="23"/>
      <c r="Y1275" s="23"/>
      <c r="Z1275" s="23"/>
      <c r="AA1275" s="23"/>
      <c r="AB1275" s="23"/>
      <c r="AC1275" s="23"/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7"/>
      <c r="AV1275" s="27"/>
      <c r="AW1275" s="27"/>
      <c r="AX1275" s="28"/>
      <c r="AY1275" s="28"/>
      <c r="AZ1275" s="28"/>
      <c r="BA1275" s="28"/>
      <c r="BB1275" s="28"/>
      <c r="BC1275" s="28"/>
      <c r="BD1275" s="23"/>
      <c r="BE1275" s="72"/>
      <c r="BF1275" s="72"/>
      <c r="BG1275" s="72"/>
      <c r="BH1275" s="229"/>
      <c r="BI1275" s="229"/>
      <c r="BJ1275" s="27"/>
      <c r="BK1275" s="27"/>
      <c r="BL1275" s="26"/>
      <c r="BM1275" s="27"/>
      <c r="BN1275" s="23"/>
      <c r="BO1275" s="23"/>
      <c r="BP1275" s="23"/>
      <c r="BQ1275" s="23"/>
      <c r="BR1275" s="27"/>
      <c r="BS1275" s="27"/>
      <c r="BT1275" s="78"/>
      <c r="BU1275" s="229"/>
      <c r="BV1275" s="229"/>
      <c r="BW1275" s="27"/>
      <c r="BX1275" s="27"/>
      <c r="BY1275" s="23"/>
      <c r="BZ1275" s="23"/>
      <c r="CA1275" s="23"/>
      <c r="CB1275" s="27"/>
      <c r="CC1275" s="78"/>
      <c r="CD1275" s="229"/>
      <c r="CE1275" s="229"/>
      <c r="CF1275" s="23"/>
      <c r="CG1275" s="27"/>
      <c r="CH1275" s="23"/>
      <c r="CI1275" s="23"/>
      <c r="CJ1275" s="23"/>
      <c r="CK1275" s="23"/>
      <c r="CL1275" s="23"/>
      <c r="CM1275" s="23"/>
      <c r="CN1275" s="23"/>
      <c r="CO1275" s="23"/>
      <c r="CP1275" s="26"/>
      <c r="CQ1275" s="23"/>
      <c r="CR1275" s="23"/>
      <c r="CS1275" s="23"/>
      <c r="CT1275" s="23"/>
      <c r="CU1275" s="23"/>
      <c r="CV1275" s="23"/>
      <c r="CW1275" s="23"/>
      <c r="CX1275" s="23"/>
      <c r="CY1275" s="23"/>
      <c r="CZ1275" s="61"/>
      <c r="DA1275" s="23"/>
      <c r="DB1275" s="23"/>
      <c r="DC1275" s="23"/>
      <c r="DD1275" s="23"/>
      <c r="DE1275" s="23"/>
      <c r="DF1275" s="23"/>
      <c r="DG1275" s="79"/>
      <c r="DH1275" s="80"/>
      <c r="DI1275" s="79"/>
      <c r="DJ1275" s="81"/>
      <c r="DK1275" s="47"/>
      <c r="DL1275" s="47"/>
      <c r="DM1275" s="47"/>
      <c r="DN1275" s="23"/>
      <c r="DO1275" s="23"/>
    </row>
    <row r="1276" spans="2:119" ht="15" customHeight="1" x14ac:dyDescent="0.3">
      <c r="B1276" s="5"/>
      <c r="C1276" s="5"/>
      <c r="D1276" s="5"/>
      <c r="E1276" s="23"/>
      <c r="F1276" s="23"/>
      <c r="G1276" s="23"/>
      <c r="H1276" s="23"/>
      <c r="I1276" s="23"/>
      <c r="J1276" s="24"/>
      <c r="K1276" s="23"/>
      <c r="L1276" s="24"/>
      <c r="M1276" s="24"/>
      <c r="N1276" s="23"/>
      <c r="O1276" s="23"/>
      <c r="P1276" s="23"/>
      <c r="Q1276" s="23"/>
      <c r="R1276" s="23"/>
      <c r="S1276" s="23"/>
      <c r="T1276" s="30"/>
      <c r="U1276" s="23"/>
      <c r="V1276" s="23"/>
      <c r="W1276" s="29"/>
      <c r="X1276" s="23"/>
      <c r="Y1276" s="23"/>
      <c r="Z1276" s="23"/>
      <c r="AA1276" s="23"/>
      <c r="AB1276" s="23"/>
      <c r="AC1276" s="23"/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7"/>
      <c r="AV1276" s="27"/>
      <c r="AW1276" s="27"/>
      <c r="AX1276" s="28"/>
      <c r="AY1276" s="28"/>
      <c r="AZ1276" s="28"/>
      <c r="BA1276" s="28"/>
      <c r="BB1276" s="28"/>
      <c r="BC1276" s="28"/>
      <c r="BD1276" s="23"/>
      <c r="BE1276" s="72"/>
      <c r="BF1276" s="72"/>
      <c r="BG1276" s="72"/>
      <c r="BH1276" s="229"/>
      <c r="BI1276" s="229"/>
      <c r="BJ1276" s="27"/>
      <c r="BK1276" s="27"/>
      <c r="BL1276" s="26"/>
      <c r="BM1276" s="27"/>
      <c r="BN1276" s="23"/>
      <c r="BO1276" s="23"/>
      <c r="BP1276" s="23"/>
      <c r="BQ1276" s="23"/>
      <c r="BR1276" s="27"/>
      <c r="BS1276" s="27"/>
      <c r="BT1276" s="78"/>
      <c r="BU1276" s="229"/>
      <c r="BV1276" s="229"/>
      <c r="BW1276" s="27"/>
      <c r="BX1276" s="27"/>
      <c r="BY1276" s="23"/>
      <c r="BZ1276" s="23"/>
      <c r="CA1276" s="23"/>
      <c r="CB1276" s="27"/>
      <c r="CC1276" s="78"/>
      <c r="CD1276" s="229"/>
      <c r="CE1276" s="229"/>
      <c r="CF1276" s="23"/>
      <c r="CG1276" s="27"/>
      <c r="CH1276" s="23"/>
      <c r="CI1276" s="23"/>
      <c r="CJ1276" s="23"/>
      <c r="CK1276" s="23"/>
      <c r="CL1276" s="23"/>
      <c r="CM1276" s="23"/>
      <c r="CN1276" s="23"/>
      <c r="CO1276" s="23"/>
      <c r="CP1276" s="26"/>
      <c r="CQ1276" s="23"/>
      <c r="CR1276" s="23"/>
      <c r="CS1276" s="23"/>
      <c r="CT1276" s="23"/>
      <c r="CU1276" s="23"/>
      <c r="CV1276" s="23"/>
      <c r="CW1276" s="23"/>
      <c r="CX1276" s="23"/>
      <c r="CY1276" s="23"/>
      <c r="CZ1276" s="61"/>
      <c r="DA1276" s="23"/>
      <c r="DB1276" s="23"/>
      <c r="DC1276" s="23"/>
      <c r="DD1276" s="23"/>
      <c r="DE1276" s="23"/>
      <c r="DF1276" s="23"/>
      <c r="DG1276" s="79"/>
      <c r="DH1276" s="80"/>
      <c r="DI1276" s="79"/>
      <c r="DJ1276" s="81"/>
      <c r="DK1276" s="47"/>
      <c r="DL1276" s="47"/>
      <c r="DM1276" s="47"/>
      <c r="DN1276" s="23"/>
      <c r="DO1276" s="23"/>
    </row>
    <row r="1277" spans="2:119" ht="15" customHeight="1" x14ac:dyDescent="0.3">
      <c r="B1277" s="5"/>
      <c r="C1277" s="5"/>
      <c r="D1277" s="5"/>
      <c r="E1277" s="23"/>
      <c r="F1277" s="23"/>
      <c r="G1277" s="23"/>
      <c r="H1277" s="23"/>
      <c r="I1277" s="23"/>
      <c r="J1277" s="24"/>
      <c r="K1277" s="23"/>
      <c r="L1277" s="24"/>
      <c r="M1277" s="24"/>
      <c r="N1277" s="23"/>
      <c r="O1277" s="23"/>
      <c r="P1277" s="23"/>
      <c r="Q1277" s="23"/>
      <c r="R1277" s="23"/>
      <c r="S1277" s="23"/>
      <c r="T1277" s="30"/>
      <c r="U1277" s="23"/>
      <c r="V1277" s="23"/>
      <c r="W1277" s="29"/>
      <c r="X1277" s="23"/>
      <c r="Y1277" s="23"/>
      <c r="Z1277" s="23"/>
      <c r="AA1277" s="23"/>
      <c r="AB1277" s="23"/>
      <c r="AC1277" s="23"/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7"/>
      <c r="AV1277" s="27"/>
      <c r="AW1277" s="27"/>
      <c r="AX1277" s="28"/>
      <c r="AY1277" s="28"/>
      <c r="AZ1277" s="28"/>
      <c r="BA1277" s="28"/>
      <c r="BB1277" s="28"/>
      <c r="BC1277" s="28"/>
      <c r="BD1277" s="23"/>
      <c r="BE1277" s="72"/>
      <c r="BF1277" s="72"/>
      <c r="BG1277" s="72"/>
      <c r="BH1277" s="229"/>
      <c r="BI1277" s="229"/>
      <c r="BJ1277" s="27"/>
      <c r="BK1277" s="27"/>
      <c r="BL1277" s="26"/>
      <c r="BM1277" s="27"/>
      <c r="BN1277" s="23"/>
      <c r="BO1277" s="23"/>
      <c r="BP1277" s="23"/>
      <c r="BQ1277" s="23"/>
      <c r="BR1277" s="27"/>
      <c r="BS1277" s="27"/>
      <c r="BT1277" s="78"/>
      <c r="BU1277" s="229"/>
      <c r="BV1277" s="229"/>
      <c r="BW1277" s="27"/>
      <c r="BX1277" s="27"/>
      <c r="BY1277" s="23"/>
      <c r="BZ1277" s="23"/>
      <c r="CA1277" s="23"/>
      <c r="CB1277" s="27"/>
      <c r="CC1277" s="78"/>
      <c r="CD1277" s="229"/>
      <c r="CE1277" s="229"/>
      <c r="CF1277" s="23"/>
      <c r="CG1277" s="27"/>
      <c r="CH1277" s="23"/>
      <c r="CI1277" s="23"/>
      <c r="CJ1277" s="23"/>
      <c r="CK1277" s="23"/>
      <c r="CL1277" s="23"/>
      <c r="CM1277" s="23"/>
      <c r="CN1277" s="23"/>
      <c r="CO1277" s="23"/>
      <c r="CP1277" s="26"/>
      <c r="CQ1277" s="23"/>
      <c r="CR1277" s="23"/>
      <c r="CS1277" s="23"/>
      <c r="CT1277" s="23"/>
      <c r="CU1277" s="23"/>
      <c r="CV1277" s="23"/>
      <c r="CW1277" s="23"/>
      <c r="CX1277" s="23"/>
      <c r="CY1277" s="23"/>
      <c r="CZ1277" s="61"/>
      <c r="DA1277" s="23"/>
      <c r="DB1277" s="23"/>
      <c r="DC1277" s="23"/>
      <c r="DD1277" s="23"/>
      <c r="DE1277" s="23"/>
      <c r="DF1277" s="23"/>
      <c r="DG1277" s="79"/>
      <c r="DH1277" s="80"/>
      <c r="DI1277" s="79"/>
      <c r="DJ1277" s="81"/>
      <c r="DK1277" s="47"/>
      <c r="DL1277" s="47"/>
      <c r="DM1277" s="47"/>
      <c r="DN1277" s="23"/>
      <c r="DO1277" s="23"/>
    </row>
    <row r="1278" spans="2:119" ht="15" customHeight="1" x14ac:dyDescent="0.3">
      <c r="B1278" s="5"/>
      <c r="C1278" s="5"/>
      <c r="D1278" s="5"/>
      <c r="E1278" s="23"/>
      <c r="F1278" s="23"/>
      <c r="G1278" s="23"/>
      <c r="H1278" s="23"/>
      <c r="I1278" s="23"/>
      <c r="J1278" s="24"/>
      <c r="K1278" s="23"/>
      <c r="L1278" s="24"/>
      <c r="M1278" s="24"/>
      <c r="N1278" s="23"/>
      <c r="O1278" s="23"/>
      <c r="P1278" s="23"/>
      <c r="Q1278" s="23"/>
      <c r="R1278" s="23"/>
      <c r="S1278" s="23"/>
      <c r="T1278" s="23"/>
      <c r="U1278" s="23"/>
      <c r="V1278" s="23"/>
      <c r="W1278" s="29"/>
      <c r="X1278" s="23"/>
      <c r="Y1278" s="23"/>
      <c r="Z1278" s="23"/>
      <c r="AA1278" s="23"/>
      <c r="AB1278" s="23"/>
      <c r="AC1278" s="23"/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7"/>
      <c r="AV1278" s="27"/>
      <c r="AW1278" s="27"/>
      <c r="AX1278" s="28"/>
      <c r="AY1278" s="28"/>
      <c r="AZ1278" s="28"/>
      <c r="BA1278" s="28"/>
      <c r="BB1278" s="28"/>
      <c r="BC1278" s="28"/>
      <c r="BD1278" s="23"/>
      <c r="BE1278" s="72"/>
      <c r="BF1278" s="72"/>
      <c r="BG1278" s="72"/>
      <c r="BH1278" s="229"/>
      <c r="BI1278" s="229"/>
      <c r="BJ1278" s="27"/>
      <c r="BK1278" s="27"/>
      <c r="BL1278" s="26"/>
      <c r="BM1278" s="27"/>
      <c r="BN1278" s="23"/>
      <c r="BO1278" s="23"/>
      <c r="BP1278" s="23"/>
      <c r="BQ1278" s="23"/>
      <c r="BR1278" s="27"/>
      <c r="BS1278" s="27"/>
      <c r="BT1278" s="78"/>
      <c r="BU1278" s="229"/>
      <c r="BV1278" s="229"/>
      <c r="BW1278" s="27"/>
      <c r="BX1278" s="27"/>
      <c r="BY1278" s="23"/>
      <c r="BZ1278" s="23"/>
      <c r="CA1278" s="23"/>
      <c r="CB1278" s="27"/>
      <c r="CC1278" s="78"/>
      <c r="CD1278" s="229"/>
      <c r="CE1278" s="229"/>
      <c r="CF1278" s="23"/>
      <c r="CG1278" s="27"/>
      <c r="CH1278" s="23"/>
      <c r="CI1278" s="23"/>
      <c r="CJ1278" s="23"/>
      <c r="CK1278" s="23"/>
      <c r="CL1278" s="23"/>
      <c r="CM1278" s="23"/>
      <c r="CN1278" s="23"/>
      <c r="CO1278" s="23"/>
      <c r="CP1278" s="26"/>
      <c r="CQ1278" s="23"/>
      <c r="CR1278" s="23"/>
      <c r="CS1278" s="23"/>
      <c r="CT1278" s="23"/>
      <c r="CU1278" s="23"/>
      <c r="CV1278" s="23"/>
      <c r="CW1278" s="23"/>
      <c r="CX1278" s="23"/>
      <c r="CY1278" s="23"/>
      <c r="CZ1278" s="61"/>
      <c r="DA1278" s="23"/>
      <c r="DB1278" s="23"/>
      <c r="DC1278" s="23"/>
      <c r="DD1278" s="23"/>
      <c r="DE1278" s="23"/>
      <c r="DF1278" s="23"/>
      <c r="DG1278" s="79"/>
      <c r="DH1278" s="80"/>
      <c r="DI1278" s="79"/>
      <c r="DJ1278" s="81"/>
      <c r="DK1278" s="47"/>
      <c r="DL1278" s="47"/>
      <c r="DM1278" s="47"/>
      <c r="DN1278" s="23"/>
      <c r="DO1278" s="23"/>
    </row>
    <row r="1279" spans="2:119" ht="15" customHeight="1" x14ac:dyDescent="0.3">
      <c r="B1279" s="5"/>
      <c r="C1279" s="5"/>
      <c r="D1279" s="5"/>
      <c r="E1279" s="23"/>
      <c r="F1279" s="23"/>
      <c r="G1279" s="23"/>
      <c r="H1279" s="23"/>
      <c r="I1279" s="23"/>
      <c r="J1279" s="24"/>
      <c r="K1279" s="23"/>
      <c r="L1279" s="24"/>
      <c r="M1279" s="24"/>
      <c r="N1279" s="23"/>
      <c r="O1279" s="23"/>
      <c r="P1279" s="23"/>
      <c r="Q1279" s="23"/>
      <c r="R1279" s="23"/>
      <c r="S1279" s="23"/>
      <c r="T1279" s="23"/>
      <c r="U1279" s="23"/>
      <c r="V1279" s="23"/>
      <c r="W1279" s="29"/>
      <c r="X1279" s="23"/>
      <c r="Y1279" s="23"/>
      <c r="Z1279" s="23"/>
      <c r="AA1279" s="23"/>
      <c r="AB1279" s="23"/>
      <c r="AC1279" s="23"/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7"/>
      <c r="AV1279" s="27"/>
      <c r="AW1279" s="27"/>
      <c r="AX1279" s="28"/>
      <c r="AY1279" s="28"/>
      <c r="AZ1279" s="28"/>
      <c r="BA1279" s="28"/>
      <c r="BB1279" s="28"/>
      <c r="BC1279" s="28"/>
      <c r="BD1279" s="23"/>
      <c r="BE1279" s="72"/>
      <c r="BF1279" s="72"/>
      <c r="BG1279" s="72"/>
      <c r="BH1279" s="229"/>
      <c r="BI1279" s="229"/>
      <c r="BJ1279" s="27"/>
      <c r="BK1279" s="27"/>
      <c r="BL1279" s="26"/>
      <c r="BM1279" s="27"/>
      <c r="BN1279" s="23"/>
      <c r="BO1279" s="23"/>
      <c r="BP1279" s="23"/>
      <c r="BQ1279" s="23"/>
      <c r="BR1279" s="27"/>
      <c r="BS1279" s="27"/>
      <c r="BT1279" s="78"/>
      <c r="BU1279" s="229"/>
      <c r="BV1279" s="229"/>
      <c r="BW1279" s="27"/>
      <c r="BX1279" s="27"/>
      <c r="BY1279" s="23"/>
      <c r="BZ1279" s="23"/>
      <c r="CA1279" s="23"/>
      <c r="CB1279" s="27"/>
      <c r="CC1279" s="78"/>
      <c r="CD1279" s="229"/>
      <c r="CE1279" s="229"/>
      <c r="CF1279" s="23"/>
      <c r="CG1279" s="27"/>
      <c r="CH1279" s="23"/>
      <c r="CI1279" s="23"/>
      <c r="CJ1279" s="23"/>
      <c r="CK1279" s="23"/>
      <c r="CL1279" s="23"/>
      <c r="CM1279" s="23"/>
      <c r="CN1279" s="23"/>
      <c r="CO1279" s="23"/>
      <c r="CP1279" s="26"/>
      <c r="CQ1279" s="23"/>
      <c r="CR1279" s="23"/>
      <c r="CS1279" s="23"/>
      <c r="CT1279" s="23"/>
      <c r="CU1279" s="23"/>
      <c r="CV1279" s="23"/>
      <c r="CW1279" s="23"/>
      <c r="CX1279" s="23"/>
      <c r="CY1279" s="23"/>
      <c r="CZ1279" s="61"/>
      <c r="DA1279" s="23"/>
      <c r="DB1279" s="23"/>
      <c r="DC1279" s="23"/>
      <c r="DD1279" s="23"/>
      <c r="DE1279" s="23"/>
      <c r="DF1279" s="23"/>
      <c r="DG1279" s="79"/>
      <c r="DH1279" s="80"/>
      <c r="DI1279" s="79"/>
      <c r="DJ1279" s="81"/>
      <c r="DK1279" s="47"/>
      <c r="DL1279" s="47"/>
      <c r="DM1279" s="47"/>
      <c r="DN1279" s="23"/>
      <c r="DO1279" s="23"/>
    </row>
    <row r="1280" spans="2:119" ht="29.25" customHeight="1" x14ac:dyDescent="0.3">
      <c r="B1280" s="5"/>
      <c r="C1280" s="5"/>
      <c r="D1280" s="5"/>
      <c r="E1280" s="23"/>
      <c r="F1280" s="23"/>
      <c r="G1280" s="23"/>
      <c r="H1280" s="23"/>
      <c r="I1280" s="23"/>
      <c r="J1280" s="24"/>
      <c r="K1280" s="23"/>
      <c r="L1280" s="24"/>
      <c r="M1280" s="24"/>
      <c r="N1280" s="23"/>
      <c r="O1280" s="23"/>
      <c r="P1280" s="23"/>
      <c r="Q1280" s="23"/>
      <c r="R1280" s="23"/>
      <c r="S1280" s="23"/>
      <c r="T1280" s="23"/>
      <c r="U1280" s="23"/>
      <c r="V1280" s="23"/>
      <c r="W1280" s="29"/>
      <c r="X1280" s="23"/>
      <c r="Y1280" s="23"/>
      <c r="Z1280" s="23"/>
      <c r="AA1280" s="23"/>
      <c r="AB1280" s="23"/>
      <c r="AC1280" s="23"/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7"/>
      <c r="AV1280" s="27"/>
      <c r="AW1280" s="27"/>
      <c r="AX1280" s="28"/>
      <c r="AY1280" s="28"/>
      <c r="AZ1280" s="28"/>
      <c r="BA1280" s="28"/>
      <c r="BB1280" s="28"/>
      <c r="BC1280" s="28"/>
      <c r="BD1280" s="23"/>
      <c r="BE1280" s="72"/>
      <c r="BF1280" s="72"/>
      <c r="BG1280" s="72"/>
      <c r="BH1280" s="229"/>
      <c r="BI1280" s="229"/>
      <c r="BJ1280" s="27"/>
      <c r="BK1280" s="27"/>
      <c r="BL1280" s="26"/>
      <c r="BM1280" s="27"/>
      <c r="BN1280" s="23"/>
      <c r="BO1280" s="23"/>
      <c r="BP1280" s="23"/>
      <c r="BQ1280" s="23"/>
      <c r="BR1280" s="27"/>
      <c r="BS1280" s="27"/>
      <c r="BT1280" s="78"/>
      <c r="BU1280" s="229"/>
      <c r="BV1280" s="229"/>
      <c r="BW1280" s="27"/>
      <c r="BX1280" s="27"/>
      <c r="BY1280" s="23"/>
      <c r="BZ1280" s="23"/>
      <c r="CA1280" s="23"/>
      <c r="CB1280" s="27"/>
      <c r="CC1280" s="78"/>
      <c r="CD1280" s="229"/>
      <c r="CE1280" s="229"/>
      <c r="CF1280" s="23"/>
      <c r="CG1280" s="27"/>
      <c r="CH1280" s="23"/>
      <c r="CI1280" s="23"/>
      <c r="CJ1280" s="23"/>
      <c r="CK1280" s="23"/>
      <c r="CL1280" s="23"/>
      <c r="CM1280" s="23"/>
      <c r="CN1280" s="23"/>
      <c r="CO1280" s="23"/>
      <c r="CP1280" s="26"/>
      <c r="CQ1280" s="23"/>
      <c r="CR1280" s="23"/>
      <c r="CS1280" s="23"/>
      <c r="CT1280" s="23"/>
      <c r="CU1280" s="23"/>
      <c r="CV1280" s="23"/>
      <c r="CW1280" s="23"/>
      <c r="CX1280" s="23"/>
      <c r="CY1280" s="23"/>
      <c r="CZ1280" s="61"/>
      <c r="DA1280" s="23"/>
      <c r="DB1280" s="23"/>
      <c r="DC1280" s="23"/>
      <c r="DD1280" s="23"/>
      <c r="DE1280" s="23"/>
      <c r="DF1280" s="23"/>
      <c r="DG1280" s="79"/>
      <c r="DH1280" s="80"/>
      <c r="DI1280" s="79"/>
      <c r="DJ1280" s="81"/>
      <c r="DK1280" s="47"/>
      <c r="DL1280" s="47"/>
      <c r="DM1280" s="47"/>
      <c r="DN1280" s="23"/>
      <c r="DO1280" s="23"/>
    </row>
    <row r="1281" spans="2:127" ht="15" customHeight="1" x14ac:dyDescent="0.3">
      <c r="B1281" s="5"/>
      <c r="C1281" s="5"/>
      <c r="D1281" s="5"/>
      <c r="E1281" s="23"/>
      <c r="F1281" s="23"/>
      <c r="G1281" s="23"/>
      <c r="H1281" s="23"/>
      <c r="I1281" s="23"/>
      <c r="J1281" s="24"/>
      <c r="K1281" s="23"/>
      <c r="L1281" s="24"/>
      <c r="M1281" s="24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23"/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7"/>
      <c r="AV1281" s="27"/>
      <c r="AW1281" s="27"/>
      <c r="AX1281" s="28"/>
      <c r="AY1281" s="28"/>
      <c r="AZ1281" s="28"/>
      <c r="BA1281" s="28"/>
      <c r="BB1281" s="28"/>
      <c r="BC1281" s="28"/>
      <c r="BD1281" s="23"/>
      <c r="BE1281" s="72"/>
      <c r="BF1281" s="72"/>
      <c r="BG1281" s="72"/>
      <c r="BH1281" s="229"/>
      <c r="BI1281" s="229"/>
      <c r="BJ1281" s="27"/>
      <c r="BK1281" s="27"/>
      <c r="BL1281" s="26"/>
      <c r="BM1281" s="27"/>
      <c r="BN1281" s="23"/>
      <c r="BO1281" s="23"/>
      <c r="BP1281" s="23"/>
      <c r="BQ1281" s="23"/>
      <c r="BR1281" s="27"/>
      <c r="BS1281" s="27"/>
      <c r="BT1281" s="78"/>
      <c r="BU1281" s="229"/>
      <c r="BV1281" s="229"/>
      <c r="BW1281" s="27"/>
      <c r="BX1281" s="27"/>
      <c r="BY1281" s="23"/>
      <c r="BZ1281" s="23"/>
      <c r="CA1281" s="23"/>
      <c r="CB1281" s="27"/>
      <c r="CC1281" s="78"/>
      <c r="CD1281" s="229"/>
      <c r="CE1281" s="229"/>
      <c r="CF1281" s="23"/>
      <c r="CG1281" s="27"/>
      <c r="CH1281" s="23"/>
      <c r="CI1281" s="23"/>
      <c r="CJ1281" s="23"/>
      <c r="CK1281" s="23"/>
      <c r="CL1281" s="23"/>
      <c r="CM1281" s="23"/>
      <c r="CN1281" s="23"/>
      <c r="CO1281" s="23"/>
      <c r="CP1281" s="26"/>
      <c r="CQ1281" s="23"/>
      <c r="CR1281" s="23"/>
      <c r="CS1281" s="23"/>
      <c r="CT1281" s="23"/>
      <c r="CU1281" s="23"/>
      <c r="CV1281" s="23"/>
      <c r="CW1281" s="23"/>
      <c r="CX1281" s="23"/>
      <c r="CY1281" s="23"/>
      <c r="CZ1281" s="61"/>
      <c r="DA1281" s="23"/>
      <c r="DB1281" s="23"/>
      <c r="DC1281" s="23"/>
      <c r="DD1281" s="23"/>
      <c r="DE1281" s="23"/>
      <c r="DF1281" s="23"/>
      <c r="DG1281" s="79"/>
      <c r="DH1281" s="80"/>
      <c r="DI1281" s="79"/>
      <c r="DJ1281" s="81"/>
      <c r="DK1281" s="47"/>
      <c r="DL1281" s="47"/>
      <c r="DM1281" s="47"/>
      <c r="DN1281" s="23"/>
      <c r="DO1281" s="23"/>
      <c r="DP1281" s="5"/>
      <c r="DQ1281" s="5"/>
      <c r="DR1281" s="5"/>
      <c r="DS1281" s="5"/>
      <c r="DT1281" s="5"/>
      <c r="DU1281" s="5"/>
      <c r="DV1281" s="5"/>
      <c r="DW1281" s="5"/>
    </row>
    <row r="1282" spans="2:127" ht="15" customHeight="1" x14ac:dyDescent="0.3">
      <c r="B1282" s="5"/>
      <c r="C1282" s="5"/>
      <c r="D1282" s="5"/>
      <c r="E1282" s="23"/>
      <c r="F1282" s="23"/>
      <c r="G1282" s="23"/>
      <c r="H1282" s="23"/>
      <c r="I1282" s="23"/>
      <c r="J1282" s="24"/>
      <c r="K1282" s="23"/>
      <c r="L1282" s="24"/>
      <c r="M1282" s="24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3"/>
      <c r="AB1282" s="23"/>
      <c r="AC1282" s="23"/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7"/>
      <c r="AV1282" s="27"/>
      <c r="AW1282" s="27"/>
      <c r="AX1282" s="28"/>
      <c r="AY1282" s="28"/>
      <c r="AZ1282" s="28"/>
      <c r="BA1282" s="28"/>
      <c r="BB1282" s="28"/>
      <c r="BC1282" s="28"/>
      <c r="BD1282" s="23"/>
      <c r="BE1282" s="72"/>
      <c r="BF1282" s="72"/>
      <c r="BG1282" s="72"/>
      <c r="BH1282" s="229"/>
      <c r="BI1282" s="229"/>
      <c r="BJ1282" s="27"/>
      <c r="BK1282" s="27"/>
      <c r="BL1282" s="26"/>
      <c r="BM1282" s="27"/>
      <c r="BN1282" s="23"/>
      <c r="BO1282" s="23"/>
      <c r="BP1282" s="23"/>
      <c r="BQ1282" s="23"/>
      <c r="BR1282" s="27"/>
      <c r="BS1282" s="27"/>
      <c r="BT1282" s="78"/>
      <c r="BU1282" s="229"/>
      <c r="BV1282" s="229"/>
      <c r="BW1282" s="27"/>
      <c r="BX1282" s="27"/>
      <c r="BY1282" s="23"/>
      <c r="BZ1282" s="23"/>
      <c r="CA1282" s="23"/>
      <c r="CB1282" s="27"/>
      <c r="CC1282" s="78"/>
      <c r="CD1282" s="229"/>
      <c r="CE1282" s="229"/>
      <c r="CF1282" s="23"/>
      <c r="CG1282" s="27"/>
      <c r="CH1282" s="23"/>
      <c r="CI1282" s="23"/>
      <c r="CJ1282" s="23"/>
      <c r="CK1282" s="23"/>
      <c r="CL1282" s="23"/>
      <c r="CM1282" s="23"/>
      <c r="CN1282" s="23"/>
      <c r="CO1282" s="23"/>
      <c r="CP1282" s="26"/>
      <c r="CQ1282" s="23"/>
      <c r="CR1282" s="23"/>
      <c r="CS1282" s="23"/>
      <c r="CT1282" s="23"/>
      <c r="CU1282" s="23"/>
      <c r="CV1282" s="23"/>
      <c r="CW1282" s="23"/>
      <c r="CX1282" s="23"/>
      <c r="CY1282" s="23"/>
      <c r="CZ1282" s="61"/>
      <c r="DA1282" s="23"/>
      <c r="DB1282" s="23"/>
      <c r="DC1282" s="23"/>
      <c r="DD1282" s="23"/>
      <c r="DE1282" s="23"/>
      <c r="DF1282" s="23"/>
      <c r="DG1282" s="79"/>
      <c r="DH1282" s="80"/>
      <c r="DI1282" s="79"/>
      <c r="DJ1282" s="81"/>
      <c r="DK1282" s="47"/>
      <c r="DL1282" s="47"/>
      <c r="DM1282" s="47"/>
      <c r="DN1282" s="23"/>
      <c r="DO1282" s="23"/>
      <c r="DP1282" s="5"/>
      <c r="DQ1282" s="5"/>
      <c r="DR1282" s="5"/>
      <c r="DS1282" s="5"/>
      <c r="DT1282" s="5"/>
      <c r="DU1282" s="5"/>
      <c r="DV1282" s="5"/>
      <c r="DW1282" s="5"/>
    </row>
    <row r="1283" spans="2:127" ht="15" customHeight="1" x14ac:dyDescent="0.3">
      <c r="B1283" s="5"/>
      <c r="C1283" s="5"/>
      <c r="D1283" s="5"/>
      <c r="E1283" s="23"/>
      <c r="F1283" s="23"/>
      <c r="G1283" s="23"/>
      <c r="H1283" s="23"/>
      <c r="I1283" s="23"/>
      <c r="J1283" s="24"/>
      <c r="K1283" s="23"/>
      <c r="L1283" s="24"/>
      <c r="M1283" s="24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3"/>
      <c r="AB1283" s="23"/>
      <c r="AC1283" s="23"/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7"/>
      <c r="AV1283" s="27"/>
      <c r="AW1283" s="27"/>
      <c r="AX1283" s="28"/>
      <c r="AY1283" s="28"/>
      <c r="AZ1283" s="28"/>
      <c r="BA1283" s="28"/>
      <c r="BB1283" s="28"/>
      <c r="BC1283" s="28"/>
      <c r="BD1283" s="23"/>
      <c r="BE1283" s="72"/>
      <c r="BF1283" s="72"/>
      <c r="BG1283" s="72"/>
      <c r="BH1283" s="229"/>
      <c r="BI1283" s="229"/>
      <c r="BJ1283" s="27"/>
      <c r="BK1283" s="27"/>
      <c r="BL1283" s="26"/>
      <c r="BM1283" s="27"/>
      <c r="BN1283" s="23"/>
      <c r="BO1283" s="23"/>
      <c r="BP1283" s="23"/>
      <c r="BQ1283" s="23"/>
      <c r="BR1283" s="27"/>
      <c r="BS1283" s="27"/>
      <c r="BT1283" s="78"/>
      <c r="BU1283" s="229"/>
      <c r="BV1283" s="229"/>
      <c r="BW1283" s="27"/>
      <c r="BX1283" s="27"/>
      <c r="BY1283" s="23"/>
      <c r="BZ1283" s="23"/>
      <c r="CA1283" s="23"/>
      <c r="CB1283" s="27"/>
      <c r="CC1283" s="78"/>
      <c r="CD1283" s="229"/>
      <c r="CE1283" s="229"/>
      <c r="CF1283" s="23"/>
      <c r="CG1283" s="27"/>
      <c r="CH1283" s="23"/>
      <c r="CI1283" s="23"/>
      <c r="CJ1283" s="23"/>
      <c r="CK1283" s="23"/>
      <c r="CL1283" s="23"/>
      <c r="CM1283" s="23"/>
      <c r="CN1283" s="23"/>
      <c r="CO1283" s="23"/>
      <c r="CP1283" s="26"/>
      <c r="CQ1283" s="23"/>
      <c r="CR1283" s="23"/>
      <c r="CS1283" s="23"/>
      <c r="CT1283" s="23"/>
      <c r="CU1283" s="23"/>
      <c r="CV1283" s="23"/>
      <c r="CW1283" s="23"/>
      <c r="CX1283" s="23"/>
      <c r="CY1283" s="23"/>
      <c r="CZ1283" s="61"/>
      <c r="DA1283" s="23"/>
      <c r="DB1283" s="23"/>
      <c r="DC1283" s="23"/>
      <c r="DD1283" s="23"/>
      <c r="DE1283" s="23"/>
      <c r="DF1283" s="23"/>
      <c r="DG1283" s="79"/>
      <c r="DH1283" s="80"/>
      <c r="DI1283" s="79"/>
      <c r="DJ1283" s="81"/>
      <c r="DK1283" s="47"/>
      <c r="DL1283" s="47"/>
      <c r="DM1283" s="47"/>
      <c r="DN1283" s="23"/>
      <c r="DO1283" s="23"/>
      <c r="DP1283" s="5"/>
      <c r="DQ1283" s="5"/>
      <c r="DR1283" s="5"/>
      <c r="DS1283" s="5"/>
      <c r="DT1283" s="5"/>
      <c r="DU1283" s="5"/>
      <c r="DV1283" s="5"/>
      <c r="DW1283" s="5"/>
    </row>
    <row r="1284" spans="2:127" ht="15" customHeight="1" x14ac:dyDescent="0.3">
      <c r="B1284" s="5"/>
      <c r="C1284" s="5"/>
      <c r="D1284" s="5"/>
      <c r="E1284" s="23"/>
      <c r="F1284" s="23"/>
      <c r="G1284" s="23"/>
      <c r="H1284" s="23"/>
      <c r="I1284" s="23"/>
      <c r="J1284" s="24"/>
      <c r="K1284" s="23"/>
      <c r="L1284" s="24"/>
      <c r="M1284" s="24"/>
      <c r="N1284" s="23"/>
      <c r="O1284" s="23"/>
      <c r="P1284" s="23"/>
      <c r="Q1284" s="23"/>
      <c r="R1284" s="23"/>
      <c r="S1284" s="23"/>
      <c r="T1284" s="23"/>
      <c r="U1284" s="23"/>
      <c r="V1284" s="23"/>
      <c r="W1284" s="29"/>
      <c r="X1284" s="23"/>
      <c r="Y1284" s="23"/>
      <c r="Z1284" s="23"/>
      <c r="AA1284" s="23"/>
      <c r="AB1284" s="23"/>
      <c r="AC1284" s="23"/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7"/>
      <c r="AV1284" s="27"/>
      <c r="AW1284" s="27"/>
      <c r="AX1284" s="28"/>
      <c r="AY1284" s="28"/>
      <c r="AZ1284" s="28"/>
      <c r="BA1284" s="28"/>
      <c r="BB1284" s="28"/>
      <c r="BC1284" s="28"/>
      <c r="BD1284" s="23"/>
      <c r="BE1284" s="72"/>
      <c r="BF1284" s="72"/>
      <c r="BG1284" s="72"/>
      <c r="BH1284" s="229"/>
      <c r="BI1284" s="229"/>
      <c r="BJ1284" s="27"/>
      <c r="BK1284" s="27"/>
      <c r="BL1284" s="26"/>
      <c r="BM1284" s="27"/>
      <c r="BN1284" s="23"/>
      <c r="BO1284" s="23"/>
      <c r="BP1284" s="23"/>
      <c r="BQ1284" s="23"/>
      <c r="BR1284" s="27"/>
      <c r="BS1284" s="27"/>
      <c r="BT1284" s="78"/>
      <c r="BU1284" s="229"/>
      <c r="BV1284" s="229"/>
      <c r="BW1284" s="27"/>
      <c r="BX1284" s="27"/>
      <c r="BY1284" s="23"/>
      <c r="BZ1284" s="23"/>
      <c r="CA1284" s="23"/>
      <c r="CB1284" s="27"/>
      <c r="CC1284" s="78"/>
      <c r="CD1284" s="229"/>
      <c r="CE1284" s="229"/>
      <c r="CF1284" s="23"/>
      <c r="CG1284" s="27"/>
      <c r="CH1284" s="23"/>
      <c r="CI1284" s="23"/>
      <c r="CJ1284" s="23"/>
      <c r="CK1284" s="23"/>
      <c r="CL1284" s="23"/>
      <c r="CM1284" s="23"/>
      <c r="CN1284" s="23"/>
      <c r="CO1284" s="23"/>
      <c r="CP1284" s="26"/>
      <c r="CQ1284" s="23"/>
      <c r="CR1284" s="23"/>
      <c r="CS1284" s="23"/>
      <c r="CT1284" s="23"/>
      <c r="CU1284" s="23"/>
      <c r="CV1284" s="23"/>
      <c r="CW1284" s="23"/>
      <c r="CX1284" s="23"/>
      <c r="CY1284" s="23"/>
      <c r="CZ1284" s="61"/>
      <c r="DA1284" s="23"/>
      <c r="DB1284" s="23"/>
      <c r="DC1284" s="23"/>
      <c r="DD1284" s="23"/>
      <c r="DE1284" s="23"/>
      <c r="DF1284" s="23"/>
      <c r="DG1284" s="79"/>
      <c r="DH1284" s="80"/>
      <c r="DI1284" s="79"/>
      <c r="DJ1284" s="81"/>
      <c r="DK1284" s="47"/>
      <c r="DL1284" s="47"/>
      <c r="DM1284" s="47"/>
      <c r="DN1284" s="23"/>
      <c r="DO1284" s="23"/>
    </row>
    <row r="1285" spans="2:127" ht="15" customHeight="1" x14ac:dyDescent="0.3">
      <c r="B1285" s="5"/>
      <c r="C1285" s="5"/>
      <c r="D1285" s="5"/>
      <c r="E1285" s="23"/>
      <c r="F1285" s="23"/>
      <c r="G1285" s="23"/>
      <c r="H1285" s="23"/>
      <c r="I1285" s="23"/>
      <c r="J1285" s="24"/>
      <c r="K1285" s="23"/>
      <c r="L1285" s="24"/>
      <c r="M1285" s="24"/>
      <c r="N1285" s="23"/>
      <c r="O1285" s="23"/>
      <c r="P1285" s="23"/>
      <c r="Q1285" s="23"/>
      <c r="R1285" s="23"/>
      <c r="S1285" s="23"/>
      <c r="T1285" s="23"/>
      <c r="U1285" s="23"/>
      <c r="V1285" s="23"/>
      <c r="W1285" s="29"/>
      <c r="X1285" s="23"/>
      <c r="Y1285" s="23"/>
      <c r="Z1285" s="23"/>
      <c r="AA1285" s="23"/>
      <c r="AB1285" s="23"/>
      <c r="AC1285" s="23"/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7"/>
      <c r="AV1285" s="27"/>
      <c r="AW1285" s="27"/>
      <c r="AX1285" s="28"/>
      <c r="AY1285" s="28"/>
      <c r="AZ1285" s="28"/>
      <c r="BA1285" s="28"/>
      <c r="BB1285" s="28"/>
      <c r="BC1285" s="28"/>
      <c r="BD1285" s="23"/>
      <c r="BE1285" s="72"/>
      <c r="BF1285" s="72"/>
      <c r="BG1285" s="72"/>
      <c r="BH1285" s="229"/>
      <c r="BI1285" s="229"/>
      <c r="BJ1285" s="27"/>
      <c r="BK1285" s="27"/>
      <c r="BL1285" s="26"/>
      <c r="BM1285" s="27"/>
      <c r="BN1285" s="23"/>
      <c r="BO1285" s="23"/>
      <c r="BP1285" s="23"/>
      <c r="BQ1285" s="23"/>
      <c r="BR1285" s="27"/>
      <c r="BS1285" s="27"/>
      <c r="BT1285" s="78"/>
      <c r="BU1285" s="229"/>
      <c r="BV1285" s="229"/>
      <c r="BW1285" s="27"/>
      <c r="BX1285" s="27"/>
      <c r="BY1285" s="23"/>
      <c r="BZ1285" s="23"/>
      <c r="CA1285" s="23"/>
      <c r="CB1285" s="27"/>
      <c r="CC1285" s="78"/>
      <c r="CD1285" s="229"/>
      <c r="CE1285" s="229"/>
      <c r="CF1285" s="23"/>
      <c r="CG1285" s="27"/>
      <c r="CH1285" s="23"/>
      <c r="CI1285" s="23"/>
      <c r="CJ1285" s="23"/>
      <c r="CK1285" s="23"/>
      <c r="CL1285" s="23"/>
      <c r="CM1285" s="23"/>
      <c r="CN1285" s="23"/>
      <c r="CO1285" s="23"/>
      <c r="CP1285" s="26"/>
      <c r="CQ1285" s="23"/>
      <c r="CR1285" s="23"/>
      <c r="CS1285" s="23"/>
      <c r="CT1285" s="23"/>
      <c r="CU1285" s="23"/>
      <c r="CV1285" s="23"/>
      <c r="CW1285" s="23"/>
      <c r="CX1285" s="23"/>
      <c r="CY1285" s="23"/>
      <c r="CZ1285" s="61"/>
      <c r="DA1285" s="23"/>
      <c r="DB1285" s="23"/>
      <c r="DC1285" s="23"/>
      <c r="DD1285" s="23"/>
      <c r="DE1285" s="23"/>
      <c r="DF1285" s="23"/>
      <c r="DG1285" s="79"/>
      <c r="DH1285" s="80"/>
      <c r="DI1285" s="79"/>
      <c r="DJ1285" s="81"/>
      <c r="DK1285" s="47"/>
      <c r="DL1285" s="47"/>
      <c r="DM1285" s="47"/>
      <c r="DN1285" s="23"/>
      <c r="DO1285" s="23"/>
    </row>
    <row r="1286" spans="2:127" ht="15" customHeight="1" x14ac:dyDescent="0.3">
      <c r="B1286" s="5"/>
      <c r="C1286" s="5"/>
      <c r="D1286" s="5"/>
      <c r="E1286" s="23"/>
      <c r="F1286" s="23"/>
      <c r="G1286" s="23"/>
      <c r="H1286" s="23"/>
      <c r="I1286" s="23"/>
      <c r="J1286" s="24"/>
      <c r="K1286" s="23"/>
      <c r="L1286" s="24"/>
      <c r="M1286" s="24"/>
      <c r="N1286" s="23"/>
      <c r="O1286" s="23"/>
      <c r="P1286" s="23"/>
      <c r="Q1286" s="23"/>
      <c r="R1286" s="23"/>
      <c r="S1286" s="23"/>
      <c r="T1286" s="23"/>
      <c r="U1286" s="23"/>
      <c r="V1286" s="23"/>
      <c r="W1286" s="29"/>
      <c r="X1286" s="23"/>
      <c r="Y1286" s="23"/>
      <c r="Z1286" s="23"/>
      <c r="AA1286" s="23"/>
      <c r="AB1286" s="23"/>
      <c r="AC1286" s="23"/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7"/>
      <c r="AV1286" s="27"/>
      <c r="AW1286" s="27"/>
      <c r="AX1286" s="28"/>
      <c r="AY1286" s="28"/>
      <c r="AZ1286" s="28"/>
      <c r="BA1286" s="28"/>
      <c r="BB1286" s="28"/>
      <c r="BC1286" s="28"/>
      <c r="BD1286" s="23"/>
      <c r="BE1286" s="72"/>
      <c r="BF1286" s="72"/>
      <c r="BG1286" s="72"/>
      <c r="BH1286" s="229"/>
      <c r="BI1286" s="229"/>
      <c r="BJ1286" s="27"/>
      <c r="BK1286" s="27"/>
      <c r="BL1286" s="26"/>
      <c r="BM1286" s="27"/>
      <c r="BN1286" s="23"/>
      <c r="BO1286" s="23"/>
      <c r="BP1286" s="23"/>
      <c r="BQ1286" s="23"/>
      <c r="BR1286" s="27"/>
      <c r="BS1286" s="27"/>
      <c r="BT1286" s="78"/>
      <c r="BU1286" s="229"/>
      <c r="BV1286" s="229"/>
      <c r="BW1286" s="27"/>
      <c r="BX1286" s="27"/>
      <c r="BY1286" s="23"/>
      <c r="BZ1286" s="23"/>
      <c r="CA1286" s="23"/>
      <c r="CB1286" s="27"/>
      <c r="CC1286" s="78"/>
      <c r="CD1286" s="229"/>
      <c r="CE1286" s="229"/>
      <c r="CF1286" s="23"/>
      <c r="CG1286" s="27"/>
      <c r="CH1286" s="23"/>
      <c r="CI1286" s="23"/>
      <c r="CJ1286" s="23"/>
      <c r="CK1286" s="23"/>
      <c r="CL1286" s="23"/>
      <c r="CM1286" s="23"/>
      <c r="CN1286" s="23"/>
      <c r="CO1286" s="23"/>
      <c r="CP1286" s="26"/>
      <c r="CQ1286" s="23"/>
      <c r="CR1286" s="23"/>
      <c r="CS1286" s="23"/>
      <c r="CT1286" s="23"/>
      <c r="CU1286" s="23"/>
      <c r="CV1286" s="23"/>
      <c r="CW1286" s="23"/>
      <c r="CX1286" s="23"/>
      <c r="CY1286" s="23"/>
      <c r="CZ1286" s="61"/>
      <c r="DA1286" s="23"/>
      <c r="DB1286" s="23"/>
      <c r="DC1286" s="23"/>
      <c r="DD1286" s="23"/>
      <c r="DE1286" s="23"/>
      <c r="DF1286" s="23"/>
      <c r="DG1286" s="79"/>
      <c r="DH1286" s="80"/>
      <c r="DI1286" s="79"/>
      <c r="DJ1286" s="81"/>
      <c r="DK1286" s="47"/>
      <c r="DL1286" s="47"/>
      <c r="DM1286" s="47"/>
      <c r="DN1286" s="23"/>
      <c r="DO1286" s="23"/>
    </row>
    <row r="1287" spans="2:127" ht="15" customHeight="1" x14ac:dyDescent="0.3">
      <c r="B1287" s="5"/>
      <c r="C1287" s="5"/>
      <c r="D1287" s="5"/>
      <c r="E1287" s="23"/>
      <c r="F1287" s="23"/>
      <c r="G1287" s="23"/>
      <c r="H1287" s="23"/>
      <c r="I1287" s="23"/>
      <c r="J1287" s="24"/>
      <c r="K1287" s="23"/>
      <c r="L1287" s="24"/>
      <c r="M1287" s="24"/>
      <c r="N1287" s="23"/>
      <c r="O1287" s="23"/>
      <c r="P1287" s="23"/>
      <c r="Q1287" s="23"/>
      <c r="R1287" s="23"/>
      <c r="S1287" s="30"/>
      <c r="T1287" s="23"/>
      <c r="U1287" s="23"/>
      <c r="V1287" s="23"/>
      <c r="W1287" s="29"/>
      <c r="X1287" s="27"/>
      <c r="Y1287" s="23"/>
      <c r="Z1287" s="23"/>
      <c r="AA1287" s="23"/>
      <c r="AB1287" s="23"/>
      <c r="AC1287" s="23"/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7"/>
      <c r="AV1287" s="27"/>
      <c r="AW1287" s="27"/>
      <c r="AX1287" s="28"/>
      <c r="AY1287" s="28"/>
      <c r="AZ1287" s="28"/>
      <c r="BA1287" s="28"/>
      <c r="BB1287" s="28"/>
      <c r="BC1287" s="28"/>
      <c r="BD1287" s="23"/>
      <c r="BE1287" s="72"/>
      <c r="BF1287" s="72"/>
      <c r="BG1287" s="72"/>
      <c r="BH1287" s="229"/>
      <c r="BI1287" s="229"/>
      <c r="BJ1287" s="27"/>
      <c r="BK1287" s="27"/>
      <c r="BL1287" s="26"/>
      <c r="BM1287" s="27"/>
      <c r="BN1287" s="23"/>
      <c r="BO1287" s="23"/>
      <c r="BP1287" s="23"/>
      <c r="BQ1287" s="23"/>
      <c r="BR1287" s="27"/>
      <c r="BS1287" s="27"/>
      <c r="BT1287" s="78"/>
      <c r="BU1287" s="229"/>
      <c r="BV1287" s="229"/>
      <c r="BW1287" s="27"/>
      <c r="BX1287" s="27"/>
      <c r="BY1287" s="23"/>
      <c r="BZ1287" s="23"/>
      <c r="CA1287" s="23"/>
      <c r="CB1287" s="27"/>
      <c r="CC1287" s="78"/>
      <c r="CD1287" s="229"/>
      <c r="CE1287" s="229"/>
      <c r="CF1287" s="23"/>
      <c r="CG1287" s="27"/>
      <c r="CH1287" s="23"/>
      <c r="CI1287" s="23"/>
      <c r="CJ1287" s="23"/>
      <c r="CK1287" s="23"/>
      <c r="CL1287" s="23"/>
      <c r="CM1287" s="23"/>
      <c r="CN1287" s="23"/>
      <c r="CO1287" s="23"/>
      <c r="CP1287" s="26"/>
      <c r="CQ1287" s="23"/>
      <c r="CR1287" s="23"/>
      <c r="CS1287" s="23"/>
      <c r="CT1287" s="23"/>
      <c r="CU1287" s="23"/>
      <c r="CV1287" s="23"/>
      <c r="CW1287" s="23"/>
      <c r="CX1287" s="23"/>
      <c r="CY1287" s="23"/>
      <c r="CZ1287" s="61"/>
      <c r="DA1287" s="23"/>
      <c r="DB1287" s="23"/>
      <c r="DC1287" s="23"/>
      <c r="DD1287" s="23"/>
      <c r="DE1287" s="23"/>
      <c r="DF1287" s="23"/>
      <c r="DG1287" s="79"/>
      <c r="DH1287" s="80"/>
      <c r="DI1287" s="79"/>
      <c r="DJ1287" s="81"/>
      <c r="DK1287" s="47"/>
      <c r="DL1287" s="47"/>
      <c r="DM1287" s="47"/>
      <c r="DN1287" s="23"/>
      <c r="DO1287" s="23"/>
    </row>
    <row r="1288" spans="2:127" ht="15" customHeight="1" x14ac:dyDescent="0.3">
      <c r="B1288" s="5"/>
      <c r="C1288" s="5"/>
      <c r="D1288" s="5"/>
      <c r="E1288" s="23"/>
      <c r="F1288" s="23"/>
      <c r="G1288" s="23"/>
      <c r="H1288" s="23"/>
      <c r="I1288" s="23"/>
      <c r="J1288" s="24"/>
      <c r="K1288" s="23"/>
      <c r="L1288" s="24"/>
      <c r="M1288" s="24"/>
      <c r="N1288" s="23"/>
      <c r="O1288" s="23"/>
      <c r="P1288" s="23"/>
      <c r="Q1288" s="23"/>
      <c r="R1288" s="23"/>
      <c r="S1288" s="30"/>
      <c r="T1288" s="23"/>
      <c r="U1288" s="23"/>
      <c r="V1288" s="23"/>
      <c r="W1288" s="29"/>
      <c r="X1288" s="27"/>
      <c r="Y1288" s="23"/>
      <c r="Z1288" s="23"/>
      <c r="AA1288" s="23"/>
      <c r="AB1288" s="23"/>
      <c r="AC1288" s="23"/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7"/>
      <c r="AV1288" s="27"/>
      <c r="AW1288" s="27"/>
      <c r="AX1288" s="28"/>
      <c r="AY1288" s="28"/>
      <c r="AZ1288" s="28"/>
      <c r="BA1288" s="28"/>
      <c r="BB1288" s="28"/>
      <c r="BC1288" s="28"/>
      <c r="BD1288" s="23"/>
      <c r="BE1288" s="72"/>
      <c r="BF1288" s="72"/>
      <c r="BG1288" s="72"/>
      <c r="BH1288" s="229"/>
      <c r="BI1288" s="229"/>
      <c r="BJ1288" s="27"/>
      <c r="BK1288" s="27"/>
      <c r="BL1288" s="26"/>
      <c r="BM1288" s="27"/>
      <c r="BN1288" s="23"/>
      <c r="BO1288" s="23"/>
      <c r="BP1288" s="23"/>
      <c r="BQ1288" s="23"/>
      <c r="BR1288" s="27"/>
      <c r="BS1288" s="27"/>
      <c r="BT1288" s="78"/>
      <c r="BU1288" s="229"/>
      <c r="BV1288" s="229"/>
      <c r="BW1288" s="27"/>
      <c r="BX1288" s="27"/>
      <c r="BY1288" s="23"/>
      <c r="BZ1288" s="23"/>
      <c r="CA1288" s="23"/>
      <c r="CB1288" s="27"/>
      <c r="CC1288" s="78"/>
      <c r="CD1288" s="229"/>
      <c r="CE1288" s="229"/>
      <c r="CF1288" s="23"/>
      <c r="CG1288" s="27"/>
      <c r="CH1288" s="23"/>
      <c r="CI1288" s="23"/>
      <c r="CJ1288" s="23"/>
      <c r="CK1288" s="23"/>
      <c r="CL1288" s="23"/>
      <c r="CM1288" s="23"/>
      <c r="CN1288" s="23"/>
      <c r="CO1288" s="23"/>
      <c r="CP1288" s="26"/>
      <c r="CQ1288" s="23"/>
      <c r="CR1288" s="23"/>
      <c r="CS1288" s="23"/>
      <c r="CT1288" s="23"/>
      <c r="CU1288" s="23"/>
      <c r="CV1288" s="23"/>
      <c r="CW1288" s="23"/>
      <c r="CX1288" s="23"/>
      <c r="CY1288" s="23"/>
      <c r="CZ1288" s="61"/>
      <c r="DA1288" s="23"/>
      <c r="DB1288" s="23"/>
      <c r="DC1288" s="23"/>
      <c r="DD1288" s="23"/>
      <c r="DE1288" s="23"/>
      <c r="DF1288" s="23"/>
      <c r="DG1288" s="79"/>
      <c r="DH1288" s="80"/>
      <c r="DI1288" s="79"/>
      <c r="DJ1288" s="81"/>
      <c r="DK1288" s="47"/>
      <c r="DL1288" s="47"/>
      <c r="DM1288" s="47"/>
      <c r="DN1288" s="23"/>
      <c r="DO1288" s="23"/>
    </row>
    <row r="1289" spans="2:127" ht="15" customHeight="1" x14ac:dyDescent="0.3">
      <c r="B1289" s="5"/>
      <c r="C1289" s="5"/>
      <c r="D1289" s="5"/>
      <c r="E1289" s="23"/>
      <c r="F1289" s="23"/>
      <c r="G1289" s="23"/>
      <c r="H1289" s="23"/>
      <c r="I1289" s="23"/>
      <c r="J1289" s="24"/>
      <c r="K1289" s="23"/>
      <c r="L1289" s="24"/>
      <c r="M1289" s="24"/>
      <c r="N1289" s="23"/>
      <c r="O1289" s="23"/>
      <c r="P1289" s="23"/>
      <c r="Q1289" s="23"/>
      <c r="R1289" s="23"/>
      <c r="S1289" s="30"/>
      <c r="T1289" s="23"/>
      <c r="U1289" s="23"/>
      <c r="V1289" s="23"/>
      <c r="W1289" s="29"/>
      <c r="X1289" s="27"/>
      <c r="Y1289" s="23"/>
      <c r="Z1289" s="23"/>
      <c r="AA1289" s="23"/>
      <c r="AB1289" s="23"/>
      <c r="AC1289" s="23"/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7"/>
      <c r="AV1289" s="27"/>
      <c r="AW1289" s="27"/>
      <c r="AX1289" s="28"/>
      <c r="AY1289" s="28"/>
      <c r="AZ1289" s="28"/>
      <c r="BA1289" s="28"/>
      <c r="BB1289" s="28"/>
      <c r="BC1289" s="28"/>
      <c r="BD1289" s="23"/>
      <c r="BE1289" s="72"/>
      <c r="BF1289" s="72"/>
      <c r="BG1289" s="72"/>
      <c r="BH1289" s="229"/>
      <c r="BI1289" s="229"/>
      <c r="BJ1289" s="27"/>
      <c r="BK1289" s="27"/>
      <c r="BL1289" s="26"/>
      <c r="BM1289" s="27"/>
      <c r="BN1289" s="23"/>
      <c r="BO1289" s="23"/>
      <c r="BP1289" s="23"/>
      <c r="BQ1289" s="23"/>
      <c r="BR1289" s="27"/>
      <c r="BS1289" s="27"/>
      <c r="BT1289" s="78"/>
      <c r="BU1289" s="229"/>
      <c r="BV1289" s="229"/>
      <c r="BW1289" s="27"/>
      <c r="BX1289" s="27"/>
      <c r="BY1289" s="23"/>
      <c r="BZ1289" s="23"/>
      <c r="CA1289" s="23"/>
      <c r="CB1289" s="27"/>
      <c r="CC1289" s="78"/>
      <c r="CD1289" s="229"/>
      <c r="CE1289" s="229"/>
      <c r="CF1289" s="23"/>
      <c r="CG1289" s="27"/>
      <c r="CH1289" s="23"/>
      <c r="CI1289" s="23"/>
      <c r="CJ1289" s="23"/>
      <c r="CK1289" s="23"/>
      <c r="CL1289" s="23"/>
      <c r="CM1289" s="23"/>
      <c r="CN1289" s="23"/>
      <c r="CO1289" s="23"/>
      <c r="CP1289" s="26"/>
      <c r="CQ1289" s="23"/>
      <c r="CR1289" s="23"/>
      <c r="CS1289" s="23"/>
      <c r="CT1289" s="23"/>
      <c r="CU1289" s="23"/>
      <c r="CV1289" s="23"/>
      <c r="CW1289" s="23"/>
      <c r="CX1289" s="23"/>
      <c r="CY1289" s="23"/>
      <c r="CZ1289" s="61"/>
      <c r="DA1289" s="23"/>
      <c r="DB1289" s="23"/>
      <c r="DC1289" s="23"/>
      <c r="DD1289" s="23"/>
      <c r="DE1289" s="23"/>
      <c r="DF1289" s="23"/>
      <c r="DG1289" s="79"/>
      <c r="DH1289" s="80"/>
      <c r="DI1289" s="79"/>
      <c r="DJ1289" s="81"/>
      <c r="DK1289" s="47"/>
      <c r="DL1289" s="47"/>
      <c r="DM1289" s="47"/>
      <c r="DN1289" s="23"/>
      <c r="DO1289" s="23"/>
    </row>
    <row r="1290" spans="2:127" ht="15" customHeight="1" x14ac:dyDescent="0.3">
      <c r="B1290" s="5"/>
      <c r="C1290" s="5"/>
      <c r="D1290" s="5"/>
      <c r="E1290" s="23"/>
      <c r="F1290" s="23"/>
      <c r="G1290" s="23"/>
      <c r="H1290" s="23"/>
      <c r="I1290" s="23"/>
      <c r="J1290" s="24"/>
      <c r="K1290" s="23"/>
      <c r="L1290" s="24"/>
      <c r="M1290" s="24"/>
      <c r="N1290" s="23"/>
      <c r="O1290" s="23"/>
      <c r="P1290" s="23"/>
      <c r="Q1290" s="23"/>
      <c r="R1290" s="23"/>
      <c r="S1290" s="30"/>
      <c r="T1290" s="23"/>
      <c r="U1290" s="23"/>
      <c r="V1290" s="23"/>
      <c r="W1290" s="29"/>
      <c r="X1290" s="23"/>
      <c r="Y1290" s="23"/>
      <c r="Z1290" s="23"/>
      <c r="AA1290" s="23"/>
      <c r="AB1290" s="23"/>
      <c r="AC1290" s="23"/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7"/>
      <c r="AV1290" s="27"/>
      <c r="AW1290" s="27"/>
      <c r="AX1290" s="28"/>
      <c r="AY1290" s="28"/>
      <c r="AZ1290" s="28"/>
      <c r="BA1290" s="28"/>
      <c r="BB1290" s="28"/>
      <c r="BC1290" s="28"/>
      <c r="BD1290" s="23"/>
      <c r="BE1290" s="72"/>
      <c r="BF1290" s="72"/>
      <c r="BG1290" s="72"/>
      <c r="BH1290" s="229"/>
      <c r="BI1290" s="229"/>
      <c r="BJ1290" s="27"/>
      <c r="BK1290" s="27"/>
      <c r="BL1290" s="26"/>
      <c r="BM1290" s="27"/>
      <c r="BN1290" s="23"/>
      <c r="BO1290" s="23"/>
      <c r="BP1290" s="23"/>
      <c r="BQ1290" s="23"/>
      <c r="BR1290" s="27"/>
      <c r="BS1290" s="27"/>
      <c r="BT1290" s="78"/>
      <c r="BU1290" s="229"/>
      <c r="BV1290" s="229"/>
      <c r="BW1290" s="27"/>
      <c r="BX1290" s="27"/>
      <c r="BY1290" s="23"/>
      <c r="BZ1290" s="23"/>
      <c r="CA1290" s="23"/>
      <c r="CB1290" s="27"/>
      <c r="CC1290" s="78"/>
      <c r="CD1290" s="229"/>
      <c r="CE1290" s="229"/>
      <c r="CF1290" s="23"/>
      <c r="CG1290" s="27"/>
      <c r="CH1290" s="23"/>
      <c r="CI1290" s="23"/>
      <c r="CJ1290" s="23"/>
      <c r="CK1290" s="23"/>
      <c r="CL1290" s="82"/>
      <c r="CM1290" s="23"/>
      <c r="CN1290" s="23"/>
      <c r="CO1290" s="23"/>
      <c r="CP1290" s="26"/>
      <c r="CQ1290" s="23"/>
      <c r="CR1290" s="23"/>
      <c r="CS1290" s="23"/>
      <c r="CT1290" s="23"/>
      <c r="CU1290" s="23"/>
      <c r="CV1290" s="23"/>
      <c r="CW1290" s="23"/>
      <c r="CX1290" s="23"/>
      <c r="CY1290" s="23"/>
      <c r="CZ1290" s="61"/>
      <c r="DA1290" s="23"/>
      <c r="DB1290" s="23"/>
      <c r="DC1290" s="23"/>
      <c r="DD1290" s="23"/>
      <c r="DE1290" s="23"/>
      <c r="DF1290" s="23"/>
      <c r="DG1290" s="79"/>
      <c r="DH1290" s="80"/>
      <c r="DI1290" s="79"/>
      <c r="DJ1290" s="81"/>
      <c r="DK1290" s="47"/>
      <c r="DL1290" s="47"/>
      <c r="DM1290" s="47"/>
      <c r="DN1290" s="23"/>
      <c r="DO1290" s="23"/>
    </row>
    <row r="1291" spans="2:127" ht="15" customHeight="1" x14ac:dyDescent="0.3">
      <c r="B1291" s="5"/>
      <c r="C1291" s="5"/>
      <c r="D1291" s="5"/>
      <c r="E1291" s="23"/>
      <c r="F1291" s="23"/>
      <c r="G1291" s="23"/>
      <c r="H1291" s="23"/>
      <c r="I1291" s="23"/>
      <c r="J1291" s="24"/>
      <c r="K1291" s="23"/>
      <c r="L1291" s="24"/>
      <c r="M1291" s="24"/>
      <c r="N1291" s="23"/>
      <c r="O1291" s="23"/>
      <c r="P1291" s="23"/>
      <c r="Q1291" s="23"/>
      <c r="R1291" s="23"/>
      <c r="S1291" s="30"/>
      <c r="T1291" s="23"/>
      <c r="U1291" s="23"/>
      <c r="V1291" s="23"/>
      <c r="W1291" s="29"/>
      <c r="X1291" s="23"/>
      <c r="Y1291" s="23"/>
      <c r="Z1291" s="23"/>
      <c r="AA1291" s="23"/>
      <c r="AB1291" s="23"/>
      <c r="AC1291" s="23"/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7"/>
      <c r="AV1291" s="27"/>
      <c r="AW1291" s="27"/>
      <c r="AX1291" s="28"/>
      <c r="AY1291" s="28"/>
      <c r="AZ1291" s="28"/>
      <c r="BA1291" s="28"/>
      <c r="BB1291" s="28"/>
      <c r="BC1291" s="28"/>
      <c r="BD1291" s="23"/>
      <c r="BE1291" s="72"/>
      <c r="BF1291" s="72"/>
      <c r="BG1291" s="72"/>
      <c r="BH1291" s="229"/>
      <c r="BI1291" s="229"/>
      <c r="BJ1291" s="27"/>
      <c r="BK1291" s="27"/>
      <c r="BL1291" s="26"/>
      <c r="BM1291" s="27"/>
      <c r="BN1291" s="23"/>
      <c r="BO1291" s="23"/>
      <c r="BP1291" s="23"/>
      <c r="BQ1291" s="23"/>
      <c r="BR1291" s="27"/>
      <c r="BS1291" s="27"/>
      <c r="BT1291" s="78"/>
      <c r="BU1291" s="229"/>
      <c r="BV1291" s="229"/>
      <c r="BW1291" s="27"/>
      <c r="BX1291" s="27"/>
      <c r="BY1291" s="23"/>
      <c r="BZ1291" s="23"/>
      <c r="CA1291" s="23"/>
      <c r="CB1291" s="27"/>
      <c r="CC1291" s="78"/>
      <c r="CD1291" s="229"/>
      <c r="CE1291" s="229"/>
      <c r="CF1291" s="23"/>
      <c r="CG1291" s="27"/>
      <c r="CH1291" s="23"/>
      <c r="CI1291" s="23"/>
      <c r="CJ1291" s="23"/>
      <c r="CK1291" s="23"/>
      <c r="CL1291" s="23"/>
      <c r="CM1291" s="23"/>
      <c r="CN1291" s="23"/>
      <c r="CO1291" s="23"/>
      <c r="CP1291" s="26"/>
      <c r="CQ1291" s="23"/>
      <c r="CR1291" s="23"/>
      <c r="CS1291" s="23"/>
      <c r="CT1291" s="23"/>
      <c r="CU1291" s="23"/>
      <c r="CV1291" s="23"/>
      <c r="CW1291" s="23"/>
      <c r="CX1291" s="23"/>
      <c r="CY1291" s="23"/>
      <c r="CZ1291" s="61"/>
      <c r="DA1291" s="23"/>
      <c r="DB1291" s="23"/>
      <c r="DC1291" s="23"/>
      <c r="DD1291" s="23"/>
      <c r="DE1291" s="23"/>
      <c r="DF1291" s="23"/>
      <c r="DG1291" s="79"/>
      <c r="DH1291" s="80"/>
      <c r="DI1291" s="79"/>
      <c r="DJ1291" s="81"/>
      <c r="DK1291" s="47"/>
      <c r="DL1291" s="47"/>
      <c r="DM1291" s="47"/>
      <c r="DN1291" s="23"/>
      <c r="DO1291" s="23"/>
    </row>
    <row r="1292" spans="2:127" ht="15" customHeight="1" x14ac:dyDescent="0.3">
      <c r="B1292" s="5"/>
      <c r="C1292" s="5"/>
      <c r="D1292" s="5"/>
      <c r="E1292" s="23"/>
      <c r="F1292" s="23"/>
      <c r="G1292" s="23"/>
      <c r="H1292" s="23"/>
      <c r="I1292" s="23"/>
      <c r="J1292" s="24"/>
      <c r="K1292" s="23"/>
      <c r="L1292" s="24"/>
      <c r="M1292" s="24"/>
      <c r="N1292" s="23"/>
      <c r="O1292" s="23"/>
      <c r="P1292" s="23"/>
      <c r="Q1292" s="23"/>
      <c r="R1292" s="23"/>
      <c r="S1292" s="30"/>
      <c r="T1292" s="23"/>
      <c r="U1292" s="23"/>
      <c r="V1292" s="23"/>
      <c r="W1292" s="29"/>
      <c r="X1292" s="23"/>
      <c r="Y1292" s="23"/>
      <c r="Z1292" s="23"/>
      <c r="AA1292" s="23"/>
      <c r="AB1292" s="23"/>
      <c r="AC1292" s="23"/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7"/>
      <c r="AV1292" s="27"/>
      <c r="AW1292" s="27"/>
      <c r="AX1292" s="28"/>
      <c r="AY1292" s="28"/>
      <c r="AZ1292" s="28"/>
      <c r="BA1292" s="28"/>
      <c r="BB1292" s="28"/>
      <c r="BC1292" s="28"/>
      <c r="BD1292" s="23"/>
      <c r="BE1292" s="72"/>
      <c r="BF1292" s="72"/>
      <c r="BG1292" s="72"/>
      <c r="BH1292" s="229"/>
      <c r="BI1292" s="229"/>
      <c r="BJ1292" s="27"/>
      <c r="BK1292" s="27"/>
      <c r="BL1292" s="26"/>
      <c r="BM1292" s="27"/>
      <c r="BN1292" s="23"/>
      <c r="BO1292" s="23"/>
      <c r="BP1292" s="23"/>
      <c r="BQ1292" s="23"/>
      <c r="BR1292" s="27"/>
      <c r="BS1292" s="27"/>
      <c r="BT1292" s="78"/>
      <c r="BU1292" s="229"/>
      <c r="BV1292" s="229"/>
      <c r="BW1292" s="27"/>
      <c r="BX1292" s="27"/>
      <c r="BY1292" s="23"/>
      <c r="BZ1292" s="23"/>
      <c r="CA1292" s="23"/>
      <c r="CB1292" s="27"/>
      <c r="CC1292" s="78"/>
      <c r="CD1292" s="229"/>
      <c r="CE1292" s="229"/>
      <c r="CF1292" s="23"/>
      <c r="CG1292" s="27"/>
      <c r="CH1292" s="23"/>
      <c r="CI1292" s="23"/>
      <c r="CJ1292" s="23"/>
      <c r="CK1292" s="23"/>
      <c r="CL1292" s="23"/>
      <c r="CM1292" s="23"/>
      <c r="CN1292" s="23"/>
      <c r="CO1292" s="23"/>
      <c r="CP1292" s="26"/>
      <c r="CQ1292" s="23"/>
      <c r="CR1292" s="23"/>
      <c r="CS1292" s="23"/>
      <c r="CT1292" s="23"/>
      <c r="CU1292" s="23"/>
      <c r="CV1292" s="23"/>
      <c r="CW1292" s="23"/>
      <c r="CX1292" s="23"/>
      <c r="CY1292" s="23"/>
      <c r="CZ1292" s="61"/>
      <c r="DA1292" s="23"/>
      <c r="DB1292" s="23"/>
      <c r="DC1292" s="23"/>
      <c r="DD1292" s="23"/>
      <c r="DE1292" s="23"/>
      <c r="DF1292" s="23"/>
      <c r="DG1292" s="79"/>
      <c r="DH1292" s="80"/>
      <c r="DI1292" s="79"/>
      <c r="DJ1292" s="81"/>
      <c r="DK1292" s="47"/>
      <c r="DL1292" s="47"/>
      <c r="DM1292" s="47"/>
      <c r="DN1292" s="23"/>
      <c r="DO1292" s="23"/>
    </row>
    <row r="1293" spans="2:127" ht="15" customHeight="1" x14ac:dyDescent="0.3">
      <c r="B1293" s="5"/>
      <c r="C1293" s="5"/>
      <c r="D1293" s="5"/>
      <c r="E1293" s="23"/>
      <c r="F1293" s="23"/>
      <c r="G1293" s="23"/>
      <c r="H1293" s="23"/>
      <c r="I1293" s="23"/>
      <c r="J1293" s="24"/>
      <c r="K1293" s="23"/>
      <c r="L1293" s="24"/>
      <c r="M1293" s="24"/>
      <c r="N1293" s="23"/>
      <c r="O1293" s="23"/>
      <c r="P1293" s="23"/>
      <c r="Q1293" s="23"/>
      <c r="R1293" s="23"/>
      <c r="S1293" s="23"/>
      <c r="T1293" s="23"/>
      <c r="U1293" s="23"/>
      <c r="V1293" s="23"/>
      <c r="W1293" s="29"/>
      <c r="X1293" s="23"/>
      <c r="Y1293" s="23"/>
      <c r="Z1293" s="23"/>
      <c r="AA1293" s="23"/>
      <c r="AB1293" s="23"/>
      <c r="AC1293" s="23"/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7"/>
      <c r="AV1293" s="27"/>
      <c r="AW1293" s="27"/>
      <c r="AX1293" s="28"/>
      <c r="AY1293" s="28"/>
      <c r="AZ1293" s="28"/>
      <c r="BA1293" s="28"/>
      <c r="BB1293" s="28"/>
      <c r="BC1293" s="28"/>
      <c r="BD1293" s="23"/>
      <c r="BE1293" s="72"/>
      <c r="BF1293" s="72"/>
      <c r="BG1293" s="72"/>
      <c r="BH1293" s="229"/>
      <c r="BI1293" s="229"/>
      <c r="BJ1293" s="27"/>
      <c r="BK1293" s="27"/>
      <c r="BL1293" s="26"/>
      <c r="BM1293" s="27"/>
      <c r="BN1293" s="23"/>
      <c r="BO1293" s="23"/>
      <c r="BP1293" s="23"/>
      <c r="BQ1293" s="23"/>
      <c r="BR1293" s="27"/>
      <c r="BS1293" s="27"/>
      <c r="BT1293" s="78"/>
      <c r="BU1293" s="229"/>
      <c r="BV1293" s="229"/>
      <c r="BW1293" s="27"/>
      <c r="BX1293" s="27"/>
      <c r="BY1293" s="23"/>
      <c r="BZ1293" s="23"/>
      <c r="CA1293" s="23"/>
      <c r="CB1293" s="27"/>
      <c r="CC1293" s="78"/>
      <c r="CD1293" s="229"/>
      <c r="CE1293" s="229"/>
      <c r="CF1293" s="23"/>
      <c r="CG1293" s="27"/>
      <c r="CH1293" s="23"/>
      <c r="CI1293" s="23"/>
      <c r="CJ1293" s="23"/>
      <c r="CK1293" s="23"/>
      <c r="CL1293" s="23"/>
      <c r="CM1293" s="23"/>
      <c r="CN1293" s="23"/>
      <c r="CO1293" s="23"/>
      <c r="CP1293" s="26"/>
      <c r="CQ1293" s="23"/>
      <c r="CR1293" s="23"/>
      <c r="CS1293" s="23"/>
      <c r="CT1293" s="23"/>
      <c r="CU1293" s="23"/>
      <c r="CV1293" s="23"/>
      <c r="CW1293" s="23"/>
      <c r="CX1293" s="23"/>
      <c r="CY1293" s="23"/>
      <c r="CZ1293" s="61"/>
      <c r="DA1293" s="23"/>
      <c r="DB1293" s="23"/>
      <c r="DC1293" s="23"/>
      <c r="DD1293" s="23"/>
      <c r="DE1293" s="23"/>
      <c r="DF1293" s="23"/>
      <c r="DG1293" s="79"/>
      <c r="DH1293" s="80"/>
      <c r="DI1293" s="79"/>
      <c r="DJ1293" s="81"/>
      <c r="DK1293" s="47"/>
      <c r="DL1293" s="47"/>
      <c r="DM1293" s="47"/>
      <c r="DN1293" s="23"/>
      <c r="DO1293" s="23"/>
    </row>
    <row r="1294" spans="2:127" ht="15" customHeight="1" x14ac:dyDescent="0.3">
      <c r="B1294" s="5"/>
      <c r="C1294" s="5"/>
      <c r="D1294" s="5"/>
      <c r="E1294" s="23"/>
      <c r="F1294" s="23"/>
      <c r="G1294" s="23"/>
      <c r="H1294" s="23"/>
      <c r="I1294" s="23"/>
      <c r="J1294" s="24"/>
      <c r="K1294" s="23"/>
      <c r="L1294" s="24"/>
      <c r="M1294" s="24"/>
      <c r="N1294" s="23"/>
      <c r="O1294" s="23"/>
      <c r="P1294" s="23"/>
      <c r="Q1294" s="23"/>
      <c r="R1294" s="23"/>
      <c r="S1294" s="23"/>
      <c r="T1294" s="23"/>
      <c r="U1294" s="23"/>
      <c r="V1294" s="23"/>
      <c r="W1294" s="29"/>
      <c r="X1294" s="23"/>
      <c r="Y1294" s="23"/>
      <c r="Z1294" s="23"/>
      <c r="AA1294" s="23"/>
      <c r="AB1294" s="23"/>
      <c r="AC1294" s="23"/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7"/>
      <c r="AV1294" s="27"/>
      <c r="AW1294" s="27"/>
      <c r="AX1294" s="28"/>
      <c r="AY1294" s="28"/>
      <c r="AZ1294" s="28"/>
      <c r="BA1294" s="28"/>
      <c r="BB1294" s="28"/>
      <c r="BC1294" s="28"/>
      <c r="BD1294" s="23"/>
      <c r="BE1294" s="72"/>
      <c r="BF1294" s="72"/>
      <c r="BG1294" s="72"/>
      <c r="BH1294" s="229"/>
      <c r="BI1294" s="229"/>
      <c r="BJ1294" s="27"/>
      <c r="BK1294" s="27"/>
      <c r="BL1294" s="26"/>
      <c r="BM1294" s="27"/>
      <c r="BN1294" s="23"/>
      <c r="BO1294" s="23"/>
      <c r="BP1294" s="23"/>
      <c r="BQ1294" s="23"/>
      <c r="BR1294" s="27"/>
      <c r="BS1294" s="27"/>
      <c r="BT1294" s="78"/>
      <c r="BU1294" s="229"/>
      <c r="BV1294" s="229"/>
      <c r="BW1294" s="27"/>
      <c r="BX1294" s="27"/>
      <c r="BY1294" s="23"/>
      <c r="BZ1294" s="23"/>
      <c r="CA1294" s="23"/>
      <c r="CB1294" s="27"/>
      <c r="CC1294" s="78"/>
      <c r="CD1294" s="229"/>
      <c r="CE1294" s="229"/>
      <c r="CF1294" s="23"/>
      <c r="CG1294" s="27"/>
      <c r="CH1294" s="23"/>
      <c r="CI1294" s="23"/>
      <c r="CJ1294" s="23"/>
      <c r="CK1294" s="23"/>
      <c r="CL1294" s="23"/>
      <c r="CM1294" s="23"/>
      <c r="CN1294" s="23"/>
      <c r="CO1294" s="23"/>
      <c r="CP1294" s="26"/>
      <c r="CQ1294" s="23"/>
      <c r="CR1294" s="23"/>
      <c r="CS1294" s="23"/>
      <c r="CT1294" s="23"/>
      <c r="CU1294" s="23"/>
      <c r="CV1294" s="23"/>
      <c r="CW1294" s="23"/>
      <c r="CX1294" s="23"/>
      <c r="CY1294" s="23"/>
      <c r="CZ1294" s="61"/>
      <c r="DA1294" s="23"/>
      <c r="DB1294" s="23"/>
      <c r="DC1294" s="23"/>
      <c r="DD1294" s="23"/>
      <c r="DE1294" s="23"/>
      <c r="DF1294" s="23"/>
      <c r="DG1294" s="79"/>
      <c r="DH1294" s="80"/>
      <c r="DI1294" s="79"/>
      <c r="DJ1294" s="81"/>
      <c r="DK1294" s="47"/>
      <c r="DL1294" s="47"/>
      <c r="DM1294" s="47"/>
      <c r="DN1294" s="23"/>
      <c r="DO1294" s="23"/>
    </row>
    <row r="1295" spans="2:127" ht="15" customHeight="1" x14ac:dyDescent="0.3">
      <c r="B1295" s="5"/>
      <c r="C1295" s="5"/>
      <c r="D1295" s="5"/>
      <c r="E1295" s="23"/>
      <c r="F1295" s="23"/>
      <c r="G1295" s="23"/>
      <c r="H1295" s="23"/>
      <c r="I1295" s="23"/>
      <c r="J1295" s="24"/>
      <c r="K1295" s="23"/>
      <c r="L1295" s="24"/>
      <c r="M1295" s="24"/>
      <c r="N1295" s="23"/>
      <c r="O1295" s="23"/>
      <c r="P1295" s="23"/>
      <c r="Q1295" s="23"/>
      <c r="R1295" s="23"/>
      <c r="S1295" s="23"/>
      <c r="T1295" s="23"/>
      <c r="U1295" s="23"/>
      <c r="V1295" s="23"/>
      <c r="W1295" s="29"/>
      <c r="X1295" s="23"/>
      <c r="Y1295" s="23"/>
      <c r="Z1295" s="23"/>
      <c r="AA1295" s="23"/>
      <c r="AB1295" s="23"/>
      <c r="AC1295" s="23"/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7"/>
      <c r="AV1295" s="27"/>
      <c r="AW1295" s="27"/>
      <c r="AX1295" s="28"/>
      <c r="AY1295" s="28"/>
      <c r="AZ1295" s="28"/>
      <c r="BA1295" s="28"/>
      <c r="BB1295" s="28"/>
      <c r="BC1295" s="28"/>
      <c r="BD1295" s="23"/>
      <c r="BE1295" s="72"/>
      <c r="BF1295" s="72"/>
      <c r="BG1295" s="72"/>
      <c r="BH1295" s="229"/>
      <c r="BI1295" s="229"/>
      <c r="BJ1295" s="27"/>
      <c r="BK1295" s="27"/>
      <c r="BL1295" s="26"/>
      <c r="BM1295" s="27"/>
      <c r="BN1295" s="23"/>
      <c r="BO1295" s="23"/>
      <c r="BP1295" s="23"/>
      <c r="BQ1295" s="23"/>
      <c r="BR1295" s="27"/>
      <c r="BS1295" s="27"/>
      <c r="BT1295" s="78"/>
      <c r="BU1295" s="229"/>
      <c r="BV1295" s="229"/>
      <c r="BW1295" s="27"/>
      <c r="BX1295" s="27"/>
      <c r="BY1295" s="23"/>
      <c r="BZ1295" s="23"/>
      <c r="CA1295" s="23"/>
      <c r="CB1295" s="27"/>
      <c r="CC1295" s="78"/>
      <c r="CD1295" s="229"/>
      <c r="CE1295" s="229"/>
      <c r="CF1295" s="23"/>
      <c r="CG1295" s="27"/>
      <c r="CH1295" s="23"/>
      <c r="CI1295" s="23"/>
      <c r="CJ1295" s="23"/>
      <c r="CK1295" s="23"/>
      <c r="CL1295" s="23"/>
      <c r="CM1295" s="23"/>
      <c r="CN1295" s="23"/>
      <c r="CO1295" s="23"/>
      <c r="CP1295" s="26"/>
      <c r="CQ1295" s="23"/>
      <c r="CR1295" s="23"/>
      <c r="CS1295" s="23"/>
      <c r="CT1295" s="23"/>
      <c r="CU1295" s="23"/>
      <c r="CV1295" s="23"/>
      <c r="CW1295" s="23"/>
      <c r="CX1295" s="23"/>
      <c r="CY1295" s="23"/>
      <c r="CZ1295" s="61"/>
      <c r="DA1295" s="23"/>
      <c r="DB1295" s="23"/>
      <c r="DC1295" s="23"/>
      <c r="DD1295" s="23"/>
      <c r="DE1295" s="23"/>
      <c r="DF1295" s="23"/>
      <c r="DG1295" s="79"/>
      <c r="DH1295" s="80"/>
      <c r="DI1295" s="79"/>
      <c r="DJ1295" s="81"/>
      <c r="DK1295" s="47"/>
      <c r="DL1295" s="47"/>
      <c r="DM1295" s="47"/>
      <c r="DN1295" s="23"/>
      <c r="DO1295" s="23"/>
    </row>
    <row r="1296" spans="2:127" ht="15" customHeight="1" x14ac:dyDescent="0.3">
      <c r="B1296" s="5"/>
      <c r="C1296" s="5"/>
      <c r="D1296" s="5"/>
      <c r="E1296" s="23"/>
      <c r="F1296" s="29"/>
      <c r="G1296" s="23"/>
      <c r="H1296" s="23"/>
      <c r="I1296" s="23"/>
      <c r="J1296" s="24"/>
      <c r="K1296" s="23"/>
      <c r="L1296" s="24"/>
      <c r="M1296" s="24"/>
      <c r="N1296" s="23"/>
      <c r="O1296" s="23"/>
      <c r="P1296" s="23"/>
      <c r="Q1296" s="23"/>
      <c r="R1296" s="23"/>
      <c r="S1296" s="23"/>
      <c r="T1296" s="23"/>
      <c r="U1296" s="23"/>
      <c r="V1296" s="23"/>
      <c r="W1296" s="29"/>
      <c r="X1296" s="23"/>
      <c r="Y1296" s="23"/>
      <c r="Z1296" s="23"/>
      <c r="AA1296" s="23"/>
      <c r="AB1296" s="23"/>
      <c r="AC1296" s="23"/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7"/>
      <c r="AV1296" s="27"/>
      <c r="AW1296" s="27"/>
      <c r="AX1296" s="28"/>
      <c r="AY1296" s="28"/>
      <c r="AZ1296" s="28"/>
      <c r="BA1296" s="28"/>
      <c r="BB1296" s="28"/>
      <c r="BC1296" s="28"/>
      <c r="BD1296" s="23"/>
      <c r="BE1296" s="72"/>
      <c r="BF1296" s="72"/>
      <c r="BG1296" s="72"/>
      <c r="BH1296" s="229"/>
      <c r="BI1296" s="229"/>
      <c r="BJ1296" s="27"/>
      <c r="BK1296" s="27"/>
      <c r="BL1296" s="26"/>
      <c r="BM1296" s="27"/>
      <c r="BN1296" s="23"/>
      <c r="BO1296" s="23"/>
      <c r="BP1296" s="23"/>
      <c r="BQ1296" s="23"/>
      <c r="BR1296" s="27"/>
      <c r="BS1296" s="27"/>
      <c r="BT1296" s="78"/>
      <c r="BU1296" s="229"/>
      <c r="BV1296" s="229"/>
      <c r="BW1296" s="27"/>
      <c r="BX1296" s="27"/>
      <c r="BY1296" s="23"/>
      <c r="BZ1296" s="23"/>
      <c r="CA1296" s="23"/>
      <c r="CB1296" s="27"/>
      <c r="CC1296" s="78"/>
      <c r="CD1296" s="227"/>
      <c r="CE1296" s="227"/>
      <c r="CF1296" s="23"/>
      <c r="CG1296" s="27"/>
      <c r="CH1296" s="23"/>
      <c r="CI1296" s="23"/>
      <c r="CJ1296" s="23"/>
      <c r="CK1296" s="23"/>
      <c r="CL1296" s="23"/>
      <c r="CM1296" s="23"/>
      <c r="CN1296" s="23"/>
      <c r="CO1296" s="23"/>
      <c r="CP1296" s="26"/>
      <c r="CQ1296" s="23"/>
      <c r="CR1296" s="23"/>
      <c r="CS1296" s="23"/>
      <c r="CT1296" s="23"/>
      <c r="CU1296" s="23"/>
      <c r="CV1296" s="23"/>
      <c r="CW1296" s="23"/>
      <c r="CX1296" s="23"/>
      <c r="CY1296" s="23"/>
      <c r="CZ1296" s="61"/>
      <c r="DA1296" s="23"/>
      <c r="DB1296" s="23"/>
      <c r="DC1296" s="23"/>
      <c r="DD1296" s="23"/>
      <c r="DE1296" s="23"/>
      <c r="DF1296" s="23"/>
      <c r="DG1296" s="79"/>
      <c r="DH1296" s="80"/>
      <c r="DI1296" s="79"/>
      <c r="DJ1296" s="81"/>
      <c r="DK1296" s="47"/>
      <c r="DL1296" s="47"/>
      <c r="DM1296" s="47"/>
      <c r="DN1296" s="23"/>
      <c r="DO1296" s="23"/>
    </row>
    <row r="1297" spans="2:127" ht="15" customHeight="1" x14ac:dyDescent="0.3">
      <c r="B1297" s="5"/>
      <c r="C1297" s="5"/>
      <c r="D1297" s="5"/>
      <c r="E1297" s="23"/>
      <c r="F1297" s="29"/>
      <c r="G1297" s="23"/>
      <c r="H1297" s="23"/>
      <c r="I1297" s="23"/>
      <c r="J1297" s="24"/>
      <c r="K1297" s="23"/>
      <c r="L1297" s="24"/>
      <c r="M1297" s="24"/>
      <c r="N1297" s="23"/>
      <c r="O1297" s="23"/>
      <c r="P1297" s="23"/>
      <c r="Q1297" s="23"/>
      <c r="R1297" s="23"/>
      <c r="S1297" s="23"/>
      <c r="T1297" s="23"/>
      <c r="U1297" s="23"/>
      <c r="V1297" s="23"/>
      <c r="W1297" s="29"/>
      <c r="X1297" s="23"/>
      <c r="Y1297" s="23"/>
      <c r="Z1297" s="23"/>
      <c r="AA1297" s="23"/>
      <c r="AB1297" s="23"/>
      <c r="AC1297" s="23"/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7"/>
      <c r="AV1297" s="27"/>
      <c r="AW1297" s="27"/>
      <c r="AX1297" s="28"/>
      <c r="AY1297" s="28"/>
      <c r="AZ1297" s="28"/>
      <c r="BA1297" s="28"/>
      <c r="BB1297" s="28"/>
      <c r="BC1297" s="28"/>
      <c r="BD1297" s="23"/>
      <c r="BE1297" s="72"/>
      <c r="BF1297" s="72"/>
      <c r="BG1297" s="72"/>
      <c r="BH1297" s="229"/>
      <c r="BI1297" s="229"/>
      <c r="BJ1297" s="27"/>
      <c r="BK1297" s="27"/>
      <c r="BL1297" s="26"/>
      <c r="BM1297" s="27"/>
      <c r="BN1297" s="23"/>
      <c r="BO1297" s="23"/>
      <c r="BP1297" s="23"/>
      <c r="BQ1297" s="23"/>
      <c r="BR1297" s="27"/>
      <c r="BS1297" s="27"/>
      <c r="BT1297" s="78"/>
      <c r="BU1297" s="229"/>
      <c r="BV1297" s="229"/>
      <c r="BW1297" s="27"/>
      <c r="BX1297" s="27"/>
      <c r="BY1297" s="23"/>
      <c r="BZ1297" s="23"/>
      <c r="CA1297" s="23"/>
      <c r="CB1297" s="27"/>
      <c r="CC1297" s="78"/>
      <c r="CD1297" s="227"/>
      <c r="CE1297" s="227"/>
      <c r="CF1297" s="23"/>
      <c r="CG1297" s="27"/>
      <c r="CH1297" s="23"/>
      <c r="CI1297" s="23"/>
      <c r="CJ1297" s="23"/>
      <c r="CK1297" s="23"/>
      <c r="CL1297" s="23"/>
      <c r="CM1297" s="23"/>
      <c r="CN1297" s="23"/>
      <c r="CO1297" s="23"/>
      <c r="CP1297" s="26"/>
      <c r="CQ1297" s="23"/>
      <c r="CR1297" s="23"/>
      <c r="CS1297" s="23"/>
      <c r="CT1297" s="23"/>
      <c r="CU1297" s="23"/>
      <c r="CV1297" s="23"/>
      <c r="CW1297" s="23"/>
      <c r="CX1297" s="23"/>
      <c r="CY1297" s="23"/>
      <c r="CZ1297" s="61"/>
      <c r="DA1297" s="23"/>
      <c r="DB1297" s="23"/>
      <c r="DC1297" s="23"/>
      <c r="DD1297" s="23"/>
      <c r="DE1297" s="23"/>
      <c r="DF1297" s="23"/>
      <c r="DG1297" s="79"/>
      <c r="DH1297" s="80"/>
      <c r="DI1297" s="79"/>
      <c r="DJ1297" s="81"/>
      <c r="DK1297" s="47"/>
      <c r="DL1297" s="47"/>
      <c r="DM1297" s="47"/>
      <c r="DN1297" s="23"/>
      <c r="DO1297" s="23"/>
    </row>
    <row r="1298" spans="2:127" ht="15" customHeight="1" x14ac:dyDescent="0.3">
      <c r="B1298" s="5"/>
      <c r="C1298" s="5"/>
      <c r="D1298" s="5"/>
      <c r="E1298" s="23"/>
      <c r="F1298" s="29"/>
      <c r="G1298" s="23"/>
      <c r="H1298" s="23"/>
      <c r="I1298" s="23"/>
      <c r="J1298" s="24"/>
      <c r="K1298" s="23"/>
      <c r="L1298" s="24"/>
      <c r="M1298" s="24"/>
      <c r="N1298" s="23"/>
      <c r="O1298" s="23"/>
      <c r="P1298" s="23"/>
      <c r="Q1298" s="23"/>
      <c r="R1298" s="23"/>
      <c r="S1298" s="23"/>
      <c r="T1298" s="23"/>
      <c r="U1298" s="23"/>
      <c r="V1298" s="23"/>
      <c r="W1298" s="29"/>
      <c r="X1298" s="23"/>
      <c r="Y1298" s="23"/>
      <c r="Z1298" s="23"/>
      <c r="AA1298" s="23"/>
      <c r="AB1298" s="23"/>
      <c r="AC1298" s="23"/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7"/>
      <c r="AV1298" s="27"/>
      <c r="AW1298" s="27"/>
      <c r="AX1298" s="28"/>
      <c r="AY1298" s="28"/>
      <c r="AZ1298" s="28"/>
      <c r="BA1298" s="28"/>
      <c r="BB1298" s="28"/>
      <c r="BC1298" s="28"/>
      <c r="BD1298" s="23"/>
      <c r="BE1298" s="72"/>
      <c r="BF1298" s="72"/>
      <c r="BG1298" s="72"/>
      <c r="BH1298" s="229"/>
      <c r="BI1298" s="229"/>
      <c r="BJ1298" s="27"/>
      <c r="BK1298" s="27"/>
      <c r="BL1298" s="26"/>
      <c r="BM1298" s="27"/>
      <c r="BN1298" s="23"/>
      <c r="BO1298" s="23"/>
      <c r="BP1298" s="23"/>
      <c r="BQ1298" s="23"/>
      <c r="BR1298" s="27"/>
      <c r="BS1298" s="27"/>
      <c r="BT1298" s="78"/>
      <c r="BU1298" s="229"/>
      <c r="BV1298" s="227"/>
      <c r="BW1298" s="27"/>
      <c r="BX1298" s="27"/>
      <c r="BY1298" s="23"/>
      <c r="BZ1298" s="23"/>
      <c r="CA1298" s="23"/>
      <c r="CB1298" s="27"/>
      <c r="CC1298" s="78"/>
      <c r="CD1298" s="229"/>
      <c r="CE1298" s="229"/>
      <c r="CF1298" s="23"/>
      <c r="CG1298" s="27"/>
      <c r="CH1298" s="23"/>
      <c r="CI1298" s="23"/>
      <c r="CJ1298" s="23"/>
      <c r="CK1298" s="23"/>
      <c r="CL1298" s="23"/>
      <c r="CM1298" s="23"/>
      <c r="CN1298" s="23"/>
      <c r="CO1298" s="23"/>
      <c r="CP1298" s="26"/>
      <c r="CQ1298" s="23"/>
      <c r="CR1298" s="23"/>
      <c r="CS1298" s="23"/>
      <c r="CT1298" s="23"/>
      <c r="CU1298" s="23"/>
      <c r="CV1298" s="23"/>
      <c r="CW1298" s="23"/>
      <c r="CX1298" s="23"/>
      <c r="CY1298" s="23"/>
      <c r="CZ1298" s="61"/>
      <c r="DA1298" s="23"/>
      <c r="DB1298" s="23"/>
      <c r="DC1298" s="23"/>
      <c r="DD1298" s="23"/>
      <c r="DE1298" s="23"/>
      <c r="DF1298" s="23"/>
      <c r="DG1298" s="79"/>
      <c r="DH1298" s="80"/>
      <c r="DI1298" s="79"/>
      <c r="DJ1298" s="81"/>
      <c r="DK1298" s="47"/>
      <c r="DL1298" s="47"/>
      <c r="DM1298" s="47"/>
      <c r="DN1298" s="23"/>
      <c r="DO1298" s="23"/>
    </row>
    <row r="1299" spans="2:127" ht="15" customHeight="1" x14ac:dyDescent="0.3">
      <c r="B1299" s="5"/>
      <c r="C1299" s="5"/>
      <c r="D1299" s="5"/>
      <c r="E1299" s="23"/>
      <c r="F1299" s="23"/>
      <c r="G1299" s="23"/>
      <c r="H1299" s="23"/>
      <c r="I1299" s="23"/>
      <c r="J1299" s="24"/>
      <c r="K1299" s="23"/>
      <c r="L1299" s="24"/>
      <c r="M1299" s="24"/>
      <c r="N1299" s="23"/>
      <c r="O1299" s="23"/>
      <c r="P1299" s="23"/>
      <c r="Q1299" s="23"/>
      <c r="R1299" s="23"/>
      <c r="S1299" s="23"/>
      <c r="T1299" s="23"/>
      <c r="U1299" s="23"/>
      <c r="V1299" s="23"/>
      <c r="W1299" s="29"/>
      <c r="X1299" s="23"/>
      <c r="Y1299" s="23"/>
      <c r="Z1299" s="23"/>
      <c r="AA1299" s="23"/>
      <c r="AB1299" s="23"/>
      <c r="AC1299" s="23"/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7"/>
      <c r="AV1299" s="27"/>
      <c r="AW1299" s="27"/>
      <c r="AX1299" s="28"/>
      <c r="AY1299" s="28"/>
      <c r="AZ1299" s="28"/>
      <c r="BA1299" s="28"/>
      <c r="BB1299" s="28"/>
      <c r="BC1299" s="28"/>
      <c r="BD1299" s="23"/>
      <c r="BE1299" s="72"/>
      <c r="BF1299" s="72"/>
      <c r="BG1299" s="72"/>
      <c r="BH1299" s="229"/>
      <c r="BI1299" s="229"/>
      <c r="BJ1299" s="27"/>
      <c r="BK1299" s="27"/>
      <c r="BL1299" s="26"/>
      <c r="BM1299" s="27"/>
      <c r="BN1299" s="23"/>
      <c r="BO1299" s="23"/>
      <c r="BP1299" s="23"/>
      <c r="BQ1299" s="23"/>
      <c r="BR1299" s="27"/>
      <c r="BS1299" s="27"/>
      <c r="BT1299" s="78"/>
      <c r="BU1299" s="229"/>
      <c r="BV1299" s="229"/>
      <c r="BW1299" s="27"/>
      <c r="BX1299" s="27"/>
      <c r="BY1299" s="23"/>
      <c r="BZ1299" s="23"/>
      <c r="CA1299" s="23"/>
      <c r="CB1299" s="27"/>
      <c r="CC1299" s="78"/>
      <c r="CD1299" s="229"/>
      <c r="CE1299" s="229"/>
      <c r="CF1299" s="23"/>
      <c r="CG1299" s="27"/>
      <c r="CH1299" s="23"/>
      <c r="CI1299" s="23"/>
      <c r="CJ1299" s="23"/>
      <c r="CK1299" s="23"/>
      <c r="CL1299" s="23"/>
      <c r="CM1299" s="23"/>
      <c r="CN1299" s="23"/>
      <c r="CO1299" s="23"/>
      <c r="CP1299" s="26"/>
      <c r="CQ1299" s="23"/>
      <c r="CR1299" s="23"/>
      <c r="CS1299" s="23"/>
      <c r="CT1299" s="23"/>
      <c r="CU1299" s="23"/>
      <c r="CV1299" s="23"/>
      <c r="CW1299" s="23"/>
      <c r="CX1299" s="23"/>
      <c r="CY1299" s="23"/>
      <c r="CZ1299" s="61"/>
      <c r="DA1299" s="23"/>
      <c r="DB1299" s="23"/>
      <c r="DC1299" s="23"/>
      <c r="DD1299" s="23"/>
      <c r="DE1299" s="23"/>
      <c r="DF1299" s="23"/>
      <c r="DG1299" s="79"/>
      <c r="DH1299" s="80"/>
      <c r="DI1299" s="79"/>
      <c r="DJ1299" s="81"/>
      <c r="DK1299" s="47"/>
      <c r="DL1299" s="47"/>
      <c r="DM1299" s="47"/>
      <c r="DN1299" s="23"/>
      <c r="DO1299" s="23"/>
    </row>
    <row r="1300" spans="2:127" ht="15" customHeight="1" x14ac:dyDescent="0.3">
      <c r="B1300" s="5"/>
      <c r="C1300" s="5"/>
      <c r="D1300" s="5"/>
      <c r="E1300" s="23"/>
      <c r="F1300" s="23"/>
      <c r="G1300" s="23"/>
      <c r="H1300" s="23"/>
      <c r="I1300" s="23"/>
      <c r="J1300" s="24"/>
      <c r="K1300" s="23"/>
      <c r="L1300" s="24"/>
      <c r="M1300" s="24"/>
      <c r="N1300" s="23"/>
      <c r="O1300" s="23"/>
      <c r="P1300" s="23"/>
      <c r="Q1300" s="23"/>
      <c r="R1300" s="23"/>
      <c r="S1300" s="23"/>
      <c r="T1300" s="23"/>
      <c r="U1300" s="23"/>
      <c r="V1300" s="23"/>
      <c r="W1300" s="29"/>
      <c r="X1300" s="23"/>
      <c r="Y1300" s="23"/>
      <c r="Z1300" s="23"/>
      <c r="AA1300" s="23"/>
      <c r="AB1300" s="23"/>
      <c r="AC1300" s="23"/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7"/>
      <c r="AV1300" s="27"/>
      <c r="AW1300" s="27"/>
      <c r="AX1300" s="28"/>
      <c r="AY1300" s="28"/>
      <c r="AZ1300" s="28"/>
      <c r="BA1300" s="28"/>
      <c r="BB1300" s="28"/>
      <c r="BC1300" s="28"/>
      <c r="BD1300" s="23"/>
      <c r="BE1300" s="72"/>
      <c r="BF1300" s="72"/>
      <c r="BG1300" s="72"/>
      <c r="BH1300" s="229"/>
      <c r="BI1300" s="229"/>
      <c r="BJ1300" s="27"/>
      <c r="BK1300" s="27"/>
      <c r="BL1300" s="26"/>
      <c r="BM1300" s="27"/>
      <c r="BN1300" s="23"/>
      <c r="BO1300" s="23"/>
      <c r="BP1300" s="23"/>
      <c r="BQ1300" s="23"/>
      <c r="BR1300" s="27"/>
      <c r="BS1300" s="27"/>
      <c r="BT1300" s="78"/>
      <c r="BU1300" s="229"/>
      <c r="BV1300" s="229"/>
      <c r="BW1300" s="27"/>
      <c r="BX1300" s="27"/>
      <c r="BY1300" s="23"/>
      <c r="BZ1300" s="23"/>
      <c r="CA1300" s="23"/>
      <c r="CB1300" s="27"/>
      <c r="CC1300" s="78"/>
      <c r="CD1300" s="229"/>
      <c r="CE1300" s="229"/>
      <c r="CF1300" s="23"/>
      <c r="CG1300" s="27"/>
      <c r="CH1300" s="23"/>
      <c r="CI1300" s="23"/>
      <c r="CJ1300" s="23"/>
      <c r="CK1300" s="23"/>
      <c r="CL1300" s="23"/>
      <c r="CM1300" s="23"/>
      <c r="CN1300" s="23"/>
      <c r="CO1300" s="23"/>
      <c r="CP1300" s="26"/>
      <c r="CQ1300" s="23"/>
      <c r="CR1300" s="23"/>
      <c r="CS1300" s="23"/>
      <c r="CT1300" s="23"/>
      <c r="CU1300" s="23"/>
      <c r="CV1300" s="23"/>
      <c r="CW1300" s="23"/>
      <c r="CX1300" s="23"/>
      <c r="CY1300" s="23"/>
      <c r="CZ1300" s="61"/>
      <c r="DA1300" s="23"/>
      <c r="DB1300" s="23"/>
      <c r="DC1300" s="23"/>
      <c r="DD1300" s="23"/>
      <c r="DE1300" s="23"/>
      <c r="DF1300" s="23"/>
      <c r="DG1300" s="79"/>
      <c r="DH1300" s="80"/>
      <c r="DI1300" s="79"/>
      <c r="DJ1300" s="81"/>
      <c r="DK1300" s="47"/>
      <c r="DL1300" s="47"/>
      <c r="DM1300" s="47"/>
      <c r="DN1300" s="23"/>
      <c r="DO1300" s="23"/>
    </row>
    <row r="1301" spans="2:127" ht="15" customHeight="1" x14ac:dyDescent="0.3">
      <c r="B1301" s="5"/>
      <c r="C1301" s="5"/>
      <c r="D1301" s="5"/>
      <c r="E1301" s="23"/>
      <c r="F1301" s="23"/>
      <c r="G1301" s="23"/>
      <c r="H1301" s="23"/>
      <c r="I1301" s="23"/>
      <c r="J1301" s="24"/>
      <c r="K1301" s="23"/>
      <c r="L1301" s="24"/>
      <c r="M1301" s="24"/>
      <c r="N1301" s="23"/>
      <c r="O1301" s="23"/>
      <c r="P1301" s="23"/>
      <c r="Q1301" s="23"/>
      <c r="R1301" s="23"/>
      <c r="S1301" s="23"/>
      <c r="T1301" s="23"/>
      <c r="U1301" s="23"/>
      <c r="V1301" s="23"/>
      <c r="W1301" s="29"/>
      <c r="X1301" s="23"/>
      <c r="Y1301" s="23"/>
      <c r="Z1301" s="23"/>
      <c r="AA1301" s="23"/>
      <c r="AB1301" s="23"/>
      <c r="AC1301" s="23"/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7"/>
      <c r="AV1301" s="27"/>
      <c r="AW1301" s="27"/>
      <c r="AX1301" s="28"/>
      <c r="AY1301" s="28"/>
      <c r="AZ1301" s="28"/>
      <c r="BA1301" s="28"/>
      <c r="BB1301" s="28"/>
      <c r="BC1301" s="28"/>
      <c r="BD1301" s="23"/>
      <c r="BE1301" s="72"/>
      <c r="BF1301" s="72"/>
      <c r="BG1301" s="72"/>
      <c r="BH1301" s="229"/>
      <c r="BI1301" s="229"/>
      <c r="BJ1301" s="27"/>
      <c r="BK1301" s="27"/>
      <c r="BL1301" s="26"/>
      <c r="BM1301" s="27"/>
      <c r="BN1301" s="23"/>
      <c r="BO1301" s="23"/>
      <c r="BP1301" s="23"/>
      <c r="BQ1301" s="23"/>
      <c r="BR1301" s="27"/>
      <c r="BS1301" s="27"/>
      <c r="BT1301" s="78"/>
      <c r="BU1301" s="229"/>
      <c r="BV1301" s="229"/>
      <c r="BW1301" s="27"/>
      <c r="BX1301" s="27"/>
      <c r="BY1301" s="23"/>
      <c r="BZ1301" s="23"/>
      <c r="CA1301" s="23"/>
      <c r="CB1301" s="27"/>
      <c r="CC1301" s="78"/>
      <c r="CD1301" s="227"/>
      <c r="CE1301" s="227"/>
      <c r="CF1301" s="23"/>
      <c r="CG1301" s="27"/>
      <c r="CH1301" s="23"/>
      <c r="CI1301" s="23"/>
      <c r="CJ1301" s="23"/>
      <c r="CK1301" s="23"/>
      <c r="CL1301" s="23"/>
      <c r="CM1301" s="23"/>
      <c r="CN1301" s="23"/>
      <c r="CO1301" s="23"/>
      <c r="CP1301" s="26"/>
      <c r="CQ1301" s="23"/>
      <c r="CR1301" s="23"/>
      <c r="CS1301" s="23"/>
      <c r="CT1301" s="23"/>
      <c r="CU1301" s="23"/>
      <c r="CV1301" s="23"/>
      <c r="CW1301" s="23"/>
      <c r="CX1301" s="23"/>
      <c r="CY1301" s="23"/>
      <c r="CZ1301" s="61"/>
      <c r="DA1301" s="23"/>
      <c r="DB1301" s="23"/>
      <c r="DC1301" s="23"/>
      <c r="DD1301" s="23"/>
      <c r="DE1301" s="23"/>
      <c r="DF1301" s="23"/>
      <c r="DG1301" s="79"/>
      <c r="DH1301" s="80"/>
      <c r="DI1301" s="79"/>
      <c r="DJ1301" s="81"/>
      <c r="DK1301" s="47"/>
      <c r="DL1301" s="47"/>
      <c r="DM1301" s="47"/>
      <c r="DN1301" s="23"/>
      <c r="DO1301" s="23"/>
    </row>
    <row r="1302" spans="2:127" ht="15" customHeight="1" x14ac:dyDescent="0.3">
      <c r="B1302" s="5"/>
      <c r="C1302" s="5"/>
      <c r="D1302" s="5"/>
      <c r="E1302" s="23"/>
      <c r="F1302" s="23"/>
      <c r="G1302" s="23"/>
      <c r="H1302" s="23"/>
      <c r="I1302" s="23"/>
      <c r="J1302" s="24"/>
      <c r="K1302" s="23"/>
      <c r="L1302" s="24"/>
      <c r="M1302" s="24"/>
      <c r="N1302" s="23"/>
      <c r="O1302" s="23"/>
      <c r="P1302" s="23"/>
      <c r="Q1302" s="23"/>
      <c r="R1302" s="23"/>
      <c r="S1302" s="23"/>
      <c r="T1302" s="23"/>
      <c r="U1302" s="23"/>
      <c r="V1302" s="23"/>
      <c r="W1302" s="29"/>
      <c r="X1302" s="23"/>
      <c r="Y1302" s="23"/>
      <c r="Z1302" s="23"/>
      <c r="AA1302" s="23"/>
      <c r="AB1302" s="23"/>
      <c r="AC1302" s="23"/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7"/>
      <c r="AV1302" s="27"/>
      <c r="AW1302" s="27"/>
      <c r="AX1302" s="28"/>
      <c r="AY1302" s="28"/>
      <c r="AZ1302" s="28"/>
      <c r="BA1302" s="28"/>
      <c r="BB1302" s="28"/>
      <c r="BC1302" s="28"/>
      <c r="BD1302" s="23"/>
      <c r="BE1302" s="72"/>
      <c r="BF1302" s="72"/>
      <c r="BG1302" s="72"/>
      <c r="BH1302" s="227"/>
      <c r="BI1302" s="227"/>
      <c r="BJ1302" s="27"/>
      <c r="BK1302" s="27"/>
      <c r="BL1302" s="26"/>
      <c r="BM1302" s="27"/>
      <c r="BN1302" s="23"/>
      <c r="BO1302" s="23"/>
      <c r="BP1302" s="23"/>
      <c r="BQ1302" s="23"/>
      <c r="BR1302" s="27"/>
      <c r="BS1302" s="27"/>
      <c r="BT1302" s="78"/>
      <c r="BU1302" s="229"/>
      <c r="BV1302" s="229"/>
      <c r="BW1302" s="27"/>
      <c r="BX1302" s="27"/>
      <c r="BY1302" s="23"/>
      <c r="BZ1302" s="23"/>
      <c r="CA1302" s="23"/>
      <c r="CB1302" s="27"/>
      <c r="CC1302" s="78"/>
      <c r="CD1302" s="229"/>
      <c r="CE1302" s="229"/>
      <c r="CF1302" s="23"/>
      <c r="CG1302" s="27"/>
      <c r="CH1302" s="23"/>
      <c r="CI1302" s="23"/>
      <c r="CJ1302" s="23"/>
      <c r="CK1302" s="23"/>
      <c r="CL1302" s="23"/>
      <c r="CM1302" s="23"/>
      <c r="CN1302" s="23"/>
      <c r="CO1302" s="23"/>
      <c r="CP1302" s="26"/>
      <c r="CQ1302" s="23"/>
      <c r="CR1302" s="23"/>
      <c r="CS1302" s="23"/>
      <c r="CT1302" s="23"/>
      <c r="CU1302" s="23"/>
      <c r="CV1302" s="23"/>
      <c r="CW1302" s="23"/>
      <c r="CX1302" s="23"/>
      <c r="CY1302" s="23"/>
      <c r="CZ1302" s="61"/>
      <c r="DA1302" s="23"/>
      <c r="DB1302" s="23"/>
      <c r="DC1302" s="23"/>
      <c r="DD1302" s="23"/>
      <c r="DE1302" s="23"/>
      <c r="DF1302" s="23"/>
      <c r="DG1302" s="79"/>
      <c r="DH1302" s="80"/>
      <c r="DI1302" s="79"/>
      <c r="DJ1302" s="81"/>
      <c r="DK1302" s="47"/>
      <c r="DL1302" s="47"/>
      <c r="DM1302" s="47"/>
      <c r="DN1302" s="23"/>
      <c r="DO1302" s="23"/>
    </row>
    <row r="1303" spans="2:127" ht="15" customHeight="1" x14ac:dyDescent="0.3">
      <c r="B1303" s="5"/>
      <c r="C1303" s="5"/>
      <c r="D1303" s="5"/>
      <c r="E1303" s="23"/>
      <c r="F1303" s="23"/>
      <c r="G1303" s="23"/>
      <c r="H1303" s="23"/>
      <c r="I1303" s="23"/>
      <c r="J1303" s="24"/>
      <c r="K1303" s="23"/>
      <c r="L1303" s="24"/>
      <c r="M1303" s="24"/>
      <c r="N1303" s="23"/>
      <c r="O1303" s="23"/>
      <c r="P1303" s="23"/>
      <c r="Q1303" s="23"/>
      <c r="R1303" s="23"/>
      <c r="S1303" s="23"/>
      <c r="T1303" s="23"/>
      <c r="U1303" s="23"/>
      <c r="V1303" s="23"/>
      <c r="W1303" s="29"/>
      <c r="X1303" s="23"/>
      <c r="Y1303" s="23"/>
      <c r="Z1303" s="23"/>
      <c r="AA1303" s="23"/>
      <c r="AB1303" s="23"/>
      <c r="AC1303" s="23"/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7"/>
      <c r="AV1303" s="27"/>
      <c r="AW1303" s="27"/>
      <c r="AX1303" s="28"/>
      <c r="AY1303" s="28"/>
      <c r="AZ1303" s="28"/>
      <c r="BA1303" s="28"/>
      <c r="BB1303" s="28"/>
      <c r="BC1303" s="28"/>
      <c r="BD1303" s="23"/>
      <c r="BE1303" s="72"/>
      <c r="BF1303" s="72"/>
      <c r="BG1303" s="72"/>
      <c r="BH1303" s="229"/>
      <c r="BI1303" s="229"/>
      <c r="BJ1303" s="27"/>
      <c r="BK1303" s="27"/>
      <c r="BL1303" s="26"/>
      <c r="BM1303" s="27"/>
      <c r="BN1303" s="23"/>
      <c r="BO1303" s="23"/>
      <c r="BP1303" s="23"/>
      <c r="BQ1303" s="23"/>
      <c r="BR1303" s="27"/>
      <c r="BS1303" s="27"/>
      <c r="BT1303" s="78"/>
      <c r="BU1303" s="229"/>
      <c r="BV1303" s="229"/>
      <c r="BW1303" s="27"/>
      <c r="BX1303" s="27"/>
      <c r="BY1303" s="23"/>
      <c r="BZ1303" s="23"/>
      <c r="CA1303" s="23"/>
      <c r="CB1303" s="27"/>
      <c r="CC1303" s="78"/>
      <c r="CD1303" s="229"/>
      <c r="CE1303" s="229"/>
      <c r="CF1303" s="23"/>
      <c r="CG1303" s="27"/>
      <c r="CH1303" s="23"/>
      <c r="CI1303" s="23"/>
      <c r="CJ1303" s="23"/>
      <c r="CK1303" s="23"/>
      <c r="CL1303" s="23"/>
      <c r="CM1303" s="23"/>
      <c r="CN1303" s="23"/>
      <c r="CO1303" s="23"/>
      <c r="CP1303" s="26"/>
      <c r="CQ1303" s="23"/>
      <c r="CR1303" s="23"/>
      <c r="CS1303" s="23"/>
      <c r="CT1303" s="23"/>
      <c r="CU1303" s="23"/>
      <c r="CV1303" s="23"/>
      <c r="CW1303" s="23"/>
      <c r="CX1303" s="23"/>
      <c r="CY1303" s="23"/>
      <c r="CZ1303" s="61"/>
      <c r="DA1303" s="23"/>
      <c r="DB1303" s="23"/>
      <c r="DC1303" s="23"/>
      <c r="DD1303" s="23"/>
      <c r="DE1303" s="23"/>
      <c r="DF1303" s="23"/>
      <c r="DG1303" s="79"/>
      <c r="DH1303" s="80"/>
      <c r="DI1303" s="79"/>
      <c r="DJ1303" s="81"/>
      <c r="DK1303" s="47"/>
      <c r="DL1303" s="47"/>
      <c r="DM1303" s="47"/>
      <c r="DN1303" s="23"/>
      <c r="DO1303" s="23"/>
    </row>
    <row r="1304" spans="2:127" ht="15" customHeight="1" x14ac:dyDescent="0.3">
      <c r="B1304" s="5"/>
      <c r="C1304" s="5"/>
      <c r="D1304" s="5"/>
      <c r="E1304" s="23"/>
      <c r="F1304" s="23"/>
      <c r="G1304" s="23"/>
      <c r="H1304" s="23"/>
      <c r="I1304" s="23"/>
      <c r="J1304" s="24"/>
      <c r="K1304" s="23"/>
      <c r="L1304" s="24"/>
      <c r="M1304" s="24"/>
      <c r="N1304" s="23"/>
      <c r="O1304" s="23"/>
      <c r="P1304" s="23"/>
      <c r="Q1304" s="23"/>
      <c r="R1304" s="23"/>
      <c r="S1304" s="23"/>
      <c r="T1304" s="23"/>
      <c r="U1304" s="23"/>
      <c r="V1304" s="23"/>
      <c r="W1304" s="29"/>
      <c r="X1304" s="23"/>
      <c r="Y1304" s="23"/>
      <c r="Z1304" s="23"/>
      <c r="AA1304" s="23"/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7"/>
      <c r="AV1304" s="27"/>
      <c r="AW1304" s="27"/>
      <c r="AX1304" s="28"/>
      <c r="AY1304" s="28"/>
      <c r="AZ1304" s="28"/>
      <c r="BA1304" s="28"/>
      <c r="BB1304" s="28"/>
      <c r="BC1304" s="28"/>
      <c r="BD1304" s="23"/>
      <c r="BE1304" s="72"/>
      <c r="BF1304" s="72"/>
      <c r="BG1304" s="72"/>
      <c r="BH1304" s="229"/>
      <c r="BI1304" s="229"/>
      <c r="BJ1304" s="27"/>
      <c r="BK1304" s="27"/>
      <c r="BL1304" s="26"/>
      <c r="BM1304" s="27"/>
      <c r="BN1304" s="23"/>
      <c r="BO1304" s="23"/>
      <c r="BP1304" s="23"/>
      <c r="BQ1304" s="23"/>
      <c r="BR1304" s="27"/>
      <c r="BS1304" s="27"/>
      <c r="BT1304" s="78"/>
      <c r="BU1304" s="229"/>
      <c r="BV1304" s="229"/>
      <c r="BW1304" s="27"/>
      <c r="BX1304" s="27"/>
      <c r="BY1304" s="23"/>
      <c r="BZ1304" s="23"/>
      <c r="CA1304" s="23"/>
      <c r="CB1304" s="27"/>
      <c r="CC1304" s="78"/>
      <c r="CD1304" s="229"/>
      <c r="CE1304" s="229"/>
      <c r="CF1304" s="23"/>
      <c r="CG1304" s="27"/>
      <c r="CH1304" s="23"/>
      <c r="CI1304" s="23"/>
      <c r="CJ1304" s="23"/>
      <c r="CK1304" s="23"/>
      <c r="CL1304" s="23"/>
      <c r="CM1304" s="23"/>
      <c r="CN1304" s="23"/>
      <c r="CO1304" s="23"/>
      <c r="CP1304" s="26"/>
      <c r="CQ1304" s="23"/>
      <c r="CR1304" s="23"/>
      <c r="CS1304" s="23"/>
      <c r="CT1304" s="23"/>
      <c r="CU1304" s="23"/>
      <c r="CV1304" s="23"/>
      <c r="CW1304" s="23"/>
      <c r="CX1304" s="23"/>
      <c r="CY1304" s="23"/>
      <c r="CZ1304" s="61"/>
      <c r="DA1304" s="23"/>
      <c r="DB1304" s="23"/>
      <c r="DC1304" s="23"/>
      <c r="DD1304" s="23"/>
      <c r="DE1304" s="23"/>
      <c r="DF1304" s="23"/>
      <c r="DG1304" s="79"/>
      <c r="DH1304" s="80"/>
      <c r="DI1304" s="79"/>
      <c r="DJ1304" s="81"/>
      <c r="DK1304" s="47"/>
      <c r="DL1304" s="47"/>
      <c r="DM1304" s="47"/>
      <c r="DN1304" s="23"/>
      <c r="DO1304" s="23"/>
    </row>
    <row r="1305" spans="2:127" ht="15" customHeight="1" x14ac:dyDescent="0.3">
      <c r="B1305" s="5"/>
      <c r="C1305" s="5"/>
      <c r="D1305" s="5"/>
      <c r="E1305" s="23"/>
      <c r="F1305" s="23"/>
      <c r="G1305" s="23"/>
      <c r="H1305" s="23"/>
      <c r="I1305" s="23"/>
      <c r="J1305" s="24"/>
      <c r="K1305" s="23"/>
      <c r="L1305" s="24"/>
      <c r="M1305" s="24"/>
      <c r="N1305" s="23"/>
      <c r="O1305" s="23"/>
      <c r="P1305" s="23"/>
      <c r="Q1305" s="23"/>
      <c r="R1305" s="23"/>
      <c r="S1305" s="23"/>
      <c r="T1305" s="23"/>
      <c r="U1305" s="23"/>
      <c r="V1305" s="23"/>
      <c r="W1305" s="29"/>
      <c r="X1305" s="23"/>
      <c r="Y1305" s="23"/>
      <c r="Z1305" s="23"/>
      <c r="AA1305" s="23"/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7"/>
      <c r="AV1305" s="27"/>
      <c r="AW1305" s="27"/>
      <c r="AX1305" s="28"/>
      <c r="AY1305" s="28"/>
      <c r="AZ1305" s="28"/>
      <c r="BA1305" s="28"/>
      <c r="BB1305" s="28"/>
      <c r="BC1305" s="28"/>
      <c r="BD1305" s="23"/>
      <c r="BE1305" s="72"/>
      <c r="BF1305" s="72"/>
      <c r="BG1305" s="72"/>
      <c r="BH1305" s="229"/>
      <c r="BI1305" s="229"/>
      <c r="BJ1305" s="27"/>
      <c r="BK1305" s="27"/>
      <c r="BL1305" s="26"/>
      <c r="BM1305" s="27"/>
      <c r="BN1305" s="23"/>
      <c r="BO1305" s="23"/>
      <c r="BP1305" s="23"/>
      <c r="BQ1305" s="23"/>
      <c r="BR1305" s="27"/>
      <c r="BS1305" s="27"/>
      <c r="BT1305" s="78"/>
      <c r="BU1305" s="229"/>
      <c r="BV1305" s="229"/>
      <c r="BW1305" s="27"/>
      <c r="BX1305" s="27"/>
      <c r="BY1305" s="23"/>
      <c r="BZ1305" s="23"/>
      <c r="CA1305" s="23"/>
      <c r="CB1305" s="27"/>
      <c r="CC1305" s="78"/>
      <c r="CD1305" s="229"/>
      <c r="CE1305" s="229"/>
      <c r="CF1305" s="23"/>
      <c r="CG1305" s="27"/>
      <c r="CH1305" s="23"/>
      <c r="CI1305" s="23"/>
      <c r="CJ1305" s="23"/>
      <c r="CK1305" s="23"/>
      <c r="CL1305" s="23"/>
      <c r="CM1305" s="23"/>
      <c r="CN1305" s="23"/>
      <c r="CO1305" s="23"/>
      <c r="CP1305" s="26"/>
      <c r="CQ1305" s="23"/>
      <c r="CR1305" s="23"/>
      <c r="CS1305" s="53"/>
      <c r="CT1305" s="23"/>
      <c r="CU1305" s="23"/>
      <c r="CV1305" s="23"/>
      <c r="CW1305" s="23"/>
      <c r="CX1305" s="23"/>
      <c r="CY1305" s="23"/>
      <c r="CZ1305" s="61"/>
      <c r="DA1305" s="23"/>
      <c r="DB1305" s="23"/>
      <c r="DC1305" s="23"/>
      <c r="DD1305" s="23"/>
      <c r="DE1305" s="23"/>
      <c r="DF1305" s="23"/>
      <c r="DG1305" s="79"/>
      <c r="DH1305" s="80"/>
      <c r="DI1305" s="79"/>
      <c r="DJ1305" s="81"/>
      <c r="DK1305" s="47"/>
      <c r="DL1305" s="47"/>
      <c r="DM1305" s="47"/>
      <c r="DN1305" s="23"/>
      <c r="DO1305" s="23"/>
      <c r="DP1305" s="5"/>
      <c r="DQ1305" s="5"/>
      <c r="DR1305" s="5"/>
      <c r="DS1305" s="5"/>
      <c r="DT1305" s="5"/>
      <c r="DU1305" s="5"/>
      <c r="DV1305" s="5"/>
      <c r="DW1305" s="5"/>
    </row>
    <row r="1306" spans="2:127" ht="15" customHeight="1" x14ac:dyDescent="0.3">
      <c r="B1306" s="5"/>
      <c r="C1306" s="5"/>
      <c r="D1306" s="5"/>
      <c r="E1306" s="23"/>
      <c r="F1306" s="23"/>
      <c r="G1306" s="23"/>
      <c r="H1306" s="23"/>
      <c r="I1306" s="23"/>
      <c r="J1306" s="24"/>
      <c r="K1306" s="23"/>
      <c r="L1306" s="24"/>
      <c r="M1306" s="24"/>
      <c r="N1306" s="23"/>
      <c r="O1306" s="23"/>
      <c r="P1306" s="23"/>
      <c r="Q1306" s="23"/>
      <c r="R1306" s="23"/>
      <c r="S1306" s="23"/>
      <c r="T1306" s="23"/>
      <c r="U1306" s="23"/>
      <c r="V1306" s="23"/>
      <c r="W1306" s="29"/>
      <c r="X1306" s="23"/>
      <c r="Y1306" s="23"/>
      <c r="Z1306" s="23"/>
      <c r="AA1306" s="23"/>
      <c r="AB1306" s="23"/>
      <c r="AC1306" s="23"/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7"/>
      <c r="AV1306" s="27"/>
      <c r="AW1306" s="27"/>
      <c r="AX1306" s="28"/>
      <c r="AY1306" s="28"/>
      <c r="AZ1306" s="28"/>
      <c r="BA1306" s="28"/>
      <c r="BB1306" s="28"/>
      <c r="BC1306" s="28"/>
      <c r="BD1306" s="23"/>
      <c r="BE1306" s="72"/>
      <c r="BF1306" s="72"/>
      <c r="BG1306" s="72"/>
      <c r="BH1306" s="229"/>
      <c r="BI1306" s="229"/>
      <c r="BJ1306" s="27"/>
      <c r="BK1306" s="27"/>
      <c r="BL1306" s="26"/>
      <c r="BM1306" s="27"/>
      <c r="BN1306" s="23"/>
      <c r="BO1306" s="23"/>
      <c r="BP1306" s="23"/>
      <c r="BQ1306" s="23"/>
      <c r="BR1306" s="27"/>
      <c r="BS1306" s="27"/>
      <c r="BT1306" s="78"/>
      <c r="BU1306" s="229"/>
      <c r="BV1306" s="229"/>
      <c r="BW1306" s="27"/>
      <c r="BX1306" s="27"/>
      <c r="BY1306" s="23"/>
      <c r="BZ1306" s="23"/>
      <c r="CA1306" s="23"/>
      <c r="CB1306" s="27"/>
      <c r="CC1306" s="78"/>
      <c r="CD1306" s="229"/>
      <c r="CE1306" s="229"/>
      <c r="CF1306" s="23"/>
      <c r="CG1306" s="27"/>
      <c r="CH1306" s="23"/>
      <c r="CI1306" s="23"/>
      <c r="CJ1306" s="23"/>
      <c r="CK1306" s="23"/>
      <c r="CL1306" s="23"/>
      <c r="CM1306" s="23"/>
      <c r="CN1306" s="23"/>
      <c r="CO1306" s="23"/>
      <c r="CP1306" s="26"/>
      <c r="CQ1306" s="23"/>
      <c r="CR1306" s="23"/>
      <c r="CS1306" s="53"/>
      <c r="CT1306" s="23"/>
      <c r="CU1306" s="23"/>
      <c r="CV1306" s="23"/>
      <c r="CW1306" s="23"/>
      <c r="CX1306" s="23"/>
      <c r="CY1306" s="23"/>
      <c r="CZ1306" s="61"/>
      <c r="DA1306" s="23"/>
      <c r="DB1306" s="23"/>
      <c r="DC1306" s="23"/>
      <c r="DD1306" s="23"/>
      <c r="DE1306" s="23"/>
      <c r="DF1306" s="23"/>
      <c r="DG1306" s="79"/>
      <c r="DH1306" s="80"/>
      <c r="DI1306" s="79"/>
      <c r="DJ1306" s="81"/>
      <c r="DK1306" s="47"/>
      <c r="DL1306" s="47"/>
      <c r="DM1306" s="47"/>
      <c r="DN1306" s="23"/>
      <c r="DO1306" s="23"/>
      <c r="DP1306" s="5"/>
      <c r="DQ1306" s="5"/>
      <c r="DR1306" s="5"/>
      <c r="DS1306" s="5"/>
      <c r="DT1306" s="5"/>
      <c r="DU1306" s="5"/>
      <c r="DV1306" s="5"/>
      <c r="DW1306" s="5"/>
    </row>
    <row r="1307" spans="2:127" ht="15" customHeight="1" x14ac:dyDescent="0.3">
      <c r="B1307" s="5"/>
      <c r="C1307" s="5"/>
      <c r="D1307" s="5"/>
      <c r="E1307" s="23"/>
      <c r="F1307" s="23"/>
      <c r="G1307" s="23"/>
      <c r="H1307" s="23"/>
      <c r="I1307" s="23"/>
      <c r="J1307" s="24"/>
      <c r="K1307" s="23"/>
      <c r="L1307" s="24"/>
      <c r="M1307" s="24"/>
      <c r="N1307" s="23"/>
      <c r="O1307" s="23"/>
      <c r="P1307" s="23"/>
      <c r="Q1307" s="23"/>
      <c r="R1307" s="23"/>
      <c r="S1307" s="23"/>
      <c r="T1307" s="23"/>
      <c r="U1307" s="23"/>
      <c r="V1307" s="23"/>
      <c r="W1307" s="29"/>
      <c r="X1307" s="23"/>
      <c r="Y1307" s="23"/>
      <c r="Z1307" s="23"/>
      <c r="AA1307" s="23"/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7"/>
      <c r="AV1307" s="27"/>
      <c r="AW1307" s="27"/>
      <c r="AX1307" s="28"/>
      <c r="AY1307" s="28"/>
      <c r="AZ1307" s="28"/>
      <c r="BA1307" s="28"/>
      <c r="BB1307" s="28"/>
      <c r="BC1307" s="28"/>
      <c r="BD1307" s="23"/>
      <c r="BE1307" s="72"/>
      <c r="BF1307" s="72"/>
      <c r="BG1307" s="72"/>
      <c r="BH1307" s="229"/>
      <c r="BI1307" s="229"/>
      <c r="BJ1307" s="27"/>
      <c r="BK1307" s="27"/>
      <c r="BL1307" s="26"/>
      <c r="BM1307" s="27"/>
      <c r="BN1307" s="23"/>
      <c r="BO1307" s="23"/>
      <c r="BP1307" s="23"/>
      <c r="BQ1307" s="23"/>
      <c r="BR1307" s="27"/>
      <c r="BS1307" s="27"/>
      <c r="BT1307" s="78"/>
      <c r="BU1307" s="229"/>
      <c r="BV1307" s="229"/>
      <c r="BW1307" s="27"/>
      <c r="BX1307" s="27"/>
      <c r="BY1307" s="23"/>
      <c r="BZ1307" s="23"/>
      <c r="CA1307" s="23"/>
      <c r="CB1307" s="27"/>
      <c r="CC1307" s="78"/>
      <c r="CD1307" s="229"/>
      <c r="CE1307" s="229"/>
      <c r="CF1307" s="23"/>
      <c r="CG1307" s="27"/>
      <c r="CH1307" s="23"/>
      <c r="CI1307" s="23"/>
      <c r="CJ1307" s="23"/>
      <c r="CK1307" s="23"/>
      <c r="CL1307" s="23"/>
      <c r="CM1307" s="23"/>
      <c r="CN1307" s="23"/>
      <c r="CO1307" s="23"/>
      <c r="CP1307" s="26"/>
      <c r="CQ1307" s="23"/>
      <c r="CR1307" s="23"/>
      <c r="CS1307" s="23"/>
      <c r="CT1307" s="23"/>
      <c r="CU1307" s="23"/>
      <c r="CV1307" s="23"/>
      <c r="CW1307" s="23"/>
      <c r="CX1307" s="23"/>
      <c r="CY1307" s="23"/>
      <c r="CZ1307" s="61"/>
      <c r="DA1307" s="23"/>
      <c r="DB1307" s="23"/>
      <c r="DC1307" s="23"/>
      <c r="DD1307" s="23"/>
      <c r="DE1307" s="23"/>
      <c r="DF1307" s="23"/>
      <c r="DG1307" s="79"/>
      <c r="DH1307" s="80"/>
      <c r="DI1307" s="79"/>
      <c r="DJ1307" s="81"/>
      <c r="DK1307" s="47"/>
      <c r="DL1307" s="47"/>
      <c r="DM1307" s="47"/>
      <c r="DN1307" s="23"/>
      <c r="DO1307" s="23"/>
      <c r="DP1307" s="5"/>
      <c r="DQ1307" s="5"/>
      <c r="DR1307" s="5"/>
      <c r="DS1307" s="5"/>
      <c r="DT1307" s="5"/>
      <c r="DU1307" s="5"/>
      <c r="DV1307" s="5"/>
      <c r="DW1307" s="5"/>
    </row>
    <row r="1308" spans="2:127" ht="15" customHeight="1" x14ac:dyDescent="0.3">
      <c r="B1308" s="5"/>
      <c r="C1308" s="5"/>
      <c r="D1308" s="5"/>
      <c r="E1308" s="23"/>
      <c r="F1308" s="23"/>
      <c r="G1308" s="23"/>
      <c r="H1308" s="23"/>
      <c r="I1308" s="23"/>
      <c r="J1308" s="24"/>
      <c r="K1308" s="23"/>
      <c r="L1308" s="24"/>
      <c r="M1308" s="24"/>
      <c r="N1308" s="23"/>
      <c r="O1308" s="23"/>
      <c r="P1308" s="23"/>
      <c r="Q1308" s="23"/>
      <c r="R1308" s="23"/>
      <c r="S1308" s="23"/>
      <c r="T1308" s="23"/>
      <c r="U1308" s="23"/>
      <c r="V1308" s="23"/>
      <c r="W1308" s="29"/>
      <c r="X1308" s="27"/>
      <c r="Y1308" s="23"/>
      <c r="Z1308" s="23"/>
      <c r="AA1308" s="23"/>
      <c r="AB1308" s="23"/>
      <c r="AC1308" s="23"/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7"/>
      <c r="AV1308" s="27"/>
      <c r="AW1308" s="27"/>
      <c r="AX1308" s="28"/>
      <c r="AY1308" s="28"/>
      <c r="AZ1308" s="28"/>
      <c r="BA1308" s="28"/>
      <c r="BB1308" s="28"/>
      <c r="BC1308" s="28"/>
      <c r="BD1308" s="23"/>
      <c r="BE1308" s="72"/>
      <c r="BF1308" s="72"/>
      <c r="BG1308" s="72"/>
      <c r="BH1308" s="229"/>
      <c r="BI1308" s="229"/>
      <c r="BJ1308" s="27"/>
      <c r="BK1308" s="27"/>
      <c r="BL1308" s="26"/>
      <c r="BM1308" s="27"/>
      <c r="BN1308" s="23"/>
      <c r="BO1308" s="23"/>
      <c r="BP1308" s="23"/>
      <c r="BQ1308" s="23"/>
      <c r="BR1308" s="27"/>
      <c r="BS1308" s="27"/>
      <c r="BT1308" s="78"/>
      <c r="BU1308" s="229"/>
      <c r="BV1308" s="229"/>
      <c r="BW1308" s="27"/>
      <c r="BX1308" s="27"/>
      <c r="BY1308" s="23"/>
      <c r="BZ1308" s="23"/>
      <c r="CA1308" s="23"/>
      <c r="CB1308" s="27"/>
      <c r="CC1308" s="78"/>
      <c r="CD1308" s="229"/>
      <c r="CE1308" s="229"/>
      <c r="CF1308" s="23"/>
      <c r="CG1308" s="27"/>
      <c r="CH1308" s="23"/>
      <c r="CI1308" s="23"/>
      <c r="CJ1308" s="23"/>
      <c r="CK1308" s="23"/>
      <c r="CL1308" s="23"/>
      <c r="CM1308" s="23"/>
      <c r="CN1308" s="23"/>
      <c r="CO1308" s="23"/>
      <c r="CP1308" s="26"/>
      <c r="CQ1308" s="23"/>
      <c r="CR1308" s="23"/>
      <c r="CS1308" s="53"/>
      <c r="CT1308" s="23"/>
      <c r="CU1308" s="23"/>
      <c r="CV1308" s="23"/>
      <c r="CW1308" s="23"/>
      <c r="CX1308" s="23"/>
      <c r="CY1308" s="23"/>
      <c r="CZ1308" s="61"/>
      <c r="DA1308" s="23"/>
      <c r="DB1308" s="23"/>
      <c r="DC1308" s="23"/>
      <c r="DD1308" s="23"/>
      <c r="DE1308" s="23"/>
      <c r="DF1308" s="23"/>
      <c r="DG1308" s="79"/>
      <c r="DH1308" s="80"/>
      <c r="DI1308" s="79"/>
      <c r="DJ1308" s="81"/>
      <c r="DK1308" s="47"/>
      <c r="DL1308" s="47"/>
      <c r="DM1308" s="47"/>
      <c r="DN1308" s="23"/>
      <c r="DO1308" s="23"/>
    </row>
    <row r="1309" spans="2:127" ht="15" customHeight="1" x14ac:dyDescent="0.3">
      <c r="B1309" s="5"/>
      <c r="C1309" s="5"/>
      <c r="D1309" s="5"/>
      <c r="E1309" s="23"/>
      <c r="F1309" s="23"/>
      <c r="G1309" s="23"/>
      <c r="H1309" s="23"/>
      <c r="I1309" s="23"/>
      <c r="J1309" s="24"/>
      <c r="K1309" s="23"/>
      <c r="L1309" s="24"/>
      <c r="M1309" s="24"/>
      <c r="N1309" s="23"/>
      <c r="O1309" s="23"/>
      <c r="P1309" s="23"/>
      <c r="Q1309" s="23"/>
      <c r="R1309" s="23"/>
      <c r="S1309" s="23"/>
      <c r="T1309" s="23"/>
      <c r="U1309" s="23"/>
      <c r="V1309" s="23"/>
      <c r="W1309" s="29"/>
      <c r="X1309" s="27"/>
      <c r="Y1309" s="23"/>
      <c r="Z1309" s="23"/>
      <c r="AA1309" s="23"/>
      <c r="AB1309" s="23"/>
      <c r="AC1309" s="23"/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7"/>
      <c r="AV1309" s="27"/>
      <c r="AW1309" s="27"/>
      <c r="AX1309" s="28"/>
      <c r="AY1309" s="28"/>
      <c r="AZ1309" s="28"/>
      <c r="BA1309" s="28"/>
      <c r="BB1309" s="28"/>
      <c r="BC1309" s="28"/>
      <c r="BD1309" s="23"/>
      <c r="BE1309" s="72"/>
      <c r="BF1309" s="72"/>
      <c r="BG1309" s="72"/>
      <c r="BH1309" s="229"/>
      <c r="BI1309" s="229"/>
      <c r="BJ1309" s="27"/>
      <c r="BK1309" s="27"/>
      <c r="BL1309" s="26"/>
      <c r="BM1309" s="27"/>
      <c r="BN1309" s="23"/>
      <c r="BO1309" s="23"/>
      <c r="BP1309" s="23"/>
      <c r="BQ1309" s="23"/>
      <c r="BR1309" s="27"/>
      <c r="BS1309" s="27"/>
      <c r="BT1309" s="78"/>
      <c r="BU1309" s="229"/>
      <c r="BV1309" s="229"/>
      <c r="BW1309" s="27"/>
      <c r="BX1309" s="27"/>
      <c r="BY1309" s="23"/>
      <c r="BZ1309" s="23"/>
      <c r="CA1309" s="23"/>
      <c r="CB1309" s="27"/>
      <c r="CC1309" s="78"/>
      <c r="CD1309" s="229"/>
      <c r="CE1309" s="229"/>
      <c r="CF1309" s="23"/>
      <c r="CG1309" s="27"/>
      <c r="CH1309" s="23"/>
      <c r="CI1309" s="23"/>
      <c r="CJ1309" s="23"/>
      <c r="CK1309" s="23"/>
      <c r="CL1309" s="23"/>
      <c r="CM1309" s="23"/>
      <c r="CN1309" s="23"/>
      <c r="CO1309" s="23"/>
      <c r="CP1309" s="26"/>
      <c r="CQ1309" s="23"/>
      <c r="CR1309" s="23"/>
      <c r="CS1309" s="53"/>
      <c r="CT1309" s="23"/>
      <c r="CU1309" s="23"/>
      <c r="CV1309" s="23"/>
      <c r="CW1309" s="23"/>
      <c r="CX1309" s="23"/>
      <c r="CY1309" s="23"/>
      <c r="CZ1309" s="61"/>
      <c r="DA1309" s="23"/>
      <c r="DB1309" s="23"/>
      <c r="DC1309" s="23"/>
      <c r="DD1309" s="23"/>
      <c r="DE1309" s="23"/>
      <c r="DF1309" s="23"/>
      <c r="DG1309" s="79"/>
      <c r="DH1309" s="80"/>
      <c r="DI1309" s="79"/>
      <c r="DJ1309" s="81"/>
      <c r="DK1309" s="47"/>
      <c r="DL1309" s="47"/>
      <c r="DM1309" s="47"/>
      <c r="DN1309" s="23"/>
      <c r="DO1309" s="23"/>
    </row>
    <row r="1310" spans="2:127" ht="15" customHeight="1" x14ac:dyDescent="0.3">
      <c r="B1310" s="5"/>
      <c r="C1310" s="5"/>
      <c r="D1310" s="5"/>
      <c r="E1310" s="23"/>
      <c r="F1310" s="23"/>
      <c r="G1310" s="23"/>
      <c r="H1310" s="23"/>
      <c r="I1310" s="23"/>
      <c r="J1310" s="24"/>
      <c r="K1310" s="23"/>
      <c r="L1310" s="24"/>
      <c r="M1310" s="24"/>
      <c r="N1310" s="23"/>
      <c r="O1310" s="23"/>
      <c r="P1310" s="23"/>
      <c r="Q1310" s="23"/>
      <c r="R1310" s="23"/>
      <c r="S1310" s="23"/>
      <c r="T1310" s="23"/>
      <c r="U1310" s="23"/>
      <c r="V1310" s="23"/>
      <c r="W1310" s="29"/>
      <c r="X1310" s="27"/>
      <c r="Y1310" s="23"/>
      <c r="Z1310" s="23"/>
      <c r="AA1310" s="23"/>
      <c r="AB1310" s="23"/>
      <c r="AC1310" s="23"/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7"/>
      <c r="AV1310" s="27"/>
      <c r="AW1310" s="27"/>
      <c r="AX1310" s="28"/>
      <c r="AY1310" s="28"/>
      <c r="AZ1310" s="28"/>
      <c r="BA1310" s="28"/>
      <c r="BB1310" s="28"/>
      <c r="BC1310" s="28"/>
      <c r="BD1310" s="23"/>
      <c r="BE1310" s="72"/>
      <c r="BF1310" s="72"/>
      <c r="BG1310" s="72"/>
      <c r="BH1310" s="229"/>
      <c r="BI1310" s="229"/>
      <c r="BJ1310" s="27"/>
      <c r="BK1310" s="27"/>
      <c r="BL1310" s="26"/>
      <c r="BM1310" s="27"/>
      <c r="BN1310" s="23"/>
      <c r="BO1310" s="23"/>
      <c r="BP1310" s="23"/>
      <c r="BQ1310" s="23"/>
      <c r="BR1310" s="27"/>
      <c r="BS1310" s="27"/>
      <c r="BT1310" s="78"/>
      <c r="BU1310" s="229"/>
      <c r="BV1310" s="229"/>
      <c r="BW1310" s="27"/>
      <c r="BX1310" s="27"/>
      <c r="BY1310" s="23"/>
      <c r="BZ1310" s="23"/>
      <c r="CA1310" s="23"/>
      <c r="CB1310" s="27"/>
      <c r="CC1310" s="78"/>
      <c r="CD1310" s="229"/>
      <c r="CE1310" s="229"/>
      <c r="CF1310" s="23"/>
      <c r="CG1310" s="27"/>
      <c r="CH1310" s="23"/>
      <c r="CI1310" s="23"/>
      <c r="CJ1310" s="23"/>
      <c r="CK1310" s="23"/>
      <c r="CL1310" s="23"/>
      <c r="CM1310" s="23"/>
      <c r="CN1310" s="23"/>
      <c r="CO1310" s="23"/>
      <c r="CP1310" s="26"/>
      <c r="CQ1310" s="23"/>
      <c r="CR1310" s="23"/>
      <c r="CS1310" s="23"/>
      <c r="CT1310" s="23"/>
      <c r="CU1310" s="23"/>
      <c r="CV1310" s="23"/>
      <c r="CW1310" s="23"/>
      <c r="CX1310" s="23"/>
      <c r="CY1310" s="23"/>
      <c r="CZ1310" s="61"/>
      <c r="DA1310" s="23"/>
      <c r="DB1310" s="23"/>
      <c r="DC1310" s="23"/>
      <c r="DD1310" s="23"/>
      <c r="DE1310" s="23"/>
      <c r="DF1310" s="23"/>
      <c r="DG1310" s="79"/>
      <c r="DH1310" s="80"/>
      <c r="DI1310" s="79"/>
      <c r="DJ1310" s="81"/>
      <c r="DK1310" s="47"/>
      <c r="DL1310" s="47"/>
      <c r="DM1310" s="47"/>
      <c r="DN1310" s="23"/>
      <c r="DO1310" s="23"/>
    </row>
    <row r="1311" spans="2:127" ht="15" customHeight="1" x14ac:dyDescent="0.3">
      <c r="B1311" s="5"/>
      <c r="C1311" s="5"/>
      <c r="D1311" s="5"/>
      <c r="E1311" s="23"/>
      <c r="F1311" s="23"/>
      <c r="G1311" s="23"/>
      <c r="H1311" s="23"/>
      <c r="I1311" s="23"/>
      <c r="J1311" s="24"/>
      <c r="K1311" s="23"/>
      <c r="L1311" s="24"/>
      <c r="M1311" s="24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3"/>
      <c r="AB1311" s="23"/>
      <c r="AC1311" s="23"/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7"/>
      <c r="AV1311" s="27"/>
      <c r="AW1311" s="27"/>
      <c r="AX1311" s="28"/>
      <c r="AY1311" s="28"/>
      <c r="AZ1311" s="28"/>
      <c r="BA1311" s="28"/>
      <c r="BB1311" s="28"/>
      <c r="BC1311" s="28"/>
      <c r="BD1311" s="23"/>
      <c r="BE1311" s="72"/>
      <c r="BF1311" s="72"/>
      <c r="BG1311" s="72"/>
      <c r="BH1311" s="229"/>
      <c r="BI1311" s="229"/>
      <c r="BJ1311" s="27"/>
      <c r="BK1311" s="27"/>
      <c r="BL1311" s="26"/>
      <c r="BM1311" s="27"/>
      <c r="BN1311" s="23"/>
      <c r="BO1311" s="23"/>
      <c r="BP1311" s="23"/>
      <c r="BQ1311" s="23"/>
      <c r="BR1311" s="27"/>
      <c r="BS1311" s="27"/>
      <c r="BT1311" s="78"/>
      <c r="BU1311" s="227"/>
      <c r="BV1311" s="229"/>
      <c r="BW1311" s="27"/>
      <c r="BX1311" s="27"/>
      <c r="BY1311" s="23"/>
      <c r="BZ1311" s="23"/>
      <c r="CA1311" s="23"/>
      <c r="CB1311" s="27"/>
      <c r="CC1311" s="78"/>
      <c r="CD1311" s="229"/>
      <c r="CE1311" s="229"/>
      <c r="CF1311" s="23"/>
      <c r="CG1311" s="27"/>
      <c r="CH1311" s="23"/>
      <c r="CI1311" s="23"/>
      <c r="CJ1311" s="23"/>
      <c r="CK1311" s="23"/>
      <c r="CL1311" s="23"/>
      <c r="CM1311" s="23"/>
      <c r="CN1311" s="23"/>
      <c r="CO1311" s="23"/>
      <c r="CP1311" s="26"/>
      <c r="CQ1311" s="23"/>
      <c r="CR1311" s="23"/>
      <c r="CS1311" s="53"/>
      <c r="CT1311" s="53"/>
      <c r="CU1311" s="23"/>
      <c r="CV1311" s="23"/>
      <c r="CW1311" s="23"/>
      <c r="CX1311" s="23"/>
      <c r="CY1311" s="23"/>
      <c r="CZ1311" s="61"/>
      <c r="DA1311" s="23"/>
      <c r="DB1311" s="23"/>
      <c r="DC1311" s="23"/>
      <c r="DD1311" s="85"/>
      <c r="DE1311" s="23"/>
      <c r="DF1311" s="23"/>
      <c r="DG1311" s="79"/>
      <c r="DH1311" s="80"/>
      <c r="DI1311" s="79"/>
      <c r="DJ1311" s="81"/>
      <c r="DK1311" s="47"/>
      <c r="DL1311" s="47"/>
      <c r="DM1311" s="47"/>
      <c r="DN1311" s="23"/>
      <c r="DO1311" s="23"/>
    </row>
    <row r="1312" spans="2:127" ht="15" customHeight="1" x14ac:dyDescent="0.3">
      <c r="B1312" s="5"/>
      <c r="C1312" s="5"/>
      <c r="D1312" s="5"/>
      <c r="E1312" s="23"/>
      <c r="F1312" s="23"/>
      <c r="G1312" s="23"/>
      <c r="H1312" s="23"/>
      <c r="I1312" s="23"/>
      <c r="J1312" s="24"/>
      <c r="K1312" s="23"/>
      <c r="L1312" s="24"/>
      <c r="M1312" s="24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23"/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7"/>
      <c r="AV1312" s="27"/>
      <c r="AW1312" s="27"/>
      <c r="AX1312" s="28"/>
      <c r="AY1312" s="28"/>
      <c r="AZ1312" s="28"/>
      <c r="BA1312" s="28"/>
      <c r="BB1312" s="28"/>
      <c r="BC1312" s="28"/>
      <c r="BD1312" s="23"/>
      <c r="BE1312" s="72"/>
      <c r="BF1312" s="72"/>
      <c r="BG1312" s="72"/>
      <c r="BH1312" s="229"/>
      <c r="BI1312" s="229"/>
      <c r="BJ1312" s="27"/>
      <c r="BK1312" s="27"/>
      <c r="BL1312" s="26"/>
      <c r="BM1312" s="27"/>
      <c r="BN1312" s="23"/>
      <c r="BO1312" s="23"/>
      <c r="BP1312" s="23"/>
      <c r="BQ1312" s="23"/>
      <c r="BR1312" s="27"/>
      <c r="BS1312" s="27"/>
      <c r="BT1312" s="78"/>
      <c r="BU1312" s="229"/>
      <c r="BV1312" s="229"/>
      <c r="BW1312" s="27"/>
      <c r="BX1312" s="27"/>
      <c r="BY1312" s="23"/>
      <c r="BZ1312" s="23"/>
      <c r="CA1312" s="23"/>
      <c r="CB1312" s="27"/>
      <c r="CC1312" s="78"/>
      <c r="CD1312" s="229"/>
      <c r="CE1312" s="229"/>
      <c r="CF1312" s="23"/>
      <c r="CG1312" s="27"/>
      <c r="CH1312" s="23"/>
      <c r="CI1312" s="23"/>
      <c r="CJ1312" s="23"/>
      <c r="CK1312" s="23"/>
      <c r="CL1312" s="23"/>
      <c r="CM1312" s="23"/>
      <c r="CN1312" s="23"/>
      <c r="CO1312" s="23"/>
      <c r="CP1312" s="26"/>
      <c r="CQ1312" s="23"/>
      <c r="CR1312" s="23"/>
      <c r="CS1312" s="23"/>
      <c r="CT1312" s="23"/>
      <c r="CU1312" s="23"/>
      <c r="CV1312" s="23"/>
      <c r="CW1312" s="23"/>
      <c r="CX1312" s="23"/>
      <c r="CY1312" s="23"/>
      <c r="CZ1312" s="61"/>
      <c r="DA1312" s="23"/>
      <c r="DB1312" s="23"/>
      <c r="DC1312" s="23"/>
      <c r="DD1312" s="85"/>
      <c r="DE1312" s="23"/>
      <c r="DF1312" s="23"/>
      <c r="DG1312" s="79"/>
      <c r="DH1312" s="80"/>
      <c r="DI1312" s="79"/>
      <c r="DJ1312" s="81"/>
      <c r="DK1312" s="47"/>
      <c r="DL1312" s="47"/>
      <c r="DM1312" s="47"/>
      <c r="DN1312" s="23"/>
      <c r="DO1312" s="23"/>
    </row>
    <row r="1313" spans="2:119" ht="15" customHeight="1" x14ac:dyDescent="0.3">
      <c r="B1313" s="5"/>
      <c r="C1313" s="5"/>
      <c r="D1313" s="5"/>
      <c r="E1313" s="23"/>
      <c r="F1313" s="23"/>
      <c r="G1313" s="23"/>
      <c r="H1313" s="23"/>
      <c r="I1313" s="23"/>
      <c r="J1313" s="24"/>
      <c r="K1313" s="23"/>
      <c r="L1313" s="24"/>
      <c r="M1313" s="24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23"/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7"/>
      <c r="AV1313" s="27"/>
      <c r="AW1313" s="27"/>
      <c r="AX1313" s="28"/>
      <c r="AY1313" s="28"/>
      <c r="AZ1313" s="28"/>
      <c r="BA1313" s="28"/>
      <c r="BB1313" s="28"/>
      <c r="BC1313" s="28"/>
      <c r="BD1313" s="23"/>
      <c r="BE1313" s="72"/>
      <c r="BF1313" s="72"/>
      <c r="BG1313" s="72"/>
      <c r="BH1313" s="229"/>
      <c r="BI1313" s="229"/>
      <c r="BJ1313" s="27"/>
      <c r="BK1313" s="27"/>
      <c r="BL1313" s="26"/>
      <c r="BM1313" s="27"/>
      <c r="BN1313" s="23"/>
      <c r="BO1313" s="23"/>
      <c r="BP1313" s="23"/>
      <c r="BQ1313" s="23"/>
      <c r="BR1313" s="27"/>
      <c r="BS1313" s="27"/>
      <c r="BT1313" s="78"/>
      <c r="BU1313" s="229"/>
      <c r="BV1313" s="229"/>
      <c r="BW1313" s="27"/>
      <c r="BX1313" s="27"/>
      <c r="BY1313" s="23"/>
      <c r="BZ1313" s="23"/>
      <c r="CA1313" s="23"/>
      <c r="CB1313" s="27"/>
      <c r="CC1313" s="78"/>
      <c r="CD1313" s="229"/>
      <c r="CE1313" s="229"/>
      <c r="CF1313" s="23"/>
      <c r="CG1313" s="27"/>
      <c r="CH1313" s="23"/>
      <c r="CI1313" s="23"/>
      <c r="CJ1313" s="23"/>
      <c r="CK1313" s="23"/>
      <c r="CL1313" s="84"/>
      <c r="CM1313" s="23"/>
      <c r="CN1313" s="23"/>
      <c r="CO1313" s="23"/>
      <c r="CP1313" s="26"/>
      <c r="CQ1313" s="23"/>
      <c r="CR1313" s="23"/>
      <c r="CS1313" s="23"/>
      <c r="CT1313" s="23"/>
      <c r="CU1313" s="23"/>
      <c r="CV1313" s="23"/>
      <c r="CW1313" s="23"/>
      <c r="CX1313" s="23"/>
      <c r="CY1313" s="23"/>
      <c r="CZ1313" s="61"/>
      <c r="DA1313" s="23"/>
      <c r="DB1313" s="23"/>
      <c r="DC1313" s="23"/>
      <c r="DD1313" s="85"/>
      <c r="DE1313" s="23"/>
      <c r="DF1313" s="23"/>
      <c r="DG1313" s="79"/>
      <c r="DH1313" s="80"/>
      <c r="DI1313" s="79"/>
      <c r="DJ1313" s="81"/>
      <c r="DK1313" s="47"/>
      <c r="DL1313" s="47"/>
      <c r="DM1313" s="47"/>
      <c r="DN1313" s="23"/>
      <c r="DO1313" s="23"/>
    </row>
    <row r="1314" spans="2:119" ht="15" customHeight="1" x14ac:dyDescent="0.3">
      <c r="B1314" s="5"/>
      <c r="C1314" s="5"/>
      <c r="D1314" s="5"/>
      <c r="E1314" s="23"/>
      <c r="F1314" s="23"/>
      <c r="G1314" s="23"/>
      <c r="H1314" s="23"/>
      <c r="I1314" s="23"/>
      <c r="J1314" s="24"/>
      <c r="K1314" s="23"/>
      <c r="L1314" s="24"/>
      <c r="M1314" s="24"/>
      <c r="N1314" s="23"/>
      <c r="O1314" s="23"/>
      <c r="P1314" s="23"/>
      <c r="Q1314" s="23"/>
      <c r="R1314" s="23"/>
      <c r="S1314" s="23"/>
      <c r="T1314" s="23"/>
      <c r="U1314" s="23"/>
      <c r="V1314" s="23"/>
      <c r="W1314" s="29"/>
      <c r="X1314" s="23"/>
      <c r="Y1314" s="23"/>
      <c r="Z1314" s="23"/>
      <c r="AA1314" s="23"/>
      <c r="AB1314" s="23"/>
      <c r="AC1314" s="23"/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7"/>
      <c r="AV1314" s="27"/>
      <c r="AW1314" s="27"/>
      <c r="AX1314" s="28"/>
      <c r="AY1314" s="28"/>
      <c r="AZ1314" s="28"/>
      <c r="BA1314" s="28"/>
      <c r="BB1314" s="28"/>
      <c r="BC1314" s="28"/>
      <c r="BD1314" s="23"/>
      <c r="BE1314" s="72"/>
      <c r="BF1314" s="72"/>
      <c r="BG1314" s="72"/>
      <c r="BH1314" s="229"/>
      <c r="BI1314" s="229"/>
      <c r="BJ1314" s="27"/>
      <c r="BK1314" s="27"/>
      <c r="BL1314" s="26"/>
      <c r="BM1314" s="27"/>
      <c r="BN1314" s="23"/>
      <c r="BO1314" s="23"/>
      <c r="BP1314" s="23"/>
      <c r="BQ1314" s="23"/>
      <c r="BR1314" s="27"/>
      <c r="BS1314" s="27"/>
      <c r="BT1314" s="78"/>
      <c r="BU1314" s="229"/>
      <c r="BV1314" s="229"/>
      <c r="BW1314" s="27"/>
      <c r="BX1314" s="27"/>
      <c r="BY1314" s="23"/>
      <c r="BZ1314" s="23"/>
      <c r="CA1314" s="23"/>
      <c r="CB1314" s="27"/>
      <c r="CC1314" s="78"/>
      <c r="CD1314" s="229"/>
      <c r="CE1314" s="229"/>
      <c r="CF1314" s="23"/>
      <c r="CG1314" s="27"/>
      <c r="CH1314" s="23"/>
      <c r="CI1314" s="23"/>
      <c r="CJ1314" s="23"/>
      <c r="CK1314" s="23"/>
      <c r="CL1314" s="23"/>
      <c r="CM1314" s="23"/>
      <c r="CN1314" s="23"/>
      <c r="CO1314" s="23"/>
      <c r="CP1314" s="26"/>
      <c r="CQ1314" s="23"/>
      <c r="CR1314" s="23"/>
      <c r="CS1314" s="23"/>
      <c r="CT1314" s="23"/>
      <c r="CU1314" s="23"/>
      <c r="CV1314" s="23"/>
      <c r="CW1314" s="23"/>
      <c r="CX1314" s="23"/>
      <c r="CY1314" s="23"/>
      <c r="CZ1314" s="61"/>
      <c r="DA1314" s="23"/>
      <c r="DB1314" s="23"/>
      <c r="DC1314" s="23"/>
      <c r="DD1314" s="23"/>
      <c r="DE1314" s="23"/>
      <c r="DF1314" s="23"/>
      <c r="DG1314" s="79"/>
      <c r="DH1314" s="80"/>
      <c r="DI1314" s="79"/>
      <c r="DJ1314" s="81"/>
      <c r="DK1314" s="47"/>
      <c r="DL1314" s="47"/>
      <c r="DM1314" s="47"/>
      <c r="DN1314" s="23"/>
      <c r="DO1314" s="23"/>
    </row>
    <row r="1315" spans="2:119" ht="15" customHeight="1" x14ac:dyDescent="0.3">
      <c r="B1315" s="5"/>
      <c r="C1315" s="5"/>
      <c r="D1315" s="5"/>
      <c r="E1315" s="23"/>
      <c r="F1315" s="23"/>
      <c r="G1315" s="23"/>
      <c r="H1315" s="23"/>
      <c r="I1315" s="23"/>
      <c r="J1315" s="24"/>
      <c r="K1315" s="23"/>
      <c r="L1315" s="24"/>
      <c r="M1315" s="24"/>
      <c r="N1315" s="23"/>
      <c r="O1315" s="23"/>
      <c r="P1315" s="23"/>
      <c r="Q1315" s="23"/>
      <c r="R1315" s="23"/>
      <c r="S1315" s="23"/>
      <c r="T1315" s="23"/>
      <c r="U1315" s="23"/>
      <c r="V1315" s="23"/>
      <c r="W1315" s="29"/>
      <c r="X1315" s="23"/>
      <c r="Y1315" s="23"/>
      <c r="Z1315" s="23"/>
      <c r="AA1315" s="23"/>
      <c r="AB1315" s="23"/>
      <c r="AC1315" s="23"/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7"/>
      <c r="AV1315" s="27"/>
      <c r="AW1315" s="27"/>
      <c r="AX1315" s="28"/>
      <c r="AY1315" s="28"/>
      <c r="AZ1315" s="28"/>
      <c r="BA1315" s="28"/>
      <c r="BB1315" s="28"/>
      <c r="BC1315" s="28"/>
      <c r="BD1315" s="23"/>
      <c r="BE1315" s="72"/>
      <c r="BF1315" s="72"/>
      <c r="BG1315" s="72"/>
      <c r="BH1315" s="229"/>
      <c r="BI1315" s="229"/>
      <c r="BJ1315" s="27"/>
      <c r="BK1315" s="27"/>
      <c r="BL1315" s="26"/>
      <c r="BM1315" s="27"/>
      <c r="BN1315" s="23"/>
      <c r="BO1315" s="23"/>
      <c r="BP1315" s="23"/>
      <c r="BQ1315" s="23"/>
      <c r="BR1315" s="27"/>
      <c r="BS1315" s="27"/>
      <c r="BT1315" s="78"/>
      <c r="BU1315" s="229"/>
      <c r="BV1315" s="229"/>
      <c r="BW1315" s="27"/>
      <c r="BX1315" s="27"/>
      <c r="BY1315" s="23"/>
      <c r="BZ1315" s="23"/>
      <c r="CA1315" s="23"/>
      <c r="CB1315" s="27"/>
      <c r="CC1315" s="78"/>
      <c r="CD1315" s="229"/>
      <c r="CE1315" s="229"/>
      <c r="CF1315" s="23"/>
      <c r="CG1315" s="27"/>
      <c r="CH1315" s="23"/>
      <c r="CI1315" s="23"/>
      <c r="CJ1315" s="23"/>
      <c r="CK1315" s="23"/>
      <c r="CL1315" s="23"/>
      <c r="CM1315" s="23"/>
      <c r="CN1315" s="23"/>
      <c r="CO1315" s="23"/>
      <c r="CP1315" s="26"/>
      <c r="CQ1315" s="23"/>
      <c r="CR1315" s="23"/>
      <c r="CS1315" s="23"/>
      <c r="CT1315" s="23"/>
      <c r="CU1315" s="23"/>
      <c r="CV1315" s="23"/>
      <c r="CW1315" s="23"/>
      <c r="CX1315" s="23"/>
      <c r="CY1315" s="23"/>
      <c r="CZ1315" s="61"/>
      <c r="DA1315" s="23"/>
      <c r="DB1315" s="23"/>
      <c r="DC1315" s="23"/>
      <c r="DD1315" s="23"/>
      <c r="DE1315" s="23"/>
      <c r="DF1315" s="23"/>
      <c r="DG1315" s="79"/>
      <c r="DH1315" s="80"/>
      <c r="DI1315" s="79"/>
      <c r="DJ1315" s="81"/>
      <c r="DK1315" s="47"/>
      <c r="DL1315" s="47"/>
      <c r="DM1315" s="47"/>
      <c r="DN1315" s="23"/>
      <c r="DO1315" s="23"/>
    </row>
    <row r="1316" spans="2:119" ht="15" customHeight="1" x14ac:dyDescent="0.3">
      <c r="B1316" s="5"/>
      <c r="C1316" s="5"/>
      <c r="D1316" s="5"/>
      <c r="E1316" s="23"/>
      <c r="F1316" s="23"/>
      <c r="G1316" s="23"/>
      <c r="H1316" s="23"/>
      <c r="I1316" s="23"/>
      <c r="J1316" s="24"/>
      <c r="K1316" s="23"/>
      <c r="L1316" s="24"/>
      <c r="M1316" s="24"/>
      <c r="N1316" s="23"/>
      <c r="O1316" s="23"/>
      <c r="P1316" s="23"/>
      <c r="Q1316" s="23"/>
      <c r="R1316" s="23"/>
      <c r="S1316" s="23"/>
      <c r="T1316" s="23"/>
      <c r="U1316" s="23"/>
      <c r="V1316" s="23"/>
      <c r="W1316" s="29"/>
      <c r="X1316" s="23"/>
      <c r="Y1316" s="23"/>
      <c r="Z1316" s="23"/>
      <c r="AA1316" s="23"/>
      <c r="AB1316" s="23"/>
      <c r="AC1316" s="23"/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7"/>
      <c r="AV1316" s="27"/>
      <c r="AW1316" s="27"/>
      <c r="AX1316" s="28"/>
      <c r="AY1316" s="28"/>
      <c r="AZ1316" s="28"/>
      <c r="BA1316" s="28"/>
      <c r="BB1316" s="28"/>
      <c r="BC1316" s="28"/>
      <c r="BD1316" s="23"/>
      <c r="BE1316" s="72"/>
      <c r="BF1316" s="72"/>
      <c r="BG1316" s="72"/>
      <c r="BH1316" s="229"/>
      <c r="BI1316" s="229"/>
      <c r="BJ1316" s="27"/>
      <c r="BK1316" s="27"/>
      <c r="BL1316" s="26"/>
      <c r="BM1316" s="27"/>
      <c r="BN1316" s="23"/>
      <c r="BO1316" s="23"/>
      <c r="BP1316" s="23"/>
      <c r="BQ1316" s="23"/>
      <c r="BR1316" s="27"/>
      <c r="BS1316" s="27"/>
      <c r="BT1316" s="78"/>
      <c r="BU1316" s="229"/>
      <c r="BV1316" s="229"/>
      <c r="BW1316" s="27"/>
      <c r="BX1316" s="27"/>
      <c r="BY1316" s="23"/>
      <c r="BZ1316" s="23"/>
      <c r="CA1316" s="23"/>
      <c r="CB1316" s="27"/>
      <c r="CC1316" s="78"/>
      <c r="CD1316" s="229"/>
      <c r="CE1316" s="229"/>
      <c r="CF1316" s="23"/>
      <c r="CG1316" s="27"/>
      <c r="CH1316" s="23"/>
      <c r="CI1316" s="23"/>
      <c r="CJ1316" s="23"/>
      <c r="CK1316" s="23"/>
      <c r="CL1316" s="23"/>
      <c r="CM1316" s="23"/>
      <c r="CN1316" s="23"/>
      <c r="CO1316" s="23"/>
      <c r="CP1316" s="26"/>
      <c r="CQ1316" s="23"/>
      <c r="CR1316" s="23"/>
      <c r="CS1316" s="23"/>
      <c r="CT1316" s="23"/>
      <c r="CU1316" s="23"/>
      <c r="CV1316" s="23"/>
      <c r="CW1316" s="23"/>
      <c r="CX1316" s="23"/>
      <c r="CY1316" s="23"/>
      <c r="CZ1316" s="61"/>
      <c r="DA1316" s="23"/>
      <c r="DB1316" s="23"/>
      <c r="DC1316" s="23"/>
      <c r="DD1316" s="23"/>
      <c r="DE1316" s="23"/>
      <c r="DF1316" s="23"/>
      <c r="DG1316" s="79"/>
      <c r="DH1316" s="80"/>
      <c r="DI1316" s="79"/>
      <c r="DJ1316" s="81"/>
      <c r="DK1316" s="47"/>
      <c r="DL1316" s="47"/>
      <c r="DM1316" s="47"/>
      <c r="DN1316" s="23"/>
      <c r="DO1316" s="23"/>
    </row>
    <row r="1317" spans="2:119" ht="15" customHeight="1" x14ac:dyDescent="0.3">
      <c r="B1317" s="5"/>
      <c r="C1317" s="5"/>
      <c r="D1317" s="5"/>
      <c r="E1317" s="23"/>
      <c r="F1317" s="23"/>
      <c r="G1317" s="23"/>
      <c r="H1317" s="23"/>
      <c r="I1317" s="23"/>
      <c r="J1317" s="24"/>
      <c r="K1317" s="23"/>
      <c r="L1317" s="24"/>
      <c r="M1317" s="24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  <c r="AB1317" s="23"/>
      <c r="AC1317" s="23"/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7"/>
      <c r="AV1317" s="27"/>
      <c r="AW1317" s="27"/>
      <c r="AX1317" s="28"/>
      <c r="AY1317" s="28"/>
      <c r="AZ1317" s="28"/>
      <c r="BA1317" s="28"/>
      <c r="BB1317" s="28"/>
      <c r="BC1317" s="28"/>
      <c r="BD1317" s="23"/>
      <c r="BE1317" s="72"/>
      <c r="BF1317" s="72"/>
      <c r="BG1317" s="72"/>
      <c r="BH1317" s="229"/>
      <c r="BI1317" s="229"/>
      <c r="BJ1317" s="27"/>
      <c r="BK1317" s="27"/>
      <c r="BL1317" s="26"/>
      <c r="BM1317" s="27"/>
      <c r="BN1317" s="23"/>
      <c r="BO1317" s="23"/>
      <c r="BP1317" s="23"/>
      <c r="BQ1317" s="23"/>
      <c r="BR1317" s="27"/>
      <c r="BS1317" s="27"/>
      <c r="BT1317" s="78"/>
      <c r="BU1317" s="229"/>
      <c r="BV1317" s="229"/>
      <c r="BW1317" s="27"/>
      <c r="BX1317" s="27"/>
      <c r="BY1317" s="23"/>
      <c r="BZ1317" s="23"/>
      <c r="CA1317" s="23"/>
      <c r="CB1317" s="27"/>
      <c r="CC1317" s="78"/>
      <c r="CD1317" s="229"/>
      <c r="CE1317" s="229"/>
      <c r="CF1317" s="23"/>
      <c r="CG1317" s="27"/>
      <c r="CH1317" s="23"/>
      <c r="CI1317" s="23"/>
      <c r="CJ1317" s="23"/>
      <c r="CK1317" s="23"/>
      <c r="CL1317" s="23"/>
      <c r="CM1317" s="23"/>
      <c r="CN1317" s="23"/>
      <c r="CO1317" s="23"/>
      <c r="CP1317" s="26"/>
      <c r="CQ1317" s="23"/>
      <c r="CR1317" s="23"/>
      <c r="CS1317" s="23"/>
      <c r="CT1317" s="23"/>
      <c r="CU1317" s="23"/>
      <c r="CV1317" s="23"/>
      <c r="CW1317" s="23"/>
      <c r="CX1317" s="23"/>
      <c r="CY1317" s="23"/>
      <c r="CZ1317" s="61"/>
      <c r="DA1317" s="23"/>
      <c r="DB1317" s="23"/>
      <c r="DC1317" s="23"/>
      <c r="DD1317" s="23"/>
      <c r="DE1317" s="23"/>
      <c r="DF1317" s="23"/>
      <c r="DG1317" s="79"/>
      <c r="DH1317" s="80"/>
      <c r="DI1317" s="79"/>
      <c r="DJ1317" s="81"/>
      <c r="DK1317" s="47"/>
      <c r="DL1317" s="47"/>
      <c r="DM1317" s="47"/>
      <c r="DN1317" s="23"/>
      <c r="DO1317" s="23"/>
    </row>
    <row r="1318" spans="2:119" ht="15" customHeight="1" x14ac:dyDescent="0.3">
      <c r="B1318" s="5"/>
      <c r="C1318" s="5"/>
      <c r="D1318" s="5"/>
      <c r="E1318" s="23"/>
      <c r="F1318" s="23"/>
      <c r="G1318" s="23"/>
      <c r="H1318" s="23"/>
      <c r="I1318" s="23"/>
      <c r="J1318" s="24"/>
      <c r="K1318" s="23"/>
      <c r="L1318" s="24"/>
      <c r="M1318" s="24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23"/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7"/>
      <c r="AV1318" s="27"/>
      <c r="AW1318" s="27"/>
      <c r="AX1318" s="28"/>
      <c r="AY1318" s="28"/>
      <c r="AZ1318" s="28"/>
      <c r="BA1318" s="28"/>
      <c r="BB1318" s="28"/>
      <c r="BC1318" s="28"/>
      <c r="BD1318" s="23"/>
      <c r="BE1318" s="72"/>
      <c r="BF1318" s="72"/>
      <c r="BG1318" s="72"/>
      <c r="BH1318" s="229"/>
      <c r="BI1318" s="229"/>
      <c r="BJ1318" s="27"/>
      <c r="BK1318" s="27"/>
      <c r="BL1318" s="26"/>
      <c r="BM1318" s="27"/>
      <c r="BN1318" s="23"/>
      <c r="BO1318" s="23"/>
      <c r="BP1318" s="23"/>
      <c r="BQ1318" s="23"/>
      <c r="BR1318" s="27"/>
      <c r="BS1318" s="27"/>
      <c r="BT1318" s="78"/>
      <c r="BU1318" s="229"/>
      <c r="BV1318" s="229"/>
      <c r="BW1318" s="27"/>
      <c r="BX1318" s="27"/>
      <c r="BY1318" s="23"/>
      <c r="BZ1318" s="23"/>
      <c r="CA1318" s="23"/>
      <c r="CB1318" s="27"/>
      <c r="CC1318" s="78"/>
      <c r="CD1318" s="229"/>
      <c r="CE1318" s="229"/>
      <c r="CF1318" s="23"/>
      <c r="CG1318" s="27"/>
      <c r="CH1318" s="23"/>
      <c r="CI1318" s="23"/>
      <c r="CJ1318" s="23"/>
      <c r="CK1318" s="23"/>
      <c r="CL1318" s="23"/>
      <c r="CM1318" s="23"/>
      <c r="CN1318" s="23"/>
      <c r="CO1318" s="23"/>
      <c r="CP1318" s="26"/>
      <c r="CQ1318" s="23"/>
      <c r="CR1318" s="23"/>
      <c r="CS1318" s="23"/>
      <c r="CT1318" s="23"/>
      <c r="CU1318" s="23"/>
      <c r="CV1318" s="23"/>
      <c r="CW1318" s="23"/>
      <c r="CX1318" s="23"/>
      <c r="CY1318" s="23"/>
      <c r="CZ1318" s="61"/>
      <c r="DA1318" s="23"/>
      <c r="DB1318" s="23"/>
      <c r="DC1318" s="23"/>
      <c r="DD1318" s="23"/>
      <c r="DE1318" s="23"/>
      <c r="DF1318" s="23"/>
      <c r="DG1318" s="79"/>
      <c r="DH1318" s="80"/>
      <c r="DI1318" s="79"/>
      <c r="DJ1318" s="81"/>
      <c r="DK1318" s="47"/>
      <c r="DL1318" s="47"/>
      <c r="DM1318" s="47"/>
      <c r="DN1318" s="23"/>
      <c r="DO1318" s="23"/>
    </row>
    <row r="1319" spans="2:119" ht="15" customHeight="1" x14ac:dyDescent="0.3">
      <c r="B1319" s="5"/>
      <c r="C1319" s="5"/>
      <c r="D1319" s="5"/>
      <c r="E1319" s="23"/>
      <c r="F1319" s="23"/>
      <c r="G1319" s="23"/>
      <c r="H1319" s="23"/>
      <c r="I1319" s="23"/>
      <c r="J1319" s="24"/>
      <c r="K1319" s="23"/>
      <c r="L1319" s="24"/>
      <c r="M1319" s="24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3"/>
      <c r="AB1319" s="23"/>
      <c r="AC1319" s="23"/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7"/>
      <c r="AV1319" s="27"/>
      <c r="AW1319" s="27"/>
      <c r="AX1319" s="28"/>
      <c r="AY1319" s="28"/>
      <c r="AZ1319" s="28"/>
      <c r="BA1319" s="28"/>
      <c r="BB1319" s="28"/>
      <c r="BC1319" s="28"/>
      <c r="BD1319" s="23"/>
      <c r="BE1319" s="72"/>
      <c r="BF1319" s="72"/>
      <c r="BG1319" s="72"/>
      <c r="BH1319" s="229"/>
      <c r="BI1319" s="229"/>
      <c r="BJ1319" s="27"/>
      <c r="BK1319" s="27"/>
      <c r="BL1319" s="26"/>
      <c r="BM1319" s="27"/>
      <c r="BN1319" s="23"/>
      <c r="BO1319" s="23"/>
      <c r="BP1319" s="23"/>
      <c r="BQ1319" s="23"/>
      <c r="BR1319" s="27"/>
      <c r="BS1319" s="27"/>
      <c r="BT1319" s="78"/>
      <c r="BU1319" s="229"/>
      <c r="BV1319" s="229"/>
      <c r="BW1319" s="27"/>
      <c r="BX1319" s="27"/>
      <c r="BY1319" s="23"/>
      <c r="BZ1319" s="23"/>
      <c r="CA1319" s="23"/>
      <c r="CB1319" s="27"/>
      <c r="CC1319" s="78"/>
      <c r="CD1319" s="229"/>
      <c r="CE1319" s="229"/>
      <c r="CF1319" s="23"/>
      <c r="CG1319" s="27"/>
      <c r="CH1319" s="23"/>
      <c r="CI1319" s="23"/>
      <c r="CJ1319" s="23"/>
      <c r="CK1319" s="23"/>
      <c r="CL1319" s="84"/>
      <c r="CM1319" s="23"/>
      <c r="CN1319" s="23"/>
      <c r="CO1319" s="23"/>
      <c r="CP1319" s="26"/>
      <c r="CQ1319" s="23"/>
      <c r="CR1319" s="23"/>
      <c r="CS1319" s="23"/>
      <c r="CT1319" s="23"/>
      <c r="CU1319" s="23"/>
      <c r="CV1319" s="23"/>
      <c r="CW1319" s="23"/>
      <c r="CX1319" s="23"/>
      <c r="CY1319" s="23"/>
      <c r="CZ1319" s="61"/>
      <c r="DA1319" s="23"/>
      <c r="DB1319" s="23"/>
      <c r="DC1319" s="23"/>
      <c r="DD1319" s="23"/>
      <c r="DE1319" s="23"/>
      <c r="DF1319" s="23"/>
      <c r="DG1319" s="79"/>
      <c r="DH1319" s="80"/>
      <c r="DI1319" s="79"/>
      <c r="DJ1319" s="81"/>
      <c r="DK1319" s="47"/>
      <c r="DL1319" s="47"/>
      <c r="DM1319" s="47"/>
      <c r="DN1319" s="23"/>
      <c r="DO1319" s="23"/>
    </row>
    <row r="1320" spans="2:119" ht="15" customHeight="1" x14ac:dyDescent="0.3">
      <c r="B1320" s="5"/>
      <c r="C1320" s="5"/>
      <c r="D1320" s="5"/>
      <c r="E1320" s="23"/>
      <c r="F1320" s="23"/>
      <c r="G1320" s="23"/>
      <c r="H1320" s="23"/>
      <c r="I1320" s="23"/>
      <c r="J1320" s="24"/>
      <c r="K1320" s="23"/>
      <c r="L1320" s="24"/>
      <c r="M1320" s="24"/>
      <c r="N1320" s="23"/>
      <c r="O1320" s="23"/>
      <c r="P1320" s="23"/>
      <c r="Q1320" s="23"/>
      <c r="R1320" s="23"/>
      <c r="S1320" s="23"/>
      <c r="T1320" s="23"/>
      <c r="U1320" s="23"/>
      <c r="V1320" s="23"/>
      <c r="W1320" s="29"/>
      <c r="X1320" s="23"/>
      <c r="Y1320" s="23"/>
      <c r="Z1320" s="23"/>
      <c r="AA1320" s="23"/>
      <c r="AB1320" s="23"/>
      <c r="AC1320" s="23"/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7"/>
      <c r="AV1320" s="27"/>
      <c r="AW1320" s="27"/>
      <c r="AX1320" s="28"/>
      <c r="AY1320" s="28"/>
      <c r="AZ1320" s="28"/>
      <c r="BA1320" s="28"/>
      <c r="BB1320" s="28"/>
      <c r="BC1320" s="28"/>
      <c r="BD1320" s="23"/>
      <c r="BE1320" s="72"/>
      <c r="BF1320" s="72"/>
      <c r="BG1320" s="72"/>
      <c r="BH1320" s="229"/>
      <c r="BI1320" s="229"/>
      <c r="BJ1320" s="27"/>
      <c r="BK1320" s="27"/>
      <c r="BL1320" s="26"/>
      <c r="BM1320" s="27"/>
      <c r="BN1320" s="23"/>
      <c r="BO1320" s="23"/>
      <c r="BP1320" s="23"/>
      <c r="BQ1320" s="23"/>
      <c r="BR1320" s="27"/>
      <c r="BS1320" s="27"/>
      <c r="BT1320" s="78"/>
      <c r="BU1320" s="229"/>
      <c r="BV1320" s="229"/>
      <c r="BW1320" s="27"/>
      <c r="BX1320" s="27"/>
      <c r="BY1320" s="23"/>
      <c r="BZ1320" s="23"/>
      <c r="CA1320" s="23"/>
      <c r="CB1320" s="27"/>
      <c r="CC1320" s="78"/>
      <c r="CD1320" s="229"/>
      <c r="CE1320" s="229"/>
      <c r="CF1320" s="23"/>
      <c r="CG1320" s="27"/>
      <c r="CH1320" s="23"/>
      <c r="CI1320" s="23"/>
      <c r="CJ1320" s="23"/>
      <c r="CK1320" s="23"/>
      <c r="CL1320" s="23"/>
      <c r="CM1320" s="23"/>
      <c r="CN1320" s="23"/>
      <c r="CO1320" s="23"/>
      <c r="CP1320" s="26"/>
      <c r="CQ1320" s="23"/>
      <c r="CR1320" s="23"/>
      <c r="CS1320" s="23"/>
      <c r="CT1320" s="23"/>
      <c r="CU1320" s="23"/>
      <c r="CV1320" s="23"/>
      <c r="CW1320" s="23"/>
      <c r="CX1320" s="23"/>
      <c r="CY1320" s="23"/>
      <c r="CZ1320" s="61"/>
      <c r="DA1320" s="23"/>
      <c r="DB1320" s="23"/>
      <c r="DC1320" s="23"/>
      <c r="DD1320" s="23"/>
      <c r="DE1320" s="23"/>
      <c r="DF1320" s="23"/>
      <c r="DG1320" s="79"/>
      <c r="DH1320" s="80"/>
      <c r="DI1320" s="79"/>
      <c r="DJ1320" s="81"/>
      <c r="DK1320" s="47"/>
      <c r="DL1320" s="47"/>
      <c r="DM1320" s="47"/>
      <c r="DN1320" s="23"/>
      <c r="DO1320" s="23"/>
    </row>
    <row r="1321" spans="2:119" ht="15" customHeight="1" x14ac:dyDescent="0.3">
      <c r="B1321" s="5"/>
      <c r="C1321" s="5"/>
      <c r="D1321" s="5"/>
      <c r="E1321" s="23"/>
      <c r="F1321" s="23"/>
      <c r="G1321" s="23"/>
      <c r="H1321" s="23"/>
      <c r="I1321" s="23"/>
      <c r="J1321" s="24"/>
      <c r="K1321" s="23"/>
      <c r="L1321" s="24"/>
      <c r="M1321" s="24"/>
      <c r="N1321" s="23"/>
      <c r="O1321" s="23"/>
      <c r="P1321" s="23"/>
      <c r="Q1321" s="23"/>
      <c r="R1321" s="23"/>
      <c r="S1321" s="23"/>
      <c r="T1321" s="23"/>
      <c r="U1321" s="23"/>
      <c r="V1321" s="23"/>
      <c r="W1321" s="29"/>
      <c r="X1321" s="23"/>
      <c r="Y1321" s="23"/>
      <c r="Z1321" s="23"/>
      <c r="AA1321" s="23"/>
      <c r="AB1321" s="23"/>
      <c r="AC1321" s="23"/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7"/>
      <c r="AV1321" s="27"/>
      <c r="AW1321" s="27"/>
      <c r="AX1321" s="28"/>
      <c r="AY1321" s="28"/>
      <c r="AZ1321" s="28"/>
      <c r="BA1321" s="28"/>
      <c r="BB1321" s="28"/>
      <c r="BC1321" s="28"/>
      <c r="BD1321" s="23"/>
      <c r="BE1321" s="72"/>
      <c r="BF1321" s="72"/>
      <c r="BG1321" s="72"/>
      <c r="BH1321" s="229"/>
      <c r="BI1321" s="229"/>
      <c r="BJ1321" s="27"/>
      <c r="BK1321" s="27"/>
      <c r="BL1321" s="26"/>
      <c r="BM1321" s="27"/>
      <c r="BN1321" s="23"/>
      <c r="BO1321" s="23"/>
      <c r="BP1321" s="23"/>
      <c r="BQ1321" s="23"/>
      <c r="BR1321" s="27"/>
      <c r="BS1321" s="27"/>
      <c r="BT1321" s="78"/>
      <c r="BU1321" s="229"/>
      <c r="BV1321" s="229"/>
      <c r="BW1321" s="27"/>
      <c r="BX1321" s="27"/>
      <c r="BY1321" s="23"/>
      <c r="BZ1321" s="23"/>
      <c r="CA1321" s="23"/>
      <c r="CB1321" s="27"/>
      <c r="CC1321" s="78"/>
      <c r="CD1321" s="229"/>
      <c r="CE1321" s="229"/>
      <c r="CF1321" s="23"/>
      <c r="CG1321" s="27"/>
      <c r="CH1321" s="23"/>
      <c r="CI1321" s="23"/>
      <c r="CJ1321" s="23"/>
      <c r="CK1321" s="23"/>
      <c r="CL1321" s="23"/>
      <c r="CM1321" s="23"/>
      <c r="CN1321" s="23"/>
      <c r="CO1321" s="23"/>
      <c r="CP1321" s="26"/>
      <c r="CQ1321" s="23"/>
      <c r="CR1321" s="23"/>
      <c r="CS1321" s="23"/>
      <c r="CT1321" s="23"/>
      <c r="CU1321" s="23"/>
      <c r="CV1321" s="23"/>
      <c r="CW1321" s="23"/>
      <c r="CX1321" s="23"/>
      <c r="CY1321" s="23"/>
      <c r="CZ1321" s="61"/>
      <c r="DA1321" s="23"/>
      <c r="DB1321" s="23"/>
      <c r="DC1321" s="23"/>
      <c r="DD1321" s="23"/>
      <c r="DE1321" s="23"/>
      <c r="DF1321" s="23"/>
      <c r="DG1321" s="79"/>
      <c r="DH1321" s="80"/>
      <c r="DI1321" s="79"/>
      <c r="DJ1321" s="81"/>
      <c r="DK1321" s="47"/>
      <c r="DL1321" s="47"/>
      <c r="DM1321" s="47"/>
      <c r="DN1321" s="23"/>
      <c r="DO1321" s="23"/>
    </row>
    <row r="1322" spans="2:119" ht="15" customHeight="1" x14ac:dyDescent="0.3">
      <c r="B1322" s="5"/>
      <c r="C1322" s="5"/>
      <c r="D1322" s="5"/>
      <c r="E1322" s="23"/>
      <c r="F1322" s="23"/>
      <c r="G1322" s="23"/>
      <c r="H1322" s="23"/>
      <c r="I1322" s="23"/>
      <c r="J1322" s="24"/>
      <c r="K1322" s="23"/>
      <c r="L1322" s="24"/>
      <c r="M1322" s="24"/>
      <c r="N1322" s="23"/>
      <c r="O1322" s="23"/>
      <c r="P1322" s="23"/>
      <c r="Q1322" s="23"/>
      <c r="R1322" s="23"/>
      <c r="S1322" s="23"/>
      <c r="T1322" s="23"/>
      <c r="U1322" s="23"/>
      <c r="V1322" s="23"/>
      <c r="W1322" s="29"/>
      <c r="X1322" s="23"/>
      <c r="Y1322" s="23"/>
      <c r="Z1322" s="23"/>
      <c r="AA1322" s="23"/>
      <c r="AB1322" s="23"/>
      <c r="AC1322" s="23"/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7"/>
      <c r="AV1322" s="27"/>
      <c r="AW1322" s="27"/>
      <c r="AX1322" s="28"/>
      <c r="AY1322" s="28"/>
      <c r="AZ1322" s="28"/>
      <c r="BA1322" s="28"/>
      <c r="BB1322" s="28"/>
      <c r="BC1322" s="28"/>
      <c r="BD1322" s="23"/>
      <c r="BE1322" s="72"/>
      <c r="BF1322" s="72"/>
      <c r="BG1322" s="72"/>
      <c r="BH1322" s="229"/>
      <c r="BI1322" s="229"/>
      <c r="BJ1322" s="27"/>
      <c r="BK1322" s="27"/>
      <c r="BL1322" s="26"/>
      <c r="BM1322" s="27"/>
      <c r="BN1322" s="23"/>
      <c r="BO1322" s="23"/>
      <c r="BP1322" s="23"/>
      <c r="BQ1322" s="23"/>
      <c r="BR1322" s="27"/>
      <c r="BS1322" s="27"/>
      <c r="BT1322" s="78"/>
      <c r="BU1322" s="229"/>
      <c r="BV1322" s="229"/>
      <c r="BW1322" s="27"/>
      <c r="BX1322" s="27"/>
      <c r="BY1322" s="23"/>
      <c r="BZ1322" s="23"/>
      <c r="CA1322" s="23"/>
      <c r="CB1322" s="27"/>
      <c r="CC1322" s="78"/>
      <c r="CD1322" s="229"/>
      <c r="CE1322" s="229"/>
      <c r="CF1322" s="23"/>
      <c r="CG1322" s="27"/>
      <c r="CH1322" s="23"/>
      <c r="CI1322" s="23"/>
      <c r="CJ1322" s="23"/>
      <c r="CK1322" s="23"/>
      <c r="CL1322" s="23"/>
      <c r="CM1322" s="23"/>
      <c r="CN1322" s="23"/>
      <c r="CO1322" s="23"/>
      <c r="CP1322" s="26"/>
      <c r="CQ1322" s="23"/>
      <c r="CR1322" s="23"/>
      <c r="CS1322" s="23"/>
      <c r="CT1322" s="23"/>
      <c r="CU1322" s="23"/>
      <c r="CV1322" s="23"/>
      <c r="CW1322" s="23"/>
      <c r="CX1322" s="23"/>
      <c r="CY1322" s="23"/>
      <c r="CZ1322" s="61"/>
      <c r="DA1322" s="23"/>
      <c r="DB1322" s="23"/>
      <c r="DC1322" s="23"/>
      <c r="DD1322" s="23"/>
      <c r="DE1322" s="23"/>
      <c r="DF1322" s="23"/>
      <c r="DG1322" s="79"/>
      <c r="DH1322" s="80"/>
      <c r="DI1322" s="79"/>
      <c r="DJ1322" s="81"/>
      <c r="DK1322" s="47"/>
      <c r="DL1322" s="47"/>
      <c r="DM1322" s="47"/>
      <c r="DN1322" s="23"/>
      <c r="DO1322" s="23"/>
    </row>
    <row r="1323" spans="2:119" ht="15" customHeight="1" x14ac:dyDescent="0.3">
      <c r="B1323" s="5"/>
      <c r="C1323" s="5"/>
      <c r="D1323" s="5"/>
      <c r="E1323" s="23"/>
      <c r="F1323" s="23"/>
      <c r="G1323" s="23"/>
      <c r="H1323" s="23"/>
      <c r="I1323" s="23"/>
      <c r="J1323" s="24"/>
      <c r="K1323" s="23"/>
      <c r="L1323" s="24"/>
      <c r="M1323" s="24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3"/>
      <c r="AB1323" s="23"/>
      <c r="AC1323" s="23"/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7"/>
      <c r="AV1323" s="27"/>
      <c r="AW1323" s="27"/>
      <c r="AX1323" s="28"/>
      <c r="AY1323" s="28"/>
      <c r="AZ1323" s="28"/>
      <c r="BA1323" s="28"/>
      <c r="BB1323" s="28"/>
      <c r="BC1323" s="28"/>
      <c r="BD1323" s="23"/>
      <c r="BE1323" s="72"/>
      <c r="BF1323" s="72"/>
      <c r="BG1323" s="72"/>
      <c r="BH1323" s="229"/>
      <c r="BI1323" s="229"/>
      <c r="BJ1323" s="27"/>
      <c r="BK1323" s="27"/>
      <c r="BL1323" s="26"/>
      <c r="BM1323" s="27"/>
      <c r="BN1323" s="23"/>
      <c r="BO1323" s="23"/>
      <c r="BP1323" s="23"/>
      <c r="BQ1323" s="23"/>
      <c r="BR1323" s="27"/>
      <c r="BS1323" s="27"/>
      <c r="BT1323" s="78"/>
      <c r="BU1323" s="229"/>
      <c r="BV1323" s="230"/>
      <c r="BW1323" s="27"/>
      <c r="BX1323" s="27"/>
      <c r="BY1323" s="23"/>
      <c r="BZ1323" s="23"/>
      <c r="CA1323" s="23"/>
      <c r="CB1323" s="27"/>
      <c r="CC1323" s="78"/>
      <c r="CD1323" s="229"/>
      <c r="CE1323" s="229"/>
      <c r="CF1323" s="23"/>
      <c r="CG1323" s="27"/>
      <c r="CH1323" s="23"/>
      <c r="CI1323" s="23"/>
      <c r="CJ1323" s="23"/>
      <c r="CK1323" s="23"/>
      <c r="CL1323" s="23"/>
      <c r="CM1323" s="23"/>
      <c r="CN1323" s="23"/>
      <c r="CO1323" s="23"/>
      <c r="CP1323" s="26"/>
      <c r="CQ1323" s="23"/>
      <c r="CR1323" s="23"/>
      <c r="CS1323" s="23"/>
      <c r="CT1323" s="23"/>
      <c r="CU1323" s="23"/>
      <c r="CV1323" s="23"/>
      <c r="CW1323" s="23"/>
      <c r="CX1323" s="23"/>
      <c r="CY1323" s="23"/>
      <c r="CZ1323" s="61"/>
      <c r="DA1323" s="23"/>
      <c r="DB1323" s="23"/>
      <c r="DC1323" s="23"/>
      <c r="DD1323" s="85"/>
      <c r="DE1323" s="23"/>
      <c r="DF1323" s="23"/>
      <c r="DG1323" s="79"/>
      <c r="DH1323" s="80"/>
      <c r="DI1323" s="79"/>
      <c r="DJ1323" s="81"/>
      <c r="DK1323" s="47"/>
      <c r="DL1323" s="47"/>
      <c r="DM1323" s="47"/>
      <c r="DN1323" s="23"/>
      <c r="DO1323" s="23"/>
    </row>
    <row r="1324" spans="2:119" ht="15" customHeight="1" x14ac:dyDescent="0.3">
      <c r="B1324" s="5"/>
      <c r="C1324" s="5"/>
      <c r="D1324" s="5"/>
      <c r="E1324" s="23"/>
      <c r="F1324" s="23"/>
      <c r="G1324" s="23"/>
      <c r="H1324" s="23"/>
      <c r="I1324" s="23"/>
      <c r="J1324" s="24"/>
      <c r="K1324" s="23"/>
      <c r="L1324" s="24"/>
      <c r="M1324" s="24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3"/>
      <c r="AB1324" s="23"/>
      <c r="AC1324" s="23"/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7"/>
      <c r="AV1324" s="27"/>
      <c r="AW1324" s="27"/>
      <c r="AX1324" s="28"/>
      <c r="AY1324" s="28"/>
      <c r="AZ1324" s="28"/>
      <c r="BA1324" s="28"/>
      <c r="BB1324" s="28"/>
      <c r="BC1324" s="28"/>
      <c r="BD1324" s="23"/>
      <c r="BE1324" s="72"/>
      <c r="BF1324" s="72"/>
      <c r="BG1324" s="72"/>
      <c r="BH1324" s="229"/>
      <c r="BI1324" s="229"/>
      <c r="BJ1324" s="27"/>
      <c r="BK1324" s="27"/>
      <c r="BL1324" s="26"/>
      <c r="BM1324" s="27"/>
      <c r="BN1324" s="23"/>
      <c r="BO1324" s="23"/>
      <c r="BP1324" s="23"/>
      <c r="BQ1324" s="23"/>
      <c r="BR1324" s="27"/>
      <c r="BS1324" s="27"/>
      <c r="BT1324" s="78"/>
      <c r="BU1324" s="229"/>
      <c r="BV1324" s="229"/>
      <c r="BW1324" s="27"/>
      <c r="BX1324" s="27"/>
      <c r="BY1324" s="23"/>
      <c r="BZ1324" s="23"/>
      <c r="CA1324" s="23"/>
      <c r="CB1324" s="27"/>
      <c r="CC1324" s="78"/>
      <c r="CD1324" s="229"/>
      <c r="CE1324" s="229"/>
      <c r="CF1324" s="23"/>
      <c r="CG1324" s="27"/>
      <c r="CH1324" s="23"/>
      <c r="CI1324" s="23"/>
      <c r="CJ1324" s="23"/>
      <c r="CK1324" s="23"/>
      <c r="CL1324" s="23"/>
      <c r="CM1324" s="23"/>
      <c r="CN1324" s="23"/>
      <c r="CO1324" s="23"/>
      <c r="CP1324" s="26"/>
      <c r="CQ1324" s="23"/>
      <c r="CR1324" s="23"/>
      <c r="CS1324" s="23"/>
      <c r="CT1324" s="23"/>
      <c r="CU1324" s="23"/>
      <c r="CV1324" s="23"/>
      <c r="CW1324" s="23"/>
      <c r="CX1324" s="23"/>
      <c r="CY1324" s="23"/>
      <c r="CZ1324" s="61"/>
      <c r="DA1324" s="23"/>
      <c r="DB1324" s="23"/>
      <c r="DC1324" s="23"/>
      <c r="DD1324" s="85"/>
      <c r="DE1324" s="23"/>
      <c r="DF1324" s="23"/>
      <c r="DG1324" s="79"/>
      <c r="DH1324" s="80"/>
      <c r="DI1324" s="79"/>
      <c r="DJ1324" s="81"/>
      <c r="DK1324" s="47"/>
      <c r="DL1324" s="47"/>
      <c r="DM1324" s="47"/>
      <c r="DN1324" s="23"/>
      <c r="DO1324" s="23"/>
    </row>
    <row r="1325" spans="2:119" ht="15" customHeight="1" x14ac:dyDescent="0.3">
      <c r="B1325" s="5"/>
      <c r="C1325" s="5"/>
      <c r="D1325" s="5"/>
      <c r="E1325" s="23"/>
      <c r="F1325" s="23"/>
      <c r="G1325" s="23"/>
      <c r="H1325" s="23"/>
      <c r="I1325" s="23"/>
      <c r="J1325" s="24"/>
      <c r="K1325" s="23"/>
      <c r="L1325" s="24"/>
      <c r="M1325" s="24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3"/>
      <c r="AB1325" s="23"/>
      <c r="AC1325" s="23"/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7"/>
      <c r="AV1325" s="27"/>
      <c r="AW1325" s="27"/>
      <c r="AX1325" s="28"/>
      <c r="AY1325" s="28"/>
      <c r="AZ1325" s="28"/>
      <c r="BA1325" s="28"/>
      <c r="BB1325" s="28"/>
      <c r="BC1325" s="28"/>
      <c r="BD1325" s="23"/>
      <c r="BE1325" s="72"/>
      <c r="BF1325" s="72"/>
      <c r="BG1325" s="72"/>
      <c r="BH1325" s="229"/>
      <c r="BI1325" s="229"/>
      <c r="BJ1325" s="27"/>
      <c r="BK1325" s="27"/>
      <c r="BL1325" s="26"/>
      <c r="BM1325" s="27"/>
      <c r="BN1325" s="23"/>
      <c r="BO1325" s="23"/>
      <c r="BP1325" s="23"/>
      <c r="BQ1325" s="23"/>
      <c r="BR1325" s="27"/>
      <c r="BS1325" s="27"/>
      <c r="BT1325" s="78"/>
      <c r="BU1325" s="229"/>
      <c r="BV1325" s="229"/>
      <c r="BW1325" s="27"/>
      <c r="BX1325" s="27"/>
      <c r="BY1325" s="23"/>
      <c r="BZ1325" s="23"/>
      <c r="CA1325" s="23"/>
      <c r="CB1325" s="27"/>
      <c r="CC1325" s="78"/>
      <c r="CD1325" s="229"/>
      <c r="CE1325" s="229"/>
      <c r="CF1325" s="23"/>
      <c r="CG1325" s="27"/>
      <c r="CH1325" s="23"/>
      <c r="CI1325" s="23"/>
      <c r="CJ1325" s="23"/>
      <c r="CK1325" s="23"/>
      <c r="CL1325" s="84"/>
      <c r="CM1325" s="23"/>
      <c r="CN1325" s="23"/>
      <c r="CO1325" s="23"/>
      <c r="CP1325" s="26"/>
      <c r="CQ1325" s="23"/>
      <c r="CR1325" s="23"/>
      <c r="CS1325" s="23"/>
      <c r="CT1325" s="23"/>
      <c r="CU1325" s="23"/>
      <c r="CV1325" s="23"/>
      <c r="CW1325" s="23"/>
      <c r="CX1325" s="23"/>
      <c r="CY1325" s="23"/>
      <c r="CZ1325" s="61"/>
      <c r="DA1325" s="23"/>
      <c r="DB1325" s="23"/>
      <c r="DC1325" s="23"/>
      <c r="DD1325" s="85"/>
      <c r="DE1325" s="23"/>
      <c r="DF1325" s="23"/>
      <c r="DG1325" s="79"/>
      <c r="DH1325" s="80"/>
      <c r="DI1325" s="79"/>
      <c r="DJ1325" s="81"/>
      <c r="DK1325" s="47"/>
      <c r="DL1325" s="47"/>
      <c r="DM1325" s="47"/>
      <c r="DN1325" s="23"/>
      <c r="DO1325" s="23"/>
    </row>
    <row r="1326" spans="2:119" ht="15" customHeight="1" x14ac:dyDescent="0.3">
      <c r="B1326" s="5"/>
      <c r="C1326" s="5"/>
      <c r="D1326" s="5"/>
      <c r="E1326" s="23"/>
      <c r="F1326" s="23"/>
      <c r="G1326" s="23"/>
      <c r="H1326" s="23"/>
      <c r="I1326" s="23"/>
      <c r="J1326" s="24"/>
      <c r="K1326" s="23"/>
      <c r="L1326" s="24"/>
      <c r="M1326" s="24"/>
      <c r="N1326" s="23"/>
      <c r="O1326" s="23"/>
      <c r="P1326" s="23"/>
      <c r="Q1326" s="23"/>
      <c r="R1326" s="23"/>
      <c r="S1326" s="23"/>
      <c r="T1326" s="23"/>
      <c r="U1326" s="23"/>
      <c r="V1326" s="23"/>
      <c r="W1326" s="29"/>
      <c r="X1326" s="23"/>
      <c r="Y1326" s="23"/>
      <c r="Z1326" s="23"/>
      <c r="AA1326" s="23"/>
      <c r="AB1326" s="23"/>
      <c r="AC1326" s="23"/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7"/>
      <c r="AV1326" s="27"/>
      <c r="AW1326" s="27"/>
      <c r="AX1326" s="28"/>
      <c r="AY1326" s="28"/>
      <c r="AZ1326" s="28"/>
      <c r="BA1326" s="28"/>
      <c r="BB1326" s="28"/>
      <c r="BC1326" s="28"/>
      <c r="BD1326" s="23"/>
      <c r="BE1326" s="72"/>
      <c r="BF1326" s="72"/>
      <c r="BG1326" s="72"/>
      <c r="BH1326" s="229"/>
      <c r="BI1326" s="229"/>
      <c r="BJ1326" s="27"/>
      <c r="BK1326" s="27"/>
      <c r="BL1326" s="26"/>
      <c r="BM1326" s="27"/>
      <c r="BN1326" s="23"/>
      <c r="BO1326" s="23"/>
      <c r="BP1326" s="23"/>
      <c r="BQ1326" s="23"/>
      <c r="BR1326" s="27"/>
      <c r="BS1326" s="27"/>
      <c r="BT1326" s="78"/>
      <c r="BU1326" s="229"/>
      <c r="BV1326" s="230"/>
      <c r="BW1326" s="27"/>
      <c r="BX1326" s="27"/>
      <c r="BY1326" s="23"/>
      <c r="BZ1326" s="23"/>
      <c r="CA1326" s="23"/>
      <c r="CB1326" s="27"/>
      <c r="CC1326" s="78"/>
      <c r="CD1326" s="229"/>
      <c r="CE1326" s="229"/>
      <c r="CF1326" s="23"/>
      <c r="CG1326" s="27"/>
      <c r="CH1326" s="23"/>
      <c r="CI1326" s="23"/>
      <c r="CJ1326" s="23"/>
      <c r="CK1326" s="23"/>
      <c r="CL1326" s="23"/>
      <c r="CM1326" s="23"/>
      <c r="CN1326" s="23"/>
      <c r="CO1326" s="23"/>
      <c r="CP1326" s="26"/>
      <c r="CQ1326" s="23"/>
      <c r="CR1326" s="23"/>
      <c r="CS1326" s="23"/>
      <c r="CT1326" s="23"/>
      <c r="CU1326" s="23"/>
      <c r="CV1326" s="23"/>
      <c r="CW1326" s="23"/>
      <c r="CX1326" s="23"/>
      <c r="CY1326" s="23"/>
      <c r="CZ1326" s="61"/>
      <c r="DA1326" s="23"/>
      <c r="DB1326" s="23"/>
      <c r="DC1326" s="23"/>
      <c r="DD1326" s="23"/>
      <c r="DE1326" s="23"/>
      <c r="DF1326" s="23"/>
      <c r="DG1326" s="79"/>
      <c r="DH1326" s="80"/>
      <c r="DI1326" s="79"/>
      <c r="DJ1326" s="81"/>
      <c r="DK1326" s="47"/>
      <c r="DL1326" s="47"/>
      <c r="DM1326" s="47"/>
      <c r="DN1326" s="23"/>
      <c r="DO1326" s="23"/>
    </row>
    <row r="1327" spans="2:119" ht="15" customHeight="1" x14ac:dyDescent="0.3">
      <c r="B1327" s="5"/>
      <c r="C1327" s="5"/>
      <c r="D1327" s="5"/>
      <c r="E1327" s="23"/>
      <c r="F1327" s="23"/>
      <c r="G1327" s="23"/>
      <c r="H1327" s="23"/>
      <c r="I1327" s="23"/>
      <c r="J1327" s="24"/>
      <c r="K1327" s="23"/>
      <c r="L1327" s="24"/>
      <c r="M1327" s="24"/>
      <c r="N1327" s="23"/>
      <c r="O1327" s="23"/>
      <c r="P1327" s="23"/>
      <c r="Q1327" s="23"/>
      <c r="R1327" s="23"/>
      <c r="S1327" s="23"/>
      <c r="T1327" s="23"/>
      <c r="U1327" s="23"/>
      <c r="V1327" s="23"/>
      <c r="W1327" s="29"/>
      <c r="X1327" s="23"/>
      <c r="Y1327" s="23"/>
      <c r="Z1327" s="23"/>
      <c r="AA1327" s="23"/>
      <c r="AB1327" s="23"/>
      <c r="AC1327" s="23"/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7"/>
      <c r="AV1327" s="27"/>
      <c r="AW1327" s="27"/>
      <c r="AX1327" s="28"/>
      <c r="AY1327" s="28"/>
      <c r="AZ1327" s="28"/>
      <c r="BA1327" s="28"/>
      <c r="BB1327" s="28"/>
      <c r="BC1327" s="28"/>
      <c r="BD1327" s="23"/>
      <c r="BE1327" s="72"/>
      <c r="BF1327" s="72"/>
      <c r="BG1327" s="72"/>
      <c r="BH1327" s="229"/>
      <c r="BI1327" s="229"/>
      <c r="BJ1327" s="27"/>
      <c r="BK1327" s="27"/>
      <c r="BL1327" s="26"/>
      <c r="BM1327" s="27"/>
      <c r="BN1327" s="23"/>
      <c r="BO1327" s="23"/>
      <c r="BP1327" s="23"/>
      <c r="BQ1327" s="23"/>
      <c r="BR1327" s="27"/>
      <c r="BS1327" s="27"/>
      <c r="BT1327" s="78"/>
      <c r="BU1327" s="229"/>
      <c r="BV1327" s="229"/>
      <c r="BW1327" s="27"/>
      <c r="BX1327" s="27"/>
      <c r="BY1327" s="23"/>
      <c r="BZ1327" s="23"/>
      <c r="CA1327" s="23"/>
      <c r="CB1327" s="27"/>
      <c r="CC1327" s="78"/>
      <c r="CD1327" s="229"/>
      <c r="CE1327" s="229"/>
      <c r="CF1327" s="23"/>
      <c r="CG1327" s="27"/>
      <c r="CH1327" s="23"/>
      <c r="CI1327" s="23"/>
      <c r="CJ1327" s="23"/>
      <c r="CK1327" s="23"/>
      <c r="CL1327" s="23"/>
      <c r="CM1327" s="23"/>
      <c r="CN1327" s="23"/>
      <c r="CO1327" s="23"/>
      <c r="CP1327" s="26"/>
      <c r="CQ1327" s="23"/>
      <c r="CR1327" s="23"/>
      <c r="CS1327" s="23"/>
      <c r="CT1327" s="23"/>
      <c r="CU1327" s="23"/>
      <c r="CV1327" s="23"/>
      <c r="CW1327" s="23"/>
      <c r="CX1327" s="23"/>
      <c r="CY1327" s="23"/>
      <c r="CZ1327" s="61"/>
      <c r="DA1327" s="23"/>
      <c r="DB1327" s="23"/>
      <c r="DC1327" s="23"/>
      <c r="DD1327" s="23"/>
      <c r="DE1327" s="23"/>
      <c r="DF1327" s="23"/>
      <c r="DG1327" s="79"/>
      <c r="DH1327" s="80"/>
      <c r="DI1327" s="79"/>
      <c r="DJ1327" s="81"/>
      <c r="DK1327" s="47"/>
      <c r="DL1327" s="47"/>
      <c r="DM1327" s="47"/>
      <c r="DN1327" s="23"/>
      <c r="DO1327" s="23"/>
    </row>
    <row r="1328" spans="2:119" ht="15" customHeight="1" x14ac:dyDescent="0.3">
      <c r="B1328" s="5"/>
      <c r="C1328" s="5"/>
      <c r="D1328" s="5"/>
      <c r="E1328" s="23"/>
      <c r="F1328" s="23"/>
      <c r="G1328" s="23"/>
      <c r="H1328" s="23"/>
      <c r="I1328" s="23"/>
      <c r="J1328" s="24"/>
      <c r="K1328" s="23"/>
      <c r="L1328" s="24"/>
      <c r="M1328" s="24"/>
      <c r="N1328" s="23"/>
      <c r="O1328" s="23"/>
      <c r="P1328" s="23"/>
      <c r="Q1328" s="23"/>
      <c r="R1328" s="23"/>
      <c r="S1328" s="23"/>
      <c r="T1328" s="23"/>
      <c r="U1328" s="23"/>
      <c r="V1328" s="23"/>
      <c r="W1328" s="29"/>
      <c r="X1328" s="23"/>
      <c r="Y1328" s="23"/>
      <c r="Z1328" s="23"/>
      <c r="AA1328" s="23"/>
      <c r="AB1328" s="23"/>
      <c r="AC1328" s="23"/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7"/>
      <c r="AV1328" s="27"/>
      <c r="AW1328" s="27"/>
      <c r="AX1328" s="28"/>
      <c r="AY1328" s="28"/>
      <c r="AZ1328" s="28"/>
      <c r="BA1328" s="28"/>
      <c r="BB1328" s="28"/>
      <c r="BC1328" s="28"/>
      <c r="BD1328" s="23"/>
      <c r="BE1328" s="72"/>
      <c r="BF1328" s="72"/>
      <c r="BG1328" s="72"/>
      <c r="BH1328" s="229"/>
      <c r="BI1328" s="229"/>
      <c r="BJ1328" s="27"/>
      <c r="BK1328" s="27"/>
      <c r="BL1328" s="26"/>
      <c r="BM1328" s="27"/>
      <c r="BN1328" s="23"/>
      <c r="BO1328" s="23"/>
      <c r="BP1328" s="23"/>
      <c r="BQ1328" s="23"/>
      <c r="BR1328" s="27"/>
      <c r="BS1328" s="27"/>
      <c r="BT1328" s="78"/>
      <c r="BU1328" s="229"/>
      <c r="BV1328" s="229"/>
      <c r="BW1328" s="27"/>
      <c r="BX1328" s="27"/>
      <c r="BY1328" s="23"/>
      <c r="BZ1328" s="23"/>
      <c r="CA1328" s="23"/>
      <c r="CB1328" s="27"/>
      <c r="CC1328" s="78"/>
      <c r="CD1328" s="229"/>
      <c r="CE1328" s="229"/>
      <c r="CF1328" s="23"/>
      <c r="CG1328" s="27"/>
      <c r="CH1328" s="23"/>
      <c r="CI1328" s="23"/>
      <c r="CJ1328" s="23"/>
      <c r="CK1328" s="23"/>
      <c r="CL1328" s="84"/>
      <c r="CM1328" s="23"/>
      <c r="CN1328" s="23"/>
      <c r="CO1328" s="23"/>
      <c r="CP1328" s="26"/>
      <c r="CQ1328" s="23"/>
      <c r="CR1328" s="23"/>
      <c r="CS1328" s="23"/>
      <c r="CT1328" s="23"/>
      <c r="CU1328" s="23"/>
      <c r="CV1328" s="23"/>
      <c r="CW1328" s="23"/>
      <c r="CX1328" s="23"/>
      <c r="CY1328" s="23"/>
      <c r="CZ1328" s="61"/>
      <c r="DA1328" s="23"/>
      <c r="DB1328" s="23"/>
      <c r="DC1328" s="23"/>
      <c r="DD1328" s="23"/>
      <c r="DE1328" s="23"/>
      <c r="DF1328" s="23"/>
      <c r="DG1328" s="79"/>
      <c r="DH1328" s="80"/>
      <c r="DI1328" s="79"/>
      <c r="DJ1328" s="81"/>
      <c r="DK1328" s="47"/>
      <c r="DL1328" s="47"/>
      <c r="DM1328" s="47"/>
      <c r="DN1328" s="23"/>
      <c r="DO1328" s="23"/>
    </row>
    <row r="1329" spans="2:127" ht="15" customHeight="1" x14ac:dyDescent="0.3">
      <c r="B1329" s="5"/>
      <c r="C1329" s="5"/>
      <c r="D1329" s="5"/>
      <c r="E1329" s="23"/>
      <c r="F1329" s="23"/>
      <c r="G1329" s="23"/>
      <c r="H1329" s="23"/>
      <c r="I1329" s="23"/>
      <c r="J1329" s="24"/>
      <c r="K1329" s="23"/>
      <c r="L1329" s="24"/>
      <c r="M1329" s="24"/>
      <c r="N1329" s="23"/>
      <c r="O1329" s="23"/>
      <c r="P1329" s="23"/>
      <c r="Q1329" s="23"/>
      <c r="R1329" s="23"/>
      <c r="S1329" s="23"/>
      <c r="T1329" s="23"/>
      <c r="U1329" s="23"/>
      <c r="V1329" s="23"/>
      <c r="W1329" s="29"/>
      <c r="X1329" s="23"/>
      <c r="Y1329" s="23"/>
      <c r="Z1329" s="23"/>
      <c r="AA1329" s="23"/>
      <c r="AB1329" s="23"/>
      <c r="AC1329" s="23"/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7"/>
      <c r="AV1329" s="27"/>
      <c r="AW1329" s="27"/>
      <c r="AX1329" s="28"/>
      <c r="AY1329" s="28"/>
      <c r="AZ1329" s="28"/>
      <c r="BA1329" s="28"/>
      <c r="BB1329" s="28"/>
      <c r="BC1329" s="28"/>
      <c r="BD1329" s="23"/>
      <c r="BE1329" s="72"/>
      <c r="BF1329" s="72"/>
      <c r="BG1329" s="72"/>
      <c r="BH1329" s="229"/>
      <c r="BI1329" s="229"/>
      <c r="BJ1329" s="27"/>
      <c r="BK1329" s="27"/>
      <c r="BL1329" s="26"/>
      <c r="BM1329" s="27"/>
      <c r="BN1329" s="23"/>
      <c r="BO1329" s="23"/>
      <c r="BP1329" s="23"/>
      <c r="BQ1329" s="23"/>
      <c r="BR1329" s="27"/>
      <c r="BS1329" s="27"/>
      <c r="BT1329" s="78"/>
      <c r="BU1329" s="229"/>
      <c r="BV1329" s="229"/>
      <c r="BW1329" s="27"/>
      <c r="BX1329" s="27"/>
      <c r="BY1329" s="23"/>
      <c r="BZ1329" s="23"/>
      <c r="CA1329" s="23"/>
      <c r="CB1329" s="27"/>
      <c r="CC1329" s="78"/>
      <c r="CD1329" s="229"/>
      <c r="CE1329" s="229"/>
      <c r="CF1329" s="23"/>
      <c r="CG1329" s="27"/>
      <c r="CH1329" s="23"/>
      <c r="CI1329" s="23"/>
      <c r="CJ1329" s="23"/>
      <c r="CK1329" s="23"/>
      <c r="CL1329" s="23"/>
      <c r="CM1329" s="23"/>
      <c r="CN1329" s="23"/>
      <c r="CO1329" s="23"/>
      <c r="CP1329" s="26"/>
      <c r="CQ1329" s="23"/>
      <c r="CR1329" s="23"/>
      <c r="CS1329" s="23"/>
      <c r="CT1329" s="23"/>
      <c r="CU1329" s="23"/>
      <c r="CV1329" s="23"/>
      <c r="CW1329" s="23"/>
      <c r="CX1329" s="23"/>
      <c r="CY1329" s="23"/>
      <c r="CZ1329" s="61"/>
      <c r="DA1329" s="23"/>
      <c r="DB1329" s="23"/>
      <c r="DC1329" s="23"/>
      <c r="DD1329" s="23"/>
      <c r="DE1329" s="23"/>
      <c r="DF1329" s="23"/>
      <c r="DG1329" s="79"/>
      <c r="DH1329" s="80"/>
      <c r="DI1329" s="79"/>
      <c r="DJ1329" s="81"/>
      <c r="DK1329" s="47"/>
      <c r="DL1329" s="47"/>
      <c r="DM1329" s="47"/>
      <c r="DN1329" s="23"/>
      <c r="DO1329" s="23"/>
      <c r="DP1329" s="5"/>
      <c r="DQ1329" s="5"/>
      <c r="DR1329" s="5"/>
      <c r="DS1329" s="5"/>
      <c r="DT1329" s="5"/>
      <c r="DU1329" s="5"/>
      <c r="DV1329" s="5"/>
      <c r="DW1329" s="5"/>
    </row>
    <row r="1330" spans="2:127" ht="15" customHeight="1" x14ac:dyDescent="0.3">
      <c r="B1330" s="5"/>
      <c r="C1330" s="5"/>
      <c r="D1330" s="5"/>
      <c r="E1330" s="23"/>
      <c r="F1330" s="23"/>
      <c r="G1330" s="23"/>
      <c r="H1330" s="23"/>
      <c r="I1330" s="23"/>
      <c r="J1330" s="24"/>
      <c r="K1330" s="23"/>
      <c r="L1330" s="24"/>
      <c r="M1330" s="24"/>
      <c r="N1330" s="23"/>
      <c r="O1330" s="23"/>
      <c r="P1330" s="23"/>
      <c r="Q1330" s="23"/>
      <c r="R1330" s="23"/>
      <c r="S1330" s="23"/>
      <c r="T1330" s="23"/>
      <c r="U1330" s="23"/>
      <c r="V1330" s="23"/>
      <c r="W1330" s="29"/>
      <c r="X1330" s="23"/>
      <c r="Y1330" s="23"/>
      <c r="Z1330" s="23"/>
      <c r="AA1330" s="23"/>
      <c r="AB1330" s="23"/>
      <c r="AC1330" s="23"/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7"/>
      <c r="AV1330" s="27"/>
      <c r="AW1330" s="27"/>
      <c r="AX1330" s="28"/>
      <c r="AY1330" s="28"/>
      <c r="AZ1330" s="28"/>
      <c r="BA1330" s="28"/>
      <c r="BB1330" s="28"/>
      <c r="BC1330" s="28"/>
      <c r="BD1330" s="23"/>
      <c r="BE1330" s="72"/>
      <c r="BF1330" s="72"/>
      <c r="BG1330" s="72"/>
      <c r="BH1330" s="229"/>
      <c r="BI1330" s="229"/>
      <c r="BJ1330" s="27"/>
      <c r="BK1330" s="27"/>
      <c r="BL1330" s="26"/>
      <c r="BM1330" s="27"/>
      <c r="BN1330" s="23"/>
      <c r="BO1330" s="23"/>
      <c r="BP1330" s="23"/>
      <c r="BQ1330" s="23"/>
      <c r="BR1330" s="27"/>
      <c r="BS1330" s="27"/>
      <c r="BT1330" s="78"/>
      <c r="BU1330" s="229"/>
      <c r="BV1330" s="229"/>
      <c r="BW1330" s="27"/>
      <c r="BX1330" s="27"/>
      <c r="BY1330" s="23"/>
      <c r="BZ1330" s="23"/>
      <c r="CA1330" s="23"/>
      <c r="CB1330" s="27"/>
      <c r="CC1330" s="78"/>
      <c r="CD1330" s="229"/>
      <c r="CE1330" s="229"/>
      <c r="CF1330" s="23"/>
      <c r="CG1330" s="27"/>
      <c r="CH1330" s="23"/>
      <c r="CI1330" s="23"/>
      <c r="CJ1330" s="23"/>
      <c r="CK1330" s="23"/>
      <c r="CL1330" s="23"/>
      <c r="CM1330" s="23"/>
      <c r="CN1330" s="23"/>
      <c r="CO1330" s="23"/>
      <c r="CP1330" s="26"/>
      <c r="CQ1330" s="23"/>
      <c r="CR1330" s="23"/>
      <c r="CS1330" s="23"/>
      <c r="CT1330" s="23"/>
      <c r="CU1330" s="23"/>
      <c r="CV1330" s="23"/>
      <c r="CW1330" s="23"/>
      <c r="CX1330" s="23"/>
      <c r="CY1330" s="23"/>
      <c r="CZ1330" s="61"/>
      <c r="DA1330" s="23"/>
      <c r="DB1330" s="23"/>
      <c r="DC1330" s="23"/>
      <c r="DD1330" s="23"/>
      <c r="DE1330" s="23"/>
      <c r="DF1330" s="23"/>
      <c r="DG1330" s="79"/>
      <c r="DH1330" s="80"/>
      <c r="DI1330" s="79"/>
      <c r="DJ1330" s="81"/>
      <c r="DK1330" s="47"/>
      <c r="DL1330" s="47"/>
      <c r="DM1330" s="47"/>
      <c r="DN1330" s="23"/>
      <c r="DO1330" s="23"/>
      <c r="DP1330" s="5"/>
      <c r="DQ1330" s="5"/>
      <c r="DR1330" s="5"/>
      <c r="DS1330" s="5"/>
      <c r="DT1330" s="5"/>
      <c r="DU1330" s="5"/>
      <c r="DV1330" s="5"/>
      <c r="DW1330" s="5"/>
    </row>
    <row r="1331" spans="2:127" ht="15" customHeight="1" x14ac:dyDescent="0.3">
      <c r="B1331" s="5"/>
      <c r="C1331" s="5"/>
      <c r="D1331" s="5"/>
      <c r="E1331" s="23"/>
      <c r="F1331" s="23"/>
      <c r="G1331" s="23"/>
      <c r="H1331" s="23"/>
      <c r="I1331" s="23"/>
      <c r="J1331" s="24"/>
      <c r="K1331" s="23"/>
      <c r="L1331" s="24"/>
      <c r="M1331" s="24"/>
      <c r="N1331" s="23"/>
      <c r="O1331" s="23"/>
      <c r="P1331" s="23"/>
      <c r="Q1331" s="23"/>
      <c r="R1331" s="23"/>
      <c r="S1331" s="23"/>
      <c r="T1331" s="23"/>
      <c r="U1331" s="23"/>
      <c r="V1331" s="23"/>
      <c r="W1331" s="29"/>
      <c r="X1331" s="23"/>
      <c r="Y1331" s="23"/>
      <c r="Z1331" s="23"/>
      <c r="AA1331" s="23"/>
      <c r="AB1331" s="23"/>
      <c r="AC1331" s="23"/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7"/>
      <c r="AV1331" s="27"/>
      <c r="AW1331" s="27"/>
      <c r="AX1331" s="28"/>
      <c r="AY1331" s="28"/>
      <c r="AZ1331" s="28"/>
      <c r="BA1331" s="28"/>
      <c r="BB1331" s="28"/>
      <c r="BC1331" s="28"/>
      <c r="BD1331" s="23"/>
      <c r="BE1331" s="72"/>
      <c r="BF1331" s="72"/>
      <c r="BG1331" s="72"/>
      <c r="BH1331" s="229"/>
      <c r="BI1331" s="229"/>
      <c r="BJ1331" s="27"/>
      <c r="BK1331" s="27"/>
      <c r="BL1331" s="26"/>
      <c r="BM1331" s="27"/>
      <c r="BN1331" s="23"/>
      <c r="BO1331" s="23"/>
      <c r="BP1331" s="23"/>
      <c r="BQ1331" s="23"/>
      <c r="BR1331" s="27"/>
      <c r="BS1331" s="27"/>
      <c r="BT1331" s="78"/>
      <c r="BU1331" s="229"/>
      <c r="BV1331" s="229"/>
      <c r="BW1331" s="27"/>
      <c r="BX1331" s="27"/>
      <c r="BY1331" s="23"/>
      <c r="BZ1331" s="23"/>
      <c r="CA1331" s="23"/>
      <c r="CB1331" s="27"/>
      <c r="CC1331" s="78"/>
      <c r="CD1331" s="229"/>
      <c r="CE1331" s="229"/>
      <c r="CF1331" s="23"/>
      <c r="CG1331" s="27"/>
      <c r="CH1331" s="23"/>
      <c r="CI1331" s="23"/>
      <c r="CJ1331" s="23"/>
      <c r="CK1331" s="23"/>
      <c r="CL1331" s="84"/>
      <c r="CM1331" s="23"/>
      <c r="CN1331" s="23"/>
      <c r="CO1331" s="23"/>
      <c r="CP1331" s="26"/>
      <c r="CQ1331" s="23"/>
      <c r="CR1331" s="23"/>
      <c r="CS1331" s="23"/>
      <c r="CT1331" s="23"/>
      <c r="CU1331" s="23"/>
      <c r="CV1331" s="23"/>
      <c r="CW1331" s="23"/>
      <c r="CX1331" s="23"/>
      <c r="CY1331" s="23"/>
      <c r="CZ1331" s="61"/>
      <c r="DA1331" s="23"/>
      <c r="DB1331" s="23"/>
      <c r="DC1331" s="23"/>
      <c r="DD1331" s="23"/>
      <c r="DE1331" s="23"/>
      <c r="DF1331" s="23"/>
      <c r="DG1331" s="79"/>
      <c r="DH1331" s="80"/>
      <c r="DI1331" s="79"/>
      <c r="DJ1331" s="81"/>
      <c r="DK1331" s="47"/>
      <c r="DL1331" s="47"/>
      <c r="DM1331" s="47"/>
      <c r="DN1331" s="23"/>
      <c r="DO1331" s="23"/>
      <c r="DP1331" s="5"/>
      <c r="DQ1331" s="5"/>
      <c r="DR1331" s="5"/>
      <c r="DS1331" s="5"/>
      <c r="DT1331" s="5"/>
      <c r="DU1331" s="5"/>
      <c r="DV1331" s="5"/>
      <c r="DW1331" s="5"/>
    </row>
    <row r="1332" spans="2:127" ht="15" customHeight="1" x14ac:dyDescent="0.3">
      <c r="B1332" s="5"/>
      <c r="C1332" s="5"/>
      <c r="D1332" s="5"/>
      <c r="E1332" s="23"/>
      <c r="F1332" s="23"/>
      <c r="G1332" s="23"/>
      <c r="H1332" s="23"/>
      <c r="I1332" s="23"/>
      <c r="J1332" s="24"/>
      <c r="K1332" s="23"/>
      <c r="L1332" s="24"/>
      <c r="M1332" s="24"/>
      <c r="N1332" s="23"/>
      <c r="O1332" s="23"/>
      <c r="P1332" s="23"/>
      <c r="Q1332" s="23"/>
      <c r="R1332" s="23"/>
      <c r="S1332" s="23"/>
      <c r="T1332" s="23"/>
      <c r="U1332" s="23"/>
      <c r="V1332" s="23"/>
      <c r="W1332" s="29"/>
      <c r="X1332" s="23"/>
      <c r="Y1332" s="23"/>
      <c r="Z1332" s="23"/>
      <c r="AA1332" s="23"/>
      <c r="AB1332" s="23"/>
      <c r="AC1332" s="23"/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7"/>
      <c r="AV1332" s="27"/>
      <c r="AW1332" s="27"/>
      <c r="AX1332" s="28"/>
      <c r="AY1332" s="28"/>
      <c r="AZ1332" s="28"/>
      <c r="BA1332" s="28"/>
      <c r="BB1332" s="28"/>
      <c r="BC1332" s="28"/>
      <c r="BD1332" s="23"/>
      <c r="BE1332" s="72"/>
      <c r="BF1332" s="72"/>
      <c r="BG1332" s="72"/>
      <c r="BH1332" s="229"/>
      <c r="BI1332" s="229"/>
      <c r="BJ1332" s="27"/>
      <c r="BK1332" s="27"/>
      <c r="BL1332" s="26"/>
      <c r="BM1332" s="27"/>
      <c r="BN1332" s="23"/>
      <c r="BO1332" s="23"/>
      <c r="BP1332" s="23"/>
      <c r="BQ1332" s="23"/>
      <c r="BR1332" s="27"/>
      <c r="BS1332" s="27"/>
      <c r="BT1332" s="78"/>
      <c r="BU1332" s="229"/>
      <c r="BV1332" s="229"/>
      <c r="BW1332" s="27"/>
      <c r="BX1332" s="27"/>
      <c r="BY1332" s="23"/>
      <c r="BZ1332" s="23"/>
      <c r="CA1332" s="23"/>
      <c r="CB1332" s="27"/>
      <c r="CC1332" s="78"/>
      <c r="CD1332" s="229"/>
      <c r="CE1332" s="229"/>
      <c r="CF1332" s="23"/>
      <c r="CG1332" s="27"/>
      <c r="CH1332" s="23"/>
      <c r="CI1332" s="23"/>
      <c r="CJ1332" s="23"/>
      <c r="CK1332" s="23"/>
      <c r="CL1332" s="23"/>
      <c r="CM1332" s="23"/>
      <c r="CN1332" s="23"/>
      <c r="CO1332" s="23"/>
      <c r="CP1332" s="26"/>
      <c r="CQ1332" s="23"/>
      <c r="CR1332" s="23"/>
      <c r="CS1332" s="23"/>
      <c r="CT1332" s="23"/>
      <c r="CU1332" s="23"/>
      <c r="CV1332" s="23"/>
      <c r="CW1332" s="23"/>
      <c r="CX1332" s="23"/>
      <c r="CY1332" s="23"/>
      <c r="CZ1332" s="61"/>
      <c r="DA1332" s="23"/>
      <c r="DB1332" s="23"/>
      <c r="DC1332" s="23"/>
      <c r="DD1332" s="23"/>
      <c r="DE1332" s="23"/>
      <c r="DF1332" s="23"/>
      <c r="DG1332" s="79"/>
      <c r="DH1332" s="80"/>
      <c r="DI1332" s="79"/>
      <c r="DJ1332" s="81"/>
      <c r="DK1332" s="47"/>
      <c r="DL1332" s="47"/>
      <c r="DM1332" s="47"/>
      <c r="DN1332" s="23"/>
      <c r="DO1332" s="23"/>
    </row>
    <row r="1333" spans="2:127" ht="15" customHeight="1" x14ac:dyDescent="0.3">
      <c r="B1333" s="5"/>
      <c r="C1333" s="5"/>
      <c r="D1333" s="5"/>
      <c r="E1333" s="23"/>
      <c r="F1333" s="23"/>
      <c r="G1333" s="23"/>
      <c r="H1333" s="23"/>
      <c r="I1333" s="23"/>
      <c r="J1333" s="24"/>
      <c r="K1333" s="23"/>
      <c r="L1333" s="24"/>
      <c r="M1333" s="24"/>
      <c r="N1333" s="23"/>
      <c r="O1333" s="23"/>
      <c r="P1333" s="23"/>
      <c r="Q1333" s="23"/>
      <c r="R1333" s="23"/>
      <c r="S1333" s="23"/>
      <c r="T1333" s="23"/>
      <c r="U1333" s="23"/>
      <c r="V1333" s="23"/>
      <c r="W1333" s="29"/>
      <c r="X1333" s="23"/>
      <c r="Y1333" s="23"/>
      <c r="Z1333" s="23"/>
      <c r="AA1333" s="23"/>
      <c r="AB1333" s="23"/>
      <c r="AC1333" s="23"/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7"/>
      <c r="AV1333" s="27"/>
      <c r="AW1333" s="27"/>
      <c r="AX1333" s="28"/>
      <c r="AY1333" s="28"/>
      <c r="AZ1333" s="28"/>
      <c r="BA1333" s="28"/>
      <c r="BB1333" s="28"/>
      <c r="BC1333" s="28"/>
      <c r="BD1333" s="23"/>
      <c r="BE1333" s="72"/>
      <c r="BF1333" s="72"/>
      <c r="BG1333" s="72"/>
      <c r="BH1333" s="229"/>
      <c r="BI1333" s="229"/>
      <c r="BJ1333" s="27"/>
      <c r="BK1333" s="27"/>
      <c r="BL1333" s="26"/>
      <c r="BM1333" s="27"/>
      <c r="BN1333" s="23"/>
      <c r="BO1333" s="23"/>
      <c r="BP1333" s="23"/>
      <c r="BQ1333" s="23"/>
      <c r="BR1333" s="27"/>
      <c r="BS1333" s="27"/>
      <c r="BT1333" s="78"/>
      <c r="BU1333" s="229"/>
      <c r="BV1333" s="229"/>
      <c r="BW1333" s="27"/>
      <c r="BX1333" s="27"/>
      <c r="BY1333" s="23"/>
      <c r="BZ1333" s="23"/>
      <c r="CA1333" s="23"/>
      <c r="CB1333" s="27"/>
      <c r="CC1333" s="78"/>
      <c r="CD1333" s="229"/>
      <c r="CE1333" s="229"/>
      <c r="CF1333" s="23"/>
      <c r="CG1333" s="27"/>
      <c r="CH1333" s="23"/>
      <c r="CI1333" s="23"/>
      <c r="CJ1333" s="23"/>
      <c r="CK1333" s="23"/>
      <c r="CL1333" s="23"/>
      <c r="CM1333" s="23"/>
      <c r="CN1333" s="23"/>
      <c r="CO1333" s="23"/>
      <c r="CP1333" s="26"/>
      <c r="CQ1333" s="23"/>
      <c r="CR1333" s="23"/>
      <c r="CS1333" s="23"/>
      <c r="CT1333" s="23"/>
      <c r="CU1333" s="23"/>
      <c r="CV1333" s="23"/>
      <c r="CW1333" s="23"/>
      <c r="CX1333" s="23"/>
      <c r="CY1333" s="23"/>
      <c r="CZ1333" s="61"/>
      <c r="DA1333" s="23"/>
      <c r="DB1333" s="23"/>
      <c r="DC1333" s="23"/>
      <c r="DD1333" s="23"/>
      <c r="DE1333" s="23"/>
      <c r="DF1333" s="23"/>
      <c r="DG1333" s="79"/>
      <c r="DH1333" s="80"/>
      <c r="DI1333" s="79"/>
      <c r="DJ1333" s="81"/>
      <c r="DK1333" s="47"/>
      <c r="DL1333" s="47"/>
      <c r="DM1333" s="47"/>
      <c r="DN1333" s="23"/>
      <c r="DO1333" s="23"/>
    </row>
    <row r="1334" spans="2:127" ht="15" customHeight="1" x14ac:dyDescent="0.3">
      <c r="B1334" s="5"/>
      <c r="C1334" s="5"/>
      <c r="D1334" s="5"/>
      <c r="E1334" s="23"/>
      <c r="F1334" s="23"/>
      <c r="G1334" s="23"/>
      <c r="H1334" s="23"/>
      <c r="I1334" s="23"/>
      <c r="J1334" s="24"/>
      <c r="K1334" s="23"/>
      <c r="L1334" s="24"/>
      <c r="M1334" s="24"/>
      <c r="N1334" s="23"/>
      <c r="O1334" s="23"/>
      <c r="P1334" s="23"/>
      <c r="Q1334" s="23"/>
      <c r="R1334" s="23"/>
      <c r="S1334" s="23"/>
      <c r="T1334" s="23"/>
      <c r="U1334" s="23"/>
      <c r="V1334" s="23"/>
      <c r="W1334" s="29"/>
      <c r="X1334" s="23"/>
      <c r="Y1334" s="23"/>
      <c r="Z1334" s="23"/>
      <c r="AA1334" s="23"/>
      <c r="AB1334" s="23"/>
      <c r="AC1334" s="23"/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7"/>
      <c r="AV1334" s="27"/>
      <c r="AW1334" s="27"/>
      <c r="AX1334" s="28"/>
      <c r="AY1334" s="28"/>
      <c r="AZ1334" s="28"/>
      <c r="BA1334" s="28"/>
      <c r="BB1334" s="28"/>
      <c r="BC1334" s="28"/>
      <c r="BD1334" s="23"/>
      <c r="BE1334" s="72"/>
      <c r="BF1334" s="72"/>
      <c r="BG1334" s="72"/>
      <c r="BH1334" s="229"/>
      <c r="BI1334" s="229"/>
      <c r="BJ1334" s="27"/>
      <c r="BK1334" s="27"/>
      <c r="BL1334" s="26"/>
      <c r="BM1334" s="27"/>
      <c r="BN1334" s="23"/>
      <c r="BO1334" s="23"/>
      <c r="BP1334" s="23"/>
      <c r="BQ1334" s="23"/>
      <c r="BR1334" s="27"/>
      <c r="BS1334" s="27"/>
      <c r="BT1334" s="78"/>
      <c r="BU1334" s="229"/>
      <c r="BV1334" s="229"/>
      <c r="BW1334" s="27"/>
      <c r="BX1334" s="27"/>
      <c r="BY1334" s="23"/>
      <c r="BZ1334" s="23"/>
      <c r="CA1334" s="23"/>
      <c r="CB1334" s="27"/>
      <c r="CC1334" s="78"/>
      <c r="CD1334" s="229"/>
      <c r="CE1334" s="229"/>
      <c r="CF1334" s="23"/>
      <c r="CG1334" s="27"/>
      <c r="CH1334" s="23"/>
      <c r="CI1334" s="23"/>
      <c r="CJ1334" s="23"/>
      <c r="CK1334" s="23"/>
      <c r="CL1334" s="84"/>
      <c r="CM1334" s="23"/>
      <c r="CN1334" s="23"/>
      <c r="CO1334" s="23"/>
      <c r="CP1334" s="26"/>
      <c r="CQ1334" s="23"/>
      <c r="CR1334" s="23"/>
      <c r="CS1334" s="23"/>
      <c r="CT1334" s="23"/>
      <c r="CU1334" s="23"/>
      <c r="CV1334" s="23"/>
      <c r="CW1334" s="23"/>
      <c r="CX1334" s="23"/>
      <c r="CY1334" s="23"/>
      <c r="CZ1334" s="61"/>
      <c r="DA1334" s="23"/>
      <c r="DB1334" s="23"/>
      <c r="DC1334" s="23"/>
      <c r="DD1334" s="23"/>
      <c r="DE1334" s="23"/>
      <c r="DF1334" s="23"/>
      <c r="DG1334" s="79"/>
      <c r="DH1334" s="80"/>
      <c r="DI1334" s="79"/>
      <c r="DJ1334" s="81"/>
      <c r="DK1334" s="47"/>
      <c r="DL1334" s="47"/>
      <c r="DM1334" s="47"/>
      <c r="DN1334" s="23"/>
      <c r="DO1334" s="23"/>
    </row>
    <row r="1335" spans="2:127" ht="15" customHeight="1" x14ac:dyDescent="0.3">
      <c r="B1335" s="5"/>
      <c r="C1335" s="5"/>
      <c r="D1335" s="5"/>
      <c r="E1335" s="23"/>
      <c r="F1335" s="23"/>
      <c r="G1335" s="23"/>
      <c r="H1335" s="23"/>
      <c r="I1335" s="23"/>
      <c r="J1335" s="24"/>
      <c r="K1335" s="23"/>
      <c r="L1335" s="24"/>
      <c r="M1335" s="24"/>
      <c r="N1335" s="23"/>
      <c r="O1335" s="23"/>
      <c r="P1335" s="23"/>
      <c r="Q1335" s="23"/>
      <c r="R1335" s="23"/>
      <c r="S1335" s="23"/>
      <c r="T1335" s="23"/>
      <c r="U1335" s="23"/>
      <c r="V1335" s="23"/>
      <c r="W1335" s="29"/>
      <c r="X1335" s="23"/>
      <c r="Y1335" s="23"/>
      <c r="Z1335" s="23"/>
      <c r="AA1335" s="23"/>
      <c r="AB1335" s="23"/>
      <c r="AC1335" s="23"/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7"/>
      <c r="AV1335" s="27"/>
      <c r="AW1335" s="27"/>
      <c r="AX1335" s="28"/>
      <c r="AY1335" s="28"/>
      <c r="AZ1335" s="28"/>
      <c r="BA1335" s="28"/>
      <c r="BB1335" s="28"/>
      <c r="BC1335" s="28"/>
      <c r="BD1335" s="23"/>
      <c r="BE1335" s="72"/>
      <c r="BF1335" s="72"/>
      <c r="BG1335" s="72"/>
      <c r="BH1335" s="229"/>
      <c r="BI1335" s="229"/>
      <c r="BJ1335" s="27"/>
      <c r="BK1335" s="27"/>
      <c r="BL1335" s="26"/>
      <c r="BM1335" s="27"/>
      <c r="BN1335" s="23"/>
      <c r="BO1335" s="23"/>
      <c r="BP1335" s="23"/>
      <c r="BQ1335" s="23"/>
      <c r="BR1335" s="27"/>
      <c r="BS1335" s="27"/>
      <c r="BT1335" s="78"/>
      <c r="BU1335" s="229"/>
      <c r="BV1335" s="229"/>
      <c r="BW1335" s="27"/>
      <c r="BX1335" s="27"/>
      <c r="BY1335" s="23"/>
      <c r="BZ1335" s="23"/>
      <c r="CA1335" s="23"/>
      <c r="CB1335" s="27"/>
      <c r="CC1335" s="78"/>
      <c r="CD1335" s="229"/>
      <c r="CE1335" s="229"/>
      <c r="CF1335" s="23"/>
      <c r="CG1335" s="27"/>
      <c r="CH1335" s="23"/>
      <c r="CI1335" s="23"/>
      <c r="CJ1335" s="23"/>
      <c r="CK1335" s="23"/>
      <c r="CL1335" s="23"/>
      <c r="CM1335" s="23"/>
      <c r="CN1335" s="23"/>
      <c r="CO1335" s="23"/>
      <c r="CP1335" s="26"/>
      <c r="CQ1335" s="23"/>
      <c r="CR1335" s="23"/>
      <c r="CS1335" s="23"/>
      <c r="CT1335" s="23"/>
      <c r="CU1335" s="23"/>
      <c r="CV1335" s="23"/>
      <c r="CW1335" s="23"/>
      <c r="CX1335" s="23"/>
      <c r="CY1335" s="23"/>
      <c r="CZ1335" s="61"/>
      <c r="DA1335" s="23"/>
      <c r="DB1335" s="23"/>
      <c r="DC1335" s="23"/>
      <c r="DD1335" s="23"/>
      <c r="DE1335" s="23"/>
      <c r="DF1335" s="23"/>
      <c r="DG1335" s="79"/>
      <c r="DH1335" s="80"/>
      <c r="DI1335" s="79"/>
      <c r="DJ1335" s="81"/>
      <c r="DK1335" s="47"/>
      <c r="DL1335" s="47"/>
      <c r="DM1335" s="47"/>
      <c r="DN1335" s="23"/>
      <c r="DO1335" s="23"/>
    </row>
    <row r="1336" spans="2:127" ht="15" customHeight="1" x14ac:dyDescent="0.3">
      <c r="B1336" s="5"/>
      <c r="C1336" s="5"/>
      <c r="D1336" s="5"/>
      <c r="E1336" s="23"/>
      <c r="F1336" s="23"/>
      <c r="G1336" s="23"/>
      <c r="H1336" s="23"/>
      <c r="I1336" s="23"/>
      <c r="J1336" s="24"/>
      <c r="K1336" s="23"/>
      <c r="L1336" s="24"/>
      <c r="M1336" s="24"/>
      <c r="N1336" s="23"/>
      <c r="O1336" s="23"/>
      <c r="P1336" s="23"/>
      <c r="Q1336" s="23"/>
      <c r="R1336" s="23"/>
      <c r="S1336" s="23"/>
      <c r="T1336" s="23"/>
      <c r="U1336" s="23"/>
      <c r="V1336" s="23"/>
      <c r="W1336" s="29"/>
      <c r="X1336" s="23"/>
      <c r="Y1336" s="23"/>
      <c r="Z1336" s="23"/>
      <c r="AA1336" s="23"/>
      <c r="AB1336" s="23"/>
      <c r="AC1336" s="23"/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7"/>
      <c r="AV1336" s="27"/>
      <c r="AW1336" s="27"/>
      <c r="AX1336" s="28"/>
      <c r="AY1336" s="28"/>
      <c r="AZ1336" s="28"/>
      <c r="BA1336" s="28"/>
      <c r="BB1336" s="28"/>
      <c r="BC1336" s="28"/>
      <c r="BD1336" s="23"/>
      <c r="BE1336" s="72"/>
      <c r="BF1336" s="72"/>
      <c r="BG1336" s="72"/>
      <c r="BH1336" s="229"/>
      <c r="BI1336" s="229"/>
      <c r="BJ1336" s="27"/>
      <c r="BK1336" s="27"/>
      <c r="BL1336" s="26"/>
      <c r="BM1336" s="27"/>
      <c r="BN1336" s="23"/>
      <c r="BO1336" s="23"/>
      <c r="BP1336" s="23"/>
      <c r="BQ1336" s="23"/>
      <c r="BR1336" s="27"/>
      <c r="BS1336" s="27"/>
      <c r="BT1336" s="78"/>
      <c r="BU1336" s="229"/>
      <c r="BV1336" s="229"/>
      <c r="BW1336" s="27"/>
      <c r="BX1336" s="27"/>
      <c r="BY1336" s="23"/>
      <c r="BZ1336" s="23"/>
      <c r="CA1336" s="23"/>
      <c r="CB1336" s="27"/>
      <c r="CC1336" s="78"/>
      <c r="CD1336" s="229"/>
      <c r="CE1336" s="229"/>
      <c r="CF1336" s="23"/>
      <c r="CG1336" s="27"/>
      <c r="CH1336" s="23"/>
      <c r="CI1336" s="23"/>
      <c r="CJ1336" s="23"/>
      <c r="CK1336" s="23"/>
      <c r="CL1336" s="23"/>
      <c r="CM1336" s="23"/>
      <c r="CN1336" s="23"/>
      <c r="CO1336" s="23"/>
      <c r="CP1336" s="26"/>
      <c r="CQ1336" s="23"/>
      <c r="CR1336" s="23"/>
      <c r="CS1336" s="23"/>
      <c r="CT1336" s="23"/>
      <c r="CU1336" s="23"/>
      <c r="CV1336" s="23"/>
      <c r="CW1336" s="23"/>
      <c r="CX1336" s="23"/>
      <c r="CY1336" s="23"/>
      <c r="CZ1336" s="61"/>
      <c r="DA1336" s="23"/>
      <c r="DB1336" s="23"/>
      <c r="DC1336" s="23"/>
      <c r="DD1336" s="23"/>
      <c r="DE1336" s="23"/>
      <c r="DF1336" s="23"/>
      <c r="DG1336" s="79"/>
      <c r="DH1336" s="80"/>
      <c r="DI1336" s="79"/>
      <c r="DJ1336" s="81"/>
      <c r="DK1336" s="47"/>
      <c r="DL1336" s="47"/>
      <c r="DM1336" s="47"/>
      <c r="DN1336" s="23"/>
      <c r="DO1336" s="23"/>
    </row>
    <row r="1337" spans="2:127" ht="15" customHeight="1" x14ac:dyDescent="0.3">
      <c r="B1337" s="5"/>
      <c r="C1337" s="5"/>
      <c r="D1337" s="5"/>
      <c r="E1337" s="23"/>
      <c r="F1337" s="23"/>
      <c r="G1337" s="23"/>
      <c r="H1337" s="23"/>
      <c r="I1337" s="23"/>
      <c r="J1337" s="24"/>
      <c r="K1337" s="23"/>
      <c r="L1337" s="24"/>
      <c r="M1337" s="24"/>
      <c r="N1337" s="23"/>
      <c r="O1337" s="23"/>
      <c r="P1337" s="23"/>
      <c r="Q1337" s="23"/>
      <c r="R1337" s="23"/>
      <c r="S1337" s="23"/>
      <c r="T1337" s="23"/>
      <c r="U1337" s="23"/>
      <c r="V1337" s="23"/>
      <c r="W1337" s="29"/>
      <c r="X1337" s="23"/>
      <c r="Y1337" s="23"/>
      <c r="Z1337" s="23"/>
      <c r="AA1337" s="23"/>
      <c r="AB1337" s="23"/>
      <c r="AC1337" s="23"/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7"/>
      <c r="AV1337" s="27"/>
      <c r="AW1337" s="27"/>
      <c r="AX1337" s="28"/>
      <c r="AY1337" s="28"/>
      <c r="AZ1337" s="28"/>
      <c r="BA1337" s="28"/>
      <c r="BB1337" s="28"/>
      <c r="BC1337" s="28"/>
      <c r="BD1337" s="23"/>
      <c r="BE1337" s="72"/>
      <c r="BF1337" s="72"/>
      <c r="BG1337" s="72"/>
      <c r="BH1337" s="229"/>
      <c r="BI1337" s="229"/>
      <c r="BJ1337" s="27"/>
      <c r="BK1337" s="27"/>
      <c r="BL1337" s="26"/>
      <c r="BM1337" s="27"/>
      <c r="BN1337" s="23"/>
      <c r="BO1337" s="23"/>
      <c r="BP1337" s="23"/>
      <c r="BQ1337" s="23"/>
      <c r="BR1337" s="27"/>
      <c r="BS1337" s="27"/>
      <c r="BT1337" s="78"/>
      <c r="BU1337" s="229"/>
      <c r="BV1337" s="229"/>
      <c r="BW1337" s="27"/>
      <c r="BX1337" s="27"/>
      <c r="BY1337" s="23"/>
      <c r="BZ1337" s="23"/>
      <c r="CA1337" s="23"/>
      <c r="CB1337" s="27"/>
      <c r="CC1337" s="78"/>
      <c r="CD1337" s="229"/>
      <c r="CE1337" s="229"/>
      <c r="CF1337" s="23"/>
      <c r="CG1337" s="27"/>
      <c r="CH1337" s="23"/>
      <c r="CI1337" s="23"/>
      <c r="CJ1337" s="23"/>
      <c r="CK1337" s="23"/>
      <c r="CL1337" s="23"/>
      <c r="CM1337" s="23"/>
      <c r="CN1337" s="23"/>
      <c r="CO1337" s="23"/>
      <c r="CP1337" s="26"/>
      <c r="CQ1337" s="23"/>
      <c r="CR1337" s="23"/>
      <c r="CS1337" s="23"/>
      <c r="CT1337" s="23"/>
      <c r="CU1337" s="23"/>
      <c r="CV1337" s="23"/>
      <c r="CW1337" s="23"/>
      <c r="CX1337" s="23"/>
      <c r="CY1337" s="23"/>
      <c r="CZ1337" s="61"/>
      <c r="DA1337" s="23"/>
      <c r="DB1337" s="23"/>
      <c r="DC1337" s="23"/>
      <c r="DD1337" s="23"/>
      <c r="DE1337" s="23"/>
      <c r="DF1337" s="23"/>
      <c r="DG1337" s="79"/>
      <c r="DH1337" s="80"/>
      <c r="DI1337" s="79"/>
      <c r="DJ1337" s="81"/>
      <c r="DK1337" s="47"/>
      <c r="DL1337" s="47"/>
      <c r="DM1337" s="47"/>
      <c r="DN1337" s="23"/>
      <c r="DO1337" s="23"/>
    </row>
    <row r="1338" spans="2:127" ht="15" customHeight="1" x14ac:dyDescent="0.3">
      <c r="B1338" s="5"/>
      <c r="C1338" s="5"/>
      <c r="D1338" s="5"/>
      <c r="E1338" s="23"/>
      <c r="F1338" s="23"/>
      <c r="G1338" s="23"/>
      <c r="H1338" s="23"/>
      <c r="I1338" s="23"/>
      <c r="J1338" s="24"/>
      <c r="K1338" s="23"/>
      <c r="L1338" s="24"/>
      <c r="M1338" s="24"/>
      <c r="N1338" s="23"/>
      <c r="O1338" s="23"/>
      <c r="P1338" s="23"/>
      <c r="Q1338" s="23"/>
      <c r="R1338" s="23"/>
      <c r="S1338" s="23"/>
      <c r="T1338" s="23"/>
      <c r="U1338" s="23"/>
      <c r="V1338" s="23"/>
      <c r="W1338" s="29"/>
      <c r="X1338" s="23"/>
      <c r="Y1338" s="23"/>
      <c r="Z1338" s="23"/>
      <c r="AA1338" s="23"/>
      <c r="AB1338" s="23"/>
      <c r="AC1338" s="23"/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7"/>
      <c r="AV1338" s="27"/>
      <c r="AW1338" s="27"/>
      <c r="AX1338" s="28"/>
      <c r="AY1338" s="28"/>
      <c r="AZ1338" s="28"/>
      <c r="BA1338" s="28"/>
      <c r="BB1338" s="28"/>
      <c r="BC1338" s="28"/>
      <c r="BD1338" s="23"/>
      <c r="BE1338" s="72"/>
      <c r="BF1338" s="72"/>
      <c r="BG1338" s="72"/>
      <c r="BH1338" s="229"/>
      <c r="BI1338" s="229"/>
      <c r="BJ1338" s="27"/>
      <c r="BK1338" s="27"/>
      <c r="BL1338" s="26"/>
      <c r="BM1338" s="27"/>
      <c r="BN1338" s="23"/>
      <c r="BO1338" s="23"/>
      <c r="BP1338" s="23"/>
      <c r="BQ1338" s="23"/>
      <c r="BR1338" s="27"/>
      <c r="BS1338" s="27"/>
      <c r="BT1338" s="78"/>
      <c r="BU1338" s="229"/>
      <c r="BV1338" s="229"/>
      <c r="BW1338" s="27"/>
      <c r="BX1338" s="27"/>
      <c r="BY1338" s="23"/>
      <c r="BZ1338" s="23"/>
      <c r="CA1338" s="23"/>
      <c r="CB1338" s="27"/>
      <c r="CC1338" s="78"/>
      <c r="CD1338" s="229"/>
      <c r="CE1338" s="229"/>
      <c r="CF1338" s="23"/>
      <c r="CG1338" s="27"/>
      <c r="CH1338" s="23"/>
      <c r="CI1338" s="23"/>
      <c r="CJ1338" s="23"/>
      <c r="CK1338" s="23"/>
      <c r="CL1338" s="23"/>
      <c r="CM1338" s="23"/>
      <c r="CN1338" s="23"/>
      <c r="CO1338" s="23"/>
      <c r="CP1338" s="26"/>
      <c r="CQ1338" s="23"/>
      <c r="CR1338" s="23"/>
      <c r="CS1338" s="23"/>
      <c r="CT1338" s="23"/>
      <c r="CU1338" s="23"/>
      <c r="CV1338" s="23"/>
      <c r="CW1338" s="23"/>
      <c r="CX1338" s="23"/>
      <c r="CY1338" s="23"/>
      <c r="CZ1338" s="61"/>
      <c r="DA1338" s="23"/>
      <c r="DB1338" s="23"/>
      <c r="DC1338" s="23"/>
      <c r="DD1338" s="23"/>
      <c r="DE1338" s="23"/>
      <c r="DF1338" s="23"/>
      <c r="DG1338" s="79"/>
      <c r="DH1338" s="80"/>
      <c r="DI1338" s="79"/>
      <c r="DJ1338" s="81"/>
      <c r="DK1338" s="47"/>
      <c r="DL1338" s="47"/>
      <c r="DM1338" s="47"/>
      <c r="DN1338" s="23"/>
      <c r="DO1338" s="23"/>
    </row>
    <row r="1339" spans="2:127" ht="15" customHeight="1" x14ac:dyDescent="0.3">
      <c r="B1339" s="5"/>
      <c r="C1339" s="5"/>
      <c r="D1339" s="5"/>
      <c r="E1339" s="23"/>
      <c r="F1339" s="23"/>
      <c r="G1339" s="23"/>
      <c r="H1339" s="23"/>
      <c r="I1339" s="23"/>
      <c r="J1339" s="24"/>
      <c r="K1339" s="23"/>
      <c r="L1339" s="24"/>
      <c r="M1339" s="24"/>
      <c r="N1339" s="23"/>
      <c r="O1339" s="23"/>
      <c r="P1339" s="23"/>
      <c r="Q1339" s="23"/>
      <c r="R1339" s="23"/>
      <c r="S1339" s="23"/>
      <c r="T1339" s="23"/>
      <c r="U1339" s="23"/>
      <c r="V1339" s="23"/>
      <c r="W1339" s="29"/>
      <c r="X1339" s="23"/>
      <c r="Y1339" s="23"/>
      <c r="Z1339" s="23"/>
      <c r="AA1339" s="23"/>
      <c r="AB1339" s="23"/>
      <c r="AC1339" s="23"/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7"/>
      <c r="AV1339" s="27"/>
      <c r="AW1339" s="27"/>
      <c r="AX1339" s="28"/>
      <c r="AY1339" s="28"/>
      <c r="AZ1339" s="28"/>
      <c r="BA1339" s="28"/>
      <c r="BB1339" s="28"/>
      <c r="BC1339" s="28"/>
      <c r="BD1339" s="23"/>
      <c r="BE1339" s="72"/>
      <c r="BF1339" s="72"/>
      <c r="BG1339" s="72"/>
      <c r="BH1339" s="229"/>
      <c r="BI1339" s="229"/>
      <c r="BJ1339" s="27"/>
      <c r="BK1339" s="27"/>
      <c r="BL1339" s="26"/>
      <c r="BM1339" s="27"/>
      <c r="BN1339" s="23"/>
      <c r="BO1339" s="23"/>
      <c r="BP1339" s="23"/>
      <c r="BQ1339" s="23"/>
      <c r="BR1339" s="27"/>
      <c r="BS1339" s="27"/>
      <c r="BT1339" s="78"/>
      <c r="BU1339" s="229"/>
      <c r="BV1339" s="229"/>
      <c r="BW1339" s="27"/>
      <c r="BX1339" s="27"/>
      <c r="BY1339" s="23"/>
      <c r="BZ1339" s="23"/>
      <c r="CA1339" s="23"/>
      <c r="CB1339" s="27"/>
      <c r="CC1339" s="78"/>
      <c r="CD1339" s="229"/>
      <c r="CE1339" s="229"/>
      <c r="CF1339" s="23"/>
      <c r="CG1339" s="27"/>
      <c r="CH1339" s="23"/>
      <c r="CI1339" s="23"/>
      <c r="CJ1339" s="23"/>
      <c r="CK1339" s="23"/>
      <c r="CL1339" s="23"/>
      <c r="CM1339" s="23"/>
      <c r="CN1339" s="23"/>
      <c r="CO1339" s="23"/>
      <c r="CP1339" s="26"/>
      <c r="CQ1339" s="23"/>
      <c r="CR1339" s="23"/>
      <c r="CS1339" s="23"/>
      <c r="CT1339" s="23"/>
      <c r="CU1339" s="23"/>
      <c r="CV1339" s="23"/>
      <c r="CW1339" s="23"/>
      <c r="CX1339" s="23"/>
      <c r="CY1339" s="23"/>
      <c r="CZ1339" s="61"/>
      <c r="DA1339" s="23"/>
      <c r="DB1339" s="23"/>
      <c r="DC1339" s="23"/>
      <c r="DD1339" s="23"/>
      <c r="DE1339" s="23"/>
      <c r="DF1339" s="23"/>
      <c r="DG1339" s="79"/>
      <c r="DH1339" s="80"/>
      <c r="DI1339" s="79"/>
      <c r="DJ1339" s="81"/>
      <c r="DK1339" s="47"/>
      <c r="DL1339" s="47"/>
      <c r="DM1339" s="47"/>
      <c r="DN1339" s="23"/>
      <c r="DO1339" s="23"/>
    </row>
    <row r="1340" spans="2:127" ht="15" customHeight="1" x14ac:dyDescent="0.3">
      <c r="B1340" s="5"/>
      <c r="C1340" s="5"/>
      <c r="D1340" s="5"/>
      <c r="E1340" s="23"/>
      <c r="F1340" s="23"/>
      <c r="G1340" s="23"/>
      <c r="H1340" s="23"/>
      <c r="I1340" s="23"/>
      <c r="J1340" s="24"/>
      <c r="K1340" s="23"/>
      <c r="L1340" s="24"/>
      <c r="M1340" s="24"/>
      <c r="N1340" s="23"/>
      <c r="O1340" s="23"/>
      <c r="P1340" s="23"/>
      <c r="Q1340" s="23"/>
      <c r="R1340" s="23"/>
      <c r="S1340" s="23"/>
      <c r="T1340" s="23"/>
      <c r="U1340" s="23"/>
      <c r="V1340" s="23"/>
      <c r="W1340" s="29"/>
      <c r="X1340" s="23"/>
      <c r="Y1340" s="23"/>
      <c r="Z1340" s="23"/>
      <c r="AA1340" s="23"/>
      <c r="AB1340" s="23"/>
      <c r="AC1340" s="23"/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7"/>
      <c r="AV1340" s="27"/>
      <c r="AW1340" s="27"/>
      <c r="AX1340" s="28"/>
      <c r="AY1340" s="28"/>
      <c r="AZ1340" s="28"/>
      <c r="BA1340" s="28"/>
      <c r="BB1340" s="28"/>
      <c r="BC1340" s="28"/>
      <c r="BD1340" s="23"/>
      <c r="BE1340" s="72"/>
      <c r="BF1340" s="72"/>
      <c r="BG1340" s="72"/>
      <c r="BH1340" s="229"/>
      <c r="BI1340" s="229"/>
      <c r="BJ1340" s="27"/>
      <c r="BK1340" s="27"/>
      <c r="BL1340" s="26"/>
      <c r="BM1340" s="27"/>
      <c r="BN1340" s="23"/>
      <c r="BO1340" s="23"/>
      <c r="BP1340" s="23"/>
      <c r="BQ1340" s="23"/>
      <c r="BR1340" s="27"/>
      <c r="BS1340" s="27"/>
      <c r="BT1340" s="78"/>
      <c r="BU1340" s="229"/>
      <c r="BV1340" s="229"/>
      <c r="BW1340" s="27"/>
      <c r="BX1340" s="27"/>
      <c r="BY1340" s="23"/>
      <c r="BZ1340" s="23"/>
      <c r="CA1340" s="23"/>
      <c r="CB1340" s="27"/>
      <c r="CC1340" s="78"/>
      <c r="CD1340" s="229"/>
      <c r="CE1340" s="229"/>
      <c r="CF1340" s="23"/>
      <c r="CG1340" s="27"/>
      <c r="CH1340" s="23"/>
      <c r="CI1340" s="23"/>
      <c r="CJ1340" s="23"/>
      <c r="CK1340" s="23"/>
      <c r="CL1340" s="23"/>
      <c r="CM1340" s="23"/>
      <c r="CN1340" s="23"/>
      <c r="CO1340" s="23"/>
      <c r="CP1340" s="26"/>
      <c r="CQ1340" s="23"/>
      <c r="CR1340" s="23"/>
      <c r="CS1340" s="23"/>
      <c r="CT1340" s="23"/>
      <c r="CU1340" s="23"/>
      <c r="CV1340" s="23"/>
      <c r="CW1340" s="23"/>
      <c r="CX1340" s="23"/>
      <c r="CY1340" s="23"/>
      <c r="CZ1340" s="61"/>
      <c r="DA1340" s="23"/>
      <c r="DB1340" s="23"/>
      <c r="DC1340" s="23"/>
      <c r="DD1340" s="23"/>
      <c r="DE1340" s="23"/>
      <c r="DF1340" s="23"/>
      <c r="DG1340" s="79"/>
      <c r="DH1340" s="80"/>
      <c r="DI1340" s="79"/>
      <c r="DJ1340" s="81"/>
      <c r="DK1340" s="47"/>
      <c r="DL1340" s="47"/>
      <c r="DM1340" s="47"/>
      <c r="DN1340" s="23"/>
      <c r="DO1340" s="23"/>
    </row>
    <row r="1341" spans="2:127" ht="15" customHeight="1" x14ac:dyDescent="0.3">
      <c r="B1341" s="5"/>
      <c r="C1341" s="5"/>
      <c r="D1341" s="5"/>
      <c r="E1341" s="23"/>
      <c r="F1341" s="23"/>
      <c r="G1341" s="23"/>
      <c r="H1341" s="23"/>
      <c r="I1341" s="23"/>
      <c r="J1341" s="24"/>
      <c r="K1341" s="23"/>
      <c r="L1341" s="24"/>
      <c r="M1341" s="24"/>
      <c r="N1341" s="23"/>
      <c r="O1341" s="23"/>
      <c r="P1341" s="23"/>
      <c r="Q1341" s="23"/>
      <c r="R1341" s="23"/>
      <c r="S1341" s="30"/>
      <c r="T1341" s="23"/>
      <c r="U1341" s="23"/>
      <c r="V1341" s="23"/>
      <c r="W1341" s="29"/>
      <c r="X1341" s="23"/>
      <c r="Y1341" s="23"/>
      <c r="Z1341" s="23"/>
      <c r="AA1341" s="23"/>
      <c r="AB1341" s="23"/>
      <c r="AC1341" s="23"/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7"/>
      <c r="AV1341" s="27"/>
      <c r="AW1341" s="27"/>
      <c r="AX1341" s="28"/>
      <c r="AY1341" s="28"/>
      <c r="AZ1341" s="28"/>
      <c r="BA1341" s="28"/>
      <c r="BB1341" s="28"/>
      <c r="BC1341" s="28"/>
      <c r="BD1341" s="23"/>
      <c r="BE1341" s="72"/>
      <c r="BF1341" s="72"/>
      <c r="BG1341" s="72"/>
      <c r="BH1341" s="229"/>
      <c r="BI1341" s="229"/>
      <c r="BJ1341" s="27"/>
      <c r="BK1341" s="27"/>
      <c r="BL1341" s="26"/>
      <c r="BM1341" s="27"/>
      <c r="BN1341" s="23"/>
      <c r="BO1341" s="23"/>
      <c r="BP1341" s="23"/>
      <c r="BQ1341" s="23"/>
      <c r="BR1341" s="27"/>
      <c r="BS1341" s="27"/>
      <c r="BT1341" s="78"/>
      <c r="BU1341" s="229"/>
      <c r="BV1341" s="229"/>
      <c r="BW1341" s="27"/>
      <c r="BX1341" s="27"/>
      <c r="BY1341" s="23"/>
      <c r="BZ1341" s="23"/>
      <c r="CA1341" s="23"/>
      <c r="CB1341" s="27"/>
      <c r="CC1341" s="78"/>
      <c r="CD1341" s="229"/>
      <c r="CE1341" s="229"/>
      <c r="CF1341" s="23"/>
      <c r="CG1341" s="27"/>
      <c r="CH1341" s="23"/>
      <c r="CI1341" s="23"/>
      <c r="CJ1341" s="23"/>
      <c r="CK1341" s="23"/>
      <c r="CL1341" s="23"/>
      <c r="CM1341" s="23"/>
      <c r="CN1341" s="23"/>
      <c r="CO1341" s="23"/>
      <c r="CP1341" s="26"/>
      <c r="CQ1341" s="23"/>
      <c r="CR1341" s="23"/>
      <c r="CS1341" s="23"/>
      <c r="CT1341" s="23"/>
      <c r="CU1341" s="23"/>
      <c r="CV1341" s="23"/>
      <c r="CW1341" s="23"/>
      <c r="CX1341" s="23"/>
      <c r="CY1341" s="23"/>
      <c r="CZ1341" s="61"/>
      <c r="DA1341" s="23"/>
      <c r="DB1341" s="23"/>
      <c r="DC1341" s="23"/>
      <c r="DD1341" s="23"/>
      <c r="DE1341" s="23"/>
      <c r="DF1341" s="23"/>
      <c r="DG1341" s="79"/>
      <c r="DH1341" s="80"/>
      <c r="DI1341" s="79"/>
      <c r="DJ1341" s="81"/>
      <c r="DK1341" s="47"/>
      <c r="DL1341" s="47"/>
      <c r="DM1341" s="47"/>
      <c r="DN1341" s="23"/>
      <c r="DO1341" s="23"/>
    </row>
    <row r="1342" spans="2:127" ht="15" customHeight="1" x14ac:dyDescent="0.3">
      <c r="B1342" s="5"/>
      <c r="C1342" s="5"/>
      <c r="D1342" s="5"/>
      <c r="E1342" s="23"/>
      <c r="F1342" s="23"/>
      <c r="G1342" s="23"/>
      <c r="H1342" s="23"/>
      <c r="I1342" s="23"/>
      <c r="J1342" s="24"/>
      <c r="K1342" s="23"/>
      <c r="L1342" s="24"/>
      <c r="M1342" s="24"/>
      <c r="N1342" s="23"/>
      <c r="O1342" s="23"/>
      <c r="P1342" s="23"/>
      <c r="Q1342" s="23"/>
      <c r="R1342" s="23"/>
      <c r="S1342" s="30"/>
      <c r="T1342" s="23"/>
      <c r="U1342" s="23"/>
      <c r="V1342" s="23"/>
      <c r="W1342" s="29"/>
      <c r="X1342" s="23"/>
      <c r="Y1342" s="23"/>
      <c r="Z1342" s="23"/>
      <c r="AA1342" s="23"/>
      <c r="AB1342" s="23"/>
      <c r="AC1342" s="23"/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7"/>
      <c r="AV1342" s="27"/>
      <c r="AW1342" s="27"/>
      <c r="AX1342" s="28"/>
      <c r="AY1342" s="28"/>
      <c r="AZ1342" s="28"/>
      <c r="BA1342" s="28"/>
      <c r="BB1342" s="28"/>
      <c r="BC1342" s="28"/>
      <c r="BD1342" s="23"/>
      <c r="BE1342" s="72"/>
      <c r="BF1342" s="72"/>
      <c r="BG1342" s="72"/>
      <c r="BH1342" s="229"/>
      <c r="BI1342" s="229"/>
      <c r="BJ1342" s="27"/>
      <c r="BK1342" s="27"/>
      <c r="BL1342" s="26"/>
      <c r="BM1342" s="27"/>
      <c r="BN1342" s="23"/>
      <c r="BO1342" s="23"/>
      <c r="BP1342" s="23"/>
      <c r="BQ1342" s="23"/>
      <c r="BR1342" s="27"/>
      <c r="BS1342" s="27"/>
      <c r="BT1342" s="78"/>
      <c r="BU1342" s="229"/>
      <c r="BV1342" s="229"/>
      <c r="BW1342" s="27"/>
      <c r="BX1342" s="27"/>
      <c r="BY1342" s="23"/>
      <c r="BZ1342" s="23"/>
      <c r="CA1342" s="23"/>
      <c r="CB1342" s="27"/>
      <c r="CC1342" s="78"/>
      <c r="CD1342" s="229"/>
      <c r="CE1342" s="229"/>
      <c r="CF1342" s="23"/>
      <c r="CG1342" s="27"/>
      <c r="CH1342" s="23"/>
      <c r="CI1342" s="23"/>
      <c r="CJ1342" s="23"/>
      <c r="CK1342" s="23"/>
      <c r="CL1342" s="23"/>
      <c r="CM1342" s="23"/>
      <c r="CN1342" s="23"/>
      <c r="CO1342" s="23"/>
      <c r="CP1342" s="26"/>
      <c r="CQ1342" s="23"/>
      <c r="CR1342" s="23"/>
      <c r="CS1342" s="23"/>
      <c r="CT1342" s="23"/>
      <c r="CU1342" s="23"/>
      <c r="CV1342" s="23"/>
      <c r="CW1342" s="23"/>
      <c r="CX1342" s="23"/>
      <c r="CY1342" s="23"/>
      <c r="CZ1342" s="61"/>
      <c r="DA1342" s="23"/>
      <c r="DB1342" s="23"/>
      <c r="DC1342" s="23"/>
      <c r="DD1342" s="23"/>
      <c r="DE1342" s="23"/>
      <c r="DF1342" s="23"/>
      <c r="DG1342" s="79"/>
      <c r="DH1342" s="80"/>
      <c r="DI1342" s="79"/>
      <c r="DJ1342" s="81"/>
      <c r="DK1342" s="47"/>
      <c r="DL1342" s="47"/>
      <c r="DM1342" s="47"/>
      <c r="DN1342" s="23"/>
      <c r="DO1342" s="23"/>
    </row>
    <row r="1343" spans="2:127" ht="15" customHeight="1" x14ac:dyDescent="0.3">
      <c r="B1343" s="5"/>
      <c r="C1343" s="5"/>
      <c r="D1343" s="5"/>
      <c r="E1343" s="23"/>
      <c r="F1343" s="23"/>
      <c r="G1343" s="23"/>
      <c r="H1343" s="23"/>
      <c r="I1343" s="23"/>
      <c r="J1343" s="24"/>
      <c r="K1343" s="23"/>
      <c r="L1343" s="24"/>
      <c r="M1343" s="24"/>
      <c r="N1343" s="23"/>
      <c r="O1343" s="23"/>
      <c r="P1343" s="23"/>
      <c r="Q1343" s="23"/>
      <c r="R1343" s="23"/>
      <c r="S1343" s="30"/>
      <c r="T1343" s="23"/>
      <c r="U1343" s="23"/>
      <c r="V1343" s="23"/>
      <c r="W1343" s="29"/>
      <c r="X1343" s="23"/>
      <c r="Y1343" s="23"/>
      <c r="Z1343" s="23"/>
      <c r="AA1343" s="23"/>
      <c r="AB1343" s="23"/>
      <c r="AC1343" s="23"/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7"/>
      <c r="AV1343" s="27"/>
      <c r="AW1343" s="27"/>
      <c r="AX1343" s="28"/>
      <c r="AY1343" s="28"/>
      <c r="AZ1343" s="28"/>
      <c r="BA1343" s="28"/>
      <c r="BB1343" s="28"/>
      <c r="BC1343" s="28"/>
      <c r="BD1343" s="23"/>
      <c r="BE1343" s="72"/>
      <c r="BF1343" s="72"/>
      <c r="BG1343" s="72"/>
      <c r="BH1343" s="229"/>
      <c r="BI1343" s="229"/>
      <c r="BJ1343" s="27"/>
      <c r="BK1343" s="27"/>
      <c r="BL1343" s="26"/>
      <c r="BM1343" s="27"/>
      <c r="BN1343" s="23"/>
      <c r="BO1343" s="23"/>
      <c r="BP1343" s="23"/>
      <c r="BQ1343" s="23"/>
      <c r="BR1343" s="27"/>
      <c r="BS1343" s="27"/>
      <c r="BT1343" s="78"/>
      <c r="BU1343" s="229"/>
      <c r="BV1343" s="229"/>
      <c r="BW1343" s="27"/>
      <c r="BX1343" s="27"/>
      <c r="BY1343" s="23"/>
      <c r="BZ1343" s="23"/>
      <c r="CA1343" s="23"/>
      <c r="CB1343" s="27"/>
      <c r="CC1343" s="78"/>
      <c r="CD1343" s="229"/>
      <c r="CE1343" s="229"/>
      <c r="CF1343" s="23"/>
      <c r="CG1343" s="27"/>
      <c r="CH1343" s="23"/>
      <c r="CI1343" s="23"/>
      <c r="CJ1343" s="23"/>
      <c r="CK1343" s="23"/>
      <c r="CL1343" s="23"/>
      <c r="CM1343" s="23"/>
      <c r="CN1343" s="23"/>
      <c r="CO1343" s="23"/>
      <c r="CP1343" s="26"/>
      <c r="CQ1343" s="23"/>
      <c r="CR1343" s="23"/>
      <c r="CS1343" s="23"/>
      <c r="CT1343" s="23"/>
      <c r="CU1343" s="23"/>
      <c r="CV1343" s="23"/>
      <c r="CW1343" s="23"/>
      <c r="CX1343" s="23"/>
      <c r="CY1343" s="23"/>
      <c r="CZ1343" s="61"/>
      <c r="DA1343" s="23"/>
      <c r="DB1343" s="23"/>
      <c r="DC1343" s="23"/>
      <c r="DD1343" s="23"/>
      <c r="DE1343" s="23"/>
      <c r="DF1343" s="23"/>
      <c r="DG1343" s="79"/>
      <c r="DH1343" s="80"/>
      <c r="DI1343" s="79"/>
      <c r="DJ1343" s="81"/>
      <c r="DK1343" s="47"/>
      <c r="DL1343" s="47"/>
      <c r="DM1343" s="47"/>
      <c r="DN1343" s="23"/>
      <c r="DO1343" s="23"/>
    </row>
    <row r="1344" spans="2:127" ht="15" customHeight="1" x14ac:dyDescent="0.3">
      <c r="B1344" s="5"/>
      <c r="C1344" s="5"/>
      <c r="D1344" s="5"/>
      <c r="E1344" s="23"/>
      <c r="F1344" s="23"/>
      <c r="G1344" s="23"/>
      <c r="H1344" s="23"/>
      <c r="I1344" s="23"/>
      <c r="J1344" s="24"/>
      <c r="K1344" s="23"/>
      <c r="L1344" s="24"/>
      <c r="M1344" s="24"/>
      <c r="N1344" s="23"/>
      <c r="O1344" s="23"/>
      <c r="P1344" s="23"/>
      <c r="Q1344" s="23"/>
      <c r="R1344" s="23"/>
      <c r="S1344" s="23"/>
      <c r="T1344" s="23"/>
      <c r="U1344" s="23"/>
      <c r="V1344" s="23"/>
      <c r="W1344" s="29"/>
      <c r="X1344" s="23"/>
      <c r="Y1344" s="23"/>
      <c r="Z1344" s="23"/>
      <c r="AA1344" s="23"/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7"/>
      <c r="AV1344" s="27"/>
      <c r="AW1344" s="27"/>
      <c r="AX1344" s="28"/>
      <c r="AY1344" s="28"/>
      <c r="AZ1344" s="28"/>
      <c r="BA1344" s="28"/>
      <c r="BB1344" s="28"/>
      <c r="BC1344" s="28"/>
      <c r="BD1344" s="23"/>
      <c r="BE1344" s="72"/>
      <c r="BF1344" s="72"/>
      <c r="BG1344" s="72"/>
      <c r="BH1344" s="229"/>
      <c r="BI1344" s="229"/>
      <c r="BJ1344" s="27"/>
      <c r="BK1344" s="27"/>
      <c r="BL1344" s="26"/>
      <c r="BM1344" s="27"/>
      <c r="BN1344" s="23"/>
      <c r="BO1344" s="23"/>
      <c r="BP1344" s="23"/>
      <c r="BQ1344" s="23"/>
      <c r="BR1344" s="27"/>
      <c r="BS1344" s="27"/>
      <c r="BT1344" s="78"/>
      <c r="BU1344" s="229"/>
      <c r="BV1344" s="229"/>
      <c r="BW1344" s="27"/>
      <c r="BX1344" s="27"/>
      <c r="BY1344" s="23"/>
      <c r="BZ1344" s="23"/>
      <c r="CA1344" s="23"/>
      <c r="CB1344" s="27"/>
      <c r="CC1344" s="78"/>
      <c r="CD1344" s="229"/>
      <c r="CE1344" s="229"/>
      <c r="CF1344" s="23"/>
      <c r="CG1344" s="27"/>
      <c r="CH1344" s="23"/>
      <c r="CI1344" s="23"/>
      <c r="CJ1344" s="23"/>
      <c r="CK1344" s="23"/>
      <c r="CL1344" s="23"/>
      <c r="CM1344" s="23"/>
      <c r="CN1344" s="23"/>
      <c r="CO1344" s="23"/>
      <c r="CP1344" s="26"/>
      <c r="CQ1344" s="23"/>
      <c r="CR1344" s="23"/>
      <c r="CS1344" s="23"/>
      <c r="CT1344" s="23"/>
      <c r="CU1344" s="23"/>
      <c r="CV1344" s="23"/>
      <c r="CW1344" s="23"/>
      <c r="CX1344" s="23"/>
      <c r="CY1344" s="23"/>
      <c r="CZ1344" s="61"/>
      <c r="DA1344" s="23"/>
      <c r="DB1344" s="23"/>
      <c r="DC1344" s="23"/>
      <c r="DD1344" s="23"/>
      <c r="DE1344" s="23"/>
      <c r="DF1344" s="23"/>
      <c r="DG1344" s="79"/>
      <c r="DH1344" s="80"/>
      <c r="DI1344" s="79"/>
      <c r="DJ1344" s="81"/>
      <c r="DK1344" s="47"/>
      <c r="DL1344" s="47"/>
      <c r="DM1344" s="47"/>
      <c r="DN1344" s="23"/>
      <c r="DO1344" s="23"/>
    </row>
    <row r="1345" spans="2:119" ht="15" customHeight="1" x14ac:dyDescent="0.3">
      <c r="B1345" s="5"/>
      <c r="C1345" s="5"/>
      <c r="D1345" s="5"/>
      <c r="E1345" s="23"/>
      <c r="F1345" s="23"/>
      <c r="G1345" s="23"/>
      <c r="H1345" s="23"/>
      <c r="I1345" s="23"/>
      <c r="J1345" s="24"/>
      <c r="K1345" s="23"/>
      <c r="L1345" s="24"/>
      <c r="M1345" s="24"/>
      <c r="N1345" s="23"/>
      <c r="O1345" s="23"/>
      <c r="P1345" s="23"/>
      <c r="Q1345" s="23"/>
      <c r="R1345" s="23"/>
      <c r="S1345" s="23"/>
      <c r="T1345" s="23"/>
      <c r="U1345" s="23"/>
      <c r="V1345" s="23"/>
      <c r="W1345" s="29"/>
      <c r="X1345" s="23"/>
      <c r="Y1345" s="23"/>
      <c r="Z1345" s="23"/>
      <c r="AA1345" s="23"/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7"/>
      <c r="AV1345" s="27"/>
      <c r="AW1345" s="27"/>
      <c r="AX1345" s="28"/>
      <c r="AY1345" s="28"/>
      <c r="AZ1345" s="28"/>
      <c r="BA1345" s="28"/>
      <c r="BB1345" s="28"/>
      <c r="BC1345" s="28"/>
      <c r="BD1345" s="23"/>
      <c r="BE1345" s="72"/>
      <c r="BF1345" s="72"/>
      <c r="BG1345" s="72"/>
      <c r="BH1345" s="229"/>
      <c r="BI1345" s="229"/>
      <c r="BJ1345" s="27"/>
      <c r="BK1345" s="27"/>
      <c r="BL1345" s="26"/>
      <c r="BM1345" s="27"/>
      <c r="BN1345" s="23"/>
      <c r="BO1345" s="23"/>
      <c r="BP1345" s="23"/>
      <c r="BQ1345" s="23"/>
      <c r="BR1345" s="27"/>
      <c r="BS1345" s="27"/>
      <c r="BT1345" s="78"/>
      <c r="BU1345" s="229"/>
      <c r="BV1345" s="229"/>
      <c r="BW1345" s="27"/>
      <c r="BX1345" s="27"/>
      <c r="BY1345" s="23"/>
      <c r="BZ1345" s="23"/>
      <c r="CA1345" s="23"/>
      <c r="CB1345" s="27"/>
      <c r="CC1345" s="78"/>
      <c r="CD1345" s="227"/>
      <c r="CE1345" s="227"/>
      <c r="CF1345" s="23"/>
      <c r="CG1345" s="27"/>
      <c r="CH1345" s="23"/>
      <c r="CI1345" s="23"/>
      <c r="CJ1345" s="23"/>
      <c r="CK1345" s="23"/>
      <c r="CL1345" s="23"/>
      <c r="CM1345" s="23"/>
      <c r="CN1345" s="23"/>
      <c r="CO1345" s="23"/>
      <c r="CP1345" s="26"/>
      <c r="CQ1345" s="23"/>
      <c r="CR1345" s="23"/>
      <c r="CS1345" s="23"/>
      <c r="CT1345" s="23"/>
      <c r="CU1345" s="23"/>
      <c r="CV1345" s="23"/>
      <c r="CW1345" s="23"/>
      <c r="CX1345" s="23"/>
      <c r="CY1345" s="23"/>
      <c r="CZ1345" s="61"/>
      <c r="DA1345" s="23"/>
      <c r="DB1345" s="23"/>
      <c r="DC1345" s="23"/>
      <c r="DD1345" s="23"/>
      <c r="DE1345" s="23"/>
      <c r="DF1345" s="23"/>
      <c r="DG1345" s="79"/>
      <c r="DH1345" s="80"/>
      <c r="DI1345" s="79"/>
      <c r="DJ1345" s="81"/>
      <c r="DK1345" s="47"/>
      <c r="DL1345" s="47"/>
      <c r="DM1345" s="47"/>
      <c r="DN1345" s="23"/>
      <c r="DO1345" s="23"/>
    </row>
    <row r="1346" spans="2:119" ht="15" customHeight="1" x14ac:dyDescent="0.3">
      <c r="B1346" s="5"/>
      <c r="C1346" s="5"/>
      <c r="D1346" s="5"/>
      <c r="E1346" s="23"/>
      <c r="F1346" s="23"/>
      <c r="G1346" s="23"/>
      <c r="H1346" s="23"/>
      <c r="I1346" s="23"/>
      <c r="J1346" s="24"/>
      <c r="K1346" s="23"/>
      <c r="L1346" s="24"/>
      <c r="M1346" s="24"/>
      <c r="N1346" s="23"/>
      <c r="O1346" s="23"/>
      <c r="P1346" s="23"/>
      <c r="Q1346" s="23"/>
      <c r="R1346" s="23"/>
      <c r="S1346" s="23"/>
      <c r="T1346" s="23"/>
      <c r="U1346" s="23"/>
      <c r="V1346" s="23"/>
      <c r="W1346" s="29"/>
      <c r="X1346" s="23"/>
      <c r="Y1346" s="23"/>
      <c r="Z1346" s="23"/>
      <c r="AA1346" s="23"/>
      <c r="AB1346" s="23"/>
      <c r="AC1346" s="23"/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7"/>
      <c r="AV1346" s="27"/>
      <c r="AW1346" s="27"/>
      <c r="AX1346" s="28"/>
      <c r="AY1346" s="28"/>
      <c r="AZ1346" s="28"/>
      <c r="BA1346" s="28"/>
      <c r="BB1346" s="28"/>
      <c r="BC1346" s="28"/>
      <c r="BD1346" s="23"/>
      <c r="BE1346" s="72"/>
      <c r="BF1346" s="72"/>
      <c r="BG1346" s="72"/>
      <c r="BH1346" s="229"/>
      <c r="BI1346" s="229"/>
      <c r="BJ1346" s="27"/>
      <c r="BK1346" s="27"/>
      <c r="BL1346" s="26"/>
      <c r="BM1346" s="27"/>
      <c r="BN1346" s="23"/>
      <c r="BO1346" s="23"/>
      <c r="BP1346" s="23"/>
      <c r="BQ1346" s="23"/>
      <c r="BR1346" s="27"/>
      <c r="BS1346" s="27"/>
      <c r="BT1346" s="78"/>
      <c r="BU1346" s="229"/>
      <c r="BV1346" s="229"/>
      <c r="BW1346" s="27"/>
      <c r="BX1346" s="27"/>
      <c r="BY1346" s="23"/>
      <c r="BZ1346" s="23"/>
      <c r="CA1346" s="23"/>
      <c r="CB1346" s="27"/>
      <c r="CC1346" s="78"/>
      <c r="CD1346" s="229"/>
      <c r="CE1346" s="229"/>
      <c r="CF1346" s="23"/>
      <c r="CG1346" s="27"/>
      <c r="CH1346" s="23"/>
      <c r="CI1346" s="23"/>
      <c r="CJ1346" s="23"/>
      <c r="CK1346" s="23"/>
      <c r="CL1346" s="23"/>
      <c r="CM1346" s="23"/>
      <c r="CN1346" s="23"/>
      <c r="CO1346" s="23"/>
      <c r="CP1346" s="26"/>
      <c r="CQ1346" s="23"/>
      <c r="CR1346" s="23"/>
      <c r="CS1346" s="23"/>
      <c r="CT1346" s="23"/>
      <c r="CU1346" s="23"/>
      <c r="CV1346" s="23"/>
      <c r="CW1346" s="23"/>
      <c r="CX1346" s="23"/>
      <c r="CY1346" s="23"/>
      <c r="CZ1346" s="61"/>
      <c r="DA1346" s="23"/>
      <c r="DB1346" s="23"/>
      <c r="DC1346" s="23"/>
      <c r="DD1346" s="23"/>
      <c r="DE1346" s="23"/>
      <c r="DF1346" s="23"/>
      <c r="DG1346" s="79"/>
      <c r="DH1346" s="80"/>
      <c r="DI1346" s="79"/>
      <c r="DJ1346" s="81"/>
      <c r="DK1346" s="47"/>
      <c r="DL1346" s="47"/>
      <c r="DM1346" s="47"/>
      <c r="DN1346" s="23"/>
      <c r="DO1346" s="23"/>
    </row>
    <row r="1347" spans="2:119" ht="15" customHeight="1" x14ac:dyDescent="0.3">
      <c r="B1347" s="5"/>
      <c r="C1347" s="5"/>
      <c r="D1347" s="5"/>
      <c r="E1347" s="23"/>
      <c r="F1347" s="23"/>
      <c r="G1347" s="23"/>
      <c r="H1347" s="23"/>
      <c r="I1347" s="23"/>
      <c r="J1347" s="24"/>
      <c r="K1347" s="23"/>
      <c r="L1347" s="24"/>
      <c r="M1347" s="24"/>
      <c r="N1347" s="23"/>
      <c r="O1347" s="23"/>
      <c r="P1347" s="23"/>
      <c r="Q1347" s="23"/>
      <c r="R1347" s="23"/>
      <c r="S1347" s="23"/>
      <c r="T1347" s="23"/>
      <c r="U1347" s="23"/>
      <c r="V1347" s="23"/>
      <c r="W1347" s="29"/>
      <c r="X1347" s="23"/>
      <c r="Y1347" s="23"/>
      <c r="Z1347" s="23"/>
      <c r="AA1347" s="23"/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7"/>
      <c r="AV1347" s="27"/>
      <c r="AW1347" s="27"/>
      <c r="AX1347" s="28"/>
      <c r="AY1347" s="28"/>
      <c r="AZ1347" s="28"/>
      <c r="BA1347" s="28"/>
      <c r="BB1347" s="28"/>
      <c r="BC1347" s="28"/>
      <c r="BD1347" s="23"/>
      <c r="BE1347" s="72"/>
      <c r="BF1347" s="72"/>
      <c r="BG1347" s="72"/>
      <c r="BH1347" s="229"/>
      <c r="BI1347" s="229"/>
      <c r="BJ1347" s="27"/>
      <c r="BK1347" s="27"/>
      <c r="BL1347" s="26"/>
      <c r="BM1347" s="27"/>
      <c r="BN1347" s="23"/>
      <c r="BO1347" s="23"/>
      <c r="BP1347" s="23"/>
      <c r="BQ1347" s="23"/>
      <c r="BR1347" s="27"/>
      <c r="BS1347" s="27"/>
      <c r="BT1347" s="78"/>
      <c r="BU1347" s="229"/>
      <c r="BV1347" s="229"/>
      <c r="BW1347" s="27"/>
      <c r="BX1347" s="27"/>
      <c r="BY1347" s="23"/>
      <c r="BZ1347" s="23"/>
      <c r="CA1347" s="23"/>
      <c r="CB1347" s="27"/>
      <c r="CC1347" s="78"/>
      <c r="CD1347" s="229"/>
      <c r="CE1347" s="229"/>
      <c r="CF1347" s="23"/>
      <c r="CG1347" s="27"/>
      <c r="CH1347" s="23"/>
      <c r="CI1347" s="23"/>
      <c r="CJ1347" s="23"/>
      <c r="CK1347" s="23"/>
      <c r="CL1347" s="23"/>
      <c r="CM1347" s="23"/>
      <c r="CN1347" s="23"/>
      <c r="CO1347" s="23"/>
      <c r="CP1347" s="26"/>
      <c r="CQ1347" s="23"/>
      <c r="CR1347" s="23"/>
      <c r="CS1347" s="23"/>
      <c r="CT1347" s="23"/>
      <c r="CU1347" s="23"/>
      <c r="CV1347" s="23"/>
      <c r="CW1347" s="23"/>
      <c r="CX1347" s="23"/>
      <c r="CY1347" s="23"/>
      <c r="CZ1347" s="61"/>
      <c r="DA1347" s="23"/>
      <c r="DB1347" s="23"/>
      <c r="DC1347" s="23"/>
      <c r="DD1347" s="23"/>
      <c r="DE1347" s="23"/>
      <c r="DF1347" s="23"/>
      <c r="DG1347" s="79"/>
      <c r="DH1347" s="80"/>
      <c r="DI1347" s="79"/>
      <c r="DJ1347" s="81"/>
      <c r="DK1347" s="47"/>
      <c r="DL1347" s="47"/>
      <c r="DM1347" s="47"/>
      <c r="DN1347" s="23"/>
      <c r="DO1347" s="23"/>
    </row>
    <row r="1348" spans="2:119" ht="15" customHeight="1" x14ac:dyDescent="0.3">
      <c r="B1348" s="5"/>
      <c r="C1348" s="5"/>
      <c r="D1348" s="5"/>
      <c r="E1348" s="23"/>
      <c r="F1348" s="23"/>
      <c r="G1348" s="23"/>
      <c r="H1348" s="23"/>
      <c r="I1348" s="23"/>
      <c r="J1348" s="24"/>
      <c r="K1348" s="23"/>
      <c r="L1348" s="24"/>
      <c r="M1348" s="24"/>
      <c r="N1348" s="23"/>
      <c r="O1348" s="23"/>
      <c r="P1348" s="23"/>
      <c r="Q1348" s="23"/>
      <c r="R1348" s="23"/>
      <c r="S1348" s="23"/>
      <c r="T1348" s="23"/>
      <c r="U1348" s="23"/>
      <c r="V1348" s="23"/>
      <c r="W1348" s="29"/>
      <c r="X1348" s="23"/>
      <c r="Y1348" s="23"/>
      <c r="Z1348" s="23"/>
      <c r="AA1348" s="23"/>
      <c r="AB1348" s="23"/>
      <c r="AC1348" s="23"/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7"/>
      <c r="AV1348" s="27"/>
      <c r="AW1348" s="27"/>
      <c r="AX1348" s="28"/>
      <c r="AY1348" s="28"/>
      <c r="AZ1348" s="28"/>
      <c r="BA1348" s="28"/>
      <c r="BB1348" s="28"/>
      <c r="BC1348" s="28"/>
      <c r="BD1348" s="23"/>
      <c r="BE1348" s="72"/>
      <c r="BF1348" s="72"/>
      <c r="BG1348" s="72"/>
      <c r="BH1348" s="229"/>
      <c r="BI1348" s="229"/>
      <c r="BJ1348" s="27"/>
      <c r="BK1348" s="27"/>
      <c r="BL1348" s="26"/>
      <c r="BM1348" s="27"/>
      <c r="BN1348" s="23"/>
      <c r="BO1348" s="23"/>
      <c r="BP1348" s="23"/>
      <c r="BQ1348" s="23"/>
      <c r="BR1348" s="27"/>
      <c r="BS1348" s="27"/>
      <c r="BT1348" s="78"/>
      <c r="BU1348" s="229"/>
      <c r="BV1348" s="229"/>
      <c r="BW1348" s="27"/>
      <c r="BX1348" s="27"/>
      <c r="BY1348" s="23"/>
      <c r="BZ1348" s="23"/>
      <c r="CA1348" s="23"/>
      <c r="CB1348" s="27"/>
      <c r="CC1348" s="78"/>
      <c r="CD1348" s="229"/>
      <c r="CE1348" s="229"/>
      <c r="CF1348" s="23"/>
      <c r="CG1348" s="27"/>
      <c r="CH1348" s="23"/>
      <c r="CI1348" s="23"/>
      <c r="CJ1348" s="23"/>
      <c r="CK1348" s="23"/>
      <c r="CL1348" s="23"/>
      <c r="CM1348" s="23"/>
      <c r="CN1348" s="23"/>
      <c r="CO1348" s="23"/>
      <c r="CP1348" s="26"/>
      <c r="CQ1348" s="23"/>
      <c r="CR1348" s="23"/>
      <c r="CS1348" s="23"/>
      <c r="CT1348" s="23"/>
      <c r="CU1348" s="23"/>
      <c r="CV1348" s="23"/>
      <c r="CW1348" s="23"/>
      <c r="CX1348" s="23"/>
      <c r="CY1348" s="23"/>
      <c r="CZ1348" s="61"/>
      <c r="DA1348" s="23"/>
      <c r="DB1348" s="23"/>
      <c r="DC1348" s="23"/>
      <c r="DD1348" s="23"/>
      <c r="DE1348" s="23"/>
      <c r="DF1348" s="23"/>
      <c r="DG1348" s="79"/>
      <c r="DH1348" s="80"/>
      <c r="DI1348" s="79"/>
      <c r="DJ1348" s="81"/>
      <c r="DK1348" s="47"/>
      <c r="DL1348" s="47"/>
      <c r="DM1348" s="47"/>
      <c r="DN1348" s="23"/>
      <c r="DO1348" s="23"/>
    </row>
    <row r="1349" spans="2:119" ht="15" customHeight="1" x14ac:dyDescent="0.3">
      <c r="B1349" s="5"/>
      <c r="C1349" s="5"/>
      <c r="D1349" s="5"/>
      <c r="E1349" s="23"/>
      <c r="F1349" s="23"/>
      <c r="G1349" s="23"/>
      <c r="H1349" s="23"/>
      <c r="I1349" s="23"/>
      <c r="J1349" s="24"/>
      <c r="K1349" s="23"/>
      <c r="L1349" s="24"/>
      <c r="M1349" s="24"/>
      <c r="N1349" s="23"/>
      <c r="O1349" s="23"/>
      <c r="P1349" s="23"/>
      <c r="Q1349" s="23"/>
      <c r="R1349" s="23"/>
      <c r="S1349" s="23"/>
      <c r="T1349" s="23"/>
      <c r="U1349" s="23"/>
      <c r="V1349" s="23"/>
      <c r="W1349" s="29"/>
      <c r="X1349" s="23"/>
      <c r="Y1349" s="23"/>
      <c r="Z1349" s="23"/>
      <c r="AA1349" s="23"/>
      <c r="AB1349" s="23"/>
      <c r="AC1349" s="23"/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7"/>
      <c r="AV1349" s="27"/>
      <c r="AW1349" s="27"/>
      <c r="AX1349" s="28"/>
      <c r="AY1349" s="28"/>
      <c r="AZ1349" s="28"/>
      <c r="BA1349" s="28"/>
      <c r="BB1349" s="28"/>
      <c r="BC1349" s="28"/>
      <c r="BD1349" s="23"/>
      <c r="BE1349" s="72"/>
      <c r="BF1349" s="72"/>
      <c r="BG1349" s="72"/>
      <c r="BH1349" s="229"/>
      <c r="BI1349" s="229"/>
      <c r="BJ1349" s="27"/>
      <c r="BK1349" s="27"/>
      <c r="BL1349" s="26"/>
      <c r="BM1349" s="27"/>
      <c r="BN1349" s="23"/>
      <c r="BO1349" s="23"/>
      <c r="BP1349" s="23"/>
      <c r="BQ1349" s="23"/>
      <c r="BR1349" s="27"/>
      <c r="BS1349" s="27"/>
      <c r="BT1349" s="78"/>
      <c r="BU1349" s="229"/>
      <c r="BV1349" s="227"/>
      <c r="BW1349" s="27"/>
      <c r="BX1349" s="27"/>
      <c r="BY1349" s="23"/>
      <c r="BZ1349" s="23"/>
      <c r="CA1349" s="23"/>
      <c r="CB1349" s="27"/>
      <c r="CC1349" s="78"/>
      <c r="CD1349" s="229"/>
      <c r="CE1349" s="229"/>
      <c r="CF1349" s="23"/>
      <c r="CG1349" s="27"/>
      <c r="CH1349" s="23"/>
      <c r="CI1349" s="23"/>
      <c r="CJ1349" s="23"/>
      <c r="CK1349" s="23"/>
      <c r="CL1349" s="23"/>
      <c r="CM1349" s="23"/>
      <c r="CN1349" s="23"/>
      <c r="CO1349" s="23"/>
      <c r="CP1349" s="26"/>
      <c r="CQ1349" s="23"/>
      <c r="CR1349" s="23"/>
      <c r="CS1349" s="23"/>
      <c r="CT1349" s="23"/>
      <c r="CU1349" s="23"/>
      <c r="CV1349" s="23"/>
      <c r="CW1349" s="23"/>
      <c r="CX1349" s="23"/>
      <c r="CY1349" s="23"/>
      <c r="CZ1349" s="61"/>
      <c r="DA1349" s="23"/>
      <c r="DB1349" s="23"/>
      <c r="DC1349" s="23"/>
      <c r="DD1349" s="23"/>
      <c r="DE1349" s="23"/>
      <c r="DF1349" s="23"/>
      <c r="DG1349" s="79"/>
      <c r="DH1349" s="80"/>
      <c r="DI1349" s="79"/>
      <c r="DJ1349" s="81"/>
      <c r="DK1349" s="47"/>
      <c r="DL1349" s="47"/>
      <c r="DM1349" s="47"/>
      <c r="DN1349" s="23"/>
      <c r="DO1349" s="23"/>
    </row>
    <row r="1350" spans="2:119" ht="15" customHeight="1" x14ac:dyDescent="0.3">
      <c r="B1350" s="5"/>
      <c r="C1350" s="5"/>
      <c r="D1350" s="5"/>
      <c r="E1350" s="23"/>
      <c r="F1350" s="23"/>
      <c r="G1350" s="23"/>
      <c r="H1350" s="23"/>
      <c r="I1350" s="23"/>
      <c r="J1350" s="24"/>
      <c r="K1350" s="23"/>
      <c r="L1350" s="24"/>
      <c r="M1350" s="24"/>
      <c r="N1350" s="23"/>
      <c r="O1350" s="23"/>
      <c r="P1350" s="23"/>
      <c r="Q1350" s="23"/>
      <c r="R1350" s="23"/>
      <c r="S1350" s="23"/>
      <c r="T1350" s="23"/>
      <c r="U1350" s="23"/>
      <c r="V1350" s="23"/>
      <c r="W1350" s="29"/>
      <c r="X1350" s="23"/>
      <c r="Y1350" s="23"/>
      <c r="Z1350" s="23"/>
      <c r="AA1350" s="23"/>
      <c r="AB1350" s="23"/>
      <c r="AC1350" s="23"/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7"/>
      <c r="AV1350" s="27"/>
      <c r="AW1350" s="27"/>
      <c r="AX1350" s="28"/>
      <c r="AY1350" s="28"/>
      <c r="AZ1350" s="28"/>
      <c r="BA1350" s="28"/>
      <c r="BB1350" s="28"/>
      <c r="BC1350" s="28"/>
      <c r="BD1350" s="23"/>
      <c r="BE1350" s="72"/>
      <c r="BF1350" s="72"/>
      <c r="BG1350" s="72"/>
      <c r="BH1350" s="229"/>
      <c r="BI1350" s="229"/>
      <c r="BJ1350" s="27"/>
      <c r="BK1350" s="27"/>
      <c r="BL1350" s="26"/>
      <c r="BM1350" s="27"/>
      <c r="BN1350" s="23"/>
      <c r="BO1350" s="23"/>
      <c r="BP1350" s="23"/>
      <c r="BQ1350" s="23"/>
      <c r="BR1350" s="27"/>
      <c r="BS1350" s="27"/>
      <c r="BT1350" s="78"/>
      <c r="BU1350" s="229"/>
      <c r="BV1350" s="229"/>
      <c r="BW1350" s="27"/>
      <c r="BX1350" s="27"/>
      <c r="BY1350" s="23"/>
      <c r="BZ1350" s="23"/>
      <c r="CA1350" s="23"/>
      <c r="CB1350" s="27"/>
      <c r="CC1350" s="78"/>
      <c r="CD1350" s="229"/>
      <c r="CE1350" s="229"/>
      <c r="CF1350" s="23"/>
      <c r="CG1350" s="27"/>
      <c r="CH1350" s="23"/>
      <c r="CI1350" s="23"/>
      <c r="CJ1350" s="23"/>
      <c r="CK1350" s="23"/>
      <c r="CL1350" s="23"/>
      <c r="CM1350" s="23"/>
      <c r="CN1350" s="23"/>
      <c r="CO1350" s="23"/>
      <c r="CP1350" s="26"/>
      <c r="CQ1350" s="23"/>
      <c r="CR1350" s="23"/>
      <c r="CS1350" s="23"/>
      <c r="CT1350" s="23"/>
      <c r="CU1350" s="23"/>
      <c r="CV1350" s="23"/>
      <c r="CW1350" s="23"/>
      <c r="CX1350" s="23"/>
      <c r="CY1350" s="23"/>
      <c r="CZ1350" s="61"/>
      <c r="DA1350" s="23"/>
      <c r="DB1350" s="23"/>
      <c r="DC1350" s="23"/>
      <c r="DD1350" s="23"/>
      <c r="DE1350" s="23"/>
      <c r="DF1350" s="23"/>
      <c r="DG1350" s="79"/>
      <c r="DH1350" s="80"/>
      <c r="DI1350" s="79"/>
      <c r="DJ1350" s="81"/>
      <c r="DK1350" s="47"/>
      <c r="DL1350" s="47"/>
      <c r="DM1350" s="47"/>
      <c r="DN1350" s="23"/>
      <c r="DO1350" s="23"/>
    </row>
    <row r="1351" spans="2:119" ht="15" customHeight="1" x14ac:dyDescent="0.3">
      <c r="B1351" s="5"/>
      <c r="C1351" s="5"/>
      <c r="D1351" s="5"/>
      <c r="E1351" s="23"/>
      <c r="F1351" s="23"/>
      <c r="G1351" s="23"/>
      <c r="H1351" s="23"/>
      <c r="I1351" s="23"/>
      <c r="J1351" s="24"/>
      <c r="K1351" s="23"/>
      <c r="L1351" s="24"/>
      <c r="M1351" s="24"/>
      <c r="N1351" s="23"/>
      <c r="O1351" s="23"/>
      <c r="P1351" s="23"/>
      <c r="Q1351" s="23"/>
      <c r="R1351" s="23"/>
      <c r="S1351" s="23"/>
      <c r="T1351" s="23"/>
      <c r="U1351" s="23"/>
      <c r="V1351" s="23"/>
      <c r="W1351" s="29"/>
      <c r="X1351" s="23"/>
      <c r="Y1351" s="23"/>
      <c r="Z1351" s="23"/>
      <c r="AA1351" s="23"/>
      <c r="AB1351" s="23"/>
      <c r="AC1351" s="23"/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7"/>
      <c r="AV1351" s="27"/>
      <c r="AW1351" s="27"/>
      <c r="AX1351" s="28"/>
      <c r="AY1351" s="28"/>
      <c r="AZ1351" s="28"/>
      <c r="BA1351" s="28"/>
      <c r="BB1351" s="28"/>
      <c r="BC1351" s="28"/>
      <c r="BD1351" s="23"/>
      <c r="BE1351" s="72"/>
      <c r="BF1351" s="72"/>
      <c r="BG1351" s="72"/>
      <c r="BH1351" s="229"/>
      <c r="BI1351" s="229"/>
      <c r="BJ1351" s="27"/>
      <c r="BK1351" s="27"/>
      <c r="BL1351" s="26"/>
      <c r="BM1351" s="27"/>
      <c r="BN1351" s="23"/>
      <c r="BO1351" s="23"/>
      <c r="BP1351" s="23"/>
      <c r="BQ1351" s="23"/>
      <c r="BR1351" s="27"/>
      <c r="BS1351" s="27"/>
      <c r="BT1351" s="78"/>
      <c r="BU1351" s="229"/>
      <c r="BV1351" s="230"/>
      <c r="BW1351" s="27"/>
      <c r="BX1351" s="27"/>
      <c r="BY1351" s="23"/>
      <c r="BZ1351" s="23"/>
      <c r="CA1351" s="23"/>
      <c r="CB1351" s="27"/>
      <c r="CC1351" s="78"/>
      <c r="CD1351" s="229"/>
      <c r="CE1351" s="229"/>
      <c r="CF1351" s="23"/>
      <c r="CG1351" s="27"/>
      <c r="CH1351" s="23"/>
      <c r="CI1351" s="23"/>
      <c r="CJ1351" s="23"/>
      <c r="CK1351" s="23"/>
      <c r="CL1351" s="23"/>
      <c r="CM1351" s="23"/>
      <c r="CN1351" s="23"/>
      <c r="CO1351" s="23"/>
      <c r="CP1351" s="26"/>
      <c r="CQ1351" s="23"/>
      <c r="CR1351" s="23"/>
      <c r="CS1351" s="23"/>
      <c r="CT1351" s="23"/>
      <c r="CU1351" s="23"/>
      <c r="CV1351" s="23"/>
      <c r="CW1351" s="23"/>
      <c r="CX1351" s="23"/>
      <c r="CY1351" s="23"/>
      <c r="CZ1351" s="61"/>
      <c r="DA1351" s="23"/>
      <c r="DB1351" s="23"/>
      <c r="DC1351" s="23"/>
      <c r="DD1351" s="23"/>
      <c r="DE1351" s="23"/>
      <c r="DF1351" s="23"/>
      <c r="DG1351" s="79"/>
      <c r="DH1351" s="80"/>
      <c r="DI1351" s="79"/>
      <c r="DJ1351" s="81"/>
      <c r="DK1351" s="47"/>
      <c r="DL1351" s="47"/>
      <c r="DM1351" s="47"/>
      <c r="DN1351" s="23"/>
      <c r="DO1351" s="23"/>
    </row>
    <row r="1352" spans="2:119" ht="15" customHeight="1" x14ac:dyDescent="0.3">
      <c r="B1352" s="5"/>
      <c r="C1352" s="5"/>
      <c r="D1352" s="5"/>
      <c r="E1352" s="23"/>
      <c r="F1352" s="23"/>
      <c r="G1352" s="23"/>
      <c r="H1352" s="23"/>
      <c r="I1352" s="23"/>
      <c r="J1352" s="24"/>
      <c r="K1352" s="23"/>
      <c r="L1352" s="24"/>
      <c r="M1352" s="24"/>
      <c r="N1352" s="23"/>
      <c r="O1352" s="23"/>
      <c r="P1352" s="23"/>
      <c r="Q1352" s="23"/>
      <c r="R1352" s="23"/>
      <c r="S1352" s="23"/>
      <c r="T1352" s="23"/>
      <c r="U1352" s="23"/>
      <c r="V1352" s="23"/>
      <c r="W1352" s="29"/>
      <c r="X1352" s="23"/>
      <c r="Y1352" s="23"/>
      <c r="Z1352" s="23"/>
      <c r="AA1352" s="23"/>
      <c r="AB1352" s="23"/>
      <c r="AC1352" s="23"/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7"/>
      <c r="AV1352" s="27"/>
      <c r="AW1352" s="27"/>
      <c r="AX1352" s="28"/>
      <c r="AY1352" s="28"/>
      <c r="AZ1352" s="28"/>
      <c r="BA1352" s="28"/>
      <c r="BB1352" s="28"/>
      <c r="BC1352" s="28"/>
      <c r="BD1352" s="23"/>
      <c r="BE1352" s="72"/>
      <c r="BF1352" s="72"/>
      <c r="BG1352" s="72"/>
      <c r="BH1352" s="229"/>
      <c r="BI1352" s="229"/>
      <c r="BJ1352" s="27"/>
      <c r="BK1352" s="27"/>
      <c r="BL1352" s="26"/>
      <c r="BM1352" s="27"/>
      <c r="BN1352" s="23"/>
      <c r="BO1352" s="23"/>
      <c r="BP1352" s="23"/>
      <c r="BQ1352" s="23"/>
      <c r="BR1352" s="27"/>
      <c r="BS1352" s="27"/>
      <c r="BT1352" s="78"/>
      <c r="BU1352" s="227"/>
      <c r="BV1352" s="229"/>
      <c r="BW1352" s="27"/>
      <c r="BX1352" s="27"/>
      <c r="BY1352" s="23"/>
      <c r="BZ1352" s="23"/>
      <c r="CA1352" s="23"/>
      <c r="CB1352" s="27"/>
      <c r="CC1352" s="78"/>
      <c r="CD1352" s="229"/>
      <c r="CE1352" s="229"/>
      <c r="CF1352" s="23"/>
      <c r="CG1352" s="27"/>
      <c r="CH1352" s="23"/>
      <c r="CI1352" s="23"/>
      <c r="CJ1352" s="23"/>
      <c r="CK1352" s="23"/>
      <c r="CL1352" s="84"/>
      <c r="CM1352" s="23"/>
      <c r="CN1352" s="23"/>
      <c r="CO1352" s="23"/>
      <c r="CP1352" s="26"/>
      <c r="CQ1352" s="23"/>
      <c r="CR1352" s="23"/>
      <c r="CS1352" s="23"/>
      <c r="CT1352" s="23"/>
      <c r="CU1352" s="23"/>
      <c r="CV1352" s="23"/>
      <c r="CW1352" s="23"/>
      <c r="CX1352" s="23"/>
      <c r="CY1352" s="23"/>
      <c r="CZ1352" s="61"/>
      <c r="DA1352" s="23"/>
      <c r="DB1352" s="23"/>
      <c r="DC1352" s="23"/>
      <c r="DD1352" s="23"/>
      <c r="DE1352" s="23"/>
      <c r="DF1352" s="23"/>
      <c r="DG1352" s="79"/>
      <c r="DH1352" s="80"/>
      <c r="DI1352" s="79"/>
      <c r="DJ1352" s="81"/>
      <c r="DK1352" s="47"/>
      <c r="DL1352" s="47"/>
      <c r="DM1352" s="47"/>
      <c r="DN1352" s="23"/>
      <c r="DO1352" s="23"/>
    </row>
    <row r="1353" spans="2:119" ht="15" customHeight="1" x14ac:dyDescent="0.3">
      <c r="B1353" s="5"/>
      <c r="C1353" s="5"/>
      <c r="D1353" s="5"/>
      <c r="E1353" s="23"/>
      <c r="F1353" s="23"/>
      <c r="G1353" s="23"/>
      <c r="H1353" s="23"/>
      <c r="I1353" s="23"/>
      <c r="J1353" s="24"/>
      <c r="K1353" s="23"/>
      <c r="L1353" s="24"/>
      <c r="M1353" s="24"/>
      <c r="N1353" s="23"/>
      <c r="O1353" s="23"/>
      <c r="P1353" s="23"/>
      <c r="Q1353" s="23"/>
      <c r="R1353" s="23"/>
      <c r="S1353" s="23"/>
      <c r="T1353" s="23"/>
      <c r="U1353" s="23"/>
      <c r="V1353" s="23"/>
      <c r="W1353" s="29"/>
      <c r="X1353" s="23"/>
      <c r="Y1353" s="23"/>
      <c r="Z1353" s="23"/>
      <c r="AA1353" s="23"/>
      <c r="AB1353" s="23"/>
      <c r="AC1353" s="23"/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7"/>
      <c r="AV1353" s="27"/>
      <c r="AW1353" s="27"/>
      <c r="AX1353" s="28"/>
      <c r="AY1353" s="28"/>
      <c r="AZ1353" s="28"/>
      <c r="BA1353" s="28"/>
      <c r="BB1353" s="28"/>
      <c r="BC1353" s="28"/>
      <c r="BD1353" s="23"/>
      <c r="BE1353" s="72"/>
      <c r="BF1353" s="72"/>
      <c r="BG1353" s="72"/>
      <c r="BH1353" s="229"/>
      <c r="BI1353" s="229"/>
      <c r="BJ1353" s="27"/>
      <c r="BK1353" s="27"/>
      <c r="BL1353" s="26"/>
      <c r="BM1353" s="27"/>
      <c r="BN1353" s="23"/>
      <c r="BO1353" s="23"/>
      <c r="BP1353" s="23"/>
      <c r="BQ1353" s="23"/>
      <c r="BR1353" s="27"/>
      <c r="BS1353" s="27"/>
      <c r="BT1353" s="78"/>
      <c r="BU1353" s="229"/>
      <c r="BV1353" s="229"/>
      <c r="BW1353" s="27"/>
      <c r="BX1353" s="27"/>
      <c r="BY1353" s="23"/>
      <c r="BZ1353" s="23"/>
      <c r="CA1353" s="23"/>
      <c r="CB1353" s="27"/>
      <c r="CC1353" s="78"/>
      <c r="CD1353" s="229"/>
      <c r="CE1353" s="229"/>
      <c r="CF1353" s="23"/>
      <c r="CG1353" s="27"/>
      <c r="CH1353" s="23"/>
      <c r="CI1353" s="23"/>
      <c r="CJ1353" s="23"/>
      <c r="CK1353" s="23"/>
      <c r="CL1353" s="23"/>
      <c r="CM1353" s="23"/>
      <c r="CN1353" s="23"/>
      <c r="CO1353" s="23"/>
      <c r="CP1353" s="26"/>
      <c r="CQ1353" s="23"/>
      <c r="CR1353" s="23"/>
      <c r="CS1353" s="23"/>
      <c r="CT1353" s="23"/>
      <c r="CU1353" s="23"/>
      <c r="CV1353" s="23"/>
      <c r="CW1353" s="23"/>
      <c r="CX1353" s="23"/>
      <c r="CY1353" s="23"/>
      <c r="CZ1353" s="61"/>
      <c r="DA1353" s="23"/>
      <c r="DB1353" s="23"/>
      <c r="DC1353" s="23"/>
      <c r="DD1353" s="23"/>
      <c r="DE1353" s="23"/>
      <c r="DF1353" s="23"/>
      <c r="DG1353" s="79"/>
      <c r="DH1353" s="80"/>
      <c r="DI1353" s="79"/>
      <c r="DJ1353" s="81"/>
      <c r="DK1353" s="47"/>
      <c r="DL1353" s="47"/>
      <c r="DM1353" s="47"/>
      <c r="DN1353" s="23"/>
      <c r="DO1353" s="23"/>
    </row>
    <row r="1354" spans="2:119" ht="15" customHeight="1" x14ac:dyDescent="0.3">
      <c r="B1354" s="5"/>
      <c r="C1354" s="5"/>
      <c r="D1354" s="5"/>
      <c r="E1354" s="23"/>
      <c r="F1354" s="23"/>
      <c r="G1354" s="23"/>
      <c r="H1354" s="23"/>
      <c r="I1354" s="23"/>
      <c r="J1354" s="24"/>
      <c r="K1354" s="23"/>
      <c r="L1354" s="24"/>
      <c r="M1354" s="24"/>
      <c r="N1354" s="23"/>
      <c r="O1354" s="23"/>
      <c r="P1354" s="23"/>
      <c r="Q1354" s="23"/>
      <c r="R1354" s="23"/>
      <c r="S1354" s="23"/>
      <c r="T1354" s="23"/>
      <c r="U1354" s="23"/>
      <c r="V1354" s="23"/>
      <c r="W1354" s="29"/>
      <c r="X1354" s="23"/>
      <c r="Y1354" s="23"/>
      <c r="Z1354" s="23"/>
      <c r="AA1354" s="23"/>
      <c r="AB1354" s="23"/>
      <c r="AC1354" s="23"/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7"/>
      <c r="AV1354" s="27"/>
      <c r="AW1354" s="27"/>
      <c r="AX1354" s="28"/>
      <c r="AY1354" s="28"/>
      <c r="AZ1354" s="28"/>
      <c r="BA1354" s="28"/>
      <c r="BB1354" s="28"/>
      <c r="BC1354" s="28"/>
      <c r="BD1354" s="23"/>
      <c r="BE1354" s="72"/>
      <c r="BF1354" s="72"/>
      <c r="BG1354" s="72"/>
      <c r="BH1354" s="229"/>
      <c r="BI1354" s="229"/>
      <c r="BJ1354" s="27"/>
      <c r="BK1354" s="27"/>
      <c r="BL1354" s="26"/>
      <c r="BM1354" s="27"/>
      <c r="BN1354" s="23"/>
      <c r="BO1354" s="23"/>
      <c r="BP1354" s="23"/>
      <c r="BQ1354" s="23"/>
      <c r="BR1354" s="27"/>
      <c r="BS1354" s="27"/>
      <c r="BT1354" s="78"/>
      <c r="BU1354" s="229"/>
      <c r="BV1354" s="229"/>
      <c r="BW1354" s="27"/>
      <c r="BX1354" s="27"/>
      <c r="BY1354" s="23"/>
      <c r="BZ1354" s="23"/>
      <c r="CA1354" s="23"/>
      <c r="CB1354" s="27"/>
      <c r="CC1354" s="78"/>
      <c r="CD1354" s="229"/>
      <c r="CE1354" s="229"/>
      <c r="CF1354" s="23"/>
      <c r="CG1354" s="27"/>
      <c r="CH1354" s="23"/>
      <c r="CI1354" s="23"/>
      <c r="CJ1354" s="23"/>
      <c r="CK1354" s="23"/>
      <c r="CL1354" s="23"/>
      <c r="CM1354" s="23"/>
      <c r="CN1354" s="23"/>
      <c r="CO1354" s="23"/>
      <c r="CP1354" s="26"/>
      <c r="CQ1354" s="23"/>
      <c r="CR1354" s="23"/>
      <c r="CS1354" s="23"/>
      <c r="CT1354" s="23"/>
      <c r="CU1354" s="23"/>
      <c r="CV1354" s="23"/>
      <c r="CW1354" s="23"/>
      <c r="CX1354" s="23"/>
      <c r="CY1354" s="23"/>
      <c r="CZ1354" s="61"/>
      <c r="DA1354" s="23"/>
      <c r="DB1354" s="23"/>
      <c r="DC1354" s="23"/>
      <c r="DD1354" s="23"/>
      <c r="DE1354" s="23"/>
      <c r="DF1354" s="23"/>
      <c r="DG1354" s="79"/>
      <c r="DH1354" s="80"/>
      <c r="DI1354" s="79"/>
      <c r="DJ1354" s="81"/>
      <c r="DK1354" s="47"/>
      <c r="DL1354" s="47"/>
      <c r="DM1354" s="47"/>
      <c r="DN1354" s="23"/>
      <c r="DO1354" s="23"/>
    </row>
    <row r="1355" spans="2:119" ht="15" customHeight="1" x14ac:dyDescent="0.3">
      <c r="B1355" s="5"/>
      <c r="C1355" s="5"/>
      <c r="D1355" s="5"/>
      <c r="E1355" s="23"/>
      <c r="F1355" s="23"/>
      <c r="G1355" s="23"/>
      <c r="H1355" s="23"/>
      <c r="I1355" s="23"/>
      <c r="J1355" s="24"/>
      <c r="K1355" s="23"/>
      <c r="L1355" s="24"/>
      <c r="M1355" s="24"/>
      <c r="N1355" s="23"/>
      <c r="O1355" s="23"/>
      <c r="P1355" s="23"/>
      <c r="Q1355" s="23"/>
      <c r="R1355" s="23"/>
      <c r="S1355" s="23"/>
      <c r="T1355" s="23"/>
      <c r="U1355" s="23"/>
      <c r="V1355" s="23"/>
      <c r="W1355" s="29"/>
      <c r="X1355" s="23"/>
      <c r="Y1355" s="23"/>
      <c r="Z1355" s="23"/>
      <c r="AA1355" s="23"/>
      <c r="AB1355" s="23"/>
      <c r="AC1355" s="23"/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7"/>
      <c r="AV1355" s="27"/>
      <c r="AW1355" s="27"/>
      <c r="AX1355" s="28"/>
      <c r="AY1355" s="28"/>
      <c r="AZ1355" s="28"/>
      <c r="BA1355" s="28"/>
      <c r="BB1355" s="28"/>
      <c r="BC1355" s="28"/>
      <c r="BD1355" s="23"/>
      <c r="BE1355" s="72"/>
      <c r="BF1355" s="72"/>
      <c r="BG1355" s="72"/>
      <c r="BH1355" s="229"/>
      <c r="BI1355" s="229"/>
      <c r="BJ1355" s="27"/>
      <c r="BK1355" s="27"/>
      <c r="BL1355" s="26"/>
      <c r="BM1355" s="27"/>
      <c r="BN1355" s="23"/>
      <c r="BO1355" s="23"/>
      <c r="BP1355" s="23"/>
      <c r="BQ1355" s="23"/>
      <c r="BR1355" s="27"/>
      <c r="BS1355" s="27"/>
      <c r="BT1355" s="78"/>
      <c r="BU1355" s="229"/>
      <c r="BV1355" s="229"/>
      <c r="BW1355" s="27"/>
      <c r="BX1355" s="27"/>
      <c r="BY1355" s="23"/>
      <c r="BZ1355" s="23"/>
      <c r="CA1355" s="23"/>
      <c r="CB1355" s="27"/>
      <c r="CC1355" s="78"/>
      <c r="CD1355" s="229"/>
      <c r="CE1355" s="229"/>
      <c r="CF1355" s="23"/>
      <c r="CG1355" s="27"/>
      <c r="CH1355" s="23"/>
      <c r="CI1355" s="23"/>
      <c r="CJ1355" s="23"/>
      <c r="CK1355" s="23"/>
      <c r="CL1355" s="23"/>
      <c r="CM1355" s="23"/>
      <c r="CN1355" s="23"/>
      <c r="CO1355" s="23"/>
      <c r="CP1355" s="26"/>
      <c r="CQ1355" s="23"/>
      <c r="CR1355" s="23"/>
      <c r="CS1355" s="23"/>
      <c r="CT1355" s="23"/>
      <c r="CU1355" s="23"/>
      <c r="CV1355" s="23"/>
      <c r="CW1355" s="23"/>
      <c r="CX1355" s="23"/>
      <c r="CY1355" s="23"/>
      <c r="CZ1355" s="61"/>
      <c r="DA1355" s="23"/>
      <c r="DB1355" s="23"/>
      <c r="DC1355" s="23"/>
      <c r="DD1355" s="23"/>
      <c r="DE1355" s="23"/>
      <c r="DF1355" s="23"/>
      <c r="DG1355" s="79"/>
      <c r="DH1355" s="80"/>
      <c r="DI1355" s="79"/>
      <c r="DJ1355" s="81"/>
      <c r="DK1355" s="47"/>
      <c r="DL1355" s="47"/>
      <c r="DM1355" s="47"/>
      <c r="DN1355" s="23"/>
      <c r="DO1355" s="23"/>
    </row>
    <row r="1356" spans="2:119" ht="15" customHeight="1" x14ac:dyDescent="0.3">
      <c r="B1356" s="5"/>
      <c r="C1356" s="5"/>
      <c r="D1356" s="5"/>
      <c r="E1356" s="23"/>
      <c r="F1356" s="23"/>
      <c r="G1356" s="23"/>
      <c r="H1356" s="23"/>
      <c r="I1356" s="23"/>
      <c r="J1356" s="24"/>
      <c r="K1356" s="23"/>
      <c r="L1356" s="24"/>
      <c r="M1356" s="24"/>
      <c r="N1356" s="23"/>
      <c r="O1356" s="23"/>
      <c r="P1356" s="23"/>
      <c r="Q1356" s="23"/>
      <c r="R1356" s="23"/>
      <c r="S1356" s="23"/>
      <c r="T1356" s="23"/>
      <c r="U1356" s="23"/>
      <c r="V1356" s="23"/>
      <c r="W1356" s="29"/>
      <c r="X1356" s="23"/>
      <c r="Y1356" s="23"/>
      <c r="Z1356" s="23"/>
      <c r="AA1356" s="23"/>
      <c r="AB1356" s="23"/>
      <c r="AC1356" s="23"/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7"/>
      <c r="AV1356" s="27"/>
      <c r="AW1356" s="27"/>
      <c r="AX1356" s="28"/>
      <c r="AY1356" s="28"/>
      <c r="AZ1356" s="28"/>
      <c r="BA1356" s="28"/>
      <c r="BB1356" s="28"/>
      <c r="BC1356" s="28"/>
      <c r="BD1356" s="23"/>
      <c r="BE1356" s="72"/>
      <c r="BF1356" s="72"/>
      <c r="BG1356" s="72"/>
      <c r="BH1356" s="229"/>
      <c r="BI1356" s="229"/>
      <c r="BJ1356" s="27"/>
      <c r="BK1356" s="27"/>
      <c r="BL1356" s="26"/>
      <c r="BM1356" s="27"/>
      <c r="BN1356" s="23"/>
      <c r="BO1356" s="23"/>
      <c r="BP1356" s="23"/>
      <c r="BQ1356" s="23"/>
      <c r="BR1356" s="27"/>
      <c r="BS1356" s="27"/>
      <c r="BT1356" s="78"/>
      <c r="BU1356" s="229"/>
      <c r="BV1356" s="229"/>
      <c r="BW1356" s="27"/>
      <c r="BX1356" s="27"/>
      <c r="BY1356" s="23"/>
      <c r="BZ1356" s="23"/>
      <c r="CA1356" s="23"/>
      <c r="CB1356" s="27"/>
      <c r="CC1356" s="78"/>
      <c r="CD1356" s="229"/>
      <c r="CE1356" s="229"/>
      <c r="CF1356" s="23"/>
      <c r="CG1356" s="27"/>
      <c r="CH1356" s="23"/>
      <c r="CI1356" s="23"/>
      <c r="CJ1356" s="23"/>
      <c r="CK1356" s="23"/>
      <c r="CL1356" s="23"/>
      <c r="CM1356" s="23"/>
      <c r="CN1356" s="23"/>
      <c r="CO1356" s="23"/>
      <c r="CP1356" s="26"/>
      <c r="CQ1356" s="23"/>
      <c r="CR1356" s="23"/>
      <c r="CS1356" s="23"/>
      <c r="CT1356" s="23"/>
      <c r="CU1356" s="23"/>
      <c r="CV1356" s="23"/>
      <c r="CW1356" s="23"/>
      <c r="CX1356" s="23"/>
      <c r="CY1356" s="23"/>
      <c r="CZ1356" s="61"/>
      <c r="DA1356" s="23"/>
      <c r="DB1356" s="23"/>
      <c r="DC1356" s="23"/>
      <c r="DD1356" s="23"/>
      <c r="DE1356" s="23"/>
      <c r="DF1356" s="23"/>
      <c r="DG1356" s="79"/>
      <c r="DH1356" s="80"/>
      <c r="DI1356" s="79"/>
      <c r="DJ1356" s="81"/>
      <c r="DK1356" s="47"/>
      <c r="DL1356" s="47"/>
      <c r="DM1356" s="47"/>
      <c r="DN1356" s="23"/>
      <c r="DO1356" s="23"/>
    </row>
    <row r="1357" spans="2:119" ht="15" customHeight="1" x14ac:dyDescent="0.3">
      <c r="B1357" s="5"/>
      <c r="C1357" s="5"/>
      <c r="D1357" s="5"/>
      <c r="E1357" s="23"/>
      <c r="F1357" s="23"/>
      <c r="G1357" s="23"/>
      <c r="H1357" s="23"/>
      <c r="I1357" s="23"/>
      <c r="J1357" s="24"/>
      <c r="K1357" s="23"/>
      <c r="L1357" s="24"/>
      <c r="M1357" s="24"/>
      <c r="N1357" s="23"/>
      <c r="O1357" s="23"/>
      <c r="P1357" s="23"/>
      <c r="Q1357" s="23"/>
      <c r="R1357" s="23"/>
      <c r="S1357" s="23"/>
      <c r="T1357" s="23"/>
      <c r="U1357" s="23"/>
      <c r="V1357" s="23"/>
      <c r="W1357" s="29"/>
      <c r="X1357" s="23"/>
      <c r="Y1357" s="23"/>
      <c r="Z1357" s="23"/>
      <c r="AA1357" s="23"/>
      <c r="AB1357" s="23"/>
      <c r="AC1357" s="23"/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7"/>
      <c r="AV1357" s="27"/>
      <c r="AW1357" s="27"/>
      <c r="AX1357" s="28"/>
      <c r="AY1357" s="28"/>
      <c r="AZ1357" s="28"/>
      <c r="BA1357" s="28"/>
      <c r="BB1357" s="28"/>
      <c r="BC1357" s="28"/>
      <c r="BD1357" s="23"/>
      <c r="BE1357" s="72"/>
      <c r="BF1357" s="72"/>
      <c r="BG1357" s="72"/>
      <c r="BH1357" s="229"/>
      <c r="BI1357" s="229"/>
      <c r="BJ1357" s="27"/>
      <c r="BK1357" s="27"/>
      <c r="BL1357" s="26"/>
      <c r="BM1357" s="27"/>
      <c r="BN1357" s="23"/>
      <c r="BO1357" s="23"/>
      <c r="BP1357" s="23"/>
      <c r="BQ1357" s="23"/>
      <c r="BR1357" s="27"/>
      <c r="BS1357" s="27"/>
      <c r="BT1357" s="78"/>
      <c r="BU1357" s="229"/>
      <c r="BV1357" s="229"/>
      <c r="BW1357" s="27"/>
      <c r="BX1357" s="27"/>
      <c r="BY1357" s="23"/>
      <c r="BZ1357" s="23"/>
      <c r="CA1357" s="23"/>
      <c r="CB1357" s="27"/>
      <c r="CC1357" s="78"/>
      <c r="CD1357" s="229"/>
      <c r="CE1357" s="229"/>
      <c r="CF1357" s="23"/>
      <c r="CG1357" s="27"/>
      <c r="CH1357" s="23"/>
      <c r="CI1357" s="23"/>
      <c r="CJ1357" s="23"/>
      <c r="CK1357" s="23"/>
      <c r="CL1357" s="23"/>
      <c r="CM1357" s="23"/>
      <c r="CN1357" s="23"/>
      <c r="CO1357" s="23"/>
      <c r="CP1357" s="26"/>
      <c r="CQ1357" s="23"/>
      <c r="CR1357" s="23"/>
      <c r="CS1357" s="23"/>
      <c r="CT1357" s="23"/>
      <c r="CU1357" s="23"/>
      <c r="CV1357" s="23"/>
      <c r="CW1357" s="23"/>
      <c r="CX1357" s="23"/>
      <c r="CY1357" s="23"/>
      <c r="CZ1357" s="61"/>
      <c r="DA1357" s="23"/>
      <c r="DB1357" s="23"/>
      <c r="DC1357" s="23"/>
      <c r="DD1357" s="23"/>
      <c r="DE1357" s="23"/>
      <c r="DF1357" s="23"/>
      <c r="DG1357" s="79"/>
      <c r="DH1357" s="80"/>
      <c r="DI1357" s="79"/>
      <c r="DJ1357" s="81"/>
      <c r="DK1357" s="47"/>
      <c r="DL1357" s="47"/>
      <c r="DM1357" s="47"/>
      <c r="DN1357" s="23"/>
      <c r="DO1357" s="23"/>
    </row>
    <row r="1358" spans="2:119" ht="15" customHeight="1" x14ac:dyDescent="0.3">
      <c r="B1358" s="5"/>
      <c r="C1358" s="5"/>
      <c r="D1358" s="5"/>
      <c r="E1358" s="23"/>
      <c r="F1358" s="23"/>
      <c r="G1358" s="23"/>
      <c r="H1358" s="23"/>
      <c r="I1358" s="23"/>
      <c r="J1358" s="24"/>
      <c r="K1358" s="23"/>
      <c r="L1358" s="24"/>
      <c r="M1358" s="24"/>
      <c r="N1358" s="23"/>
      <c r="O1358" s="23"/>
      <c r="P1358" s="23"/>
      <c r="Q1358" s="23"/>
      <c r="R1358" s="23"/>
      <c r="S1358" s="23"/>
      <c r="T1358" s="23"/>
      <c r="U1358" s="23"/>
      <c r="V1358" s="23"/>
      <c r="W1358" s="29"/>
      <c r="X1358" s="23"/>
      <c r="Y1358" s="23"/>
      <c r="Z1358" s="23"/>
      <c r="AA1358" s="23"/>
      <c r="AB1358" s="23"/>
      <c r="AC1358" s="23"/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7"/>
      <c r="AV1358" s="27"/>
      <c r="AW1358" s="27"/>
      <c r="AX1358" s="28"/>
      <c r="AY1358" s="28"/>
      <c r="AZ1358" s="28"/>
      <c r="BA1358" s="28"/>
      <c r="BB1358" s="28"/>
      <c r="BC1358" s="28"/>
      <c r="BD1358" s="23"/>
      <c r="BE1358" s="72"/>
      <c r="BF1358" s="72"/>
      <c r="BG1358" s="72"/>
      <c r="BH1358" s="229"/>
      <c r="BI1358" s="229"/>
      <c r="BJ1358" s="27"/>
      <c r="BK1358" s="27"/>
      <c r="BL1358" s="26"/>
      <c r="BM1358" s="27"/>
      <c r="BN1358" s="23"/>
      <c r="BO1358" s="23"/>
      <c r="BP1358" s="23"/>
      <c r="BQ1358" s="23"/>
      <c r="BR1358" s="27"/>
      <c r="BS1358" s="27"/>
      <c r="BT1358" s="78"/>
      <c r="BU1358" s="229"/>
      <c r="BV1358" s="229"/>
      <c r="BW1358" s="27"/>
      <c r="BX1358" s="27"/>
      <c r="BY1358" s="23"/>
      <c r="BZ1358" s="23"/>
      <c r="CA1358" s="23"/>
      <c r="CB1358" s="27"/>
      <c r="CC1358" s="78"/>
      <c r="CD1358" s="229"/>
      <c r="CE1358" s="229"/>
      <c r="CF1358" s="23"/>
      <c r="CG1358" s="27"/>
      <c r="CH1358" s="23"/>
      <c r="CI1358" s="23"/>
      <c r="CJ1358" s="23"/>
      <c r="CK1358" s="23"/>
      <c r="CL1358" s="23"/>
      <c r="CM1358" s="23"/>
      <c r="CN1358" s="23"/>
      <c r="CO1358" s="23"/>
      <c r="CP1358" s="26"/>
      <c r="CQ1358" s="23"/>
      <c r="CR1358" s="23"/>
      <c r="CS1358" s="23"/>
      <c r="CT1358" s="23"/>
      <c r="CU1358" s="23"/>
      <c r="CV1358" s="23"/>
      <c r="CW1358" s="23"/>
      <c r="CX1358" s="23"/>
      <c r="CY1358" s="23"/>
      <c r="CZ1358" s="61"/>
      <c r="DA1358" s="23"/>
      <c r="DB1358" s="23"/>
      <c r="DC1358" s="23"/>
      <c r="DD1358" s="23"/>
      <c r="DE1358" s="23"/>
      <c r="DF1358" s="23"/>
      <c r="DG1358" s="79"/>
      <c r="DH1358" s="80"/>
      <c r="DI1358" s="79"/>
      <c r="DJ1358" s="81"/>
      <c r="DK1358" s="47"/>
      <c r="DL1358" s="47"/>
      <c r="DM1358" s="47"/>
      <c r="DN1358" s="23"/>
      <c r="DO1358" s="23"/>
    </row>
    <row r="1359" spans="2:119" ht="15" customHeight="1" x14ac:dyDescent="0.3">
      <c r="B1359" s="5"/>
      <c r="C1359" s="5"/>
      <c r="D1359" s="5"/>
      <c r="E1359" s="23"/>
      <c r="F1359" s="23"/>
      <c r="G1359" s="23"/>
      <c r="H1359" s="23"/>
      <c r="I1359" s="23"/>
      <c r="J1359" s="24"/>
      <c r="K1359" s="23"/>
      <c r="L1359" s="24"/>
      <c r="M1359" s="24"/>
      <c r="N1359" s="23"/>
      <c r="O1359" s="23"/>
      <c r="P1359" s="23"/>
      <c r="Q1359" s="23"/>
      <c r="R1359" s="23"/>
      <c r="S1359" s="30"/>
      <c r="T1359" s="23"/>
      <c r="U1359" s="23"/>
      <c r="V1359" s="23"/>
      <c r="W1359" s="29"/>
      <c r="X1359" s="23"/>
      <c r="Y1359" s="23"/>
      <c r="Z1359" s="23"/>
      <c r="AA1359" s="23"/>
      <c r="AB1359" s="23"/>
      <c r="AC1359" s="23"/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7"/>
      <c r="AV1359" s="27"/>
      <c r="AW1359" s="27"/>
      <c r="AX1359" s="28"/>
      <c r="AY1359" s="28"/>
      <c r="AZ1359" s="28"/>
      <c r="BA1359" s="28"/>
      <c r="BB1359" s="28"/>
      <c r="BC1359" s="28"/>
      <c r="BD1359" s="23"/>
      <c r="BE1359" s="72"/>
      <c r="BF1359" s="72"/>
      <c r="BG1359" s="72"/>
      <c r="BH1359" s="229"/>
      <c r="BI1359" s="229"/>
      <c r="BJ1359" s="27"/>
      <c r="BK1359" s="27"/>
      <c r="BL1359" s="26"/>
      <c r="BM1359" s="27"/>
      <c r="BN1359" s="23"/>
      <c r="BO1359" s="23"/>
      <c r="BP1359" s="23"/>
      <c r="BQ1359" s="23"/>
      <c r="BR1359" s="27"/>
      <c r="BS1359" s="27"/>
      <c r="BT1359" s="78"/>
      <c r="BU1359" s="229"/>
      <c r="BV1359" s="229"/>
      <c r="BW1359" s="27"/>
      <c r="BX1359" s="27"/>
      <c r="BY1359" s="23"/>
      <c r="BZ1359" s="23"/>
      <c r="CA1359" s="23"/>
      <c r="CB1359" s="27"/>
      <c r="CC1359" s="78"/>
      <c r="CD1359" s="229"/>
      <c r="CE1359" s="229"/>
      <c r="CF1359" s="23"/>
      <c r="CG1359" s="27"/>
      <c r="CH1359" s="23"/>
      <c r="CI1359" s="23"/>
      <c r="CJ1359" s="23"/>
      <c r="CK1359" s="23"/>
      <c r="CL1359" s="23"/>
      <c r="CM1359" s="23"/>
      <c r="CN1359" s="23"/>
      <c r="CO1359" s="23"/>
      <c r="CP1359" s="26"/>
      <c r="CQ1359" s="23"/>
      <c r="CR1359" s="23"/>
      <c r="CS1359" s="23"/>
      <c r="CT1359" s="23"/>
      <c r="CU1359" s="23"/>
      <c r="CV1359" s="23"/>
      <c r="CW1359" s="23"/>
      <c r="CX1359" s="23"/>
      <c r="CY1359" s="23"/>
      <c r="CZ1359" s="61"/>
      <c r="DA1359" s="23"/>
      <c r="DB1359" s="23"/>
      <c r="DC1359" s="23"/>
      <c r="DD1359" s="23"/>
      <c r="DE1359" s="23"/>
      <c r="DF1359" s="23"/>
      <c r="DG1359" s="79"/>
      <c r="DH1359" s="80"/>
      <c r="DI1359" s="79"/>
      <c r="DJ1359" s="81"/>
      <c r="DK1359" s="47"/>
      <c r="DL1359" s="47"/>
      <c r="DM1359" s="47"/>
      <c r="DN1359" s="23"/>
      <c r="DO1359" s="23"/>
    </row>
    <row r="1360" spans="2:119" ht="15" customHeight="1" x14ac:dyDescent="0.3">
      <c r="B1360" s="5"/>
      <c r="C1360" s="5"/>
      <c r="D1360" s="5"/>
      <c r="E1360" s="23"/>
      <c r="F1360" s="23"/>
      <c r="G1360" s="23"/>
      <c r="H1360" s="23"/>
      <c r="I1360" s="23"/>
      <c r="J1360" s="24"/>
      <c r="K1360" s="23"/>
      <c r="L1360" s="24"/>
      <c r="M1360" s="24"/>
      <c r="N1360" s="23"/>
      <c r="O1360" s="23"/>
      <c r="P1360" s="23"/>
      <c r="Q1360" s="23"/>
      <c r="R1360" s="23"/>
      <c r="S1360" s="30"/>
      <c r="T1360" s="23"/>
      <c r="U1360" s="23"/>
      <c r="V1360" s="23"/>
      <c r="W1360" s="29"/>
      <c r="X1360" s="23"/>
      <c r="Y1360" s="23"/>
      <c r="Z1360" s="23"/>
      <c r="AA1360" s="23"/>
      <c r="AB1360" s="23"/>
      <c r="AC1360" s="23"/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7"/>
      <c r="AV1360" s="27"/>
      <c r="AW1360" s="27"/>
      <c r="AX1360" s="28"/>
      <c r="AY1360" s="28"/>
      <c r="AZ1360" s="28"/>
      <c r="BA1360" s="28"/>
      <c r="BB1360" s="28"/>
      <c r="BC1360" s="28"/>
      <c r="BD1360" s="23"/>
      <c r="BE1360" s="72"/>
      <c r="BF1360" s="72"/>
      <c r="BG1360" s="72"/>
      <c r="BH1360" s="229"/>
      <c r="BI1360" s="229"/>
      <c r="BJ1360" s="27"/>
      <c r="BK1360" s="27"/>
      <c r="BL1360" s="26"/>
      <c r="BM1360" s="27"/>
      <c r="BN1360" s="23"/>
      <c r="BO1360" s="23"/>
      <c r="BP1360" s="23"/>
      <c r="BQ1360" s="23"/>
      <c r="BR1360" s="27"/>
      <c r="BS1360" s="27"/>
      <c r="BT1360" s="78"/>
      <c r="BU1360" s="229"/>
      <c r="BV1360" s="229"/>
      <c r="BW1360" s="27"/>
      <c r="BX1360" s="27"/>
      <c r="BY1360" s="23"/>
      <c r="BZ1360" s="23"/>
      <c r="CA1360" s="23"/>
      <c r="CB1360" s="27"/>
      <c r="CC1360" s="78"/>
      <c r="CD1360" s="229"/>
      <c r="CE1360" s="229"/>
      <c r="CF1360" s="23"/>
      <c r="CG1360" s="27"/>
      <c r="CH1360" s="23"/>
      <c r="CI1360" s="23"/>
      <c r="CJ1360" s="23"/>
      <c r="CK1360" s="23"/>
      <c r="CL1360" s="23"/>
      <c r="CM1360" s="23"/>
      <c r="CN1360" s="23"/>
      <c r="CO1360" s="23"/>
      <c r="CP1360" s="26"/>
      <c r="CQ1360" s="23"/>
      <c r="CR1360" s="23"/>
      <c r="CS1360" s="23"/>
      <c r="CT1360" s="23"/>
      <c r="CU1360" s="23"/>
      <c r="CV1360" s="23"/>
      <c r="CW1360" s="23"/>
      <c r="CX1360" s="23"/>
      <c r="CY1360" s="23"/>
      <c r="CZ1360" s="61"/>
      <c r="DA1360" s="23"/>
      <c r="DB1360" s="23"/>
      <c r="DC1360" s="23"/>
      <c r="DD1360" s="23"/>
      <c r="DE1360" s="23"/>
      <c r="DF1360" s="23"/>
      <c r="DG1360" s="79"/>
      <c r="DH1360" s="80"/>
      <c r="DI1360" s="79"/>
      <c r="DJ1360" s="81"/>
      <c r="DK1360" s="47"/>
      <c r="DL1360" s="47"/>
      <c r="DM1360" s="47"/>
      <c r="DN1360" s="23"/>
      <c r="DO1360" s="23"/>
    </row>
    <row r="1361" spans="2:127" ht="15" customHeight="1" x14ac:dyDescent="0.3">
      <c r="B1361" s="5"/>
      <c r="C1361" s="5"/>
      <c r="D1361" s="5"/>
      <c r="E1361" s="23"/>
      <c r="F1361" s="23"/>
      <c r="G1361" s="23"/>
      <c r="H1361" s="23"/>
      <c r="I1361" s="23"/>
      <c r="J1361" s="24"/>
      <c r="K1361" s="23"/>
      <c r="L1361" s="24"/>
      <c r="M1361" s="24"/>
      <c r="N1361" s="23"/>
      <c r="O1361" s="23"/>
      <c r="P1361" s="23"/>
      <c r="Q1361" s="23"/>
      <c r="R1361" s="23"/>
      <c r="S1361" s="30"/>
      <c r="T1361" s="23"/>
      <c r="U1361" s="23"/>
      <c r="V1361" s="23"/>
      <c r="W1361" s="29"/>
      <c r="X1361" s="23"/>
      <c r="Y1361" s="23"/>
      <c r="Z1361" s="23"/>
      <c r="AA1361" s="23"/>
      <c r="AB1361" s="23"/>
      <c r="AC1361" s="23"/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7"/>
      <c r="AV1361" s="27"/>
      <c r="AW1361" s="27"/>
      <c r="AX1361" s="28"/>
      <c r="AY1361" s="28"/>
      <c r="AZ1361" s="28"/>
      <c r="BA1361" s="28"/>
      <c r="BB1361" s="28"/>
      <c r="BC1361" s="28"/>
      <c r="BD1361" s="23"/>
      <c r="BE1361" s="72"/>
      <c r="BF1361" s="72"/>
      <c r="BG1361" s="72"/>
      <c r="BH1361" s="229"/>
      <c r="BI1361" s="229"/>
      <c r="BJ1361" s="27"/>
      <c r="BK1361" s="27"/>
      <c r="BL1361" s="26"/>
      <c r="BM1361" s="27"/>
      <c r="BN1361" s="23"/>
      <c r="BO1361" s="23"/>
      <c r="BP1361" s="23"/>
      <c r="BQ1361" s="23"/>
      <c r="BR1361" s="27"/>
      <c r="BS1361" s="27"/>
      <c r="BT1361" s="78"/>
      <c r="BU1361" s="229"/>
      <c r="BV1361" s="229"/>
      <c r="BW1361" s="27"/>
      <c r="BX1361" s="27"/>
      <c r="BY1361" s="23"/>
      <c r="BZ1361" s="23"/>
      <c r="CA1361" s="23"/>
      <c r="CB1361" s="27"/>
      <c r="CC1361" s="78"/>
      <c r="CD1361" s="229"/>
      <c r="CE1361" s="229"/>
      <c r="CF1361" s="23"/>
      <c r="CG1361" s="27"/>
      <c r="CH1361" s="23"/>
      <c r="CI1361" s="23"/>
      <c r="CJ1361" s="23"/>
      <c r="CK1361" s="23"/>
      <c r="CL1361" s="84"/>
      <c r="CM1361" s="23"/>
      <c r="CN1361" s="23"/>
      <c r="CO1361" s="23"/>
      <c r="CP1361" s="26"/>
      <c r="CQ1361" s="23"/>
      <c r="CR1361" s="23"/>
      <c r="CS1361" s="23"/>
      <c r="CT1361" s="23"/>
      <c r="CU1361" s="23"/>
      <c r="CV1361" s="23"/>
      <c r="CW1361" s="23"/>
      <c r="CX1361" s="23"/>
      <c r="CY1361" s="23"/>
      <c r="CZ1361" s="61"/>
      <c r="DA1361" s="23"/>
      <c r="DB1361" s="23"/>
      <c r="DC1361" s="23"/>
      <c r="DD1361" s="23"/>
      <c r="DE1361" s="23"/>
      <c r="DF1361" s="23"/>
      <c r="DG1361" s="79"/>
      <c r="DH1361" s="80"/>
      <c r="DI1361" s="79"/>
      <c r="DJ1361" s="81"/>
      <c r="DK1361" s="47"/>
      <c r="DL1361" s="47"/>
      <c r="DM1361" s="47"/>
      <c r="DN1361" s="23"/>
      <c r="DO1361" s="23"/>
    </row>
    <row r="1362" spans="2:127" ht="15" customHeight="1" x14ac:dyDescent="0.3">
      <c r="B1362" s="5"/>
      <c r="C1362" s="5"/>
      <c r="D1362" s="5"/>
      <c r="E1362" s="23"/>
      <c r="F1362" s="23"/>
      <c r="G1362" s="23"/>
      <c r="H1362" s="23"/>
      <c r="I1362" s="23"/>
      <c r="J1362" s="24"/>
      <c r="K1362" s="23"/>
      <c r="L1362" s="24"/>
      <c r="M1362" s="24"/>
      <c r="N1362" s="23"/>
      <c r="O1362" s="23"/>
      <c r="P1362" s="23"/>
      <c r="Q1362" s="23"/>
      <c r="R1362" s="23"/>
      <c r="S1362" s="23"/>
      <c r="T1362" s="23"/>
      <c r="U1362" s="23"/>
      <c r="V1362" s="23"/>
      <c r="W1362" s="29"/>
      <c r="X1362" s="23"/>
      <c r="Y1362" s="23"/>
      <c r="Z1362" s="23"/>
      <c r="AA1362" s="23"/>
      <c r="AB1362" s="23"/>
      <c r="AC1362" s="23"/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7"/>
      <c r="AV1362" s="27"/>
      <c r="AW1362" s="27"/>
      <c r="AX1362" s="28"/>
      <c r="AY1362" s="28"/>
      <c r="AZ1362" s="28"/>
      <c r="BA1362" s="28"/>
      <c r="BB1362" s="28"/>
      <c r="BC1362" s="28"/>
      <c r="BD1362" s="23"/>
      <c r="BE1362" s="72"/>
      <c r="BF1362" s="72"/>
      <c r="BG1362" s="72"/>
      <c r="BH1362" s="229"/>
      <c r="BI1362" s="229"/>
      <c r="BJ1362" s="27"/>
      <c r="BK1362" s="27"/>
      <c r="BL1362" s="26"/>
      <c r="BM1362" s="27"/>
      <c r="BN1362" s="23"/>
      <c r="BO1362" s="23"/>
      <c r="BP1362" s="23"/>
      <c r="BQ1362" s="23"/>
      <c r="BR1362" s="27"/>
      <c r="BS1362" s="27"/>
      <c r="BT1362" s="78"/>
      <c r="BU1362" s="229"/>
      <c r="BV1362" s="229"/>
      <c r="BW1362" s="27"/>
      <c r="BX1362" s="27"/>
      <c r="BY1362" s="23"/>
      <c r="BZ1362" s="23"/>
      <c r="CA1362" s="23"/>
      <c r="CB1362" s="27"/>
      <c r="CC1362" s="78"/>
      <c r="CD1362" s="229"/>
      <c r="CE1362" s="229"/>
      <c r="CF1362" s="23"/>
      <c r="CG1362" s="27"/>
      <c r="CH1362" s="23"/>
      <c r="CI1362" s="23"/>
      <c r="CJ1362" s="23"/>
      <c r="CK1362" s="23"/>
      <c r="CL1362" s="23"/>
      <c r="CM1362" s="23"/>
      <c r="CN1362" s="23"/>
      <c r="CO1362" s="23"/>
      <c r="CP1362" s="26"/>
      <c r="CQ1362" s="23"/>
      <c r="CR1362" s="23"/>
      <c r="CS1362" s="23"/>
      <c r="CT1362" s="23"/>
      <c r="CU1362" s="23"/>
      <c r="CV1362" s="23"/>
      <c r="CW1362" s="23"/>
      <c r="CX1362" s="23"/>
      <c r="CY1362" s="23"/>
      <c r="CZ1362" s="61"/>
      <c r="DA1362" s="23"/>
      <c r="DB1362" s="23"/>
      <c r="DC1362" s="23"/>
      <c r="DD1362" s="23"/>
      <c r="DE1362" s="23"/>
      <c r="DF1362" s="23"/>
      <c r="DG1362" s="79"/>
      <c r="DH1362" s="80"/>
      <c r="DI1362" s="79"/>
      <c r="DJ1362" s="81"/>
      <c r="DK1362" s="47"/>
      <c r="DL1362" s="47"/>
      <c r="DM1362" s="47"/>
      <c r="DN1362" s="23"/>
      <c r="DO1362" s="23"/>
    </row>
    <row r="1363" spans="2:127" ht="15" customHeight="1" x14ac:dyDescent="0.3">
      <c r="B1363" s="5"/>
      <c r="C1363" s="5"/>
      <c r="D1363" s="5"/>
      <c r="E1363" s="23"/>
      <c r="F1363" s="23"/>
      <c r="G1363" s="23"/>
      <c r="H1363" s="23"/>
      <c r="I1363" s="23"/>
      <c r="J1363" s="24"/>
      <c r="K1363" s="23"/>
      <c r="L1363" s="24"/>
      <c r="M1363" s="24"/>
      <c r="N1363" s="23"/>
      <c r="O1363" s="23"/>
      <c r="P1363" s="23"/>
      <c r="Q1363" s="23"/>
      <c r="R1363" s="23"/>
      <c r="S1363" s="23"/>
      <c r="T1363" s="23"/>
      <c r="U1363" s="23"/>
      <c r="V1363" s="23"/>
      <c r="W1363" s="29"/>
      <c r="X1363" s="23"/>
      <c r="Y1363" s="23"/>
      <c r="Z1363" s="23"/>
      <c r="AA1363" s="23"/>
      <c r="AB1363" s="23"/>
      <c r="AC1363" s="23"/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7"/>
      <c r="AV1363" s="27"/>
      <c r="AW1363" s="27"/>
      <c r="AX1363" s="28"/>
      <c r="AY1363" s="28"/>
      <c r="AZ1363" s="28"/>
      <c r="BA1363" s="28"/>
      <c r="BB1363" s="28"/>
      <c r="BC1363" s="28"/>
      <c r="BD1363" s="23"/>
      <c r="BE1363" s="72"/>
      <c r="BF1363" s="72"/>
      <c r="BG1363" s="72"/>
      <c r="BH1363" s="229"/>
      <c r="BI1363" s="229"/>
      <c r="BJ1363" s="27"/>
      <c r="BK1363" s="27"/>
      <c r="BL1363" s="26"/>
      <c r="BM1363" s="27"/>
      <c r="BN1363" s="23"/>
      <c r="BO1363" s="23"/>
      <c r="BP1363" s="23"/>
      <c r="BQ1363" s="23"/>
      <c r="BR1363" s="27"/>
      <c r="BS1363" s="27"/>
      <c r="BT1363" s="78"/>
      <c r="BU1363" s="229"/>
      <c r="BV1363" s="229"/>
      <c r="BW1363" s="27"/>
      <c r="BX1363" s="27"/>
      <c r="BY1363" s="23"/>
      <c r="BZ1363" s="23"/>
      <c r="CA1363" s="23"/>
      <c r="CB1363" s="27"/>
      <c r="CC1363" s="78"/>
      <c r="CD1363" s="229"/>
      <c r="CE1363" s="229"/>
      <c r="CF1363" s="23"/>
      <c r="CG1363" s="27"/>
      <c r="CH1363" s="23"/>
      <c r="CI1363" s="23"/>
      <c r="CJ1363" s="23"/>
      <c r="CK1363" s="23"/>
      <c r="CL1363" s="23"/>
      <c r="CM1363" s="23"/>
      <c r="CN1363" s="23"/>
      <c r="CO1363" s="23"/>
      <c r="CP1363" s="26"/>
      <c r="CQ1363" s="23"/>
      <c r="CR1363" s="23"/>
      <c r="CS1363" s="23"/>
      <c r="CT1363" s="23"/>
      <c r="CU1363" s="23"/>
      <c r="CV1363" s="23"/>
      <c r="CW1363" s="23"/>
      <c r="CX1363" s="23"/>
      <c r="CY1363" s="23"/>
      <c r="CZ1363" s="61"/>
      <c r="DA1363" s="23"/>
      <c r="DB1363" s="23"/>
      <c r="DC1363" s="23"/>
      <c r="DD1363" s="23"/>
      <c r="DE1363" s="23"/>
      <c r="DF1363" s="23"/>
      <c r="DG1363" s="79"/>
      <c r="DH1363" s="80"/>
      <c r="DI1363" s="79"/>
      <c r="DJ1363" s="81"/>
      <c r="DK1363" s="47"/>
      <c r="DL1363" s="47"/>
      <c r="DM1363" s="47"/>
      <c r="DN1363" s="23"/>
      <c r="DO1363" s="23"/>
    </row>
    <row r="1364" spans="2:127" ht="15" customHeight="1" x14ac:dyDescent="0.3">
      <c r="B1364" s="5"/>
      <c r="C1364" s="5"/>
      <c r="D1364" s="5"/>
      <c r="E1364" s="23"/>
      <c r="F1364" s="23"/>
      <c r="G1364" s="23"/>
      <c r="H1364" s="23"/>
      <c r="I1364" s="23"/>
      <c r="J1364" s="24"/>
      <c r="K1364" s="23"/>
      <c r="L1364" s="24"/>
      <c r="M1364" s="24"/>
      <c r="N1364" s="23"/>
      <c r="O1364" s="23"/>
      <c r="P1364" s="23"/>
      <c r="Q1364" s="23"/>
      <c r="R1364" s="23"/>
      <c r="S1364" s="23"/>
      <c r="T1364" s="23"/>
      <c r="U1364" s="23"/>
      <c r="V1364" s="23"/>
      <c r="W1364" s="29"/>
      <c r="X1364" s="23"/>
      <c r="Y1364" s="23"/>
      <c r="Z1364" s="23"/>
      <c r="AA1364" s="23"/>
      <c r="AB1364" s="23"/>
      <c r="AC1364" s="23"/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7"/>
      <c r="AV1364" s="27"/>
      <c r="AW1364" s="27"/>
      <c r="AX1364" s="28"/>
      <c r="AY1364" s="28"/>
      <c r="AZ1364" s="28"/>
      <c r="BA1364" s="28"/>
      <c r="BB1364" s="28"/>
      <c r="BC1364" s="28"/>
      <c r="BD1364" s="23"/>
      <c r="BE1364" s="72"/>
      <c r="BF1364" s="72"/>
      <c r="BG1364" s="72"/>
      <c r="BH1364" s="229"/>
      <c r="BI1364" s="229"/>
      <c r="BJ1364" s="27"/>
      <c r="BK1364" s="27"/>
      <c r="BL1364" s="26"/>
      <c r="BM1364" s="27"/>
      <c r="BN1364" s="23"/>
      <c r="BO1364" s="23"/>
      <c r="BP1364" s="23"/>
      <c r="BQ1364" s="23"/>
      <c r="BR1364" s="27"/>
      <c r="BS1364" s="27"/>
      <c r="BT1364" s="78"/>
      <c r="BU1364" s="229"/>
      <c r="BV1364" s="229"/>
      <c r="BW1364" s="27"/>
      <c r="BX1364" s="27"/>
      <c r="BY1364" s="23"/>
      <c r="BZ1364" s="23"/>
      <c r="CA1364" s="23"/>
      <c r="CB1364" s="27"/>
      <c r="CC1364" s="78"/>
      <c r="CD1364" s="229"/>
      <c r="CE1364" s="229"/>
      <c r="CF1364" s="23"/>
      <c r="CG1364" s="27"/>
      <c r="CH1364" s="23"/>
      <c r="CI1364" s="23"/>
      <c r="CJ1364" s="23"/>
      <c r="CK1364" s="23"/>
      <c r="CL1364" s="23"/>
      <c r="CM1364" s="23"/>
      <c r="CN1364" s="23"/>
      <c r="CO1364" s="23"/>
      <c r="CP1364" s="26"/>
      <c r="CQ1364" s="23"/>
      <c r="CR1364" s="23"/>
      <c r="CS1364" s="23"/>
      <c r="CT1364" s="23"/>
      <c r="CU1364" s="23"/>
      <c r="CV1364" s="23"/>
      <c r="CW1364" s="23"/>
      <c r="CX1364" s="23"/>
      <c r="CY1364" s="23"/>
      <c r="CZ1364" s="61"/>
      <c r="DA1364" s="23"/>
      <c r="DB1364" s="23"/>
      <c r="DC1364" s="23"/>
      <c r="DD1364" s="23"/>
      <c r="DE1364" s="23"/>
      <c r="DF1364" s="23"/>
      <c r="DG1364" s="79"/>
      <c r="DH1364" s="80"/>
      <c r="DI1364" s="79"/>
      <c r="DJ1364" s="81"/>
      <c r="DK1364" s="47"/>
      <c r="DL1364" s="47"/>
      <c r="DM1364" s="47"/>
      <c r="DN1364" s="23"/>
      <c r="DO1364" s="23"/>
    </row>
    <row r="1365" spans="2:127" ht="15" customHeight="1" x14ac:dyDescent="0.3">
      <c r="B1365" s="5"/>
      <c r="C1365" s="5"/>
      <c r="D1365" s="5"/>
      <c r="E1365" s="23"/>
      <c r="F1365" s="23"/>
      <c r="G1365" s="23"/>
      <c r="H1365" s="23"/>
      <c r="I1365" s="23"/>
      <c r="J1365" s="24"/>
      <c r="K1365" s="23"/>
      <c r="L1365" s="24"/>
      <c r="M1365" s="24"/>
      <c r="N1365" s="23"/>
      <c r="O1365" s="23"/>
      <c r="P1365" s="23"/>
      <c r="Q1365" s="23"/>
      <c r="R1365" s="23"/>
      <c r="S1365" s="23"/>
      <c r="T1365" s="23"/>
      <c r="U1365" s="23"/>
      <c r="V1365" s="23"/>
      <c r="W1365" s="29"/>
      <c r="X1365" s="23"/>
      <c r="Y1365" s="23"/>
      <c r="Z1365" s="23"/>
      <c r="AA1365" s="23"/>
      <c r="AB1365" s="23"/>
      <c r="AC1365" s="23"/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7"/>
      <c r="AV1365" s="27"/>
      <c r="AW1365" s="27"/>
      <c r="AX1365" s="28"/>
      <c r="AY1365" s="28"/>
      <c r="AZ1365" s="28"/>
      <c r="BA1365" s="28"/>
      <c r="BB1365" s="28"/>
      <c r="BC1365" s="28"/>
      <c r="BD1365" s="23"/>
      <c r="BE1365" s="72"/>
      <c r="BF1365" s="72"/>
      <c r="BG1365" s="72"/>
      <c r="BH1365" s="229"/>
      <c r="BI1365" s="229"/>
      <c r="BJ1365" s="27"/>
      <c r="BK1365" s="27"/>
      <c r="BL1365" s="26"/>
      <c r="BM1365" s="27"/>
      <c r="BN1365" s="23"/>
      <c r="BO1365" s="23"/>
      <c r="BP1365" s="23"/>
      <c r="BQ1365" s="23"/>
      <c r="BR1365" s="27"/>
      <c r="BS1365" s="27"/>
      <c r="BT1365" s="78"/>
      <c r="BU1365" s="229"/>
      <c r="BV1365" s="229"/>
      <c r="BW1365" s="27"/>
      <c r="BX1365" s="27"/>
      <c r="BY1365" s="23"/>
      <c r="BZ1365" s="23"/>
      <c r="CA1365" s="23"/>
      <c r="CB1365" s="27"/>
      <c r="CC1365" s="78"/>
      <c r="CD1365" s="229"/>
      <c r="CE1365" s="229"/>
      <c r="CF1365" s="23"/>
      <c r="CG1365" s="27"/>
      <c r="CH1365" s="23"/>
      <c r="CI1365" s="23"/>
      <c r="CJ1365" s="23"/>
      <c r="CK1365" s="23"/>
      <c r="CL1365" s="23"/>
      <c r="CM1365" s="23"/>
      <c r="CN1365" s="23"/>
      <c r="CO1365" s="23"/>
      <c r="CP1365" s="26"/>
      <c r="CQ1365" s="23"/>
      <c r="CR1365" s="23"/>
      <c r="CS1365" s="23"/>
      <c r="CT1365" s="23"/>
      <c r="CU1365" s="23"/>
      <c r="CV1365" s="23"/>
      <c r="CW1365" s="23"/>
      <c r="CX1365" s="23"/>
      <c r="CY1365" s="23"/>
      <c r="CZ1365" s="61"/>
      <c r="DA1365" s="23"/>
      <c r="DB1365" s="23"/>
      <c r="DC1365" s="23"/>
      <c r="DD1365" s="23"/>
      <c r="DE1365" s="23"/>
      <c r="DF1365" s="23"/>
      <c r="DG1365" s="79"/>
      <c r="DH1365" s="80"/>
      <c r="DI1365" s="79"/>
      <c r="DJ1365" s="81"/>
      <c r="DK1365" s="47"/>
      <c r="DL1365" s="47"/>
      <c r="DM1365" s="47"/>
      <c r="DN1365" s="23"/>
      <c r="DO1365" s="23"/>
    </row>
    <row r="1366" spans="2:127" ht="15" customHeight="1" x14ac:dyDescent="0.3">
      <c r="B1366" s="5"/>
      <c r="C1366" s="5"/>
      <c r="D1366" s="5"/>
      <c r="E1366" s="23"/>
      <c r="F1366" s="23"/>
      <c r="G1366" s="23"/>
      <c r="H1366" s="23"/>
      <c r="I1366" s="23"/>
      <c r="J1366" s="24"/>
      <c r="K1366" s="23"/>
      <c r="L1366" s="24"/>
      <c r="M1366" s="24"/>
      <c r="N1366" s="23"/>
      <c r="O1366" s="23"/>
      <c r="P1366" s="23"/>
      <c r="Q1366" s="23"/>
      <c r="R1366" s="23"/>
      <c r="S1366" s="23"/>
      <c r="T1366" s="23"/>
      <c r="U1366" s="23"/>
      <c r="V1366" s="23"/>
      <c r="W1366" s="29"/>
      <c r="X1366" s="23"/>
      <c r="Y1366" s="23"/>
      <c r="Z1366" s="23"/>
      <c r="AA1366" s="23"/>
      <c r="AB1366" s="23"/>
      <c r="AC1366" s="23"/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7"/>
      <c r="AV1366" s="27"/>
      <c r="AW1366" s="27"/>
      <c r="AX1366" s="28"/>
      <c r="AY1366" s="28"/>
      <c r="AZ1366" s="28"/>
      <c r="BA1366" s="28"/>
      <c r="BB1366" s="28"/>
      <c r="BC1366" s="28"/>
      <c r="BD1366" s="23"/>
      <c r="BE1366" s="72"/>
      <c r="BF1366" s="72"/>
      <c r="BG1366" s="72"/>
      <c r="BH1366" s="229"/>
      <c r="BI1366" s="229"/>
      <c r="BJ1366" s="27"/>
      <c r="BK1366" s="27"/>
      <c r="BL1366" s="26"/>
      <c r="BM1366" s="27"/>
      <c r="BN1366" s="23"/>
      <c r="BO1366" s="23"/>
      <c r="BP1366" s="23"/>
      <c r="BQ1366" s="23"/>
      <c r="BR1366" s="27"/>
      <c r="BS1366" s="27"/>
      <c r="BT1366" s="78"/>
      <c r="BU1366" s="229"/>
      <c r="BV1366" s="229"/>
      <c r="BW1366" s="27"/>
      <c r="BX1366" s="27"/>
      <c r="BY1366" s="23"/>
      <c r="BZ1366" s="23"/>
      <c r="CA1366" s="23"/>
      <c r="CB1366" s="27"/>
      <c r="CC1366" s="78"/>
      <c r="CD1366" s="229"/>
      <c r="CE1366" s="229"/>
      <c r="CF1366" s="23"/>
      <c r="CG1366" s="27"/>
      <c r="CH1366" s="23"/>
      <c r="CI1366" s="23"/>
      <c r="CJ1366" s="23"/>
      <c r="CK1366" s="23"/>
      <c r="CL1366" s="23"/>
      <c r="CM1366" s="23"/>
      <c r="CN1366" s="23"/>
      <c r="CO1366" s="23"/>
      <c r="CP1366" s="26"/>
      <c r="CQ1366" s="23"/>
      <c r="CR1366" s="23"/>
      <c r="CS1366" s="23"/>
      <c r="CT1366" s="23"/>
      <c r="CU1366" s="23"/>
      <c r="CV1366" s="23"/>
      <c r="CW1366" s="23"/>
      <c r="CX1366" s="23"/>
      <c r="CY1366" s="23"/>
      <c r="CZ1366" s="61"/>
      <c r="DA1366" s="23"/>
      <c r="DB1366" s="23"/>
      <c r="DC1366" s="23"/>
      <c r="DD1366" s="23"/>
      <c r="DE1366" s="23"/>
      <c r="DF1366" s="23"/>
      <c r="DG1366" s="79"/>
      <c r="DH1366" s="80"/>
      <c r="DI1366" s="79"/>
      <c r="DJ1366" s="81"/>
      <c r="DK1366" s="47"/>
      <c r="DL1366" s="47"/>
      <c r="DM1366" s="47"/>
      <c r="DN1366" s="23"/>
      <c r="DO1366" s="23"/>
    </row>
    <row r="1367" spans="2:127" ht="15" customHeight="1" x14ac:dyDescent="0.3">
      <c r="B1367" s="5"/>
      <c r="C1367" s="5"/>
      <c r="D1367" s="5"/>
      <c r="E1367" s="23"/>
      <c r="F1367" s="23"/>
      <c r="G1367" s="23"/>
      <c r="H1367" s="23"/>
      <c r="I1367" s="23"/>
      <c r="J1367" s="24"/>
      <c r="K1367" s="23"/>
      <c r="L1367" s="24"/>
      <c r="M1367" s="24"/>
      <c r="N1367" s="23"/>
      <c r="O1367" s="23"/>
      <c r="P1367" s="23"/>
      <c r="Q1367" s="23"/>
      <c r="R1367" s="23"/>
      <c r="S1367" s="23"/>
      <c r="T1367" s="23"/>
      <c r="U1367" s="23"/>
      <c r="V1367" s="23"/>
      <c r="W1367" s="29"/>
      <c r="X1367" s="23"/>
      <c r="Y1367" s="23"/>
      <c r="Z1367" s="23"/>
      <c r="AA1367" s="23"/>
      <c r="AB1367" s="23"/>
      <c r="AC1367" s="23"/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7"/>
      <c r="AV1367" s="27"/>
      <c r="AW1367" s="27"/>
      <c r="AX1367" s="28"/>
      <c r="AY1367" s="28"/>
      <c r="AZ1367" s="28"/>
      <c r="BA1367" s="28"/>
      <c r="BB1367" s="28"/>
      <c r="BC1367" s="28"/>
      <c r="BD1367" s="23"/>
      <c r="BE1367" s="72"/>
      <c r="BF1367" s="72"/>
      <c r="BG1367" s="72"/>
      <c r="BH1367" s="229"/>
      <c r="BI1367" s="229"/>
      <c r="BJ1367" s="27"/>
      <c r="BK1367" s="27"/>
      <c r="BL1367" s="26"/>
      <c r="BM1367" s="27"/>
      <c r="BN1367" s="23"/>
      <c r="BO1367" s="23"/>
      <c r="BP1367" s="23"/>
      <c r="BQ1367" s="23"/>
      <c r="BR1367" s="27"/>
      <c r="BS1367" s="27"/>
      <c r="BT1367" s="78"/>
      <c r="BU1367" s="229"/>
      <c r="BV1367" s="229"/>
      <c r="BW1367" s="27"/>
      <c r="BX1367" s="27"/>
      <c r="BY1367" s="23"/>
      <c r="BZ1367" s="23"/>
      <c r="CA1367" s="23"/>
      <c r="CB1367" s="27"/>
      <c r="CC1367" s="78"/>
      <c r="CD1367" s="229"/>
      <c r="CE1367" s="229"/>
      <c r="CF1367" s="23"/>
      <c r="CG1367" s="27"/>
      <c r="CH1367" s="23"/>
      <c r="CI1367" s="23"/>
      <c r="CJ1367" s="23"/>
      <c r="CK1367" s="23"/>
      <c r="CL1367" s="23"/>
      <c r="CM1367" s="23"/>
      <c r="CN1367" s="23"/>
      <c r="CO1367" s="23"/>
      <c r="CP1367" s="26"/>
      <c r="CQ1367" s="23"/>
      <c r="CR1367" s="23"/>
      <c r="CS1367" s="23"/>
      <c r="CT1367" s="23"/>
      <c r="CU1367" s="23"/>
      <c r="CV1367" s="23"/>
      <c r="CW1367" s="23"/>
      <c r="CX1367" s="23"/>
      <c r="CY1367" s="23"/>
      <c r="CZ1367" s="61"/>
      <c r="DA1367" s="23"/>
      <c r="DB1367" s="23"/>
      <c r="DC1367" s="23"/>
      <c r="DD1367" s="23"/>
      <c r="DE1367" s="23"/>
      <c r="DF1367" s="23"/>
      <c r="DG1367" s="79"/>
      <c r="DH1367" s="80"/>
      <c r="DI1367" s="79"/>
      <c r="DJ1367" s="81"/>
      <c r="DK1367" s="47"/>
      <c r="DL1367" s="47"/>
      <c r="DM1367" s="47"/>
      <c r="DN1367" s="23"/>
      <c r="DO1367" s="23"/>
    </row>
    <row r="1368" spans="2:127" ht="15" customHeight="1" x14ac:dyDescent="0.3">
      <c r="B1368" s="5"/>
      <c r="C1368" s="5"/>
      <c r="D1368" s="5"/>
      <c r="E1368" s="23"/>
      <c r="F1368" s="23"/>
      <c r="G1368" s="23"/>
      <c r="H1368" s="23"/>
      <c r="I1368" s="23"/>
      <c r="J1368" s="24"/>
      <c r="K1368" s="23"/>
      <c r="L1368" s="24"/>
      <c r="M1368" s="24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23"/>
      <c r="AB1368" s="23"/>
      <c r="AC1368" s="23"/>
      <c r="AD1368" s="29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7"/>
      <c r="AV1368" s="27"/>
      <c r="AW1368" s="27"/>
      <c r="AX1368" s="28"/>
      <c r="AY1368" s="28"/>
      <c r="AZ1368" s="28"/>
      <c r="BA1368" s="28"/>
      <c r="BB1368" s="28"/>
      <c r="BC1368" s="28"/>
      <c r="BD1368" s="23"/>
      <c r="BE1368" s="72"/>
      <c r="BF1368" s="72"/>
      <c r="BG1368" s="72"/>
      <c r="BH1368" s="229"/>
      <c r="BI1368" s="229"/>
      <c r="BJ1368" s="27"/>
      <c r="BK1368" s="27"/>
      <c r="BL1368" s="26"/>
      <c r="BM1368" s="27"/>
      <c r="BN1368" s="23"/>
      <c r="BO1368" s="23"/>
      <c r="BP1368" s="23"/>
      <c r="BQ1368" s="23"/>
      <c r="BR1368" s="27"/>
      <c r="BS1368" s="27"/>
      <c r="BT1368" s="78"/>
      <c r="BU1368" s="229"/>
      <c r="BV1368" s="227"/>
      <c r="BW1368" s="27"/>
      <c r="BX1368" s="27"/>
      <c r="BY1368" s="23"/>
      <c r="BZ1368" s="23"/>
      <c r="CA1368" s="23"/>
      <c r="CB1368" s="27"/>
      <c r="CC1368" s="78"/>
      <c r="CD1368" s="229"/>
      <c r="CE1368" s="229"/>
      <c r="CF1368" s="23"/>
      <c r="CG1368" s="27"/>
      <c r="CH1368" s="23"/>
      <c r="CI1368" s="23"/>
      <c r="CJ1368" s="23"/>
      <c r="CK1368" s="23"/>
      <c r="CL1368" s="29"/>
      <c r="CM1368" s="23"/>
      <c r="CN1368" s="23"/>
      <c r="CO1368" s="23"/>
      <c r="CP1368" s="26"/>
      <c r="CQ1368" s="23"/>
      <c r="CR1368" s="23"/>
      <c r="CS1368" s="23"/>
      <c r="CT1368" s="23"/>
      <c r="CU1368" s="23"/>
      <c r="CV1368" s="29"/>
      <c r="CW1368" s="23"/>
      <c r="CX1368" s="23"/>
      <c r="CY1368" s="23"/>
      <c r="CZ1368" s="61"/>
      <c r="DA1368" s="23"/>
      <c r="DB1368" s="23"/>
      <c r="DC1368" s="23"/>
      <c r="DD1368" s="23"/>
      <c r="DE1368" s="23"/>
      <c r="DF1368" s="23"/>
      <c r="DG1368" s="79"/>
      <c r="DH1368" s="80"/>
      <c r="DI1368" s="79"/>
      <c r="DJ1368" s="81"/>
      <c r="DK1368" s="47"/>
      <c r="DL1368" s="47"/>
      <c r="DM1368" s="47"/>
      <c r="DN1368" s="23"/>
      <c r="DO1368" s="23"/>
      <c r="DP1368" s="5"/>
      <c r="DQ1368" s="5"/>
      <c r="DR1368" s="5"/>
      <c r="DS1368" s="5"/>
      <c r="DT1368" s="5"/>
      <c r="DU1368" s="5"/>
      <c r="DV1368" s="5"/>
      <c r="DW1368" s="5"/>
    </row>
    <row r="1369" spans="2:127" ht="15" customHeight="1" x14ac:dyDescent="0.3">
      <c r="B1369" s="5"/>
      <c r="C1369" s="5"/>
      <c r="D1369" s="5"/>
      <c r="E1369" s="23"/>
      <c r="F1369" s="23"/>
      <c r="G1369" s="23"/>
      <c r="H1369" s="23"/>
      <c r="I1369" s="23"/>
      <c r="J1369" s="24"/>
      <c r="K1369" s="23"/>
      <c r="L1369" s="24"/>
      <c r="M1369" s="24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  <c r="AA1369" s="23"/>
      <c r="AB1369" s="23"/>
      <c r="AC1369" s="23"/>
      <c r="AD1369" s="29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7"/>
      <c r="AV1369" s="27"/>
      <c r="AW1369" s="27"/>
      <c r="AX1369" s="28"/>
      <c r="AY1369" s="28"/>
      <c r="AZ1369" s="28"/>
      <c r="BA1369" s="28"/>
      <c r="BB1369" s="28"/>
      <c r="BC1369" s="28"/>
      <c r="BD1369" s="23"/>
      <c r="BE1369" s="72"/>
      <c r="BF1369" s="72"/>
      <c r="BG1369" s="72"/>
      <c r="BH1369" s="229"/>
      <c r="BI1369" s="229"/>
      <c r="BJ1369" s="27"/>
      <c r="BK1369" s="27"/>
      <c r="BL1369" s="26"/>
      <c r="BM1369" s="27"/>
      <c r="BN1369" s="23"/>
      <c r="BO1369" s="23"/>
      <c r="BP1369" s="23"/>
      <c r="BQ1369" s="23"/>
      <c r="BR1369" s="27"/>
      <c r="BS1369" s="27"/>
      <c r="BT1369" s="78"/>
      <c r="BU1369" s="229"/>
      <c r="BV1369" s="227"/>
      <c r="BW1369" s="27"/>
      <c r="BX1369" s="27"/>
      <c r="BY1369" s="23"/>
      <c r="BZ1369" s="23"/>
      <c r="CA1369" s="23"/>
      <c r="CB1369" s="27"/>
      <c r="CC1369" s="78"/>
      <c r="CD1369" s="229"/>
      <c r="CE1369" s="229"/>
      <c r="CF1369" s="23"/>
      <c r="CG1369" s="27"/>
      <c r="CH1369" s="23"/>
      <c r="CI1369" s="23"/>
      <c r="CJ1369" s="23"/>
      <c r="CK1369" s="23"/>
      <c r="CL1369" s="29"/>
      <c r="CM1369" s="23"/>
      <c r="CN1369" s="23"/>
      <c r="CO1369" s="23"/>
      <c r="CP1369" s="26"/>
      <c r="CQ1369" s="23"/>
      <c r="CR1369" s="23"/>
      <c r="CS1369" s="23"/>
      <c r="CT1369" s="23"/>
      <c r="CU1369" s="23"/>
      <c r="CV1369" s="29"/>
      <c r="CW1369" s="23"/>
      <c r="CX1369" s="23"/>
      <c r="CY1369" s="23"/>
      <c r="CZ1369" s="61"/>
      <c r="DA1369" s="23"/>
      <c r="DB1369" s="23"/>
      <c r="DC1369" s="23"/>
      <c r="DD1369" s="23"/>
      <c r="DE1369" s="23"/>
      <c r="DF1369" s="23"/>
      <c r="DG1369" s="79"/>
      <c r="DH1369" s="80"/>
      <c r="DI1369" s="79"/>
      <c r="DJ1369" s="81"/>
      <c r="DK1369" s="47"/>
      <c r="DL1369" s="47"/>
      <c r="DM1369" s="47"/>
      <c r="DN1369" s="23"/>
      <c r="DO1369" s="23"/>
      <c r="DP1369" s="5"/>
      <c r="DQ1369" s="5"/>
      <c r="DR1369" s="5"/>
      <c r="DS1369" s="5"/>
      <c r="DT1369" s="5"/>
      <c r="DU1369" s="5"/>
      <c r="DV1369" s="5"/>
      <c r="DW1369" s="5"/>
    </row>
    <row r="1370" spans="2:127" ht="15" customHeight="1" x14ac:dyDescent="0.3">
      <c r="B1370" s="5"/>
      <c r="C1370" s="5"/>
      <c r="D1370" s="5"/>
      <c r="E1370" s="23"/>
      <c r="F1370" s="23"/>
      <c r="G1370" s="23"/>
      <c r="H1370" s="23"/>
      <c r="I1370" s="23"/>
      <c r="J1370" s="24"/>
      <c r="K1370" s="23"/>
      <c r="L1370" s="24"/>
      <c r="M1370" s="24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23"/>
      <c r="AD1370" s="29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7"/>
      <c r="AV1370" s="27"/>
      <c r="AW1370" s="27"/>
      <c r="AX1370" s="28"/>
      <c r="AY1370" s="28"/>
      <c r="AZ1370" s="28"/>
      <c r="BA1370" s="28"/>
      <c r="BB1370" s="28"/>
      <c r="BC1370" s="28"/>
      <c r="BD1370" s="23"/>
      <c r="BE1370" s="72"/>
      <c r="BF1370" s="72"/>
      <c r="BG1370" s="72"/>
      <c r="BH1370" s="229"/>
      <c r="BI1370" s="229"/>
      <c r="BJ1370" s="27"/>
      <c r="BK1370" s="27"/>
      <c r="BL1370" s="26"/>
      <c r="BM1370" s="27"/>
      <c r="BN1370" s="23"/>
      <c r="BO1370" s="23"/>
      <c r="BP1370" s="23"/>
      <c r="BQ1370" s="23"/>
      <c r="BR1370" s="27"/>
      <c r="BS1370" s="27"/>
      <c r="BT1370" s="78"/>
      <c r="BU1370" s="229"/>
      <c r="BV1370" s="229"/>
      <c r="BW1370" s="27"/>
      <c r="BX1370" s="27"/>
      <c r="BY1370" s="23"/>
      <c r="BZ1370" s="23"/>
      <c r="CA1370" s="23"/>
      <c r="CB1370" s="27"/>
      <c r="CC1370" s="78"/>
      <c r="CD1370" s="229"/>
      <c r="CE1370" s="229"/>
      <c r="CF1370" s="23"/>
      <c r="CG1370" s="27"/>
      <c r="CH1370" s="23"/>
      <c r="CI1370" s="23"/>
      <c r="CJ1370" s="23"/>
      <c r="CK1370" s="23"/>
      <c r="CL1370" s="29"/>
      <c r="CM1370" s="23"/>
      <c r="CN1370" s="23"/>
      <c r="CO1370" s="23"/>
      <c r="CP1370" s="26"/>
      <c r="CQ1370" s="23"/>
      <c r="CR1370" s="23"/>
      <c r="CS1370" s="23"/>
      <c r="CT1370" s="23"/>
      <c r="CU1370" s="23"/>
      <c r="CV1370" s="29"/>
      <c r="CW1370" s="23"/>
      <c r="CX1370" s="23"/>
      <c r="CY1370" s="23"/>
      <c r="CZ1370" s="61"/>
      <c r="DA1370" s="23"/>
      <c r="DB1370" s="23"/>
      <c r="DC1370" s="23"/>
      <c r="DD1370" s="23"/>
      <c r="DE1370" s="23"/>
      <c r="DF1370" s="23"/>
      <c r="DG1370" s="79"/>
      <c r="DH1370" s="80"/>
      <c r="DI1370" s="79"/>
      <c r="DJ1370" s="81"/>
      <c r="DK1370" s="47"/>
      <c r="DL1370" s="47"/>
      <c r="DM1370" s="47"/>
      <c r="DN1370" s="23"/>
      <c r="DO1370" s="23"/>
      <c r="DP1370" s="5"/>
      <c r="DQ1370" s="5"/>
      <c r="DR1370" s="5"/>
      <c r="DS1370" s="5"/>
      <c r="DT1370" s="5"/>
      <c r="DU1370" s="5"/>
      <c r="DV1370" s="5"/>
      <c r="DW1370" s="5"/>
    </row>
    <row r="1371" spans="2:127" ht="15" customHeight="1" x14ac:dyDescent="0.3">
      <c r="B1371" s="5"/>
      <c r="C1371" s="5"/>
      <c r="D1371" s="5"/>
      <c r="E1371" s="23"/>
      <c r="F1371" s="23"/>
      <c r="G1371" s="23"/>
      <c r="H1371" s="23"/>
      <c r="I1371" s="23"/>
      <c r="J1371" s="24"/>
      <c r="K1371" s="23"/>
      <c r="L1371" s="24"/>
      <c r="M1371" s="24"/>
      <c r="N1371" s="23"/>
      <c r="O1371" s="23"/>
      <c r="P1371" s="23"/>
      <c r="Q1371" s="23"/>
      <c r="R1371" s="23"/>
      <c r="S1371" s="23"/>
      <c r="T1371" s="23"/>
      <c r="U1371" s="23"/>
      <c r="V1371" s="23"/>
      <c r="W1371" s="29"/>
      <c r="X1371" s="23"/>
      <c r="Y1371" s="23"/>
      <c r="Z1371" s="23"/>
      <c r="AA1371" s="23"/>
      <c r="AB1371" s="23"/>
      <c r="AC1371" s="23"/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7"/>
      <c r="AV1371" s="27"/>
      <c r="AW1371" s="27"/>
      <c r="AX1371" s="28"/>
      <c r="AY1371" s="28"/>
      <c r="AZ1371" s="28"/>
      <c r="BA1371" s="28"/>
      <c r="BB1371" s="28"/>
      <c r="BC1371" s="28"/>
      <c r="BD1371" s="23"/>
      <c r="BE1371" s="72"/>
      <c r="BF1371" s="72"/>
      <c r="BG1371" s="72"/>
      <c r="BH1371" s="229"/>
      <c r="BI1371" s="229"/>
      <c r="BJ1371" s="27"/>
      <c r="BK1371" s="27"/>
      <c r="BL1371" s="26"/>
      <c r="BM1371" s="27"/>
      <c r="BN1371" s="23"/>
      <c r="BO1371" s="23"/>
      <c r="BP1371" s="23"/>
      <c r="BQ1371" s="23"/>
      <c r="BR1371" s="27"/>
      <c r="BS1371" s="27"/>
      <c r="BT1371" s="78"/>
      <c r="BU1371" s="229"/>
      <c r="BV1371" s="229"/>
      <c r="BW1371" s="27"/>
      <c r="BX1371" s="27"/>
      <c r="BY1371" s="23"/>
      <c r="BZ1371" s="23"/>
      <c r="CA1371" s="23"/>
      <c r="CB1371" s="27"/>
      <c r="CC1371" s="78"/>
      <c r="CD1371" s="229"/>
      <c r="CE1371" s="229"/>
      <c r="CF1371" s="23"/>
      <c r="CG1371" s="27"/>
      <c r="CH1371" s="23"/>
      <c r="CI1371" s="23"/>
      <c r="CJ1371" s="23"/>
      <c r="CK1371" s="23"/>
      <c r="CL1371" s="23"/>
      <c r="CM1371" s="23"/>
      <c r="CN1371" s="23"/>
      <c r="CO1371" s="23"/>
      <c r="CP1371" s="26"/>
      <c r="CQ1371" s="23"/>
      <c r="CR1371" s="23"/>
      <c r="CS1371" s="23"/>
      <c r="CT1371" s="23"/>
      <c r="CU1371" s="23"/>
      <c r="CV1371" s="23"/>
      <c r="CW1371" s="23"/>
      <c r="CX1371" s="23"/>
      <c r="CY1371" s="23"/>
      <c r="CZ1371" s="61"/>
      <c r="DA1371" s="23"/>
      <c r="DB1371" s="23"/>
      <c r="DC1371" s="23"/>
      <c r="DD1371" s="23"/>
      <c r="DE1371" s="23"/>
      <c r="DF1371" s="23"/>
      <c r="DG1371" s="79"/>
      <c r="DH1371" s="80"/>
      <c r="DI1371" s="79"/>
      <c r="DJ1371" s="81"/>
      <c r="DK1371" s="47"/>
      <c r="DL1371" s="47"/>
      <c r="DM1371" s="47"/>
      <c r="DN1371" s="23"/>
      <c r="DO1371" s="23"/>
    </row>
    <row r="1372" spans="2:127" ht="15" customHeight="1" x14ac:dyDescent="0.3">
      <c r="B1372" s="5"/>
      <c r="C1372" s="5"/>
      <c r="D1372" s="5"/>
      <c r="E1372" s="23"/>
      <c r="F1372" s="23"/>
      <c r="G1372" s="23"/>
      <c r="H1372" s="23"/>
      <c r="I1372" s="23"/>
      <c r="J1372" s="24"/>
      <c r="K1372" s="23"/>
      <c r="L1372" s="24"/>
      <c r="M1372" s="24"/>
      <c r="N1372" s="23"/>
      <c r="O1372" s="23"/>
      <c r="P1372" s="23"/>
      <c r="Q1372" s="23"/>
      <c r="R1372" s="23"/>
      <c r="S1372" s="23"/>
      <c r="T1372" s="23"/>
      <c r="U1372" s="23"/>
      <c r="V1372" s="23"/>
      <c r="W1372" s="29"/>
      <c r="X1372" s="23"/>
      <c r="Y1372" s="23"/>
      <c r="Z1372" s="23"/>
      <c r="AA1372" s="23"/>
      <c r="AB1372" s="23"/>
      <c r="AC1372" s="23"/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7"/>
      <c r="AV1372" s="27"/>
      <c r="AW1372" s="27"/>
      <c r="AX1372" s="28"/>
      <c r="AY1372" s="28"/>
      <c r="AZ1372" s="28"/>
      <c r="BA1372" s="28"/>
      <c r="BB1372" s="28"/>
      <c r="BC1372" s="28"/>
      <c r="BD1372" s="23"/>
      <c r="BE1372" s="72"/>
      <c r="BF1372" s="72"/>
      <c r="BG1372" s="72"/>
      <c r="BH1372" s="229"/>
      <c r="BI1372" s="229"/>
      <c r="BJ1372" s="27"/>
      <c r="BK1372" s="27"/>
      <c r="BL1372" s="26"/>
      <c r="BM1372" s="27"/>
      <c r="BN1372" s="23"/>
      <c r="BO1372" s="23"/>
      <c r="BP1372" s="23"/>
      <c r="BQ1372" s="23"/>
      <c r="BR1372" s="27"/>
      <c r="BS1372" s="27"/>
      <c r="BT1372" s="78"/>
      <c r="BU1372" s="229"/>
      <c r="BV1372" s="229"/>
      <c r="BW1372" s="27"/>
      <c r="BX1372" s="27"/>
      <c r="BY1372" s="23"/>
      <c r="BZ1372" s="23"/>
      <c r="CA1372" s="23"/>
      <c r="CB1372" s="27"/>
      <c r="CC1372" s="78"/>
      <c r="CD1372" s="229"/>
      <c r="CE1372" s="229"/>
      <c r="CF1372" s="23"/>
      <c r="CG1372" s="27"/>
      <c r="CH1372" s="23"/>
      <c r="CI1372" s="23"/>
      <c r="CJ1372" s="23"/>
      <c r="CK1372" s="23"/>
      <c r="CL1372" s="23"/>
      <c r="CM1372" s="23"/>
      <c r="CN1372" s="23"/>
      <c r="CO1372" s="23"/>
      <c r="CP1372" s="26"/>
      <c r="CQ1372" s="23"/>
      <c r="CR1372" s="23"/>
      <c r="CS1372" s="23"/>
      <c r="CT1372" s="23"/>
      <c r="CU1372" s="23"/>
      <c r="CV1372" s="23"/>
      <c r="CW1372" s="23"/>
      <c r="CX1372" s="23"/>
      <c r="CY1372" s="23"/>
      <c r="CZ1372" s="61"/>
      <c r="DA1372" s="23"/>
      <c r="DB1372" s="23"/>
      <c r="DC1372" s="23"/>
      <c r="DD1372" s="23"/>
      <c r="DE1372" s="23"/>
      <c r="DF1372" s="23"/>
      <c r="DG1372" s="79"/>
      <c r="DH1372" s="80"/>
      <c r="DI1372" s="79"/>
      <c r="DJ1372" s="81"/>
      <c r="DK1372" s="47"/>
      <c r="DL1372" s="47"/>
      <c r="DM1372" s="47"/>
      <c r="DN1372" s="23"/>
      <c r="DO1372" s="23"/>
    </row>
    <row r="1373" spans="2:127" ht="15" customHeight="1" x14ac:dyDescent="0.3">
      <c r="B1373" s="5"/>
      <c r="C1373" s="5"/>
      <c r="D1373" s="5"/>
      <c r="E1373" s="23"/>
      <c r="F1373" s="23"/>
      <c r="G1373" s="23"/>
      <c r="H1373" s="23"/>
      <c r="I1373" s="23"/>
      <c r="J1373" s="24"/>
      <c r="K1373" s="23"/>
      <c r="L1373" s="24"/>
      <c r="M1373" s="24"/>
      <c r="N1373" s="23"/>
      <c r="O1373" s="23"/>
      <c r="P1373" s="23"/>
      <c r="Q1373" s="23"/>
      <c r="R1373" s="23"/>
      <c r="S1373" s="23"/>
      <c r="T1373" s="23"/>
      <c r="U1373" s="23"/>
      <c r="V1373" s="23"/>
      <c r="W1373" s="29"/>
      <c r="X1373" s="23"/>
      <c r="Y1373" s="23"/>
      <c r="Z1373" s="23"/>
      <c r="AA1373" s="23"/>
      <c r="AB1373" s="23"/>
      <c r="AC1373" s="23"/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7"/>
      <c r="AV1373" s="27"/>
      <c r="AW1373" s="27"/>
      <c r="AX1373" s="28"/>
      <c r="AY1373" s="28"/>
      <c r="AZ1373" s="28"/>
      <c r="BA1373" s="28"/>
      <c r="BB1373" s="28"/>
      <c r="BC1373" s="28"/>
      <c r="BD1373" s="23"/>
      <c r="BE1373" s="72"/>
      <c r="BF1373" s="72"/>
      <c r="BG1373" s="72"/>
      <c r="BH1373" s="229"/>
      <c r="BI1373" s="229"/>
      <c r="BJ1373" s="27"/>
      <c r="BK1373" s="27"/>
      <c r="BL1373" s="26"/>
      <c r="BM1373" s="27"/>
      <c r="BN1373" s="23"/>
      <c r="BO1373" s="23"/>
      <c r="BP1373" s="23"/>
      <c r="BQ1373" s="23"/>
      <c r="BR1373" s="27"/>
      <c r="BS1373" s="27"/>
      <c r="BT1373" s="78"/>
      <c r="BU1373" s="229"/>
      <c r="BV1373" s="229"/>
      <c r="BW1373" s="27"/>
      <c r="BX1373" s="27"/>
      <c r="BY1373" s="23"/>
      <c r="BZ1373" s="23"/>
      <c r="CA1373" s="23"/>
      <c r="CB1373" s="27"/>
      <c r="CC1373" s="78"/>
      <c r="CD1373" s="229"/>
      <c r="CE1373" s="229"/>
      <c r="CF1373" s="23"/>
      <c r="CG1373" s="27"/>
      <c r="CH1373" s="23"/>
      <c r="CI1373" s="23"/>
      <c r="CJ1373" s="23"/>
      <c r="CK1373" s="23"/>
      <c r="CL1373" s="84"/>
      <c r="CM1373" s="23"/>
      <c r="CN1373" s="23"/>
      <c r="CO1373" s="23"/>
      <c r="CP1373" s="26"/>
      <c r="CQ1373" s="23"/>
      <c r="CR1373" s="23"/>
      <c r="CS1373" s="23"/>
      <c r="CT1373" s="23"/>
      <c r="CU1373" s="23"/>
      <c r="CV1373" s="23"/>
      <c r="CW1373" s="23"/>
      <c r="CX1373" s="23"/>
      <c r="CY1373" s="23"/>
      <c r="CZ1373" s="61"/>
      <c r="DA1373" s="23"/>
      <c r="DB1373" s="23"/>
      <c r="DC1373" s="23"/>
      <c r="DD1373" s="23"/>
      <c r="DE1373" s="23"/>
      <c r="DF1373" s="23"/>
      <c r="DG1373" s="79"/>
      <c r="DH1373" s="80"/>
      <c r="DI1373" s="79"/>
      <c r="DJ1373" s="81"/>
      <c r="DK1373" s="47"/>
      <c r="DL1373" s="47"/>
      <c r="DM1373" s="47"/>
      <c r="DN1373" s="23"/>
      <c r="DO1373" s="23"/>
    </row>
    <row r="1374" spans="2:127" ht="15" customHeight="1" x14ac:dyDescent="0.3">
      <c r="B1374" s="5"/>
      <c r="C1374" s="5"/>
      <c r="D1374" s="5"/>
      <c r="E1374" s="23"/>
      <c r="F1374" s="23"/>
      <c r="G1374" s="23"/>
      <c r="H1374" s="23"/>
      <c r="I1374" s="23"/>
      <c r="J1374" s="24"/>
      <c r="K1374" s="23"/>
      <c r="L1374" s="24"/>
      <c r="M1374" s="24"/>
      <c r="N1374" s="23"/>
      <c r="O1374" s="23"/>
      <c r="P1374" s="23"/>
      <c r="Q1374" s="23"/>
      <c r="R1374" s="23"/>
      <c r="S1374" s="23"/>
      <c r="T1374" s="23"/>
      <c r="U1374" s="23"/>
      <c r="V1374" s="23"/>
      <c r="W1374" s="29"/>
      <c r="X1374" s="23"/>
      <c r="Y1374" s="23"/>
      <c r="Z1374" s="23"/>
      <c r="AA1374" s="23"/>
      <c r="AB1374" s="23"/>
      <c r="AC1374" s="23"/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7"/>
      <c r="AV1374" s="27"/>
      <c r="AW1374" s="27"/>
      <c r="AX1374" s="28"/>
      <c r="AY1374" s="28"/>
      <c r="AZ1374" s="28"/>
      <c r="BA1374" s="28"/>
      <c r="BB1374" s="28"/>
      <c r="BC1374" s="28"/>
      <c r="BD1374" s="23"/>
      <c r="BE1374" s="72"/>
      <c r="BF1374" s="72"/>
      <c r="BG1374" s="72"/>
      <c r="BH1374" s="229"/>
      <c r="BI1374" s="229"/>
      <c r="BJ1374" s="27"/>
      <c r="BK1374" s="27"/>
      <c r="BL1374" s="26"/>
      <c r="BM1374" s="27"/>
      <c r="BN1374" s="23"/>
      <c r="BO1374" s="23"/>
      <c r="BP1374" s="23"/>
      <c r="BQ1374" s="23"/>
      <c r="BR1374" s="27"/>
      <c r="BS1374" s="27"/>
      <c r="BT1374" s="78"/>
      <c r="BU1374" s="229"/>
      <c r="BV1374" s="229"/>
      <c r="BW1374" s="27"/>
      <c r="BX1374" s="27"/>
      <c r="BY1374" s="23"/>
      <c r="BZ1374" s="23"/>
      <c r="CA1374" s="23"/>
      <c r="CB1374" s="27"/>
      <c r="CC1374" s="78"/>
      <c r="CD1374" s="229"/>
      <c r="CE1374" s="229"/>
      <c r="CF1374" s="23"/>
      <c r="CG1374" s="27"/>
      <c r="CH1374" s="23"/>
      <c r="CI1374" s="23"/>
      <c r="CJ1374" s="23"/>
      <c r="CK1374" s="23"/>
      <c r="CL1374" s="23"/>
      <c r="CM1374" s="23"/>
      <c r="CN1374" s="23"/>
      <c r="CO1374" s="23"/>
      <c r="CP1374" s="26"/>
      <c r="CQ1374" s="23"/>
      <c r="CR1374" s="23"/>
      <c r="CS1374" s="23"/>
      <c r="CT1374" s="23"/>
      <c r="CU1374" s="23"/>
      <c r="CV1374" s="23"/>
      <c r="CW1374" s="23"/>
      <c r="CX1374" s="23"/>
      <c r="CY1374" s="23"/>
      <c r="CZ1374" s="61"/>
      <c r="DA1374" s="23"/>
      <c r="DB1374" s="23"/>
      <c r="DC1374" s="23"/>
      <c r="DD1374" s="23"/>
      <c r="DE1374" s="23"/>
      <c r="DF1374" s="23"/>
      <c r="DG1374" s="79"/>
      <c r="DH1374" s="80"/>
      <c r="DI1374" s="79"/>
      <c r="DJ1374" s="81"/>
      <c r="DK1374" s="47"/>
      <c r="DL1374" s="47"/>
      <c r="DM1374" s="47"/>
      <c r="DN1374" s="23"/>
      <c r="DO1374" s="23"/>
    </row>
    <row r="1375" spans="2:127" ht="15" customHeight="1" x14ac:dyDescent="0.3">
      <c r="B1375" s="5"/>
      <c r="C1375" s="5"/>
      <c r="D1375" s="5"/>
      <c r="E1375" s="23"/>
      <c r="F1375" s="23"/>
      <c r="G1375" s="23"/>
      <c r="H1375" s="23"/>
      <c r="I1375" s="23"/>
      <c r="J1375" s="24"/>
      <c r="K1375" s="23"/>
      <c r="L1375" s="24"/>
      <c r="M1375" s="24"/>
      <c r="N1375" s="23"/>
      <c r="O1375" s="23"/>
      <c r="P1375" s="23"/>
      <c r="Q1375" s="23"/>
      <c r="R1375" s="23"/>
      <c r="S1375" s="23"/>
      <c r="T1375" s="23"/>
      <c r="U1375" s="23"/>
      <c r="V1375" s="23"/>
      <c r="W1375" s="29"/>
      <c r="X1375" s="23"/>
      <c r="Y1375" s="23"/>
      <c r="Z1375" s="23"/>
      <c r="AA1375" s="23"/>
      <c r="AB1375" s="23"/>
      <c r="AC1375" s="23"/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7"/>
      <c r="AV1375" s="27"/>
      <c r="AW1375" s="27"/>
      <c r="AX1375" s="28"/>
      <c r="AY1375" s="28"/>
      <c r="AZ1375" s="28"/>
      <c r="BA1375" s="28"/>
      <c r="BB1375" s="28"/>
      <c r="BC1375" s="28"/>
      <c r="BD1375" s="23"/>
      <c r="BE1375" s="72"/>
      <c r="BF1375" s="72"/>
      <c r="BG1375" s="72"/>
      <c r="BH1375" s="229"/>
      <c r="BI1375" s="229"/>
      <c r="BJ1375" s="27"/>
      <c r="BK1375" s="27"/>
      <c r="BL1375" s="26"/>
      <c r="BM1375" s="27"/>
      <c r="BN1375" s="23"/>
      <c r="BO1375" s="23"/>
      <c r="BP1375" s="23"/>
      <c r="BQ1375" s="23"/>
      <c r="BR1375" s="27"/>
      <c r="BS1375" s="27"/>
      <c r="BT1375" s="78"/>
      <c r="BU1375" s="229"/>
      <c r="BV1375" s="229"/>
      <c r="BW1375" s="27"/>
      <c r="BX1375" s="27"/>
      <c r="BY1375" s="23"/>
      <c r="BZ1375" s="23"/>
      <c r="CA1375" s="23"/>
      <c r="CB1375" s="27"/>
      <c r="CC1375" s="78"/>
      <c r="CD1375" s="229"/>
      <c r="CE1375" s="229"/>
      <c r="CF1375" s="23"/>
      <c r="CG1375" s="27"/>
      <c r="CH1375" s="23"/>
      <c r="CI1375" s="23"/>
      <c r="CJ1375" s="23"/>
      <c r="CK1375" s="23"/>
      <c r="CL1375" s="23"/>
      <c r="CM1375" s="23"/>
      <c r="CN1375" s="23"/>
      <c r="CO1375" s="23"/>
      <c r="CP1375" s="26"/>
      <c r="CQ1375" s="23"/>
      <c r="CR1375" s="23"/>
      <c r="CS1375" s="23"/>
      <c r="CT1375" s="23"/>
      <c r="CU1375" s="23"/>
      <c r="CV1375" s="23"/>
      <c r="CW1375" s="23"/>
      <c r="CX1375" s="23"/>
      <c r="CY1375" s="23"/>
      <c r="CZ1375" s="61"/>
      <c r="DA1375" s="23"/>
      <c r="DB1375" s="23"/>
      <c r="DC1375" s="23"/>
      <c r="DD1375" s="23"/>
      <c r="DE1375" s="23"/>
      <c r="DF1375" s="23"/>
      <c r="DG1375" s="79"/>
      <c r="DH1375" s="80"/>
      <c r="DI1375" s="79"/>
      <c r="DJ1375" s="81"/>
      <c r="DK1375" s="47"/>
      <c r="DL1375" s="47"/>
      <c r="DM1375" s="47"/>
      <c r="DN1375" s="23"/>
      <c r="DO1375" s="23"/>
    </row>
    <row r="1376" spans="2:127" ht="15" customHeight="1" x14ac:dyDescent="0.3">
      <c r="B1376" s="5"/>
      <c r="C1376" s="5"/>
      <c r="D1376" s="5"/>
      <c r="E1376" s="23"/>
      <c r="F1376" s="23"/>
      <c r="G1376" s="23"/>
      <c r="H1376" s="23"/>
      <c r="I1376" s="23"/>
      <c r="J1376" s="24"/>
      <c r="K1376" s="23"/>
      <c r="L1376" s="24"/>
      <c r="M1376" s="24"/>
      <c r="N1376" s="23"/>
      <c r="O1376" s="23"/>
      <c r="P1376" s="23"/>
      <c r="Q1376" s="23"/>
      <c r="R1376" s="23"/>
      <c r="S1376" s="23"/>
      <c r="T1376" s="23"/>
      <c r="U1376" s="23"/>
      <c r="V1376" s="23"/>
      <c r="W1376" s="29"/>
      <c r="X1376" s="23"/>
      <c r="Y1376" s="23"/>
      <c r="Z1376" s="23"/>
      <c r="AA1376" s="23"/>
      <c r="AB1376" s="23"/>
      <c r="AC1376" s="23"/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7"/>
      <c r="AV1376" s="27"/>
      <c r="AW1376" s="27"/>
      <c r="AX1376" s="28"/>
      <c r="AY1376" s="28"/>
      <c r="AZ1376" s="28"/>
      <c r="BA1376" s="28"/>
      <c r="BB1376" s="28"/>
      <c r="BC1376" s="28"/>
      <c r="BD1376" s="23"/>
      <c r="BE1376" s="72"/>
      <c r="BF1376" s="72"/>
      <c r="BG1376" s="72"/>
      <c r="BH1376" s="229"/>
      <c r="BI1376" s="229"/>
      <c r="BJ1376" s="27"/>
      <c r="BK1376" s="27"/>
      <c r="BL1376" s="26"/>
      <c r="BM1376" s="27"/>
      <c r="BN1376" s="23"/>
      <c r="BO1376" s="23"/>
      <c r="BP1376" s="23"/>
      <c r="BQ1376" s="23"/>
      <c r="BR1376" s="27"/>
      <c r="BS1376" s="27"/>
      <c r="BT1376" s="78"/>
      <c r="BU1376" s="229"/>
      <c r="BV1376" s="229"/>
      <c r="BW1376" s="27"/>
      <c r="BX1376" s="27"/>
      <c r="BY1376" s="23"/>
      <c r="BZ1376" s="23"/>
      <c r="CA1376" s="23"/>
      <c r="CB1376" s="27"/>
      <c r="CC1376" s="78"/>
      <c r="CD1376" s="229"/>
      <c r="CE1376" s="229"/>
      <c r="CF1376" s="23"/>
      <c r="CG1376" s="27"/>
      <c r="CH1376" s="23"/>
      <c r="CI1376" s="23"/>
      <c r="CJ1376" s="23"/>
      <c r="CK1376" s="23"/>
      <c r="CL1376" s="23"/>
      <c r="CM1376" s="23"/>
      <c r="CN1376" s="23"/>
      <c r="CO1376" s="23"/>
      <c r="CP1376" s="26"/>
      <c r="CQ1376" s="23"/>
      <c r="CR1376" s="23"/>
      <c r="CS1376" s="23"/>
      <c r="CT1376" s="23"/>
      <c r="CU1376" s="23"/>
      <c r="CV1376" s="23"/>
      <c r="CW1376" s="23"/>
      <c r="CX1376" s="23"/>
      <c r="CY1376" s="23"/>
      <c r="CZ1376" s="61"/>
      <c r="DA1376" s="23"/>
      <c r="DB1376" s="23"/>
      <c r="DC1376" s="23"/>
      <c r="DD1376" s="23"/>
      <c r="DE1376" s="23"/>
      <c r="DF1376" s="23"/>
      <c r="DG1376" s="79"/>
      <c r="DH1376" s="80"/>
      <c r="DI1376" s="79"/>
      <c r="DJ1376" s="81"/>
      <c r="DK1376" s="47"/>
      <c r="DL1376" s="47"/>
      <c r="DM1376" s="47"/>
      <c r="DN1376" s="23"/>
      <c r="DO1376" s="23"/>
    </row>
    <row r="1377" spans="2:127" ht="15" customHeight="1" x14ac:dyDescent="0.3">
      <c r="B1377" s="5"/>
      <c r="C1377" s="5"/>
      <c r="D1377" s="5"/>
      <c r="E1377" s="23"/>
      <c r="F1377" s="23"/>
      <c r="G1377" s="23"/>
      <c r="H1377" s="23"/>
      <c r="I1377" s="23"/>
      <c r="J1377" s="24"/>
      <c r="K1377" s="23"/>
      <c r="L1377" s="24"/>
      <c r="M1377" s="24"/>
      <c r="N1377" s="23"/>
      <c r="O1377" s="23"/>
      <c r="P1377" s="23"/>
      <c r="Q1377" s="23"/>
      <c r="R1377" s="23"/>
      <c r="S1377" s="23"/>
      <c r="T1377" s="23"/>
      <c r="U1377" s="23"/>
      <c r="V1377" s="23"/>
      <c r="W1377" s="29"/>
      <c r="X1377" s="23"/>
      <c r="Y1377" s="23"/>
      <c r="Z1377" s="23"/>
      <c r="AA1377" s="23"/>
      <c r="AB1377" s="23"/>
      <c r="AC1377" s="23"/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7"/>
      <c r="AV1377" s="27"/>
      <c r="AW1377" s="27"/>
      <c r="AX1377" s="28"/>
      <c r="AY1377" s="28"/>
      <c r="AZ1377" s="28"/>
      <c r="BA1377" s="28"/>
      <c r="BB1377" s="28"/>
      <c r="BC1377" s="28"/>
      <c r="BD1377" s="23"/>
      <c r="BE1377" s="72"/>
      <c r="BF1377" s="72"/>
      <c r="BG1377" s="72"/>
      <c r="BH1377" s="229"/>
      <c r="BI1377" s="229"/>
      <c r="BJ1377" s="27"/>
      <c r="BK1377" s="27"/>
      <c r="BL1377" s="26"/>
      <c r="BM1377" s="27"/>
      <c r="BN1377" s="23"/>
      <c r="BO1377" s="23"/>
      <c r="BP1377" s="23"/>
      <c r="BQ1377" s="23"/>
      <c r="BR1377" s="27"/>
      <c r="BS1377" s="27"/>
      <c r="BT1377" s="78"/>
      <c r="BU1377" s="229"/>
      <c r="BV1377" s="229"/>
      <c r="BW1377" s="27"/>
      <c r="BX1377" s="27"/>
      <c r="BY1377" s="23"/>
      <c r="BZ1377" s="23"/>
      <c r="CA1377" s="23"/>
      <c r="CB1377" s="27"/>
      <c r="CC1377" s="78"/>
      <c r="CD1377" s="229"/>
      <c r="CE1377" s="229"/>
      <c r="CF1377" s="23"/>
      <c r="CG1377" s="27"/>
      <c r="CH1377" s="23"/>
      <c r="CI1377" s="23"/>
      <c r="CJ1377" s="23"/>
      <c r="CK1377" s="23"/>
      <c r="CL1377" s="23"/>
      <c r="CM1377" s="23"/>
      <c r="CN1377" s="23"/>
      <c r="CO1377" s="23"/>
      <c r="CP1377" s="26"/>
      <c r="CQ1377" s="23"/>
      <c r="CR1377" s="23"/>
      <c r="CS1377" s="23"/>
      <c r="CT1377" s="23"/>
      <c r="CU1377" s="23"/>
      <c r="CV1377" s="23"/>
      <c r="CW1377" s="23"/>
      <c r="CX1377" s="23"/>
      <c r="CY1377" s="23"/>
      <c r="CZ1377" s="61"/>
      <c r="DA1377" s="23"/>
      <c r="DB1377" s="23"/>
      <c r="DC1377" s="23"/>
      <c r="DD1377" s="23"/>
      <c r="DE1377" s="23"/>
      <c r="DF1377" s="23"/>
      <c r="DG1377" s="79"/>
      <c r="DH1377" s="80"/>
      <c r="DI1377" s="79"/>
      <c r="DJ1377" s="81"/>
      <c r="DK1377" s="47"/>
      <c r="DL1377" s="47"/>
      <c r="DM1377" s="47"/>
      <c r="DN1377" s="23"/>
      <c r="DO1377" s="23"/>
    </row>
    <row r="1378" spans="2:127" ht="15" customHeight="1" x14ac:dyDescent="0.3">
      <c r="B1378" s="5"/>
      <c r="C1378" s="5"/>
      <c r="D1378" s="5"/>
      <c r="E1378" s="23"/>
      <c r="F1378" s="23"/>
      <c r="G1378" s="23"/>
      <c r="H1378" s="23"/>
      <c r="I1378" s="23"/>
      <c r="J1378" s="24"/>
      <c r="K1378" s="23"/>
      <c r="L1378" s="24"/>
      <c r="M1378" s="24"/>
      <c r="N1378" s="23"/>
      <c r="O1378" s="23"/>
      <c r="P1378" s="23"/>
      <c r="Q1378" s="23"/>
      <c r="R1378" s="23"/>
      <c r="S1378" s="23"/>
      <c r="T1378" s="23"/>
      <c r="U1378" s="23"/>
      <c r="V1378" s="23"/>
      <c r="W1378" s="29"/>
      <c r="X1378" s="23"/>
      <c r="Y1378" s="23"/>
      <c r="Z1378" s="23"/>
      <c r="AA1378" s="23"/>
      <c r="AB1378" s="23"/>
      <c r="AC1378" s="23"/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7"/>
      <c r="AV1378" s="27"/>
      <c r="AW1378" s="27"/>
      <c r="AX1378" s="28"/>
      <c r="AY1378" s="28"/>
      <c r="AZ1378" s="28"/>
      <c r="BA1378" s="28"/>
      <c r="BB1378" s="28"/>
      <c r="BC1378" s="28"/>
      <c r="BD1378" s="23"/>
      <c r="BE1378" s="72"/>
      <c r="BF1378" s="72"/>
      <c r="BG1378" s="72"/>
      <c r="BH1378" s="229"/>
      <c r="BI1378" s="229"/>
      <c r="BJ1378" s="27"/>
      <c r="BK1378" s="27"/>
      <c r="BL1378" s="26"/>
      <c r="BM1378" s="27"/>
      <c r="BN1378" s="23"/>
      <c r="BO1378" s="23"/>
      <c r="BP1378" s="23"/>
      <c r="BQ1378" s="23"/>
      <c r="BR1378" s="27"/>
      <c r="BS1378" s="27"/>
      <c r="BT1378" s="78"/>
      <c r="BU1378" s="229"/>
      <c r="BV1378" s="229"/>
      <c r="BW1378" s="27"/>
      <c r="BX1378" s="27"/>
      <c r="BY1378" s="23"/>
      <c r="BZ1378" s="23"/>
      <c r="CA1378" s="23"/>
      <c r="CB1378" s="27"/>
      <c r="CC1378" s="78"/>
      <c r="CD1378" s="229"/>
      <c r="CE1378" s="229"/>
      <c r="CF1378" s="23"/>
      <c r="CG1378" s="27"/>
      <c r="CH1378" s="23"/>
      <c r="CI1378" s="23"/>
      <c r="CJ1378" s="23"/>
      <c r="CK1378" s="23"/>
      <c r="CL1378" s="23"/>
      <c r="CM1378" s="23"/>
      <c r="CN1378" s="23"/>
      <c r="CO1378" s="23"/>
      <c r="CP1378" s="26"/>
      <c r="CQ1378" s="23"/>
      <c r="CR1378" s="23"/>
      <c r="CS1378" s="23"/>
      <c r="CT1378" s="23"/>
      <c r="CU1378" s="23"/>
      <c r="CV1378" s="23"/>
      <c r="CW1378" s="23"/>
      <c r="CX1378" s="23"/>
      <c r="CY1378" s="23"/>
      <c r="CZ1378" s="61"/>
      <c r="DA1378" s="23"/>
      <c r="DB1378" s="23"/>
      <c r="DC1378" s="23"/>
      <c r="DD1378" s="23"/>
      <c r="DE1378" s="23"/>
      <c r="DF1378" s="23"/>
      <c r="DG1378" s="79"/>
      <c r="DH1378" s="80"/>
      <c r="DI1378" s="79"/>
      <c r="DJ1378" s="81"/>
      <c r="DK1378" s="47"/>
      <c r="DL1378" s="47"/>
      <c r="DM1378" s="47"/>
      <c r="DN1378" s="23"/>
      <c r="DO1378" s="23"/>
    </row>
    <row r="1379" spans="2:127" ht="15" customHeight="1" x14ac:dyDescent="0.3">
      <c r="B1379" s="5"/>
      <c r="C1379" s="5"/>
      <c r="D1379" s="5"/>
      <c r="E1379" s="23"/>
      <c r="F1379" s="23"/>
      <c r="G1379" s="23"/>
      <c r="H1379" s="23"/>
      <c r="I1379" s="23"/>
      <c r="J1379" s="24"/>
      <c r="K1379" s="23"/>
      <c r="L1379" s="24"/>
      <c r="M1379" s="24"/>
      <c r="N1379" s="23"/>
      <c r="O1379" s="23"/>
      <c r="P1379" s="23"/>
      <c r="Q1379" s="23"/>
      <c r="R1379" s="23"/>
      <c r="S1379" s="23"/>
      <c r="T1379" s="23"/>
      <c r="U1379" s="23"/>
      <c r="V1379" s="23"/>
      <c r="W1379" s="29"/>
      <c r="X1379" s="23"/>
      <c r="Y1379" s="23"/>
      <c r="Z1379" s="23"/>
      <c r="AA1379" s="23"/>
      <c r="AB1379" s="23"/>
      <c r="AC1379" s="23"/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7"/>
      <c r="AV1379" s="27"/>
      <c r="AW1379" s="27"/>
      <c r="AX1379" s="28"/>
      <c r="AY1379" s="28"/>
      <c r="AZ1379" s="28"/>
      <c r="BA1379" s="28"/>
      <c r="BB1379" s="28"/>
      <c r="BC1379" s="28"/>
      <c r="BD1379" s="23"/>
      <c r="BE1379" s="72"/>
      <c r="BF1379" s="72"/>
      <c r="BG1379" s="72"/>
      <c r="BH1379" s="229"/>
      <c r="BI1379" s="229"/>
      <c r="BJ1379" s="27"/>
      <c r="BK1379" s="27"/>
      <c r="BL1379" s="26"/>
      <c r="BM1379" s="27"/>
      <c r="BN1379" s="23"/>
      <c r="BO1379" s="23"/>
      <c r="BP1379" s="23"/>
      <c r="BQ1379" s="23"/>
      <c r="BR1379" s="27"/>
      <c r="BS1379" s="27"/>
      <c r="BT1379" s="78"/>
      <c r="BU1379" s="229"/>
      <c r="BV1379" s="229"/>
      <c r="BW1379" s="27"/>
      <c r="BX1379" s="27"/>
      <c r="BY1379" s="23"/>
      <c r="BZ1379" s="23"/>
      <c r="CA1379" s="23"/>
      <c r="CB1379" s="27"/>
      <c r="CC1379" s="78"/>
      <c r="CD1379" s="229"/>
      <c r="CE1379" s="229"/>
      <c r="CF1379" s="23"/>
      <c r="CG1379" s="27"/>
      <c r="CH1379" s="23"/>
      <c r="CI1379" s="23"/>
      <c r="CJ1379" s="23"/>
      <c r="CK1379" s="23"/>
      <c r="CL1379" s="23"/>
      <c r="CM1379" s="23"/>
      <c r="CN1379" s="23"/>
      <c r="CO1379" s="23"/>
      <c r="CP1379" s="26"/>
      <c r="CQ1379" s="23"/>
      <c r="CR1379" s="23"/>
      <c r="CS1379" s="23"/>
      <c r="CT1379" s="23"/>
      <c r="CU1379" s="23"/>
      <c r="CV1379" s="23"/>
      <c r="CW1379" s="23"/>
      <c r="CX1379" s="23"/>
      <c r="CY1379" s="23"/>
      <c r="CZ1379" s="61"/>
      <c r="DA1379" s="23"/>
      <c r="DB1379" s="23"/>
      <c r="DC1379" s="23"/>
      <c r="DD1379" s="23"/>
      <c r="DE1379" s="23"/>
      <c r="DF1379" s="23"/>
      <c r="DG1379" s="79"/>
      <c r="DH1379" s="80"/>
      <c r="DI1379" s="79"/>
      <c r="DJ1379" s="81"/>
      <c r="DK1379" s="47"/>
      <c r="DL1379" s="47"/>
      <c r="DM1379" s="47"/>
      <c r="DN1379" s="23"/>
      <c r="DO1379" s="23"/>
    </row>
    <row r="1380" spans="2:127" ht="15" customHeight="1" x14ac:dyDescent="0.3">
      <c r="B1380" s="5"/>
      <c r="C1380" s="5"/>
      <c r="D1380" s="5"/>
      <c r="E1380" s="23"/>
      <c r="F1380" s="23"/>
      <c r="G1380" s="23"/>
      <c r="H1380" s="23"/>
      <c r="I1380" s="23"/>
      <c r="J1380" s="24"/>
      <c r="K1380" s="23"/>
      <c r="L1380" s="24"/>
      <c r="M1380" s="24"/>
      <c r="N1380" s="23"/>
      <c r="O1380" s="23"/>
      <c r="P1380" s="23"/>
      <c r="Q1380" s="23"/>
      <c r="R1380" s="23"/>
      <c r="S1380" s="23"/>
      <c r="T1380" s="23"/>
      <c r="U1380" s="23"/>
      <c r="V1380" s="23"/>
      <c r="W1380" s="29"/>
      <c r="X1380" s="23"/>
      <c r="Y1380" s="23"/>
      <c r="Z1380" s="23"/>
      <c r="AA1380" s="23"/>
      <c r="AB1380" s="23"/>
      <c r="AC1380" s="23"/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7"/>
      <c r="AV1380" s="27"/>
      <c r="AW1380" s="27"/>
      <c r="AX1380" s="28"/>
      <c r="AY1380" s="28"/>
      <c r="AZ1380" s="28"/>
      <c r="BA1380" s="28"/>
      <c r="BB1380" s="28"/>
      <c r="BC1380" s="28"/>
      <c r="BD1380" s="23"/>
      <c r="BE1380" s="72"/>
      <c r="BF1380" s="72"/>
      <c r="BG1380" s="72"/>
      <c r="BH1380" s="229"/>
      <c r="BI1380" s="229"/>
      <c r="BJ1380" s="27"/>
      <c r="BK1380" s="27"/>
      <c r="BL1380" s="26"/>
      <c r="BM1380" s="27"/>
      <c r="BN1380" s="23"/>
      <c r="BO1380" s="23"/>
      <c r="BP1380" s="23"/>
      <c r="BQ1380" s="23"/>
      <c r="BR1380" s="27"/>
      <c r="BS1380" s="27"/>
      <c r="BT1380" s="78"/>
      <c r="BU1380" s="229"/>
      <c r="BV1380" s="229"/>
      <c r="BW1380" s="27"/>
      <c r="BX1380" s="27"/>
      <c r="BY1380" s="23"/>
      <c r="BZ1380" s="23"/>
      <c r="CA1380" s="23"/>
      <c r="CB1380" s="27"/>
      <c r="CC1380" s="78"/>
      <c r="CD1380" s="230"/>
      <c r="CE1380" s="229"/>
      <c r="CF1380" s="23"/>
      <c r="CG1380" s="27"/>
      <c r="CH1380" s="23"/>
      <c r="CI1380" s="23"/>
      <c r="CJ1380" s="23"/>
      <c r="CK1380" s="23"/>
      <c r="CL1380" s="23"/>
      <c r="CM1380" s="23"/>
      <c r="CN1380" s="23"/>
      <c r="CO1380" s="23"/>
      <c r="CP1380" s="26"/>
      <c r="CQ1380" s="23"/>
      <c r="CR1380" s="23"/>
      <c r="CS1380" s="23"/>
      <c r="CT1380" s="23"/>
      <c r="CU1380" s="23"/>
      <c r="CV1380" s="23"/>
      <c r="CW1380" s="23"/>
      <c r="CX1380" s="23"/>
      <c r="CY1380" s="23"/>
      <c r="CZ1380" s="61"/>
      <c r="DA1380" s="23"/>
      <c r="DB1380" s="23"/>
      <c r="DC1380" s="23"/>
      <c r="DD1380" s="23"/>
      <c r="DE1380" s="23"/>
      <c r="DF1380" s="23"/>
      <c r="DG1380" s="79"/>
      <c r="DH1380" s="80"/>
      <c r="DI1380" s="79"/>
      <c r="DJ1380" s="81"/>
      <c r="DK1380" s="47"/>
      <c r="DL1380" s="47"/>
      <c r="DM1380" s="47"/>
      <c r="DN1380" s="23"/>
      <c r="DO1380" s="23"/>
    </row>
    <row r="1381" spans="2:127" ht="15" customHeight="1" x14ac:dyDescent="0.3">
      <c r="B1381" s="5"/>
      <c r="C1381" s="5"/>
      <c r="D1381" s="5"/>
      <c r="E1381" s="23"/>
      <c r="F1381" s="23"/>
      <c r="G1381" s="23"/>
      <c r="H1381" s="23"/>
      <c r="I1381" s="23"/>
      <c r="J1381" s="24"/>
      <c r="K1381" s="23"/>
      <c r="L1381" s="24"/>
      <c r="M1381" s="24"/>
      <c r="N1381" s="23"/>
      <c r="O1381" s="23"/>
      <c r="P1381" s="23"/>
      <c r="Q1381" s="23"/>
      <c r="R1381" s="23"/>
      <c r="S1381" s="23"/>
      <c r="T1381" s="23"/>
      <c r="U1381" s="23"/>
      <c r="V1381" s="23"/>
      <c r="W1381" s="29"/>
      <c r="X1381" s="23"/>
      <c r="Y1381" s="23"/>
      <c r="Z1381" s="23"/>
      <c r="AA1381" s="23"/>
      <c r="AB1381" s="23"/>
      <c r="AC1381" s="23"/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7"/>
      <c r="AV1381" s="27"/>
      <c r="AW1381" s="27"/>
      <c r="AX1381" s="28"/>
      <c r="AY1381" s="28"/>
      <c r="AZ1381" s="28"/>
      <c r="BA1381" s="28"/>
      <c r="BB1381" s="28"/>
      <c r="BC1381" s="28"/>
      <c r="BD1381" s="23"/>
      <c r="BE1381" s="72"/>
      <c r="BF1381" s="72"/>
      <c r="BG1381" s="72"/>
      <c r="BH1381" s="229"/>
      <c r="BI1381" s="229"/>
      <c r="BJ1381" s="27"/>
      <c r="BK1381" s="27"/>
      <c r="BL1381" s="26"/>
      <c r="BM1381" s="27"/>
      <c r="BN1381" s="23"/>
      <c r="BO1381" s="23"/>
      <c r="BP1381" s="23"/>
      <c r="BQ1381" s="23"/>
      <c r="BR1381" s="27"/>
      <c r="BS1381" s="27"/>
      <c r="BT1381" s="78"/>
      <c r="BU1381" s="229"/>
      <c r="BV1381" s="229"/>
      <c r="BW1381" s="27"/>
      <c r="BX1381" s="27"/>
      <c r="BY1381" s="23"/>
      <c r="BZ1381" s="23"/>
      <c r="CA1381" s="23"/>
      <c r="CB1381" s="27"/>
      <c r="CC1381" s="78"/>
      <c r="CD1381" s="229"/>
      <c r="CE1381" s="229"/>
      <c r="CF1381" s="23"/>
      <c r="CG1381" s="27"/>
      <c r="CH1381" s="23"/>
      <c r="CI1381" s="23"/>
      <c r="CJ1381" s="23"/>
      <c r="CK1381" s="23"/>
      <c r="CL1381" s="23"/>
      <c r="CM1381" s="23"/>
      <c r="CN1381" s="23"/>
      <c r="CO1381" s="23"/>
      <c r="CP1381" s="26"/>
      <c r="CQ1381" s="23"/>
      <c r="CR1381" s="23"/>
      <c r="CS1381" s="23"/>
      <c r="CT1381" s="23"/>
      <c r="CU1381" s="23"/>
      <c r="CV1381" s="23"/>
      <c r="CW1381" s="23"/>
      <c r="CX1381" s="23"/>
      <c r="CY1381" s="23"/>
      <c r="CZ1381" s="61"/>
      <c r="DA1381" s="23"/>
      <c r="DB1381" s="23"/>
      <c r="DC1381" s="23"/>
      <c r="DD1381" s="23"/>
      <c r="DE1381" s="23"/>
      <c r="DF1381" s="23"/>
      <c r="DG1381" s="79"/>
      <c r="DH1381" s="80"/>
      <c r="DI1381" s="79"/>
      <c r="DJ1381" s="81"/>
      <c r="DK1381" s="47"/>
      <c r="DL1381" s="47"/>
      <c r="DM1381" s="47"/>
      <c r="DN1381" s="23"/>
      <c r="DO1381" s="23"/>
    </row>
    <row r="1382" spans="2:127" ht="15" customHeight="1" x14ac:dyDescent="0.3">
      <c r="B1382" s="5"/>
      <c r="C1382" s="5"/>
      <c r="D1382" s="5"/>
      <c r="E1382" s="23"/>
      <c r="F1382" s="23"/>
      <c r="G1382" s="23"/>
      <c r="H1382" s="23"/>
      <c r="I1382" s="23"/>
      <c r="J1382" s="24"/>
      <c r="K1382" s="23"/>
      <c r="L1382" s="24"/>
      <c r="M1382" s="24"/>
      <c r="N1382" s="23"/>
      <c r="O1382" s="23"/>
      <c r="P1382" s="23"/>
      <c r="Q1382" s="23"/>
      <c r="R1382" s="23"/>
      <c r="S1382" s="23"/>
      <c r="T1382" s="23"/>
      <c r="U1382" s="23"/>
      <c r="V1382" s="23"/>
      <c r="W1382" s="29"/>
      <c r="X1382" s="23"/>
      <c r="Y1382" s="23"/>
      <c r="Z1382" s="23"/>
      <c r="AA1382" s="23"/>
      <c r="AB1382" s="23"/>
      <c r="AC1382" s="23"/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7"/>
      <c r="AV1382" s="27"/>
      <c r="AW1382" s="27"/>
      <c r="AX1382" s="28"/>
      <c r="AY1382" s="28"/>
      <c r="AZ1382" s="28"/>
      <c r="BA1382" s="28"/>
      <c r="BB1382" s="28"/>
      <c r="BC1382" s="28"/>
      <c r="BD1382" s="23"/>
      <c r="BE1382" s="72"/>
      <c r="BF1382" s="72"/>
      <c r="BG1382" s="72"/>
      <c r="BH1382" s="229"/>
      <c r="BI1382" s="229"/>
      <c r="BJ1382" s="27"/>
      <c r="BK1382" s="27"/>
      <c r="BL1382" s="26"/>
      <c r="BM1382" s="27"/>
      <c r="BN1382" s="23"/>
      <c r="BO1382" s="23"/>
      <c r="BP1382" s="23"/>
      <c r="BQ1382" s="23"/>
      <c r="BR1382" s="27"/>
      <c r="BS1382" s="27"/>
      <c r="BT1382" s="78"/>
      <c r="BU1382" s="229"/>
      <c r="BV1382" s="229"/>
      <c r="BW1382" s="27"/>
      <c r="BX1382" s="27"/>
      <c r="BY1382" s="23"/>
      <c r="BZ1382" s="23"/>
      <c r="CA1382" s="23"/>
      <c r="CB1382" s="27"/>
      <c r="CC1382" s="78"/>
      <c r="CD1382" s="227"/>
      <c r="CE1382" s="227"/>
      <c r="CF1382" s="23"/>
      <c r="CG1382" s="27"/>
      <c r="CH1382" s="23"/>
      <c r="CI1382" s="23"/>
      <c r="CJ1382" s="23"/>
      <c r="CK1382" s="23"/>
      <c r="CL1382" s="23"/>
      <c r="CM1382" s="23"/>
      <c r="CN1382" s="23"/>
      <c r="CO1382" s="23"/>
      <c r="CP1382" s="26"/>
      <c r="CQ1382" s="23"/>
      <c r="CR1382" s="23"/>
      <c r="CS1382" s="23"/>
      <c r="CT1382" s="23"/>
      <c r="CU1382" s="23"/>
      <c r="CV1382" s="23"/>
      <c r="CW1382" s="23"/>
      <c r="CX1382" s="23"/>
      <c r="CY1382" s="23"/>
      <c r="CZ1382" s="61"/>
      <c r="DA1382" s="23"/>
      <c r="DB1382" s="23"/>
      <c r="DC1382" s="23"/>
      <c r="DD1382" s="85"/>
      <c r="DE1382" s="23"/>
      <c r="DF1382" s="23"/>
      <c r="DG1382" s="79"/>
      <c r="DH1382" s="80"/>
      <c r="DI1382" s="79"/>
      <c r="DJ1382" s="81"/>
      <c r="DK1382" s="47"/>
      <c r="DL1382" s="47"/>
      <c r="DM1382" s="47"/>
      <c r="DN1382" s="23"/>
      <c r="DO1382" s="23"/>
    </row>
    <row r="1383" spans="2:127" ht="15" customHeight="1" x14ac:dyDescent="0.3">
      <c r="B1383" s="5"/>
      <c r="C1383" s="5"/>
      <c r="D1383" s="5"/>
      <c r="E1383" s="23"/>
      <c r="F1383" s="23"/>
      <c r="G1383" s="23"/>
      <c r="H1383" s="23"/>
      <c r="I1383" s="23"/>
      <c r="J1383" s="24"/>
      <c r="K1383" s="23"/>
      <c r="L1383" s="24"/>
      <c r="M1383" s="24"/>
      <c r="N1383" s="23"/>
      <c r="O1383" s="23"/>
      <c r="P1383" s="23"/>
      <c r="Q1383" s="23"/>
      <c r="R1383" s="23"/>
      <c r="S1383" s="30"/>
      <c r="T1383" s="23"/>
      <c r="U1383" s="23"/>
      <c r="V1383" s="23"/>
      <c r="W1383" s="23"/>
      <c r="X1383" s="23"/>
      <c r="Y1383" s="23"/>
      <c r="Z1383" s="23"/>
      <c r="AA1383" s="23"/>
      <c r="AB1383" s="23"/>
      <c r="AC1383" s="23"/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7"/>
      <c r="AV1383" s="27"/>
      <c r="AW1383" s="27"/>
      <c r="AX1383" s="28"/>
      <c r="AY1383" s="28"/>
      <c r="AZ1383" s="28"/>
      <c r="BA1383" s="28"/>
      <c r="BB1383" s="28"/>
      <c r="BC1383" s="28"/>
      <c r="BD1383" s="23"/>
      <c r="BE1383" s="72"/>
      <c r="BF1383" s="72"/>
      <c r="BG1383" s="72"/>
      <c r="BH1383" s="227"/>
      <c r="BI1383" s="229"/>
      <c r="BJ1383" s="27"/>
      <c r="BK1383" s="27"/>
      <c r="BL1383" s="26"/>
      <c r="BM1383" s="27"/>
      <c r="BN1383" s="23"/>
      <c r="BO1383" s="23"/>
      <c r="BP1383" s="23"/>
      <c r="BQ1383" s="23"/>
      <c r="BR1383" s="27"/>
      <c r="BS1383" s="27"/>
      <c r="BT1383" s="78"/>
      <c r="BU1383" s="229"/>
      <c r="BV1383" s="229"/>
      <c r="BW1383" s="27"/>
      <c r="BX1383" s="27"/>
      <c r="BY1383" s="23"/>
      <c r="BZ1383" s="23"/>
      <c r="CA1383" s="23"/>
      <c r="CB1383" s="27"/>
      <c r="CC1383" s="78"/>
      <c r="CD1383" s="229"/>
      <c r="CE1383" s="229"/>
      <c r="CF1383" s="23"/>
      <c r="CG1383" s="27"/>
      <c r="CH1383" s="23"/>
      <c r="CI1383" s="23"/>
      <c r="CJ1383" s="23"/>
      <c r="CK1383" s="23"/>
      <c r="CL1383" s="23"/>
      <c r="CM1383" s="23"/>
      <c r="CN1383" s="23"/>
      <c r="CO1383" s="23"/>
      <c r="CP1383" s="26"/>
      <c r="CQ1383" s="23"/>
      <c r="CR1383" s="23"/>
      <c r="CS1383" s="23"/>
      <c r="CT1383" s="23"/>
      <c r="CU1383" s="23"/>
      <c r="CV1383" s="23"/>
      <c r="CW1383" s="23"/>
      <c r="CX1383" s="23"/>
      <c r="CY1383" s="23"/>
      <c r="CZ1383" s="61"/>
      <c r="DA1383" s="23"/>
      <c r="DB1383" s="23"/>
      <c r="DC1383" s="23"/>
      <c r="DD1383" s="23"/>
      <c r="DE1383" s="23"/>
      <c r="DF1383" s="23"/>
      <c r="DG1383" s="79"/>
      <c r="DH1383" s="80"/>
      <c r="DI1383" s="79"/>
      <c r="DJ1383" s="81"/>
      <c r="DK1383" s="47"/>
      <c r="DL1383" s="47"/>
      <c r="DM1383" s="47"/>
      <c r="DN1383" s="23"/>
      <c r="DO1383" s="23"/>
    </row>
    <row r="1384" spans="2:127" ht="15" customHeight="1" x14ac:dyDescent="0.3">
      <c r="B1384" s="5"/>
      <c r="C1384" s="5"/>
      <c r="D1384" s="5"/>
      <c r="E1384" s="23"/>
      <c r="F1384" s="23"/>
      <c r="G1384" s="23"/>
      <c r="H1384" s="23"/>
      <c r="I1384" s="23"/>
      <c r="J1384" s="24"/>
      <c r="K1384" s="23"/>
      <c r="L1384" s="24"/>
      <c r="M1384" s="24"/>
      <c r="N1384" s="23"/>
      <c r="O1384" s="23"/>
      <c r="P1384" s="23"/>
      <c r="Q1384" s="23"/>
      <c r="R1384" s="23"/>
      <c r="S1384" s="30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7"/>
      <c r="AV1384" s="27"/>
      <c r="AW1384" s="27"/>
      <c r="AX1384" s="28"/>
      <c r="AY1384" s="28"/>
      <c r="AZ1384" s="28"/>
      <c r="BA1384" s="28"/>
      <c r="BB1384" s="28"/>
      <c r="BC1384" s="28"/>
      <c r="BD1384" s="23"/>
      <c r="BE1384" s="72"/>
      <c r="BF1384" s="72"/>
      <c r="BG1384" s="72"/>
      <c r="BH1384" s="229"/>
      <c r="BI1384" s="229"/>
      <c r="BJ1384" s="27"/>
      <c r="BK1384" s="27"/>
      <c r="BL1384" s="26"/>
      <c r="BM1384" s="27"/>
      <c r="BN1384" s="23"/>
      <c r="BO1384" s="23"/>
      <c r="BP1384" s="23"/>
      <c r="BQ1384" s="23"/>
      <c r="BR1384" s="27"/>
      <c r="BS1384" s="27"/>
      <c r="BT1384" s="78"/>
      <c r="BU1384" s="229"/>
      <c r="BV1384" s="229"/>
      <c r="BW1384" s="27"/>
      <c r="BX1384" s="27"/>
      <c r="BY1384" s="23"/>
      <c r="BZ1384" s="23"/>
      <c r="CA1384" s="23"/>
      <c r="CB1384" s="27"/>
      <c r="CC1384" s="78"/>
      <c r="CD1384" s="229"/>
      <c r="CE1384" s="229"/>
      <c r="CF1384" s="23"/>
      <c r="CG1384" s="27"/>
      <c r="CH1384" s="23"/>
      <c r="CI1384" s="23"/>
      <c r="CJ1384" s="23"/>
      <c r="CK1384" s="23"/>
      <c r="CL1384" s="23"/>
      <c r="CM1384" s="23"/>
      <c r="CN1384" s="23"/>
      <c r="CO1384" s="23"/>
      <c r="CP1384" s="26"/>
      <c r="CQ1384" s="23"/>
      <c r="CR1384" s="23"/>
      <c r="CS1384" s="23"/>
      <c r="CT1384" s="23"/>
      <c r="CU1384" s="23"/>
      <c r="CV1384" s="23"/>
      <c r="CW1384" s="23"/>
      <c r="CX1384" s="23"/>
      <c r="CY1384" s="23"/>
      <c r="CZ1384" s="61"/>
      <c r="DA1384" s="23"/>
      <c r="DB1384" s="23"/>
      <c r="DC1384" s="23"/>
      <c r="DD1384" s="23"/>
      <c r="DE1384" s="23"/>
      <c r="DF1384" s="23"/>
      <c r="DG1384" s="79"/>
      <c r="DH1384" s="80"/>
      <c r="DI1384" s="79"/>
      <c r="DJ1384" s="81"/>
      <c r="DK1384" s="47"/>
      <c r="DL1384" s="47"/>
      <c r="DM1384" s="47"/>
      <c r="DN1384" s="23"/>
      <c r="DO1384" s="23"/>
    </row>
    <row r="1385" spans="2:127" ht="15" customHeight="1" x14ac:dyDescent="0.3">
      <c r="B1385" s="5"/>
      <c r="C1385" s="5"/>
      <c r="D1385" s="5"/>
      <c r="E1385" s="23"/>
      <c r="F1385" s="23"/>
      <c r="G1385" s="23"/>
      <c r="H1385" s="23"/>
      <c r="I1385" s="23"/>
      <c r="J1385" s="24"/>
      <c r="K1385" s="23"/>
      <c r="L1385" s="24"/>
      <c r="M1385" s="24"/>
      <c r="N1385" s="23"/>
      <c r="O1385" s="23"/>
      <c r="P1385" s="23"/>
      <c r="Q1385" s="23"/>
      <c r="R1385" s="23"/>
      <c r="S1385" s="30"/>
      <c r="T1385" s="23"/>
      <c r="U1385" s="23"/>
      <c r="V1385" s="23"/>
      <c r="W1385" s="23"/>
      <c r="X1385" s="23"/>
      <c r="Y1385" s="23"/>
      <c r="Z1385" s="23"/>
      <c r="AA1385" s="23"/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7"/>
      <c r="AV1385" s="27"/>
      <c r="AW1385" s="27"/>
      <c r="AX1385" s="28"/>
      <c r="AY1385" s="28"/>
      <c r="AZ1385" s="28"/>
      <c r="BA1385" s="28"/>
      <c r="BB1385" s="28"/>
      <c r="BC1385" s="28"/>
      <c r="BD1385" s="23"/>
      <c r="BE1385" s="72"/>
      <c r="BF1385" s="72"/>
      <c r="BG1385" s="72"/>
      <c r="BH1385" s="229"/>
      <c r="BI1385" s="229"/>
      <c r="BJ1385" s="27"/>
      <c r="BK1385" s="27"/>
      <c r="BL1385" s="26"/>
      <c r="BM1385" s="27"/>
      <c r="BN1385" s="23"/>
      <c r="BO1385" s="23"/>
      <c r="BP1385" s="23"/>
      <c r="BQ1385" s="23"/>
      <c r="BR1385" s="27"/>
      <c r="BS1385" s="27"/>
      <c r="BT1385" s="78"/>
      <c r="BU1385" s="229"/>
      <c r="BV1385" s="229"/>
      <c r="BW1385" s="27"/>
      <c r="BX1385" s="27"/>
      <c r="BY1385" s="23"/>
      <c r="BZ1385" s="23"/>
      <c r="CA1385" s="23"/>
      <c r="CB1385" s="27"/>
      <c r="CC1385" s="78"/>
      <c r="CD1385" s="229"/>
      <c r="CE1385" s="229"/>
      <c r="CF1385" s="23"/>
      <c r="CG1385" s="27"/>
      <c r="CH1385" s="23"/>
      <c r="CI1385" s="23"/>
      <c r="CJ1385" s="23"/>
      <c r="CK1385" s="23"/>
      <c r="CL1385" s="23"/>
      <c r="CM1385" s="23"/>
      <c r="CN1385" s="23"/>
      <c r="CO1385" s="23"/>
      <c r="CP1385" s="26"/>
      <c r="CQ1385" s="23"/>
      <c r="CR1385" s="23"/>
      <c r="CS1385" s="23"/>
      <c r="CT1385" s="23"/>
      <c r="CU1385" s="23"/>
      <c r="CV1385" s="23"/>
      <c r="CW1385" s="23"/>
      <c r="CX1385" s="23"/>
      <c r="CY1385" s="23"/>
      <c r="CZ1385" s="61"/>
      <c r="DA1385" s="23"/>
      <c r="DB1385" s="23"/>
      <c r="DC1385" s="23"/>
      <c r="DD1385" s="23"/>
      <c r="DE1385" s="23"/>
      <c r="DF1385" s="23"/>
      <c r="DG1385" s="79"/>
      <c r="DH1385" s="80"/>
      <c r="DI1385" s="79"/>
      <c r="DJ1385" s="81"/>
      <c r="DK1385" s="47"/>
      <c r="DL1385" s="47"/>
      <c r="DM1385" s="47"/>
      <c r="DN1385" s="23"/>
      <c r="DO1385" s="23"/>
    </row>
    <row r="1386" spans="2:127" ht="15" customHeight="1" x14ac:dyDescent="0.3">
      <c r="B1386" s="5"/>
      <c r="C1386" s="5"/>
      <c r="D1386" s="5"/>
      <c r="E1386" s="23"/>
      <c r="F1386" s="29"/>
      <c r="G1386" s="23"/>
      <c r="H1386" s="23"/>
      <c r="I1386" s="23"/>
      <c r="J1386" s="24"/>
      <c r="K1386" s="23"/>
      <c r="L1386" s="24"/>
      <c r="M1386" s="24"/>
      <c r="N1386" s="23"/>
      <c r="O1386" s="23"/>
      <c r="P1386" s="23"/>
      <c r="Q1386" s="23"/>
      <c r="R1386" s="23"/>
      <c r="S1386" s="29"/>
      <c r="T1386" s="29"/>
      <c r="U1386" s="23"/>
      <c r="V1386" s="23"/>
      <c r="W1386" s="29"/>
      <c r="X1386" s="29"/>
      <c r="Y1386" s="29"/>
      <c r="Z1386" s="23"/>
      <c r="AA1386" s="23"/>
      <c r="AB1386" s="23"/>
      <c r="AC1386" s="23"/>
      <c r="AD1386" s="29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7"/>
      <c r="AV1386" s="27"/>
      <c r="AW1386" s="27"/>
      <c r="AX1386" s="28"/>
      <c r="AY1386" s="28"/>
      <c r="AZ1386" s="28"/>
      <c r="BA1386" s="28"/>
      <c r="BB1386" s="28"/>
      <c r="BC1386" s="28"/>
      <c r="BD1386" s="23"/>
      <c r="BE1386" s="72"/>
      <c r="BF1386" s="72"/>
      <c r="BG1386" s="72"/>
      <c r="BH1386" s="229"/>
      <c r="BI1386" s="229"/>
      <c r="BJ1386" s="27"/>
      <c r="BK1386" s="27"/>
      <c r="BL1386" s="26"/>
      <c r="BM1386" s="27"/>
      <c r="BN1386" s="23"/>
      <c r="BO1386" s="23"/>
      <c r="BP1386" s="23"/>
      <c r="BQ1386" s="23"/>
      <c r="BR1386" s="27"/>
      <c r="BS1386" s="27"/>
      <c r="BT1386" s="78"/>
      <c r="BU1386" s="229"/>
      <c r="BV1386" s="229"/>
      <c r="BW1386" s="27"/>
      <c r="BX1386" s="27"/>
      <c r="BY1386" s="23"/>
      <c r="BZ1386" s="23"/>
      <c r="CA1386" s="23"/>
      <c r="CB1386" s="27"/>
      <c r="CC1386" s="78"/>
      <c r="CD1386" s="229"/>
      <c r="CE1386" s="229"/>
      <c r="CF1386" s="23"/>
      <c r="CG1386" s="27"/>
      <c r="CH1386" s="23"/>
      <c r="CI1386" s="23"/>
      <c r="CJ1386" s="23"/>
      <c r="CK1386" s="23"/>
      <c r="CL1386" s="23"/>
      <c r="CM1386" s="23"/>
      <c r="CN1386" s="23"/>
      <c r="CO1386" s="23"/>
      <c r="CP1386" s="26"/>
      <c r="CQ1386" s="23"/>
      <c r="CR1386" s="23"/>
      <c r="CS1386" s="23"/>
      <c r="CT1386" s="23"/>
      <c r="CU1386" s="23"/>
      <c r="CV1386" s="29"/>
      <c r="CW1386" s="23"/>
      <c r="CX1386" s="23"/>
      <c r="CY1386" s="23"/>
      <c r="CZ1386" s="61"/>
      <c r="DA1386" s="23"/>
      <c r="DB1386" s="23"/>
      <c r="DC1386" s="23"/>
      <c r="DD1386" s="23"/>
      <c r="DE1386" s="23"/>
      <c r="DF1386" s="23"/>
      <c r="DG1386" s="79"/>
      <c r="DH1386" s="80"/>
      <c r="DI1386" s="79"/>
      <c r="DJ1386" s="81"/>
      <c r="DK1386" s="47"/>
      <c r="DL1386" s="47"/>
      <c r="DM1386" s="47"/>
      <c r="DN1386" s="23"/>
      <c r="DO1386" s="23"/>
    </row>
    <row r="1387" spans="2:127" ht="15" customHeight="1" x14ac:dyDescent="0.3">
      <c r="B1387" s="5"/>
      <c r="C1387" s="5"/>
      <c r="D1387" s="5"/>
      <c r="E1387" s="23"/>
      <c r="F1387" s="29"/>
      <c r="G1387" s="23"/>
      <c r="H1387" s="23"/>
      <c r="I1387" s="23"/>
      <c r="J1387" s="24"/>
      <c r="K1387" s="23"/>
      <c r="L1387" s="24"/>
      <c r="M1387" s="24"/>
      <c r="N1387" s="23"/>
      <c r="O1387" s="23"/>
      <c r="P1387" s="23"/>
      <c r="Q1387" s="23"/>
      <c r="R1387" s="23"/>
      <c r="S1387" s="29"/>
      <c r="T1387" s="29"/>
      <c r="U1387" s="23"/>
      <c r="V1387" s="23"/>
      <c r="W1387" s="29"/>
      <c r="X1387" s="29"/>
      <c r="Y1387" s="29"/>
      <c r="Z1387" s="23"/>
      <c r="AA1387" s="23"/>
      <c r="AB1387" s="23"/>
      <c r="AC1387" s="23"/>
      <c r="AD1387" s="29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7"/>
      <c r="AV1387" s="27"/>
      <c r="AW1387" s="27"/>
      <c r="AX1387" s="28"/>
      <c r="AY1387" s="28"/>
      <c r="AZ1387" s="28"/>
      <c r="BA1387" s="28"/>
      <c r="BB1387" s="28"/>
      <c r="BC1387" s="28"/>
      <c r="BD1387" s="23"/>
      <c r="BE1387" s="72"/>
      <c r="BF1387" s="72"/>
      <c r="BG1387" s="72"/>
      <c r="BH1387" s="229"/>
      <c r="BI1387" s="229"/>
      <c r="BJ1387" s="27"/>
      <c r="BK1387" s="27"/>
      <c r="BL1387" s="26"/>
      <c r="BM1387" s="27"/>
      <c r="BN1387" s="23"/>
      <c r="BO1387" s="23"/>
      <c r="BP1387" s="23"/>
      <c r="BQ1387" s="23"/>
      <c r="BR1387" s="27"/>
      <c r="BS1387" s="27"/>
      <c r="BT1387" s="78"/>
      <c r="BU1387" s="229"/>
      <c r="BV1387" s="229"/>
      <c r="BW1387" s="27"/>
      <c r="BX1387" s="27"/>
      <c r="BY1387" s="23"/>
      <c r="BZ1387" s="23"/>
      <c r="CA1387" s="23"/>
      <c r="CB1387" s="27"/>
      <c r="CC1387" s="78"/>
      <c r="CD1387" s="229"/>
      <c r="CE1387" s="229"/>
      <c r="CF1387" s="23"/>
      <c r="CG1387" s="27"/>
      <c r="CH1387" s="23"/>
      <c r="CI1387" s="23"/>
      <c r="CJ1387" s="23"/>
      <c r="CK1387" s="23"/>
      <c r="CL1387" s="23"/>
      <c r="CM1387" s="23"/>
      <c r="CN1387" s="23"/>
      <c r="CO1387" s="23"/>
      <c r="CP1387" s="26"/>
      <c r="CQ1387" s="23"/>
      <c r="CR1387" s="23"/>
      <c r="CS1387" s="23"/>
      <c r="CT1387" s="23"/>
      <c r="CU1387" s="23"/>
      <c r="CV1387" s="29"/>
      <c r="CW1387" s="23"/>
      <c r="CX1387" s="23"/>
      <c r="CY1387" s="23"/>
      <c r="CZ1387" s="61"/>
      <c r="DA1387" s="23"/>
      <c r="DB1387" s="23"/>
      <c r="DC1387" s="23"/>
      <c r="DD1387" s="23"/>
      <c r="DE1387" s="23"/>
      <c r="DF1387" s="23"/>
      <c r="DG1387" s="79"/>
      <c r="DH1387" s="80"/>
      <c r="DI1387" s="79"/>
      <c r="DJ1387" s="81"/>
      <c r="DK1387" s="47"/>
      <c r="DL1387" s="47"/>
      <c r="DM1387" s="47"/>
      <c r="DN1387" s="23"/>
      <c r="DO1387" s="23"/>
    </row>
    <row r="1388" spans="2:127" ht="15" customHeight="1" x14ac:dyDescent="0.3">
      <c r="B1388" s="5"/>
      <c r="C1388" s="5"/>
      <c r="D1388" s="5"/>
      <c r="E1388" s="23"/>
      <c r="F1388" s="29"/>
      <c r="G1388" s="23"/>
      <c r="H1388" s="23"/>
      <c r="I1388" s="23"/>
      <c r="J1388" s="24"/>
      <c r="K1388" s="23"/>
      <c r="L1388" s="24"/>
      <c r="M1388" s="24"/>
      <c r="N1388" s="23"/>
      <c r="O1388" s="23"/>
      <c r="P1388" s="23"/>
      <c r="Q1388" s="23"/>
      <c r="R1388" s="23"/>
      <c r="S1388" s="29"/>
      <c r="T1388" s="29"/>
      <c r="U1388" s="23"/>
      <c r="V1388" s="23"/>
      <c r="W1388" s="29"/>
      <c r="X1388" s="29"/>
      <c r="Y1388" s="29"/>
      <c r="Z1388" s="23"/>
      <c r="AA1388" s="23"/>
      <c r="AB1388" s="23"/>
      <c r="AC1388" s="23"/>
      <c r="AD1388" s="29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7"/>
      <c r="AV1388" s="27"/>
      <c r="AW1388" s="27"/>
      <c r="AX1388" s="28"/>
      <c r="AY1388" s="28"/>
      <c r="AZ1388" s="28"/>
      <c r="BA1388" s="28"/>
      <c r="BB1388" s="28"/>
      <c r="BC1388" s="28"/>
      <c r="BD1388" s="23"/>
      <c r="BE1388" s="72"/>
      <c r="BF1388" s="72"/>
      <c r="BG1388" s="72"/>
      <c r="BH1388" s="229"/>
      <c r="BI1388" s="229"/>
      <c r="BJ1388" s="27"/>
      <c r="BK1388" s="27"/>
      <c r="BL1388" s="26"/>
      <c r="BM1388" s="27"/>
      <c r="BN1388" s="23"/>
      <c r="BO1388" s="23"/>
      <c r="BP1388" s="23"/>
      <c r="BQ1388" s="23"/>
      <c r="BR1388" s="27"/>
      <c r="BS1388" s="27"/>
      <c r="BT1388" s="78"/>
      <c r="BU1388" s="229"/>
      <c r="BV1388" s="229"/>
      <c r="BW1388" s="27"/>
      <c r="BX1388" s="27"/>
      <c r="BY1388" s="23"/>
      <c r="BZ1388" s="23"/>
      <c r="CA1388" s="23"/>
      <c r="CB1388" s="27"/>
      <c r="CC1388" s="78"/>
      <c r="CD1388" s="229"/>
      <c r="CE1388" s="229"/>
      <c r="CF1388" s="23"/>
      <c r="CG1388" s="27"/>
      <c r="CH1388" s="23"/>
      <c r="CI1388" s="23"/>
      <c r="CJ1388" s="23"/>
      <c r="CK1388" s="23"/>
      <c r="CL1388" s="23"/>
      <c r="CM1388" s="23"/>
      <c r="CN1388" s="23"/>
      <c r="CO1388" s="23"/>
      <c r="CP1388" s="26"/>
      <c r="CQ1388" s="23"/>
      <c r="CR1388" s="23"/>
      <c r="CS1388" s="23"/>
      <c r="CT1388" s="23"/>
      <c r="CU1388" s="23"/>
      <c r="CV1388" s="29"/>
      <c r="CW1388" s="23"/>
      <c r="CX1388" s="23"/>
      <c r="CY1388" s="23"/>
      <c r="CZ1388" s="61"/>
      <c r="DA1388" s="23"/>
      <c r="DB1388" s="23"/>
      <c r="DC1388" s="23"/>
      <c r="DD1388" s="23"/>
      <c r="DE1388" s="23"/>
      <c r="DF1388" s="23"/>
      <c r="DG1388" s="79"/>
      <c r="DH1388" s="80"/>
      <c r="DI1388" s="79"/>
      <c r="DJ1388" s="81"/>
      <c r="DK1388" s="47"/>
      <c r="DL1388" s="47"/>
      <c r="DM1388" s="47"/>
      <c r="DN1388" s="23"/>
      <c r="DO1388" s="23"/>
    </row>
    <row r="1389" spans="2:127" ht="15" customHeight="1" x14ac:dyDescent="0.3">
      <c r="B1389" s="5"/>
      <c r="C1389" s="5"/>
      <c r="D1389" s="5"/>
      <c r="E1389" s="23"/>
      <c r="F1389" s="23"/>
      <c r="G1389" s="23"/>
      <c r="H1389" s="23"/>
      <c r="I1389" s="23"/>
      <c r="J1389" s="24"/>
      <c r="K1389" s="23"/>
      <c r="L1389" s="24"/>
      <c r="M1389" s="24"/>
      <c r="N1389" s="23"/>
      <c r="O1389" s="23"/>
      <c r="P1389" s="23"/>
      <c r="Q1389" s="23"/>
      <c r="R1389" s="23"/>
      <c r="S1389" s="23"/>
      <c r="T1389" s="23"/>
      <c r="U1389" s="23"/>
      <c r="V1389" s="23"/>
      <c r="W1389" s="29"/>
      <c r="X1389" s="23"/>
      <c r="Y1389" s="23"/>
      <c r="Z1389" s="23"/>
      <c r="AA1389" s="23"/>
      <c r="AB1389" s="23"/>
      <c r="AC1389" s="23"/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7"/>
      <c r="AV1389" s="27"/>
      <c r="AW1389" s="27"/>
      <c r="AX1389" s="28"/>
      <c r="AY1389" s="28"/>
      <c r="AZ1389" s="28"/>
      <c r="BA1389" s="28"/>
      <c r="BB1389" s="28"/>
      <c r="BC1389" s="28"/>
      <c r="BD1389" s="23"/>
      <c r="BE1389" s="72"/>
      <c r="BF1389" s="72"/>
      <c r="BG1389" s="72"/>
      <c r="BH1389" s="229"/>
      <c r="BI1389" s="229"/>
      <c r="BJ1389" s="27"/>
      <c r="BK1389" s="27"/>
      <c r="BL1389" s="26"/>
      <c r="BM1389" s="27"/>
      <c r="BN1389" s="23"/>
      <c r="BO1389" s="23"/>
      <c r="BP1389" s="23"/>
      <c r="BQ1389" s="23"/>
      <c r="BR1389" s="27"/>
      <c r="BS1389" s="27"/>
      <c r="BT1389" s="78"/>
      <c r="BU1389" s="229"/>
      <c r="BV1389" s="229"/>
      <c r="BW1389" s="27"/>
      <c r="BX1389" s="27"/>
      <c r="BY1389" s="23"/>
      <c r="BZ1389" s="23"/>
      <c r="CA1389" s="23"/>
      <c r="CB1389" s="27"/>
      <c r="CC1389" s="78"/>
      <c r="CD1389" s="229"/>
      <c r="CE1389" s="229"/>
      <c r="CF1389" s="23"/>
      <c r="CG1389" s="27"/>
      <c r="CH1389" s="23"/>
      <c r="CI1389" s="23"/>
      <c r="CJ1389" s="23"/>
      <c r="CK1389" s="23"/>
      <c r="CL1389" s="23"/>
      <c r="CM1389" s="23"/>
      <c r="CN1389" s="23"/>
      <c r="CO1389" s="23"/>
      <c r="CP1389" s="26"/>
      <c r="CQ1389" s="23"/>
      <c r="CR1389" s="23"/>
      <c r="CS1389" s="23"/>
      <c r="CT1389" s="23"/>
      <c r="CU1389" s="23"/>
      <c r="CV1389" s="23"/>
      <c r="CW1389" s="23"/>
      <c r="CX1389" s="23"/>
      <c r="CY1389" s="23"/>
      <c r="CZ1389" s="61"/>
      <c r="DA1389" s="23"/>
      <c r="DB1389" s="23"/>
      <c r="DC1389" s="23"/>
      <c r="DD1389" s="23"/>
      <c r="DE1389" s="23"/>
      <c r="DF1389" s="23"/>
      <c r="DG1389" s="79"/>
      <c r="DH1389" s="80"/>
      <c r="DI1389" s="79"/>
      <c r="DJ1389" s="81"/>
      <c r="DK1389" s="47"/>
      <c r="DL1389" s="47"/>
      <c r="DM1389" s="47"/>
      <c r="DN1389" s="23"/>
      <c r="DO1389" s="23"/>
    </row>
    <row r="1390" spans="2:127" ht="15" customHeight="1" x14ac:dyDescent="0.3">
      <c r="B1390" s="5"/>
      <c r="C1390" s="5"/>
      <c r="D1390" s="5"/>
      <c r="E1390" s="23"/>
      <c r="F1390" s="23"/>
      <c r="G1390" s="23"/>
      <c r="H1390" s="23"/>
      <c r="I1390" s="23"/>
      <c r="J1390" s="24"/>
      <c r="K1390" s="23"/>
      <c r="L1390" s="24"/>
      <c r="M1390" s="24"/>
      <c r="N1390" s="23"/>
      <c r="O1390" s="23"/>
      <c r="P1390" s="23"/>
      <c r="Q1390" s="23"/>
      <c r="R1390" s="23"/>
      <c r="S1390" s="23"/>
      <c r="T1390" s="23"/>
      <c r="U1390" s="23"/>
      <c r="V1390" s="23"/>
      <c r="W1390" s="29"/>
      <c r="X1390" s="23"/>
      <c r="Y1390" s="23"/>
      <c r="Z1390" s="23"/>
      <c r="AA1390" s="23"/>
      <c r="AB1390" s="23"/>
      <c r="AC1390" s="23"/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7"/>
      <c r="AV1390" s="27"/>
      <c r="AW1390" s="27"/>
      <c r="AX1390" s="28"/>
      <c r="AY1390" s="28"/>
      <c r="AZ1390" s="28"/>
      <c r="BA1390" s="28"/>
      <c r="BB1390" s="28"/>
      <c r="BC1390" s="28"/>
      <c r="BD1390" s="23"/>
      <c r="BE1390" s="72"/>
      <c r="BF1390" s="72"/>
      <c r="BG1390" s="72"/>
      <c r="BH1390" s="229"/>
      <c r="BI1390" s="229"/>
      <c r="BJ1390" s="27"/>
      <c r="BK1390" s="27"/>
      <c r="BL1390" s="26"/>
      <c r="BM1390" s="27"/>
      <c r="BN1390" s="23"/>
      <c r="BO1390" s="23"/>
      <c r="BP1390" s="23"/>
      <c r="BQ1390" s="23"/>
      <c r="BR1390" s="27"/>
      <c r="BS1390" s="27"/>
      <c r="BT1390" s="78"/>
      <c r="BU1390" s="229"/>
      <c r="BV1390" s="229"/>
      <c r="BW1390" s="27"/>
      <c r="BX1390" s="27"/>
      <c r="BY1390" s="23"/>
      <c r="BZ1390" s="23"/>
      <c r="CA1390" s="23"/>
      <c r="CB1390" s="27"/>
      <c r="CC1390" s="78"/>
      <c r="CD1390" s="229"/>
      <c r="CE1390" s="229"/>
      <c r="CF1390" s="23"/>
      <c r="CG1390" s="27"/>
      <c r="CH1390" s="23"/>
      <c r="CI1390" s="23"/>
      <c r="CJ1390" s="23"/>
      <c r="CK1390" s="23"/>
      <c r="CL1390" s="23"/>
      <c r="CM1390" s="23"/>
      <c r="CN1390" s="23"/>
      <c r="CO1390" s="23"/>
      <c r="CP1390" s="26"/>
      <c r="CQ1390" s="23"/>
      <c r="CR1390" s="23"/>
      <c r="CS1390" s="23"/>
      <c r="CT1390" s="23"/>
      <c r="CU1390" s="23"/>
      <c r="CV1390" s="23"/>
      <c r="CW1390" s="23"/>
      <c r="CX1390" s="23"/>
      <c r="CY1390" s="23"/>
      <c r="CZ1390" s="61"/>
      <c r="DA1390" s="23"/>
      <c r="DB1390" s="23"/>
      <c r="DC1390" s="23"/>
      <c r="DD1390" s="23"/>
      <c r="DE1390" s="23"/>
      <c r="DF1390" s="23"/>
      <c r="DG1390" s="79"/>
      <c r="DH1390" s="80"/>
      <c r="DI1390" s="79"/>
      <c r="DJ1390" s="81"/>
      <c r="DK1390" s="47"/>
      <c r="DL1390" s="47"/>
      <c r="DM1390" s="47"/>
      <c r="DN1390" s="23"/>
      <c r="DO1390" s="23"/>
    </row>
    <row r="1391" spans="2:127" ht="15" customHeight="1" x14ac:dyDescent="0.3">
      <c r="B1391" s="5"/>
      <c r="C1391" s="5"/>
      <c r="D1391" s="5"/>
      <c r="E1391" s="23"/>
      <c r="F1391" s="23"/>
      <c r="G1391" s="23"/>
      <c r="H1391" s="23"/>
      <c r="I1391" s="23"/>
      <c r="J1391" s="24"/>
      <c r="K1391" s="23"/>
      <c r="L1391" s="24"/>
      <c r="M1391" s="24"/>
      <c r="N1391" s="23"/>
      <c r="O1391" s="23"/>
      <c r="P1391" s="23"/>
      <c r="Q1391" s="23"/>
      <c r="R1391" s="23"/>
      <c r="S1391" s="23"/>
      <c r="T1391" s="23"/>
      <c r="U1391" s="23"/>
      <c r="V1391" s="23"/>
      <c r="W1391" s="29"/>
      <c r="X1391" s="23"/>
      <c r="Y1391" s="23"/>
      <c r="Z1391" s="23"/>
      <c r="AA1391" s="23"/>
      <c r="AB1391" s="23"/>
      <c r="AC1391" s="23"/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7"/>
      <c r="AV1391" s="27"/>
      <c r="AW1391" s="27"/>
      <c r="AX1391" s="28"/>
      <c r="AY1391" s="28"/>
      <c r="AZ1391" s="28"/>
      <c r="BA1391" s="28"/>
      <c r="BB1391" s="28"/>
      <c r="BC1391" s="28"/>
      <c r="BD1391" s="23"/>
      <c r="BE1391" s="72"/>
      <c r="BF1391" s="72"/>
      <c r="BG1391" s="72"/>
      <c r="BH1391" s="229"/>
      <c r="BI1391" s="229"/>
      <c r="BJ1391" s="27"/>
      <c r="BK1391" s="27"/>
      <c r="BL1391" s="26"/>
      <c r="BM1391" s="27"/>
      <c r="BN1391" s="23"/>
      <c r="BO1391" s="23"/>
      <c r="BP1391" s="23"/>
      <c r="BQ1391" s="23"/>
      <c r="BR1391" s="27"/>
      <c r="BS1391" s="27"/>
      <c r="BT1391" s="78"/>
      <c r="BU1391" s="230"/>
      <c r="BV1391" s="229"/>
      <c r="BW1391" s="27"/>
      <c r="BX1391" s="27"/>
      <c r="BY1391" s="23"/>
      <c r="BZ1391" s="23"/>
      <c r="CA1391" s="23"/>
      <c r="CB1391" s="27"/>
      <c r="CC1391" s="78"/>
      <c r="CD1391" s="229"/>
      <c r="CE1391" s="229"/>
      <c r="CF1391" s="23"/>
      <c r="CG1391" s="27"/>
      <c r="CH1391" s="23"/>
      <c r="CI1391" s="23"/>
      <c r="CJ1391" s="23"/>
      <c r="CK1391" s="23"/>
      <c r="CL1391" s="23"/>
      <c r="CM1391" s="23"/>
      <c r="CN1391" s="23"/>
      <c r="CO1391" s="23"/>
      <c r="CP1391" s="26"/>
      <c r="CQ1391" s="23"/>
      <c r="CR1391" s="23"/>
      <c r="CS1391" s="23"/>
      <c r="CT1391" s="23"/>
      <c r="CU1391" s="23"/>
      <c r="CV1391" s="23"/>
      <c r="CW1391" s="23"/>
      <c r="CX1391" s="23"/>
      <c r="CY1391" s="23"/>
      <c r="CZ1391" s="61"/>
      <c r="DA1391" s="23"/>
      <c r="DB1391" s="23"/>
      <c r="DC1391" s="23"/>
      <c r="DD1391" s="23"/>
      <c r="DE1391" s="23"/>
      <c r="DF1391" s="23"/>
      <c r="DG1391" s="79"/>
      <c r="DH1391" s="80"/>
      <c r="DI1391" s="79"/>
      <c r="DJ1391" s="81"/>
      <c r="DK1391" s="47"/>
      <c r="DL1391" s="47"/>
      <c r="DM1391" s="47"/>
      <c r="DN1391" s="23"/>
      <c r="DO1391" s="23"/>
    </row>
    <row r="1392" spans="2:127" ht="15" customHeight="1" x14ac:dyDescent="0.3">
      <c r="B1392" s="5"/>
      <c r="C1392" s="5"/>
      <c r="D1392" s="5"/>
      <c r="E1392" s="23"/>
      <c r="F1392" s="23"/>
      <c r="G1392" s="23"/>
      <c r="H1392" s="23"/>
      <c r="I1392" s="23"/>
      <c r="J1392" s="24"/>
      <c r="K1392" s="23"/>
      <c r="L1392" s="24"/>
      <c r="M1392" s="24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23"/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7"/>
      <c r="AV1392" s="27"/>
      <c r="AW1392" s="27"/>
      <c r="AX1392" s="28"/>
      <c r="AY1392" s="28"/>
      <c r="AZ1392" s="28"/>
      <c r="BA1392" s="28"/>
      <c r="BB1392" s="28"/>
      <c r="BC1392" s="28"/>
      <c r="BD1392" s="23"/>
      <c r="BE1392" s="72"/>
      <c r="BF1392" s="72"/>
      <c r="BG1392" s="72"/>
      <c r="BH1392" s="227"/>
      <c r="BI1392" s="229"/>
      <c r="BJ1392" s="23"/>
      <c r="BK1392" s="27"/>
      <c r="BL1392" s="26"/>
      <c r="BM1392" s="27"/>
      <c r="BN1392" s="23"/>
      <c r="BO1392" s="23"/>
      <c r="BP1392" s="23"/>
      <c r="BQ1392" s="23"/>
      <c r="BR1392" s="27"/>
      <c r="BS1392" s="27"/>
      <c r="BT1392" s="78"/>
      <c r="BU1392" s="227"/>
      <c r="BV1392" s="229"/>
      <c r="BW1392" s="27"/>
      <c r="BX1392" s="27"/>
      <c r="BY1392" s="23"/>
      <c r="BZ1392" s="23"/>
      <c r="CA1392" s="23"/>
      <c r="CB1392" s="27"/>
      <c r="CC1392" s="78"/>
      <c r="CD1392" s="229"/>
      <c r="CE1392" s="229"/>
      <c r="CF1392" s="23"/>
      <c r="CG1392" s="27"/>
      <c r="CH1392" s="23"/>
      <c r="CI1392" s="23"/>
      <c r="CJ1392" s="23"/>
      <c r="CK1392" s="23"/>
      <c r="CL1392" s="23"/>
      <c r="CM1392" s="23"/>
      <c r="CN1392" s="23"/>
      <c r="CO1392" s="23"/>
      <c r="CP1392" s="26"/>
      <c r="CQ1392" s="23"/>
      <c r="CR1392" s="23"/>
      <c r="CS1392" s="23"/>
      <c r="CT1392" s="23"/>
      <c r="CU1392" s="23"/>
      <c r="CV1392" s="23"/>
      <c r="CW1392" s="23"/>
      <c r="CX1392" s="23"/>
      <c r="CY1392" s="23"/>
      <c r="CZ1392" s="61"/>
      <c r="DA1392" s="23"/>
      <c r="DB1392" s="23"/>
      <c r="DC1392" s="23"/>
      <c r="DD1392" s="23"/>
      <c r="DE1392" s="23"/>
      <c r="DF1392" s="23"/>
      <c r="DG1392" s="79"/>
      <c r="DH1392" s="80"/>
      <c r="DI1392" s="79"/>
      <c r="DJ1392" s="81"/>
      <c r="DK1392" s="47"/>
      <c r="DL1392" s="47"/>
      <c r="DM1392" s="47"/>
      <c r="DN1392" s="23"/>
      <c r="DO1392" s="23"/>
      <c r="DP1392" s="5"/>
      <c r="DQ1392" s="5"/>
      <c r="DR1392" s="5"/>
      <c r="DS1392" s="5"/>
      <c r="DT1392" s="5"/>
      <c r="DU1392" s="5"/>
      <c r="DV1392" s="5"/>
      <c r="DW1392" s="5"/>
    </row>
    <row r="1393" spans="2:127" ht="15" customHeight="1" x14ac:dyDescent="0.3">
      <c r="B1393" s="5"/>
      <c r="C1393" s="5"/>
      <c r="D1393" s="5"/>
      <c r="E1393" s="23"/>
      <c r="F1393" s="23"/>
      <c r="G1393" s="23"/>
      <c r="H1393" s="23"/>
      <c r="I1393" s="23"/>
      <c r="J1393" s="24"/>
      <c r="K1393" s="23"/>
      <c r="L1393" s="24"/>
      <c r="M1393" s="24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3"/>
      <c r="AB1393" s="23"/>
      <c r="AC1393" s="23"/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7"/>
      <c r="AV1393" s="27"/>
      <c r="AW1393" s="27"/>
      <c r="AX1393" s="28"/>
      <c r="AY1393" s="28"/>
      <c r="AZ1393" s="28"/>
      <c r="BA1393" s="28"/>
      <c r="BB1393" s="28"/>
      <c r="BC1393" s="28"/>
      <c r="BD1393" s="23"/>
      <c r="BE1393" s="72"/>
      <c r="BF1393" s="72"/>
      <c r="BG1393" s="72"/>
      <c r="BH1393" s="227"/>
      <c r="BI1393" s="229"/>
      <c r="BJ1393" s="23"/>
      <c r="BK1393" s="27"/>
      <c r="BL1393" s="26"/>
      <c r="BM1393" s="27"/>
      <c r="BN1393" s="23"/>
      <c r="BO1393" s="23"/>
      <c r="BP1393" s="23"/>
      <c r="BQ1393" s="23"/>
      <c r="BR1393" s="27"/>
      <c r="BS1393" s="27"/>
      <c r="BT1393" s="78"/>
      <c r="BU1393" s="229"/>
      <c r="BV1393" s="229"/>
      <c r="BW1393" s="27"/>
      <c r="BX1393" s="27"/>
      <c r="BY1393" s="23"/>
      <c r="BZ1393" s="23"/>
      <c r="CA1393" s="23"/>
      <c r="CB1393" s="27"/>
      <c r="CC1393" s="78"/>
      <c r="CD1393" s="229"/>
      <c r="CE1393" s="229"/>
      <c r="CF1393" s="23"/>
      <c r="CG1393" s="27"/>
      <c r="CH1393" s="23"/>
      <c r="CI1393" s="23"/>
      <c r="CJ1393" s="23"/>
      <c r="CK1393" s="23"/>
      <c r="CL1393" s="23"/>
      <c r="CM1393" s="23"/>
      <c r="CN1393" s="23"/>
      <c r="CO1393" s="23"/>
      <c r="CP1393" s="26"/>
      <c r="CQ1393" s="23"/>
      <c r="CR1393" s="23"/>
      <c r="CS1393" s="23"/>
      <c r="CT1393" s="23"/>
      <c r="CU1393" s="23"/>
      <c r="CV1393" s="23"/>
      <c r="CW1393" s="23"/>
      <c r="CX1393" s="23"/>
      <c r="CY1393" s="23"/>
      <c r="CZ1393" s="61"/>
      <c r="DA1393" s="23"/>
      <c r="DB1393" s="23"/>
      <c r="DC1393" s="23"/>
      <c r="DD1393" s="23"/>
      <c r="DE1393" s="23"/>
      <c r="DF1393" s="23"/>
      <c r="DG1393" s="79"/>
      <c r="DH1393" s="80"/>
      <c r="DI1393" s="79"/>
      <c r="DJ1393" s="81"/>
      <c r="DK1393" s="47"/>
      <c r="DL1393" s="47"/>
      <c r="DM1393" s="47"/>
      <c r="DN1393" s="23"/>
      <c r="DO1393" s="23"/>
      <c r="DP1393" s="5"/>
      <c r="DQ1393" s="5"/>
      <c r="DR1393" s="5"/>
      <c r="DS1393" s="5"/>
      <c r="DT1393" s="5"/>
      <c r="DU1393" s="5"/>
      <c r="DV1393" s="5"/>
      <c r="DW1393" s="5"/>
    </row>
    <row r="1394" spans="2:127" ht="15" customHeight="1" x14ac:dyDescent="0.3">
      <c r="B1394" s="5"/>
      <c r="C1394" s="5"/>
      <c r="D1394" s="5"/>
      <c r="E1394" s="23"/>
      <c r="F1394" s="23"/>
      <c r="G1394" s="23"/>
      <c r="H1394" s="23"/>
      <c r="I1394" s="23"/>
      <c r="J1394" s="24"/>
      <c r="K1394" s="23"/>
      <c r="L1394" s="24"/>
      <c r="M1394" s="24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23"/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7"/>
      <c r="AV1394" s="27"/>
      <c r="AW1394" s="27"/>
      <c r="AX1394" s="28"/>
      <c r="AY1394" s="28"/>
      <c r="AZ1394" s="28"/>
      <c r="BA1394" s="28"/>
      <c r="BB1394" s="28"/>
      <c r="BC1394" s="28"/>
      <c r="BD1394" s="23"/>
      <c r="BE1394" s="72"/>
      <c r="BF1394" s="72"/>
      <c r="BG1394" s="72"/>
      <c r="BH1394" s="227"/>
      <c r="BI1394" s="229"/>
      <c r="BJ1394" s="23"/>
      <c r="BK1394" s="27"/>
      <c r="BL1394" s="26"/>
      <c r="BM1394" s="27"/>
      <c r="BN1394" s="23"/>
      <c r="BO1394" s="23"/>
      <c r="BP1394" s="23"/>
      <c r="BQ1394" s="23"/>
      <c r="BR1394" s="27"/>
      <c r="BS1394" s="27"/>
      <c r="BT1394" s="78"/>
      <c r="BU1394" s="229"/>
      <c r="BV1394" s="229"/>
      <c r="BW1394" s="27"/>
      <c r="BX1394" s="27"/>
      <c r="BY1394" s="23"/>
      <c r="BZ1394" s="23"/>
      <c r="CA1394" s="23"/>
      <c r="CB1394" s="27"/>
      <c r="CC1394" s="78"/>
      <c r="CD1394" s="229"/>
      <c r="CE1394" s="229"/>
      <c r="CF1394" s="23"/>
      <c r="CG1394" s="27"/>
      <c r="CH1394" s="23"/>
      <c r="CI1394" s="23"/>
      <c r="CJ1394" s="23"/>
      <c r="CK1394" s="23"/>
      <c r="CL1394" s="23"/>
      <c r="CM1394" s="23"/>
      <c r="CN1394" s="23"/>
      <c r="CO1394" s="23"/>
      <c r="CP1394" s="26"/>
      <c r="CQ1394" s="23"/>
      <c r="CR1394" s="23"/>
      <c r="CS1394" s="23"/>
      <c r="CT1394" s="23"/>
      <c r="CU1394" s="23"/>
      <c r="CV1394" s="23"/>
      <c r="CW1394" s="23"/>
      <c r="CX1394" s="23"/>
      <c r="CY1394" s="23"/>
      <c r="CZ1394" s="61"/>
      <c r="DA1394" s="23"/>
      <c r="DB1394" s="23"/>
      <c r="DC1394" s="23"/>
      <c r="DD1394" s="23"/>
      <c r="DE1394" s="23"/>
      <c r="DF1394" s="23"/>
      <c r="DG1394" s="79"/>
      <c r="DH1394" s="80"/>
      <c r="DI1394" s="79"/>
      <c r="DJ1394" s="81"/>
      <c r="DK1394" s="47"/>
      <c r="DL1394" s="47"/>
      <c r="DM1394" s="47"/>
      <c r="DN1394" s="23"/>
      <c r="DO1394" s="23"/>
      <c r="DP1394" s="5"/>
      <c r="DQ1394" s="5"/>
      <c r="DR1394" s="5"/>
      <c r="DS1394" s="5"/>
      <c r="DT1394" s="5"/>
      <c r="DU1394" s="5"/>
      <c r="DV1394" s="5"/>
      <c r="DW1394" s="5"/>
    </row>
    <row r="1395" spans="2:127" ht="15" customHeight="1" x14ac:dyDescent="0.3">
      <c r="B1395" s="5"/>
      <c r="C1395" s="5"/>
      <c r="D1395" s="5"/>
      <c r="E1395" s="23"/>
      <c r="F1395" s="23"/>
      <c r="G1395" s="23"/>
      <c r="H1395" s="23"/>
      <c r="I1395" s="23"/>
      <c r="J1395" s="24"/>
      <c r="K1395" s="23"/>
      <c r="L1395" s="24"/>
      <c r="M1395" s="24"/>
      <c r="N1395" s="23"/>
      <c r="O1395" s="23"/>
      <c r="P1395" s="23"/>
      <c r="Q1395" s="23"/>
      <c r="R1395" s="23"/>
      <c r="S1395" s="23"/>
      <c r="T1395" s="23"/>
      <c r="U1395" s="23"/>
      <c r="V1395" s="23"/>
      <c r="W1395" s="29"/>
      <c r="X1395" s="23"/>
      <c r="Y1395" s="23"/>
      <c r="Z1395" s="23"/>
      <c r="AA1395" s="23"/>
      <c r="AB1395" s="23"/>
      <c r="AC1395" s="23"/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7"/>
      <c r="AV1395" s="27"/>
      <c r="AW1395" s="27"/>
      <c r="AX1395" s="28"/>
      <c r="AY1395" s="28"/>
      <c r="AZ1395" s="28"/>
      <c r="BA1395" s="28"/>
      <c r="BB1395" s="28"/>
      <c r="BC1395" s="28"/>
      <c r="BD1395" s="23"/>
      <c r="BE1395" s="72"/>
      <c r="BF1395" s="72"/>
      <c r="BG1395" s="72"/>
      <c r="BH1395" s="229"/>
      <c r="BI1395" s="229"/>
      <c r="BJ1395" s="27"/>
      <c r="BK1395" s="27"/>
      <c r="BL1395" s="26"/>
      <c r="BM1395" s="27"/>
      <c r="BN1395" s="23"/>
      <c r="BO1395" s="23"/>
      <c r="BP1395" s="23"/>
      <c r="BQ1395" s="23"/>
      <c r="BR1395" s="27"/>
      <c r="BS1395" s="27"/>
      <c r="BT1395" s="78"/>
      <c r="BU1395" s="229"/>
      <c r="BV1395" s="229"/>
      <c r="BW1395" s="27"/>
      <c r="BX1395" s="27"/>
      <c r="BY1395" s="23"/>
      <c r="BZ1395" s="23"/>
      <c r="CA1395" s="23"/>
      <c r="CB1395" s="27"/>
      <c r="CC1395" s="78"/>
      <c r="CD1395" s="229"/>
      <c r="CE1395" s="229"/>
      <c r="CF1395" s="23"/>
      <c r="CG1395" s="27"/>
      <c r="CH1395" s="23"/>
      <c r="CI1395" s="23"/>
      <c r="CJ1395" s="23"/>
      <c r="CK1395" s="23"/>
      <c r="CL1395" s="23"/>
      <c r="CM1395" s="23"/>
      <c r="CN1395" s="23"/>
      <c r="CO1395" s="23"/>
      <c r="CP1395" s="26"/>
      <c r="CQ1395" s="23"/>
      <c r="CR1395" s="23"/>
      <c r="CS1395" s="23"/>
      <c r="CT1395" s="23"/>
      <c r="CU1395" s="23"/>
      <c r="CV1395" s="23"/>
      <c r="CW1395" s="23"/>
      <c r="CX1395" s="23"/>
      <c r="CY1395" s="23"/>
      <c r="CZ1395" s="61"/>
      <c r="DA1395" s="23"/>
      <c r="DB1395" s="23"/>
      <c r="DC1395" s="23"/>
      <c r="DD1395" s="23"/>
      <c r="DE1395" s="23"/>
      <c r="DF1395" s="23"/>
      <c r="DG1395" s="79"/>
      <c r="DH1395" s="80"/>
      <c r="DI1395" s="79"/>
      <c r="DJ1395" s="81"/>
      <c r="DK1395" s="47"/>
      <c r="DL1395" s="47"/>
      <c r="DM1395" s="47"/>
      <c r="DN1395" s="23"/>
      <c r="DO1395" s="23"/>
    </row>
    <row r="1396" spans="2:127" ht="15" customHeight="1" x14ac:dyDescent="0.3">
      <c r="B1396" s="5"/>
      <c r="C1396" s="5"/>
      <c r="D1396" s="5"/>
      <c r="E1396" s="23"/>
      <c r="F1396" s="23"/>
      <c r="G1396" s="23"/>
      <c r="H1396" s="23"/>
      <c r="I1396" s="23"/>
      <c r="J1396" s="24"/>
      <c r="K1396" s="23"/>
      <c r="L1396" s="24"/>
      <c r="M1396" s="24"/>
      <c r="N1396" s="23"/>
      <c r="O1396" s="23"/>
      <c r="P1396" s="23"/>
      <c r="Q1396" s="23"/>
      <c r="R1396" s="23"/>
      <c r="S1396" s="23"/>
      <c r="T1396" s="23"/>
      <c r="U1396" s="23"/>
      <c r="V1396" s="23"/>
      <c r="W1396" s="29"/>
      <c r="X1396" s="23"/>
      <c r="Y1396" s="23"/>
      <c r="Z1396" s="23"/>
      <c r="AA1396" s="23"/>
      <c r="AB1396" s="23"/>
      <c r="AC1396" s="23"/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7"/>
      <c r="AV1396" s="27"/>
      <c r="AW1396" s="27"/>
      <c r="AX1396" s="28"/>
      <c r="AY1396" s="28"/>
      <c r="AZ1396" s="28"/>
      <c r="BA1396" s="28"/>
      <c r="BB1396" s="28"/>
      <c r="BC1396" s="28"/>
      <c r="BD1396" s="23"/>
      <c r="BE1396" s="72"/>
      <c r="BF1396" s="72"/>
      <c r="BG1396" s="72"/>
      <c r="BH1396" s="229"/>
      <c r="BI1396" s="229"/>
      <c r="BJ1396" s="27"/>
      <c r="BK1396" s="27"/>
      <c r="BL1396" s="26"/>
      <c r="BM1396" s="27"/>
      <c r="BN1396" s="23"/>
      <c r="BO1396" s="23"/>
      <c r="BP1396" s="23"/>
      <c r="BQ1396" s="23"/>
      <c r="BR1396" s="27"/>
      <c r="BS1396" s="27"/>
      <c r="BT1396" s="78"/>
      <c r="BU1396" s="229"/>
      <c r="BV1396" s="229"/>
      <c r="BW1396" s="27"/>
      <c r="BX1396" s="27"/>
      <c r="BY1396" s="23"/>
      <c r="BZ1396" s="23"/>
      <c r="CA1396" s="23"/>
      <c r="CB1396" s="27"/>
      <c r="CC1396" s="78"/>
      <c r="CD1396" s="229"/>
      <c r="CE1396" s="229"/>
      <c r="CF1396" s="23"/>
      <c r="CG1396" s="27"/>
      <c r="CH1396" s="23"/>
      <c r="CI1396" s="23"/>
      <c r="CJ1396" s="23"/>
      <c r="CK1396" s="23"/>
      <c r="CL1396" s="23"/>
      <c r="CM1396" s="23"/>
      <c r="CN1396" s="23"/>
      <c r="CO1396" s="23"/>
      <c r="CP1396" s="26"/>
      <c r="CQ1396" s="23"/>
      <c r="CR1396" s="23"/>
      <c r="CS1396" s="23"/>
      <c r="CT1396" s="23"/>
      <c r="CU1396" s="23"/>
      <c r="CV1396" s="23"/>
      <c r="CW1396" s="23"/>
      <c r="CX1396" s="23"/>
      <c r="CY1396" s="23"/>
      <c r="CZ1396" s="61"/>
      <c r="DA1396" s="23"/>
      <c r="DB1396" s="23"/>
      <c r="DC1396" s="23"/>
      <c r="DD1396" s="23"/>
      <c r="DE1396" s="23"/>
      <c r="DF1396" s="23"/>
      <c r="DG1396" s="79"/>
      <c r="DH1396" s="80"/>
      <c r="DI1396" s="79"/>
      <c r="DJ1396" s="81"/>
      <c r="DK1396" s="47"/>
      <c r="DL1396" s="47"/>
      <c r="DM1396" s="47"/>
      <c r="DN1396" s="23"/>
      <c r="DO1396" s="23"/>
    </row>
    <row r="1397" spans="2:127" ht="15" customHeight="1" x14ac:dyDescent="0.3">
      <c r="B1397" s="5"/>
      <c r="C1397" s="5"/>
      <c r="D1397" s="5"/>
      <c r="E1397" s="23"/>
      <c r="F1397" s="23"/>
      <c r="G1397" s="23"/>
      <c r="H1397" s="23"/>
      <c r="I1397" s="23"/>
      <c r="J1397" s="24"/>
      <c r="K1397" s="23"/>
      <c r="L1397" s="24"/>
      <c r="M1397" s="24"/>
      <c r="N1397" s="23"/>
      <c r="O1397" s="23"/>
      <c r="P1397" s="23"/>
      <c r="Q1397" s="23"/>
      <c r="R1397" s="23"/>
      <c r="S1397" s="23"/>
      <c r="T1397" s="23"/>
      <c r="U1397" s="23"/>
      <c r="V1397" s="23"/>
      <c r="W1397" s="29"/>
      <c r="X1397" s="23"/>
      <c r="Y1397" s="23"/>
      <c r="Z1397" s="23"/>
      <c r="AA1397" s="23"/>
      <c r="AB1397" s="23"/>
      <c r="AC1397" s="23"/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7"/>
      <c r="AV1397" s="27"/>
      <c r="AW1397" s="27"/>
      <c r="AX1397" s="28"/>
      <c r="AY1397" s="28"/>
      <c r="AZ1397" s="28"/>
      <c r="BA1397" s="28"/>
      <c r="BB1397" s="28"/>
      <c r="BC1397" s="28"/>
      <c r="BD1397" s="23"/>
      <c r="BE1397" s="72"/>
      <c r="BF1397" s="72"/>
      <c r="BG1397" s="72"/>
      <c r="BH1397" s="229"/>
      <c r="BI1397" s="229"/>
      <c r="BJ1397" s="27"/>
      <c r="BK1397" s="27"/>
      <c r="BL1397" s="26"/>
      <c r="BM1397" s="27"/>
      <c r="BN1397" s="23"/>
      <c r="BO1397" s="23"/>
      <c r="BP1397" s="23"/>
      <c r="BQ1397" s="23"/>
      <c r="BR1397" s="27"/>
      <c r="BS1397" s="27"/>
      <c r="BT1397" s="78"/>
      <c r="BU1397" s="229"/>
      <c r="BV1397" s="229"/>
      <c r="BW1397" s="27"/>
      <c r="BX1397" s="27"/>
      <c r="BY1397" s="23"/>
      <c r="BZ1397" s="23"/>
      <c r="CA1397" s="23"/>
      <c r="CB1397" s="27"/>
      <c r="CC1397" s="78"/>
      <c r="CD1397" s="229"/>
      <c r="CE1397" s="229"/>
      <c r="CF1397" s="23"/>
      <c r="CG1397" s="27"/>
      <c r="CH1397" s="23"/>
      <c r="CI1397" s="23"/>
      <c r="CJ1397" s="23"/>
      <c r="CK1397" s="23"/>
      <c r="CL1397" s="23"/>
      <c r="CM1397" s="23"/>
      <c r="CN1397" s="23"/>
      <c r="CO1397" s="23"/>
      <c r="CP1397" s="26"/>
      <c r="CQ1397" s="23"/>
      <c r="CR1397" s="23"/>
      <c r="CS1397" s="23"/>
      <c r="CT1397" s="23"/>
      <c r="CU1397" s="23"/>
      <c r="CV1397" s="23"/>
      <c r="CW1397" s="23"/>
      <c r="CX1397" s="23"/>
      <c r="CY1397" s="23"/>
      <c r="CZ1397" s="61"/>
      <c r="DA1397" s="23"/>
      <c r="DB1397" s="23"/>
      <c r="DC1397" s="23"/>
      <c r="DD1397" s="23"/>
      <c r="DE1397" s="23"/>
      <c r="DF1397" s="23"/>
      <c r="DG1397" s="79"/>
      <c r="DH1397" s="80"/>
      <c r="DI1397" s="79"/>
      <c r="DJ1397" s="81"/>
      <c r="DK1397" s="47"/>
      <c r="DL1397" s="47"/>
      <c r="DM1397" s="47"/>
      <c r="DN1397" s="23"/>
      <c r="DO1397" s="23"/>
    </row>
    <row r="1398" spans="2:127" ht="15" customHeight="1" x14ac:dyDescent="0.3">
      <c r="B1398" s="5"/>
      <c r="C1398" s="5"/>
      <c r="D1398" s="5"/>
      <c r="E1398" s="23"/>
      <c r="F1398" s="29"/>
      <c r="G1398" s="23"/>
      <c r="H1398" s="23"/>
      <c r="I1398" s="23"/>
      <c r="J1398" s="24"/>
      <c r="K1398" s="23"/>
      <c r="L1398" s="24"/>
      <c r="M1398" s="24"/>
      <c r="N1398" s="23"/>
      <c r="O1398" s="23"/>
      <c r="P1398" s="23"/>
      <c r="Q1398" s="23"/>
      <c r="R1398" s="23"/>
      <c r="S1398" s="23"/>
      <c r="T1398" s="23"/>
      <c r="U1398" s="23"/>
      <c r="V1398" s="23"/>
      <c r="W1398" s="29"/>
      <c r="X1398" s="23"/>
      <c r="Y1398" s="23"/>
      <c r="Z1398" s="23"/>
      <c r="AA1398" s="23"/>
      <c r="AB1398" s="23"/>
      <c r="AC1398" s="23"/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7"/>
      <c r="AV1398" s="27"/>
      <c r="AW1398" s="27"/>
      <c r="AX1398" s="28"/>
      <c r="AY1398" s="28"/>
      <c r="AZ1398" s="28"/>
      <c r="BA1398" s="28"/>
      <c r="BB1398" s="28"/>
      <c r="BC1398" s="28"/>
      <c r="BD1398" s="23"/>
      <c r="BE1398" s="72"/>
      <c r="BF1398" s="72"/>
      <c r="BG1398" s="72"/>
      <c r="BH1398" s="229"/>
      <c r="BI1398" s="229"/>
      <c r="BJ1398" s="27"/>
      <c r="BK1398" s="27"/>
      <c r="BL1398" s="26"/>
      <c r="BM1398" s="27"/>
      <c r="BN1398" s="23"/>
      <c r="BO1398" s="23"/>
      <c r="BP1398" s="23"/>
      <c r="BQ1398" s="23"/>
      <c r="BR1398" s="27"/>
      <c r="BS1398" s="27"/>
      <c r="BT1398" s="78"/>
      <c r="BU1398" s="229"/>
      <c r="BV1398" s="229"/>
      <c r="BW1398" s="27"/>
      <c r="BX1398" s="27"/>
      <c r="BY1398" s="23"/>
      <c r="BZ1398" s="23"/>
      <c r="CA1398" s="23"/>
      <c r="CB1398" s="27"/>
      <c r="CC1398" s="78"/>
      <c r="CD1398" s="229"/>
      <c r="CE1398" s="229"/>
      <c r="CF1398" s="23"/>
      <c r="CG1398" s="27"/>
      <c r="CH1398" s="23"/>
      <c r="CI1398" s="23"/>
      <c r="CJ1398" s="23"/>
      <c r="CK1398" s="23"/>
      <c r="CL1398" s="29"/>
      <c r="CM1398" s="23"/>
      <c r="CN1398" s="23"/>
      <c r="CO1398" s="23"/>
      <c r="CP1398" s="26"/>
      <c r="CQ1398" s="23"/>
      <c r="CR1398" s="23"/>
      <c r="CS1398" s="23"/>
      <c r="CT1398" s="23"/>
      <c r="CU1398" s="23"/>
      <c r="CV1398" s="29"/>
      <c r="CW1398" s="23"/>
      <c r="CX1398" s="23"/>
      <c r="CY1398" s="23"/>
      <c r="CZ1398" s="61"/>
      <c r="DA1398" s="23"/>
      <c r="DB1398" s="23"/>
      <c r="DC1398" s="23"/>
      <c r="DD1398" s="23"/>
      <c r="DE1398" s="23"/>
      <c r="DF1398" s="23"/>
      <c r="DG1398" s="79"/>
      <c r="DH1398" s="80"/>
      <c r="DI1398" s="79"/>
      <c r="DJ1398" s="81"/>
      <c r="DK1398" s="47"/>
      <c r="DL1398" s="47"/>
      <c r="DM1398" s="47"/>
      <c r="DN1398" s="23"/>
      <c r="DO1398" s="23"/>
    </row>
    <row r="1399" spans="2:127" ht="15" customHeight="1" x14ac:dyDescent="0.3">
      <c r="B1399" s="5"/>
      <c r="C1399" s="5"/>
      <c r="D1399" s="5"/>
      <c r="E1399" s="23"/>
      <c r="F1399" s="29"/>
      <c r="G1399" s="23"/>
      <c r="H1399" s="23"/>
      <c r="I1399" s="23"/>
      <c r="J1399" s="24"/>
      <c r="K1399" s="23"/>
      <c r="L1399" s="24"/>
      <c r="M1399" s="24"/>
      <c r="N1399" s="23"/>
      <c r="O1399" s="23"/>
      <c r="P1399" s="23"/>
      <c r="Q1399" s="23"/>
      <c r="R1399" s="23"/>
      <c r="S1399" s="23"/>
      <c r="T1399" s="23"/>
      <c r="U1399" s="23"/>
      <c r="V1399" s="23"/>
      <c r="W1399" s="29"/>
      <c r="X1399" s="23"/>
      <c r="Y1399" s="23"/>
      <c r="Z1399" s="23"/>
      <c r="AA1399" s="23"/>
      <c r="AB1399" s="23"/>
      <c r="AC1399" s="23"/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7"/>
      <c r="AV1399" s="27"/>
      <c r="AW1399" s="27"/>
      <c r="AX1399" s="28"/>
      <c r="AY1399" s="28"/>
      <c r="AZ1399" s="28"/>
      <c r="BA1399" s="28"/>
      <c r="BB1399" s="28"/>
      <c r="BC1399" s="28"/>
      <c r="BD1399" s="23"/>
      <c r="BE1399" s="72"/>
      <c r="BF1399" s="72"/>
      <c r="BG1399" s="72"/>
      <c r="BH1399" s="229"/>
      <c r="BI1399" s="229"/>
      <c r="BJ1399" s="27"/>
      <c r="BK1399" s="27"/>
      <c r="BL1399" s="26"/>
      <c r="BM1399" s="27"/>
      <c r="BN1399" s="23"/>
      <c r="BO1399" s="23"/>
      <c r="BP1399" s="23"/>
      <c r="BQ1399" s="23"/>
      <c r="BR1399" s="27"/>
      <c r="BS1399" s="27"/>
      <c r="BT1399" s="78"/>
      <c r="BU1399" s="229"/>
      <c r="BV1399" s="229"/>
      <c r="BW1399" s="27"/>
      <c r="BX1399" s="27"/>
      <c r="BY1399" s="23"/>
      <c r="BZ1399" s="23"/>
      <c r="CA1399" s="23"/>
      <c r="CB1399" s="27"/>
      <c r="CC1399" s="78"/>
      <c r="CD1399" s="229"/>
      <c r="CE1399" s="229"/>
      <c r="CF1399" s="23"/>
      <c r="CG1399" s="27"/>
      <c r="CH1399" s="23"/>
      <c r="CI1399" s="23"/>
      <c r="CJ1399" s="23"/>
      <c r="CK1399" s="23"/>
      <c r="CL1399" s="29"/>
      <c r="CM1399" s="23"/>
      <c r="CN1399" s="23"/>
      <c r="CO1399" s="23"/>
      <c r="CP1399" s="26"/>
      <c r="CQ1399" s="23"/>
      <c r="CR1399" s="23"/>
      <c r="CS1399" s="23"/>
      <c r="CT1399" s="23"/>
      <c r="CU1399" s="23"/>
      <c r="CV1399" s="29"/>
      <c r="CW1399" s="23"/>
      <c r="CX1399" s="23"/>
      <c r="CY1399" s="23"/>
      <c r="CZ1399" s="61"/>
      <c r="DA1399" s="23"/>
      <c r="DB1399" s="23"/>
      <c r="DC1399" s="23"/>
      <c r="DD1399" s="23"/>
      <c r="DE1399" s="23"/>
      <c r="DF1399" s="23"/>
      <c r="DG1399" s="79"/>
      <c r="DH1399" s="80"/>
      <c r="DI1399" s="79"/>
      <c r="DJ1399" s="81"/>
      <c r="DK1399" s="47"/>
      <c r="DL1399" s="47"/>
      <c r="DM1399" s="47"/>
      <c r="DN1399" s="23"/>
      <c r="DO1399" s="23"/>
    </row>
    <row r="1400" spans="2:127" ht="15" customHeight="1" x14ac:dyDescent="0.3">
      <c r="B1400" s="5"/>
      <c r="C1400" s="5"/>
      <c r="D1400" s="5"/>
      <c r="E1400" s="23"/>
      <c r="F1400" s="29"/>
      <c r="G1400" s="23"/>
      <c r="H1400" s="23"/>
      <c r="I1400" s="23"/>
      <c r="J1400" s="24"/>
      <c r="K1400" s="23"/>
      <c r="L1400" s="24"/>
      <c r="M1400" s="24"/>
      <c r="N1400" s="23"/>
      <c r="O1400" s="23"/>
      <c r="P1400" s="23"/>
      <c r="Q1400" s="23"/>
      <c r="R1400" s="23"/>
      <c r="S1400" s="23"/>
      <c r="T1400" s="23"/>
      <c r="U1400" s="23"/>
      <c r="V1400" s="23"/>
      <c r="W1400" s="29"/>
      <c r="X1400" s="23"/>
      <c r="Y1400" s="23"/>
      <c r="Z1400" s="23"/>
      <c r="AA1400" s="23"/>
      <c r="AB1400" s="23"/>
      <c r="AC1400" s="23"/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7"/>
      <c r="AV1400" s="27"/>
      <c r="AW1400" s="27"/>
      <c r="AX1400" s="28"/>
      <c r="AY1400" s="28"/>
      <c r="AZ1400" s="28"/>
      <c r="BA1400" s="28"/>
      <c r="BB1400" s="28"/>
      <c r="BC1400" s="28"/>
      <c r="BD1400" s="23"/>
      <c r="BE1400" s="72"/>
      <c r="BF1400" s="72"/>
      <c r="BG1400" s="72"/>
      <c r="BH1400" s="229"/>
      <c r="BI1400" s="229"/>
      <c r="BJ1400" s="27"/>
      <c r="BK1400" s="27"/>
      <c r="BL1400" s="26"/>
      <c r="BM1400" s="27"/>
      <c r="BN1400" s="23"/>
      <c r="BO1400" s="23"/>
      <c r="BP1400" s="23"/>
      <c r="BQ1400" s="23"/>
      <c r="BR1400" s="27"/>
      <c r="BS1400" s="27"/>
      <c r="BT1400" s="78"/>
      <c r="BU1400" s="229"/>
      <c r="BV1400" s="229"/>
      <c r="BW1400" s="27"/>
      <c r="BX1400" s="27"/>
      <c r="BY1400" s="23"/>
      <c r="BZ1400" s="23"/>
      <c r="CA1400" s="23"/>
      <c r="CB1400" s="27"/>
      <c r="CC1400" s="78"/>
      <c r="CD1400" s="229"/>
      <c r="CE1400" s="229"/>
      <c r="CF1400" s="23"/>
      <c r="CG1400" s="27"/>
      <c r="CH1400" s="23"/>
      <c r="CI1400" s="23"/>
      <c r="CJ1400" s="23"/>
      <c r="CK1400" s="23"/>
      <c r="CL1400" s="29"/>
      <c r="CM1400" s="23"/>
      <c r="CN1400" s="23"/>
      <c r="CO1400" s="23"/>
      <c r="CP1400" s="26"/>
      <c r="CQ1400" s="23"/>
      <c r="CR1400" s="23"/>
      <c r="CS1400" s="23"/>
      <c r="CT1400" s="23"/>
      <c r="CU1400" s="23"/>
      <c r="CV1400" s="29"/>
      <c r="CW1400" s="23"/>
      <c r="CX1400" s="23"/>
      <c r="CY1400" s="23"/>
      <c r="CZ1400" s="61"/>
      <c r="DA1400" s="29"/>
      <c r="DB1400" s="29"/>
      <c r="DC1400" s="29"/>
      <c r="DD1400" s="29"/>
      <c r="DE1400" s="23"/>
      <c r="DF1400" s="23"/>
      <c r="DG1400" s="79"/>
      <c r="DH1400" s="80"/>
      <c r="DI1400" s="79"/>
      <c r="DJ1400" s="81"/>
      <c r="DK1400" s="47"/>
      <c r="DL1400" s="47"/>
      <c r="DM1400" s="47"/>
      <c r="DN1400" s="23"/>
      <c r="DO1400" s="23"/>
    </row>
    <row r="1401" spans="2:127" ht="15" customHeight="1" x14ac:dyDescent="0.3">
      <c r="B1401" s="5"/>
      <c r="C1401" s="5"/>
      <c r="D1401" s="5"/>
      <c r="E1401" s="23"/>
      <c r="F1401" s="23"/>
      <c r="G1401" s="23"/>
      <c r="H1401" s="23"/>
      <c r="I1401" s="23"/>
      <c r="J1401" s="24"/>
      <c r="K1401" s="23"/>
      <c r="L1401" s="24"/>
      <c r="M1401" s="24"/>
      <c r="N1401" s="23"/>
      <c r="O1401" s="23"/>
      <c r="P1401" s="23"/>
      <c r="Q1401" s="23"/>
      <c r="R1401" s="23"/>
      <c r="S1401" s="23"/>
      <c r="T1401" s="23"/>
      <c r="U1401" s="23"/>
      <c r="V1401" s="23"/>
      <c r="W1401" s="29"/>
      <c r="X1401" s="23"/>
      <c r="Y1401" s="23"/>
      <c r="Z1401" s="23"/>
      <c r="AA1401" s="23"/>
      <c r="AB1401" s="23"/>
      <c r="AC1401" s="23"/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7"/>
      <c r="AV1401" s="27"/>
      <c r="AW1401" s="27"/>
      <c r="AX1401" s="28"/>
      <c r="AY1401" s="28"/>
      <c r="AZ1401" s="28"/>
      <c r="BA1401" s="28"/>
      <c r="BB1401" s="28"/>
      <c r="BC1401" s="28"/>
      <c r="BD1401" s="23"/>
      <c r="BE1401" s="72"/>
      <c r="BF1401" s="72"/>
      <c r="BG1401" s="72"/>
      <c r="BH1401" s="227"/>
      <c r="BI1401" s="229"/>
      <c r="BJ1401" s="27"/>
      <c r="BK1401" s="27"/>
      <c r="BL1401" s="26"/>
      <c r="BM1401" s="27"/>
      <c r="BN1401" s="23"/>
      <c r="BO1401" s="23"/>
      <c r="BP1401" s="23"/>
      <c r="BQ1401" s="23"/>
      <c r="BR1401" s="27"/>
      <c r="BS1401" s="27"/>
      <c r="BT1401" s="78"/>
      <c r="BU1401" s="229"/>
      <c r="BV1401" s="229"/>
      <c r="BW1401" s="27"/>
      <c r="BX1401" s="27"/>
      <c r="BY1401" s="23"/>
      <c r="BZ1401" s="23"/>
      <c r="CA1401" s="23"/>
      <c r="CB1401" s="27"/>
      <c r="CC1401" s="78"/>
      <c r="CD1401" s="227"/>
      <c r="CE1401" s="229"/>
      <c r="CF1401" s="23"/>
      <c r="CG1401" s="27"/>
      <c r="CH1401" s="23"/>
      <c r="CI1401" s="23"/>
      <c r="CJ1401" s="23"/>
      <c r="CK1401" s="23"/>
      <c r="CL1401" s="23"/>
      <c r="CM1401" s="23"/>
      <c r="CN1401" s="23"/>
      <c r="CO1401" s="23"/>
      <c r="CP1401" s="26"/>
      <c r="CQ1401" s="23"/>
      <c r="CR1401" s="23"/>
      <c r="CS1401" s="23"/>
      <c r="CT1401" s="23"/>
      <c r="CU1401" s="23"/>
      <c r="CV1401" s="23"/>
      <c r="CW1401" s="23"/>
      <c r="CX1401" s="23"/>
      <c r="CY1401" s="23"/>
      <c r="CZ1401" s="61"/>
      <c r="DA1401" s="23"/>
      <c r="DB1401" s="23"/>
      <c r="DC1401" s="23"/>
      <c r="DD1401" s="23"/>
      <c r="DE1401" s="23"/>
      <c r="DF1401" s="23"/>
      <c r="DG1401" s="79"/>
      <c r="DH1401" s="80"/>
      <c r="DI1401" s="79"/>
      <c r="DJ1401" s="81"/>
      <c r="DK1401" s="47"/>
      <c r="DL1401" s="47"/>
      <c r="DM1401" s="47"/>
      <c r="DN1401" s="23"/>
      <c r="DO1401" s="23"/>
    </row>
    <row r="1402" spans="2:127" ht="15" customHeight="1" x14ac:dyDescent="0.3">
      <c r="B1402" s="5"/>
      <c r="C1402" s="5"/>
      <c r="D1402" s="5"/>
      <c r="E1402" s="23"/>
      <c r="F1402" s="23"/>
      <c r="G1402" s="23"/>
      <c r="H1402" s="23"/>
      <c r="I1402" s="23"/>
      <c r="J1402" s="24"/>
      <c r="K1402" s="23"/>
      <c r="L1402" s="24"/>
      <c r="M1402" s="24"/>
      <c r="N1402" s="23"/>
      <c r="O1402" s="23"/>
      <c r="P1402" s="23"/>
      <c r="Q1402" s="23"/>
      <c r="R1402" s="23"/>
      <c r="S1402" s="23"/>
      <c r="T1402" s="23"/>
      <c r="U1402" s="23"/>
      <c r="V1402" s="23"/>
      <c r="W1402" s="29"/>
      <c r="X1402" s="23"/>
      <c r="Y1402" s="23"/>
      <c r="Z1402" s="23"/>
      <c r="AA1402" s="23"/>
      <c r="AB1402" s="23"/>
      <c r="AC1402" s="23"/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7"/>
      <c r="AV1402" s="27"/>
      <c r="AW1402" s="27"/>
      <c r="AX1402" s="28"/>
      <c r="AY1402" s="28"/>
      <c r="AZ1402" s="28"/>
      <c r="BA1402" s="28"/>
      <c r="BB1402" s="28"/>
      <c r="BC1402" s="28"/>
      <c r="BD1402" s="23"/>
      <c r="BE1402" s="72"/>
      <c r="BF1402" s="72"/>
      <c r="BG1402" s="72"/>
      <c r="BH1402" s="229"/>
      <c r="BI1402" s="229"/>
      <c r="BJ1402" s="27"/>
      <c r="BK1402" s="27"/>
      <c r="BL1402" s="26"/>
      <c r="BM1402" s="27"/>
      <c r="BN1402" s="23"/>
      <c r="BO1402" s="23"/>
      <c r="BP1402" s="23"/>
      <c r="BQ1402" s="23"/>
      <c r="BR1402" s="27"/>
      <c r="BS1402" s="27"/>
      <c r="BT1402" s="78"/>
      <c r="BU1402" s="229"/>
      <c r="BV1402" s="229"/>
      <c r="BW1402" s="27"/>
      <c r="BX1402" s="27"/>
      <c r="BY1402" s="23"/>
      <c r="BZ1402" s="23"/>
      <c r="CA1402" s="23"/>
      <c r="CB1402" s="27"/>
      <c r="CC1402" s="78"/>
      <c r="CD1402" s="229"/>
      <c r="CE1402" s="229"/>
      <c r="CF1402" s="23"/>
      <c r="CG1402" s="27"/>
      <c r="CH1402" s="23"/>
      <c r="CI1402" s="23"/>
      <c r="CJ1402" s="23"/>
      <c r="CK1402" s="23"/>
      <c r="CL1402" s="23"/>
      <c r="CM1402" s="23"/>
      <c r="CN1402" s="23"/>
      <c r="CO1402" s="23"/>
      <c r="CP1402" s="26"/>
      <c r="CQ1402" s="23"/>
      <c r="CR1402" s="23"/>
      <c r="CS1402" s="23"/>
      <c r="CT1402" s="23"/>
      <c r="CU1402" s="23"/>
      <c r="CV1402" s="23"/>
      <c r="CW1402" s="23"/>
      <c r="CX1402" s="23"/>
      <c r="CY1402" s="23"/>
      <c r="CZ1402" s="61"/>
      <c r="DA1402" s="23"/>
      <c r="DB1402" s="23"/>
      <c r="DC1402" s="23"/>
      <c r="DD1402" s="23"/>
      <c r="DE1402" s="23"/>
      <c r="DF1402" s="23"/>
      <c r="DG1402" s="79"/>
      <c r="DH1402" s="80"/>
      <c r="DI1402" s="79"/>
      <c r="DJ1402" s="81"/>
      <c r="DK1402" s="47"/>
      <c r="DL1402" s="47"/>
      <c r="DM1402" s="47"/>
      <c r="DN1402" s="23"/>
      <c r="DO1402" s="23"/>
    </row>
    <row r="1403" spans="2:127" ht="15" customHeight="1" x14ac:dyDescent="0.3">
      <c r="B1403" s="5"/>
      <c r="C1403" s="5"/>
      <c r="D1403" s="5"/>
      <c r="E1403" s="23"/>
      <c r="F1403" s="23"/>
      <c r="G1403" s="23"/>
      <c r="H1403" s="23"/>
      <c r="I1403" s="23"/>
      <c r="J1403" s="24"/>
      <c r="K1403" s="23"/>
      <c r="L1403" s="24"/>
      <c r="M1403" s="24"/>
      <c r="N1403" s="23"/>
      <c r="O1403" s="23"/>
      <c r="P1403" s="23"/>
      <c r="Q1403" s="23"/>
      <c r="R1403" s="23"/>
      <c r="S1403" s="23"/>
      <c r="T1403" s="23"/>
      <c r="U1403" s="23"/>
      <c r="V1403" s="23"/>
      <c r="W1403" s="29"/>
      <c r="X1403" s="23"/>
      <c r="Y1403" s="23"/>
      <c r="Z1403" s="23"/>
      <c r="AA1403" s="23"/>
      <c r="AB1403" s="23"/>
      <c r="AC1403" s="23"/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7"/>
      <c r="AV1403" s="27"/>
      <c r="AW1403" s="27"/>
      <c r="AX1403" s="28"/>
      <c r="AY1403" s="28"/>
      <c r="AZ1403" s="28"/>
      <c r="BA1403" s="28"/>
      <c r="BB1403" s="28"/>
      <c r="BC1403" s="28"/>
      <c r="BD1403" s="23"/>
      <c r="BE1403" s="72"/>
      <c r="BF1403" s="72"/>
      <c r="BG1403" s="72"/>
      <c r="BH1403" s="229"/>
      <c r="BI1403" s="229"/>
      <c r="BJ1403" s="27"/>
      <c r="BK1403" s="27"/>
      <c r="BL1403" s="26"/>
      <c r="BM1403" s="27"/>
      <c r="BN1403" s="23"/>
      <c r="BO1403" s="23"/>
      <c r="BP1403" s="23"/>
      <c r="BQ1403" s="23"/>
      <c r="BR1403" s="27"/>
      <c r="BS1403" s="27"/>
      <c r="BT1403" s="78"/>
      <c r="BU1403" s="229"/>
      <c r="BV1403" s="229"/>
      <c r="BW1403" s="27"/>
      <c r="BX1403" s="27"/>
      <c r="BY1403" s="23"/>
      <c r="BZ1403" s="23"/>
      <c r="CA1403" s="23"/>
      <c r="CB1403" s="27"/>
      <c r="CC1403" s="78"/>
      <c r="CD1403" s="229"/>
      <c r="CE1403" s="229"/>
      <c r="CF1403" s="23"/>
      <c r="CG1403" s="27"/>
      <c r="CH1403" s="23"/>
      <c r="CI1403" s="23"/>
      <c r="CJ1403" s="23"/>
      <c r="CK1403" s="23"/>
      <c r="CL1403" s="23"/>
      <c r="CM1403" s="23"/>
      <c r="CN1403" s="23"/>
      <c r="CO1403" s="23"/>
      <c r="CP1403" s="26"/>
      <c r="CQ1403" s="23"/>
      <c r="CR1403" s="23"/>
      <c r="CS1403" s="23"/>
      <c r="CT1403" s="23"/>
      <c r="CU1403" s="23"/>
      <c r="CV1403" s="23"/>
      <c r="CW1403" s="23"/>
      <c r="CX1403" s="23"/>
      <c r="CY1403" s="23"/>
      <c r="CZ1403" s="61"/>
      <c r="DA1403" s="23"/>
      <c r="DB1403" s="23"/>
      <c r="DC1403" s="23"/>
      <c r="DD1403" s="23"/>
      <c r="DE1403" s="23"/>
      <c r="DF1403" s="23"/>
      <c r="DG1403" s="79"/>
      <c r="DH1403" s="80"/>
      <c r="DI1403" s="79"/>
      <c r="DJ1403" s="81"/>
      <c r="DK1403" s="47"/>
      <c r="DL1403" s="47"/>
      <c r="DM1403" s="47"/>
      <c r="DN1403" s="23"/>
      <c r="DO1403" s="23"/>
    </row>
    <row r="1404" spans="2:127" ht="15" customHeight="1" x14ac:dyDescent="0.3">
      <c r="B1404" s="5"/>
      <c r="C1404" s="5"/>
      <c r="D1404" s="5"/>
      <c r="E1404" s="23"/>
      <c r="F1404" s="23"/>
      <c r="G1404" s="23"/>
      <c r="H1404" s="23"/>
      <c r="I1404" s="23"/>
      <c r="J1404" s="24"/>
      <c r="K1404" s="23"/>
      <c r="L1404" s="24"/>
      <c r="M1404" s="24"/>
      <c r="N1404" s="23"/>
      <c r="O1404" s="23"/>
      <c r="P1404" s="23"/>
      <c r="Q1404" s="23"/>
      <c r="R1404" s="23"/>
      <c r="S1404" s="23"/>
      <c r="T1404" s="23"/>
      <c r="U1404" s="23"/>
      <c r="V1404" s="23"/>
      <c r="W1404" s="29"/>
      <c r="X1404" s="23"/>
      <c r="Y1404" s="23"/>
      <c r="Z1404" s="23"/>
      <c r="AA1404" s="23"/>
      <c r="AB1404" s="23"/>
      <c r="AC1404" s="23"/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7"/>
      <c r="AV1404" s="27"/>
      <c r="AW1404" s="27"/>
      <c r="AX1404" s="28"/>
      <c r="AY1404" s="28"/>
      <c r="AZ1404" s="28"/>
      <c r="BA1404" s="28"/>
      <c r="BB1404" s="28"/>
      <c r="BC1404" s="28"/>
      <c r="BD1404" s="23"/>
      <c r="BE1404" s="72"/>
      <c r="BF1404" s="72"/>
      <c r="BG1404" s="72"/>
      <c r="BH1404" s="229"/>
      <c r="BI1404" s="229"/>
      <c r="BJ1404" s="27"/>
      <c r="BK1404" s="27"/>
      <c r="BL1404" s="26"/>
      <c r="BM1404" s="27"/>
      <c r="BN1404" s="23"/>
      <c r="BO1404" s="23"/>
      <c r="BP1404" s="23"/>
      <c r="BQ1404" s="23"/>
      <c r="BR1404" s="27"/>
      <c r="BS1404" s="27"/>
      <c r="BT1404" s="78"/>
      <c r="BU1404" s="229"/>
      <c r="BV1404" s="229"/>
      <c r="BW1404" s="27"/>
      <c r="BX1404" s="27"/>
      <c r="BY1404" s="23"/>
      <c r="BZ1404" s="23"/>
      <c r="CA1404" s="23"/>
      <c r="CB1404" s="27"/>
      <c r="CC1404" s="78"/>
      <c r="CD1404" s="229"/>
      <c r="CE1404" s="229"/>
      <c r="CF1404" s="23"/>
      <c r="CG1404" s="27"/>
      <c r="CH1404" s="23"/>
      <c r="CI1404" s="23"/>
      <c r="CJ1404" s="23"/>
      <c r="CK1404" s="23"/>
      <c r="CL1404" s="23"/>
      <c r="CM1404" s="23"/>
      <c r="CN1404" s="23"/>
      <c r="CO1404" s="23"/>
      <c r="CP1404" s="26"/>
      <c r="CQ1404" s="23"/>
      <c r="CR1404" s="23"/>
      <c r="CS1404" s="23"/>
      <c r="CT1404" s="23"/>
      <c r="CU1404" s="23"/>
      <c r="CV1404" s="23"/>
      <c r="CW1404" s="23"/>
      <c r="CX1404" s="23"/>
      <c r="CY1404" s="23"/>
      <c r="CZ1404" s="61"/>
      <c r="DA1404" s="23"/>
      <c r="DB1404" s="23"/>
      <c r="DC1404" s="23"/>
      <c r="DD1404" s="23"/>
      <c r="DE1404" s="23"/>
      <c r="DF1404" s="23"/>
      <c r="DG1404" s="79"/>
      <c r="DH1404" s="80"/>
      <c r="DI1404" s="79"/>
      <c r="DJ1404" s="81"/>
      <c r="DK1404" s="47"/>
      <c r="DL1404" s="47"/>
      <c r="DM1404" s="47"/>
      <c r="DN1404" s="23"/>
      <c r="DO1404" s="23"/>
    </row>
    <row r="1405" spans="2:127" ht="15" customHeight="1" x14ac:dyDescent="0.3">
      <c r="B1405" s="5"/>
      <c r="C1405" s="5"/>
      <c r="D1405" s="5"/>
      <c r="E1405" s="23"/>
      <c r="F1405" s="23"/>
      <c r="G1405" s="23"/>
      <c r="H1405" s="23"/>
      <c r="I1405" s="23"/>
      <c r="J1405" s="24"/>
      <c r="K1405" s="23"/>
      <c r="L1405" s="24"/>
      <c r="M1405" s="24"/>
      <c r="N1405" s="23"/>
      <c r="O1405" s="23"/>
      <c r="P1405" s="23"/>
      <c r="Q1405" s="23"/>
      <c r="R1405" s="23"/>
      <c r="S1405" s="23"/>
      <c r="T1405" s="23"/>
      <c r="U1405" s="23"/>
      <c r="V1405" s="23"/>
      <c r="W1405" s="29"/>
      <c r="X1405" s="23"/>
      <c r="Y1405" s="23"/>
      <c r="Z1405" s="23"/>
      <c r="AA1405" s="23"/>
      <c r="AB1405" s="23"/>
      <c r="AC1405" s="23"/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7"/>
      <c r="AV1405" s="27"/>
      <c r="AW1405" s="27"/>
      <c r="AX1405" s="28"/>
      <c r="AY1405" s="28"/>
      <c r="AZ1405" s="28"/>
      <c r="BA1405" s="28"/>
      <c r="BB1405" s="28"/>
      <c r="BC1405" s="28"/>
      <c r="BD1405" s="23"/>
      <c r="BE1405" s="72"/>
      <c r="BF1405" s="72"/>
      <c r="BG1405" s="72"/>
      <c r="BH1405" s="229"/>
      <c r="BI1405" s="229"/>
      <c r="BJ1405" s="27"/>
      <c r="BK1405" s="27"/>
      <c r="BL1405" s="26"/>
      <c r="BM1405" s="27"/>
      <c r="BN1405" s="23"/>
      <c r="BO1405" s="23"/>
      <c r="BP1405" s="23"/>
      <c r="BQ1405" s="23"/>
      <c r="BR1405" s="27"/>
      <c r="BS1405" s="27"/>
      <c r="BT1405" s="78"/>
      <c r="BU1405" s="229"/>
      <c r="BV1405" s="229"/>
      <c r="BW1405" s="27"/>
      <c r="BX1405" s="27"/>
      <c r="BY1405" s="23"/>
      <c r="BZ1405" s="23"/>
      <c r="CA1405" s="23"/>
      <c r="CB1405" s="27"/>
      <c r="CC1405" s="78"/>
      <c r="CD1405" s="229"/>
      <c r="CE1405" s="229"/>
      <c r="CF1405" s="23"/>
      <c r="CG1405" s="27"/>
      <c r="CH1405" s="23"/>
      <c r="CI1405" s="23"/>
      <c r="CJ1405" s="23"/>
      <c r="CK1405" s="23"/>
      <c r="CL1405" s="23"/>
      <c r="CM1405" s="23"/>
      <c r="CN1405" s="23"/>
      <c r="CO1405" s="23"/>
      <c r="CP1405" s="26"/>
      <c r="CQ1405" s="23"/>
      <c r="CR1405" s="23"/>
      <c r="CS1405" s="23"/>
      <c r="CT1405" s="23"/>
      <c r="CU1405" s="23"/>
      <c r="CV1405" s="23"/>
      <c r="CW1405" s="23"/>
      <c r="CX1405" s="23"/>
      <c r="CY1405" s="23"/>
      <c r="CZ1405" s="61"/>
      <c r="DA1405" s="23"/>
      <c r="DB1405" s="23"/>
      <c r="DC1405" s="23"/>
      <c r="DD1405" s="23"/>
      <c r="DE1405" s="23"/>
      <c r="DF1405" s="23"/>
      <c r="DG1405" s="79"/>
      <c r="DH1405" s="80"/>
      <c r="DI1405" s="79"/>
      <c r="DJ1405" s="81"/>
      <c r="DK1405" s="47"/>
      <c r="DL1405" s="47"/>
      <c r="DM1405" s="47"/>
      <c r="DN1405" s="23"/>
      <c r="DO1405" s="23"/>
    </row>
    <row r="1406" spans="2:127" ht="15" customHeight="1" x14ac:dyDescent="0.3">
      <c r="B1406" s="5"/>
      <c r="C1406" s="5"/>
      <c r="D1406" s="5"/>
      <c r="E1406" s="23"/>
      <c r="F1406" s="23"/>
      <c r="G1406" s="23"/>
      <c r="H1406" s="23"/>
      <c r="I1406" s="23"/>
      <c r="J1406" s="24"/>
      <c r="K1406" s="23"/>
      <c r="L1406" s="24"/>
      <c r="M1406" s="24"/>
      <c r="N1406" s="23"/>
      <c r="O1406" s="23"/>
      <c r="P1406" s="23"/>
      <c r="Q1406" s="23"/>
      <c r="R1406" s="23"/>
      <c r="S1406" s="23"/>
      <c r="T1406" s="23"/>
      <c r="U1406" s="23"/>
      <c r="V1406" s="23"/>
      <c r="W1406" s="29"/>
      <c r="X1406" s="23"/>
      <c r="Y1406" s="23"/>
      <c r="Z1406" s="23"/>
      <c r="AA1406" s="23"/>
      <c r="AB1406" s="23"/>
      <c r="AC1406" s="23"/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7"/>
      <c r="AV1406" s="27"/>
      <c r="AW1406" s="27"/>
      <c r="AX1406" s="28"/>
      <c r="AY1406" s="28"/>
      <c r="AZ1406" s="28"/>
      <c r="BA1406" s="28"/>
      <c r="BB1406" s="28"/>
      <c r="BC1406" s="28"/>
      <c r="BD1406" s="23"/>
      <c r="BE1406" s="72"/>
      <c r="BF1406" s="72"/>
      <c r="BG1406" s="72"/>
      <c r="BH1406" s="229"/>
      <c r="BI1406" s="229"/>
      <c r="BJ1406" s="27"/>
      <c r="BK1406" s="27"/>
      <c r="BL1406" s="26"/>
      <c r="BM1406" s="27"/>
      <c r="BN1406" s="23"/>
      <c r="BO1406" s="23"/>
      <c r="BP1406" s="23"/>
      <c r="BQ1406" s="23"/>
      <c r="BR1406" s="27"/>
      <c r="BS1406" s="27"/>
      <c r="BT1406" s="78"/>
      <c r="BU1406" s="229"/>
      <c r="BV1406" s="229"/>
      <c r="BW1406" s="27"/>
      <c r="BX1406" s="27"/>
      <c r="BY1406" s="23"/>
      <c r="BZ1406" s="23"/>
      <c r="CA1406" s="23"/>
      <c r="CB1406" s="27"/>
      <c r="CC1406" s="78"/>
      <c r="CD1406" s="229"/>
      <c r="CE1406" s="229"/>
      <c r="CF1406" s="23"/>
      <c r="CG1406" s="27"/>
      <c r="CH1406" s="23"/>
      <c r="CI1406" s="23"/>
      <c r="CJ1406" s="23"/>
      <c r="CK1406" s="23"/>
      <c r="CL1406" s="23"/>
      <c r="CM1406" s="23"/>
      <c r="CN1406" s="23"/>
      <c r="CO1406" s="23"/>
      <c r="CP1406" s="26"/>
      <c r="CQ1406" s="23"/>
      <c r="CR1406" s="23"/>
      <c r="CS1406" s="23"/>
      <c r="CT1406" s="23"/>
      <c r="CU1406" s="23"/>
      <c r="CV1406" s="23"/>
      <c r="CW1406" s="23"/>
      <c r="CX1406" s="23"/>
      <c r="CY1406" s="23"/>
      <c r="CZ1406" s="61"/>
      <c r="DA1406" s="23"/>
      <c r="DB1406" s="23"/>
      <c r="DC1406" s="23"/>
      <c r="DD1406" s="23"/>
      <c r="DE1406" s="23"/>
      <c r="DF1406" s="23"/>
      <c r="DG1406" s="79"/>
      <c r="DH1406" s="80"/>
      <c r="DI1406" s="79"/>
      <c r="DJ1406" s="81"/>
      <c r="DK1406" s="47"/>
      <c r="DL1406" s="47"/>
      <c r="DM1406" s="47"/>
      <c r="DN1406" s="23"/>
      <c r="DO1406" s="23"/>
    </row>
    <row r="1407" spans="2:127" ht="15" customHeight="1" x14ac:dyDescent="0.3">
      <c r="B1407" s="5"/>
      <c r="C1407" s="5"/>
      <c r="D1407" s="5"/>
      <c r="E1407" s="23"/>
      <c r="F1407" s="23"/>
      <c r="G1407" s="23"/>
      <c r="H1407" s="23"/>
      <c r="I1407" s="23"/>
      <c r="J1407" s="24"/>
      <c r="K1407" s="23"/>
      <c r="L1407" s="24"/>
      <c r="M1407" s="24"/>
      <c r="N1407" s="23"/>
      <c r="O1407" s="23"/>
      <c r="P1407" s="23"/>
      <c r="Q1407" s="23"/>
      <c r="R1407" s="23"/>
      <c r="S1407" s="23"/>
      <c r="T1407" s="23"/>
      <c r="U1407" s="23"/>
      <c r="V1407" s="23"/>
      <c r="W1407" s="29"/>
      <c r="X1407" s="23"/>
      <c r="Y1407" s="23"/>
      <c r="Z1407" s="23"/>
      <c r="AA1407" s="23"/>
      <c r="AB1407" s="23"/>
      <c r="AC1407" s="23"/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7"/>
      <c r="AV1407" s="27"/>
      <c r="AW1407" s="27"/>
      <c r="AX1407" s="28"/>
      <c r="AY1407" s="28"/>
      <c r="AZ1407" s="28"/>
      <c r="BA1407" s="28"/>
      <c r="BB1407" s="28"/>
      <c r="BC1407" s="28"/>
      <c r="BD1407" s="23"/>
      <c r="BE1407" s="72"/>
      <c r="BF1407" s="72"/>
      <c r="BG1407" s="72"/>
      <c r="BH1407" s="229"/>
      <c r="BI1407" s="229"/>
      <c r="BJ1407" s="27"/>
      <c r="BK1407" s="27"/>
      <c r="BL1407" s="26"/>
      <c r="BM1407" s="27"/>
      <c r="BN1407" s="23"/>
      <c r="BO1407" s="23"/>
      <c r="BP1407" s="23"/>
      <c r="BQ1407" s="23"/>
      <c r="BR1407" s="27"/>
      <c r="BS1407" s="27"/>
      <c r="BT1407" s="78"/>
      <c r="BU1407" s="229"/>
      <c r="BV1407" s="229"/>
      <c r="BW1407" s="27"/>
      <c r="BX1407" s="27"/>
      <c r="BY1407" s="23"/>
      <c r="BZ1407" s="23"/>
      <c r="CA1407" s="23"/>
      <c r="CB1407" s="27"/>
      <c r="CC1407" s="78"/>
      <c r="CD1407" s="229"/>
      <c r="CE1407" s="229"/>
      <c r="CF1407" s="23"/>
      <c r="CG1407" s="27"/>
      <c r="CH1407" s="23"/>
      <c r="CI1407" s="23"/>
      <c r="CJ1407" s="23"/>
      <c r="CK1407" s="23"/>
      <c r="CL1407" s="23"/>
      <c r="CM1407" s="23"/>
      <c r="CN1407" s="23"/>
      <c r="CO1407" s="23"/>
      <c r="CP1407" s="26"/>
      <c r="CQ1407" s="23"/>
      <c r="CR1407" s="23"/>
      <c r="CS1407" s="23"/>
      <c r="CT1407" s="23"/>
      <c r="CU1407" s="23"/>
      <c r="CV1407" s="23"/>
      <c r="CW1407" s="23"/>
      <c r="CX1407" s="23"/>
      <c r="CY1407" s="23"/>
      <c r="CZ1407" s="61"/>
      <c r="DA1407" s="23"/>
      <c r="DB1407" s="23"/>
      <c r="DC1407" s="23"/>
      <c r="DD1407" s="23"/>
      <c r="DE1407" s="23"/>
      <c r="DF1407" s="23"/>
      <c r="DG1407" s="79"/>
      <c r="DH1407" s="80"/>
      <c r="DI1407" s="79"/>
      <c r="DJ1407" s="81"/>
      <c r="DK1407" s="47"/>
      <c r="DL1407" s="47"/>
      <c r="DM1407" s="47"/>
      <c r="DN1407" s="23"/>
      <c r="DO1407" s="23"/>
    </row>
    <row r="1408" spans="2:127" ht="15" customHeight="1" x14ac:dyDescent="0.3">
      <c r="B1408" s="5"/>
      <c r="C1408" s="5"/>
      <c r="D1408" s="5"/>
      <c r="E1408" s="23"/>
      <c r="F1408" s="23"/>
      <c r="G1408" s="23"/>
      <c r="H1408" s="23"/>
      <c r="I1408" s="23"/>
      <c r="J1408" s="24"/>
      <c r="K1408" s="23"/>
      <c r="L1408" s="24"/>
      <c r="M1408" s="24"/>
      <c r="N1408" s="23"/>
      <c r="O1408" s="23"/>
      <c r="P1408" s="23"/>
      <c r="Q1408" s="23"/>
      <c r="R1408" s="23"/>
      <c r="S1408" s="23"/>
      <c r="T1408" s="23"/>
      <c r="U1408" s="23"/>
      <c r="V1408" s="23"/>
      <c r="W1408" s="29"/>
      <c r="X1408" s="23"/>
      <c r="Y1408" s="23"/>
      <c r="Z1408" s="23"/>
      <c r="AA1408" s="23"/>
      <c r="AB1408" s="23"/>
      <c r="AC1408" s="23"/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7"/>
      <c r="AV1408" s="27"/>
      <c r="AW1408" s="27"/>
      <c r="AX1408" s="28"/>
      <c r="AY1408" s="28"/>
      <c r="AZ1408" s="28"/>
      <c r="BA1408" s="28"/>
      <c r="BB1408" s="28"/>
      <c r="BC1408" s="28"/>
      <c r="BD1408" s="23"/>
      <c r="BE1408" s="72"/>
      <c r="BF1408" s="72"/>
      <c r="BG1408" s="72"/>
      <c r="BH1408" s="229"/>
      <c r="BI1408" s="229"/>
      <c r="BJ1408" s="27"/>
      <c r="BK1408" s="27"/>
      <c r="BL1408" s="26"/>
      <c r="BM1408" s="27"/>
      <c r="BN1408" s="23"/>
      <c r="BO1408" s="23"/>
      <c r="BP1408" s="23"/>
      <c r="BQ1408" s="23"/>
      <c r="BR1408" s="27"/>
      <c r="BS1408" s="27"/>
      <c r="BT1408" s="78"/>
      <c r="BU1408" s="229"/>
      <c r="BV1408" s="229"/>
      <c r="BW1408" s="27"/>
      <c r="BX1408" s="27"/>
      <c r="BY1408" s="23"/>
      <c r="BZ1408" s="23"/>
      <c r="CA1408" s="23"/>
      <c r="CB1408" s="27"/>
      <c r="CC1408" s="78"/>
      <c r="CD1408" s="229"/>
      <c r="CE1408" s="229"/>
      <c r="CF1408" s="23"/>
      <c r="CG1408" s="27"/>
      <c r="CH1408" s="23"/>
      <c r="CI1408" s="23"/>
      <c r="CJ1408" s="23"/>
      <c r="CK1408" s="23"/>
      <c r="CL1408" s="23"/>
      <c r="CM1408" s="23"/>
      <c r="CN1408" s="23"/>
      <c r="CO1408" s="23"/>
      <c r="CP1408" s="26"/>
      <c r="CQ1408" s="23"/>
      <c r="CR1408" s="23"/>
      <c r="CS1408" s="23"/>
      <c r="CT1408" s="23"/>
      <c r="CU1408" s="23"/>
      <c r="CV1408" s="23"/>
      <c r="CW1408" s="23"/>
      <c r="CX1408" s="23"/>
      <c r="CY1408" s="23"/>
      <c r="CZ1408" s="61"/>
      <c r="DA1408" s="23"/>
      <c r="DB1408" s="23"/>
      <c r="DC1408" s="23"/>
      <c r="DD1408" s="23"/>
      <c r="DE1408" s="23"/>
      <c r="DF1408" s="23"/>
      <c r="DG1408" s="79"/>
      <c r="DH1408" s="80"/>
      <c r="DI1408" s="79"/>
      <c r="DJ1408" s="81"/>
      <c r="DK1408" s="47"/>
      <c r="DL1408" s="47"/>
      <c r="DM1408" s="47"/>
      <c r="DN1408" s="23"/>
      <c r="DO1408" s="23"/>
    </row>
    <row r="1409" spans="2:127" ht="15" customHeight="1" x14ac:dyDescent="0.3">
      <c r="B1409" s="5"/>
      <c r="C1409" s="5"/>
      <c r="D1409" s="5"/>
      <c r="E1409" s="23"/>
      <c r="F1409" s="23"/>
      <c r="G1409" s="23"/>
      <c r="H1409" s="23"/>
      <c r="I1409" s="23"/>
      <c r="J1409" s="24"/>
      <c r="K1409" s="23"/>
      <c r="L1409" s="24"/>
      <c r="M1409" s="24"/>
      <c r="N1409" s="23"/>
      <c r="O1409" s="23"/>
      <c r="P1409" s="23"/>
      <c r="Q1409" s="23"/>
      <c r="R1409" s="23"/>
      <c r="S1409" s="23"/>
      <c r="T1409" s="23"/>
      <c r="U1409" s="23"/>
      <c r="V1409" s="23"/>
      <c r="W1409" s="29"/>
      <c r="X1409" s="23"/>
      <c r="Y1409" s="23"/>
      <c r="Z1409" s="23"/>
      <c r="AA1409" s="23"/>
      <c r="AB1409" s="23"/>
      <c r="AC1409" s="23"/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7"/>
      <c r="AV1409" s="27"/>
      <c r="AW1409" s="27"/>
      <c r="AX1409" s="28"/>
      <c r="AY1409" s="28"/>
      <c r="AZ1409" s="28"/>
      <c r="BA1409" s="28"/>
      <c r="BB1409" s="28"/>
      <c r="BC1409" s="28"/>
      <c r="BD1409" s="23"/>
      <c r="BE1409" s="72"/>
      <c r="BF1409" s="72"/>
      <c r="BG1409" s="72"/>
      <c r="BH1409" s="229"/>
      <c r="BI1409" s="229"/>
      <c r="BJ1409" s="27"/>
      <c r="BK1409" s="27"/>
      <c r="BL1409" s="26"/>
      <c r="BM1409" s="27"/>
      <c r="BN1409" s="23"/>
      <c r="BO1409" s="23"/>
      <c r="BP1409" s="23"/>
      <c r="BQ1409" s="23"/>
      <c r="BR1409" s="27"/>
      <c r="BS1409" s="27"/>
      <c r="BT1409" s="78"/>
      <c r="BU1409" s="229"/>
      <c r="BV1409" s="229"/>
      <c r="BW1409" s="27"/>
      <c r="BX1409" s="27"/>
      <c r="BY1409" s="23"/>
      <c r="BZ1409" s="23"/>
      <c r="CA1409" s="23"/>
      <c r="CB1409" s="27"/>
      <c r="CC1409" s="78"/>
      <c r="CD1409" s="229"/>
      <c r="CE1409" s="229"/>
      <c r="CF1409" s="23"/>
      <c r="CG1409" s="27"/>
      <c r="CH1409" s="23"/>
      <c r="CI1409" s="23"/>
      <c r="CJ1409" s="23"/>
      <c r="CK1409" s="23"/>
      <c r="CL1409" s="23"/>
      <c r="CM1409" s="23"/>
      <c r="CN1409" s="23"/>
      <c r="CO1409" s="23"/>
      <c r="CP1409" s="26"/>
      <c r="CQ1409" s="23"/>
      <c r="CR1409" s="23"/>
      <c r="CS1409" s="23"/>
      <c r="CT1409" s="23"/>
      <c r="CU1409" s="23"/>
      <c r="CV1409" s="23"/>
      <c r="CW1409" s="23"/>
      <c r="CX1409" s="23"/>
      <c r="CY1409" s="23"/>
      <c r="CZ1409" s="61"/>
      <c r="DA1409" s="23"/>
      <c r="DB1409" s="23"/>
      <c r="DC1409" s="23"/>
      <c r="DD1409" s="23"/>
      <c r="DE1409" s="23"/>
      <c r="DF1409" s="23"/>
      <c r="DG1409" s="79"/>
      <c r="DH1409" s="80"/>
      <c r="DI1409" s="79"/>
      <c r="DJ1409" s="81"/>
      <c r="DK1409" s="47"/>
      <c r="DL1409" s="47"/>
      <c r="DM1409" s="47"/>
      <c r="DN1409" s="23"/>
      <c r="DO1409" s="23"/>
    </row>
    <row r="1410" spans="2:127" ht="15" customHeight="1" x14ac:dyDescent="0.3">
      <c r="B1410" s="5"/>
      <c r="C1410" s="5"/>
      <c r="D1410" s="5"/>
      <c r="E1410" s="23"/>
      <c r="F1410" s="23"/>
      <c r="G1410" s="23"/>
      <c r="H1410" s="23"/>
      <c r="I1410" s="23"/>
      <c r="J1410" s="24"/>
      <c r="K1410" s="23"/>
      <c r="L1410" s="24"/>
      <c r="M1410" s="24"/>
      <c r="N1410" s="23"/>
      <c r="O1410" s="23"/>
      <c r="P1410" s="23"/>
      <c r="Q1410" s="23"/>
      <c r="R1410" s="23"/>
      <c r="S1410" s="23"/>
      <c r="T1410" s="23"/>
      <c r="U1410" s="23"/>
      <c r="V1410" s="23"/>
      <c r="W1410" s="29"/>
      <c r="X1410" s="23"/>
      <c r="Y1410" s="23"/>
      <c r="Z1410" s="23"/>
      <c r="AA1410" s="23"/>
      <c r="AB1410" s="23"/>
      <c r="AC1410" s="23"/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7"/>
      <c r="AV1410" s="27"/>
      <c r="AW1410" s="27"/>
      <c r="AX1410" s="28"/>
      <c r="AY1410" s="28"/>
      <c r="AZ1410" s="28"/>
      <c r="BA1410" s="28"/>
      <c r="BB1410" s="28"/>
      <c r="BC1410" s="28"/>
      <c r="BD1410" s="23"/>
      <c r="BE1410" s="72"/>
      <c r="BF1410" s="72"/>
      <c r="BG1410" s="72"/>
      <c r="BH1410" s="229"/>
      <c r="BI1410" s="229"/>
      <c r="BJ1410" s="27"/>
      <c r="BK1410" s="27"/>
      <c r="BL1410" s="26"/>
      <c r="BM1410" s="27"/>
      <c r="BN1410" s="23"/>
      <c r="BO1410" s="23"/>
      <c r="BP1410" s="23"/>
      <c r="BQ1410" s="23"/>
      <c r="BR1410" s="27"/>
      <c r="BS1410" s="27"/>
      <c r="BT1410" s="78"/>
      <c r="BU1410" s="229"/>
      <c r="BV1410" s="229"/>
      <c r="BW1410" s="27"/>
      <c r="BX1410" s="27"/>
      <c r="BY1410" s="23"/>
      <c r="BZ1410" s="23"/>
      <c r="CA1410" s="23"/>
      <c r="CB1410" s="27"/>
      <c r="CC1410" s="78"/>
      <c r="CD1410" s="229"/>
      <c r="CE1410" s="229"/>
      <c r="CF1410" s="23"/>
      <c r="CG1410" s="27"/>
      <c r="CH1410" s="23"/>
      <c r="CI1410" s="23"/>
      <c r="CJ1410" s="23"/>
      <c r="CK1410" s="23"/>
      <c r="CL1410" s="23"/>
      <c r="CM1410" s="23"/>
      <c r="CN1410" s="23"/>
      <c r="CO1410" s="23"/>
      <c r="CP1410" s="26"/>
      <c r="CQ1410" s="23"/>
      <c r="CR1410" s="23"/>
      <c r="CS1410" s="23"/>
      <c r="CT1410" s="23"/>
      <c r="CU1410" s="23"/>
      <c r="CV1410" s="23"/>
      <c r="CW1410" s="23"/>
      <c r="CX1410" s="23"/>
      <c r="CY1410" s="23"/>
      <c r="CZ1410" s="61"/>
      <c r="DA1410" s="23"/>
      <c r="DB1410" s="23"/>
      <c r="DC1410" s="23"/>
      <c r="DD1410" s="23"/>
      <c r="DE1410" s="23"/>
      <c r="DF1410" s="23"/>
      <c r="DG1410" s="79"/>
      <c r="DH1410" s="80"/>
      <c r="DI1410" s="79"/>
      <c r="DJ1410" s="81"/>
      <c r="DK1410" s="47"/>
      <c r="DL1410" s="47"/>
      <c r="DM1410" s="47"/>
      <c r="DN1410" s="23"/>
      <c r="DO1410" s="23"/>
    </row>
    <row r="1411" spans="2:127" ht="15" customHeight="1" x14ac:dyDescent="0.3">
      <c r="B1411" s="5"/>
      <c r="C1411" s="5"/>
      <c r="D1411" s="5"/>
      <c r="E1411" s="23"/>
      <c r="F1411" s="23"/>
      <c r="G1411" s="23"/>
      <c r="H1411" s="23"/>
      <c r="I1411" s="23"/>
      <c r="J1411" s="24"/>
      <c r="K1411" s="23"/>
      <c r="L1411" s="24"/>
      <c r="M1411" s="24"/>
      <c r="N1411" s="23"/>
      <c r="O1411" s="23"/>
      <c r="P1411" s="23"/>
      <c r="Q1411" s="23"/>
      <c r="R1411" s="23"/>
      <c r="S1411" s="23"/>
      <c r="T1411" s="23"/>
      <c r="U1411" s="23"/>
      <c r="V1411" s="23"/>
      <c r="W1411" s="29"/>
      <c r="X1411" s="23"/>
      <c r="Y1411" s="23"/>
      <c r="Z1411" s="23"/>
      <c r="AA1411" s="23"/>
      <c r="AB1411" s="23"/>
      <c r="AC1411" s="23"/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7"/>
      <c r="AV1411" s="27"/>
      <c r="AW1411" s="27"/>
      <c r="AX1411" s="28"/>
      <c r="AY1411" s="28"/>
      <c r="AZ1411" s="28"/>
      <c r="BA1411" s="28"/>
      <c r="BB1411" s="28"/>
      <c r="BC1411" s="28"/>
      <c r="BD1411" s="23"/>
      <c r="BE1411" s="72"/>
      <c r="BF1411" s="72"/>
      <c r="BG1411" s="72"/>
      <c r="BH1411" s="229"/>
      <c r="BI1411" s="229"/>
      <c r="BJ1411" s="27"/>
      <c r="BK1411" s="27"/>
      <c r="BL1411" s="26"/>
      <c r="BM1411" s="27"/>
      <c r="BN1411" s="23"/>
      <c r="BO1411" s="23"/>
      <c r="BP1411" s="23"/>
      <c r="BQ1411" s="23"/>
      <c r="BR1411" s="27"/>
      <c r="BS1411" s="27"/>
      <c r="BT1411" s="78"/>
      <c r="BU1411" s="229"/>
      <c r="BV1411" s="229"/>
      <c r="BW1411" s="27"/>
      <c r="BX1411" s="27"/>
      <c r="BY1411" s="23"/>
      <c r="BZ1411" s="23"/>
      <c r="CA1411" s="23"/>
      <c r="CB1411" s="27"/>
      <c r="CC1411" s="78"/>
      <c r="CD1411" s="229"/>
      <c r="CE1411" s="229"/>
      <c r="CF1411" s="23"/>
      <c r="CG1411" s="27"/>
      <c r="CH1411" s="23"/>
      <c r="CI1411" s="23"/>
      <c r="CJ1411" s="23"/>
      <c r="CK1411" s="23"/>
      <c r="CL1411" s="23"/>
      <c r="CM1411" s="23"/>
      <c r="CN1411" s="23"/>
      <c r="CO1411" s="23"/>
      <c r="CP1411" s="26"/>
      <c r="CQ1411" s="23"/>
      <c r="CR1411" s="23"/>
      <c r="CS1411" s="23"/>
      <c r="CT1411" s="23"/>
      <c r="CU1411" s="23"/>
      <c r="CV1411" s="23"/>
      <c r="CW1411" s="23"/>
      <c r="CX1411" s="23"/>
      <c r="CY1411" s="23"/>
      <c r="CZ1411" s="61"/>
      <c r="DA1411" s="23"/>
      <c r="DB1411" s="23"/>
      <c r="DC1411" s="23"/>
      <c r="DD1411" s="23"/>
      <c r="DE1411" s="23"/>
      <c r="DF1411" s="23"/>
      <c r="DG1411" s="79"/>
      <c r="DH1411" s="80"/>
      <c r="DI1411" s="79"/>
      <c r="DJ1411" s="81"/>
      <c r="DK1411" s="47"/>
      <c r="DL1411" s="47"/>
      <c r="DM1411" s="47"/>
      <c r="DN1411" s="23"/>
      <c r="DO1411" s="23"/>
    </row>
    <row r="1412" spans="2:127" ht="15" customHeight="1" x14ac:dyDescent="0.3">
      <c r="B1412" s="5"/>
      <c r="C1412" s="5"/>
      <c r="D1412" s="5"/>
      <c r="E1412" s="23"/>
      <c r="F1412" s="23"/>
      <c r="G1412" s="23"/>
      <c r="H1412" s="23"/>
      <c r="I1412" s="23"/>
      <c r="J1412" s="24"/>
      <c r="K1412" s="23"/>
      <c r="L1412" s="24"/>
      <c r="M1412" s="24"/>
      <c r="N1412" s="23"/>
      <c r="O1412" s="23"/>
      <c r="P1412" s="23"/>
      <c r="Q1412" s="23"/>
      <c r="R1412" s="23"/>
      <c r="S1412" s="23"/>
      <c r="T1412" s="23"/>
      <c r="U1412" s="23"/>
      <c r="V1412" s="23"/>
      <c r="W1412" s="29"/>
      <c r="X1412" s="23"/>
      <c r="Y1412" s="23"/>
      <c r="Z1412" s="23"/>
      <c r="AA1412" s="23"/>
      <c r="AB1412" s="23"/>
      <c r="AC1412" s="23"/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7"/>
      <c r="AV1412" s="27"/>
      <c r="AW1412" s="27"/>
      <c r="AX1412" s="28"/>
      <c r="AY1412" s="28"/>
      <c r="AZ1412" s="28"/>
      <c r="BA1412" s="28"/>
      <c r="BB1412" s="28"/>
      <c r="BC1412" s="28"/>
      <c r="BD1412" s="23"/>
      <c r="BE1412" s="72"/>
      <c r="BF1412" s="72"/>
      <c r="BG1412" s="72"/>
      <c r="BH1412" s="229"/>
      <c r="BI1412" s="229"/>
      <c r="BJ1412" s="27"/>
      <c r="BK1412" s="27"/>
      <c r="BL1412" s="26"/>
      <c r="BM1412" s="27"/>
      <c r="BN1412" s="23"/>
      <c r="BO1412" s="23"/>
      <c r="BP1412" s="23"/>
      <c r="BQ1412" s="23"/>
      <c r="BR1412" s="27"/>
      <c r="BS1412" s="27"/>
      <c r="BT1412" s="78"/>
      <c r="BU1412" s="229"/>
      <c r="BV1412" s="229"/>
      <c r="BW1412" s="27"/>
      <c r="BX1412" s="27"/>
      <c r="BY1412" s="23"/>
      <c r="BZ1412" s="23"/>
      <c r="CA1412" s="23"/>
      <c r="CB1412" s="27"/>
      <c r="CC1412" s="78"/>
      <c r="CD1412" s="229"/>
      <c r="CE1412" s="229"/>
      <c r="CF1412" s="23"/>
      <c r="CG1412" s="27"/>
      <c r="CH1412" s="23"/>
      <c r="CI1412" s="23"/>
      <c r="CJ1412" s="23"/>
      <c r="CK1412" s="23"/>
      <c r="CL1412" s="23"/>
      <c r="CM1412" s="23"/>
      <c r="CN1412" s="23"/>
      <c r="CO1412" s="23"/>
      <c r="CP1412" s="26"/>
      <c r="CQ1412" s="23"/>
      <c r="CR1412" s="23"/>
      <c r="CS1412" s="23"/>
      <c r="CT1412" s="23"/>
      <c r="CU1412" s="23"/>
      <c r="CV1412" s="23"/>
      <c r="CW1412" s="23"/>
      <c r="CX1412" s="23"/>
      <c r="CY1412" s="23"/>
      <c r="CZ1412" s="61"/>
      <c r="DA1412" s="23"/>
      <c r="DB1412" s="23"/>
      <c r="DC1412" s="23"/>
      <c r="DD1412" s="23"/>
      <c r="DE1412" s="23"/>
      <c r="DF1412" s="23"/>
      <c r="DG1412" s="79"/>
      <c r="DH1412" s="80"/>
      <c r="DI1412" s="79"/>
      <c r="DJ1412" s="81"/>
      <c r="DK1412" s="47"/>
      <c r="DL1412" s="47"/>
      <c r="DM1412" s="47"/>
      <c r="DN1412" s="23"/>
      <c r="DO1412" s="23"/>
    </row>
    <row r="1413" spans="2:127" ht="15" customHeight="1" x14ac:dyDescent="0.3">
      <c r="B1413" s="5"/>
      <c r="C1413" s="5"/>
      <c r="D1413" s="5"/>
      <c r="E1413" s="23"/>
      <c r="F1413" s="29"/>
      <c r="G1413" s="23"/>
      <c r="H1413" s="23"/>
      <c r="I1413" s="23"/>
      <c r="J1413" s="24"/>
      <c r="K1413" s="23"/>
      <c r="L1413" s="24"/>
      <c r="M1413" s="24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23"/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7"/>
      <c r="AV1413" s="27"/>
      <c r="AW1413" s="27"/>
      <c r="AX1413" s="28"/>
      <c r="AY1413" s="28"/>
      <c r="AZ1413" s="28"/>
      <c r="BA1413" s="28"/>
      <c r="BB1413" s="28"/>
      <c r="BC1413" s="28"/>
      <c r="BD1413" s="23"/>
      <c r="BE1413" s="72"/>
      <c r="BF1413" s="72"/>
      <c r="BG1413" s="72"/>
      <c r="BH1413" s="229"/>
      <c r="BI1413" s="229"/>
      <c r="BJ1413" s="27"/>
      <c r="BK1413" s="27"/>
      <c r="BL1413" s="26"/>
      <c r="BM1413" s="27"/>
      <c r="BN1413" s="23"/>
      <c r="BO1413" s="23"/>
      <c r="BP1413" s="23"/>
      <c r="BQ1413" s="23"/>
      <c r="BR1413" s="27"/>
      <c r="BS1413" s="27"/>
      <c r="BT1413" s="78"/>
      <c r="BU1413" s="229"/>
      <c r="BV1413" s="229"/>
      <c r="BW1413" s="27"/>
      <c r="BX1413" s="27"/>
      <c r="BY1413" s="23"/>
      <c r="BZ1413" s="23"/>
      <c r="CA1413" s="23"/>
      <c r="CB1413" s="27"/>
      <c r="CC1413" s="78"/>
      <c r="CD1413" s="229"/>
      <c r="CE1413" s="229"/>
      <c r="CF1413" s="23"/>
      <c r="CG1413" s="27"/>
      <c r="CH1413" s="23"/>
      <c r="CI1413" s="23"/>
      <c r="CJ1413" s="23"/>
      <c r="CK1413" s="23"/>
      <c r="CL1413" s="23"/>
      <c r="CM1413" s="23"/>
      <c r="CN1413" s="23"/>
      <c r="CO1413" s="23"/>
      <c r="CP1413" s="26"/>
      <c r="CQ1413" s="23"/>
      <c r="CR1413" s="23"/>
      <c r="CS1413" s="23"/>
      <c r="CT1413" s="23"/>
      <c r="CU1413" s="23"/>
      <c r="CV1413" s="23"/>
      <c r="CW1413" s="23"/>
      <c r="CX1413" s="23"/>
      <c r="CY1413" s="23"/>
      <c r="CZ1413" s="61"/>
      <c r="DA1413" s="23"/>
      <c r="DB1413" s="23"/>
      <c r="DC1413" s="23"/>
      <c r="DD1413" s="23"/>
      <c r="DE1413" s="23"/>
      <c r="DF1413" s="23"/>
      <c r="DG1413" s="79"/>
      <c r="DH1413" s="80"/>
      <c r="DI1413" s="79"/>
      <c r="DJ1413" s="81"/>
      <c r="DK1413" s="47"/>
      <c r="DL1413" s="47"/>
      <c r="DM1413" s="47"/>
      <c r="DN1413" s="23"/>
      <c r="DO1413" s="23"/>
      <c r="DP1413" s="5"/>
      <c r="DQ1413" s="5"/>
      <c r="DR1413" s="5"/>
      <c r="DS1413" s="5"/>
      <c r="DT1413" s="5"/>
      <c r="DU1413" s="5"/>
      <c r="DV1413" s="5"/>
      <c r="DW1413" s="5"/>
    </row>
    <row r="1414" spans="2:127" ht="15" customHeight="1" x14ac:dyDescent="0.3">
      <c r="B1414" s="5"/>
      <c r="C1414" s="5"/>
      <c r="D1414" s="5"/>
      <c r="E1414" s="23"/>
      <c r="F1414" s="29"/>
      <c r="G1414" s="23"/>
      <c r="H1414" s="23"/>
      <c r="I1414" s="23"/>
      <c r="J1414" s="24"/>
      <c r="K1414" s="23"/>
      <c r="L1414" s="24"/>
      <c r="M1414" s="24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3"/>
      <c r="AB1414" s="23"/>
      <c r="AC1414" s="23"/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7"/>
      <c r="AV1414" s="27"/>
      <c r="AW1414" s="27"/>
      <c r="AX1414" s="28"/>
      <c r="AY1414" s="28"/>
      <c r="AZ1414" s="28"/>
      <c r="BA1414" s="28"/>
      <c r="BB1414" s="28"/>
      <c r="BC1414" s="28"/>
      <c r="BD1414" s="23"/>
      <c r="BE1414" s="72"/>
      <c r="BF1414" s="72"/>
      <c r="BG1414" s="72"/>
      <c r="BH1414" s="229"/>
      <c r="BI1414" s="229"/>
      <c r="BJ1414" s="27"/>
      <c r="BK1414" s="27"/>
      <c r="BL1414" s="26"/>
      <c r="BM1414" s="27"/>
      <c r="BN1414" s="23"/>
      <c r="BO1414" s="23"/>
      <c r="BP1414" s="23"/>
      <c r="BQ1414" s="23"/>
      <c r="BR1414" s="27"/>
      <c r="BS1414" s="27"/>
      <c r="BT1414" s="78"/>
      <c r="BU1414" s="229"/>
      <c r="BV1414" s="229"/>
      <c r="BW1414" s="27"/>
      <c r="BX1414" s="27"/>
      <c r="BY1414" s="23"/>
      <c r="BZ1414" s="23"/>
      <c r="CA1414" s="23"/>
      <c r="CB1414" s="27"/>
      <c r="CC1414" s="78"/>
      <c r="CD1414" s="229"/>
      <c r="CE1414" s="229"/>
      <c r="CF1414" s="23"/>
      <c r="CG1414" s="27"/>
      <c r="CH1414" s="23"/>
      <c r="CI1414" s="23"/>
      <c r="CJ1414" s="23"/>
      <c r="CK1414" s="23"/>
      <c r="CL1414" s="23"/>
      <c r="CM1414" s="23"/>
      <c r="CN1414" s="23"/>
      <c r="CO1414" s="23"/>
      <c r="CP1414" s="26"/>
      <c r="CQ1414" s="23"/>
      <c r="CR1414" s="23"/>
      <c r="CS1414" s="23"/>
      <c r="CT1414" s="23"/>
      <c r="CU1414" s="23"/>
      <c r="CV1414" s="23"/>
      <c r="CW1414" s="23"/>
      <c r="CX1414" s="23"/>
      <c r="CY1414" s="23"/>
      <c r="CZ1414" s="61"/>
      <c r="DA1414" s="23"/>
      <c r="DB1414" s="23"/>
      <c r="DC1414" s="23"/>
      <c r="DD1414" s="23"/>
      <c r="DE1414" s="23"/>
      <c r="DF1414" s="23"/>
      <c r="DG1414" s="79"/>
      <c r="DH1414" s="80"/>
      <c r="DI1414" s="79"/>
      <c r="DJ1414" s="81"/>
      <c r="DK1414" s="47"/>
      <c r="DL1414" s="47"/>
      <c r="DM1414" s="47"/>
      <c r="DN1414" s="23"/>
      <c r="DO1414" s="23"/>
      <c r="DP1414" s="5"/>
      <c r="DQ1414" s="5"/>
      <c r="DR1414" s="5"/>
      <c r="DS1414" s="5"/>
      <c r="DT1414" s="5"/>
      <c r="DU1414" s="5"/>
      <c r="DV1414" s="5"/>
      <c r="DW1414" s="5"/>
    </row>
    <row r="1415" spans="2:127" ht="15" customHeight="1" x14ac:dyDescent="0.3">
      <c r="B1415" s="5"/>
      <c r="C1415" s="5"/>
      <c r="D1415" s="5"/>
      <c r="E1415" s="23"/>
      <c r="F1415" s="29"/>
      <c r="G1415" s="23"/>
      <c r="H1415" s="23"/>
      <c r="I1415" s="23"/>
      <c r="J1415" s="24"/>
      <c r="K1415" s="23"/>
      <c r="L1415" s="24"/>
      <c r="M1415" s="24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23"/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7"/>
      <c r="AV1415" s="27"/>
      <c r="AW1415" s="27"/>
      <c r="AX1415" s="28"/>
      <c r="AY1415" s="28"/>
      <c r="AZ1415" s="28"/>
      <c r="BA1415" s="28"/>
      <c r="BB1415" s="28"/>
      <c r="BC1415" s="28"/>
      <c r="BD1415" s="23"/>
      <c r="BE1415" s="72"/>
      <c r="BF1415" s="72"/>
      <c r="BG1415" s="72"/>
      <c r="BH1415" s="229"/>
      <c r="BI1415" s="229"/>
      <c r="BJ1415" s="27"/>
      <c r="BK1415" s="27"/>
      <c r="BL1415" s="26"/>
      <c r="BM1415" s="27"/>
      <c r="BN1415" s="23"/>
      <c r="BO1415" s="23"/>
      <c r="BP1415" s="23"/>
      <c r="BQ1415" s="23"/>
      <c r="BR1415" s="27"/>
      <c r="BS1415" s="27"/>
      <c r="BT1415" s="78"/>
      <c r="BU1415" s="229"/>
      <c r="BV1415" s="229"/>
      <c r="BW1415" s="27"/>
      <c r="BX1415" s="27"/>
      <c r="BY1415" s="23"/>
      <c r="BZ1415" s="23"/>
      <c r="CA1415" s="23"/>
      <c r="CB1415" s="27"/>
      <c r="CC1415" s="78"/>
      <c r="CD1415" s="229"/>
      <c r="CE1415" s="229"/>
      <c r="CF1415" s="23"/>
      <c r="CG1415" s="27"/>
      <c r="CH1415" s="23"/>
      <c r="CI1415" s="23"/>
      <c r="CJ1415" s="23"/>
      <c r="CK1415" s="23"/>
      <c r="CL1415" s="23"/>
      <c r="CM1415" s="23"/>
      <c r="CN1415" s="23"/>
      <c r="CO1415" s="23"/>
      <c r="CP1415" s="26"/>
      <c r="CQ1415" s="23"/>
      <c r="CR1415" s="23"/>
      <c r="CS1415" s="23"/>
      <c r="CT1415" s="23"/>
      <c r="CU1415" s="23"/>
      <c r="CV1415" s="23"/>
      <c r="CW1415" s="23"/>
      <c r="CX1415" s="23"/>
      <c r="CY1415" s="23"/>
      <c r="CZ1415" s="61"/>
      <c r="DA1415" s="23"/>
      <c r="DB1415" s="23"/>
      <c r="DC1415" s="23"/>
      <c r="DD1415" s="23"/>
      <c r="DE1415" s="23"/>
      <c r="DF1415" s="23"/>
      <c r="DG1415" s="79"/>
      <c r="DH1415" s="80"/>
      <c r="DI1415" s="79"/>
      <c r="DJ1415" s="81"/>
      <c r="DK1415" s="47"/>
      <c r="DL1415" s="47"/>
      <c r="DM1415" s="47"/>
      <c r="DN1415" s="23"/>
      <c r="DO1415" s="23"/>
      <c r="DP1415" s="5"/>
      <c r="DQ1415" s="5"/>
      <c r="DR1415" s="5"/>
      <c r="DS1415" s="5"/>
      <c r="DT1415" s="5"/>
      <c r="DU1415" s="5"/>
      <c r="DV1415" s="5"/>
      <c r="DW1415" s="5"/>
    </row>
    <row r="1416" spans="2:127" ht="15" customHeight="1" x14ac:dyDescent="0.3">
      <c r="B1416" s="5"/>
      <c r="C1416" s="5"/>
      <c r="D1416" s="5"/>
      <c r="E1416" s="23"/>
      <c r="F1416" s="23"/>
      <c r="G1416" s="23"/>
      <c r="H1416" s="23"/>
      <c r="I1416" s="23"/>
      <c r="J1416" s="24"/>
      <c r="K1416" s="23"/>
      <c r="L1416" s="24"/>
      <c r="M1416" s="24"/>
      <c r="N1416" s="23"/>
      <c r="O1416" s="23"/>
      <c r="P1416" s="23"/>
      <c r="Q1416" s="23"/>
      <c r="R1416" s="23"/>
      <c r="S1416" s="23"/>
      <c r="T1416" s="23"/>
      <c r="U1416" s="23"/>
      <c r="V1416" s="23"/>
      <c r="W1416" s="29"/>
      <c r="X1416" s="23"/>
      <c r="Y1416" s="23"/>
      <c r="Z1416" s="23"/>
      <c r="AA1416" s="23"/>
      <c r="AB1416" s="23"/>
      <c r="AC1416" s="23"/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7"/>
      <c r="AV1416" s="27"/>
      <c r="AW1416" s="27"/>
      <c r="AX1416" s="28"/>
      <c r="AY1416" s="28"/>
      <c r="AZ1416" s="28"/>
      <c r="BA1416" s="28"/>
      <c r="BB1416" s="28"/>
      <c r="BC1416" s="28"/>
      <c r="BD1416" s="23"/>
      <c r="BE1416" s="72"/>
      <c r="BF1416" s="72"/>
      <c r="BG1416" s="72"/>
      <c r="BH1416" s="229"/>
      <c r="BI1416" s="229"/>
      <c r="BJ1416" s="27"/>
      <c r="BK1416" s="27"/>
      <c r="BL1416" s="26"/>
      <c r="BM1416" s="27"/>
      <c r="BN1416" s="23"/>
      <c r="BO1416" s="23"/>
      <c r="BP1416" s="23"/>
      <c r="BQ1416" s="23"/>
      <c r="BR1416" s="27"/>
      <c r="BS1416" s="27"/>
      <c r="BT1416" s="78"/>
      <c r="BU1416" s="229"/>
      <c r="BV1416" s="229"/>
      <c r="BW1416" s="27"/>
      <c r="BX1416" s="27"/>
      <c r="BY1416" s="23"/>
      <c r="BZ1416" s="23"/>
      <c r="CA1416" s="23"/>
      <c r="CB1416" s="27"/>
      <c r="CC1416" s="78"/>
      <c r="CD1416" s="229"/>
      <c r="CE1416" s="229"/>
      <c r="CF1416" s="23"/>
      <c r="CG1416" s="27"/>
      <c r="CH1416" s="23"/>
      <c r="CI1416" s="23"/>
      <c r="CJ1416" s="23"/>
      <c r="CK1416" s="23"/>
      <c r="CL1416" s="23"/>
      <c r="CM1416" s="23"/>
      <c r="CN1416" s="23"/>
      <c r="CO1416" s="23"/>
      <c r="CP1416" s="26"/>
      <c r="CQ1416" s="23"/>
      <c r="CR1416" s="23"/>
      <c r="CS1416" s="23"/>
      <c r="CT1416" s="23"/>
      <c r="CU1416" s="23"/>
      <c r="CV1416" s="23"/>
      <c r="CW1416" s="23"/>
      <c r="CX1416" s="23"/>
      <c r="CY1416" s="23"/>
      <c r="CZ1416" s="61"/>
      <c r="DA1416" s="23"/>
      <c r="DB1416" s="23"/>
      <c r="DC1416" s="23"/>
      <c r="DD1416" s="23"/>
      <c r="DE1416" s="23"/>
      <c r="DF1416" s="23"/>
      <c r="DG1416" s="79"/>
      <c r="DH1416" s="80"/>
      <c r="DI1416" s="79"/>
      <c r="DJ1416" s="81"/>
      <c r="DK1416" s="47"/>
      <c r="DL1416" s="47"/>
      <c r="DM1416" s="47"/>
      <c r="DN1416" s="23"/>
      <c r="DO1416" s="23"/>
    </row>
    <row r="1417" spans="2:127" ht="15" customHeight="1" x14ac:dyDescent="0.3">
      <c r="B1417" s="5"/>
      <c r="C1417" s="5"/>
      <c r="D1417" s="5"/>
      <c r="E1417" s="23"/>
      <c r="F1417" s="23"/>
      <c r="G1417" s="23"/>
      <c r="H1417" s="23"/>
      <c r="I1417" s="23"/>
      <c r="J1417" s="24"/>
      <c r="K1417" s="23"/>
      <c r="L1417" s="24"/>
      <c r="M1417" s="24"/>
      <c r="N1417" s="23"/>
      <c r="O1417" s="23"/>
      <c r="P1417" s="23"/>
      <c r="Q1417" s="23"/>
      <c r="R1417" s="23"/>
      <c r="S1417" s="23"/>
      <c r="T1417" s="23"/>
      <c r="U1417" s="23"/>
      <c r="V1417" s="23"/>
      <c r="W1417" s="29"/>
      <c r="X1417" s="23"/>
      <c r="Y1417" s="23"/>
      <c r="Z1417" s="23"/>
      <c r="AA1417" s="23"/>
      <c r="AB1417" s="23"/>
      <c r="AC1417" s="23"/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7"/>
      <c r="AV1417" s="27"/>
      <c r="AW1417" s="27"/>
      <c r="AX1417" s="28"/>
      <c r="AY1417" s="28"/>
      <c r="AZ1417" s="28"/>
      <c r="BA1417" s="28"/>
      <c r="BB1417" s="28"/>
      <c r="BC1417" s="28"/>
      <c r="BD1417" s="23"/>
      <c r="BE1417" s="72"/>
      <c r="BF1417" s="72"/>
      <c r="BG1417" s="72"/>
      <c r="BH1417" s="229"/>
      <c r="BI1417" s="229"/>
      <c r="BJ1417" s="27"/>
      <c r="BK1417" s="27"/>
      <c r="BL1417" s="26"/>
      <c r="BM1417" s="27"/>
      <c r="BN1417" s="23"/>
      <c r="BO1417" s="23"/>
      <c r="BP1417" s="23"/>
      <c r="BQ1417" s="23"/>
      <c r="BR1417" s="27"/>
      <c r="BS1417" s="27"/>
      <c r="BT1417" s="78"/>
      <c r="BU1417" s="229"/>
      <c r="BV1417" s="229"/>
      <c r="BW1417" s="27"/>
      <c r="BX1417" s="27"/>
      <c r="BY1417" s="23"/>
      <c r="BZ1417" s="23"/>
      <c r="CA1417" s="23"/>
      <c r="CB1417" s="27"/>
      <c r="CC1417" s="78"/>
      <c r="CD1417" s="229"/>
      <c r="CE1417" s="229"/>
      <c r="CF1417" s="23"/>
      <c r="CG1417" s="27"/>
      <c r="CH1417" s="23"/>
      <c r="CI1417" s="23"/>
      <c r="CJ1417" s="23"/>
      <c r="CK1417" s="23"/>
      <c r="CL1417" s="23"/>
      <c r="CM1417" s="23"/>
      <c r="CN1417" s="23"/>
      <c r="CO1417" s="23"/>
      <c r="CP1417" s="26"/>
      <c r="CQ1417" s="23"/>
      <c r="CR1417" s="23"/>
      <c r="CS1417" s="23"/>
      <c r="CT1417" s="23"/>
      <c r="CU1417" s="23"/>
      <c r="CV1417" s="23"/>
      <c r="CW1417" s="23"/>
      <c r="CX1417" s="23"/>
      <c r="CY1417" s="23"/>
      <c r="CZ1417" s="61"/>
      <c r="DA1417" s="23"/>
      <c r="DB1417" s="23"/>
      <c r="DC1417" s="23"/>
      <c r="DD1417" s="23"/>
      <c r="DE1417" s="23"/>
      <c r="DF1417" s="23"/>
      <c r="DG1417" s="79"/>
      <c r="DH1417" s="80"/>
      <c r="DI1417" s="79"/>
      <c r="DJ1417" s="81"/>
      <c r="DK1417" s="47"/>
      <c r="DL1417" s="47"/>
      <c r="DM1417" s="47"/>
      <c r="DN1417" s="23"/>
      <c r="DO1417" s="23"/>
    </row>
    <row r="1418" spans="2:127" ht="15" customHeight="1" x14ac:dyDescent="0.3">
      <c r="B1418" s="5"/>
      <c r="C1418" s="5"/>
      <c r="D1418" s="5"/>
      <c r="E1418" s="23"/>
      <c r="F1418" s="23"/>
      <c r="G1418" s="23"/>
      <c r="H1418" s="23"/>
      <c r="I1418" s="23"/>
      <c r="J1418" s="24"/>
      <c r="K1418" s="23"/>
      <c r="L1418" s="24"/>
      <c r="M1418" s="24"/>
      <c r="N1418" s="23"/>
      <c r="O1418" s="23"/>
      <c r="P1418" s="23"/>
      <c r="Q1418" s="23"/>
      <c r="R1418" s="23"/>
      <c r="S1418" s="23"/>
      <c r="T1418" s="23"/>
      <c r="U1418" s="23"/>
      <c r="V1418" s="23"/>
      <c r="W1418" s="29"/>
      <c r="X1418" s="23"/>
      <c r="Y1418" s="23"/>
      <c r="Z1418" s="23"/>
      <c r="AA1418" s="23"/>
      <c r="AB1418" s="23"/>
      <c r="AC1418" s="23"/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7"/>
      <c r="AV1418" s="27"/>
      <c r="AW1418" s="27"/>
      <c r="AX1418" s="28"/>
      <c r="AY1418" s="28"/>
      <c r="AZ1418" s="28"/>
      <c r="BA1418" s="28"/>
      <c r="BB1418" s="28"/>
      <c r="BC1418" s="28"/>
      <c r="BD1418" s="23"/>
      <c r="BE1418" s="72"/>
      <c r="BF1418" s="72"/>
      <c r="BG1418" s="72"/>
      <c r="BH1418" s="229"/>
      <c r="BI1418" s="229"/>
      <c r="BJ1418" s="27"/>
      <c r="BK1418" s="27"/>
      <c r="BL1418" s="26"/>
      <c r="BM1418" s="27"/>
      <c r="BN1418" s="23"/>
      <c r="BO1418" s="23"/>
      <c r="BP1418" s="23"/>
      <c r="BQ1418" s="23"/>
      <c r="BR1418" s="27"/>
      <c r="BS1418" s="27"/>
      <c r="BT1418" s="78"/>
      <c r="BU1418" s="229"/>
      <c r="BV1418" s="229"/>
      <c r="BW1418" s="27"/>
      <c r="BX1418" s="27"/>
      <c r="BY1418" s="23"/>
      <c r="BZ1418" s="23"/>
      <c r="CA1418" s="23"/>
      <c r="CB1418" s="27"/>
      <c r="CC1418" s="78"/>
      <c r="CD1418" s="229"/>
      <c r="CE1418" s="229"/>
      <c r="CF1418" s="23"/>
      <c r="CG1418" s="27"/>
      <c r="CH1418" s="23"/>
      <c r="CI1418" s="23"/>
      <c r="CJ1418" s="23"/>
      <c r="CK1418" s="23"/>
      <c r="CL1418" s="23"/>
      <c r="CM1418" s="23"/>
      <c r="CN1418" s="23"/>
      <c r="CO1418" s="23"/>
      <c r="CP1418" s="26"/>
      <c r="CQ1418" s="23"/>
      <c r="CR1418" s="23"/>
      <c r="CS1418" s="23"/>
      <c r="CT1418" s="23"/>
      <c r="CU1418" s="23"/>
      <c r="CV1418" s="23"/>
      <c r="CW1418" s="23"/>
      <c r="CX1418" s="23"/>
      <c r="CY1418" s="23"/>
      <c r="CZ1418" s="61"/>
      <c r="DA1418" s="23"/>
      <c r="DB1418" s="23"/>
      <c r="DC1418" s="23"/>
      <c r="DD1418" s="23"/>
      <c r="DE1418" s="23"/>
      <c r="DF1418" s="23"/>
      <c r="DG1418" s="79"/>
      <c r="DH1418" s="80"/>
      <c r="DI1418" s="79"/>
      <c r="DJ1418" s="81"/>
      <c r="DK1418" s="47"/>
      <c r="DL1418" s="47"/>
      <c r="DM1418" s="47"/>
      <c r="DN1418" s="23"/>
      <c r="DO1418" s="23"/>
    </row>
    <row r="1419" spans="2:127" ht="15" customHeight="1" x14ac:dyDescent="0.3">
      <c r="B1419" s="5"/>
      <c r="C1419" s="5"/>
      <c r="D1419" s="5"/>
      <c r="E1419" s="23"/>
      <c r="F1419" s="23"/>
      <c r="G1419" s="23"/>
      <c r="H1419" s="23"/>
      <c r="I1419" s="23"/>
      <c r="J1419" s="24"/>
      <c r="K1419" s="23"/>
      <c r="L1419" s="24"/>
      <c r="M1419" s="24"/>
      <c r="N1419" s="23"/>
      <c r="O1419" s="23"/>
      <c r="P1419" s="23"/>
      <c r="Q1419" s="23"/>
      <c r="R1419" s="23"/>
      <c r="S1419" s="23"/>
      <c r="T1419" s="23"/>
      <c r="U1419" s="23"/>
      <c r="V1419" s="23"/>
      <c r="W1419" s="29"/>
      <c r="X1419" s="23"/>
      <c r="Y1419" s="23"/>
      <c r="Z1419" s="23"/>
      <c r="AA1419" s="23"/>
      <c r="AB1419" s="23"/>
      <c r="AC1419" s="23"/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7"/>
      <c r="AV1419" s="27"/>
      <c r="AW1419" s="27"/>
      <c r="AX1419" s="28"/>
      <c r="AY1419" s="28"/>
      <c r="AZ1419" s="28"/>
      <c r="BA1419" s="28"/>
      <c r="BB1419" s="28"/>
      <c r="BC1419" s="28"/>
      <c r="BD1419" s="23"/>
      <c r="BE1419" s="72"/>
      <c r="BF1419" s="72"/>
      <c r="BG1419" s="72"/>
      <c r="BH1419" s="229"/>
      <c r="BI1419" s="229"/>
      <c r="BJ1419" s="27"/>
      <c r="BK1419" s="27"/>
      <c r="BL1419" s="26"/>
      <c r="BM1419" s="27"/>
      <c r="BN1419" s="23"/>
      <c r="BO1419" s="23"/>
      <c r="BP1419" s="23"/>
      <c r="BQ1419" s="23"/>
      <c r="BR1419" s="27"/>
      <c r="BS1419" s="27"/>
      <c r="BT1419" s="78"/>
      <c r="BU1419" s="229"/>
      <c r="BV1419" s="229"/>
      <c r="BW1419" s="27"/>
      <c r="BX1419" s="27"/>
      <c r="BY1419" s="23"/>
      <c r="BZ1419" s="23"/>
      <c r="CA1419" s="23"/>
      <c r="CB1419" s="27"/>
      <c r="CC1419" s="78"/>
      <c r="CD1419" s="229"/>
      <c r="CE1419" s="229"/>
      <c r="CF1419" s="23"/>
      <c r="CG1419" s="27"/>
      <c r="CH1419" s="23"/>
      <c r="CI1419" s="23"/>
      <c r="CJ1419" s="23"/>
      <c r="CK1419" s="23"/>
      <c r="CL1419" s="23"/>
      <c r="CM1419" s="23"/>
      <c r="CN1419" s="23"/>
      <c r="CO1419" s="23"/>
      <c r="CP1419" s="26"/>
      <c r="CQ1419" s="23"/>
      <c r="CR1419" s="23"/>
      <c r="CS1419" s="23"/>
      <c r="CT1419" s="23"/>
      <c r="CU1419" s="23"/>
      <c r="CV1419" s="23"/>
      <c r="CW1419" s="23"/>
      <c r="CX1419" s="23"/>
      <c r="CY1419" s="23"/>
      <c r="CZ1419" s="61"/>
      <c r="DA1419" s="23"/>
      <c r="DB1419" s="23"/>
      <c r="DC1419" s="23"/>
      <c r="DD1419" s="23"/>
      <c r="DE1419" s="23"/>
      <c r="DF1419" s="23"/>
      <c r="DG1419" s="79"/>
      <c r="DH1419" s="80"/>
      <c r="DI1419" s="79"/>
      <c r="DJ1419" s="81"/>
      <c r="DK1419" s="47"/>
      <c r="DL1419" s="47"/>
      <c r="DM1419" s="47"/>
      <c r="DN1419" s="23"/>
      <c r="DO1419" s="23"/>
    </row>
    <row r="1420" spans="2:127" ht="15" customHeight="1" x14ac:dyDescent="0.3">
      <c r="B1420" s="5"/>
      <c r="C1420" s="5"/>
      <c r="D1420" s="5"/>
      <c r="E1420" s="23"/>
      <c r="F1420" s="23"/>
      <c r="G1420" s="23"/>
      <c r="H1420" s="23"/>
      <c r="I1420" s="23"/>
      <c r="J1420" s="24"/>
      <c r="K1420" s="23"/>
      <c r="L1420" s="24"/>
      <c r="M1420" s="24"/>
      <c r="N1420" s="23"/>
      <c r="O1420" s="23"/>
      <c r="P1420" s="23"/>
      <c r="Q1420" s="23"/>
      <c r="R1420" s="23"/>
      <c r="S1420" s="23"/>
      <c r="T1420" s="23"/>
      <c r="U1420" s="23"/>
      <c r="V1420" s="23"/>
      <c r="W1420" s="29"/>
      <c r="X1420" s="23"/>
      <c r="Y1420" s="23"/>
      <c r="Z1420" s="23"/>
      <c r="AA1420" s="23"/>
      <c r="AB1420" s="23"/>
      <c r="AC1420" s="23"/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7"/>
      <c r="AV1420" s="27"/>
      <c r="AW1420" s="27"/>
      <c r="AX1420" s="28"/>
      <c r="AY1420" s="28"/>
      <c r="AZ1420" s="28"/>
      <c r="BA1420" s="28"/>
      <c r="BB1420" s="28"/>
      <c r="BC1420" s="28"/>
      <c r="BD1420" s="23"/>
      <c r="BE1420" s="72"/>
      <c r="BF1420" s="72"/>
      <c r="BG1420" s="72"/>
      <c r="BH1420" s="229"/>
      <c r="BI1420" s="229"/>
      <c r="BJ1420" s="27"/>
      <c r="BK1420" s="27"/>
      <c r="BL1420" s="26"/>
      <c r="BM1420" s="27"/>
      <c r="BN1420" s="23"/>
      <c r="BO1420" s="23"/>
      <c r="BP1420" s="23"/>
      <c r="BQ1420" s="23"/>
      <c r="BR1420" s="27"/>
      <c r="BS1420" s="27"/>
      <c r="BT1420" s="78"/>
      <c r="BU1420" s="229"/>
      <c r="BV1420" s="229"/>
      <c r="BW1420" s="27"/>
      <c r="BX1420" s="27"/>
      <c r="BY1420" s="23"/>
      <c r="BZ1420" s="23"/>
      <c r="CA1420" s="23"/>
      <c r="CB1420" s="27"/>
      <c r="CC1420" s="78"/>
      <c r="CD1420" s="229"/>
      <c r="CE1420" s="229"/>
      <c r="CF1420" s="23"/>
      <c r="CG1420" s="27"/>
      <c r="CH1420" s="23"/>
      <c r="CI1420" s="23"/>
      <c r="CJ1420" s="23"/>
      <c r="CK1420" s="23"/>
      <c r="CL1420" s="23"/>
      <c r="CM1420" s="23"/>
      <c r="CN1420" s="23"/>
      <c r="CO1420" s="23"/>
      <c r="CP1420" s="26"/>
      <c r="CQ1420" s="23"/>
      <c r="CR1420" s="23"/>
      <c r="CS1420" s="23"/>
      <c r="CT1420" s="23"/>
      <c r="CU1420" s="23"/>
      <c r="CV1420" s="23"/>
      <c r="CW1420" s="23"/>
      <c r="CX1420" s="23"/>
      <c r="CY1420" s="23"/>
      <c r="CZ1420" s="61"/>
      <c r="DA1420" s="23"/>
      <c r="DB1420" s="23"/>
      <c r="DC1420" s="23"/>
      <c r="DD1420" s="23"/>
      <c r="DE1420" s="23"/>
      <c r="DF1420" s="23"/>
      <c r="DG1420" s="79"/>
      <c r="DH1420" s="80"/>
      <c r="DI1420" s="79"/>
      <c r="DJ1420" s="81"/>
      <c r="DK1420" s="47"/>
      <c r="DL1420" s="47"/>
      <c r="DM1420" s="47"/>
      <c r="DN1420" s="23"/>
      <c r="DO1420" s="23"/>
    </row>
    <row r="1421" spans="2:127" ht="15" customHeight="1" x14ac:dyDescent="0.3">
      <c r="B1421" s="5"/>
      <c r="C1421" s="5"/>
      <c r="D1421" s="5"/>
      <c r="E1421" s="23"/>
      <c r="F1421" s="23"/>
      <c r="G1421" s="23"/>
      <c r="H1421" s="23"/>
      <c r="I1421" s="23"/>
      <c r="J1421" s="24"/>
      <c r="K1421" s="23"/>
      <c r="L1421" s="24"/>
      <c r="M1421" s="24"/>
      <c r="N1421" s="23"/>
      <c r="O1421" s="23"/>
      <c r="P1421" s="23"/>
      <c r="Q1421" s="23"/>
      <c r="R1421" s="23"/>
      <c r="S1421" s="23"/>
      <c r="T1421" s="23"/>
      <c r="U1421" s="23"/>
      <c r="V1421" s="23"/>
      <c r="W1421" s="29"/>
      <c r="X1421" s="23"/>
      <c r="Y1421" s="23"/>
      <c r="Z1421" s="23"/>
      <c r="AA1421" s="23"/>
      <c r="AB1421" s="23"/>
      <c r="AC1421" s="23"/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7"/>
      <c r="AV1421" s="27"/>
      <c r="AW1421" s="27"/>
      <c r="AX1421" s="28"/>
      <c r="AY1421" s="28"/>
      <c r="AZ1421" s="28"/>
      <c r="BA1421" s="28"/>
      <c r="BB1421" s="28"/>
      <c r="BC1421" s="28"/>
      <c r="BD1421" s="23"/>
      <c r="BE1421" s="72"/>
      <c r="BF1421" s="72"/>
      <c r="BG1421" s="72"/>
      <c r="BH1421" s="229"/>
      <c r="BI1421" s="229"/>
      <c r="BJ1421" s="27"/>
      <c r="BK1421" s="27"/>
      <c r="BL1421" s="26"/>
      <c r="BM1421" s="27"/>
      <c r="BN1421" s="23"/>
      <c r="BO1421" s="23"/>
      <c r="BP1421" s="23"/>
      <c r="BQ1421" s="23"/>
      <c r="BR1421" s="27"/>
      <c r="BS1421" s="27"/>
      <c r="BT1421" s="78"/>
      <c r="BU1421" s="229"/>
      <c r="BV1421" s="229"/>
      <c r="BW1421" s="27"/>
      <c r="BX1421" s="27"/>
      <c r="BY1421" s="23"/>
      <c r="BZ1421" s="23"/>
      <c r="CA1421" s="23"/>
      <c r="CB1421" s="27"/>
      <c r="CC1421" s="78"/>
      <c r="CD1421" s="229"/>
      <c r="CE1421" s="229"/>
      <c r="CF1421" s="23"/>
      <c r="CG1421" s="27"/>
      <c r="CH1421" s="23"/>
      <c r="CI1421" s="23"/>
      <c r="CJ1421" s="23"/>
      <c r="CK1421" s="23"/>
      <c r="CL1421" s="23"/>
      <c r="CM1421" s="23"/>
      <c r="CN1421" s="23"/>
      <c r="CO1421" s="23"/>
      <c r="CP1421" s="26"/>
      <c r="CQ1421" s="23"/>
      <c r="CR1421" s="23"/>
      <c r="CS1421" s="23"/>
      <c r="CT1421" s="23"/>
      <c r="CU1421" s="23"/>
      <c r="CV1421" s="23"/>
      <c r="CW1421" s="23"/>
      <c r="CX1421" s="23"/>
      <c r="CY1421" s="23"/>
      <c r="CZ1421" s="61"/>
      <c r="DA1421" s="23"/>
      <c r="DB1421" s="23"/>
      <c r="DC1421" s="23"/>
      <c r="DD1421" s="23"/>
      <c r="DE1421" s="23"/>
      <c r="DF1421" s="23"/>
      <c r="DG1421" s="79"/>
      <c r="DH1421" s="80"/>
      <c r="DI1421" s="79"/>
      <c r="DJ1421" s="81"/>
      <c r="DK1421" s="47"/>
      <c r="DL1421" s="47"/>
      <c r="DM1421" s="47"/>
      <c r="DN1421" s="23"/>
      <c r="DO1421" s="23"/>
    </row>
    <row r="1422" spans="2:127" ht="15" customHeight="1" x14ac:dyDescent="0.3">
      <c r="B1422" s="5"/>
      <c r="C1422" s="5"/>
      <c r="D1422" s="5"/>
      <c r="E1422" s="23"/>
      <c r="F1422" s="23"/>
      <c r="G1422" s="23"/>
      <c r="H1422" s="23"/>
      <c r="I1422" s="23"/>
      <c r="J1422" s="24"/>
      <c r="K1422" s="23"/>
      <c r="L1422" s="24"/>
      <c r="M1422" s="24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7"/>
      <c r="AV1422" s="27"/>
      <c r="AW1422" s="27"/>
      <c r="AX1422" s="28"/>
      <c r="AY1422" s="28"/>
      <c r="AZ1422" s="28"/>
      <c r="BA1422" s="28"/>
      <c r="BB1422" s="28"/>
      <c r="BC1422" s="28"/>
      <c r="BD1422" s="23"/>
      <c r="BE1422" s="72"/>
      <c r="BF1422" s="72"/>
      <c r="BG1422" s="72"/>
      <c r="BH1422" s="229"/>
      <c r="BI1422" s="229"/>
      <c r="BJ1422" s="27"/>
      <c r="BK1422" s="27"/>
      <c r="BL1422" s="26"/>
      <c r="BM1422" s="27"/>
      <c r="BN1422" s="23"/>
      <c r="BO1422" s="23"/>
      <c r="BP1422" s="23"/>
      <c r="BQ1422" s="23"/>
      <c r="BR1422" s="27"/>
      <c r="BS1422" s="27"/>
      <c r="BT1422" s="78"/>
      <c r="BU1422" s="229"/>
      <c r="BV1422" s="229"/>
      <c r="BW1422" s="27"/>
      <c r="BX1422" s="27"/>
      <c r="BY1422" s="23"/>
      <c r="BZ1422" s="23"/>
      <c r="CA1422" s="23"/>
      <c r="CB1422" s="27"/>
      <c r="CC1422" s="78"/>
      <c r="CD1422" s="229"/>
      <c r="CE1422" s="229"/>
      <c r="CF1422" s="23"/>
      <c r="CG1422" s="27"/>
      <c r="CH1422" s="23"/>
      <c r="CI1422" s="23"/>
      <c r="CJ1422" s="23"/>
      <c r="CK1422" s="23"/>
      <c r="CL1422" s="23"/>
      <c r="CM1422" s="23"/>
      <c r="CN1422" s="23"/>
      <c r="CO1422" s="23"/>
      <c r="CP1422" s="26"/>
      <c r="CQ1422" s="23"/>
      <c r="CR1422" s="23"/>
      <c r="CS1422" s="23"/>
      <c r="CT1422" s="23"/>
      <c r="CU1422" s="23"/>
      <c r="CV1422" s="23"/>
      <c r="CW1422" s="23"/>
      <c r="CX1422" s="23"/>
      <c r="CY1422" s="23"/>
      <c r="CZ1422" s="61"/>
      <c r="DA1422" s="23"/>
      <c r="DB1422" s="23"/>
      <c r="DC1422" s="23"/>
      <c r="DD1422" s="23"/>
      <c r="DE1422" s="23"/>
      <c r="DF1422" s="23"/>
      <c r="DG1422" s="79"/>
      <c r="DH1422" s="80"/>
      <c r="DI1422" s="79"/>
      <c r="DJ1422" s="81"/>
      <c r="DK1422" s="47"/>
      <c r="DL1422" s="47"/>
      <c r="DM1422" s="47"/>
      <c r="DN1422" s="23"/>
      <c r="DO1422" s="23"/>
    </row>
    <row r="1423" spans="2:127" ht="15" customHeight="1" x14ac:dyDescent="0.3">
      <c r="B1423" s="5"/>
      <c r="C1423" s="5"/>
      <c r="D1423" s="5"/>
      <c r="E1423" s="23"/>
      <c r="F1423" s="23"/>
      <c r="G1423" s="23"/>
      <c r="H1423" s="23"/>
      <c r="I1423" s="23"/>
      <c r="J1423" s="24"/>
      <c r="K1423" s="23"/>
      <c r="L1423" s="24"/>
      <c r="M1423" s="24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23"/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7"/>
      <c r="AV1423" s="27"/>
      <c r="AW1423" s="27"/>
      <c r="AX1423" s="28"/>
      <c r="AY1423" s="28"/>
      <c r="AZ1423" s="28"/>
      <c r="BA1423" s="28"/>
      <c r="BB1423" s="28"/>
      <c r="BC1423" s="28"/>
      <c r="BD1423" s="23"/>
      <c r="BE1423" s="72"/>
      <c r="BF1423" s="72"/>
      <c r="BG1423" s="72"/>
      <c r="BH1423" s="229"/>
      <c r="BI1423" s="229"/>
      <c r="BJ1423" s="27"/>
      <c r="BK1423" s="27"/>
      <c r="BL1423" s="26"/>
      <c r="BM1423" s="27"/>
      <c r="BN1423" s="23"/>
      <c r="BO1423" s="23"/>
      <c r="BP1423" s="23"/>
      <c r="BQ1423" s="23"/>
      <c r="BR1423" s="27"/>
      <c r="BS1423" s="27"/>
      <c r="BT1423" s="78"/>
      <c r="BU1423" s="229"/>
      <c r="BV1423" s="229"/>
      <c r="BW1423" s="27"/>
      <c r="BX1423" s="27"/>
      <c r="BY1423" s="23"/>
      <c r="BZ1423" s="23"/>
      <c r="CA1423" s="23"/>
      <c r="CB1423" s="27"/>
      <c r="CC1423" s="78"/>
      <c r="CD1423" s="229"/>
      <c r="CE1423" s="229"/>
      <c r="CF1423" s="23"/>
      <c r="CG1423" s="27"/>
      <c r="CH1423" s="23"/>
      <c r="CI1423" s="23"/>
      <c r="CJ1423" s="23"/>
      <c r="CK1423" s="23"/>
      <c r="CL1423" s="23"/>
      <c r="CM1423" s="23"/>
      <c r="CN1423" s="23"/>
      <c r="CO1423" s="23"/>
      <c r="CP1423" s="26"/>
      <c r="CQ1423" s="23"/>
      <c r="CR1423" s="23"/>
      <c r="CS1423" s="23"/>
      <c r="CT1423" s="23"/>
      <c r="CU1423" s="23"/>
      <c r="CV1423" s="23"/>
      <c r="CW1423" s="23"/>
      <c r="CX1423" s="23"/>
      <c r="CY1423" s="23"/>
      <c r="CZ1423" s="61"/>
      <c r="DA1423" s="23"/>
      <c r="DB1423" s="23"/>
      <c r="DC1423" s="23"/>
      <c r="DD1423" s="23"/>
      <c r="DE1423" s="23"/>
      <c r="DF1423" s="23"/>
      <c r="DG1423" s="79"/>
      <c r="DH1423" s="80"/>
      <c r="DI1423" s="79"/>
      <c r="DJ1423" s="81"/>
      <c r="DK1423" s="47"/>
      <c r="DL1423" s="47"/>
      <c r="DM1423" s="47"/>
      <c r="DN1423" s="23"/>
      <c r="DO1423" s="23"/>
    </row>
    <row r="1424" spans="2:127" ht="15" customHeight="1" x14ac:dyDescent="0.3">
      <c r="B1424" s="5"/>
      <c r="C1424" s="5"/>
      <c r="D1424" s="5"/>
      <c r="E1424" s="23"/>
      <c r="F1424" s="23"/>
      <c r="G1424" s="23"/>
      <c r="H1424" s="23"/>
      <c r="I1424" s="23"/>
      <c r="J1424" s="24"/>
      <c r="K1424" s="23"/>
      <c r="L1424" s="24"/>
      <c r="M1424" s="24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/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7"/>
      <c r="AV1424" s="27"/>
      <c r="AW1424" s="27"/>
      <c r="AX1424" s="28"/>
      <c r="AY1424" s="28"/>
      <c r="AZ1424" s="28"/>
      <c r="BA1424" s="28"/>
      <c r="BB1424" s="28"/>
      <c r="BC1424" s="28"/>
      <c r="BD1424" s="23"/>
      <c r="BE1424" s="72"/>
      <c r="BF1424" s="72"/>
      <c r="BG1424" s="72"/>
      <c r="BH1424" s="229"/>
      <c r="BI1424" s="229"/>
      <c r="BJ1424" s="27"/>
      <c r="BK1424" s="27"/>
      <c r="BL1424" s="26"/>
      <c r="BM1424" s="27"/>
      <c r="BN1424" s="23"/>
      <c r="BO1424" s="23"/>
      <c r="BP1424" s="23"/>
      <c r="BQ1424" s="23"/>
      <c r="BR1424" s="27"/>
      <c r="BS1424" s="27"/>
      <c r="BT1424" s="78"/>
      <c r="BU1424" s="229"/>
      <c r="BV1424" s="229"/>
      <c r="BW1424" s="27"/>
      <c r="BX1424" s="27"/>
      <c r="BY1424" s="23"/>
      <c r="BZ1424" s="23"/>
      <c r="CA1424" s="23"/>
      <c r="CB1424" s="27"/>
      <c r="CC1424" s="78"/>
      <c r="CD1424" s="229"/>
      <c r="CE1424" s="229"/>
      <c r="CF1424" s="23"/>
      <c r="CG1424" s="27"/>
      <c r="CH1424" s="23"/>
      <c r="CI1424" s="23"/>
      <c r="CJ1424" s="23"/>
      <c r="CK1424" s="23"/>
      <c r="CL1424" s="23"/>
      <c r="CM1424" s="23"/>
      <c r="CN1424" s="23"/>
      <c r="CO1424" s="23"/>
      <c r="CP1424" s="26"/>
      <c r="CQ1424" s="23"/>
      <c r="CR1424" s="23"/>
      <c r="CS1424" s="23"/>
      <c r="CT1424" s="23"/>
      <c r="CU1424" s="23"/>
      <c r="CV1424" s="23"/>
      <c r="CW1424" s="23"/>
      <c r="CX1424" s="23"/>
      <c r="CY1424" s="23"/>
      <c r="CZ1424" s="61"/>
      <c r="DA1424" s="23"/>
      <c r="DB1424" s="23"/>
      <c r="DC1424" s="23"/>
      <c r="DD1424" s="23"/>
      <c r="DE1424" s="23"/>
      <c r="DF1424" s="23"/>
      <c r="DG1424" s="79"/>
      <c r="DH1424" s="80"/>
      <c r="DI1424" s="79"/>
      <c r="DJ1424" s="81"/>
      <c r="DK1424" s="47"/>
      <c r="DL1424" s="47"/>
      <c r="DM1424" s="47"/>
      <c r="DN1424" s="23"/>
      <c r="DO1424" s="23"/>
    </row>
    <row r="1425" spans="2:119" ht="15" customHeight="1" x14ac:dyDescent="0.3">
      <c r="B1425" s="5"/>
      <c r="C1425" s="5"/>
      <c r="D1425" s="5"/>
      <c r="E1425" s="23"/>
      <c r="F1425" s="23"/>
      <c r="G1425" s="23"/>
      <c r="H1425" s="23"/>
      <c r="I1425" s="23"/>
      <c r="J1425" s="24"/>
      <c r="K1425" s="23"/>
      <c r="L1425" s="24"/>
      <c r="M1425" s="24"/>
      <c r="N1425" s="23"/>
      <c r="O1425" s="23"/>
      <c r="P1425" s="23"/>
      <c r="Q1425" s="23"/>
      <c r="R1425" s="23"/>
      <c r="S1425" s="23"/>
      <c r="T1425" s="23"/>
      <c r="U1425" s="23"/>
      <c r="V1425" s="23"/>
      <c r="W1425" s="29"/>
      <c r="X1425" s="23"/>
      <c r="Y1425" s="23"/>
      <c r="Z1425" s="23"/>
      <c r="AA1425" s="23"/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7"/>
      <c r="AV1425" s="27"/>
      <c r="AW1425" s="27"/>
      <c r="AX1425" s="28"/>
      <c r="AY1425" s="28"/>
      <c r="AZ1425" s="28"/>
      <c r="BA1425" s="28"/>
      <c r="BB1425" s="28"/>
      <c r="BC1425" s="28"/>
      <c r="BD1425" s="23"/>
      <c r="BE1425" s="72"/>
      <c r="BF1425" s="72"/>
      <c r="BG1425" s="72"/>
      <c r="BH1425" s="229"/>
      <c r="BI1425" s="229"/>
      <c r="BJ1425" s="27"/>
      <c r="BK1425" s="27"/>
      <c r="BL1425" s="26"/>
      <c r="BM1425" s="27"/>
      <c r="BN1425" s="23"/>
      <c r="BO1425" s="23"/>
      <c r="BP1425" s="23"/>
      <c r="BQ1425" s="23"/>
      <c r="BR1425" s="27"/>
      <c r="BS1425" s="27"/>
      <c r="BT1425" s="78"/>
      <c r="BU1425" s="229"/>
      <c r="BV1425" s="229"/>
      <c r="BW1425" s="27"/>
      <c r="BX1425" s="27"/>
      <c r="BY1425" s="23"/>
      <c r="BZ1425" s="23"/>
      <c r="CA1425" s="23"/>
      <c r="CB1425" s="27"/>
      <c r="CC1425" s="78"/>
      <c r="CD1425" s="229"/>
      <c r="CE1425" s="229"/>
      <c r="CF1425" s="23"/>
      <c r="CG1425" s="27"/>
      <c r="CH1425" s="23"/>
      <c r="CI1425" s="23"/>
      <c r="CJ1425" s="23"/>
      <c r="CK1425" s="23"/>
      <c r="CL1425" s="23"/>
      <c r="CM1425" s="23"/>
      <c r="CN1425" s="23"/>
      <c r="CO1425" s="23"/>
      <c r="CP1425" s="26"/>
      <c r="CQ1425" s="23"/>
      <c r="CR1425" s="23"/>
      <c r="CS1425" s="23"/>
      <c r="CT1425" s="23"/>
      <c r="CU1425" s="23"/>
      <c r="CV1425" s="23"/>
      <c r="CW1425" s="23"/>
      <c r="CX1425" s="23"/>
      <c r="CY1425" s="23"/>
      <c r="CZ1425" s="61"/>
      <c r="DA1425" s="23"/>
      <c r="DB1425" s="23"/>
      <c r="DC1425" s="23"/>
      <c r="DD1425" s="23"/>
      <c r="DE1425" s="23"/>
      <c r="DF1425" s="23"/>
      <c r="DG1425" s="79"/>
      <c r="DH1425" s="80"/>
      <c r="DI1425" s="79"/>
      <c r="DJ1425" s="81"/>
      <c r="DK1425" s="47"/>
      <c r="DL1425" s="47"/>
      <c r="DM1425" s="47"/>
      <c r="DN1425" s="23"/>
      <c r="DO1425" s="23"/>
    </row>
    <row r="1426" spans="2:119" ht="15" customHeight="1" x14ac:dyDescent="0.3">
      <c r="B1426" s="5"/>
      <c r="C1426" s="5"/>
      <c r="D1426" s="5"/>
      <c r="E1426" s="23"/>
      <c r="F1426" s="23"/>
      <c r="G1426" s="23"/>
      <c r="H1426" s="23"/>
      <c r="I1426" s="23"/>
      <c r="J1426" s="24"/>
      <c r="K1426" s="23"/>
      <c r="L1426" s="24"/>
      <c r="M1426" s="24"/>
      <c r="N1426" s="23"/>
      <c r="O1426" s="23"/>
      <c r="P1426" s="23"/>
      <c r="Q1426" s="23"/>
      <c r="R1426" s="23"/>
      <c r="S1426" s="23"/>
      <c r="T1426" s="23"/>
      <c r="U1426" s="23"/>
      <c r="V1426" s="23"/>
      <c r="W1426" s="29"/>
      <c r="X1426" s="23"/>
      <c r="Y1426" s="23"/>
      <c r="Z1426" s="23"/>
      <c r="AA1426" s="23"/>
      <c r="AB1426" s="23"/>
      <c r="AC1426" s="23"/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7"/>
      <c r="AV1426" s="27"/>
      <c r="AW1426" s="27"/>
      <c r="AX1426" s="28"/>
      <c r="AY1426" s="28"/>
      <c r="AZ1426" s="28"/>
      <c r="BA1426" s="28"/>
      <c r="BB1426" s="28"/>
      <c r="BC1426" s="28"/>
      <c r="BD1426" s="23"/>
      <c r="BE1426" s="72"/>
      <c r="BF1426" s="72"/>
      <c r="BG1426" s="72"/>
      <c r="BH1426" s="229"/>
      <c r="BI1426" s="229"/>
      <c r="BJ1426" s="27"/>
      <c r="BK1426" s="27"/>
      <c r="BL1426" s="26"/>
      <c r="BM1426" s="27"/>
      <c r="BN1426" s="23"/>
      <c r="BO1426" s="23"/>
      <c r="BP1426" s="23"/>
      <c r="BQ1426" s="23"/>
      <c r="BR1426" s="27"/>
      <c r="BS1426" s="27"/>
      <c r="BT1426" s="78"/>
      <c r="BU1426" s="229"/>
      <c r="BV1426" s="229"/>
      <c r="BW1426" s="27"/>
      <c r="BX1426" s="27"/>
      <c r="BY1426" s="23"/>
      <c r="BZ1426" s="23"/>
      <c r="CA1426" s="23"/>
      <c r="CB1426" s="27"/>
      <c r="CC1426" s="78"/>
      <c r="CD1426" s="229"/>
      <c r="CE1426" s="229"/>
      <c r="CF1426" s="23"/>
      <c r="CG1426" s="27"/>
      <c r="CH1426" s="23"/>
      <c r="CI1426" s="23"/>
      <c r="CJ1426" s="23"/>
      <c r="CK1426" s="23"/>
      <c r="CL1426" s="23"/>
      <c r="CM1426" s="23"/>
      <c r="CN1426" s="23"/>
      <c r="CO1426" s="23"/>
      <c r="CP1426" s="26"/>
      <c r="CQ1426" s="23"/>
      <c r="CR1426" s="23"/>
      <c r="CS1426" s="23"/>
      <c r="CT1426" s="23"/>
      <c r="CU1426" s="23"/>
      <c r="CV1426" s="23"/>
      <c r="CW1426" s="23"/>
      <c r="CX1426" s="23"/>
      <c r="CY1426" s="23"/>
      <c r="CZ1426" s="61"/>
      <c r="DA1426" s="23"/>
      <c r="DB1426" s="23"/>
      <c r="DC1426" s="23"/>
      <c r="DD1426" s="23"/>
      <c r="DE1426" s="23"/>
      <c r="DF1426" s="23"/>
      <c r="DG1426" s="79"/>
      <c r="DH1426" s="80"/>
      <c r="DI1426" s="79"/>
      <c r="DJ1426" s="81"/>
      <c r="DK1426" s="47"/>
      <c r="DL1426" s="47"/>
      <c r="DM1426" s="47"/>
      <c r="DN1426" s="23"/>
      <c r="DO1426" s="23"/>
    </row>
    <row r="1427" spans="2:119" ht="15" customHeight="1" x14ac:dyDescent="0.3">
      <c r="B1427" s="5"/>
      <c r="C1427" s="5"/>
      <c r="D1427" s="5"/>
      <c r="E1427" s="23"/>
      <c r="F1427" s="23"/>
      <c r="G1427" s="23"/>
      <c r="H1427" s="23"/>
      <c r="I1427" s="23"/>
      <c r="J1427" s="24"/>
      <c r="K1427" s="23"/>
      <c r="L1427" s="24"/>
      <c r="M1427" s="24"/>
      <c r="N1427" s="23"/>
      <c r="O1427" s="23"/>
      <c r="P1427" s="23"/>
      <c r="Q1427" s="23"/>
      <c r="R1427" s="23"/>
      <c r="S1427" s="23"/>
      <c r="T1427" s="23"/>
      <c r="U1427" s="23"/>
      <c r="V1427" s="23"/>
      <c r="W1427" s="29"/>
      <c r="X1427" s="23"/>
      <c r="Y1427" s="23"/>
      <c r="Z1427" s="23"/>
      <c r="AA1427" s="23"/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7"/>
      <c r="AV1427" s="27"/>
      <c r="AW1427" s="27"/>
      <c r="AX1427" s="28"/>
      <c r="AY1427" s="28"/>
      <c r="AZ1427" s="28"/>
      <c r="BA1427" s="28"/>
      <c r="BB1427" s="28"/>
      <c r="BC1427" s="28"/>
      <c r="BD1427" s="23"/>
      <c r="BE1427" s="72"/>
      <c r="BF1427" s="72"/>
      <c r="BG1427" s="72"/>
      <c r="BH1427" s="229"/>
      <c r="BI1427" s="229"/>
      <c r="BJ1427" s="27"/>
      <c r="BK1427" s="27"/>
      <c r="BL1427" s="26"/>
      <c r="BM1427" s="27"/>
      <c r="BN1427" s="23"/>
      <c r="BO1427" s="23"/>
      <c r="BP1427" s="23"/>
      <c r="BQ1427" s="23"/>
      <c r="BR1427" s="27"/>
      <c r="BS1427" s="27"/>
      <c r="BT1427" s="78"/>
      <c r="BU1427" s="229"/>
      <c r="BV1427" s="229"/>
      <c r="BW1427" s="27"/>
      <c r="BX1427" s="27"/>
      <c r="BY1427" s="23"/>
      <c r="BZ1427" s="23"/>
      <c r="CA1427" s="23"/>
      <c r="CB1427" s="27"/>
      <c r="CC1427" s="78"/>
      <c r="CD1427" s="229"/>
      <c r="CE1427" s="229"/>
      <c r="CF1427" s="23"/>
      <c r="CG1427" s="27"/>
      <c r="CH1427" s="23"/>
      <c r="CI1427" s="23"/>
      <c r="CJ1427" s="23"/>
      <c r="CK1427" s="23"/>
      <c r="CL1427" s="23"/>
      <c r="CM1427" s="23"/>
      <c r="CN1427" s="23"/>
      <c r="CO1427" s="23"/>
      <c r="CP1427" s="26"/>
      <c r="CQ1427" s="23"/>
      <c r="CR1427" s="23"/>
      <c r="CS1427" s="23"/>
      <c r="CT1427" s="23"/>
      <c r="CU1427" s="23"/>
      <c r="CV1427" s="23"/>
      <c r="CW1427" s="23"/>
      <c r="CX1427" s="23"/>
      <c r="CY1427" s="23"/>
      <c r="CZ1427" s="61"/>
      <c r="DA1427" s="23"/>
      <c r="DB1427" s="23"/>
      <c r="DC1427" s="23"/>
      <c r="DD1427" s="23"/>
      <c r="DE1427" s="23"/>
      <c r="DF1427" s="23"/>
      <c r="DG1427" s="79"/>
      <c r="DH1427" s="80"/>
      <c r="DI1427" s="79"/>
      <c r="DJ1427" s="81"/>
      <c r="DK1427" s="47"/>
      <c r="DL1427" s="47"/>
      <c r="DM1427" s="47"/>
      <c r="DN1427" s="23"/>
      <c r="DO1427" s="23"/>
    </row>
    <row r="1428" spans="2:119" ht="15" customHeight="1" x14ac:dyDescent="0.3">
      <c r="B1428" s="5"/>
      <c r="C1428" s="5"/>
      <c r="D1428" s="5"/>
      <c r="E1428" s="23"/>
      <c r="F1428" s="29"/>
      <c r="G1428" s="23"/>
      <c r="H1428" s="23"/>
      <c r="I1428" s="23"/>
      <c r="J1428" s="24"/>
      <c r="K1428" s="23"/>
      <c r="L1428" s="24"/>
      <c r="M1428" s="24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  <c r="AA1428" s="23"/>
      <c r="AB1428" s="23"/>
      <c r="AC1428" s="23"/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7"/>
      <c r="AV1428" s="27"/>
      <c r="AW1428" s="27"/>
      <c r="AX1428" s="28"/>
      <c r="AY1428" s="28"/>
      <c r="AZ1428" s="28"/>
      <c r="BA1428" s="28"/>
      <c r="BB1428" s="28"/>
      <c r="BC1428" s="28"/>
      <c r="BD1428" s="23"/>
      <c r="BE1428" s="72"/>
      <c r="BF1428" s="72"/>
      <c r="BG1428" s="72"/>
      <c r="BH1428" s="229"/>
      <c r="BI1428" s="229"/>
      <c r="BJ1428" s="27"/>
      <c r="BK1428" s="27"/>
      <c r="BL1428" s="26"/>
      <c r="BM1428" s="27"/>
      <c r="BN1428" s="23"/>
      <c r="BO1428" s="23"/>
      <c r="BP1428" s="23"/>
      <c r="BQ1428" s="23"/>
      <c r="BR1428" s="27"/>
      <c r="BS1428" s="27"/>
      <c r="BT1428" s="78"/>
      <c r="BU1428" s="229"/>
      <c r="BV1428" s="229"/>
      <c r="BW1428" s="27"/>
      <c r="BX1428" s="27"/>
      <c r="BY1428" s="23"/>
      <c r="BZ1428" s="23"/>
      <c r="CA1428" s="23"/>
      <c r="CB1428" s="27"/>
      <c r="CC1428" s="78"/>
      <c r="CD1428" s="229"/>
      <c r="CE1428" s="229"/>
      <c r="CF1428" s="23"/>
      <c r="CG1428" s="27"/>
      <c r="CH1428" s="23"/>
      <c r="CI1428" s="23"/>
      <c r="CJ1428" s="23"/>
      <c r="CK1428" s="23"/>
      <c r="CL1428" s="29"/>
      <c r="CM1428" s="23"/>
      <c r="CN1428" s="23"/>
      <c r="CO1428" s="23"/>
      <c r="CP1428" s="26"/>
      <c r="CQ1428" s="23"/>
      <c r="CR1428" s="23"/>
      <c r="CS1428" s="23"/>
      <c r="CT1428" s="23"/>
      <c r="CU1428" s="23"/>
      <c r="CV1428" s="29"/>
      <c r="CW1428" s="23"/>
      <c r="CX1428" s="23"/>
      <c r="CY1428" s="23"/>
      <c r="CZ1428" s="61"/>
      <c r="DA1428" s="23"/>
      <c r="DB1428" s="23"/>
      <c r="DC1428" s="23"/>
      <c r="DD1428" s="85"/>
      <c r="DE1428" s="23"/>
      <c r="DF1428" s="23"/>
      <c r="DG1428" s="79"/>
      <c r="DH1428" s="80"/>
      <c r="DI1428" s="79"/>
      <c r="DJ1428" s="81"/>
      <c r="DK1428" s="47"/>
      <c r="DL1428" s="47"/>
      <c r="DM1428" s="47"/>
      <c r="DN1428" s="23"/>
      <c r="DO1428" s="23"/>
    </row>
    <row r="1429" spans="2:119" ht="15" customHeight="1" x14ac:dyDescent="0.3">
      <c r="B1429" s="5"/>
      <c r="C1429" s="5"/>
      <c r="D1429" s="5"/>
      <c r="E1429" s="23"/>
      <c r="F1429" s="29"/>
      <c r="G1429" s="23"/>
      <c r="H1429" s="23"/>
      <c r="I1429" s="23"/>
      <c r="J1429" s="24"/>
      <c r="K1429" s="23"/>
      <c r="L1429" s="24"/>
      <c r="M1429" s="24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23"/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7"/>
      <c r="AV1429" s="27"/>
      <c r="AW1429" s="27"/>
      <c r="AX1429" s="28"/>
      <c r="AY1429" s="28"/>
      <c r="AZ1429" s="28"/>
      <c r="BA1429" s="28"/>
      <c r="BB1429" s="28"/>
      <c r="BC1429" s="28"/>
      <c r="BD1429" s="23"/>
      <c r="BE1429" s="72"/>
      <c r="BF1429" s="72"/>
      <c r="BG1429" s="72"/>
      <c r="BH1429" s="229"/>
      <c r="BI1429" s="229"/>
      <c r="BJ1429" s="27"/>
      <c r="BK1429" s="27"/>
      <c r="BL1429" s="26"/>
      <c r="BM1429" s="27"/>
      <c r="BN1429" s="23"/>
      <c r="BO1429" s="23"/>
      <c r="BP1429" s="23"/>
      <c r="BQ1429" s="23"/>
      <c r="BR1429" s="27"/>
      <c r="BS1429" s="27"/>
      <c r="BT1429" s="78"/>
      <c r="BU1429" s="229"/>
      <c r="BV1429" s="229"/>
      <c r="BW1429" s="27"/>
      <c r="BX1429" s="27"/>
      <c r="BY1429" s="23"/>
      <c r="BZ1429" s="23"/>
      <c r="CA1429" s="23"/>
      <c r="CB1429" s="27"/>
      <c r="CC1429" s="78"/>
      <c r="CD1429" s="229"/>
      <c r="CE1429" s="229"/>
      <c r="CF1429" s="23"/>
      <c r="CG1429" s="27"/>
      <c r="CH1429" s="23"/>
      <c r="CI1429" s="23"/>
      <c r="CJ1429" s="23"/>
      <c r="CK1429" s="23"/>
      <c r="CL1429" s="29"/>
      <c r="CM1429" s="23"/>
      <c r="CN1429" s="23"/>
      <c r="CO1429" s="23"/>
      <c r="CP1429" s="26"/>
      <c r="CQ1429" s="23"/>
      <c r="CR1429" s="23"/>
      <c r="CS1429" s="23"/>
      <c r="CT1429" s="23"/>
      <c r="CU1429" s="23"/>
      <c r="CV1429" s="29"/>
      <c r="CW1429" s="23"/>
      <c r="CX1429" s="23"/>
      <c r="CY1429" s="23"/>
      <c r="CZ1429" s="61"/>
      <c r="DA1429" s="23"/>
      <c r="DB1429" s="23"/>
      <c r="DC1429" s="23"/>
      <c r="DD1429" s="85"/>
      <c r="DE1429" s="23"/>
      <c r="DF1429" s="23"/>
      <c r="DG1429" s="79"/>
      <c r="DH1429" s="80"/>
      <c r="DI1429" s="79"/>
      <c r="DJ1429" s="81"/>
      <c r="DK1429" s="47"/>
      <c r="DL1429" s="47"/>
      <c r="DM1429" s="47"/>
      <c r="DN1429" s="23"/>
      <c r="DO1429" s="23"/>
    </row>
    <row r="1430" spans="2:119" ht="15" customHeight="1" x14ac:dyDescent="0.3">
      <c r="B1430" s="5"/>
      <c r="C1430" s="5"/>
      <c r="D1430" s="5"/>
      <c r="E1430" s="23"/>
      <c r="F1430" s="29"/>
      <c r="G1430" s="23"/>
      <c r="H1430" s="23"/>
      <c r="I1430" s="23"/>
      <c r="J1430" s="24"/>
      <c r="K1430" s="23"/>
      <c r="L1430" s="24"/>
      <c r="M1430" s="24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3"/>
      <c r="AB1430" s="23"/>
      <c r="AC1430" s="23"/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7"/>
      <c r="AV1430" s="27"/>
      <c r="AW1430" s="27"/>
      <c r="AX1430" s="28"/>
      <c r="AY1430" s="28"/>
      <c r="AZ1430" s="28"/>
      <c r="BA1430" s="28"/>
      <c r="BB1430" s="28"/>
      <c r="BC1430" s="28"/>
      <c r="BD1430" s="23"/>
      <c r="BE1430" s="72"/>
      <c r="BF1430" s="72"/>
      <c r="BG1430" s="72"/>
      <c r="BH1430" s="229"/>
      <c r="BI1430" s="229"/>
      <c r="BJ1430" s="27"/>
      <c r="BK1430" s="27"/>
      <c r="BL1430" s="26"/>
      <c r="BM1430" s="27"/>
      <c r="BN1430" s="23"/>
      <c r="BO1430" s="23"/>
      <c r="BP1430" s="23"/>
      <c r="BQ1430" s="23"/>
      <c r="BR1430" s="27"/>
      <c r="BS1430" s="27"/>
      <c r="BT1430" s="78"/>
      <c r="BU1430" s="229"/>
      <c r="BV1430" s="229"/>
      <c r="BW1430" s="27"/>
      <c r="BX1430" s="27"/>
      <c r="BY1430" s="23"/>
      <c r="BZ1430" s="23"/>
      <c r="CA1430" s="23"/>
      <c r="CB1430" s="27"/>
      <c r="CC1430" s="78"/>
      <c r="CD1430" s="229"/>
      <c r="CE1430" s="229"/>
      <c r="CF1430" s="23"/>
      <c r="CG1430" s="27"/>
      <c r="CH1430" s="23"/>
      <c r="CI1430" s="23"/>
      <c r="CJ1430" s="23"/>
      <c r="CK1430" s="23"/>
      <c r="CL1430" s="29"/>
      <c r="CM1430" s="23"/>
      <c r="CN1430" s="23"/>
      <c r="CO1430" s="23"/>
      <c r="CP1430" s="26"/>
      <c r="CQ1430" s="23"/>
      <c r="CR1430" s="23"/>
      <c r="CS1430" s="23"/>
      <c r="CT1430" s="23"/>
      <c r="CU1430" s="23"/>
      <c r="CV1430" s="29"/>
      <c r="CW1430" s="23"/>
      <c r="CX1430" s="23"/>
      <c r="CY1430" s="23"/>
      <c r="CZ1430" s="61"/>
      <c r="DA1430" s="23"/>
      <c r="DB1430" s="23"/>
      <c r="DC1430" s="23"/>
      <c r="DD1430" s="85"/>
      <c r="DE1430" s="23"/>
      <c r="DF1430" s="23"/>
      <c r="DG1430" s="79"/>
      <c r="DH1430" s="80"/>
      <c r="DI1430" s="79"/>
      <c r="DJ1430" s="81"/>
      <c r="DK1430" s="47"/>
      <c r="DL1430" s="47"/>
      <c r="DM1430" s="47"/>
      <c r="DN1430" s="23"/>
      <c r="DO1430" s="23"/>
    </row>
    <row r="1431" spans="2:119" ht="15" customHeight="1" x14ac:dyDescent="0.3">
      <c r="B1431" s="5"/>
      <c r="C1431" s="5"/>
      <c r="D1431" s="5"/>
      <c r="E1431" s="23"/>
      <c r="F1431" s="23"/>
      <c r="G1431" s="23"/>
      <c r="H1431" s="23"/>
      <c r="I1431" s="23"/>
      <c r="J1431" s="24"/>
      <c r="K1431" s="23"/>
      <c r="L1431" s="24"/>
      <c r="M1431" s="24"/>
      <c r="N1431" s="23"/>
      <c r="O1431" s="23"/>
      <c r="P1431" s="23"/>
      <c r="Q1431" s="23"/>
      <c r="R1431" s="23"/>
      <c r="S1431" s="23"/>
      <c r="T1431" s="23"/>
      <c r="U1431" s="23"/>
      <c r="V1431" s="23"/>
      <c r="W1431" s="29"/>
      <c r="X1431" s="23"/>
      <c r="Y1431" s="23"/>
      <c r="Z1431" s="23"/>
      <c r="AA1431" s="23"/>
      <c r="AB1431" s="23"/>
      <c r="AC1431" s="23"/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7"/>
      <c r="AV1431" s="27"/>
      <c r="AW1431" s="27"/>
      <c r="AX1431" s="28"/>
      <c r="AY1431" s="28"/>
      <c r="AZ1431" s="28"/>
      <c r="BA1431" s="28"/>
      <c r="BB1431" s="28"/>
      <c r="BC1431" s="28"/>
      <c r="BD1431" s="23"/>
      <c r="BE1431" s="72"/>
      <c r="BF1431" s="72"/>
      <c r="BG1431" s="72"/>
      <c r="BH1431" s="229"/>
      <c r="BI1431" s="229"/>
      <c r="BJ1431" s="27"/>
      <c r="BK1431" s="27"/>
      <c r="BL1431" s="26"/>
      <c r="BM1431" s="27"/>
      <c r="BN1431" s="23"/>
      <c r="BO1431" s="23"/>
      <c r="BP1431" s="23"/>
      <c r="BQ1431" s="23"/>
      <c r="BR1431" s="27"/>
      <c r="BS1431" s="27"/>
      <c r="BT1431" s="78"/>
      <c r="BU1431" s="229"/>
      <c r="BV1431" s="229"/>
      <c r="BW1431" s="27"/>
      <c r="BX1431" s="27"/>
      <c r="BY1431" s="23"/>
      <c r="BZ1431" s="23"/>
      <c r="CA1431" s="23"/>
      <c r="CB1431" s="27"/>
      <c r="CC1431" s="78"/>
      <c r="CD1431" s="229"/>
      <c r="CE1431" s="229"/>
      <c r="CF1431" s="23"/>
      <c r="CG1431" s="27"/>
      <c r="CH1431" s="23"/>
      <c r="CI1431" s="23"/>
      <c r="CJ1431" s="23"/>
      <c r="CK1431" s="23"/>
      <c r="CL1431" s="23"/>
      <c r="CM1431" s="23"/>
      <c r="CN1431" s="23"/>
      <c r="CO1431" s="23"/>
      <c r="CP1431" s="26"/>
      <c r="CQ1431" s="23"/>
      <c r="CR1431" s="23"/>
      <c r="CS1431" s="23"/>
      <c r="CT1431" s="23"/>
      <c r="CU1431" s="23"/>
      <c r="CV1431" s="23"/>
      <c r="CW1431" s="23"/>
      <c r="CX1431" s="23"/>
      <c r="CY1431" s="23"/>
      <c r="CZ1431" s="61"/>
      <c r="DA1431" s="23"/>
      <c r="DB1431" s="23"/>
      <c r="DC1431" s="23"/>
      <c r="DD1431" s="23"/>
      <c r="DE1431" s="23"/>
      <c r="DF1431" s="23"/>
      <c r="DG1431" s="79"/>
      <c r="DH1431" s="80"/>
      <c r="DI1431" s="79"/>
      <c r="DJ1431" s="81"/>
      <c r="DK1431" s="47"/>
      <c r="DL1431" s="47"/>
      <c r="DM1431" s="47"/>
      <c r="DN1431" s="23"/>
      <c r="DO1431" s="23"/>
    </row>
    <row r="1432" spans="2:119" ht="15" customHeight="1" x14ac:dyDescent="0.3">
      <c r="B1432" s="5"/>
      <c r="C1432" s="5"/>
      <c r="D1432" s="5"/>
      <c r="E1432" s="23"/>
      <c r="F1432" s="23"/>
      <c r="G1432" s="23"/>
      <c r="H1432" s="23"/>
      <c r="I1432" s="23"/>
      <c r="J1432" s="24"/>
      <c r="K1432" s="23"/>
      <c r="L1432" s="24"/>
      <c r="M1432" s="24"/>
      <c r="N1432" s="23"/>
      <c r="O1432" s="23"/>
      <c r="P1432" s="23"/>
      <c r="Q1432" s="23"/>
      <c r="R1432" s="23"/>
      <c r="S1432" s="23"/>
      <c r="T1432" s="23"/>
      <c r="U1432" s="23"/>
      <c r="V1432" s="23"/>
      <c r="W1432" s="29"/>
      <c r="X1432" s="23"/>
      <c r="Y1432" s="23"/>
      <c r="Z1432" s="23"/>
      <c r="AA1432" s="23"/>
      <c r="AB1432" s="23"/>
      <c r="AC1432" s="23"/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7"/>
      <c r="AV1432" s="27"/>
      <c r="AW1432" s="27"/>
      <c r="AX1432" s="28"/>
      <c r="AY1432" s="28"/>
      <c r="AZ1432" s="28"/>
      <c r="BA1432" s="28"/>
      <c r="BB1432" s="28"/>
      <c r="BC1432" s="28"/>
      <c r="BD1432" s="23"/>
      <c r="BE1432" s="72"/>
      <c r="BF1432" s="72"/>
      <c r="BG1432" s="72"/>
      <c r="BH1432" s="229"/>
      <c r="BI1432" s="229"/>
      <c r="BJ1432" s="27"/>
      <c r="BK1432" s="27"/>
      <c r="BL1432" s="26"/>
      <c r="BM1432" s="27"/>
      <c r="BN1432" s="23"/>
      <c r="BO1432" s="23"/>
      <c r="BP1432" s="23"/>
      <c r="BQ1432" s="23"/>
      <c r="BR1432" s="27"/>
      <c r="BS1432" s="27"/>
      <c r="BT1432" s="78"/>
      <c r="BU1432" s="229"/>
      <c r="BV1432" s="229"/>
      <c r="BW1432" s="27"/>
      <c r="BX1432" s="27"/>
      <c r="BY1432" s="23"/>
      <c r="BZ1432" s="23"/>
      <c r="CA1432" s="23"/>
      <c r="CB1432" s="27"/>
      <c r="CC1432" s="78"/>
      <c r="CD1432" s="229"/>
      <c r="CE1432" s="229"/>
      <c r="CF1432" s="23"/>
      <c r="CG1432" s="27"/>
      <c r="CH1432" s="23"/>
      <c r="CI1432" s="23"/>
      <c r="CJ1432" s="23"/>
      <c r="CK1432" s="23"/>
      <c r="CL1432" s="23"/>
      <c r="CM1432" s="23"/>
      <c r="CN1432" s="23"/>
      <c r="CO1432" s="23"/>
      <c r="CP1432" s="26"/>
      <c r="CQ1432" s="23"/>
      <c r="CR1432" s="23"/>
      <c r="CS1432" s="23"/>
      <c r="CT1432" s="23"/>
      <c r="CU1432" s="23"/>
      <c r="CV1432" s="23"/>
      <c r="CW1432" s="23"/>
      <c r="CX1432" s="23"/>
      <c r="CY1432" s="23"/>
      <c r="CZ1432" s="61"/>
      <c r="DA1432" s="23"/>
      <c r="DB1432" s="23"/>
      <c r="DC1432" s="23"/>
      <c r="DD1432" s="23"/>
      <c r="DE1432" s="23"/>
      <c r="DF1432" s="23"/>
      <c r="DG1432" s="79"/>
      <c r="DH1432" s="80"/>
      <c r="DI1432" s="79"/>
      <c r="DJ1432" s="81"/>
      <c r="DK1432" s="47"/>
      <c r="DL1432" s="47"/>
      <c r="DM1432" s="47"/>
      <c r="DN1432" s="23"/>
      <c r="DO1432" s="23"/>
    </row>
    <row r="1433" spans="2:119" ht="15" customHeight="1" x14ac:dyDescent="0.3">
      <c r="B1433" s="5"/>
      <c r="C1433" s="5"/>
      <c r="D1433" s="5"/>
      <c r="E1433" s="23"/>
      <c r="F1433" s="23"/>
      <c r="G1433" s="23"/>
      <c r="H1433" s="23"/>
      <c r="I1433" s="23"/>
      <c r="J1433" s="24"/>
      <c r="K1433" s="23"/>
      <c r="L1433" s="24"/>
      <c r="M1433" s="24"/>
      <c r="N1433" s="23"/>
      <c r="O1433" s="23"/>
      <c r="P1433" s="23"/>
      <c r="Q1433" s="23"/>
      <c r="R1433" s="23"/>
      <c r="S1433" s="23"/>
      <c r="T1433" s="23"/>
      <c r="U1433" s="23"/>
      <c r="V1433" s="23"/>
      <c r="W1433" s="29"/>
      <c r="X1433" s="23"/>
      <c r="Y1433" s="23"/>
      <c r="Z1433" s="23"/>
      <c r="AA1433" s="23"/>
      <c r="AB1433" s="23"/>
      <c r="AC1433" s="23"/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7"/>
      <c r="AV1433" s="27"/>
      <c r="AW1433" s="27"/>
      <c r="AX1433" s="28"/>
      <c r="AY1433" s="28"/>
      <c r="AZ1433" s="28"/>
      <c r="BA1433" s="28"/>
      <c r="BB1433" s="28"/>
      <c r="BC1433" s="28"/>
      <c r="BD1433" s="23"/>
      <c r="BE1433" s="72"/>
      <c r="BF1433" s="72"/>
      <c r="BG1433" s="72"/>
      <c r="BH1433" s="229"/>
      <c r="BI1433" s="229"/>
      <c r="BJ1433" s="27"/>
      <c r="BK1433" s="27"/>
      <c r="BL1433" s="26"/>
      <c r="BM1433" s="27"/>
      <c r="BN1433" s="23"/>
      <c r="BO1433" s="23"/>
      <c r="BP1433" s="23"/>
      <c r="BQ1433" s="23"/>
      <c r="BR1433" s="27"/>
      <c r="BS1433" s="27"/>
      <c r="BT1433" s="78"/>
      <c r="BU1433" s="229"/>
      <c r="BV1433" s="229"/>
      <c r="BW1433" s="27"/>
      <c r="BX1433" s="27"/>
      <c r="BY1433" s="23"/>
      <c r="BZ1433" s="23"/>
      <c r="CA1433" s="23"/>
      <c r="CB1433" s="27"/>
      <c r="CC1433" s="78"/>
      <c r="CD1433" s="229"/>
      <c r="CE1433" s="229"/>
      <c r="CF1433" s="23"/>
      <c r="CG1433" s="27"/>
      <c r="CH1433" s="23"/>
      <c r="CI1433" s="23"/>
      <c r="CJ1433" s="23"/>
      <c r="CK1433" s="23"/>
      <c r="CL1433" s="23"/>
      <c r="CM1433" s="23"/>
      <c r="CN1433" s="23"/>
      <c r="CO1433" s="23"/>
      <c r="CP1433" s="26"/>
      <c r="CQ1433" s="23"/>
      <c r="CR1433" s="23"/>
      <c r="CS1433" s="23"/>
      <c r="CT1433" s="23"/>
      <c r="CU1433" s="23"/>
      <c r="CV1433" s="23"/>
      <c r="CW1433" s="23"/>
      <c r="CX1433" s="23"/>
      <c r="CY1433" s="23"/>
      <c r="CZ1433" s="61"/>
      <c r="DA1433" s="23"/>
      <c r="DB1433" s="23"/>
      <c r="DC1433" s="23"/>
      <c r="DD1433" s="23"/>
      <c r="DE1433" s="23"/>
      <c r="DF1433" s="23"/>
      <c r="DG1433" s="79"/>
      <c r="DH1433" s="80"/>
      <c r="DI1433" s="79"/>
      <c r="DJ1433" s="81"/>
      <c r="DK1433" s="47"/>
      <c r="DL1433" s="47"/>
      <c r="DM1433" s="47"/>
      <c r="DN1433" s="23"/>
      <c r="DO1433" s="23"/>
    </row>
    <row r="1434" spans="2:119" ht="15" customHeight="1" x14ac:dyDescent="0.3">
      <c r="B1434" s="5"/>
      <c r="C1434" s="5"/>
      <c r="D1434" s="5"/>
      <c r="E1434" s="23"/>
      <c r="F1434" s="29"/>
      <c r="G1434" s="23"/>
      <c r="H1434" s="23"/>
      <c r="I1434" s="23"/>
      <c r="J1434" s="24"/>
      <c r="K1434" s="23"/>
      <c r="L1434" s="24"/>
      <c r="M1434" s="24"/>
      <c r="N1434" s="23"/>
      <c r="O1434" s="23"/>
      <c r="P1434" s="23"/>
      <c r="Q1434" s="23"/>
      <c r="R1434" s="23"/>
      <c r="S1434" s="30"/>
      <c r="T1434" s="29"/>
      <c r="U1434" s="23"/>
      <c r="V1434" s="23"/>
      <c r="W1434" s="29"/>
      <c r="X1434" s="29"/>
      <c r="Y1434" s="29"/>
      <c r="Z1434" s="23"/>
      <c r="AA1434" s="23"/>
      <c r="AB1434" s="23"/>
      <c r="AC1434" s="23"/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7"/>
      <c r="AV1434" s="27"/>
      <c r="AW1434" s="27"/>
      <c r="AX1434" s="28"/>
      <c r="AY1434" s="28"/>
      <c r="AZ1434" s="28"/>
      <c r="BA1434" s="28"/>
      <c r="BB1434" s="28"/>
      <c r="BC1434" s="28"/>
      <c r="BD1434" s="23"/>
      <c r="BE1434" s="72"/>
      <c r="BF1434" s="72"/>
      <c r="BG1434" s="72"/>
      <c r="BH1434" s="229"/>
      <c r="BI1434" s="229"/>
      <c r="BJ1434" s="27"/>
      <c r="BK1434" s="27"/>
      <c r="BL1434" s="26"/>
      <c r="BM1434" s="27"/>
      <c r="BN1434" s="23"/>
      <c r="BO1434" s="23"/>
      <c r="BP1434" s="23"/>
      <c r="BQ1434" s="23"/>
      <c r="BR1434" s="27"/>
      <c r="BS1434" s="27"/>
      <c r="BT1434" s="78"/>
      <c r="BU1434" s="229"/>
      <c r="BV1434" s="229"/>
      <c r="BW1434" s="27"/>
      <c r="BX1434" s="27"/>
      <c r="BY1434" s="23"/>
      <c r="BZ1434" s="23"/>
      <c r="CA1434" s="23"/>
      <c r="CB1434" s="27"/>
      <c r="CC1434" s="78"/>
      <c r="CD1434" s="229"/>
      <c r="CE1434" s="229"/>
      <c r="CF1434" s="23"/>
      <c r="CG1434" s="27"/>
      <c r="CH1434" s="23"/>
      <c r="CI1434" s="23"/>
      <c r="CJ1434" s="23"/>
      <c r="CK1434" s="23"/>
      <c r="CL1434" s="29"/>
      <c r="CM1434" s="23"/>
      <c r="CN1434" s="23"/>
      <c r="CO1434" s="23"/>
      <c r="CP1434" s="26"/>
      <c r="CQ1434" s="23"/>
      <c r="CR1434" s="23"/>
      <c r="CS1434" s="23"/>
      <c r="CT1434" s="23"/>
      <c r="CU1434" s="23"/>
      <c r="CV1434" s="29"/>
      <c r="CW1434" s="23"/>
      <c r="CX1434" s="23"/>
      <c r="CY1434" s="23"/>
      <c r="CZ1434" s="61"/>
      <c r="DA1434" s="23"/>
      <c r="DB1434" s="23"/>
      <c r="DC1434" s="23"/>
      <c r="DD1434" s="85"/>
      <c r="DE1434" s="23"/>
      <c r="DF1434" s="23"/>
      <c r="DG1434" s="79"/>
      <c r="DH1434" s="80"/>
      <c r="DI1434" s="79"/>
      <c r="DJ1434" s="81"/>
      <c r="DK1434" s="47"/>
      <c r="DL1434" s="47"/>
      <c r="DM1434" s="47"/>
      <c r="DN1434" s="23"/>
      <c r="DO1434" s="23"/>
    </row>
    <row r="1435" spans="2:119" ht="15" customHeight="1" x14ac:dyDescent="0.3">
      <c r="B1435" s="5"/>
      <c r="C1435" s="5"/>
      <c r="D1435" s="5"/>
      <c r="E1435" s="23"/>
      <c r="F1435" s="29"/>
      <c r="G1435" s="23"/>
      <c r="H1435" s="23"/>
      <c r="I1435" s="23"/>
      <c r="J1435" s="24"/>
      <c r="K1435" s="23"/>
      <c r="L1435" s="24"/>
      <c r="M1435" s="24"/>
      <c r="N1435" s="23"/>
      <c r="O1435" s="23"/>
      <c r="P1435" s="23"/>
      <c r="Q1435" s="23"/>
      <c r="R1435" s="23"/>
      <c r="S1435" s="30"/>
      <c r="T1435" s="29"/>
      <c r="U1435" s="23"/>
      <c r="V1435" s="23"/>
      <c r="W1435" s="29"/>
      <c r="X1435" s="29"/>
      <c r="Y1435" s="29"/>
      <c r="Z1435" s="23"/>
      <c r="AA1435" s="23"/>
      <c r="AB1435" s="23"/>
      <c r="AC1435" s="23"/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7"/>
      <c r="AV1435" s="27"/>
      <c r="AW1435" s="27"/>
      <c r="AX1435" s="28"/>
      <c r="AY1435" s="28"/>
      <c r="AZ1435" s="28"/>
      <c r="BA1435" s="28"/>
      <c r="BB1435" s="28"/>
      <c r="BC1435" s="28"/>
      <c r="BD1435" s="23"/>
      <c r="BE1435" s="72"/>
      <c r="BF1435" s="72"/>
      <c r="BG1435" s="72"/>
      <c r="BH1435" s="229"/>
      <c r="BI1435" s="229"/>
      <c r="BJ1435" s="27"/>
      <c r="BK1435" s="27"/>
      <c r="BL1435" s="26"/>
      <c r="BM1435" s="27"/>
      <c r="BN1435" s="23"/>
      <c r="BO1435" s="23"/>
      <c r="BP1435" s="23"/>
      <c r="BQ1435" s="23"/>
      <c r="BR1435" s="27"/>
      <c r="BS1435" s="27"/>
      <c r="BT1435" s="78"/>
      <c r="BU1435" s="229"/>
      <c r="BV1435" s="229"/>
      <c r="BW1435" s="27"/>
      <c r="BX1435" s="27"/>
      <c r="BY1435" s="23"/>
      <c r="BZ1435" s="23"/>
      <c r="CA1435" s="23"/>
      <c r="CB1435" s="27"/>
      <c r="CC1435" s="78"/>
      <c r="CD1435" s="229"/>
      <c r="CE1435" s="229"/>
      <c r="CF1435" s="23"/>
      <c r="CG1435" s="27"/>
      <c r="CH1435" s="23"/>
      <c r="CI1435" s="23"/>
      <c r="CJ1435" s="23"/>
      <c r="CK1435" s="23"/>
      <c r="CL1435" s="29"/>
      <c r="CM1435" s="23"/>
      <c r="CN1435" s="23"/>
      <c r="CO1435" s="23"/>
      <c r="CP1435" s="26"/>
      <c r="CQ1435" s="23"/>
      <c r="CR1435" s="23"/>
      <c r="CS1435" s="23"/>
      <c r="CT1435" s="23"/>
      <c r="CU1435" s="23"/>
      <c r="CV1435" s="29"/>
      <c r="CW1435" s="23"/>
      <c r="CX1435" s="23"/>
      <c r="CY1435" s="23"/>
      <c r="CZ1435" s="61"/>
      <c r="DA1435" s="23"/>
      <c r="DB1435" s="23"/>
      <c r="DC1435" s="23"/>
      <c r="DD1435" s="23"/>
      <c r="DE1435" s="23"/>
      <c r="DF1435" s="23"/>
      <c r="DG1435" s="79"/>
      <c r="DH1435" s="80"/>
      <c r="DI1435" s="79"/>
      <c r="DJ1435" s="81"/>
      <c r="DK1435" s="47"/>
      <c r="DL1435" s="47"/>
      <c r="DM1435" s="47"/>
      <c r="DN1435" s="23"/>
      <c r="DO1435" s="23"/>
    </row>
    <row r="1436" spans="2:119" ht="15" customHeight="1" x14ac:dyDescent="0.3">
      <c r="B1436" s="5"/>
      <c r="C1436" s="5"/>
      <c r="D1436" s="5"/>
      <c r="E1436" s="23"/>
      <c r="F1436" s="29"/>
      <c r="G1436" s="23"/>
      <c r="H1436" s="23"/>
      <c r="I1436" s="23"/>
      <c r="J1436" s="24"/>
      <c r="K1436" s="23"/>
      <c r="L1436" s="24"/>
      <c r="M1436" s="24"/>
      <c r="N1436" s="23"/>
      <c r="O1436" s="23"/>
      <c r="P1436" s="23"/>
      <c r="Q1436" s="23"/>
      <c r="R1436" s="23"/>
      <c r="S1436" s="30"/>
      <c r="T1436" s="29"/>
      <c r="U1436" s="23"/>
      <c r="V1436" s="23"/>
      <c r="W1436" s="29"/>
      <c r="X1436" s="29"/>
      <c r="Y1436" s="29"/>
      <c r="Z1436" s="23"/>
      <c r="AA1436" s="23"/>
      <c r="AB1436" s="23"/>
      <c r="AC1436" s="23"/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7"/>
      <c r="AV1436" s="27"/>
      <c r="AW1436" s="27"/>
      <c r="AX1436" s="28"/>
      <c r="AY1436" s="28"/>
      <c r="AZ1436" s="28"/>
      <c r="BA1436" s="28"/>
      <c r="BB1436" s="28"/>
      <c r="BC1436" s="28"/>
      <c r="BD1436" s="23"/>
      <c r="BE1436" s="72"/>
      <c r="BF1436" s="72"/>
      <c r="BG1436" s="72"/>
      <c r="BH1436" s="229"/>
      <c r="BI1436" s="229"/>
      <c r="BJ1436" s="27"/>
      <c r="BK1436" s="27"/>
      <c r="BL1436" s="26"/>
      <c r="BM1436" s="27"/>
      <c r="BN1436" s="23"/>
      <c r="BO1436" s="23"/>
      <c r="BP1436" s="23"/>
      <c r="BQ1436" s="23"/>
      <c r="BR1436" s="27"/>
      <c r="BS1436" s="27"/>
      <c r="BT1436" s="78"/>
      <c r="BU1436" s="229"/>
      <c r="BV1436" s="229"/>
      <c r="BW1436" s="27"/>
      <c r="BX1436" s="27"/>
      <c r="BY1436" s="23"/>
      <c r="BZ1436" s="23"/>
      <c r="CA1436" s="23"/>
      <c r="CB1436" s="27"/>
      <c r="CC1436" s="78"/>
      <c r="CD1436" s="229"/>
      <c r="CE1436" s="229"/>
      <c r="CF1436" s="23"/>
      <c r="CG1436" s="27"/>
      <c r="CH1436" s="23"/>
      <c r="CI1436" s="23"/>
      <c r="CJ1436" s="23"/>
      <c r="CK1436" s="23"/>
      <c r="CL1436" s="29"/>
      <c r="CM1436" s="23"/>
      <c r="CN1436" s="23"/>
      <c r="CO1436" s="23"/>
      <c r="CP1436" s="26"/>
      <c r="CQ1436" s="23"/>
      <c r="CR1436" s="23"/>
      <c r="CS1436" s="23"/>
      <c r="CT1436" s="23"/>
      <c r="CU1436" s="23"/>
      <c r="CV1436" s="29"/>
      <c r="CW1436" s="23"/>
      <c r="CX1436" s="23"/>
      <c r="CY1436" s="23"/>
      <c r="CZ1436" s="61"/>
      <c r="DA1436" s="23"/>
      <c r="DB1436" s="23"/>
      <c r="DC1436" s="23"/>
      <c r="DD1436" s="85"/>
      <c r="DE1436" s="23"/>
      <c r="DF1436" s="23"/>
      <c r="DG1436" s="79"/>
      <c r="DH1436" s="80"/>
      <c r="DI1436" s="79"/>
      <c r="DJ1436" s="81"/>
      <c r="DK1436" s="47"/>
      <c r="DL1436" s="47"/>
      <c r="DM1436" s="47"/>
      <c r="DN1436" s="23"/>
      <c r="DO1436" s="23"/>
    </row>
    <row r="1437" spans="2:119" ht="15" customHeight="1" x14ac:dyDescent="0.3">
      <c r="B1437" s="5"/>
      <c r="C1437" s="5"/>
      <c r="D1437" s="5"/>
      <c r="E1437" s="23"/>
      <c r="F1437" s="23"/>
      <c r="G1437" s="23"/>
      <c r="H1437" s="23"/>
      <c r="I1437" s="23"/>
      <c r="J1437" s="24"/>
      <c r="K1437" s="23"/>
      <c r="L1437" s="24"/>
      <c r="M1437" s="24"/>
      <c r="N1437" s="23"/>
      <c r="O1437" s="23"/>
      <c r="P1437" s="23"/>
      <c r="Q1437" s="23"/>
      <c r="R1437" s="23"/>
      <c r="S1437" s="23"/>
      <c r="T1437" s="23"/>
      <c r="U1437" s="23"/>
      <c r="V1437" s="23"/>
      <c r="W1437" s="29"/>
      <c r="X1437" s="23"/>
      <c r="Y1437" s="23"/>
      <c r="Z1437" s="23"/>
      <c r="AA1437" s="23"/>
      <c r="AB1437" s="23"/>
      <c r="AC1437" s="23"/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7"/>
      <c r="AV1437" s="27"/>
      <c r="AW1437" s="27"/>
      <c r="AX1437" s="28"/>
      <c r="AY1437" s="28"/>
      <c r="AZ1437" s="28"/>
      <c r="BA1437" s="28"/>
      <c r="BB1437" s="28"/>
      <c r="BC1437" s="28"/>
      <c r="BD1437" s="23"/>
      <c r="BE1437" s="72"/>
      <c r="BF1437" s="72"/>
      <c r="BG1437" s="72"/>
      <c r="BH1437" s="229"/>
      <c r="BI1437" s="229"/>
      <c r="BJ1437" s="27"/>
      <c r="BK1437" s="27"/>
      <c r="BL1437" s="26"/>
      <c r="BM1437" s="27"/>
      <c r="BN1437" s="23"/>
      <c r="BO1437" s="23"/>
      <c r="BP1437" s="23"/>
      <c r="BQ1437" s="23"/>
      <c r="BR1437" s="27"/>
      <c r="BS1437" s="27"/>
      <c r="BT1437" s="78"/>
      <c r="BU1437" s="229"/>
      <c r="BV1437" s="229"/>
      <c r="BW1437" s="27"/>
      <c r="BX1437" s="27"/>
      <c r="BY1437" s="23"/>
      <c r="BZ1437" s="23"/>
      <c r="CA1437" s="23"/>
      <c r="CB1437" s="27"/>
      <c r="CC1437" s="78"/>
      <c r="CD1437" s="229"/>
      <c r="CE1437" s="229"/>
      <c r="CF1437" s="23"/>
      <c r="CG1437" s="27"/>
      <c r="CH1437" s="23"/>
      <c r="CI1437" s="23"/>
      <c r="CJ1437" s="23"/>
      <c r="CK1437" s="23"/>
      <c r="CL1437" s="23"/>
      <c r="CM1437" s="23"/>
      <c r="CN1437" s="23"/>
      <c r="CO1437" s="23"/>
      <c r="CP1437" s="26"/>
      <c r="CQ1437" s="23"/>
      <c r="CR1437" s="23"/>
      <c r="CS1437" s="23"/>
      <c r="CT1437" s="23"/>
      <c r="CU1437" s="23"/>
      <c r="CV1437" s="23"/>
      <c r="CW1437" s="23"/>
      <c r="CX1437" s="23"/>
      <c r="CY1437" s="23"/>
      <c r="CZ1437" s="61"/>
      <c r="DA1437" s="23"/>
      <c r="DB1437" s="23"/>
      <c r="DC1437" s="23"/>
      <c r="DD1437" s="23"/>
      <c r="DE1437" s="23"/>
      <c r="DF1437" s="23"/>
      <c r="DG1437" s="79"/>
      <c r="DH1437" s="80"/>
      <c r="DI1437" s="79"/>
      <c r="DJ1437" s="81"/>
      <c r="DK1437" s="47"/>
      <c r="DL1437" s="47"/>
      <c r="DM1437" s="47"/>
      <c r="DN1437" s="23"/>
      <c r="DO1437" s="23"/>
    </row>
    <row r="1438" spans="2:119" ht="15" customHeight="1" x14ac:dyDescent="0.3">
      <c r="B1438" s="5"/>
      <c r="C1438" s="5"/>
      <c r="D1438" s="5"/>
      <c r="E1438" s="23"/>
      <c r="F1438" s="23"/>
      <c r="G1438" s="23"/>
      <c r="H1438" s="23"/>
      <c r="I1438" s="23"/>
      <c r="J1438" s="24"/>
      <c r="K1438" s="23"/>
      <c r="L1438" s="24"/>
      <c r="M1438" s="24"/>
      <c r="N1438" s="23"/>
      <c r="O1438" s="23"/>
      <c r="P1438" s="23"/>
      <c r="Q1438" s="23"/>
      <c r="R1438" s="23"/>
      <c r="S1438" s="23"/>
      <c r="T1438" s="23"/>
      <c r="U1438" s="23"/>
      <c r="V1438" s="23"/>
      <c r="W1438" s="29"/>
      <c r="X1438" s="23"/>
      <c r="Y1438" s="23"/>
      <c r="Z1438" s="23"/>
      <c r="AA1438" s="23"/>
      <c r="AB1438" s="23"/>
      <c r="AC1438" s="23"/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7"/>
      <c r="AV1438" s="27"/>
      <c r="AW1438" s="27"/>
      <c r="AX1438" s="28"/>
      <c r="AY1438" s="28"/>
      <c r="AZ1438" s="28"/>
      <c r="BA1438" s="28"/>
      <c r="BB1438" s="28"/>
      <c r="BC1438" s="28"/>
      <c r="BD1438" s="23"/>
      <c r="BE1438" s="72"/>
      <c r="BF1438" s="72"/>
      <c r="BG1438" s="72"/>
      <c r="BH1438" s="229"/>
      <c r="BI1438" s="229"/>
      <c r="BJ1438" s="27"/>
      <c r="BK1438" s="27"/>
      <c r="BL1438" s="26"/>
      <c r="BM1438" s="27"/>
      <c r="BN1438" s="23"/>
      <c r="BO1438" s="23"/>
      <c r="BP1438" s="23"/>
      <c r="BQ1438" s="23"/>
      <c r="BR1438" s="27"/>
      <c r="BS1438" s="27"/>
      <c r="BT1438" s="78"/>
      <c r="BU1438" s="229"/>
      <c r="BV1438" s="229"/>
      <c r="BW1438" s="27"/>
      <c r="BX1438" s="27"/>
      <c r="BY1438" s="23"/>
      <c r="BZ1438" s="23"/>
      <c r="CA1438" s="23"/>
      <c r="CB1438" s="27"/>
      <c r="CC1438" s="78"/>
      <c r="CD1438" s="229"/>
      <c r="CE1438" s="229"/>
      <c r="CF1438" s="23"/>
      <c r="CG1438" s="27"/>
      <c r="CH1438" s="23"/>
      <c r="CI1438" s="23"/>
      <c r="CJ1438" s="23"/>
      <c r="CK1438" s="23"/>
      <c r="CL1438" s="23"/>
      <c r="CM1438" s="23"/>
      <c r="CN1438" s="23"/>
      <c r="CO1438" s="23"/>
      <c r="CP1438" s="26"/>
      <c r="CQ1438" s="23"/>
      <c r="CR1438" s="23"/>
      <c r="CS1438" s="23"/>
      <c r="CT1438" s="23"/>
      <c r="CU1438" s="23"/>
      <c r="CV1438" s="23"/>
      <c r="CW1438" s="23"/>
      <c r="CX1438" s="23"/>
      <c r="CY1438" s="23"/>
      <c r="CZ1438" s="61"/>
      <c r="DA1438" s="23"/>
      <c r="DB1438" s="23"/>
      <c r="DC1438" s="23"/>
      <c r="DD1438" s="23"/>
      <c r="DE1438" s="23"/>
      <c r="DF1438" s="23"/>
      <c r="DG1438" s="79"/>
      <c r="DH1438" s="80"/>
      <c r="DI1438" s="79"/>
      <c r="DJ1438" s="81"/>
      <c r="DK1438" s="47"/>
      <c r="DL1438" s="47"/>
      <c r="DM1438" s="47"/>
      <c r="DN1438" s="23"/>
      <c r="DO1438" s="23"/>
    </row>
    <row r="1439" spans="2:119" ht="15" customHeight="1" x14ac:dyDescent="0.3">
      <c r="B1439" s="5"/>
      <c r="C1439" s="5"/>
      <c r="D1439" s="5"/>
      <c r="E1439" s="23"/>
      <c r="F1439" s="23"/>
      <c r="G1439" s="23"/>
      <c r="H1439" s="23"/>
      <c r="I1439" s="23"/>
      <c r="J1439" s="24"/>
      <c r="K1439" s="23"/>
      <c r="L1439" s="24"/>
      <c r="M1439" s="24"/>
      <c r="N1439" s="23"/>
      <c r="O1439" s="23"/>
      <c r="P1439" s="23"/>
      <c r="Q1439" s="23"/>
      <c r="R1439" s="23"/>
      <c r="S1439" s="23"/>
      <c r="T1439" s="23"/>
      <c r="U1439" s="23"/>
      <c r="V1439" s="23"/>
      <c r="W1439" s="29"/>
      <c r="X1439" s="23"/>
      <c r="Y1439" s="23"/>
      <c r="Z1439" s="23"/>
      <c r="AA1439" s="23"/>
      <c r="AB1439" s="23"/>
      <c r="AC1439" s="23"/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7"/>
      <c r="AV1439" s="27"/>
      <c r="AW1439" s="27"/>
      <c r="AX1439" s="28"/>
      <c r="AY1439" s="28"/>
      <c r="AZ1439" s="28"/>
      <c r="BA1439" s="28"/>
      <c r="BB1439" s="28"/>
      <c r="BC1439" s="28"/>
      <c r="BD1439" s="23"/>
      <c r="BE1439" s="72"/>
      <c r="BF1439" s="72"/>
      <c r="BG1439" s="72"/>
      <c r="BH1439" s="229"/>
      <c r="BI1439" s="229"/>
      <c r="BJ1439" s="27"/>
      <c r="BK1439" s="27"/>
      <c r="BL1439" s="26"/>
      <c r="BM1439" s="27"/>
      <c r="BN1439" s="23"/>
      <c r="BO1439" s="23"/>
      <c r="BP1439" s="23"/>
      <c r="BQ1439" s="23"/>
      <c r="BR1439" s="27"/>
      <c r="BS1439" s="27"/>
      <c r="BT1439" s="78"/>
      <c r="BU1439" s="229"/>
      <c r="BV1439" s="229"/>
      <c r="BW1439" s="27"/>
      <c r="BX1439" s="27"/>
      <c r="BY1439" s="23"/>
      <c r="BZ1439" s="23"/>
      <c r="CA1439" s="23"/>
      <c r="CB1439" s="27"/>
      <c r="CC1439" s="78"/>
      <c r="CD1439" s="229"/>
      <c r="CE1439" s="229"/>
      <c r="CF1439" s="23"/>
      <c r="CG1439" s="27"/>
      <c r="CH1439" s="23"/>
      <c r="CI1439" s="23"/>
      <c r="CJ1439" s="23"/>
      <c r="CK1439" s="23"/>
      <c r="CL1439" s="23"/>
      <c r="CM1439" s="23"/>
      <c r="CN1439" s="23"/>
      <c r="CO1439" s="23"/>
      <c r="CP1439" s="26"/>
      <c r="CQ1439" s="23"/>
      <c r="CR1439" s="23"/>
      <c r="CS1439" s="23"/>
      <c r="CT1439" s="23"/>
      <c r="CU1439" s="23"/>
      <c r="CV1439" s="23"/>
      <c r="CW1439" s="23"/>
      <c r="CX1439" s="23"/>
      <c r="CY1439" s="23"/>
      <c r="CZ1439" s="61"/>
      <c r="DA1439" s="23"/>
      <c r="DB1439" s="23"/>
      <c r="DC1439" s="23"/>
      <c r="DD1439" s="23"/>
      <c r="DE1439" s="23"/>
      <c r="DF1439" s="23"/>
      <c r="DG1439" s="79"/>
      <c r="DH1439" s="80"/>
      <c r="DI1439" s="79"/>
      <c r="DJ1439" s="81"/>
      <c r="DK1439" s="47"/>
      <c r="DL1439" s="47"/>
      <c r="DM1439" s="47"/>
      <c r="DN1439" s="23"/>
      <c r="DO1439" s="23"/>
    </row>
    <row r="1440" spans="2:119" ht="15" customHeight="1" x14ac:dyDescent="0.3">
      <c r="B1440" s="5"/>
      <c r="C1440" s="5"/>
      <c r="D1440" s="5"/>
      <c r="E1440" s="23"/>
      <c r="F1440" s="23"/>
      <c r="G1440" s="23"/>
      <c r="H1440" s="23"/>
      <c r="I1440" s="23"/>
      <c r="J1440" s="24"/>
      <c r="K1440" s="23"/>
      <c r="L1440" s="24"/>
      <c r="M1440" s="24"/>
      <c r="N1440" s="23"/>
      <c r="O1440" s="23"/>
      <c r="P1440" s="23"/>
      <c r="Q1440" s="23"/>
      <c r="R1440" s="23"/>
      <c r="S1440" s="23"/>
      <c r="T1440" s="23"/>
      <c r="U1440" s="23"/>
      <c r="V1440" s="23"/>
      <c r="W1440" s="29"/>
      <c r="X1440" s="23"/>
      <c r="Y1440" s="23"/>
      <c r="Z1440" s="23"/>
      <c r="AA1440" s="23"/>
      <c r="AB1440" s="23"/>
      <c r="AC1440" s="23"/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7"/>
      <c r="AV1440" s="27"/>
      <c r="AW1440" s="27"/>
      <c r="AX1440" s="28"/>
      <c r="AY1440" s="28"/>
      <c r="AZ1440" s="28"/>
      <c r="BA1440" s="28"/>
      <c r="BB1440" s="28"/>
      <c r="BC1440" s="28"/>
      <c r="BD1440" s="23"/>
      <c r="BE1440" s="72"/>
      <c r="BF1440" s="72"/>
      <c r="BG1440" s="72"/>
      <c r="BH1440" s="229"/>
      <c r="BI1440" s="229"/>
      <c r="BJ1440" s="27"/>
      <c r="BK1440" s="27"/>
      <c r="BL1440" s="26"/>
      <c r="BM1440" s="27"/>
      <c r="BN1440" s="23"/>
      <c r="BO1440" s="23"/>
      <c r="BP1440" s="23"/>
      <c r="BQ1440" s="23"/>
      <c r="BR1440" s="27"/>
      <c r="BS1440" s="27"/>
      <c r="BT1440" s="78"/>
      <c r="BU1440" s="229"/>
      <c r="BV1440" s="229"/>
      <c r="BW1440" s="27"/>
      <c r="BX1440" s="27"/>
      <c r="BY1440" s="23"/>
      <c r="BZ1440" s="23"/>
      <c r="CA1440" s="23"/>
      <c r="CB1440" s="27"/>
      <c r="CC1440" s="78"/>
      <c r="CD1440" s="229"/>
      <c r="CE1440" s="229"/>
      <c r="CF1440" s="23"/>
      <c r="CG1440" s="27"/>
      <c r="CH1440" s="23"/>
      <c r="CI1440" s="23"/>
      <c r="CJ1440" s="23"/>
      <c r="CK1440" s="23"/>
      <c r="CL1440" s="23"/>
      <c r="CM1440" s="23"/>
      <c r="CN1440" s="23"/>
      <c r="CO1440" s="23"/>
      <c r="CP1440" s="26"/>
      <c r="CQ1440" s="23"/>
      <c r="CR1440" s="23"/>
      <c r="CS1440" s="23"/>
      <c r="CT1440" s="23"/>
      <c r="CU1440" s="23"/>
      <c r="CV1440" s="23"/>
      <c r="CW1440" s="23"/>
      <c r="CX1440" s="23"/>
      <c r="CY1440" s="23"/>
      <c r="CZ1440" s="61"/>
      <c r="DA1440" s="23"/>
      <c r="DB1440" s="23"/>
      <c r="DC1440" s="23"/>
      <c r="DD1440" s="23"/>
      <c r="DE1440" s="23"/>
      <c r="DF1440" s="23"/>
      <c r="DG1440" s="79"/>
      <c r="DH1440" s="80"/>
      <c r="DI1440" s="79"/>
      <c r="DJ1440" s="81"/>
      <c r="DK1440" s="47"/>
      <c r="DL1440" s="47"/>
      <c r="DM1440" s="47"/>
      <c r="DN1440" s="23"/>
      <c r="DO1440" s="23"/>
    </row>
    <row r="1441" spans="2:119" ht="15" customHeight="1" x14ac:dyDescent="0.3">
      <c r="B1441" s="5"/>
      <c r="C1441" s="5"/>
      <c r="D1441" s="5"/>
      <c r="E1441" s="23"/>
      <c r="F1441" s="23"/>
      <c r="G1441" s="23"/>
      <c r="H1441" s="23"/>
      <c r="I1441" s="23"/>
      <c r="J1441" s="24"/>
      <c r="K1441" s="23"/>
      <c r="L1441" s="24"/>
      <c r="M1441" s="24"/>
      <c r="N1441" s="23"/>
      <c r="O1441" s="23"/>
      <c r="P1441" s="23"/>
      <c r="Q1441" s="23"/>
      <c r="R1441" s="23"/>
      <c r="S1441" s="23"/>
      <c r="T1441" s="23"/>
      <c r="U1441" s="23"/>
      <c r="V1441" s="23"/>
      <c r="W1441" s="29"/>
      <c r="X1441" s="23"/>
      <c r="Y1441" s="23"/>
      <c r="Z1441" s="23"/>
      <c r="AA1441" s="23"/>
      <c r="AB1441" s="23"/>
      <c r="AC1441" s="23"/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7"/>
      <c r="AV1441" s="27"/>
      <c r="AW1441" s="27"/>
      <c r="AX1441" s="28"/>
      <c r="AY1441" s="28"/>
      <c r="AZ1441" s="28"/>
      <c r="BA1441" s="28"/>
      <c r="BB1441" s="28"/>
      <c r="BC1441" s="28"/>
      <c r="BD1441" s="23"/>
      <c r="BE1441" s="72"/>
      <c r="BF1441" s="72"/>
      <c r="BG1441" s="72"/>
      <c r="BH1441" s="229"/>
      <c r="BI1441" s="229"/>
      <c r="BJ1441" s="27"/>
      <c r="BK1441" s="27"/>
      <c r="BL1441" s="26"/>
      <c r="BM1441" s="27"/>
      <c r="BN1441" s="23"/>
      <c r="BO1441" s="23"/>
      <c r="BP1441" s="23"/>
      <c r="BQ1441" s="23"/>
      <c r="BR1441" s="27"/>
      <c r="BS1441" s="27"/>
      <c r="BT1441" s="78"/>
      <c r="BU1441" s="229"/>
      <c r="BV1441" s="229"/>
      <c r="BW1441" s="27"/>
      <c r="BX1441" s="27"/>
      <c r="BY1441" s="23"/>
      <c r="BZ1441" s="23"/>
      <c r="CA1441" s="23"/>
      <c r="CB1441" s="27"/>
      <c r="CC1441" s="78"/>
      <c r="CD1441" s="229"/>
      <c r="CE1441" s="229"/>
      <c r="CF1441" s="23"/>
      <c r="CG1441" s="27"/>
      <c r="CH1441" s="23"/>
      <c r="CI1441" s="23"/>
      <c r="CJ1441" s="23"/>
      <c r="CK1441" s="23"/>
      <c r="CL1441" s="23"/>
      <c r="CM1441" s="23"/>
      <c r="CN1441" s="23"/>
      <c r="CO1441" s="23"/>
      <c r="CP1441" s="26"/>
      <c r="CQ1441" s="23"/>
      <c r="CR1441" s="23"/>
      <c r="CS1441" s="23"/>
      <c r="CT1441" s="23"/>
      <c r="CU1441" s="23"/>
      <c r="CV1441" s="23"/>
      <c r="CW1441" s="23"/>
      <c r="CX1441" s="23"/>
      <c r="CY1441" s="23"/>
      <c r="CZ1441" s="61"/>
      <c r="DA1441" s="23"/>
      <c r="DB1441" s="23"/>
      <c r="DC1441" s="23"/>
      <c r="DD1441" s="23"/>
      <c r="DE1441" s="23"/>
      <c r="DF1441" s="23"/>
      <c r="DG1441" s="79"/>
      <c r="DH1441" s="80"/>
      <c r="DI1441" s="79"/>
      <c r="DJ1441" s="81"/>
      <c r="DK1441" s="47"/>
      <c r="DL1441" s="47"/>
      <c r="DM1441" s="47"/>
      <c r="DN1441" s="23"/>
      <c r="DO1441" s="23"/>
    </row>
    <row r="1442" spans="2:119" ht="15" customHeight="1" x14ac:dyDescent="0.3">
      <c r="B1442" s="5"/>
      <c r="C1442" s="5"/>
      <c r="D1442" s="5"/>
      <c r="E1442" s="23"/>
      <c r="F1442" s="23"/>
      <c r="G1442" s="23"/>
      <c r="H1442" s="23"/>
      <c r="I1442" s="23"/>
      <c r="J1442" s="24"/>
      <c r="K1442" s="23"/>
      <c r="L1442" s="24"/>
      <c r="M1442" s="24"/>
      <c r="N1442" s="23"/>
      <c r="O1442" s="23"/>
      <c r="P1442" s="23"/>
      <c r="Q1442" s="23"/>
      <c r="R1442" s="23"/>
      <c r="S1442" s="23"/>
      <c r="T1442" s="23"/>
      <c r="U1442" s="23"/>
      <c r="V1442" s="23"/>
      <c r="W1442" s="29"/>
      <c r="X1442" s="23"/>
      <c r="Y1442" s="23"/>
      <c r="Z1442" s="23"/>
      <c r="AA1442" s="23"/>
      <c r="AB1442" s="23"/>
      <c r="AC1442" s="23"/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7"/>
      <c r="AV1442" s="27"/>
      <c r="AW1442" s="27"/>
      <c r="AX1442" s="28"/>
      <c r="AY1442" s="28"/>
      <c r="AZ1442" s="28"/>
      <c r="BA1442" s="28"/>
      <c r="BB1442" s="28"/>
      <c r="BC1442" s="28"/>
      <c r="BD1442" s="23"/>
      <c r="BE1442" s="72"/>
      <c r="BF1442" s="72"/>
      <c r="BG1442" s="72"/>
      <c r="BH1442" s="229"/>
      <c r="BI1442" s="229"/>
      <c r="BJ1442" s="27"/>
      <c r="BK1442" s="27"/>
      <c r="BL1442" s="26"/>
      <c r="BM1442" s="27"/>
      <c r="BN1442" s="23"/>
      <c r="BO1442" s="23"/>
      <c r="BP1442" s="23"/>
      <c r="BQ1442" s="23"/>
      <c r="BR1442" s="27"/>
      <c r="BS1442" s="27"/>
      <c r="BT1442" s="78"/>
      <c r="BU1442" s="229"/>
      <c r="BV1442" s="229"/>
      <c r="BW1442" s="27"/>
      <c r="BX1442" s="27"/>
      <c r="BY1442" s="23"/>
      <c r="BZ1442" s="23"/>
      <c r="CA1442" s="23"/>
      <c r="CB1442" s="27"/>
      <c r="CC1442" s="78"/>
      <c r="CD1442" s="229"/>
      <c r="CE1442" s="229"/>
      <c r="CF1442" s="23"/>
      <c r="CG1442" s="27"/>
      <c r="CH1442" s="23"/>
      <c r="CI1442" s="23"/>
      <c r="CJ1442" s="23"/>
      <c r="CK1442" s="23"/>
      <c r="CL1442" s="84"/>
      <c r="CM1442" s="23"/>
      <c r="CN1442" s="23"/>
      <c r="CO1442" s="23"/>
      <c r="CP1442" s="26"/>
      <c r="CQ1442" s="23"/>
      <c r="CR1442" s="23"/>
      <c r="CS1442" s="23"/>
      <c r="CT1442" s="23"/>
      <c r="CU1442" s="23"/>
      <c r="CV1442" s="23"/>
      <c r="CW1442" s="23"/>
      <c r="CX1442" s="23"/>
      <c r="CY1442" s="23"/>
      <c r="CZ1442" s="61"/>
      <c r="DA1442" s="23"/>
      <c r="DB1442" s="23"/>
      <c r="DC1442" s="23"/>
      <c r="DD1442" s="23"/>
      <c r="DE1442" s="23"/>
      <c r="DF1442" s="23"/>
      <c r="DG1442" s="79"/>
      <c r="DH1442" s="80"/>
      <c r="DI1442" s="79"/>
      <c r="DJ1442" s="81"/>
      <c r="DK1442" s="47"/>
      <c r="DL1442" s="47"/>
      <c r="DM1442" s="47"/>
      <c r="DN1442" s="23"/>
      <c r="DO1442" s="23"/>
    </row>
    <row r="1443" spans="2:119" ht="15" customHeight="1" x14ac:dyDescent="0.3">
      <c r="B1443" s="5"/>
      <c r="C1443" s="5"/>
      <c r="D1443" s="5"/>
      <c r="E1443" s="23"/>
      <c r="F1443" s="23"/>
      <c r="G1443" s="23"/>
      <c r="H1443" s="23"/>
      <c r="I1443" s="23"/>
      <c r="J1443" s="24"/>
      <c r="K1443" s="23"/>
      <c r="L1443" s="24"/>
      <c r="M1443" s="24"/>
      <c r="N1443" s="23"/>
      <c r="O1443" s="23"/>
      <c r="P1443" s="23"/>
      <c r="Q1443" s="23"/>
      <c r="R1443" s="23"/>
      <c r="S1443" s="23"/>
      <c r="T1443" s="23"/>
      <c r="U1443" s="23"/>
      <c r="V1443" s="23"/>
      <c r="W1443" s="29"/>
      <c r="X1443" s="23"/>
      <c r="Y1443" s="23"/>
      <c r="Z1443" s="23"/>
      <c r="AA1443" s="23"/>
      <c r="AB1443" s="23"/>
      <c r="AC1443" s="23"/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7"/>
      <c r="AV1443" s="27"/>
      <c r="AW1443" s="27"/>
      <c r="AX1443" s="28"/>
      <c r="AY1443" s="28"/>
      <c r="AZ1443" s="28"/>
      <c r="BA1443" s="28"/>
      <c r="BB1443" s="28"/>
      <c r="BC1443" s="28"/>
      <c r="BD1443" s="23"/>
      <c r="BE1443" s="72"/>
      <c r="BF1443" s="72"/>
      <c r="BG1443" s="72"/>
      <c r="BH1443" s="229"/>
      <c r="BI1443" s="229"/>
      <c r="BJ1443" s="27"/>
      <c r="BK1443" s="27"/>
      <c r="BL1443" s="26"/>
      <c r="BM1443" s="27"/>
      <c r="BN1443" s="23"/>
      <c r="BO1443" s="23"/>
      <c r="BP1443" s="23"/>
      <c r="BQ1443" s="23"/>
      <c r="BR1443" s="27"/>
      <c r="BS1443" s="27"/>
      <c r="BT1443" s="78"/>
      <c r="BU1443" s="229"/>
      <c r="BV1443" s="229"/>
      <c r="BW1443" s="27"/>
      <c r="BX1443" s="27"/>
      <c r="BY1443" s="23"/>
      <c r="BZ1443" s="23"/>
      <c r="CA1443" s="23"/>
      <c r="CB1443" s="27"/>
      <c r="CC1443" s="78"/>
      <c r="CD1443" s="229"/>
      <c r="CE1443" s="229"/>
      <c r="CF1443" s="23"/>
      <c r="CG1443" s="27"/>
      <c r="CH1443" s="23"/>
      <c r="CI1443" s="23"/>
      <c r="CJ1443" s="23"/>
      <c r="CK1443" s="23"/>
      <c r="CL1443" s="23"/>
      <c r="CM1443" s="23"/>
      <c r="CN1443" s="23"/>
      <c r="CO1443" s="23"/>
      <c r="CP1443" s="26"/>
      <c r="CQ1443" s="23"/>
      <c r="CR1443" s="23"/>
      <c r="CS1443" s="23"/>
      <c r="CT1443" s="23"/>
      <c r="CU1443" s="23"/>
      <c r="CV1443" s="23"/>
      <c r="CW1443" s="23"/>
      <c r="CX1443" s="23"/>
      <c r="CY1443" s="23"/>
      <c r="CZ1443" s="61"/>
      <c r="DA1443" s="23"/>
      <c r="DB1443" s="23"/>
      <c r="DC1443" s="23"/>
      <c r="DD1443" s="23"/>
      <c r="DE1443" s="23"/>
      <c r="DF1443" s="23"/>
      <c r="DG1443" s="79"/>
      <c r="DH1443" s="80"/>
      <c r="DI1443" s="79"/>
      <c r="DJ1443" s="81"/>
      <c r="DK1443" s="47"/>
      <c r="DL1443" s="47"/>
      <c r="DM1443" s="47"/>
      <c r="DN1443" s="23"/>
      <c r="DO1443" s="23"/>
    </row>
    <row r="1444" spans="2:119" ht="15" customHeight="1" x14ac:dyDescent="0.3">
      <c r="B1444" s="5"/>
      <c r="C1444" s="5"/>
      <c r="D1444" s="5"/>
      <c r="E1444" s="23"/>
      <c r="F1444" s="23"/>
      <c r="G1444" s="23"/>
      <c r="H1444" s="23"/>
      <c r="I1444" s="23"/>
      <c r="J1444" s="24"/>
      <c r="K1444" s="23"/>
      <c r="L1444" s="24"/>
      <c r="M1444" s="24"/>
      <c r="N1444" s="23"/>
      <c r="O1444" s="23"/>
      <c r="P1444" s="23"/>
      <c r="Q1444" s="23"/>
      <c r="R1444" s="23"/>
      <c r="S1444" s="23"/>
      <c r="T1444" s="23"/>
      <c r="U1444" s="23"/>
      <c r="V1444" s="23"/>
      <c r="W1444" s="29"/>
      <c r="X1444" s="23"/>
      <c r="Y1444" s="23"/>
      <c r="Z1444" s="23"/>
      <c r="AA1444" s="23"/>
      <c r="AB1444" s="23"/>
      <c r="AC1444" s="23"/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7"/>
      <c r="AV1444" s="27"/>
      <c r="AW1444" s="27"/>
      <c r="AX1444" s="28"/>
      <c r="AY1444" s="28"/>
      <c r="AZ1444" s="28"/>
      <c r="BA1444" s="28"/>
      <c r="BB1444" s="28"/>
      <c r="BC1444" s="28"/>
      <c r="BD1444" s="23"/>
      <c r="BE1444" s="72"/>
      <c r="BF1444" s="72"/>
      <c r="BG1444" s="72"/>
      <c r="BH1444" s="229"/>
      <c r="BI1444" s="229"/>
      <c r="BJ1444" s="27"/>
      <c r="BK1444" s="27"/>
      <c r="BL1444" s="26"/>
      <c r="BM1444" s="27"/>
      <c r="BN1444" s="23"/>
      <c r="BO1444" s="23"/>
      <c r="BP1444" s="23"/>
      <c r="BQ1444" s="23"/>
      <c r="BR1444" s="27"/>
      <c r="BS1444" s="27"/>
      <c r="BT1444" s="78"/>
      <c r="BU1444" s="229"/>
      <c r="BV1444" s="229"/>
      <c r="BW1444" s="27"/>
      <c r="BX1444" s="27"/>
      <c r="BY1444" s="23"/>
      <c r="BZ1444" s="23"/>
      <c r="CA1444" s="23"/>
      <c r="CB1444" s="27"/>
      <c r="CC1444" s="78"/>
      <c r="CD1444" s="229"/>
      <c r="CE1444" s="229"/>
      <c r="CF1444" s="23"/>
      <c r="CG1444" s="27"/>
      <c r="CH1444" s="23"/>
      <c r="CI1444" s="23"/>
      <c r="CJ1444" s="23"/>
      <c r="CK1444" s="23"/>
      <c r="CL1444" s="23"/>
      <c r="CM1444" s="23"/>
      <c r="CN1444" s="23"/>
      <c r="CO1444" s="23"/>
      <c r="CP1444" s="26"/>
      <c r="CQ1444" s="23"/>
      <c r="CR1444" s="23"/>
      <c r="CS1444" s="23"/>
      <c r="CT1444" s="23"/>
      <c r="CU1444" s="23"/>
      <c r="CV1444" s="23"/>
      <c r="CW1444" s="23"/>
      <c r="CX1444" s="23"/>
      <c r="CY1444" s="23"/>
      <c r="CZ1444" s="61"/>
      <c r="DA1444" s="23"/>
      <c r="DB1444" s="23"/>
      <c r="DC1444" s="23"/>
      <c r="DD1444" s="23"/>
      <c r="DE1444" s="23"/>
      <c r="DF1444" s="23"/>
      <c r="DG1444" s="79"/>
      <c r="DH1444" s="80"/>
      <c r="DI1444" s="79"/>
      <c r="DJ1444" s="81"/>
      <c r="DK1444" s="47"/>
      <c r="DL1444" s="47"/>
      <c r="DM1444" s="47"/>
      <c r="DN1444" s="23"/>
      <c r="DO1444" s="23"/>
    </row>
    <row r="1445" spans="2:119" ht="15" customHeight="1" x14ac:dyDescent="0.3">
      <c r="B1445" s="5"/>
      <c r="C1445" s="5"/>
      <c r="D1445" s="5"/>
      <c r="E1445" s="23"/>
      <c r="F1445" s="23"/>
      <c r="G1445" s="23"/>
      <c r="H1445" s="23"/>
      <c r="I1445" s="23"/>
      <c r="J1445" s="24"/>
      <c r="K1445" s="23"/>
      <c r="L1445" s="24"/>
      <c r="M1445" s="24"/>
      <c r="N1445" s="23"/>
      <c r="O1445" s="23"/>
      <c r="P1445" s="23"/>
      <c r="Q1445" s="23"/>
      <c r="R1445" s="23"/>
      <c r="S1445" s="23"/>
      <c r="T1445" s="23"/>
      <c r="U1445" s="23"/>
      <c r="V1445" s="23"/>
      <c r="W1445" s="29"/>
      <c r="X1445" s="23"/>
      <c r="Y1445" s="23"/>
      <c r="Z1445" s="23"/>
      <c r="AA1445" s="23"/>
      <c r="AB1445" s="23"/>
      <c r="AC1445" s="23"/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7"/>
      <c r="AV1445" s="27"/>
      <c r="AW1445" s="27"/>
      <c r="AX1445" s="28"/>
      <c r="AY1445" s="28"/>
      <c r="AZ1445" s="28"/>
      <c r="BA1445" s="28"/>
      <c r="BB1445" s="28"/>
      <c r="BC1445" s="28"/>
      <c r="BD1445" s="23"/>
      <c r="BE1445" s="72"/>
      <c r="BF1445" s="72"/>
      <c r="BG1445" s="72"/>
      <c r="BH1445" s="229"/>
      <c r="BI1445" s="229"/>
      <c r="BJ1445" s="27"/>
      <c r="BK1445" s="27"/>
      <c r="BL1445" s="26"/>
      <c r="BM1445" s="27"/>
      <c r="BN1445" s="23"/>
      <c r="BO1445" s="23"/>
      <c r="BP1445" s="23"/>
      <c r="BQ1445" s="23"/>
      <c r="BR1445" s="27"/>
      <c r="BS1445" s="27"/>
      <c r="BT1445" s="78"/>
      <c r="BU1445" s="229"/>
      <c r="BV1445" s="229"/>
      <c r="BW1445" s="27"/>
      <c r="BX1445" s="27"/>
      <c r="BY1445" s="23"/>
      <c r="BZ1445" s="23"/>
      <c r="CA1445" s="23"/>
      <c r="CB1445" s="27"/>
      <c r="CC1445" s="78"/>
      <c r="CD1445" s="229"/>
      <c r="CE1445" s="229"/>
      <c r="CF1445" s="23"/>
      <c r="CG1445" s="27"/>
      <c r="CH1445" s="23"/>
      <c r="CI1445" s="23"/>
      <c r="CJ1445" s="23"/>
      <c r="CK1445" s="23"/>
      <c r="CL1445" s="84"/>
      <c r="CM1445" s="23"/>
      <c r="CN1445" s="23"/>
      <c r="CO1445" s="23"/>
      <c r="CP1445" s="26"/>
      <c r="CQ1445" s="23"/>
      <c r="CR1445" s="23"/>
      <c r="CS1445" s="23"/>
      <c r="CT1445" s="23"/>
      <c r="CU1445" s="23"/>
      <c r="CV1445" s="23"/>
      <c r="CW1445" s="23"/>
      <c r="CX1445" s="23"/>
      <c r="CY1445" s="23"/>
      <c r="CZ1445" s="61"/>
      <c r="DA1445" s="23"/>
      <c r="DB1445" s="23"/>
      <c r="DC1445" s="23"/>
      <c r="DD1445" s="23"/>
      <c r="DE1445" s="23"/>
      <c r="DF1445" s="23"/>
      <c r="DG1445" s="79"/>
      <c r="DH1445" s="80"/>
      <c r="DI1445" s="79"/>
      <c r="DJ1445" s="81"/>
      <c r="DK1445" s="47"/>
      <c r="DL1445" s="47"/>
      <c r="DM1445" s="47"/>
      <c r="DN1445" s="23"/>
      <c r="DO1445" s="23"/>
    </row>
    <row r="1446" spans="2:119" ht="15" customHeight="1" x14ac:dyDescent="0.3">
      <c r="B1446" s="5"/>
      <c r="C1446" s="5"/>
      <c r="D1446" s="5"/>
      <c r="E1446" s="23"/>
      <c r="F1446" s="23"/>
      <c r="G1446" s="23"/>
      <c r="H1446" s="23"/>
      <c r="I1446" s="23"/>
      <c r="J1446" s="24"/>
      <c r="K1446" s="23"/>
      <c r="L1446" s="24"/>
      <c r="M1446" s="24"/>
      <c r="N1446" s="23"/>
      <c r="O1446" s="23"/>
      <c r="P1446" s="23"/>
      <c r="Q1446" s="23"/>
      <c r="R1446" s="23"/>
      <c r="S1446" s="23"/>
      <c r="T1446" s="23"/>
      <c r="U1446" s="23"/>
      <c r="V1446" s="23"/>
      <c r="W1446" s="29"/>
      <c r="X1446" s="23"/>
      <c r="Y1446" s="23"/>
      <c r="Z1446" s="23"/>
      <c r="AA1446" s="23"/>
      <c r="AB1446" s="23"/>
      <c r="AC1446" s="23"/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7"/>
      <c r="AV1446" s="27"/>
      <c r="AW1446" s="27"/>
      <c r="AX1446" s="28"/>
      <c r="AY1446" s="28"/>
      <c r="AZ1446" s="28"/>
      <c r="BA1446" s="28"/>
      <c r="BB1446" s="28"/>
      <c r="BC1446" s="28"/>
      <c r="BD1446" s="23"/>
      <c r="BE1446" s="72"/>
      <c r="BF1446" s="72"/>
      <c r="BG1446" s="72"/>
      <c r="BH1446" s="229"/>
      <c r="BI1446" s="229"/>
      <c r="BJ1446" s="27"/>
      <c r="BK1446" s="27"/>
      <c r="BL1446" s="26"/>
      <c r="BM1446" s="27"/>
      <c r="BN1446" s="23"/>
      <c r="BO1446" s="23"/>
      <c r="BP1446" s="23"/>
      <c r="BQ1446" s="23"/>
      <c r="BR1446" s="27"/>
      <c r="BS1446" s="27"/>
      <c r="BT1446" s="78"/>
      <c r="BU1446" s="229"/>
      <c r="BV1446" s="229"/>
      <c r="BW1446" s="27"/>
      <c r="BX1446" s="27"/>
      <c r="BY1446" s="23"/>
      <c r="BZ1446" s="23"/>
      <c r="CA1446" s="23"/>
      <c r="CB1446" s="27"/>
      <c r="CC1446" s="78"/>
      <c r="CD1446" s="229"/>
      <c r="CE1446" s="229"/>
      <c r="CF1446" s="23"/>
      <c r="CG1446" s="27"/>
      <c r="CH1446" s="23"/>
      <c r="CI1446" s="23"/>
      <c r="CJ1446" s="23"/>
      <c r="CK1446" s="23"/>
      <c r="CL1446" s="23"/>
      <c r="CM1446" s="23"/>
      <c r="CN1446" s="23"/>
      <c r="CO1446" s="23"/>
      <c r="CP1446" s="26"/>
      <c r="CQ1446" s="23"/>
      <c r="CR1446" s="23"/>
      <c r="CS1446" s="23"/>
      <c r="CT1446" s="23"/>
      <c r="CU1446" s="23"/>
      <c r="CV1446" s="23"/>
      <c r="CW1446" s="23"/>
      <c r="CX1446" s="23"/>
      <c r="CY1446" s="23"/>
      <c r="CZ1446" s="61"/>
      <c r="DA1446" s="23"/>
      <c r="DB1446" s="23"/>
      <c r="DC1446" s="23"/>
      <c r="DD1446" s="23"/>
      <c r="DE1446" s="23"/>
      <c r="DF1446" s="23"/>
      <c r="DG1446" s="79"/>
      <c r="DH1446" s="80"/>
      <c r="DI1446" s="79"/>
      <c r="DJ1446" s="81"/>
      <c r="DK1446" s="47"/>
      <c r="DL1446" s="47"/>
      <c r="DM1446" s="47"/>
      <c r="DN1446" s="23"/>
      <c r="DO1446" s="23"/>
    </row>
    <row r="1447" spans="2:119" ht="15" customHeight="1" x14ac:dyDescent="0.3">
      <c r="B1447" s="5"/>
      <c r="C1447" s="5"/>
      <c r="D1447" s="5"/>
      <c r="E1447" s="23"/>
      <c r="F1447" s="23"/>
      <c r="G1447" s="23"/>
      <c r="H1447" s="23"/>
      <c r="I1447" s="23"/>
      <c r="J1447" s="24"/>
      <c r="K1447" s="23"/>
      <c r="L1447" s="24"/>
      <c r="M1447" s="24"/>
      <c r="N1447" s="23"/>
      <c r="O1447" s="23"/>
      <c r="P1447" s="23"/>
      <c r="Q1447" s="23"/>
      <c r="R1447" s="23"/>
      <c r="S1447" s="23"/>
      <c r="T1447" s="23"/>
      <c r="U1447" s="23"/>
      <c r="V1447" s="23"/>
      <c r="W1447" s="29"/>
      <c r="X1447" s="23"/>
      <c r="Y1447" s="23"/>
      <c r="Z1447" s="23"/>
      <c r="AA1447" s="23"/>
      <c r="AB1447" s="23"/>
      <c r="AC1447" s="23"/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7"/>
      <c r="AV1447" s="27"/>
      <c r="AW1447" s="27"/>
      <c r="AX1447" s="28"/>
      <c r="AY1447" s="28"/>
      <c r="AZ1447" s="28"/>
      <c r="BA1447" s="28"/>
      <c r="BB1447" s="28"/>
      <c r="BC1447" s="28"/>
      <c r="BD1447" s="23"/>
      <c r="BE1447" s="72"/>
      <c r="BF1447" s="72"/>
      <c r="BG1447" s="72"/>
      <c r="BH1447" s="229"/>
      <c r="BI1447" s="229"/>
      <c r="BJ1447" s="27"/>
      <c r="BK1447" s="27"/>
      <c r="BL1447" s="26"/>
      <c r="BM1447" s="27"/>
      <c r="BN1447" s="23"/>
      <c r="BO1447" s="23"/>
      <c r="BP1447" s="23"/>
      <c r="BQ1447" s="23"/>
      <c r="BR1447" s="27"/>
      <c r="BS1447" s="27"/>
      <c r="BT1447" s="78"/>
      <c r="BU1447" s="229"/>
      <c r="BV1447" s="229"/>
      <c r="BW1447" s="27"/>
      <c r="BX1447" s="27"/>
      <c r="BY1447" s="23"/>
      <c r="BZ1447" s="23"/>
      <c r="CA1447" s="23"/>
      <c r="CB1447" s="27"/>
      <c r="CC1447" s="78"/>
      <c r="CD1447" s="229"/>
      <c r="CE1447" s="229"/>
      <c r="CF1447" s="23"/>
      <c r="CG1447" s="27"/>
      <c r="CH1447" s="23"/>
      <c r="CI1447" s="23"/>
      <c r="CJ1447" s="23"/>
      <c r="CK1447" s="23"/>
      <c r="CL1447" s="23"/>
      <c r="CM1447" s="23"/>
      <c r="CN1447" s="23"/>
      <c r="CO1447" s="23"/>
      <c r="CP1447" s="26"/>
      <c r="CQ1447" s="23"/>
      <c r="CR1447" s="23"/>
      <c r="CS1447" s="23"/>
      <c r="CT1447" s="23"/>
      <c r="CU1447" s="23"/>
      <c r="CV1447" s="23"/>
      <c r="CW1447" s="23"/>
      <c r="CX1447" s="23"/>
      <c r="CY1447" s="23"/>
      <c r="CZ1447" s="61"/>
      <c r="DA1447" s="23"/>
      <c r="DB1447" s="23"/>
      <c r="DC1447" s="23"/>
      <c r="DD1447" s="23"/>
      <c r="DE1447" s="23"/>
      <c r="DF1447" s="23"/>
      <c r="DG1447" s="79"/>
      <c r="DH1447" s="80"/>
      <c r="DI1447" s="79"/>
      <c r="DJ1447" s="81"/>
      <c r="DK1447" s="47"/>
      <c r="DL1447" s="47"/>
      <c r="DM1447" s="47"/>
      <c r="DN1447" s="23"/>
      <c r="DO1447" s="23"/>
    </row>
    <row r="1448" spans="2:119" ht="15" customHeight="1" x14ac:dyDescent="0.3">
      <c r="B1448" s="5"/>
      <c r="C1448" s="5"/>
      <c r="D1448" s="5"/>
      <c r="E1448" s="23"/>
      <c r="F1448" s="23"/>
      <c r="G1448" s="23"/>
      <c r="H1448" s="23"/>
      <c r="I1448" s="23"/>
      <c r="J1448" s="24"/>
      <c r="K1448" s="23"/>
      <c r="L1448" s="24"/>
      <c r="M1448" s="24"/>
      <c r="N1448" s="23"/>
      <c r="O1448" s="23"/>
      <c r="P1448" s="23"/>
      <c r="Q1448" s="23"/>
      <c r="R1448" s="23"/>
      <c r="S1448" s="23"/>
      <c r="T1448" s="23"/>
      <c r="U1448" s="23"/>
      <c r="V1448" s="23"/>
      <c r="W1448" s="29"/>
      <c r="X1448" s="23"/>
      <c r="Y1448" s="23"/>
      <c r="Z1448" s="23"/>
      <c r="AA1448" s="23"/>
      <c r="AB1448" s="23"/>
      <c r="AC1448" s="23"/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7"/>
      <c r="AV1448" s="27"/>
      <c r="AW1448" s="27"/>
      <c r="AX1448" s="28"/>
      <c r="AY1448" s="28"/>
      <c r="AZ1448" s="28"/>
      <c r="BA1448" s="28"/>
      <c r="BB1448" s="28"/>
      <c r="BC1448" s="28"/>
      <c r="BD1448" s="23"/>
      <c r="BE1448" s="72"/>
      <c r="BF1448" s="72"/>
      <c r="BG1448" s="72"/>
      <c r="BH1448" s="229"/>
      <c r="BI1448" s="229"/>
      <c r="BJ1448" s="27"/>
      <c r="BK1448" s="27"/>
      <c r="BL1448" s="26"/>
      <c r="BM1448" s="27"/>
      <c r="BN1448" s="23"/>
      <c r="BO1448" s="23"/>
      <c r="BP1448" s="23"/>
      <c r="BQ1448" s="23"/>
      <c r="BR1448" s="27"/>
      <c r="BS1448" s="27"/>
      <c r="BT1448" s="78"/>
      <c r="BU1448" s="229"/>
      <c r="BV1448" s="229"/>
      <c r="BW1448" s="27"/>
      <c r="BX1448" s="27"/>
      <c r="BY1448" s="23"/>
      <c r="BZ1448" s="23"/>
      <c r="CA1448" s="23"/>
      <c r="CB1448" s="27"/>
      <c r="CC1448" s="78"/>
      <c r="CD1448" s="229"/>
      <c r="CE1448" s="229"/>
      <c r="CF1448" s="23"/>
      <c r="CG1448" s="27"/>
      <c r="CH1448" s="23"/>
      <c r="CI1448" s="23"/>
      <c r="CJ1448" s="23"/>
      <c r="CK1448" s="23"/>
      <c r="CL1448" s="84"/>
      <c r="CM1448" s="23"/>
      <c r="CN1448" s="23"/>
      <c r="CO1448" s="23"/>
      <c r="CP1448" s="26"/>
      <c r="CQ1448" s="23"/>
      <c r="CR1448" s="23"/>
      <c r="CS1448" s="23"/>
      <c r="CT1448" s="23"/>
      <c r="CU1448" s="23"/>
      <c r="CV1448" s="23"/>
      <c r="CW1448" s="23"/>
      <c r="CX1448" s="23"/>
      <c r="CY1448" s="23"/>
      <c r="CZ1448" s="61"/>
      <c r="DA1448" s="23"/>
      <c r="DB1448" s="23"/>
      <c r="DC1448" s="23"/>
      <c r="DD1448" s="23"/>
      <c r="DE1448" s="23"/>
      <c r="DF1448" s="23"/>
      <c r="DG1448" s="79"/>
      <c r="DH1448" s="80"/>
      <c r="DI1448" s="79"/>
      <c r="DJ1448" s="81"/>
      <c r="DK1448" s="47"/>
      <c r="DL1448" s="47"/>
      <c r="DM1448" s="47"/>
      <c r="DN1448" s="23"/>
      <c r="DO1448" s="23"/>
    </row>
    <row r="1449" spans="2:119" ht="15" customHeight="1" x14ac:dyDescent="0.3">
      <c r="B1449" s="5"/>
      <c r="C1449" s="5"/>
      <c r="D1449" s="5"/>
      <c r="E1449" s="23"/>
      <c r="F1449" s="29"/>
      <c r="G1449" s="23"/>
      <c r="H1449" s="23"/>
      <c r="I1449" s="23"/>
      <c r="J1449" s="24"/>
      <c r="K1449" s="23"/>
      <c r="L1449" s="24"/>
      <c r="M1449" s="24"/>
      <c r="N1449" s="23"/>
      <c r="O1449" s="23"/>
      <c r="P1449" s="23"/>
      <c r="Q1449" s="23"/>
      <c r="R1449" s="27"/>
      <c r="S1449" s="23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23"/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7"/>
      <c r="AV1449" s="27"/>
      <c r="AW1449" s="27"/>
      <c r="AX1449" s="28"/>
      <c r="AY1449" s="28"/>
      <c r="AZ1449" s="28"/>
      <c r="BA1449" s="28"/>
      <c r="BB1449" s="28"/>
      <c r="BC1449" s="28"/>
      <c r="BD1449" s="23"/>
      <c r="BE1449" s="72"/>
      <c r="BF1449" s="72"/>
      <c r="BG1449" s="72"/>
      <c r="BH1449" s="229"/>
      <c r="BI1449" s="229"/>
      <c r="BJ1449" s="27"/>
      <c r="BK1449" s="27"/>
      <c r="BL1449" s="26"/>
      <c r="BM1449" s="27"/>
      <c r="BN1449" s="23"/>
      <c r="BO1449" s="23"/>
      <c r="BP1449" s="23"/>
      <c r="BQ1449" s="23"/>
      <c r="BR1449" s="27"/>
      <c r="BS1449" s="27"/>
      <c r="BT1449" s="78"/>
      <c r="BU1449" s="229"/>
      <c r="BV1449" s="229"/>
      <c r="BW1449" s="27"/>
      <c r="BX1449" s="27"/>
      <c r="BY1449" s="23"/>
      <c r="BZ1449" s="23"/>
      <c r="CA1449" s="23"/>
      <c r="CB1449" s="27"/>
      <c r="CC1449" s="78"/>
      <c r="CD1449" s="229"/>
      <c r="CE1449" s="229"/>
      <c r="CF1449" s="23"/>
      <c r="CG1449" s="27"/>
      <c r="CH1449" s="23"/>
      <c r="CI1449" s="23"/>
      <c r="CJ1449" s="23"/>
      <c r="CK1449" s="23"/>
      <c r="CL1449" s="29"/>
      <c r="CM1449" s="23"/>
      <c r="CN1449" s="23"/>
      <c r="CO1449" s="23"/>
      <c r="CP1449" s="26"/>
      <c r="CQ1449" s="23"/>
      <c r="CR1449" s="23"/>
      <c r="CS1449" s="23"/>
      <c r="CT1449" s="23"/>
      <c r="CU1449" s="23"/>
      <c r="CV1449" s="23"/>
      <c r="CW1449" s="23"/>
      <c r="CX1449" s="23"/>
      <c r="CY1449" s="23"/>
      <c r="CZ1449" s="61"/>
      <c r="DA1449" s="23"/>
      <c r="DB1449" s="23"/>
      <c r="DC1449" s="23"/>
      <c r="DD1449" s="23"/>
      <c r="DE1449" s="23"/>
      <c r="DF1449" s="23"/>
      <c r="DG1449" s="79"/>
      <c r="DH1449" s="80"/>
      <c r="DI1449" s="79"/>
      <c r="DJ1449" s="81"/>
      <c r="DK1449" s="47"/>
      <c r="DL1449" s="47"/>
      <c r="DM1449" s="47"/>
      <c r="DN1449" s="23"/>
      <c r="DO1449" s="23"/>
    </row>
    <row r="1450" spans="2:119" ht="15" customHeight="1" x14ac:dyDescent="0.3">
      <c r="B1450" s="5"/>
      <c r="C1450" s="5"/>
      <c r="D1450" s="5"/>
      <c r="E1450" s="23"/>
      <c r="F1450" s="29"/>
      <c r="G1450" s="23"/>
      <c r="H1450" s="23"/>
      <c r="I1450" s="23"/>
      <c r="J1450" s="24"/>
      <c r="K1450" s="23"/>
      <c r="L1450" s="24"/>
      <c r="M1450" s="24"/>
      <c r="N1450" s="23"/>
      <c r="O1450" s="23"/>
      <c r="P1450" s="23"/>
      <c r="Q1450" s="23"/>
      <c r="R1450" s="27"/>
      <c r="S1450" s="23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23"/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7"/>
      <c r="AV1450" s="27"/>
      <c r="AW1450" s="27"/>
      <c r="AX1450" s="28"/>
      <c r="AY1450" s="28"/>
      <c r="AZ1450" s="28"/>
      <c r="BA1450" s="28"/>
      <c r="BB1450" s="28"/>
      <c r="BC1450" s="28"/>
      <c r="BD1450" s="23"/>
      <c r="BE1450" s="72"/>
      <c r="BF1450" s="72"/>
      <c r="BG1450" s="72"/>
      <c r="BH1450" s="229"/>
      <c r="BI1450" s="229"/>
      <c r="BJ1450" s="27"/>
      <c r="BK1450" s="27"/>
      <c r="BL1450" s="26"/>
      <c r="BM1450" s="27"/>
      <c r="BN1450" s="23"/>
      <c r="BO1450" s="23"/>
      <c r="BP1450" s="23"/>
      <c r="BQ1450" s="23"/>
      <c r="BR1450" s="27"/>
      <c r="BS1450" s="27"/>
      <c r="BT1450" s="78"/>
      <c r="BU1450" s="229"/>
      <c r="BV1450" s="229"/>
      <c r="BW1450" s="27"/>
      <c r="BX1450" s="27"/>
      <c r="BY1450" s="23"/>
      <c r="BZ1450" s="23"/>
      <c r="CA1450" s="23"/>
      <c r="CB1450" s="27"/>
      <c r="CC1450" s="78"/>
      <c r="CD1450" s="229"/>
      <c r="CE1450" s="229"/>
      <c r="CF1450" s="23"/>
      <c r="CG1450" s="27"/>
      <c r="CH1450" s="23"/>
      <c r="CI1450" s="23"/>
      <c r="CJ1450" s="23"/>
      <c r="CK1450" s="23"/>
      <c r="CL1450" s="29"/>
      <c r="CM1450" s="23"/>
      <c r="CN1450" s="23"/>
      <c r="CO1450" s="23"/>
      <c r="CP1450" s="26"/>
      <c r="CQ1450" s="23"/>
      <c r="CR1450" s="23"/>
      <c r="CS1450" s="23"/>
      <c r="CT1450" s="23"/>
      <c r="CU1450" s="23"/>
      <c r="CV1450" s="23"/>
      <c r="CW1450" s="23"/>
      <c r="CX1450" s="23"/>
      <c r="CY1450" s="23"/>
      <c r="CZ1450" s="61"/>
      <c r="DA1450" s="23"/>
      <c r="DB1450" s="23"/>
      <c r="DC1450" s="23"/>
      <c r="DD1450" s="23"/>
      <c r="DE1450" s="23"/>
      <c r="DF1450" s="23"/>
      <c r="DG1450" s="79"/>
      <c r="DH1450" s="80"/>
      <c r="DI1450" s="79"/>
      <c r="DJ1450" s="81"/>
      <c r="DK1450" s="47"/>
      <c r="DL1450" s="47"/>
      <c r="DM1450" s="47"/>
      <c r="DN1450" s="23"/>
      <c r="DO1450" s="23"/>
    </row>
    <row r="1451" spans="2:119" ht="15" customHeight="1" x14ac:dyDescent="0.3">
      <c r="B1451" s="5"/>
      <c r="C1451" s="5"/>
      <c r="D1451" s="5"/>
      <c r="E1451" s="23"/>
      <c r="F1451" s="29"/>
      <c r="G1451" s="23"/>
      <c r="H1451" s="23"/>
      <c r="I1451" s="23"/>
      <c r="J1451" s="24"/>
      <c r="K1451" s="23"/>
      <c r="L1451" s="24"/>
      <c r="M1451" s="24"/>
      <c r="N1451" s="23"/>
      <c r="O1451" s="23"/>
      <c r="P1451" s="23"/>
      <c r="Q1451" s="23"/>
      <c r="R1451" s="27"/>
      <c r="S1451" s="23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23"/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7"/>
      <c r="AV1451" s="27"/>
      <c r="AW1451" s="27"/>
      <c r="AX1451" s="28"/>
      <c r="AY1451" s="28"/>
      <c r="AZ1451" s="28"/>
      <c r="BA1451" s="28"/>
      <c r="BB1451" s="28"/>
      <c r="BC1451" s="28"/>
      <c r="BD1451" s="23"/>
      <c r="BE1451" s="72"/>
      <c r="BF1451" s="72"/>
      <c r="BG1451" s="72"/>
      <c r="BH1451" s="229"/>
      <c r="BI1451" s="229"/>
      <c r="BJ1451" s="27"/>
      <c r="BK1451" s="27"/>
      <c r="BL1451" s="26"/>
      <c r="BM1451" s="27"/>
      <c r="BN1451" s="23"/>
      <c r="BO1451" s="23"/>
      <c r="BP1451" s="23"/>
      <c r="BQ1451" s="23"/>
      <c r="BR1451" s="27"/>
      <c r="BS1451" s="27"/>
      <c r="BT1451" s="78"/>
      <c r="BU1451" s="229"/>
      <c r="BV1451" s="229"/>
      <c r="BW1451" s="27"/>
      <c r="BX1451" s="27"/>
      <c r="BY1451" s="23"/>
      <c r="BZ1451" s="23"/>
      <c r="CA1451" s="23"/>
      <c r="CB1451" s="27"/>
      <c r="CC1451" s="78"/>
      <c r="CD1451" s="229"/>
      <c r="CE1451" s="229"/>
      <c r="CF1451" s="23"/>
      <c r="CG1451" s="27"/>
      <c r="CH1451" s="23"/>
      <c r="CI1451" s="23"/>
      <c r="CJ1451" s="23"/>
      <c r="CK1451" s="23"/>
      <c r="CL1451" s="29"/>
      <c r="CM1451" s="23"/>
      <c r="CN1451" s="23"/>
      <c r="CO1451" s="23"/>
      <c r="CP1451" s="26"/>
      <c r="CQ1451" s="23"/>
      <c r="CR1451" s="23"/>
      <c r="CS1451" s="23"/>
      <c r="CT1451" s="23"/>
      <c r="CU1451" s="23"/>
      <c r="CV1451" s="23"/>
      <c r="CW1451" s="23"/>
      <c r="CX1451" s="23"/>
      <c r="CY1451" s="23"/>
      <c r="CZ1451" s="61"/>
      <c r="DA1451" s="23"/>
      <c r="DB1451" s="23"/>
      <c r="DC1451" s="23"/>
      <c r="DD1451" s="23"/>
      <c r="DE1451" s="23"/>
      <c r="DF1451" s="23"/>
      <c r="DG1451" s="79"/>
      <c r="DH1451" s="80"/>
      <c r="DI1451" s="79"/>
      <c r="DJ1451" s="81"/>
      <c r="DK1451" s="47"/>
      <c r="DL1451" s="47"/>
      <c r="DM1451" s="47"/>
      <c r="DN1451" s="23"/>
      <c r="DO1451" s="23"/>
    </row>
    <row r="1452" spans="2:119" ht="15" customHeight="1" x14ac:dyDescent="0.3">
      <c r="B1452" s="5"/>
      <c r="C1452" s="5"/>
      <c r="D1452" s="5"/>
      <c r="E1452" s="23"/>
      <c r="F1452" s="23"/>
      <c r="G1452" s="23"/>
      <c r="H1452" s="23"/>
      <c r="I1452" s="23"/>
      <c r="J1452" s="24"/>
      <c r="K1452" s="23"/>
      <c r="L1452" s="24"/>
      <c r="M1452" s="24"/>
      <c r="N1452" s="23"/>
      <c r="O1452" s="23"/>
      <c r="P1452" s="23"/>
      <c r="Q1452" s="23"/>
      <c r="R1452" s="23"/>
      <c r="S1452" s="23"/>
      <c r="T1452" s="23"/>
      <c r="U1452" s="23"/>
      <c r="V1452" s="23"/>
      <c r="W1452" s="29"/>
      <c r="X1452" s="23"/>
      <c r="Y1452" s="23"/>
      <c r="Z1452" s="23"/>
      <c r="AA1452" s="23"/>
      <c r="AB1452" s="23"/>
      <c r="AC1452" s="23"/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7"/>
      <c r="AV1452" s="27"/>
      <c r="AW1452" s="27"/>
      <c r="AX1452" s="28"/>
      <c r="AY1452" s="28"/>
      <c r="AZ1452" s="28"/>
      <c r="BA1452" s="28"/>
      <c r="BB1452" s="28"/>
      <c r="BC1452" s="28"/>
      <c r="BD1452" s="23"/>
      <c r="BE1452" s="72"/>
      <c r="BF1452" s="72"/>
      <c r="BG1452" s="72"/>
      <c r="BH1452" s="229"/>
      <c r="BI1452" s="229"/>
      <c r="BJ1452" s="27"/>
      <c r="BK1452" s="27"/>
      <c r="BL1452" s="26"/>
      <c r="BM1452" s="27"/>
      <c r="BN1452" s="23"/>
      <c r="BO1452" s="23"/>
      <c r="BP1452" s="23"/>
      <c r="BQ1452" s="23"/>
      <c r="BR1452" s="27"/>
      <c r="BS1452" s="27"/>
      <c r="BT1452" s="78"/>
      <c r="BU1452" s="229"/>
      <c r="BV1452" s="229"/>
      <c r="BW1452" s="27"/>
      <c r="BX1452" s="27"/>
      <c r="BY1452" s="23"/>
      <c r="BZ1452" s="23"/>
      <c r="CA1452" s="23"/>
      <c r="CB1452" s="27"/>
      <c r="CC1452" s="78"/>
      <c r="CD1452" s="229"/>
      <c r="CE1452" s="229"/>
      <c r="CF1452" s="23"/>
      <c r="CG1452" s="27"/>
      <c r="CH1452" s="23"/>
      <c r="CI1452" s="23"/>
      <c r="CJ1452" s="23"/>
      <c r="CK1452" s="23"/>
      <c r="CL1452" s="23"/>
      <c r="CM1452" s="23"/>
      <c r="CN1452" s="23"/>
      <c r="CO1452" s="23"/>
      <c r="CP1452" s="26"/>
      <c r="CQ1452" s="23"/>
      <c r="CR1452" s="23"/>
      <c r="CS1452" s="23"/>
      <c r="CT1452" s="23"/>
      <c r="CU1452" s="23"/>
      <c r="CV1452" s="23"/>
      <c r="CW1452" s="23"/>
      <c r="CX1452" s="23"/>
      <c r="CY1452" s="23"/>
      <c r="CZ1452" s="61"/>
      <c r="DA1452" s="23"/>
      <c r="DB1452" s="23"/>
      <c r="DC1452" s="23"/>
      <c r="DD1452" s="23"/>
      <c r="DE1452" s="23"/>
      <c r="DF1452" s="23"/>
      <c r="DG1452" s="79"/>
      <c r="DH1452" s="80"/>
      <c r="DI1452" s="79"/>
      <c r="DJ1452" s="81"/>
      <c r="DK1452" s="47"/>
      <c r="DL1452" s="47"/>
      <c r="DM1452" s="47"/>
      <c r="DN1452" s="23"/>
      <c r="DO1452" s="23"/>
    </row>
    <row r="1453" spans="2:119" ht="15" customHeight="1" x14ac:dyDescent="0.3">
      <c r="B1453" s="5"/>
      <c r="C1453" s="5"/>
      <c r="D1453" s="5"/>
      <c r="E1453" s="23"/>
      <c r="F1453" s="23"/>
      <c r="G1453" s="23"/>
      <c r="H1453" s="23"/>
      <c r="I1453" s="23"/>
      <c r="J1453" s="24"/>
      <c r="K1453" s="23"/>
      <c r="L1453" s="24"/>
      <c r="M1453" s="24"/>
      <c r="N1453" s="23"/>
      <c r="O1453" s="23"/>
      <c r="P1453" s="23"/>
      <c r="Q1453" s="23"/>
      <c r="R1453" s="23"/>
      <c r="S1453" s="23"/>
      <c r="T1453" s="23"/>
      <c r="U1453" s="23"/>
      <c r="V1453" s="23"/>
      <c r="W1453" s="29"/>
      <c r="X1453" s="23"/>
      <c r="Y1453" s="23"/>
      <c r="Z1453" s="23"/>
      <c r="AA1453" s="23"/>
      <c r="AB1453" s="23"/>
      <c r="AC1453" s="23"/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7"/>
      <c r="AV1453" s="27"/>
      <c r="AW1453" s="27"/>
      <c r="AX1453" s="28"/>
      <c r="AY1453" s="28"/>
      <c r="AZ1453" s="28"/>
      <c r="BA1453" s="28"/>
      <c r="BB1453" s="28"/>
      <c r="BC1453" s="28"/>
      <c r="BD1453" s="23"/>
      <c r="BE1453" s="72"/>
      <c r="BF1453" s="72"/>
      <c r="BG1453" s="72"/>
      <c r="BH1453" s="229"/>
      <c r="BI1453" s="229"/>
      <c r="BJ1453" s="27"/>
      <c r="BK1453" s="27"/>
      <c r="BL1453" s="26"/>
      <c r="BM1453" s="27"/>
      <c r="BN1453" s="23"/>
      <c r="BO1453" s="23"/>
      <c r="BP1453" s="23"/>
      <c r="BQ1453" s="23"/>
      <c r="BR1453" s="27"/>
      <c r="BS1453" s="27"/>
      <c r="BT1453" s="78"/>
      <c r="BU1453" s="229"/>
      <c r="BV1453" s="229"/>
      <c r="BW1453" s="27"/>
      <c r="BX1453" s="27"/>
      <c r="BY1453" s="23"/>
      <c r="BZ1453" s="23"/>
      <c r="CA1453" s="23"/>
      <c r="CB1453" s="27"/>
      <c r="CC1453" s="78"/>
      <c r="CD1453" s="229"/>
      <c r="CE1453" s="229"/>
      <c r="CF1453" s="23"/>
      <c r="CG1453" s="27"/>
      <c r="CH1453" s="23"/>
      <c r="CI1453" s="23"/>
      <c r="CJ1453" s="23"/>
      <c r="CK1453" s="23"/>
      <c r="CL1453" s="23"/>
      <c r="CM1453" s="23"/>
      <c r="CN1453" s="23"/>
      <c r="CO1453" s="23"/>
      <c r="CP1453" s="26"/>
      <c r="CQ1453" s="23"/>
      <c r="CR1453" s="23"/>
      <c r="CS1453" s="23"/>
      <c r="CT1453" s="23"/>
      <c r="CU1453" s="23"/>
      <c r="CV1453" s="23"/>
      <c r="CW1453" s="23"/>
      <c r="CX1453" s="23"/>
      <c r="CY1453" s="23"/>
      <c r="CZ1453" s="61"/>
      <c r="DA1453" s="23"/>
      <c r="DB1453" s="23"/>
      <c r="DC1453" s="23"/>
      <c r="DD1453" s="23"/>
      <c r="DE1453" s="23"/>
      <c r="DF1453" s="23"/>
      <c r="DG1453" s="79"/>
      <c r="DH1453" s="80"/>
      <c r="DI1453" s="79"/>
      <c r="DJ1453" s="81"/>
      <c r="DK1453" s="47"/>
      <c r="DL1453" s="47"/>
      <c r="DM1453" s="47"/>
      <c r="DN1453" s="23"/>
      <c r="DO1453" s="23"/>
    </row>
    <row r="1454" spans="2:119" ht="15" customHeight="1" x14ac:dyDescent="0.3">
      <c r="B1454" s="5"/>
      <c r="C1454" s="5"/>
      <c r="D1454" s="5"/>
      <c r="E1454" s="23"/>
      <c r="F1454" s="23"/>
      <c r="G1454" s="23"/>
      <c r="H1454" s="23"/>
      <c r="I1454" s="23"/>
      <c r="J1454" s="24"/>
      <c r="K1454" s="23"/>
      <c r="L1454" s="24"/>
      <c r="M1454" s="24"/>
      <c r="N1454" s="23"/>
      <c r="O1454" s="23"/>
      <c r="P1454" s="23"/>
      <c r="Q1454" s="23"/>
      <c r="R1454" s="23"/>
      <c r="S1454" s="23"/>
      <c r="T1454" s="23"/>
      <c r="U1454" s="23"/>
      <c r="V1454" s="23"/>
      <c r="W1454" s="29"/>
      <c r="X1454" s="23"/>
      <c r="Y1454" s="23"/>
      <c r="Z1454" s="23"/>
      <c r="AA1454" s="23"/>
      <c r="AB1454" s="23"/>
      <c r="AC1454" s="23"/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7"/>
      <c r="AV1454" s="27"/>
      <c r="AW1454" s="27"/>
      <c r="AX1454" s="28"/>
      <c r="AY1454" s="28"/>
      <c r="AZ1454" s="28"/>
      <c r="BA1454" s="28"/>
      <c r="BB1454" s="28"/>
      <c r="BC1454" s="28"/>
      <c r="BD1454" s="23"/>
      <c r="BE1454" s="72"/>
      <c r="BF1454" s="72"/>
      <c r="BG1454" s="72"/>
      <c r="BH1454" s="229"/>
      <c r="BI1454" s="229"/>
      <c r="BJ1454" s="27"/>
      <c r="BK1454" s="27"/>
      <c r="BL1454" s="26"/>
      <c r="BM1454" s="27"/>
      <c r="BN1454" s="23"/>
      <c r="BO1454" s="23"/>
      <c r="BP1454" s="23"/>
      <c r="BQ1454" s="23"/>
      <c r="BR1454" s="27"/>
      <c r="BS1454" s="27"/>
      <c r="BT1454" s="78"/>
      <c r="BU1454" s="229"/>
      <c r="BV1454" s="229"/>
      <c r="BW1454" s="27"/>
      <c r="BX1454" s="27"/>
      <c r="BY1454" s="23"/>
      <c r="BZ1454" s="23"/>
      <c r="CA1454" s="23"/>
      <c r="CB1454" s="27"/>
      <c r="CC1454" s="78"/>
      <c r="CD1454" s="229"/>
      <c r="CE1454" s="229"/>
      <c r="CF1454" s="23"/>
      <c r="CG1454" s="27"/>
      <c r="CH1454" s="23"/>
      <c r="CI1454" s="23"/>
      <c r="CJ1454" s="23"/>
      <c r="CK1454" s="23"/>
      <c r="CL1454" s="23"/>
      <c r="CM1454" s="23"/>
      <c r="CN1454" s="23"/>
      <c r="CO1454" s="23"/>
      <c r="CP1454" s="26"/>
      <c r="CQ1454" s="23"/>
      <c r="CR1454" s="23"/>
      <c r="CS1454" s="23"/>
      <c r="CT1454" s="23"/>
      <c r="CU1454" s="23"/>
      <c r="CV1454" s="23"/>
      <c r="CW1454" s="23"/>
      <c r="CX1454" s="23"/>
      <c r="CY1454" s="23"/>
      <c r="CZ1454" s="61"/>
      <c r="DA1454" s="23"/>
      <c r="DB1454" s="23"/>
      <c r="DC1454" s="23"/>
      <c r="DD1454" s="23"/>
      <c r="DE1454" s="23"/>
      <c r="DF1454" s="23"/>
      <c r="DG1454" s="79"/>
      <c r="DH1454" s="80"/>
      <c r="DI1454" s="79"/>
      <c r="DJ1454" s="81"/>
      <c r="DK1454" s="47"/>
      <c r="DL1454" s="47"/>
      <c r="DM1454" s="47"/>
      <c r="DN1454" s="23"/>
      <c r="DO1454" s="23"/>
    </row>
    <row r="1455" spans="2:119" ht="15" customHeight="1" x14ac:dyDescent="0.3">
      <c r="B1455" s="5"/>
      <c r="C1455" s="5"/>
      <c r="D1455" s="5"/>
      <c r="E1455" s="23"/>
      <c r="F1455" s="29"/>
      <c r="G1455" s="23"/>
      <c r="H1455" s="23"/>
      <c r="I1455" s="23"/>
      <c r="J1455" s="24"/>
      <c r="K1455" s="23"/>
      <c r="L1455" s="24"/>
      <c r="M1455" s="24"/>
      <c r="N1455" s="23"/>
      <c r="O1455" s="23"/>
      <c r="P1455" s="23"/>
      <c r="Q1455" s="23"/>
      <c r="R1455" s="23"/>
      <c r="S1455" s="23"/>
      <c r="T1455" s="23"/>
      <c r="U1455" s="23"/>
      <c r="V1455" s="23"/>
      <c r="W1455" s="29"/>
      <c r="X1455" s="23"/>
      <c r="Y1455" s="29"/>
      <c r="Z1455" s="23"/>
      <c r="AA1455" s="23"/>
      <c r="AB1455" s="23"/>
      <c r="AC1455" s="29"/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7"/>
      <c r="AV1455" s="27"/>
      <c r="AW1455" s="27"/>
      <c r="AX1455" s="28"/>
      <c r="AY1455" s="28"/>
      <c r="AZ1455" s="28"/>
      <c r="BA1455" s="28"/>
      <c r="BB1455" s="28"/>
      <c r="BC1455" s="28"/>
      <c r="BD1455" s="23"/>
      <c r="BE1455" s="72"/>
      <c r="BF1455" s="72"/>
      <c r="BG1455" s="72"/>
      <c r="BH1455" s="229"/>
      <c r="BI1455" s="229"/>
      <c r="BJ1455" s="27"/>
      <c r="BK1455" s="27"/>
      <c r="BL1455" s="26"/>
      <c r="BM1455" s="27"/>
      <c r="BN1455" s="23"/>
      <c r="BO1455" s="23"/>
      <c r="BP1455" s="23"/>
      <c r="BQ1455" s="23"/>
      <c r="BR1455" s="27"/>
      <c r="BS1455" s="27"/>
      <c r="BT1455" s="78"/>
      <c r="BU1455" s="229"/>
      <c r="BV1455" s="229"/>
      <c r="BW1455" s="27"/>
      <c r="BX1455" s="27"/>
      <c r="BY1455" s="23"/>
      <c r="BZ1455" s="23"/>
      <c r="CA1455" s="23"/>
      <c r="CB1455" s="27"/>
      <c r="CC1455" s="78"/>
      <c r="CD1455" s="229"/>
      <c r="CE1455" s="229"/>
      <c r="CF1455" s="23"/>
      <c r="CG1455" s="27"/>
      <c r="CH1455" s="23"/>
      <c r="CI1455" s="23"/>
      <c r="CJ1455" s="23"/>
      <c r="CK1455" s="23"/>
      <c r="CL1455" s="23"/>
      <c r="CM1455" s="23"/>
      <c r="CN1455" s="23"/>
      <c r="CO1455" s="23"/>
      <c r="CP1455" s="26"/>
      <c r="CQ1455" s="23"/>
      <c r="CR1455" s="23"/>
      <c r="CS1455" s="23"/>
      <c r="CT1455" s="23"/>
      <c r="CU1455" s="23"/>
      <c r="CV1455" s="23"/>
      <c r="CW1455" s="23"/>
      <c r="CX1455" s="23"/>
      <c r="CY1455" s="23"/>
      <c r="CZ1455" s="61"/>
      <c r="DA1455" s="23"/>
      <c r="DB1455" s="23"/>
      <c r="DC1455" s="23"/>
      <c r="DD1455" s="23"/>
      <c r="DE1455" s="23"/>
      <c r="DF1455" s="23"/>
      <c r="DG1455" s="79"/>
      <c r="DH1455" s="80"/>
      <c r="DI1455" s="79"/>
      <c r="DJ1455" s="81"/>
      <c r="DK1455" s="47"/>
      <c r="DL1455" s="47"/>
      <c r="DM1455" s="47"/>
      <c r="DN1455" s="23"/>
      <c r="DO1455" s="23"/>
    </row>
    <row r="1456" spans="2:119" ht="15" customHeight="1" x14ac:dyDescent="0.3">
      <c r="B1456" s="5"/>
      <c r="C1456" s="5"/>
      <c r="D1456" s="5"/>
      <c r="E1456" s="23"/>
      <c r="F1456" s="29"/>
      <c r="G1456" s="23"/>
      <c r="H1456" s="23"/>
      <c r="I1456" s="23"/>
      <c r="J1456" s="24"/>
      <c r="K1456" s="23"/>
      <c r="L1456" s="24"/>
      <c r="M1456" s="24"/>
      <c r="N1456" s="23"/>
      <c r="O1456" s="23"/>
      <c r="P1456" s="23"/>
      <c r="Q1456" s="23"/>
      <c r="R1456" s="23"/>
      <c r="S1456" s="23"/>
      <c r="T1456" s="23"/>
      <c r="U1456" s="23"/>
      <c r="V1456" s="23"/>
      <c r="W1456" s="29"/>
      <c r="X1456" s="23"/>
      <c r="Y1456" s="29"/>
      <c r="Z1456" s="23"/>
      <c r="AA1456" s="23"/>
      <c r="AB1456" s="23"/>
      <c r="AC1456" s="29"/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7"/>
      <c r="AV1456" s="27"/>
      <c r="AW1456" s="27"/>
      <c r="AX1456" s="28"/>
      <c r="AY1456" s="28"/>
      <c r="AZ1456" s="28"/>
      <c r="BA1456" s="28"/>
      <c r="BB1456" s="28"/>
      <c r="BC1456" s="28"/>
      <c r="BD1456" s="23"/>
      <c r="BE1456" s="72"/>
      <c r="BF1456" s="72"/>
      <c r="BG1456" s="72"/>
      <c r="BH1456" s="229"/>
      <c r="BI1456" s="229"/>
      <c r="BJ1456" s="27"/>
      <c r="BK1456" s="27"/>
      <c r="BL1456" s="26"/>
      <c r="BM1456" s="27"/>
      <c r="BN1456" s="23"/>
      <c r="BO1456" s="23"/>
      <c r="BP1456" s="23"/>
      <c r="BQ1456" s="23"/>
      <c r="BR1456" s="27"/>
      <c r="BS1456" s="27"/>
      <c r="BT1456" s="78"/>
      <c r="BU1456" s="229"/>
      <c r="BV1456" s="229"/>
      <c r="BW1456" s="27"/>
      <c r="BX1456" s="27"/>
      <c r="BY1456" s="23"/>
      <c r="BZ1456" s="23"/>
      <c r="CA1456" s="23"/>
      <c r="CB1456" s="27"/>
      <c r="CC1456" s="78"/>
      <c r="CD1456" s="229"/>
      <c r="CE1456" s="229"/>
      <c r="CF1456" s="23"/>
      <c r="CG1456" s="27"/>
      <c r="CH1456" s="23"/>
      <c r="CI1456" s="23"/>
      <c r="CJ1456" s="23"/>
      <c r="CK1456" s="23"/>
      <c r="CL1456" s="23"/>
      <c r="CM1456" s="23"/>
      <c r="CN1456" s="23"/>
      <c r="CO1456" s="23"/>
      <c r="CP1456" s="26"/>
      <c r="CQ1456" s="23"/>
      <c r="CR1456" s="23"/>
      <c r="CS1456" s="23"/>
      <c r="CT1456" s="23"/>
      <c r="CU1456" s="23"/>
      <c r="CV1456" s="23"/>
      <c r="CW1456" s="23"/>
      <c r="CX1456" s="23"/>
      <c r="CY1456" s="23"/>
      <c r="CZ1456" s="61"/>
      <c r="DA1456" s="23"/>
      <c r="DB1456" s="23"/>
      <c r="DC1456" s="23"/>
      <c r="DD1456" s="23"/>
      <c r="DE1456" s="23"/>
      <c r="DF1456" s="23"/>
      <c r="DG1456" s="79"/>
      <c r="DH1456" s="80"/>
      <c r="DI1456" s="79"/>
      <c r="DJ1456" s="81"/>
      <c r="DK1456" s="47"/>
      <c r="DL1456" s="47"/>
      <c r="DM1456" s="47"/>
      <c r="DN1456" s="23"/>
      <c r="DO1456" s="23"/>
    </row>
    <row r="1457" spans="2:119" ht="15" customHeight="1" x14ac:dyDescent="0.3">
      <c r="B1457" s="5"/>
      <c r="C1457" s="5"/>
      <c r="D1457" s="5"/>
      <c r="E1457" s="23"/>
      <c r="F1457" s="29"/>
      <c r="G1457" s="23"/>
      <c r="H1457" s="23"/>
      <c r="I1457" s="23"/>
      <c r="J1457" s="24"/>
      <c r="K1457" s="23"/>
      <c r="L1457" s="24"/>
      <c r="M1457" s="24"/>
      <c r="N1457" s="23"/>
      <c r="O1457" s="23"/>
      <c r="P1457" s="23"/>
      <c r="Q1457" s="23"/>
      <c r="R1457" s="23"/>
      <c r="S1457" s="23"/>
      <c r="T1457" s="23"/>
      <c r="U1457" s="23"/>
      <c r="V1457" s="23"/>
      <c r="W1457" s="29"/>
      <c r="X1457" s="23"/>
      <c r="Y1457" s="29"/>
      <c r="Z1457" s="23"/>
      <c r="AA1457" s="23"/>
      <c r="AB1457" s="23"/>
      <c r="AC1457" s="29"/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7"/>
      <c r="AV1457" s="27"/>
      <c r="AW1457" s="27"/>
      <c r="AX1457" s="28"/>
      <c r="AY1457" s="28"/>
      <c r="AZ1457" s="28"/>
      <c r="BA1457" s="28"/>
      <c r="BB1457" s="28"/>
      <c r="BC1457" s="28"/>
      <c r="BD1457" s="23"/>
      <c r="BE1457" s="72"/>
      <c r="BF1457" s="72"/>
      <c r="BG1457" s="72"/>
      <c r="BH1457" s="229"/>
      <c r="BI1457" s="229"/>
      <c r="BJ1457" s="27"/>
      <c r="BK1457" s="27"/>
      <c r="BL1457" s="26"/>
      <c r="BM1457" s="27"/>
      <c r="BN1457" s="23"/>
      <c r="BO1457" s="23"/>
      <c r="BP1457" s="23"/>
      <c r="BQ1457" s="23"/>
      <c r="BR1457" s="27"/>
      <c r="BS1457" s="27"/>
      <c r="BT1457" s="78"/>
      <c r="BU1457" s="229"/>
      <c r="BV1457" s="229"/>
      <c r="BW1457" s="27"/>
      <c r="BX1457" s="27"/>
      <c r="BY1457" s="23"/>
      <c r="BZ1457" s="23"/>
      <c r="CA1457" s="23"/>
      <c r="CB1457" s="27"/>
      <c r="CC1457" s="78"/>
      <c r="CD1457" s="229"/>
      <c r="CE1457" s="229"/>
      <c r="CF1457" s="23"/>
      <c r="CG1457" s="27"/>
      <c r="CH1457" s="23"/>
      <c r="CI1457" s="23"/>
      <c r="CJ1457" s="23"/>
      <c r="CK1457" s="23"/>
      <c r="CL1457" s="23"/>
      <c r="CM1457" s="23"/>
      <c r="CN1457" s="23"/>
      <c r="CO1457" s="23"/>
      <c r="CP1457" s="26"/>
      <c r="CQ1457" s="23"/>
      <c r="CR1457" s="23"/>
      <c r="CS1457" s="23"/>
      <c r="CT1457" s="23"/>
      <c r="CU1457" s="23"/>
      <c r="CV1457" s="23"/>
      <c r="CW1457" s="23"/>
      <c r="CX1457" s="23"/>
      <c r="CY1457" s="23"/>
      <c r="CZ1457" s="61"/>
      <c r="DA1457" s="23"/>
      <c r="DB1457" s="23"/>
      <c r="DC1457" s="23"/>
      <c r="DD1457" s="23"/>
      <c r="DE1457" s="23"/>
      <c r="DF1457" s="23"/>
      <c r="DG1457" s="79"/>
      <c r="DH1457" s="80"/>
      <c r="DI1457" s="79"/>
      <c r="DJ1457" s="81"/>
      <c r="DK1457" s="47"/>
      <c r="DL1457" s="47"/>
      <c r="DM1457" s="47"/>
      <c r="DN1457" s="23"/>
      <c r="DO1457" s="23"/>
    </row>
    <row r="1458" spans="2:119" ht="15" customHeight="1" x14ac:dyDescent="0.3">
      <c r="B1458" s="5"/>
      <c r="C1458" s="5"/>
      <c r="D1458" s="5"/>
      <c r="E1458" s="23"/>
      <c r="F1458" s="23"/>
      <c r="G1458" s="23"/>
      <c r="H1458" s="23"/>
      <c r="I1458" s="23"/>
      <c r="J1458" s="24"/>
      <c r="K1458" s="23"/>
      <c r="L1458" s="24"/>
      <c r="M1458" s="24"/>
      <c r="N1458" s="23"/>
      <c r="O1458" s="23"/>
      <c r="P1458" s="23"/>
      <c r="Q1458" s="23"/>
      <c r="R1458" s="23"/>
      <c r="S1458" s="23"/>
      <c r="T1458" s="23"/>
      <c r="U1458" s="23"/>
      <c r="V1458" s="23"/>
      <c r="W1458" s="29"/>
      <c r="X1458" s="23"/>
      <c r="Y1458" s="23"/>
      <c r="Z1458" s="23"/>
      <c r="AA1458" s="23"/>
      <c r="AB1458" s="23"/>
      <c r="AC1458" s="23"/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7"/>
      <c r="AV1458" s="27"/>
      <c r="AW1458" s="27"/>
      <c r="AX1458" s="28"/>
      <c r="AY1458" s="28"/>
      <c r="AZ1458" s="28"/>
      <c r="BA1458" s="28"/>
      <c r="BB1458" s="28"/>
      <c r="BC1458" s="28"/>
      <c r="BD1458" s="23"/>
      <c r="BE1458" s="72"/>
      <c r="BF1458" s="72"/>
      <c r="BG1458" s="72"/>
      <c r="BH1458" s="229"/>
      <c r="BI1458" s="229"/>
      <c r="BJ1458" s="27"/>
      <c r="BK1458" s="27"/>
      <c r="BL1458" s="26"/>
      <c r="BM1458" s="27"/>
      <c r="BN1458" s="23"/>
      <c r="BO1458" s="23"/>
      <c r="BP1458" s="23"/>
      <c r="BQ1458" s="23"/>
      <c r="BR1458" s="27"/>
      <c r="BS1458" s="27"/>
      <c r="BT1458" s="78"/>
      <c r="BU1458" s="229"/>
      <c r="BV1458" s="229"/>
      <c r="BW1458" s="27"/>
      <c r="BX1458" s="27"/>
      <c r="BY1458" s="23"/>
      <c r="BZ1458" s="23"/>
      <c r="CA1458" s="23"/>
      <c r="CB1458" s="27"/>
      <c r="CC1458" s="78"/>
      <c r="CD1458" s="229"/>
      <c r="CE1458" s="229"/>
      <c r="CF1458" s="23"/>
      <c r="CG1458" s="27"/>
      <c r="CH1458" s="23"/>
      <c r="CI1458" s="23"/>
      <c r="CJ1458" s="23"/>
      <c r="CK1458" s="23"/>
      <c r="CL1458" s="23"/>
      <c r="CM1458" s="23"/>
      <c r="CN1458" s="23"/>
      <c r="CO1458" s="23"/>
      <c r="CP1458" s="26"/>
      <c r="CQ1458" s="23"/>
      <c r="CR1458" s="23"/>
      <c r="CS1458" s="23"/>
      <c r="CT1458" s="23"/>
      <c r="CU1458" s="23"/>
      <c r="CV1458" s="23"/>
      <c r="CW1458" s="23"/>
      <c r="CX1458" s="23"/>
      <c r="CY1458" s="23"/>
      <c r="CZ1458" s="61"/>
      <c r="DA1458" s="23"/>
      <c r="DB1458" s="23"/>
      <c r="DC1458" s="23"/>
      <c r="DD1458" s="23"/>
      <c r="DE1458" s="23"/>
      <c r="DF1458" s="23"/>
      <c r="DG1458" s="79"/>
      <c r="DH1458" s="80"/>
      <c r="DI1458" s="79"/>
      <c r="DJ1458" s="81"/>
      <c r="DK1458" s="47"/>
      <c r="DL1458" s="47"/>
      <c r="DM1458" s="47"/>
      <c r="DN1458" s="23"/>
      <c r="DO1458" s="23"/>
    </row>
    <row r="1459" spans="2:119" ht="15" customHeight="1" x14ac:dyDescent="0.3">
      <c r="B1459" s="5"/>
      <c r="C1459" s="5"/>
      <c r="D1459" s="5"/>
      <c r="E1459" s="23"/>
      <c r="F1459" s="23"/>
      <c r="G1459" s="23"/>
      <c r="H1459" s="23"/>
      <c r="I1459" s="23"/>
      <c r="J1459" s="24"/>
      <c r="K1459" s="23"/>
      <c r="L1459" s="24"/>
      <c r="M1459" s="24"/>
      <c r="N1459" s="23"/>
      <c r="O1459" s="23"/>
      <c r="P1459" s="23"/>
      <c r="Q1459" s="23"/>
      <c r="R1459" s="23"/>
      <c r="S1459" s="23"/>
      <c r="T1459" s="23"/>
      <c r="U1459" s="23"/>
      <c r="V1459" s="23"/>
      <c r="W1459" s="29"/>
      <c r="X1459" s="23"/>
      <c r="Y1459" s="23"/>
      <c r="Z1459" s="23"/>
      <c r="AA1459" s="23"/>
      <c r="AB1459" s="23"/>
      <c r="AC1459" s="23"/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7"/>
      <c r="AV1459" s="27"/>
      <c r="AW1459" s="27"/>
      <c r="AX1459" s="28"/>
      <c r="AY1459" s="28"/>
      <c r="AZ1459" s="28"/>
      <c r="BA1459" s="28"/>
      <c r="BB1459" s="28"/>
      <c r="BC1459" s="28"/>
      <c r="BD1459" s="23"/>
      <c r="BE1459" s="72"/>
      <c r="BF1459" s="72"/>
      <c r="BG1459" s="72"/>
      <c r="BH1459" s="229"/>
      <c r="BI1459" s="229"/>
      <c r="BJ1459" s="27"/>
      <c r="BK1459" s="27"/>
      <c r="BL1459" s="26"/>
      <c r="BM1459" s="27"/>
      <c r="BN1459" s="23"/>
      <c r="BO1459" s="23"/>
      <c r="BP1459" s="23"/>
      <c r="BQ1459" s="23"/>
      <c r="BR1459" s="27"/>
      <c r="BS1459" s="27"/>
      <c r="BT1459" s="78"/>
      <c r="BU1459" s="229"/>
      <c r="BV1459" s="229"/>
      <c r="BW1459" s="27"/>
      <c r="BX1459" s="27"/>
      <c r="BY1459" s="23"/>
      <c r="BZ1459" s="23"/>
      <c r="CA1459" s="23"/>
      <c r="CB1459" s="27"/>
      <c r="CC1459" s="78"/>
      <c r="CD1459" s="229"/>
      <c r="CE1459" s="229"/>
      <c r="CF1459" s="23"/>
      <c r="CG1459" s="27"/>
      <c r="CH1459" s="23"/>
      <c r="CI1459" s="23"/>
      <c r="CJ1459" s="23"/>
      <c r="CK1459" s="23"/>
      <c r="CL1459" s="23"/>
      <c r="CM1459" s="23"/>
      <c r="CN1459" s="23"/>
      <c r="CO1459" s="23"/>
      <c r="CP1459" s="26"/>
      <c r="CQ1459" s="23"/>
      <c r="CR1459" s="23"/>
      <c r="CS1459" s="23"/>
      <c r="CT1459" s="23"/>
      <c r="CU1459" s="23"/>
      <c r="CV1459" s="23"/>
      <c r="CW1459" s="23"/>
      <c r="CX1459" s="23"/>
      <c r="CY1459" s="23"/>
      <c r="CZ1459" s="61"/>
      <c r="DA1459" s="23"/>
      <c r="DB1459" s="23"/>
      <c r="DC1459" s="23"/>
      <c r="DD1459" s="23"/>
      <c r="DE1459" s="23"/>
      <c r="DF1459" s="23"/>
      <c r="DG1459" s="79"/>
      <c r="DH1459" s="80"/>
      <c r="DI1459" s="79"/>
      <c r="DJ1459" s="81"/>
      <c r="DK1459" s="47"/>
      <c r="DL1459" s="47"/>
      <c r="DM1459" s="47"/>
      <c r="DN1459" s="23"/>
      <c r="DO1459" s="23"/>
    </row>
    <row r="1460" spans="2:119" ht="15" customHeight="1" x14ac:dyDescent="0.3">
      <c r="B1460" s="5"/>
      <c r="C1460" s="5"/>
      <c r="D1460" s="5"/>
      <c r="E1460" s="23"/>
      <c r="F1460" s="23"/>
      <c r="G1460" s="23"/>
      <c r="H1460" s="23"/>
      <c r="I1460" s="23"/>
      <c r="J1460" s="24"/>
      <c r="K1460" s="23"/>
      <c r="L1460" s="24"/>
      <c r="M1460" s="24"/>
      <c r="N1460" s="23"/>
      <c r="O1460" s="23"/>
      <c r="P1460" s="23"/>
      <c r="Q1460" s="23"/>
      <c r="R1460" s="23"/>
      <c r="S1460" s="23"/>
      <c r="T1460" s="23"/>
      <c r="U1460" s="23"/>
      <c r="V1460" s="23"/>
      <c r="W1460" s="29"/>
      <c r="X1460" s="23"/>
      <c r="Y1460" s="23"/>
      <c r="Z1460" s="23"/>
      <c r="AA1460" s="23"/>
      <c r="AB1460" s="23"/>
      <c r="AC1460" s="23"/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7"/>
      <c r="AV1460" s="27"/>
      <c r="AW1460" s="27"/>
      <c r="AX1460" s="28"/>
      <c r="AY1460" s="28"/>
      <c r="AZ1460" s="28"/>
      <c r="BA1460" s="28"/>
      <c r="BB1460" s="28"/>
      <c r="BC1460" s="28"/>
      <c r="BD1460" s="23"/>
      <c r="BE1460" s="72"/>
      <c r="BF1460" s="72"/>
      <c r="BG1460" s="72"/>
      <c r="BH1460" s="229"/>
      <c r="BI1460" s="229"/>
      <c r="BJ1460" s="27"/>
      <c r="BK1460" s="27"/>
      <c r="BL1460" s="26"/>
      <c r="BM1460" s="27"/>
      <c r="BN1460" s="23"/>
      <c r="BO1460" s="23"/>
      <c r="BP1460" s="23"/>
      <c r="BQ1460" s="23"/>
      <c r="BR1460" s="27"/>
      <c r="BS1460" s="27"/>
      <c r="BT1460" s="78"/>
      <c r="BU1460" s="229"/>
      <c r="BV1460" s="229"/>
      <c r="BW1460" s="27"/>
      <c r="BX1460" s="27"/>
      <c r="BY1460" s="23"/>
      <c r="BZ1460" s="23"/>
      <c r="CA1460" s="23"/>
      <c r="CB1460" s="27"/>
      <c r="CC1460" s="78"/>
      <c r="CD1460" s="229"/>
      <c r="CE1460" s="229"/>
      <c r="CF1460" s="23"/>
      <c r="CG1460" s="27"/>
      <c r="CH1460" s="23"/>
      <c r="CI1460" s="23"/>
      <c r="CJ1460" s="23"/>
      <c r="CK1460" s="23"/>
      <c r="CL1460" s="23"/>
      <c r="CM1460" s="23"/>
      <c r="CN1460" s="23"/>
      <c r="CO1460" s="23"/>
      <c r="CP1460" s="26"/>
      <c r="CQ1460" s="23"/>
      <c r="CR1460" s="23"/>
      <c r="CS1460" s="23"/>
      <c r="CT1460" s="23"/>
      <c r="CU1460" s="23"/>
      <c r="CV1460" s="23"/>
      <c r="CW1460" s="23"/>
      <c r="CX1460" s="23"/>
      <c r="CY1460" s="23"/>
      <c r="CZ1460" s="61"/>
      <c r="DA1460" s="23"/>
      <c r="DB1460" s="23"/>
      <c r="DC1460" s="23"/>
      <c r="DD1460" s="23"/>
      <c r="DE1460" s="23"/>
      <c r="DF1460" s="23"/>
      <c r="DG1460" s="79"/>
      <c r="DH1460" s="80"/>
      <c r="DI1460" s="79"/>
      <c r="DJ1460" s="81"/>
      <c r="DK1460" s="47"/>
      <c r="DL1460" s="47"/>
      <c r="DM1460" s="47"/>
      <c r="DN1460" s="23"/>
      <c r="DO1460" s="23"/>
    </row>
    <row r="1461" spans="2:119" ht="15" customHeight="1" x14ac:dyDescent="0.3">
      <c r="B1461" s="5"/>
      <c r="C1461" s="5"/>
      <c r="D1461" s="5"/>
      <c r="E1461" s="23"/>
      <c r="F1461" s="23"/>
      <c r="G1461" s="23"/>
      <c r="H1461" s="23"/>
      <c r="I1461" s="23"/>
      <c r="J1461" s="24"/>
      <c r="K1461" s="23"/>
      <c r="L1461" s="24"/>
      <c r="M1461" s="24"/>
      <c r="N1461" s="23"/>
      <c r="O1461" s="23"/>
      <c r="P1461" s="23"/>
      <c r="Q1461" s="23"/>
      <c r="R1461" s="23"/>
      <c r="S1461" s="23"/>
      <c r="T1461" s="23"/>
      <c r="U1461" s="23"/>
      <c r="V1461" s="23"/>
      <c r="W1461" s="29"/>
      <c r="X1461" s="23"/>
      <c r="Y1461" s="23"/>
      <c r="Z1461" s="23"/>
      <c r="AA1461" s="23"/>
      <c r="AB1461" s="23"/>
      <c r="AC1461" s="23"/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7"/>
      <c r="AV1461" s="27"/>
      <c r="AW1461" s="27"/>
      <c r="AX1461" s="28"/>
      <c r="AY1461" s="28"/>
      <c r="AZ1461" s="28"/>
      <c r="BA1461" s="28"/>
      <c r="BB1461" s="28"/>
      <c r="BC1461" s="28"/>
      <c r="BD1461" s="23"/>
      <c r="BE1461" s="72"/>
      <c r="BF1461" s="72"/>
      <c r="BG1461" s="72"/>
      <c r="BH1461" s="229"/>
      <c r="BI1461" s="229"/>
      <c r="BJ1461" s="27"/>
      <c r="BK1461" s="27"/>
      <c r="BL1461" s="26"/>
      <c r="BM1461" s="27"/>
      <c r="BN1461" s="23"/>
      <c r="BO1461" s="23"/>
      <c r="BP1461" s="23"/>
      <c r="BQ1461" s="23"/>
      <c r="BR1461" s="27"/>
      <c r="BS1461" s="27"/>
      <c r="BT1461" s="78"/>
      <c r="BU1461" s="229"/>
      <c r="BV1461" s="229"/>
      <c r="BW1461" s="27"/>
      <c r="BX1461" s="27"/>
      <c r="BY1461" s="23"/>
      <c r="BZ1461" s="23"/>
      <c r="CA1461" s="23"/>
      <c r="CB1461" s="27"/>
      <c r="CC1461" s="78"/>
      <c r="CD1461" s="229"/>
      <c r="CE1461" s="229"/>
      <c r="CF1461" s="23"/>
      <c r="CG1461" s="27"/>
      <c r="CH1461" s="23"/>
      <c r="CI1461" s="23"/>
      <c r="CJ1461" s="23"/>
      <c r="CK1461" s="23"/>
      <c r="CL1461" s="23"/>
      <c r="CM1461" s="23"/>
      <c r="CN1461" s="23"/>
      <c r="CO1461" s="23"/>
      <c r="CP1461" s="26"/>
      <c r="CQ1461" s="23"/>
      <c r="CR1461" s="23"/>
      <c r="CS1461" s="23"/>
      <c r="CT1461" s="23"/>
      <c r="CU1461" s="23"/>
      <c r="CV1461" s="23"/>
      <c r="CW1461" s="23"/>
      <c r="CX1461" s="23"/>
      <c r="CY1461" s="23"/>
      <c r="CZ1461" s="61"/>
      <c r="DA1461" s="23"/>
      <c r="DB1461" s="23"/>
      <c r="DC1461" s="23"/>
      <c r="DD1461" s="23"/>
      <c r="DE1461" s="23"/>
      <c r="DF1461" s="23"/>
      <c r="DG1461" s="79"/>
      <c r="DH1461" s="80"/>
      <c r="DI1461" s="79"/>
      <c r="DJ1461" s="81"/>
      <c r="DK1461" s="47"/>
      <c r="DL1461" s="47"/>
      <c r="DM1461" s="47"/>
      <c r="DN1461" s="23"/>
      <c r="DO1461" s="23"/>
    </row>
    <row r="1462" spans="2:119" ht="15" customHeight="1" x14ac:dyDescent="0.3">
      <c r="B1462" s="5"/>
      <c r="C1462" s="5"/>
      <c r="D1462" s="5"/>
      <c r="E1462" s="23"/>
      <c r="F1462" s="23"/>
      <c r="G1462" s="23"/>
      <c r="H1462" s="23"/>
      <c r="I1462" s="23"/>
      <c r="J1462" s="24"/>
      <c r="K1462" s="23"/>
      <c r="L1462" s="24"/>
      <c r="M1462" s="24"/>
      <c r="N1462" s="23"/>
      <c r="O1462" s="23"/>
      <c r="P1462" s="23"/>
      <c r="Q1462" s="23"/>
      <c r="R1462" s="23"/>
      <c r="S1462" s="23"/>
      <c r="T1462" s="23"/>
      <c r="U1462" s="23"/>
      <c r="V1462" s="23"/>
      <c r="W1462" s="29"/>
      <c r="X1462" s="23"/>
      <c r="Y1462" s="23"/>
      <c r="Z1462" s="23"/>
      <c r="AA1462" s="23"/>
      <c r="AB1462" s="23"/>
      <c r="AC1462" s="23"/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7"/>
      <c r="AV1462" s="27"/>
      <c r="AW1462" s="27"/>
      <c r="AX1462" s="28"/>
      <c r="AY1462" s="28"/>
      <c r="AZ1462" s="28"/>
      <c r="BA1462" s="28"/>
      <c r="BB1462" s="28"/>
      <c r="BC1462" s="28"/>
      <c r="BD1462" s="23"/>
      <c r="BE1462" s="72"/>
      <c r="BF1462" s="72"/>
      <c r="BG1462" s="72"/>
      <c r="BH1462" s="229"/>
      <c r="BI1462" s="229"/>
      <c r="BJ1462" s="27"/>
      <c r="BK1462" s="27"/>
      <c r="BL1462" s="26"/>
      <c r="BM1462" s="27"/>
      <c r="BN1462" s="23"/>
      <c r="BO1462" s="23"/>
      <c r="BP1462" s="23"/>
      <c r="BQ1462" s="23"/>
      <c r="BR1462" s="27"/>
      <c r="BS1462" s="27"/>
      <c r="BT1462" s="78"/>
      <c r="BU1462" s="229"/>
      <c r="BV1462" s="229"/>
      <c r="BW1462" s="27"/>
      <c r="BX1462" s="27"/>
      <c r="BY1462" s="23"/>
      <c r="BZ1462" s="23"/>
      <c r="CA1462" s="23"/>
      <c r="CB1462" s="27"/>
      <c r="CC1462" s="78"/>
      <c r="CD1462" s="229"/>
      <c r="CE1462" s="229"/>
      <c r="CF1462" s="23"/>
      <c r="CG1462" s="27"/>
      <c r="CH1462" s="23"/>
      <c r="CI1462" s="23"/>
      <c r="CJ1462" s="23"/>
      <c r="CK1462" s="23"/>
      <c r="CL1462" s="23"/>
      <c r="CM1462" s="23"/>
      <c r="CN1462" s="23"/>
      <c r="CO1462" s="23"/>
      <c r="CP1462" s="26"/>
      <c r="CQ1462" s="23"/>
      <c r="CR1462" s="23"/>
      <c r="CS1462" s="23"/>
      <c r="CT1462" s="23"/>
      <c r="CU1462" s="23"/>
      <c r="CV1462" s="23"/>
      <c r="CW1462" s="23"/>
      <c r="CX1462" s="23"/>
      <c r="CY1462" s="23"/>
      <c r="CZ1462" s="61"/>
      <c r="DA1462" s="23"/>
      <c r="DB1462" s="23"/>
      <c r="DC1462" s="23"/>
      <c r="DD1462" s="23"/>
      <c r="DE1462" s="23"/>
      <c r="DF1462" s="23"/>
      <c r="DG1462" s="79"/>
      <c r="DH1462" s="80"/>
      <c r="DI1462" s="79"/>
      <c r="DJ1462" s="81"/>
      <c r="DK1462" s="47"/>
      <c r="DL1462" s="47"/>
      <c r="DM1462" s="47"/>
      <c r="DN1462" s="23"/>
      <c r="DO1462" s="23"/>
    </row>
    <row r="1463" spans="2:119" ht="15" customHeight="1" x14ac:dyDescent="0.3">
      <c r="B1463" s="5"/>
      <c r="C1463" s="5"/>
      <c r="D1463" s="5"/>
      <c r="E1463" s="23"/>
      <c r="F1463" s="23"/>
      <c r="G1463" s="23"/>
      <c r="H1463" s="23"/>
      <c r="I1463" s="23"/>
      <c r="J1463" s="24"/>
      <c r="K1463" s="23"/>
      <c r="L1463" s="24"/>
      <c r="M1463" s="24"/>
      <c r="N1463" s="23"/>
      <c r="O1463" s="23"/>
      <c r="P1463" s="23"/>
      <c r="Q1463" s="23"/>
      <c r="R1463" s="23"/>
      <c r="S1463" s="23"/>
      <c r="T1463" s="23"/>
      <c r="U1463" s="23"/>
      <c r="V1463" s="23"/>
      <c r="W1463" s="29"/>
      <c r="X1463" s="23"/>
      <c r="Y1463" s="23"/>
      <c r="Z1463" s="23"/>
      <c r="AA1463" s="23"/>
      <c r="AB1463" s="23"/>
      <c r="AC1463" s="23"/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7"/>
      <c r="AV1463" s="27"/>
      <c r="AW1463" s="27"/>
      <c r="AX1463" s="28"/>
      <c r="AY1463" s="28"/>
      <c r="AZ1463" s="28"/>
      <c r="BA1463" s="28"/>
      <c r="BB1463" s="28"/>
      <c r="BC1463" s="28"/>
      <c r="BD1463" s="23"/>
      <c r="BE1463" s="72"/>
      <c r="BF1463" s="72"/>
      <c r="BG1463" s="72"/>
      <c r="BH1463" s="229"/>
      <c r="BI1463" s="229"/>
      <c r="BJ1463" s="27"/>
      <c r="BK1463" s="27"/>
      <c r="BL1463" s="26"/>
      <c r="BM1463" s="27"/>
      <c r="BN1463" s="23"/>
      <c r="BO1463" s="23"/>
      <c r="BP1463" s="23"/>
      <c r="BQ1463" s="23"/>
      <c r="BR1463" s="27"/>
      <c r="BS1463" s="27"/>
      <c r="BT1463" s="78"/>
      <c r="BU1463" s="229"/>
      <c r="BV1463" s="229"/>
      <c r="BW1463" s="27"/>
      <c r="BX1463" s="27"/>
      <c r="BY1463" s="23"/>
      <c r="BZ1463" s="23"/>
      <c r="CA1463" s="23"/>
      <c r="CB1463" s="27"/>
      <c r="CC1463" s="78"/>
      <c r="CD1463" s="229"/>
      <c r="CE1463" s="229"/>
      <c r="CF1463" s="23"/>
      <c r="CG1463" s="27"/>
      <c r="CH1463" s="23"/>
      <c r="CI1463" s="23"/>
      <c r="CJ1463" s="23"/>
      <c r="CK1463" s="23"/>
      <c r="CL1463" s="84"/>
      <c r="CM1463" s="23"/>
      <c r="CN1463" s="23"/>
      <c r="CO1463" s="23"/>
      <c r="CP1463" s="26"/>
      <c r="CQ1463" s="23"/>
      <c r="CR1463" s="23"/>
      <c r="CS1463" s="23"/>
      <c r="CT1463" s="23"/>
      <c r="CU1463" s="23"/>
      <c r="CV1463" s="23"/>
      <c r="CW1463" s="23"/>
      <c r="CX1463" s="23"/>
      <c r="CY1463" s="23"/>
      <c r="CZ1463" s="61"/>
      <c r="DA1463" s="23"/>
      <c r="DB1463" s="23"/>
      <c r="DC1463" s="23"/>
      <c r="DD1463" s="23"/>
      <c r="DE1463" s="23"/>
      <c r="DF1463" s="23"/>
      <c r="DG1463" s="79"/>
      <c r="DH1463" s="80"/>
      <c r="DI1463" s="79"/>
      <c r="DJ1463" s="81"/>
      <c r="DK1463" s="47"/>
      <c r="DL1463" s="47"/>
      <c r="DM1463" s="47"/>
      <c r="DN1463" s="23"/>
      <c r="DO1463" s="23"/>
    </row>
    <row r="1464" spans="2:119" ht="15" customHeight="1" x14ac:dyDescent="0.3">
      <c r="B1464" s="5"/>
      <c r="C1464" s="5"/>
      <c r="D1464" s="5"/>
      <c r="E1464" s="23"/>
      <c r="F1464" s="23"/>
      <c r="G1464" s="23"/>
      <c r="H1464" s="23"/>
      <c r="I1464" s="23"/>
      <c r="J1464" s="24"/>
      <c r="K1464" s="23"/>
      <c r="L1464" s="24"/>
      <c r="M1464" s="24"/>
      <c r="N1464" s="23"/>
      <c r="O1464" s="23"/>
      <c r="P1464" s="23"/>
      <c r="Q1464" s="23"/>
      <c r="R1464" s="23"/>
      <c r="S1464" s="23"/>
      <c r="T1464" s="23"/>
      <c r="U1464" s="23"/>
      <c r="V1464" s="23"/>
      <c r="W1464" s="29"/>
      <c r="X1464" s="23"/>
      <c r="Y1464" s="23"/>
      <c r="Z1464" s="23"/>
      <c r="AA1464" s="23"/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7"/>
      <c r="AV1464" s="27"/>
      <c r="AW1464" s="27"/>
      <c r="AX1464" s="28"/>
      <c r="AY1464" s="28"/>
      <c r="AZ1464" s="28"/>
      <c r="BA1464" s="28"/>
      <c r="BB1464" s="28"/>
      <c r="BC1464" s="28"/>
      <c r="BD1464" s="23"/>
      <c r="BE1464" s="72"/>
      <c r="BF1464" s="72"/>
      <c r="BG1464" s="72"/>
      <c r="BH1464" s="229"/>
      <c r="BI1464" s="229"/>
      <c r="BJ1464" s="27"/>
      <c r="BK1464" s="27"/>
      <c r="BL1464" s="26"/>
      <c r="BM1464" s="27"/>
      <c r="BN1464" s="23"/>
      <c r="BO1464" s="23"/>
      <c r="BP1464" s="23"/>
      <c r="BQ1464" s="23"/>
      <c r="BR1464" s="27"/>
      <c r="BS1464" s="27"/>
      <c r="BT1464" s="78"/>
      <c r="BU1464" s="229"/>
      <c r="BV1464" s="229"/>
      <c r="BW1464" s="27"/>
      <c r="BX1464" s="27"/>
      <c r="BY1464" s="23"/>
      <c r="BZ1464" s="23"/>
      <c r="CA1464" s="23"/>
      <c r="CB1464" s="27"/>
      <c r="CC1464" s="78"/>
      <c r="CD1464" s="229"/>
      <c r="CE1464" s="229"/>
      <c r="CF1464" s="23"/>
      <c r="CG1464" s="27"/>
      <c r="CH1464" s="23"/>
      <c r="CI1464" s="23"/>
      <c r="CJ1464" s="23"/>
      <c r="CK1464" s="23"/>
      <c r="CL1464" s="23"/>
      <c r="CM1464" s="23"/>
      <c r="CN1464" s="23"/>
      <c r="CO1464" s="23"/>
      <c r="CP1464" s="26"/>
      <c r="CQ1464" s="23"/>
      <c r="CR1464" s="23"/>
      <c r="CS1464" s="23"/>
      <c r="CT1464" s="23"/>
      <c r="CU1464" s="23"/>
      <c r="CV1464" s="23"/>
      <c r="CW1464" s="23"/>
      <c r="CX1464" s="23"/>
      <c r="CY1464" s="23"/>
      <c r="CZ1464" s="61"/>
      <c r="DA1464" s="23"/>
      <c r="DB1464" s="23"/>
      <c r="DC1464" s="23"/>
      <c r="DD1464" s="23"/>
      <c r="DE1464" s="23"/>
      <c r="DF1464" s="23"/>
      <c r="DG1464" s="79"/>
      <c r="DH1464" s="80"/>
      <c r="DI1464" s="79"/>
      <c r="DJ1464" s="81"/>
      <c r="DK1464" s="47"/>
      <c r="DL1464" s="47"/>
      <c r="DM1464" s="47"/>
      <c r="DN1464" s="23"/>
      <c r="DO1464" s="23"/>
    </row>
    <row r="1465" spans="2:119" ht="15" customHeight="1" x14ac:dyDescent="0.3">
      <c r="B1465" s="5"/>
      <c r="C1465" s="5"/>
      <c r="D1465" s="5"/>
      <c r="E1465" s="23"/>
      <c r="F1465" s="23"/>
      <c r="G1465" s="23"/>
      <c r="H1465" s="23"/>
      <c r="I1465" s="23"/>
      <c r="J1465" s="24"/>
      <c r="K1465" s="23"/>
      <c r="L1465" s="24"/>
      <c r="M1465" s="24"/>
      <c r="N1465" s="23"/>
      <c r="O1465" s="23"/>
      <c r="P1465" s="23"/>
      <c r="Q1465" s="23"/>
      <c r="R1465" s="23"/>
      <c r="S1465" s="23"/>
      <c r="T1465" s="23"/>
      <c r="U1465" s="23"/>
      <c r="V1465" s="23"/>
      <c r="W1465" s="29"/>
      <c r="X1465" s="23"/>
      <c r="Y1465" s="23"/>
      <c r="Z1465" s="23"/>
      <c r="AA1465" s="23"/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7"/>
      <c r="AV1465" s="27"/>
      <c r="AW1465" s="27"/>
      <c r="AX1465" s="28"/>
      <c r="AY1465" s="28"/>
      <c r="AZ1465" s="28"/>
      <c r="BA1465" s="28"/>
      <c r="BB1465" s="28"/>
      <c r="BC1465" s="28"/>
      <c r="BD1465" s="23"/>
      <c r="BE1465" s="72"/>
      <c r="BF1465" s="72"/>
      <c r="BG1465" s="72"/>
      <c r="BH1465" s="229"/>
      <c r="BI1465" s="229"/>
      <c r="BJ1465" s="27"/>
      <c r="BK1465" s="27"/>
      <c r="BL1465" s="26"/>
      <c r="BM1465" s="27"/>
      <c r="BN1465" s="23"/>
      <c r="BO1465" s="23"/>
      <c r="BP1465" s="23"/>
      <c r="BQ1465" s="23"/>
      <c r="BR1465" s="27"/>
      <c r="BS1465" s="27"/>
      <c r="BT1465" s="78"/>
      <c r="BU1465" s="229"/>
      <c r="BV1465" s="229"/>
      <c r="BW1465" s="27"/>
      <c r="BX1465" s="27"/>
      <c r="BY1465" s="23"/>
      <c r="BZ1465" s="23"/>
      <c r="CA1465" s="23"/>
      <c r="CB1465" s="27"/>
      <c r="CC1465" s="78"/>
      <c r="CD1465" s="229"/>
      <c r="CE1465" s="229"/>
      <c r="CF1465" s="23"/>
      <c r="CG1465" s="27"/>
      <c r="CH1465" s="23"/>
      <c r="CI1465" s="23"/>
      <c r="CJ1465" s="23"/>
      <c r="CK1465" s="23"/>
      <c r="CL1465" s="23"/>
      <c r="CM1465" s="23"/>
      <c r="CN1465" s="23"/>
      <c r="CO1465" s="23"/>
      <c r="CP1465" s="26"/>
      <c r="CQ1465" s="23"/>
      <c r="CR1465" s="23"/>
      <c r="CS1465" s="23"/>
      <c r="CT1465" s="23"/>
      <c r="CU1465" s="23"/>
      <c r="CV1465" s="23"/>
      <c r="CW1465" s="23"/>
      <c r="CX1465" s="23"/>
      <c r="CY1465" s="23"/>
      <c r="CZ1465" s="61"/>
      <c r="DA1465" s="23"/>
      <c r="DB1465" s="23"/>
      <c r="DC1465" s="23"/>
      <c r="DD1465" s="23"/>
      <c r="DE1465" s="23"/>
      <c r="DF1465" s="23"/>
      <c r="DG1465" s="79"/>
      <c r="DH1465" s="80"/>
      <c r="DI1465" s="79"/>
      <c r="DJ1465" s="81"/>
      <c r="DK1465" s="47"/>
      <c r="DL1465" s="47"/>
      <c r="DM1465" s="47"/>
      <c r="DN1465" s="23"/>
      <c r="DO1465" s="23"/>
    </row>
    <row r="1466" spans="2:119" ht="15" customHeight="1" x14ac:dyDescent="0.3">
      <c r="B1466" s="5"/>
      <c r="C1466" s="5"/>
      <c r="D1466" s="5"/>
      <c r="E1466" s="23"/>
      <c r="F1466" s="23"/>
      <c r="G1466" s="23"/>
      <c r="H1466" s="23"/>
      <c r="I1466" s="23"/>
      <c r="J1466" s="24"/>
      <c r="K1466" s="23"/>
      <c r="L1466" s="24"/>
      <c r="M1466" s="24"/>
      <c r="N1466" s="23"/>
      <c r="O1466" s="23"/>
      <c r="P1466" s="23"/>
      <c r="Q1466" s="23"/>
      <c r="R1466" s="23"/>
      <c r="S1466" s="23"/>
      <c r="T1466" s="23"/>
      <c r="U1466" s="23"/>
      <c r="V1466" s="23"/>
      <c r="W1466" s="29"/>
      <c r="X1466" s="23"/>
      <c r="Y1466" s="23"/>
      <c r="Z1466" s="23"/>
      <c r="AA1466" s="23"/>
      <c r="AB1466" s="23"/>
      <c r="AC1466" s="23"/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7"/>
      <c r="AV1466" s="27"/>
      <c r="AW1466" s="27"/>
      <c r="AX1466" s="28"/>
      <c r="AY1466" s="28"/>
      <c r="AZ1466" s="28"/>
      <c r="BA1466" s="28"/>
      <c r="BB1466" s="28"/>
      <c r="BC1466" s="28"/>
      <c r="BD1466" s="23"/>
      <c r="BE1466" s="72"/>
      <c r="BF1466" s="72"/>
      <c r="BG1466" s="72"/>
      <c r="BH1466" s="229"/>
      <c r="BI1466" s="229"/>
      <c r="BJ1466" s="27"/>
      <c r="BK1466" s="27"/>
      <c r="BL1466" s="26"/>
      <c r="BM1466" s="27"/>
      <c r="BN1466" s="23"/>
      <c r="BO1466" s="23"/>
      <c r="BP1466" s="23"/>
      <c r="BQ1466" s="23"/>
      <c r="BR1466" s="27"/>
      <c r="BS1466" s="27"/>
      <c r="BT1466" s="78"/>
      <c r="BU1466" s="229"/>
      <c r="BV1466" s="229"/>
      <c r="BW1466" s="27"/>
      <c r="BX1466" s="27"/>
      <c r="BY1466" s="23"/>
      <c r="BZ1466" s="23"/>
      <c r="CA1466" s="23"/>
      <c r="CB1466" s="27"/>
      <c r="CC1466" s="78"/>
      <c r="CD1466" s="229"/>
      <c r="CE1466" s="229"/>
      <c r="CF1466" s="23"/>
      <c r="CG1466" s="27"/>
      <c r="CH1466" s="23"/>
      <c r="CI1466" s="23"/>
      <c r="CJ1466" s="23"/>
      <c r="CK1466" s="23"/>
      <c r="CL1466" s="84"/>
      <c r="CM1466" s="23"/>
      <c r="CN1466" s="23"/>
      <c r="CO1466" s="23"/>
      <c r="CP1466" s="26"/>
      <c r="CQ1466" s="23"/>
      <c r="CR1466" s="23"/>
      <c r="CS1466" s="23"/>
      <c r="CT1466" s="23"/>
      <c r="CU1466" s="23"/>
      <c r="CV1466" s="23"/>
      <c r="CW1466" s="23"/>
      <c r="CX1466" s="23"/>
      <c r="CY1466" s="23"/>
      <c r="CZ1466" s="61"/>
      <c r="DA1466" s="23"/>
      <c r="DB1466" s="23"/>
      <c r="DC1466" s="23"/>
      <c r="DD1466" s="23"/>
      <c r="DE1466" s="23"/>
      <c r="DF1466" s="23"/>
      <c r="DG1466" s="79"/>
      <c r="DH1466" s="80"/>
      <c r="DI1466" s="79"/>
      <c r="DJ1466" s="81"/>
      <c r="DK1466" s="47"/>
      <c r="DL1466" s="47"/>
      <c r="DM1466" s="47"/>
      <c r="DN1466" s="23"/>
      <c r="DO1466" s="23"/>
    </row>
    <row r="1467" spans="2:119" ht="15" customHeight="1" x14ac:dyDescent="0.3">
      <c r="B1467" s="5"/>
      <c r="C1467" s="5"/>
      <c r="D1467" s="5"/>
      <c r="E1467" s="23"/>
      <c r="F1467" s="23"/>
      <c r="G1467" s="23"/>
      <c r="H1467" s="23"/>
      <c r="I1467" s="23"/>
      <c r="J1467" s="24"/>
      <c r="K1467" s="23"/>
      <c r="L1467" s="24"/>
      <c r="M1467" s="24"/>
      <c r="N1467" s="23"/>
      <c r="O1467" s="23"/>
      <c r="P1467" s="23"/>
      <c r="Q1467" s="23"/>
      <c r="R1467" s="23"/>
      <c r="S1467" s="23"/>
      <c r="T1467" s="23"/>
      <c r="U1467" s="23"/>
      <c r="V1467" s="23"/>
      <c r="W1467" s="29"/>
      <c r="X1467" s="23"/>
      <c r="Y1467" s="23"/>
      <c r="Z1467" s="23"/>
      <c r="AA1467" s="23"/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7"/>
      <c r="AV1467" s="27"/>
      <c r="AW1467" s="27"/>
      <c r="AX1467" s="28"/>
      <c r="AY1467" s="28"/>
      <c r="AZ1467" s="28"/>
      <c r="BA1467" s="28"/>
      <c r="BB1467" s="28"/>
      <c r="BC1467" s="28"/>
      <c r="BD1467" s="23"/>
      <c r="BE1467" s="72"/>
      <c r="BF1467" s="72"/>
      <c r="BG1467" s="72"/>
      <c r="BH1467" s="229"/>
      <c r="BI1467" s="229"/>
      <c r="BJ1467" s="27"/>
      <c r="BK1467" s="27"/>
      <c r="BL1467" s="26"/>
      <c r="BM1467" s="27"/>
      <c r="BN1467" s="23"/>
      <c r="BO1467" s="23"/>
      <c r="BP1467" s="23"/>
      <c r="BQ1467" s="23"/>
      <c r="BR1467" s="27"/>
      <c r="BS1467" s="27"/>
      <c r="BT1467" s="78"/>
      <c r="BU1467" s="229"/>
      <c r="BV1467" s="229"/>
      <c r="BW1467" s="27"/>
      <c r="BX1467" s="27"/>
      <c r="BY1467" s="23"/>
      <c r="BZ1467" s="23"/>
      <c r="CA1467" s="23"/>
      <c r="CB1467" s="27"/>
      <c r="CC1467" s="78"/>
      <c r="CD1467" s="229"/>
      <c r="CE1467" s="229"/>
      <c r="CF1467" s="23"/>
      <c r="CG1467" s="27"/>
      <c r="CH1467" s="23"/>
      <c r="CI1467" s="23"/>
      <c r="CJ1467" s="23"/>
      <c r="CK1467" s="23"/>
      <c r="CL1467" s="23"/>
      <c r="CM1467" s="23"/>
      <c r="CN1467" s="23"/>
      <c r="CO1467" s="23"/>
      <c r="CP1467" s="26"/>
      <c r="CQ1467" s="23"/>
      <c r="CR1467" s="23"/>
      <c r="CS1467" s="23"/>
      <c r="CT1467" s="23"/>
      <c r="CU1467" s="23"/>
      <c r="CV1467" s="23"/>
      <c r="CW1467" s="23"/>
      <c r="CX1467" s="23"/>
      <c r="CY1467" s="23"/>
      <c r="CZ1467" s="61"/>
      <c r="DA1467" s="23"/>
      <c r="DB1467" s="23"/>
      <c r="DC1467" s="23"/>
      <c r="DD1467" s="23"/>
      <c r="DE1467" s="23"/>
      <c r="DF1467" s="23"/>
      <c r="DG1467" s="79"/>
      <c r="DH1467" s="80"/>
      <c r="DI1467" s="79"/>
      <c r="DJ1467" s="81"/>
      <c r="DK1467" s="47"/>
      <c r="DL1467" s="47"/>
      <c r="DM1467" s="47"/>
      <c r="DN1467" s="23"/>
      <c r="DO1467" s="23"/>
    </row>
    <row r="1468" spans="2:119" ht="15" customHeight="1" x14ac:dyDescent="0.3">
      <c r="B1468" s="5"/>
      <c r="C1468" s="5"/>
      <c r="D1468" s="5"/>
      <c r="E1468" s="23"/>
      <c r="F1468" s="23"/>
      <c r="G1468" s="23"/>
      <c r="H1468" s="23"/>
      <c r="I1468" s="23"/>
      <c r="J1468" s="24"/>
      <c r="K1468" s="23"/>
      <c r="L1468" s="24"/>
      <c r="M1468" s="24"/>
      <c r="N1468" s="23"/>
      <c r="O1468" s="23"/>
      <c r="P1468" s="23"/>
      <c r="Q1468" s="23"/>
      <c r="R1468" s="23"/>
      <c r="S1468" s="23"/>
      <c r="T1468" s="23"/>
      <c r="U1468" s="23"/>
      <c r="V1468" s="23"/>
      <c r="W1468" s="29"/>
      <c r="X1468" s="23"/>
      <c r="Y1468" s="23"/>
      <c r="Z1468" s="23"/>
      <c r="AA1468" s="23"/>
      <c r="AB1468" s="23"/>
      <c r="AC1468" s="23"/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7"/>
      <c r="AV1468" s="27"/>
      <c r="AW1468" s="27"/>
      <c r="AX1468" s="28"/>
      <c r="AY1468" s="28"/>
      <c r="AZ1468" s="28"/>
      <c r="BA1468" s="28"/>
      <c r="BB1468" s="28"/>
      <c r="BC1468" s="28"/>
      <c r="BD1468" s="23"/>
      <c r="BE1468" s="72"/>
      <c r="BF1468" s="72"/>
      <c r="BG1468" s="72"/>
      <c r="BH1468" s="229"/>
      <c r="BI1468" s="229"/>
      <c r="BJ1468" s="27"/>
      <c r="BK1468" s="27"/>
      <c r="BL1468" s="26"/>
      <c r="BM1468" s="27"/>
      <c r="BN1468" s="23"/>
      <c r="BO1468" s="23"/>
      <c r="BP1468" s="23"/>
      <c r="BQ1468" s="23"/>
      <c r="BR1468" s="27"/>
      <c r="BS1468" s="27"/>
      <c r="BT1468" s="78"/>
      <c r="BU1468" s="229"/>
      <c r="BV1468" s="229"/>
      <c r="BW1468" s="27"/>
      <c r="BX1468" s="27"/>
      <c r="BY1468" s="23"/>
      <c r="BZ1468" s="23"/>
      <c r="CA1468" s="23"/>
      <c r="CB1468" s="27"/>
      <c r="CC1468" s="78"/>
      <c r="CD1468" s="229"/>
      <c r="CE1468" s="229"/>
      <c r="CF1468" s="23"/>
      <c r="CG1468" s="27"/>
      <c r="CH1468" s="23"/>
      <c r="CI1468" s="23"/>
      <c r="CJ1468" s="23"/>
      <c r="CK1468" s="23"/>
      <c r="CL1468" s="23"/>
      <c r="CM1468" s="23"/>
      <c r="CN1468" s="23"/>
      <c r="CO1468" s="23"/>
      <c r="CP1468" s="26"/>
      <c r="CQ1468" s="23"/>
      <c r="CR1468" s="23"/>
      <c r="CS1468" s="23"/>
      <c r="CT1468" s="23"/>
      <c r="CU1468" s="23"/>
      <c r="CV1468" s="23"/>
      <c r="CW1468" s="23"/>
      <c r="CX1468" s="23"/>
      <c r="CY1468" s="23"/>
      <c r="CZ1468" s="61"/>
      <c r="DA1468" s="23"/>
      <c r="DB1468" s="23"/>
      <c r="DC1468" s="23"/>
      <c r="DD1468" s="23"/>
      <c r="DE1468" s="23"/>
      <c r="DF1468" s="23"/>
      <c r="DG1468" s="79"/>
      <c r="DH1468" s="80"/>
      <c r="DI1468" s="79"/>
      <c r="DJ1468" s="81"/>
      <c r="DK1468" s="47"/>
      <c r="DL1468" s="47"/>
      <c r="DM1468" s="47"/>
      <c r="DN1468" s="23"/>
      <c r="DO1468" s="23"/>
    </row>
    <row r="1469" spans="2:119" ht="15" customHeight="1" x14ac:dyDescent="0.3">
      <c r="B1469" s="5"/>
      <c r="C1469" s="5"/>
      <c r="D1469" s="5"/>
      <c r="E1469" s="23"/>
      <c r="F1469" s="23"/>
      <c r="G1469" s="23"/>
      <c r="H1469" s="23"/>
      <c r="I1469" s="23"/>
      <c r="J1469" s="24"/>
      <c r="K1469" s="23"/>
      <c r="L1469" s="24"/>
      <c r="M1469" s="24"/>
      <c r="N1469" s="23"/>
      <c r="O1469" s="23"/>
      <c r="P1469" s="23"/>
      <c r="Q1469" s="23"/>
      <c r="R1469" s="23"/>
      <c r="S1469" s="23"/>
      <c r="T1469" s="23"/>
      <c r="U1469" s="23"/>
      <c r="V1469" s="23"/>
      <c r="W1469" s="29"/>
      <c r="X1469" s="23"/>
      <c r="Y1469" s="23"/>
      <c r="Z1469" s="23"/>
      <c r="AA1469" s="23"/>
      <c r="AB1469" s="23"/>
      <c r="AC1469" s="23"/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7"/>
      <c r="AV1469" s="27"/>
      <c r="AW1469" s="27"/>
      <c r="AX1469" s="28"/>
      <c r="AY1469" s="28"/>
      <c r="AZ1469" s="28"/>
      <c r="BA1469" s="28"/>
      <c r="BB1469" s="28"/>
      <c r="BC1469" s="28"/>
      <c r="BD1469" s="23"/>
      <c r="BE1469" s="72"/>
      <c r="BF1469" s="72"/>
      <c r="BG1469" s="72"/>
      <c r="BH1469" s="229"/>
      <c r="BI1469" s="229"/>
      <c r="BJ1469" s="27"/>
      <c r="BK1469" s="27"/>
      <c r="BL1469" s="26"/>
      <c r="BM1469" s="27"/>
      <c r="BN1469" s="23"/>
      <c r="BO1469" s="23"/>
      <c r="BP1469" s="23"/>
      <c r="BQ1469" s="23"/>
      <c r="BR1469" s="27"/>
      <c r="BS1469" s="27"/>
      <c r="BT1469" s="78"/>
      <c r="BU1469" s="229"/>
      <c r="BV1469" s="229"/>
      <c r="BW1469" s="27"/>
      <c r="BX1469" s="27"/>
      <c r="BY1469" s="23"/>
      <c r="BZ1469" s="23"/>
      <c r="CA1469" s="23"/>
      <c r="CB1469" s="27"/>
      <c r="CC1469" s="78"/>
      <c r="CD1469" s="229"/>
      <c r="CE1469" s="229"/>
      <c r="CF1469" s="23"/>
      <c r="CG1469" s="27"/>
      <c r="CH1469" s="23"/>
      <c r="CI1469" s="23"/>
      <c r="CJ1469" s="23"/>
      <c r="CK1469" s="23"/>
      <c r="CL1469" s="23"/>
      <c r="CM1469" s="23"/>
      <c r="CN1469" s="23"/>
      <c r="CO1469" s="23"/>
      <c r="CP1469" s="26"/>
      <c r="CQ1469" s="23"/>
      <c r="CR1469" s="23"/>
      <c r="CS1469" s="23"/>
      <c r="CT1469" s="23"/>
      <c r="CU1469" s="23"/>
      <c r="CV1469" s="23"/>
      <c r="CW1469" s="23"/>
      <c r="CX1469" s="23"/>
      <c r="CY1469" s="23"/>
      <c r="CZ1469" s="61"/>
      <c r="DA1469" s="23"/>
      <c r="DB1469" s="23"/>
      <c r="DC1469" s="23"/>
      <c r="DD1469" s="23"/>
      <c r="DE1469" s="23"/>
      <c r="DF1469" s="23"/>
      <c r="DG1469" s="79"/>
      <c r="DH1469" s="80"/>
      <c r="DI1469" s="79"/>
      <c r="DJ1469" s="81"/>
      <c r="DK1469" s="47"/>
      <c r="DL1469" s="47"/>
      <c r="DM1469" s="47"/>
      <c r="DN1469" s="23"/>
      <c r="DO1469" s="23"/>
    </row>
    <row r="1470" spans="2:119" ht="15" customHeight="1" x14ac:dyDescent="0.3">
      <c r="B1470" s="5"/>
      <c r="C1470" s="5"/>
      <c r="D1470" s="5"/>
      <c r="E1470" s="23"/>
      <c r="F1470" s="23"/>
      <c r="G1470" s="23"/>
      <c r="H1470" s="23"/>
      <c r="I1470" s="23"/>
      <c r="J1470" s="24"/>
      <c r="K1470" s="23"/>
      <c r="L1470" s="24"/>
      <c r="M1470" s="24"/>
      <c r="N1470" s="23"/>
      <c r="O1470" s="23"/>
      <c r="P1470" s="23"/>
      <c r="Q1470" s="23"/>
      <c r="R1470" s="23"/>
      <c r="S1470" s="23"/>
      <c r="T1470" s="23"/>
      <c r="U1470" s="23"/>
      <c r="V1470" s="23"/>
      <c r="W1470" s="29"/>
      <c r="X1470" s="23"/>
      <c r="Y1470" s="23"/>
      <c r="Z1470" s="23"/>
      <c r="AA1470" s="23"/>
      <c r="AB1470" s="23"/>
      <c r="AC1470" s="23"/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7"/>
      <c r="AV1470" s="27"/>
      <c r="AW1470" s="27"/>
      <c r="AX1470" s="28"/>
      <c r="AY1470" s="28"/>
      <c r="AZ1470" s="28"/>
      <c r="BA1470" s="28"/>
      <c r="BB1470" s="28"/>
      <c r="BC1470" s="28"/>
      <c r="BD1470" s="23"/>
      <c r="BE1470" s="72"/>
      <c r="BF1470" s="72"/>
      <c r="BG1470" s="72"/>
      <c r="BH1470" s="229"/>
      <c r="BI1470" s="229"/>
      <c r="BJ1470" s="27"/>
      <c r="BK1470" s="27"/>
      <c r="BL1470" s="26"/>
      <c r="BM1470" s="27"/>
      <c r="BN1470" s="23"/>
      <c r="BO1470" s="23"/>
      <c r="BP1470" s="23"/>
      <c r="BQ1470" s="23"/>
      <c r="BR1470" s="27"/>
      <c r="BS1470" s="27"/>
      <c r="BT1470" s="78"/>
      <c r="BU1470" s="229"/>
      <c r="BV1470" s="229"/>
      <c r="BW1470" s="27"/>
      <c r="BX1470" s="27"/>
      <c r="BY1470" s="23"/>
      <c r="BZ1470" s="23"/>
      <c r="CA1470" s="23"/>
      <c r="CB1470" s="27"/>
      <c r="CC1470" s="78"/>
      <c r="CD1470" s="229"/>
      <c r="CE1470" s="229"/>
      <c r="CF1470" s="23"/>
      <c r="CG1470" s="27"/>
      <c r="CH1470" s="23"/>
      <c r="CI1470" s="23"/>
      <c r="CJ1470" s="23"/>
      <c r="CK1470" s="23"/>
      <c r="CL1470" s="23"/>
      <c r="CM1470" s="23"/>
      <c r="CN1470" s="23"/>
      <c r="CO1470" s="23"/>
      <c r="CP1470" s="26"/>
      <c r="CQ1470" s="23"/>
      <c r="CR1470" s="23"/>
      <c r="CS1470" s="23"/>
      <c r="CT1470" s="23"/>
      <c r="CU1470" s="23"/>
      <c r="CV1470" s="23"/>
      <c r="CW1470" s="23"/>
      <c r="CX1470" s="23"/>
      <c r="CY1470" s="23"/>
      <c r="CZ1470" s="61"/>
      <c r="DA1470" s="23"/>
      <c r="DB1470" s="23"/>
      <c r="DC1470" s="23"/>
      <c r="DD1470" s="23"/>
      <c r="DE1470" s="23"/>
      <c r="DF1470" s="23"/>
      <c r="DG1470" s="79"/>
      <c r="DH1470" s="80"/>
      <c r="DI1470" s="79"/>
      <c r="DJ1470" s="81"/>
      <c r="DK1470" s="47"/>
      <c r="DL1470" s="47"/>
      <c r="DM1470" s="47"/>
      <c r="DN1470" s="23"/>
      <c r="DO1470" s="23"/>
    </row>
    <row r="1471" spans="2:119" ht="15" customHeight="1" x14ac:dyDescent="0.3">
      <c r="B1471" s="5"/>
      <c r="C1471" s="5"/>
      <c r="D1471" s="5"/>
      <c r="E1471" s="23"/>
      <c r="F1471" s="23"/>
      <c r="G1471" s="23"/>
      <c r="H1471" s="23"/>
      <c r="I1471" s="23"/>
      <c r="J1471" s="24"/>
      <c r="K1471" s="23"/>
      <c r="L1471" s="24"/>
      <c r="M1471" s="24"/>
      <c r="N1471" s="23"/>
      <c r="O1471" s="23"/>
      <c r="P1471" s="23"/>
      <c r="Q1471" s="23"/>
      <c r="R1471" s="23"/>
      <c r="S1471" s="23"/>
      <c r="T1471" s="23"/>
      <c r="U1471" s="23"/>
      <c r="V1471" s="23"/>
      <c r="W1471" s="29"/>
      <c r="X1471" s="23"/>
      <c r="Y1471" s="23"/>
      <c r="Z1471" s="23"/>
      <c r="AA1471" s="23"/>
      <c r="AB1471" s="23"/>
      <c r="AC1471" s="23"/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7"/>
      <c r="AV1471" s="27"/>
      <c r="AW1471" s="27"/>
      <c r="AX1471" s="28"/>
      <c r="AY1471" s="28"/>
      <c r="AZ1471" s="28"/>
      <c r="BA1471" s="28"/>
      <c r="BB1471" s="28"/>
      <c r="BC1471" s="28"/>
      <c r="BD1471" s="23"/>
      <c r="BE1471" s="72"/>
      <c r="BF1471" s="72"/>
      <c r="BG1471" s="72"/>
      <c r="BH1471" s="229"/>
      <c r="BI1471" s="229"/>
      <c r="BJ1471" s="27"/>
      <c r="BK1471" s="27"/>
      <c r="BL1471" s="26"/>
      <c r="BM1471" s="27"/>
      <c r="BN1471" s="23"/>
      <c r="BO1471" s="23"/>
      <c r="BP1471" s="23"/>
      <c r="BQ1471" s="23"/>
      <c r="BR1471" s="27"/>
      <c r="BS1471" s="27"/>
      <c r="BT1471" s="78"/>
      <c r="BU1471" s="229"/>
      <c r="BV1471" s="229"/>
      <c r="BW1471" s="27"/>
      <c r="BX1471" s="27"/>
      <c r="BY1471" s="23"/>
      <c r="BZ1471" s="23"/>
      <c r="CA1471" s="23"/>
      <c r="CB1471" s="27"/>
      <c r="CC1471" s="78"/>
      <c r="CD1471" s="229"/>
      <c r="CE1471" s="229"/>
      <c r="CF1471" s="23"/>
      <c r="CG1471" s="27"/>
      <c r="CH1471" s="23"/>
      <c r="CI1471" s="23"/>
      <c r="CJ1471" s="23"/>
      <c r="CK1471" s="23"/>
      <c r="CL1471" s="23"/>
      <c r="CM1471" s="23"/>
      <c r="CN1471" s="23"/>
      <c r="CO1471" s="23"/>
      <c r="CP1471" s="26"/>
      <c r="CQ1471" s="23"/>
      <c r="CR1471" s="23"/>
      <c r="CS1471" s="23"/>
      <c r="CT1471" s="23"/>
      <c r="CU1471" s="23"/>
      <c r="CV1471" s="23"/>
      <c r="CW1471" s="23"/>
      <c r="CX1471" s="23"/>
      <c r="CY1471" s="23"/>
      <c r="CZ1471" s="61"/>
      <c r="DA1471" s="23"/>
      <c r="DB1471" s="23"/>
      <c r="DC1471" s="23"/>
      <c r="DD1471" s="23"/>
      <c r="DE1471" s="23"/>
      <c r="DF1471" s="23"/>
      <c r="DG1471" s="79"/>
      <c r="DH1471" s="80"/>
      <c r="DI1471" s="79"/>
      <c r="DJ1471" s="81"/>
      <c r="DK1471" s="47"/>
      <c r="DL1471" s="47"/>
      <c r="DM1471" s="47"/>
      <c r="DN1471" s="23"/>
      <c r="DO1471" s="23"/>
    </row>
    <row r="1472" spans="2:119" ht="15" customHeight="1" x14ac:dyDescent="0.3">
      <c r="B1472" s="5"/>
      <c r="C1472" s="5"/>
      <c r="D1472" s="5"/>
      <c r="E1472" s="23"/>
      <c r="F1472" s="23"/>
      <c r="G1472" s="23"/>
      <c r="H1472" s="23"/>
      <c r="I1472" s="23"/>
      <c r="J1472" s="24"/>
      <c r="K1472" s="23"/>
      <c r="L1472" s="24"/>
      <c r="M1472" s="24"/>
      <c r="N1472" s="23"/>
      <c r="O1472" s="23"/>
      <c r="P1472" s="23"/>
      <c r="Q1472" s="23"/>
      <c r="R1472" s="23"/>
      <c r="S1472" s="23"/>
      <c r="T1472" s="23"/>
      <c r="U1472" s="23"/>
      <c r="V1472" s="23"/>
      <c r="W1472" s="29"/>
      <c r="X1472" s="23"/>
      <c r="Y1472" s="23"/>
      <c r="Z1472" s="23"/>
      <c r="AA1472" s="23"/>
      <c r="AB1472" s="23"/>
      <c r="AC1472" s="23"/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7"/>
      <c r="AV1472" s="27"/>
      <c r="AW1472" s="27"/>
      <c r="AX1472" s="28"/>
      <c r="AY1472" s="28"/>
      <c r="AZ1472" s="28"/>
      <c r="BA1472" s="28"/>
      <c r="BB1472" s="28"/>
      <c r="BC1472" s="28"/>
      <c r="BD1472" s="23"/>
      <c r="BE1472" s="72"/>
      <c r="BF1472" s="72"/>
      <c r="BG1472" s="72"/>
      <c r="BH1472" s="229"/>
      <c r="BI1472" s="229"/>
      <c r="BJ1472" s="27"/>
      <c r="BK1472" s="27"/>
      <c r="BL1472" s="26"/>
      <c r="BM1472" s="27"/>
      <c r="BN1472" s="23"/>
      <c r="BO1472" s="23"/>
      <c r="BP1472" s="23"/>
      <c r="BQ1472" s="23"/>
      <c r="BR1472" s="27"/>
      <c r="BS1472" s="27"/>
      <c r="BT1472" s="78"/>
      <c r="BU1472" s="229"/>
      <c r="BV1472" s="229"/>
      <c r="BW1472" s="27"/>
      <c r="BX1472" s="27"/>
      <c r="BY1472" s="23"/>
      <c r="BZ1472" s="23"/>
      <c r="CA1472" s="23"/>
      <c r="CB1472" s="27"/>
      <c r="CC1472" s="78"/>
      <c r="CD1472" s="229"/>
      <c r="CE1472" s="229"/>
      <c r="CF1472" s="23"/>
      <c r="CG1472" s="27"/>
      <c r="CH1472" s="23"/>
      <c r="CI1472" s="23"/>
      <c r="CJ1472" s="23"/>
      <c r="CK1472" s="23"/>
      <c r="CL1472" s="23"/>
      <c r="CM1472" s="23"/>
      <c r="CN1472" s="23"/>
      <c r="CO1472" s="23"/>
      <c r="CP1472" s="26"/>
      <c r="CQ1472" s="23"/>
      <c r="CR1472" s="23"/>
      <c r="CS1472" s="23"/>
      <c r="CT1472" s="23"/>
      <c r="CU1472" s="23"/>
      <c r="CV1472" s="23"/>
      <c r="CW1472" s="23"/>
      <c r="CX1472" s="23"/>
      <c r="CY1472" s="23"/>
      <c r="CZ1472" s="61"/>
      <c r="DA1472" s="23"/>
      <c r="DB1472" s="23"/>
      <c r="DC1472" s="23"/>
      <c r="DD1472" s="23"/>
      <c r="DE1472" s="23"/>
      <c r="DF1472" s="23"/>
      <c r="DG1472" s="79"/>
      <c r="DH1472" s="80"/>
      <c r="DI1472" s="79"/>
      <c r="DJ1472" s="81"/>
      <c r="DK1472" s="47"/>
      <c r="DL1472" s="47"/>
      <c r="DM1472" s="47"/>
      <c r="DN1472" s="23"/>
      <c r="DO1472" s="23"/>
    </row>
    <row r="1473" spans="2:119" ht="15" customHeight="1" x14ac:dyDescent="0.3">
      <c r="B1473" s="5"/>
      <c r="C1473" s="5"/>
      <c r="D1473" s="5"/>
      <c r="E1473" s="23"/>
      <c r="F1473" s="29"/>
      <c r="G1473" s="23"/>
      <c r="H1473" s="23"/>
      <c r="I1473" s="23"/>
      <c r="J1473" s="24"/>
      <c r="K1473" s="23"/>
      <c r="L1473" s="24"/>
      <c r="M1473" s="24"/>
      <c r="N1473" s="23"/>
      <c r="O1473" s="23"/>
      <c r="P1473" s="23"/>
      <c r="Q1473" s="23"/>
      <c r="R1473" s="23"/>
      <c r="S1473" s="30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23"/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7"/>
      <c r="AV1473" s="27"/>
      <c r="AW1473" s="27"/>
      <c r="AX1473" s="28"/>
      <c r="AY1473" s="28"/>
      <c r="AZ1473" s="28"/>
      <c r="BA1473" s="28"/>
      <c r="BB1473" s="28"/>
      <c r="BC1473" s="28"/>
      <c r="BD1473" s="23"/>
      <c r="BE1473" s="72"/>
      <c r="BF1473" s="72"/>
      <c r="BG1473" s="72"/>
      <c r="BH1473" s="229"/>
      <c r="BI1473" s="229"/>
      <c r="BJ1473" s="27"/>
      <c r="BK1473" s="27"/>
      <c r="BL1473" s="26"/>
      <c r="BM1473" s="27"/>
      <c r="BN1473" s="23"/>
      <c r="BO1473" s="23"/>
      <c r="BP1473" s="23"/>
      <c r="BQ1473" s="23"/>
      <c r="BR1473" s="27"/>
      <c r="BS1473" s="27"/>
      <c r="BT1473" s="78"/>
      <c r="BU1473" s="229"/>
      <c r="BV1473" s="229"/>
      <c r="BW1473" s="27"/>
      <c r="BX1473" s="27"/>
      <c r="BY1473" s="23"/>
      <c r="BZ1473" s="23"/>
      <c r="CA1473" s="23"/>
      <c r="CB1473" s="27"/>
      <c r="CC1473" s="78"/>
      <c r="CD1473" s="229"/>
      <c r="CE1473" s="229"/>
      <c r="CF1473" s="23"/>
      <c r="CG1473" s="27"/>
      <c r="CH1473" s="23"/>
      <c r="CI1473" s="23"/>
      <c r="CJ1473" s="23"/>
      <c r="CK1473" s="23"/>
      <c r="CL1473" s="23"/>
      <c r="CM1473" s="23"/>
      <c r="CN1473" s="23"/>
      <c r="CO1473" s="23"/>
      <c r="CP1473" s="26"/>
      <c r="CQ1473" s="23"/>
      <c r="CR1473" s="23"/>
      <c r="CS1473" s="23"/>
      <c r="CT1473" s="23"/>
      <c r="CU1473" s="23"/>
      <c r="CV1473" s="23"/>
      <c r="CW1473" s="23"/>
      <c r="CX1473" s="23"/>
      <c r="CY1473" s="23"/>
      <c r="CZ1473" s="61"/>
      <c r="DA1473" s="23"/>
      <c r="DB1473" s="23"/>
      <c r="DC1473" s="23"/>
      <c r="DD1473" s="23"/>
      <c r="DE1473" s="23"/>
      <c r="DF1473" s="23"/>
      <c r="DG1473" s="79"/>
      <c r="DH1473" s="80"/>
      <c r="DI1473" s="79"/>
      <c r="DJ1473" s="81"/>
      <c r="DK1473" s="47"/>
      <c r="DL1473" s="47"/>
      <c r="DM1473" s="47"/>
      <c r="DN1473" s="23"/>
      <c r="DO1473" s="23"/>
    </row>
    <row r="1474" spans="2:119" ht="15" customHeight="1" x14ac:dyDescent="0.3">
      <c r="B1474" s="5"/>
      <c r="C1474" s="5"/>
      <c r="D1474" s="5"/>
      <c r="E1474" s="23"/>
      <c r="F1474" s="29"/>
      <c r="G1474" s="23"/>
      <c r="H1474" s="23"/>
      <c r="I1474" s="23"/>
      <c r="J1474" s="24"/>
      <c r="K1474" s="23"/>
      <c r="L1474" s="24"/>
      <c r="M1474" s="24"/>
      <c r="N1474" s="23"/>
      <c r="O1474" s="23"/>
      <c r="P1474" s="23"/>
      <c r="Q1474" s="23"/>
      <c r="R1474" s="23"/>
      <c r="S1474" s="30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23"/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7"/>
      <c r="AV1474" s="27"/>
      <c r="AW1474" s="27"/>
      <c r="AX1474" s="28"/>
      <c r="AY1474" s="28"/>
      <c r="AZ1474" s="28"/>
      <c r="BA1474" s="28"/>
      <c r="BB1474" s="28"/>
      <c r="BC1474" s="28"/>
      <c r="BD1474" s="23"/>
      <c r="BE1474" s="72"/>
      <c r="BF1474" s="72"/>
      <c r="BG1474" s="72"/>
      <c r="BH1474" s="229"/>
      <c r="BI1474" s="229"/>
      <c r="BJ1474" s="27"/>
      <c r="BK1474" s="27"/>
      <c r="BL1474" s="26"/>
      <c r="BM1474" s="27"/>
      <c r="BN1474" s="23"/>
      <c r="BO1474" s="23"/>
      <c r="BP1474" s="23"/>
      <c r="BQ1474" s="23"/>
      <c r="BR1474" s="27"/>
      <c r="BS1474" s="27"/>
      <c r="BT1474" s="78"/>
      <c r="BU1474" s="229"/>
      <c r="BV1474" s="229"/>
      <c r="BW1474" s="27"/>
      <c r="BX1474" s="27"/>
      <c r="BY1474" s="23"/>
      <c r="BZ1474" s="23"/>
      <c r="CA1474" s="23"/>
      <c r="CB1474" s="27"/>
      <c r="CC1474" s="78"/>
      <c r="CD1474" s="229"/>
      <c r="CE1474" s="229"/>
      <c r="CF1474" s="23"/>
      <c r="CG1474" s="27"/>
      <c r="CH1474" s="23"/>
      <c r="CI1474" s="23"/>
      <c r="CJ1474" s="23"/>
      <c r="CK1474" s="23"/>
      <c r="CL1474" s="23"/>
      <c r="CM1474" s="23"/>
      <c r="CN1474" s="23"/>
      <c r="CO1474" s="23"/>
      <c r="CP1474" s="26"/>
      <c r="CQ1474" s="23"/>
      <c r="CR1474" s="23"/>
      <c r="CS1474" s="23"/>
      <c r="CT1474" s="23"/>
      <c r="CU1474" s="23"/>
      <c r="CV1474" s="23"/>
      <c r="CW1474" s="23"/>
      <c r="CX1474" s="23"/>
      <c r="CY1474" s="23"/>
      <c r="CZ1474" s="61"/>
      <c r="DA1474" s="23"/>
      <c r="DB1474" s="23"/>
      <c r="DC1474" s="23"/>
      <c r="DD1474" s="23"/>
      <c r="DE1474" s="23"/>
      <c r="DF1474" s="23"/>
      <c r="DG1474" s="79"/>
      <c r="DH1474" s="80"/>
      <c r="DI1474" s="79"/>
      <c r="DJ1474" s="81"/>
      <c r="DK1474" s="47"/>
      <c r="DL1474" s="47"/>
      <c r="DM1474" s="47"/>
      <c r="DN1474" s="23"/>
      <c r="DO1474" s="23"/>
    </row>
    <row r="1475" spans="2:119" ht="15" customHeight="1" x14ac:dyDescent="0.3">
      <c r="B1475" s="5"/>
      <c r="C1475" s="5"/>
      <c r="D1475" s="5"/>
      <c r="E1475" s="23"/>
      <c r="F1475" s="29"/>
      <c r="G1475" s="23"/>
      <c r="H1475" s="23"/>
      <c r="I1475" s="23"/>
      <c r="J1475" s="24"/>
      <c r="K1475" s="23"/>
      <c r="L1475" s="24"/>
      <c r="M1475" s="24"/>
      <c r="N1475" s="23"/>
      <c r="O1475" s="23"/>
      <c r="P1475" s="23"/>
      <c r="Q1475" s="23"/>
      <c r="R1475" s="23"/>
      <c r="S1475" s="30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23"/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7"/>
      <c r="AV1475" s="27"/>
      <c r="AW1475" s="27"/>
      <c r="AX1475" s="28"/>
      <c r="AY1475" s="28"/>
      <c r="AZ1475" s="28"/>
      <c r="BA1475" s="28"/>
      <c r="BB1475" s="28"/>
      <c r="BC1475" s="28"/>
      <c r="BD1475" s="23"/>
      <c r="BE1475" s="72"/>
      <c r="BF1475" s="72"/>
      <c r="BG1475" s="72"/>
      <c r="BH1475" s="229"/>
      <c r="BI1475" s="229"/>
      <c r="BJ1475" s="27"/>
      <c r="BK1475" s="27"/>
      <c r="BL1475" s="26"/>
      <c r="BM1475" s="27"/>
      <c r="BN1475" s="23"/>
      <c r="BO1475" s="23"/>
      <c r="BP1475" s="23"/>
      <c r="BQ1475" s="23"/>
      <c r="BR1475" s="27"/>
      <c r="BS1475" s="27"/>
      <c r="BT1475" s="78"/>
      <c r="BU1475" s="229"/>
      <c r="BV1475" s="229"/>
      <c r="BW1475" s="27"/>
      <c r="BX1475" s="27"/>
      <c r="BY1475" s="23"/>
      <c r="BZ1475" s="23"/>
      <c r="CA1475" s="23"/>
      <c r="CB1475" s="27"/>
      <c r="CC1475" s="78"/>
      <c r="CD1475" s="229"/>
      <c r="CE1475" s="229"/>
      <c r="CF1475" s="23"/>
      <c r="CG1475" s="27"/>
      <c r="CH1475" s="23"/>
      <c r="CI1475" s="23"/>
      <c r="CJ1475" s="23"/>
      <c r="CK1475" s="23"/>
      <c r="CL1475" s="23"/>
      <c r="CM1475" s="23"/>
      <c r="CN1475" s="23"/>
      <c r="CO1475" s="23"/>
      <c r="CP1475" s="26"/>
      <c r="CQ1475" s="23"/>
      <c r="CR1475" s="23"/>
      <c r="CS1475" s="23"/>
      <c r="CT1475" s="23"/>
      <c r="CU1475" s="23"/>
      <c r="CV1475" s="23"/>
      <c r="CW1475" s="23"/>
      <c r="CX1475" s="23"/>
      <c r="CY1475" s="23"/>
      <c r="CZ1475" s="61"/>
      <c r="DA1475" s="23"/>
      <c r="DB1475" s="23"/>
      <c r="DC1475" s="23"/>
      <c r="DD1475" s="23"/>
      <c r="DE1475" s="23"/>
      <c r="DF1475" s="23"/>
      <c r="DG1475" s="79"/>
      <c r="DH1475" s="80"/>
      <c r="DI1475" s="79"/>
      <c r="DJ1475" s="81"/>
      <c r="DK1475" s="47"/>
      <c r="DL1475" s="47"/>
      <c r="DM1475" s="47"/>
      <c r="DN1475" s="23"/>
      <c r="DO1475" s="23"/>
    </row>
    <row r="1476" spans="2:119" ht="15" customHeight="1" x14ac:dyDescent="0.3">
      <c r="B1476" s="5"/>
      <c r="C1476" s="5"/>
      <c r="D1476" s="5"/>
      <c r="E1476" s="23"/>
      <c r="F1476" s="23"/>
      <c r="G1476" s="23"/>
      <c r="H1476" s="23"/>
      <c r="I1476" s="23"/>
      <c r="J1476" s="24"/>
      <c r="K1476" s="23"/>
      <c r="L1476" s="24"/>
      <c r="M1476" s="24"/>
      <c r="N1476" s="23"/>
      <c r="O1476" s="23"/>
      <c r="P1476" s="23"/>
      <c r="Q1476" s="23"/>
      <c r="R1476" s="23"/>
      <c r="S1476" s="30"/>
      <c r="T1476" s="23"/>
      <c r="U1476" s="23"/>
      <c r="V1476" s="23"/>
      <c r="W1476" s="29"/>
      <c r="X1476" s="23"/>
      <c r="Y1476" s="23"/>
      <c r="Z1476" s="23"/>
      <c r="AA1476" s="23"/>
      <c r="AB1476" s="23"/>
      <c r="AC1476" s="23"/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7"/>
      <c r="AV1476" s="27"/>
      <c r="AW1476" s="27"/>
      <c r="AX1476" s="28"/>
      <c r="AY1476" s="28"/>
      <c r="AZ1476" s="28"/>
      <c r="BA1476" s="28"/>
      <c r="BB1476" s="28"/>
      <c r="BC1476" s="28"/>
      <c r="BD1476" s="23"/>
      <c r="BE1476" s="72"/>
      <c r="BF1476" s="72"/>
      <c r="BG1476" s="72"/>
      <c r="BH1476" s="229"/>
      <c r="BI1476" s="229"/>
      <c r="BJ1476" s="27"/>
      <c r="BK1476" s="27"/>
      <c r="BL1476" s="26"/>
      <c r="BM1476" s="27"/>
      <c r="BN1476" s="23"/>
      <c r="BO1476" s="23"/>
      <c r="BP1476" s="23"/>
      <c r="BQ1476" s="23"/>
      <c r="BR1476" s="27"/>
      <c r="BS1476" s="27"/>
      <c r="BT1476" s="78"/>
      <c r="BU1476" s="229"/>
      <c r="BV1476" s="229"/>
      <c r="BW1476" s="27"/>
      <c r="BX1476" s="27"/>
      <c r="BY1476" s="23"/>
      <c r="BZ1476" s="23"/>
      <c r="CA1476" s="23"/>
      <c r="CB1476" s="27"/>
      <c r="CC1476" s="78"/>
      <c r="CD1476" s="229"/>
      <c r="CE1476" s="229"/>
      <c r="CF1476" s="23"/>
      <c r="CG1476" s="27"/>
      <c r="CH1476" s="23"/>
      <c r="CI1476" s="23"/>
      <c r="CJ1476" s="23"/>
      <c r="CK1476" s="23"/>
      <c r="CL1476" s="23"/>
      <c r="CM1476" s="23"/>
      <c r="CN1476" s="23"/>
      <c r="CO1476" s="23"/>
      <c r="CP1476" s="26"/>
      <c r="CQ1476" s="23"/>
      <c r="CR1476" s="23"/>
      <c r="CS1476" s="23"/>
      <c r="CT1476" s="23"/>
      <c r="CU1476" s="23"/>
      <c r="CV1476" s="23"/>
      <c r="CW1476" s="23"/>
      <c r="CX1476" s="23"/>
      <c r="CY1476" s="23"/>
      <c r="CZ1476" s="61"/>
      <c r="DA1476" s="23"/>
      <c r="DB1476" s="23"/>
      <c r="DC1476" s="23"/>
      <c r="DD1476" s="23"/>
      <c r="DE1476" s="23"/>
      <c r="DF1476" s="23"/>
      <c r="DG1476" s="79"/>
      <c r="DH1476" s="80"/>
      <c r="DI1476" s="79"/>
      <c r="DJ1476" s="81"/>
      <c r="DK1476" s="47"/>
      <c r="DL1476" s="47"/>
      <c r="DM1476" s="47"/>
      <c r="DN1476" s="23"/>
      <c r="DO1476" s="23"/>
    </row>
    <row r="1477" spans="2:119" ht="15" customHeight="1" x14ac:dyDescent="0.3">
      <c r="B1477" s="5"/>
      <c r="C1477" s="5"/>
      <c r="D1477" s="5"/>
      <c r="E1477" s="23"/>
      <c r="F1477" s="23"/>
      <c r="G1477" s="23"/>
      <c r="H1477" s="23"/>
      <c r="I1477" s="23"/>
      <c r="J1477" s="24"/>
      <c r="K1477" s="23"/>
      <c r="L1477" s="24"/>
      <c r="M1477" s="24"/>
      <c r="N1477" s="23"/>
      <c r="O1477" s="23"/>
      <c r="P1477" s="23"/>
      <c r="Q1477" s="23"/>
      <c r="R1477" s="23"/>
      <c r="S1477" s="23"/>
      <c r="T1477" s="23"/>
      <c r="U1477" s="23"/>
      <c r="V1477" s="23"/>
      <c r="W1477" s="29"/>
      <c r="X1477" s="23"/>
      <c r="Y1477" s="23"/>
      <c r="Z1477" s="23"/>
      <c r="AA1477" s="23"/>
      <c r="AB1477" s="23"/>
      <c r="AC1477" s="23"/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7"/>
      <c r="AV1477" s="27"/>
      <c r="AW1477" s="27"/>
      <c r="AX1477" s="28"/>
      <c r="AY1477" s="28"/>
      <c r="AZ1477" s="28"/>
      <c r="BA1477" s="28"/>
      <c r="BB1477" s="28"/>
      <c r="BC1477" s="28"/>
      <c r="BD1477" s="23"/>
      <c r="BE1477" s="72"/>
      <c r="BF1477" s="72"/>
      <c r="BG1477" s="72"/>
      <c r="BH1477" s="229"/>
      <c r="BI1477" s="229"/>
      <c r="BJ1477" s="27"/>
      <c r="BK1477" s="27"/>
      <c r="BL1477" s="26"/>
      <c r="BM1477" s="27"/>
      <c r="BN1477" s="23"/>
      <c r="BO1477" s="23"/>
      <c r="BP1477" s="23"/>
      <c r="BQ1477" s="23"/>
      <c r="BR1477" s="27"/>
      <c r="BS1477" s="27"/>
      <c r="BT1477" s="78"/>
      <c r="BU1477" s="229"/>
      <c r="BV1477" s="229"/>
      <c r="BW1477" s="27"/>
      <c r="BX1477" s="27"/>
      <c r="BY1477" s="23"/>
      <c r="BZ1477" s="23"/>
      <c r="CA1477" s="23"/>
      <c r="CB1477" s="27"/>
      <c r="CC1477" s="78"/>
      <c r="CD1477" s="229"/>
      <c r="CE1477" s="229"/>
      <c r="CF1477" s="23"/>
      <c r="CG1477" s="27"/>
      <c r="CH1477" s="23"/>
      <c r="CI1477" s="23"/>
      <c r="CJ1477" s="23"/>
      <c r="CK1477" s="23"/>
      <c r="CL1477" s="23"/>
      <c r="CM1477" s="23"/>
      <c r="CN1477" s="23"/>
      <c r="CO1477" s="23"/>
      <c r="CP1477" s="26"/>
      <c r="CQ1477" s="23"/>
      <c r="CR1477" s="23"/>
      <c r="CS1477" s="23"/>
      <c r="CT1477" s="23"/>
      <c r="CU1477" s="23"/>
      <c r="CV1477" s="23"/>
      <c r="CW1477" s="23"/>
      <c r="CX1477" s="23"/>
      <c r="CY1477" s="23"/>
      <c r="CZ1477" s="61"/>
      <c r="DA1477" s="23"/>
      <c r="DB1477" s="23"/>
      <c r="DC1477" s="23"/>
      <c r="DD1477" s="23"/>
      <c r="DE1477" s="23"/>
      <c r="DF1477" s="23"/>
      <c r="DG1477" s="79"/>
      <c r="DH1477" s="80"/>
      <c r="DI1477" s="79"/>
      <c r="DJ1477" s="81"/>
      <c r="DK1477" s="47"/>
      <c r="DL1477" s="47"/>
      <c r="DM1477" s="47"/>
      <c r="DN1477" s="23"/>
      <c r="DO1477" s="23"/>
    </row>
    <row r="1478" spans="2:119" ht="15" customHeight="1" x14ac:dyDescent="0.3">
      <c r="B1478" s="5"/>
      <c r="C1478" s="5"/>
      <c r="D1478" s="5"/>
      <c r="E1478" s="23"/>
      <c r="F1478" s="23"/>
      <c r="G1478" s="23"/>
      <c r="H1478" s="23"/>
      <c r="I1478" s="23"/>
      <c r="J1478" s="24"/>
      <c r="K1478" s="23"/>
      <c r="L1478" s="24"/>
      <c r="M1478" s="24"/>
      <c r="N1478" s="23"/>
      <c r="O1478" s="23"/>
      <c r="P1478" s="23"/>
      <c r="Q1478" s="23"/>
      <c r="R1478" s="23"/>
      <c r="S1478" s="23"/>
      <c r="T1478" s="23"/>
      <c r="U1478" s="23"/>
      <c r="V1478" s="23"/>
      <c r="W1478" s="29"/>
      <c r="X1478" s="23"/>
      <c r="Y1478" s="23"/>
      <c r="Z1478" s="23"/>
      <c r="AA1478" s="23"/>
      <c r="AB1478" s="23"/>
      <c r="AC1478" s="23"/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7"/>
      <c r="AV1478" s="27"/>
      <c r="AW1478" s="27"/>
      <c r="AX1478" s="28"/>
      <c r="AY1478" s="28"/>
      <c r="AZ1478" s="28"/>
      <c r="BA1478" s="28"/>
      <c r="BB1478" s="28"/>
      <c r="BC1478" s="28"/>
      <c r="BD1478" s="23"/>
      <c r="BE1478" s="72"/>
      <c r="BF1478" s="72"/>
      <c r="BG1478" s="72"/>
      <c r="BH1478" s="229"/>
      <c r="BI1478" s="229"/>
      <c r="BJ1478" s="27"/>
      <c r="BK1478" s="27"/>
      <c r="BL1478" s="26"/>
      <c r="BM1478" s="27"/>
      <c r="BN1478" s="23"/>
      <c r="BO1478" s="23"/>
      <c r="BP1478" s="23"/>
      <c r="BQ1478" s="23"/>
      <c r="BR1478" s="27"/>
      <c r="BS1478" s="27"/>
      <c r="BT1478" s="78"/>
      <c r="BU1478" s="229"/>
      <c r="BV1478" s="229"/>
      <c r="BW1478" s="27"/>
      <c r="BX1478" s="27"/>
      <c r="BY1478" s="23"/>
      <c r="BZ1478" s="23"/>
      <c r="CA1478" s="23"/>
      <c r="CB1478" s="27"/>
      <c r="CC1478" s="78"/>
      <c r="CD1478" s="229"/>
      <c r="CE1478" s="229"/>
      <c r="CF1478" s="23"/>
      <c r="CG1478" s="27"/>
      <c r="CH1478" s="23"/>
      <c r="CI1478" s="23"/>
      <c r="CJ1478" s="23"/>
      <c r="CK1478" s="23"/>
      <c r="CL1478" s="84"/>
      <c r="CM1478" s="23"/>
      <c r="CN1478" s="23"/>
      <c r="CO1478" s="23"/>
      <c r="CP1478" s="26"/>
      <c r="CQ1478" s="23"/>
      <c r="CR1478" s="23"/>
      <c r="CS1478" s="23"/>
      <c r="CT1478" s="23"/>
      <c r="CU1478" s="23"/>
      <c r="CV1478" s="23"/>
      <c r="CW1478" s="23"/>
      <c r="CX1478" s="23"/>
      <c r="CY1478" s="23"/>
      <c r="CZ1478" s="61"/>
      <c r="DA1478" s="23"/>
      <c r="DB1478" s="23"/>
      <c r="DC1478" s="23"/>
      <c r="DD1478" s="23"/>
      <c r="DE1478" s="23"/>
      <c r="DF1478" s="23"/>
      <c r="DG1478" s="79"/>
      <c r="DH1478" s="80"/>
      <c r="DI1478" s="79"/>
      <c r="DJ1478" s="81"/>
      <c r="DK1478" s="47"/>
      <c r="DL1478" s="47"/>
      <c r="DM1478" s="47"/>
      <c r="DN1478" s="23"/>
      <c r="DO1478" s="23"/>
    </row>
    <row r="1479" spans="2:119" ht="15" customHeight="1" x14ac:dyDescent="0.3">
      <c r="B1479" s="5"/>
      <c r="C1479" s="5"/>
      <c r="D1479" s="5"/>
      <c r="E1479" s="23"/>
      <c r="F1479" s="23"/>
      <c r="G1479" s="23"/>
      <c r="H1479" s="23"/>
      <c r="I1479" s="23"/>
      <c r="J1479" s="24"/>
      <c r="K1479" s="23"/>
      <c r="L1479" s="24"/>
      <c r="M1479" s="24"/>
      <c r="N1479" s="23"/>
      <c r="O1479" s="23"/>
      <c r="P1479" s="23"/>
      <c r="Q1479" s="23"/>
      <c r="R1479" s="23"/>
      <c r="S1479" s="23"/>
      <c r="T1479" s="23"/>
      <c r="U1479" s="23"/>
      <c r="V1479" s="23"/>
      <c r="W1479" s="29"/>
      <c r="X1479" s="23"/>
      <c r="Y1479" s="23"/>
      <c r="Z1479" s="23"/>
      <c r="AA1479" s="23"/>
      <c r="AB1479" s="23"/>
      <c r="AC1479" s="23"/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7"/>
      <c r="AV1479" s="27"/>
      <c r="AW1479" s="27"/>
      <c r="AX1479" s="28"/>
      <c r="AY1479" s="28"/>
      <c r="AZ1479" s="28"/>
      <c r="BA1479" s="28"/>
      <c r="BB1479" s="28"/>
      <c r="BC1479" s="28"/>
      <c r="BD1479" s="23"/>
      <c r="BE1479" s="72"/>
      <c r="BF1479" s="72"/>
      <c r="BG1479" s="72"/>
      <c r="BH1479" s="229"/>
      <c r="BI1479" s="229"/>
      <c r="BJ1479" s="27"/>
      <c r="BK1479" s="27"/>
      <c r="BL1479" s="26"/>
      <c r="BM1479" s="27"/>
      <c r="BN1479" s="23"/>
      <c r="BO1479" s="23"/>
      <c r="BP1479" s="23"/>
      <c r="BQ1479" s="23"/>
      <c r="BR1479" s="27"/>
      <c r="BS1479" s="27"/>
      <c r="BT1479" s="78"/>
      <c r="BU1479" s="229"/>
      <c r="BV1479" s="229"/>
      <c r="BW1479" s="27"/>
      <c r="BX1479" s="27"/>
      <c r="BY1479" s="23"/>
      <c r="BZ1479" s="23"/>
      <c r="CA1479" s="23"/>
      <c r="CB1479" s="27"/>
      <c r="CC1479" s="78"/>
      <c r="CD1479" s="229"/>
      <c r="CE1479" s="229"/>
      <c r="CF1479" s="23"/>
      <c r="CG1479" s="27"/>
      <c r="CH1479" s="23"/>
      <c r="CI1479" s="23"/>
      <c r="CJ1479" s="23"/>
      <c r="CK1479" s="23"/>
      <c r="CL1479" s="23"/>
      <c r="CM1479" s="23"/>
      <c r="CN1479" s="23"/>
      <c r="CO1479" s="23"/>
      <c r="CP1479" s="26"/>
      <c r="CQ1479" s="23"/>
      <c r="CR1479" s="23"/>
      <c r="CS1479" s="23"/>
      <c r="CT1479" s="23"/>
      <c r="CU1479" s="23"/>
      <c r="CV1479" s="23"/>
      <c r="CW1479" s="23"/>
      <c r="CX1479" s="23"/>
      <c r="CY1479" s="23"/>
      <c r="CZ1479" s="61"/>
      <c r="DA1479" s="23"/>
      <c r="DB1479" s="23"/>
      <c r="DC1479" s="23"/>
      <c r="DD1479" s="23"/>
      <c r="DE1479" s="23"/>
      <c r="DF1479" s="23"/>
      <c r="DG1479" s="79"/>
      <c r="DH1479" s="80"/>
      <c r="DI1479" s="79"/>
      <c r="DJ1479" s="81"/>
      <c r="DK1479" s="47"/>
      <c r="DL1479" s="47"/>
      <c r="DM1479" s="47"/>
      <c r="DN1479" s="23"/>
      <c r="DO1479" s="23"/>
    </row>
    <row r="1480" spans="2:119" ht="15" customHeight="1" x14ac:dyDescent="0.3">
      <c r="B1480" s="5"/>
      <c r="C1480" s="5"/>
      <c r="D1480" s="5"/>
      <c r="E1480" s="23"/>
      <c r="F1480" s="23"/>
      <c r="G1480" s="23"/>
      <c r="H1480" s="23"/>
      <c r="I1480" s="23"/>
      <c r="J1480" s="24"/>
      <c r="K1480" s="23"/>
      <c r="L1480" s="24"/>
      <c r="M1480" s="24"/>
      <c r="N1480" s="23"/>
      <c r="O1480" s="23"/>
      <c r="P1480" s="23"/>
      <c r="Q1480" s="23"/>
      <c r="R1480" s="23"/>
      <c r="S1480" s="23"/>
      <c r="T1480" s="23"/>
      <c r="U1480" s="23"/>
      <c r="V1480" s="23"/>
      <c r="W1480" s="29"/>
      <c r="X1480" s="23"/>
      <c r="Y1480" s="23"/>
      <c r="Z1480" s="23"/>
      <c r="AA1480" s="23"/>
      <c r="AB1480" s="23"/>
      <c r="AC1480" s="23"/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7"/>
      <c r="AV1480" s="27"/>
      <c r="AW1480" s="27"/>
      <c r="AX1480" s="28"/>
      <c r="AY1480" s="28"/>
      <c r="AZ1480" s="28"/>
      <c r="BA1480" s="28"/>
      <c r="BB1480" s="28"/>
      <c r="BC1480" s="28"/>
      <c r="BD1480" s="23"/>
      <c r="BE1480" s="72"/>
      <c r="BF1480" s="72"/>
      <c r="BG1480" s="72"/>
      <c r="BH1480" s="229"/>
      <c r="BI1480" s="229"/>
      <c r="BJ1480" s="27"/>
      <c r="BK1480" s="27"/>
      <c r="BL1480" s="26"/>
      <c r="BM1480" s="27"/>
      <c r="BN1480" s="23"/>
      <c r="BO1480" s="23"/>
      <c r="BP1480" s="23"/>
      <c r="BQ1480" s="23"/>
      <c r="BR1480" s="27"/>
      <c r="BS1480" s="27"/>
      <c r="BT1480" s="78"/>
      <c r="BU1480" s="229"/>
      <c r="BV1480" s="229"/>
      <c r="BW1480" s="27"/>
      <c r="BX1480" s="27"/>
      <c r="BY1480" s="23"/>
      <c r="BZ1480" s="23"/>
      <c r="CA1480" s="23"/>
      <c r="CB1480" s="27"/>
      <c r="CC1480" s="78"/>
      <c r="CD1480" s="229"/>
      <c r="CE1480" s="229"/>
      <c r="CF1480" s="23"/>
      <c r="CG1480" s="27"/>
      <c r="CH1480" s="23"/>
      <c r="CI1480" s="23"/>
      <c r="CJ1480" s="23"/>
      <c r="CK1480" s="23"/>
      <c r="CL1480" s="23"/>
      <c r="CM1480" s="23"/>
      <c r="CN1480" s="23"/>
      <c r="CO1480" s="23"/>
      <c r="CP1480" s="26"/>
      <c r="CQ1480" s="23"/>
      <c r="CR1480" s="23"/>
      <c r="CS1480" s="23"/>
      <c r="CT1480" s="23"/>
      <c r="CU1480" s="23"/>
      <c r="CV1480" s="23"/>
      <c r="CW1480" s="23"/>
      <c r="CX1480" s="23"/>
      <c r="CY1480" s="23"/>
      <c r="CZ1480" s="61"/>
      <c r="DA1480" s="23"/>
      <c r="DB1480" s="23"/>
      <c r="DC1480" s="23"/>
      <c r="DD1480" s="23"/>
      <c r="DE1480" s="23"/>
      <c r="DF1480" s="23"/>
      <c r="DG1480" s="79"/>
      <c r="DH1480" s="80"/>
      <c r="DI1480" s="79"/>
      <c r="DJ1480" s="81"/>
      <c r="DK1480" s="47"/>
      <c r="DL1480" s="47"/>
      <c r="DM1480" s="47"/>
      <c r="DN1480" s="23"/>
      <c r="DO1480" s="23"/>
    </row>
    <row r="1481" spans="2:119" ht="15" customHeight="1" x14ac:dyDescent="0.3">
      <c r="B1481" s="5"/>
      <c r="C1481" s="5"/>
      <c r="D1481" s="5"/>
      <c r="E1481" s="23"/>
      <c r="F1481" s="23"/>
      <c r="G1481" s="23"/>
      <c r="H1481" s="23"/>
      <c r="I1481" s="23"/>
      <c r="J1481" s="24"/>
      <c r="K1481" s="23"/>
      <c r="L1481" s="24"/>
      <c r="M1481" s="24"/>
      <c r="N1481" s="23"/>
      <c r="O1481" s="23"/>
      <c r="P1481" s="23"/>
      <c r="Q1481" s="23"/>
      <c r="R1481" s="23"/>
      <c r="S1481" s="23"/>
      <c r="T1481" s="23"/>
      <c r="U1481" s="23"/>
      <c r="V1481" s="23"/>
      <c r="W1481" s="29"/>
      <c r="X1481" s="23"/>
      <c r="Y1481" s="23"/>
      <c r="Z1481" s="23"/>
      <c r="AA1481" s="23"/>
      <c r="AB1481" s="23"/>
      <c r="AC1481" s="23"/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7"/>
      <c r="AV1481" s="27"/>
      <c r="AW1481" s="27"/>
      <c r="AX1481" s="28"/>
      <c r="AY1481" s="28"/>
      <c r="AZ1481" s="28"/>
      <c r="BA1481" s="28"/>
      <c r="BB1481" s="28"/>
      <c r="BC1481" s="28"/>
      <c r="BD1481" s="23"/>
      <c r="BE1481" s="72"/>
      <c r="BF1481" s="72"/>
      <c r="BG1481" s="72"/>
      <c r="BH1481" s="229"/>
      <c r="BI1481" s="229"/>
      <c r="BJ1481" s="27"/>
      <c r="BK1481" s="27"/>
      <c r="BL1481" s="26"/>
      <c r="BM1481" s="27"/>
      <c r="BN1481" s="23"/>
      <c r="BO1481" s="23"/>
      <c r="BP1481" s="23"/>
      <c r="BQ1481" s="23"/>
      <c r="BR1481" s="27"/>
      <c r="BS1481" s="27"/>
      <c r="BT1481" s="78"/>
      <c r="BU1481" s="229"/>
      <c r="BV1481" s="229"/>
      <c r="BW1481" s="27"/>
      <c r="BX1481" s="27"/>
      <c r="BY1481" s="23"/>
      <c r="BZ1481" s="23"/>
      <c r="CA1481" s="23"/>
      <c r="CB1481" s="27"/>
      <c r="CC1481" s="78"/>
      <c r="CD1481" s="229"/>
      <c r="CE1481" s="229"/>
      <c r="CF1481" s="23"/>
      <c r="CG1481" s="27"/>
      <c r="CH1481" s="23"/>
      <c r="CI1481" s="23"/>
      <c r="CJ1481" s="23"/>
      <c r="CK1481" s="23"/>
      <c r="CL1481" s="23"/>
      <c r="CM1481" s="23"/>
      <c r="CN1481" s="23"/>
      <c r="CO1481" s="23"/>
      <c r="CP1481" s="26"/>
      <c r="CQ1481" s="23"/>
      <c r="CR1481" s="23"/>
      <c r="CS1481" s="23"/>
      <c r="CT1481" s="23"/>
      <c r="CU1481" s="23"/>
      <c r="CV1481" s="23"/>
      <c r="CW1481" s="23"/>
      <c r="CX1481" s="23"/>
      <c r="CY1481" s="23"/>
      <c r="CZ1481" s="61"/>
      <c r="DA1481" s="23"/>
      <c r="DB1481" s="23"/>
      <c r="DC1481" s="23"/>
      <c r="DD1481" s="23"/>
      <c r="DE1481" s="23"/>
      <c r="DF1481" s="23"/>
      <c r="DG1481" s="79"/>
      <c r="DH1481" s="80"/>
      <c r="DI1481" s="79"/>
      <c r="DJ1481" s="81"/>
      <c r="DK1481" s="47"/>
      <c r="DL1481" s="47"/>
      <c r="DM1481" s="47"/>
      <c r="DN1481" s="23"/>
      <c r="DO1481" s="23"/>
    </row>
    <row r="1482" spans="2:119" ht="15" customHeight="1" x14ac:dyDescent="0.3">
      <c r="B1482" s="5"/>
      <c r="C1482" s="5"/>
      <c r="D1482" s="5"/>
      <c r="E1482" s="23"/>
      <c r="F1482" s="23"/>
      <c r="G1482" s="23"/>
      <c r="H1482" s="23"/>
      <c r="I1482" s="23"/>
      <c r="J1482" s="24"/>
      <c r="K1482" s="23"/>
      <c r="L1482" s="24"/>
      <c r="M1482" s="24"/>
      <c r="N1482" s="23"/>
      <c r="O1482" s="23"/>
      <c r="P1482" s="23"/>
      <c r="Q1482" s="23"/>
      <c r="R1482" s="23"/>
      <c r="S1482" s="23"/>
      <c r="T1482" s="23"/>
      <c r="U1482" s="23"/>
      <c r="V1482" s="23"/>
      <c r="W1482" s="29"/>
      <c r="X1482" s="23"/>
      <c r="Y1482" s="23"/>
      <c r="Z1482" s="23"/>
      <c r="AA1482" s="23"/>
      <c r="AB1482" s="23"/>
      <c r="AC1482" s="23"/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7"/>
      <c r="AV1482" s="27"/>
      <c r="AW1482" s="27"/>
      <c r="AX1482" s="28"/>
      <c r="AY1482" s="28"/>
      <c r="AZ1482" s="28"/>
      <c r="BA1482" s="28"/>
      <c r="BB1482" s="28"/>
      <c r="BC1482" s="28"/>
      <c r="BD1482" s="23"/>
      <c r="BE1482" s="72"/>
      <c r="BF1482" s="72"/>
      <c r="BG1482" s="72"/>
      <c r="BH1482" s="229"/>
      <c r="BI1482" s="229"/>
      <c r="BJ1482" s="27"/>
      <c r="BK1482" s="27"/>
      <c r="BL1482" s="26"/>
      <c r="BM1482" s="27"/>
      <c r="BN1482" s="23"/>
      <c r="BO1482" s="23"/>
      <c r="BP1482" s="23"/>
      <c r="BQ1482" s="23"/>
      <c r="BR1482" s="27"/>
      <c r="BS1482" s="27"/>
      <c r="BT1482" s="78"/>
      <c r="BU1482" s="229"/>
      <c r="BV1482" s="229"/>
      <c r="BW1482" s="27"/>
      <c r="BX1482" s="27"/>
      <c r="BY1482" s="23"/>
      <c r="BZ1482" s="23"/>
      <c r="CA1482" s="23"/>
      <c r="CB1482" s="27"/>
      <c r="CC1482" s="78"/>
      <c r="CD1482" s="229"/>
      <c r="CE1482" s="229"/>
      <c r="CF1482" s="23"/>
      <c r="CG1482" s="27"/>
      <c r="CH1482" s="23"/>
      <c r="CI1482" s="23"/>
      <c r="CJ1482" s="23"/>
      <c r="CK1482" s="23"/>
      <c r="CL1482" s="23"/>
      <c r="CM1482" s="23"/>
      <c r="CN1482" s="23"/>
      <c r="CO1482" s="23"/>
      <c r="CP1482" s="26"/>
      <c r="CQ1482" s="23"/>
      <c r="CR1482" s="23"/>
      <c r="CS1482" s="23"/>
      <c r="CT1482" s="23"/>
      <c r="CU1482" s="23"/>
      <c r="CV1482" s="23"/>
      <c r="CW1482" s="23"/>
      <c r="CX1482" s="23"/>
      <c r="CY1482" s="23"/>
      <c r="CZ1482" s="61"/>
      <c r="DA1482" s="23"/>
      <c r="DB1482" s="23"/>
      <c r="DC1482" s="23"/>
      <c r="DD1482" s="23"/>
      <c r="DE1482" s="23"/>
      <c r="DF1482" s="23"/>
      <c r="DG1482" s="79"/>
      <c r="DH1482" s="80"/>
      <c r="DI1482" s="79"/>
      <c r="DJ1482" s="81"/>
      <c r="DK1482" s="47"/>
      <c r="DL1482" s="47"/>
      <c r="DM1482" s="47"/>
      <c r="DN1482" s="23"/>
      <c r="DO1482" s="23"/>
    </row>
    <row r="1483" spans="2:119" ht="15" customHeight="1" x14ac:dyDescent="0.3">
      <c r="B1483" s="5"/>
      <c r="C1483" s="5"/>
      <c r="D1483" s="5"/>
      <c r="E1483" s="23"/>
      <c r="F1483" s="23"/>
      <c r="G1483" s="23"/>
      <c r="H1483" s="23"/>
      <c r="I1483" s="23"/>
      <c r="J1483" s="24"/>
      <c r="K1483" s="23"/>
      <c r="L1483" s="24"/>
      <c r="M1483" s="24"/>
      <c r="N1483" s="23"/>
      <c r="O1483" s="23"/>
      <c r="P1483" s="23"/>
      <c r="Q1483" s="23"/>
      <c r="R1483" s="23"/>
      <c r="S1483" s="23"/>
      <c r="T1483" s="23"/>
      <c r="U1483" s="23"/>
      <c r="V1483" s="23"/>
      <c r="W1483" s="29"/>
      <c r="X1483" s="23"/>
      <c r="Y1483" s="23"/>
      <c r="Z1483" s="23"/>
      <c r="AA1483" s="23"/>
      <c r="AB1483" s="23"/>
      <c r="AC1483" s="23"/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7"/>
      <c r="AV1483" s="27"/>
      <c r="AW1483" s="27"/>
      <c r="AX1483" s="28"/>
      <c r="AY1483" s="28"/>
      <c r="AZ1483" s="28"/>
      <c r="BA1483" s="28"/>
      <c r="BB1483" s="28"/>
      <c r="BC1483" s="28"/>
      <c r="BD1483" s="23"/>
      <c r="BE1483" s="72"/>
      <c r="BF1483" s="72"/>
      <c r="BG1483" s="72"/>
      <c r="BH1483" s="229"/>
      <c r="BI1483" s="229"/>
      <c r="BJ1483" s="27"/>
      <c r="BK1483" s="27"/>
      <c r="BL1483" s="26"/>
      <c r="BM1483" s="27"/>
      <c r="BN1483" s="23"/>
      <c r="BO1483" s="23"/>
      <c r="BP1483" s="23"/>
      <c r="BQ1483" s="23"/>
      <c r="BR1483" s="27"/>
      <c r="BS1483" s="27"/>
      <c r="BT1483" s="78"/>
      <c r="BU1483" s="229"/>
      <c r="BV1483" s="229"/>
      <c r="BW1483" s="27"/>
      <c r="BX1483" s="27"/>
      <c r="BY1483" s="23"/>
      <c r="BZ1483" s="23"/>
      <c r="CA1483" s="23"/>
      <c r="CB1483" s="27"/>
      <c r="CC1483" s="78"/>
      <c r="CD1483" s="229"/>
      <c r="CE1483" s="229"/>
      <c r="CF1483" s="23"/>
      <c r="CG1483" s="27"/>
      <c r="CH1483" s="23"/>
      <c r="CI1483" s="23"/>
      <c r="CJ1483" s="23"/>
      <c r="CK1483" s="23"/>
      <c r="CL1483" s="23"/>
      <c r="CM1483" s="23"/>
      <c r="CN1483" s="23"/>
      <c r="CO1483" s="23"/>
      <c r="CP1483" s="26"/>
      <c r="CQ1483" s="23"/>
      <c r="CR1483" s="23"/>
      <c r="CS1483" s="23"/>
      <c r="CT1483" s="23"/>
      <c r="CU1483" s="23"/>
      <c r="CV1483" s="23"/>
      <c r="CW1483" s="23"/>
      <c r="CX1483" s="23"/>
      <c r="CY1483" s="23"/>
      <c r="CZ1483" s="61"/>
      <c r="DA1483" s="23"/>
      <c r="DB1483" s="23"/>
      <c r="DC1483" s="23"/>
      <c r="DD1483" s="23"/>
      <c r="DE1483" s="23"/>
      <c r="DF1483" s="23"/>
      <c r="DG1483" s="79"/>
      <c r="DH1483" s="80"/>
      <c r="DI1483" s="79"/>
      <c r="DJ1483" s="81"/>
      <c r="DK1483" s="47"/>
      <c r="DL1483" s="47"/>
      <c r="DM1483" s="47"/>
      <c r="DN1483" s="23"/>
      <c r="DO1483" s="23"/>
    </row>
    <row r="1484" spans="2:119" ht="15" customHeight="1" x14ac:dyDescent="0.3">
      <c r="B1484" s="5"/>
      <c r="C1484" s="5"/>
      <c r="D1484" s="5"/>
      <c r="E1484" s="23"/>
      <c r="F1484" s="23"/>
      <c r="G1484" s="23"/>
      <c r="H1484" s="23"/>
      <c r="I1484" s="23"/>
      <c r="J1484" s="24"/>
      <c r="K1484" s="23"/>
      <c r="L1484" s="24"/>
      <c r="M1484" s="24"/>
      <c r="N1484" s="23"/>
      <c r="O1484" s="23"/>
      <c r="P1484" s="23"/>
      <c r="Q1484" s="23"/>
      <c r="R1484" s="23"/>
      <c r="S1484" s="23"/>
      <c r="T1484" s="23"/>
      <c r="U1484" s="23"/>
      <c r="V1484" s="23"/>
      <c r="W1484" s="29"/>
      <c r="X1484" s="23"/>
      <c r="Y1484" s="23"/>
      <c r="Z1484" s="23"/>
      <c r="AA1484" s="23"/>
      <c r="AB1484" s="23"/>
      <c r="AC1484" s="23"/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7"/>
      <c r="AV1484" s="27"/>
      <c r="AW1484" s="27"/>
      <c r="AX1484" s="28"/>
      <c r="AY1484" s="28"/>
      <c r="AZ1484" s="28"/>
      <c r="BA1484" s="28"/>
      <c r="BB1484" s="28"/>
      <c r="BC1484" s="28"/>
      <c r="BD1484" s="23"/>
      <c r="BE1484" s="72"/>
      <c r="BF1484" s="72"/>
      <c r="BG1484" s="72"/>
      <c r="BH1484" s="229"/>
      <c r="BI1484" s="229"/>
      <c r="BJ1484" s="27"/>
      <c r="BK1484" s="27"/>
      <c r="BL1484" s="26"/>
      <c r="BM1484" s="27"/>
      <c r="BN1484" s="23"/>
      <c r="BO1484" s="23"/>
      <c r="BP1484" s="23"/>
      <c r="BQ1484" s="23"/>
      <c r="BR1484" s="27"/>
      <c r="BS1484" s="27"/>
      <c r="BT1484" s="78"/>
      <c r="BU1484" s="229"/>
      <c r="BV1484" s="229"/>
      <c r="BW1484" s="27"/>
      <c r="BX1484" s="27"/>
      <c r="BY1484" s="23"/>
      <c r="BZ1484" s="23"/>
      <c r="CA1484" s="23"/>
      <c r="CB1484" s="27"/>
      <c r="CC1484" s="78"/>
      <c r="CD1484" s="229"/>
      <c r="CE1484" s="229"/>
      <c r="CF1484" s="23"/>
      <c r="CG1484" s="27"/>
      <c r="CH1484" s="23"/>
      <c r="CI1484" s="23"/>
      <c r="CJ1484" s="23"/>
      <c r="CK1484" s="23"/>
      <c r="CL1484" s="23"/>
      <c r="CM1484" s="23"/>
      <c r="CN1484" s="23"/>
      <c r="CO1484" s="23"/>
      <c r="CP1484" s="26"/>
      <c r="CQ1484" s="23"/>
      <c r="CR1484" s="23"/>
      <c r="CS1484" s="23"/>
      <c r="CT1484" s="23"/>
      <c r="CU1484" s="23"/>
      <c r="CV1484" s="23"/>
      <c r="CW1484" s="23"/>
      <c r="CX1484" s="23"/>
      <c r="CY1484" s="23"/>
      <c r="CZ1484" s="61"/>
      <c r="DA1484" s="23"/>
      <c r="DB1484" s="23"/>
      <c r="DC1484" s="23"/>
      <c r="DD1484" s="23"/>
      <c r="DE1484" s="23"/>
      <c r="DF1484" s="23"/>
      <c r="DG1484" s="79"/>
      <c r="DH1484" s="80"/>
      <c r="DI1484" s="79"/>
      <c r="DJ1484" s="81"/>
      <c r="DK1484" s="47"/>
      <c r="DL1484" s="47"/>
      <c r="DM1484" s="47"/>
      <c r="DN1484" s="23"/>
      <c r="DO1484" s="23"/>
    </row>
    <row r="1485" spans="2:119" ht="15" customHeight="1" x14ac:dyDescent="0.3">
      <c r="B1485" s="5"/>
      <c r="C1485" s="5"/>
      <c r="D1485" s="5"/>
      <c r="E1485" s="23"/>
      <c r="F1485" s="23"/>
      <c r="G1485" s="23"/>
      <c r="H1485" s="23"/>
      <c r="I1485" s="23"/>
      <c r="J1485" s="24"/>
      <c r="K1485" s="23"/>
      <c r="L1485" s="24"/>
      <c r="M1485" s="24"/>
      <c r="N1485" s="23"/>
      <c r="O1485" s="23"/>
      <c r="P1485" s="23"/>
      <c r="Q1485" s="23"/>
      <c r="R1485" s="23"/>
      <c r="S1485" s="23"/>
      <c r="T1485" s="23"/>
      <c r="U1485" s="23"/>
      <c r="V1485" s="23"/>
      <c r="W1485" s="29"/>
      <c r="X1485" s="23"/>
      <c r="Y1485" s="23"/>
      <c r="Z1485" s="23"/>
      <c r="AA1485" s="23"/>
      <c r="AB1485" s="23"/>
      <c r="AC1485" s="23"/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7"/>
      <c r="AV1485" s="27"/>
      <c r="AW1485" s="27"/>
      <c r="AX1485" s="28"/>
      <c r="AY1485" s="28"/>
      <c r="AZ1485" s="28"/>
      <c r="BA1485" s="28"/>
      <c r="BB1485" s="28"/>
      <c r="BC1485" s="28"/>
      <c r="BD1485" s="23"/>
      <c r="BE1485" s="72"/>
      <c r="BF1485" s="72"/>
      <c r="BG1485" s="72"/>
      <c r="BH1485" s="229"/>
      <c r="BI1485" s="229"/>
      <c r="BJ1485" s="27"/>
      <c r="BK1485" s="27"/>
      <c r="BL1485" s="26"/>
      <c r="BM1485" s="27"/>
      <c r="BN1485" s="23"/>
      <c r="BO1485" s="23"/>
      <c r="BP1485" s="23"/>
      <c r="BQ1485" s="23"/>
      <c r="BR1485" s="27"/>
      <c r="BS1485" s="27"/>
      <c r="BT1485" s="78"/>
      <c r="BU1485" s="229"/>
      <c r="BV1485" s="229"/>
      <c r="BW1485" s="27"/>
      <c r="BX1485" s="27"/>
      <c r="BY1485" s="23"/>
      <c r="BZ1485" s="23"/>
      <c r="CA1485" s="23"/>
      <c r="CB1485" s="27"/>
      <c r="CC1485" s="78"/>
      <c r="CD1485" s="229"/>
      <c r="CE1485" s="229"/>
      <c r="CF1485" s="23"/>
      <c r="CG1485" s="27"/>
      <c r="CH1485" s="23"/>
      <c r="CI1485" s="23"/>
      <c r="CJ1485" s="23"/>
      <c r="CK1485" s="23"/>
      <c r="CL1485" s="23"/>
      <c r="CM1485" s="23"/>
      <c r="CN1485" s="23"/>
      <c r="CO1485" s="23"/>
      <c r="CP1485" s="26"/>
      <c r="CQ1485" s="23"/>
      <c r="CR1485" s="23"/>
      <c r="CS1485" s="23"/>
      <c r="CT1485" s="23"/>
      <c r="CU1485" s="23"/>
      <c r="CV1485" s="23"/>
      <c r="CW1485" s="23"/>
      <c r="CX1485" s="23"/>
      <c r="CY1485" s="23"/>
      <c r="CZ1485" s="61"/>
      <c r="DA1485" s="23"/>
      <c r="DB1485" s="23"/>
      <c r="DC1485" s="23"/>
      <c r="DD1485" s="23"/>
      <c r="DE1485" s="23"/>
      <c r="DF1485" s="23"/>
      <c r="DG1485" s="79"/>
      <c r="DH1485" s="80"/>
      <c r="DI1485" s="79"/>
      <c r="DJ1485" s="81"/>
      <c r="DK1485" s="47"/>
      <c r="DL1485" s="47"/>
      <c r="DM1485" s="47"/>
      <c r="DN1485" s="23"/>
      <c r="DO1485" s="23"/>
    </row>
    <row r="1486" spans="2:119" ht="15" customHeight="1" x14ac:dyDescent="0.3">
      <c r="B1486" s="5"/>
      <c r="C1486" s="5"/>
      <c r="D1486" s="5"/>
      <c r="E1486" s="23"/>
      <c r="F1486" s="23"/>
      <c r="G1486" s="23"/>
      <c r="H1486" s="23"/>
      <c r="I1486" s="23"/>
      <c r="J1486" s="24"/>
      <c r="K1486" s="23"/>
      <c r="L1486" s="24"/>
      <c r="M1486" s="24"/>
      <c r="N1486" s="23"/>
      <c r="O1486" s="23"/>
      <c r="P1486" s="23"/>
      <c r="Q1486" s="23"/>
      <c r="R1486" s="23"/>
      <c r="S1486" s="23"/>
      <c r="T1486" s="23"/>
      <c r="U1486" s="23"/>
      <c r="V1486" s="23"/>
      <c r="W1486" s="29"/>
      <c r="X1486" s="23"/>
      <c r="Y1486" s="23"/>
      <c r="Z1486" s="23"/>
      <c r="AA1486" s="23"/>
      <c r="AB1486" s="23"/>
      <c r="AC1486" s="23"/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7"/>
      <c r="AV1486" s="27"/>
      <c r="AW1486" s="27"/>
      <c r="AX1486" s="28"/>
      <c r="AY1486" s="28"/>
      <c r="AZ1486" s="28"/>
      <c r="BA1486" s="28"/>
      <c r="BB1486" s="28"/>
      <c r="BC1486" s="28"/>
      <c r="BD1486" s="23"/>
      <c r="BE1486" s="72"/>
      <c r="BF1486" s="72"/>
      <c r="BG1486" s="72"/>
      <c r="BH1486" s="229"/>
      <c r="BI1486" s="229"/>
      <c r="BJ1486" s="27"/>
      <c r="BK1486" s="27"/>
      <c r="BL1486" s="26"/>
      <c r="BM1486" s="27"/>
      <c r="BN1486" s="23"/>
      <c r="BO1486" s="23"/>
      <c r="BP1486" s="23"/>
      <c r="BQ1486" s="23"/>
      <c r="BR1486" s="27"/>
      <c r="BS1486" s="27"/>
      <c r="BT1486" s="78"/>
      <c r="BU1486" s="229"/>
      <c r="BV1486" s="229"/>
      <c r="BW1486" s="27"/>
      <c r="BX1486" s="27"/>
      <c r="BY1486" s="23"/>
      <c r="BZ1486" s="23"/>
      <c r="CA1486" s="23"/>
      <c r="CB1486" s="27"/>
      <c r="CC1486" s="78"/>
      <c r="CD1486" s="229"/>
      <c r="CE1486" s="229"/>
      <c r="CF1486" s="23"/>
      <c r="CG1486" s="27"/>
      <c r="CH1486" s="23"/>
      <c r="CI1486" s="23"/>
      <c r="CJ1486" s="23"/>
      <c r="CK1486" s="23"/>
      <c r="CL1486" s="23"/>
      <c r="CM1486" s="23"/>
      <c r="CN1486" s="23"/>
      <c r="CO1486" s="23"/>
      <c r="CP1486" s="26"/>
      <c r="CQ1486" s="23"/>
      <c r="CR1486" s="23"/>
      <c r="CS1486" s="23"/>
      <c r="CT1486" s="23"/>
      <c r="CU1486" s="23"/>
      <c r="CV1486" s="23"/>
      <c r="CW1486" s="23"/>
      <c r="CX1486" s="23"/>
      <c r="CY1486" s="23"/>
      <c r="CZ1486" s="61"/>
      <c r="DA1486" s="23"/>
      <c r="DB1486" s="23"/>
      <c r="DC1486" s="23"/>
      <c r="DD1486" s="23"/>
      <c r="DE1486" s="23"/>
      <c r="DF1486" s="23"/>
      <c r="DG1486" s="79"/>
      <c r="DH1486" s="80"/>
      <c r="DI1486" s="79"/>
      <c r="DJ1486" s="81"/>
      <c r="DK1486" s="47"/>
      <c r="DL1486" s="47"/>
      <c r="DM1486" s="47"/>
      <c r="DN1486" s="23"/>
      <c r="DO1486" s="23"/>
    </row>
    <row r="1487" spans="2:119" ht="15" customHeight="1" x14ac:dyDescent="0.3">
      <c r="B1487" s="5"/>
      <c r="C1487" s="5"/>
      <c r="D1487" s="5"/>
      <c r="E1487" s="23"/>
      <c r="F1487" s="23"/>
      <c r="G1487" s="23"/>
      <c r="H1487" s="23"/>
      <c r="I1487" s="23"/>
      <c r="J1487" s="24"/>
      <c r="K1487" s="23"/>
      <c r="L1487" s="24"/>
      <c r="M1487" s="24"/>
      <c r="N1487" s="23"/>
      <c r="O1487" s="23"/>
      <c r="P1487" s="23"/>
      <c r="Q1487" s="23"/>
      <c r="R1487" s="23"/>
      <c r="S1487" s="23"/>
      <c r="T1487" s="23"/>
      <c r="U1487" s="23"/>
      <c r="V1487" s="23"/>
      <c r="W1487" s="29"/>
      <c r="X1487" s="23"/>
      <c r="Y1487" s="23"/>
      <c r="Z1487" s="23"/>
      <c r="AA1487" s="23"/>
      <c r="AB1487" s="23"/>
      <c r="AC1487" s="23"/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7"/>
      <c r="AV1487" s="27"/>
      <c r="AW1487" s="27"/>
      <c r="AX1487" s="28"/>
      <c r="AY1487" s="28"/>
      <c r="AZ1487" s="28"/>
      <c r="BA1487" s="28"/>
      <c r="BB1487" s="28"/>
      <c r="BC1487" s="28"/>
      <c r="BD1487" s="23"/>
      <c r="BE1487" s="72"/>
      <c r="BF1487" s="72"/>
      <c r="BG1487" s="72"/>
      <c r="BH1487" s="229"/>
      <c r="BI1487" s="229"/>
      <c r="BJ1487" s="27"/>
      <c r="BK1487" s="27"/>
      <c r="BL1487" s="26"/>
      <c r="BM1487" s="27"/>
      <c r="BN1487" s="23"/>
      <c r="BO1487" s="23"/>
      <c r="BP1487" s="23"/>
      <c r="BQ1487" s="23"/>
      <c r="BR1487" s="27"/>
      <c r="BS1487" s="27"/>
      <c r="BT1487" s="78"/>
      <c r="BU1487" s="229"/>
      <c r="BV1487" s="229"/>
      <c r="BW1487" s="27"/>
      <c r="BX1487" s="27"/>
      <c r="BY1487" s="23"/>
      <c r="BZ1487" s="23"/>
      <c r="CA1487" s="23"/>
      <c r="CB1487" s="27"/>
      <c r="CC1487" s="78"/>
      <c r="CD1487" s="229"/>
      <c r="CE1487" s="229"/>
      <c r="CF1487" s="23"/>
      <c r="CG1487" s="27"/>
      <c r="CH1487" s="23"/>
      <c r="CI1487" s="23"/>
      <c r="CJ1487" s="23"/>
      <c r="CK1487" s="23"/>
      <c r="CL1487" s="84"/>
      <c r="CM1487" s="23"/>
      <c r="CN1487" s="23"/>
      <c r="CO1487" s="23"/>
      <c r="CP1487" s="26"/>
      <c r="CQ1487" s="23"/>
      <c r="CR1487" s="23"/>
      <c r="CS1487" s="23"/>
      <c r="CT1487" s="23"/>
      <c r="CU1487" s="23"/>
      <c r="CV1487" s="23"/>
      <c r="CW1487" s="23"/>
      <c r="CX1487" s="23"/>
      <c r="CY1487" s="23"/>
      <c r="CZ1487" s="61"/>
      <c r="DA1487" s="23"/>
      <c r="DB1487" s="23"/>
      <c r="DC1487" s="23"/>
      <c r="DD1487" s="23"/>
      <c r="DE1487" s="23"/>
      <c r="DF1487" s="23"/>
      <c r="DG1487" s="79"/>
      <c r="DH1487" s="80"/>
      <c r="DI1487" s="79"/>
      <c r="DJ1487" s="81"/>
      <c r="DK1487" s="47"/>
      <c r="DL1487" s="47"/>
      <c r="DM1487" s="47"/>
      <c r="DN1487" s="23"/>
      <c r="DO1487" s="23"/>
    </row>
    <row r="1488" spans="2:119" ht="15" customHeight="1" x14ac:dyDescent="0.3">
      <c r="B1488" s="5"/>
      <c r="C1488" s="5"/>
      <c r="D1488" s="5"/>
      <c r="E1488" s="23"/>
      <c r="F1488" s="23"/>
      <c r="G1488" s="23"/>
      <c r="H1488" s="23"/>
      <c r="I1488" s="23"/>
      <c r="J1488" s="24"/>
      <c r="K1488" s="23"/>
      <c r="L1488" s="24"/>
      <c r="M1488" s="24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23"/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7"/>
      <c r="AV1488" s="27"/>
      <c r="AW1488" s="27"/>
      <c r="AX1488" s="28"/>
      <c r="AY1488" s="28"/>
      <c r="AZ1488" s="28"/>
      <c r="BA1488" s="28"/>
      <c r="BB1488" s="28"/>
      <c r="BC1488" s="28"/>
      <c r="BD1488" s="23"/>
      <c r="BE1488" s="72"/>
      <c r="BF1488" s="72"/>
      <c r="BG1488" s="72"/>
      <c r="BH1488" s="229"/>
      <c r="BI1488" s="229"/>
      <c r="BJ1488" s="27"/>
      <c r="BK1488" s="27"/>
      <c r="BL1488" s="26"/>
      <c r="BM1488" s="27"/>
      <c r="BN1488" s="23"/>
      <c r="BO1488" s="23"/>
      <c r="BP1488" s="23"/>
      <c r="BQ1488" s="23"/>
      <c r="BR1488" s="27"/>
      <c r="BS1488" s="27"/>
      <c r="BT1488" s="78"/>
      <c r="BU1488" s="229"/>
      <c r="BV1488" s="229"/>
      <c r="BW1488" s="27"/>
      <c r="BX1488" s="27"/>
      <c r="BY1488" s="23"/>
      <c r="BZ1488" s="23"/>
      <c r="CA1488" s="23"/>
      <c r="CB1488" s="27"/>
      <c r="CC1488" s="78"/>
      <c r="CD1488" s="229"/>
      <c r="CE1488" s="229"/>
      <c r="CF1488" s="23"/>
      <c r="CG1488" s="27"/>
      <c r="CH1488" s="23"/>
      <c r="CI1488" s="23"/>
      <c r="CJ1488" s="23"/>
      <c r="CK1488" s="23"/>
      <c r="CL1488" s="23"/>
      <c r="CM1488" s="23"/>
      <c r="CN1488" s="23"/>
      <c r="CO1488" s="23"/>
      <c r="CP1488" s="26"/>
      <c r="CQ1488" s="23"/>
      <c r="CR1488" s="23"/>
      <c r="CS1488" s="23"/>
      <c r="CT1488" s="23"/>
      <c r="CU1488" s="23"/>
      <c r="CV1488" s="23"/>
      <c r="CW1488" s="23"/>
      <c r="CX1488" s="23"/>
      <c r="CY1488" s="23"/>
      <c r="CZ1488" s="61"/>
      <c r="DA1488" s="23"/>
      <c r="DB1488" s="23"/>
      <c r="DC1488" s="23"/>
      <c r="DD1488" s="23"/>
      <c r="DE1488" s="23"/>
      <c r="DF1488" s="23"/>
      <c r="DG1488" s="79"/>
      <c r="DH1488" s="80"/>
      <c r="DI1488" s="79"/>
      <c r="DJ1488" s="81"/>
      <c r="DK1488" s="47"/>
      <c r="DL1488" s="47"/>
      <c r="DM1488" s="47"/>
      <c r="DN1488" s="23"/>
      <c r="DO1488" s="23"/>
    </row>
    <row r="1489" spans="2:119" ht="15" customHeight="1" x14ac:dyDescent="0.3">
      <c r="B1489" s="5"/>
      <c r="C1489" s="5"/>
      <c r="D1489" s="5"/>
      <c r="E1489" s="23"/>
      <c r="F1489" s="23"/>
      <c r="G1489" s="23"/>
      <c r="H1489" s="23"/>
      <c r="I1489" s="23"/>
      <c r="J1489" s="24"/>
      <c r="K1489" s="23"/>
      <c r="L1489" s="24"/>
      <c r="M1489" s="24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7"/>
      <c r="AV1489" s="27"/>
      <c r="AW1489" s="27"/>
      <c r="AX1489" s="28"/>
      <c r="AY1489" s="28"/>
      <c r="AZ1489" s="28"/>
      <c r="BA1489" s="28"/>
      <c r="BB1489" s="28"/>
      <c r="BC1489" s="28"/>
      <c r="BD1489" s="23"/>
      <c r="BE1489" s="72"/>
      <c r="BF1489" s="72"/>
      <c r="BG1489" s="72"/>
      <c r="BH1489" s="229"/>
      <c r="BI1489" s="229"/>
      <c r="BJ1489" s="27"/>
      <c r="BK1489" s="27"/>
      <c r="BL1489" s="26"/>
      <c r="BM1489" s="27"/>
      <c r="BN1489" s="23"/>
      <c r="BO1489" s="23"/>
      <c r="BP1489" s="23"/>
      <c r="BQ1489" s="23"/>
      <c r="BR1489" s="27"/>
      <c r="BS1489" s="27"/>
      <c r="BT1489" s="78"/>
      <c r="BU1489" s="229"/>
      <c r="BV1489" s="229"/>
      <c r="BW1489" s="27"/>
      <c r="BX1489" s="27"/>
      <c r="BY1489" s="23"/>
      <c r="BZ1489" s="23"/>
      <c r="CA1489" s="23"/>
      <c r="CB1489" s="27"/>
      <c r="CC1489" s="78"/>
      <c r="CD1489" s="229"/>
      <c r="CE1489" s="229"/>
      <c r="CF1489" s="23"/>
      <c r="CG1489" s="27"/>
      <c r="CH1489" s="23"/>
      <c r="CI1489" s="23"/>
      <c r="CJ1489" s="23"/>
      <c r="CK1489" s="23"/>
      <c r="CL1489" s="23"/>
      <c r="CM1489" s="23"/>
      <c r="CN1489" s="23"/>
      <c r="CO1489" s="23"/>
      <c r="CP1489" s="26"/>
      <c r="CQ1489" s="23"/>
      <c r="CR1489" s="23"/>
      <c r="CS1489" s="23"/>
      <c r="CT1489" s="23"/>
      <c r="CU1489" s="23"/>
      <c r="CV1489" s="23"/>
      <c r="CW1489" s="23"/>
      <c r="CX1489" s="23"/>
      <c r="CY1489" s="23"/>
      <c r="CZ1489" s="61"/>
      <c r="DA1489" s="23"/>
      <c r="DB1489" s="23"/>
      <c r="DC1489" s="23"/>
      <c r="DD1489" s="23"/>
      <c r="DE1489" s="23"/>
      <c r="DF1489" s="23"/>
      <c r="DG1489" s="79"/>
      <c r="DH1489" s="80"/>
      <c r="DI1489" s="79"/>
      <c r="DJ1489" s="81"/>
      <c r="DK1489" s="47"/>
      <c r="DL1489" s="47"/>
      <c r="DM1489" s="47"/>
      <c r="DN1489" s="23"/>
      <c r="DO1489" s="23"/>
    </row>
    <row r="1490" spans="2:119" ht="15" customHeight="1" x14ac:dyDescent="0.3">
      <c r="B1490" s="5"/>
      <c r="C1490" s="5"/>
      <c r="D1490" s="5"/>
      <c r="E1490" s="23"/>
      <c r="F1490" s="23"/>
      <c r="G1490" s="23"/>
      <c r="H1490" s="23"/>
      <c r="I1490" s="23"/>
      <c r="J1490" s="24"/>
      <c r="K1490" s="23"/>
      <c r="L1490" s="24"/>
      <c r="M1490" s="24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3"/>
      <c r="AB1490" s="23"/>
      <c r="AC1490" s="23"/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7"/>
      <c r="AV1490" s="27"/>
      <c r="AW1490" s="27"/>
      <c r="AX1490" s="28"/>
      <c r="AY1490" s="28"/>
      <c r="AZ1490" s="28"/>
      <c r="BA1490" s="28"/>
      <c r="BB1490" s="28"/>
      <c r="BC1490" s="28"/>
      <c r="BD1490" s="23"/>
      <c r="BE1490" s="72"/>
      <c r="BF1490" s="72"/>
      <c r="BG1490" s="72"/>
      <c r="BH1490" s="229"/>
      <c r="BI1490" s="229"/>
      <c r="BJ1490" s="27"/>
      <c r="BK1490" s="27"/>
      <c r="BL1490" s="26"/>
      <c r="BM1490" s="27"/>
      <c r="BN1490" s="23"/>
      <c r="BO1490" s="23"/>
      <c r="BP1490" s="23"/>
      <c r="BQ1490" s="23"/>
      <c r="BR1490" s="27"/>
      <c r="BS1490" s="27"/>
      <c r="BT1490" s="78"/>
      <c r="BU1490" s="229"/>
      <c r="BV1490" s="229"/>
      <c r="BW1490" s="27"/>
      <c r="BX1490" s="27"/>
      <c r="BY1490" s="23"/>
      <c r="BZ1490" s="23"/>
      <c r="CA1490" s="23"/>
      <c r="CB1490" s="27"/>
      <c r="CC1490" s="78"/>
      <c r="CD1490" s="229"/>
      <c r="CE1490" s="229"/>
      <c r="CF1490" s="23"/>
      <c r="CG1490" s="27"/>
      <c r="CH1490" s="23"/>
      <c r="CI1490" s="23"/>
      <c r="CJ1490" s="23"/>
      <c r="CK1490" s="23"/>
      <c r="CL1490" s="23"/>
      <c r="CM1490" s="23"/>
      <c r="CN1490" s="23"/>
      <c r="CO1490" s="23"/>
      <c r="CP1490" s="26"/>
      <c r="CQ1490" s="23"/>
      <c r="CR1490" s="23"/>
      <c r="CS1490" s="23"/>
      <c r="CT1490" s="23"/>
      <c r="CU1490" s="23"/>
      <c r="CV1490" s="23"/>
      <c r="CW1490" s="23"/>
      <c r="CX1490" s="23"/>
      <c r="CY1490" s="23"/>
      <c r="CZ1490" s="61"/>
      <c r="DA1490" s="23"/>
      <c r="DB1490" s="23"/>
      <c r="DC1490" s="23"/>
      <c r="DD1490" s="23"/>
      <c r="DE1490" s="23"/>
      <c r="DF1490" s="23"/>
      <c r="DG1490" s="79"/>
      <c r="DH1490" s="80"/>
      <c r="DI1490" s="79"/>
      <c r="DJ1490" s="81"/>
      <c r="DK1490" s="47"/>
      <c r="DL1490" s="47"/>
      <c r="DM1490" s="47"/>
      <c r="DN1490" s="23"/>
      <c r="DO1490" s="23"/>
    </row>
    <row r="1491" spans="2:119" ht="15" customHeight="1" x14ac:dyDescent="0.3">
      <c r="B1491" s="5"/>
      <c r="C1491" s="5"/>
      <c r="D1491" s="5"/>
      <c r="E1491" s="23"/>
      <c r="F1491" s="23"/>
      <c r="G1491" s="23"/>
      <c r="H1491" s="23"/>
      <c r="I1491" s="23"/>
      <c r="J1491" s="24"/>
      <c r="K1491" s="23"/>
      <c r="L1491" s="24"/>
      <c r="M1491" s="24"/>
      <c r="N1491" s="23"/>
      <c r="O1491" s="23"/>
      <c r="P1491" s="23"/>
      <c r="Q1491" s="23"/>
      <c r="R1491" s="23"/>
      <c r="S1491" s="30"/>
      <c r="T1491" s="23"/>
      <c r="U1491" s="23"/>
      <c r="V1491" s="23"/>
      <c r="W1491" s="29"/>
      <c r="X1491" s="27"/>
      <c r="Y1491" s="23"/>
      <c r="Z1491" s="23"/>
      <c r="AA1491" s="23"/>
      <c r="AB1491" s="23"/>
      <c r="AC1491" s="23"/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7"/>
      <c r="AV1491" s="27"/>
      <c r="AW1491" s="27"/>
      <c r="AX1491" s="28"/>
      <c r="AY1491" s="28"/>
      <c r="AZ1491" s="28"/>
      <c r="BA1491" s="28"/>
      <c r="BB1491" s="28"/>
      <c r="BC1491" s="28"/>
      <c r="BD1491" s="23"/>
      <c r="BE1491" s="72"/>
      <c r="BF1491" s="72"/>
      <c r="BG1491" s="72"/>
      <c r="BH1491" s="229"/>
      <c r="BI1491" s="229"/>
      <c r="BJ1491" s="27"/>
      <c r="BK1491" s="27"/>
      <c r="BL1491" s="26"/>
      <c r="BM1491" s="27"/>
      <c r="BN1491" s="23"/>
      <c r="BO1491" s="23"/>
      <c r="BP1491" s="23"/>
      <c r="BQ1491" s="23"/>
      <c r="BR1491" s="27"/>
      <c r="BS1491" s="27"/>
      <c r="BT1491" s="78"/>
      <c r="BU1491" s="229"/>
      <c r="BV1491" s="229"/>
      <c r="BW1491" s="27"/>
      <c r="BX1491" s="27"/>
      <c r="BY1491" s="23"/>
      <c r="BZ1491" s="23"/>
      <c r="CA1491" s="23"/>
      <c r="CB1491" s="27"/>
      <c r="CC1491" s="78"/>
      <c r="CD1491" s="229"/>
      <c r="CE1491" s="229"/>
      <c r="CF1491" s="23"/>
      <c r="CG1491" s="27"/>
      <c r="CH1491" s="23"/>
      <c r="CI1491" s="23"/>
      <c r="CJ1491" s="23"/>
      <c r="CK1491" s="23"/>
      <c r="CL1491" s="23"/>
      <c r="CM1491" s="23"/>
      <c r="CN1491" s="23"/>
      <c r="CO1491" s="23"/>
      <c r="CP1491" s="26"/>
      <c r="CQ1491" s="23"/>
      <c r="CR1491" s="23"/>
      <c r="CS1491" s="23"/>
      <c r="CT1491" s="23"/>
      <c r="CU1491" s="23"/>
      <c r="CV1491" s="23"/>
      <c r="CW1491" s="23"/>
      <c r="CX1491" s="23"/>
      <c r="CY1491" s="23"/>
      <c r="CZ1491" s="61"/>
      <c r="DA1491" s="23"/>
      <c r="DB1491" s="23"/>
      <c r="DC1491" s="23"/>
      <c r="DD1491" s="23"/>
      <c r="DE1491" s="23"/>
      <c r="DF1491" s="23"/>
      <c r="DG1491" s="79"/>
      <c r="DH1491" s="80"/>
      <c r="DI1491" s="79"/>
      <c r="DJ1491" s="81"/>
      <c r="DK1491" s="47"/>
      <c r="DL1491" s="47"/>
      <c r="DM1491" s="47"/>
      <c r="DN1491" s="23"/>
      <c r="DO1491" s="23"/>
    </row>
    <row r="1492" spans="2:119" ht="15" customHeight="1" x14ac:dyDescent="0.3">
      <c r="B1492" s="5"/>
      <c r="C1492" s="5"/>
      <c r="D1492" s="5"/>
      <c r="E1492" s="23"/>
      <c r="F1492" s="23"/>
      <c r="G1492" s="23"/>
      <c r="H1492" s="23"/>
      <c r="I1492" s="23"/>
      <c r="J1492" s="24"/>
      <c r="K1492" s="23"/>
      <c r="L1492" s="24"/>
      <c r="M1492" s="24"/>
      <c r="N1492" s="23"/>
      <c r="O1492" s="23"/>
      <c r="P1492" s="23"/>
      <c r="Q1492" s="23"/>
      <c r="R1492" s="23"/>
      <c r="S1492" s="30"/>
      <c r="T1492" s="23"/>
      <c r="U1492" s="23"/>
      <c r="V1492" s="23"/>
      <c r="W1492" s="29"/>
      <c r="X1492" s="27"/>
      <c r="Y1492" s="23"/>
      <c r="Z1492" s="23"/>
      <c r="AA1492" s="23"/>
      <c r="AB1492" s="23"/>
      <c r="AC1492" s="23"/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7"/>
      <c r="AV1492" s="27"/>
      <c r="AW1492" s="27"/>
      <c r="AX1492" s="28"/>
      <c r="AY1492" s="28"/>
      <c r="AZ1492" s="28"/>
      <c r="BA1492" s="28"/>
      <c r="BB1492" s="28"/>
      <c r="BC1492" s="28"/>
      <c r="BD1492" s="23"/>
      <c r="BE1492" s="72"/>
      <c r="BF1492" s="72"/>
      <c r="BG1492" s="72"/>
      <c r="BH1492" s="229"/>
      <c r="BI1492" s="229"/>
      <c r="BJ1492" s="27"/>
      <c r="BK1492" s="27"/>
      <c r="BL1492" s="26"/>
      <c r="BM1492" s="27"/>
      <c r="BN1492" s="23"/>
      <c r="BO1492" s="23"/>
      <c r="BP1492" s="23"/>
      <c r="BQ1492" s="23"/>
      <c r="BR1492" s="27"/>
      <c r="BS1492" s="27"/>
      <c r="BT1492" s="78"/>
      <c r="BU1492" s="229"/>
      <c r="BV1492" s="229"/>
      <c r="BW1492" s="27"/>
      <c r="BX1492" s="27"/>
      <c r="BY1492" s="23"/>
      <c r="BZ1492" s="23"/>
      <c r="CA1492" s="23"/>
      <c r="CB1492" s="27"/>
      <c r="CC1492" s="78"/>
      <c r="CD1492" s="229"/>
      <c r="CE1492" s="229"/>
      <c r="CF1492" s="23"/>
      <c r="CG1492" s="27"/>
      <c r="CH1492" s="23"/>
      <c r="CI1492" s="23"/>
      <c r="CJ1492" s="23"/>
      <c r="CK1492" s="23"/>
      <c r="CL1492" s="23"/>
      <c r="CM1492" s="23"/>
      <c r="CN1492" s="23"/>
      <c r="CO1492" s="23"/>
      <c r="CP1492" s="26"/>
      <c r="CQ1492" s="23"/>
      <c r="CR1492" s="23"/>
      <c r="CS1492" s="23"/>
      <c r="CT1492" s="23"/>
      <c r="CU1492" s="23"/>
      <c r="CV1492" s="23"/>
      <c r="CW1492" s="23"/>
      <c r="CX1492" s="23"/>
      <c r="CY1492" s="23"/>
      <c r="CZ1492" s="61"/>
      <c r="DA1492" s="23"/>
      <c r="DB1492" s="23"/>
      <c r="DC1492" s="23"/>
      <c r="DD1492" s="23"/>
      <c r="DE1492" s="23"/>
      <c r="DF1492" s="23"/>
      <c r="DG1492" s="79"/>
      <c r="DH1492" s="80"/>
      <c r="DI1492" s="79"/>
      <c r="DJ1492" s="81"/>
      <c r="DK1492" s="47"/>
      <c r="DL1492" s="47"/>
      <c r="DM1492" s="47"/>
      <c r="DN1492" s="23"/>
      <c r="DO1492" s="23"/>
    </row>
    <row r="1493" spans="2:119" ht="15" customHeight="1" x14ac:dyDescent="0.3">
      <c r="B1493" s="5"/>
      <c r="C1493" s="5"/>
      <c r="D1493" s="5"/>
      <c r="E1493" s="23"/>
      <c r="F1493" s="23"/>
      <c r="G1493" s="23"/>
      <c r="H1493" s="23"/>
      <c r="I1493" s="23"/>
      <c r="J1493" s="24"/>
      <c r="K1493" s="23"/>
      <c r="L1493" s="24"/>
      <c r="M1493" s="24"/>
      <c r="N1493" s="23"/>
      <c r="O1493" s="23"/>
      <c r="P1493" s="23"/>
      <c r="Q1493" s="23"/>
      <c r="R1493" s="23"/>
      <c r="S1493" s="30"/>
      <c r="T1493" s="23"/>
      <c r="U1493" s="23"/>
      <c r="V1493" s="23"/>
      <c r="W1493" s="29"/>
      <c r="X1493" s="27"/>
      <c r="Y1493" s="23"/>
      <c r="Z1493" s="23"/>
      <c r="AA1493" s="23"/>
      <c r="AB1493" s="23"/>
      <c r="AC1493" s="23"/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7"/>
      <c r="AV1493" s="27"/>
      <c r="AW1493" s="27"/>
      <c r="AX1493" s="28"/>
      <c r="AY1493" s="28"/>
      <c r="AZ1493" s="28"/>
      <c r="BA1493" s="28"/>
      <c r="BB1493" s="28"/>
      <c r="BC1493" s="28"/>
      <c r="BD1493" s="23"/>
      <c r="BE1493" s="72"/>
      <c r="BF1493" s="72"/>
      <c r="BG1493" s="72"/>
      <c r="BH1493" s="229"/>
      <c r="BI1493" s="229"/>
      <c r="BJ1493" s="27"/>
      <c r="BK1493" s="27"/>
      <c r="BL1493" s="26"/>
      <c r="BM1493" s="27"/>
      <c r="BN1493" s="23"/>
      <c r="BO1493" s="23"/>
      <c r="BP1493" s="23"/>
      <c r="BQ1493" s="23"/>
      <c r="BR1493" s="27"/>
      <c r="BS1493" s="27"/>
      <c r="BT1493" s="78"/>
      <c r="BU1493" s="229"/>
      <c r="BV1493" s="229"/>
      <c r="BW1493" s="27"/>
      <c r="BX1493" s="27"/>
      <c r="BY1493" s="23"/>
      <c r="BZ1493" s="23"/>
      <c r="CA1493" s="23"/>
      <c r="CB1493" s="27"/>
      <c r="CC1493" s="78"/>
      <c r="CD1493" s="229"/>
      <c r="CE1493" s="229"/>
      <c r="CF1493" s="23"/>
      <c r="CG1493" s="27"/>
      <c r="CH1493" s="23"/>
      <c r="CI1493" s="23"/>
      <c r="CJ1493" s="23"/>
      <c r="CK1493" s="23"/>
      <c r="CL1493" s="23"/>
      <c r="CM1493" s="23"/>
      <c r="CN1493" s="23"/>
      <c r="CO1493" s="23"/>
      <c r="CP1493" s="26"/>
      <c r="CQ1493" s="23"/>
      <c r="CR1493" s="23"/>
      <c r="CS1493" s="23"/>
      <c r="CT1493" s="23"/>
      <c r="CU1493" s="23"/>
      <c r="CV1493" s="23"/>
      <c r="CW1493" s="23"/>
      <c r="CX1493" s="23"/>
      <c r="CY1493" s="23"/>
      <c r="CZ1493" s="61"/>
      <c r="DA1493" s="23"/>
      <c r="DB1493" s="23"/>
      <c r="DC1493" s="23"/>
      <c r="DD1493" s="23"/>
      <c r="DE1493" s="23"/>
      <c r="DF1493" s="23"/>
      <c r="DG1493" s="79"/>
      <c r="DH1493" s="80"/>
      <c r="DI1493" s="79"/>
      <c r="DJ1493" s="81"/>
      <c r="DK1493" s="47"/>
      <c r="DL1493" s="47"/>
      <c r="DM1493" s="47"/>
      <c r="DN1493" s="23"/>
      <c r="DO1493" s="23"/>
    </row>
    <row r="1494" spans="2:119" ht="15" customHeight="1" x14ac:dyDescent="0.3">
      <c r="B1494" s="5"/>
      <c r="C1494" s="5"/>
      <c r="D1494" s="5"/>
      <c r="E1494" s="23"/>
      <c r="F1494" s="23"/>
      <c r="G1494" s="23"/>
      <c r="H1494" s="23"/>
      <c r="I1494" s="23"/>
      <c r="J1494" s="24"/>
      <c r="K1494" s="23"/>
      <c r="L1494" s="24"/>
      <c r="M1494" s="24"/>
      <c r="N1494" s="23"/>
      <c r="O1494" s="23"/>
      <c r="P1494" s="23"/>
      <c r="Q1494" s="23"/>
      <c r="R1494" s="23"/>
      <c r="S1494" s="23"/>
      <c r="T1494" s="23"/>
      <c r="U1494" s="23"/>
      <c r="V1494" s="23"/>
      <c r="W1494" s="29"/>
      <c r="X1494" s="23"/>
      <c r="Y1494" s="23"/>
      <c r="Z1494" s="23"/>
      <c r="AA1494" s="23"/>
      <c r="AB1494" s="23"/>
      <c r="AC1494" s="23"/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7"/>
      <c r="AV1494" s="27"/>
      <c r="AW1494" s="27"/>
      <c r="AX1494" s="28"/>
      <c r="AY1494" s="28"/>
      <c r="AZ1494" s="28"/>
      <c r="BA1494" s="28"/>
      <c r="BB1494" s="28"/>
      <c r="BC1494" s="28"/>
      <c r="BD1494" s="23"/>
      <c r="BE1494" s="72"/>
      <c r="BF1494" s="72"/>
      <c r="BG1494" s="72"/>
      <c r="BH1494" s="229"/>
      <c r="BI1494" s="229"/>
      <c r="BJ1494" s="27"/>
      <c r="BK1494" s="27"/>
      <c r="BL1494" s="26"/>
      <c r="BM1494" s="27"/>
      <c r="BN1494" s="23"/>
      <c r="BO1494" s="23"/>
      <c r="BP1494" s="23"/>
      <c r="BQ1494" s="23"/>
      <c r="BR1494" s="27"/>
      <c r="BS1494" s="27"/>
      <c r="BT1494" s="78"/>
      <c r="BU1494" s="229"/>
      <c r="BV1494" s="229"/>
      <c r="BW1494" s="27"/>
      <c r="BX1494" s="27"/>
      <c r="BY1494" s="23"/>
      <c r="BZ1494" s="23"/>
      <c r="CA1494" s="23"/>
      <c r="CB1494" s="27"/>
      <c r="CC1494" s="78"/>
      <c r="CD1494" s="229"/>
      <c r="CE1494" s="229"/>
      <c r="CF1494" s="23"/>
      <c r="CG1494" s="27"/>
      <c r="CH1494" s="23"/>
      <c r="CI1494" s="23"/>
      <c r="CJ1494" s="23"/>
      <c r="CK1494" s="23"/>
      <c r="CL1494" s="23"/>
      <c r="CM1494" s="23"/>
      <c r="CN1494" s="23"/>
      <c r="CO1494" s="23"/>
      <c r="CP1494" s="26"/>
      <c r="CQ1494" s="23"/>
      <c r="CR1494" s="23"/>
      <c r="CS1494" s="23"/>
      <c r="CT1494" s="23"/>
      <c r="CU1494" s="23"/>
      <c r="CV1494" s="23"/>
      <c r="CW1494" s="23"/>
      <c r="CX1494" s="23"/>
      <c r="CY1494" s="23"/>
      <c r="CZ1494" s="61"/>
      <c r="DA1494" s="23"/>
      <c r="DB1494" s="23"/>
      <c r="DC1494" s="23"/>
      <c r="DD1494" s="23"/>
      <c r="DE1494" s="23"/>
      <c r="DF1494" s="23"/>
      <c r="DG1494" s="79"/>
      <c r="DH1494" s="80"/>
      <c r="DI1494" s="79"/>
      <c r="DJ1494" s="81"/>
      <c r="DK1494" s="47"/>
      <c r="DL1494" s="47"/>
      <c r="DM1494" s="47"/>
      <c r="DN1494" s="23"/>
      <c r="DO1494" s="23"/>
    </row>
    <row r="1495" spans="2:119" ht="15" customHeight="1" x14ac:dyDescent="0.3">
      <c r="B1495" s="5"/>
      <c r="C1495" s="5"/>
      <c r="D1495" s="5"/>
      <c r="E1495" s="23"/>
      <c r="F1495" s="23"/>
      <c r="G1495" s="23"/>
      <c r="H1495" s="23"/>
      <c r="I1495" s="23"/>
      <c r="J1495" s="24"/>
      <c r="K1495" s="23"/>
      <c r="L1495" s="24"/>
      <c r="M1495" s="24"/>
      <c r="N1495" s="23"/>
      <c r="O1495" s="23"/>
      <c r="P1495" s="23"/>
      <c r="Q1495" s="23"/>
      <c r="R1495" s="23"/>
      <c r="S1495" s="23"/>
      <c r="T1495" s="23"/>
      <c r="U1495" s="23"/>
      <c r="V1495" s="23"/>
      <c r="W1495" s="29"/>
      <c r="X1495" s="23"/>
      <c r="Y1495" s="23"/>
      <c r="Z1495" s="23"/>
      <c r="AA1495" s="23"/>
      <c r="AB1495" s="23"/>
      <c r="AC1495" s="23"/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23"/>
      <c r="AS1495" s="23"/>
      <c r="AT1495" s="23"/>
      <c r="AU1495" s="27"/>
      <c r="AV1495" s="27"/>
      <c r="AW1495" s="27"/>
      <c r="AX1495" s="28"/>
      <c r="AY1495" s="28"/>
      <c r="AZ1495" s="28"/>
      <c r="BA1495" s="28"/>
      <c r="BB1495" s="28"/>
      <c r="BC1495" s="28"/>
      <c r="BD1495" s="23"/>
      <c r="BE1495" s="72"/>
      <c r="BF1495" s="72"/>
      <c r="BG1495" s="72"/>
      <c r="BH1495" s="229"/>
      <c r="BI1495" s="229"/>
      <c r="BJ1495" s="27"/>
      <c r="BK1495" s="27"/>
      <c r="BL1495" s="26"/>
      <c r="BM1495" s="27"/>
      <c r="BN1495" s="23"/>
      <c r="BO1495" s="23"/>
      <c r="BP1495" s="23"/>
      <c r="BQ1495" s="23"/>
      <c r="BR1495" s="27"/>
      <c r="BS1495" s="27"/>
      <c r="BT1495" s="78"/>
      <c r="BU1495" s="229"/>
      <c r="BV1495" s="229"/>
      <c r="BW1495" s="27"/>
      <c r="BX1495" s="27"/>
      <c r="BY1495" s="23"/>
      <c r="BZ1495" s="23"/>
      <c r="CA1495" s="23"/>
      <c r="CB1495" s="27"/>
      <c r="CC1495" s="78"/>
      <c r="CD1495" s="229"/>
      <c r="CE1495" s="229"/>
      <c r="CF1495" s="23"/>
      <c r="CG1495" s="27"/>
      <c r="CH1495" s="23"/>
      <c r="CI1495" s="23"/>
      <c r="CJ1495" s="23"/>
      <c r="CK1495" s="23"/>
      <c r="CL1495" s="23"/>
      <c r="CM1495" s="23"/>
      <c r="CN1495" s="23"/>
      <c r="CO1495" s="23"/>
      <c r="CP1495" s="26"/>
      <c r="CQ1495" s="23"/>
      <c r="CR1495" s="23"/>
      <c r="CS1495" s="23"/>
      <c r="CT1495" s="23"/>
      <c r="CU1495" s="23"/>
      <c r="CV1495" s="23"/>
      <c r="CW1495" s="23"/>
      <c r="CX1495" s="23"/>
      <c r="CY1495" s="23"/>
      <c r="CZ1495" s="61"/>
      <c r="DA1495" s="23"/>
      <c r="DB1495" s="23"/>
      <c r="DC1495" s="23"/>
      <c r="DD1495" s="23"/>
      <c r="DE1495" s="23"/>
      <c r="DF1495" s="23"/>
      <c r="DG1495" s="79"/>
      <c r="DH1495" s="80"/>
      <c r="DI1495" s="79"/>
      <c r="DJ1495" s="81"/>
      <c r="DK1495" s="47"/>
      <c r="DL1495" s="47"/>
      <c r="DM1495" s="47"/>
      <c r="DN1495" s="23"/>
      <c r="DO1495" s="23"/>
    </row>
    <row r="1496" spans="2:119" ht="15" customHeight="1" x14ac:dyDescent="0.3">
      <c r="B1496" s="5"/>
      <c r="C1496" s="5"/>
      <c r="D1496" s="5"/>
      <c r="E1496" s="23"/>
      <c r="F1496" s="23"/>
      <c r="G1496" s="23"/>
      <c r="H1496" s="23"/>
      <c r="I1496" s="23"/>
      <c r="J1496" s="24"/>
      <c r="K1496" s="23"/>
      <c r="L1496" s="24"/>
      <c r="M1496" s="24"/>
      <c r="N1496" s="23"/>
      <c r="O1496" s="23"/>
      <c r="P1496" s="23"/>
      <c r="Q1496" s="23"/>
      <c r="R1496" s="23"/>
      <c r="S1496" s="23"/>
      <c r="T1496" s="23"/>
      <c r="U1496" s="23"/>
      <c r="V1496" s="23"/>
      <c r="W1496" s="29"/>
      <c r="X1496" s="23"/>
      <c r="Y1496" s="23"/>
      <c r="Z1496" s="23"/>
      <c r="AA1496" s="23"/>
      <c r="AB1496" s="23"/>
      <c r="AC1496" s="23"/>
      <c r="AD1496" s="23"/>
      <c r="AE1496" s="23"/>
      <c r="AF1496" s="23"/>
      <c r="AG1496" s="23"/>
      <c r="AH1496" s="23"/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23"/>
      <c r="AS1496" s="23"/>
      <c r="AT1496" s="23"/>
      <c r="AU1496" s="27"/>
      <c r="AV1496" s="27"/>
      <c r="AW1496" s="27"/>
      <c r="AX1496" s="28"/>
      <c r="AY1496" s="28"/>
      <c r="AZ1496" s="28"/>
      <c r="BA1496" s="28"/>
      <c r="BB1496" s="28"/>
      <c r="BC1496" s="28"/>
      <c r="BD1496" s="23"/>
      <c r="BE1496" s="72"/>
      <c r="BF1496" s="72"/>
      <c r="BG1496" s="72"/>
      <c r="BH1496" s="229"/>
      <c r="BI1496" s="229"/>
      <c r="BJ1496" s="27"/>
      <c r="BK1496" s="27"/>
      <c r="BL1496" s="26"/>
      <c r="BM1496" s="27"/>
      <c r="BN1496" s="23"/>
      <c r="BO1496" s="23"/>
      <c r="BP1496" s="23"/>
      <c r="BQ1496" s="23"/>
      <c r="BR1496" s="27"/>
      <c r="BS1496" s="27"/>
      <c r="BT1496" s="78"/>
      <c r="BU1496" s="229"/>
      <c r="BV1496" s="229"/>
      <c r="BW1496" s="27"/>
      <c r="BX1496" s="27"/>
      <c r="BY1496" s="23"/>
      <c r="BZ1496" s="23"/>
      <c r="CA1496" s="23"/>
      <c r="CB1496" s="27"/>
      <c r="CC1496" s="78"/>
      <c r="CD1496" s="229"/>
      <c r="CE1496" s="229"/>
      <c r="CF1496" s="23"/>
      <c r="CG1496" s="27"/>
      <c r="CH1496" s="23"/>
      <c r="CI1496" s="23"/>
      <c r="CJ1496" s="23"/>
      <c r="CK1496" s="23"/>
      <c r="CL1496" s="84"/>
      <c r="CM1496" s="23"/>
      <c r="CN1496" s="23"/>
      <c r="CO1496" s="23"/>
      <c r="CP1496" s="26"/>
      <c r="CQ1496" s="23"/>
      <c r="CR1496" s="23"/>
      <c r="CS1496" s="23"/>
      <c r="CT1496" s="23"/>
      <c r="CU1496" s="23"/>
      <c r="CV1496" s="23"/>
      <c r="CW1496" s="23"/>
      <c r="CX1496" s="23"/>
      <c r="CY1496" s="23"/>
      <c r="CZ1496" s="61"/>
      <c r="DA1496" s="23"/>
      <c r="DB1496" s="23"/>
      <c r="DC1496" s="23"/>
      <c r="DD1496" s="23"/>
      <c r="DE1496" s="23"/>
      <c r="DF1496" s="23"/>
      <c r="DG1496" s="79"/>
      <c r="DH1496" s="80"/>
      <c r="DI1496" s="79"/>
      <c r="DJ1496" s="81"/>
      <c r="DK1496" s="47"/>
      <c r="DL1496" s="47"/>
      <c r="DM1496" s="47"/>
      <c r="DN1496" s="23"/>
      <c r="DO1496" s="23"/>
    </row>
    <row r="1497" spans="2:119" ht="15" customHeight="1" x14ac:dyDescent="0.3">
      <c r="E1497" s="23"/>
      <c r="F1497" s="23"/>
      <c r="G1497" s="23"/>
      <c r="H1497" s="23"/>
      <c r="I1497" s="23"/>
      <c r="J1497" s="24"/>
      <c r="K1497" s="23"/>
      <c r="L1497" s="24"/>
      <c r="M1497" s="24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  <c r="AV1497" s="23"/>
      <c r="AW1497" s="23"/>
      <c r="AX1497" s="24"/>
      <c r="AY1497" s="24"/>
      <c r="AZ1497" s="24"/>
      <c r="BA1497" s="24"/>
      <c r="BB1497" s="24"/>
      <c r="BC1497" s="24"/>
      <c r="BD1497" s="23"/>
      <c r="BE1497" s="23"/>
      <c r="BF1497" s="23"/>
      <c r="BG1497" s="23"/>
      <c r="BH1497" s="227"/>
      <c r="BI1497" s="227"/>
      <c r="BJ1497" s="23"/>
      <c r="BK1497" s="23"/>
      <c r="BL1497" s="23"/>
      <c r="BM1497" s="23"/>
      <c r="BN1497" s="23"/>
      <c r="BO1497" s="23"/>
      <c r="BP1497" s="23"/>
      <c r="BQ1497" s="23"/>
      <c r="BR1497" s="23"/>
      <c r="BS1497" s="23"/>
      <c r="BT1497" s="23"/>
      <c r="BU1497" s="227"/>
      <c r="BV1497" s="227"/>
      <c r="BW1497" s="23"/>
      <c r="BX1497" s="23"/>
      <c r="BY1497" s="23"/>
      <c r="BZ1497" s="23"/>
      <c r="CA1497" s="23"/>
      <c r="CB1497" s="23"/>
      <c r="CC1497" s="23"/>
      <c r="CD1497" s="227"/>
      <c r="CE1497" s="227"/>
      <c r="CF1497" s="23"/>
      <c r="CG1497" s="23"/>
      <c r="CH1497" s="23"/>
      <c r="CI1497" s="23"/>
      <c r="CJ1497" s="23"/>
      <c r="CK1497" s="23"/>
      <c r="CL1497" s="23"/>
      <c r="CM1497" s="23"/>
      <c r="CN1497" s="23"/>
      <c r="CO1497" s="23"/>
      <c r="CP1497" s="23"/>
      <c r="CQ1497" s="23"/>
      <c r="CR1497" s="23"/>
      <c r="CS1497" s="23"/>
      <c r="CT1497" s="23"/>
      <c r="CU1497" s="23"/>
      <c r="CV1497" s="23"/>
      <c r="CW1497" s="23"/>
      <c r="CX1497" s="23"/>
      <c r="CY1497" s="23"/>
      <c r="CZ1497" s="23"/>
      <c r="DA1497" s="23"/>
      <c r="DB1497" s="23"/>
      <c r="DC1497" s="23"/>
      <c r="DD1497" s="23"/>
      <c r="DE1497" s="23"/>
      <c r="DF1497" s="23"/>
      <c r="DG1497" s="23"/>
      <c r="DH1497" s="23"/>
      <c r="DI1497" s="23"/>
      <c r="DJ1497" s="23"/>
      <c r="DK1497" s="23"/>
      <c r="DL1497" s="23"/>
      <c r="DM1497" s="23"/>
      <c r="DN1497" s="23"/>
      <c r="DO1497" s="23"/>
    </row>
    <row r="1498" spans="2:119" ht="15" customHeight="1" x14ac:dyDescent="0.3">
      <c r="B1498" s="5"/>
      <c r="C1498" s="5"/>
      <c r="D1498" s="5"/>
      <c r="R1498" s="87"/>
      <c r="S1498" s="87"/>
      <c r="Y1498" s="228"/>
      <c r="CL1498" s="87"/>
      <c r="CV1498" s="87"/>
    </row>
    <row r="1499" spans="2:119" ht="15" customHeight="1" x14ac:dyDescent="0.3">
      <c r="Y1499" s="228"/>
    </row>
    <row r="1504" spans="2:119" ht="15" customHeight="1" x14ac:dyDescent="0.3">
      <c r="AD1504" s="5"/>
    </row>
  </sheetData>
  <autoFilter ref="A1:DO991" xr:uid="{00000000-0001-0000-0100-000000000000}">
    <filterColumn colId="2">
      <customFilters>
        <customFilter operator="notEqual" val=" "/>
      </customFilters>
    </filterColumn>
  </autoFilter>
  <conditionalFormatting sqref="BO2:BR1496 BY2:CA1496 CH2:CJ1496">
    <cfRule type="containsText" dxfId="0" priority="2" operator="containsText" text="ATENDIMENTO LIMIAR">
      <formula>NOT(ISERROR(SEARCH("ATENDIMENTO LIMIAR",BO2)))</formula>
    </cfRule>
  </conditionalFormatting>
  <hyperlinks>
    <hyperlink ref="AW953" r:id="rId1" xr:uid="{7454369F-9634-4921-8461-36EF0AF568C8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2:K1000"/>
  <sheetViews>
    <sheetView zoomScaleNormal="100" workbookViewId="0">
      <selection activeCell="F14" sqref="F14"/>
    </sheetView>
  </sheetViews>
  <sheetFormatPr defaultColWidth="14.44140625" defaultRowHeight="14.4" x14ac:dyDescent="0.3"/>
  <cols>
    <col min="1" max="1" width="3.5546875" customWidth="1"/>
    <col min="2" max="4" width="12.44140625" customWidth="1"/>
    <col min="5" max="5" width="11.109375" customWidth="1"/>
    <col min="6" max="6" width="12.44140625" customWidth="1"/>
    <col min="7" max="7" width="22.44140625" customWidth="1"/>
    <col min="8" max="8" width="18.44140625" customWidth="1"/>
    <col min="9" max="9" width="21.88671875" customWidth="1"/>
    <col min="10" max="10" width="21.5546875" customWidth="1"/>
    <col min="11" max="11" width="16.44140625" customWidth="1"/>
    <col min="12" max="26" width="8.5546875" customWidth="1"/>
  </cols>
  <sheetData>
    <row r="2" spans="2:10" ht="14.25" customHeight="1" x14ac:dyDescent="0.3">
      <c r="B2" s="233" t="s">
        <v>749</v>
      </c>
      <c r="C2" s="233"/>
      <c r="D2" s="233"/>
      <c r="E2" s="233" t="s">
        <v>750</v>
      </c>
      <c r="F2" s="233"/>
      <c r="G2" s="233"/>
      <c r="H2" s="233"/>
      <c r="I2" s="233"/>
      <c r="J2" s="233"/>
    </row>
    <row r="3" spans="2:10" ht="14.25" customHeight="1" x14ac:dyDescent="0.3">
      <c r="B3" s="3" t="s">
        <v>751</v>
      </c>
      <c r="C3" s="3" t="s">
        <v>752</v>
      </c>
      <c r="D3" s="3" t="s">
        <v>753</v>
      </c>
      <c r="E3" s="3" t="s">
        <v>1</v>
      </c>
      <c r="F3" s="3" t="s">
        <v>752</v>
      </c>
      <c r="G3" s="3" t="s">
        <v>754</v>
      </c>
      <c r="H3" s="3" t="s">
        <v>755</v>
      </c>
      <c r="I3" s="3" t="s">
        <v>756</v>
      </c>
      <c r="J3" s="3" t="s">
        <v>757</v>
      </c>
    </row>
    <row r="4" spans="2:10" ht="14.25" customHeight="1" x14ac:dyDescent="0.3">
      <c r="B4" s="88" t="s">
        <v>143</v>
      </c>
      <c r="C4" s="88">
        <v>0.5</v>
      </c>
      <c r="D4" s="88" t="s">
        <v>143</v>
      </c>
      <c r="E4" s="7" t="s">
        <v>758</v>
      </c>
      <c r="F4" s="88">
        <v>0.5</v>
      </c>
      <c r="G4" s="7" t="s">
        <v>759</v>
      </c>
      <c r="H4" s="88">
        <v>0</v>
      </c>
      <c r="I4" s="7" t="s">
        <v>759</v>
      </c>
      <c r="J4" s="89"/>
    </row>
    <row r="5" spans="2:10" ht="14.25" customHeight="1" x14ac:dyDescent="0.3">
      <c r="B5" s="88" t="s">
        <v>143</v>
      </c>
      <c r="C5" s="88">
        <v>0.5</v>
      </c>
      <c r="D5" s="88" t="s">
        <v>143</v>
      </c>
      <c r="E5" s="7" t="s">
        <v>760</v>
      </c>
      <c r="F5" s="88">
        <v>0.5</v>
      </c>
      <c r="G5" s="7" t="s">
        <v>759</v>
      </c>
      <c r="H5" s="88">
        <v>0</v>
      </c>
      <c r="I5" s="7" t="s">
        <v>759</v>
      </c>
      <c r="J5" s="89"/>
    </row>
    <row r="6" spans="2:10" ht="14.25" customHeight="1" x14ac:dyDescent="0.3">
      <c r="B6" s="88" t="s">
        <v>143</v>
      </c>
      <c r="C6" s="88">
        <v>0.5</v>
      </c>
      <c r="D6" s="88" t="s">
        <v>143</v>
      </c>
      <c r="E6" s="7" t="s">
        <v>761</v>
      </c>
      <c r="F6" s="88">
        <v>0.5</v>
      </c>
      <c r="G6" s="7" t="s">
        <v>759</v>
      </c>
      <c r="H6" s="88">
        <v>0</v>
      </c>
      <c r="I6" s="7" t="s">
        <v>759</v>
      </c>
      <c r="J6" s="89"/>
    </row>
    <row r="7" spans="2:10" ht="14.25" customHeight="1" x14ac:dyDescent="0.3">
      <c r="B7" s="88" t="s">
        <v>143</v>
      </c>
      <c r="C7" s="88">
        <v>0.5</v>
      </c>
      <c r="D7" s="88" t="s">
        <v>143</v>
      </c>
      <c r="E7" s="7" t="s">
        <v>762</v>
      </c>
      <c r="F7" s="88">
        <v>0.5</v>
      </c>
      <c r="G7" s="7" t="s">
        <v>759</v>
      </c>
      <c r="H7" s="88">
        <v>0.5</v>
      </c>
      <c r="I7" s="7" t="s">
        <v>759</v>
      </c>
      <c r="J7" s="89"/>
    </row>
    <row r="8" spans="2:10" ht="14.25" customHeight="1" x14ac:dyDescent="0.3">
      <c r="B8" s="88" t="s">
        <v>143</v>
      </c>
      <c r="C8" s="88">
        <v>0.5</v>
      </c>
      <c r="D8" s="88" t="s">
        <v>143</v>
      </c>
      <c r="E8" s="7" t="s">
        <v>763</v>
      </c>
      <c r="F8" s="88"/>
      <c r="G8" s="7"/>
      <c r="H8" s="88"/>
      <c r="I8" s="88"/>
      <c r="J8" s="89" t="s">
        <v>764</v>
      </c>
    </row>
    <row r="9" spans="2:10" ht="14.25" customHeight="1" x14ac:dyDescent="0.3">
      <c r="B9" s="88">
        <v>0.51</v>
      </c>
      <c r="C9" s="2">
        <v>1</v>
      </c>
      <c r="D9" s="88">
        <v>1.2</v>
      </c>
      <c r="E9" s="7" t="s">
        <v>765</v>
      </c>
      <c r="F9" s="2">
        <v>1.2</v>
      </c>
      <c r="G9" s="90"/>
      <c r="H9" s="91"/>
      <c r="I9" s="88">
        <v>6.5</v>
      </c>
      <c r="J9" s="89"/>
    </row>
    <row r="10" spans="2:10" ht="14.25" customHeight="1" x14ac:dyDescent="0.3">
      <c r="B10" s="88">
        <v>1.21</v>
      </c>
      <c r="C10" s="2">
        <v>1.5</v>
      </c>
      <c r="D10" s="88">
        <v>1.5</v>
      </c>
      <c r="E10" s="7" t="s">
        <v>766</v>
      </c>
      <c r="F10" s="2">
        <v>1.4</v>
      </c>
      <c r="G10" s="90"/>
      <c r="H10" s="91"/>
      <c r="I10" s="88">
        <v>6.5</v>
      </c>
      <c r="J10" s="89"/>
    </row>
    <row r="11" spans="2:10" ht="14.25" customHeight="1" x14ac:dyDescent="0.3">
      <c r="B11" s="88">
        <v>1.51</v>
      </c>
      <c r="C11" s="2">
        <v>2</v>
      </c>
      <c r="D11" s="88">
        <v>2.2000000000000002</v>
      </c>
      <c r="E11" s="7" t="s">
        <v>767</v>
      </c>
      <c r="F11" s="2">
        <v>1.8</v>
      </c>
      <c r="G11" s="90"/>
      <c r="H11" s="91"/>
      <c r="I11" s="88">
        <v>7</v>
      </c>
      <c r="J11" s="89"/>
    </row>
    <row r="12" spans="2:10" ht="14.25" customHeight="1" x14ac:dyDescent="0.3">
      <c r="B12" s="88">
        <v>2.21</v>
      </c>
      <c r="C12" s="2">
        <v>2.5</v>
      </c>
      <c r="D12" s="88">
        <v>2.5</v>
      </c>
      <c r="E12" s="7" t="s">
        <v>768</v>
      </c>
      <c r="F12" s="2">
        <v>2.4</v>
      </c>
      <c r="G12" s="90"/>
      <c r="H12" s="91"/>
      <c r="I12" s="88">
        <v>7.5</v>
      </c>
      <c r="J12" s="89"/>
    </row>
    <row r="13" spans="2:10" ht="14.25" customHeight="1" x14ac:dyDescent="0.3">
      <c r="B13" s="88">
        <v>2.5099999999999998</v>
      </c>
      <c r="C13" s="2">
        <v>3</v>
      </c>
      <c r="D13" s="88">
        <v>3.2</v>
      </c>
      <c r="E13" s="7" t="s">
        <v>769</v>
      </c>
      <c r="F13" s="2">
        <v>2.8</v>
      </c>
      <c r="G13" s="90"/>
      <c r="H13" s="91"/>
      <c r="I13" s="88">
        <v>8</v>
      </c>
      <c r="J13" s="89"/>
    </row>
    <row r="14" spans="2:10" ht="14.25" customHeight="1" x14ac:dyDescent="0.3">
      <c r="B14" s="88">
        <v>3.21</v>
      </c>
      <c r="C14" s="2">
        <v>3.5</v>
      </c>
      <c r="D14" s="88">
        <v>5</v>
      </c>
      <c r="E14" s="7" t="s">
        <v>770</v>
      </c>
      <c r="F14" s="2">
        <v>3.5</v>
      </c>
      <c r="G14" s="90"/>
      <c r="H14" s="91"/>
      <c r="I14" s="88">
        <v>8.5</v>
      </c>
      <c r="J14" s="89"/>
    </row>
    <row r="17" spans="2:11" ht="14.25" customHeight="1" x14ac:dyDescent="0.3">
      <c r="B17" s="232" t="s">
        <v>771</v>
      </c>
      <c r="C17" s="232" t="s">
        <v>772</v>
      </c>
      <c r="D17" s="234" t="s">
        <v>773</v>
      </c>
      <c r="E17" s="232" t="s">
        <v>774</v>
      </c>
      <c r="F17" s="232"/>
      <c r="G17" s="232"/>
      <c r="H17" s="232" t="s">
        <v>775</v>
      </c>
      <c r="I17" s="232"/>
      <c r="J17" s="232"/>
      <c r="K17" s="232" t="s">
        <v>776</v>
      </c>
    </row>
    <row r="18" spans="2:11" ht="14.25" customHeight="1" x14ac:dyDescent="0.3">
      <c r="B18" s="232"/>
      <c r="C18" s="232"/>
      <c r="D18" s="232"/>
      <c r="E18" s="92" t="s">
        <v>777</v>
      </c>
      <c r="F18" s="92" t="s">
        <v>778</v>
      </c>
      <c r="G18" s="92" t="s">
        <v>779</v>
      </c>
      <c r="H18" s="92" t="s">
        <v>777</v>
      </c>
      <c r="I18" s="92" t="s">
        <v>778</v>
      </c>
      <c r="J18" s="92" t="s">
        <v>779</v>
      </c>
      <c r="K18" s="232"/>
    </row>
    <row r="19" spans="2:11" ht="14.25" customHeight="1" x14ac:dyDescent="0.3">
      <c r="B19" s="2">
        <v>1</v>
      </c>
      <c r="C19" s="2">
        <v>0</v>
      </c>
      <c r="D19" s="2">
        <f>TAN(C19/B19)*180/PI()</f>
        <v>0</v>
      </c>
      <c r="E19" s="2">
        <v>6</v>
      </c>
      <c r="F19" s="2">
        <v>6</v>
      </c>
      <c r="G19" s="2">
        <v>6</v>
      </c>
      <c r="H19" s="2">
        <f t="shared" ref="H19:H26" si="0">C19+E19</f>
        <v>6</v>
      </c>
      <c r="I19" s="2">
        <f t="shared" ref="I19:I26" si="1">C19+F19</f>
        <v>6</v>
      </c>
      <c r="J19" s="2">
        <f t="shared" ref="J19:J26" si="2">C19+G19</f>
        <v>6</v>
      </c>
      <c r="K19" s="92" t="s">
        <v>780</v>
      </c>
    </row>
    <row r="20" spans="2:11" ht="14.25" customHeight="1" x14ac:dyDescent="0.3">
      <c r="B20" s="2">
        <v>1</v>
      </c>
      <c r="C20" s="91">
        <v>0.25900000000000001</v>
      </c>
      <c r="D20" s="2">
        <v>0</v>
      </c>
      <c r="E20" s="2">
        <v>6</v>
      </c>
      <c r="F20" s="2">
        <v>6</v>
      </c>
      <c r="G20" s="2">
        <v>6</v>
      </c>
      <c r="H20" s="91">
        <f t="shared" si="0"/>
        <v>6.2590000000000003</v>
      </c>
      <c r="I20" s="91">
        <f t="shared" si="1"/>
        <v>6.2590000000000003</v>
      </c>
      <c r="J20" s="91">
        <f t="shared" si="2"/>
        <v>6.2590000000000003</v>
      </c>
      <c r="K20" s="92" t="s">
        <v>781</v>
      </c>
    </row>
    <row r="21" spans="2:11" ht="15.75" customHeight="1" x14ac:dyDescent="0.3">
      <c r="B21" s="2">
        <v>1.2</v>
      </c>
      <c r="C21" s="91">
        <v>0.9</v>
      </c>
      <c r="D21" s="2">
        <v>0</v>
      </c>
      <c r="E21" s="2">
        <v>6</v>
      </c>
      <c r="F21" s="2">
        <v>6</v>
      </c>
      <c r="G21" s="2">
        <v>6</v>
      </c>
      <c r="H21" s="91">
        <f t="shared" si="0"/>
        <v>6.9</v>
      </c>
      <c r="I21" s="91">
        <f t="shared" si="1"/>
        <v>6.9</v>
      </c>
      <c r="J21" s="91">
        <f t="shared" si="2"/>
        <v>6.9</v>
      </c>
      <c r="K21" s="92" t="s">
        <v>782</v>
      </c>
    </row>
    <row r="22" spans="2:11" ht="15.75" customHeight="1" x14ac:dyDescent="0.3">
      <c r="B22" s="2">
        <v>1.5</v>
      </c>
      <c r="C22" s="91">
        <v>1.21</v>
      </c>
      <c r="D22" s="2">
        <v>0</v>
      </c>
      <c r="E22" s="2">
        <v>6</v>
      </c>
      <c r="F22" s="2">
        <v>6</v>
      </c>
      <c r="G22" s="2">
        <v>6</v>
      </c>
      <c r="H22" s="91">
        <f t="shared" si="0"/>
        <v>7.21</v>
      </c>
      <c r="I22" s="91">
        <f t="shared" si="1"/>
        <v>7.21</v>
      </c>
      <c r="J22" s="91">
        <f t="shared" si="2"/>
        <v>7.21</v>
      </c>
      <c r="K22" s="92" t="s">
        <v>783</v>
      </c>
    </row>
    <row r="23" spans="2:11" ht="15.75" customHeight="1" x14ac:dyDescent="0.3">
      <c r="B23" s="2">
        <v>1.6</v>
      </c>
      <c r="C23" s="91">
        <v>1.21</v>
      </c>
      <c r="D23" s="2">
        <v>0</v>
      </c>
      <c r="E23" s="2">
        <v>6</v>
      </c>
      <c r="F23" s="2">
        <v>6</v>
      </c>
      <c r="G23" s="2">
        <v>6</v>
      </c>
      <c r="H23" s="91">
        <f t="shared" si="0"/>
        <v>7.21</v>
      </c>
      <c r="I23" s="91">
        <f t="shared" si="1"/>
        <v>7.21</v>
      </c>
      <c r="J23" s="91">
        <f t="shared" si="2"/>
        <v>7.21</v>
      </c>
      <c r="K23" s="92" t="s">
        <v>784</v>
      </c>
    </row>
    <row r="24" spans="2:11" ht="15.75" customHeight="1" x14ac:dyDescent="0.3">
      <c r="B24" s="2">
        <v>1.9</v>
      </c>
      <c r="C24" s="91">
        <v>1.762</v>
      </c>
      <c r="D24" s="2">
        <v>0</v>
      </c>
      <c r="E24" s="2">
        <v>6</v>
      </c>
      <c r="F24" s="2">
        <v>6</v>
      </c>
      <c r="G24" s="2">
        <v>6</v>
      </c>
      <c r="H24" s="91">
        <f t="shared" si="0"/>
        <v>7.7620000000000005</v>
      </c>
      <c r="I24" s="91">
        <f t="shared" si="1"/>
        <v>7.7620000000000005</v>
      </c>
      <c r="J24" s="91">
        <f t="shared" si="2"/>
        <v>7.7620000000000005</v>
      </c>
      <c r="K24" s="92" t="s">
        <v>784</v>
      </c>
    </row>
    <row r="25" spans="2:11" ht="15.75" customHeight="1" x14ac:dyDescent="0.3">
      <c r="B25" s="2">
        <v>2</v>
      </c>
      <c r="C25" s="91">
        <v>1.762</v>
      </c>
      <c r="D25" s="2">
        <v>0</v>
      </c>
      <c r="E25" s="2">
        <v>6</v>
      </c>
      <c r="F25" s="2">
        <v>6</v>
      </c>
      <c r="G25" s="2">
        <v>6</v>
      </c>
      <c r="H25" s="91">
        <f t="shared" si="0"/>
        <v>7.7620000000000005</v>
      </c>
      <c r="I25" s="91">
        <f t="shared" si="1"/>
        <v>7.7620000000000005</v>
      </c>
      <c r="J25" s="91">
        <f t="shared" si="2"/>
        <v>7.7620000000000005</v>
      </c>
      <c r="K25" s="92" t="s">
        <v>783</v>
      </c>
    </row>
    <row r="26" spans="2:11" ht="15.75" customHeight="1" x14ac:dyDescent="0.3">
      <c r="B26" s="2">
        <v>3</v>
      </c>
      <c r="C26" s="91">
        <v>2.2000000000000002</v>
      </c>
      <c r="D26" s="2">
        <v>0</v>
      </c>
      <c r="E26" s="2">
        <v>6</v>
      </c>
      <c r="F26" s="2">
        <v>6</v>
      </c>
      <c r="G26" s="2">
        <v>6</v>
      </c>
      <c r="H26" s="91">
        <f t="shared" si="0"/>
        <v>8.1999999999999993</v>
      </c>
      <c r="I26" s="91">
        <f t="shared" si="1"/>
        <v>8.1999999999999993</v>
      </c>
      <c r="J26" s="91">
        <f t="shared" si="2"/>
        <v>8.1999999999999993</v>
      </c>
      <c r="K26" s="92" t="s">
        <v>782</v>
      </c>
    </row>
    <row r="27" spans="2:11" ht="15.75" customHeight="1" x14ac:dyDescent="0.3"/>
    <row r="28" spans="2:11" ht="15.75" customHeight="1" x14ac:dyDescent="0.3"/>
    <row r="29" spans="2:11" ht="15.75" customHeight="1" x14ac:dyDescent="0.3"/>
    <row r="30" spans="2:11" ht="15.75" customHeight="1" x14ac:dyDescent="0.3"/>
    <row r="31" spans="2:11" ht="15.75" customHeight="1" x14ac:dyDescent="0.3"/>
    <row r="32" spans="2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K17:K18"/>
    <mergeCell ref="B2:D2"/>
    <mergeCell ref="E2:J2"/>
    <mergeCell ref="B17:B18"/>
    <mergeCell ref="C17:C18"/>
    <mergeCell ref="D17:D18"/>
    <mergeCell ref="E17:G17"/>
    <mergeCell ref="H17:J17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00"/>
  <sheetViews>
    <sheetView zoomScaleNormal="100" workbookViewId="0"/>
  </sheetViews>
  <sheetFormatPr defaultColWidth="14.44140625" defaultRowHeight="14.4" x14ac:dyDescent="0.3"/>
  <cols>
    <col min="1" max="1" width="8.5546875" customWidth="1"/>
    <col min="2" max="3" width="12.44140625" customWidth="1"/>
    <col min="4" max="6" width="8.5546875" customWidth="1"/>
    <col min="7" max="7" width="10.109375" customWidth="1"/>
    <col min="8" max="26" width="8.5546875" customWidth="1"/>
  </cols>
  <sheetData>
    <row r="1" spans="2:9" ht="28.5" customHeight="1" x14ac:dyDescent="0.3">
      <c r="B1" s="10" t="s">
        <v>60</v>
      </c>
      <c r="C1" s="10" t="s">
        <v>63</v>
      </c>
      <c r="H1" s="5" t="s">
        <v>785</v>
      </c>
      <c r="I1" s="5" t="s">
        <v>164</v>
      </c>
    </row>
    <row r="2" spans="2:9" ht="14.25" customHeight="1" x14ac:dyDescent="0.3">
      <c r="B2" s="93">
        <v>0.5</v>
      </c>
      <c r="C2" s="93">
        <v>2.8</v>
      </c>
      <c r="F2" s="5" t="s">
        <v>783</v>
      </c>
      <c r="G2" s="5" t="s">
        <v>786</v>
      </c>
      <c r="H2" s="5">
        <f>COS(15*PI()/180)*1</f>
        <v>0.96592582628906831</v>
      </c>
      <c r="I2" s="5">
        <f>SIN(15*PI()/180)*1</f>
        <v>0.25881904510252074</v>
      </c>
    </row>
    <row r="3" spans="2:9" ht="14.25" customHeight="1" x14ac:dyDescent="0.3">
      <c r="B3" s="93">
        <v>0.5</v>
      </c>
      <c r="C3" s="93">
        <v>0</v>
      </c>
      <c r="F3" s="5" t="s">
        <v>783</v>
      </c>
      <c r="G3" s="5" t="s">
        <v>787</v>
      </c>
      <c r="H3" s="5">
        <v>2.56</v>
      </c>
      <c r="I3" s="5">
        <v>1.8049999999999999</v>
      </c>
    </row>
    <row r="4" spans="2:9" ht="14.25" customHeight="1" x14ac:dyDescent="0.3">
      <c r="B4" s="93">
        <v>1</v>
      </c>
      <c r="C4" s="93">
        <v>0.8</v>
      </c>
      <c r="F4" s="5" t="s">
        <v>788</v>
      </c>
      <c r="G4" s="5" t="s">
        <v>789</v>
      </c>
      <c r="H4" s="5">
        <v>1</v>
      </c>
      <c r="I4" s="5">
        <v>1.5</v>
      </c>
    </row>
    <row r="5" spans="2:9" ht="14.25" customHeight="1" x14ac:dyDescent="0.3">
      <c r="B5" s="93">
        <v>1</v>
      </c>
      <c r="C5" s="93">
        <v>0.3</v>
      </c>
      <c r="F5" s="5" t="s">
        <v>788</v>
      </c>
      <c r="G5" s="5" t="s">
        <v>790</v>
      </c>
      <c r="H5" s="5">
        <v>3</v>
      </c>
      <c r="I5" s="5">
        <v>2.5</v>
      </c>
    </row>
    <row r="6" spans="2:9" ht="14.25" customHeight="1" x14ac:dyDescent="0.3">
      <c r="B6" s="93">
        <v>1</v>
      </c>
      <c r="C6" s="93">
        <v>0</v>
      </c>
      <c r="F6" s="5" t="s">
        <v>788</v>
      </c>
      <c r="G6" s="5" t="s">
        <v>791</v>
      </c>
      <c r="H6" s="5">
        <v>4</v>
      </c>
      <c r="I6" s="5">
        <v>3</v>
      </c>
    </row>
    <row r="7" spans="2:9" ht="14.25" customHeight="1" x14ac:dyDescent="0.3">
      <c r="B7" s="93">
        <v>1.5</v>
      </c>
      <c r="C7" s="93">
        <v>1.3</v>
      </c>
    </row>
    <row r="8" spans="2:9" ht="14.25" customHeight="1" x14ac:dyDescent="0.3">
      <c r="B8" s="93">
        <v>1.5</v>
      </c>
      <c r="C8" s="93">
        <v>1.8</v>
      </c>
    </row>
    <row r="9" spans="2:9" ht="14.25" customHeight="1" x14ac:dyDescent="0.3">
      <c r="B9" s="93">
        <v>1.5</v>
      </c>
      <c r="C9" s="93">
        <v>0.8</v>
      </c>
    </row>
    <row r="10" spans="2:9" ht="14.25" customHeight="1" x14ac:dyDescent="0.3">
      <c r="B10" s="93">
        <v>1.5</v>
      </c>
      <c r="C10" s="93">
        <v>2.8</v>
      </c>
    </row>
    <row r="11" spans="2:9" ht="14.25" customHeight="1" x14ac:dyDescent="0.3">
      <c r="B11" s="93">
        <v>2</v>
      </c>
      <c r="C11" s="93">
        <v>0.8</v>
      </c>
    </row>
    <row r="12" spans="2:9" ht="14.25" customHeight="1" x14ac:dyDescent="0.3">
      <c r="B12" s="93">
        <v>2</v>
      </c>
      <c r="C12" s="93">
        <v>0.3</v>
      </c>
    </row>
    <row r="13" spans="2:9" ht="14.25" customHeight="1" x14ac:dyDescent="0.3">
      <c r="B13" s="93">
        <v>2</v>
      </c>
      <c r="C13" s="93">
        <v>1.3</v>
      </c>
    </row>
    <row r="14" spans="2:9" ht="14.25" customHeight="1" x14ac:dyDescent="0.3">
      <c r="B14" s="93">
        <v>2</v>
      </c>
      <c r="C14" s="93">
        <v>1.8</v>
      </c>
    </row>
    <row r="15" spans="2:9" ht="14.25" customHeight="1" x14ac:dyDescent="0.3">
      <c r="B15" s="93">
        <v>2.5</v>
      </c>
      <c r="C15" s="93">
        <v>0.8</v>
      </c>
    </row>
    <row r="16" spans="2:9" ht="14.25" customHeight="1" x14ac:dyDescent="0.3">
      <c r="B16" s="93">
        <v>2.5</v>
      </c>
      <c r="C16" s="93">
        <v>1.3</v>
      </c>
    </row>
    <row r="17" spans="2:3" ht="14.25" customHeight="1" x14ac:dyDescent="0.3">
      <c r="B17" s="93">
        <v>2.5</v>
      </c>
      <c r="C17" s="93">
        <v>1.8</v>
      </c>
    </row>
    <row r="18" spans="2:3" ht="14.25" customHeight="1" x14ac:dyDescent="0.3">
      <c r="B18" s="93">
        <v>2.5</v>
      </c>
      <c r="C18" s="93">
        <v>2.2999999999999998</v>
      </c>
    </row>
    <row r="19" spans="2:3" ht="14.25" customHeight="1" x14ac:dyDescent="0.3">
      <c r="B19" s="93">
        <v>2.5</v>
      </c>
      <c r="C19" s="93">
        <v>0.3</v>
      </c>
    </row>
    <row r="20" spans="2:3" ht="14.25" customHeight="1" x14ac:dyDescent="0.3">
      <c r="B20" s="93">
        <v>3</v>
      </c>
      <c r="C20" s="93">
        <v>1.3</v>
      </c>
    </row>
    <row r="21" spans="2:3" ht="15.75" customHeight="1" x14ac:dyDescent="0.3">
      <c r="B21" s="93">
        <v>3</v>
      </c>
      <c r="C21" s="93">
        <v>1.8</v>
      </c>
    </row>
    <row r="22" spans="2:3" ht="15.75" customHeight="1" x14ac:dyDescent="0.3">
      <c r="B22" s="93">
        <v>3</v>
      </c>
      <c r="C22" s="93">
        <v>2.2999999999999998</v>
      </c>
    </row>
    <row r="23" spans="2:3" ht="15.75" customHeight="1" x14ac:dyDescent="0.3">
      <c r="B23" s="93">
        <v>3</v>
      </c>
      <c r="C23" s="93">
        <v>0.8</v>
      </c>
    </row>
    <row r="24" spans="2:3" ht="15.75" customHeight="1" x14ac:dyDescent="0.3">
      <c r="B24" s="93">
        <v>3</v>
      </c>
      <c r="C24" s="93">
        <v>2.8</v>
      </c>
    </row>
    <row r="25" spans="2:3" ht="15.75" customHeight="1" x14ac:dyDescent="0.3">
      <c r="B25" s="93">
        <v>3</v>
      </c>
      <c r="C25" s="93">
        <v>0.3</v>
      </c>
    </row>
    <row r="26" spans="2:3" ht="15.75" customHeight="1" x14ac:dyDescent="0.3">
      <c r="B26" s="93">
        <v>3.5</v>
      </c>
      <c r="C26" s="93">
        <v>1.8</v>
      </c>
    </row>
    <row r="27" spans="2:3" ht="15.75" customHeight="1" x14ac:dyDescent="0.3">
      <c r="B27" s="93">
        <v>3.5</v>
      </c>
      <c r="C27" s="93">
        <v>0.8</v>
      </c>
    </row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1:C27" xr:uid="{00000000-0009-0000-0000-000003000000}"/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1000"/>
  <sheetViews>
    <sheetView zoomScaleNormal="100" workbookViewId="0"/>
  </sheetViews>
  <sheetFormatPr defaultColWidth="14.44140625" defaultRowHeight="14.4" x14ac:dyDescent="0.3"/>
  <cols>
    <col min="1" max="26" width="8.5546875" customWidth="1"/>
  </cols>
  <sheetData>
    <row r="2" spans="2:16" ht="14.25" customHeight="1" x14ac:dyDescent="0.3">
      <c r="B2" s="5" t="s">
        <v>792</v>
      </c>
      <c r="G2" s="5" t="s">
        <v>793</v>
      </c>
      <c r="H2" s="5">
        <v>31</v>
      </c>
      <c r="K2" s="5" t="s">
        <v>5</v>
      </c>
      <c r="O2" s="5" t="s">
        <v>794</v>
      </c>
      <c r="P2" s="5">
        <v>32</v>
      </c>
    </row>
    <row r="3" spans="2:16" ht="14.25" customHeight="1" x14ac:dyDescent="0.3">
      <c r="B3" s="5" t="s">
        <v>753</v>
      </c>
      <c r="C3" s="5">
        <v>43</v>
      </c>
      <c r="D3" s="5">
        <v>5.25</v>
      </c>
      <c r="G3" s="5" t="s">
        <v>795</v>
      </c>
      <c r="H3" s="5">
        <v>36</v>
      </c>
      <c r="K3" s="5" t="s">
        <v>753</v>
      </c>
      <c r="L3" s="5">
        <v>63</v>
      </c>
      <c r="M3" s="5">
        <v>10.75</v>
      </c>
      <c r="O3" s="5">
        <v>20</v>
      </c>
      <c r="P3" s="5">
        <v>35</v>
      </c>
    </row>
    <row r="4" spans="2:16" ht="14.25" customHeight="1" x14ac:dyDescent="0.3">
      <c r="B4" s="5" t="s">
        <v>751</v>
      </c>
      <c r="C4" s="5">
        <v>22</v>
      </c>
      <c r="G4" s="5" t="s">
        <v>796</v>
      </c>
      <c r="H4" s="5">
        <v>22</v>
      </c>
      <c r="K4" s="5" t="s">
        <v>751</v>
      </c>
      <c r="L4" s="5">
        <v>20</v>
      </c>
      <c r="O4" s="5" t="s">
        <v>797</v>
      </c>
      <c r="P4" s="5">
        <v>42</v>
      </c>
    </row>
    <row r="5" spans="2:16" ht="14.25" customHeight="1" x14ac:dyDescent="0.3">
      <c r="G5" s="5" t="s">
        <v>798</v>
      </c>
      <c r="H5" s="5">
        <v>35</v>
      </c>
      <c r="O5" s="5" t="s">
        <v>799</v>
      </c>
      <c r="P5" s="5">
        <v>38</v>
      </c>
    </row>
    <row r="6" spans="2:16" ht="14.25" customHeight="1" x14ac:dyDescent="0.3">
      <c r="G6" s="5" t="s">
        <v>800</v>
      </c>
      <c r="H6" s="5">
        <v>22</v>
      </c>
      <c r="O6" s="5" t="s">
        <v>801</v>
      </c>
      <c r="P6" s="5">
        <v>39</v>
      </c>
    </row>
    <row r="7" spans="2:16" ht="14.25" customHeight="1" x14ac:dyDescent="0.3">
      <c r="B7" s="5" t="s">
        <v>802</v>
      </c>
      <c r="C7" s="5">
        <v>22</v>
      </c>
      <c r="D7" s="5">
        <v>27.25</v>
      </c>
      <c r="G7" s="5" t="s">
        <v>803</v>
      </c>
      <c r="H7" s="5">
        <v>24</v>
      </c>
      <c r="K7" s="5" t="s">
        <v>802</v>
      </c>
      <c r="L7" s="5">
        <v>20</v>
      </c>
      <c r="M7" s="5">
        <v>30.75</v>
      </c>
      <c r="O7" s="5" t="s">
        <v>804</v>
      </c>
      <c r="P7" s="5">
        <v>22</v>
      </c>
    </row>
    <row r="8" spans="2:16" ht="14.25" customHeight="1" x14ac:dyDescent="0.3">
      <c r="B8" s="5" t="s">
        <v>805</v>
      </c>
      <c r="C8" s="5">
        <v>27.25</v>
      </c>
      <c r="D8" s="5">
        <v>32.5</v>
      </c>
      <c r="G8" s="5" t="s">
        <v>806</v>
      </c>
      <c r="H8" s="5">
        <v>31</v>
      </c>
      <c r="K8" s="5" t="s">
        <v>805</v>
      </c>
      <c r="L8" s="5">
        <v>30.75</v>
      </c>
      <c r="M8" s="5">
        <v>41.5</v>
      </c>
      <c r="O8" s="5" t="s">
        <v>807</v>
      </c>
      <c r="P8" s="5">
        <v>39</v>
      </c>
    </row>
    <row r="9" spans="2:16" ht="14.25" customHeight="1" x14ac:dyDescent="0.3">
      <c r="B9" s="5" t="s">
        <v>808</v>
      </c>
      <c r="C9" s="5">
        <v>32.5</v>
      </c>
      <c r="D9" s="5">
        <v>37.75</v>
      </c>
      <c r="G9" s="5" t="s">
        <v>809</v>
      </c>
      <c r="H9" s="5">
        <v>32</v>
      </c>
      <c r="K9" s="5" t="s">
        <v>808</v>
      </c>
      <c r="L9" s="5">
        <v>41.5</v>
      </c>
      <c r="M9" s="5">
        <v>52.25</v>
      </c>
      <c r="O9" s="5" t="s">
        <v>810</v>
      </c>
      <c r="P9" s="5">
        <v>25</v>
      </c>
    </row>
    <row r="10" spans="2:16" ht="14.25" customHeight="1" x14ac:dyDescent="0.3">
      <c r="B10" s="5" t="s">
        <v>811</v>
      </c>
      <c r="C10" s="5">
        <v>37.75</v>
      </c>
      <c r="D10" s="5">
        <v>43</v>
      </c>
      <c r="G10" s="5" t="s">
        <v>812</v>
      </c>
      <c r="H10" s="5">
        <v>29</v>
      </c>
      <c r="K10" s="5" t="s">
        <v>811</v>
      </c>
      <c r="L10" s="5">
        <v>52.25</v>
      </c>
      <c r="M10" s="5">
        <v>63</v>
      </c>
      <c r="O10" s="5" t="s">
        <v>813</v>
      </c>
      <c r="P10" s="5">
        <v>32</v>
      </c>
    </row>
    <row r="11" spans="2:16" ht="14.25" customHeight="1" x14ac:dyDescent="0.3">
      <c r="G11" s="5" t="s">
        <v>814</v>
      </c>
      <c r="H11" s="5">
        <v>26</v>
      </c>
      <c r="O11" s="5" t="s">
        <v>815</v>
      </c>
      <c r="P11" s="5">
        <v>40</v>
      </c>
    </row>
    <row r="12" spans="2:16" ht="14.25" customHeight="1" x14ac:dyDescent="0.3">
      <c r="G12" s="5" t="s">
        <v>816</v>
      </c>
      <c r="H12" s="5">
        <v>39</v>
      </c>
      <c r="O12" s="5" t="s">
        <v>817</v>
      </c>
      <c r="P12" s="5">
        <v>33</v>
      </c>
    </row>
    <row r="13" spans="2:16" ht="14.25" customHeight="1" x14ac:dyDescent="0.3">
      <c r="G13" s="5" t="s">
        <v>818</v>
      </c>
      <c r="H13" s="5">
        <v>30</v>
      </c>
      <c r="O13" s="5" t="s">
        <v>819</v>
      </c>
      <c r="P13" s="5">
        <v>26</v>
      </c>
    </row>
    <row r="14" spans="2:16" ht="14.25" customHeight="1" x14ac:dyDescent="0.3">
      <c r="G14" s="5" t="s">
        <v>820</v>
      </c>
      <c r="H14" s="5">
        <v>31</v>
      </c>
      <c r="O14" s="5" t="s">
        <v>821</v>
      </c>
      <c r="P14" s="5">
        <v>30</v>
      </c>
    </row>
    <row r="15" spans="2:16" ht="14.25" customHeight="1" x14ac:dyDescent="0.3">
      <c r="G15" s="5" t="s">
        <v>822</v>
      </c>
      <c r="H15" s="5">
        <v>34</v>
      </c>
      <c r="O15" s="5" t="s">
        <v>823</v>
      </c>
      <c r="P15" s="5">
        <v>26</v>
      </c>
    </row>
    <row r="16" spans="2:16" ht="14.25" customHeight="1" x14ac:dyDescent="0.3">
      <c r="G16" s="5" t="s">
        <v>824</v>
      </c>
      <c r="H16" s="5">
        <v>40</v>
      </c>
      <c r="O16" s="5" t="s">
        <v>825</v>
      </c>
      <c r="P16" s="5">
        <v>32</v>
      </c>
    </row>
    <row r="17" spans="7:16" ht="14.25" customHeight="1" x14ac:dyDescent="0.3">
      <c r="G17" s="5" t="s">
        <v>826</v>
      </c>
      <c r="H17" s="5">
        <v>33</v>
      </c>
      <c r="O17" s="5" t="s">
        <v>827</v>
      </c>
      <c r="P17" s="5">
        <v>35</v>
      </c>
    </row>
    <row r="18" spans="7:16" ht="14.25" customHeight="1" x14ac:dyDescent="0.3">
      <c r="G18" s="5" t="s">
        <v>828</v>
      </c>
      <c r="H18" s="5">
        <v>32</v>
      </c>
      <c r="O18" s="5" t="s">
        <v>829</v>
      </c>
      <c r="P18" s="5">
        <v>36</v>
      </c>
    </row>
    <row r="19" spans="7:16" ht="14.25" customHeight="1" x14ac:dyDescent="0.3">
      <c r="G19" s="5" t="s">
        <v>830</v>
      </c>
      <c r="H19" s="5">
        <v>34</v>
      </c>
      <c r="O19" s="5" t="s">
        <v>831</v>
      </c>
      <c r="P19" s="5">
        <v>29</v>
      </c>
    </row>
    <row r="20" spans="7:16" ht="14.25" customHeight="1" x14ac:dyDescent="0.3">
      <c r="G20" s="5" t="s">
        <v>832</v>
      </c>
      <c r="H20" s="5">
        <v>26</v>
      </c>
      <c r="O20" s="5" t="s">
        <v>833</v>
      </c>
      <c r="P20" s="5">
        <v>29</v>
      </c>
    </row>
    <row r="21" spans="7:16" ht="15.75" customHeight="1" x14ac:dyDescent="0.3">
      <c r="G21" s="5" t="s">
        <v>834</v>
      </c>
      <c r="H21" s="5">
        <v>38</v>
      </c>
      <c r="O21" s="5" t="s">
        <v>835</v>
      </c>
      <c r="P21" s="5">
        <v>26</v>
      </c>
    </row>
    <row r="22" spans="7:16" ht="15.75" customHeight="1" x14ac:dyDescent="0.3">
      <c r="G22" s="5" t="s">
        <v>836</v>
      </c>
      <c r="H22" s="5">
        <v>33</v>
      </c>
      <c r="O22" s="5" t="s">
        <v>837</v>
      </c>
      <c r="P22" s="5">
        <v>31</v>
      </c>
    </row>
    <row r="23" spans="7:16" ht="15.75" customHeight="1" x14ac:dyDescent="0.3">
      <c r="G23" s="5" t="s">
        <v>838</v>
      </c>
      <c r="H23" s="5">
        <v>34</v>
      </c>
      <c r="O23" s="5" t="s">
        <v>839</v>
      </c>
      <c r="P23" s="5">
        <v>25</v>
      </c>
    </row>
    <row r="24" spans="7:16" ht="15.75" customHeight="1" x14ac:dyDescent="0.3">
      <c r="G24" s="5" t="s">
        <v>840</v>
      </c>
      <c r="H24" s="5">
        <v>36</v>
      </c>
      <c r="O24" s="5" t="s">
        <v>841</v>
      </c>
      <c r="P24" s="5">
        <v>36</v>
      </c>
    </row>
    <row r="25" spans="7:16" ht="15.75" customHeight="1" x14ac:dyDescent="0.3">
      <c r="G25" s="5" t="s">
        <v>842</v>
      </c>
      <c r="H25" s="5">
        <v>43</v>
      </c>
      <c r="O25" s="5" t="s">
        <v>843</v>
      </c>
      <c r="P25" s="5">
        <v>31</v>
      </c>
    </row>
    <row r="26" spans="7:16" ht="15.75" customHeight="1" x14ac:dyDescent="0.3">
      <c r="G26" s="5" t="s">
        <v>844</v>
      </c>
      <c r="H26" s="5">
        <v>30</v>
      </c>
      <c r="O26" s="5" t="s">
        <v>845</v>
      </c>
      <c r="P26" s="5">
        <v>26</v>
      </c>
    </row>
    <row r="27" spans="7:16" ht="15.75" customHeight="1" x14ac:dyDescent="0.3">
      <c r="G27" s="5" t="s">
        <v>846</v>
      </c>
      <c r="H27" s="5">
        <v>31</v>
      </c>
      <c r="O27" s="5" t="s">
        <v>847</v>
      </c>
      <c r="P27" s="5">
        <v>39</v>
      </c>
    </row>
    <row r="28" spans="7:16" ht="15.75" customHeight="1" x14ac:dyDescent="0.3">
      <c r="G28" s="5" t="s">
        <v>848</v>
      </c>
      <c r="H28" s="5">
        <v>37</v>
      </c>
      <c r="O28" s="5" t="s">
        <v>849</v>
      </c>
      <c r="P28" s="5">
        <v>38</v>
      </c>
    </row>
    <row r="29" spans="7:16" ht="15.75" customHeight="1" x14ac:dyDescent="0.3">
      <c r="G29" s="5" t="s">
        <v>850</v>
      </c>
      <c r="H29" s="5">
        <v>40</v>
      </c>
      <c r="O29" s="5" t="s">
        <v>851</v>
      </c>
      <c r="P29" s="5">
        <v>26</v>
      </c>
    </row>
    <row r="30" spans="7:16" ht="15.75" customHeight="1" x14ac:dyDescent="0.3">
      <c r="G30" s="5" t="s">
        <v>852</v>
      </c>
      <c r="H30" s="5">
        <v>34</v>
      </c>
      <c r="O30" s="5" t="s">
        <v>853</v>
      </c>
      <c r="P30" s="5">
        <v>37</v>
      </c>
    </row>
    <row r="31" spans="7:16" ht="15.75" customHeight="1" x14ac:dyDescent="0.3">
      <c r="G31" s="5" t="s">
        <v>854</v>
      </c>
      <c r="H31" s="5">
        <v>34</v>
      </c>
      <c r="O31" s="5" t="s">
        <v>855</v>
      </c>
      <c r="P31" s="5">
        <v>29</v>
      </c>
    </row>
    <row r="32" spans="7:16" ht="15.75" customHeight="1" x14ac:dyDescent="0.3">
      <c r="G32" s="5" t="s">
        <v>856</v>
      </c>
      <c r="H32" s="5">
        <v>30</v>
      </c>
      <c r="O32" s="5" t="s">
        <v>857</v>
      </c>
      <c r="P32" s="5">
        <v>22</v>
      </c>
    </row>
    <row r="33" spans="7:16" ht="15.75" customHeight="1" x14ac:dyDescent="0.3">
      <c r="G33" s="5" t="s">
        <v>858</v>
      </c>
      <c r="H33" s="5">
        <v>33</v>
      </c>
      <c r="O33" s="5" t="s">
        <v>859</v>
      </c>
      <c r="P33" s="5">
        <v>25</v>
      </c>
    </row>
    <row r="34" spans="7:16" ht="15.75" customHeight="1" x14ac:dyDescent="0.3">
      <c r="G34" s="5" t="s">
        <v>860</v>
      </c>
      <c r="H34" s="5">
        <v>32</v>
      </c>
      <c r="O34" s="5" t="s">
        <v>861</v>
      </c>
      <c r="P34" s="5">
        <v>30</v>
      </c>
    </row>
    <row r="35" spans="7:16" ht="15.75" customHeight="1" x14ac:dyDescent="0.3">
      <c r="G35" s="5" t="s">
        <v>862</v>
      </c>
      <c r="H35" s="5">
        <v>35</v>
      </c>
      <c r="O35" s="5" t="s">
        <v>863</v>
      </c>
      <c r="P35" s="5">
        <v>39</v>
      </c>
    </row>
    <row r="36" spans="7:16" ht="15.75" customHeight="1" x14ac:dyDescent="0.3">
      <c r="G36" s="5" t="s">
        <v>864</v>
      </c>
      <c r="H36" s="5">
        <v>28</v>
      </c>
      <c r="O36" s="5" t="s">
        <v>865</v>
      </c>
      <c r="P36" s="5">
        <v>20</v>
      </c>
    </row>
    <row r="37" spans="7:16" ht="15.75" customHeight="1" x14ac:dyDescent="0.3">
      <c r="O37" s="5" t="s">
        <v>866</v>
      </c>
      <c r="P37" s="5">
        <v>63</v>
      </c>
    </row>
    <row r="38" spans="7:16" ht="15.75" customHeight="1" x14ac:dyDescent="0.3">
      <c r="O38" s="5" t="s">
        <v>867</v>
      </c>
      <c r="P38" s="5">
        <v>34</v>
      </c>
    </row>
    <row r="39" spans="7:16" ht="15.75" customHeight="1" x14ac:dyDescent="0.3">
      <c r="O39" s="5" t="s">
        <v>868</v>
      </c>
      <c r="P39" s="5">
        <v>33</v>
      </c>
    </row>
    <row r="40" spans="7:16" ht="15.75" customHeight="1" x14ac:dyDescent="0.3">
      <c r="O40" s="5" t="s">
        <v>869</v>
      </c>
      <c r="P40" s="5">
        <v>38</v>
      </c>
    </row>
    <row r="41" spans="7:16" ht="15.75" customHeight="1" x14ac:dyDescent="0.3">
      <c r="O41" s="5" t="s">
        <v>870</v>
      </c>
      <c r="P41" s="5">
        <v>36</v>
      </c>
    </row>
    <row r="42" spans="7:16" ht="15.75" customHeight="1" x14ac:dyDescent="0.3">
      <c r="O42" s="5" t="s">
        <v>871</v>
      </c>
      <c r="P42" s="5">
        <v>25</v>
      </c>
    </row>
    <row r="43" spans="7:16" ht="15.75" customHeight="1" x14ac:dyDescent="0.3">
      <c r="O43" s="5" t="s">
        <v>872</v>
      </c>
      <c r="P43" s="5">
        <v>29</v>
      </c>
    </row>
    <row r="44" spans="7:16" ht="15.75" customHeight="1" x14ac:dyDescent="0.3">
      <c r="O44" s="5" t="s">
        <v>873</v>
      </c>
      <c r="P44" s="5">
        <v>29</v>
      </c>
    </row>
    <row r="45" spans="7:16" ht="15.75" customHeight="1" x14ac:dyDescent="0.3">
      <c r="O45" s="5" t="s">
        <v>874</v>
      </c>
      <c r="P45" s="5">
        <v>31</v>
      </c>
    </row>
    <row r="46" spans="7:16" ht="15.75" customHeight="1" x14ac:dyDescent="0.3">
      <c r="O46" s="5" t="s">
        <v>875</v>
      </c>
      <c r="P46" s="5">
        <v>36</v>
      </c>
    </row>
    <row r="47" spans="7:16" ht="15.75" customHeight="1" x14ac:dyDescent="0.3">
      <c r="O47" s="5" t="s">
        <v>876</v>
      </c>
      <c r="P47" s="5">
        <v>20</v>
      </c>
    </row>
    <row r="48" spans="7:16" ht="15.75" customHeight="1" x14ac:dyDescent="0.3">
      <c r="O48" s="5" t="s">
        <v>877</v>
      </c>
      <c r="P48" s="5">
        <v>33</v>
      </c>
    </row>
    <row r="49" spans="15:16" ht="15.75" customHeight="1" x14ac:dyDescent="0.3">
      <c r="O49" s="5" t="s">
        <v>878</v>
      </c>
      <c r="P49" s="5">
        <v>28</v>
      </c>
    </row>
    <row r="50" spans="15:16" ht="15.75" customHeight="1" x14ac:dyDescent="0.3">
      <c r="O50" s="5" t="s">
        <v>879</v>
      </c>
      <c r="P50" s="5">
        <v>26</v>
      </c>
    </row>
    <row r="51" spans="15:16" ht="15.75" customHeight="1" x14ac:dyDescent="0.3">
      <c r="O51" s="5" t="s">
        <v>880</v>
      </c>
      <c r="P51" s="5">
        <v>31</v>
      </c>
    </row>
    <row r="52" spans="15:16" ht="15.75" customHeight="1" x14ac:dyDescent="0.3">
      <c r="O52" s="5" t="s">
        <v>881</v>
      </c>
      <c r="P52" s="5">
        <v>41</v>
      </c>
    </row>
    <row r="53" spans="15:16" ht="15.75" customHeight="1" x14ac:dyDescent="0.3">
      <c r="O53" s="5" t="s">
        <v>882</v>
      </c>
      <c r="P53" s="5">
        <v>31</v>
      </c>
    </row>
    <row r="54" spans="15:16" ht="15.75" customHeight="1" x14ac:dyDescent="0.3">
      <c r="O54" s="5" t="s">
        <v>883</v>
      </c>
      <c r="P54" s="5">
        <v>35</v>
      </c>
    </row>
    <row r="55" spans="15:16" ht="15.75" customHeight="1" x14ac:dyDescent="0.3">
      <c r="O55" s="5" t="s">
        <v>884</v>
      </c>
      <c r="P55" s="5">
        <v>33</v>
      </c>
    </row>
    <row r="56" spans="15:16" ht="15.75" customHeight="1" x14ac:dyDescent="0.3">
      <c r="O56" s="5" t="s">
        <v>885</v>
      </c>
      <c r="P56" s="5">
        <v>35</v>
      </c>
    </row>
    <row r="57" spans="15:16" ht="15.75" customHeight="1" x14ac:dyDescent="0.3">
      <c r="O57" s="5" t="s">
        <v>886</v>
      </c>
      <c r="P57" s="5">
        <v>29</v>
      </c>
    </row>
    <row r="58" spans="15:16" ht="15.75" customHeight="1" x14ac:dyDescent="0.3">
      <c r="O58" s="5" t="s">
        <v>887</v>
      </c>
      <c r="P58" s="5">
        <v>35</v>
      </c>
    </row>
    <row r="59" spans="15:16" ht="15.75" customHeight="1" x14ac:dyDescent="0.3">
      <c r="O59" s="5" t="s">
        <v>888</v>
      </c>
      <c r="P59" s="5">
        <v>27</v>
      </c>
    </row>
    <row r="60" spans="15:16" ht="15.75" customHeight="1" x14ac:dyDescent="0.3">
      <c r="O60" s="5" t="s">
        <v>889</v>
      </c>
      <c r="P60" s="5">
        <v>29</v>
      </c>
    </row>
    <row r="61" spans="15:16" ht="15.75" customHeight="1" x14ac:dyDescent="0.3">
      <c r="O61" s="5" t="s">
        <v>890</v>
      </c>
      <c r="P61" s="5">
        <v>20</v>
      </c>
    </row>
    <row r="62" spans="15:16" ht="15.75" customHeight="1" x14ac:dyDescent="0.3">
      <c r="O62" s="5" t="s">
        <v>891</v>
      </c>
      <c r="P62" s="5">
        <v>30</v>
      </c>
    </row>
    <row r="63" spans="15:16" ht="15.75" customHeight="1" x14ac:dyDescent="0.3">
      <c r="O63" s="5" t="s">
        <v>892</v>
      </c>
      <c r="P63" s="5">
        <v>24</v>
      </c>
    </row>
    <row r="64" spans="15:16" ht="15.75" customHeight="1" x14ac:dyDescent="0.3">
      <c r="O64" s="5" t="s">
        <v>893</v>
      </c>
      <c r="P64" s="5">
        <v>33</v>
      </c>
    </row>
    <row r="65" spans="15:16" ht="15.75" customHeight="1" x14ac:dyDescent="0.3">
      <c r="O65" s="5" t="s">
        <v>894</v>
      </c>
      <c r="P65" s="5">
        <v>38</v>
      </c>
    </row>
    <row r="66" spans="15:16" ht="15.75" customHeight="1" x14ac:dyDescent="0.3">
      <c r="O66" s="5" t="s">
        <v>895</v>
      </c>
      <c r="P66" s="5">
        <v>41</v>
      </c>
    </row>
    <row r="67" spans="15:16" ht="15.75" customHeight="1" x14ac:dyDescent="0.3"/>
    <row r="68" spans="15:16" ht="15.75" customHeight="1" x14ac:dyDescent="0.3"/>
    <row r="69" spans="15:16" ht="15.75" customHeight="1" x14ac:dyDescent="0.3"/>
    <row r="70" spans="15:16" ht="15.75" customHeight="1" x14ac:dyDescent="0.3"/>
    <row r="71" spans="15:16" ht="15.75" customHeight="1" x14ac:dyDescent="0.3"/>
    <row r="72" spans="15:16" ht="15.75" customHeight="1" x14ac:dyDescent="0.3"/>
    <row r="73" spans="15:16" ht="15.75" customHeight="1" x14ac:dyDescent="0.3"/>
    <row r="74" spans="15:16" ht="15.75" customHeight="1" x14ac:dyDescent="0.3"/>
    <row r="75" spans="15:16" ht="15.75" customHeight="1" x14ac:dyDescent="0.3"/>
    <row r="76" spans="15:16" ht="15.75" customHeight="1" x14ac:dyDescent="0.3"/>
    <row r="77" spans="15:16" ht="15.75" customHeight="1" x14ac:dyDescent="0.3"/>
    <row r="78" spans="15:16" ht="15.75" customHeight="1" x14ac:dyDescent="0.3"/>
    <row r="79" spans="15:16" ht="15.75" customHeight="1" x14ac:dyDescent="0.3"/>
    <row r="80" spans="15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3:F1000"/>
  <sheetViews>
    <sheetView showGridLines="0" zoomScale="145" zoomScaleNormal="145" workbookViewId="0">
      <selection activeCell="E12" sqref="E12"/>
    </sheetView>
  </sheetViews>
  <sheetFormatPr defaultColWidth="14.44140625" defaultRowHeight="14.4" x14ac:dyDescent="0.3"/>
  <cols>
    <col min="1" max="1" width="8.5546875" customWidth="1"/>
    <col min="2" max="2" width="12.44140625" customWidth="1"/>
    <col min="3" max="3" width="48" customWidth="1"/>
    <col min="4" max="4" width="31.5546875" customWidth="1"/>
    <col min="5" max="5" width="28.5546875" customWidth="1"/>
    <col min="6" max="6" width="28.44140625" customWidth="1"/>
    <col min="7" max="26" width="8.5546875" customWidth="1"/>
  </cols>
  <sheetData>
    <row r="3" spans="2:6" ht="14.25" customHeight="1" x14ac:dyDescent="0.3">
      <c r="B3" s="3" t="s">
        <v>896</v>
      </c>
      <c r="C3" s="3" t="s">
        <v>897</v>
      </c>
      <c r="D3" s="3" t="s">
        <v>898</v>
      </c>
      <c r="E3" s="3" t="s">
        <v>899</v>
      </c>
      <c r="F3" s="3" t="s">
        <v>900</v>
      </c>
    </row>
    <row r="4" spans="2:6" ht="28.5" customHeight="1" x14ac:dyDescent="0.3">
      <c r="B4" s="91" t="s">
        <v>262</v>
      </c>
      <c r="C4" s="1" t="s">
        <v>901</v>
      </c>
      <c r="D4" s="91" t="s">
        <v>902</v>
      </c>
      <c r="E4" s="91" t="s">
        <v>902</v>
      </c>
      <c r="F4" s="91" t="s">
        <v>903</v>
      </c>
    </row>
    <row r="5" spans="2:6" ht="28.5" customHeight="1" x14ac:dyDescent="0.3">
      <c r="B5" s="94" t="s">
        <v>904</v>
      </c>
      <c r="C5" s="1" t="s">
        <v>905</v>
      </c>
      <c r="D5" s="91" t="s">
        <v>902</v>
      </c>
      <c r="E5" s="91" t="s">
        <v>902</v>
      </c>
      <c r="F5" s="91" t="s">
        <v>903</v>
      </c>
    </row>
    <row r="6" spans="2:6" ht="28.5" customHeight="1" x14ac:dyDescent="0.3">
      <c r="B6" s="94" t="s">
        <v>906</v>
      </c>
      <c r="C6" s="1" t="s">
        <v>907</v>
      </c>
      <c r="D6" s="91" t="s">
        <v>902</v>
      </c>
      <c r="E6" s="91" t="s">
        <v>902</v>
      </c>
      <c r="F6" s="91" t="s">
        <v>903</v>
      </c>
    </row>
    <row r="7" spans="2:6" ht="28.5" customHeight="1" x14ac:dyDescent="0.3">
      <c r="B7" s="94" t="s">
        <v>908</v>
      </c>
      <c r="C7" s="1" t="s">
        <v>909</v>
      </c>
      <c r="D7" s="91" t="s">
        <v>902</v>
      </c>
      <c r="E7" s="91" t="s">
        <v>902</v>
      </c>
      <c r="F7" s="91" t="s">
        <v>903</v>
      </c>
    </row>
    <row r="8" spans="2:6" ht="28.5" customHeight="1" x14ac:dyDescent="0.3">
      <c r="B8" s="94" t="s">
        <v>910</v>
      </c>
      <c r="C8" s="1" t="s">
        <v>911</v>
      </c>
      <c r="D8" s="91" t="s">
        <v>902</v>
      </c>
      <c r="E8" s="91" t="s">
        <v>902</v>
      </c>
      <c r="F8" s="91" t="s">
        <v>903</v>
      </c>
    </row>
    <row r="9" spans="2:6" ht="28.5" customHeight="1" x14ac:dyDescent="0.3">
      <c r="B9" s="94" t="s">
        <v>912</v>
      </c>
      <c r="C9" s="1" t="s">
        <v>913</v>
      </c>
      <c r="D9" s="91" t="s">
        <v>902</v>
      </c>
      <c r="E9" s="91" t="s">
        <v>902</v>
      </c>
      <c r="F9" s="91" t="s">
        <v>903</v>
      </c>
    </row>
    <row r="10" spans="2:6" ht="14.25" customHeight="1" x14ac:dyDescent="0.3">
      <c r="B10" s="94" t="s">
        <v>914</v>
      </c>
      <c r="C10" s="1" t="s">
        <v>915</v>
      </c>
      <c r="D10" s="91">
        <v>3</v>
      </c>
      <c r="E10" s="2">
        <v>0.5</v>
      </c>
      <c r="F10" s="2" t="s">
        <v>916</v>
      </c>
    </row>
    <row r="11" spans="2:6" ht="14.25" customHeight="1" x14ac:dyDescent="0.3">
      <c r="B11" s="94" t="s">
        <v>917</v>
      </c>
      <c r="C11" s="1" t="s">
        <v>918</v>
      </c>
      <c r="D11" s="91">
        <v>7</v>
      </c>
      <c r="E11" s="2">
        <v>0.9</v>
      </c>
      <c r="F11" s="2" t="s">
        <v>916</v>
      </c>
    </row>
    <row r="12" spans="2:6" ht="14.25" customHeight="1" x14ac:dyDescent="0.3">
      <c r="B12" s="91" t="s">
        <v>919</v>
      </c>
      <c r="C12" s="1" t="s">
        <v>920</v>
      </c>
      <c r="D12" s="91">
        <v>4</v>
      </c>
      <c r="E12" s="2">
        <v>0</v>
      </c>
      <c r="F12" s="2" t="s">
        <v>916</v>
      </c>
    </row>
    <row r="13" spans="2:6" ht="14.25" customHeight="1" x14ac:dyDescent="0.3">
      <c r="B13" s="94" t="s">
        <v>921</v>
      </c>
      <c r="C13" s="1" t="s">
        <v>922</v>
      </c>
      <c r="D13" s="91" t="s">
        <v>902</v>
      </c>
      <c r="E13" s="91" t="s">
        <v>902</v>
      </c>
      <c r="F13" s="91" t="s">
        <v>903</v>
      </c>
    </row>
    <row r="14" spans="2:6" ht="28.5" customHeight="1" x14ac:dyDescent="0.3">
      <c r="B14" s="91" t="s">
        <v>923</v>
      </c>
      <c r="C14" s="1" t="s">
        <v>924</v>
      </c>
      <c r="D14" s="95" t="s">
        <v>925</v>
      </c>
      <c r="E14" s="95" t="s">
        <v>926</v>
      </c>
      <c r="F14" s="2" t="s">
        <v>927</v>
      </c>
    </row>
    <row r="15" spans="2:6" ht="28.5" customHeight="1" x14ac:dyDescent="0.3">
      <c r="B15" s="91" t="s">
        <v>928</v>
      </c>
      <c r="C15" s="1" t="s">
        <v>929</v>
      </c>
      <c r="D15" s="95" t="s">
        <v>930</v>
      </c>
      <c r="E15" s="95" t="s">
        <v>931</v>
      </c>
      <c r="F15" s="2" t="s">
        <v>927</v>
      </c>
    </row>
    <row r="16" spans="2:6" ht="28.5" customHeight="1" x14ac:dyDescent="0.3">
      <c r="B16" s="91" t="s">
        <v>932</v>
      </c>
      <c r="C16" s="1" t="s">
        <v>933</v>
      </c>
      <c r="D16" s="95" t="s">
        <v>934</v>
      </c>
      <c r="E16" s="95" t="s">
        <v>935</v>
      </c>
      <c r="F16" s="2" t="s">
        <v>927</v>
      </c>
    </row>
    <row r="17" spans="2:6" ht="28.5" customHeight="1" x14ac:dyDescent="0.3">
      <c r="B17" s="91" t="s">
        <v>936</v>
      </c>
      <c r="C17" s="1" t="s">
        <v>937</v>
      </c>
      <c r="D17" s="95" t="s">
        <v>934</v>
      </c>
      <c r="E17" s="95" t="s">
        <v>935</v>
      </c>
      <c r="F17" s="2" t="s">
        <v>927</v>
      </c>
    </row>
    <row r="18" spans="2:6" ht="42.75" customHeight="1" x14ac:dyDescent="0.3">
      <c r="B18" s="91" t="s">
        <v>938</v>
      </c>
      <c r="C18" s="1" t="s">
        <v>939</v>
      </c>
      <c r="D18" s="95" t="s">
        <v>934</v>
      </c>
      <c r="E18" s="95" t="s">
        <v>935</v>
      </c>
      <c r="F18" s="2" t="s">
        <v>927</v>
      </c>
    </row>
    <row r="19" spans="2:6" ht="42.75" customHeight="1" x14ac:dyDescent="0.3">
      <c r="B19" s="91" t="s">
        <v>940</v>
      </c>
      <c r="C19" s="1" t="s">
        <v>941</v>
      </c>
      <c r="D19" s="95" t="s">
        <v>934</v>
      </c>
      <c r="E19" s="95" t="s">
        <v>935</v>
      </c>
      <c r="F19" s="2" t="s">
        <v>927</v>
      </c>
    </row>
    <row r="20" spans="2:6" ht="42.75" customHeight="1" x14ac:dyDescent="0.3">
      <c r="B20" s="91" t="s">
        <v>942</v>
      </c>
      <c r="C20" s="1" t="s">
        <v>943</v>
      </c>
      <c r="D20" s="95" t="s">
        <v>934</v>
      </c>
      <c r="E20" s="95" t="s">
        <v>935</v>
      </c>
      <c r="F20" s="2" t="s">
        <v>927</v>
      </c>
    </row>
    <row r="21" spans="2:6" ht="15.75" customHeight="1" x14ac:dyDescent="0.3">
      <c r="B21" s="91" t="s">
        <v>944</v>
      </c>
      <c r="C21" s="1" t="s">
        <v>945</v>
      </c>
      <c r="D21" s="95" t="s">
        <v>934</v>
      </c>
      <c r="E21" s="95" t="s">
        <v>935</v>
      </c>
      <c r="F21" s="2" t="s">
        <v>927</v>
      </c>
    </row>
    <row r="22" spans="2:6" ht="15.75" customHeight="1" x14ac:dyDescent="0.3">
      <c r="B22" s="91" t="s">
        <v>946</v>
      </c>
      <c r="C22" s="95" t="s">
        <v>947</v>
      </c>
      <c r="D22" s="91" t="s">
        <v>902</v>
      </c>
      <c r="E22" s="91" t="s">
        <v>902</v>
      </c>
      <c r="F22" s="91" t="s">
        <v>903</v>
      </c>
    </row>
    <row r="23" spans="2:6" ht="15.75" customHeight="1" x14ac:dyDescent="0.3"/>
    <row r="24" spans="2:6" ht="15.75" customHeight="1" x14ac:dyDescent="0.3"/>
    <row r="25" spans="2:6" ht="15.75" customHeight="1" x14ac:dyDescent="0.3"/>
    <row r="26" spans="2:6" ht="15.75" customHeight="1" x14ac:dyDescent="0.3"/>
    <row r="27" spans="2:6" ht="15.75" customHeight="1" x14ac:dyDescent="0.3"/>
    <row r="28" spans="2:6" ht="15.75" customHeight="1" x14ac:dyDescent="0.3"/>
    <row r="29" spans="2:6" ht="15.75" customHeight="1" x14ac:dyDescent="0.3"/>
    <row r="30" spans="2:6" ht="15.75" customHeight="1" x14ac:dyDescent="0.3"/>
    <row r="31" spans="2:6" ht="15.75" customHeight="1" x14ac:dyDescent="0.3"/>
    <row r="32" spans="2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Z1000"/>
  <sheetViews>
    <sheetView showGridLines="0" zoomScaleNormal="100" workbookViewId="0">
      <pane ySplit="1" topLeftCell="A45" activePane="bottomLeft" state="frozen"/>
      <selection pane="bottomLeft" activeCell="B77" sqref="B77"/>
    </sheetView>
  </sheetViews>
  <sheetFormatPr defaultColWidth="14.44140625" defaultRowHeight="14.4" x14ac:dyDescent="0.3"/>
  <cols>
    <col min="1" max="1" width="1.5546875" customWidth="1"/>
    <col min="2" max="2" width="38.6640625" customWidth="1"/>
    <col min="3" max="3" width="13.88671875" customWidth="1"/>
    <col min="4" max="4" width="20" customWidth="1"/>
    <col min="5" max="5" width="64.44140625" customWidth="1"/>
    <col min="6" max="6" width="20.88671875" customWidth="1"/>
    <col min="7" max="7" width="23.44140625" customWidth="1"/>
    <col min="8" max="8" width="13.88671875" customWidth="1"/>
    <col min="9" max="9" width="15.88671875" customWidth="1"/>
    <col min="10" max="10" width="29.88671875" customWidth="1"/>
    <col min="11" max="11" width="21.5546875" customWidth="1"/>
    <col min="12" max="12" width="16.5546875" customWidth="1"/>
    <col min="13" max="13" width="15.5546875" customWidth="1"/>
    <col min="14" max="14" width="14.5546875" customWidth="1"/>
    <col min="15" max="26" width="8.88671875" customWidth="1"/>
  </cols>
  <sheetData>
    <row r="1" spans="1:26" ht="6" customHeight="1" x14ac:dyDescent="0.3">
      <c r="A1" s="96"/>
      <c r="B1" s="96"/>
      <c r="C1" s="96"/>
      <c r="D1" s="96"/>
      <c r="E1" s="96"/>
      <c r="F1" s="97"/>
      <c r="G1" s="96"/>
      <c r="H1" s="96"/>
      <c r="I1" s="98"/>
      <c r="J1" s="98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5" customHeight="1" x14ac:dyDescent="0.3">
      <c r="A2" s="96"/>
      <c r="B2" s="99"/>
      <c r="C2" s="100"/>
      <c r="D2" s="99"/>
      <c r="E2" s="101"/>
      <c r="F2" s="102"/>
      <c r="G2" s="103"/>
      <c r="H2" s="100"/>
      <c r="I2" s="100"/>
      <c r="J2" s="100"/>
      <c r="K2" s="104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15" customHeight="1" x14ac:dyDescent="0.3">
      <c r="A3" s="96"/>
      <c r="B3" s="105" t="s">
        <v>948</v>
      </c>
      <c r="C3" s="105" t="s">
        <v>949</v>
      </c>
      <c r="D3" s="105" t="s">
        <v>104</v>
      </c>
      <c r="E3" s="106" t="s">
        <v>950</v>
      </c>
      <c r="F3" s="106" t="s">
        <v>951</v>
      </c>
      <c r="G3" s="105" t="s">
        <v>952</v>
      </c>
      <c r="H3" s="105" t="s">
        <v>953</v>
      </c>
      <c r="I3" s="105" t="s">
        <v>954</v>
      </c>
      <c r="J3" s="105" t="s">
        <v>955</v>
      </c>
      <c r="K3" s="107" t="s">
        <v>956</v>
      </c>
      <c r="L3" s="107" t="s">
        <v>957</v>
      </c>
      <c r="M3" s="107" t="s">
        <v>958</v>
      </c>
      <c r="N3" s="107" t="s">
        <v>131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15" customHeight="1" x14ac:dyDescent="0.3">
      <c r="A4" s="96"/>
      <c r="B4" s="101" t="s">
        <v>261</v>
      </c>
      <c r="C4" s="108" t="s">
        <v>959</v>
      </c>
      <c r="D4" s="109" t="s">
        <v>960</v>
      </c>
      <c r="E4" s="101" t="s">
        <v>961</v>
      </c>
      <c r="F4" s="110">
        <v>2929.66</v>
      </c>
      <c r="G4" s="111">
        <f t="shared" ref="G4:G49" si="0">F4/H4</f>
        <v>172.33294117647057</v>
      </c>
      <c r="H4" s="112">
        <v>17</v>
      </c>
      <c r="I4" s="113">
        <v>2025</v>
      </c>
      <c r="J4" s="114" t="str">
        <f t="shared" ref="J4:J49" si="1">B4</f>
        <v xml:space="preserve"> SL VT 9.1 17W</v>
      </c>
      <c r="K4" s="115">
        <v>602.37</v>
      </c>
      <c r="L4" s="116" t="s">
        <v>962</v>
      </c>
      <c r="M4" s="117" t="s">
        <v>963</v>
      </c>
      <c r="N4" s="118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5" customHeight="1" x14ac:dyDescent="0.3">
      <c r="A5" s="96"/>
      <c r="B5" s="101" t="s">
        <v>964</v>
      </c>
      <c r="C5" s="108" t="s">
        <v>959</v>
      </c>
      <c r="D5" s="109" t="s">
        <v>960</v>
      </c>
      <c r="E5" s="101" t="s">
        <v>965</v>
      </c>
      <c r="F5" s="110">
        <v>4927.3500000000004</v>
      </c>
      <c r="G5" s="111">
        <f t="shared" si="0"/>
        <v>175.97678571428574</v>
      </c>
      <c r="H5" s="112">
        <v>28</v>
      </c>
      <c r="I5" s="113">
        <v>2025</v>
      </c>
      <c r="J5" s="114" t="str">
        <f t="shared" si="1"/>
        <v xml:space="preserve"> SL VT 9.1 28W</v>
      </c>
      <c r="K5" s="115">
        <v>604.04</v>
      </c>
      <c r="L5" s="116" t="s">
        <v>962</v>
      </c>
      <c r="M5" s="117" t="s">
        <v>963</v>
      </c>
      <c r="N5" s="118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5" customHeight="1" x14ac:dyDescent="0.3">
      <c r="A6" s="96"/>
      <c r="B6" s="101" t="s">
        <v>966</v>
      </c>
      <c r="C6" s="108" t="s">
        <v>959</v>
      </c>
      <c r="D6" s="109" t="s">
        <v>960</v>
      </c>
      <c r="E6" s="101" t="s">
        <v>967</v>
      </c>
      <c r="F6" s="110">
        <v>5955.62</v>
      </c>
      <c r="G6" s="111">
        <f t="shared" si="0"/>
        <v>170.16057142857142</v>
      </c>
      <c r="H6" s="112">
        <v>35</v>
      </c>
      <c r="I6" s="113">
        <v>2025</v>
      </c>
      <c r="J6" s="114" t="str">
        <f t="shared" si="1"/>
        <v xml:space="preserve"> SL VT 9.1 35W</v>
      </c>
      <c r="K6" s="115">
        <v>615.17999999999995</v>
      </c>
      <c r="L6" s="116" t="s">
        <v>962</v>
      </c>
      <c r="M6" s="117" t="s">
        <v>963</v>
      </c>
      <c r="N6" s="118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15.75" customHeight="1" x14ac:dyDescent="0.3">
      <c r="A7" s="96"/>
      <c r="B7" s="101" t="s">
        <v>968</v>
      </c>
      <c r="C7" s="108" t="s">
        <v>959</v>
      </c>
      <c r="D7" s="109" t="s">
        <v>960</v>
      </c>
      <c r="E7" s="101" t="s">
        <v>969</v>
      </c>
      <c r="F7" s="110">
        <v>7657.99</v>
      </c>
      <c r="G7" s="111">
        <f t="shared" si="0"/>
        <v>174.04522727272726</v>
      </c>
      <c r="H7" s="112">
        <v>44</v>
      </c>
      <c r="I7" s="113">
        <v>2025</v>
      </c>
      <c r="J7" s="114" t="str">
        <f t="shared" si="1"/>
        <v xml:space="preserve"> SL VT 9.1 44W</v>
      </c>
      <c r="K7" s="115">
        <v>642.39</v>
      </c>
      <c r="L7" s="116" t="s">
        <v>962</v>
      </c>
      <c r="M7" s="117" t="s">
        <v>963</v>
      </c>
      <c r="N7" s="118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15.75" customHeight="1" x14ac:dyDescent="0.3">
      <c r="A8" s="96"/>
      <c r="B8" s="101" t="s">
        <v>970</v>
      </c>
      <c r="C8" s="108" t="s">
        <v>959</v>
      </c>
      <c r="D8" s="109" t="s">
        <v>960</v>
      </c>
      <c r="E8" s="101" t="s">
        <v>971</v>
      </c>
      <c r="F8" s="110">
        <v>8960.18</v>
      </c>
      <c r="G8" s="111">
        <f t="shared" si="0"/>
        <v>172.31115384615384</v>
      </c>
      <c r="H8" s="112">
        <v>52</v>
      </c>
      <c r="I8" s="113">
        <v>2025</v>
      </c>
      <c r="J8" s="114" t="str">
        <f t="shared" si="1"/>
        <v xml:space="preserve"> SL VT 9.1 52W</v>
      </c>
      <c r="K8" s="115">
        <v>663.79</v>
      </c>
      <c r="L8" s="116" t="s">
        <v>962</v>
      </c>
      <c r="M8" s="117" t="s">
        <v>963</v>
      </c>
      <c r="N8" s="118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15.75" customHeight="1" x14ac:dyDescent="0.3">
      <c r="A9" s="96"/>
      <c r="B9" s="101" t="s">
        <v>972</v>
      </c>
      <c r="C9" s="108" t="s">
        <v>959</v>
      </c>
      <c r="D9" s="109" t="s">
        <v>960</v>
      </c>
      <c r="E9" s="101" t="s">
        <v>973</v>
      </c>
      <c r="F9" s="110">
        <v>10496</v>
      </c>
      <c r="G9" s="111">
        <f t="shared" si="0"/>
        <v>161.47692307692307</v>
      </c>
      <c r="H9" s="112">
        <v>65</v>
      </c>
      <c r="I9" s="113">
        <v>2025</v>
      </c>
      <c r="J9" s="114" t="str">
        <f t="shared" si="1"/>
        <v xml:space="preserve"> SL VT 9.1 65W</v>
      </c>
      <c r="K9" s="115">
        <v>717.61</v>
      </c>
      <c r="L9" s="116" t="s">
        <v>962</v>
      </c>
      <c r="M9" s="117" t="s">
        <v>963</v>
      </c>
      <c r="N9" s="118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15.75" customHeight="1" x14ac:dyDescent="0.3">
      <c r="A10" s="96"/>
      <c r="B10" s="101" t="s">
        <v>495</v>
      </c>
      <c r="C10" s="108" t="s">
        <v>959</v>
      </c>
      <c r="D10" s="109" t="s">
        <v>960</v>
      </c>
      <c r="E10" s="101" t="s">
        <v>974</v>
      </c>
      <c r="F10" s="110">
        <v>12107</v>
      </c>
      <c r="G10" s="111">
        <f t="shared" si="0"/>
        <v>168.15277777777777</v>
      </c>
      <c r="H10" s="112">
        <v>72</v>
      </c>
      <c r="I10" s="113">
        <v>2025</v>
      </c>
      <c r="J10" s="114" t="str">
        <f t="shared" si="1"/>
        <v xml:space="preserve"> SL VT 9.1 72W</v>
      </c>
      <c r="K10" s="115">
        <v>719.91</v>
      </c>
      <c r="L10" s="116" t="s">
        <v>962</v>
      </c>
      <c r="M10" s="117" t="s">
        <v>963</v>
      </c>
      <c r="N10" s="118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customHeight="1" x14ac:dyDescent="0.3">
      <c r="A11" s="96"/>
      <c r="B11" s="101" t="s">
        <v>975</v>
      </c>
      <c r="C11" s="108" t="s">
        <v>959</v>
      </c>
      <c r="D11" s="109" t="s">
        <v>960</v>
      </c>
      <c r="E11" s="101" t="s">
        <v>976</v>
      </c>
      <c r="F11" s="110">
        <v>14489</v>
      </c>
      <c r="G11" s="111">
        <f t="shared" si="0"/>
        <v>170.45882352941177</v>
      </c>
      <c r="H11" s="112">
        <v>85</v>
      </c>
      <c r="I11" s="113">
        <v>2025</v>
      </c>
      <c r="J11" s="114" t="str">
        <f t="shared" si="1"/>
        <v xml:space="preserve"> SL VT 9.1 85W</v>
      </c>
      <c r="K11" s="115">
        <v>857.25</v>
      </c>
      <c r="L11" s="116" t="s">
        <v>962</v>
      </c>
      <c r="M11" s="117" t="s">
        <v>963</v>
      </c>
      <c r="N11" s="118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 x14ac:dyDescent="0.3">
      <c r="A12" s="96"/>
      <c r="B12" s="101" t="s">
        <v>977</v>
      </c>
      <c r="C12" s="108" t="s">
        <v>959</v>
      </c>
      <c r="D12" s="109" t="s">
        <v>960</v>
      </c>
      <c r="E12" s="101" t="s">
        <v>978</v>
      </c>
      <c r="F12" s="110">
        <v>15900</v>
      </c>
      <c r="G12" s="111">
        <f t="shared" si="0"/>
        <v>159</v>
      </c>
      <c r="H12" s="112">
        <v>100</v>
      </c>
      <c r="I12" s="113">
        <v>2025</v>
      </c>
      <c r="J12" s="114" t="str">
        <f t="shared" si="1"/>
        <v xml:space="preserve"> SL VT 9.1 100W</v>
      </c>
      <c r="K12" s="115">
        <v>875.99</v>
      </c>
      <c r="L12" s="116" t="s">
        <v>962</v>
      </c>
      <c r="M12" s="117" t="s">
        <v>963</v>
      </c>
      <c r="N12" s="118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customHeight="1" x14ac:dyDescent="0.3">
      <c r="A13" s="96"/>
      <c r="B13" s="101" t="s">
        <v>979</v>
      </c>
      <c r="C13" s="108" t="s">
        <v>959</v>
      </c>
      <c r="D13" s="109" t="s">
        <v>960</v>
      </c>
      <c r="E13" s="101" t="s">
        <v>980</v>
      </c>
      <c r="F13" s="110">
        <v>18730</v>
      </c>
      <c r="G13" s="111">
        <f t="shared" si="0"/>
        <v>156.08333333333334</v>
      </c>
      <c r="H13" s="112">
        <v>120</v>
      </c>
      <c r="I13" s="113">
        <v>2025</v>
      </c>
      <c r="J13" s="114" t="str">
        <f t="shared" si="1"/>
        <v xml:space="preserve"> SL VT 9.1 120W</v>
      </c>
      <c r="K13" s="115">
        <v>1035.78</v>
      </c>
      <c r="L13" s="116" t="s">
        <v>962</v>
      </c>
      <c r="M13" s="117" t="s">
        <v>963</v>
      </c>
      <c r="N13" s="118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 x14ac:dyDescent="0.3">
      <c r="A14" s="96"/>
      <c r="B14" s="101" t="s">
        <v>981</v>
      </c>
      <c r="C14" s="108" t="s">
        <v>959</v>
      </c>
      <c r="D14" s="109" t="s">
        <v>960</v>
      </c>
      <c r="E14" s="101" t="s">
        <v>982</v>
      </c>
      <c r="F14" s="110">
        <v>22440</v>
      </c>
      <c r="G14" s="111">
        <f t="shared" si="0"/>
        <v>160.28571428571428</v>
      </c>
      <c r="H14" s="112">
        <v>140</v>
      </c>
      <c r="I14" s="113">
        <v>2025</v>
      </c>
      <c r="J14" s="114" t="str">
        <f t="shared" si="1"/>
        <v xml:space="preserve"> SL VT 9.1 140W</v>
      </c>
      <c r="K14" s="115">
        <v>1059.2</v>
      </c>
      <c r="L14" s="116" t="s">
        <v>962</v>
      </c>
      <c r="M14" s="117" t="s">
        <v>963</v>
      </c>
      <c r="N14" s="118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customHeight="1" x14ac:dyDescent="0.3">
      <c r="A15" s="96"/>
      <c r="B15" s="101" t="s">
        <v>983</v>
      </c>
      <c r="C15" s="108" t="s">
        <v>959</v>
      </c>
      <c r="D15" s="109" t="s">
        <v>960</v>
      </c>
      <c r="E15" s="101" t="s">
        <v>984</v>
      </c>
      <c r="F15" s="110">
        <v>24540</v>
      </c>
      <c r="G15" s="111">
        <f t="shared" si="0"/>
        <v>158.32258064516128</v>
      </c>
      <c r="H15" s="108">
        <v>155</v>
      </c>
      <c r="I15" s="113">
        <v>2025</v>
      </c>
      <c r="J15" s="114" t="str">
        <f t="shared" si="1"/>
        <v xml:space="preserve"> SL VT 9.1 155W</v>
      </c>
      <c r="K15" s="115">
        <v>1118.75</v>
      </c>
      <c r="L15" s="116" t="s">
        <v>962</v>
      </c>
      <c r="M15" s="117" t="s">
        <v>963</v>
      </c>
      <c r="N15" s="118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 x14ac:dyDescent="0.3">
      <c r="A16" s="96"/>
      <c r="B16" s="101" t="s">
        <v>985</v>
      </c>
      <c r="C16" s="108" t="s">
        <v>959</v>
      </c>
      <c r="D16" s="109" t="s">
        <v>960</v>
      </c>
      <c r="E16" s="101" t="s">
        <v>986</v>
      </c>
      <c r="F16" s="110">
        <v>26748</v>
      </c>
      <c r="G16" s="111">
        <f t="shared" si="0"/>
        <v>157.34117647058824</v>
      </c>
      <c r="H16" s="112">
        <v>170</v>
      </c>
      <c r="I16" s="113">
        <v>2025</v>
      </c>
      <c r="J16" s="114" t="str">
        <f t="shared" si="1"/>
        <v xml:space="preserve"> SL VT 9.1 170W</v>
      </c>
      <c r="K16" s="115">
        <v>1178.93</v>
      </c>
      <c r="L16" s="116" t="s">
        <v>962</v>
      </c>
      <c r="M16" s="117" t="s">
        <v>963</v>
      </c>
      <c r="N16" s="118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 x14ac:dyDescent="0.3">
      <c r="A17" s="96"/>
      <c r="B17" s="101" t="s">
        <v>987</v>
      </c>
      <c r="C17" s="108" t="s">
        <v>959</v>
      </c>
      <c r="D17" s="109" t="s">
        <v>960</v>
      </c>
      <c r="E17" s="101" t="s">
        <v>988</v>
      </c>
      <c r="F17" s="110">
        <v>32521</v>
      </c>
      <c r="G17" s="111">
        <f t="shared" si="0"/>
        <v>162.60499999999999</v>
      </c>
      <c r="H17" s="112">
        <v>200</v>
      </c>
      <c r="I17" s="113">
        <v>2025</v>
      </c>
      <c r="J17" s="114" t="str">
        <f t="shared" si="1"/>
        <v xml:space="preserve"> SL VT 9.1 200W</v>
      </c>
      <c r="K17" s="115">
        <v>1233.8</v>
      </c>
      <c r="L17" s="116" t="s">
        <v>962</v>
      </c>
      <c r="M17" s="117" t="s">
        <v>963</v>
      </c>
      <c r="N17" s="118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 x14ac:dyDescent="0.3">
      <c r="A18" s="96"/>
      <c r="B18" s="101" t="s">
        <v>989</v>
      </c>
      <c r="C18" s="108" t="s">
        <v>959</v>
      </c>
      <c r="D18" s="109" t="s">
        <v>960</v>
      </c>
      <c r="E18" s="101" t="s">
        <v>990</v>
      </c>
      <c r="F18" s="110" t="s">
        <v>143</v>
      </c>
      <c r="G18" s="111" t="e">
        <f t="shared" si="0"/>
        <v>#VALUE!</v>
      </c>
      <c r="H18" s="112">
        <v>22</v>
      </c>
      <c r="I18" s="113">
        <v>2025</v>
      </c>
      <c r="J18" s="114" t="str">
        <f t="shared" si="1"/>
        <v xml:space="preserve"> SL VT 9.3 22W</v>
      </c>
      <c r="K18" s="115">
        <v>544.53</v>
      </c>
      <c r="L18" s="116" t="s">
        <v>991</v>
      </c>
      <c r="M18" s="117" t="s">
        <v>963</v>
      </c>
      <c r="N18" s="118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 x14ac:dyDescent="0.3">
      <c r="A19" s="96"/>
      <c r="B19" s="101" t="s">
        <v>992</v>
      </c>
      <c r="C19" s="108" t="s">
        <v>959</v>
      </c>
      <c r="D19" s="109" t="s">
        <v>960</v>
      </c>
      <c r="E19" s="101" t="s">
        <v>993</v>
      </c>
      <c r="F19" s="110">
        <v>4891.8999999999996</v>
      </c>
      <c r="G19" s="111">
        <f t="shared" si="0"/>
        <v>163.06333333333333</v>
      </c>
      <c r="H19" s="112">
        <v>30</v>
      </c>
      <c r="I19" s="113">
        <v>2025</v>
      </c>
      <c r="J19" s="114" t="str">
        <f t="shared" si="1"/>
        <v xml:space="preserve"> SL VT 9.3 30W</v>
      </c>
      <c r="K19" s="115">
        <v>550.35</v>
      </c>
      <c r="L19" s="116" t="s">
        <v>962</v>
      </c>
      <c r="M19" s="117" t="s">
        <v>963</v>
      </c>
      <c r="N19" s="118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 x14ac:dyDescent="0.3">
      <c r="A20" s="96"/>
      <c r="B20" s="101" t="s">
        <v>994</v>
      </c>
      <c r="C20" s="108" t="s">
        <v>959</v>
      </c>
      <c r="D20" s="109" t="s">
        <v>960</v>
      </c>
      <c r="E20" s="101" t="s">
        <v>995</v>
      </c>
      <c r="F20" s="110">
        <v>6965.3</v>
      </c>
      <c r="G20" s="111">
        <f t="shared" si="0"/>
        <v>174.13249999999999</v>
      </c>
      <c r="H20" s="112">
        <v>40</v>
      </c>
      <c r="I20" s="113">
        <v>2025</v>
      </c>
      <c r="J20" s="114" t="str">
        <f t="shared" si="1"/>
        <v xml:space="preserve"> SL VT 9.3 40W</v>
      </c>
      <c r="K20" s="115">
        <v>564.21</v>
      </c>
      <c r="L20" s="116" t="s">
        <v>962</v>
      </c>
      <c r="M20" s="117" t="s">
        <v>963</v>
      </c>
      <c r="N20" s="118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3">
      <c r="A21" s="96"/>
      <c r="B21" s="101" t="s">
        <v>996</v>
      </c>
      <c r="C21" s="108" t="s">
        <v>959</v>
      </c>
      <c r="D21" s="109" t="s">
        <v>960</v>
      </c>
      <c r="E21" s="101" t="s">
        <v>997</v>
      </c>
      <c r="F21" s="110">
        <v>8373.1</v>
      </c>
      <c r="G21" s="111">
        <f t="shared" si="0"/>
        <v>167.46200000000002</v>
      </c>
      <c r="H21" s="112">
        <v>50</v>
      </c>
      <c r="I21" s="113">
        <v>2025</v>
      </c>
      <c r="J21" s="114" t="str">
        <f t="shared" si="1"/>
        <v xml:space="preserve"> SL VT 9.3 50W</v>
      </c>
      <c r="K21" s="115">
        <v>541.29999999999995</v>
      </c>
      <c r="L21" s="116" t="s">
        <v>962</v>
      </c>
      <c r="M21" s="117" t="s">
        <v>963</v>
      </c>
      <c r="N21" s="118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3">
      <c r="A22" s="96"/>
      <c r="B22" s="101" t="s">
        <v>998</v>
      </c>
      <c r="C22" s="108" t="s">
        <v>959</v>
      </c>
      <c r="D22" s="109" t="s">
        <v>960</v>
      </c>
      <c r="E22" s="101" t="s">
        <v>999</v>
      </c>
      <c r="F22" s="110">
        <v>9479.9</v>
      </c>
      <c r="G22" s="111">
        <f t="shared" si="0"/>
        <v>163.44655172413792</v>
      </c>
      <c r="H22" s="112">
        <v>58</v>
      </c>
      <c r="I22" s="113">
        <v>2025</v>
      </c>
      <c r="J22" s="114" t="str">
        <f t="shared" si="1"/>
        <v xml:space="preserve"> SL VT 9.3 58W</v>
      </c>
      <c r="K22" s="115">
        <v>563.28</v>
      </c>
      <c r="L22" s="116" t="s">
        <v>962</v>
      </c>
      <c r="M22" s="117" t="s">
        <v>963</v>
      </c>
      <c r="N22" s="118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3">
      <c r="A23" s="96"/>
      <c r="B23" s="101" t="s">
        <v>1000</v>
      </c>
      <c r="C23" s="108" t="s">
        <v>959</v>
      </c>
      <c r="D23" s="109" t="s">
        <v>960</v>
      </c>
      <c r="E23" s="101" t="s">
        <v>1001</v>
      </c>
      <c r="F23" s="110">
        <v>11712.5</v>
      </c>
      <c r="G23" s="111">
        <f t="shared" si="0"/>
        <v>167.32142857142858</v>
      </c>
      <c r="H23" s="112">
        <v>70</v>
      </c>
      <c r="I23" s="113">
        <v>2025</v>
      </c>
      <c r="J23" s="114" t="str">
        <f t="shared" si="1"/>
        <v xml:space="preserve"> SL VT 9.3 70W</v>
      </c>
      <c r="K23" s="115">
        <v>632.85</v>
      </c>
      <c r="L23" s="116" t="s">
        <v>962</v>
      </c>
      <c r="M23" s="117" t="s">
        <v>963</v>
      </c>
      <c r="N23" s="118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3">
      <c r="A24" s="96"/>
      <c r="B24" s="101" t="s">
        <v>1002</v>
      </c>
      <c r="C24" s="108" t="s">
        <v>959</v>
      </c>
      <c r="D24" s="109" t="s">
        <v>960</v>
      </c>
      <c r="E24" s="101" t="s">
        <v>1003</v>
      </c>
      <c r="F24" s="110">
        <v>13306.6</v>
      </c>
      <c r="G24" s="111">
        <f t="shared" si="0"/>
        <v>166.33250000000001</v>
      </c>
      <c r="H24" s="112">
        <v>80</v>
      </c>
      <c r="I24" s="113">
        <v>2025</v>
      </c>
      <c r="J24" s="114" t="str">
        <f t="shared" si="1"/>
        <v xml:space="preserve"> SL VT 9.3 80W</v>
      </c>
      <c r="K24" s="115">
        <v>744.77700000000004</v>
      </c>
      <c r="L24" s="116" t="s">
        <v>962</v>
      </c>
      <c r="M24" s="117" t="s">
        <v>963</v>
      </c>
      <c r="N24" s="118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3">
      <c r="A25" s="96"/>
      <c r="B25" s="101" t="s">
        <v>1004</v>
      </c>
      <c r="C25" s="108" t="s">
        <v>959</v>
      </c>
      <c r="D25" s="109" t="s">
        <v>960</v>
      </c>
      <c r="E25" s="101" t="s">
        <v>1005</v>
      </c>
      <c r="F25" s="110">
        <v>15713.4</v>
      </c>
      <c r="G25" s="111">
        <f t="shared" si="0"/>
        <v>174.59333333333333</v>
      </c>
      <c r="H25" s="112">
        <v>90</v>
      </c>
      <c r="I25" s="113">
        <v>2025</v>
      </c>
      <c r="J25" s="114" t="str">
        <f t="shared" si="1"/>
        <v xml:space="preserve"> SL VT 9.3 90W</v>
      </c>
      <c r="K25" s="115">
        <v>774.86</v>
      </c>
      <c r="L25" s="116" t="s">
        <v>962</v>
      </c>
      <c r="M25" s="117" t="s">
        <v>963</v>
      </c>
      <c r="N25" s="118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3">
      <c r="A26" s="96"/>
      <c r="B26" s="101" t="s">
        <v>1006</v>
      </c>
      <c r="C26" s="108" t="s">
        <v>959</v>
      </c>
      <c r="D26" s="109" t="s">
        <v>960</v>
      </c>
      <c r="E26" s="101" t="s">
        <v>1007</v>
      </c>
      <c r="F26" s="110">
        <v>17338.400000000001</v>
      </c>
      <c r="G26" s="111">
        <f t="shared" si="0"/>
        <v>165.12761904761905</v>
      </c>
      <c r="H26" s="108">
        <v>105</v>
      </c>
      <c r="I26" s="113">
        <v>2025</v>
      </c>
      <c r="J26" s="114" t="str">
        <f t="shared" si="1"/>
        <v xml:space="preserve"> SL VT 9.3 105W</v>
      </c>
      <c r="K26" s="119">
        <v>784.39</v>
      </c>
      <c r="L26" s="116" t="s">
        <v>962</v>
      </c>
      <c r="M26" s="117" t="s">
        <v>963</v>
      </c>
      <c r="N26" s="118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3">
      <c r="A27" s="96"/>
      <c r="B27" s="101" t="s">
        <v>1008</v>
      </c>
      <c r="C27" s="108" t="s">
        <v>959</v>
      </c>
      <c r="D27" s="109" t="s">
        <v>960</v>
      </c>
      <c r="E27" s="101" t="s">
        <v>1009</v>
      </c>
      <c r="F27" s="110">
        <v>20527.8</v>
      </c>
      <c r="G27" s="111">
        <f t="shared" si="0"/>
        <v>171.065</v>
      </c>
      <c r="H27" s="112">
        <v>120</v>
      </c>
      <c r="I27" s="113">
        <v>2025</v>
      </c>
      <c r="J27" s="114" t="str">
        <f t="shared" si="1"/>
        <v xml:space="preserve"> SL VT 9.3 120W</v>
      </c>
      <c r="K27" s="119">
        <v>949.28</v>
      </c>
      <c r="L27" s="116" t="s">
        <v>962</v>
      </c>
      <c r="M27" s="117" t="s">
        <v>963</v>
      </c>
      <c r="N27" s="118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3">
      <c r="A28" s="96"/>
      <c r="B28" s="101" t="s">
        <v>1010</v>
      </c>
      <c r="C28" s="108" t="s">
        <v>959</v>
      </c>
      <c r="D28" s="109" t="s">
        <v>960</v>
      </c>
      <c r="E28" s="101" t="s">
        <v>1011</v>
      </c>
      <c r="F28" s="110">
        <v>23598.3</v>
      </c>
      <c r="G28" s="111">
        <f t="shared" si="0"/>
        <v>162.74689655172412</v>
      </c>
      <c r="H28" s="112">
        <v>145</v>
      </c>
      <c r="I28" s="113">
        <v>2025</v>
      </c>
      <c r="J28" s="114" t="str">
        <f t="shared" si="1"/>
        <v xml:space="preserve"> SL VT 9.3 145W</v>
      </c>
      <c r="K28" s="119">
        <v>968.41</v>
      </c>
      <c r="L28" s="116" t="s">
        <v>962</v>
      </c>
      <c r="M28" s="117" t="s">
        <v>963</v>
      </c>
      <c r="N28" s="118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3">
      <c r="A29" s="96"/>
      <c r="B29" s="101" t="s">
        <v>1012</v>
      </c>
      <c r="C29" s="108" t="s">
        <v>959</v>
      </c>
      <c r="D29" s="109" t="s">
        <v>960</v>
      </c>
      <c r="E29" s="101" t="s">
        <v>1013</v>
      </c>
      <c r="F29" s="110">
        <v>26327.1</v>
      </c>
      <c r="G29" s="111">
        <f t="shared" si="0"/>
        <v>164.544375</v>
      </c>
      <c r="H29" s="112">
        <v>160</v>
      </c>
      <c r="I29" s="113">
        <v>2025</v>
      </c>
      <c r="J29" s="114" t="str">
        <f t="shared" si="1"/>
        <v xml:space="preserve"> SL VT 9.3 160W</v>
      </c>
      <c r="K29" s="119">
        <v>1012.37</v>
      </c>
      <c r="L29" s="116" t="s">
        <v>962</v>
      </c>
      <c r="M29" s="117" t="s">
        <v>963</v>
      </c>
      <c r="N29" s="118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3">
      <c r="A30" s="96"/>
      <c r="B30" s="101" t="s">
        <v>1014</v>
      </c>
      <c r="C30" s="108" t="s">
        <v>959</v>
      </c>
      <c r="D30" s="109" t="s">
        <v>960</v>
      </c>
      <c r="E30" s="101" t="s">
        <v>1015</v>
      </c>
      <c r="F30" s="110">
        <v>29771.7</v>
      </c>
      <c r="G30" s="111">
        <f t="shared" si="0"/>
        <v>160.92810810810812</v>
      </c>
      <c r="H30" s="112">
        <v>185</v>
      </c>
      <c r="I30" s="113">
        <v>2025</v>
      </c>
      <c r="J30" s="114" t="str">
        <f t="shared" si="1"/>
        <v xml:space="preserve"> SL VT 9.3 185W</v>
      </c>
      <c r="K30" s="119">
        <v>1106.69</v>
      </c>
      <c r="L30" s="116" t="s">
        <v>962</v>
      </c>
      <c r="M30" s="117" t="s">
        <v>963</v>
      </c>
      <c r="N30" s="118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3">
      <c r="A31" s="96"/>
      <c r="B31" s="101" t="s">
        <v>1016</v>
      </c>
      <c r="C31" s="108" t="s">
        <v>959</v>
      </c>
      <c r="D31" s="109" t="s">
        <v>960</v>
      </c>
      <c r="E31" s="101" t="s">
        <v>1017</v>
      </c>
      <c r="F31" s="110">
        <v>32740.2</v>
      </c>
      <c r="G31" s="111">
        <f t="shared" si="0"/>
        <v>163.70099999999999</v>
      </c>
      <c r="H31" s="112">
        <v>200</v>
      </c>
      <c r="I31" s="113">
        <v>2025</v>
      </c>
      <c r="J31" s="114" t="str">
        <f t="shared" si="1"/>
        <v xml:space="preserve"> SL VT 9.3 200W</v>
      </c>
      <c r="K31" s="119">
        <v>1121.3900000000001</v>
      </c>
      <c r="L31" s="116" t="s">
        <v>962</v>
      </c>
      <c r="M31" s="117" t="s">
        <v>963</v>
      </c>
      <c r="N31" s="118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3">
      <c r="A32" s="96"/>
      <c r="B32" s="101" t="s">
        <v>1018</v>
      </c>
      <c r="C32" s="108" t="s">
        <v>959</v>
      </c>
      <c r="D32" s="109" t="s">
        <v>960</v>
      </c>
      <c r="E32" s="101" t="s">
        <v>1019</v>
      </c>
      <c r="F32" s="110">
        <v>4542</v>
      </c>
      <c r="G32" s="111">
        <f t="shared" si="0"/>
        <v>151.4</v>
      </c>
      <c r="H32" s="112">
        <v>30</v>
      </c>
      <c r="I32" s="113">
        <v>2025</v>
      </c>
      <c r="J32" s="114" t="str">
        <f t="shared" si="1"/>
        <v xml:space="preserve"> SL VT 9.6 30W</v>
      </c>
      <c r="K32" s="119">
        <v>592.74</v>
      </c>
      <c r="L32" s="116" t="s">
        <v>962</v>
      </c>
      <c r="M32" s="117" t="s">
        <v>963</v>
      </c>
      <c r="N32" s="118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3">
      <c r="A33" s="96"/>
      <c r="B33" s="101" t="s">
        <v>1020</v>
      </c>
      <c r="C33" s="108" t="s">
        <v>959</v>
      </c>
      <c r="D33" s="109" t="s">
        <v>960</v>
      </c>
      <c r="E33" s="101" t="s">
        <v>1021</v>
      </c>
      <c r="F33" s="110">
        <v>5516</v>
      </c>
      <c r="G33" s="111">
        <f t="shared" si="0"/>
        <v>149.08108108108109</v>
      </c>
      <c r="H33" s="112">
        <v>37</v>
      </c>
      <c r="I33" s="113">
        <v>2025</v>
      </c>
      <c r="J33" s="114" t="str">
        <f t="shared" si="1"/>
        <v xml:space="preserve"> SL VT 9.6 37W</v>
      </c>
      <c r="K33" s="119">
        <v>624.96</v>
      </c>
      <c r="L33" s="116" t="s">
        <v>962</v>
      </c>
      <c r="M33" s="117" t="s">
        <v>963</v>
      </c>
      <c r="N33" s="118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3">
      <c r="A34" s="96"/>
      <c r="B34" s="101" t="s">
        <v>1022</v>
      </c>
      <c r="C34" s="108" t="s">
        <v>959</v>
      </c>
      <c r="D34" s="109" t="s">
        <v>960</v>
      </c>
      <c r="E34" s="101" t="s">
        <v>1023</v>
      </c>
      <c r="F34" s="110" t="s">
        <v>143</v>
      </c>
      <c r="G34" s="111" t="e">
        <f t="shared" si="0"/>
        <v>#VALUE!</v>
      </c>
      <c r="H34" s="112">
        <v>40</v>
      </c>
      <c r="I34" s="113">
        <v>2025</v>
      </c>
      <c r="J34" s="114" t="str">
        <f t="shared" si="1"/>
        <v xml:space="preserve"> SL VT 9.6 40W</v>
      </c>
      <c r="K34" s="119">
        <v>707.78</v>
      </c>
      <c r="L34" s="116" t="s">
        <v>991</v>
      </c>
      <c r="M34" s="117" t="s">
        <v>963</v>
      </c>
      <c r="N34" s="118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3">
      <c r="A35" s="96"/>
      <c r="B35" s="101" t="s">
        <v>1024</v>
      </c>
      <c r="C35" s="108" t="s">
        <v>959</v>
      </c>
      <c r="D35" s="109" t="s">
        <v>960</v>
      </c>
      <c r="E35" s="101" t="s">
        <v>1025</v>
      </c>
      <c r="F35" s="110">
        <v>6995</v>
      </c>
      <c r="G35" s="111">
        <f t="shared" si="0"/>
        <v>152.06521739130434</v>
      </c>
      <c r="H35" s="112">
        <v>46</v>
      </c>
      <c r="I35" s="113">
        <v>2025</v>
      </c>
      <c r="J35" s="114" t="str">
        <f t="shared" si="1"/>
        <v xml:space="preserve"> SL VT 9.6 46W</v>
      </c>
      <c r="K35" s="119">
        <v>617.46</v>
      </c>
      <c r="L35" s="116" t="s">
        <v>962</v>
      </c>
      <c r="M35" s="117" t="s">
        <v>963</v>
      </c>
      <c r="N35" s="118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3">
      <c r="A36" s="96"/>
      <c r="B36" s="101" t="s">
        <v>1026</v>
      </c>
      <c r="C36" s="108" t="s">
        <v>959</v>
      </c>
      <c r="D36" s="109" t="s">
        <v>960</v>
      </c>
      <c r="E36" s="101" t="s">
        <v>1027</v>
      </c>
      <c r="F36" s="110">
        <v>7920</v>
      </c>
      <c r="G36" s="111">
        <f t="shared" si="0"/>
        <v>144</v>
      </c>
      <c r="H36" s="112">
        <v>55</v>
      </c>
      <c r="I36" s="113">
        <v>2025</v>
      </c>
      <c r="J36" s="114" t="str">
        <f t="shared" si="1"/>
        <v xml:space="preserve"> SL VT 9.6 55W</v>
      </c>
      <c r="K36" s="119">
        <v>627.29</v>
      </c>
      <c r="L36" s="116" t="s">
        <v>962</v>
      </c>
      <c r="M36" s="117" t="s">
        <v>963</v>
      </c>
      <c r="N36" s="118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3">
      <c r="A37" s="96"/>
      <c r="B37" s="101" t="s">
        <v>1028</v>
      </c>
      <c r="C37" s="108" t="s">
        <v>959</v>
      </c>
      <c r="D37" s="109" t="s">
        <v>960</v>
      </c>
      <c r="E37" s="101" t="s">
        <v>1029</v>
      </c>
      <c r="F37" s="110">
        <v>9789.2000000000007</v>
      </c>
      <c r="G37" s="111">
        <f t="shared" si="0"/>
        <v>139.84571428571431</v>
      </c>
      <c r="H37" s="112">
        <v>70</v>
      </c>
      <c r="I37" s="113">
        <v>2025</v>
      </c>
      <c r="J37" s="114" t="str">
        <f t="shared" si="1"/>
        <v xml:space="preserve"> SL VT 9.6 70W</v>
      </c>
      <c r="K37" s="119">
        <v>862.03</v>
      </c>
      <c r="L37" s="116" t="s">
        <v>962</v>
      </c>
      <c r="M37" s="117" t="s">
        <v>963</v>
      </c>
      <c r="N37" s="118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3">
      <c r="A38" s="96"/>
      <c r="B38" s="101" t="s">
        <v>1030</v>
      </c>
      <c r="C38" s="108" t="s">
        <v>959</v>
      </c>
      <c r="D38" s="109" t="s">
        <v>960</v>
      </c>
      <c r="E38" s="101" t="s">
        <v>1031</v>
      </c>
      <c r="F38" s="110">
        <v>12320</v>
      </c>
      <c r="G38" s="111">
        <f t="shared" si="0"/>
        <v>154</v>
      </c>
      <c r="H38" s="112">
        <v>80</v>
      </c>
      <c r="I38" s="113">
        <v>2025</v>
      </c>
      <c r="J38" s="114" t="str">
        <f t="shared" si="1"/>
        <v xml:space="preserve"> SL VT 9.6 80W</v>
      </c>
      <c r="K38" s="119">
        <v>784.09</v>
      </c>
      <c r="L38" s="116" t="s">
        <v>962</v>
      </c>
      <c r="M38" s="117" t="s">
        <v>963</v>
      </c>
      <c r="N38" s="118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3">
      <c r="A39" s="96"/>
      <c r="B39" s="101" t="s">
        <v>1032</v>
      </c>
      <c r="C39" s="108" t="s">
        <v>959</v>
      </c>
      <c r="D39" s="109" t="s">
        <v>960</v>
      </c>
      <c r="E39" s="101" t="s">
        <v>1033</v>
      </c>
      <c r="F39" s="110">
        <v>14295.4</v>
      </c>
      <c r="G39" s="111">
        <f t="shared" si="0"/>
        <v>158.83777777777777</v>
      </c>
      <c r="H39" s="112">
        <v>90</v>
      </c>
      <c r="I39" s="113">
        <v>2025</v>
      </c>
      <c r="J39" s="114" t="str">
        <f t="shared" si="1"/>
        <v xml:space="preserve"> SL VT 9.6 90W</v>
      </c>
      <c r="K39" s="119">
        <v>810.31</v>
      </c>
      <c r="L39" s="116" t="s">
        <v>962</v>
      </c>
      <c r="M39" s="117" t="s">
        <v>963</v>
      </c>
      <c r="N39" s="118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3">
      <c r="A40" s="96"/>
      <c r="B40" s="101" t="s">
        <v>1034</v>
      </c>
      <c r="C40" s="108" t="s">
        <v>959</v>
      </c>
      <c r="D40" s="109" t="s">
        <v>960</v>
      </c>
      <c r="E40" s="101" t="s">
        <v>1035</v>
      </c>
      <c r="F40" s="110">
        <v>15145</v>
      </c>
      <c r="G40" s="111">
        <f t="shared" si="0"/>
        <v>144.23809523809524</v>
      </c>
      <c r="H40" s="112">
        <v>105</v>
      </c>
      <c r="I40" s="113">
        <v>2025</v>
      </c>
      <c r="J40" s="114" t="str">
        <f t="shared" si="1"/>
        <v xml:space="preserve"> SL VT 9.6 105W</v>
      </c>
      <c r="K40" s="119">
        <v>821.26</v>
      </c>
      <c r="L40" s="116" t="s">
        <v>962</v>
      </c>
      <c r="M40" s="117" t="s">
        <v>963</v>
      </c>
      <c r="N40" s="118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3">
      <c r="A41" s="96"/>
      <c r="B41" s="101" t="s">
        <v>1036</v>
      </c>
      <c r="C41" s="108" t="s">
        <v>959</v>
      </c>
      <c r="D41" s="109" t="s">
        <v>960</v>
      </c>
      <c r="E41" s="101" t="s">
        <v>1037</v>
      </c>
      <c r="F41" s="110">
        <v>15145</v>
      </c>
      <c r="G41" s="111">
        <f t="shared" si="0"/>
        <v>126.20833333333333</v>
      </c>
      <c r="H41" s="112">
        <v>120</v>
      </c>
      <c r="I41" s="113">
        <v>2025</v>
      </c>
      <c r="J41" s="114" t="str">
        <f t="shared" si="1"/>
        <v xml:space="preserve"> SL VT 9.6 120W</v>
      </c>
      <c r="K41" s="119">
        <v>1117.1400000000001</v>
      </c>
      <c r="L41" s="116" t="s">
        <v>991</v>
      </c>
      <c r="M41" s="117" t="s">
        <v>963</v>
      </c>
      <c r="N41" s="118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3">
      <c r="A42" s="96"/>
      <c r="B42" s="101" t="s">
        <v>1038</v>
      </c>
      <c r="C42" s="108" t="s">
        <v>959</v>
      </c>
      <c r="D42" s="109" t="s">
        <v>960</v>
      </c>
      <c r="E42" s="101" t="s">
        <v>1039</v>
      </c>
      <c r="F42" s="110">
        <v>17968</v>
      </c>
      <c r="G42" s="111">
        <f t="shared" si="0"/>
        <v>143.744</v>
      </c>
      <c r="H42" s="112">
        <v>125</v>
      </c>
      <c r="I42" s="113">
        <v>2025</v>
      </c>
      <c r="J42" s="114" t="str">
        <f t="shared" si="1"/>
        <v xml:space="preserve"> SL VT 9.6 125W</v>
      </c>
      <c r="K42" s="119">
        <v>1013.74</v>
      </c>
      <c r="L42" s="116" t="s">
        <v>962</v>
      </c>
      <c r="M42" s="117" t="s">
        <v>963</v>
      </c>
      <c r="N42" s="118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3">
      <c r="A43" s="96"/>
      <c r="B43" s="101" t="s">
        <v>1040</v>
      </c>
      <c r="C43" s="112" t="s">
        <v>959</v>
      </c>
      <c r="D43" s="109" t="s">
        <v>960</v>
      </c>
      <c r="E43" s="101" t="s">
        <v>1041</v>
      </c>
      <c r="F43" s="110">
        <v>20481</v>
      </c>
      <c r="G43" s="120">
        <f t="shared" si="0"/>
        <v>141.24827586206897</v>
      </c>
      <c r="H43" s="120">
        <v>145</v>
      </c>
      <c r="I43" s="113">
        <v>2025</v>
      </c>
      <c r="J43" s="114" t="str">
        <f t="shared" si="1"/>
        <v xml:space="preserve"> SL VT 9.6 145W</v>
      </c>
      <c r="K43" s="115">
        <v>1024.45</v>
      </c>
      <c r="L43" s="116" t="s">
        <v>962</v>
      </c>
      <c r="M43" s="117" t="s">
        <v>963</v>
      </c>
      <c r="N43" s="118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3">
      <c r="A44" s="96"/>
      <c r="B44" s="101" t="s">
        <v>1042</v>
      </c>
      <c r="C44" s="108" t="s">
        <v>959</v>
      </c>
      <c r="D44" s="109" t="s">
        <v>960</v>
      </c>
      <c r="E44" s="101" t="s">
        <v>1043</v>
      </c>
      <c r="F44" s="110" t="s">
        <v>143</v>
      </c>
      <c r="G44" s="120" t="e">
        <f t="shared" si="0"/>
        <v>#VALUE!</v>
      </c>
      <c r="H44" s="108">
        <v>150</v>
      </c>
      <c r="I44" s="113">
        <v>2025</v>
      </c>
      <c r="J44" s="114" t="str">
        <f t="shared" si="1"/>
        <v xml:space="preserve"> SL VT 9.6 150W</v>
      </c>
      <c r="K44" s="119">
        <v>1188.6199999999999</v>
      </c>
      <c r="L44" s="116" t="s">
        <v>991</v>
      </c>
      <c r="M44" s="117" t="s">
        <v>963</v>
      </c>
      <c r="N44" s="118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3">
      <c r="A45" s="96"/>
      <c r="B45" s="101" t="s">
        <v>1044</v>
      </c>
      <c r="C45" s="108" t="s">
        <v>959</v>
      </c>
      <c r="D45" s="109" t="s">
        <v>960</v>
      </c>
      <c r="E45" s="101" t="s">
        <v>1045</v>
      </c>
      <c r="F45" s="110">
        <v>23437</v>
      </c>
      <c r="G45" s="120">
        <f t="shared" si="0"/>
        <v>146.48124999999999</v>
      </c>
      <c r="H45" s="108">
        <v>160</v>
      </c>
      <c r="I45" s="113">
        <v>2025</v>
      </c>
      <c r="J45" s="114" t="str">
        <f t="shared" si="1"/>
        <v xml:space="preserve"> SL VT 9.6 160W</v>
      </c>
      <c r="K45" s="119">
        <v>1072.51</v>
      </c>
      <c r="L45" s="116" t="s">
        <v>962</v>
      </c>
      <c r="M45" s="117" t="s">
        <v>963</v>
      </c>
      <c r="N45" s="118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3">
      <c r="A46" s="96"/>
      <c r="B46" s="101" t="s">
        <v>1046</v>
      </c>
      <c r="C46" s="108" t="s">
        <v>959</v>
      </c>
      <c r="D46" s="109" t="s">
        <v>960</v>
      </c>
      <c r="E46" s="101" t="s">
        <v>1047</v>
      </c>
      <c r="F46" s="110">
        <v>25532</v>
      </c>
      <c r="G46" s="120">
        <f t="shared" si="0"/>
        <v>145.89714285714285</v>
      </c>
      <c r="H46" s="108">
        <v>175</v>
      </c>
      <c r="I46" s="113">
        <v>2025</v>
      </c>
      <c r="J46" s="114" t="str">
        <f t="shared" si="1"/>
        <v xml:space="preserve"> SL VT 9.6 175W</v>
      </c>
      <c r="K46" s="119">
        <v>1131.73</v>
      </c>
      <c r="L46" s="116" t="s">
        <v>962</v>
      </c>
      <c r="M46" s="117" t="s">
        <v>963</v>
      </c>
      <c r="N46" s="118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3">
      <c r="A47" s="96"/>
      <c r="B47" s="101" t="s">
        <v>1048</v>
      </c>
      <c r="C47" s="108" t="s">
        <v>959</v>
      </c>
      <c r="D47" s="109" t="s">
        <v>960</v>
      </c>
      <c r="E47" s="101" t="s">
        <v>1049</v>
      </c>
      <c r="F47" s="110">
        <v>28644.799999999999</v>
      </c>
      <c r="G47" s="120">
        <f t="shared" si="0"/>
        <v>150.76210526315788</v>
      </c>
      <c r="H47" s="108">
        <v>190</v>
      </c>
      <c r="I47" s="113">
        <v>2025</v>
      </c>
      <c r="J47" s="114" t="str">
        <f t="shared" si="1"/>
        <v xml:space="preserve"> SL VT 9.6 190W</v>
      </c>
      <c r="K47" s="119">
        <v>1149.6400000000001</v>
      </c>
      <c r="L47" s="116" t="s">
        <v>962</v>
      </c>
      <c r="M47" s="117" t="s">
        <v>963</v>
      </c>
      <c r="N47" s="118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3">
      <c r="A48" s="96"/>
      <c r="B48" s="101" t="s">
        <v>1050</v>
      </c>
      <c r="C48" s="108" t="s">
        <v>959</v>
      </c>
      <c r="D48" s="109" t="s">
        <v>960</v>
      </c>
      <c r="E48" s="101" t="s">
        <v>1051</v>
      </c>
      <c r="F48" s="110">
        <v>31800.799999999999</v>
      </c>
      <c r="G48" s="120">
        <f t="shared" si="0"/>
        <v>147.9106976744186</v>
      </c>
      <c r="H48" s="108">
        <v>215</v>
      </c>
      <c r="I48" s="113">
        <v>2025</v>
      </c>
      <c r="J48" s="114" t="str">
        <f t="shared" si="1"/>
        <v xml:space="preserve"> SL VT 9.6 215W</v>
      </c>
      <c r="K48" s="119">
        <v>1207.4100000000001</v>
      </c>
      <c r="L48" s="116" t="s">
        <v>962</v>
      </c>
      <c r="M48" s="117" t="s">
        <v>963</v>
      </c>
      <c r="N48" s="118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3">
      <c r="A49" s="96"/>
      <c r="B49" s="101" t="s">
        <v>1052</v>
      </c>
      <c r="C49" s="108" t="s">
        <v>959</v>
      </c>
      <c r="D49" s="109" t="s">
        <v>960</v>
      </c>
      <c r="E49" s="101" t="s">
        <v>1053</v>
      </c>
      <c r="F49" s="110" t="s">
        <v>143</v>
      </c>
      <c r="G49" s="120" t="e">
        <f t="shared" si="0"/>
        <v>#VALUE!</v>
      </c>
      <c r="H49" s="108">
        <v>240</v>
      </c>
      <c r="I49" s="113">
        <v>2025</v>
      </c>
      <c r="J49" s="114" t="str">
        <f t="shared" si="1"/>
        <v xml:space="preserve"> SL VT 9.6 240W</v>
      </c>
      <c r="K49" s="119">
        <v>1363.6</v>
      </c>
      <c r="L49" s="116" t="s">
        <v>991</v>
      </c>
      <c r="M49" s="117" t="s">
        <v>963</v>
      </c>
      <c r="N49" s="118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3">
      <c r="A50" s="96"/>
      <c r="B50" s="96"/>
      <c r="C50" s="96"/>
      <c r="D50" s="96"/>
      <c r="E50" s="96"/>
      <c r="F50" s="97"/>
      <c r="G50" s="96"/>
      <c r="H50" s="96"/>
      <c r="I50" s="98"/>
      <c r="J50" s="98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3">
      <c r="A51" s="96"/>
      <c r="B51" s="96"/>
      <c r="C51" s="96"/>
      <c r="D51" s="96"/>
      <c r="E51" s="96"/>
      <c r="F51" s="97"/>
      <c r="G51" s="96"/>
      <c r="H51" s="96"/>
      <c r="I51" s="98"/>
      <c r="J51" s="98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3">
      <c r="A52" s="96"/>
      <c r="B52" s="121" t="s">
        <v>948</v>
      </c>
      <c r="C52" s="121" t="s">
        <v>949</v>
      </c>
      <c r="D52" s="121" t="s">
        <v>104</v>
      </c>
      <c r="E52" s="122" t="s">
        <v>950</v>
      </c>
      <c r="F52" s="122" t="s">
        <v>951</v>
      </c>
      <c r="G52" s="121" t="s">
        <v>952</v>
      </c>
      <c r="H52" s="121" t="s">
        <v>953</v>
      </c>
      <c r="I52" s="121" t="s">
        <v>954</v>
      </c>
      <c r="J52" s="121" t="s">
        <v>1054</v>
      </c>
      <c r="K52" s="123" t="s">
        <v>956</v>
      </c>
      <c r="L52" s="123" t="s">
        <v>957</v>
      </c>
      <c r="M52" s="123" t="s">
        <v>958</v>
      </c>
      <c r="N52" s="123" t="s">
        <v>131</v>
      </c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3">
      <c r="A53" s="96"/>
      <c r="B53" s="124" t="s">
        <v>266</v>
      </c>
      <c r="C53" s="125" t="s">
        <v>959</v>
      </c>
      <c r="D53" s="126" t="s">
        <v>1055</v>
      </c>
      <c r="E53" s="108" t="s">
        <v>1056</v>
      </c>
      <c r="F53" s="110">
        <v>3825</v>
      </c>
      <c r="G53" s="127">
        <f t="shared" ref="G53:G75" si="2">F53/H53</f>
        <v>170</v>
      </c>
      <c r="H53" s="125">
        <v>22.5</v>
      </c>
      <c r="I53" s="128">
        <v>2025</v>
      </c>
      <c r="J53" s="125" t="str">
        <f t="shared" ref="J53:J75" si="3">B53</f>
        <v>SX-INEVO020HF</v>
      </c>
      <c r="K53" s="115">
        <v>330</v>
      </c>
      <c r="L53" s="125" t="s">
        <v>962</v>
      </c>
      <c r="M53" s="128" t="s">
        <v>963</v>
      </c>
      <c r="N53" s="129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3">
      <c r="A54" s="96"/>
      <c r="B54" s="124" t="s">
        <v>1057</v>
      </c>
      <c r="C54" s="125" t="s">
        <v>959</v>
      </c>
      <c r="D54" s="126" t="s">
        <v>1055</v>
      </c>
      <c r="E54" s="108" t="s">
        <v>1058</v>
      </c>
      <c r="F54" s="110">
        <v>5270</v>
      </c>
      <c r="G54" s="127">
        <f t="shared" si="2"/>
        <v>170</v>
      </c>
      <c r="H54" s="125">
        <v>31</v>
      </c>
      <c r="I54" s="128">
        <v>2025</v>
      </c>
      <c r="J54" s="125" t="str">
        <f t="shared" si="3"/>
        <v>SX-INEVO030HF</v>
      </c>
      <c r="K54" s="115">
        <v>335</v>
      </c>
      <c r="L54" s="125" t="s">
        <v>962</v>
      </c>
      <c r="M54" s="128" t="s">
        <v>963</v>
      </c>
      <c r="N54" s="129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3">
      <c r="A55" s="96"/>
      <c r="B55" s="124" t="s">
        <v>1059</v>
      </c>
      <c r="C55" s="125" t="s">
        <v>959</v>
      </c>
      <c r="D55" s="126" t="s">
        <v>1055</v>
      </c>
      <c r="E55" s="108" t="s">
        <v>1060</v>
      </c>
      <c r="F55" s="110">
        <v>6552</v>
      </c>
      <c r="G55" s="127">
        <f t="shared" si="2"/>
        <v>168</v>
      </c>
      <c r="H55" s="125">
        <v>39</v>
      </c>
      <c r="I55" s="128">
        <v>2025</v>
      </c>
      <c r="J55" s="125" t="str">
        <f t="shared" si="3"/>
        <v>SX-INEVO040HF</v>
      </c>
      <c r="K55" s="115">
        <v>370</v>
      </c>
      <c r="L55" s="125" t="s">
        <v>962</v>
      </c>
      <c r="M55" s="128" t="s">
        <v>963</v>
      </c>
      <c r="N55" s="129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3">
      <c r="A56" s="96"/>
      <c r="B56" s="124" t="s">
        <v>1061</v>
      </c>
      <c r="C56" s="125" t="s">
        <v>959</v>
      </c>
      <c r="D56" s="126" t="s">
        <v>1055</v>
      </c>
      <c r="E56" s="108" t="s">
        <v>1062</v>
      </c>
      <c r="F56" s="110">
        <v>8650</v>
      </c>
      <c r="G56" s="127">
        <f t="shared" si="2"/>
        <v>173</v>
      </c>
      <c r="H56" s="125">
        <v>50</v>
      </c>
      <c r="I56" s="128">
        <v>2025</v>
      </c>
      <c r="J56" s="125" t="str">
        <f t="shared" si="3"/>
        <v>SX-INEVO050HF</v>
      </c>
      <c r="K56" s="115">
        <v>374</v>
      </c>
      <c r="L56" s="125" t="s">
        <v>962</v>
      </c>
      <c r="M56" s="128" t="s">
        <v>963</v>
      </c>
      <c r="N56" s="129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3">
      <c r="A57" s="96"/>
      <c r="B57" s="124" t="s">
        <v>1063</v>
      </c>
      <c r="C57" s="125" t="s">
        <v>959</v>
      </c>
      <c r="D57" s="126" t="s">
        <v>1055</v>
      </c>
      <c r="E57" s="108" t="s">
        <v>1064</v>
      </c>
      <c r="F57" s="110">
        <v>9600</v>
      </c>
      <c r="G57" s="127">
        <f t="shared" si="2"/>
        <v>160</v>
      </c>
      <c r="H57" s="125">
        <v>60</v>
      </c>
      <c r="I57" s="128">
        <v>2025</v>
      </c>
      <c r="J57" s="125" t="str">
        <f t="shared" si="3"/>
        <v>SX-INEVO060HF</v>
      </c>
      <c r="K57" s="115">
        <v>375</v>
      </c>
      <c r="L57" s="125" t="s">
        <v>962</v>
      </c>
      <c r="M57" s="128" t="s">
        <v>963</v>
      </c>
      <c r="N57" s="129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3">
      <c r="A58" s="96"/>
      <c r="B58" s="124" t="s">
        <v>1065</v>
      </c>
      <c r="C58" s="125" t="s">
        <v>959</v>
      </c>
      <c r="D58" s="126" t="s">
        <v>1055</v>
      </c>
      <c r="E58" s="108" t="s">
        <v>1066</v>
      </c>
      <c r="F58" s="110">
        <v>12600</v>
      </c>
      <c r="G58" s="127">
        <f t="shared" si="2"/>
        <v>180</v>
      </c>
      <c r="H58" s="125">
        <v>70</v>
      </c>
      <c r="I58" s="128">
        <v>2025</v>
      </c>
      <c r="J58" s="125" t="str">
        <f t="shared" si="3"/>
        <v>SX-INLPP070HF</v>
      </c>
      <c r="K58" s="115">
        <v>465</v>
      </c>
      <c r="L58" s="125" t="s">
        <v>962</v>
      </c>
      <c r="M58" s="128" t="s">
        <v>963</v>
      </c>
      <c r="N58" s="129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3">
      <c r="A59" s="96"/>
      <c r="B59" s="124" t="s">
        <v>499</v>
      </c>
      <c r="C59" s="125" t="s">
        <v>959</v>
      </c>
      <c r="D59" s="126" t="s">
        <v>1055</v>
      </c>
      <c r="E59" s="108" t="s">
        <v>1067</v>
      </c>
      <c r="F59" s="110">
        <v>14062</v>
      </c>
      <c r="G59" s="127">
        <f t="shared" si="2"/>
        <v>178</v>
      </c>
      <c r="H59" s="125">
        <v>79</v>
      </c>
      <c r="I59" s="128">
        <v>2025</v>
      </c>
      <c r="J59" s="125" t="str">
        <f t="shared" si="3"/>
        <v>SX-INLPP080HF</v>
      </c>
      <c r="K59" s="115">
        <v>470</v>
      </c>
      <c r="L59" s="125" t="s">
        <v>962</v>
      </c>
      <c r="M59" s="128" t="s">
        <v>963</v>
      </c>
      <c r="N59" s="129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3">
      <c r="A60" s="96"/>
      <c r="B60" s="124" t="s">
        <v>1068</v>
      </c>
      <c r="C60" s="125" t="s">
        <v>959</v>
      </c>
      <c r="D60" s="126" t="s">
        <v>1055</v>
      </c>
      <c r="E60" s="108" t="s">
        <v>1069</v>
      </c>
      <c r="F60" s="110">
        <v>16290</v>
      </c>
      <c r="G60" s="127">
        <f t="shared" si="2"/>
        <v>181</v>
      </c>
      <c r="H60" s="125">
        <v>90</v>
      </c>
      <c r="I60" s="128">
        <v>2025</v>
      </c>
      <c r="J60" s="125" t="str">
        <f t="shared" si="3"/>
        <v>SX-INLPP090HF</v>
      </c>
      <c r="K60" s="115">
        <v>490</v>
      </c>
      <c r="L60" s="125" t="s">
        <v>962</v>
      </c>
      <c r="M60" s="128" t="s">
        <v>963</v>
      </c>
      <c r="N60" s="129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3">
      <c r="A61" s="96"/>
      <c r="B61" s="124" t="s">
        <v>1070</v>
      </c>
      <c r="C61" s="125" t="s">
        <v>959</v>
      </c>
      <c r="D61" s="126" t="s">
        <v>1055</v>
      </c>
      <c r="E61" s="108" t="s">
        <v>1071</v>
      </c>
      <c r="F61" s="110">
        <v>17575</v>
      </c>
      <c r="G61" s="127">
        <f t="shared" si="2"/>
        <v>175.75</v>
      </c>
      <c r="H61" s="125">
        <v>100</v>
      </c>
      <c r="I61" s="128">
        <v>2025</v>
      </c>
      <c r="J61" s="125" t="str">
        <f t="shared" si="3"/>
        <v>SX-INLPP100HF</v>
      </c>
      <c r="K61" s="115"/>
      <c r="L61" s="125" t="s">
        <v>962</v>
      </c>
      <c r="M61" s="128" t="s">
        <v>963</v>
      </c>
      <c r="N61" s="129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3">
      <c r="A62" s="96"/>
      <c r="B62" s="124" t="s">
        <v>1072</v>
      </c>
      <c r="C62" s="125" t="s">
        <v>959</v>
      </c>
      <c r="D62" s="126" t="s">
        <v>1055</v>
      </c>
      <c r="E62" s="108" t="s">
        <v>1073</v>
      </c>
      <c r="F62" s="110">
        <v>21840</v>
      </c>
      <c r="G62" s="127">
        <f t="shared" si="2"/>
        <v>182</v>
      </c>
      <c r="H62" s="125">
        <v>120</v>
      </c>
      <c r="I62" s="128">
        <v>2025</v>
      </c>
      <c r="J62" s="125" t="str">
        <f t="shared" si="3"/>
        <v>SX-INLPP120HF</v>
      </c>
      <c r="K62" s="115">
        <v>550</v>
      </c>
      <c r="L62" s="125" t="s">
        <v>962</v>
      </c>
      <c r="M62" s="128" t="s">
        <v>963</v>
      </c>
      <c r="N62" s="129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3">
      <c r="A63" s="96"/>
      <c r="B63" s="124" t="s">
        <v>1074</v>
      </c>
      <c r="C63" s="125" t="s">
        <v>959</v>
      </c>
      <c r="D63" s="126" t="s">
        <v>1055</v>
      </c>
      <c r="E63" s="108" t="s">
        <v>1075</v>
      </c>
      <c r="F63" s="110">
        <v>25071</v>
      </c>
      <c r="G63" s="127">
        <f t="shared" si="2"/>
        <v>183</v>
      </c>
      <c r="H63" s="125">
        <v>137</v>
      </c>
      <c r="I63" s="128">
        <v>2025</v>
      </c>
      <c r="J63" s="125" t="str">
        <f t="shared" si="3"/>
        <v>SX-INLPP150HF</v>
      </c>
      <c r="K63" s="115">
        <v>570</v>
      </c>
      <c r="L63" s="125" t="s">
        <v>962</v>
      </c>
      <c r="M63" s="128" t="s">
        <v>963</v>
      </c>
      <c r="N63" s="129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3">
      <c r="A64" s="96"/>
      <c r="B64" s="124" t="s">
        <v>1076</v>
      </c>
      <c r="C64" s="125" t="s">
        <v>959</v>
      </c>
      <c r="D64" s="126" t="s">
        <v>1055</v>
      </c>
      <c r="E64" s="130" t="s">
        <v>1077</v>
      </c>
      <c r="F64" s="110">
        <v>32032</v>
      </c>
      <c r="G64" s="127">
        <f t="shared" si="2"/>
        <v>182</v>
      </c>
      <c r="H64" s="125">
        <v>176</v>
      </c>
      <c r="I64" s="128">
        <v>2025</v>
      </c>
      <c r="J64" s="125" t="str">
        <f t="shared" si="3"/>
        <v>SX-INLPP180F6</v>
      </c>
      <c r="K64" s="115"/>
      <c r="L64" s="125" t="s">
        <v>962</v>
      </c>
      <c r="M64" s="128" t="s">
        <v>963</v>
      </c>
      <c r="N64" s="129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3">
      <c r="A65" s="96"/>
      <c r="B65" s="219" t="s">
        <v>272</v>
      </c>
      <c r="C65" s="125" t="s">
        <v>959</v>
      </c>
      <c r="D65" s="126" t="s">
        <v>1078</v>
      </c>
      <c r="E65" s="132" t="s">
        <v>1079</v>
      </c>
      <c r="F65" s="110">
        <v>5266</v>
      </c>
      <c r="G65" s="127">
        <f t="shared" si="2"/>
        <v>175.53333333333333</v>
      </c>
      <c r="H65" s="125">
        <v>30</v>
      </c>
      <c r="I65" s="128">
        <v>2025</v>
      </c>
      <c r="J65" s="131" t="str">
        <f t="shared" si="3"/>
        <v xml:space="preserve">SIGSAGPTLRRSSNDL_30W_38IBBRS
</v>
      </c>
      <c r="K65" s="115">
        <v>437.09</v>
      </c>
      <c r="L65" s="125" t="s">
        <v>962</v>
      </c>
      <c r="M65" s="128" t="s">
        <v>963</v>
      </c>
      <c r="N65" s="129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3">
      <c r="A66" s="96"/>
      <c r="B66" s="219" t="s">
        <v>1080</v>
      </c>
      <c r="C66" s="125" t="s">
        <v>959</v>
      </c>
      <c r="D66" s="126" t="s">
        <v>1078</v>
      </c>
      <c r="E66" s="132" t="s">
        <v>1081</v>
      </c>
      <c r="F66" s="110">
        <v>6641</v>
      </c>
      <c r="G66" s="127">
        <f t="shared" si="2"/>
        <v>166.02500000000001</v>
      </c>
      <c r="H66" s="125">
        <v>40</v>
      </c>
      <c r="I66" s="128">
        <v>2025</v>
      </c>
      <c r="J66" s="131" t="str">
        <f t="shared" si="3"/>
        <v xml:space="preserve">SIGSAGPTLRRSSNDL_40W_50IBBRS
</v>
      </c>
      <c r="K66" s="115">
        <v>437.09</v>
      </c>
      <c r="L66" s="125" t="s">
        <v>962</v>
      </c>
      <c r="M66" s="128" t="s">
        <v>963</v>
      </c>
      <c r="N66" s="129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3">
      <c r="A67" s="96"/>
      <c r="B67" s="219" t="s">
        <v>1082</v>
      </c>
      <c r="C67" s="125" t="s">
        <v>959</v>
      </c>
      <c r="D67" s="126" t="s">
        <v>1078</v>
      </c>
      <c r="E67" s="132" t="s">
        <v>1083</v>
      </c>
      <c r="F67" s="110">
        <v>8163</v>
      </c>
      <c r="G67" s="127">
        <f t="shared" si="2"/>
        <v>163.26</v>
      </c>
      <c r="H67" s="125">
        <v>50</v>
      </c>
      <c r="I67" s="128">
        <v>2025</v>
      </c>
      <c r="J67" s="131" t="str">
        <f t="shared" si="3"/>
        <v xml:space="preserve">SIGSAGPTLRRSSNDL_50W_61IBBRS
</v>
      </c>
      <c r="K67" s="115">
        <v>437.09</v>
      </c>
      <c r="L67" s="125" t="s">
        <v>962</v>
      </c>
      <c r="M67" s="128" t="s">
        <v>963</v>
      </c>
      <c r="N67" s="129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3">
      <c r="A68" s="96"/>
      <c r="B68" s="219" t="s">
        <v>1084</v>
      </c>
      <c r="C68" s="125" t="s">
        <v>959</v>
      </c>
      <c r="D68" s="126" t="s">
        <v>1078</v>
      </c>
      <c r="E68" s="132" t="s">
        <v>1085</v>
      </c>
      <c r="F68" s="110">
        <v>9453</v>
      </c>
      <c r="G68" s="127">
        <f t="shared" si="2"/>
        <v>157.55000000000001</v>
      </c>
      <c r="H68" s="125">
        <v>60</v>
      </c>
      <c r="I68" s="128">
        <v>2025</v>
      </c>
      <c r="J68" s="131" t="str">
        <f t="shared" si="3"/>
        <v xml:space="preserve">SIGSAGPTLRRSSNDL_60W_73IBBRS
</v>
      </c>
      <c r="K68" s="115">
        <v>453.95</v>
      </c>
      <c r="L68" s="125" t="s">
        <v>962</v>
      </c>
      <c r="M68" s="128" t="s">
        <v>963</v>
      </c>
      <c r="N68" s="129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3">
      <c r="A69" s="96"/>
      <c r="B69" s="219" t="s">
        <v>1086</v>
      </c>
      <c r="C69" s="125" t="s">
        <v>959</v>
      </c>
      <c r="D69" s="126" t="s">
        <v>1078</v>
      </c>
      <c r="E69" s="132" t="s">
        <v>1087</v>
      </c>
      <c r="F69" s="110">
        <v>10884</v>
      </c>
      <c r="G69" s="127">
        <f t="shared" si="2"/>
        <v>160.05882352941177</v>
      </c>
      <c r="H69" s="125">
        <v>68</v>
      </c>
      <c r="I69" s="128">
        <v>2025</v>
      </c>
      <c r="J69" s="131" t="str">
        <f t="shared" si="3"/>
        <v xml:space="preserve">SIGSAGPTLRRSSNDL_68W_83IBBRS
</v>
      </c>
      <c r="K69" s="115">
        <v>453.95</v>
      </c>
      <c r="L69" s="125" t="s">
        <v>962</v>
      </c>
      <c r="M69" s="128" t="s">
        <v>963</v>
      </c>
      <c r="N69" s="129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3">
      <c r="A70" s="96"/>
      <c r="B70" s="219" t="s">
        <v>1088</v>
      </c>
      <c r="C70" s="125" t="s">
        <v>959</v>
      </c>
      <c r="D70" s="126" t="s">
        <v>1078</v>
      </c>
      <c r="E70" s="132" t="s">
        <v>1089</v>
      </c>
      <c r="F70" s="110">
        <v>13209</v>
      </c>
      <c r="G70" s="127">
        <f t="shared" si="2"/>
        <v>165.11250000000001</v>
      </c>
      <c r="H70" s="125">
        <v>80</v>
      </c>
      <c r="I70" s="128">
        <v>2025</v>
      </c>
      <c r="J70" s="131" t="str">
        <f t="shared" si="3"/>
        <v xml:space="preserve">SIGMAGPTLRRSMNDL_80W_56IBBR
</v>
      </c>
      <c r="K70" s="115">
        <v>567.22</v>
      </c>
      <c r="L70" s="125" t="s">
        <v>962</v>
      </c>
      <c r="M70" s="128" t="s">
        <v>963</v>
      </c>
      <c r="N70" s="129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3">
      <c r="A71" s="96"/>
      <c r="B71" s="219" t="s">
        <v>1090</v>
      </c>
      <c r="C71" s="125" t="s">
        <v>959</v>
      </c>
      <c r="D71" s="126" t="s">
        <v>1078</v>
      </c>
      <c r="E71" s="132" t="s">
        <v>1091</v>
      </c>
      <c r="F71" s="110">
        <v>13859</v>
      </c>
      <c r="G71" s="127">
        <f t="shared" si="2"/>
        <v>153.98888888888888</v>
      </c>
      <c r="H71" s="125">
        <v>90</v>
      </c>
      <c r="I71" s="128">
        <v>2025</v>
      </c>
      <c r="J71" s="131" t="str">
        <f t="shared" si="3"/>
        <v xml:space="preserve">SIGSAGPTLRRSSNDL_90W112IBBRS
</v>
      </c>
      <c r="K71" s="115">
        <v>476.26</v>
      </c>
      <c r="L71" s="125" t="s">
        <v>962</v>
      </c>
      <c r="M71" s="128" t="s">
        <v>963</v>
      </c>
      <c r="N71" s="129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3">
      <c r="A72" s="96"/>
      <c r="B72" s="219" t="s">
        <v>1092</v>
      </c>
      <c r="C72" s="125" t="s">
        <v>959</v>
      </c>
      <c r="D72" s="126" t="s">
        <v>1078</v>
      </c>
      <c r="E72" s="132" t="s">
        <v>1093</v>
      </c>
      <c r="F72" s="110">
        <v>15162</v>
      </c>
      <c r="G72" s="127">
        <f t="shared" si="2"/>
        <v>151.62</v>
      </c>
      <c r="H72" s="125">
        <v>100</v>
      </c>
      <c r="I72" s="128">
        <v>2025</v>
      </c>
      <c r="J72" s="131" t="str">
        <f t="shared" si="3"/>
        <v xml:space="preserve">SIGSAGPTLRRSSNDL100W125IBBRS
</v>
      </c>
      <c r="K72" s="115">
        <v>476.26</v>
      </c>
      <c r="L72" s="125" t="s">
        <v>962</v>
      </c>
      <c r="M72" s="128" t="s">
        <v>963</v>
      </c>
      <c r="N72" s="129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3">
      <c r="A73" s="96"/>
      <c r="B73" s="219" t="s">
        <v>1094</v>
      </c>
      <c r="C73" s="125" t="s">
        <v>959</v>
      </c>
      <c r="D73" s="126" t="s">
        <v>1078</v>
      </c>
      <c r="E73" s="132" t="s">
        <v>1095</v>
      </c>
      <c r="F73" s="110">
        <v>19640</v>
      </c>
      <c r="G73" s="127">
        <f t="shared" si="2"/>
        <v>163.66666666666666</v>
      </c>
      <c r="H73" s="125">
        <v>120</v>
      </c>
      <c r="I73" s="128">
        <v>2025</v>
      </c>
      <c r="J73" s="131" t="str">
        <f t="shared" si="3"/>
        <v xml:space="preserve">SIGMAGPTLRRSMNDL120W_82IBBR
</v>
      </c>
      <c r="K73" s="115">
        <v>589.22</v>
      </c>
      <c r="L73" s="125" t="s">
        <v>962</v>
      </c>
      <c r="M73" s="128" t="s">
        <v>963</v>
      </c>
      <c r="N73" s="129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3">
      <c r="A74" s="96"/>
      <c r="B74" s="219" t="s">
        <v>1096</v>
      </c>
      <c r="C74" s="125" t="s">
        <v>959</v>
      </c>
      <c r="D74" s="126" t="s">
        <v>1078</v>
      </c>
      <c r="E74" s="132" t="s">
        <v>1097</v>
      </c>
      <c r="F74" s="110">
        <v>23000</v>
      </c>
      <c r="G74" s="127">
        <f t="shared" si="2"/>
        <v>153.33333333333334</v>
      </c>
      <c r="H74" s="125">
        <v>150</v>
      </c>
      <c r="I74" s="128">
        <v>2025</v>
      </c>
      <c r="J74" s="131" t="str">
        <f t="shared" si="3"/>
        <v xml:space="preserve">SIGMAGPTLRRSMNDL150W102IBBR
</v>
      </c>
      <c r="K74" s="115">
        <v>589.24</v>
      </c>
      <c r="L74" s="125" t="s">
        <v>962</v>
      </c>
      <c r="M74" s="128" t="s">
        <v>963</v>
      </c>
      <c r="N74" s="129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3">
      <c r="A75" s="96"/>
      <c r="B75" s="220" t="s">
        <v>1098</v>
      </c>
      <c r="C75" s="125" t="s">
        <v>959</v>
      </c>
      <c r="D75" s="126" t="s">
        <v>1078</v>
      </c>
      <c r="E75" s="132" t="s">
        <v>1099</v>
      </c>
      <c r="F75" s="110">
        <v>30866</v>
      </c>
      <c r="G75" s="127">
        <f t="shared" si="2"/>
        <v>168.66666666666666</v>
      </c>
      <c r="H75" s="125">
        <v>183</v>
      </c>
      <c r="I75" s="128">
        <v>2025</v>
      </c>
      <c r="J75" s="125" t="str">
        <f t="shared" si="3"/>
        <v>TAUMAGPTLRRTMNDL183W_95IBB</v>
      </c>
      <c r="K75" s="115">
        <v>854.43</v>
      </c>
      <c r="L75" s="125" t="s">
        <v>962</v>
      </c>
      <c r="M75" s="128" t="s">
        <v>963</v>
      </c>
      <c r="N75" s="129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3">
      <c r="A76" s="96"/>
      <c r="B76" s="96"/>
      <c r="C76" s="96"/>
      <c r="D76" s="96"/>
      <c r="E76" s="96"/>
      <c r="F76" s="97"/>
      <c r="G76" s="96"/>
      <c r="H76" s="96"/>
      <c r="I76" s="98"/>
      <c r="J76" s="98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3">
      <c r="A77" s="96"/>
      <c r="B77" s="96"/>
      <c r="C77" s="96"/>
      <c r="D77" s="96"/>
      <c r="E77" s="96"/>
      <c r="F77" s="97"/>
      <c r="G77" s="96"/>
      <c r="H77" s="96"/>
      <c r="I77" s="98"/>
      <c r="J77" s="98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3">
      <c r="A78" s="96"/>
      <c r="B78" s="96"/>
      <c r="C78" s="96"/>
      <c r="D78" s="96"/>
      <c r="E78" s="96"/>
      <c r="F78" s="97"/>
      <c r="G78" s="96"/>
      <c r="H78" s="96"/>
      <c r="I78" s="98"/>
      <c r="J78" s="98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3">
      <c r="A79" s="96"/>
      <c r="B79" s="96"/>
      <c r="C79" s="96"/>
      <c r="D79" s="96"/>
      <c r="E79" s="96"/>
      <c r="F79" s="97"/>
      <c r="G79" s="96"/>
      <c r="H79" s="96"/>
      <c r="I79" s="98"/>
      <c r="J79" s="98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3">
      <c r="A80" s="96"/>
      <c r="B80" s="96"/>
      <c r="C80" s="96"/>
      <c r="D80" s="96"/>
      <c r="E80" s="96"/>
      <c r="F80" s="97"/>
      <c r="G80" s="96"/>
      <c r="H80" s="96"/>
      <c r="I80" s="98"/>
      <c r="J80" s="98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3">
      <c r="A81" s="96"/>
      <c r="B81" s="96"/>
      <c r="C81" s="96"/>
      <c r="D81" s="96"/>
      <c r="E81" s="96"/>
      <c r="F81" s="97"/>
      <c r="G81" s="96"/>
      <c r="H81" s="96"/>
      <c r="I81" s="98"/>
      <c r="J81" s="98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3">
      <c r="A82" s="96"/>
      <c r="B82" s="96"/>
      <c r="C82" s="96"/>
      <c r="D82" s="96"/>
      <c r="E82" s="96"/>
      <c r="F82" s="97"/>
      <c r="G82" s="96"/>
      <c r="H82" s="96"/>
      <c r="I82" s="98"/>
      <c r="J82" s="98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3">
      <c r="A83" s="96"/>
      <c r="B83" s="96"/>
      <c r="C83" s="96"/>
      <c r="D83" s="96"/>
      <c r="E83" s="96"/>
      <c r="F83" s="97"/>
      <c r="G83" s="96"/>
      <c r="H83" s="96"/>
      <c r="I83" s="98"/>
      <c r="J83" s="98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3">
      <c r="A84" s="96"/>
      <c r="B84" s="96"/>
      <c r="C84" s="96"/>
      <c r="D84" s="96"/>
      <c r="E84" s="96"/>
      <c r="F84" s="97"/>
      <c r="G84" s="96"/>
      <c r="H84" s="96"/>
      <c r="I84" s="98"/>
      <c r="J84" s="98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3">
      <c r="A85" s="96"/>
      <c r="B85" s="96"/>
      <c r="C85" s="96"/>
      <c r="D85" s="96"/>
      <c r="E85" s="96"/>
      <c r="F85" s="97"/>
      <c r="G85" s="96"/>
      <c r="H85" s="96"/>
      <c r="I85" s="98"/>
      <c r="J85" s="98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3">
      <c r="A86" s="96"/>
      <c r="B86" s="96"/>
      <c r="C86" s="96"/>
      <c r="D86" s="96"/>
      <c r="E86" s="96"/>
      <c r="F86" s="97"/>
      <c r="G86" s="96"/>
      <c r="H86" s="96"/>
      <c r="I86" s="98"/>
      <c r="J86" s="98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3">
      <c r="A87" s="96"/>
      <c r="B87" s="96"/>
      <c r="C87" s="96"/>
      <c r="D87" s="96"/>
      <c r="E87" s="96"/>
      <c r="F87" s="97"/>
      <c r="G87" s="96"/>
      <c r="H87" s="96"/>
      <c r="I87" s="98"/>
      <c r="J87" s="98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3">
      <c r="A88" s="96"/>
      <c r="B88" s="96"/>
      <c r="C88" s="96"/>
      <c r="D88" s="96"/>
      <c r="E88" s="96"/>
      <c r="F88" s="97"/>
      <c r="G88" s="96"/>
      <c r="H88" s="96"/>
      <c r="I88" s="98"/>
      <c r="J88" s="98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3">
      <c r="A89" s="96"/>
      <c r="B89" s="96"/>
      <c r="C89" s="96"/>
      <c r="D89" s="96"/>
      <c r="E89" s="96"/>
      <c r="F89" s="97"/>
      <c r="G89" s="96"/>
      <c r="H89" s="96"/>
      <c r="I89" s="98"/>
      <c r="J89" s="98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3">
      <c r="A90" s="96"/>
      <c r="B90" s="96"/>
      <c r="C90" s="96"/>
      <c r="D90" s="96"/>
      <c r="E90" s="96"/>
      <c r="F90" s="97"/>
      <c r="G90" s="96"/>
      <c r="H90" s="96"/>
      <c r="I90" s="98"/>
      <c r="J90" s="98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3">
      <c r="A91" s="96"/>
      <c r="B91" s="96"/>
      <c r="C91" s="96"/>
      <c r="D91" s="96"/>
      <c r="E91" s="96"/>
      <c r="F91" s="97"/>
      <c r="G91" s="96"/>
      <c r="H91" s="96"/>
      <c r="I91" s="98"/>
      <c r="J91" s="98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3">
      <c r="A92" s="96"/>
      <c r="B92" s="96"/>
      <c r="C92" s="96"/>
      <c r="D92" s="96"/>
      <c r="E92" s="96"/>
      <c r="F92" s="97"/>
      <c r="G92" s="96"/>
      <c r="H92" s="96"/>
      <c r="I92" s="98"/>
      <c r="J92" s="98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3">
      <c r="A93" s="96"/>
      <c r="B93" s="96"/>
      <c r="C93" s="96"/>
      <c r="D93" s="96"/>
      <c r="E93" s="96"/>
      <c r="F93" s="97"/>
      <c r="G93" s="96"/>
      <c r="H93" s="96"/>
      <c r="I93" s="98"/>
      <c r="J93" s="98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3">
      <c r="A94" s="96"/>
      <c r="B94" s="96"/>
      <c r="C94" s="96"/>
      <c r="D94" s="96"/>
      <c r="E94" s="96"/>
      <c r="F94" s="97"/>
      <c r="G94" s="96"/>
      <c r="H94" s="96"/>
      <c r="I94" s="98"/>
      <c r="J94" s="98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3">
      <c r="A95" s="96"/>
      <c r="B95" s="96"/>
      <c r="C95" s="96"/>
      <c r="D95" s="96"/>
      <c r="E95" s="96"/>
      <c r="F95" s="97"/>
      <c r="G95" s="96"/>
      <c r="H95" s="96"/>
      <c r="I95" s="98"/>
      <c r="J95" s="98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3">
      <c r="A96" s="96"/>
      <c r="B96" s="96"/>
      <c r="C96" s="96"/>
      <c r="D96" s="96"/>
      <c r="E96" s="96"/>
      <c r="F96" s="97"/>
      <c r="G96" s="96"/>
      <c r="H96" s="96"/>
      <c r="I96" s="98"/>
      <c r="J96" s="98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3">
      <c r="A97" s="96"/>
      <c r="B97" s="96"/>
      <c r="C97" s="96"/>
      <c r="D97" s="96"/>
      <c r="E97" s="96"/>
      <c r="F97" s="97"/>
      <c r="G97" s="96"/>
      <c r="H97" s="96"/>
      <c r="I97" s="98"/>
      <c r="J97" s="98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3">
      <c r="A98" s="96"/>
      <c r="B98" s="96"/>
      <c r="C98" s="96"/>
      <c r="D98" s="96"/>
      <c r="E98" s="96"/>
      <c r="F98" s="97"/>
      <c r="G98" s="96"/>
      <c r="H98" s="96"/>
      <c r="I98" s="98"/>
      <c r="J98" s="98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3">
      <c r="A99" s="96"/>
      <c r="B99" s="96"/>
      <c r="C99" s="96"/>
      <c r="D99" s="96"/>
      <c r="E99" s="96"/>
      <c r="F99" s="97"/>
      <c r="G99" s="96"/>
      <c r="H99" s="96"/>
      <c r="I99" s="98"/>
      <c r="J99" s="98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3">
      <c r="A100" s="96"/>
      <c r="B100" s="96"/>
      <c r="C100" s="96"/>
      <c r="D100" s="96"/>
      <c r="E100" s="96"/>
      <c r="F100" s="97"/>
      <c r="G100" s="96"/>
      <c r="H100" s="96"/>
      <c r="I100" s="98"/>
      <c r="J100" s="98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3">
      <c r="A101" s="96"/>
      <c r="B101" s="96"/>
      <c r="C101" s="96"/>
      <c r="D101" s="96"/>
      <c r="E101" s="96"/>
      <c r="F101" s="97"/>
      <c r="G101" s="96"/>
      <c r="H101" s="96"/>
      <c r="I101" s="98"/>
      <c r="J101" s="98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3">
      <c r="A102" s="96"/>
      <c r="B102" s="96"/>
      <c r="C102" s="96"/>
      <c r="D102" s="96"/>
      <c r="E102" s="96"/>
      <c r="F102" s="97"/>
      <c r="G102" s="96"/>
      <c r="H102" s="96"/>
      <c r="I102" s="98"/>
      <c r="J102" s="98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3">
      <c r="A103" s="96"/>
      <c r="B103" s="96"/>
      <c r="C103" s="96"/>
      <c r="D103" s="96"/>
      <c r="E103" s="96"/>
      <c r="F103" s="97"/>
      <c r="G103" s="96"/>
      <c r="H103" s="96"/>
      <c r="I103" s="98"/>
      <c r="J103" s="98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3">
      <c r="A104" s="96"/>
      <c r="B104" s="96"/>
      <c r="C104" s="96"/>
      <c r="D104" s="96"/>
      <c r="E104" s="96"/>
      <c r="F104" s="97"/>
      <c r="G104" s="96"/>
      <c r="H104" s="96"/>
      <c r="I104" s="98"/>
      <c r="J104" s="98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3">
      <c r="A105" s="96"/>
      <c r="B105" s="96"/>
      <c r="C105" s="96"/>
      <c r="D105" s="96"/>
      <c r="E105" s="96"/>
      <c r="F105" s="97"/>
      <c r="G105" s="96"/>
      <c r="H105" s="96"/>
      <c r="I105" s="98"/>
      <c r="J105" s="98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3">
      <c r="A106" s="96"/>
      <c r="B106" s="96"/>
      <c r="C106" s="96"/>
      <c r="D106" s="96"/>
      <c r="E106" s="96"/>
      <c r="F106" s="97"/>
      <c r="G106" s="96"/>
      <c r="H106" s="96"/>
      <c r="I106" s="98"/>
      <c r="J106" s="98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3">
      <c r="A107" s="96"/>
      <c r="B107" s="96"/>
      <c r="C107" s="96"/>
      <c r="D107" s="96"/>
      <c r="E107" s="96"/>
      <c r="F107" s="97"/>
      <c r="G107" s="96"/>
      <c r="H107" s="96"/>
      <c r="I107" s="98"/>
      <c r="J107" s="98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3">
      <c r="A108" s="96"/>
      <c r="B108" s="96"/>
      <c r="C108" s="96"/>
      <c r="D108" s="96"/>
      <c r="E108" s="96"/>
      <c r="F108" s="97"/>
      <c r="G108" s="96"/>
      <c r="H108" s="96"/>
      <c r="I108" s="98"/>
      <c r="J108" s="98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3">
      <c r="A109" s="96"/>
      <c r="B109" s="96"/>
      <c r="C109" s="96"/>
      <c r="D109" s="96"/>
      <c r="E109" s="96"/>
      <c r="F109" s="97"/>
      <c r="G109" s="96"/>
      <c r="H109" s="96"/>
      <c r="I109" s="98"/>
      <c r="J109" s="98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3">
      <c r="A110" s="96"/>
      <c r="B110" s="96"/>
      <c r="C110" s="96"/>
      <c r="D110" s="96"/>
      <c r="E110" s="96"/>
      <c r="F110" s="97"/>
      <c r="G110" s="96"/>
      <c r="H110" s="96"/>
      <c r="I110" s="98"/>
      <c r="J110" s="98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3">
      <c r="A111" s="96"/>
      <c r="B111" s="96"/>
      <c r="C111" s="96"/>
      <c r="D111" s="96"/>
      <c r="E111" s="96"/>
      <c r="F111" s="97"/>
      <c r="G111" s="96"/>
      <c r="H111" s="96"/>
      <c r="I111" s="98"/>
      <c r="J111" s="98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3">
      <c r="A112" s="96"/>
      <c r="B112" s="96"/>
      <c r="C112" s="96"/>
      <c r="D112" s="96"/>
      <c r="E112" s="96"/>
      <c r="F112" s="97"/>
      <c r="G112" s="96"/>
      <c r="H112" s="96"/>
      <c r="I112" s="98"/>
      <c r="J112" s="98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3">
      <c r="A113" s="96"/>
      <c r="B113" s="96"/>
      <c r="C113" s="96"/>
      <c r="D113" s="96"/>
      <c r="E113" s="96"/>
      <c r="F113" s="97"/>
      <c r="G113" s="96"/>
      <c r="H113" s="96"/>
      <c r="I113" s="98"/>
      <c r="J113" s="98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3">
      <c r="A114" s="96"/>
      <c r="B114" s="96"/>
      <c r="C114" s="96"/>
      <c r="D114" s="96"/>
      <c r="E114" s="96"/>
      <c r="F114" s="97"/>
      <c r="G114" s="96"/>
      <c r="H114" s="96"/>
      <c r="I114" s="98"/>
      <c r="J114" s="98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3">
      <c r="A115" s="96"/>
      <c r="B115" s="96"/>
      <c r="C115" s="96"/>
      <c r="D115" s="96"/>
      <c r="E115" s="96"/>
      <c r="F115" s="97"/>
      <c r="G115" s="96"/>
      <c r="H115" s="96"/>
      <c r="I115" s="98"/>
      <c r="J115" s="98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3">
      <c r="A116" s="96"/>
      <c r="B116" s="96"/>
      <c r="C116" s="96"/>
      <c r="D116" s="96"/>
      <c r="E116" s="96"/>
      <c r="F116" s="97"/>
      <c r="G116" s="96"/>
      <c r="H116" s="96"/>
      <c r="I116" s="98"/>
      <c r="J116" s="98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3">
      <c r="A117" s="96"/>
      <c r="B117" s="96"/>
      <c r="C117" s="96"/>
      <c r="D117" s="96"/>
      <c r="E117" s="96"/>
      <c r="F117" s="97"/>
      <c r="G117" s="96"/>
      <c r="H117" s="96"/>
      <c r="I117" s="98"/>
      <c r="J117" s="98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6.5" customHeight="1" x14ac:dyDescent="0.3">
      <c r="A118" s="96"/>
      <c r="B118" s="96"/>
      <c r="C118" s="96"/>
      <c r="D118" s="96"/>
      <c r="E118" s="96"/>
      <c r="F118" s="97"/>
      <c r="G118" s="96"/>
      <c r="H118" s="96"/>
      <c r="I118" s="98"/>
      <c r="J118" s="98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3">
      <c r="A119" s="96"/>
      <c r="B119" s="96"/>
      <c r="C119" s="96"/>
      <c r="D119" s="96"/>
      <c r="E119" s="96"/>
      <c r="F119" s="97"/>
      <c r="G119" s="96"/>
      <c r="H119" s="96"/>
      <c r="I119" s="98"/>
      <c r="J119" s="98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3">
      <c r="A120" s="96"/>
      <c r="B120" s="96"/>
      <c r="C120" s="96"/>
      <c r="D120" s="96"/>
      <c r="E120" s="96"/>
      <c r="F120" s="97"/>
      <c r="G120" s="96"/>
      <c r="H120" s="96"/>
      <c r="I120" s="98"/>
      <c r="J120" s="98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3">
      <c r="A121" s="96"/>
      <c r="B121" s="96"/>
      <c r="C121" s="96"/>
      <c r="D121" s="96"/>
      <c r="E121" s="96"/>
      <c r="F121" s="97"/>
      <c r="G121" s="96"/>
      <c r="H121" s="96"/>
      <c r="I121" s="98"/>
      <c r="J121" s="98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3">
      <c r="A122" s="96"/>
      <c r="B122" s="96"/>
      <c r="C122" s="96"/>
      <c r="D122" s="96"/>
      <c r="E122" s="96"/>
      <c r="F122" s="97"/>
      <c r="G122" s="96"/>
      <c r="H122" s="96"/>
      <c r="I122" s="98"/>
      <c r="J122" s="98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3">
      <c r="A123" s="96"/>
      <c r="B123" s="96"/>
      <c r="C123" s="96"/>
      <c r="D123" s="96"/>
      <c r="E123" s="96"/>
      <c r="F123" s="97"/>
      <c r="G123" s="96"/>
      <c r="H123" s="96"/>
      <c r="I123" s="98"/>
      <c r="J123" s="98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3">
      <c r="A124" s="96"/>
      <c r="B124" s="96"/>
      <c r="C124" s="96"/>
      <c r="D124" s="96"/>
      <c r="E124" s="96"/>
      <c r="F124" s="97"/>
      <c r="G124" s="96"/>
      <c r="H124" s="96"/>
      <c r="I124" s="98"/>
      <c r="J124" s="98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3">
      <c r="A125" s="96"/>
      <c r="B125" s="96"/>
      <c r="C125" s="96"/>
      <c r="D125" s="96"/>
      <c r="E125" s="96"/>
      <c r="F125" s="97"/>
      <c r="G125" s="96"/>
      <c r="H125" s="96"/>
      <c r="I125" s="98"/>
      <c r="J125" s="98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3">
      <c r="A126" s="96"/>
      <c r="B126" s="96"/>
      <c r="C126" s="96"/>
      <c r="D126" s="96"/>
      <c r="E126" s="96"/>
      <c r="F126" s="97"/>
      <c r="G126" s="96"/>
      <c r="H126" s="96"/>
      <c r="I126" s="98"/>
      <c r="J126" s="98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3">
      <c r="A127" s="96"/>
      <c r="B127" s="96"/>
      <c r="C127" s="96"/>
      <c r="D127" s="96"/>
      <c r="E127" s="96"/>
      <c r="F127" s="97"/>
      <c r="G127" s="96"/>
      <c r="H127" s="96"/>
      <c r="I127" s="98"/>
      <c r="J127" s="98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3">
      <c r="A128" s="96"/>
      <c r="B128" s="96"/>
      <c r="C128" s="96"/>
      <c r="D128" s="96"/>
      <c r="E128" s="96"/>
      <c r="F128" s="97"/>
      <c r="G128" s="96"/>
      <c r="H128" s="96"/>
      <c r="I128" s="98"/>
      <c r="J128" s="98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3">
      <c r="A129" s="96"/>
      <c r="B129" s="96"/>
      <c r="C129" s="96"/>
      <c r="D129" s="96"/>
      <c r="E129" s="96"/>
      <c r="F129" s="97"/>
      <c r="G129" s="96"/>
      <c r="H129" s="96"/>
      <c r="I129" s="98"/>
      <c r="J129" s="98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3">
      <c r="A130" s="96"/>
      <c r="B130" s="96"/>
      <c r="C130" s="96"/>
      <c r="D130" s="96"/>
      <c r="E130" s="96"/>
      <c r="F130" s="97"/>
      <c r="G130" s="96"/>
      <c r="H130" s="96"/>
      <c r="I130" s="98"/>
      <c r="J130" s="98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3">
      <c r="A131" s="96"/>
      <c r="B131" s="96"/>
      <c r="C131" s="96"/>
      <c r="D131" s="96"/>
      <c r="E131" s="96"/>
      <c r="F131" s="97"/>
      <c r="G131" s="96"/>
      <c r="H131" s="96"/>
      <c r="I131" s="98"/>
      <c r="J131" s="98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3">
      <c r="A132" s="96"/>
      <c r="B132" s="96"/>
      <c r="C132" s="96"/>
      <c r="D132" s="96"/>
      <c r="E132" s="96"/>
      <c r="F132" s="97"/>
      <c r="G132" s="96"/>
      <c r="H132" s="96"/>
      <c r="I132" s="98"/>
      <c r="J132" s="98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3">
      <c r="A133" s="96"/>
      <c r="B133" s="96"/>
      <c r="C133" s="96"/>
      <c r="D133" s="96"/>
      <c r="E133" s="96"/>
      <c r="F133" s="97"/>
      <c r="G133" s="96"/>
      <c r="H133" s="96"/>
      <c r="I133" s="98"/>
      <c r="J133" s="98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3">
      <c r="A134" s="96"/>
      <c r="B134" s="96"/>
      <c r="C134" s="96"/>
      <c r="D134" s="96"/>
      <c r="E134" s="96"/>
      <c r="F134" s="97"/>
      <c r="G134" s="96"/>
      <c r="H134" s="96"/>
      <c r="I134" s="98"/>
      <c r="J134" s="98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3">
      <c r="A135" s="96"/>
      <c r="B135" s="96"/>
      <c r="C135" s="96"/>
      <c r="D135" s="96"/>
      <c r="E135" s="96"/>
      <c r="F135" s="97"/>
      <c r="G135" s="96"/>
      <c r="H135" s="96"/>
      <c r="I135" s="98"/>
      <c r="J135" s="98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3">
      <c r="A136" s="96"/>
      <c r="B136" s="96"/>
      <c r="C136" s="96"/>
      <c r="D136" s="96"/>
      <c r="E136" s="96"/>
      <c r="F136" s="97"/>
      <c r="G136" s="96"/>
      <c r="H136" s="96"/>
      <c r="I136" s="98"/>
      <c r="J136" s="98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3">
      <c r="A137" s="96"/>
      <c r="B137" s="96"/>
      <c r="C137" s="96"/>
      <c r="D137" s="96"/>
      <c r="E137" s="96"/>
      <c r="F137" s="97"/>
      <c r="G137" s="96"/>
      <c r="H137" s="96"/>
      <c r="I137" s="98"/>
      <c r="J137" s="98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3">
      <c r="A138" s="96"/>
      <c r="B138" s="96"/>
      <c r="C138" s="96"/>
      <c r="D138" s="96"/>
      <c r="E138" s="96"/>
      <c r="F138" s="97"/>
      <c r="G138" s="96"/>
      <c r="H138" s="96"/>
      <c r="I138" s="98"/>
      <c r="J138" s="98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3">
      <c r="A139" s="96"/>
      <c r="B139" s="96"/>
      <c r="C139" s="96"/>
      <c r="D139" s="96"/>
      <c r="E139" s="96"/>
      <c r="F139" s="97"/>
      <c r="G139" s="96"/>
      <c r="H139" s="96"/>
      <c r="I139" s="98"/>
      <c r="J139" s="98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6.5" customHeight="1" x14ac:dyDescent="0.3">
      <c r="A140" s="96"/>
      <c r="B140" s="96"/>
      <c r="C140" s="96"/>
      <c r="D140" s="96"/>
      <c r="E140" s="96"/>
      <c r="F140" s="97"/>
      <c r="G140" s="96"/>
      <c r="H140" s="96"/>
      <c r="I140" s="98"/>
      <c r="J140" s="98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3">
      <c r="A141" s="96"/>
      <c r="B141" s="96"/>
      <c r="C141" s="96"/>
      <c r="D141" s="96"/>
      <c r="E141" s="96"/>
      <c r="F141" s="97"/>
      <c r="G141" s="96"/>
      <c r="H141" s="96"/>
      <c r="I141" s="98"/>
      <c r="J141" s="98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3">
      <c r="A142" s="96"/>
      <c r="B142" s="96"/>
      <c r="C142" s="96"/>
      <c r="D142" s="96"/>
      <c r="E142" s="96"/>
      <c r="F142" s="97"/>
      <c r="G142" s="96"/>
      <c r="H142" s="96"/>
      <c r="I142" s="98"/>
      <c r="J142" s="98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3">
      <c r="A143" s="96"/>
      <c r="B143" s="96"/>
      <c r="C143" s="96"/>
      <c r="D143" s="96"/>
      <c r="E143" s="96"/>
      <c r="F143" s="97"/>
      <c r="G143" s="96"/>
      <c r="H143" s="96"/>
      <c r="I143" s="98"/>
      <c r="J143" s="98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3">
      <c r="A144" s="96"/>
      <c r="B144" s="96"/>
      <c r="C144" s="96"/>
      <c r="D144" s="96"/>
      <c r="E144" s="96"/>
      <c r="F144" s="97"/>
      <c r="G144" s="96"/>
      <c r="H144" s="96"/>
      <c r="I144" s="98"/>
      <c r="J144" s="98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6.5" customHeight="1" x14ac:dyDescent="0.3">
      <c r="A145" s="96"/>
      <c r="B145" s="96"/>
      <c r="C145" s="96"/>
      <c r="D145" s="96"/>
      <c r="E145" s="96"/>
      <c r="F145" s="97"/>
      <c r="G145" s="96"/>
      <c r="H145" s="96"/>
      <c r="I145" s="98"/>
      <c r="J145" s="98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3">
      <c r="A146" s="96"/>
      <c r="B146" s="96"/>
      <c r="C146" s="96"/>
      <c r="D146" s="96"/>
      <c r="E146" s="96"/>
      <c r="F146" s="97"/>
      <c r="G146" s="96"/>
      <c r="H146" s="96"/>
      <c r="I146" s="98"/>
      <c r="J146" s="98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3">
      <c r="A147" s="96"/>
      <c r="B147" s="96"/>
      <c r="C147" s="96"/>
      <c r="D147" s="96"/>
      <c r="E147" s="96"/>
      <c r="F147" s="97"/>
      <c r="G147" s="96"/>
      <c r="H147" s="96"/>
      <c r="I147" s="98"/>
      <c r="J147" s="98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3">
      <c r="A148" s="96"/>
      <c r="B148" s="96"/>
      <c r="C148" s="96"/>
      <c r="D148" s="96"/>
      <c r="E148" s="96"/>
      <c r="F148" s="97"/>
      <c r="G148" s="96"/>
      <c r="H148" s="96"/>
      <c r="I148" s="98"/>
      <c r="J148" s="98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3">
      <c r="A149" s="96"/>
      <c r="B149" s="96"/>
      <c r="C149" s="96"/>
      <c r="D149" s="96"/>
      <c r="E149" s="96"/>
      <c r="F149" s="97"/>
      <c r="G149" s="96"/>
      <c r="H149" s="96"/>
      <c r="I149" s="98"/>
      <c r="J149" s="98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3">
      <c r="A150" s="96"/>
      <c r="B150" s="96"/>
      <c r="C150" s="96"/>
      <c r="D150" s="96"/>
      <c r="E150" s="96"/>
      <c r="F150" s="97"/>
      <c r="G150" s="96"/>
      <c r="H150" s="96"/>
      <c r="I150" s="98"/>
      <c r="J150" s="98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3">
      <c r="A151" s="96"/>
      <c r="B151" s="96"/>
      <c r="C151" s="96"/>
      <c r="D151" s="96"/>
      <c r="E151" s="96"/>
      <c r="F151" s="97"/>
      <c r="G151" s="96"/>
      <c r="H151" s="96"/>
      <c r="I151" s="98"/>
      <c r="J151" s="98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3">
      <c r="A152" s="96"/>
      <c r="B152" s="96"/>
      <c r="C152" s="96"/>
      <c r="D152" s="96"/>
      <c r="E152" s="96"/>
      <c r="F152" s="97"/>
      <c r="G152" s="96"/>
      <c r="H152" s="96"/>
      <c r="I152" s="98"/>
      <c r="J152" s="98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3">
      <c r="A153" s="96"/>
      <c r="B153" s="96"/>
      <c r="C153" s="96"/>
      <c r="D153" s="96"/>
      <c r="E153" s="96"/>
      <c r="F153" s="97"/>
      <c r="G153" s="96"/>
      <c r="H153" s="96"/>
      <c r="I153" s="98"/>
      <c r="J153" s="98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3">
      <c r="A154" s="96"/>
      <c r="B154" s="96"/>
      <c r="C154" s="96"/>
      <c r="D154" s="96"/>
      <c r="E154" s="96"/>
      <c r="F154" s="97"/>
      <c r="G154" s="96"/>
      <c r="H154" s="96"/>
      <c r="I154" s="98"/>
      <c r="J154" s="98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3">
      <c r="A155" s="96"/>
      <c r="B155" s="96"/>
      <c r="C155" s="96"/>
      <c r="D155" s="96"/>
      <c r="E155" s="96"/>
      <c r="F155" s="97"/>
      <c r="G155" s="96"/>
      <c r="H155" s="96"/>
      <c r="I155" s="98"/>
      <c r="J155" s="98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3">
      <c r="A156" s="96"/>
      <c r="B156" s="96"/>
      <c r="C156" s="96"/>
      <c r="D156" s="96"/>
      <c r="E156" s="96"/>
      <c r="F156" s="97"/>
      <c r="G156" s="96"/>
      <c r="H156" s="96"/>
      <c r="I156" s="98"/>
      <c r="J156" s="98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3">
      <c r="A157" s="96"/>
      <c r="B157" s="96"/>
      <c r="C157" s="96"/>
      <c r="D157" s="96"/>
      <c r="E157" s="96"/>
      <c r="F157" s="97"/>
      <c r="G157" s="96"/>
      <c r="H157" s="96"/>
      <c r="I157" s="98"/>
      <c r="J157" s="98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3">
      <c r="A158" s="96"/>
      <c r="B158" s="96"/>
      <c r="C158" s="96"/>
      <c r="D158" s="96"/>
      <c r="E158" s="96"/>
      <c r="F158" s="97"/>
      <c r="G158" s="96"/>
      <c r="H158" s="96"/>
      <c r="I158" s="98"/>
      <c r="J158" s="98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3">
      <c r="A159" s="96"/>
      <c r="B159" s="96"/>
      <c r="C159" s="96"/>
      <c r="D159" s="96"/>
      <c r="E159" s="96"/>
      <c r="F159" s="97"/>
      <c r="G159" s="96"/>
      <c r="H159" s="96"/>
      <c r="I159" s="98"/>
      <c r="J159" s="98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3">
      <c r="A160" s="96"/>
      <c r="B160" s="96"/>
      <c r="C160" s="96"/>
      <c r="D160" s="96"/>
      <c r="E160" s="96"/>
      <c r="F160" s="97"/>
      <c r="G160" s="96"/>
      <c r="H160" s="96"/>
      <c r="I160" s="98"/>
      <c r="J160" s="98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3">
      <c r="A161" s="96"/>
      <c r="B161" s="96"/>
      <c r="C161" s="96"/>
      <c r="D161" s="96"/>
      <c r="E161" s="96"/>
      <c r="F161" s="97"/>
      <c r="G161" s="96"/>
      <c r="H161" s="96"/>
      <c r="I161" s="98"/>
      <c r="J161" s="98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3">
      <c r="A162" s="96"/>
      <c r="B162" s="96"/>
      <c r="C162" s="96"/>
      <c r="D162" s="96"/>
      <c r="E162" s="96"/>
      <c r="F162" s="97"/>
      <c r="G162" s="96"/>
      <c r="H162" s="96"/>
      <c r="I162" s="98"/>
      <c r="J162" s="98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3">
      <c r="A163" s="96"/>
      <c r="B163" s="96"/>
      <c r="C163" s="96"/>
      <c r="D163" s="96"/>
      <c r="E163" s="96"/>
      <c r="F163" s="97"/>
      <c r="G163" s="96"/>
      <c r="H163" s="96"/>
      <c r="I163" s="98"/>
      <c r="J163" s="98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3">
      <c r="A164" s="96"/>
      <c r="B164" s="96"/>
      <c r="C164" s="96"/>
      <c r="D164" s="96"/>
      <c r="E164" s="96"/>
      <c r="F164" s="97"/>
      <c r="G164" s="96"/>
      <c r="H164" s="96"/>
      <c r="I164" s="98"/>
      <c r="J164" s="98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3">
      <c r="A165" s="96"/>
      <c r="B165" s="96"/>
      <c r="C165" s="96"/>
      <c r="D165" s="96"/>
      <c r="E165" s="96"/>
      <c r="F165" s="97"/>
      <c r="G165" s="96"/>
      <c r="H165" s="96"/>
      <c r="I165" s="98"/>
      <c r="J165" s="98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3">
      <c r="A166" s="96"/>
      <c r="B166" s="96"/>
      <c r="C166" s="96"/>
      <c r="D166" s="96"/>
      <c r="E166" s="96"/>
      <c r="F166" s="97"/>
      <c r="G166" s="96"/>
      <c r="H166" s="96"/>
      <c r="I166" s="98"/>
      <c r="J166" s="98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3">
      <c r="A167" s="96"/>
      <c r="B167" s="96"/>
      <c r="C167" s="96"/>
      <c r="D167" s="96"/>
      <c r="E167" s="96"/>
      <c r="F167" s="97"/>
      <c r="G167" s="96"/>
      <c r="H167" s="96"/>
      <c r="I167" s="98"/>
      <c r="J167" s="98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3">
      <c r="A168" s="96"/>
      <c r="B168" s="96"/>
      <c r="C168" s="96"/>
      <c r="D168" s="96"/>
      <c r="E168" s="96"/>
      <c r="F168" s="97"/>
      <c r="G168" s="96"/>
      <c r="H168" s="96"/>
      <c r="I168" s="98"/>
      <c r="J168" s="98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3">
      <c r="A169" s="96"/>
      <c r="B169" s="96"/>
      <c r="C169" s="96"/>
      <c r="D169" s="96"/>
      <c r="E169" s="96"/>
      <c r="F169" s="97"/>
      <c r="G169" s="96"/>
      <c r="H169" s="96"/>
      <c r="I169" s="98"/>
      <c r="J169" s="98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3">
      <c r="A170" s="96"/>
      <c r="B170" s="96"/>
      <c r="C170" s="96"/>
      <c r="D170" s="96"/>
      <c r="E170" s="96"/>
      <c r="F170" s="97"/>
      <c r="G170" s="96"/>
      <c r="H170" s="96"/>
      <c r="I170" s="98"/>
      <c r="J170" s="98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3">
      <c r="A171" s="96"/>
      <c r="B171" s="96"/>
      <c r="C171" s="96"/>
      <c r="D171" s="96"/>
      <c r="E171" s="96"/>
      <c r="F171" s="97"/>
      <c r="G171" s="96"/>
      <c r="H171" s="96"/>
      <c r="I171" s="98"/>
      <c r="J171" s="98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3">
      <c r="A172" s="96"/>
      <c r="B172" s="96"/>
      <c r="C172" s="96"/>
      <c r="D172" s="96"/>
      <c r="E172" s="96"/>
      <c r="F172" s="97"/>
      <c r="G172" s="96"/>
      <c r="H172" s="96"/>
      <c r="I172" s="98"/>
      <c r="J172" s="98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3">
      <c r="A173" s="96"/>
      <c r="B173" s="96"/>
      <c r="C173" s="96"/>
      <c r="D173" s="96"/>
      <c r="E173" s="96"/>
      <c r="F173" s="97"/>
      <c r="G173" s="96"/>
      <c r="H173" s="96"/>
      <c r="I173" s="98"/>
      <c r="J173" s="98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3">
      <c r="A174" s="96"/>
      <c r="B174" s="96"/>
      <c r="C174" s="96"/>
      <c r="D174" s="96"/>
      <c r="E174" s="96"/>
      <c r="F174" s="97"/>
      <c r="G174" s="96"/>
      <c r="H174" s="96"/>
      <c r="I174" s="98"/>
      <c r="J174" s="98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3">
      <c r="A175" s="96"/>
      <c r="B175" s="96"/>
      <c r="C175" s="96"/>
      <c r="D175" s="96"/>
      <c r="E175" s="96"/>
      <c r="F175" s="97"/>
      <c r="G175" s="96"/>
      <c r="H175" s="96"/>
      <c r="I175" s="98"/>
      <c r="J175" s="98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3">
      <c r="A176" s="96"/>
      <c r="B176" s="96"/>
      <c r="C176" s="96"/>
      <c r="D176" s="96"/>
      <c r="E176" s="96"/>
      <c r="F176" s="97"/>
      <c r="G176" s="96"/>
      <c r="H176" s="96"/>
      <c r="I176" s="98"/>
      <c r="J176" s="98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3">
      <c r="A177" s="96"/>
      <c r="B177" s="96"/>
      <c r="C177" s="96"/>
      <c r="D177" s="96"/>
      <c r="E177" s="96"/>
      <c r="F177" s="97"/>
      <c r="G177" s="96"/>
      <c r="H177" s="96"/>
      <c r="I177" s="98"/>
      <c r="J177" s="98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3">
      <c r="A178" s="96"/>
      <c r="B178" s="96"/>
      <c r="C178" s="96"/>
      <c r="D178" s="96"/>
      <c r="E178" s="96"/>
      <c r="F178" s="97"/>
      <c r="G178" s="96"/>
      <c r="H178" s="96"/>
      <c r="I178" s="98"/>
      <c r="J178" s="98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3">
      <c r="A179" s="96"/>
      <c r="B179" s="96"/>
      <c r="C179" s="96"/>
      <c r="D179" s="96"/>
      <c r="E179" s="96"/>
      <c r="F179" s="97"/>
      <c r="G179" s="96"/>
      <c r="H179" s="96"/>
      <c r="I179" s="98"/>
      <c r="J179" s="98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3">
      <c r="A180" s="96"/>
      <c r="B180" s="96"/>
      <c r="C180" s="96"/>
      <c r="D180" s="96"/>
      <c r="E180" s="96"/>
      <c r="F180" s="97"/>
      <c r="G180" s="96"/>
      <c r="H180" s="96"/>
      <c r="I180" s="98"/>
      <c r="J180" s="98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3">
      <c r="A181" s="96"/>
      <c r="B181" s="96"/>
      <c r="C181" s="96"/>
      <c r="D181" s="96"/>
      <c r="E181" s="96"/>
      <c r="F181" s="97"/>
      <c r="G181" s="96"/>
      <c r="H181" s="96"/>
      <c r="I181" s="98"/>
      <c r="J181" s="98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3">
      <c r="A182" s="96"/>
      <c r="B182" s="96"/>
      <c r="C182" s="96"/>
      <c r="D182" s="96"/>
      <c r="E182" s="96"/>
      <c r="F182" s="97"/>
      <c r="G182" s="96"/>
      <c r="H182" s="96"/>
      <c r="I182" s="98"/>
      <c r="J182" s="98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3">
      <c r="A183" s="96"/>
      <c r="B183" s="96"/>
      <c r="C183" s="96"/>
      <c r="D183" s="96"/>
      <c r="E183" s="96"/>
      <c r="F183" s="97"/>
      <c r="G183" s="96"/>
      <c r="H183" s="96"/>
      <c r="I183" s="98"/>
      <c r="J183" s="98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3">
      <c r="A184" s="96"/>
      <c r="B184" s="96"/>
      <c r="C184" s="96"/>
      <c r="D184" s="96"/>
      <c r="E184" s="96"/>
      <c r="F184" s="97"/>
      <c r="G184" s="96"/>
      <c r="H184" s="96"/>
      <c r="I184" s="98"/>
      <c r="J184" s="98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3">
      <c r="A185" s="96"/>
      <c r="B185" s="96"/>
      <c r="C185" s="96"/>
      <c r="D185" s="96"/>
      <c r="E185" s="96"/>
      <c r="F185" s="97"/>
      <c r="G185" s="96"/>
      <c r="H185" s="96"/>
      <c r="I185" s="98"/>
      <c r="J185" s="98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3">
      <c r="A186" s="96"/>
      <c r="B186" s="96"/>
      <c r="C186" s="96"/>
      <c r="D186" s="96"/>
      <c r="E186" s="96"/>
      <c r="F186" s="97"/>
      <c r="G186" s="96"/>
      <c r="H186" s="96"/>
      <c r="I186" s="98"/>
      <c r="J186" s="98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3">
      <c r="A187" s="96"/>
      <c r="B187" s="96"/>
      <c r="C187" s="96"/>
      <c r="D187" s="96"/>
      <c r="E187" s="96"/>
      <c r="F187" s="97"/>
      <c r="G187" s="96"/>
      <c r="H187" s="96"/>
      <c r="I187" s="98"/>
      <c r="J187" s="98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3">
      <c r="A188" s="96"/>
      <c r="B188" s="96"/>
      <c r="C188" s="96"/>
      <c r="D188" s="96"/>
      <c r="E188" s="96"/>
      <c r="F188" s="97"/>
      <c r="G188" s="96"/>
      <c r="H188" s="96"/>
      <c r="I188" s="98"/>
      <c r="J188" s="98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3">
      <c r="A189" s="96"/>
      <c r="B189" s="96"/>
      <c r="C189" s="96"/>
      <c r="D189" s="96"/>
      <c r="E189" s="96"/>
      <c r="F189" s="97"/>
      <c r="G189" s="96"/>
      <c r="H189" s="96"/>
      <c r="I189" s="98"/>
      <c r="J189" s="98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3">
      <c r="A190" s="96"/>
      <c r="B190" s="96"/>
      <c r="C190" s="96"/>
      <c r="D190" s="96"/>
      <c r="E190" s="96"/>
      <c r="F190" s="97"/>
      <c r="G190" s="96"/>
      <c r="H190" s="96"/>
      <c r="I190" s="98"/>
      <c r="J190" s="98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3">
      <c r="A191" s="96"/>
      <c r="B191" s="96"/>
      <c r="C191" s="96"/>
      <c r="D191" s="96"/>
      <c r="E191" s="96"/>
      <c r="F191" s="97"/>
      <c r="G191" s="96"/>
      <c r="H191" s="96"/>
      <c r="I191" s="98"/>
      <c r="J191" s="98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3">
      <c r="A192" s="96"/>
      <c r="B192" s="96"/>
      <c r="C192" s="96"/>
      <c r="D192" s="96"/>
      <c r="E192" s="96"/>
      <c r="F192" s="97"/>
      <c r="G192" s="96"/>
      <c r="H192" s="96"/>
      <c r="I192" s="98"/>
      <c r="J192" s="98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3">
      <c r="A193" s="96"/>
      <c r="B193" s="96"/>
      <c r="C193" s="96"/>
      <c r="D193" s="96"/>
      <c r="E193" s="96"/>
      <c r="F193" s="97"/>
      <c r="G193" s="96"/>
      <c r="H193" s="96"/>
      <c r="I193" s="98"/>
      <c r="J193" s="98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3">
      <c r="A194" s="96"/>
      <c r="B194" s="96"/>
      <c r="C194" s="96"/>
      <c r="D194" s="96"/>
      <c r="E194" s="96"/>
      <c r="F194" s="97"/>
      <c r="G194" s="96"/>
      <c r="H194" s="96"/>
      <c r="I194" s="98"/>
      <c r="J194" s="98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3">
      <c r="A195" s="96"/>
      <c r="B195" s="96"/>
      <c r="C195" s="96"/>
      <c r="D195" s="96"/>
      <c r="E195" s="96"/>
      <c r="F195" s="97"/>
      <c r="G195" s="96"/>
      <c r="H195" s="96"/>
      <c r="I195" s="98"/>
      <c r="J195" s="98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3">
      <c r="A196" s="96"/>
      <c r="B196" s="96"/>
      <c r="C196" s="96"/>
      <c r="D196" s="96"/>
      <c r="E196" s="96"/>
      <c r="F196" s="97"/>
      <c r="G196" s="96"/>
      <c r="H196" s="96"/>
      <c r="I196" s="98"/>
      <c r="J196" s="98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3">
      <c r="A197" s="96"/>
      <c r="B197" s="96"/>
      <c r="C197" s="96"/>
      <c r="D197" s="96"/>
      <c r="E197" s="96"/>
      <c r="F197" s="97"/>
      <c r="G197" s="96"/>
      <c r="H197" s="96"/>
      <c r="I197" s="98"/>
      <c r="J197" s="98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3">
      <c r="A198" s="96"/>
      <c r="B198" s="96"/>
      <c r="C198" s="96"/>
      <c r="D198" s="96"/>
      <c r="E198" s="96"/>
      <c r="F198" s="97"/>
      <c r="G198" s="96"/>
      <c r="H198" s="96"/>
      <c r="I198" s="98"/>
      <c r="J198" s="98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3">
      <c r="A199" s="96"/>
      <c r="B199" s="96"/>
      <c r="C199" s="96"/>
      <c r="D199" s="96"/>
      <c r="E199" s="96"/>
      <c r="F199" s="97"/>
      <c r="G199" s="96"/>
      <c r="H199" s="96"/>
      <c r="I199" s="98"/>
      <c r="J199" s="98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3">
      <c r="A200" s="96"/>
      <c r="B200" s="96"/>
      <c r="C200" s="96"/>
      <c r="D200" s="96"/>
      <c r="E200" s="96"/>
      <c r="F200" s="97"/>
      <c r="G200" s="96"/>
      <c r="H200" s="96"/>
      <c r="I200" s="98"/>
      <c r="J200" s="98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3">
      <c r="A201" s="96"/>
      <c r="B201" s="96"/>
      <c r="C201" s="96"/>
      <c r="D201" s="96"/>
      <c r="E201" s="96"/>
      <c r="F201" s="97"/>
      <c r="G201" s="96"/>
      <c r="H201" s="96"/>
      <c r="I201" s="98"/>
      <c r="J201" s="98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3">
      <c r="A202" s="96"/>
      <c r="B202" s="96"/>
      <c r="C202" s="96"/>
      <c r="D202" s="96"/>
      <c r="E202" s="96"/>
      <c r="F202" s="97"/>
      <c r="G202" s="96"/>
      <c r="H202" s="96"/>
      <c r="I202" s="98"/>
      <c r="J202" s="98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3">
      <c r="A203" s="96"/>
      <c r="B203" s="96"/>
      <c r="C203" s="96"/>
      <c r="D203" s="96"/>
      <c r="E203" s="96"/>
      <c r="F203" s="97"/>
      <c r="G203" s="96"/>
      <c r="H203" s="96"/>
      <c r="I203" s="98"/>
      <c r="J203" s="98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3">
      <c r="A204" s="96"/>
      <c r="B204" s="96"/>
      <c r="C204" s="96"/>
      <c r="D204" s="96"/>
      <c r="E204" s="96"/>
      <c r="F204" s="97"/>
      <c r="G204" s="96"/>
      <c r="H204" s="96"/>
      <c r="I204" s="98"/>
      <c r="J204" s="98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3">
      <c r="A205" s="96"/>
      <c r="B205" s="96"/>
      <c r="C205" s="96"/>
      <c r="D205" s="96"/>
      <c r="E205" s="96"/>
      <c r="F205" s="97"/>
      <c r="G205" s="96"/>
      <c r="H205" s="96"/>
      <c r="I205" s="98"/>
      <c r="J205" s="98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3">
      <c r="A206" s="96"/>
      <c r="B206" s="96"/>
      <c r="C206" s="96"/>
      <c r="D206" s="96"/>
      <c r="E206" s="96"/>
      <c r="F206" s="97"/>
      <c r="G206" s="96"/>
      <c r="H206" s="96"/>
      <c r="I206" s="98"/>
      <c r="J206" s="98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3">
      <c r="A207" s="96"/>
      <c r="B207" s="96"/>
      <c r="C207" s="96"/>
      <c r="D207" s="96"/>
      <c r="E207" s="96"/>
      <c r="F207" s="97"/>
      <c r="G207" s="96"/>
      <c r="H207" s="96"/>
      <c r="I207" s="98"/>
      <c r="J207" s="98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3">
      <c r="A208" s="96"/>
      <c r="B208" s="96"/>
      <c r="C208" s="96"/>
      <c r="D208" s="96"/>
      <c r="E208" s="96"/>
      <c r="F208" s="97"/>
      <c r="G208" s="96"/>
      <c r="H208" s="96"/>
      <c r="I208" s="98"/>
      <c r="J208" s="98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3">
      <c r="A209" s="96"/>
      <c r="B209" s="96"/>
      <c r="C209" s="96"/>
      <c r="D209" s="96"/>
      <c r="E209" s="96"/>
      <c r="F209" s="97"/>
      <c r="G209" s="96"/>
      <c r="H209" s="96"/>
      <c r="I209" s="98"/>
      <c r="J209" s="98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3">
      <c r="A210" s="96"/>
      <c r="B210" s="96"/>
      <c r="C210" s="96"/>
      <c r="D210" s="96"/>
      <c r="E210" s="96"/>
      <c r="F210" s="97"/>
      <c r="G210" s="96"/>
      <c r="H210" s="96"/>
      <c r="I210" s="98"/>
      <c r="J210" s="98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3">
      <c r="A211" s="96"/>
      <c r="B211" s="96"/>
      <c r="C211" s="96"/>
      <c r="D211" s="96"/>
      <c r="E211" s="96"/>
      <c r="F211" s="97"/>
      <c r="G211" s="96"/>
      <c r="H211" s="96"/>
      <c r="I211" s="98"/>
      <c r="J211" s="98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3">
      <c r="A212" s="96"/>
      <c r="B212" s="96"/>
      <c r="C212" s="96"/>
      <c r="D212" s="96"/>
      <c r="E212" s="96"/>
      <c r="F212" s="97"/>
      <c r="G212" s="96"/>
      <c r="H212" s="96"/>
      <c r="I212" s="98"/>
      <c r="J212" s="98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3">
      <c r="A213" s="96"/>
      <c r="B213" s="96"/>
      <c r="C213" s="96"/>
      <c r="D213" s="96"/>
      <c r="E213" s="96"/>
      <c r="F213" s="97"/>
      <c r="G213" s="96"/>
      <c r="H213" s="96"/>
      <c r="I213" s="98"/>
      <c r="J213" s="98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3">
      <c r="A214" s="96"/>
      <c r="B214" s="96"/>
      <c r="C214" s="96"/>
      <c r="D214" s="96"/>
      <c r="E214" s="96"/>
      <c r="F214" s="97"/>
      <c r="G214" s="96"/>
      <c r="H214" s="96"/>
      <c r="I214" s="98"/>
      <c r="J214" s="98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3">
      <c r="A215" s="96"/>
      <c r="B215" s="96"/>
      <c r="C215" s="96"/>
      <c r="D215" s="96"/>
      <c r="E215" s="96"/>
      <c r="F215" s="97"/>
      <c r="G215" s="96"/>
      <c r="H215" s="96"/>
      <c r="I215" s="98"/>
      <c r="J215" s="98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3">
      <c r="A216" s="96"/>
      <c r="B216" s="96"/>
      <c r="C216" s="96"/>
      <c r="D216" s="96"/>
      <c r="E216" s="96"/>
      <c r="F216" s="97"/>
      <c r="G216" s="96"/>
      <c r="H216" s="96"/>
      <c r="I216" s="98"/>
      <c r="J216" s="98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3">
      <c r="A217" s="96"/>
      <c r="B217" s="96"/>
      <c r="C217" s="96"/>
      <c r="D217" s="96"/>
      <c r="E217" s="96"/>
      <c r="F217" s="97"/>
      <c r="G217" s="96"/>
      <c r="H217" s="96"/>
      <c r="I217" s="98"/>
      <c r="J217" s="98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3">
      <c r="A218" s="96"/>
      <c r="B218" s="96"/>
      <c r="C218" s="96"/>
      <c r="D218" s="96"/>
      <c r="E218" s="96"/>
      <c r="F218" s="97"/>
      <c r="G218" s="96"/>
      <c r="H218" s="96"/>
      <c r="I218" s="98"/>
      <c r="J218" s="98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3">
      <c r="A219" s="96"/>
      <c r="B219" s="96"/>
      <c r="C219" s="96"/>
      <c r="D219" s="96"/>
      <c r="E219" s="96"/>
      <c r="F219" s="97"/>
      <c r="G219" s="96"/>
      <c r="H219" s="96"/>
      <c r="I219" s="98"/>
      <c r="J219" s="98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3">
      <c r="A220" s="96"/>
      <c r="B220" s="96"/>
      <c r="C220" s="96"/>
      <c r="D220" s="96"/>
      <c r="E220" s="96"/>
      <c r="F220" s="97"/>
      <c r="G220" s="96"/>
      <c r="H220" s="96"/>
      <c r="I220" s="98"/>
      <c r="J220" s="98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3">
      <c r="A221" s="96"/>
      <c r="B221" s="96"/>
      <c r="C221" s="96"/>
      <c r="D221" s="96"/>
      <c r="E221" s="96"/>
      <c r="F221" s="97"/>
      <c r="G221" s="96"/>
      <c r="H221" s="96"/>
      <c r="I221" s="98"/>
      <c r="J221" s="98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spans="1:26" ht="15.75" customHeight="1" x14ac:dyDescent="0.3">
      <c r="A222" s="96"/>
      <c r="B222" s="96"/>
      <c r="C222" s="96"/>
      <c r="D222" s="96"/>
      <c r="E222" s="96"/>
      <c r="F222" s="97"/>
      <c r="G222" s="96"/>
      <c r="H222" s="96"/>
      <c r="I222" s="98"/>
      <c r="J222" s="98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spans="1:26" ht="15.75" customHeight="1" x14ac:dyDescent="0.3">
      <c r="A223" s="96"/>
      <c r="B223" s="96"/>
      <c r="C223" s="96"/>
      <c r="D223" s="96"/>
      <c r="E223" s="96"/>
      <c r="F223" s="97"/>
      <c r="G223" s="96"/>
      <c r="H223" s="96"/>
      <c r="I223" s="98"/>
      <c r="J223" s="98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spans="1:26" ht="15.75" customHeight="1" x14ac:dyDescent="0.3">
      <c r="A224" s="96"/>
      <c r="B224" s="96"/>
      <c r="C224" s="96"/>
      <c r="D224" s="96"/>
      <c r="E224" s="96"/>
      <c r="F224" s="97"/>
      <c r="G224" s="96"/>
      <c r="H224" s="96"/>
      <c r="I224" s="98"/>
      <c r="J224" s="98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spans="1:26" ht="15.75" customHeight="1" x14ac:dyDescent="0.3">
      <c r="A225" s="96"/>
      <c r="B225" s="96"/>
      <c r="C225" s="96"/>
      <c r="D225" s="96"/>
      <c r="E225" s="96"/>
      <c r="F225" s="97"/>
      <c r="G225" s="96"/>
      <c r="H225" s="96"/>
      <c r="I225" s="98"/>
      <c r="J225" s="98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spans="1:26" ht="15.75" customHeight="1" x14ac:dyDescent="0.3">
      <c r="A226" s="96"/>
      <c r="B226" s="96"/>
      <c r="C226" s="96"/>
      <c r="D226" s="96"/>
      <c r="E226" s="96"/>
      <c r="F226" s="97"/>
      <c r="G226" s="96"/>
      <c r="H226" s="96"/>
      <c r="I226" s="98"/>
      <c r="J226" s="98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spans="1:26" ht="15.75" customHeight="1" x14ac:dyDescent="0.3">
      <c r="A227" s="96"/>
      <c r="B227" s="96"/>
      <c r="C227" s="96"/>
      <c r="D227" s="96"/>
      <c r="E227" s="96"/>
      <c r="F227" s="97"/>
      <c r="G227" s="96"/>
      <c r="H227" s="96"/>
      <c r="I227" s="98"/>
      <c r="J227" s="98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spans="1:26" ht="15.75" customHeight="1" x14ac:dyDescent="0.3">
      <c r="A228" s="96"/>
      <c r="B228" s="96"/>
      <c r="C228" s="96"/>
      <c r="D228" s="96"/>
      <c r="E228" s="96"/>
      <c r="F228" s="97"/>
      <c r="G228" s="96"/>
      <c r="H228" s="96"/>
      <c r="I228" s="98"/>
      <c r="J228" s="98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spans="1:26" ht="15.75" customHeight="1" x14ac:dyDescent="0.3">
      <c r="A229" s="96"/>
      <c r="B229" s="96"/>
      <c r="C229" s="96"/>
      <c r="D229" s="96"/>
      <c r="E229" s="96"/>
      <c r="F229" s="97"/>
      <c r="G229" s="96"/>
      <c r="H229" s="96"/>
      <c r="I229" s="98"/>
      <c r="J229" s="98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spans="1:26" ht="15.75" customHeight="1" x14ac:dyDescent="0.3">
      <c r="A230" s="96"/>
      <c r="B230" s="96"/>
      <c r="C230" s="96"/>
      <c r="D230" s="96"/>
      <c r="E230" s="96"/>
      <c r="F230" s="97"/>
      <c r="G230" s="96"/>
      <c r="H230" s="96"/>
      <c r="I230" s="98"/>
      <c r="J230" s="98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spans="1:26" ht="15.75" customHeight="1" x14ac:dyDescent="0.3">
      <c r="A231" s="96"/>
      <c r="B231" s="96"/>
      <c r="C231" s="96"/>
      <c r="D231" s="96"/>
      <c r="E231" s="96"/>
      <c r="F231" s="97"/>
      <c r="G231" s="96"/>
      <c r="H231" s="96"/>
      <c r="I231" s="98"/>
      <c r="J231" s="98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spans="1:26" ht="15.75" customHeight="1" x14ac:dyDescent="0.3">
      <c r="A232" s="96"/>
      <c r="B232" s="96"/>
      <c r="C232" s="96"/>
      <c r="D232" s="96"/>
      <c r="E232" s="96"/>
      <c r="F232" s="97"/>
      <c r="G232" s="96"/>
      <c r="H232" s="96"/>
      <c r="I232" s="98"/>
      <c r="J232" s="98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spans="1:26" ht="15.75" customHeight="1" x14ac:dyDescent="0.3">
      <c r="A233" s="96"/>
      <c r="B233" s="96"/>
      <c r="C233" s="96"/>
      <c r="D233" s="96"/>
      <c r="E233" s="96"/>
      <c r="F233" s="97"/>
      <c r="G233" s="96"/>
      <c r="H233" s="96"/>
      <c r="I233" s="98"/>
      <c r="J233" s="98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spans="1:26" ht="15.75" customHeight="1" x14ac:dyDescent="0.3">
      <c r="A234" s="96"/>
      <c r="B234" s="96"/>
      <c r="C234" s="96"/>
      <c r="D234" s="96"/>
      <c r="E234" s="96"/>
      <c r="F234" s="97"/>
      <c r="G234" s="96"/>
      <c r="H234" s="96"/>
      <c r="I234" s="98"/>
      <c r="J234" s="98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spans="1:26" ht="15.75" customHeight="1" x14ac:dyDescent="0.3">
      <c r="A235" s="96"/>
      <c r="B235" s="96"/>
      <c r="C235" s="96"/>
      <c r="D235" s="96"/>
      <c r="E235" s="96"/>
      <c r="F235" s="97"/>
      <c r="G235" s="96"/>
      <c r="H235" s="96"/>
      <c r="I235" s="98"/>
      <c r="J235" s="98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spans="1:26" ht="15.75" customHeight="1" x14ac:dyDescent="0.3">
      <c r="A236" s="96"/>
      <c r="B236" s="96"/>
      <c r="C236" s="96"/>
      <c r="D236" s="96"/>
      <c r="E236" s="96"/>
      <c r="F236" s="97"/>
      <c r="G236" s="96"/>
      <c r="H236" s="96"/>
      <c r="I236" s="98"/>
      <c r="J236" s="98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spans="1:26" ht="15.75" customHeight="1" x14ac:dyDescent="0.3">
      <c r="A237" s="96"/>
      <c r="B237" s="96"/>
      <c r="C237" s="96"/>
      <c r="D237" s="96"/>
      <c r="E237" s="96"/>
      <c r="F237" s="97"/>
      <c r="G237" s="96"/>
      <c r="H237" s="96"/>
      <c r="I237" s="98"/>
      <c r="J237" s="98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spans="1:26" ht="15.75" customHeight="1" x14ac:dyDescent="0.3">
      <c r="A238" s="96"/>
      <c r="B238" s="96"/>
      <c r="C238" s="96"/>
      <c r="D238" s="96"/>
      <c r="E238" s="96"/>
      <c r="F238" s="97"/>
      <c r="G238" s="96"/>
      <c r="H238" s="96"/>
      <c r="I238" s="98"/>
      <c r="J238" s="98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spans="1:26" ht="15.75" customHeight="1" x14ac:dyDescent="0.3">
      <c r="A239" s="96"/>
      <c r="B239" s="96"/>
      <c r="C239" s="96"/>
      <c r="D239" s="96"/>
      <c r="E239" s="96"/>
      <c r="F239" s="97"/>
      <c r="G239" s="96"/>
      <c r="H239" s="96"/>
      <c r="I239" s="98"/>
      <c r="J239" s="98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spans="1:26" ht="15.75" customHeight="1" x14ac:dyDescent="0.3">
      <c r="A240" s="96"/>
      <c r="B240" s="96"/>
      <c r="C240" s="96"/>
      <c r="D240" s="96"/>
      <c r="E240" s="96"/>
      <c r="F240" s="97"/>
      <c r="G240" s="96"/>
      <c r="H240" s="96"/>
      <c r="I240" s="98"/>
      <c r="J240" s="98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 ht="15.75" customHeight="1" x14ac:dyDescent="0.3">
      <c r="A241" s="96"/>
      <c r="B241" s="96"/>
      <c r="C241" s="96"/>
      <c r="D241" s="96"/>
      <c r="E241" s="96"/>
      <c r="F241" s="97"/>
      <c r="G241" s="96"/>
      <c r="H241" s="96"/>
      <c r="I241" s="98"/>
      <c r="J241" s="98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 ht="15.75" customHeight="1" x14ac:dyDescent="0.3">
      <c r="A242" s="96"/>
      <c r="B242" s="96"/>
      <c r="C242" s="96"/>
      <c r="D242" s="96"/>
      <c r="E242" s="96"/>
      <c r="F242" s="97"/>
      <c r="G242" s="96"/>
      <c r="H242" s="96"/>
      <c r="I242" s="98"/>
      <c r="J242" s="98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 ht="15.75" customHeight="1" x14ac:dyDescent="0.3">
      <c r="A243" s="96"/>
      <c r="B243" s="96"/>
      <c r="C243" s="96"/>
      <c r="D243" s="96"/>
      <c r="E243" s="96"/>
      <c r="F243" s="97"/>
      <c r="G243" s="96"/>
      <c r="H243" s="96"/>
      <c r="I243" s="98"/>
      <c r="J243" s="98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 ht="15.75" customHeight="1" x14ac:dyDescent="0.3">
      <c r="A244" s="96"/>
      <c r="B244" s="96"/>
      <c r="C244" s="96"/>
      <c r="D244" s="96"/>
      <c r="E244" s="96"/>
      <c r="F244" s="97"/>
      <c r="G244" s="96"/>
      <c r="H244" s="96"/>
      <c r="I244" s="98"/>
      <c r="J244" s="98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 ht="15.75" customHeight="1" x14ac:dyDescent="0.3">
      <c r="A245" s="96"/>
      <c r="B245" s="96"/>
      <c r="C245" s="96"/>
      <c r="D245" s="96"/>
      <c r="E245" s="96"/>
      <c r="F245" s="97"/>
      <c r="G245" s="96"/>
      <c r="H245" s="96"/>
      <c r="I245" s="98"/>
      <c r="J245" s="98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 ht="15.75" customHeight="1" x14ac:dyDescent="0.3">
      <c r="A246" s="96"/>
      <c r="B246" s="96"/>
      <c r="C246" s="96"/>
      <c r="D246" s="96"/>
      <c r="E246" s="96"/>
      <c r="F246" s="97"/>
      <c r="G246" s="96"/>
      <c r="H246" s="96"/>
      <c r="I246" s="98"/>
      <c r="J246" s="98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 ht="15.75" customHeight="1" x14ac:dyDescent="0.3">
      <c r="A247" s="96"/>
      <c r="B247" s="96"/>
      <c r="C247" s="96"/>
      <c r="D247" s="96"/>
      <c r="E247" s="96"/>
      <c r="F247" s="97"/>
      <c r="G247" s="96"/>
      <c r="H247" s="96"/>
      <c r="I247" s="98"/>
      <c r="J247" s="98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 ht="15.75" customHeight="1" x14ac:dyDescent="0.3">
      <c r="A248" s="96"/>
      <c r="B248" s="96"/>
      <c r="C248" s="96"/>
      <c r="D248" s="96"/>
      <c r="E248" s="96"/>
      <c r="F248" s="97"/>
      <c r="G248" s="96"/>
      <c r="H248" s="96"/>
      <c r="I248" s="98"/>
      <c r="J248" s="98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 ht="15.75" customHeight="1" x14ac:dyDescent="0.3">
      <c r="A249" s="96"/>
      <c r="B249" s="96"/>
      <c r="C249" s="96"/>
      <c r="D249" s="96"/>
      <c r="E249" s="96"/>
      <c r="F249" s="97"/>
      <c r="G249" s="96"/>
      <c r="H249" s="96"/>
      <c r="I249" s="98"/>
      <c r="J249" s="98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spans="1:26" ht="15.75" customHeight="1" x14ac:dyDescent="0.3">
      <c r="A250" s="96"/>
      <c r="B250" s="96"/>
      <c r="C250" s="96"/>
      <c r="D250" s="96"/>
      <c r="E250" s="96"/>
      <c r="F250" s="97"/>
      <c r="G250" s="96"/>
      <c r="H250" s="96"/>
      <c r="I250" s="98"/>
      <c r="J250" s="98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spans="1:26" ht="15.75" customHeight="1" x14ac:dyDescent="0.3">
      <c r="A251" s="96"/>
      <c r="B251" s="96"/>
      <c r="C251" s="96"/>
      <c r="D251" s="96"/>
      <c r="E251" s="96"/>
      <c r="F251" s="97"/>
      <c r="G251" s="96"/>
      <c r="H251" s="96"/>
      <c r="I251" s="98"/>
      <c r="J251" s="98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spans="1:26" ht="15.75" customHeight="1" x14ac:dyDescent="0.3">
      <c r="A252" s="96"/>
      <c r="B252" s="96"/>
      <c r="C252" s="96"/>
      <c r="D252" s="96"/>
      <c r="E252" s="96"/>
      <c r="F252" s="97"/>
      <c r="G252" s="96"/>
      <c r="H252" s="96"/>
      <c r="I252" s="98"/>
      <c r="J252" s="98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spans="1:26" ht="15.75" customHeight="1" x14ac:dyDescent="0.3">
      <c r="A253" s="96"/>
      <c r="B253" s="96"/>
      <c r="C253" s="96"/>
      <c r="D253" s="96"/>
      <c r="E253" s="96"/>
      <c r="F253" s="97"/>
      <c r="G253" s="96"/>
      <c r="H253" s="96"/>
      <c r="I253" s="98"/>
      <c r="J253" s="98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spans="1:26" ht="15.75" customHeight="1" x14ac:dyDescent="0.3">
      <c r="A254" s="96"/>
      <c r="B254" s="96"/>
      <c r="C254" s="96"/>
      <c r="D254" s="96"/>
      <c r="E254" s="96"/>
      <c r="F254" s="97"/>
      <c r="G254" s="96"/>
      <c r="H254" s="96"/>
      <c r="I254" s="98"/>
      <c r="J254" s="98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spans="1:26" ht="15.75" customHeight="1" x14ac:dyDescent="0.3">
      <c r="A255" s="96"/>
      <c r="B255" s="96"/>
      <c r="C255" s="96"/>
      <c r="D255" s="96"/>
      <c r="E255" s="96"/>
      <c r="F255" s="97"/>
      <c r="G255" s="96"/>
      <c r="H255" s="96"/>
      <c r="I255" s="98"/>
      <c r="J255" s="98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spans="1:26" ht="15.75" customHeight="1" x14ac:dyDescent="0.3">
      <c r="A256" s="96"/>
      <c r="B256" s="96"/>
      <c r="C256" s="96"/>
      <c r="D256" s="96"/>
      <c r="E256" s="96"/>
      <c r="F256" s="97"/>
      <c r="G256" s="96"/>
      <c r="H256" s="96"/>
      <c r="I256" s="98"/>
      <c r="J256" s="98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spans="1:26" ht="15.75" customHeight="1" x14ac:dyDescent="0.3">
      <c r="A257" s="96"/>
      <c r="B257" s="96"/>
      <c r="C257" s="96"/>
      <c r="D257" s="96"/>
      <c r="E257" s="96"/>
      <c r="F257" s="97"/>
      <c r="G257" s="96"/>
      <c r="H257" s="96"/>
      <c r="I257" s="98"/>
      <c r="J257" s="98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spans="1:26" ht="15.75" customHeight="1" x14ac:dyDescent="0.3">
      <c r="A258" s="96"/>
      <c r="B258" s="96"/>
      <c r="C258" s="96"/>
      <c r="D258" s="96"/>
      <c r="E258" s="96"/>
      <c r="F258" s="97"/>
      <c r="G258" s="96"/>
      <c r="H258" s="96"/>
      <c r="I258" s="98"/>
      <c r="J258" s="98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spans="1:26" ht="15.75" customHeight="1" x14ac:dyDescent="0.3">
      <c r="A259" s="96"/>
      <c r="B259" s="96"/>
      <c r="C259" s="96"/>
      <c r="D259" s="96"/>
      <c r="E259" s="96"/>
      <c r="F259" s="97"/>
      <c r="G259" s="96"/>
      <c r="H259" s="96"/>
      <c r="I259" s="98"/>
      <c r="J259" s="98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spans="1:26" ht="15.75" customHeight="1" x14ac:dyDescent="0.3">
      <c r="A260" s="96"/>
      <c r="B260" s="96"/>
      <c r="C260" s="96"/>
      <c r="D260" s="96"/>
      <c r="E260" s="96"/>
      <c r="F260" s="97"/>
      <c r="G260" s="96"/>
      <c r="H260" s="96"/>
      <c r="I260" s="98"/>
      <c r="J260" s="98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 ht="15.75" customHeight="1" x14ac:dyDescent="0.3">
      <c r="A261" s="96"/>
      <c r="B261" s="96"/>
      <c r="C261" s="96"/>
      <c r="D261" s="96"/>
      <c r="E261" s="96"/>
      <c r="F261" s="97"/>
      <c r="G261" s="96"/>
      <c r="H261" s="96"/>
      <c r="I261" s="98"/>
      <c r="J261" s="98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spans="1:26" ht="15.75" customHeight="1" x14ac:dyDescent="0.3">
      <c r="A262" s="96"/>
      <c r="B262" s="96"/>
      <c r="C262" s="96"/>
      <c r="D262" s="96"/>
      <c r="E262" s="96"/>
      <c r="F262" s="97"/>
      <c r="G262" s="96"/>
      <c r="H262" s="96"/>
      <c r="I262" s="98"/>
      <c r="J262" s="98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spans="1:26" ht="15.75" customHeight="1" x14ac:dyDescent="0.3">
      <c r="A263" s="96"/>
      <c r="B263" s="96"/>
      <c r="C263" s="96"/>
      <c r="D263" s="96"/>
      <c r="E263" s="96"/>
      <c r="F263" s="97"/>
      <c r="G263" s="96"/>
      <c r="H263" s="96"/>
      <c r="I263" s="98"/>
      <c r="J263" s="98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spans="1:26" ht="15.75" customHeight="1" x14ac:dyDescent="0.3">
      <c r="A264" s="96"/>
      <c r="B264" s="96"/>
      <c r="C264" s="96"/>
      <c r="D264" s="96"/>
      <c r="E264" s="96"/>
      <c r="F264" s="97"/>
      <c r="G264" s="96"/>
      <c r="H264" s="96"/>
      <c r="I264" s="98"/>
      <c r="J264" s="98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spans="1:26" ht="15.75" customHeight="1" x14ac:dyDescent="0.3">
      <c r="A265" s="96"/>
      <c r="B265" s="96"/>
      <c r="C265" s="96"/>
      <c r="D265" s="96"/>
      <c r="E265" s="96"/>
      <c r="F265" s="97"/>
      <c r="G265" s="96"/>
      <c r="H265" s="96"/>
      <c r="I265" s="98"/>
      <c r="J265" s="98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spans="1:26" ht="15.75" customHeight="1" x14ac:dyDescent="0.3">
      <c r="A266" s="96"/>
      <c r="B266" s="96"/>
      <c r="C266" s="96"/>
      <c r="D266" s="96"/>
      <c r="E266" s="96"/>
      <c r="F266" s="97"/>
      <c r="G266" s="96"/>
      <c r="H266" s="96"/>
      <c r="I266" s="98"/>
      <c r="J266" s="98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spans="1:26" ht="15.75" customHeight="1" x14ac:dyDescent="0.3">
      <c r="A267" s="96"/>
      <c r="B267" s="96"/>
      <c r="C267" s="96"/>
      <c r="D267" s="96"/>
      <c r="E267" s="96"/>
      <c r="F267" s="97"/>
      <c r="G267" s="96"/>
      <c r="H267" s="96"/>
      <c r="I267" s="98"/>
      <c r="J267" s="98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spans="1:26" ht="15.75" customHeight="1" x14ac:dyDescent="0.3">
      <c r="A268" s="96"/>
      <c r="B268" s="96"/>
      <c r="C268" s="96"/>
      <c r="D268" s="96"/>
      <c r="E268" s="96"/>
      <c r="F268" s="97"/>
      <c r="G268" s="96"/>
      <c r="H268" s="96"/>
      <c r="I268" s="98"/>
      <c r="J268" s="98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spans="1:26" ht="15.75" customHeight="1" x14ac:dyDescent="0.3">
      <c r="A269" s="96"/>
      <c r="B269" s="96"/>
      <c r="C269" s="96"/>
      <c r="D269" s="96"/>
      <c r="E269" s="96"/>
      <c r="F269" s="97"/>
      <c r="G269" s="96"/>
      <c r="H269" s="96"/>
      <c r="I269" s="98"/>
      <c r="J269" s="98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spans="1:26" ht="15.75" customHeight="1" x14ac:dyDescent="0.3">
      <c r="A270" s="96"/>
      <c r="B270" s="96"/>
      <c r="C270" s="96"/>
      <c r="D270" s="96"/>
      <c r="E270" s="96"/>
      <c r="F270" s="97"/>
      <c r="G270" s="96"/>
      <c r="H270" s="96"/>
      <c r="I270" s="98"/>
      <c r="J270" s="98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spans="1:26" ht="15.75" customHeight="1" x14ac:dyDescent="0.3">
      <c r="A271" s="96"/>
      <c r="B271" s="96"/>
      <c r="C271" s="96"/>
      <c r="D271" s="96"/>
      <c r="E271" s="96"/>
      <c r="F271" s="97"/>
      <c r="G271" s="96"/>
      <c r="H271" s="96"/>
      <c r="I271" s="98"/>
      <c r="J271" s="98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spans="1:26" ht="15.75" customHeight="1" x14ac:dyDescent="0.3">
      <c r="A272" s="96"/>
      <c r="B272" s="96"/>
      <c r="C272" s="96"/>
      <c r="D272" s="96"/>
      <c r="E272" s="96"/>
      <c r="F272" s="97"/>
      <c r="G272" s="96"/>
      <c r="H272" s="96"/>
      <c r="I272" s="98"/>
      <c r="J272" s="98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spans="1:26" ht="15.75" customHeight="1" x14ac:dyDescent="0.3">
      <c r="A273" s="96"/>
      <c r="B273" s="96"/>
      <c r="C273" s="96"/>
      <c r="D273" s="96"/>
      <c r="E273" s="96"/>
      <c r="F273" s="97"/>
      <c r="G273" s="96"/>
      <c r="H273" s="96"/>
      <c r="I273" s="98"/>
      <c r="J273" s="98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spans="1:26" ht="15.75" customHeight="1" x14ac:dyDescent="0.3">
      <c r="A274" s="96"/>
      <c r="B274" s="96"/>
      <c r="C274" s="96"/>
      <c r="D274" s="96"/>
      <c r="E274" s="96"/>
      <c r="F274" s="97"/>
      <c r="G274" s="96"/>
      <c r="H274" s="96"/>
      <c r="I274" s="98"/>
      <c r="J274" s="98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spans="1:26" ht="15.75" customHeight="1" x14ac:dyDescent="0.3">
      <c r="A275" s="96"/>
      <c r="B275" s="96"/>
      <c r="C275" s="96"/>
      <c r="D275" s="96"/>
      <c r="E275" s="96"/>
      <c r="F275" s="97"/>
      <c r="G275" s="96"/>
      <c r="H275" s="96"/>
      <c r="I275" s="98"/>
      <c r="J275" s="98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spans="1:26" ht="15.75" customHeight="1" x14ac:dyDescent="0.3">
      <c r="A276" s="96"/>
      <c r="B276" s="96"/>
      <c r="C276" s="96"/>
      <c r="D276" s="96"/>
      <c r="E276" s="96"/>
      <c r="F276" s="97"/>
      <c r="G276" s="96"/>
      <c r="H276" s="96"/>
      <c r="I276" s="98"/>
      <c r="J276" s="98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spans="1:26" ht="15.75" customHeight="1" x14ac:dyDescent="0.3">
      <c r="A277" s="96"/>
      <c r="B277" s="96"/>
      <c r="C277" s="96"/>
      <c r="D277" s="96"/>
      <c r="E277" s="96"/>
      <c r="F277" s="97"/>
      <c r="G277" s="96"/>
      <c r="H277" s="96"/>
      <c r="I277" s="98"/>
      <c r="J277" s="98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spans="1:26" ht="15.75" customHeight="1" x14ac:dyDescent="0.3">
      <c r="A278" s="96"/>
      <c r="B278" s="96"/>
      <c r="C278" s="96"/>
      <c r="D278" s="96"/>
      <c r="E278" s="96"/>
      <c r="F278" s="97"/>
      <c r="G278" s="96"/>
      <c r="H278" s="96"/>
      <c r="I278" s="98"/>
      <c r="J278" s="98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spans="1:26" ht="15.75" customHeight="1" x14ac:dyDescent="0.3">
      <c r="A279" s="96"/>
      <c r="B279" s="96"/>
      <c r="C279" s="96"/>
      <c r="D279" s="96"/>
      <c r="E279" s="96"/>
      <c r="F279" s="97"/>
      <c r="G279" s="96"/>
      <c r="H279" s="96"/>
      <c r="I279" s="98"/>
      <c r="J279" s="98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spans="1:26" ht="15.75" customHeight="1" x14ac:dyDescent="0.3">
      <c r="A280" s="96"/>
      <c r="B280" s="96"/>
      <c r="C280" s="96"/>
      <c r="D280" s="96"/>
      <c r="E280" s="96"/>
      <c r="F280" s="97"/>
      <c r="G280" s="96"/>
      <c r="H280" s="96"/>
      <c r="I280" s="98"/>
      <c r="J280" s="98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spans="1:26" ht="15.75" customHeight="1" x14ac:dyDescent="0.3">
      <c r="A281" s="96"/>
      <c r="B281" s="96"/>
      <c r="C281" s="96"/>
      <c r="D281" s="96"/>
      <c r="E281" s="96"/>
      <c r="F281" s="97"/>
      <c r="G281" s="96"/>
      <c r="H281" s="96"/>
      <c r="I281" s="98"/>
      <c r="J281" s="98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spans="1:26" ht="15.75" customHeight="1" x14ac:dyDescent="0.3">
      <c r="A282" s="96"/>
      <c r="B282" s="96"/>
      <c r="C282" s="96"/>
      <c r="D282" s="96"/>
      <c r="E282" s="96"/>
      <c r="F282" s="97"/>
      <c r="G282" s="96"/>
      <c r="H282" s="96"/>
      <c r="I282" s="98"/>
      <c r="J282" s="98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spans="1:26" ht="15.75" customHeight="1" x14ac:dyDescent="0.3">
      <c r="A283" s="96"/>
      <c r="B283" s="96"/>
      <c r="C283" s="96"/>
      <c r="D283" s="96"/>
      <c r="E283" s="96"/>
      <c r="F283" s="97"/>
      <c r="G283" s="96"/>
      <c r="H283" s="96"/>
      <c r="I283" s="98"/>
      <c r="J283" s="98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spans="1:26" ht="15.75" customHeight="1" x14ac:dyDescent="0.3">
      <c r="A284" s="96"/>
      <c r="B284" s="96"/>
      <c r="C284" s="96"/>
      <c r="D284" s="96"/>
      <c r="E284" s="96"/>
      <c r="F284" s="97"/>
      <c r="G284" s="96"/>
      <c r="H284" s="96"/>
      <c r="I284" s="98"/>
      <c r="J284" s="98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spans="1:26" ht="15.75" customHeight="1" x14ac:dyDescent="0.3">
      <c r="A285" s="96"/>
      <c r="B285" s="96"/>
      <c r="C285" s="96"/>
      <c r="D285" s="96"/>
      <c r="E285" s="96"/>
      <c r="F285" s="97"/>
      <c r="G285" s="96"/>
      <c r="H285" s="96"/>
      <c r="I285" s="98"/>
      <c r="J285" s="98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spans="1:26" ht="15.75" customHeight="1" x14ac:dyDescent="0.3">
      <c r="A286" s="96"/>
      <c r="B286" s="96"/>
      <c r="C286" s="96"/>
      <c r="D286" s="96"/>
      <c r="E286" s="96"/>
      <c r="F286" s="97"/>
      <c r="G286" s="96"/>
      <c r="H286" s="96"/>
      <c r="I286" s="98"/>
      <c r="J286" s="98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spans="1:26" ht="15.75" customHeight="1" x14ac:dyDescent="0.3">
      <c r="A287" s="96"/>
      <c r="B287" s="96"/>
      <c r="C287" s="96"/>
      <c r="D287" s="96"/>
      <c r="E287" s="96"/>
      <c r="F287" s="97"/>
      <c r="G287" s="96"/>
      <c r="H287" s="96"/>
      <c r="I287" s="98"/>
      <c r="J287" s="98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spans="1:26" ht="15.75" customHeight="1" x14ac:dyDescent="0.3">
      <c r="A288" s="96"/>
      <c r="B288" s="96"/>
      <c r="C288" s="96"/>
      <c r="D288" s="96"/>
      <c r="E288" s="96"/>
      <c r="F288" s="97"/>
      <c r="G288" s="96"/>
      <c r="H288" s="96"/>
      <c r="I288" s="98"/>
      <c r="J288" s="98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spans="1:26" ht="15.75" customHeight="1" x14ac:dyDescent="0.3">
      <c r="A289" s="96"/>
      <c r="B289" s="96"/>
      <c r="C289" s="96"/>
      <c r="D289" s="96"/>
      <c r="E289" s="96"/>
      <c r="F289" s="97"/>
      <c r="G289" s="96"/>
      <c r="H289" s="96"/>
      <c r="I289" s="98"/>
      <c r="J289" s="98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spans="1:26" ht="15.75" customHeight="1" x14ac:dyDescent="0.3">
      <c r="A290" s="96"/>
      <c r="B290" s="96"/>
      <c r="C290" s="96"/>
      <c r="D290" s="96"/>
      <c r="E290" s="96"/>
      <c r="F290" s="97"/>
      <c r="G290" s="96"/>
      <c r="H290" s="96"/>
      <c r="I290" s="98"/>
      <c r="J290" s="98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spans="1:26" ht="15.75" customHeight="1" x14ac:dyDescent="0.3">
      <c r="A291" s="96"/>
      <c r="B291" s="96"/>
      <c r="C291" s="96"/>
      <c r="D291" s="96"/>
      <c r="E291" s="96"/>
      <c r="F291" s="97"/>
      <c r="G291" s="96"/>
      <c r="H291" s="96"/>
      <c r="I291" s="98"/>
      <c r="J291" s="98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spans="1:26" ht="15.75" customHeight="1" x14ac:dyDescent="0.3">
      <c r="A292" s="96"/>
      <c r="B292" s="96"/>
      <c r="C292" s="96"/>
      <c r="D292" s="96"/>
      <c r="E292" s="96"/>
      <c r="F292" s="97"/>
      <c r="G292" s="96"/>
      <c r="H292" s="96"/>
      <c r="I292" s="98"/>
      <c r="J292" s="98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spans="1:26" ht="15.75" customHeight="1" x14ac:dyDescent="0.3">
      <c r="A293" s="96"/>
      <c r="B293" s="96"/>
      <c r="C293" s="96"/>
      <c r="D293" s="96"/>
      <c r="E293" s="96"/>
      <c r="F293" s="97"/>
      <c r="G293" s="96"/>
      <c r="H293" s="96"/>
      <c r="I293" s="98"/>
      <c r="J293" s="98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spans="1:26" ht="15.75" customHeight="1" x14ac:dyDescent="0.3">
      <c r="A294" s="96"/>
      <c r="B294" s="96"/>
      <c r="C294" s="96"/>
      <c r="D294" s="96"/>
      <c r="E294" s="96"/>
      <c r="F294" s="97"/>
      <c r="G294" s="96"/>
      <c r="H294" s="96"/>
      <c r="I294" s="98"/>
      <c r="J294" s="98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spans="1:26" ht="15.75" customHeight="1" x14ac:dyDescent="0.3">
      <c r="A295" s="96"/>
      <c r="B295" s="96"/>
      <c r="C295" s="96"/>
      <c r="D295" s="96"/>
      <c r="E295" s="96"/>
      <c r="F295" s="97"/>
      <c r="G295" s="96"/>
      <c r="H295" s="96"/>
      <c r="I295" s="98"/>
      <c r="J295" s="98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spans="1:26" ht="15.75" customHeight="1" x14ac:dyDescent="0.3">
      <c r="A296" s="96"/>
      <c r="B296" s="96"/>
      <c r="C296" s="96"/>
      <c r="D296" s="96"/>
      <c r="E296" s="96"/>
      <c r="F296" s="97"/>
      <c r="G296" s="96"/>
      <c r="H296" s="96"/>
      <c r="I296" s="98"/>
      <c r="J296" s="98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spans="1:26" ht="15.75" customHeight="1" x14ac:dyDescent="0.3">
      <c r="A297" s="96"/>
      <c r="B297" s="96"/>
      <c r="C297" s="96"/>
      <c r="D297" s="96"/>
      <c r="E297" s="96"/>
      <c r="F297" s="97"/>
      <c r="G297" s="96"/>
      <c r="H297" s="96"/>
      <c r="I297" s="98"/>
      <c r="J297" s="98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spans="1:26" ht="15.75" customHeight="1" x14ac:dyDescent="0.3">
      <c r="A298" s="96"/>
      <c r="B298" s="96"/>
      <c r="C298" s="96"/>
      <c r="D298" s="96"/>
      <c r="E298" s="96"/>
      <c r="F298" s="97"/>
      <c r="G298" s="96"/>
      <c r="H298" s="96"/>
      <c r="I298" s="98"/>
      <c r="J298" s="98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spans="1:26" ht="15.75" customHeight="1" x14ac:dyDescent="0.3">
      <c r="A299" s="96"/>
      <c r="B299" s="96"/>
      <c r="C299" s="96"/>
      <c r="D299" s="96"/>
      <c r="E299" s="96"/>
      <c r="F299" s="97"/>
      <c r="G299" s="96"/>
      <c r="H299" s="96"/>
      <c r="I299" s="98"/>
      <c r="J299" s="98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spans="1:26" ht="15.75" customHeight="1" x14ac:dyDescent="0.3">
      <c r="A300" s="96"/>
      <c r="B300" s="96"/>
      <c r="C300" s="96"/>
      <c r="D300" s="96"/>
      <c r="E300" s="96"/>
      <c r="F300" s="97"/>
      <c r="G300" s="96"/>
      <c r="H300" s="96"/>
      <c r="I300" s="98"/>
      <c r="J300" s="98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spans="1:26" ht="15.75" customHeight="1" x14ac:dyDescent="0.3">
      <c r="A301" s="96"/>
      <c r="B301" s="96"/>
      <c r="C301" s="96"/>
      <c r="D301" s="96"/>
      <c r="E301" s="96"/>
      <c r="F301" s="97"/>
      <c r="G301" s="96"/>
      <c r="H301" s="96"/>
      <c r="I301" s="98"/>
      <c r="J301" s="98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spans="1:26" ht="15.75" customHeight="1" x14ac:dyDescent="0.3">
      <c r="A302" s="96"/>
      <c r="B302" s="96"/>
      <c r="C302" s="96"/>
      <c r="D302" s="96"/>
      <c r="E302" s="96"/>
      <c r="F302" s="97"/>
      <c r="G302" s="96"/>
      <c r="H302" s="96"/>
      <c r="I302" s="98"/>
      <c r="J302" s="98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spans="1:26" ht="15.75" customHeight="1" x14ac:dyDescent="0.3">
      <c r="A303" s="96"/>
      <c r="B303" s="96"/>
      <c r="C303" s="96"/>
      <c r="D303" s="96"/>
      <c r="E303" s="96"/>
      <c r="F303" s="97"/>
      <c r="G303" s="96"/>
      <c r="H303" s="96"/>
      <c r="I303" s="98"/>
      <c r="J303" s="98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spans="1:26" ht="15.75" customHeight="1" x14ac:dyDescent="0.3">
      <c r="A304" s="96"/>
      <c r="B304" s="96"/>
      <c r="C304" s="96"/>
      <c r="D304" s="96"/>
      <c r="E304" s="96"/>
      <c r="F304" s="97"/>
      <c r="G304" s="96"/>
      <c r="H304" s="96"/>
      <c r="I304" s="98"/>
      <c r="J304" s="98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spans="1:26" ht="15.75" customHeight="1" x14ac:dyDescent="0.3">
      <c r="A305" s="96"/>
      <c r="B305" s="96"/>
      <c r="C305" s="96"/>
      <c r="D305" s="96"/>
      <c r="E305" s="96"/>
      <c r="F305" s="97"/>
      <c r="G305" s="96"/>
      <c r="H305" s="96"/>
      <c r="I305" s="98"/>
      <c r="J305" s="98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spans="1:26" ht="15.75" customHeight="1" x14ac:dyDescent="0.3">
      <c r="A306" s="96"/>
      <c r="B306" s="96"/>
      <c r="C306" s="96"/>
      <c r="D306" s="96"/>
      <c r="E306" s="96"/>
      <c r="F306" s="97"/>
      <c r="G306" s="96"/>
      <c r="H306" s="96"/>
      <c r="I306" s="98"/>
      <c r="J306" s="98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spans="1:26" ht="15.75" customHeight="1" x14ac:dyDescent="0.3">
      <c r="A307" s="96"/>
      <c r="B307" s="96"/>
      <c r="C307" s="96"/>
      <c r="D307" s="96"/>
      <c r="E307" s="96"/>
      <c r="F307" s="97"/>
      <c r="G307" s="96"/>
      <c r="H307" s="96"/>
      <c r="I307" s="98"/>
      <c r="J307" s="98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spans="1:26" ht="15.75" customHeight="1" x14ac:dyDescent="0.3">
      <c r="A308" s="96"/>
      <c r="B308" s="96"/>
      <c r="C308" s="96"/>
      <c r="D308" s="96"/>
      <c r="E308" s="96"/>
      <c r="F308" s="97"/>
      <c r="G308" s="96"/>
      <c r="H308" s="96"/>
      <c r="I308" s="98"/>
      <c r="J308" s="98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spans="1:26" ht="15.75" customHeight="1" x14ac:dyDescent="0.3">
      <c r="A309" s="96"/>
      <c r="B309" s="96"/>
      <c r="C309" s="96"/>
      <c r="D309" s="96"/>
      <c r="E309" s="96"/>
      <c r="F309" s="97"/>
      <c r="G309" s="96"/>
      <c r="H309" s="96"/>
      <c r="I309" s="98"/>
      <c r="J309" s="98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spans="1:26" ht="15.75" customHeight="1" x14ac:dyDescent="0.3">
      <c r="A310" s="96"/>
      <c r="B310" s="96"/>
      <c r="C310" s="96"/>
      <c r="D310" s="96"/>
      <c r="E310" s="96"/>
      <c r="F310" s="97"/>
      <c r="G310" s="96"/>
      <c r="H310" s="96"/>
      <c r="I310" s="98"/>
      <c r="J310" s="98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spans="1:26" ht="15.75" customHeight="1" x14ac:dyDescent="0.3">
      <c r="A311" s="96"/>
      <c r="B311" s="96"/>
      <c r="C311" s="96"/>
      <c r="D311" s="96"/>
      <c r="E311" s="96"/>
      <c r="F311" s="97"/>
      <c r="G311" s="96"/>
      <c r="H311" s="96"/>
      <c r="I311" s="98"/>
      <c r="J311" s="98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spans="1:26" ht="15.75" customHeight="1" x14ac:dyDescent="0.3">
      <c r="A312" s="96"/>
      <c r="B312" s="96"/>
      <c r="C312" s="96"/>
      <c r="D312" s="96"/>
      <c r="E312" s="96"/>
      <c r="F312" s="97"/>
      <c r="G312" s="96"/>
      <c r="H312" s="96"/>
      <c r="I312" s="98"/>
      <c r="J312" s="98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spans="1:26" ht="15.75" customHeight="1" x14ac:dyDescent="0.3">
      <c r="A313" s="96"/>
      <c r="B313" s="96"/>
      <c r="C313" s="96"/>
      <c r="D313" s="96"/>
      <c r="E313" s="96"/>
      <c r="F313" s="97"/>
      <c r="G313" s="96"/>
      <c r="H313" s="96"/>
      <c r="I313" s="98"/>
      <c r="J313" s="98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spans="1:26" ht="15.75" customHeight="1" x14ac:dyDescent="0.3">
      <c r="A314" s="96"/>
      <c r="B314" s="96"/>
      <c r="C314" s="96"/>
      <c r="D314" s="96"/>
      <c r="E314" s="96"/>
      <c r="F314" s="97"/>
      <c r="G314" s="96"/>
      <c r="H314" s="96"/>
      <c r="I314" s="98"/>
      <c r="J314" s="98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spans="1:26" ht="15.75" customHeight="1" x14ac:dyDescent="0.3">
      <c r="A315" s="96"/>
      <c r="B315" s="96"/>
      <c r="C315" s="96"/>
      <c r="D315" s="96"/>
      <c r="E315" s="96"/>
      <c r="F315" s="97"/>
      <c r="G315" s="96"/>
      <c r="H315" s="96"/>
      <c r="I315" s="98"/>
      <c r="J315" s="98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spans="1:26" ht="15.75" customHeight="1" x14ac:dyDescent="0.3">
      <c r="A316" s="96"/>
      <c r="B316" s="96"/>
      <c r="C316" s="96"/>
      <c r="D316" s="96"/>
      <c r="E316" s="96"/>
      <c r="F316" s="97"/>
      <c r="G316" s="96"/>
      <c r="H316" s="96"/>
      <c r="I316" s="98"/>
      <c r="J316" s="98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spans="1:26" ht="15.75" customHeight="1" x14ac:dyDescent="0.3">
      <c r="A317" s="96"/>
      <c r="B317" s="96"/>
      <c r="C317" s="96"/>
      <c r="D317" s="96"/>
      <c r="E317" s="96"/>
      <c r="F317" s="97"/>
      <c r="G317" s="96"/>
      <c r="H317" s="96"/>
      <c r="I317" s="98"/>
      <c r="J317" s="98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spans="1:26" ht="15.75" customHeight="1" x14ac:dyDescent="0.3">
      <c r="A318" s="96"/>
      <c r="B318" s="96"/>
      <c r="C318" s="96"/>
      <c r="D318" s="96"/>
      <c r="E318" s="96"/>
      <c r="F318" s="97"/>
      <c r="G318" s="96"/>
      <c r="H318" s="96"/>
      <c r="I318" s="98"/>
      <c r="J318" s="98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6" ht="15.75" customHeight="1" x14ac:dyDescent="0.3">
      <c r="A319" s="96"/>
      <c r="B319" s="96"/>
      <c r="C319" s="96"/>
      <c r="D319" s="96"/>
      <c r="E319" s="96"/>
      <c r="F319" s="97"/>
      <c r="G319" s="96"/>
      <c r="H319" s="96"/>
      <c r="I319" s="98"/>
      <c r="J319" s="98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spans="1:26" ht="15.75" customHeight="1" x14ac:dyDescent="0.3">
      <c r="A320" s="96"/>
      <c r="B320" s="96"/>
      <c r="C320" s="96"/>
      <c r="D320" s="96"/>
      <c r="E320" s="96"/>
      <c r="F320" s="97"/>
      <c r="G320" s="96"/>
      <c r="H320" s="96"/>
      <c r="I320" s="98"/>
      <c r="J320" s="98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spans="1:26" ht="15.75" customHeight="1" x14ac:dyDescent="0.3">
      <c r="A321" s="96"/>
      <c r="B321" s="96"/>
      <c r="C321" s="96"/>
      <c r="D321" s="96"/>
      <c r="E321" s="96"/>
      <c r="F321" s="97"/>
      <c r="G321" s="96"/>
      <c r="H321" s="96"/>
      <c r="I321" s="98"/>
      <c r="J321" s="98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spans="1:26" ht="15.75" customHeight="1" x14ac:dyDescent="0.3">
      <c r="A322" s="96"/>
      <c r="B322" s="96"/>
      <c r="C322" s="96"/>
      <c r="D322" s="96"/>
      <c r="E322" s="96"/>
      <c r="F322" s="97"/>
      <c r="G322" s="96"/>
      <c r="H322" s="96"/>
      <c r="I322" s="98"/>
      <c r="J322" s="98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spans="1:26" ht="15.75" customHeight="1" x14ac:dyDescent="0.3">
      <c r="A323" s="96"/>
      <c r="B323" s="96"/>
      <c r="C323" s="96"/>
      <c r="D323" s="96"/>
      <c r="E323" s="96"/>
      <c r="F323" s="97"/>
      <c r="G323" s="96"/>
      <c r="H323" s="96"/>
      <c r="I323" s="98"/>
      <c r="J323" s="98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spans="1:26" ht="15.75" customHeight="1" x14ac:dyDescent="0.3">
      <c r="A324" s="96"/>
      <c r="B324" s="96"/>
      <c r="C324" s="96"/>
      <c r="D324" s="96"/>
      <c r="E324" s="96"/>
      <c r="F324" s="97"/>
      <c r="G324" s="96"/>
      <c r="H324" s="96"/>
      <c r="I324" s="98"/>
      <c r="J324" s="98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spans="1:26" ht="15.75" customHeight="1" x14ac:dyDescent="0.3">
      <c r="A325" s="96"/>
      <c r="B325" s="96"/>
      <c r="C325" s="96"/>
      <c r="D325" s="96"/>
      <c r="E325" s="96"/>
      <c r="F325" s="97"/>
      <c r="G325" s="96"/>
      <c r="H325" s="96"/>
      <c r="I325" s="98"/>
      <c r="J325" s="98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spans="1:26" ht="15.75" customHeight="1" x14ac:dyDescent="0.3">
      <c r="A326" s="96"/>
      <c r="B326" s="96"/>
      <c r="C326" s="96"/>
      <c r="D326" s="96"/>
      <c r="E326" s="96"/>
      <c r="F326" s="97"/>
      <c r="G326" s="96"/>
      <c r="H326" s="96"/>
      <c r="I326" s="98"/>
      <c r="J326" s="98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spans="1:26" ht="15.75" customHeight="1" x14ac:dyDescent="0.3">
      <c r="A327" s="96"/>
      <c r="B327" s="96"/>
      <c r="C327" s="96"/>
      <c r="D327" s="96"/>
      <c r="E327" s="96"/>
      <c r="F327" s="97"/>
      <c r="G327" s="96"/>
      <c r="H327" s="96"/>
      <c r="I327" s="98"/>
      <c r="J327" s="98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spans="1:26" ht="15.75" customHeight="1" x14ac:dyDescent="0.3">
      <c r="A328" s="96"/>
      <c r="B328" s="96"/>
      <c r="C328" s="96"/>
      <c r="D328" s="96"/>
      <c r="E328" s="96"/>
      <c r="F328" s="97"/>
      <c r="G328" s="96"/>
      <c r="H328" s="96"/>
      <c r="I328" s="98"/>
      <c r="J328" s="98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spans="1:26" ht="15.75" customHeight="1" x14ac:dyDescent="0.3">
      <c r="A329" s="96"/>
      <c r="B329" s="96"/>
      <c r="C329" s="96"/>
      <c r="D329" s="96"/>
      <c r="E329" s="96"/>
      <c r="F329" s="97"/>
      <c r="G329" s="96"/>
      <c r="H329" s="96"/>
      <c r="I329" s="98"/>
      <c r="J329" s="98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spans="1:26" ht="15.75" customHeight="1" x14ac:dyDescent="0.3">
      <c r="A330" s="96"/>
      <c r="B330" s="96"/>
      <c r="C330" s="96"/>
      <c r="D330" s="96"/>
      <c r="E330" s="96"/>
      <c r="F330" s="97"/>
      <c r="G330" s="96"/>
      <c r="H330" s="96"/>
      <c r="I330" s="98"/>
      <c r="J330" s="98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6" ht="15.75" customHeight="1" x14ac:dyDescent="0.3">
      <c r="A331" s="96"/>
      <c r="B331" s="96"/>
      <c r="C331" s="96"/>
      <c r="D331" s="96"/>
      <c r="E331" s="96"/>
      <c r="F331" s="97"/>
      <c r="G331" s="96"/>
      <c r="H331" s="96"/>
      <c r="I331" s="98"/>
      <c r="J331" s="98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spans="1:26" ht="15.75" customHeight="1" x14ac:dyDescent="0.3">
      <c r="A332" s="96"/>
      <c r="B332" s="96"/>
      <c r="C332" s="96"/>
      <c r="D332" s="96"/>
      <c r="E332" s="96"/>
      <c r="F332" s="97"/>
      <c r="G332" s="96"/>
      <c r="H332" s="96"/>
      <c r="I332" s="98"/>
      <c r="J332" s="98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spans="1:26" ht="15.75" customHeight="1" x14ac:dyDescent="0.3">
      <c r="A333" s="96"/>
      <c r="B333" s="96"/>
      <c r="C333" s="96"/>
      <c r="D333" s="96"/>
      <c r="E333" s="96"/>
      <c r="F333" s="97"/>
      <c r="G333" s="96"/>
      <c r="H333" s="96"/>
      <c r="I333" s="98"/>
      <c r="J333" s="98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spans="1:26" ht="15.75" customHeight="1" x14ac:dyDescent="0.3">
      <c r="A334" s="96"/>
      <c r="B334" s="96"/>
      <c r="C334" s="96"/>
      <c r="D334" s="96"/>
      <c r="E334" s="96"/>
      <c r="F334" s="97"/>
      <c r="G334" s="96"/>
      <c r="H334" s="96"/>
      <c r="I334" s="98"/>
      <c r="J334" s="98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spans="1:26" ht="15.75" customHeight="1" x14ac:dyDescent="0.3">
      <c r="A335" s="96"/>
      <c r="B335" s="96"/>
      <c r="C335" s="96"/>
      <c r="D335" s="96"/>
      <c r="E335" s="96"/>
      <c r="F335" s="97"/>
      <c r="G335" s="96"/>
      <c r="H335" s="96"/>
      <c r="I335" s="98"/>
      <c r="J335" s="98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6" ht="15.75" customHeight="1" x14ac:dyDescent="0.3">
      <c r="A336" s="96"/>
      <c r="B336" s="96"/>
      <c r="C336" s="96"/>
      <c r="D336" s="96"/>
      <c r="E336" s="96"/>
      <c r="F336" s="97"/>
      <c r="G336" s="96"/>
      <c r="H336" s="96"/>
      <c r="I336" s="98"/>
      <c r="J336" s="98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spans="1:26" ht="15.75" customHeight="1" x14ac:dyDescent="0.3">
      <c r="A337" s="96"/>
      <c r="B337" s="96"/>
      <c r="C337" s="96"/>
      <c r="D337" s="96"/>
      <c r="E337" s="96"/>
      <c r="F337" s="97"/>
      <c r="G337" s="96"/>
      <c r="H337" s="96"/>
      <c r="I337" s="98"/>
      <c r="J337" s="98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spans="1:26" ht="15.75" customHeight="1" x14ac:dyDescent="0.3">
      <c r="A338" s="96"/>
      <c r="B338" s="96"/>
      <c r="C338" s="96"/>
      <c r="D338" s="96"/>
      <c r="E338" s="96"/>
      <c r="F338" s="97"/>
      <c r="G338" s="96"/>
      <c r="H338" s="96"/>
      <c r="I338" s="98"/>
      <c r="J338" s="98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spans="1:26" ht="15.75" customHeight="1" x14ac:dyDescent="0.3">
      <c r="A339" s="96"/>
      <c r="B339" s="96"/>
      <c r="C339" s="96"/>
      <c r="D339" s="96"/>
      <c r="E339" s="96"/>
      <c r="F339" s="97"/>
      <c r="G339" s="96"/>
      <c r="H339" s="96"/>
      <c r="I339" s="98"/>
      <c r="J339" s="98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spans="1:26" ht="15.75" customHeight="1" x14ac:dyDescent="0.3">
      <c r="A340" s="96"/>
      <c r="B340" s="96"/>
      <c r="C340" s="96"/>
      <c r="D340" s="96"/>
      <c r="E340" s="96"/>
      <c r="F340" s="97"/>
      <c r="G340" s="96"/>
      <c r="H340" s="96"/>
      <c r="I340" s="98"/>
      <c r="J340" s="98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spans="1:26" ht="15.75" customHeight="1" x14ac:dyDescent="0.3">
      <c r="A341" s="96"/>
      <c r="B341" s="96"/>
      <c r="C341" s="96"/>
      <c r="D341" s="96"/>
      <c r="E341" s="96"/>
      <c r="F341" s="97"/>
      <c r="G341" s="96"/>
      <c r="H341" s="96"/>
      <c r="I341" s="98"/>
      <c r="J341" s="98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spans="1:26" ht="15.75" customHeight="1" x14ac:dyDescent="0.3">
      <c r="A342" s="96"/>
      <c r="B342" s="96"/>
      <c r="C342" s="96"/>
      <c r="D342" s="96"/>
      <c r="E342" s="96"/>
      <c r="F342" s="97"/>
      <c r="G342" s="96"/>
      <c r="H342" s="96"/>
      <c r="I342" s="98"/>
      <c r="J342" s="98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spans="1:26" ht="15.75" customHeight="1" x14ac:dyDescent="0.3">
      <c r="A343" s="96"/>
      <c r="B343" s="96"/>
      <c r="C343" s="96"/>
      <c r="D343" s="96"/>
      <c r="E343" s="96"/>
      <c r="F343" s="97"/>
      <c r="G343" s="96"/>
      <c r="H343" s="96"/>
      <c r="I343" s="98"/>
      <c r="J343" s="98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spans="1:26" ht="15.75" customHeight="1" x14ac:dyDescent="0.3">
      <c r="A344" s="96"/>
      <c r="B344" s="96"/>
      <c r="C344" s="96"/>
      <c r="D344" s="96"/>
      <c r="E344" s="96"/>
      <c r="F344" s="97"/>
      <c r="G344" s="96"/>
      <c r="H344" s="96"/>
      <c r="I344" s="98"/>
      <c r="J344" s="98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spans="1:26" ht="15.75" customHeight="1" x14ac:dyDescent="0.3">
      <c r="A345" s="96"/>
      <c r="B345" s="96"/>
      <c r="C345" s="96"/>
      <c r="D345" s="96"/>
      <c r="E345" s="96"/>
      <c r="F345" s="97"/>
      <c r="G345" s="96"/>
      <c r="H345" s="96"/>
      <c r="I345" s="98"/>
      <c r="J345" s="98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spans="1:26" ht="15.75" customHeight="1" x14ac:dyDescent="0.3">
      <c r="A346" s="96"/>
      <c r="B346" s="96"/>
      <c r="C346" s="96"/>
      <c r="D346" s="96"/>
      <c r="E346" s="96"/>
      <c r="F346" s="97"/>
      <c r="G346" s="96"/>
      <c r="H346" s="96"/>
      <c r="I346" s="98"/>
      <c r="J346" s="98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 ht="15.75" customHeight="1" x14ac:dyDescent="0.3">
      <c r="A347" s="96"/>
      <c r="B347" s="96"/>
      <c r="C347" s="96"/>
      <c r="D347" s="96"/>
      <c r="E347" s="96"/>
      <c r="F347" s="97"/>
      <c r="G347" s="96"/>
      <c r="H347" s="96"/>
      <c r="I347" s="98"/>
      <c r="J347" s="98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spans="1:26" ht="15.75" customHeight="1" x14ac:dyDescent="0.3">
      <c r="A348" s="96"/>
      <c r="B348" s="96"/>
      <c r="C348" s="96"/>
      <c r="D348" s="96"/>
      <c r="E348" s="96"/>
      <c r="F348" s="97"/>
      <c r="G348" s="96"/>
      <c r="H348" s="96"/>
      <c r="I348" s="98"/>
      <c r="J348" s="98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spans="1:26" ht="15.75" customHeight="1" x14ac:dyDescent="0.3">
      <c r="A349" s="96"/>
      <c r="B349" s="96"/>
      <c r="C349" s="96"/>
      <c r="D349" s="96"/>
      <c r="E349" s="96"/>
      <c r="F349" s="97"/>
      <c r="G349" s="96"/>
      <c r="H349" s="96"/>
      <c r="I349" s="98"/>
      <c r="J349" s="98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spans="1:26" ht="15.75" customHeight="1" x14ac:dyDescent="0.3">
      <c r="A350" s="96"/>
      <c r="B350" s="96"/>
      <c r="C350" s="96"/>
      <c r="D350" s="96"/>
      <c r="E350" s="96"/>
      <c r="F350" s="97"/>
      <c r="G350" s="96"/>
      <c r="H350" s="96"/>
      <c r="I350" s="98"/>
      <c r="J350" s="98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spans="1:26" ht="15.75" customHeight="1" x14ac:dyDescent="0.3">
      <c r="A351" s="96"/>
      <c r="B351" s="96"/>
      <c r="C351" s="96"/>
      <c r="D351" s="96"/>
      <c r="E351" s="96"/>
      <c r="F351" s="97"/>
      <c r="G351" s="96"/>
      <c r="H351" s="96"/>
      <c r="I351" s="98"/>
      <c r="J351" s="98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spans="1:26" ht="15.75" customHeight="1" x14ac:dyDescent="0.3">
      <c r="A352" s="96"/>
      <c r="B352" s="96"/>
      <c r="C352" s="96"/>
      <c r="D352" s="96"/>
      <c r="E352" s="96"/>
      <c r="F352" s="97"/>
      <c r="G352" s="96"/>
      <c r="H352" s="96"/>
      <c r="I352" s="98"/>
      <c r="J352" s="98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spans="1:26" ht="15.75" customHeight="1" x14ac:dyDescent="0.3">
      <c r="A353" s="96"/>
      <c r="B353" s="96"/>
      <c r="C353" s="96"/>
      <c r="D353" s="96"/>
      <c r="E353" s="96"/>
      <c r="F353" s="97"/>
      <c r="G353" s="96"/>
      <c r="H353" s="96"/>
      <c r="I353" s="98"/>
      <c r="J353" s="98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spans="1:26" ht="15.75" customHeight="1" x14ac:dyDescent="0.3">
      <c r="A354" s="96"/>
      <c r="B354" s="96"/>
      <c r="C354" s="96"/>
      <c r="D354" s="96"/>
      <c r="E354" s="96"/>
      <c r="F354" s="97"/>
      <c r="G354" s="96"/>
      <c r="H354" s="96"/>
      <c r="I354" s="98"/>
      <c r="J354" s="98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spans="1:26" ht="15.75" customHeight="1" x14ac:dyDescent="0.3">
      <c r="A355" s="96"/>
      <c r="B355" s="96"/>
      <c r="C355" s="96"/>
      <c r="D355" s="96"/>
      <c r="E355" s="96"/>
      <c r="F355" s="97"/>
      <c r="G355" s="96"/>
      <c r="H355" s="96"/>
      <c r="I355" s="98"/>
      <c r="J355" s="98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spans="1:26" ht="15.75" customHeight="1" x14ac:dyDescent="0.3">
      <c r="A356" s="96"/>
      <c r="B356" s="96"/>
      <c r="C356" s="96"/>
      <c r="D356" s="96"/>
      <c r="E356" s="96"/>
      <c r="F356" s="97"/>
      <c r="G356" s="96"/>
      <c r="H356" s="96"/>
      <c r="I356" s="98"/>
      <c r="J356" s="98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spans="1:26" ht="15.75" customHeight="1" x14ac:dyDescent="0.3">
      <c r="A357" s="96"/>
      <c r="B357" s="96"/>
      <c r="C357" s="96"/>
      <c r="D357" s="96"/>
      <c r="E357" s="96"/>
      <c r="F357" s="97"/>
      <c r="G357" s="96"/>
      <c r="H357" s="96"/>
      <c r="I357" s="98"/>
      <c r="J357" s="98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spans="1:26" ht="15.75" customHeight="1" x14ac:dyDescent="0.3">
      <c r="A358" s="96"/>
      <c r="B358" s="96"/>
      <c r="C358" s="96"/>
      <c r="D358" s="96"/>
      <c r="E358" s="96"/>
      <c r="F358" s="97"/>
      <c r="G358" s="96"/>
      <c r="H358" s="96"/>
      <c r="I358" s="98"/>
      <c r="J358" s="98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spans="1:26" ht="15.75" customHeight="1" x14ac:dyDescent="0.3">
      <c r="A359" s="96"/>
      <c r="B359" s="96"/>
      <c r="C359" s="96"/>
      <c r="D359" s="96"/>
      <c r="E359" s="96"/>
      <c r="F359" s="97"/>
      <c r="G359" s="96"/>
      <c r="H359" s="96"/>
      <c r="I359" s="98"/>
      <c r="J359" s="98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spans="1:26" ht="15.75" customHeight="1" x14ac:dyDescent="0.3">
      <c r="A360" s="96"/>
      <c r="B360" s="96"/>
      <c r="C360" s="96"/>
      <c r="D360" s="96"/>
      <c r="E360" s="96"/>
      <c r="F360" s="97"/>
      <c r="G360" s="96"/>
      <c r="H360" s="96"/>
      <c r="I360" s="98"/>
      <c r="J360" s="98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spans="1:26" ht="15.75" customHeight="1" x14ac:dyDescent="0.3">
      <c r="A361" s="96"/>
      <c r="B361" s="96"/>
      <c r="C361" s="96"/>
      <c r="D361" s="96"/>
      <c r="E361" s="96"/>
      <c r="F361" s="97"/>
      <c r="G361" s="96"/>
      <c r="H361" s="96"/>
      <c r="I361" s="98"/>
      <c r="J361" s="98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spans="1:26" ht="15.75" customHeight="1" x14ac:dyDescent="0.3">
      <c r="A362" s="96"/>
      <c r="B362" s="96"/>
      <c r="C362" s="96"/>
      <c r="D362" s="96"/>
      <c r="E362" s="96"/>
      <c r="F362" s="97"/>
      <c r="G362" s="96"/>
      <c r="H362" s="96"/>
      <c r="I362" s="98"/>
      <c r="J362" s="98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spans="1:26" ht="15.75" customHeight="1" x14ac:dyDescent="0.3">
      <c r="A363" s="96"/>
      <c r="B363" s="96"/>
      <c r="C363" s="96"/>
      <c r="D363" s="96"/>
      <c r="E363" s="96"/>
      <c r="F363" s="97"/>
      <c r="G363" s="96"/>
      <c r="H363" s="96"/>
      <c r="I363" s="98"/>
      <c r="J363" s="98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spans="1:26" ht="15.75" customHeight="1" x14ac:dyDescent="0.3">
      <c r="A364" s="96"/>
      <c r="B364" s="96"/>
      <c r="C364" s="96"/>
      <c r="D364" s="96"/>
      <c r="E364" s="96"/>
      <c r="F364" s="97"/>
      <c r="G364" s="96"/>
      <c r="H364" s="96"/>
      <c r="I364" s="98"/>
      <c r="J364" s="98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spans="1:26" ht="15.75" customHeight="1" x14ac:dyDescent="0.3">
      <c r="A365" s="96"/>
      <c r="B365" s="96"/>
      <c r="C365" s="96"/>
      <c r="D365" s="96"/>
      <c r="E365" s="96"/>
      <c r="F365" s="97"/>
      <c r="G365" s="96"/>
      <c r="H365" s="96"/>
      <c r="I365" s="98"/>
      <c r="J365" s="98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spans="1:26" ht="15.75" customHeight="1" x14ac:dyDescent="0.3">
      <c r="A366" s="96"/>
      <c r="B366" s="96"/>
      <c r="C366" s="96"/>
      <c r="D366" s="96"/>
      <c r="E366" s="96"/>
      <c r="F366" s="97"/>
      <c r="G366" s="96"/>
      <c r="H366" s="96"/>
      <c r="I366" s="98"/>
      <c r="J366" s="98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spans="1:26" ht="15.75" customHeight="1" x14ac:dyDescent="0.3">
      <c r="A367" s="96"/>
      <c r="B367" s="96"/>
      <c r="C367" s="96"/>
      <c r="D367" s="96"/>
      <c r="E367" s="96"/>
      <c r="F367" s="97"/>
      <c r="G367" s="96"/>
      <c r="H367" s="96"/>
      <c r="I367" s="98"/>
      <c r="J367" s="98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spans="1:26" ht="15.75" customHeight="1" x14ac:dyDescent="0.3">
      <c r="A368" s="96"/>
      <c r="B368" s="96"/>
      <c r="C368" s="96"/>
      <c r="D368" s="96"/>
      <c r="E368" s="96"/>
      <c r="F368" s="97"/>
      <c r="G368" s="96"/>
      <c r="H368" s="96"/>
      <c r="I368" s="98"/>
      <c r="J368" s="98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spans="1:26" ht="15.75" customHeight="1" x14ac:dyDescent="0.3">
      <c r="A369" s="96"/>
      <c r="B369" s="96"/>
      <c r="C369" s="96"/>
      <c r="D369" s="96"/>
      <c r="E369" s="96"/>
      <c r="F369" s="97"/>
      <c r="G369" s="96"/>
      <c r="H369" s="96"/>
      <c r="I369" s="98"/>
      <c r="J369" s="98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spans="1:26" ht="15.75" customHeight="1" x14ac:dyDescent="0.3">
      <c r="A370" s="96"/>
      <c r="B370" s="96"/>
      <c r="C370" s="96"/>
      <c r="D370" s="96"/>
      <c r="E370" s="96"/>
      <c r="F370" s="97"/>
      <c r="G370" s="96"/>
      <c r="H370" s="96"/>
      <c r="I370" s="98"/>
      <c r="J370" s="98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spans="1:26" ht="15.75" customHeight="1" x14ac:dyDescent="0.3">
      <c r="A371" s="96"/>
      <c r="B371" s="96"/>
      <c r="C371" s="96"/>
      <c r="D371" s="96"/>
      <c r="E371" s="96"/>
      <c r="F371" s="97"/>
      <c r="G371" s="96"/>
      <c r="H371" s="96"/>
      <c r="I371" s="98"/>
      <c r="J371" s="98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spans="1:26" ht="15.75" customHeight="1" x14ac:dyDescent="0.3">
      <c r="A372" s="96"/>
      <c r="B372" s="96"/>
      <c r="C372" s="96"/>
      <c r="D372" s="96"/>
      <c r="E372" s="96"/>
      <c r="F372" s="97"/>
      <c r="G372" s="96"/>
      <c r="H372" s="96"/>
      <c r="I372" s="98"/>
      <c r="J372" s="98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spans="1:26" ht="15.75" customHeight="1" x14ac:dyDescent="0.3">
      <c r="A373" s="96"/>
      <c r="B373" s="96"/>
      <c r="C373" s="96"/>
      <c r="D373" s="96"/>
      <c r="E373" s="96"/>
      <c r="F373" s="97"/>
      <c r="G373" s="96"/>
      <c r="H373" s="96"/>
      <c r="I373" s="98"/>
      <c r="J373" s="98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spans="1:26" ht="15.75" customHeight="1" x14ac:dyDescent="0.3">
      <c r="A374" s="96"/>
      <c r="B374" s="96"/>
      <c r="C374" s="96"/>
      <c r="D374" s="96"/>
      <c r="E374" s="96"/>
      <c r="F374" s="97"/>
      <c r="G374" s="96"/>
      <c r="H374" s="96"/>
      <c r="I374" s="98"/>
      <c r="J374" s="98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spans="1:26" ht="15.75" customHeight="1" x14ac:dyDescent="0.3">
      <c r="A375" s="96"/>
      <c r="B375" s="96"/>
      <c r="C375" s="96"/>
      <c r="D375" s="96"/>
      <c r="E375" s="96"/>
      <c r="F375" s="97"/>
      <c r="G375" s="96"/>
      <c r="H375" s="96"/>
      <c r="I375" s="98"/>
      <c r="J375" s="98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spans="1:26" ht="15.75" customHeight="1" x14ac:dyDescent="0.3">
      <c r="A376" s="96"/>
      <c r="B376" s="96"/>
      <c r="C376" s="96"/>
      <c r="D376" s="96"/>
      <c r="E376" s="96"/>
      <c r="F376" s="97"/>
      <c r="G376" s="96"/>
      <c r="H376" s="96"/>
      <c r="I376" s="98"/>
      <c r="J376" s="98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spans="1:26" ht="15.75" customHeight="1" x14ac:dyDescent="0.3">
      <c r="A377" s="96"/>
      <c r="B377" s="96"/>
      <c r="C377" s="96"/>
      <c r="D377" s="96"/>
      <c r="E377" s="96"/>
      <c r="F377" s="97"/>
      <c r="G377" s="96"/>
      <c r="H377" s="96"/>
      <c r="I377" s="98"/>
      <c r="J377" s="98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spans="1:26" ht="15.75" customHeight="1" x14ac:dyDescent="0.3">
      <c r="A378" s="96"/>
      <c r="B378" s="96"/>
      <c r="C378" s="96"/>
      <c r="D378" s="96"/>
      <c r="E378" s="96"/>
      <c r="F378" s="97"/>
      <c r="G378" s="96"/>
      <c r="H378" s="96"/>
      <c r="I378" s="98"/>
      <c r="J378" s="98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spans="1:26" ht="15.75" customHeight="1" x14ac:dyDescent="0.3">
      <c r="A379" s="96"/>
      <c r="B379" s="96"/>
      <c r="C379" s="96"/>
      <c r="D379" s="96"/>
      <c r="E379" s="96"/>
      <c r="F379" s="97"/>
      <c r="G379" s="96"/>
      <c r="H379" s="96"/>
      <c r="I379" s="98"/>
      <c r="J379" s="98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spans="1:26" ht="15.75" customHeight="1" x14ac:dyDescent="0.3">
      <c r="A380" s="96"/>
      <c r="B380" s="96"/>
      <c r="C380" s="96"/>
      <c r="D380" s="96"/>
      <c r="E380" s="96"/>
      <c r="F380" s="97"/>
      <c r="G380" s="96"/>
      <c r="H380" s="96"/>
      <c r="I380" s="98"/>
      <c r="J380" s="98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spans="1:26" ht="15.75" customHeight="1" x14ac:dyDescent="0.3">
      <c r="A381" s="96"/>
      <c r="B381" s="96"/>
      <c r="C381" s="96"/>
      <c r="D381" s="96"/>
      <c r="E381" s="96"/>
      <c r="F381" s="97"/>
      <c r="G381" s="96"/>
      <c r="H381" s="96"/>
      <c r="I381" s="98"/>
      <c r="J381" s="98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spans="1:26" ht="15.75" customHeight="1" x14ac:dyDescent="0.3">
      <c r="A382" s="96"/>
      <c r="B382" s="96"/>
      <c r="C382" s="96"/>
      <c r="D382" s="96"/>
      <c r="E382" s="96"/>
      <c r="F382" s="97"/>
      <c r="G382" s="96"/>
      <c r="H382" s="96"/>
      <c r="I382" s="98"/>
      <c r="J382" s="98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spans="1:26" ht="15.75" customHeight="1" x14ac:dyDescent="0.3">
      <c r="A383" s="96"/>
      <c r="B383" s="96"/>
      <c r="C383" s="96"/>
      <c r="D383" s="96"/>
      <c r="E383" s="96"/>
      <c r="F383" s="97"/>
      <c r="G383" s="96"/>
      <c r="H383" s="96"/>
      <c r="I383" s="98"/>
      <c r="J383" s="98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spans="1:26" ht="15.75" customHeight="1" x14ac:dyDescent="0.3">
      <c r="A384" s="96"/>
      <c r="B384" s="96"/>
      <c r="C384" s="96"/>
      <c r="D384" s="96"/>
      <c r="E384" s="96"/>
      <c r="F384" s="97"/>
      <c r="G384" s="96"/>
      <c r="H384" s="96"/>
      <c r="I384" s="98"/>
      <c r="J384" s="98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spans="1:26" ht="15.75" customHeight="1" x14ac:dyDescent="0.3">
      <c r="A385" s="96"/>
      <c r="B385" s="96"/>
      <c r="C385" s="96"/>
      <c r="D385" s="96"/>
      <c r="E385" s="96"/>
      <c r="F385" s="97"/>
      <c r="G385" s="96"/>
      <c r="H385" s="96"/>
      <c r="I385" s="98"/>
      <c r="J385" s="98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spans="1:26" ht="15.75" customHeight="1" x14ac:dyDescent="0.3">
      <c r="A386" s="96"/>
      <c r="B386" s="96"/>
      <c r="C386" s="96"/>
      <c r="D386" s="96"/>
      <c r="E386" s="96"/>
      <c r="F386" s="97"/>
      <c r="G386" s="96"/>
      <c r="H386" s="96"/>
      <c r="I386" s="98"/>
      <c r="J386" s="98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spans="1:26" ht="15.75" customHeight="1" x14ac:dyDescent="0.3">
      <c r="A387" s="96"/>
      <c r="B387" s="96"/>
      <c r="C387" s="96"/>
      <c r="D387" s="96"/>
      <c r="E387" s="96"/>
      <c r="F387" s="97"/>
      <c r="G387" s="96"/>
      <c r="H387" s="96"/>
      <c r="I387" s="98"/>
      <c r="J387" s="98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spans="1:26" ht="15.75" customHeight="1" x14ac:dyDescent="0.3">
      <c r="A388" s="96"/>
      <c r="B388" s="96"/>
      <c r="C388" s="96"/>
      <c r="D388" s="96"/>
      <c r="E388" s="96"/>
      <c r="F388" s="97"/>
      <c r="G388" s="96"/>
      <c r="H388" s="96"/>
      <c r="I388" s="98"/>
      <c r="J388" s="98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spans="1:26" ht="15.75" customHeight="1" x14ac:dyDescent="0.3">
      <c r="A389" s="96"/>
      <c r="B389" s="96"/>
      <c r="C389" s="96"/>
      <c r="D389" s="96"/>
      <c r="E389" s="96"/>
      <c r="F389" s="97"/>
      <c r="G389" s="96"/>
      <c r="H389" s="96"/>
      <c r="I389" s="98"/>
      <c r="J389" s="98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spans="1:26" ht="15.75" customHeight="1" x14ac:dyDescent="0.3">
      <c r="A390" s="96"/>
      <c r="B390" s="96"/>
      <c r="C390" s="96"/>
      <c r="D390" s="96"/>
      <c r="E390" s="96"/>
      <c r="F390" s="97"/>
      <c r="G390" s="96"/>
      <c r="H390" s="96"/>
      <c r="I390" s="98"/>
      <c r="J390" s="98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spans="1:26" ht="15.75" customHeight="1" x14ac:dyDescent="0.3">
      <c r="A391" s="96"/>
      <c r="B391" s="96"/>
      <c r="C391" s="96"/>
      <c r="D391" s="96"/>
      <c r="E391" s="96"/>
      <c r="F391" s="97"/>
      <c r="G391" s="96"/>
      <c r="H391" s="96"/>
      <c r="I391" s="98"/>
      <c r="J391" s="98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spans="1:26" ht="15.75" customHeight="1" x14ac:dyDescent="0.3">
      <c r="A392" s="96"/>
      <c r="B392" s="96"/>
      <c r="C392" s="96"/>
      <c r="D392" s="96"/>
      <c r="E392" s="96"/>
      <c r="F392" s="97"/>
      <c r="G392" s="96"/>
      <c r="H392" s="96"/>
      <c r="I392" s="98"/>
      <c r="J392" s="98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spans="1:26" ht="15.75" customHeight="1" x14ac:dyDescent="0.3">
      <c r="A393" s="96"/>
      <c r="B393" s="96"/>
      <c r="C393" s="96"/>
      <c r="D393" s="96"/>
      <c r="E393" s="96"/>
      <c r="F393" s="97"/>
      <c r="G393" s="96"/>
      <c r="H393" s="96"/>
      <c r="I393" s="98"/>
      <c r="J393" s="98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spans="1:26" ht="15.75" customHeight="1" x14ac:dyDescent="0.3">
      <c r="A394" s="96"/>
      <c r="B394" s="96"/>
      <c r="C394" s="96"/>
      <c r="D394" s="96"/>
      <c r="E394" s="96"/>
      <c r="F394" s="97"/>
      <c r="G394" s="96"/>
      <c r="H394" s="96"/>
      <c r="I394" s="98"/>
      <c r="J394" s="98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spans="1:26" ht="15.75" customHeight="1" x14ac:dyDescent="0.3">
      <c r="A395" s="96"/>
      <c r="B395" s="96"/>
      <c r="C395" s="96"/>
      <c r="D395" s="96"/>
      <c r="E395" s="96"/>
      <c r="F395" s="97"/>
      <c r="G395" s="96"/>
      <c r="H395" s="96"/>
      <c r="I395" s="98"/>
      <c r="J395" s="98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spans="1:26" ht="15.75" customHeight="1" x14ac:dyDescent="0.3">
      <c r="A396" s="96"/>
      <c r="B396" s="96"/>
      <c r="C396" s="96"/>
      <c r="D396" s="96"/>
      <c r="E396" s="96"/>
      <c r="F396" s="97"/>
      <c r="G396" s="96"/>
      <c r="H396" s="96"/>
      <c r="I396" s="98"/>
      <c r="J396" s="98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spans="1:26" ht="15.75" customHeight="1" x14ac:dyDescent="0.3">
      <c r="A397" s="96"/>
      <c r="B397" s="96"/>
      <c r="C397" s="96"/>
      <c r="D397" s="96"/>
      <c r="E397" s="96"/>
      <c r="F397" s="97"/>
      <c r="G397" s="96"/>
      <c r="H397" s="96"/>
      <c r="I397" s="98"/>
      <c r="J397" s="98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spans="1:26" ht="15.75" customHeight="1" x14ac:dyDescent="0.3">
      <c r="A398" s="96"/>
      <c r="B398" s="96"/>
      <c r="C398" s="96"/>
      <c r="D398" s="96"/>
      <c r="E398" s="96"/>
      <c r="F398" s="97"/>
      <c r="G398" s="96"/>
      <c r="H398" s="96"/>
      <c r="I398" s="98"/>
      <c r="J398" s="98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spans="1:26" ht="15.75" customHeight="1" x14ac:dyDescent="0.3">
      <c r="A399" s="96"/>
      <c r="B399" s="96"/>
      <c r="C399" s="96"/>
      <c r="D399" s="96"/>
      <c r="E399" s="96"/>
      <c r="F399" s="97"/>
      <c r="G399" s="96"/>
      <c r="H399" s="96"/>
      <c r="I399" s="98"/>
      <c r="J399" s="98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spans="1:26" ht="15.75" customHeight="1" x14ac:dyDescent="0.3">
      <c r="A400" s="96"/>
      <c r="B400" s="96"/>
      <c r="C400" s="96"/>
      <c r="D400" s="96"/>
      <c r="E400" s="96"/>
      <c r="F400" s="97"/>
      <c r="G400" s="96"/>
      <c r="H400" s="96"/>
      <c r="I400" s="98"/>
      <c r="J400" s="98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spans="1:26" ht="15.75" customHeight="1" x14ac:dyDescent="0.3">
      <c r="A401" s="96"/>
      <c r="B401" s="96"/>
      <c r="C401" s="96"/>
      <c r="D401" s="96"/>
      <c r="E401" s="96"/>
      <c r="F401" s="97"/>
      <c r="G401" s="96"/>
      <c r="H401" s="96"/>
      <c r="I401" s="98"/>
      <c r="J401" s="98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spans="1:26" ht="15.75" customHeight="1" x14ac:dyDescent="0.3">
      <c r="A402" s="96"/>
      <c r="B402" s="96"/>
      <c r="C402" s="96"/>
      <c r="D402" s="96"/>
      <c r="E402" s="96"/>
      <c r="F402" s="97"/>
      <c r="G402" s="96"/>
      <c r="H402" s="96"/>
      <c r="I402" s="98"/>
      <c r="J402" s="98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spans="1:26" ht="15.75" customHeight="1" x14ac:dyDescent="0.3">
      <c r="A403" s="96"/>
      <c r="B403" s="96"/>
      <c r="C403" s="96"/>
      <c r="D403" s="96"/>
      <c r="E403" s="96"/>
      <c r="F403" s="97"/>
      <c r="G403" s="96"/>
      <c r="H403" s="96"/>
      <c r="I403" s="98"/>
      <c r="J403" s="98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spans="1:26" ht="15.75" customHeight="1" x14ac:dyDescent="0.3">
      <c r="A404" s="96"/>
      <c r="B404" s="96"/>
      <c r="C404" s="96"/>
      <c r="D404" s="96"/>
      <c r="E404" s="96"/>
      <c r="F404" s="97"/>
      <c r="G404" s="96"/>
      <c r="H404" s="96"/>
      <c r="I404" s="98"/>
      <c r="J404" s="98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spans="1:26" ht="15.75" customHeight="1" x14ac:dyDescent="0.3">
      <c r="A405" s="96"/>
      <c r="B405" s="96"/>
      <c r="C405" s="96"/>
      <c r="D405" s="96"/>
      <c r="E405" s="96"/>
      <c r="F405" s="97"/>
      <c r="G405" s="96"/>
      <c r="H405" s="96"/>
      <c r="I405" s="98"/>
      <c r="J405" s="98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spans="1:26" ht="15.75" customHeight="1" x14ac:dyDescent="0.3">
      <c r="A406" s="96"/>
      <c r="B406" s="96"/>
      <c r="C406" s="96"/>
      <c r="D406" s="96"/>
      <c r="E406" s="96"/>
      <c r="F406" s="97"/>
      <c r="G406" s="96"/>
      <c r="H406" s="96"/>
      <c r="I406" s="98"/>
      <c r="J406" s="98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spans="1:26" ht="15.75" customHeight="1" x14ac:dyDescent="0.3">
      <c r="A407" s="96"/>
      <c r="B407" s="96"/>
      <c r="C407" s="96"/>
      <c r="D407" s="96"/>
      <c r="E407" s="96"/>
      <c r="F407" s="97"/>
      <c r="G407" s="96"/>
      <c r="H407" s="96"/>
      <c r="I407" s="98"/>
      <c r="J407" s="98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spans="1:26" ht="15.75" customHeight="1" x14ac:dyDescent="0.3">
      <c r="A408" s="96"/>
      <c r="B408" s="96"/>
      <c r="C408" s="96"/>
      <c r="D408" s="96"/>
      <c r="E408" s="96"/>
      <c r="F408" s="97"/>
      <c r="G408" s="96"/>
      <c r="H408" s="96"/>
      <c r="I408" s="98"/>
      <c r="J408" s="98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spans="1:26" ht="15.75" customHeight="1" x14ac:dyDescent="0.3">
      <c r="A409" s="96"/>
      <c r="B409" s="96"/>
      <c r="C409" s="96"/>
      <c r="D409" s="96"/>
      <c r="E409" s="96"/>
      <c r="F409" s="97"/>
      <c r="G409" s="96"/>
      <c r="H409" s="96"/>
      <c r="I409" s="98"/>
      <c r="J409" s="98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spans="1:26" ht="15.75" customHeight="1" x14ac:dyDescent="0.3">
      <c r="A410" s="96"/>
      <c r="B410" s="96"/>
      <c r="C410" s="96"/>
      <c r="D410" s="96"/>
      <c r="E410" s="96"/>
      <c r="F410" s="97"/>
      <c r="G410" s="96"/>
      <c r="H410" s="96"/>
      <c r="I410" s="98"/>
      <c r="J410" s="98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spans="1:26" ht="15.75" customHeight="1" x14ac:dyDescent="0.3">
      <c r="A411" s="96"/>
      <c r="B411" s="96"/>
      <c r="C411" s="96"/>
      <c r="D411" s="96"/>
      <c r="E411" s="96"/>
      <c r="F411" s="97"/>
      <c r="G411" s="96"/>
      <c r="H411" s="96"/>
      <c r="I411" s="98"/>
      <c r="J411" s="98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spans="1:26" ht="15.75" customHeight="1" x14ac:dyDescent="0.3">
      <c r="A412" s="96"/>
      <c r="B412" s="96"/>
      <c r="C412" s="96"/>
      <c r="D412" s="96"/>
      <c r="E412" s="96"/>
      <c r="F412" s="97"/>
      <c r="G412" s="96"/>
      <c r="H412" s="96"/>
      <c r="I412" s="98"/>
      <c r="J412" s="98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spans="1:26" ht="15.75" customHeight="1" x14ac:dyDescent="0.3">
      <c r="A413" s="96"/>
      <c r="B413" s="96"/>
      <c r="C413" s="96"/>
      <c r="D413" s="96"/>
      <c r="E413" s="96"/>
      <c r="F413" s="97"/>
      <c r="G413" s="96"/>
      <c r="H413" s="96"/>
      <c r="I413" s="98"/>
      <c r="J413" s="98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spans="1:26" ht="15.75" customHeight="1" x14ac:dyDescent="0.3">
      <c r="A414" s="96"/>
      <c r="B414" s="96"/>
      <c r="C414" s="96"/>
      <c r="D414" s="96"/>
      <c r="E414" s="96"/>
      <c r="F414" s="97"/>
      <c r="G414" s="96"/>
      <c r="H414" s="96"/>
      <c r="I414" s="98"/>
      <c r="J414" s="98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spans="1:26" ht="15.75" customHeight="1" x14ac:dyDescent="0.3">
      <c r="A415" s="96"/>
      <c r="B415" s="96"/>
      <c r="C415" s="96"/>
      <c r="D415" s="96"/>
      <c r="E415" s="96"/>
      <c r="F415" s="97"/>
      <c r="G415" s="96"/>
      <c r="H415" s="96"/>
      <c r="I415" s="98"/>
      <c r="J415" s="98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spans="1:26" ht="15.75" customHeight="1" x14ac:dyDescent="0.3">
      <c r="A416" s="96"/>
      <c r="B416" s="96"/>
      <c r="C416" s="96"/>
      <c r="D416" s="96"/>
      <c r="E416" s="96"/>
      <c r="F416" s="97"/>
      <c r="G416" s="96"/>
      <c r="H416" s="96"/>
      <c r="I416" s="98"/>
      <c r="J416" s="98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spans="1:26" ht="15.75" customHeight="1" x14ac:dyDescent="0.3">
      <c r="A417" s="96"/>
      <c r="B417" s="96"/>
      <c r="C417" s="96"/>
      <c r="D417" s="96"/>
      <c r="E417" s="96"/>
      <c r="F417" s="97"/>
      <c r="G417" s="96"/>
      <c r="H417" s="96"/>
      <c r="I417" s="98"/>
      <c r="J417" s="98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spans="1:26" ht="15.75" customHeight="1" x14ac:dyDescent="0.3">
      <c r="A418" s="96"/>
      <c r="B418" s="96"/>
      <c r="C418" s="96"/>
      <c r="D418" s="96"/>
      <c r="E418" s="96"/>
      <c r="F418" s="97"/>
      <c r="G418" s="96"/>
      <c r="H418" s="96"/>
      <c r="I418" s="98"/>
      <c r="J418" s="98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spans="1:26" ht="15.75" customHeight="1" x14ac:dyDescent="0.3">
      <c r="A419" s="96"/>
      <c r="B419" s="96"/>
      <c r="C419" s="96"/>
      <c r="D419" s="96"/>
      <c r="E419" s="96"/>
      <c r="F419" s="97"/>
      <c r="G419" s="96"/>
      <c r="H419" s="96"/>
      <c r="I419" s="98"/>
      <c r="J419" s="98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spans="1:26" ht="15.75" customHeight="1" x14ac:dyDescent="0.3">
      <c r="A420" s="96"/>
      <c r="B420" s="96"/>
      <c r="C420" s="96"/>
      <c r="D420" s="96"/>
      <c r="E420" s="96"/>
      <c r="F420" s="97"/>
      <c r="G420" s="96"/>
      <c r="H420" s="96"/>
      <c r="I420" s="98"/>
      <c r="J420" s="98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spans="1:26" ht="15.75" customHeight="1" x14ac:dyDescent="0.3">
      <c r="A421" s="96"/>
      <c r="B421" s="96"/>
      <c r="C421" s="96"/>
      <c r="D421" s="96"/>
      <c r="E421" s="96"/>
      <c r="F421" s="97"/>
      <c r="G421" s="96"/>
      <c r="H421" s="96"/>
      <c r="I421" s="98"/>
      <c r="J421" s="98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spans="1:26" ht="15.75" customHeight="1" x14ac:dyDescent="0.3">
      <c r="A422" s="96"/>
      <c r="B422" s="96"/>
      <c r="C422" s="96"/>
      <c r="D422" s="96"/>
      <c r="E422" s="96"/>
      <c r="F422" s="97"/>
      <c r="G422" s="96"/>
      <c r="H422" s="96"/>
      <c r="I422" s="98"/>
      <c r="J422" s="98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spans="1:26" ht="15.75" customHeight="1" x14ac:dyDescent="0.3">
      <c r="A423" s="96"/>
      <c r="B423" s="96"/>
      <c r="C423" s="96"/>
      <c r="D423" s="96"/>
      <c r="E423" s="96"/>
      <c r="F423" s="97"/>
      <c r="G423" s="96"/>
      <c r="H423" s="96"/>
      <c r="I423" s="98"/>
      <c r="J423" s="98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spans="1:26" ht="15.75" customHeight="1" x14ac:dyDescent="0.3">
      <c r="A424" s="96"/>
      <c r="B424" s="96"/>
      <c r="C424" s="96"/>
      <c r="D424" s="96"/>
      <c r="E424" s="96"/>
      <c r="F424" s="97"/>
      <c r="G424" s="96"/>
      <c r="H424" s="96"/>
      <c r="I424" s="98"/>
      <c r="J424" s="98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spans="1:26" ht="15.75" customHeight="1" x14ac:dyDescent="0.3">
      <c r="A425" s="96"/>
      <c r="B425" s="96"/>
      <c r="C425" s="96"/>
      <c r="D425" s="96"/>
      <c r="E425" s="96"/>
      <c r="F425" s="97"/>
      <c r="G425" s="96"/>
      <c r="H425" s="96"/>
      <c r="I425" s="98"/>
      <c r="J425" s="98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spans="1:26" ht="15.75" customHeight="1" x14ac:dyDescent="0.3">
      <c r="A426" s="96"/>
      <c r="B426" s="96"/>
      <c r="C426" s="96"/>
      <c r="D426" s="96"/>
      <c r="E426" s="96"/>
      <c r="F426" s="97"/>
      <c r="G426" s="96"/>
      <c r="H426" s="96"/>
      <c r="I426" s="98"/>
      <c r="J426" s="98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spans="1:26" ht="15.75" customHeight="1" x14ac:dyDescent="0.3">
      <c r="A427" s="96"/>
      <c r="B427" s="96"/>
      <c r="C427" s="96"/>
      <c r="D427" s="96"/>
      <c r="E427" s="96"/>
      <c r="F427" s="97"/>
      <c r="G427" s="96"/>
      <c r="H427" s="96"/>
      <c r="I427" s="98"/>
      <c r="J427" s="98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spans="1:26" ht="15.75" customHeight="1" x14ac:dyDescent="0.3">
      <c r="A428" s="96"/>
      <c r="B428" s="96"/>
      <c r="C428" s="96"/>
      <c r="D428" s="96"/>
      <c r="E428" s="96"/>
      <c r="F428" s="97"/>
      <c r="G428" s="96"/>
      <c r="H428" s="96"/>
      <c r="I428" s="98"/>
      <c r="J428" s="98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spans="1:26" ht="15.75" customHeight="1" x14ac:dyDescent="0.3">
      <c r="A429" s="96"/>
      <c r="B429" s="96"/>
      <c r="C429" s="96"/>
      <c r="D429" s="96"/>
      <c r="E429" s="96"/>
      <c r="F429" s="97"/>
      <c r="G429" s="96"/>
      <c r="H429" s="96"/>
      <c r="I429" s="98"/>
      <c r="J429" s="98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spans="1:26" ht="15.75" customHeight="1" x14ac:dyDescent="0.3">
      <c r="A430" s="96"/>
      <c r="B430" s="96"/>
      <c r="C430" s="96"/>
      <c r="D430" s="96"/>
      <c r="E430" s="96"/>
      <c r="F430" s="97"/>
      <c r="G430" s="96"/>
      <c r="H430" s="96"/>
      <c r="I430" s="98"/>
      <c r="J430" s="98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spans="1:26" ht="15.75" customHeight="1" x14ac:dyDescent="0.3">
      <c r="A431" s="96"/>
      <c r="B431" s="96"/>
      <c r="C431" s="96"/>
      <c r="D431" s="96"/>
      <c r="E431" s="96"/>
      <c r="F431" s="97"/>
      <c r="G431" s="96"/>
      <c r="H431" s="96"/>
      <c r="I431" s="98"/>
      <c r="J431" s="98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spans="1:26" ht="15.75" customHeight="1" x14ac:dyDescent="0.3">
      <c r="A432" s="96"/>
      <c r="B432" s="96"/>
      <c r="C432" s="96"/>
      <c r="D432" s="96"/>
      <c r="E432" s="96"/>
      <c r="F432" s="97"/>
      <c r="G432" s="96"/>
      <c r="H432" s="96"/>
      <c r="I432" s="98"/>
      <c r="J432" s="98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spans="1:26" ht="15.75" customHeight="1" x14ac:dyDescent="0.3">
      <c r="A433" s="96"/>
      <c r="B433" s="96"/>
      <c r="C433" s="96"/>
      <c r="D433" s="96"/>
      <c r="E433" s="96"/>
      <c r="F433" s="97"/>
      <c r="G433" s="96"/>
      <c r="H433" s="96"/>
      <c r="I433" s="98"/>
      <c r="J433" s="98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spans="1:26" ht="15.75" customHeight="1" x14ac:dyDescent="0.3">
      <c r="A434" s="96"/>
      <c r="B434" s="96"/>
      <c r="C434" s="96"/>
      <c r="D434" s="96"/>
      <c r="E434" s="96"/>
      <c r="F434" s="97"/>
      <c r="G434" s="96"/>
      <c r="H434" s="96"/>
      <c r="I434" s="98"/>
      <c r="J434" s="98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spans="1:26" ht="15.75" customHeight="1" x14ac:dyDescent="0.3">
      <c r="A435" s="96"/>
      <c r="B435" s="96"/>
      <c r="C435" s="96"/>
      <c r="D435" s="96"/>
      <c r="E435" s="96"/>
      <c r="F435" s="97"/>
      <c r="G435" s="96"/>
      <c r="H435" s="96"/>
      <c r="I435" s="98"/>
      <c r="J435" s="98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spans="1:26" ht="15.75" customHeight="1" x14ac:dyDescent="0.3">
      <c r="A436" s="96"/>
      <c r="B436" s="96"/>
      <c r="C436" s="96"/>
      <c r="D436" s="96"/>
      <c r="E436" s="96"/>
      <c r="F436" s="97"/>
      <c r="G436" s="96"/>
      <c r="H436" s="96"/>
      <c r="I436" s="98"/>
      <c r="J436" s="98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spans="1:26" ht="15.75" customHeight="1" x14ac:dyDescent="0.3">
      <c r="A437" s="96"/>
      <c r="B437" s="96"/>
      <c r="C437" s="96"/>
      <c r="D437" s="96"/>
      <c r="E437" s="96"/>
      <c r="F437" s="97"/>
      <c r="G437" s="96"/>
      <c r="H437" s="96"/>
      <c r="I437" s="98"/>
      <c r="J437" s="98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spans="1:26" ht="15.75" customHeight="1" x14ac:dyDescent="0.3">
      <c r="A438" s="96"/>
      <c r="B438" s="96"/>
      <c r="C438" s="96"/>
      <c r="D438" s="96"/>
      <c r="E438" s="96"/>
      <c r="F438" s="97"/>
      <c r="G438" s="96"/>
      <c r="H438" s="96"/>
      <c r="I438" s="98"/>
      <c r="J438" s="98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spans="1:26" ht="15.75" customHeight="1" x14ac:dyDescent="0.3">
      <c r="A439" s="96"/>
      <c r="B439" s="96"/>
      <c r="C439" s="96"/>
      <c r="D439" s="96"/>
      <c r="E439" s="96"/>
      <c r="F439" s="97"/>
      <c r="G439" s="96"/>
      <c r="H439" s="96"/>
      <c r="I439" s="98"/>
      <c r="J439" s="98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spans="1:26" ht="15.75" customHeight="1" x14ac:dyDescent="0.3">
      <c r="A440" s="96"/>
      <c r="B440" s="96"/>
      <c r="C440" s="96"/>
      <c r="D440" s="96"/>
      <c r="E440" s="96"/>
      <c r="F440" s="97"/>
      <c r="G440" s="96"/>
      <c r="H440" s="96"/>
      <c r="I440" s="98"/>
      <c r="J440" s="98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spans="1:26" ht="15.75" customHeight="1" x14ac:dyDescent="0.3">
      <c r="A441" s="96"/>
      <c r="B441" s="96"/>
      <c r="C441" s="96"/>
      <c r="D441" s="96"/>
      <c r="E441" s="96"/>
      <c r="F441" s="97"/>
      <c r="G441" s="96"/>
      <c r="H441" s="96"/>
      <c r="I441" s="98"/>
      <c r="J441" s="98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spans="1:26" ht="15.75" customHeight="1" x14ac:dyDescent="0.3">
      <c r="A442" s="96"/>
      <c r="B442" s="96"/>
      <c r="C442" s="96"/>
      <c r="D442" s="96"/>
      <c r="E442" s="96"/>
      <c r="F442" s="97"/>
      <c r="G442" s="96"/>
      <c r="H442" s="96"/>
      <c r="I442" s="98"/>
      <c r="J442" s="98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spans="1:26" ht="15.75" customHeight="1" x14ac:dyDescent="0.3">
      <c r="A443" s="96"/>
      <c r="B443" s="96"/>
      <c r="C443" s="96"/>
      <c r="D443" s="96"/>
      <c r="E443" s="96"/>
      <c r="F443" s="97"/>
      <c r="G443" s="96"/>
      <c r="H443" s="96"/>
      <c r="I443" s="98"/>
      <c r="J443" s="98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spans="1:26" ht="15.75" customHeight="1" x14ac:dyDescent="0.3">
      <c r="A444" s="96"/>
      <c r="B444" s="96"/>
      <c r="C444" s="96"/>
      <c r="D444" s="96"/>
      <c r="E444" s="96"/>
      <c r="F444" s="97"/>
      <c r="G444" s="96"/>
      <c r="H444" s="96"/>
      <c r="I444" s="98"/>
      <c r="J444" s="98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spans="1:26" ht="15.75" customHeight="1" x14ac:dyDescent="0.3">
      <c r="A445" s="96"/>
      <c r="B445" s="96"/>
      <c r="C445" s="96"/>
      <c r="D445" s="96"/>
      <c r="E445" s="96"/>
      <c r="F445" s="97"/>
      <c r="G445" s="96"/>
      <c r="H445" s="96"/>
      <c r="I445" s="98"/>
      <c r="J445" s="98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spans="1:26" ht="15.75" customHeight="1" x14ac:dyDescent="0.3">
      <c r="A446" s="96"/>
      <c r="B446" s="96"/>
      <c r="C446" s="96"/>
      <c r="D446" s="96"/>
      <c r="E446" s="96"/>
      <c r="F446" s="97"/>
      <c r="G446" s="96"/>
      <c r="H446" s="96"/>
      <c r="I446" s="98"/>
      <c r="J446" s="98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spans="1:26" ht="15.75" customHeight="1" x14ac:dyDescent="0.3">
      <c r="A447" s="96"/>
      <c r="B447" s="96"/>
      <c r="C447" s="96"/>
      <c r="D447" s="96"/>
      <c r="E447" s="96"/>
      <c r="F447" s="97"/>
      <c r="G447" s="96"/>
      <c r="H447" s="96"/>
      <c r="I447" s="98"/>
      <c r="J447" s="98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spans="1:26" ht="15.75" customHeight="1" x14ac:dyDescent="0.3">
      <c r="A448" s="96"/>
      <c r="B448" s="96"/>
      <c r="C448" s="96"/>
      <c r="D448" s="96"/>
      <c r="E448" s="96"/>
      <c r="F448" s="97"/>
      <c r="G448" s="96"/>
      <c r="H448" s="96"/>
      <c r="I448" s="98"/>
      <c r="J448" s="98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spans="1:26" ht="15.75" customHeight="1" x14ac:dyDescent="0.3">
      <c r="A449" s="96"/>
      <c r="B449" s="96"/>
      <c r="C449" s="96"/>
      <c r="D449" s="96"/>
      <c r="E449" s="96"/>
      <c r="F449" s="97"/>
      <c r="G449" s="96"/>
      <c r="H449" s="96"/>
      <c r="I449" s="98"/>
      <c r="J449" s="98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spans="1:26" ht="15.75" customHeight="1" x14ac:dyDescent="0.3">
      <c r="A450" s="96"/>
      <c r="B450" s="96"/>
      <c r="C450" s="96"/>
      <c r="D450" s="96"/>
      <c r="E450" s="96"/>
      <c r="F450" s="97"/>
      <c r="G450" s="96"/>
      <c r="H450" s="96"/>
      <c r="I450" s="98"/>
      <c r="J450" s="98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spans="1:26" ht="15.75" customHeight="1" x14ac:dyDescent="0.3">
      <c r="A451" s="96"/>
      <c r="B451" s="96"/>
      <c r="C451" s="96"/>
      <c r="D451" s="96"/>
      <c r="E451" s="96"/>
      <c r="F451" s="97"/>
      <c r="G451" s="96"/>
      <c r="H451" s="96"/>
      <c r="I451" s="98"/>
      <c r="J451" s="98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spans="1:26" ht="15.75" customHeight="1" x14ac:dyDescent="0.3">
      <c r="A452" s="96"/>
      <c r="B452" s="96"/>
      <c r="C452" s="96"/>
      <c r="D452" s="96"/>
      <c r="E452" s="96"/>
      <c r="F452" s="97"/>
      <c r="G452" s="96"/>
      <c r="H452" s="96"/>
      <c r="I452" s="98"/>
      <c r="J452" s="98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spans="1:26" ht="15.75" customHeight="1" x14ac:dyDescent="0.3">
      <c r="A453" s="96"/>
      <c r="B453" s="96"/>
      <c r="C453" s="96"/>
      <c r="D453" s="96"/>
      <c r="E453" s="96"/>
      <c r="F453" s="97"/>
      <c r="G453" s="96"/>
      <c r="H453" s="96"/>
      <c r="I453" s="98"/>
      <c r="J453" s="98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spans="1:26" ht="15.75" customHeight="1" x14ac:dyDescent="0.3">
      <c r="A454" s="96"/>
      <c r="B454" s="96"/>
      <c r="C454" s="96"/>
      <c r="D454" s="96"/>
      <c r="E454" s="96"/>
      <c r="F454" s="97"/>
      <c r="G454" s="96"/>
      <c r="H454" s="96"/>
      <c r="I454" s="98"/>
      <c r="J454" s="98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spans="1:26" ht="15.75" customHeight="1" x14ac:dyDescent="0.3">
      <c r="A455" s="96"/>
      <c r="B455" s="96"/>
      <c r="C455" s="96"/>
      <c r="D455" s="96"/>
      <c r="E455" s="96"/>
      <c r="F455" s="97"/>
      <c r="G455" s="96"/>
      <c r="H455" s="96"/>
      <c r="I455" s="98"/>
      <c r="J455" s="98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spans="1:26" ht="15.75" customHeight="1" x14ac:dyDescent="0.3">
      <c r="A456" s="96"/>
      <c r="B456" s="96"/>
      <c r="C456" s="96"/>
      <c r="D456" s="96"/>
      <c r="E456" s="96"/>
      <c r="F456" s="97"/>
      <c r="G456" s="96"/>
      <c r="H456" s="96"/>
      <c r="I456" s="98"/>
      <c r="J456" s="98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spans="1:26" ht="15.75" customHeight="1" x14ac:dyDescent="0.3">
      <c r="A457" s="96"/>
      <c r="B457" s="96"/>
      <c r="C457" s="96"/>
      <c r="D457" s="96"/>
      <c r="E457" s="96"/>
      <c r="F457" s="97"/>
      <c r="G457" s="96"/>
      <c r="H457" s="96"/>
      <c r="I457" s="98"/>
      <c r="J457" s="98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spans="1:26" ht="15.75" customHeight="1" x14ac:dyDescent="0.3">
      <c r="A458" s="96"/>
      <c r="B458" s="96"/>
      <c r="C458" s="96"/>
      <c r="D458" s="96"/>
      <c r="E458" s="96"/>
      <c r="F458" s="97"/>
      <c r="G458" s="96"/>
      <c r="H458" s="96"/>
      <c r="I458" s="98"/>
      <c r="J458" s="98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spans="1:26" ht="15.75" customHeight="1" x14ac:dyDescent="0.3">
      <c r="A459" s="96"/>
      <c r="B459" s="96"/>
      <c r="C459" s="96"/>
      <c r="D459" s="96"/>
      <c r="E459" s="96"/>
      <c r="F459" s="97"/>
      <c r="G459" s="96"/>
      <c r="H459" s="96"/>
      <c r="I459" s="98"/>
      <c r="J459" s="98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spans="1:26" ht="15.75" customHeight="1" x14ac:dyDescent="0.3">
      <c r="A460" s="96"/>
      <c r="B460" s="96"/>
      <c r="C460" s="96"/>
      <c r="D460" s="96"/>
      <c r="E460" s="96"/>
      <c r="F460" s="97"/>
      <c r="G460" s="96"/>
      <c r="H460" s="96"/>
      <c r="I460" s="98"/>
      <c r="J460" s="98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spans="1:26" ht="15.75" customHeight="1" x14ac:dyDescent="0.3">
      <c r="A461" s="96"/>
      <c r="B461" s="96"/>
      <c r="C461" s="96"/>
      <c r="D461" s="96"/>
      <c r="E461" s="96"/>
      <c r="F461" s="97"/>
      <c r="G461" s="96"/>
      <c r="H461" s="96"/>
      <c r="I461" s="98"/>
      <c r="J461" s="98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spans="1:26" ht="15.75" customHeight="1" x14ac:dyDescent="0.3">
      <c r="A462" s="96"/>
      <c r="B462" s="96"/>
      <c r="C462" s="96"/>
      <c r="D462" s="96"/>
      <c r="E462" s="96"/>
      <c r="F462" s="97"/>
      <c r="G462" s="96"/>
      <c r="H462" s="96"/>
      <c r="I462" s="98"/>
      <c r="J462" s="98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spans="1:26" ht="15.75" customHeight="1" x14ac:dyDescent="0.3">
      <c r="A463" s="96"/>
      <c r="B463" s="96"/>
      <c r="C463" s="96"/>
      <c r="D463" s="96"/>
      <c r="E463" s="96"/>
      <c r="F463" s="97"/>
      <c r="G463" s="96"/>
      <c r="H463" s="96"/>
      <c r="I463" s="98"/>
      <c r="J463" s="98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spans="1:26" ht="15.75" customHeight="1" x14ac:dyDescent="0.3">
      <c r="A464" s="96"/>
      <c r="B464" s="96"/>
      <c r="C464" s="96"/>
      <c r="D464" s="96"/>
      <c r="E464" s="96"/>
      <c r="F464" s="97"/>
      <c r="G464" s="96"/>
      <c r="H464" s="96"/>
      <c r="I464" s="98"/>
      <c r="J464" s="98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spans="1:26" ht="15.75" customHeight="1" x14ac:dyDescent="0.3">
      <c r="A465" s="96"/>
      <c r="B465" s="96"/>
      <c r="C465" s="96"/>
      <c r="D465" s="96"/>
      <c r="E465" s="96"/>
      <c r="F465" s="97"/>
      <c r="G465" s="96"/>
      <c r="H465" s="96"/>
      <c r="I465" s="98"/>
      <c r="J465" s="98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spans="1:26" ht="15.75" customHeight="1" x14ac:dyDescent="0.3">
      <c r="A466" s="96"/>
      <c r="B466" s="96"/>
      <c r="C466" s="96"/>
      <c r="D466" s="96"/>
      <c r="E466" s="96"/>
      <c r="F466" s="97"/>
      <c r="G466" s="96"/>
      <c r="H466" s="96"/>
      <c r="I466" s="98"/>
      <c r="J466" s="98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spans="1:26" ht="15.75" customHeight="1" x14ac:dyDescent="0.3">
      <c r="A467" s="96"/>
      <c r="B467" s="96"/>
      <c r="C467" s="96"/>
      <c r="D467" s="96"/>
      <c r="E467" s="96"/>
      <c r="F467" s="97"/>
      <c r="G467" s="96"/>
      <c r="H467" s="96"/>
      <c r="I467" s="98"/>
      <c r="J467" s="98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spans="1:26" ht="15.75" customHeight="1" x14ac:dyDescent="0.3">
      <c r="A468" s="96"/>
      <c r="B468" s="96"/>
      <c r="C468" s="96"/>
      <c r="D468" s="96"/>
      <c r="E468" s="96"/>
      <c r="F468" s="97"/>
      <c r="G468" s="96"/>
      <c r="H468" s="96"/>
      <c r="I468" s="98"/>
      <c r="J468" s="98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spans="1:26" ht="15.75" customHeight="1" x14ac:dyDescent="0.3">
      <c r="A469" s="96"/>
      <c r="B469" s="96"/>
      <c r="C469" s="96"/>
      <c r="D469" s="96"/>
      <c r="E469" s="96"/>
      <c r="F469" s="97"/>
      <c r="G469" s="96"/>
      <c r="H469" s="96"/>
      <c r="I469" s="98"/>
      <c r="J469" s="98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spans="1:26" ht="15.75" customHeight="1" x14ac:dyDescent="0.3">
      <c r="A470" s="96"/>
      <c r="B470" s="96"/>
      <c r="C470" s="96"/>
      <c r="D470" s="96"/>
      <c r="E470" s="96"/>
      <c r="F470" s="97"/>
      <c r="G470" s="96"/>
      <c r="H470" s="96"/>
      <c r="I470" s="98"/>
      <c r="J470" s="98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spans="1:26" ht="15.75" customHeight="1" x14ac:dyDescent="0.3">
      <c r="A471" s="96"/>
      <c r="B471" s="96"/>
      <c r="C471" s="96"/>
      <c r="D471" s="96"/>
      <c r="E471" s="96"/>
      <c r="F471" s="97"/>
      <c r="G471" s="96"/>
      <c r="H471" s="96"/>
      <c r="I471" s="98"/>
      <c r="J471" s="98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spans="1:26" ht="15.75" customHeight="1" x14ac:dyDescent="0.3">
      <c r="A472" s="96"/>
      <c r="B472" s="96"/>
      <c r="C472" s="96"/>
      <c r="D472" s="96"/>
      <c r="E472" s="96"/>
      <c r="F472" s="97"/>
      <c r="G472" s="96"/>
      <c r="H472" s="96"/>
      <c r="I472" s="98"/>
      <c r="J472" s="98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spans="1:26" ht="15.75" customHeight="1" x14ac:dyDescent="0.3">
      <c r="A473" s="96"/>
      <c r="B473" s="96"/>
      <c r="C473" s="96"/>
      <c r="D473" s="96"/>
      <c r="E473" s="96"/>
      <c r="F473" s="97"/>
      <c r="G473" s="96"/>
      <c r="H473" s="96"/>
      <c r="I473" s="98"/>
      <c r="J473" s="98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spans="1:26" ht="15.75" customHeight="1" x14ac:dyDescent="0.3">
      <c r="A474" s="96"/>
      <c r="B474" s="96"/>
      <c r="C474" s="96"/>
      <c r="D474" s="96"/>
      <c r="E474" s="96"/>
      <c r="F474" s="97"/>
      <c r="G474" s="96"/>
      <c r="H474" s="96"/>
      <c r="I474" s="98"/>
      <c r="J474" s="98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spans="1:26" ht="15.75" customHeight="1" x14ac:dyDescent="0.3">
      <c r="A475" s="96"/>
      <c r="B475" s="96"/>
      <c r="C475" s="96"/>
      <c r="D475" s="96"/>
      <c r="E475" s="96"/>
      <c r="F475" s="97"/>
      <c r="G475" s="96"/>
      <c r="H475" s="96"/>
      <c r="I475" s="98"/>
      <c r="J475" s="98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spans="1:26" ht="15.75" customHeight="1" x14ac:dyDescent="0.3">
      <c r="A476" s="96"/>
      <c r="B476" s="96"/>
      <c r="C476" s="96"/>
      <c r="D476" s="96"/>
      <c r="E476" s="96"/>
      <c r="F476" s="97"/>
      <c r="G476" s="96"/>
      <c r="H476" s="96"/>
      <c r="I476" s="98"/>
      <c r="J476" s="98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spans="1:26" ht="15.75" customHeight="1" x14ac:dyDescent="0.3">
      <c r="A477" s="96"/>
      <c r="B477" s="96"/>
      <c r="C477" s="96"/>
      <c r="D477" s="96"/>
      <c r="E477" s="96"/>
      <c r="F477" s="97"/>
      <c r="G477" s="96"/>
      <c r="H477" s="96"/>
      <c r="I477" s="98"/>
      <c r="J477" s="98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spans="1:26" ht="15.75" customHeight="1" x14ac:dyDescent="0.3">
      <c r="A478" s="96"/>
      <c r="B478" s="96"/>
      <c r="C478" s="96"/>
      <c r="D478" s="96"/>
      <c r="E478" s="96"/>
      <c r="F478" s="97"/>
      <c r="G478" s="96"/>
      <c r="H478" s="96"/>
      <c r="I478" s="98"/>
      <c r="J478" s="98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spans="1:26" ht="15.75" customHeight="1" x14ac:dyDescent="0.3">
      <c r="A479" s="96"/>
      <c r="B479" s="96"/>
      <c r="C479" s="96"/>
      <c r="D479" s="96"/>
      <c r="E479" s="96"/>
      <c r="F479" s="97"/>
      <c r="G479" s="96"/>
      <c r="H479" s="96"/>
      <c r="I479" s="98"/>
      <c r="J479" s="98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spans="1:26" ht="15.75" customHeight="1" x14ac:dyDescent="0.3">
      <c r="A480" s="96"/>
      <c r="B480" s="96"/>
      <c r="C480" s="96"/>
      <c r="D480" s="96"/>
      <c r="E480" s="96"/>
      <c r="F480" s="97"/>
      <c r="G480" s="96"/>
      <c r="H480" s="96"/>
      <c r="I480" s="98"/>
      <c r="J480" s="98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spans="1:26" ht="15.75" customHeight="1" x14ac:dyDescent="0.3">
      <c r="A481" s="96"/>
      <c r="B481" s="96"/>
      <c r="C481" s="96"/>
      <c r="D481" s="96"/>
      <c r="E481" s="96"/>
      <c r="F481" s="97"/>
      <c r="G481" s="96"/>
      <c r="H481" s="96"/>
      <c r="I481" s="98"/>
      <c r="J481" s="98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spans="1:26" ht="15.75" customHeight="1" x14ac:dyDescent="0.3">
      <c r="A482" s="96"/>
      <c r="B482" s="96"/>
      <c r="C482" s="96"/>
      <c r="D482" s="96"/>
      <c r="E482" s="96"/>
      <c r="F482" s="97"/>
      <c r="G482" s="96"/>
      <c r="H482" s="96"/>
      <c r="I482" s="98"/>
      <c r="J482" s="98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spans="1:26" ht="15.75" customHeight="1" x14ac:dyDescent="0.3">
      <c r="A483" s="96"/>
      <c r="B483" s="96"/>
      <c r="C483" s="96"/>
      <c r="D483" s="96"/>
      <c r="E483" s="96"/>
      <c r="F483" s="97"/>
      <c r="G483" s="96"/>
      <c r="H483" s="96"/>
      <c r="I483" s="98"/>
      <c r="J483" s="98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spans="1:26" ht="15.75" customHeight="1" x14ac:dyDescent="0.3">
      <c r="A484" s="96"/>
      <c r="B484" s="96"/>
      <c r="C484" s="96"/>
      <c r="D484" s="96"/>
      <c r="E484" s="96"/>
      <c r="F484" s="97"/>
      <c r="G484" s="96"/>
      <c r="H484" s="96"/>
      <c r="I484" s="98"/>
      <c r="J484" s="98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spans="1:26" ht="15.75" customHeight="1" x14ac:dyDescent="0.3">
      <c r="A485" s="96"/>
      <c r="B485" s="96"/>
      <c r="C485" s="96"/>
      <c r="D485" s="96"/>
      <c r="E485" s="96"/>
      <c r="F485" s="97"/>
      <c r="G485" s="96"/>
      <c r="H485" s="96"/>
      <c r="I485" s="98"/>
      <c r="J485" s="98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spans="1:26" ht="15.75" customHeight="1" x14ac:dyDescent="0.3">
      <c r="A486" s="96"/>
      <c r="B486" s="96"/>
      <c r="C486" s="96"/>
      <c r="D486" s="96"/>
      <c r="E486" s="96"/>
      <c r="F486" s="97"/>
      <c r="G486" s="96"/>
      <c r="H486" s="96"/>
      <c r="I486" s="98"/>
      <c r="J486" s="98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spans="1:26" ht="15.75" customHeight="1" x14ac:dyDescent="0.3">
      <c r="A487" s="96"/>
      <c r="B487" s="96"/>
      <c r="C487" s="96"/>
      <c r="D487" s="96"/>
      <c r="E487" s="96"/>
      <c r="F487" s="97"/>
      <c r="G487" s="96"/>
      <c r="H487" s="96"/>
      <c r="I487" s="98"/>
      <c r="J487" s="98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spans="1:26" ht="15.75" customHeight="1" x14ac:dyDescent="0.3">
      <c r="A488" s="96"/>
      <c r="B488" s="96"/>
      <c r="C488" s="96"/>
      <c r="D488" s="96"/>
      <c r="E488" s="96"/>
      <c r="F488" s="97"/>
      <c r="G488" s="96"/>
      <c r="H488" s="96"/>
      <c r="I488" s="98"/>
      <c r="J488" s="98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spans="1:26" ht="15.75" customHeight="1" x14ac:dyDescent="0.3">
      <c r="A489" s="96"/>
      <c r="B489" s="96"/>
      <c r="C489" s="96"/>
      <c r="D489" s="96"/>
      <c r="E489" s="96"/>
      <c r="F489" s="97"/>
      <c r="G489" s="96"/>
      <c r="H489" s="96"/>
      <c r="I489" s="98"/>
      <c r="J489" s="98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spans="1:26" ht="15.75" customHeight="1" x14ac:dyDescent="0.3">
      <c r="A490" s="96"/>
      <c r="B490" s="96"/>
      <c r="C490" s="96"/>
      <c r="D490" s="96"/>
      <c r="E490" s="96"/>
      <c r="F490" s="97"/>
      <c r="G490" s="96"/>
      <c r="H490" s="96"/>
      <c r="I490" s="98"/>
      <c r="J490" s="98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spans="1:26" ht="15.75" customHeight="1" x14ac:dyDescent="0.3">
      <c r="A491" s="96"/>
      <c r="B491" s="96"/>
      <c r="C491" s="96"/>
      <c r="D491" s="96"/>
      <c r="E491" s="96"/>
      <c r="F491" s="97"/>
      <c r="G491" s="96"/>
      <c r="H491" s="96"/>
      <c r="I491" s="98"/>
      <c r="J491" s="98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spans="1:26" ht="15.75" customHeight="1" x14ac:dyDescent="0.3">
      <c r="A492" s="96"/>
      <c r="B492" s="96"/>
      <c r="C492" s="96"/>
      <c r="D492" s="96"/>
      <c r="E492" s="96"/>
      <c r="F492" s="97"/>
      <c r="G492" s="96"/>
      <c r="H492" s="96"/>
      <c r="I492" s="98"/>
      <c r="J492" s="98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spans="1:26" ht="15.75" customHeight="1" x14ac:dyDescent="0.3">
      <c r="A493" s="96"/>
      <c r="B493" s="96"/>
      <c r="C493" s="96"/>
      <c r="D493" s="96"/>
      <c r="E493" s="96"/>
      <c r="F493" s="97"/>
      <c r="G493" s="96"/>
      <c r="H493" s="96"/>
      <c r="I493" s="98"/>
      <c r="J493" s="98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spans="1:26" ht="15.75" customHeight="1" x14ac:dyDescent="0.3">
      <c r="A494" s="96"/>
      <c r="B494" s="96"/>
      <c r="C494" s="96"/>
      <c r="D494" s="96"/>
      <c r="E494" s="96"/>
      <c r="F494" s="97"/>
      <c r="G494" s="96"/>
      <c r="H494" s="96"/>
      <c r="I494" s="98"/>
      <c r="J494" s="98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spans="1:26" ht="15.75" customHeight="1" x14ac:dyDescent="0.3">
      <c r="A495" s="96"/>
      <c r="B495" s="96"/>
      <c r="C495" s="96"/>
      <c r="D495" s="96"/>
      <c r="E495" s="96"/>
      <c r="F495" s="97"/>
      <c r="G495" s="96"/>
      <c r="H495" s="96"/>
      <c r="I495" s="98"/>
      <c r="J495" s="98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spans="1:26" ht="15.75" customHeight="1" x14ac:dyDescent="0.3">
      <c r="A496" s="96"/>
      <c r="B496" s="96"/>
      <c r="C496" s="96"/>
      <c r="D496" s="96"/>
      <c r="E496" s="96"/>
      <c r="F496" s="97"/>
      <c r="G496" s="96"/>
      <c r="H496" s="96"/>
      <c r="I496" s="98"/>
      <c r="J496" s="98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spans="1:26" ht="15.75" customHeight="1" x14ac:dyDescent="0.3">
      <c r="A497" s="96"/>
      <c r="B497" s="96"/>
      <c r="C497" s="96"/>
      <c r="D497" s="96"/>
      <c r="E497" s="96"/>
      <c r="F497" s="97"/>
      <c r="G497" s="96"/>
      <c r="H497" s="96"/>
      <c r="I497" s="98"/>
      <c r="J497" s="98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spans="1:26" ht="15.75" customHeight="1" x14ac:dyDescent="0.3">
      <c r="A498" s="96"/>
      <c r="B498" s="96"/>
      <c r="C498" s="96"/>
      <c r="D498" s="96"/>
      <c r="E498" s="96"/>
      <c r="F498" s="97"/>
      <c r="G498" s="96"/>
      <c r="H498" s="96"/>
      <c r="I498" s="98"/>
      <c r="J498" s="98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spans="1:26" ht="15.75" customHeight="1" x14ac:dyDescent="0.3">
      <c r="A499" s="96"/>
      <c r="B499" s="96"/>
      <c r="C499" s="96"/>
      <c r="D499" s="96"/>
      <c r="E499" s="96"/>
      <c r="F499" s="97"/>
      <c r="G499" s="96"/>
      <c r="H499" s="96"/>
      <c r="I499" s="98"/>
      <c r="J499" s="98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spans="1:26" ht="15.75" customHeight="1" x14ac:dyDescent="0.3">
      <c r="A500" s="96"/>
      <c r="B500" s="96"/>
      <c r="C500" s="96"/>
      <c r="D500" s="96"/>
      <c r="E500" s="96"/>
      <c r="F500" s="97"/>
      <c r="G500" s="96"/>
      <c r="H500" s="96"/>
      <c r="I500" s="98"/>
      <c r="J500" s="98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spans="1:26" ht="15.75" customHeight="1" x14ac:dyDescent="0.3">
      <c r="A501" s="96"/>
      <c r="B501" s="96"/>
      <c r="C501" s="96"/>
      <c r="D501" s="96"/>
      <c r="E501" s="96"/>
      <c r="F501" s="97"/>
      <c r="G501" s="96"/>
      <c r="H501" s="96"/>
      <c r="I501" s="98"/>
      <c r="J501" s="98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spans="1:26" ht="15.75" customHeight="1" x14ac:dyDescent="0.3">
      <c r="A502" s="96"/>
      <c r="B502" s="96"/>
      <c r="C502" s="96"/>
      <c r="D502" s="96"/>
      <c r="E502" s="96"/>
      <c r="F502" s="97"/>
      <c r="G502" s="96"/>
      <c r="H502" s="96"/>
      <c r="I502" s="98"/>
      <c r="J502" s="98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spans="1:26" ht="15.75" customHeight="1" x14ac:dyDescent="0.3">
      <c r="A503" s="96"/>
      <c r="B503" s="96"/>
      <c r="C503" s="96"/>
      <c r="D503" s="96"/>
      <c r="E503" s="96"/>
      <c r="F503" s="97"/>
      <c r="G503" s="96"/>
      <c r="H503" s="96"/>
      <c r="I503" s="98"/>
      <c r="J503" s="98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spans="1:26" ht="15.75" customHeight="1" x14ac:dyDescent="0.3">
      <c r="A504" s="96"/>
      <c r="B504" s="96"/>
      <c r="C504" s="96"/>
      <c r="D504" s="96"/>
      <c r="E504" s="96"/>
      <c r="F504" s="97"/>
      <c r="G504" s="96"/>
      <c r="H504" s="96"/>
      <c r="I504" s="98"/>
      <c r="J504" s="98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spans="1:26" ht="15.75" customHeight="1" x14ac:dyDescent="0.3">
      <c r="A505" s="96"/>
      <c r="B505" s="96"/>
      <c r="C505" s="96"/>
      <c r="D505" s="96"/>
      <c r="E505" s="96"/>
      <c r="F505" s="97"/>
      <c r="G505" s="96"/>
      <c r="H505" s="96"/>
      <c r="I505" s="98"/>
      <c r="J505" s="98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spans="1:26" ht="15.75" customHeight="1" x14ac:dyDescent="0.3">
      <c r="A506" s="96"/>
      <c r="B506" s="96"/>
      <c r="C506" s="96"/>
      <c r="D506" s="96"/>
      <c r="E506" s="96"/>
      <c r="F506" s="97"/>
      <c r="G506" s="96"/>
      <c r="H506" s="96"/>
      <c r="I506" s="98"/>
      <c r="J506" s="98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spans="1:26" ht="15.75" customHeight="1" x14ac:dyDescent="0.3">
      <c r="A507" s="96"/>
      <c r="B507" s="96"/>
      <c r="C507" s="96"/>
      <c r="D507" s="96"/>
      <c r="E507" s="96"/>
      <c r="F507" s="97"/>
      <c r="G507" s="96"/>
      <c r="H507" s="96"/>
      <c r="I507" s="98"/>
      <c r="J507" s="98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spans="1:26" ht="15.75" customHeight="1" x14ac:dyDescent="0.3">
      <c r="A508" s="96"/>
      <c r="B508" s="96"/>
      <c r="C508" s="96"/>
      <c r="D508" s="96"/>
      <c r="E508" s="96"/>
      <c r="F508" s="97"/>
      <c r="G508" s="96"/>
      <c r="H508" s="96"/>
      <c r="I508" s="98"/>
      <c r="J508" s="98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spans="1:26" ht="15.75" customHeight="1" x14ac:dyDescent="0.3">
      <c r="A509" s="96"/>
      <c r="B509" s="96"/>
      <c r="C509" s="96"/>
      <c r="D509" s="96"/>
      <c r="E509" s="96"/>
      <c r="F509" s="97"/>
      <c r="G509" s="96"/>
      <c r="H509" s="96"/>
      <c r="I509" s="98"/>
      <c r="J509" s="98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spans="1:26" ht="15.75" customHeight="1" x14ac:dyDescent="0.3">
      <c r="A510" s="96"/>
      <c r="B510" s="96"/>
      <c r="C510" s="96"/>
      <c r="D510" s="96"/>
      <c r="E510" s="96"/>
      <c r="F510" s="97"/>
      <c r="G510" s="96"/>
      <c r="H510" s="96"/>
      <c r="I510" s="98"/>
      <c r="J510" s="98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spans="1:26" ht="15.75" customHeight="1" x14ac:dyDescent="0.3">
      <c r="A511" s="96"/>
      <c r="B511" s="96"/>
      <c r="C511" s="96"/>
      <c r="D511" s="96"/>
      <c r="E511" s="96"/>
      <c r="F511" s="97"/>
      <c r="G511" s="96"/>
      <c r="H511" s="96"/>
      <c r="I511" s="98"/>
      <c r="J511" s="98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spans="1:26" ht="15.75" customHeight="1" x14ac:dyDescent="0.3">
      <c r="A512" s="96"/>
      <c r="B512" s="96"/>
      <c r="C512" s="96"/>
      <c r="D512" s="96"/>
      <c r="E512" s="96"/>
      <c r="F512" s="97"/>
      <c r="G512" s="96"/>
      <c r="H512" s="96"/>
      <c r="I512" s="98"/>
      <c r="J512" s="98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spans="1:26" ht="15.75" customHeight="1" x14ac:dyDescent="0.3">
      <c r="A513" s="96"/>
      <c r="B513" s="96"/>
      <c r="C513" s="96"/>
      <c r="D513" s="96"/>
      <c r="E513" s="96"/>
      <c r="F513" s="97"/>
      <c r="G513" s="96"/>
      <c r="H513" s="96"/>
      <c r="I513" s="98"/>
      <c r="J513" s="98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spans="1:26" ht="15.75" customHeight="1" x14ac:dyDescent="0.3">
      <c r="A514" s="96"/>
      <c r="B514" s="96"/>
      <c r="C514" s="96"/>
      <c r="D514" s="96"/>
      <c r="E514" s="96"/>
      <c r="F514" s="97"/>
      <c r="G514" s="96"/>
      <c r="H514" s="96"/>
      <c r="I514" s="98"/>
      <c r="J514" s="98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spans="1:26" ht="15.75" customHeight="1" x14ac:dyDescent="0.3">
      <c r="A515" s="96"/>
      <c r="B515" s="96"/>
      <c r="C515" s="96"/>
      <c r="D515" s="96"/>
      <c r="E515" s="96"/>
      <c r="F515" s="97"/>
      <c r="G515" s="96"/>
      <c r="H515" s="96"/>
      <c r="I515" s="98"/>
      <c r="J515" s="98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spans="1:26" ht="15.75" customHeight="1" x14ac:dyDescent="0.3">
      <c r="A516" s="96"/>
      <c r="B516" s="96"/>
      <c r="C516" s="96"/>
      <c r="D516" s="96"/>
      <c r="E516" s="96"/>
      <c r="F516" s="97"/>
      <c r="G516" s="96"/>
      <c r="H516" s="96"/>
      <c r="I516" s="98"/>
      <c r="J516" s="98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spans="1:26" ht="15.75" customHeight="1" x14ac:dyDescent="0.3">
      <c r="A517" s="96"/>
      <c r="B517" s="96"/>
      <c r="C517" s="96"/>
      <c r="D517" s="96"/>
      <c r="E517" s="96"/>
      <c r="F517" s="97"/>
      <c r="G517" s="96"/>
      <c r="H517" s="96"/>
      <c r="I517" s="98"/>
      <c r="J517" s="98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spans="1:26" ht="15.75" customHeight="1" x14ac:dyDescent="0.3">
      <c r="A518" s="96"/>
      <c r="B518" s="96"/>
      <c r="C518" s="96"/>
      <c r="D518" s="96"/>
      <c r="E518" s="96"/>
      <c r="F518" s="97"/>
      <c r="G518" s="96"/>
      <c r="H518" s="96"/>
      <c r="I518" s="98"/>
      <c r="J518" s="98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spans="1:26" ht="15.75" customHeight="1" x14ac:dyDescent="0.3">
      <c r="A519" s="96"/>
      <c r="B519" s="96"/>
      <c r="C519" s="96"/>
      <c r="D519" s="96"/>
      <c r="E519" s="96"/>
      <c r="F519" s="97"/>
      <c r="G519" s="96"/>
      <c r="H519" s="96"/>
      <c r="I519" s="98"/>
      <c r="J519" s="98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spans="1:26" ht="15.75" customHeight="1" x14ac:dyDescent="0.3">
      <c r="A520" s="96"/>
      <c r="B520" s="96"/>
      <c r="C520" s="96"/>
      <c r="D520" s="96"/>
      <c r="E520" s="96"/>
      <c r="F520" s="97"/>
      <c r="G520" s="96"/>
      <c r="H520" s="96"/>
      <c r="I520" s="98"/>
      <c r="J520" s="98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spans="1:26" ht="15.75" customHeight="1" x14ac:dyDescent="0.3">
      <c r="A521" s="96"/>
      <c r="B521" s="96"/>
      <c r="C521" s="96"/>
      <c r="D521" s="96"/>
      <c r="E521" s="96"/>
      <c r="F521" s="97"/>
      <c r="G521" s="96"/>
      <c r="H521" s="96"/>
      <c r="I521" s="98"/>
      <c r="J521" s="98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spans="1:26" ht="15.75" customHeight="1" x14ac:dyDescent="0.3">
      <c r="A522" s="96"/>
      <c r="B522" s="96"/>
      <c r="C522" s="96"/>
      <c r="D522" s="96"/>
      <c r="E522" s="96"/>
      <c r="F522" s="97"/>
      <c r="G522" s="96"/>
      <c r="H522" s="96"/>
      <c r="I522" s="98"/>
      <c r="J522" s="98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spans="1:26" ht="15.75" customHeight="1" x14ac:dyDescent="0.3">
      <c r="A523" s="96"/>
      <c r="B523" s="96"/>
      <c r="C523" s="96"/>
      <c r="D523" s="96"/>
      <c r="E523" s="96"/>
      <c r="F523" s="97"/>
      <c r="G523" s="96"/>
      <c r="H523" s="96"/>
      <c r="I523" s="98"/>
      <c r="J523" s="98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spans="1:26" ht="15.75" customHeight="1" x14ac:dyDescent="0.3">
      <c r="A524" s="96"/>
      <c r="B524" s="96"/>
      <c r="C524" s="96"/>
      <c r="D524" s="96"/>
      <c r="E524" s="96"/>
      <c r="F524" s="97"/>
      <c r="G524" s="96"/>
      <c r="H524" s="96"/>
      <c r="I524" s="98"/>
      <c r="J524" s="98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spans="1:26" ht="15.75" customHeight="1" x14ac:dyDescent="0.3">
      <c r="A525" s="96"/>
      <c r="B525" s="96"/>
      <c r="C525" s="96"/>
      <c r="D525" s="96"/>
      <c r="E525" s="96"/>
      <c r="F525" s="97"/>
      <c r="G525" s="96"/>
      <c r="H525" s="96"/>
      <c r="I525" s="98"/>
      <c r="J525" s="98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spans="1:26" ht="15.75" customHeight="1" x14ac:dyDescent="0.3">
      <c r="A526" s="96"/>
      <c r="B526" s="96"/>
      <c r="C526" s="96"/>
      <c r="D526" s="96"/>
      <c r="E526" s="96"/>
      <c r="F526" s="97"/>
      <c r="G526" s="96"/>
      <c r="H526" s="96"/>
      <c r="I526" s="98"/>
      <c r="J526" s="98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spans="1:26" ht="15.75" customHeight="1" x14ac:dyDescent="0.3">
      <c r="A527" s="96"/>
      <c r="B527" s="96"/>
      <c r="C527" s="96"/>
      <c r="D527" s="96"/>
      <c r="E527" s="96"/>
      <c r="F527" s="97"/>
      <c r="G527" s="96"/>
      <c r="H527" s="96"/>
      <c r="I527" s="98"/>
      <c r="J527" s="98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spans="1:26" ht="15.75" customHeight="1" x14ac:dyDescent="0.3">
      <c r="A528" s="96"/>
      <c r="B528" s="96"/>
      <c r="C528" s="96"/>
      <c r="D528" s="96"/>
      <c r="E528" s="96"/>
      <c r="F528" s="97"/>
      <c r="G528" s="96"/>
      <c r="H528" s="96"/>
      <c r="I528" s="98"/>
      <c r="J528" s="98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spans="1:26" ht="15.75" customHeight="1" x14ac:dyDescent="0.3">
      <c r="A529" s="96"/>
      <c r="B529" s="96"/>
      <c r="C529" s="96"/>
      <c r="D529" s="96"/>
      <c r="E529" s="96"/>
      <c r="F529" s="97"/>
      <c r="G529" s="96"/>
      <c r="H529" s="96"/>
      <c r="I529" s="98"/>
      <c r="J529" s="98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spans="1:26" ht="15.75" customHeight="1" x14ac:dyDescent="0.3">
      <c r="A530" s="96"/>
      <c r="B530" s="96"/>
      <c r="C530" s="96"/>
      <c r="D530" s="96"/>
      <c r="E530" s="96"/>
      <c r="F530" s="97"/>
      <c r="G530" s="96"/>
      <c r="H530" s="96"/>
      <c r="I530" s="98"/>
      <c r="J530" s="98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spans="1:26" ht="15.75" customHeight="1" x14ac:dyDescent="0.3">
      <c r="A531" s="96"/>
      <c r="B531" s="96"/>
      <c r="C531" s="96"/>
      <c r="D531" s="96"/>
      <c r="E531" s="96"/>
      <c r="F531" s="97"/>
      <c r="G531" s="96"/>
      <c r="H531" s="96"/>
      <c r="I531" s="98"/>
      <c r="J531" s="98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spans="1:26" ht="15.75" customHeight="1" x14ac:dyDescent="0.3">
      <c r="A532" s="96"/>
      <c r="B532" s="96"/>
      <c r="C532" s="96"/>
      <c r="D532" s="96"/>
      <c r="E532" s="96"/>
      <c r="F532" s="97"/>
      <c r="G532" s="96"/>
      <c r="H532" s="96"/>
      <c r="I532" s="98"/>
      <c r="J532" s="98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spans="1:26" ht="15.75" customHeight="1" x14ac:dyDescent="0.3">
      <c r="A533" s="96"/>
      <c r="B533" s="96"/>
      <c r="C533" s="96"/>
      <c r="D533" s="96"/>
      <c r="E533" s="96"/>
      <c r="F533" s="97"/>
      <c r="G533" s="96"/>
      <c r="H533" s="96"/>
      <c r="I533" s="98"/>
      <c r="J533" s="98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spans="1:26" ht="15.75" customHeight="1" x14ac:dyDescent="0.3">
      <c r="A534" s="96"/>
      <c r="B534" s="96"/>
      <c r="C534" s="96"/>
      <c r="D534" s="96"/>
      <c r="E534" s="96"/>
      <c r="F534" s="97"/>
      <c r="G534" s="96"/>
      <c r="H534" s="96"/>
      <c r="I534" s="98"/>
      <c r="J534" s="98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spans="1:26" ht="15.75" customHeight="1" x14ac:dyDescent="0.3">
      <c r="A535" s="96"/>
      <c r="B535" s="96"/>
      <c r="C535" s="96"/>
      <c r="D535" s="96"/>
      <c r="E535" s="96"/>
      <c r="F535" s="97"/>
      <c r="G535" s="96"/>
      <c r="H535" s="96"/>
      <c r="I535" s="98"/>
      <c r="J535" s="98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spans="1:26" ht="15.75" customHeight="1" x14ac:dyDescent="0.3">
      <c r="A536" s="96"/>
      <c r="B536" s="96"/>
      <c r="C536" s="96"/>
      <c r="D536" s="96"/>
      <c r="E536" s="96"/>
      <c r="F536" s="97"/>
      <c r="G536" s="96"/>
      <c r="H536" s="96"/>
      <c r="I536" s="98"/>
      <c r="J536" s="98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spans="1:26" ht="15.75" customHeight="1" x14ac:dyDescent="0.3">
      <c r="A537" s="96"/>
      <c r="B537" s="96"/>
      <c r="C537" s="96"/>
      <c r="D537" s="96"/>
      <c r="E537" s="96"/>
      <c r="F537" s="97"/>
      <c r="G537" s="96"/>
      <c r="H537" s="96"/>
      <c r="I537" s="98"/>
      <c r="J537" s="98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spans="1:26" ht="15.75" customHeight="1" x14ac:dyDescent="0.3">
      <c r="A538" s="96"/>
      <c r="B538" s="96"/>
      <c r="C538" s="96"/>
      <c r="D538" s="96"/>
      <c r="E538" s="96"/>
      <c r="F538" s="97"/>
      <c r="G538" s="96"/>
      <c r="H538" s="96"/>
      <c r="I538" s="98"/>
      <c r="J538" s="98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spans="1:26" ht="15.75" customHeight="1" x14ac:dyDescent="0.3">
      <c r="A539" s="96"/>
      <c r="B539" s="96"/>
      <c r="C539" s="96"/>
      <c r="D539" s="96"/>
      <c r="E539" s="96"/>
      <c r="F539" s="97"/>
      <c r="G539" s="96"/>
      <c r="H539" s="96"/>
      <c r="I539" s="98"/>
      <c r="J539" s="98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spans="1:26" ht="15.75" customHeight="1" x14ac:dyDescent="0.3">
      <c r="A540" s="96"/>
      <c r="B540" s="96"/>
      <c r="C540" s="96"/>
      <c r="D540" s="96"/>
      <c r="E540" s="96"/>
      <c r="F540" s="97"/>
      <c r="G540" s="96"/>
      <c r="H540" s="96"/>
      <c r="I540" s="98"/>
      <c r="J540" s="98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spans="1:26" ht="15.75" customHeight="1" x14ac:dyDescent="0.3">
      <c r="A541" s="96"/>
      <c r="B541" s="96"/>
      <c r="C541" s="96"/>
      <c r="D541" s="96"/>
      <c r="E541" s="96"/>
      <c r="F541" s="97"/>
      <c r="G541" s="96"/>
      <c r="H541" s="96"/>
      <c r="I541" s="98"/>
      <c r="J541" s="98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spans="1:26" ht="15.75" customHeight="1" x14ac:dyDescent="0.3">
      <c r="A542" s="96"/>
      <c r="B542" s="96"/>
      <c r="C542" s="96"/>
      <c r="D542" s="96"/>
      <c r="E542" s="96"/>
      <c r="F542" s="97"/>
      <c r="G542" s="96"/>
      <c r="H542" s="96"/>
      <c r="I542" s="98"/>
      <c r="J542" s="98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spans="1:26" ht="15.75" customHeight="1" x14ac:dyDescent="0.3">
      <c r="A543" s="96"/>
      <c r="B543" s="96"/>
      <c r="C543" s="96"/>
      <c r="D543" s="96"/>
      <c r="E543" s="96"/>
      <c r="F543" s="97"/>
      <c r="G543" s="96"/>
      <c r="H543" s="96"/>
      <c r="I543" s="98"/>
      <c r="J543" s="98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spans="1:26" ht="15.75" customHeight="1" x14ac:dyDescent="0.3">
      <c r="A544" s="96"/>
      <c r="B544" s="96"/>
      <c r="C544" s="96"/>
      <c r="D544" s="96"/>
      <c r="E544" s="96"/>
      <c r="F544" s="97"/>
      <c r="G544" s="96"/>
      <c r="H544" s="96"/>
      <c r="I544" s="98"/>
      <c r="J544" s="98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spans="1:26" ht="15.75" customHeight="1" x14ac:dyDescent="0.3">
      <c r="A545" s="96"/>
      <c r="B545" s="96"/>
      <c r="C545" s="96"/>
      <c r="D545" s="96"/>
      <c r="E545" s="96"/>
      <c r="F545" s="97"/>
      <c r="G545" s="96"/>
      <c r="H545" s="96"/>
      <c r="I545" s="98"/>
      <c r="J545" s="98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spans="1:26" ht="15.75" customHeight="1" x14ac:dyDescent="0.3">
      <c r="A546" s="96"/>
      <c r="B546" s="96"/>
      <c r="C546" s="96"/>
      <c r="D546" s="96"/>
      <c r="E546" s="96"/>
      <c r="F546" s="97"/>
      <c r="G546" s="96"/>
      <c r="H546" s="96"/>
      <c r="I546" s="98"/>
      <c r="J546" s="98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spans="1:26" ht="15.75" customHeight="1" x14ac:dyDescent="0.3">
      <c r="A547" s="96"/>
      <c r="B547" s="96"/>
      <c r="C547" s="96"/>
      <c r="D547" s="96"/>
      <c r="E547" s="96"/>
      <c r="F547" s="97"/>
      <c r="G547" s="96"/>
      <c r="H547" s="96"/>
      <c r="I547" s="98"/>
      <c r="J547" s="98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spans="1:26" ht="15.75" customHeight="1" x14ac:dyDescent="0.3">
      <c r="A548" s="96"/>
      <c r="B548" s="96"/>
      <c r="C548" s="96"/>
      <c r="D548" s="96"/>
      <c r="E548" s="96"/>
      <c r="F548" s="97"/>
      <c r="G548" s="96"/>
      <c r="H548" s="96"/>
      <c r="I548" s="98"/>
      <c r="J548" s="98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spans="1:26" ht="15.75" customHeight="1" x14ac:dyDescent="0.3">
      <c r="A549" s="96"/>
      <c r="B549" s="96"/>
      <c r="C549" s="96"/>
      <c r="D549" s="96"/>
      <c r="E549" s="96"/>
      <c r="F549" s="97"/>
      <c r="G549" s="96"/>
      <c r="H549" s="96"/>
      <c r="I549" s="98"/>
      <c r="J549" s="98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spans="1:26" ht="15.75" customHeight="1" x14ac:dyDescent="0.3">
      <c r="A550" s="96"/>
      <c r="B550" s="96"/>
      <c r="C550" s="96"/>
      <c r="D550" s="96"/>
      <c r="E550" s="96"/>
      <c r="F550" s="97"/>
      <c r="G550" s="96"/>
      <c r="H550" s="96"/>
      <c r="I550" s="98"/>
      <c r="J550" s="98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spans="1:26" ht="15.75" customHeight="1" x14ac:dyDescent="0.3">
      <c r="A551" s="96"/>
      <c r="B551" s="96"/>
      <c r="C551" s="96"/>
      <c r="D551" s="96"/>
      <c r="E551" s="96"/>
      <c r="F551" s="97"/>
      <c r="G551" s="96"/>
      <c r="H551" s="96"/>
      <c r="I551" s="98"/>
      <c r="J551" s="98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spans="1:26" ht="15.75" customHeight="1" x14ac:dyDescent="0.3">
      <c r="A552" s="96"/>
      <c r="B552" s="96"/>
      <c r="C552" s="96"/>
      <c r="D552" s="96"/>
      <c r="E552" s="96"/>
      <c r="F552" s="97"/>
      <c r="G552" s="96"/>
      <c r="H552" s="96"/>
      <c r="I552" s="98"/>
      <c r="J552" s="98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spans="1:26" ht="15.75" customHeight="1" x14ac:dyDescent="0.3">
      <c r="A553" s="96"/>
      <c r="B553" s="96"/>
      <c r="C553" s="96"/>
      <c r="D553" s="96"/>
      <c r="E553" s="96"/>
      <c r="F553" s="97"/>
      <c r="G553" s="96"/>
      <c r="H553" s="96"/>
      <c r="I553" s="98"/>
      <c r="J553" s="98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spans="1:26" ht="15.75" customHeight="1" x14ac:dyDescent="0.3">
      <c r="A554" s="96"/>
      <c r="B554" s="96"/>
      <c r="C554" s="96"/>
      <c r="D554" s="96"/>
      <c r="E554" s="96"/>
      <c r="F554" s="97"/>
      <c r="G554" s="96"/>
      <c r="H554" s="96"/>
      <c r="I554" s="98"/>
      <c r="J554" s="98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spans="1:26" ht="15.75" customHeight="1" x14ac:dyDescent="0.3">
      <c r="A555" s="96"/>
      <c r="B555" s="96"/>
      <c r="C555" s="96"/>
      <c r="D555" s="96"/>
      <c r="E555" s="96"/>
      <c r="F555" s="97"/>
      <c r="G555" s="96"/>
      <c r="H555" s="96"/>
      <c r="I555" s="98"/>
      <c r="J555" s="98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spans="1:26" ht="15.75" customHeight="1" x14ac:dyDescent="0.3">
      <c r="A556" s="96"/>
      <c r="B556" s="96"/>
      <c r="C556" s="96"/>
      <c r="D556" s="96"/>
      <c r="E556" s="96"/>
      <c r="F556" s="97"/>
      <c r="G556" s="96"/>
      <c r="H556" s="96"/>
      <c r="I556" s="98"/>
      <c r="J556" s="98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spans="1:26" ht="15.75" customHeight="1" x14ac:dyDescent="0.3">
      <c r="A557" s="96"/>
      <c r="B557" s="96"/>
      <c r="C557" s="96"/>
      <c r="D557" s="96"/>
      <c r="E557" s="96"/>
      <c r="F557" s="97"/>
      <c r="G557" s="96"/>
      <c r="H557" s="96"/>
      <c r="I557" s="98"/>
      <c r="J557" s="98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spans="1:26" ht="15.75" customHeight="1" x14ac:dyDescent="0.3">
      <c r="A558" s="96"/>
      <c r="B558" s="96"/>
      <c r="C558" s="96"/>
      <c r="D558" s="96"/>
      <c r="E558" s="96"/>
      <c r="F558" s="97"/>
      <c r="G558" s="96"/>
      <c r="H558" s="96"/>
      <c r="I558" s="98"/>
      <c r="J558" s="98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spans="1:26" ht="15.75" customHeight="1" x14ac:dyDescent="0.3">
      <c r="A559" s="96"/>
      <c r="B559" s="96"/>
      <c r="C559" s="96"/>
      <c r="D559" s="96"/>
      <c r="E559" s="96"/>
      <c r="F559" s="97"/>
      <c r="G559" s="96"/>
      <c r="H559" s="96"/>
      <c r="I559" s="98"/>
      <c r="J559" s="98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spans="1:26" ht="15.75" customHeight="1" x14ac:dyDescent="0.3">
      <c r="A560" s="96"/>
      <c r="B560" s="96"/>
      <c r="C560" s="96"/>
      <c r="D560" s="96"/>
      <c r="E560" s="96"/>
      <c r="F560" s="97"/>
      <c r="G560" s="96"/>
      <c r="H560" s="96"/>
      <c r="I560" s="98"/>
      <c r="J560" s="98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spans="1:26" ht="15.75" customHeight="1" x14ac:dyDescent="0.3">
      <c r="A561" s="96"/>
      <c r="B561" s="96"/>
      <c r="C561" s="96"/>
      <c r="D561" s="96"/>
      <c r="E561" s="96"/>
      <c r="F561" s="97"/>
      <c r="G561" s="96"/>
      <c r="H561" s="96"/>
      <c r="I561" s="98"/>
      <c r="J561" s="98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spans="1:26" ht="15.75" customHeight="1" x14ac:dyDescent="0.3">
      <c r="A562" s="96"/>
      <c r="B562" s="96"/>
      <c r="C562" s="96"/>
      <c r="D562" s="96"/>
      <c r="E562" s="96"/>
      <c r="F562" s="97"/>
      <c r="G562" s="96"/>
      <c r="H562" s="96"/>
      <c r="I562" s="98"/>
      <c r="J562" s="98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spans="1:26" ht="15.75" customHeight="1" x14ac:dyDescent="0.3">
      <c r="A563" s="96"/>
      <c r="B563" s="96"/>
      <c r="C563" s="96"/>
      <c r="D563" s="96"/>
      <c r="E563" s="96"/>
      <c r="F563" s="97"/>
      <c r="G563" s="96"/>
      <c r="H563" s="96"/>
      <c r="I563" s="98"/>
      <c r="J563" s="98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spans="1:26" ht="15.75" customHeight="1" x14ac:dyDescent="0.3">
      <c r="A564" s="96"/>
      <c r="B564" s="96"/>
      <c r="C564" s="96"/>
      <c r="D564" s="96"/>
      <c r="E564" s="96"/>
      <c r="F564" s="97"/>
      <c r="G564" s="96"/>
      <c r="H564" s="96"/>
      <c r="I564" s="98"/>
      <c r="J564" s="98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spans="1:26" ht="15.75" customHeight="1" x14ac:dyDescent="0.3">
      <c r="A565" s="96"/>
      <c r="B565" s="96"/>
      <c r="C565" s="96"/>
      <c r="D565" s="96"/>
      <c r="E565" s="96"/>
      <c r="F565" s="97"/>
      <c r="G565" s="96"/>
      <c r="H565" s="96"/>
      <c r="I565" s="98"/>
      <c r="J565" s="98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spans="1:26" ht="15.75" customHeight="1" x14ac:dyDescent="0.3">
      <c r="A566" s="96"/>
      <c r="B566" s="96"/>
      <c r="C566" s="96"/>
      <c r="D566" s="96"/>
      <c r="E566" s="96"/>
      <c r="F566" s="97"/>
      <c r="G566" s="96"/>
      <c r="H566" s="96"/>
      <c r="I566" s="98"/>
      <c r="J566" s="98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spans="1:26" ht="15.75" customHeight="1" x14ac:dyDescent="0.3">
      <c r="A567" s="96"/>
      <c r="B567" s="96"/>
      <c r="C567" s="96"/>
      <c r="D567" s="96"/>
      <c r="E567" s="96"/>
      <c r="F567" s="97"/>
      <c r="G567" s="96"/>
      <c r="H567" s="96"/>
      <c r="I567" s="98"/>
      <c r="J567" s="98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spans="1:26" ht="15.75" customHeight="1" x14ac:dyDescent="0.3">
      <c r="A568" s="96"/>
      <c r="B568" s="96"/>
      <c r="C568" s="96"/>
      <c r="D568" s="96"/>
      <c r="E568" s="96"/>
      <c r="F568" s="97"/>
      <c r="G568" s="96"/>
      <c r="H568" s="96"/>
      <c r="I568" s="98"/>
      <c r="J568" s="98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spans="1:26" ht="15.75" customHeight="1" x14ac:dyDescent="0.3">
      <c r="A569" s="96"/>
      <c r="B569" s="96"/>
      <c r="C569" s="96"/>
      <c r="D569" s="96"/>
      <c r="E569" s="96"/>
      <c r="F569" s="97"/>
      <c r="G569" s="96"/>
      <c r="H569" s="96"/>
      <c r="I569" s="98"/>
      <c r="J569" s="98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spans="1:26" ht="15.75" customHeight="1" x14ac:dyDescent="0.3">
      <c r="A570" s="96"/>
      <c r="B570" s="96"/>
      <c r="C570" s="96"/>
      <c r="D570" s="96"/>
      <c r="E570" s="96"/>
      <c r="F570" s="97"/>
      <c r="G570" s="96"/>
      <c r="H570" s="96"/>
      <c r="I570" s="98"/>
      <c r="J570" s="98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spans="1:26" ht="15.75" customHeight="1" x14ac:dyDescent="0.3">
      <c r="A571" s="96"/>
      <c r="B571" s="96"/>
      <c r="C571" s="96"/>
      <c r="D571" s="96"/>
      <c r="E571" s="96"/>
      <c r="F571" s="97"/>
      <c r="G571" s="96"/>
      <c r="H571" s="96"/>
      <c r="I571" s="98"/>
      <c r="J571" s="98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spans="1:26" ht="15.75" customHeight="1" x14ac:dyDescent="0.3">
      <c r="A572" s="96"/>
      <c r="B572" s="96"/>
      <c r="C572" s="96"/>
      <c r="D572" s="96"/>
      <c r="E572" s="96"/>
      <c r="F572" s="97"/>
      <c r="G572" s="96"/>
      <c r="H572" s="96"/>
      <c r="I572" s="98"/>
      <c r="J572" s="98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spans="1:26" ht="15.75" customHeight="1" x14ac:dyDescent="0.3">
      <c r="A573" s="96"/>
      <c r="B573" s="96"/>
      <c r="C573" s="96"/>
      <c r="D573" s="96"/>
      <c r="E573" s="96"/>
      <c r="F573" s="97"/>
      <c r="G573" s="96"/>
      <c r="H573" s="96"/>
      <c r="I573" s="98"/>
      <c r="J573" s="98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spans="1:26" ht="15.75" customHeight="1" x14ac:dyDescent="0.3">
      <c r="A574" s="96"/>
      <c r="B574" s="96"/>
      <c r="C574" s="96"/>
      <c r="D574" s="96"/>
      <c r="E574" s="96"/>
      <c r="F574" s="97"/>
      <c r="G574" s="96"/>
      <c r="H574" s="96"/>
      <c r="I574" s="98"/>
      <c r="J574" s="98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spans="1:26" ht="15.75" customHeight="1" x14ac:dyDescent="0.3">
      <c r="A575" s="96"/>
      <c r="B575" s="96"/>
      <c r="C575" s="96"/>
      <c r="D575" s="96"/>
      <c r="E575" s="96"/>
      <c r="F575" s="97"/>
      <c r="G575" s="96"/>
      <c r="H575" s="96"/>
      <c r="I575" s="98"/>
      <c r="J575" s="98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spans="1:26" ht="15.75" customHeight="1" x14ac:dyDescent="0.3">
      <c r="A576" s="96"/>
      <c r="B576" s="96"/>
      <c r="C576" s="96"/>
      <c r="D576" s="96"/>
      <c r="E576" s="96"/>
      <c r="F576" s="97"/>
      <c r="G576" s="96"/>
      <c r="H576" s="96"/>
      <c r="I576" s="98"/>
      <c r="J576" s="98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spans="1:26" ht="15.75" customHeight="1" x14ac:dyDescent="0.3">
      <c r="A577" s="96"/>
      <c r="B577" s="96"/>
      <c r="C577" s="96"/>
      <c r="D577" s="96"/>
      <c r="E577" s="96"/>
      <c r="F577" s="97"/>
      <c r="G577" s="96"/>
      <c r="H577" s="96"/>
      <c r="I577" s="98"/>
      <c r="J577" s="98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spans="1:26" ht="15.75" customHeight="1" x14ac:dyDescent="0.3">
      <c r="A578" s="96"/>
      <c r="B578" s="96"/>
      <c r="C578" s="96"/>
      <c r="D578" s="96"/>
      <c r="E578" s="96"/>
      <c r="F578" s="97"/>
      <c r="G578" s="96"/>
      <c r="H578" s="96"/>
      <c r="I578" s="98"/>
      <c r="J578" s="98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spans="1:26" ht="15.75" customHeight="1" x14ac:dyDescent="0.3">
      <c r="A579" s="96"/>
      <c r="B579" s="96"/>
      <c r="C579" s="96"/>
      <c r="D579" s="96"/>
      <c r="E579" s="96"/>
      <c r="F579" s="97"/>
      <c r="G579" s="96"/>
      <c r="H579" s="96"/>
      <c r="I579" s="98"/>
      <c r="J579" s="98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spans="1:26" ht="15.75" customHeight="1" x14ac:dyDescent="0.3">
      <c r="A580" s="96"/>
      <c r="B580" s="96"/>
      <c r="C580" s="96"/>
      <c r="D580" s="96"/>
      <c r="E580" s="96"/>
      <c r="F580" s="97"/>
      <c r="G580" s="96"/>
      <c r="H580" s="96"/>
      <c r="I580" s="98"/>
      <c r="J580" s="98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spans="1:26" ht="15.75" customHeight="1" x14ac:dyDescent="0.3">
      <c r="A581" s="96"/>
      <c r="B581" s="96"/>
      <c r="C581" s="96"/>
      <c r="D581" s="96"/>
      <c r="E581" s="96"/>
      <c r="F581" s="97"/>
      <c r="G581" s="96"/>
      <c r="H581" s="96"/>
      <c r="I581" s="98"/>
      <c r="J581" s="98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spans="1:26" ht="15.75" customHeight="1" x14ac:dyDescent="0.3">
      <c r="A582" s="96"/>
      <c r="B582" s="96"/>
      <c r="C582" s="96"/>
      <c r="D582" s="96"/>
      <c r="E582" s="96"/>
      <c r="F582" s="97"/>
      <c r="G582" s="96"/>
      <c r="H582" s="96"/>
      <c r="I582" s="98"/>
      <c r="J582" s="98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spans="1:26" ht="15.75" customHeight="1" x14ac:dyDescent="0.3">
      <c r="A583" s="96"/>
      <c r="B583" s="96"/>
      <c r="C583" s="96"/>
      <c r="D583" s="96"/>
      <c r="E583" s="96"/>
      <c r="F583" s="97"/>
      <c r="G583" s="96"/>
      <c r="H583" s="96"/>
      <c r="I583" s="98"/>
      <c r="J583" s="98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spans="1:26" ht="15.75" customHeight="1" x14ac:dyDescent="0.3">
      <c r="A584" s="96"/>
      <c r="B584" s="96"/>
      <c r="C584" s="96"/>
      <c r="D584" s="96"/>
      <c r="E584" s="96"/>
      <c r="F584" s="97"/>
      <c r="G584" s="96"/>
      <c r="H584" s="96"/>
      <c r="I584" s="98"/>
      <c r="J584" s="98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spans="1:26" ht="15.75" customHeight="1" x14ac:dyDescent="0.3">
      <c r="A585" s="96"/>
      <c r="B585" s="96"/>
      <c r="C585" s="96"/>
      <c r="D585" s="96"/>
      <c r="E585" s="96"/>
      <c r="F585" s="97"/>
      <c r="G585" s="96"/>
      <c r="H585" s="96"/>
      <c r="I585" s="98"/>
      <c r="J585" s="98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spans="1:26" ht="15.75" customHeight="1" x14ac:dyDescent="0.3">
      <c r="A586" s="96"/>
      <c r="B586" s="96"/>
      <c r="C586" s="96"/>
      <c r="D586" s="96"/>
      <c r="E586" s="96"/>
      <c r="F586" s="97"/>
      <c r="G586" s="96"/>
      <c r="H586" s="96"/>
      <c r="I586" s="98"/>
      <c r="J586" s="98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spans="1:26" ht="15.75" customHeight="1" x14ac:dyDescent="0.3">
      <c r="A587" s="96"/>
      <c r="B587" s="96"/>
      <c r="C587" s="96"/>
      <c r="D587" s="96"/>
      <c r="E587" s="96"/>
      <c r="F587" s="97"/>
      <c r="G587" s="96"/>
      <c r="H587" s="96"/>
      <c r="I587" s="98"/>
      <c r="J587" s="98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spans="1:26" ht="15.75" customHeight="1" x14ac:dyDescent="0.3">
      <c r="A588" s="96"/>
      <c r="B588" s="96"/>
      <c r="C588" s="96"/>
      <c r="D588" s="96"/>
      <c r="E588" s="96"/>
      <c r="F588" s="97"/>
      <c r="G588" s="96"/>
      <c r="H588" s="96"/>
      <c r="I588" s="98"/>
      <c r="J588" s="98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spans="1:26" ht="15.75" customHeight="1" x14ac:dyDescent="0.3">
      <c r="A589" s="96"/>
      <c r="B589" s="96"/>
      <c r="C589" s="96"/>
      <c r="D589" s="96"/>
      <c r="E589" s="96"/>
      <c r="F589" s="97"/>
      <c r="G589" s="96"/>
      <c r="H589" s="96"/>
      <c r="I589" s="98"/>
      <c r="J589" s="98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spans="1:26" ht="15.75" customHeight="1" x14ac:dyDescent="0.3">
      <c r="A590" s="96"/>
      <c r="B590" s="96"/>
      <c r="C590" s="96"/>
      <c r="D590" s="96"/>
      <c r="E590" s="96"/>
      <c r="F590" s="97"/>
      <c r="G590" s="96"/>
      <c r="H590" s="96"/>
      <c r="I590" s="98"/>
      <c r="J590" s="98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spans="1:26" ht="15.75" customHeight="1" x14ac:dyDescent="0.3">
      <c r="A591" s="96"/>
      <c r="B591" s="96"/>
      <c r="C591" s="96"/>
      <c r="D591" s="96"/>
      <c r="E591" s="96"/>
      <c r="F591" s="97"/>
      <c r="G591" s="96"/>
      <c r="H591" s="96"/>
      <c r="I591" s="98"/>
      <c r="J591" s="98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spans="1:26" ht="15.75" customHeight="1" x14ac:dyDescent="0.3">
      <c r="A592" s="96"/>
      <c r="B592" s="96"/>
      <c r="C592" s="96"/>
      <c r="D592" s="96"/>
      <c r="E592" s="96"/>
      <c r="F592" s="97"/>
      <c r="G592" s="96"/>
      <c r="H592" s="96"/>
      <c r="I592" s="98"/>
      <c r="J592" s="98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spans="1:26" ht="15.75" customHeight="1" x14ac:dyDescent="0.3">
      <c r="A593" s="96"/>
      <c r="B593" s="96"/>
      <c r="C593" s="96"/>
      <c r="D593" s="96"/>
      <c r="E593" s="96"/>
      <c r="F593" s="97"/>
      <c r="G593" s="96"/>
      <c r="H593" s="96"/>
      <c r="I593" s="98"/>
      <c r="J593" s="98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spans="1:26" ht="15.75" customHeight="1" x14ac:dyDescent="0.3">
      <c r="A594" s="96"/>
      <c r="B594" s="96"/>
      <c r="C594" s="96"/>
      <c r="D594" s="96"/>
      <c r="E594" s="96"/>
      <c r="F594" s="97"/>
      <c r="G594" s="96"/>
      <c r="H594" s="96"/>
      <c r="I594" s="98"/>
      <c r="J594" s="98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spans="1:26" ht="15.75" customHeight="1" x14ac:dyDescent="0.3">
      <c r="A595" s="96"/>
      <c r="B595" s="96"/>
      <c r="C595" s="96"/>
      <c r="D595" s="96"/>
      <c r="E595" s="96"/>
      <c r="F595" s="97"/>
      <c r="G595" s="96"/>
      <c r="H595" s="96"/>
      <c r="I595" s="98"/>
      <c r="J595" s="98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spans="1:26" ht="15.75" customHeight="1" x14ac:dyDescent="0.3">
      <c r="A596" s="96"/>
      <c r="B596" s="96"/>
      <c r="C596" s="96"/>
      <c r="D596" s="96"/>
      <c r="E596" s="96"/>
      <c r="F596" s="97"/>
      <c r="G596" s="96"/>
      <c r="H596" s="96"/>
      <c r="I596" s="98"/>
      <c r="J596" s="98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spans="1:26" ht="15.75" customHeight="1" x14ac:dyDescent="0.3">
      <c r="A597" s="96"/>
      <c r="B597" s="96"/>
      <c r="C597" s="96"/>
      <c r="D597" s="96"/>
      <c r="E597" s="96"/>
      <c r="F597" s="97"/>
      <c r="G597" s="96"/>
      <c r="H597" s="96"/>
      <c r="I597" s="98"/>
      <c r="J597" s="98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spans="1:26" ht="15.75" customHeight="1" x14ac:dyDescent="0.3">
      <c r="A598" s="96"/>
      <c r="B598" s="96"/>
      <c r="C598" s="96"/>
      <c r="D598" s="96"/>
      <c r="E598" s="96"/>
      <c r="F598" s="97"/>
      <c r="G598" s="96"/>
      <c r="H598" s="96"/>
      <c r="I598" s="98"/>
      <c r="J598" s="98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spans="1:26" ht="15.75" customHeight="1" x14ac:dyDescent="0.3">
      <c r="A599" s="96"/>
      <c r="B599" s="96"/>
      <c r="C599" s="96"/>
      <c r="D599" s="96"/>
      <c r="E599" s="96"/>
      <c r="F599" s="97"/>
      <c r="G599" s="96"/>
      <c r="H599" s="96"/>
      <c r="I599" s="98"/>
      <c r="J599" s="98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spans="1:26" ht="15.75" customHeight="1" x14ac:dyDescent="0.3">
      <c r="A600" s="96"/>
      <c r="B600" s="96"/>
      <c r="C600" s="96"/>
      <c r="D600" s="96"/>
      <c r="E600" s="96"/>
      <c r="F600" s="97"/>
      <c r="G600" s="96"/>
      <c r="H600" s="96"/>
      <c r="I600" s="98"/>
      <c r="J600" s="98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spans="1:26" ht="15.75" customHeight="1" x14ac:dyDescent="0.3">
      <c r="A601" s="96"/>
      <c r="B601" s="96"/>
      <c r="C601" s="96"/>
      <c r="D601" s="96"/>
      <c r="E601" s="96"/>
      <c r="F601" s="97"/>
      <c r="G601" s="96"/>
      <c r="H601" s="96"/>
      <c r="I601" s="98"/>
      <c r="J601" s="98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spans="1:26" ht="15.75" customHeight="1" x14ac:dyDescent="0.3">
      <c r="A602" s="96"/>
      <c r="B602" s="96"/>
      <c r="C602" s="96"/>
      <c r="D602" s="96"/>
      <c r="E602" s="96"/>
      <c r="F602" s="97"/>
      <c r="G602" s="96"/>
      <c r="H602" s="96"/>
      <c r="I602" s="98"/>
      <c r="J602" s="98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spans="1:26" ht="15.75" customHeight="1" x14ac:dyDescent="0.3">
      <c r="A603" s="96"/>
      <c r="B603" s="96"/>
      <c r="C603" s="96"/>
      <c r="D603" s="96"/>
      <c r="E603" s="96"/>
      <c r="F603" s="97"/>
      <c r="G603" s="96"/>
      <c r="H603" s="96"/>
      <c r="I603" s="98"/>
      <c r="J603" s="98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spans="1:26" ht="15.75" customHeight="1" x14ac:dyDescent="0.3">
      <c r="A604" s="96"/>
      <c r="B604" s="96"/>
      <c r="C604" s="96"/>
      <c r="D604" s="96"/>
      <c r="E604" s="96"/>
      <c r="F604" s="97"/>
      <c r="G604" s="96"/>
      <c r="H604" s="96"/>
      <c r="I604" s="98"/>
      <c r="J604" s="98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spans="1:26" ht="15.75" customHeight="1" x14ac:dyDescent="0.3">
      <c r="A605" s="96"/>
      <c r="B605" s="96"/>
      <c r="C605" s="96"/>
      <c r="D605" s="96"/>
      <c r="E605" s="96"/>
      <c r="F605" s="97"/>
      <c r="G605" s="96"/>
      <c r="H605" s="96"/>
      <c r="I605" s="98"/>
      <c r="J605" s="98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spans="1:26" ht="15.75" customHeight="1" x14ac:dyDescent="0.3">
      <c r="A606" s="96"/>
      <c r="B606" s="96"/>
      <c r="C606" s="96"/>
      <c r="D606" s="96"/>
      <c r="E606" s="96"/>
      <c r="F606" s="97"/>
      <c r="G606" s="96"/>
      <c r="H606" s="96"/>
      <c r="I606" s="98"/>
      <c r="J606" s="98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spans="1:26" ht="15.75" customHeight="1" x14ac:dyDescent="0.3">
      <c r="A607" s="96"/>
      <c r="B607" s="96"/>
      <c r="C607" s="96"/>
      <c r="D607" s="96"/>
      <c r="E607" s="96"/>
      <c r="F607" s="97"/>
      <c r="G607" s="96"/>
      <c r="H607" s="96"/>
      <c r="I607" s="98"/>
      <c r="J607" s="98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spans="1:26" ht="15.75" customHeight="1" x14ac:dyDescent="0.3">
      <c r="A608" s="96"/>
      <c r="B608" s="96"/>
      <c r="C608" s="96"/>
      <c r="D608" s="96"/>
      <c r="E608" s="96"/>
      <c r="F608" s="97"/>
      <c r="G608" s="96"/>
      <c r="H608" s="96"/>
      <c r="I608" s="98"/>
      <c r="J608" s="98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spans="1:26" ht="15.75" customHeight="1" x14ac:dyDescent="0.3">
      <c r="A609" s="96"/>
      <c r="B609" s="96"/>
      <c r="C609" s="96"/>
      <c r="D609" s="96"/>
      <c r="E609" s="96"/>
      <c r="F609" s="97"/>
      <c r="G609" s="96"/>
      <c r="H609" s="96"/>
      <c r="I609" s="98"/>
      <c r="J609" s="98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spans="1:26" ht="15.75" customHeight="1" x14ac:dyDescent="0.3">
      <c r="A610" s="96"/>
      <c r="B610" s="96"/>
      <c r="C610" s="96"/>
      <c r="D610" s="96"/>
      <c r="E610" s="96"/>
      <c r="F610" s="97"/>
      <c r="G610" s="96"/>
      <c r="H610" s="96"/>
      <c r="I610" s="98"/>
      <c r="J610" s="98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spans="1:26" ht="15.75" customHeight="1" x14ac:dyDescent="0.3">
      <c r="A611" s="96"/>
      <c r="B611" s="96"/>
      <c r="C611" s="96"/>
      <c r="D611" s="96"/>
      <c r="E611" s="96"/>
      <c r="F611" s="97"/>
      <c r="G611" s="96"/>
      <c r="H611" s="96"/>
      <c r="I611" s="98"/>
      <c r="J611" s="98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spans="1:26" ht="15.75" customHeight="1" x14ac:dyDescent="0.3">
      <c r="A612" s="96"/>
      <c r="B612" s="96"/>
      <c r="C612" s="96"/>
      <c r="D612" s="96"/>
      <c r="E612" s="96"/>
      <c r="F612" s="97"/>
      <c r="G612" s="96"/>
      <c r="H612" s="96"/>
      <c r="I612" s="98"/>
      <c r="J612" s="98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spans="1:26" ht="15.75" customHeight="1" x14ac:dyDescent="0.3">
      <c r="A613" s="96"/>
      <c r="B613" s="96"/>
      <c r="C613" s="96"/>
      <c r="D613" s="96"/>
      <c r="E613" s="96"/>
      <c r="F613" s="97"/>
      <c r="G613" s="96"/>
      <c r="H613" s="96"/>
      <c r="I613" s="98"/>
      <c r="J613" s="98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spans="1:26" ht="15.75" customHeight="1" x14ac:dyDescent="0.3">
      <c r="A614" s="96"/>
      <c r="B614" s="96"/>
      <c r="C614" s="96"/>
      <c r="D614" s="96"/>
      <c r="E614" s="96"/>
      <c r="F614" s="97"/>
      <c r="G614" s="96"/>
      <c r="H614" s="96"/>
      <c r="I614" s="98"/>
      <c r="J614" s="98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spans="1:26" ht="15.75" customHeight="1" x14ac:dyDescent="0.3">
      <c r="A615" s="96"/>
      <c r="B615" s="96"/>
      <c r="C615" s="96"/>
      <c r="D615" s="96"/>
      <c r="E615" s="96"/>
      <c r="F615" s="97"/>
      <c r="G615" s="96"/>
      <c r="H615" s="96"/>
      <c r="I615" s="98"/>
      <c r="J615" s="98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spans="1:26" ht="15.75" customHeight="1" x14ac:dyDescent="0.3">
      <c r="A616" s="96"/>
      <c r="B616" s="96"/>
      <c r="C616" s="96"/>
      <c r="D616" s="96"/>
      <c r="E616" s="96"/>
      <c r="F616" s="97"/>
      <c r="G616" s="96"/>
      <c r="H616" s="96"/>
      <c r="I616" s="98"/>
      <c r="J616" s="98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spans="1:26" ht="15.75" customHeight="1" x14ac:dyDescent="0.3">
      <c r="A617" s="96"/>
      <c r="B617" s="96"/>
      <c r="C617" s="96"/>
      <c r="D617" s="96"/>
      <c r="E617" s="96"/>
      <c r="F617" s="97"/>
      <c r="G617" s="96"/>
      <c r="H617" s="96"/>
      <c r="I617" s="98"/>
      <c r="J617" s="98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spans="1:26" ht="15.75" customHeight="1" x14ac:dyDescent="0.3">
      <c r="A618" s="96"/>
      <c r="B618" s="96"/>
      <c r="C618" s="96"/>
      <c r="D618" s="96"/>
      <c r="E618" s="96"/>
      <c r="F618" s="97"/>
      <c r="G618" s="96"/>
      <c r="H618" s="96"/>
      <c r="I618" s="98"/>
      <c r="J618" s="98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spans="1:26" ht="15.75" customHeight="1" x14ac:dyDescent="0.3">
      <c r="A619" s="96"/>
      <c r="B619" s="96"/>
      <c r="C619" s="96"/>
      <c r="D619" s="96"/>
      <c r="E619" s="96"/>
      <c r="F619" s="97"/>
      <c r="G619" s="96"/>
      <c r="H619" s="96"/>
      <c r="I619" s="98"/>
      <c r="J619" s="98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spans="1:26" ht="15.75" customHeight="1" x14ac:dyDescent="0.3">
      <c r="A620" s="96"/>
      <c r="B620" s="96"/>
      <c r="C620" s="96"/>
      <c r="D620" s="96"/>
      <c r="E620" s="96"/>
      <c r="F620" s="97"/>
      <c r="G620" s="96"/>
      <c r="H620" s="96"/>
      <c r="I620" s="98"/>
      <c r="J620" s="98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spans="1:26" ht="15.75" customHeight="1" x14ac:dyDescent="0.3">
      <c r="A621" s="96"/>
      <c r="B621" s="96"/>
      <c r="C621" s="96"/>
      <c r="D621" s="96"/>
      <c r="E621" s="96"/>
      <c r="F621" s="97"/>
      <c r="G621" s="96"/>
      <c r="H621" s="96"/>
      <c r="I621" s="98"/>
      <c r="J621" s="98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spans="1:26" ht="15.75" customHeight="1" x14ac:dyDescent="0.3">
      <c r="A622" s="96"/>
      <c r="B622" s="96"/>
      <c r="C622" s="96"/>
      <c r="D622" s="96"/>
      <c r="E622" s="96"/>
      <c r="F622" s="97"/>
      <c r="G622" s="96"/>
      <c r="H622" s="96"/>
      <c r="I622" s="98"/>
      <c r="J622" s="98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spans="1:26" ht="15.75" customHeight="1" x14ac:dyDescent="0.3">
      <c r="A623" s="96"/>
      <c r="B623" s="96"/>
      <c r="C623" s="96"/>
      <c r="D623" s="96"/>
      <c r="E623" s="96"/>
      <c r="F623" s="97"/>
      <c r="G623" s="96"/>
      <c r="H623" s="96"/>
      <c r="I623" s="98"/>
      <c r="J623" s="98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spans="1:26" ht="15.75" customHeight="1" x14ac:dyDescent="0.3">
      <c r="A624" s="96"/>
      <c r="B624" s="96"/>
      <c r="C624" s="96"/>
      <c r="D624" s="96"/>
      <c r="E624" s="96"/>
      <c r="F624" s="97"/>
      <c r="G624" s="96"/>
      <c r="H624" s="96"/>
      <c r="I624" s="98"/>
      <c r="J624" s="98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spans="1:26" ht="15.75" customHeight="1" x14ac:dyDescent="0.3">
      <c r="A625" s="96"/>
      <c r="B625" s="96"/>
      <c r="C625" s="96"/>
      <c r="D625" s="96"/>
      <c r="E625" s="96"/>
      <c r="F625" s="97"/>
      <c r="G625" s="96"/>
      <c r="H625" s="96"/>
      <c r="I625" s="98"/>
      <c r="J625" s="98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spans="1:26" ht="15.75" customHeight="1" x14ac:dyDescent="0.3">
      <c r="A626" s="96"/>
      <c r="B626" s="96"/>
      <c r="C626" s="96"/>
      <c r="D626" s="96"/>
      <c r="E626" s="96"/>
      <c r="F626" s="97"/>
      <c r="G626" s="96"/>
      <c r="H626" s="96"/>
      <c r="I626" s="98"/>
      <c r="J626" s="98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spans="1:26" ht="15.75" customHeight="1" x14ac:dyDescent="0.3">
      <c r="A627" s="96"/>
      <c r="B627" s="96"/>
      <c r="C627" s="96"/>
      <c r="D627" s="96"/>
      <c r="E627" s="96"/>
      <c r="F627" s="97"/>
      <c r="G627" s="96"/>
      <c r="H627" s="96"/>
      <c r="I627" s="98"/>
      <c r="J627" s="98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spans="1:26" ht="15.75" customHeight="1" x14ac:dyDescent="0.3">
      <c r="A628" s="96"/>
      <c r="B628" s="96"/>
      <c r="C628" s="96"/>
      <c r="D628" s="96"/>
      <c r="E628" s="96"/>
      <c r="F628" s="97"/>
      <c r="G628" s="96"/>
      <c r="H628" s="96"/>
      <c r="I628" s="98"/>
      <c r="J628" s="98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spans="1:26" ht="15.75" customHeight="1" x14ac:dyDescent="0.3">
      <c r="A629" s="96"/>
      <c r="B629" s="96"/>
      <c r="C629" s="96"/>
      <c r="D629" s="96"/>
      <c r="E629" s="96"/>
      <c r="F629" s="97"/>
      <c r="G629" s="96"/>
      <c r="H629" s="96"/>
      <c r="I629" s="98"/>
      <c r="J629" s="98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spans="1:26" ht="15.75" customHeight="1" x14ac:dyDescent="0.3">
      <c r="A630" s="96"/>
      <c r="B630" s="96"/>
      <c r="C630" s="96"/>
      <c r="D630" s="96"/>
      <c r="E630" s="96"/>
      <c r="F630" s="97"/>
      <c r="G630" s="96"/>
      <c r="H630" s="96"/>
      <c r="I630" s="98"/>
      <c r="J630" s="98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spans="1:26" ht="15.75" customHeight="1" x14ac:dyDescent="0.3">
      <c r="A631" s="96"/>
      <c r="B631" s="96"/>
      <c r="C631" s="96"/>
      <c r="D631" s="96"/>
      <c r="E631" s="96"/>
      <c r="F631" s="97"/>
      <c r="G631" s="96"/>
      <c r="H631" s="96"/>
      <c r="I631" s="98"/>
      <c r="J631" s="98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spans="1:26" ht="15.75" customHeight="1" x14ac:dyDescent="0.3">
      <c r="A632" s="96"/>
      <c r="B632" s="96"/>
      <c r="C632" s="96"/>
      <c r="D632" s="96"/>
      <c r="E632" s="96"/>
      <c r="F632" s="97"/>
      <c r="G632" s="96"/>
      <c r="H632" s="96"/>
      <c r="I632" s="98"/>
      <c r="J632" s="98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spans="1:26" ht="15.75" customHeight="1" x14ac:dyDescent="0.3">
      <c r="A633" s="96"/>
      <c r="B633" s="96"/>
      <c r="C633" s="96"/>
      <c r="D633" s="96"/>
      <c r="E633" s="96"/>
      <c r="F633" s="97"/>
      <c r="G633" s="96"/>
      <c r="H633" s="96"/>
      <c r="I633" s="98"/>
      <c r="J633" s="98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spans="1:26" ht="15.75" customHeight="1" x14ac:dyDescent="0.3">
      <c r="A634" s="96"/>
      <c r="B634" s="96"/>
      <c r="C634" s="96"/>
      <c r="D634" s="96"/>
      <c r="E634" s="96"/>
      <c r="F634" s="97"/>
      <c r="G634" s="96"/>
      <c r="H634" s="96"/>
      <c r="I634" s="98"/>
      <c r="J634" s="98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spans="1:26" ht="15.75" customHeight="1" x14ac:dyDescent="0.3">
      <c r="A635" s="96"/>
      <c r="B635" s="96"/>
      <c r="C635" s="96"/>
      <c r="D635" s="96"/>
      <c r="E635" s="96"/>
      <c r="F635" s="97"/>
      <c r="G635" s="96"/>
      <c r="H635" s="96"/>
      <c r="I635" s="98"/>
      <c r="J635" s="98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spans="1:26" ht="15.75" customHeight="1" x14ac:dyDescent="0.3">
      <c r="A636" s="96"/>
      <c r="B636" s="96"/>
      <c r="C636" s="96"/>
      <c r="D636" s="96"/>
      <c r="E636" s="96"/>
      <c r="F636" s="97"/>
      <c r="G636" s="96"/>
      <c r="H636" s="96"/>
      <c r="I636" s="98"/>
      <c r="J636" s="98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spans="1:26" ht="15.75" customHeight="1" x14ac:dyDescent="0.3">
      <c r="A637" s="96"/>
      <c r="B637" s="96"/>
      <c r="C637" s="96"/>
      <c r="D637" s="96"/>
      <c r="E637" s="96"/>
      <c r="F637" s="97"/>
      <c r="G637" s="96"/>
      <c r="H637" s="96"/>
      <c r="I637" s="98"/>
      <c r="J637" s="98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spans="1:26" ht="15.75" customHeight="1" x14ac:dyDescent="0.3">
      <c r="A638" s="96"/>
      <c r="B638" s="96"/>
      <c r="C638" s="96"/>
      <c r="D638" s="96"/>
      <c r="E638" s="96"/>
      <c r="F638" s="97"/>
      <c r="G638" s="96"/>
      <c r="H638" s="96"/>
      <c r="I638" s="98"/>
      <c r="J638" s="98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spans="1:26" ht="15.75" customHeight="1" x14ac:dyDescent="0.3">
      <c r="A639" s="96"/>
      <c r="B639" s="96"/>
      <c r="C639" s="96"/>
      <c r="D639" s="96"/>
      <c r="E639" s="96"/>
      <c r="F639" s="97"/>
      <c r="G639" s="96"/>
      <c r="H639" s="96"/>
      <c r="I639" s="98"/>
      <c r="J639" s="98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spans="1:26" ht="15.75" customHeight="1" x14ac:dyDescent="0.3">
      <c r="A640" s="96"/>
      <c r="B640" s="96"/>
      <c r="C640" s="96"/>
      <c r="D640" s="96"/>
      <c r="E640" s="96"/>
      <c r="F640" s="97"/>
      <c r="G640" s="96"/>
      <c r="H640" s="96"/>
      <c r="I640" s="98"/>
      <c r="J640" s="98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spans="1:26" ht="15.75" customHeight="1" x14ac:dyDescent="0.3">
      <c r="A641" s="96"/>
      <c r="B641" s="96"/>
      <c r="C641" s="96"/>
      <c r="D641" s="96"/>
      <c r="E641" s="96"/>
      <c r="F641" s="97"/>
      <c r="G641" s="96"/>
      <c r="H641" s="96"/>
      <c r="I641" s="98"/>
      <c r="J641" s="98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spans="1:26" ht="15.75" customHeight="1" x14ac:dyDescent="0.3">
      <c r="A642" s="96"/>
      <c r="B642" s="96"/>
      <c r="C642" s="96"/>
      <c r="D642" s="96"/>
      <c r="E642" s="96"/>
      <c r="F642" s="97"/>
      <c r="G642" s="96"/>
      <c r="H642" s="96"/>
      <c r="I642" s="98"/>
      <c r="J642" s="98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spans="1:26" ht="15.75" customHeight="1" x14ac:dyDescent="0.3">
      <c r="A643" s="96"/>
      <c r="B643" s="96"/>
      <c r="C643" s="96"/>
      <c r="D643" s="96"/>
      <c r="E643" s="96"/>
      <c r="F643" s="97"/>
      <c r="G643" s="96"/>
      <c r="H643" s="96"/>
      <c r="I643" s="98"/>
      <c r="J643" s="98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spans="1:26" ht="15.75" customHeight="1" x14ac:dyDescent="0.3">
      <c r="A644" s="96"/>
      <c r="B644" s="96"/>
      <c r="C644" s="96"/>
      <c r="D644" s="96"/>
      <c r="E644" s="96"/>
      <c r="F644" s="97"/>
      <c r="G644" s="96"/>
      <c r="H644" s="96"/>
      <c r="I644" s="98"/>
      <c r="J644" s="98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spans="1:26" ht="15.75" customHeight="1" x14ac:dyDescent="0.3">
      <c r="A645" s="96"/>
      <c r="B645" s="96"/>
      <c r="C645" s="96"/>
      <c r="D645" s="96"/>
      <c r="E645" s="96"/>
      <c r="F645" s="97"/>
      <c r="G645" s="96"/>
      <c r="H645" s="96"/>
      <c r="I645" s="98"/>
      <c r="J645" s="98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spans="1:26" ht="15.75" customHeight="1" x14ac:dyDescent="0.3">
      <c r="A646" s="96"/>
      <c r="B646" s="96"/>
      <c r="C646" s="96"/>
      <c r="D646" s="96"/>
      <c r="E646" s="96"/>
      <c r="F646" s="97"/>
      <c r="G646" s="96"/>
      <c r="H646" s="96"/>
      <c r="I646" s="98"/>
      <c r="J646" s="98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spans="1:26" ht="15.75" customHeight="1" x14ac:dyDescent="0.3">
      <c r="A647" s="96"/>
      <c r="B647" s="96"/>
      <c r="C647" s="96"/>
      <c r="D647" s="96"/>
      <c r="E647" s="96"/>
      <c r="F647" s="97"/>
      <c r="G647" s="96"/>
      <c r="H647" s="96"/>
      <c r="I647" s="98"/>
      <c r="J647" s="98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spans="1:26" ht="15.75" customHeight="1" x14ac:dyDescent="0.3">
      <c r="A648" s="96"/>
      <c r="B648" s="96"/>
      <c r="C648" s="96"/>
      <c r="D648" s="96"/>
      <c r="E648" s="96"/>
      <c r="F648" s="97"/>
      <c r="G648" s="96"/>
      <c r="H648" s="96"/>
      <c r="I648" s="98"/>
      <c r="J648" s="98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spans="1:26" ht="15.75" customHeight="1" x14ac:dyDescent="0.3">
      <c r="A649" s="96"/>
      <c r="B649" s="96"/>
      <c r="C649" s="96"/>
      <c r="D649" s="96"/>
      <c r="E649" s="96"/>
      <c r="F649" s="97"/>
      <c r="G649" s="96"/>
      <c r="H649" s="96"/>
      <c r="I649" s="98"/>
      <c r="J649" s="98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spans="1:26" ht="15.75" customHeight="1" x14ac:dyDescent="0.3">
      <c r="A650" s="96"/>
      <c r="B650" s="96"/>
      <c r="C650" s="96"/>
      <c r="D650" s="96"/>
      <c r="E650" s="96"/>
      <c r="F650" s="97"/>
      <c r="G650" s="96"/>
      <c r="H650" s="96"/>
      <c r="I650" s="98"/>
      <c r="J650" s="98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spans="1:26" ht="15.75" customHeight="1" x14ac:dyDescent="0.3">
      <c r="A651" s="96"/>
      <c r="B651" s="96"/>
      <c r="C651" s="96"/>
      <c r="D651" s="96"/>
      <c r="E651" s="96"/>
      <c r="F651" s="97"/>
      <c r="G651" s="96"/>
      <c r="H651" s="96"/>
      <c r="I651" s="98"/>
      <c r="J651" s="98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spans="1:26" ht="15.75" customHeight="1" x14ac:dyDescent="0.3">
      <c r="A652" s="96"/>
      <c r="B652" s="96"/>
      <c r="C652" s="96"/>
      <c r="D652" s="96"/>
      <c r="E652" s="96"/>
      <c r="F652" s="97"/>
      <c r="G652" s="96"/>
      <c r="H652" s="96"/>
      <c r="I652" s="98"/>
      <c r="J652" s="98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spans="1:26" ht="15.75" customHeight="1" x14ac:dyDescent="0.3">
      <c r="A653" s="96"/>
      <c r="B653" s="96"/>
      <c r="C653" s="96"/>
      <c r="D653" s="96"/>
      <c r="E653" s="96"/>
      <c r="F653" s="97"/>
      <c r="G653" s="96"/>
      <c r="H653" s="96"/>
      <c r="I653" s="98"/>
      <c r="J653" s="98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spans="1:26" ht="15.75" customHeight="1" x14ac:dyDescent="0.3">
      <c r="A654" s="96"/>
      <c r="B654" s="96"/>
      <c r="C654" s="96"/>
      <c r="D654" s="96"/>
      <c r="E654" s="96"/>
      <c r="F654" s="97"/>
      <c r="G654" s="96"/>
      <c r="H654" s="96"/>
      <c r="I654" s="98"/>
      <c r="J654" s="98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spans="1:26" ht="15.75" customHeight="1" x14ac:dyDescent="0.3">
      <c r="A655" s="96"/>
      <c r="B655" s="96"/>
      <c r="C655" s="96"/>
      <c r="D655" s="96"/>
      <c r="E655" s="96"/>
      <c r="F655" s="97"/>
      <c r="G655" s="96"/>
      <c r="H655" s="96"/>
      <c r="I655" s="98"/>
      <c r="J655" s="98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spans="1:26" ht="15.75" customHeight="1" x14ac:dyDescent="0.3">
      <c r="A656" s="96"/>
      <c r="B656" s="96"/>
      <c r="C656" s="96"/>
      <c r="D656" s="96"/>
      <c r="E656" s="96"/>
      <c r="F656" s="97"/>
      <c r="G656" s="96"/>
      <c r="H656" s="96"/>
      <c r="I656" s="98"/>
      <c r="J656" s="98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spans="1:26" ht="15.75" customHeight="1" x14ac:dyDescent="0.3">
      <c r="A657" s="96"/>
      <c r="B657" s="96"/>
      <c r="C657" s="96"/>
      <c r="D657" s="96"/>
      <c r="E657" s="96"/>
      <c r="F657" s="97"/>
      <c r="G657" s="96"/>
      <c r="H657" s="96"/>
      <c r="I657" s="98"/>
      <c r="J657" s="98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spans="1:26" ht="15.75" customHeight="1" x14ac:dyDescent="0.3">
      <c r="A658" s="96"/>
      <c r="B658" s="96"/>
      <c r="C658" s="96"/>
      <c r="D658" s="96"/>
      <c r="E658" s="96"/>
      <c r="F658" s="97"/>
      <c r="G658" s="96"/>
      <c r="H658" s="96"/>
      <c r="I658" s="98"/>
      <c r="J658" s="98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spans="1:26" ht="15.75" customHeight="1" x14ac:dyDescent="0.3">
      <c r="A659" s="96"/>
      <c r="B659" s="96"/>
      <c r="C659" s="96"/>
      <c r="D659" s="96"/>
      <c r="E659" s="96"/>
      <c r="F659" s="97"/>
      <c r="G659" s="96"/>
      <c r="H659" s="96"/>
      <c r="I659" s="98"/>
      <c r="J659" s="98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spans="1:26" ht="15.75" customHeight="1" x14ac:dyDescent="0.3">
      <c r="A660" s="96"/>
      <c r="B660" s="96"/>
      <c r="C660" s="96"/>
      <c r="D660" s="96"/>
      <c r="E660" s="96"/>
      <c r="F660" s="97"/>
      <c r="G660" s="96"/>
      <c r="H660" s="96"/>
      <c r="I660" s="98"/>
      <c r="J660" s="98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spans="1:26" ht="15.75" customHeight="1" x14ac:dyDescent="0.3">
      <c r="A661" s="96"/>
      <c r="B661" s="96"/>
      <c r="C661" s="96"/>
      <c r="D661" s="96"/>
      <c r="E661" s="96"/>
      <c r="F661" s="97"/>
      <c r="G661" s="96"/>
      <c r="H661" s="96"/>
      <c r="I661" s="98"/>
      <c r="J661" s="98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spans="1:26" ht="15.75" customHeight="1" x14ac:dyDescent="0.3">
      <c r="A662" s="96"/>
      <c r="B662" s="96"/>
      <c r="C662" s="96"/>
      <c r="D662" s="96"/>
      <c r="E662" s="96"/>
      <c r="F662" s="97"/>
      <c r="G662" s="96"/>
      <c r="H662" s="96"/>
      <c r="I662" s="98"/>
      <c r="J662" s="98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spans="1:26" ht="15.75" customHeight="1" x14ac:dyDescent="0.3">
      <c r="A663" s="96"/>
      <c r="B663" s="96"/>
      <c r="C663" s="96"/>
      <c r="D663" s="96"/>
      <c r="E663" s="96"/>
      <c r="F663" s="97"/>
      <c r="G663" s="96"/>
      <c r="H663" s="96"/>
      <c r="I663" s="98"/>
      <c r="J663" s="98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spans="1:26" ht="15.75" customHeight="1" x14ac:dyDescent="0.3">
      <c r="A664" s="96"/>
      <c r="B664" s="96"/>
      <c r="C664" s="96"/>
      <c r="D664" s="96"/>
      <c r="E664" s="96"/>
      <c r="F664" s="97"/>
      <c r="G664" s="96"/>
      <c r="H664" s="96"/>
      <c r="I664" s="98"/>
      <c r="J664" s="98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spans="1:26" ht="15.75" customHeight="1" x14ac:dyDescent="0.3">
      <c r="A665" s="96"/>
      <c r="B665" s="96"/>
      <c r="C665" s="96"/>
      <c r="D665" s="96"/>
      <c r="E665" s="96"/>
      <c r="F665" s="97"/>
      <c r="G665" s="96"/>
      <c r="H665" s="96"/>
      <c r="I665" s="98"/>
      <c r="J665" s="98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spans="1:26" ht="15.75" customHeight="1" x14ac:dyDescent="0.3">
      <c r="A666" s="96"/>
      <c r="B666" s="96"/>
      <c r="C666" s="96"/>
      <c r="D666" s="96"/>
      <c r="E666" s="96"/>
      <c r="F666" s="97"/>
      <c r="G666" s="96"/>
      <c r="H666" s="96"/>
      <c r="I666" s="98"/>
      <c r="J666" s="98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spans="1:26" ht="15.75" customHeight="1" x14ac:dyDescent="0.3">
      <c r="A667" s="96"/>
      <c r="B667" s="96"/>
      <c r="C667" s="96"/>
      <c r="D667" s="96"/>
      <c r="E667" s="96"/>
      <c r="F667" s="97"/>
      <c r="G667" s="96"/>
      <c r="H667" s="96"/>
      <c r="I667" s="98"/>
      <c r="J667" s="98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spans="1:26" ht="15.75" customHeight="1" x14ac:dyDescent="0.3">
      <c r="A668" s="96"/>
      <c r="B668" s="96"/>
      <c r="C668" s="96"/>
      <c r="D668" s="96"/>
      <c r="E668" s="96"/>
      <c r="F668" s="97"/>
      <c r="G668" s="96"/>
      <c r="H668" s="96"/>
      <c r="I668" s="98"/>
      <c r="J668" s="98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spans="1:26" ht="15.75" customHeight="1" x14ac:dyDescent="0.3">
      <c r="A669" s="96"/>
      <c r="B669" s="96"/>
      <c r="C669" s="96"/>
      <c r="D669" s="96"/>
      <c r="E669" s="96"/>
      <c r="F669" s="97"/>
      <c r="G669" s="96"/>
      <c r="H669" s="96"/>
      <c r="I669" s="98"/>
      <c r="J669" s="98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spans="1:26" ht="15.75" customHeight="1" x14ac:dyDescent="0.3">
      <c r="A670" s="96"/>
      <c r="B670" s="96"/>
      <c r="C670" s="96"/>
      <c r="D670" s="96"/>
      <c r="E670" s="96"/>
      <c r="F670" s="97"/>
      <c r="G670" s="96"/>
      <c r="H670" s="96"/>
      <c r="I670" s="98"/>
      <c r="J670" s="98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spans="1:26" ht="15.75" customHeight="1" x14ac:dyDescent="0.3">
      <c r="A671" s="96"/>
      <c r="B671" s="96"/>
      <c r="C671" s="96"/>
      <c r="D671" s="96"/>
      <c r="E671" s="96"/>
      <c r="F671" s="97"/>
      <c r="G671" s="96"/>
      <c r="H671" s="96"/>
      <c r="I671" s="98"/>
      <c r="J671" s="98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spans="1:26" ht="15.75" customHeight="1" x14ac:dyDescent="0.3">
      <c r="A672" s="96"/>
      <c r="B672" s="96"/>
      <c r="C672" s="96"/>
      <c r="D672" s="96"/>
      <c r="E672" s="96"/>
      <c r="F672" s="97"/>
      <c r="G672" s="96"/>
      <c r="H672" s="96"/>
      <c r="I672" s="98"/>
      <c r="J672" s="98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spans="1:26" ht="15.75" customHeight="1" x14ac:dyDescent="0.3">
      <c r="A673" s="96"/>
      <c r="B673" s="96"/>
      <c r="C673" s="96"/>
      <c r="D673" s="96"/>
      <c r="E673" s="96"/>
      <c r="F673" s="97"/>
      <c r="G673" s="96"/>
      <c r="H673" s="96"/>
      <c r="I673" s="98"/>
      <c r="J673" s="98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spans="1:26" ht="15.75" customHeight="1" x14ac:dyDescent="0.3">
      <c r="A674" s="96"/>
      <c r="B674" s="96"/>
      <c r="C674" s="96"/>
      <c r="D674" s="96"/>
      <c r="E674" s="96"/>
      <c r="F674" s="97"/>
      <c r="G674" s="96"/>
      <c r="H674" s="96"/>
      <c r="I674" s="98"/>
      <c r="J674" s="98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spans="1:26" ht="15.75" customHeight="1" x14ac:dyDescent="0.3">
      <c r="A675" s="96"/>
      <c r="B675" s="96"/>
      <c r="C675" s="96"/>
      <c r="D675" s="96"/>
      <c r="E675" s="96"/>
      <c r="F675" s="97"/>
      <c r="G675" s="96"/>
      <c r="H675" s="96"/>
      <c r="I675" s="98"/>
      <c r="J675" s="98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spans="1:26" ht="15.75" customHeight="1" x14ac:dyDescent="0.3">
      <c r="A676" s="96"/>
      <c r="B676" s="96"/>
      <c r="C676" s="96"/>
      <c r="D676" s="96"/>
      <c r="E676" s="96"/>
      <c r="F676" s="97"/>
      <c r="G676" s="96"/>
      <c r="H676" s="96"/>
      <c r="I676" s="98"/>
      <c r="J676" s="98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spans="1:26" ht="15.75" customHeight="1" x14ac:dyDescent="0.3">
      <c r="A677" s="96"/>
      <c r="B677" s="96"/>
      <c r="C677" s="96"/>
      <c r="D677" s="96"/>
      <c r="E677" s="96"/>
      <c r="F677" s="97"/>
      <c r="G677" s="96"/>
      <c r="H677" s="96"/>
      <c r="I677" s="98"/>
      <c r="J677" s="98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spans="1:26" ht="15.75" customHeight="1" x14ac:dyDescent="0.3">
      <c r="A678" s="96"/>
      <c r="B678" s="96"/>
      <c r="C678" s="96"/>
      <c r="D678" s="96"/>
      <c r="E678" s="96"/>
      <c r="F678" s="97"/>
      <c r="G678" s="96"/>
      <c r="H678" s="96"/>
      <c r="I678" s="98"/>
      <c r="J678" s="98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spans="1:26" ht="15.75" customHeight="1" x14ac:dyDescent="0.3">
      <c r="A679" s="96"/>
      <c r="B679" s="96"/>
      <c r="C679" s="96"/>
      <c r="D679" s="96"/>
      <c r="E679" s="96"/>
      <c r="F679" s="97"/>
      <c r="G679" s="96"/>
      <c r="H679" s="96"/>
      <c r="I679" s="98"/>
      <c r="J679" s="98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spans="1:26" ht="15.75" customHeight="1" x14ac:dyDescent="0.3">
      <c r="A680" s="96"/>
      <c r="B680" s="96"/>
      <c r="C680" s="96"/>
      <c r="D680" s="96"/>
      <c r="E680" s="96"/>
      <c r="F680" s="97"/>
      <c r="G680" s="96"/>
      <c r="H680" s="96"/>
      <c r="I680" s="98"/>
      <c r="J680" s="98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spans="1:26" ht="15.75" customHeight="1" x14ac:dyDescent="0.3">
      <c r="A681" s="96"/>
      <c r="B681" s="96"/>
      <c r="C681" s="96"/>
      <c r="D681" s="96"/>
      <c r="E681" s="96"/>
      <c r="F681" s="97"/>
      <c r="G681" s="96"/>
      <c r="H681" s="96"/>
      <c r="I681" s="98"/>
      <c r="J681" s="98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spans="1:26" ht="15.75" customHeight="1" x14ac:dyDescent="0.3">
      <c r="A682" s="96"/>
      <c r="B682" s="96"/>
      <c r="C682" s="96"/>
      <c r="D682" s="96"/>
      <c r="E682" s="96"/>
      <c r="F682" s="97"/>
      <c r="G682" s="96"/>
      <c r="H682" s="96"/>
      <c r="I682" s="98"/>
      <c r="J682" s="98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spans="1:26" ht="15.75" customHeight="1" x14ac:dyDescent="0.3">
      <c r="A683" s="96"/>
      <c r="B683" s="96"/>
      <c r="C683" s="96"/>
      <c r="D683" s="96"/>
      <c r="E683" s="96"/>
      <c r="F683" s="97"/>
      <c r="G683" s="96"/>
      <c r="H683" s="96"/>
      <c r="I683" s="98"/>
      <c r="J683" s="98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spans="1:26" ht="15.75" customHeight="1" x14ac:dyDescent="0.3">
      <c r="A684" s="96"/>
      <c r="B684" s="96"/>
      <c r="C684" s="96"/>
      <c r="D684" s="96"/>
      <c r="E684" s="96"/>
      <c r="F684" s="97"/>
      <c r="G684" s="96"/>
      <c r="H684" s="96"/>
      <c r="I684" s="98"/>
      <c r="J684" s="98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spans="1:26" ht="15.75" customHeight="1" x14ac:dyDescent="0.3">
      <c r="A685" s="96"/>
      <c r="B685" s="96"/>
      <c r="C685" s="96"/>
      <c r="D685" s="96"/>
      <c r="E685" s="96"/>
      <c r="F685" s="97"/>
      <c r="G685" s="96"/>
      <c r="H685" s="96"/>
      <c r="I685" s="98"/>
      <c r="J685" s="98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spans="1:26" ht="15.75" customHeight="1" x14ac:dyDescent="0.3">
      <c r="A686" s="96"/>
      <c r="B686" s="96"/>
      <c r="C686" s="96"/>
      <c r="D686" s="96"/>
      <c r="E686" s="96"/>
      <c r="F686" s="97"/>
      <c r="G686" s="96"/>
      <c r="H686" s="96"/>
      <c r="I686" s="98"/>
      <c r="J686" s="98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spans="1:26" ht="15.75" customHeight="1" x14ac:dyDescent="0.3">
      <c r="A687" s="96"/>
      <c r="B687" s="96"/>
      <c r="C687" s="96"/>
      <c r="D687" s="96"/>
      <c r="E687" s="96"/>
      <c r="F687" s="97"/>
      <c r="G687" s="96"/>
      <c r="H687" s="96"/>
      <c r="I687" s="98"/>
      <c r="J687" s="98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spans="1:26" ht="15.75" customHeight="1" x14ac:dyDescent="0.3">
      <c r="A688" s="96"/>
      <c r="B688" s="96"/>
      <c r="C688" s="96"/>
      <c r="D688" s="96"/>
      <c r="E688" s="96"/>
      <c r="F688" s="97"/>
      <c r="G688" s="96"/>
      <c r="H688" s="96"/>
      <c r="I688" s="98"/>
      <c r="J688" s="98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spans="1:26" ht="15.75" customHeight="1" x14ac:dyDescent="0.3">
      <c r="A689" s="96"/>
      <c r="B689" s="96"/>
      <c r="C689" s="96"/>
      <c r="D689" s="96"/>
      <c r="E689" s="96"/>
      <c r="F689" s="97"/>
      <c r="G689" s="96"/>
      <c r="H689" s="96"/>
      <c r="I689" s="98"/>
      <c r="J689" s="98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spans="1:26" ht="15.75" customHeight="1" x14ac:dyDescent="0.3">
      <c r="A690" s="96"/>
      <c r="B690" s="96"/>
      <c r="C690" s="96"/>
      <c r="D690" s="96"/>
      <c r="E690" s="96"/>
      <c r="F690" s="97"/>
      <c r="G690" s="96"/>
      <c r="H690" s="96"/>
      <c r="I690" s="98"/>
      <c r="J690" s="98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spans="1:26" ht="15.75" customHeight="1" x14ac:dyDescent="0.3">
      <c r="A691" s="96"/>
      <c r="B691" s="96"/>
      <c r="C691" s="96"/>
      <c r="D691" s="96"/>
      <c r="E691" s="96"/>
      <c r="F691" s="97"/>
      <c r="G691" s="96"/>
      <c r="H691" s="96"/>
      <c r="I691" s="98"/>
      <c r="J691" s="98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spans="1:26" ht="15.75" customHeight="1" x14ac:dyDescent="0.3">
      <c r="A692" s="96"/>
      <c r="B692" s="96"/>
      <c r="C692" s="96"/>
      <c r="D692" s="96"/>
      <c r="E692" s="96"/>
      <c r="F692" s="97"/>
      <c r="G692" s="96"/>
      <c r="H692" s="96"/>
      <c r="I692" s="98"/>
      <c r="J692" s="98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spans="1:26" ht="15.75" customHeight="1" x14ac:dyDescent="0.3">
      <c r="A693" s="96"/>
      <c r="B693" s="96"/>
      <c r="C693" s="96"/>
      <c r="D693" s="96"/>
      <c r="E693" s="96"/>
      <c r="F693" s="97"/>
      <c r="G693" s="96"/>
      <c r="H693" s="96"/>
      <c r="I693" s="98"/>
      <c r="J693" s="98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spans="1:26" ht="15.75" customHeight="1" x14ac:dyDescent="0.3">
      <c r="A694" s="96"/>
      <c r="B694" s="96"/>
      <c r="C694" s="96"/>
      <c r="D694" s="96"/>
      <c r="E694" s="96"/>
      <c r="F694" s="97"/>
      <c r="G694" s="96"/>
      <c r="H694" s="96"/>
      <c r="I694" s="98"/>
      <c r="J694" s="98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spans="1:26" ht="15.75" customHeight="1" x14ac:dyDescent="0.3">
      <c r="A695" s="96"/>
      <c r="B695" s="96"/>
      <c r="C695" s="96"/>
      <c r="D695" s="96"/>
      <c r="E695" s="96"/>
      <c r="F695" s="97"/>
      <c r="G695" s="96"/>
      <c r="H695" s="96"/>
      <c r="I695" s="98"/>
      <c r="J695" s="98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spans="1:26" ht="15.75" customHeight="1" x14ac:dyDescent="0.3">
      <c r="A696" s="96"/>
      <c r="B696" s="96"/>
      <c r="C696" s="96"/>
      <c r="D696" s="96"/>
      <c r="E696" s="96"/>
      <c r="F696" s="97"/>
      <c r="G696" s="96"/>
      <c r="H696" s="96"/>
      <c r="I696" s="98"/>
      <c r="J696" s="98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spans="1:26" ht="15.75" customHeight="1" x14ac:dyDescent="0.3">
      <c r="A697" s="96"/>
      <c r="B697" s="96"/>
      <c r="C697" s="96"/>
      <c r="D697" s="96"/>
      <c r="E697" s="96"/>
      <c r="F697" s="97"/>
      <c r="G697" s="96"/>
      <c r="H697" s="96"/>
      <c r="I697" s="98"/>
      <c r="J697" s="98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spans="1:26" ht="15.75" customHeight="1" x14ac:dyDescent="0.3">
      <c r="A698" s="96"/>
      <c r="B698" s="96"/>
      <c r="C698" s="96"/>
      <c r="D698" s="96"/>
      <c r="E698" s="96"/>
      <c r="F698" s="97"/>
      <c r="G698" s="96"/>
      <c r="H698" s="96"/>
      <c r="I698" s="98"/>
      <c r="J698" s="98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spans="1:26" ht="15.75" customHeight="1" x14ac:dyDescent="0.3">
      <c r="A699" s="96"/>
      <c r="B699" s="96"/>
      <c r="C699" s="96"/>
      <c r="D699" s="96"/>
      <c r="E699" s="96"/>
      <c r="F699" s="97"/>
      <c r="G699" s="96"/>
      <c r="H699" s="96"/>
      <c r="I699" s="98"/>
      <c r="J699" s="98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spans="1:26" ht="15.75" customHeight="1" x14ac:dyDescent="0.3">
      <c r="A700" s="96"/>
      <c r="B700" s="96"/>
      <c r="C700" s="96"/>
      <c r="D700" s="96"/>
      <c r="E700" s="96"/>
      <c r="F700" s="97"/>
      <c r="G700" s="96"/>
      <c r="H700" s="96"/>
      <c r="I700" s="98"/>
      <c r="J700" s="98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spans="1:26" ht="15.75" customHeight="1" x14ac:dyDescent="0.3">
      <c r="A701" s="96"/>
      <c r="B701" s="96"/>
      <c r="C701" s="96"/>
      <c r="D701" s="96"/>
      <c r="E701" s="96"/>
      <c r="F701" s="97"/>
      <c r="G701" s="96"/>
      <c r="H701" s="96"/>
      <c r="I701" s="98"/>
      <c r="J701" s="98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spans="1:26" ht="15.75" customHeight="1" x14ac:dyDescent="0.3">
      <c r="A702" s="96"/>
      <c r="B702" s="96"/>
      <c r="C702" s="96"/>
      <c r="D702" s="96"/>
      <c r="E702" s="96"/>
      <c r="F702" s="97"/>
      <c r="G702" s="96"/>
      <c r="H702" s="96"/>
      <c r="I702" s="98"/>
      <c r="J702" s="98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spans="1:26" ht="15.75" customHeight="1" x14ac:dyDescent="0.3">
      <c r="A703" s="96"/>
      <c r="B703" s="96"/>
      <c r="C703" s="96"/>
      <c r="D703" s="96"/>
      <c r="E703" s="96"/>
      <c r="F703" s="97"/>
      <c r="G703" s="96"/>
      <c r="H703" s="96"/>
      <c r="I703" s="98"/>
      <c r="J703" s="98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spans="1:26" ht="15.75" customHeight="1" x14ac:dyDescent="0.3">
      <c r="A704" s="96"/>
      <c r="B704" s="96"/>
      <c r="C704" s="96"/>
      <c r="D704" s="96"/>
      <c r="E704" s="96"/>
      <c r="F704" s="97"/>
      <c r="G704" s="96"/>
      <c r="H704" s="96"/>
      <c r="I704" s="98"/>
      <c r="J704" s="98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spans="1:26" ht="15.75" customHeight="1" x14ac:dyDescent="0.3">
      <c r="A705" s="96"/>
      <c r="B705" s="96"/>
      <c r="C705" s="96"/>
      <c r="D705" s="96"/>
      <c r="E705" s="96"/>
      <c r="F705" s="97"/>
      <c r="G705" s="96"/>
      <c r="H705" s="96"/>
      <c r="I705" s="98"/>
      <c r="J705" s="98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spans="1:26" ht="15.75" customHeight="1" x14ac:dyDescent="0.3">
      <c r="A706" s="96"/>
      <c r="B706" s="96"/>
      <c r="C706" s="96"/>
      <c r="D706" s="96"/>
      <c r="E706" s="96"/>
      <c r="F706" s="97"/>
      <c r="G706" s="96"/>
      <c r="H706" s="96"/>
      <c r="I706" s="98"/>
      <c r="J706" s="98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spans="1:26" ht="15.75" customHeight="1" x14ac:dyDescent="0.3">
      <c r="A707" s="96"/>
      <c r="B707" s="96"/>
      <c r="C707" s="96"/>
      <c r="D707" s="96"/>
      <c r="E707" s="96"/>
      <c r="F707" s="97"/>
      <c r="G707" s="96"/>
      <c r="H707" s="96"/>
      <c r="I707" s="98"/>
      <c r="J707" s="98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spans="1:26" ht="15.75" customHeight="1" x14ac:dyDescent="0.3">
      <c r="A708" s="96"/>
      <c r="B708" s="96"/>
      <c r="C708" s="96"/>
      <c r="D708" s="96"/>
      <c r="E708" s="96"/>
      <c r="F708" s="97"/>
      <c r="G708" s="96"/>
      <c r="H708" s="96"/>
      <c r="I708" s="98"/>
      <c r="J708" s="98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spans="1:26" ht="15.75" customHeight="1" x14ac:dyDescent="0.3">
      <c r="A709" s="96"/>
      <c r="B709" s="96"/>
      <c r="C709" s="96"/>
      <c r="D709" s="96"/>
      <c r="E709" s="96"/>
      <c r="F709" s="97"/>
      <c r="G709" s="96"/>
      <c r="H709" s="96"/>
      <c r="I709" s="98"/>
      <c r="J709" s="98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spans="1:26" ht="15.75" customHeight="1" x14ac:dyDescent="0.3">
      <c r="A710" s="96"/>
      <c r="B710" s="96"/>
      <c r="C710" s="96"/>
      <c r="D710" s="96"/>
      <c r="E710" s="96"/>
      <c r="F710" s="97"/>
      <c r="G710" s="96"/>
      <c r="H710" s="96"/>
      <c r="I710" s="98"/>
      <c r="J710" s="98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spans="1:26" ht="15.75" customHeight="1" x14ac:dyDescent="0.3">
      <c r="A711" s="96"/>
      <c r="B711" s="96"/>
      <c r="C711" s="96"/>
      <c r="D711" s="96"/>
      <c r="E711" s="96"/>
      <c r="F711" s="97"/>
      <c r="G711" s="96"/>
      <c r="H711" s="96"/>
      <c r="I711" s="98"/>
      <c r="J711" s="98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spans="1:26" ht="15.75" customHeight="1" x14ac:dyDescent="0.3">
      <c r="A712" s="96"/>
      <c r="B712" s="96"/>
      <c r="C712" s="96"/>
      <c r="D712" s="96"/>
      <c r="E712" s="96"/>
      <c r="F712" s="97"/>
      <c r="G712" s="96"/>
      <c r="H712" s="96"/>
      <c r="I712" s="98"/>
      <c r="J712" s="98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spans="1:26" ht="15.75" customHeight="1" x14ac:dyDescent="0.3">
      <c r="A713" s="96"/>
      <c r="B713" s="96"/>
      <c r="C713" s="96"/>
      <c r="D713" s="96"/>
      <c r="E713" s="96"/>
      <c r="F713" s="97"/>
      <c r="G713" s="96"/>
      <c r="H713" s="96"/>
      <c r="I713" s="98"/>
      <c r="J713" s="98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spans="1:26" ht="15.75" customHeight="1" x14ac:dyDescent="0.3">
      <c r="A714" s="96"/>
      <c r="B714" s="96"/>
      <c r="C714" s="96"/>
      <c r="D714" s="96"/>
      <c r="E714" s="96"/>
      <c r="F714" s="97"/>
      <c r="G714" s="96"/>
      <c r="H714" s="96"/>
      <c r="I714" s="98"/>
      <c r="J714" s="98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spans="1:26" ht="15.75" customHeight="1" x14ac:dyDescent="0.3">
      <c r="A715" s="96"/>
      <c r="B715" s="96"/>
      <c r="C715" s="96"/>
      <c r="D715" s="96"/>
      <c r="E715" s="96"/>
      <c r="F715" s="97"/>
      <c r="G715" s="96"/>
      <c r="H715" s="96"/>
      <c r="I715" s="98"/>
      <c r="J715" s="98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spans="1:26" ht="15.75" customHeight="1" x14ac:dyDescent="0.3">
      <c r="A716" s="96"/>
      <c r="B716" s="96"/>
      <c r="C716" s="96"/>
      <c r="D716" s="96"/>
      <c r="E716" s="96"/>
      <c r="F716" s="97"/>
      <c r="G716" s="96"/>
      <c r="H716" s="96"/>
      <c r="I716" s="98"/>
      <c r="J716" s="98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spans="1:26" ht="15.75" customHeight="1" x14ac:dyDescent="0.3">
      <c r="A717" s="96"/>
      <c r="B717" s="96"/>
      <c r="C717" s="96"/>
      <c r="D717" s="96"/>
      <c r="E717" s="96"/>
      <c r="F717" s="97"/>
      <c r="G717" s="96"/>
      <c r="H717" s="96"/>
      <c r="I717" s="98"/>
      <c r="J717" s="98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spans="1:26" ht="15.75" customHeight="1" x14ac:dyDescent="0.3">
      <c r="A718" s="96"/>
      <c r="B718" s="96"/>
      <c r="C718" s="96"/>
      <c r="D718" s="96"/>
      <c r="E718" s="96"/>
      <c r="F718" s="97"/>
      <c r="G718" s="96"/>
      <c r="H718" s="96"/>
      <c r="I718" s="98"/>
      <c r="J718" s="98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spans="1:26" ht="15.75" customHeight="1" x14ac:dyDescent="0.3">
      <c r="A719" s="96"/>
      <c r="B719" s="96"/>
      <c r="C719" s="96"/>
      <c r="D719" s="96"/>
      <c r="E719" s="96"/>
      <c r="F719" s="97"/>
      <c r="G719" s="96"/>
      <c r="H719" s="96"/>
      <c r="I719" s="98"/>
      <c r="J719" s="98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spans="1:26" ht="15.75" customHeight="1" x14ac:dyDescent="0.3">
      <c r="A720" s="96"/>
      <c r="B720" s="96"/>
      <c r="C720" s="96"/>
      <c r="D720" s="96"/>
      <c r="E720" s="96"/>
      <c r="F720" s="97"/>
      <c r="G720" s="96"/>
      <c r="H720" s="96"/>
      <c r="I720" s="98"/>
      <c r="J720" s="98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spans="1:26" ht="15.75" customHeight="1" x14ac:dyDescent="0.3">
      <c r="A721" s="96"/>
      <c r="B721" s="96"/>
      <c r="C721" s="96"/>
      <c r="D721" s="96"/>
      <c r="E721" s="96"/>
      <c r="F721" s="97"/>
      <c r="G721" s="96"/>
      <c r="H721" s="96"/>
      <c r="I721" s="98"/>
      <c r="J721" s="98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spans="1:26" ht="15.75" customHeight="1" x14ac:dyDescent="0.3">
      <c r="A722" s="96"/>
      <c r="B722" s="96"/>
      <c r="C722" s="96"/>
      <c r="D722" s="96"/>
      <c r="E722" s="96"/>
      <c r="F722" s="97"/>
      <c r="G722" s="96"/>
      <c r="H722" s="96"/>
      <c r="I722" s="98"/>
      <c r="J722" s="98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spans="1:26" ht="15.75" customHeight="1" x14ac:dyDescent="0.3">
      <c r="A723" s="96"/>
      <c r="B723" s="96"/>
      <c r="C723" s="96"/>
      <c r="D723" s="96"/>
      <c r="E723" s="96"/>
      <c r="F723" s="97"/>
      <c r="G723" s="96"/>
      <c r="H723" s="96"/>
      <c r="I723" s="98"/>
      <c r="J723" s="98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spans="1:26" ht="15.75" customHeight="1" x14ac:dyDescent="0.3">
      <c r="A724" s="96"/>
      <c r="B724" s="96"/>
      <c r="C724" s="96"/>
      <c r="D724" s="96"/>
      <c r="E724" s="96"/>
      <c r="F724" s="97"/>
      <c r="G724" s="96"/>
      <c r="H724" s="96"/>
      <c r="I724" s="98"/>
      <c r="J724" s="98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spans="1:26" ht="15.75" customHeight="1" x14ac:dyDescent="0.3">
      <c r="A725" s="96"/>
      <c r="B725" s="96"/>
      <c r="C725" s="96"/>
      <c r="D725" s="96"/>
      <c r="E725" s="96"/>
      <c r="F725" s="97"/>
      <c r="G725" s="96"/>
      <c r="H725" s="96"/>
      <c r="I725" s="98"/>
      <c r="J725" s="98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spans="1:26" ht="15.75" customHeight="1" x14ac:dyDescent="0.3">
      <c r="A726" s="96"/>
      <c r="B726" s="96"/>
      <c r="C726" s="96"/>
      <c r="D726" s="96"/>
      <c r="E726" s="96"/>
      <c r="F726" s="97"/>
      <c r="G726" s="96"/>
      <c r="H726" s="96"/>
      <c r="I726" s="98"/>
      <c r="J726" s="98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spans="1:26" ht="15.75" customHeight="1" x14ac:dyDescent="0.3">
      <c r="A727" s="96"/>
      <c r="B727" s="96"/>
      <c r="C727" s="96"/>
      <c r="D727" s="96"/>
      <c r="E727" s="96"/>
      <c r="F727" s="97"/>
      <c r="G727" s="96"/>
      <c r="H727" s="96"/>
      <c r="I727" s="98"/>
      <c r="J727" s="98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spans="1:26" ht="15.75" customHeight="1" x14ac:dyDescent="0.3">
      <c r="A728" s="96"/>
      <c r="B728" s="96"/>
      <c r="C728" s="96"/>
      <c r="D728" s="96"/>
      <c r="E728" s="96"/>
      <c r="F728" s="97"/>
      <c r="G728" s="96"/>
      <c r="H728" s="96"/>
      <c r="I728" s="98"/>
      <c r="J728" s="98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spans="1:26" ht="15.75" customHeight="1" x14ac:dyDescent="0.3">
      <c r="A729" s="96"/>
      <c r="B729" s="96"/>
      <c r="C729" s="96"/>
      <c r="D729" s="96"/>
      <c r="E729" s="96"/>
      <c r="F729" s="97"/>
      <c r="G729" s="96"/>
      <c r="H729" s="96"/>
      <c r="I729" s="98"/>
      <c r="J729" s="98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spans="1:26" ht="15.75" customHeight="1" x14ac:dyDescent="0.3">
      <c r="A730" s="96"/>
      <c r="B730" s="96"/>
      <c r="C730" s="96"/>
      <c r="D730" s="96"/>
      <c r="E730" s="96"/>
      <c r="F730" s="97"/>
      <c r="G730" s="96"/>
      <c r="H730" s="96"/>
      <c r="I730" s="98"/>
      <c r="J730" s="98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spans="1:26" ht="15.75" customHeight="1" x14ac:dyDescent="0.3">
      <c r="A731" s="96"/>
      <c r="B731" s="96"/>
      <c r="C731" s="96"/>
      <c r="D731" s="96"/>
      <c r="E731" s="96"/>
      <c r="F731" s="97"/>
      <c r="G731" s="96"/>
      <c r="H731" s="96"/>
      <c r="I731" s="98"/>
      <c r="J731" s="98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spans="1:26" ht="15.75" customHeight="1" x14ac:dyDescent="0.3">
      <c r="A732" s="96"/>
      <c r="B732" s="96"/>
      <c r="C732" s="96"/>
      <c r="D732" s="96"/>
      <c r="E732" s="96"/>
      <c r="F732" s="97"/>
      <c r="G732" s="96"/>
      <c r="H732" s="96"/>
      <c r="I732" s="98"/>
      <c r="J732" s="98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spans="1:26" ht="15.75" customHeight="1" x14ac:dyDescent="0.3">
      <c r="A733" s="96"/>
      <c r="B733" s="96"/>
      <c r="C733" s="96"/>
      <c r="D733" s="96"/>
      <c r="E733" s="96"/>
      <c r="F733" s="97"/>
      <c r="G733" s="96"/>
      <c r="H733" s="96"/>
      <c r="I733" s="98"/>
      <c r="J733" s="98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spans="1:26" ht="15.75" customHeight="1" x14ac:dyDescent="0.3">
      <c r="A734" s="96"/>
      <c r="B734" s="96"/>
      <c r="C734" s="96"/>
      <c r="D734" s="96"/>
      <c r="E734" s="96"/>
      <c r="F734" s="97"/>
      <c r="G734" s="96"/>
      <c r="H734" s="96"/>
      <c r="I734" s="98"/>
      <c r="J734" s="98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spans="1:26" ht="15.75" customHeight="1" x14ac:dyDescent="0.3">
      <c r="A735" s="96"/>
      <c r="B735" s="96"/>
      <c r="C735" s="96"/>
      <c r="D735" s="96"/>
      <c r="E735" s="96"/>
      <c r="F735" s="97"/>
      <c r="G735" s="96"/>
      <c r="H735" s="96"/>
      <c r="I735" s="98"/>
      <c r="J735" s="98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spans="1:26" ht="15.75" customHeight="1" x14ac:dyDescent="0.3">
      <c r="A736" s="96"/>
      <c r="B736" s="96"/>
      <c r="C736" s="96"/>
      <c r="D736" s="96"/>
      <c r="E736" s="96"/>
      <c r="F736" s="97"/>
      <c r="G736" s="96"/>
      <c r="H736" s="96"/>
      <c r="I736" s="98"/>
      <c r="J736" s="98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spans="1:26" ht="15.75" customHeight="1" x14ac:dyDescent="0.3">
      <c r="A737" s="96"/>
      <c r="B737" s="96"/>
      <c r="C737" s="96"/>
      <c r="D737" s="96"/>
      <c r="E737" s="96"/>
      <c r="F737" s="97"/>
      <c r="G737" s="96"/>
      <c r="H737" s="96"/>
      <c r="I737" s="98"/>
      <c r="J737" s="98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spans="1:26" ht="15.75" customHeight="1" x14ac:dyDescent="0.3">
      <c r="A738" s="96"/>
      <c r="B738" s="96"/>
      <c r="C738" s="96"/>
      <c r="D738" s="96"/>
      <c r="E738" s="96"/>
      <c r="F738" s="97"/>
      <c r="G738" s="96"/>
      <c r="H738" s="96"/>
      <c r="I738" s="98"/>
      <c r="J738" s="98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spans="1:26" ht="15.75" customHeight="1" x14ac:dyDescent="0.3">
      <c r="A739" s="96"/>
      <c r="B739" s="96"/>
      <c r="C739" s="96"/>
      <c r="D739" s="96"/>
      <c r="E739" s="96"/>
      <c r="F739" s="97"/>
      <c r="G739" s="96"/>
      <c r="H739" s="96"/>
      <c r="I739" s="98"/>
      <c r="J739" s="98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spans="1:26" ht="15.75" customHeight="1" x14ac:dyDescent="0.3">
      <c r="A740" s="96"/>
      <c r="B740" s="96"/>
      <c r="C740" s="96"/>
      <c r="D740" s="96"/>
      <c r="E740" s="96"/>
      <c r="F740" s="97"/>
      <c r="G740" s="96"/>
      <c r="H740" s="96"/>
      <c r="I740" s="98"/>
      <c r="J740" s="98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spans="1:26" ht="15.75" customHeight="1" x14ac:dyDescent="0.3">
      <c r="A741" s="96"/>
      <c r="B741" s="96"/>
      <c r="C741" s="96"/>
      <c r="D741" s="96"/>
      <c r="E741" s="96"/>
      <c r="F741" s="97"/>
      <c r="G741" s="96"/>
      <c r="H741" s="96"/>
      <c r="I741" s="98"/>
      <c r="J741" s="98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spans="1:26" ht="15.75" customHeight="1" x14ac:dyDescent="0.3">
      <c r="A742" s="96"/>
      <c r="B742" s="96"/>
      <c r="C742" s="96"/>
      <c r="D742" s="96"/>
      <c r="E742" s="96"/>
      <c r="F742" s="97"/>
      <c r="G742" s="96"/>
      <c r="H742" s="96"/>
      <c r="I742" s="98"/>
      <c r="J742" s="98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spans="1:26" ht="15.75" customHeight="1" x14ac:dyDescent="0.3">
      <c r="A743" s="96"/>
      <c r="B743" s="96"/>
      <c r="C743" s="96"/>
      <c r="D743" s="96"/>
      <c r="E743" s="96"/>
      <c r="F743" s="97"/>
      <c r="G743" s="96"/>
      <c r="H743" s="96"/>
      <c r="I743" s="98"/>
      <c r="J743" s="98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spans="1:26" ht="15.75" customHeight="1" x14ac:dyDescent="0.3">
      <c r="A744" s="96"/>
      <c r="B744" s="96"/>
      <c r="C744" s="96"/>
      <c r="D744" s="96"/>
      <c r="E744" s="96"/>
      <c r="F744" s="97"/>
      <c r="G744" s="96"/>
      <c r="H744" s="96"/>
      <c r="I744" s="98"/>
      <c r="J744" s="98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spans="1:26" ht="15.75" customHeight="1" x14ac:dyDescent="0.3">
      <c r="A745" s="96"/>
      <c r="B745" s="96"/>
      <c r="C745" s="96"/>
      <c r="D745" s="96"/>
      <c r="E745" s="96"/>
      <c r="F745" s="97"/>
      <c r="G745" s="96"/>
      <c r="H745" s="96"/>
      <c r="I745" s="98"/>
      <c r="J745" s="98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spans="1:26" ht="15.75" customHeight="1" x14ac:dyDescent="0.3">
      <c r="A746" s="96"/>
      <c r="B746" s="96"/>
      <c r="C746" s="96"/>
      <c r="D746" s="96"/>
      <c r="E746" s="96"/>
      <c r="F746" s="97"/>
      <c r="G746" s="96"/>
      <c r="H746" s="96"/>
      <c r="I746" s="98"/>
      <c r="J746" s="98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spans="1:26" ht="15.75" customHeight="1" x14ac:dyDescent="0.3">
      <c r="A747" s="96"/>
      <c r="B747" s="96"/>
      <c r="C747" s="96"/>
      <c r="D747" s="96"/>
      <c r="E747" s="96"/>
      <c r="F747" s="97"/>
      <c r="G747" s="96"/>
      <c r="H747" s="96"/>
      <c r="I747" s="98"/>
      <c r="J747" s="98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spans="1:26" ht="15.75" customHeight="1" x14ac:dyDescent="0.3">
      <c r="A748" s="96"/>
      <c r="B748" s="96"/>
      <c r="C748" s="96"/>
      <c r="D748" s="96"/>
      <c r="E748" s="96"/>
      <c r="F748" s="97"/>
      <c r="G748" s="96"/>
      <c r="H748" s="96"/>
      <c r="I748" s="98"/>
      <c r="J748" s="98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spans="1:26" ht="15.75" customHeight="1" x14ac:dyDescent="0.3">
      <c r="A749" s="96"/>
      <c r="B749" s="96"/>
      <c r="C749" s="96"/>
      <c r="D749" s="96"/>
      <c r="E749" s="96"/>
      <c r="F749" s="97"/>
      <c r="G749" s="96"/>
      <c r="H749" s="96"/>
      <c r="I749" s="98"/>
      <c r="J749" s="98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spans="1:26" ht="15.75" customHeight="1" x14ac:dyDescent="0.3">
      <c r="A750" s="96"/>
      <c r="B750" s="96"/>
      <c r="C750" s="96"/>
      <c r="D750" s="96"/>
      <c r="E750" s="96"/>
      <c r="F750" s="97"/>
      <c r="G750" s="96"/>
      <c r="H750" s="96"/>
      <c r="I750" s="98"/>
      <c r="J750" s="98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spans="1:26" ht="15.75" customHeight="1" x14ac:dyDescent="0.3">
      <c r="A751" s="96"/>
      <c r="B751" s="96"/>
      <c r="C751" s="96"/>
      <c r="D751" s="96"/>
      <c r="E751" s="96"/>
      <c r="F751" s="97"/>
      <c r="G751" s="96"/>
      <c r="H751" s="96"/>
      <c r="I751" s="98"/>
      <c r="J751" s="98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spans="1:26" ht="15.75" customHeight="1" x14ac:dyDescent="0.3">
      <c r="A752" s="96"/>
      <c r="B752" s="96"/>
      <c r="C752" s="96"/>
      <c r="D752" s="96"/>
      <c r="E752" s="96"/>
      <c r="F752" s="97"/>
      <c r="G752" s="96"/>
      <c r="H752" s="96"/>
      <c r="I752" s="98"/>
      <c r="J752" s="98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spans="1:26" ht="15.75" customHeight="1" x14ac:dyDescent="0.3">
      <c r="A753" s="96"/>
      <c r="B753" s="96"/>
      <c r="C753" s="96"/>
      <c r="D753" s="96"/>
      <c r="E753" s="96"/>
      <c r="F753" s="97"/>
      <c r="G753" s="96"/>
      <c r="H753" s="96"/>
      <c r="I753" s="98"/>
      <c r="J753" s="98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spans="1:26" ht="15.75" customHeight="1" x14ac:dyDescent="0.3">
      <c r="A754" s="96"/>
      <c r="B754" s="96"/>
      <c r="C754" s="96"/>
      <c r="D754" s="96"/>
      <c r="E754" s="96"/>
      <c r="F754" s="97"/>
      <c r="G754" s="96"/>
      <c r="H754" s="96"/>
      <c r="I754" s="98"/>
      <c r="J754" s="98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spans="1:26" ht="15.75" customHeight="1" x14ac:dyDescent="0.3">
      <c r="A755" s="96"/>
      <c r="B755" s="96"/>
      <c r="C755" s="96"/>
      <c r="D755" s="96"/>
      <c r="E755" s="96"/>
      <c r="F755" s="97"/>
      <c r="G755" s="96"/>
      <c r="H755" s="96"/>
      <c r="I755" s="98"/>
      <c r="J755" s="98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spans="1:26" ht="15.75" customHeight="1" x14ac:dyDescent="0.3">
      <c r="A756" s="96"/>
      <c r="B756" s="96"/>
      <c r="C756" s="96"/>
      <c r="D756" s="96"/>
      <c r="E756" s="96"/>
      <c r="F756" s="97"/>
      <c r="G756" s="96"/>
      <c r="H756" s="96"/>
      <c r="I756" s="98"/>
      <c r="J756" s="98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spans="1:26" ht="15.75" customHeight="1" x14ac:dyDescent="0.3">
      <c r="A757" s="96"/>
      <c r="B757" s="96"/>
      <c r="C757" s="96"/>
      <c r="D757" s="96"/>
      <c r="E757" s="96"/>
      <c r="F757" s="97"/>
      <c r="G757" s="96"/>
      <c r="H757" s="96"/>
      <c r="I757" s="98"/>
      <c r="J757" s="98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spans="1:26" ht="15.75" customHeight="1" x14ac:dyDescent="0.3">
      <c r="A758" s="96"/>
      <c r="B758" s="96"/>
      <c r="C758" s="96"/>
      <c r="D758" s="96"/>
      <c r="E758" s="96"/>
      <c r="F758" s="97"/>
      <c r="G758" s="96"/>
      <c r="H758" s="96"/>
      <c r="I758" s="98"/>
      <c r="J758" s="98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spans="1:26" ht="15.75" customHeight="1" x14ac:dyDescent="0.3">
      <c r="A759" s="96"/>
      <c r="B759" s="96"/>
      <c r="C759" s="96"/>
      <c r="D759" s="96"/>
      <c r="E759" s="96"/>
      <c r="F759" s="97"/>
      <c r="G759" s="96"/>
      <c r="H759" s="96"/>
      <c r="I759" s="98"/>
      <c r="J759" s="98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spans="1:26" ht="15.75" customHeight="1" x14ac:dyDescent="0.3">
      <c r="A760" s="96"/>
      <c r="B760" s="96"/>
      <c r="C760" s="96"/>
      <c r="D760" s="96"/>
      <c r="E760" s="96"/>
      <c r="F760" s="97"/>
      <c r="G760" s="96"/>
      <c r="H760" s="96"/>
      <c r="I760" s="98"/>
      <c r="J760" s="98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spans="1:26" ht="15.75" customHeight="1" x14ac:dyDescent="0.3">
      <c r="A761" s="96"/>
      <c r="B761" s="96"/>
      <c r="C761" s="96"/>
      <c r="D761" s="96"/>
      <c r="E761" s="96"/>
      <c r="F761" s="97"/>
      <c r="G761" s="96"/>
      <c r="H761" s="96"/>
      <c r="I761" s="98"/>
      <c r="J761" s="98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spans="1:26" ht="15.75" customHeight="1" x14ac:dyDescent="0.3">
      <c r="A762" s="96"/>
      <c r="B762" s="96"/>
      <c r="C762" s="96"/>
      <c r="D762" s="96"/>
      <c r="E762" s="96"/>
      <c r="F762" s="97"/>
      <c r="G762" s="96"/>
      <c r="H762" s="96"/>
      <c r="I762" s="98"/>
      <c r="J762" s="98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spans="1:26" ht="15.75" customHeight="1" x14ac:dyDescent="0.3">
      <c r="A763" s="96"/>
      <c r="B763" s="96"/>
      <c r="C763" s="96"/>
      <c r="D763" s="96"/>
      <c r="E763" s="96"/>
      <c r="F763" s="97"/>
      <c r="G763" s="96"/>
      <c r="H763" s="96"/>
      <c r="I763" s="98"/>
      <c r="J763" s="98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spans="1:26" ht="15.75" customHeight="1" x14ac:dyDescent="0.3">
      <c r="A764" s="96"/>
      <c r="B764" s="96"/>
      <c r="C764" s="96"/>
      <c r="D764" s="96"/>
      <c r="E764" s="96"/>
      <c r="F764" s="97"/>
      <c r="G764" s="96"/>
      <c r="H764" s="96"/>
      <c r="I764" s="98"/>
      <c r="J764" s="98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spans="1:26" ht="15.75" customHeight="1" x14ac:dyDescent="0.3">
      <c r="A765" s="96"/>
      <c r="B765" s="96"/>
      <c r="C765" s="96"/>
      <c r="D765" s="96"/>
      <c r="E765" s="96"/>
      <c r="F765" s="97"/>
      <c r="G765" s="96"/>
      <c r="H765" s="96"/>
      <c r="I765" s="98"/>
      <c r="J765" s="98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spans="1:26" ht="15.75" customHeight="1" x14ac:dyDescent="0.3">
      <c r="A766" s="96"/>
      <c r="B766" s="96"/>
      <c r="C766" s="96"/>
      <c r="D766" s="96"/>
      <c r="E766" s="96"/>
      <c r="F766" s="97"/>
      <c r="G766" s="96"/>
      <c r="H766" s="96"/>
      <c r="I766" s="98"/>
      <c r="J766" s="98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spans="1:26" ht="15.75" customHeight="1" x14ac:dyDescent="0.3">
      <c r="A767" s="96"/>
      <c r="B767" s="96"/>
      <c r="C767" s="96"/>
      <c r="D767" s="96"/>
      <c r="E767" s="96"/>
      <c r="F767" s="97"/>
      <c r="G767" s="96"/>
      <c r="H767" s="96"/>
      <c r="I767" s="98"/>
      <c r="J767" s="98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spans="1:26" ht="15.75" customHeight="1" x14ac:dyDescent="0.3">
      <c r="A768" s="96"/>
      <c r="B768" s="96"/>
      <c r="C768" s="96"/>
      <c r="D768" s="96"/>
      <c r="E768" s="96"/>
      <c r="F768" s="97"/>
      <c r="G768" s="96"/>
      <c r="H768" s="96"/>
      <c r="I768" s="98"/>
      <c r="J768" s="98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spans="1:26" ht="15.75" customHeight="1" x14ac:dyDescent="0.3">
      <c r="A769" s="96"/>
      <c r="B769" s="96"/>
      <c r="C769" s="96"/>
      <c r="D769" s="96"/>
      <c r="E769" s="96"/>
      <c r="F769" s="97"/>
      <c r="G769" s="96"/>
      <c r="H769" s="96"/>
      <c r="I769" s="98"/>
      <c r="J769" s="98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spans="1:26" ht="15.75" customHeight="1" x14ac:dyDescent="0.3">
      <c r="A770" s="96"/>
      <c r="B770" s="96"/>
      <c r="C770" s="96"/>
      <c r="D770" s="96"/>
      <c r="E770" s="96"/>
      <c r="F770" s="97"/>
      <c r="G770" s="96"/>
      <c r="H770" s="96"/>
      <c r="I770" s="98"/>
      <c r="J770" s="98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spans="1:26" ht="15.75" customHeight="1" x14ac:dyDescent="0.3">
      <c r="A771" s="96"/>
      <c r="B771" s="96"/>
      <c r="C771" s="96"/>
      <c r="D771" s="96"/>
      <c r="E771" s="96"/>
      <c r="F771" s="97"/>
      <c r="G771" s="96"/>
      <c r="H771" s="96"/>
      <c r="I771" s="98"/>
      <c r="J771" s="98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spans="1:26" ht="15.75" customHeight="1" x14ac:dyDescent="0.3">
      <c r="A772" s="96"/>
      <c r="B772" s="96"/>
      <c r="C772" s="96"/>
      <c r="D772" s="96"/>
      <c r="E772" s="96"/>
      <c r="F772" s="97"/>
      <c r="G772" s="96"/>
      <c r="H772" s="96"/>
      <c r="I772" s="98"/>
      <c r="J772" s="98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spans="1:26" ht="15.75" customHeight="1" x14ac:dyDescent="0.3">
      <c r="A773" s="96"/>
      <c r="B773" s="96"/>
      <c r="C773" s="96"/>
      <c r="D773" s="96"/>
      <c r="E773" s="96"/>
      <c r="F773" s="97"/>
      <c r="G773" s="96"/>
      <c r="H773" s="96"/>
      <c r="I773" s="98"/>
      <c r="J773" s="98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spans="1:26" ht="15.75" customHeight="1" x14ac:dyDescent="0.3">
      <c r="A774" s="96"/>
      <c r="B774" s="96"/>
      <c r="C774" s="96"/>
      <c r="D774" s="96"/>
      <c r="E774" s="96"/>
      <c r="F774" s="97"/>
      <c r="G774" s="96"/>
      <c r="H774" s="96"/>
      <c r="I774" s="98"/>
      <c r="J774" s="98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spans="1:26" ht="15.75" customHeight="1" x14ac:dyDescent="0.3">
      <c r="A775" s="96"/>
      <c r="B775" s="96"/>
      <c r="C775" s="96"/>
      <c r="D775" s="96"/>
      <c r="E775" s="96"/>
      <c r="F775" s="97"/>
      <c r="G775" s="96"/>
      <c r="H775" s="96"/>
      <c r="I775" s="98"/>
      <c r="J775" s="98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spans="1:26" ht="15.75" customHeight="1" x14ac:dyDescent="0.3">
      <c r="A776" s="96"/>
      <c r="B776" s="96"/>
      <c r="C776" s="96"/>
      <c r="D776" s="96"/>
      <c r="E776" s="96"/>
      <c r="F776" s="97"/>
      <c r="G776" s="96"/>
      <c r="H776" s="96"/>
      <c r="I776" s="98"/>
      <c r="J776" s="98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spans="1:26" ht="15.75" customHeight="1" x14ac:dyDescent="0.3">
      <c r="A777" s="96"/>
      <c r="B777" s="96"/>
      <c r="C777" s="96"/>
      <c r="D777" s="96"/>
      <c r="E777" s="96"/>
      <c r="F777" s="97"/>
      <c r="G777" s="96"/>
      <c r="H777" s="96"/>
      <c r="I777" s="98"/>
      <c r="J777" s="98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spans="1:26" ht="15.75" customHeight="1" x14ac:dyDescent="0.3">
      <c r="A778" s="96"/>
      <c r="B778" s="96"/>
      <c r="C778" s="96"/>
      <c r="D778" s="96"/>
      <c r="E778" s="96"/>
      <c r="F778" s="97"/>
      <c r="G778" s="96"/>
      <c r="H778" s="96"/>
      <c r="I778" s="98"/>
      <c r="J778" s="98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spans="1:26" ht="15.75" customHeight="1" x14ac:dyDescent="0.3">
      <c r="A779" s="96"/>
      <c r="B779" s="96"/>
      <c r="C779" s="96"/>
      <c r="D779" s="96"/>
      <c r="E779" s="96"/>
      <c r="F779" s="97"/>
      <c r="G779" s="96"/>
      <c r="H779" s="96"/>
      <c r="I779" s="98"/>
      <c r="J779" s="98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spans="1:26" ht="15.75" customHeight="1" x14ac:dyDescent="0.3">
      <c r="A780" s="96"/>
      <c r="B780" s="96"/>
      <c r="C780" s="96"/>
      <c r="D780" s="96"/>
      <c r="E780" s="96"/>
      <c r="F780" s="97"/>
      <c r="G780" s="96"/>
      <c r="H780" s="96"/>
      <c r="I780" s="98"/>
      <c r="J780" s="98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spans="1:26" ht="15.75" customHeight="1" x14ac:dyDescent="0.3">
      <c r="A781" s="96"/>
      <c r="B781" s="96"/>
      <c r="C781" s="96"/>
      <c r="D781" s="96"/>
      <c r="E781" s="96"/>
      <c r="F781" s="97"/>
      <c r="G781" s="96"/>
      <c r="H781" s="96"/>
      <c r="I781" s="98"/>
      <c r="J781" s="98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spans="1:26" ht="15.75" customHeight="1" x14ac:dyDescent="0.3">
      <c r="A782" s="96"/>
      <c r="B782" s="96"/>
      <c r="C782" s="96"/>
      <c r="D782" s="96"/>
      <c r="E782" s="96"/>
      <c r="F782" s="97"/>
      <c r="G782" s="96"/>
      <c r="H782" s="96"/>
      <c r="I782" s="98"/>
      <c r="J782" s="98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spans="1:26" ht="15.75" customHeight="1" x14ac:dyDescent="0.3">
      <c r="A783" s="96"/>
      <c r="B783" s="96"/>
      <c r="C783" s="96"/>
      <c r="D783" s="96"/>
      <c r="E783" s="96"/>
      <c r="F783" s="97"/>
      <c r="G783" s="96"/>
      <c r="H783" s="96"/>
      <c r="I783" s="98"/>
      <c r="J783" s="98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spans="1:26" ht="15.75" customHeight="1" x14ac:dyDescent="0.3">
      <c r="A784" s="96"/>
      <c r="B784" s="96"/>
      <c r="C784" s="96"/>
      <c r="D784" s="96"/>
      <c r="E784" s="96"/>
      <c r="F784" s="97"/>
      <c r="G784" s="96"/>
      <c r="H784" s="96"/>
      <c r="I784" s="98"/>
      <c r="J784" s="98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spans="1:26" ht="15.75" customHeight="1" x14ac:dyDescent="0.3">
      <c r="A785" s="96"/>
      <c r="B785" s="96"/>
      <c r="C785" s="96"/>
      <c r="D785" s="96"/>
      <c r="E785" s="96"/>
      <c r="F785" s="97"/>
      <c r="G785" s="96"/>
      <c r="H785" s="96"/>
      <c r="I785" s="98"/>
      <c r="J785" s="98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spans="1:26" ht="15.75" customHeight="1" x14ac:dyDescent="0.3">
      <c r="A786" s="96"/>
      <c r="B786" s="96"/>
      <c r="C786" s="96"/>
      <c r="D786" s="96"/>
      <c r="E786" s="96"/>
      <c r="F786" s="97"/>
      <c r="G786" s="96"/>
      <c r="H786" s="96"/>
      <c r="I786" s="98"/>
      <c r="J786" s="98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spans="1:26" ht="15.75" customHeight="1" x14ac:dyDescent="0.3">
      <c r="A787" s="96"/>
      <c r="B787" s="96"/>
      <c r="C787" s="96"/>
      <c r="D787" s="96"/>
      <c r="E787" s="96"/>
      <c r="F787" s="97"/>
      <c r="G787" s="96"/>
      <c r="H787" s="96"/>
      <c r="I787" s="98"/>
      <c r="J787" s="98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spans="1:26" ht="15.75" customHeight="1" x14ac:dyDescent="0.3">
      <c r="A788" s="96"/>
      <c r="B788" s="96"/>
      <c r="C788" s="96"/>
      <c r="D788" s="96"/>
      <c r="E788" s="96"/>
      <c r="F788" s="97"/>
      <c r="G788" s="96"/>
      <c r="H788" s="96"/>
      <c r="I788" s="98"/>
      <c r="J788" s="98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spans="1:26" ht="15.75" customHeight="1" x14ac:dyDescent="0.3">
      <c r="A789" s="96"/>
      <c r="B789" s="96"/>
      <c r="C789" s="96"/>
      <c r="D789" s="96"/>
      <c r="E789" s="96"/>
      <c r="F789" s="97"/>
      <c r="G789" s="96"/>
      <c r="H789" s="96"/>
      <c r="I789" s="98"/>
      <c r="J789" s="98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spans="1:26" ht="15.75" customHeight="1" x14ac:dyDescent="0.3">
      <c r="A790" s="96"/>
      <c r="B790" s="96"/>
      <c r="C790" s="96"/>
      <c r="D790" s="96"/>
      <c r="E790" s="96"/>
      <c r="F790" s="97"/>
      <c r="G790" s="96"/>
      <c r="H790" s="96"/>
      <c r="I790" s="98"/>
      <c r="J790" s="98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spans="1:26" ht="15.75" customHeight="1" x14ac:dyDescent="0.3">
      <c r="A791" s="96"/>
      <c r="B791" s="96"/>
      <c r="C791" s="96"/>
      <c r="D791" s="96"/>
      <c r="E791" s="96"/>
      <c r="F791" s="97"/>
      <c r="G791" s="96"/>
      <c r="H791" s="96"/>
      <c r="I791" s="98"/>
      <c r="J791" s="98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spans="1:26" ht="15.75" customHeight="1" x14ac:dyDescent="0.3">
      <c r="A792" s="96"/>
      <c r="B792" s="96"/>
      <c r="C792" s="96"/>
      <c r="D792" s="96"/>
      <c r="E792" s="96"/>
      <c r="F792" s="97"/>
      <c r="G792" s="96"/>
      <c r="H792" s="96"/>
      <c r="I792" s="98"/>
      <c r="J792" s="98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spans="1:26" ht="15.75" customHeight="1" x14ac:dyDescent="0.3">
      <c r="A793" s="96"/>
      <c r="B793" s="96"/>
      <c r="C793" s="96"/>
      <c r="D793" s="96"/>
      <c r="E793" s="96"/>
      <c r="F793" s="97"/>
      <c r="G793" s="96"/>
      <c r="H793" s="96"/>
      <c r="I793" s="98"/>
      <c r="J793" s="98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spans="1:26" ht="15.75" customHeight="1" x14ac:dyDescent="0.3">
      <c r="A794" s="96"/>
      <c r="B794" s="96"/>
      <c r="C794" s="96"/>
      <c r="D794" s="96"/>
      <c r="E794" s="96"/>
      <c r="F794" s="97"/>
      <c r="G794" s="96"/>
      <c r="H794" s="96"/>
      <c r="I794" s="98"/>
      <c r="J794" s="98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spans="1:26" ht="15.75" customHeight="1" x14ac:dyDescent="0.3">
      <c r="A795" s="96"/>
      <c r="B795" s="96"/>
      <c r="C795" s="96"/>
      <c r="D795" s="96"/>
      <c r="E795" s="96"/>
      <c r="F795" s="97"/>
      <c r="G795" s="96"/>
      <c r="H795" s="96"/>
      <c r="I795" s="98"/>
      <c r="J795" s="98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spans="1:26" ht="15.75" customHeight="1" x14ac:dyDescent="0.3">
      <c r="A796" s="96"/>
      <c r="B796" s="96"/>
      <c r="C796" s="96"/>
      <c r="D796" s="96"/>
      <c r="E796" s="96"/>
      <c r="F796" s="97"/>
      <c r="G796" s="96"/>
      <c r="H796" s="96"/>
      <c r="I796" s="98"/>
      <c r="J796" s="98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spans="1:26" ht="15.75" customHeight="1" x14ac:dyDescent="0.3">
      <c r="A797" s="96"/>
      <c r="B797" s="96"/>
      <c r="C797" s="96"/>
      <c r="D797" s="96"/>
      <c r="E797" s="96"/>
      <c r="F797" s="97"/>
      <c r="G797" s="96"/>
      <c r="H797" s="96"/>
      <c r="I797" s="98"/>
      <c r="J797" s="98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spans="1:26" ht="15.75" customHeight="1" x14ac:dyDescent="0.3">
      <c r="A798" s="96"/>
      <c r="B798" s="96"/>
      <c r="C798" s="96"/>
      <c r="D798" s="96"/>
      <c r="E798" s="96"/>
      <c r="F798" s="97"/>
      <c r="G798" s="96"/>
      <c r="H798" s="96"/>
      <c r="I798" s="98"/>
      <c r="J798" s="98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spans="1:26" ht="15.75" customHeight="1" x14ac:dyDescent="0.3">
      <c r="A799" s="96"/>
      <c r="B799" s="96"/>
      <c r="C799" s="96"/>
      <c r="D799" s="96"/>
      <c r="E799" s="96"/>
      <c r="F799" s="97"/>
      <c r="G799" s="96"/>
      <c r="H799" s="96"/>
      <c r="I799" s="98"/>
      <c r="J799" s="98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spans="1:26" ht="15.75" customHeight="1" x14ac:dyDescent="0.3">
      <c r="A800" s="96"/>
      <c r="B800" s="96"/>
      <c r="C800" s="96"/>
      <c r="D800" s="96"/>
      <c r="E800" s="96"/>
      <c r="F800" s="97"/>
      <c r="G800" s="96"/>
      <c r="H800" s="96"/>
      <c r="I800" s="98"/>
      <c r="J800" s="98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spans="1:26" ht="15.75" customHeight="1" x14ac:dyDescent="0.3">
      <c r="A801" s="96"/>
      <c r="B801" s="96"/>
      <c r="C801" s="96"/>
      <c r="D801" s="96"/>
      <c r="E801" s="96"/>
      <c r="F801" s="97"/>
      <c r="G801" s="96"/>
      <c r="H801" s="96"/>
      <c r="I801" s="98"/>
      <c r="J801" s="98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spans="1:26" ht="15.75" customHeight="1" x14ac:dyDescent="0.3">
      <c r="A802" s="96"/>
      <c r="B802" s="96"/>
      <c r="C802" s="96"/>
      <c r="D802" s="96"/>
      <c r="E802" s="96"/>
      <c r="F802" s="97"/>
      <c r="G802" s="96"/>
      <c r="H802" s="96"/>
      <c r="I802" s="98"/>
      <c r="J802" s="98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spans="1:26" ht="15.75" customHeight="1" x14ac:dyDescent="0.3">
      <c r="A803" s="96"/>
      <c r="B803" s="96"/>
      <c r="C803" s="96"/>
      <c r="D803" s="96"/>
      <c r="E803" s="96"/>
      <c r="F803" s="97"/>
      <c r="G803" s="96"/>
      <c r="H803" s="96"/>
      <c r="I803" s="98"/>
      <c r="J803" s="98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spans="1:26" ht="15.75" customHeight="1" x14ac:dyDescent="0.3">
      <c r="A804" s="96"/>
      <c r="B804" s="96"/>
      <c r="C804" s="96"/>
      <c r="D804" s="96"/>
      <c r="E804" s="96"/>
      <c r="F804" s="97"/>
      <c r="G804" s="96"/>
      <c r="H804" s="96"/>
      <c r="I804" s="98"/>
      <c r="J804" s="98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spans="1:26" ht="15.75" customHeight="1" x14ac:dyDescent="0.3">
      <c r="A805" s="96"/>
      <c r="B805" s="96"/>
      <c r="C805" s="96"/>
      <c r="D805" s="96"/>
      <c r="E805" s="96"/>
      <c r="F805" s="97"/>
      <c r="G805" s="96"/>
      <c r="H805" s="96"/>
      <c r="I805" s="98"/>
      <c r="J805" s="98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spans="1:26" ht="15.75" customHeight="1" x14ac:dyDescent="0.3">
      <c r="A806" s="96"/>
      <c r="B806" s="96"/>
      <c r="C806" s="96"/>
      <c r="D806" s="96"/>
      <c r="E806" s="96"/>
      <c r="F806" s="97"/>
      <c r="G806" s="96"/>
      <c r="H806" s="96"/>
      <c r="I806" s="98"/>
      <c r="J806" s="98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spans="1:26" ht="15.75" customHeight="1" x14ac:dyDescent="0.3">
      <c r="A807" s="96"/>
      <c r="B807" s="96"/>
      <c r="C807" s="96"/>
      <c r="D807" s="96"/>
      <c r="E807" s="96"/>
      <c r="F807" s="97"/>
      <c r="G807" s="96"/>
      <c r="H807" s="96"/>
      <c r="I807" s="98"/>
      <c r="J807" s="98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spans="1:26" ht="15.75" customHeight="1" x14ac:dyDescent="0.3">
      <c r="A808" s="96"/>
      <c r="B808" s="96"/>
      <c r="C808" s="96"/>
      <c r="D808" s="96"/>
      <c r="E808" s="96"/>
      <c r="F808" s="97"/>
      <c r="G808" s="96"/>
      <c r="H808" s="96"/>
      <c r="I808" s="98"/>
      <c r="J808" s="98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spans="1:26" ht="15.75" customHeight="1" x14ac:dyDescent="0.3">
      <c r="A809" s="96"/>
      <c r="B809" s="96"/>
      <c r="C809" s="96"/>
      <c r="D809" s="96"/>
      <c r="E809" s="96"/>
      <c r="F809" s="97"/>
      <c r="G809" s="96"/>
      <c r="H809" s="96"/>
      <c r="I809" s="98"/>
      <c r="J809" s="98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spans="1:26" ht="15.75" customHeight="1" x14ac:dyDescent="0.3">
      <c r="A810" s="96"/>
      <c r="B810" s="96"/>
      <c r="C810" s="96"/>
      <c r="D810" s="96"/>
      <c r="E810" s="96"/>
      <c r="F810" s="97"/>
      <c r="G810" s="96"/>
      <c r="H810" s="96"/>
      <c r="I810" s="98"/>
      <c r="J810" s="98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spans="1:26" ht="15.75" customHeight="1" x14ac:dyDescent="0.3">
      <c r="A811" s="96"/>
      <c r="B811" s="96"/>
      <c r="C811" s="96"/>
      <c r="D811" s="96"/>
      <c r="E811" s="96"/>
      <c r="F811" s="97"/>
      <c r="G811" s="96"/>
      <c r="H811" s="96"/>
      <c r="I811" s="98"/>
      <c r="J811" s="98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spans="1:26" ht="15.75" customHeight="1" x14ac:dyDescent="0.3">
      <c r="A812" s="96"/>
      <c r="B812" s="96"/>
      <c r="C812" s="96"/>
      <c r="D812" s="96"/>
      <c r="E812" s="96"/>
      <c r="F812" s="97"/>
      <c r="G812" s="96"/>
      <c r="H812" s="96"/>
      <c r="I812" s="98"/>
      <c r="J812" s="98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spans="1:26" ht="15.75" customHeight="1" x14ac:dyDescent="0.3">
      <c r="A813" s="96"/>
      <c r="B813" s="96"/>
      <c r="C813" s="96"/>
      <c r="D813" s="96"/>
      <c r="E813" s="96"/>
      <c r="F813" s="97"/>
      <c r="G813" s="96"/>
      <c r="H813" s="96"/>
      <c r="I813" s="98"/>
      <c r="J813" s="98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spans="1:26" ht="15.75" customHeight="1" x14ac:dyDescent="0.3">
      <c r="A814" s="96"/>
      <c r="B814" s="96"/>
      <c r="C814" s="96"/>
      <c r="D814" s="96"/>
      <c r="E814" s="96"/>
      <c r="F814" s="97"/>
      <c r="G814" s="96"/>
      <c r="H814" s="96"/>
      <c r="I814" s="98"/>
      <c r="J814" s="98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spans="1:26" ht="15.75" customHeight="1" x14ac:dyDescent="0.3">
      <c r="A815" s="96"/>
      <c r="B815" s="96"/>
      <c r="C815" s="96"/>
      <c r="D815" s="96"/>
      <c r="E815" s="96"/>
      <c r="F815" s="97"/>
      <c r="G815" s="96"/>
      <c r="H815" s="96"/>
      <c r="I815" s="98"/>
      <c r="J815" s="98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spans="1:26" ht="15.75" customHeight="1" x14ac:dyDescent="0.3">
      <c r="A816" s="96"/>
      <c r="B816" s="96"/>
      <c r="C816" s="96"/>
      <c r="D816" s="96"/>
      <c r="E816" s="96"/>
      <c r="F816" s="97"/>
      <c r="G816" s="96"/>
      <c r="H816" s="96"/>
      <c r="I816" s="98"/>
      <c r="J816" s="98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spans="1:26" ht="15.75" customHeight="1" x14ac:dyDescent="0.3">
      <c r="A817" s="96"/>
      <c r="B817" s="96"/>
      <c r="C817" s="96"/>
      <c r="D817" s="96"/>
      <c r="E817" s="96"/>
      <c r="F817" s="97"/>
      <c r="G817" s="96"/>
      <c r="H817" s="96"/>
      <c r="I817" s="98"/>
      <c r="J817" s="98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spans="1:26" ht="15.75" customHeight="1" x14ac:dyDescent="0.3">
      <c r="A818" s="96"/>
      <c r="B818" s="96"/>
      <c r="C818" s="96"/>
      <c r="D818" s="96"/>
      <c r="E818" s="96"/>
      <c r="F818" s="97"/>
      <c r="G818" s="96"/>
      <c r="H818" s="96"/>
      <c r="I818" s="98"/>
      <c r="J818" s="98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spans="1:26" ht="15.75" customHeight="1" x14ac:dyDescent="0.3">
      <c r="A819" s="96"/>
      <c r="B819" s="96"/>
      <c r="C819" s="96"/>
      <c r="D819" s="96"/>
      <c r="E819" s="96"/>
      <c r="F819" s="97"/>
      <c r="G819" s="96"/>
      <c r="H819" s="96"/>
      <c r="I819" s="98"/>
      <c r="J819" s="98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spans="1:26" ht="15.75" customHeight="1" x14ac:dyDescent="0.3">
      <c r="A820" s="96"/>
      <c r="B820" s="96"/>
      <c r="C820" s="96"/>
      <c r="D820" s="96"/>
      <c r="E820" s="96"/>
      <c r="F820" s="97"/>
      <c r="G820" s="96"/>
      <c r="H820" s="96"/>
      <c r="I820" s="98"/>
      <c r="J820" s="98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spans="1:26" ht="15.75" customHeight="1" x14ac:dyDescent="0.3">
      <c r="A821" s="96"/>
      <c r="B821" s="96"/>
      <c r="C821" s="96"/>
      <c r="D821" s="96"/>
      <c r="E821" s="96"/>
      <c r="F821" s="97"/>
      <c r="G821" s="96"/>
      <c r="H821" s="96"/>
      <c r="I821" s="98"/>
      <c r="J821" s="98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spans="1:26" ht="15.75" customHeight="1" x14ac:dyDescent="0.3">
      <c r="A822" s="96"/>
      <c r="B822" s="96"/>
      <c r="C822" s="96"/>
      <c r="D822" s="96"/>
      <c r="E822" s="96"/>
      <c r="F822" s="97"/>
      <c r="G822" s="96"/>
      <c r="H822" s="96"/>
      <c r="I822" s="98"/>
      <c r="J822" s="98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spans="1:26" ht="15.75" customHeight="1" x14ac:dyDescent="0.3">
      <c r="A823" s="96"/>
      <c r="B823" s="96"/>
      <c r="C823" s="96"/>
      <c r="D823" s="96"/>
      <c r="E823" s="96"/>
      <c r="F823" s="97"/>
      <c r="G823" s="96"/>
      <c r="H823" s="96"/>
      <c r="I823" s="98"/>
      <c r="J823" s="98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spans="1:26" ht="15.75" customHeight="1" x14ac:dyDescent="0.3">
      <c r="A824" s="96"/>
      <c r="B824" s="96"/>
      <c r="C824" s="96"/>
      <c r="D824" s="96"/>
      <c r="E824" s="96"/>
      <c r="F824" s="97"/>
      <c r="G824" s="96"/>
      <c r="H824" s="96"/>
      <c r="I824" s="98"/>
      <c r="J824" s="98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spans="1:26" ht="15.75" customHeight="1" x14ac:dyDescent="0.3">
      <c r="A825" s="96"/>
      <c r="B825" s="96"/>
      <c r="C825" s="96"/>
      <c r="D825" s="96"/>
      <c r="E825" s="96"/>
      <c r="F825" s="97"/>
      <c r="G825" s="96"/>
      <c r="H825" s="96"/>
      <c r="I825" s="98"/>
      <c r="J825" s="98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spans="1:26" ht="15.75" customHeight="1" x14ac:dyDescent="0.3">
      <c r="A826" s="96"/>
      <c r="B826" s="96"/>
      <c r="C826" s="96"/>
      <c r="D826" s="96"/>
      <c r="E826" s="96"/>
      <c r="F826" s="97"/>
      <c r="G826" s="96"/>
      <c r="H826" s="96"/>
      <c r="I826" s="98"/>
      <c r="J826" s="98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spans="1:26" ht="15.75" customHeight="1" x14ac:dyDescent="0.3">
      <c r="A827" s="96"/>
      <c r="B827" s="96"/>
      <c r="C827" s="96"/>
      <c r="D827" s="96"/>
      <c r="E827" s="96"/>
      <c r="F827" s="97"/>
      <c r="G827" s="96"/>
      <c r="H827" s="96"/>
      <c r="I827" s="98"/>
      <c r="J827" s="98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spans="1:26" ht="15.75" customHeight="1" x14ac:dyDescent="0.3">
      <c r="A828" s="96"/>
      <c r="B828" s="96"/>
      <c r="C828" s="96"/>
      <c r="D828" s="96"/>
      <c r="E828" s="96"/>
      <c r="F828" s="97"/>
      <c r="G828" s="96"/>
      <c r="H828" s="96"/>
      <c r="I828" s="98"/>
      <c r="J828" s="98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spans="1:26" ht="15.75" customHeight="1" x14ac:dyDescent="0.3">
      <c r="A829" s="96"/>
      <c r="B829" s="96"/>
      <c r="C829" s="96"/>
      <c r="D829" s="96"/>
      <c r="E829" s="96"/>
      <c r="F829" s="97"/>
      <c r="G829" s="96"/>
      <c r="H829" s="96"/>
      <c r="I829" s="98"/>
      <c r="J829" s="98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spans="1:26" ht="15.75" customHeight="1" x14ac:dyDescent="0.3">
      <c r="A830" s="96"/>
      <c r="B830" s="96"/>
      <c r="C830" s="96"/>
      <c r="D830" s="96"/>
      <c r="E830" s="96"/>
      <c r="F830" s="97"/>
      <c r="G830" s="96"/>
      <c r="H830" s="96"/>
      <c r="I830" s="98"/>
      <c r="J830" s="98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spans="1:26" ht="15.75" customHeight="1" x14ac:dyDescent="0.3">
      <c r="A831" s="96"/>
      <c r="B831" s="96"/>
      <c r="C831" s="96"/>
      <c r="D831" s="96"/>
      <c r="E831" s="96"/>
      <c r="F831" s="97"/>
      <c r="G831" s="96"/>
      <c r="H831" s="96"/>
      <c r="I831" s="98"/>
      <c r="J831" s="98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spans="1:26" ht="15.75" customHeight="1" x14ac:dyDescent="0.3">
      <c r="A832" s="96"/>
      <c r="B832" s="96"/>
      <c r="C832" s="96"/>
      <c r="D832" s="96"/>
      <c r="E832" s="96"/>
      <c r="F832" s="97"/>
      <c r="G832" s="96"/>
      <c r="H832" s="96"/>
      <c r="I832" s="98"/>
      <c r="J832" s="98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spans="1:26" ht="15.75" customHeight="1" x14ac:dyDescent="0.3">
      <c r="A833" s="96"/>
      <c r="B833" s="96"/>
      <c r="C833" s="96"/>
      <c r="D833" s="96"/>
      <c r="E833" s="96"/>
      <c r="F833" s="97"/>
      <c r="G833" s="96"/>
      <c r="H833" s="96"/>
      <c r="I833" s="98"/>
      <c r="J833" s="98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spans="1:26" ht="15.75" customHeight="1" x14ac:dyDescent="0.3">
      <c r="A834" s="96"/>
      <c r="B834" s="96"/>
      <c r="C834" s="96"/>
      <c r="D834" s="96"/>
      <c r="E834" s="96"/>
      <c r="F834" s="97"/>
      <c r="G834" s="96"/>
      <c r="H834" s="96"/>
      <c r="I834" s="98"/>
      <c r="J834" s="98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spans="1:26" ht="15.75" customHeight="1" x14ac:dyDescent="0.3">
      <c r="A835" s="96"/>
      <c r="B835" s="96"/>
      <c r="C835" s="96"/>
      <c r="D835" s="96"/>
      <c r="E835" s="96"/>
      <c r="F835" s="97"/>
      <c r="G835" s="96"/>
      <c r="H835" s="96"/>
      <c r="I835" s="98"/>
      <c r="J835" s="98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spans="1:26" ht="15.75" customHeight="1" x14ac:dyDescent="0.3">
      <c r="A836" s="96"/>
      <c r="B836" s="96"/>
      <c r="C836" s="96"/>
      <c r="D836" s="96"/>
      <c r="E836" s="96"/>
      <c r="F836" s="97"/>
      <c r="G836" s="96"/>
      <c r="H836" s="96"/>
      <c r="I836" s="98"/>
      <c r="J836" s="98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spans="1:26" ht="15.75" customHeight="1" x14ac:dyDescent="0.3">
      <c r="A837" s="96"/>
      <c r="B837" s="96"/>
      <c r="C837" s="96"/>
      <c r="D837" s="96"/>
      <c r="E837" s="96"/>
      <c r="F837" s="97"/>
      <c r="G837" s="96"/>
      <c r="H837" s="96"/>
      <c r="I837" s="98"/>
      <c r="J837" s="98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spans="1:26" ht="15.75" customHeight="1" x14ac:dyDescent="0.3">
      <c r="A838" s="96"/>
      <c r="B838" s="96"/>
      <c r="C838" s="96"/>
      <c r="D838" s="96"/>
      <c r="E838" s="96"/>
      <c r="F838" s="97"/>
      <c r="G838" s="96"/>
      <c r="H838" s="96"/>
      <c r="I838" s="98"/>
      <c r="J838" s="98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spans="1:26" ht="15.75" customHeight="1" x14ac:dyDescent="0.3">
      <c r="A839" s="96"/>
      <c r="B839" s="96"/>
      <c r="C839" s="96"/>
      <c r="D839" s="96"/>
      <c r="E839" s="96"/>
      <c r="F839" s="97"/>
      <c r="G839" s="96"/>
      <c r="H839" s="96"/>
      <c r="I839" s="98"/>
      <c r="J839" s="98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spans="1:26" ht="15.75" customHeight="1" x14ac:dyDescent="0.3">
      <c r="A840" s="96"/>
      <c r="B840" s="96"/>
      <c r="C840" s="96"/>
      <c r="D840" s="96"/>
      <c r="E840" s="96"/>
      <c r="F840" s="97"/>
      <c r="G840" s="96"/>
      <c r="H840" s="96"/>
      <c r="I840" s="98"/>
      <c r="J840" s="98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spans="1:26" ht="15.75" customHeight="1" x14ac:dyDescent="0.3">
      <c r="A841" s="96"/>
      <c r="B841" s="96"/>
      <c r="C841" s="96"/>
      <c r="D841" s="96"/>
      <c r="E841" s="96"/>
      <c r="F841" s="97"/>
      <c r="G841" s="96"/>
      <c r="H841" s="96"/>
      <c r="I841" s="98"/>
      <c r="J841" s="98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spans="1:26" ht="15.75" customHeight="1" x14ac:dyDescent="0.3">
      <c r="A842" s="96"/>
      <c r="B842" s="96"/>
      <c r="C842" s="96"/>
      <c r="D842" s="96"/>
      <c r="E842" s="96"/>
      <c r="F842" s="97"/>
      <c r="G842" s="96"/>
      <c r="H842" s="96"/>
      <c r="I842" s="98"/>
      <c r="J842" s="98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spans="1:26" ht="15.75" customHeight="1" x14ac:dyDescent="0.3">
      <c r="A843" s="96"/>
      <c r="B843" s="96"/>
      <c r="C843" s="96"/>
      <c r="D843" s="96"/>
      <c r="E843" s="96"/>
      <c r="F843" s="97"/>
      <c r="G843" s="96"/>
      <c r="H843" s="96"/>
      <c r="I843" s="98"/>
      <c r="J843" s="98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spans="1:26" ht="15.75" customHeight="1" x14ac:dyDescent="0.3">
      <c r="A844" s="96"/>
      <c r="B844" s="96"/>
      <c r="C844" s="96"/>
      <c r="D844" s="96"/>
      <c r="E844" s="96"/>
      <c r="F844" s="97"/>
      <c r="G844" s="96"/>
      <c r="H844" s="96"/>
      <c r="I844" s="98"/>
      <c r="J844" s="98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spans="1:26" ht="15.75" customHeight="1" x14ac:dyDescent="0.3">
      <c r="A845" s="96"/>
      <c r="B845" s="96"/>
      <c r="C845" s="96"/>
      <c r="D845" s="96"/>
      <c r="E845" s="96"/>
      <c r="F845" s="97"/>
      <c r="G845" s="96"/>
      <c r="H845" s="96"/>
      <c r="I845" s="98"/>
      <c r="J845" s="98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spans="1:26" ht="15.75" customHeight="1" x14ac:dyDescent="0.3">
      <c r="A846" s="96"/>
      <c r="B846" s="96"/>
      <c r="C846" s="96"/>
      <c r="D846" s="96"/>
      <c r="E846" s="96"/>
      <c r="F846" s="97"/>
      <c r="G846" s="96"/>
      <c r="H846" s="96"/>
      <c r="I846" s="98"/>
      <c r="J846" s="98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spans="1:26" ht="15.75" customHeight="1" x14ac:dyDescent="0.3">
      <c r="A847" s="96"/>
      <c r="B847" s="96"/>
      <c r="C847" s="96"/>
      <c r="D847" s="96"/>
      <c r="E847" s="96"/>
      <c r="F847" s="97"/>
      <c r="G847" s="96"/>
      <c r="H847" s="96"/>
      <c r="I847" s="98"/>
      <c r="J847" s="98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spans="1:26" ht="15.75" customHeight="1" x14ac:dyDescent="0.3">
      <c r="A848" s="96"/>
      <c r="B848" s="96"/>
      <c r="C848" s="96"/>
      <c r="D848" s="96"/>
      <c r="E848" s="96"/>
      <c r="F848" s="97"/>
      <c r="G848" s="96"/>
      <c r="H848" s="96"/>
      <c r="I848" s="98"/>
      <c r="J848" s="98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spans="1:26" ht="15.75" customHeight="1" x14ac:dyDescent="0.3">
      <c r="A849" s="96"/>
      <c r="B849" s="96"/>
      <c r="C849" s="96"/>
      <c r="D849" s="96"/>
      <c r="E849" s="96"/>
      <c r="F849" s="97"/>
      <c r="G849" s="96"/>
      <c r="H849" s="96"/>
      <c r="I849" s="98"/>
      <c r="J849" s="98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spans="1:26" ht="15.75" customHeight="1" x14ac:dyDescent="0.3">
      <c r="A850" s="96"/>
      <c r="B850" s="96"/>
      <c r="C850" s="96"/>
      <c r="D850" s="96"/>
      <c r="E850" s="96"/>
      <c r="F850" s="97"/>
      <c r="G850" s="96"/>
      <c r="H850" s="96"/>
      <c r="I850" s="98"/>
      <c r="J850" s="98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spans="1:26" ht="15.75" customHeight="1" x14ac:dyDescent="0.3">
      <c r="A851" s="96"/>
      <c r="B851" s="96"/>
      <c r="C851" s="96"/>
      <c r="D851" s="96"/>
      <c r="E851" s="96"/>
      <c r="F851" s="97"/>
      <c r="G851" s="96"/>
      <c r="H851" s="96"/>
      <c r="I851" s="98"/>
      <c r="J851" s="98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spans="1:26" ht="15.75" customHeight="1" x14ac:dyDescent="0.3">
      <c r="A852" s="96"/>
      <c r="B852" s="96"/>
      <c r="C852" s="96"/>
      <c r="D852" s="96"/>
      <c r="E852" s="96"/>
      <c r="F852" s="97"/>
      <c r="G852" s="96"/>
      <c r="H852" s="96"/>
      <c r="I852" s="98"/>
      <c r="J852" s="98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spans="1:26" ht="15.75" customHeight="1" x14ac:dyDescent="0.3">
      <c r="A853" s="96"/>
      <c r="B853" s="96"/>
      <c r="C853" s="96"/>
      <c r="D853" s="96"/>
      <c r="E853" s="96"/>
      <c r="F853" s="97"/>
      <c r="G853" s="96"/>
      <c r="H853" s="96"/>
      <c r="I853" s="98"/>
      <c r="J853" s="98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spans="1:26" ht="15.75" customHeight="1" x14ac:dyDescent="0.3">
      <c r="A854" s="96"/>
      <c r="B854" s="96"/>
      <c r="C854" s="96"/>
      <c r="D854" s="96"/>
      <c r="E854" s="96"/>
      <c r="F854" s="97"/>
      <c r="G854" s="96"/>
      <c r="H854" s="96"/>
      <c r="I854" s="98"/>
      <c r="J854" s="98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spans="1:26" ht="15.75" customHeight="1" x14ac:dyDescent="0.3">
      <c r="A855" s="96"/>
      <c r="B855" s="96"/>
      <c r="C855" s="96"/>
      <c r="D855" s="96"/>
      <c r="E855" s="96"/>
      <c r="F855" s="97"/>
      <c r="G855" s="96"/>
      <c r="H855" s="96"/>
      <c r="I855" s="98"/>
      <c r="J855" s="98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spans="1:26" ht="15.75" customHeight="1" x14ac:dyDescent="0.3">
      <c r="A856" s="96"/>
      <c r="B856" s="96"/>
      <c r="C856" s="96"/>
      <c r="D856" s="96"/>
      <c r="E856" s="96"/>
      <c r="F856" s="97"/>
      <c r="G856" s="96"/>
      <c r="H856" s="96"/>
      <c r="I856" s="98"/>
      <c r="J856" s="98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spans="1:26" ht="15.75" customHeight="1" x14ac:dyDescent="0.3">
      <c r="A857" s="96"/>
      <c r="B857" s="96"/>
      <c r="C857" s="96"/>
      <c r="D857" s="96"/>
      <c r="E857" s="96"/>
      <c r="F857" s="97"/>
      <c r="G857" s="96"/>
      <c r="H857" s="96"/>
      <c r="I857" s="98"/>
      <c r="J857" s="98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spans="1:26" ht="15.75" customHeight="1" x14ac:dyDescent="0.3">
      <c r="A858" s="96"/>
      <c r="B858" s="96"/>
      <c r="C858" s="96"/>
      <c r="D858" s="96"/>
      <c r="E858" s="96"/>
      <c r="F858" s="97"/>
      <c r="G858" s="96"/>
      <c r="H858" s="96"/>
      <c r="I858" s="98"/>
      <c r="J858" s="98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spans="1:26" ht="15.75" customHeight="1" x14ac:dyDescent="0.3">
      <c r="A859" s="96"/>
      <c r="B859" s="96"/>
      <c r="C859" s="96"/>
      <c r="D859" s="96"/>
      <c r="E859" s="96"/>
      <c r="F859" s="97"/>
      <c r="G859" s="96"/>
      <c r="H859" s="96"/>
      <c r="I859" s="98"/>
      <c r="J859" s="98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spans="1:26" ht="15.75" customHeight="1" x14ac:dyDescent="0.3">
      <c r="A860" s="96"/>
      <c r="B860" s="96"/>
      <c r="C860" s="96"/>
      <c r="D860" s="96"/>
      <c r="E860" s="96"/>
      <c r="F860" s="97"/>
      <c r="G860" s="96"/>
      <c r="H860" s="96"/>
      <c r="I860" s="98"/>
      <c r="J860" s="98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spans="1:26" ht="15.75" customHeight="1" x14ac:dyDescent="0.3">
      <c r="A861" s="96"/>
      <c r="B861" s="96"/>
      <c r="C861" s="96"/>
      <c r="D861" s="96"/>
      <c r="E861" s="96"/>
      <c r="F861" s="97"/>
      <c r="G861" s="96"/>
      <c r="H861" s="96"/>
      <c r="I861" s="98"/>
      <c r="J861" s="98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spans="1:26" ht="15.75" customHeight="1" x14ac:dyDescent="0.3">
      <c r="A862" s="96"/>
      <c r="B862" s="96"/>
      <c r="C862" s="96"/>
      <c r="D862" s="96"/>
      <c r="E862" s="96"/>
      <c r="F862" s="97"/>
      <c r="G862" s="96"/>
      <c r="H862" s="96"/>
      <c r="I862" s="98"/>
      <c r="J862" s="98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spans="1:26" ht="15.75" customHeight="1" x14ac:dyDescent="0.3">
      <c r="A863" s="96"/>
      <c r="B863" s="96"/>
      <c r="C863" s="96"/>
      <c r="D863" s="96"/>
      <c r="E863" s="96"/>
      <c r="F863" s="97"/>
      <c r="G863" s="96"/>
      <c r="H863" s="96"/>
      <c r="I863" s="98"/>
      <c r="J863" s="98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spans="1:26" ht="15.75" customHeight="1" x14ac:dyDescent="0.3">
      <c r="A864" s="96"/>
      <c r="B864" s="96"/>
      <c r="C864" s="96"/>
      <c r="D864" s="96"/>
      <c r="E864" s="96"/>
      <c r="F864" s="97"/>
      <c r="G864" s="96"/>
      <c r="H864" s="96"/>
      <c r="I864" s="98"/>
      <c r="J864" s="98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spans="1:26" ht="15.75" customHeight="1" x14ac:dyDescent="0.3">
      <c r="A865" s="96"/>
      <c r="B865" s="96"/>
      <c r="C865" s="96"/>
      <c r="D865" s="96"/>
      <c r="E865" s="96"/>
      <c r="F865" s="97"/>
      <c r="G865" s="96"/>
      <c r="H865" s="96"/>
      <c r="I865" s="98"/>
      <c r="J865" s="98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spans="1:26" ht="15.75" customHeight="1" x14ac:dyDescent="0.3">
      <c r="A866" s="96"/>
      <c r="B866" s="96"/>
      <c r="C866" s="96"/>
      <c r="D866" s="96"/>
      <c r="E866" s="96"/>
      <c r="F866" s="97"/>
      <c r="G866" s="96"/>
      <c r="H866" s="96"/>
      <c r="I866" s="98"/>
      <c r="J866" s="98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spans="1:26" ht="15.75" customHeight="1" x14ac:dyDescent="0.3">
      <c r="A867" s="96"/>
      <c r="B867" s="96"/>
      <c r="C867" s="96"/>
      <c r="D867" s="96"/>
      <c r="E867" s="96"/>
      <c r="F867" s="97"/>
      <c r="G867" s="96"/>
      <c r="H867" s="96"/>
      <c r="I867" s="98"/>
      <c r="J867" s="98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spans="1:26" ht="15.75" customHeight="1" x14ac:dyDescent="0.3">
      <c r="A868" s="96"/>
      <c r="B868" s="96"/>
      <c r="C868" s="96"/>
      <c r="D868" s="96"/>
      <c r="E868" s="96"/>
      <c r="F868" s="97"/>
      <c r="G868" s="96"/>
      <c r="H868" s="96"/>
      <c r="I868" s="98"/>
      <c r="J868" s="98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spans="1:26" ht="15.75" customHeight="1" x14ac:dyDescent="0.3">
      <c r="A869" s="96"/>
      <c r="B869" s="96"/>
      <c r="C869" s="96"/>
      <c r="D869" s="96"/>
      <c r="E869" s="96"/>
      <c r="F869" s="97"/>
      <c r="G869" s="96"/>
      <c r="H869" s="96"/>
      <c r="I869" s="98"/>
      <c r="J869" s="98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spans="1:26" ht="15.75" customHeight="1" x14ac:dyDescent="0.3">
      <c r="A870" s="96"/>
      <c r="B870" s="96"/>
      <c r="C870" s="96"/>
      <c r="D870" s="96"/>
      <c r="E870" s="96"/>
      <c r="F870" s="97"/>
      <c r="G870" s="96"/>
      <c r="H870" s="96"/>
      <c r="I870" s="98"/>
      <c r="J870" s="98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spans="1:26" ht="15.75" customHeight="1" x14ac:dyDescent="0.3">
      <c r="A871" s="96"/>
      <c r="B871" s="96"/>
      <c r="C871" s="96"/>
      <c r="D871" s="96"/>
      <c r="E871" s="96"/>
      <c r="F871" s="97"/>
      <c r="G871" s="96"/>
      <c r="H871" s="96"/>
      <c r="I871" s="98"/>
      <c r="J871" s="98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spans="1:26" ht="15.75" customHeight="1" x14ac:dyDescent="0.3">
      <c r="A872" s="96"/>
      <c r="B872" s="96"/>
      <c r="C872" s="96"/>
      <c r="D872" s="96"/>
      <c r="E872" s="96"/>
      <c r="F872" s="97"/>
      <c r="G872" s="96"/>
      <c r="H872" s="96"/>
      <c r="I872" s="98"/>
      <c r="J872" s="98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spans="1:26" ht="15.75" customHeight="1" x14ac:dyDescent="0.3">
      <c r="A873" s="96"/>
      <c r="B873" s="96"/>
      <c r="C873" s="96"/>
      <c r="D873" s="96"/>
      <c r="E873" s="96"/>
      <c r="F873" s="97"/>
      <c r="G873" s="96"/>
      <c r="H873" s="96"/>
      <c r="I873" s="98"/>
      <c r="J873" s="98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spans="1:26" ht="15.75" customHeight="1" x14ac:dyDescent="0.3">
      <c r="A874" s="96"/>
      <c r="B874" s="96"/>
      <c r="C874" s="96"/>
      <c r="D874" s="96"/>
      <c r="E874" s="96"/>
      <c r="F874" s="97"/>
      <c r="G874" s="96"/>
      <c r="H874" s="96"/>
      <c r="I874" s="98"/>
      <c r="J874" s="98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spans="1:26" ht="15.75" customHeight="1" x14ac:dyDescent="0.3">
      <c r="A875" s="96"/>
      <c r="B875" s="96"/>
      <c r="C875" s="96"/>
      <c r="D875" s="96"/>
      <c r="E875" s="96"/>
      <c r="F875" s="97"/>
      <c r="G875" s="96"/>
      <c r="H875" s="96"/>
      <c r="I875" s="98"/>
      <c r="J875" s="98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spans="1:26" ht="15.75" customHeight="1" x14ac:dyDescent="0.3">
      <c r="A876" s="96"/>
      <c r="B876" s="96"/>
      <c r="C876" s="96"/>
      <c r="D876" s="96"/>
      <c r="E876" s="96"/>
      <c r="F876" s="97"/>
      <c r="G876" s="96"/>
      <c r="H876" s="96"/>
      <c r="I876" s="98"/>
      <c r="J876" s="98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spans="1:26" ht="15.75" customHeight="1" x14ac:dyDescent="0.3">
      <c r="A877" s="96"/>
      <c r="B877" s="96"/>
      <c r="C877" s="96"/>
      <c r="D877" s="96"/>
      <c r="E877" s="96"/>
      <c r="F877" s="97"/>
      <c r="G877" s="96"/>
      <c r="H877" s="96"/>
      <c r="I877" s="98"/>
      <c r="J877" s="98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spans="1:26" ht="15.75" customHeight="1" x14ac:dyDescent="0.3">
      <c r="A878" s="96"/>
      <c r="B878" s="96"/>
      <c r="C878" s="96"/>
      <c r="D878" s="96"/>
      <c r="E878" s="96"/>
      <c r="F878" s="97"/>
      <c r="G878" s="96"/>
      <c r="H878" s="96"/>
      <c r="I878" s="98"/>
      <c r="J878" s="98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spans="1:26" ht="15.75" customHeight="1" x14ac:dyDescent="0.3">
      <c r="A879" s="96"/>
      <c r="B879" s="96"/>
      <c r="C879" s="96"/>
      <c r="D879" s="96"/>
      <c r="E879" s="96"/>
      <c r="F879" s="97"/>
      <c r="G879" s="96"/>
      <c r="H879" s="96"/>
      <c r="I879" s="98"/>
      <c r="J879" s="98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spans="1:26" ht="15.75" customHeight="1" x14ac:dyDescent="0.3">
      <c r="A880" s="96"/>
      <c r="B880" s="96"/>
      <c r="C880" s="96"/>
      <c r="D880" s="96"/>
      <c r="E880" s="96"/>
      <c r="F880" s="97"/>
      <c r="G880" s="96"/>
      <c r="H880" s="96"/>
      <c r="I880" s="98"/>
      <c r="J880" s="98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spans="1:26" ht="15.75" customHeight="1" x14ac:dyDescent="0.3">
      <c r="A881" s="96"/>
      <c r="B881" s="96"/>
      <c r="C881" s="96"/>
      <c r="D881" s="96"/>
      <c r="E881" s="96"/>
      <c r="F881" s="97"/>
      <c r="G881" s="96"/>
      <c r="H881" s="96"/>
      <c r="I881" s="98"/>
      <c r="J881" s="98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spans="1:26" ht="15.75" customHeight="1" x14ac:dyDescent="0.3">
      <c r="A882" s="96"/>
      <c r="B882" s="96"/>
      <c r="C882" s="96"/>
      <c r="D882" s="96"/>
      <c r="E882" s="96"/>
      <c r="F882" s="97"/>
      <c r="G882" s="96"/>
      <c r="H882" s="96"/>
      <c r="I882" s="98"/>
      <c r="J882" s="98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spans="1:26" ht="15.75" customHeight="1" x14ac:dyDescent="0.3">
      <c r="A883" s="96"/>
      <c r="B883" s="96"/>
      <c r="C883" s="96"/>
      <c r="D883" s="96"/>
      <c r="E883" s="96"/>
      <c r="F883" s="97"/>
      <c r="G883" s="96"/>
      <c r="H883" s="96"/>
      <c r="I883" s="98"/>
      <c r="J883" s="98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spans="1:26" ht="15.75" customHeight="1" x14ac:dyDescent="0.3">
      <c r="A884" s="96"/>
      <c r="B884" s="96"/>
      <c r="C884" s="96"/>
      <c r="D884" s="96"/>
      <c r="E884" s="96"/>
      <c r="F884" s="97"/>
      <c r="G884" s="96"/>
      <c r="H884" s="96"/>
      <c r="I884" s="98"/>
      <c r="J884" s="98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spans="1:26" ht="15.75" customHeight="1" x14ac:dyDescent="0.3">
      <c r="A885" s="96"/>
      <c r="B885" s="96"/>
      <c r="C885" s="96"/>
      <c r="D885" s="96"/>
      <c r="E885" s="96"/>
      <c r="F885" s="97"/>
      <c r="G885" s="96"/>
      <c r="H885" s="96"/>
      <c r="I885" s="98"/>
      <c r="J885" s="98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spans="1:26" ht="15.75" customHeight="1" x14ac:dyDescent="0.3">
      <c r="A886" s="96"/>
      <c r="B886" s="96"/>
      <c r="C886" s="96"/>
      <c r="D886" s="96"/>
      <c r="E886" s="96"/>
      <c r="F886" s="97"/>
      <c r="G886" s="96"/>
      <c r="H886" s="96"/>
      <c r="I886" s="98"/>
      <c r="J886" s="98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spans="1:26" ht="15.75" customHeight="1" x14ac:dyDescent="0.3">
      <c r="A887" s="96"/>
      <c r="B887" s="96"/>
      <c r="C887" s="96"/>
      <c r="D887" s="96"/>
      <c r="E887" s="96"/>
      <c r="F887" s="97"/>
      <c r="G887" s="96"/>
      <c r="H887" s="96"/>
      <c r="I887" s="98"/>
      <c r="J887" s="98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spans="1:26" ht="15.75" customHeight="1" x14ac:dyDescent="0.3">
      <c r="A888" s="96"/>
      <c r="B888" s="96"/>
      <c r="C888" s="96"/>
      <c r="D888" s="96"/>
      <c r="E888" s="96"/>
      <c r="F888" s="97"/>
      <c r="G888" s="96"/>
      <c r="H888" s="96"/>
      <c r="I888" s="98"/>
      <c r="J888" s="98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spans="1:26" ht="15.75" customHeight="1" x14ac:dyDescent="0.3">
      <c r="A889" s="96"/>
      <c r="B889" s="96"/>
      <c r="C889" s="96"/>
      <c r="D889" s="96"/>
      <c r="E889" s="96"/>
      <c r="F889" s="97"/>
      <c r="G889" s="96"/>
      <c r="H889" s="96"/>
      <c r="I889" s="98"/>
      <c r="J889" s="98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spans="1:26" ht="15.75" customHeight="1" x14ac:dyDescent="0.3">
      <c r="A890" s="96"/>
      <c r="B890" s="96"/>
      <c r="C890" s="96"/>
      <c r="D890" s="96"/>
      <c r="E890" s="96"/>
      <c r="F890" s="97"/>
      <c r="G890" s="96"/>
      <c r="H890" s="96"/>
      <c r="I890" s="98"/>
      <c r="J890" s="98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spans="1:26" ht="15.75" customHeight="1" x14ac:dyDescent="0.3">
      <c r="A891" s="96"/>
      <c r="B891" s="96"/>
      <c r="C891" s="96"/>
      <c r="D891" s="96"/>
      <c r="E891" s="96"/>
      <c r="F891" s="97"/>
      <c r="G891" s="96"/>
      <c r="H891" s="96"/>
      <c r="I891" s="98"/>
      <c r="J891" s="98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spans="1:26" ht="15.75" customHeight="1" x14ac:dyDescent="0.3">
      <c r="A892" s="96"/>
      <c r="B892" s="96"/>
      <c r="C892" s="96"/>
      <c r="D892" s="96"/>
      <c r="E892" s="96"/>
      <c r="F892" s="97"/>
      <c r="G892" s="96"/>
      <c r="H892" s="96"/>
      <c r="I892" s="98"/>
      <c r="J892" s="98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spans="1:26" ht="15.75" customHeight="1" x14ac:dyDescent="0.3">
      <c r="A893" s="96"/>
      <c r="B893" s="96"/>
      <c r="C893" s="96"/>
      <c r="D893" s="96"/>
      <c r="E893" s="96"/>
      <c r="F893" s="97"/>
      <c r="G893" s="96"/>
      <c r="H893" s="96"/>
      <c r="I893" s="98"/>
      <c r="J893" s="98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spans="1:26" ht="15.75" customHeight="1" x14ac:dyDescent="0.3">
      <c r="A894" s="96"/>
      <c r="B894" s="96"/>
      <c r="C894" s="96"/>
      <c r="D894" s="96"/>
      <c r="E894" s="96"/>
      <c r="F894" s="97"/>
      <c r="G894" s="96"/>
      <c r="H894" s="96"/>
      <c r="I894" s="98"/>
      <c r="J894" s="98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spans="1:26" ht="15.75" customHeight="1" x14ac:dyDescent="0.3">
      <c r="A895" s="96"/>
      <c r="B895" s="96"/>
      <c r="C895" s="96"/>
      <c r="D895" s="96"/>
      <c r="E895" s="96"/>
      <c r="F895" s="97"/>
      <c r="G895" s="96"/>
      <c r="H895" s="96"/>
      <c r="I895" s="98"/>
      <c r="J895" s="98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spans="1:26" ht="15.75" customHeight="1" x14ac:dyDescent="0.3">
      <c r="A896" s="96"/>
      <c r="B896" s="96"/>
      <c r="C896" s="96"/>
      <c r="D896" s="96"/>
      <c r="E896" s="96"/>
      <c r="F896" s="97"/>
      <c r="G896" s="96"/>
      <c r="H896" s="96"/>
      <c r="I896" s="98"/>
      <c r="J896" s="98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spans="1:26" ht="15.75" customHeight="1" x14ac:dyDescent="0.3">
      <c r="A897" s="96"/>
      <c r="B897" s="96"/>
      <c r="C897" s="96"/>
      <c r="D897" s="96"/>
      <c r="E897" s="96"/>
      <c r="F897" s="97"/>
      <c r="G897" s="96"/>
      <c r="H897" s="96"/>
      <c r="I897" s="98"/>
      <c r="J897" s="98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spans="1:26" ht="15.75" customHeight="1" x14ac:dyDescent="0.3">
      <c r="A898" s="96"/>
      <c r="B898" s="96"/>
      <c r="C898" s="96"/>
      <c r="D898" s="96"/>
      <c r="E898" s="96"/>
      <c r="F898" s="97"/>
      <c r="G898" s="96"/>
      <c r="H898" s="96"/>
      <c r="I898" s="98"/>
      <c r="J898" s="98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spans="1:26" ht="15.75" customHeight="1" x14ac:dyDescent="0.3">
      <c r="A899" s="96"/>
      <c r="B899" s="96"/>
      <c r="C899" s="96"/>
      <c r="D899" s="96"/>
      <c r="E899" s="96"/>
      <c r="F899" s="97"/>
      <c r="G899" s="96"/>
      <c r="H899" s="96"/>
      <c r="I899" s="98"/>
      <c r="J899" s="98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spans="1:26" ht="15.75" customHeight="1" x14ac:dyDescent="0.3">
      <c r="A900" s="96"/>
      <c r="B900" s="96"/>
      <c r="C900" s="96"/>
      <c r="D900" s="96"/>
      <c r="E900" s="96"/>
      <c r="F900" s="97"/>
      <c r="G900" s="96"/>
      <c r="H900" s="96"/>
      <c r="I900" s="98"/>
      <c r="J900" s="98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spans="1:26" ht="15.75" customHeight="1" x14ac:dyDescent="0.3">
      <c r="A901" s="96"/>
      <c r="B901" s="96"/>
      <c r="C901" s="96"/>
      <c r="D901" s="96"/>
      <c r="E901" s="96"/>
      <c r="F901" s="97"/>
      <c r="G901" s="96"/>
      <c r="H901" s="96"/>
      <c r="I901" s="98"/>
      <c r="J901" s="98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spans="1:26" ht="15.75" customHeight="1" x14ac:dyDescent="0.3">
      <c r="A902" s="96"/>
      <c r="B902" s="96"/>
      <c r="C902" s="96"/>
      <c r="D902" s="96"/>
      <c r="E902" s="96"/>
      <c r="F902" s="97"/>
      <c r="G902" s="96"/>
      <c r="H902" s="96"/>
      <c r="I902" s="98"/>
      <c r="J902" s="98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spans="1:26" ht="15.75" customHeight="1" x14ac:dyDescent="0.3">
      <c r="A903" s="96"/>
      <c r="B903" s="96"/>
      <c r="C903" s="96"/>
      <c r="D903" s="96"/>
      <c r="E903" s="96"/>
      <c r="F903" s="97"/>
      <c r="G903" s="96"/>
      <c r="H903" s="96"/>
      <c r="I903" s="98"/>
      <c r="J903" s="98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spans="1:26" ht="15.75" customHeight="1" x14ac:dyDescent="0.3">
      <c r="A904" s="96"/>
      <c r="B904" s="96"/>
      <c r="C904" s="96"/>
      <c r="D904" s="96"/>
      <c r="E904" s="96"/>
      <c r="F904" s="97"/>
      <c r="G904" s="96"/>
      <c r="H904" s="96"/>
      <c r="I904" s="98"/>
      <c r="J904" s="98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spans="1:26" ht="15.75" customHeight="1" x14ac:dyDescent="0.3">
      <c r="A905" s="96"/>
      <c r="B905" s="96"/>
      <c r="C905" s="96"/>
      <c r="D905" s="96"/>
      <c r="E905" s="96"/>
      <c r="F905" s="97"/>
      <c r="G905" s="96"/>
      <c r="H905" s="96"/>
      <c r="I905" s="98"/>
      <c r="J905" s="98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spans="1:26" ht="15.75" customHeight="1" x14ac:dyDescent="0.3">
      <c r="A906" s="96"/>
      <c r="B906" s="96"/>
      <c r="C906" s="96"/>
      <c r="D906" s="96"/>
      <c r="E906" s="96"/>
      <c r="F906" s="97"/>
      <c r="G906" s="96"/>
      <c r="H906" s="96"/>
      <c r="I906" s="98"/>
      <c r="J906" s="98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spans="1:26" ht="15.75" customHeight="1" x14ac:dyDescent="0.3">
      <c r="A907" s="96"/>
      <c r="B907" s="96"/>
      <c r="C907" s="96"/>
      <c r="D907" s="96"/>
      <c r="E907" s="96"/>
      <c r="F907" s="97"/>
      <c r="G907" s="96"/>
      <c r="H907" s="96"/>
      <c r="I907" s="98"/>
      <c r="J907" s="98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spans="1:26" ht="15.75" customHeight="1" x14ac:dyDescent="0.3">
      <c r="A908" s="96"/>
      <c r="B908" s="96"/>
      <c r="C908" s="96"/>
      <c r="D908" s="96"/>
      <c r="E908" s="96"/>
      <c r="F908" s="97"/>
      <c r="G908" s="96"/>
      <c r="H908" s="96"/>
      <c r="I908" s="98"/>
      <c r="J908" s="98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spans="1:26" ht="15.75" customHeight="1" x14ac:dyDescent="0.3">
      <c r="A909" s="96"/>
      <c r="B909" s="96"/>
      <c r="C909" s="96"/>
      <c r="D909" s="96"/>
      <c r="E909" s="96"/>
      <c r="F909" s="97"/>
      <c r="G909" s="96"/>
      <c r="H909" s="96"/>
      <c r="I909" s="98"/>
      <c r="J909" s="98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spans="1:26" ht="15.75" customHeight="1" x14ac:dyDescent="0.3">
      <c r="A910" s="96"/>
      <c r="B910" s="96"/>
      <c r="C910" s="96"/>
      <c r="D910" s="96"/>
      <c r="E910" s="96"/>
      <c r="F910" s="97"/>
      <c r="G910" s="96"/>
      <c r="H910" s="96"/>
      <c r="I910" s="98"/>
      <c r="J910" s="98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spans="1:26" ht="15.75" customHeight="1" x14ac:dyDescent="0.3">
      <c r="A911" s="96"/>
      <c r="B911" s="96"/>
      <c r="C911" s="96"/>
      <c r="D911" s="96"/>
      <c r="E911" s="96"/>
      <c r="F911" s="97"/>
      <c r="G911" s="96"/>
      <c r="H911" s="96"/>
      <c r="I911" s="98"/>
      <c r="J911" s="98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spans="1:26" ht="15.75" customHeight="1" x14ac:dyDescent="0.3">
      <c r="A912" s="96"/>
      <c r="B912" s="96"/>
      <c r="C912" s="96"/>
      <c r="D912" s="96"/>
      <c r="E912" s="96"/>
      <c r="F912" s="97"/>
      <c r="G912" s="96"/>
      <c r="H912" s="96"/>
      <c r="I912" s="98"/>
      <c r="J912" s="98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spans="1:26" ht="15.75" customHeight="1" x14ac:dyDescent="0.3">
      <c r="A913" s="96"/>
      <c r="B913" s="96"/>
      <c r="C913" s="96"/>
      <c r="D913" s="96"/>
      <c r="E913" s="96"/>
      <c r="F913" s="97"/>
      <c r="G913" s="96"/>
      <c r="H913" s="96"/>
      <c r="I913" s="98"/>
      <c r="J913" s="98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spans="1:26" ht="15.75" customHeight="1" x14ac:dyDescent="0.3">
      <c r="A914" s="96"/>
      <c r="B914" s="96"/>
      <c r="C914" s="96"/>
      <c r="D914" s="96"/>
      <c r="E914" s="96"/>
      <c r="F914" s="97"/>
      <c r="G914" s="96"/>
      <c r="H914" s="96"/>
      <c r="I914" s="98"/>
      <c r="J914" s="98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spans="1:26" ht="15.75" customHeight="1" x14ac:dyDescent="0.3">
      <c r="A915" s="96"/>
      <c r="B915" s="96"/>
      <c r="C915" s="96"/>
      <c r="D915" s="96"/>
      <c r="E915" s="96"/>
      <c r="F915" s="97"/>
      <c r="G915" s="96"/>
      <c r="H915" s="96"/>
      <c r="I915" s="98"/>
      <c r="J915" s="98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spans="1:26" ht="15.75" customHeight="1" x14ac:dyDescent="0.3">
      <c r="A916" s="96"/>
      <c r="B916" s="96"/>
      <c r="C916" s="96"/>
      <c r="D916" s="96"/>
      <c r="E916" s="96"/>
      <c r="F916" s="97"/>
      <c r="G916" s="96"/>
      <c r="H916" s="96"/>
      <c r="I916" s="98"/>
      <c r="J916" s="98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spans="1:26" ht="15.75" customHeight="1" x14ac:dyDescent="0.3">
      <c r="A917" s="96"/>
      <c r="B917" s="96"/>
      <c r="C917" s="96"/>
      <c r="D917" s="96"/>
      <c r="E917" s="96"/>
      <c r="F917" s="97"/>
      <c r="G917" s="96"/>
      <c r="H917" s="96"/>
      <c r="I917" s="98"/>
      <c r="J917" s="98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spans="1:26" ht="15.75" customHeight="1" x14ac:dyDescent="0.3">
      <c r="A918" s="96"/>
      <c r="B918" s="96"/>
      <c r="C918" s="96"/>
      <c r="D918" s="96"/>
      <c r="E918" s="96"/>
      <c r="F918" s="97"/>
      <c r="G918" s="96"/>
      <c r="H918" s="96"/>
      <c r="I918" s="98"/>
      <c r="J918" s="98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spans="1:26" ht="15.75" customHeight="1" x14ac:dyDescent="0.3">
      <c r="A919" s="96"/>
      <c r="B919" s="96"/>
      <c r="C919" s="96"/>
      <c r="D919" s="96"/>
      <c r="E919" s="96"/>
      <c r="F919" s="97"/>
      <c r="G919" s="96"/>
      <c r="H919" s="96"/>
      <c r="I919" s="98"/>
      <c r="J919" s="98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spans="1:26" ht="15.75" customHeight="1" x14ac:dyDescent="0.3">
      <c r="A920" s="96"/>
      <c r="B920" s="96"/>
      <c r="C920" s="96"/>
      <c r="D920" s="96"/>
      <c r="E920" s="96"/>
      <c r="F920" s="97"/>
      <c r="G920" s="96"/>
      <c r="H920" s="96"/>
      <c r="I920" s="98"/>
      <c r="J920" s="98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spans="1:26" ht="15.75" customHeight="1" x14ac:dyDescent="0.3">
      <c r="A921" s="96"/>
      <c r="B921" s="96"/>
      <c r="C921" s="96"/>
      <c r="D921" s="96"/>
      <c r="E921" s="96"/>
      <c r="F921" s="97"/>
      <c r="G921" s="96"/>
      <c r="H921" s="96"/>
      <c r="I921" s="98"/>
      <c r="J921" s="98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spans="1:26" ht="15.75" customHeight="1" x14ac:dyDescent="0.3">
      <c r="A922" s="96"/>
      <c r="B922" s="96"/>
      <c r="C922" s="96"/>
      <c r="D922" s="96"/>
      <c r="E922" s="96"/>
      <c r="F922" s="97"/>
      <c r="G922" s="96"/>
      <c r="H922" s="96"/>
      <c r="I922" s="98"/>
      <c r="J922" s="98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spans="1:26" ht="15.75" customHeight="1" x14ac:dyDescent="0.3">
      <c r="A923" s="96"/>
      <c r="B923" s="96"/>
      <c r="C923" s="96"/>
      <c r="D923" s="96"/>
      <c r="E923" s="96"/>
      <c r="F923" s="97"/>
      <c r="G923" s="96"/>
      <c r="H923" s="96"/>
      <c r="I923" s="98"/>
      <c r="J923" s="98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spans="1:26" ht="15.75" customHeight="1" x14ac:dyDescent="0.3">
      <c r="A924" s="96"/>
      <c r="B924" s="96"/>
      <c r="C924" s="96"/>
      <c r="D924" s="96"/>
      <c r="E924" s="96"/>
      <c r="F924" s="97"/>
      <c r="G924" s="96"/>
      <c r="H924" s="96"/>
      <c r="I924" s="98"/>
      <c r="J924" s="98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spans="1:26" ht="15.75" customHeight="1" x14ac:dyDescent="0.3">
      <c r="A925" s="96"/>
      <c r="B925" s="96"/>
      <c r="C925" s="96"/>
      <c r="D925" s="96"/>
      <c r="E925" s="96"/>
      <c r="F925" s="97"/>
      <c r="G925" s="96"/>
      <c r="H925" s="96"/>
      <c r="I925" s="98"/>
      <c r="J925" s="98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spans="1:26" ht="15.75" customHeight="1" x14ac:dyDescent="0.3">
      <c r="A926" s="96"/>
      <c r="B926" s="96"/>
      <c r="C926" s="96"/>
      <c r="D926" s="96"/>
      <c r="E926" s="96"/>
      <c r="F926" s="97"/>
      <c r="G926" s="96"/>
      <c r="H926" s="96"/>
      <c r="I926" s="98"/>
      <c r="J926" s="98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spans="1:26" ht="15.75" customHeight="1" x14ac:dyDescent="0.3">
      <c r="A927" s="96"/>
      <c r="B927" s="96"/>
      <c r="C927" s="96"/>
      <c r="D927" s="96"/>
      <c r="E927" s="96"/>
      <c r="F927" s="97"/>
      <c r="G927" s="96"/>
      <c r="H927" s="96"/>
      <c r="I927" s="98"/>
      <c r="J927" s="98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spans="1:26" ht="15.75" customHeight="1" x14ac:dyDescent="0.3">
      <c r="A928" s="96"/>
      <c r="B928" s="96"/>
      <c r="C928" s="96"/>
      <c r="D928" s="96"/>
      <c r="E928" s="96"/>
      <c r="F928" s="97"/>
      <c r="G928" s="96"/>
      <c r="H928" s="96"/>
      <c r="I928" s="98"/>
      <c r="J928" s="98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spans="1:26" ht="15.75" customHeight="1" x14ac:dyDescent="0.3">
      <c r="A929" s="96"/>
      <c r="B929" s="96"/>
      <c r="C929" s="96"/>
      <c r="D929" s="96"/>
      <c r="E929" s="96"/>
      <c r="F929" s="97"/>
      <c r="G929" s="96"/>
      <c r="H929" s="96"/>
      <c r="I929" s="98"/>
      <c r="J929" s="98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spans="1:26" ht="15.75" customHeight="1" x14ac:dyDescent="0.3">
      <c r="A930" s="96"/>
      <c r="B930" s="96"/>
      <c r="C930" s="96"/>
      <c r="D930" s="96"/>
      <c r="E930" s="96"/>
      <c r="F930" s="97"/>
      <c r="G930" s="96"/>
      <c r="H930" s="96"/>
      <c r="I930" s="98"/>
      <c r="J930" s="98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spans="1:26" ht="15.75" customHeight="1" x14ac:dyDescent="0.3">
      <c r="A931" s="96"/>
      <c r="B931" s="96"/>
      <c r="C931" s="96"/>
      <c r="D931" s="96"/>
      <c r="E931" s="96"/>
      <c r="F931" s="97"/>
      <c r="G931" s="96"/>
      <c r="H931" s="96"/>
      <c r="I931" s="98"/>
      <c r="J931" s="98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spans="1:26" ht="15.75" customHeight="1" x14ac:dyDescent="0.3">
      <c r="A932" s="96"/>
      <c r="B932" s="96"/>
      <c r="C932" s="96"/>
      <c r="D932" s="96"/>
      <c r="E932" s="96"/>
      <c r="F932" s="97"/>
      <c r="G932" s="96"/>
      <c r="H932" s="96"/>
      <c r="I932" s="98"/>
      <c r="J932" s="98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spans="1:26" ht="15.75" customHeight="1" x14ac:dyDescent="0.3">
      <c r="A933" s="96"/>
      <c r="B933" s="96"/>
      <c r="C933" s="96"/>
      <c r="D933" s="96"/>
      <c r="E933" s="96"/>
      <c r="F933" s="97"/>
      <c r="G933" s="96"/>
      <c r="H933" s="96"/>
      <c r="I933" s="98"/>
      <c r="J933" s="98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spans="1:26" ht="15.75" customHeight="1" x14ac:dyDescent="0.3">
      <c r="A934" s="96"/>
      <c r="B934" s="96"/>
      <c r="C934" s="96"/>
      <c r="D934" s="96"/>
      <c r="E934" s="96"/>
      <c r="F934" s="97"/>
      <c r="G934" s="96"/>
      <c r="H934" s="96"/>
      <c r="I934" s="98"/>
      <c r="J934" s="98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spans="1:26" ht="15.75" customHeight="1" x14ac:dyDescent="0.3">
      <c r="A935" s="96"/>
      <c r="B935" s="96"/>
      <c r="C935" s="96"/>
      <c r="D935" s="96"/>
      <c r="E935" s="96"/>
      <c r="F935" s="97"/>
      <c r="G935" s="96"/>
      <c r="H935" s="96"/>
      <c r="I935" s="98"/>
      <c r="J935" s="98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spans="1:26" ht="15.75" customHeight="1" x14ac:dyDescent="0.3">
      <c r="A936" s="96"/>
      <c r="B936" s="96"/>
      <c r="C936" s="96"/>
      <c r="D936" s="96"/>
      <c r="E936" s="96"/>
      <c r="F936" s="97"/>
      <c r="G936" s="96"/>
      <c r="H936" s="96"/>
      <c r="I936" s="98"/>
      <c r="J936" s="98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spans="1:26" ht="15.75" customHeight="1" x14ac:dyDescent="0.3">
      <c r="A937" s="96"/>
      <c r="B937" s="96"/>
      <c r="C937" s="96"/>
      <c r="D937" s="96"/>
      <c r="E937" s="96"/>
      <c r="F937" s="97"/>
      <c r="G937" s="96"/>
      <c r="H937" s="96"/>
      <c r="I937" s="98"/>
      <c r="J937" s="98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spans="1:26" ht="15.75" customHeight="1" x14ac:dyDescent="0.3">
      <c r="A938" s="96"/>
      <c r="B938" s="96"/>
      <c r="C938" s="96"/>
      <c r="D938" s="96"/>
      <c r="E938" s="96"/>
      <c r="F938" s="97"/>
      <c r="G938" s="96"/>
      <c r="H938" s="96"/>
      <c r="I938" s="98"/>
      <c r="J938" s="98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spans="1:26" ht="15.75" customHeight="1" x14ac:dyDescent="0.3">
      <c r="A939" s="96"/>
      <c r="B939" s="96"/>
      <c r="C939" s="96"/>
      <c r="D939" s="96"/>
      <c r="E939" s="96"/>
      <c r="F939" s="97"/>
      <c r="G939" s="96"/>
      <c r="H939" s="96"/>
      <c r="I939" s="98"/>
      <c r="J939" s="98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spans="1:26" ht="15.75" customHeight="1" x14ac:dyDescent="0.3">
      <c r="A940" s="96"/>
      <c r="B940" s="96"/>
      <c r="C940" s="96"/>
      <c r="D940" s="96"/>
      <c r="E940" s="96"/>
      <c r="F940" s="97"/>
      <c r="G940" s="96"/>
      <c r="H940" s="96"/>
      <c r="I940" s="98"/>
      <c r="J940" s="98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spans="1:26" ht="15.75" customHeight="1" x14ac:dyDescent="0.3">
      <c r="A941" s="96"/>
      <c r="B941" s="96"/>
      <c r="C941" s="96"/>
      <c r="D941" s="96"/>
      <c r="E941" s="96"/>
      <c r="F941" s="97"/>
      <c r="G941" s="96"/>
      <c r="H941" s="96"/>
      <c r="I941" s="98"/>
      <c r="J941" s="98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spans="1:26" ht="15.75" customHeight="1" x14ac:dyDescent="0.3">
      <c r="A942" s="96"/>
      <c r="B942" s="96"/>
      <c r="C942" s="96"/>
      <c r="D942" s="96"/>
      <c r="E942" s="96"/>
      <c r="F942" s="97"/>
      <c r="G942" s="96"/>
      <c r="H942" s="96"/>
      <c r="I942" s="98"/>
      <c r="J942" s="98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spans="1:26" ht="15.75" customHeight="1" x14ac:dyDescent="0.3">
      <c r="A943" s="96"/>
      <c r="B943" s="96"/>
      <c r="C943" s="96"/>
      <c r="D943" s="96"/>
      <c r="E943" s="96"/>
      <c r="F943" s="97"/>
      <c r="G943" s="96"/>
      <c r="H943" s="96"/>
      <c r="I943" s="98"/>
      <c r="J943" s="98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spans="1:26" ht="15.75" customHeight="1" x14ac:dyDescent="0.3">
      <c r="A944" s="96"/>
      <c r="B944" s="96"/>
      <c r="C944" s="96"/>
      <c r="D944" s="96"/>
      <c r="E944" s="96"/>
      <c r="F944" s="97"/>
      <c r="G944" s="96"/>
      <c r="H944" s="96"/>
      <c r="I944" s="98"/>
      <c r="J944" s="98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spans="1:26" ht="15.75" customHeight="1" x14ac:dyDescent="0.3">
      <c r="A945" s="96"/>
      <c r="B945" s="96"/>
      <c r="C945" s="96"/>
      <c r="D945" s="96"/>
      <c r="E945" s="96"/>
      <c r="F945" s="97"/>
      <c r="G945" s="96"/>
      <c r="H945" s="96"/>
      <c r="I945" s="98"/>
      <c r="J945" s="98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spans="1:26" ht="15.75" customHeight="1" x14ac:dyDescent="0.3">
      <c r="A946" s="96"/>
      <c r="B946" s="96"/>
      <c r="C946" s="96"/>
      <c r="D946" s="96"/>
      <c r="E946" s="96"/>
      <c r="F946" s="97"/>
      <c r="G946" s="96"/>
      <c r="H946" s="96"/>
      <c r="I946" s="98"/>
      <c r="J946" s="98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spans="1:26" ht="15.75" customHeight="1" x14ac:dyDescent="0.3">
      <c r="A947" s="96"/>
      <c r="B947" s="96"/>
      <c r="C947" s="96"/>
      <c r="D947" s="96"/>
      <c r="E947" s="96"/>
      <c r="F947" s="97"/>
      <c r="G947" s="96"/>
      <c r="H947" s="96"/>
      <c r="I947" s="98"/>
      <c r="J947" s="98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spans="1:26" ht="15.75" customHeight="1" x14ac:dyDescent="0.3">
      <c r="A948" s="96"/>
      <c r="B948" s="96"/>
      <c r="C948" s="96"/>
      <c r="D948" s="96"/>
      <c r="E948" s="96"/>
      <c r="F948" s="97"/>
      <c r="G948" s="96"/>
      <c r="H948" s="96"/>
      <c r="I948" s="98"/>
      <c r="J948" s="98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spans="1:26" ht="15.75" customHeight="1" x14ac:dyDescent="0.3">
      <c r="A949" s="96"/>
      <c r="B949" s="96"/>
      <c r="C949" s="96"/>
      <c r="D949" s="96"/>
      <c r="E949" s="96"/>
      <c r="F949" s="97"/>
      <c r="G949" s="96"/>
      <c r="H949" s="96"/>
      <c r="I949" s="98"/>
      <c r="J949" s="98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spans="1:26" ht="15.75" customHeight="1" x14ac:dyDescent="0.3">
      <c r="A950" s="96"/>
      <c r="B950" s="96"/>
      <c r="C950" s="96"/>
      <c r="D950" s="96"/>
      <c r="E950" s="96"/>
      <c r="F950" s="97"/>
      <c r="G950" s="96"/>
      <c r="H950" s="96"/>
      <c r="I950" s="98"/>
      <c r="J950" s="98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spans="1:26" ht="15.75" customHeight="1" x14ac:dyDescent="0.3">
      <c r="A951" s="96"/>
      <c r="B951" s="96"/>
      <c r="C951" s="96"/>
      <c r="D951" s="96"/>
      <c r="E951" s="96"/>
      <c r="F951" s="97"/>
      <c r="G951" s="96"/>
      <c r="H951" s="96"/>
      <c r="I951" s="98"/>
      <c r="J951" s="98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spans="1:26" ht="15.75" customHeight="1" x14ac:dyDescent="0.3">
      <c r="A952" s="96"/>
      <c r="B952" s="96"/>
      <c r="C952" s="96"/>
      <c r="D952" s="96"/>
      <c r="E952" s="96"/>
      <c r="F952" s="97"/>
      <c r="G952" s="96"/>
      <c r="H952" s="96"/>
      <c r="I952" s="98"/>
      <c r="J952" s="98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spans="1:26" ht="15.75" customHeight="1" x14ac:dyDescent="0.3">
      <c r="A953" s="96"/>
      <c r="B953" s="96"/>
      <c r="C953" s="96"/>
      <c r="D953" s="96"/>
      <c r="E953" s="96"/>
      <c r="F953" s="97"/>
      <c r="G953" s="96"/>
      <c r="H953" s="96"/>
      <c r="I953" s="98"/>
      <c r="J953" s="98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spans="1:26" ht="15.75" customHeight="1" x14ac:dyDescent="0.3">
      <c r="A954" s="96"/>
      <c r="B954" s="96"/>
      <c r="C954" s="96"/>
      <c r="D954" s="96"/>
      <c r="E954" s="96"/>
      <c r="F954" s="97"/>
      <c r="G954" s="96"/>
      <c r="H954" s="96"/>
      <c r="I954" s="98"/>
      <c r="J954" s="98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spans="1:26" ht="15.75" customHeight="1" x14ac:dyDescent="0.3">
      <c r="A955" s="96"/>
      <c r="B955" s="96"/>
      <c r="C955" s="96"/>
      <c r="D955" s="96"/>
      <c r="E955" s="96"/>
      <c r="F955" s="97"/>
      <c r="G955" s="96"/>
      <c r="H955" s="96"/>
      <c r="I955" s="98"/>
      <c r="J955" s="98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spans="1:26" ht="15.75" customHeight="1" x14ac:dyDescent="0.3">
      <c r="A956" s="96"/>
      <c r="B956" s="96"/>
      <c r="C956" s="96"/>
      <c r="D956" s="96"/>
      <c r="E956" s="96"/>
      <c r="F956" s="97"/>
      <c r="G956" s="96"/>
      <c r="H956" s="96"/>
      <c r="I956" s="98"/>
      <c r="J956" s="98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spans="1:26" ht="15.75" customHeight="1" x14ac:dyDescent="0.3">
      <c r="A957" s="96"/>
      <c r="B957" s="96"/>
      <c r="C957" s="96"/>
      <c r="D957" s="96"/>
      <c r="E957" s="96"/>
      <c r="F957" s="97"/>
      <c r="G957" s="96"/>
      <c r="H957" s="96"/>
      <c r="I957" s="98"/>
      <c r="J957" s="98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spans="1:26" ht="15.75" customHeight="1" x14ac:dyDescent="0.3">
      <c r="A958" s="96"/>
      <c r="B958" s="96"/>
      <c r="C958" s="96"/>
      <c r="D958" s="96"/>
      <c r="E958" s="96"/>
      <c r="F958" s="97"/>
      <c r="G958" s="96"/>
      <c r="H958" s="96"/>
      <c r="I958" s="98"/>
      <c r="J958" s="98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spans="1:26" ht="15.75" customHeight="1" x14ac:dyDescent="0.3">
      <c r="A959" s="96"/>
      <c r="B959" s="96"/>
      <c r="C959" s="96"/>
      <c r="D959" s="96"/>
      <c r="E959" s="96"/>
      <c r="F959" s="97"/>
      <c r="G959" s="96"/>
      <c r="H959" s="96"/>
      <c r="I959" s="98"/>
      <c r="J959" s="98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spans="1:26" ht="15.75" customHeight="1" x14ac:dyDescent="0.3">
      <c r="A960" s="96"/>
      <c r="B960" s="96"/>
      <c r="C960" s="96"/>
      <c r="D960" s="96"/>
      <c r="E960" s="96"/>
      <c r="F960" s="97"/>
      <c r="G960" s="96"/>
      <c r="H960" s="96"/>
      <c r="I960" s="98"/>
      <c r="J960" s="98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spans="1:26" ht="15.75" customHeight="1" x14ac:dyDescent="0.3">
      <c r="A961" s="96"/>
      <c r="B961" s="96"/>
      <c r="C961" s="96"/>
      <c r="D961" s="96"/>
      <c r="E961" s="96"/>
      <c r="F961" s="97"/>
      <c r="G961" s="96"/>
      <c r="H961" s="96"/>
      <c r="I961" s="98"/>
      <c r="J961" s="98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spans="1:26" ht="15.75" customHeight="1" x14ac:dyDescent="0.3">
      <c r="A962" s="96"/>
      <c r="B962" s="96"/>
      <c r="C962" s="96"/>
      <c r="D962" s="96"/>
      <c r="E962" s="96"/>
      <c r="F962" s="97"/>
      <c r="G962" s="96"/>
      <c r="H962" s="96"/>
      <c r="I962" s="98"/>
      <c r="J962" s="98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spans="1:26" ht="15.75" customHeight="1" x14ac:dyDescent="0.3">
      <c r="A963" s="96"/>
      <c r="B963" s="96"/>
      <c r="C963" s="96"/>
      <c r="D963" s="96"/>
      <c r="E963" s="96"/>
      <c r="F963" s="97"/>
      <c r="G963" s="96"/>
      <c r="H963" s="96"/>
      <c r="I963" s="98"/>
      <c r="J963" s="98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spans="1:26" ht="15.75" customHeight="1" x14ac:dyDescent="0.3">
      <c r="A964" s="96"/>
      <c r="B964" s="96"/>
      <c r="C964" s="96"/>
      <c r="D964" s="96"/>
      <c r="E964" s="96"/>
      <c r="F964" s="97"/>
      <c r="G964" s="96"/>
      <c r="H964" s="96"/>
      <c r="I964" s="98"/>
      <c r="J964" s="98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spans="1:26" ht="15.75" customHeight="1" x14ac:dyDescent="0.3">
      <c r="A965" s="96"/>
      <c r="B965" s="96"/>
      <c r="C965" s="96"/>
      <c r="D965" s="96"/>
      <c r="E965" s="96"/>
      <c r="F965" s="97"/>
      <c r="G965" s="96"/>
      <c r="H965" s="96"/>
      <c r="I965" s="98"/>
      <c r="J965" s="98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spans="1:26" ht="15.75" customHeight="1" x14ac:dyDescent="0.3">
      <c r="A966" s="96"/>
      <c r="B966" s="96"/>
      <c r="C966" s="96"/>
      <c r="D966" s="96"/>
      <c r="E966" s="96"/>
      <c r="F966" s="97"/>
      <c r="G966" s="96"/>
      <c r="H966" s="96"/>
      <c r="I966" s="98"/>
      <c r="J966" s="98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spans="1:26" ht="15.75" customHeight="1" x14ac:dyDescent="0.3">
      <c r="A967" s="96"/>
      <c r="B967" s="96"/>
      <c r="C967" s="96"/>
      <c r="D967" s="96"/>
      <c r="E967" s="96"/>
      <c r="F967" s="97"/>
      <c r="G967" s="96"/>
      <c r="H967" s="96"/>
      <c r="I967" s="98"/>
      <c r="J967" s="98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spans="1:26" ht="15.75" customHeight="1" x14ac:dyDescent="0.3">
      <c r="A968" s="96"/>
      <c r="B968" s="96"/>
      <c r="C968" s="96"/>
      <c r="D968" s="96"/>
      <c r="E968" s="96"/>
      <c r="F968" s="97"/>
      <c r="G968" s="96"/>
      <c r="H968" s="96"/>
      <c r="I968" s="98"/>
      <c r="J968" s="98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spans="1:26" ht="15.75" customHeight="1" x14ac:dyDescent="0.3">
      <c r="A969" s="96"/>
      <c r="B969" s="96"/>
      <c r="C969" s="96"/>
      <c r="D969" s="96"/>
      <c r="E969" s="96"/>
      <c r="F969" s="97"/>
      <c r="G969" s="96"/>
      <c r="H969" s="96"/>
      <c r="I969" s="98"/>
      <c r="J969" s="98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spans="1:26" ht="15.75" customHeight="1" x14ac:dyDescent="0.3">
      <c r="A970" s="96"/>
      <c r="B970" s="96"/>
      <c r="C970" s="96"/>
      <c r="D970" s="96"/>
      <c r="E970" s="96"/>
      <c r="F970" s="97"/>
      <c r="G970" s="96"/>
      <c r="H970" s="96"/>
      <c r="I970" s="98"/>
      <c r="J970" s="98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spans="1:26" ht="15.75" customHeight="1" x14ac:dyDescent="0.3">
      <c r="A971" s="96"/>
      <c r="B971" s="96"/>
      <c r="C971" s="96"/>
      <c r="D971" s="96"/>
      <c r="E971" s="96"/>
      <c r="F971" s="97"/>
      <c r="G971" s="96"/>
      <c r="H971" s="96"/>
      <c r="I971" s="98"/>
      <c r="J971" s="98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spans="1:26" ht="15.75" customHeight="1" x14ac:dyDescent="0.3">
      <c r="A972" s="96"/>
      <c r="B972" s="96"/>
      <c r="C972" s="96"/>
      <c r="D972" s="96"/>
      <c r="E972" s="96"/>
      <c r="F972" s="97"/>
      <c r="G972" s="96"/>
      <c r="H972" s="96"/>
      <c r="I972" s="98"/>
      <c r="J972" s="98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spans="1:26" ht="15.75" customHeight="1" x14ac:dyDescent="0.3">
      <c r="A973" s="96"/>
      <c r="B973" s="96"/>
      <c r="C973" s="96"/>
      <c r="D973" s="96"/>
      <c r="E973" s="96"/>
      <c r="F973" s="97"/>
      <c r="G973" s="96"/>
      <c r="H973" s="96"/>
      <c r="I973" s="98"/>
      <c r="J973" s="98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spans="1:26" ht="15.75" customHeight="1" x14ac:dyDescent="0.3">
      <c r="A974" s="96"/>
      <c r="B974" s="96"/>
      <c r="C974" s="96"/>
      <c r="D974" s="96"/>
      <c r="E974" s="96"/>
      <c r="F974" s="97"/>
      <c r="G974" s="96"/>
      <c r="H974" s="96"/>
      <c r="I974" s="98"/>
      <c r="J974" s="98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spans="1:26" ht="15.75" customHeight="1" x14ac:dyDescent="0.3">
      <c r="A975" s="96"/>
      <c r="B975" s="96"/>
      <c r="C975" s="96"/>
      <c r="D975" s="96"/>
      <c r="E975" s="96"/>
      <c r="F975" s="97"/>
      <c r="G975" s="96"/>
      <c r="H975" s="96"/>
      <c r="I975" s="98"/>
      <c r="J975" s="98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spans="1:26" ht="15.75" customHeight="1" x14ac:dyDescent="0.3">
      <c r="A976" s="96"/>
      <c r="B976" s="96"/>
      <c r="C976" s="96"/>
      <c r="D976" s="96"/>
      <c r="E976" s="96"/>
      <c r="F976" s="97"/>
      <c r="G976" s="96"/>
      <c r="H976" s="96"/>
      <c r="I976" s="98"/>
      <c r="J976" s="98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spans="1:26" ht="15.75" customHeight="1" x14ac:dyDescent="0.3">
      <c r="A977" s="96"/>
      <c r="B977" s="96"/>
      <c r="C977" s="96"/>
      <c r="D977" s="96"/>
      <c r="E977" s="96"/>
      <c r="F977" s="97"/>
      <c r="G977" s="96"/>
      <c r="H977" s="96"/>
      <c r="I977" s="98"/>
      <c r="J977" s="98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spans="1:26" ht="15.75" customHeight="1" x14ac:dyDescent="0.3">
      <c r="A978" s="96"/>
      <c r="B978" s="96"/>
      <c r="C978" s="96"/>
      <c r="D978" s="96"/>
      <c r="E978" s="96"/>
      <c r="F978" s="97"/>
      <c r="G978" s="96"/>
      <c r="H978" s="96"/>
      <c r="I978" s="98"/>
      <c r="J978" s="98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spans="1:26" ht="15.75" customHeight="1" x14ac:dyDescent="0.3">
      <c r="A979" s="96"/>
      <c r="B979" s="96"/>
      <c r="C979" s="96"/>
      <c r="D979" s="96"/>
      <c r="E979" s="96"/>
      <c r="F979" s="97"/>
      <c r="G979" s="96"/>
      <c r="H979" s="96"/>
      <c r="I979" s="98"/>
      <c r="J979" s="98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spans="1:26" ht="15.75" customHeight="1" x14ac:dyDescent="0.3">
      <c r="A980" s="96"/>
      <c r="B980" s="96"/>
      <c r="C980" s="96"/>
      <c r="D980" s="96"/>
      <c r="E980" s="96"/>
      <c r="F980" s="97"/>
      <c r="G980" s="96"/>
      <c r="H980" s="96"/>
      <c r="I980" s="98"/>
      <c r="J980" s="98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spans="1:26" ht="15.75" customHeight="1" x14ac:dyDescent="0.3">
      <c r="A981" s="96"/>
      <c r="B981" s="96"/>
      <c r="C981" s="96"/>
      <c r="D981" s="96"/>
      <c r="E981" s="96"/>
      <c r="F981" s="97"/>
      <c r="G981" s="96"/>
      <c r="H981" s="96"/>
      <c r="I981" s="98"/>
      <c r="J981" s="98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spans="1:26" ht="15.75" customHeight="1" x14ac:dyDescent="0.3">
      <c r="A982" s="96"/>
      <c r="B982" s="96"/>
      <c r="C982" s="96"/>
      <c r="D982" s="96"/>
      <c r="E982" s="96"/>
      <c r="F982" s="97"/>
      <c r="G982" s="96"/>
      <c r="H982" s="96"/>
      <c r="I982" s="98"/>
      <c r="J982" s="98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spans="1:26" ht="15.75" customHeight="1" x14ac:dyDescent="0.3">
      <c r="A983" s="96"/>
      <c r="B983" s="96"/>
      <c r="C983" s="96"/>
      <c r="D983" s="96"/>
      <c r="E983" s="96"/>
      <c r="F983" s="97"/>
      <c r="G983" s="96"/>
      <c r="H983" s="96"/>
      <c r="I983" s="98"/>
      <c r="J983" s="98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spans="1:26" ht="15.75" customHeight="1" x14ac:dyDescent="0.3">
      <c r="A984" s="96"/>
      <c r="B984" s="96"/>
      <c r="C984" s="96"/>
      <c r="D984" s="96"/>
      <c r="E984" s="96"/>
      <c r="F984" s="97"/>
      <c r="G984" s="96"/>
      <c r="H984" s="96"/>
      <c r="I984" s="98"/>
      <c r="J984" s="98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spans="1:26" ht="15.75" customHeight="1" x14ac:dyDescent="0.3">
      <c r="A985" s="96"/>
      <c r="B985" s="96"/>
      <c r="C985" s="96"/>
      <c r="D985" s="96"/>
      <c r="E985" s="96"/>
      <c r="F985" s="97"/>
      <c r="G985" s="96"/>
      <c r="H985" s="96"/>
      <c r="I985" s="98"/>
      <c r="J985" s="98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spans="1:26" ht="15.75" customHeight="1" x14ac:dyDescent="0.3">
      <c r="A986" s="96"/>
      <c r="B986" s="96"/>
      <c r="C986" s="96"/>
      <c r="D986" s="96"/>
      <c r="E986" s="96"/>
      <c r="F986" s="97"/>
      <c r="G986" s="96"/>
      <c r="H986" s="96"/>
      <c r="I986" s="98"/>
      <c r="J986" s="98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spans="1:26" ht="15.75" customHeight="1" x14ac:dyDescent="0.3">
      <c r="A987" s="96"/>
      <c r="B987" s="96"/>
      <c r="C987" s="96"/>
      <c r="D987" s="96"/>
      <c r="E987" s="96"/>
      <c r="F987" s="97"/>
      <c r="G987" s="96"/>
      <c r="H987" s="96"/>
      <c r="I987" s="98"/>
      <c r="J987" s="98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spans="1:26" ht="15" customHeight="1" x14ac:dyDescent="0.3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spans="1:26" ht="15" customHeight="1" x14ac:dyDescent="0.3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spans="1:26" ht="15" customHeight="1" x14ac:dyDescent="0.3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spans="1:26" ht="15" customHeight="1" x14ac:dyDescent="0.3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spans="1:26" ht="15" customHeight="1" x14ac:dyDescent="0.3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spans="1:26" ht="15" customHeight="1" x14ac:dyDescent="0.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spans="1:26" ht="15" customHeight="1" x14ac:dyDescent="0.3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spans="1:26" ht="15" customHeight="1" x14ac:dyDescent="0.3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spans="1:26" ht="15" customHeight="1" x14ac:dyDescent="0.3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spans="1:26" ht="15" customHeight="1" x14ac:dyDescent="0.3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spans="1:26" ht="15" customHeight="1" x14ac:dyDescent="0.3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spans="1:26" ht="15" customHeight="1" x14ac:dyDescent="0.3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spans="1:26" ht="15" customHeight="1" x14ac:dyDescent="0.3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P1000"/>
  <sheetViews>
    <sheetView zoomScaleNormal="100" workbookViewId="0">
      <selection activeCell="D6" sqref="D6"/>
    </sheetView>
  </sheetViews>
  <sheetFormatPr defaultColWidth="14.44140625" defaultRowHeight="14.4" x14ac:dyDescent="0.3"/>
  <cols>
    <col min="1" max="1" width="5.5546875" customWidth="1"/>
    <col min="2" max="2" width="10.5546875" customWidth="1"/>
    <col min="3" max="3" width="14.5546875" customWidth="1"/>
    <col min="4" max="4" width="13.5546875" customWidth="1"/>
    <col min="5" max="5" width="14.5546875" customWidth="1"/>
    <col min="6" max="6" width="13.5546875" customWidth="1"/>
    <col min="7" max="7" width="8.5546875" customWidth="1"/>
    <col min="8" max="8" width="5.5546875" customWidth="1"/>
    <col min="9" max="9" width="10.5546875" customWidth="1"/>
    <col min="10" max="10" width="14.5546875" customWidth="1"/>
    <col min="11" max="11" width="13.5546875" customWidth="1"/>
    <col min="12" max="12" width="14.5546875" customWidth="1"/>
    <col min="13" max="13" width="13.5546875" customWidth="1"/>
    <col min="14" max="14" width="14.5546875" customWidth="1"/>
    <col min="15" max="17" width="8.5546875" customWidth="1"/>
  </cols>
  <sheetData>
    <row r="1" spans="1:16" ht="7.5" customHeight="1" x14ac:dyDescent="0.3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ht="14.25" customHeight="1" x14ac:dyDescent="0.3">
      <c r="A2" s="133"/>
      <c r="B2" s="235" t="s">
        <v>1100</v>
      </c>
      <c r="C2" s="235"/>
      <c r="D2" s="235"/>
      <c r="E2" s="235"/>
      <c r="H2" s="133"/>
      <c r="I2" s="236" t="s">
        <v>1101</v>
      </c>
      <c r="J2" s="236"/>
      <c r="K2" s="236"/>
      <c r="L2" s="236"/>
      <c r="M2" s="236"/>
      <c r="N2" s="236"/>
      <c r="O2" s="236"/>
      <c r="P2" s="236"/>
    </row>
    <row r="3" spans="1:16" ht="57" customHeight="1" x14ac:dyDescent="0.3">
      <c r="A3" s="134"/>
      <c r="B3" s="135" t="s">
        <v>1102</v>
      </c>
      <c r="C3" s="136" t="s">
        <v>1103</v>
      </c>
      <c r="D3" s="135" t="s">
        <v>97</v>
      </c>
      <c r="E3" s="136" t="s">
        <v>1104</v>
      </c>
      <c r="H3" s="134"/>
      <c r="I3" s="136" t="s">
        <v>1102</v>
      </c>
      <c r="J3" s="136" t="s">
        <v>1103</v>
      </c>
      <c r="K3" s="136" t="s">
        <v>1105</v>
      </c>
      <c r="L3" s="136" t="s">
        <v>1106</v>
      </c>
      <c r="M3" s="135" t="s">
        <v>1107</v>
      </c>
      <c r="N3" s="136" t="s">
        <v>1108</v>
      </c>
      <c r="O3" s="136" t="s">
        <v>1109</v>
      </c>
      <c r="P3" s="136" t="s">
        <v>1110</v>
      </c>
    </row>
    <row r="4" spans="1:16" ht="14.25" customHeight="1" x14ac:dyDescent="0.3">
      <c r="A4" s="133"/>
      <c r="B4" s="23" t="s">
        <v>1111</v>
      </c>
      <c r="C4" s="2">
        <v>20</v>
      </c>
      <c r="D4" s="91">
        <v>4</v>
      </c>
      <c r="E4" s="91">
        <v>6</v>
      </c>
      <c r="H4" s="133"/>
      <c r="I4" s="23" t="s">
        <v>1112</v>
      </c>
      <c r="J4" s="2">
        <v>50</v>
      </c>
      <c r="K4" s="2" t="s">
        <v>143</v>
      </c>
      <c r="L4" s="91" t="s">
        <v>143</v>
      </c>
      <c r="M4" s="2">
        <v>0.38</v>
      </c>
      <c r="N4" s="91" t="s">
        <v>143</v>
      </c>
      <c r="O4" s="91">
        <v>14</v>
      </c>
      <c r="P4" s="91" t="s">
        <v>143</v>
      </c>
    </row>
    <row r="5" spans="1:16" ht="14.25" customHeight="1" x14ac:dyDescent="0.3">
      <c r="A5" s="133"/>
      <c r="B5" s="23" t="s">
        <v>1113</v>
      </c>
      <c r="C5" s="2">
        <v>15</v>
      </c>
      <c r="D5" s="91">
        <v>3</v>
      </c>
      <c r="E5" s="91">
        <v>5</v>
      </c>
      <c r="H5" s="133"/>
      <c r="I5" s="23" t="s">
        <v>269</v>
      </c>
      <c r="J5" s="2">
        <v>30</v>
      </c>
      <c r="K5" s="2" t="s">
        <v>143</v>
      </c>
      <c r="L5" s="91" t="s">
        <v>143</v>
      </c>
      <c r="M5" s="2">
        <v>0.38</v>
      </c>
      <c r="N5" s="91" t="s">
        <v>143</v>
      </c>
      <c r="O5" s="91">
        <v>14</v>
      </c>
      <c r="P5" s="91" t="s">
        <v>143</v>
      </c>
    </row>
    <row r="6" spans="1:16" ht="14.25" customHeight="1" x14ac:dyDescent="0.3">
      <c r="A6" s="133"/>
      <c r="B6" s="23" t="s">
        <v>219</v>
      </c>
      <c r="C6" s="2">
        <v>10</v>
      </c>
      <c r="D6" s="91">
        <v>2</v>
      </c>
      <c r="E6" s="91">
        <v>3</v>
      </c>
      <c r="H6" s="133"/>
      <c r="I6" s="23" t="s">
        <v>156</v>
      </c>
      <c r="J6" s="2">
        <v>20</v>
      </c>
      <c r="K6" s="2" t="s">
        <v>143</v>
      </c>
      <c r="L6" s="91" t="s">
        <v>143</v>
      </c>
      <c r="M6" s="2">
        <v>0.28000000000000003</v>
      </c>
      <c r="N6" s="91" t="s">
        <v>143</v>
      </c>
      <c r="O6" s="91">
        <v>14</v>
      </c>
      <c r="P6" s="91" t="s">
        <v>143</v>
      </c>
    </row>
    <row r="7" spans="1:16" ht="14.25" customHeight="1" x14ac:dyDescent="0.3">
      <c r="A7" s="133"/>
      <c r="B7" s="23" t="s">
        <v>180</v>
      </c>
      <c r="C7" s="2">
        <v>7.5</v>
      </c>
      <c r="D7" s="91">
        <v>1.5</v>
      </c>
      <c r="E7" s="91">
        <v>2.5</v>
      </c>
      <c r="H7" s="133"/>
      <c r="I7" s="23" t="s">
        <v>223</v>
      </c>
      <c r="J7" s="2">
        <v>15</v>
      </c>
      <c r="K7" s="2" t="s">
        <v>143</v>
      </c>
      <c r="L7" s="91" t="s">
        <v>143</v>
      </c>
      <c r="M7" s="2">
        <v>0.18</v>
      </c>
      <c r="N7" s="91" t="s">
        <v>143</v>
      </c>
      <c r="O7" s="91">
        <v>15</v>
      </c>
      <c r="P7" s="91" t="s">
        <v>143</v>
      </c>
    </row>
    <row r="8" spans="1:16" ht="14.25" customHeight="1" x14ac:dyDescent="0.3">
      <c r="A8" s="133"/>
      <c r="B8" s="23" t="s">
        <v>157</v>
      </c>
      <c r="C8" s="2">
        <v>5</v>
      </c>
      <c r="D8" s="91">
        <v>1</v>
      </c>
      <c r="E8" s="91">
        <v>1.5</v>
      </c>
      <c r="H8" s="133"/>
      <c r="I8" s="23" t="s">
        <v>160</v>
      </c>
      <c r="J8" s="2">
        <v>10</v>
      </c>
      <c r="K8" s="2" t="s">
        <v>143</v>
      </c>
      <c r="L8" s="91" t="s">
        <v>143</v>
      </c>
      <c r="M8" s="2">
        <v>0.18</v>
      </c>
      <c r="N8" s="91" t="s">
        <v>143</v>
      </c>
      <c r="O8" s="91">
        <v>16</v>
      </c>
      <c r="P8" s="91" t="s">
        <v>143</v>
      </c>
    </row>
    <row r="9" spans="1:16" ht="14.25" customHeight="1" x14ac:dyDescent="0.3">
      <c r="A9" s="133"/>
      <c r="B9" s="23" t="s">
        <v>140</v>
      </c>
      <c r="C9" s="2">
        <v>3</v>
      </c>
      <c r="D9" s="91">
        <v>0.6</v>
      </c>
      <c r="E9" s="91">
        <v>1</v>
      </c>
      <c r="H9" s="133"/>
      <c r="I9" s="23" t="s">
        <v>139</v>
      </c>
      <c r="J9" s="2">
        <v>7.5</v>
      </c>
      <c r="K9" s="2" t="s">
        <v>143</v>
      </c>
      <c r="L9" s="91" t="s">
        <v>143</v>
      </c>
      <c r="M9" s="2">
        <v>0.18</v>
      </c>
      <c r="N9" s="91" t="s">
        <v>143</v>
      </c>
      <c r="O9" s="91">
        <v>16</v>
      </c>
      <c r="P9" s="91" t="s">
        <v>143</v>
      </c>
    </row>
    <row r="10" spans="1:16" ht="14.25" customHeight="1" x14ac:dyDescent="0.3">
      <c r="A10" s="133"/>
      <c r="B10" s="237" t="s">
        <v>1114</v>
      </c>
      <c r="C10" s="237"/>
      <c r="D10" s="237"/>
      <c r="E10" s="237"/>
      <c r="H10" s="133"/>
      <c r="I10" s="23" t="s">
        <v>143</v>
      </c>
      <c r="J10" s="2" t="s">
        <v>143</v>
      </c>
      <c r="K10" s="2" t="s">
        <v>143</v>
      </c>
      <c r="L10" s="91" t="s">
        <v>143</v>
      </c>
      <c r="M10" s="91" t="s">
        <v>143</v>
      </c>
      <c r="N10" s="91" t="s">
        <v>143</v>
      </c>
      <c r="O10" s="91" t="s">
        <v>143</v>
      </c>
      <c r="P10" s="91" t="s">
        <v>143</v>
      </c>
    </row>
    <row r="11" spans="1:16" ht="14.25" customHeight="1" x14ac:dyDescent="0.3">
      <c r="A11" s="133"/>
      <c r="H11" s="133"/>
      <c r="I11" s="238" t="s">
        <v>1115</v>
      </c>
      <c r="J11" s="238"/>
      <c r="K11" s="238"/>
      <c r="L11" s="238"/>
      <c r="M11" s="238"/>
      <c r="N11" s="238"/>
      <c r="O11" s="238"/>
      <c r="P11" s="238"/>
    </row>
    <row r="12" spans="1:16" ht="57" customHeight="1" x14ac:dyDescent="0.3">
      <c r="A12" s="133"/>
      <c r="B12" s="133"/>
      <c r="C12" s="133"/>
      <c r="D12" s="133"/>
      <c r="E12" s="137"/>
      <c r="F12" s="137"/>
      <c r="G12" s="137"/>
      <c r="H12" s="133"/>
      <c r="I12" s="136" t="s">
        <v>1102</v>
      </c>
      <c r="J12" s="136" t="s">
        <v>1103</v>
      </c>
      <c r="K12" s="136" t="s">
        <v>1105</v>
      </c>
      <c r="L12" s="136" t="s">
        <v>1106</v>
      </c>
      <c r="M12" s="136" t="s">
        <v>1107</v>
      </c>
      <c r="N12" s="136" t="s">
        <v>1108</v>
      </c>
      <c r="O12" s="136" t="s">
        <v>1109</v>
      </c>
      <c r="P12" s="136" t="s">
        <v>1110</v>
      </c>
    </row>
    <row r="13" spans="1:16" ht="14.25" customHeight="1" x14ac:dyDescent="0.3">
      <c r="A13" s="133"/>
      <c r="H13" s="133"/>
      <c r="I13" s="23" t="s">
        <v>143</v>
      </c>
      <c r="J13" s="2" t="s">
        <v>143</v>
      </c>
      <c r="K13" s="2" t="s">
        <v>143</v>
      </c>
      <c r="L13" s="91" t="s">
        <v>143</v>
      </c>
      <c r="M13" s="91" t="s">
        <v>143</v>
      </c>
      <c r="N13" s="91" t="s">
        <v>143</v>
      </c>
      <c r="O13" s="91" t="s">
        <v>143</v>
      </c>
      <c r="P13" s="91" t="s">
        <v>143</v>
      </c>
    </row>
    <row r="14" spans="1:16" ht="14.25" customHeight="1" x14ac:dyDescent="0.3">
      <c r="A14" s="133"/>
      <c r="H14" s="133"/>
      <c r="I14" s="23" t="s">
        <v>1116</v>
      </c>
      <c r="J14" s="2" t="s">
        <v>143</v>
      </c>
      <c r="K14" s="2" t="s">
        <v>143</v>
      </c>
      <c r="L14" s="91">
        <v>2</v>
      </c>
      <c r="M14" s="91">
        <v>0.4</v>
      </c>
      <c r="N14" s="91">
        <v>0.65</v>
      </c>
      <c r="O14" s="91">
        <v>14</v>
      </c>
      <c r="P14" s="91">
        <v>0.45</v>
      </c>
    </row>
    <row r="15" spans="1:16" ht="14.25" customHeight="1" x14ac:dyDescent="0.3">
      <c r="A15" s="133"/>
      <c r="H15" s="133"/>
      <c r="I15" s="23" t="s">
        <v>1117</v>
      </c>
      <c r="J15" s="2" t="s">
        <v>143</v>
      </c>
      <c r="K15" s="2" t="s">
        <v>143</v>
      </c>
      <c r="L15" s="91">
        <v>1.5</v>
      </c>
      <c r="M15" s="91">
        <v>0.4</v>
      </c>
      <c r="N15" s="91">
        <v>0.65</v>
      </c>
      <c r="O15" s="91">
        <v>14</v>
      </c>
      <c r="P15" s="91">
        <v>0.45</v>
      </c>
    </row>
    <row r="16" spans="1:16" ht="14.25" customHeight="1" x14ac:dyDescent="0.3">
      <c r="A16" s="133"/>
      <c r="H16" s="133"/>
      <c r="I16" s="23" t="s">
        <v>1118</v>
      </c>
      <c r="J16" s="2" t="s">
        <v>143</v>
      </c>
      <c r="K16" s="2" t="s">
        <v>143</v>
      </c>
      <c r="L16" s="91">
        <v>1</v>
      </c>
      <c r="M16" s="91">
        <v>0.4</v>
      </c>
      <c r="N16" s="91">
        <v>0.6</v>
      </c>
      <c r="O16" s="91">
        <v>15</v>
      </c>
      <c r="P16" s="91">
        <v>0.45</v>
      </c>
    </row>
    <row r="17" spans="1:16" ht="14.25" customHeight="1" x14ac:dyDescent="0.3">
      <c r="A17" s="133"/>
      <c r="H17" s="133"/>
      <c r="I17" s="23" t="s">
        <v>1119</v>
      </c>
      <c r="J17" s="2" t="s">
        <v>143</v>
      </c>
      <c r="K17" s="2" t="s">
        <v>143</v>
      </c>
      <c r="L17" s="91">
        <v>0.75</v>
      </c>
      <c r="M17" s="91">
        <v>0.4</v>
      </c>
      <c r="N17" s="91">
        <v>0.6</v>
      </c>
      <c r="O17" s="91">
        <v>16</v>
      </c>
      <c r="P17" s="91">
        <v>0.45</v>
      </c>
    </row>
    <row r="18" spans="1:16" ht="14.25" customHeight="1" x14ac:dyDescent="0.3">
      <c r="A18" s="133"/>
      <c r="H18" s="133"/>
      <c r="I18" s="23" t="s">
        <v>1120</v>
      </c>
      <c r="J18" s="2" t="s">
        <v>143</v>
      </c>
      <c r="K18" s="2" t="s">
        <v>143</v>
      </c>
      <c r="L18" s="91">
        <v>0.5</v>
      </c>
      <c r="M18" s="91">
        <v>0.35</v>
      </c>
      <c r="N18" s="91">
        <v>0.35</v>
      </c>
      <c r="O18" s="91">
        <v>16</v>
      </c>
      <c r="P18" s="91">
        <v>0.45</v>
      </c>
    </row>
    <row r="19" spans="1:16" ht="14.25" customHeight="1" x14ac:dyDescent="0.3">
      <c r="A19" s="133"/>
      <c r="H19" s="133"/>
      <c r="I19" s="23" t="s">
        <v>1121</v>
      </c>
      <c r="J19" s="2" t="s">
        <v>143</v>
      </c>
      <c r="K19" s="2" t="s">
        <v>143</v>
      </c>
      <c r="L19" s="91">
        <v>0.3</v>
      </c>
      <c r="M19" s="91">
        <v>0.35</v>
      </c>
      <c r="N19" s="91">
        <v>0.35</v>
      </c>
      <c r="O19" s="91">
        <v>16</v>
      </c>
      <c r="P19" s="91">
        <v>0.45</v>
      </c>
    </row>
    <row r="20" spans="1:16" ht="14.25" customHeight="1" x14ac:dyDescent="0.3">
      <c r="A20" s="133"/>
      <c r="H20" s="133"/>
      <c r="I20" s="60" t="s">
        <v>1122</v>
      </c>
      <c r="J20" s="138">
        <v>7.0000000000000007E-2</v>
      </c>
      <c r="K20" s="2" t="s">
        <v>1123</v>
      </c>
      <c r="L20" s="137"/>
      <c r="M20" s="137"/>
      <c r="N20" s="137"/>
      <c r="O20" s="137"/>
      <c r="P20" s="137"/>
    </row>
    <row r="21" spans="1:16" ht="15.75" customHeight="1" x14ac:dyDescent="0.3">
      <c r="A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</row>
    <row r="22" spans="1:16" ht="57" customHeight="1" x14ac:dyDescent="0.3">
      <c r="A22" s="133"/>
      <c r="B22" s="139"/>
      <c r="C22" s="139"/>
      <c r="D22" s="139"/>
      <c r="E22" s="139"/>
      <c r="F22" s="133"/>
      <c r="G22" s="133"/>
      <c r="H22" s="133"/>
      <c r="I22" s="136" t="s">
        <v>1102</v>
      </c>
      <c r="J22" s="136" t="s">
        <v>1103</v>
      </c>
      <c r="K22" s="136" t="s">
        <v>1105</v>
      </c>
      <c r="L22" s="136" t="s">
        <v>1106</v>
      </c>
      <c r="M22" s="136" t="s">
        <v>1107</v>
      </c>
      <c r="N22" s="136" t="s">
        <v>1108</v>
      </c>
      <c r="O22" s="136" t="s">
        <v>1109</v>
      </c>
      <c r="P22" s="136" t="s">
        <v>1110</v>
      </c>
    </row>
    <row r="23" spans="1:16" ht="41.25" customHeight="1" x14ac:dyDescent="0.3">
      <c r="A23" s="133"/>
      <c r="B23" s="133"/>
      <c r="C23" s="133"/>
      <c r="D23" s="133"/>
      <c r="E23" s="133"/>
      <c r="F23" s="133"/>
      <c r="G23" s="133"/>
      <c r="H23" s="133"/>
      <c r="I23" s="23" t="s">
        <v>1111</v>
      </c>
      <c r="J23" s="2">
        <v>20</v>
      </c>
      <c r="K23" s="2" t="s">
        <v>143</v>
      </c>
      <c r="L23" s="91" t="s">
        <v>143</v>
      </c>
      <c r="M23" s="91" t="s">
        <v>143</v>
      </c>
      <c r="N23" s="91" t="s">
        <v>143</v>
      </c>
      <c r="O23" s="91" t="s">
        <v>143</v>
      </c>
      <c r="P23" s="91" t="s">
        <v>143</v>
      </c>
    </row>
    <row r="24" spans="1:16" ht="42.75" customHeight="1" x14ac:dyDescent="0.3">
      <c r="A24" s="133"/>
      <c r="B24" s="133"/>
      <c r="C24" s="133"/>
      <c r="D24" s="133"/>
      <c r="E24" s="133"/>
      <c r="F24" s="133"/>
      <c r="G24" s="133"/>
      <c r="H24" s="133"/>
      <c r="I24" s="23" t="s">
        <v>1113</v>
      </c>
      <c r="J24" s="2">
        <v>15</v>
      </c>
      <c r="K24" s="2" t="s">
        <v>143</v>
      </c>
      <c r="L24" s="91" t="s">
        <v>143</v>
      </c>
      <c r="M24" s="91" t="s">
        <v>143</v>
      </c>
      <c r="N24" s="91" t="s">
        <v>143</v>
      </c>
      <c r="O24" s="91" t="s">
        <v>143</v>
      </c>
      <c r="P24" s="91" t="s">
        <v>143</v>
      </c>
    </row>
    <row r="25" spans="1:16" ht="15.75" customHeight="1" x14ac:dyDescent="0.3">
      <c r="A25" s="133"/>
      <c r="B25" s="133"/>
      <c r="C25" s="133"/>
      <c r="D25" s="133"/>
      <c r="E25" s="133"/>
      <c r="F25" s="133"/>
      <c r="G25" s="133"/>
      <c r="H25" s="133"/>
      <c r="I25" s="23" t="s">
        <v>219</v>
      </c>
      <c r="J25" s="2">
        <v>10</v>
      </c>
      <c r="K25" s="2" t="s">
        <v>143</v>
      </c>
      <c r="L25" s="91" t="s">
        <v>143</v>
      </c>
      <c r="M25" s="91" t="s">
        <v>143</v>
      </c>
      <c r="N25" s="91" t="s">
        <v>143</v>
      </c>
      <c r="O25" s="91" t="s">
        <v>143</v>
      </c>
      <c r="P25" s="91" t="s">
        <v>143</v>
      </c>
    </row>
    <row r="26" spans="1:16" ht="15.75" customHeight="1" x14ac:dyDescent="0.3">
      <c r="A26" s="133"/>
      <c r="B26" s="133"/>
      <c r="C26" s="133"/>
      <c r="D26" s="133"/>
      <c r="E26" s="133"/>
      <c r="F26" s="133"/>
      <c r="G26" s="133"/>
      <c r="H26" s="133"/>
      <c r="I26" s="23" t="s">
        <v>180</v>
      </c>
      <c r="J26" s="2">
        <v>7.5</v>
      </c>
      <c r="K26" s="2" t="s">
        <v>143</v>
      </c>
      <c r="L26" s="91" t="s">
        <v>143</v>
      </c>
      <c r="M26" s="91" t="s">
        <v>143</v>
      </c>
      <c r="N26" s="91" t="s">
        <v>143</v>
      </c>
      <c r="O26" s="91" t="s">
        <v>143</v>
      </c>
      <c r="P26" s="91" t="s">
        <v>143</v>
      </c>
    </row>
    <row r="27" spans="1:16" ht="15.75" customHeight="1" x14ac:dyDescent="0.3">
      <c r="A27" s="133"/>
      <c r="B27" s="133"/>
      <c r="C27" s="133"/>
      <c r="D27" s="133"/>
      <c r="E27" s="133"/>
      <c r="F27" s="133"/>
      <c r="G27" s="133"/>
      <c r="H27" s="133"/>
      <c r="I27" s="23" t="s">
        <v>157</v>
      </c>
      <c r="J27" s="2">
        <v>5</v>
      </c>
      <c r="K27" s="2" t="s">
        <v>143</v>
      </c>
      <c r="L27" s="91" t="s">
        <v>143</v>
      </c>
      <c r="M27" s="91" t="s">
        <v>143</v>
      </c>
      <c r="N27" s="91" t="s">
        <v>143</v>
      </c>
      <c r="O27" s="91" t="s">
        <v>143</v>
      </c>
      <c r="P27" s="91" t="s">
        <v>143</v>
      </c>
    </row>
    <row r="28" spans="1:16" ht="15.75" customHeight="1" x14ac:dyDescent="0.3">
      <c r="A28" s="133"/>
      <c r="B28" s="133"/>
      <c r="C28" s="133"/>
      <c r="D28" s="133"/>
      <c r="E28" s="133"/>
      <c r="F28" s="133"/>
      <c r="G28" s="133"/>
      <c r="H28" s="133"/>
      <c r="I28" s="23" t="s">
        <v>140</v>
      </c>
      <c r="J28" s="2">
        <v>3</v>
      </c>
      <c r="K28" s="2" t="s">
        <v>143</v>
      </c>
      <c r="L28" s="91" t="s">
        <v>143</v>
      </c>
      <c r="M28" s="91" t="s">
        <v>143</v>
      </c>
      <c r="N28" s="91" t="s">
        <v>143</v>
      </c>
      <c r="O28" s="91" t="s">
        <v>143</v>
      </c>
      <c r="P28" s="91" t="s">
        <v>143</v>
      </c>
    </row>
    <row r="29" spans="1:16" ht="15.75" customHeight="1" x14ac:dyDescent="0.3">
      <c r="A29" s="133"/>
      <c r="B29" s="133"/>
      <c r="C29" s="133"/>
      <c r="D29" s="133"/>
      <c r="E29" s="133"/>
      <c r="F29" s="133"/>
      <c r="G29" s="133"/>
      <c r="H29" s="133"/>
      <c r="I29" s="133"/>
      <c r="J29" s="2" t="s">
        <v>143</v>
      </c>
      <c r="K29" s="2" t="s">
        <v>143</v>
      </c>
      <c r="L29" s="91" t="s">
        <v>143</v>
      </c>
      <c r="M29" s="91" t="s">
        <v>143</v>
      </c>
      <c r="N29" s="91" t="s">
        <v>143</v>
      </c>
      <c r="O29" s="91" t="s">
        <v>143</v>
      </c>
      <c r="P29" s="91" t="s">
        <v>143</v>
      </c>
    </row>
    <row r="30" spans="1:16" ht="15.75" customHeight="1" x14ac:dyDescent="0.3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</row>
    <row r="31" spans="1:16" ht="15.75" customHeight="1" x14ac:dyDescent="0.3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</row>
    <row r="32" spans="1:16" ht="15.75" customHeight="1" x14ac:dyDescent="0.3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</row>
    <row r="33" spans="1:16" ht="15.75" customHeight="1" x14ac:dyDescent="0.3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</row>
    <row r="34" spans="1:16" ht="15.75" customHeight="1" x14ac:dyDescent="0.3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</row>
    <row r="35" spans="1:16" ht="15.75" customHeight="1" x14ac:dyDescent="0.3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</row>
    <row r="36" spans="1:16" ht="15.75" customHeight="1" x14ac:dyDescent="0.3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</row>
    <row r="37" spans="1:16" ht="15.75" customHeight="1" x14ac:dyDescent="0.3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</row>
    <row r="38" spans="1:16" ht="15.75" customHeight="1" x14ac:dyDescent="0.3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</row>
    <row r="39" spans="1:16" ht="15.75" customHeight="1" x14ac:dyDescent="0.3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</row>
    <row r="40" spans="1:16" ht="15.75" customHeight="1" x14ac:dyDescent="0.3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</row>
    <row r="41" spans="1:16" ht="15.75" customHeight="1" x14ac:dyDescent="0.3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</row>
    <row r="42" spans="1:16" ht="15.75" customHeight="1" x14ac:dyDescent="0.3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</row>
    <row r="43" spans="1:16" ht="15.75" customHeight="1" x14ac:dyDescent="0.3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</row>
    <row r="44" spans="1:16" ht="15.75" customHeight="1" x14ac:dyDescent="0.3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</row>
    <row r="45" spans="1:16" ht="15.75" customHeight="1" x14ac:dyDescent="0.3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</row>
    <row r="46" spans="1:16" ht="15.75" customHeight="1" x14ac:dyDescent="0.3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</row>
    <row r="47" spans="1:16" ht="15.75" customHeight="1" x14ac:dyDescent="0.3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</row>
    <row r="48" spans="1:16" ht="15.75" customHeight="1" x14ac:dyDescent="0.3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</row>
    <row r="49" spans="1:16" ht="15.75" customHeight="1" x14ac:dyDescent="0.3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</row>
    <row r="50" spans="1:16" ht="15.75" customHeight="1" x14ac:dyDescent="0.3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</row>
    <row r="51" spans="1:16" ht="15.75" customHeight="1" x14ac:dyDescent="0.3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</row>
    <row r="52" spans="1:16" ht="15.75" customHeight="1" x14ac:dyDescent="0.3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</row>
    <row r="53" spans="1:16" ht="15.75" customHeight="1" x14ac:dyDescent="0.3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</row>
    <row r="54" spans="1:16" ht="15.75" customHeight="1" x14ac:dyDescent="0.3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</row>
    <row r="55" spans="1:16" ht="15.75" customHeight="1" x14ac:dyDescent="0.3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</row>
    <row r="56" spans="1:16" ht="15.75" customHeight="1" x14ac:dyDescent="0.3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</row>
    <row r="57" spans="1:16" ht="15.75" customHeight="1" x14ac:dyDescent="0.3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</row>
    <row r="58" spans="1:16" ht="15.75" customHeight="1" x14ac:dyDescent="0.3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</row>
    <row r="59" spans="1:16" ht="15.75" customHeight="1" x14ac:dyDescent="0.3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</row>
    <row r="60" spans="1:16" ht="15.75" customHeight="1" x14ac:dyDescent="0.3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</row>
    <row r="61" spans="1:16" ht="15.75" customHeight="1" x14ac:dyDescent="0.3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</row>
    <row r="62" spans="1:16" ht="15.75" customHeight="1" x14ac:dyDescent="0.3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</row>
    <row r="63" spans="1:16" ht="15.75" customHeight="1" x14ac:dyDescent="0.3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</row>
    <row r="64" spans="1:16" ht="15.75" customHeight="1" x14ac:dyDescent="0.3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</row>
    <row r="65" spans="1:16" ht="15.75" customHeight="1" x14ac:dyDescent="0.3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</row>
    <row r="66" spans="1:16" ht="15.75" customHeight="1" x14ac:dyDescent="0.3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</row>
    <row r="67" spans="1:16" ht="15.75" customHeight="1" x14ac:dyDescent="0.3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</row>
    <row r="68" spans="1:16" ht="15.75" customHeight="1" x14ac:dyDescent="0.3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</row>
    <row r="69" spans="1:16" ht="15.75" customHeight="1" x14ac:dyDescent="0.3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</row>
    <row r="70" spans="1:16" ht="15.75" customHeight="1" x14ac:dyDescent="0.3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</row>
    <row r="71" spans="1:16" ht="15.75" customHeight="1" x14ac:dyDescent="0.3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</row>
    <row r="72" spans="1:16" ht="15.75" customHeight="1" x14ac:dyDescent="0.3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</row>
    <row r="73" spans="1:16" ht="15.75" customHeight="1" x14ac:dyDescent="0.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</row>
    <row r="74" spans="1:16" ht="15.75" customHeight="1" x14ac:dyDescent="0.3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</row>
    <row r="75" spans="1:16" ht="15.75" customHeight="1" x14ac:dyDescent="0.3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</row>
    <row r="76" spans="1:16" ht="15.75" customHeight="1" x14ac:dyDescent="0.3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</row>
    <row r="77" spans="1:16" ht="15.75" customHeight="1" x14ac:dyDescent="0.3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</row>
    <row r="78" spans="1:16" ht="15.75" customHeight="1" x14ac:dyDescent="0.3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</row>
    <row r="79" spans="1:16" ht="15.75" customHeight="1" x14ac:dyDescent="0.3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</row>
    <row r="80" spans="1:16" ht="15.75" customHeight="1" x14ac:dyDescent="0.3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</row>
    <row r="81" spans="1:16" ht="15.75" customHeight="1" x14ac:dyDescent="0.3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</row>
    <row r="82" spans="1:16" ht="15.75" customHeight="1" x14ac:dyDescent="0.3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</row>
    <row r="83" spans="1:16" ht="15.75" customHeight="1" x14ac:dyDescent="0.3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</row>
    <row r="84" spans="1:16" ht="15.75" customHeight="1" x14ac:dyDescent="0.3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</row>
    <row r="85" spans="1:16" ht="15.75" customHeight="1" x14ac:dyDescent="0.3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</row>
    <row r="86" spans="1:16" ht="15.75" customHeight="1" x14ac:dyDescent="0.3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</row>
    <row r="87" spans="1:16" ht="15.75" customHeight="1" x14ac:dyDescent="0.3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</row>
    <row r="88" spans="1:16" ht="15.75" customHeight="1" x14ac:dyDescent="0.3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</row>
    <row r="89" spans="1:16" ht="15.75" customHeight="1" x14ac:dyDescent="0.3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</row>
    <row r="90" spans="1:16" ht="15.75" customHeight="1" x14ac:dyDescent="0.3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</row>
    <row r="91" spans="1:16" ht="15.75" customHeight="1" x14ac:dyDescent="0.3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</row>
    <row r="92" spans="1:16" ht="15.75" customHeight="1" x14ac:dyDescent="0.3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</row>
    <row r="93" spans="1:16" ht="15.75" customHeight="1" x14ac:dyDescent="0.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</row>
    <row r="94" spans="1:16" ht="15.75" customHeight="1" x14ac:dyDescent="0.3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</row>
    <row r="95" spans="1:16" ht="15.75" customHeight="1" x14ac:dyDescent="0.3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</row>
    <row r="96" spans="1:16" ht="15.75" customHeight="1" x14ac:dyDescent="0.3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</row>
    <row r="97" spans="1:16" ht="15.75" customHeight="1" x14ac:dyDescent="0.3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</row>
    <row r="98" spans="1:16" ht="15.75" customHeight="1" x14ac:dyDescent="0.3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</row>
    <row r="99" spans="1:16" ht="15.75" customHeight="1" x14ac:dyDescent="0.3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</row>
    <row r="100" spans="1:16" ht="15.75" customHeight="1" x14ac:dyDescent="0.3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</row>
    <row r="101" spans="1:16" ht="15.75" customHeight="1" x14ac:dyDescent="0.3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</row>
    <row r="102" spans="1:16" ht="15.75" customHeight="1" x14ac:dyDescent="0.3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</row>
    <row r="103" spans="1:16" ht="15.75" customHeight="1" x14ac:dyDescent="0.3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</row>
    <row r="104" spans="1:16" ht="15.75" customHeight="1" x14ac:dyDescent="0.3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</row>
    <row r="105" spans="1:16" ht="15.75" customHeight="1" x14ac:dyDescent="0.3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</row>
    <row r="106" spans="1:16" ht="15.75" customHeight="1" x14ac:dyDescent="0.3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</row>
    <row r="107" spans="1:16" ht="15.75" customHeight="1" x14ac:dyDescent="0.3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</row>
    <row r="108" spans="1:16" ht="15.75" customHeight="1" x14ac:dyDescent="0.3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</row>
    <row r="109" spans="1:16" ht="15.75" customHeight="1" x14ac:dyDescent="0.3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</row>
    <row r="110" spans="1:16" ht="15.75" customHeight="1" x14ac:dyDescent="0.3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</row>
    <row r="111" spans="1:16" ht="15.75" customHeight="1" x14ac:dyDescent="0.3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</row>
    <row r="112" spans="1:16" ht="15.75" customHeight="1" x14ac:dyDescent="0.3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</row>
    <row r="113" spans="1:16" ht="15.75" customHeight="1" x14ac:dyDescent="0.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</row>
    <row r="114" spans="1:16" ht="15.75" customHeight="1" x14ac:dyDescent="0.3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</row>
    <row r="115" spans="1:16" ht="15.75" customHeight="1" x14ac:dyDescent="0.3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</row>
    <row r="116" spans="1:16" ht="15.75" customHeight="1" x14ac:dyDescent="0.3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</row>
    <row r="117" spans="1:16" ht="15.75" customHeight="1" x14ac:dyDescent="0.3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</row>
    <row r="118" spans="1:16" ht="15.75" customHeight="1" x14ac:dyDescent="0.3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</row>
    <row r="119" spans="1:16" ht="15.75" customHeight="1" x14ac:dyDescent="0.3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</row>
    <row r="120" spans="1:16" ht="15.75" customHeight="1" x14ac:dyDescent="0.3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</row>
    <row r="121" spans="1:16" ht="15.75" customHeight="1" x14ac:dyDescent="0.3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</row>
    <row r="122" spans="1:16" ht="15.75" customHeight="1" x14ac:dyDescent="0.3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</row>
    <row r="123" spans="1:16" ht="15.75" customHeight="1" x14ac:dyDescent="0.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</row>
    <row r="124" spans="1:16" ht="15.75" customHeight="1" x14ac:dyDescent="0.3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</row>
    <row r="125" spans="1:16" ht="15.75" customHeight="1" x14ac:dyDescent="0.3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</row>
    <row r="126" spans="1:16" ht="15.75" customHeight="1" x14ac:dyDescent="0.3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</row>
    <row r="127" spans="1:16" ht="15.75" customHeight="1" x14ac:dyDescent="0.3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</row>
    <row r="128" spans="1:16" ht="15.75" customHeight="1" x14ac:dyDescent="0.3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</row>
    <row r="129" spans="1:16" ht="15.75" customHeight="1" x14ac:dyDescent="0.3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</row>
    <row r="130" spans="1:16" ht="15.75" customHeight="1" x14ac:dyDescent="0.3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</row>
    <row r="131" spans="1:16" ht="15.75" customHeight="1" x14ac:dyDescent="0.3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</row>
    <row r="132" spans="1:16" ht="15.75" customHeight="1" x14ac:dyDescent="0.3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</row>
    <row r="133" spans="1:16" ht="15.75" customHeight="1" x14ac:dyDescent="0.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</row>
    <row r="134" spans="1:16" ht="15.75" customHeight="1" x14ac:dyDescent="0.3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</row>
    <row r="135" spans="1:16" ht="15.75" customHeight="1" x14ac:dyDescent="0.3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</row>
    <row r="136" spans="1:16" ht="15.75" customHeight="1" x14ac:dyDescent="0.3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</row>
    <row r="137" spans="1:16" ht="15.75" customHeight="1" x14ac:dyDescent="0.3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</row>
    <row r="138" spans="1:16" ht="15.75" customHeight="1" x14ac:dyDescent="0.3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</row>
    <row r="139" spans="1:16" ht="15.75" customHeight="1" x14ac:dyDescent="0.3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</row>
    <row r="140" spans="1:16" ht="15.75" customHeight="1" x14ac:dyDescent="0.3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</row>
    <row r="141" spans="1:16" ht="15.75" customHeight="1" x14ac:dyDescent="0.3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</row>
    <row r="142" spans="1:16" ht="15.75" customHeight="1" x14ac:dyDescent="0.3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</row>
    <row r="143" spans="1:16" ht="15.75" customHeight="1" x14ac:dyDescent="0.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</row>
    <row r="144" spans="1:16" ht="15.75" customHeight="1" x14ac:dyDescent="0.3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</row>
    <row r="145" spans="1:16" ht="15.75" customHeight="1" x14ac:dyDescent="0.3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</row>
    <row r="146" spans="1:16" ht="15.75" customHeight="1" x14ac:dyDescent="0.3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</row>
    <row r="147" spans="1:16" ht="15.75" customHeight="1" x14ac:dyDescent="0.3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</row>
    <row r="148" spans="1:16" ht="15.75" customHeight="1" x14ac:dyDescent="0.3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</row>
    <row r="149" spans="1:16" ht="15.75" customHeight="1" x14ac:dyDescent="0.3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</row>
    <row r="150" spans="1:16" ht="15.75" customHeight="1" x14ac:dyDescent="0.3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</row>
    <row r="151" spans="1:16" ht="15.75" customHeight="1" x14ac:dyDescent="0.3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</row>
    <row r="152" spans="1:16" ht="15.75" customHeight="1" x14ac:dyDescent="0.3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</row>
    <row r="153" spans="1:16" ht="15.75" customHeight="1" x14ac:dyDescent="0.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</row>
    <row r="154" spans="1:16" ht="15.75" customHeight="1" x14ac:dyDescent="0.3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</row>
    <row r="155" spans="1:16" ht="15.75" customHeight="1" x14ac:dyDescent="0.3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</row>
    <row r="156" spans="1:16" ht="15.75" customHeight="1" x14ac:dyDescent="0.3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</row>
    <row r="157" spans="1:16" ht="15.75" customHeight="1" x14ac:dyDescent="0.3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</row>
    <row r="158" spans="1:16" ht="15.75" customHeight="1" x14ac:dyDescent="0.3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</row>
    <row r="159" spans="1:16" ht="15.75" customHeight="1" x14ac:dyDescent="0.3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</row>
    <row r="160" spans="1:16" ht="15.75" customHeight="1" x14ac:dyDescent="0.3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</row>
    <row r="161" spans="1:16" ht="15.75" customHeight="1" x14ac:dyDescent="0.3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</row>
    <row r="162" spans="1:16" ht="15.75" customHeight="1" x14ac:dyDescent="0.3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</row>
    <row r="163" spans="1:16" ht="15.75" customHeight="1" x14ac:dyDescent="0.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</row>
    <row r="164" spans="1:16" ht="15.75" customHeight="1" x14ac:dyDescent="0.3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</row>
    <row r="165" spans="1:16" ht="15.75" customHeight="1" x14ac:dyDescent="0.3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</row>
    <row r="166" spans="1:16" ht="15.75" customHeight="1" x14ac:dyDescent="0.3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</row>
    <row r="167" spans="1:16" ht="15.75" customHeight="1" x14ac:dyDescent="0.3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</row>
    <row r="168" spans="1:16" ht="15.75" customHeight="1" x14ac:dyDescent="0.3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</row>
    <row r="169" spans="1:16" ht="15.75" customHeight="1" x14ac:dyDescent="0.3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</row>
    <row r="170" spans="1:16" ht="15.75" customHeight="1" x14ac:dyDescent="0.3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</row>
    <row r="171" spans="1:16" ht="15.75" customHeight="1" x14ac:dyDescent="0.3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</row>
    <row r="172" spans="1:16" ht="15.75" customHeight="1" x14ac:dyDescent="0.3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</row>
    <row r="173" spans="1:16" ht="15.75" customHeight="1" x14ac:dyDescent="0.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</row>
    <row r="174" spans="1:16" ht="15.75" customHeight="1" x14ac:dyDescent="0.3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</row>
    <row r="175" spans="1:16" ht="15.75" customHeight="1" x14ac:dyDescent="0.3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</row>
    <row r="176" spans="1:16" ht="15.75" customHeight="1" x14ac:dyDescent="0.3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</row>
    <row r="177" spans="1:16" ht="15.75" customHeight="1" x14ac:dyDescent="0.3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</row>
    <row r="178" spans="1:16" ht="15.75" customHeight="1" x14ac:dyDescent="0.3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</row>
    <row r="179" spans="1:16" ht="15.75" customHeight="1" x14ac:dyDescent="0.3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</row>
    <row r="180" spans="1:16" ht="15.75" customHeight="1" x14ac:dyDescent="0.3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</row>
    <row r="181" spans="1:16" ht="15.75" customHeight="1" x14ac:dyDescent="0.3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</row>
    <row r="182" spans="1:16" ht="15.75" customHeight="1" x14ac:dyDescent="0.3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</row>
    <row r="183" spans="1:16" ht="15.75" customHeight="1" x14ac:dyDescent="0.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</row>
    <row r="184" spans="1:16" ht="15.75" customHeight="1" x14ac:dyDescent="0.3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</row>
    <row r="185" spans="1:16" ht="15.75" customHeight="1" x14ac:dyDescent="0.3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</row>
    <row r="186" spans="1:16" ht="15.75" customHeight="1" x14ac:dyDescent="0.3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</row>
    <row r="187" spans="1:16" ht="15.75" customHeight="1" x14ac:dyDescent="0.3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</row>
    <row r="188" spans="1:16" ht="15.75" customHeight="1" x14ac:dyDescent="0.3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</row>
    <row r="189" spans="1:16" ht="15.75" customHeight="1" x14ac:dyDescent="0.3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</row>
    <row r="190" spans="1:16" ht="15.75" customHeight="1" x14ac:dyDescent="0.3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</row>
    <row r="191" spans="1:16" ht="15.75" customHeight="1" x14ac:dyDescent="0.3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</row>
    <row r="192" spans="1:16" ht="15.75" customHeight="1" x14ac:dyDescent="0.3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</row>
    <row r="193" spans="1:16" ht="15.75" customHeight="1" x14ac:dyDescent="0.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</row>
    <row r="194" spans="1:16" ht="15.75" customHeight="1" x14ac:dyDescent="0.3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</row>
    <row r="195" spans="1:16" ht="15.75" customHeight="1" x14ac:dyDescent="0.3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</row>
    <row r="196" spans="1:16" ht="15.75" customHeight="1" x14ac:dyDescent="0.3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</row>
    <row r="197" spans="1:16" ht="15.75" customHeight="1" x14ac:dyDescent="0.3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</row>
    <row r="198" spans="1:16" ht="15.75" customHeight="1" x14ac:dyDescent="0.3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</row>
    <row r="199" spans="1:16" ht="15.75" customHeight="1" x14ac:dyDescent="0.3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</row>
    <row r="200" spans="1:16" ht="15.75" customHeight="1" x14ac:dyDescent="0.3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</row>
    <row r="201" spans="1:16" ht="15.75" customHeight="1" x14ac:dyDescent="0.3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</row>
    <row r="202" spans="1:16" ht="15.75" customHeight="1" x14ac:dyDescent="0.3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</row>
    <row r="203" spans="1:16" ht="15.75" customHeight="1" x14ac:dyDescent="0.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</row>
    <row r="204" spans="1:16" ht="15.75" customHeight="1" x14ac:dyDescent="0.3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</row>
    <row r="205" spans="1:16" ht="15.75" customHeight="1" x14ac:dyDescent="0.3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</row>
    <row r="206" spans="1:16" ht="15.75" customHeight="1" x14ac:dyDescent="0.3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</row>
    <row r="207" spans="1:16" ht="15.75" customHeight="1" x14ac:dyDescent="0.3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</row>
    <row r="208" spans="1:16" ht="15.75" customHeight="1" x14ac:dyDescent="0.3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</row>
    <row r="209" spans="1:16" ht="15.75" customHeight="1" x14ac:dyDescent="0.3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</row>
    <row r="210" spans="1:16" ht="15.75" customHeight="1" x14ac:dyDescent="0.3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</row>
    <row r="211" spans="1:16" ht="15.75" customHeight="1" x14ac:dyDescent="0.3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</row>
    <row r="212" spans="1:16" ht="15.75" customHeight="1" x14ac:dyDescent="0.3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</row>
    <row r="213" spans="1:16" ht="15.75" customHeight="1" x14ac:dyDescent="0.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</row>
    <row r="214" spans="1:16" ht="15.75" customHeight="1" x14ac:dyDescent="0.3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</row>
    <row r="215" spans="1:16" ht="15.75" customHeight="1" x14ac:dyDescent="0.3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</row>
    <row r="216" spans="1:16" ht="15.75" customHeight="1" x14ac:dyDescent="0.3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</row>
    <row r="217" spans="1:16" ht="15.75" customHeight="1" x14ac:dyDescent="0.3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</row>
    <row r="218" spans="1:16" ht="15.75" customHeight="1" x14ac:dyDescent="0.3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</row>
    <row r="219" spans="1:16" ht="15.75" customHeight="1" x14ac:dyDescent="0.3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</row>
    <row r="220" spans="1:16" ht="15.75" customHeight="1" x14ac:dyDescent="0.3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</row>
    <row r="221" spans="1:16" ht="15.75" customHeight="1" x14ac:dyDescent="0.3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</row>
    <row r="222" spans="1:16" ht="15.75" customHeight="1" x14ac:dyDescent="0.3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</row>
    <row r="223" spans="1:16" ht="15.75" customHeight="1" x14ac:dyDescent="0.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</row>
    <row r="224" spans="1:16" ht="15.75" customHeight="1" x14ac:dyDescent="0.3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</row>
    <row r="225" spans="1:16" ht="15.75" customHeight="1" x14ac:dyDescent="0.3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</row>
    <row r="226" spans="1:16" ht="15.75" customHeight="1" x14ac:dyDescent="0.3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</row>
    <row r="227" spans="1:16" ht="15.75" customHeight="1" x14ac:dyDescent="0.3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</row>
    <row r="228" spans="1:16" ht="15.75" customHeight="1" x14ac:dyDescent="0.3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</row>
    <row r="229" spans="1:16" ht="15.75" customHeight="1" x14ac:dyDescent="0.3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</row>
    <row r="230" spans="1:16" ht="15.75" customHeight="1" x14ac:dyDescent="0.3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</row>
    <row r="231" spans="1:16" ht="15.75" customHeight="1" x14ac:dyDescent="0.3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</row>
    <row r="232" spans="1:16" ht="15.75" customHeight="1" x14ac:dyDescent="0.3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</row>
    <row r="233" spans="1:16" ht="15.75" customHeight="1" x14ac:dyDescent="0.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</row>
    <row r="234" spans="1:16" ht="15.75" customHeight="1" x14ac:dyDescent="0.3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</row>
    <row r="235" spans="1:16" ht="15.75" customHeight="1" x14ac:dyDescent="0.3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</row>
    <row r="236" spans="1:16" ht="15.75" customHeight="1" x14ac:dyDescent="0.3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</row>
    <row r="237" spans="1:16" ht="15.75" customHeight="1" x14ac:dyDescent="0.3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</row>
    <row r="238" spans="1:16" ht="15.75" customHeight="1" x14ac:dyDescent="0.3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</row>
    <row r="239" spans="1:16" ht="15.75" customHeight="1" x14ac:dyDescent="0.3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</row>
    <row r="240" spans="1:16" ht="15.75" customHeight="1" x14ac:dyDescent="0.3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</row>
    <row r="241" spans="1:16" ht="15.75" customHeight="1" x14ac:dyDescent="0.3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</row>
    <row r="242" spans="1:16" ht="15.75" customHeight="1" x14ac:dyDescent="0.3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</row>
    <row r="243" spans="1:16" ht="15.75" customHeight="1" x14ac:dyDescent="0.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</row>
    <row r="244" spans="1:16" ht="15.75" customHeight="1" x14ac:dyDescent="0.3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</row>
    <row r="245" spans="1:16" ht="15.75" customHeight="1" x14ac:dyDescent="0.3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</row>
    <row r="246" spans="1:16" ht="15.75" customHeight="1" x14ac:dyDescent="0.3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</row>
    <row r="247" spans="1:16" ht="15.75" customHeight="1" x14ac:dyDescent="0.3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</row>
    <row r="248" spans="1:16" ht="15.75" customHeight="1" x14ac:dyDescent="0.3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</row>
    <row r="249" spans="1:16" ht="15.75" customHeight="1" x14ac:dyDescent="0.3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</row>
    <row r="250" spans="1:16" ht="15.75" customHeight="1" x14ac:dyDescent="0.3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</row>
    <row r="251" spans="1:16" ht="15.75" customHeight="1" x14ac:dyDescent="0.3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</row>
    <row r="252" spans="1:16" ht="15.75" customHeight="1" x14ac:dyDescent="0.3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</row>
    <row r="253" spans="1:16" ht="15.75" customHeight="1" x14ac:dyDescent="0.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</row>
    <row r="254" spans="1:16" ht="15.75" customHeight="1" x14ac:dyDescent="0.3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</row>
    <row r="255" spans="1:16" ht="15.75" customHeight="1" x14ac:dyDescent="0.3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</row>
    <row r="256" spans="1:16" ht="15.75" customHeight="1" x14ac:dyDescent="0.3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</row>
    <row r="257" spans="1:16" ht="15.75" customHeight="1" x14ac:dyDescent="0.3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</row>
    <row r="258" spans="1:16" ht="15.75" customHeight="1" x14ac:dyDescent="0.3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</row>
    <row r="259" spans="1:16" ht="15.75" customHeight="1" x14ac:dyDescent="0.3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</row>
    <row r="260" spans="1:16" ht="15.75" customHeight="1" x14ac:dyDescent="0.3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</row>
    <row r="261" spans="1:16" ht="15.75" customHeight="1" x14ac:dyDescent="0.3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</row>
    <row r="262" spans="1:16" ht="15.75" customHeight="1" x14ac:dyDescent="0.3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</row>
    <row r="263" spans="1:16" ht="15.75" customHeight="1" x14ac:dyDescent="0.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</row>
    <row r="264" spans="1:16" ht="15.75" customHeight="1" x14ac:dyDescent="0.3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</row>
    <row r="265" spans="1:16" ht="15.75" customHeight="1" x14ac:dyDescent="0.3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</row>
    <row r="266" spans="1:16" ht="15.75" customHeight="1" x14ac:dyDescent="0.3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</row>
    <row r="267" spans="1:16" ht="15.75" customHeight="1" x14ac:dyDescent="0.3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</row>
    <row r="268" spans="1:16" ht="15.75" customHeight="1" x14ac:dyDescent="0.3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</row>
    <row r="269" spans="1:16" ht="15.75" customHeight="1" x14ac:dyDescent="0.3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</row>
    <row r="270" spans="1:16" ht="15.75" customHeight="1" x14ac:dyDescent="0.3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</row>
    <row r="271" spans="1:16" ht="15.75" customHeight="1" x14ac:dyDescent="0.3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</row>
    <row r="272" spans="1:16" ht="15.75" customHeight="1" x14ac:dyDescent="0.3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</row>
    <row r="273" spans="1:16" ht="15.75" customHeight="1" x14ac:dyDescent="0.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</row>
    <row r="274" spans="1:16" ht="15.75" customHeight="1" x14ac:dyDescent="0.3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</row>
    <row r="275" spans="1:16" ht="15.75" customHeight="1" x14ac:dyDescent="0.3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</row>
    <row r="276" spans="1:16" ht="15.75" customHeight="1" x14ac:dyDescent="0.3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</row>
    <row r="277" spans="1:16" ht="15.75" customHeight="1" x14ac:dyDescent="0.3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</row>
    <row r="278" spans="1:16" ht="15.75" customHeight="1" x14ac:dyDescent="0.3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</row>
    <row r="279" spans="1:16" ht="15.75" customHeight="1" x14ac:dyDescent="0.3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</row>
    <row r="280" spans="1:16" ht="15.75" customHeight="1" x14ac:dyDescent="0.3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</row>
    <row r="281" spans="1:16" ht="15.75" customHeight="1" x14ac:dyDescent="0.3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</row>
    <row r="282" spans="1:16" ht="15.75" customHeight="1" x14ac:dyDescent="0.3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</row>
    <row r="283" spans="1:16" ht="15.75" customHeight="1" x14ac:dyDescent="0.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</row>
    <row r="284" spans="1:16" ht="15.75" customHeight="1" x14ac:dyDescent="0.3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</row>
    <row r="285" spans="1:16" ht="15.75" customHeight="1" x14ac:dyDescent="0.3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</row>
    <row r="286" spans="1:16" ht="15.75" customHeight="1" x14ac:dyDescent="0.3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</row>
    <row r="287" spans="1:16" ht="15.75" customHeight="1" x14ac:dyDescent="0.3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</row>
    <row r="288" spans="1:16" ht="15.75" customHeight="1" x14ac:dyDescent="0.3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</row>
    <row r="289" spans="1:16" ht="15.75" customHeight="1" x14ac:dyDescent="0.3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</row>
    <row r="290" spans="1:16" ht="15.75" customHeight="1" x14ac:dyDescent="0.3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</row>
    <row r="291" spans="1:16" ht="15.75" customHeight="1" x14ac:dyDescent="0.3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</row>
    <row r="292" spans="1:16" ht="15.75" customHeight="1" x14ac:dyDescent="0.3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</row>
    <row r="293" spans="1:16" ht="15.75" customHeight="1" x14ac:dyDescent="0.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</row>
    <row r="294" spans="1:16" ht="15.75" customHeight="1" x14ac:dyDescent="0.3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</row>
    <row r="295" spans="1:16" ht="15.75" customHeight="1" x14ac:dyDescent="0.3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</row>
    <row r="296" spans="1:16" ht="15.75" customHeight="1" x14ac:dyDescent="0.3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</row>
    <row r="297" spans="1:16" ht="15.75" customHeight="1" x14ac:dyDescent="0.3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</row>
    <row r="298" spans="1:16" ht="15.75" customHeight="1" x14ac:dyDescent="0.3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</row>
    <row r="299" spans="1:16" ht="15.75" customHeight="1" x14ac:dyDescent="0.3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</row>
    <row r="300" spans="1:16" ht="15.75" customHeight="1" x14ac:dyDescent="0.3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</row>
    <row r="301" spans="1:16" ht="15.75" customHeight="1" x14ac:dyDescent="0.3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</row>
    <row r="302" spans="1:16" ht="15.75" customHeight="1" x14ac:dyDescent="0.3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</row>
    <row r="303" spans="1:16" ht="15.75" customHeight="1" x14ac:dyDescent="0.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</row>
    <row r="304" spans="1:16" ht="15.75" customHeight="1" x14ac:dyDescent="0.3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</row>
    <row r="305" spans="1:16" ht="15.75" customHeight="1" x14ac:dyDescent="0.3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</row>
    <row r="306" spans="1:16" ht="15.75" customHeight="1" x14ac:dyDescent="0.3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</row>
    <row r="307" spans="1:16" ht="15.75" customHeight="1" x14ac:dyDescent="0.3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</row>
    <row r="308" spans="1:16" ht="15.75" customHeight="1" x14ac:dyDescent="0.3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</row>
    <row r="309" spans="1:16" ht="15.75" customHeight="1" x14ac:dyDescent="0.3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</row>
    <row r="310" spans="1:16" ht="15.75" customHeight="1" x14ac:dyDescent="0.3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</row>
    <row r="311" spans="1:16" ht="15.75" customHeight="1" x14ac:dyDescent="0.3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</row>
    <row r="312" spans="1:16" ht="15.75" customHeight="1" x14ac:dyDescent="0.3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</row>
    <row r="313" spans="1:16" ht="15.75" customHeight="1" x14ac:dyDescent="0.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</row>
    <row r="314" spans="1:16" ht="15.75" customHeight="1" x14ac:dyDescent="0.3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</row>
    <row r="315" spans="1:16" ht="15.75" customHeight="1" x14ac:dyDescent="0.3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</row>
    <row r="316" spans="1:16" ht="15.75" customHeight="1" x14ac:dyDescent="0.3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</row>
    <row r="317" spans="1:16" ht="15.75" customHeight="1" x14ac:dyDescent="0.3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</row>
    <row r="318" spans="1:16" ht="15.75" customHeight="1" x14ac:dyDescent="0.3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</row>
    <row r="319" spans="1:16" ht="15.75" customHeight="1" x14ac:dyDescent="0.3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</row>
    <row r="320" spans="1:16" ht="15.75" customHeight="1" x14ac:dyDescent="0.3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</row>
    <row r="321" spans="1:16" ht="15.75" customHeight="1" x14ac:dyDescent="0.3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</row>
    <row r="322" spans="1:16" ht="15.75" customHeight="1" x14ac:dyDescent="0.3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</row>
    <row r="323" spans="1:16" ht="15.75" customHeight="1" x14ac:dyDescent="0.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</row>
    <row r="324" spans="1:16" ht="15.75" customHeight="1" x14ac:dyDescent="0.3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</row>
    <row r="325" spans="1:16" ht="15.75" customHeight="1" x14ac:dyDescent="0.3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</row>
    <row r="326" spans="1:16" ht="15.75" customHeight="1" x14ac:dyDescent="0.3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</row>
    <row r="327" spans="1:16" ht="15.75" customHeight="1" x14ac:dyDescent="0.3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</row>
    <row r="328" spans="1:16" ht="15.75" customHeight="1" x14ac:dyDescent="0.3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</row>
    <row r="329" spans="1:16" ht="15.75" customHeight="1" x14ac:dyDescent="0.3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</row>
    <row r="330" spans="1:16" ht="15.75" customHeight="1" x14ac:dyDescent="0.3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</row>
    <row r="331" spans="1:16" ht="15.75" customHeight="1" x14ac:dyDescent="0.3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</row>
    <row r="332" spans="1:16" ht="15.75" customHeight="1" x14ac:dyDescent="0.3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</row>
    <row r="333" spans="1:16" ht="15.75" customHeight="1" x14ac:dyDescent="0.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</row>
    <row r="334" spans="1:16" ht="15.75" customHeight="1" x14ac:dyDescent="0.3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</row>
    <row r="335" spans="1:16" ht="15.75" customHeight="1" x14ac:dyDescent="0.3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</row>
    <row r="336" spans="1:16" ht="15.75" customHeight="1" x14ac:dyDescent="0.3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</row>
    <row r="337" spans="1:16" ht="15.75" customHeight="1" x14ac:dyDescent="0.3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</row>
    <row r="338" spans="1:16" ht="15.75" customHeight="1" x14ac:dyDescent="0.3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</row>
    <row r="339" spans="1:16" ht="15.75" customHeight="1" x14ac:dyDescent="0.3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</row>
    <row r="340" spans="1:16" ht="15.75" customHeight="1" x14ac:dyDescent="0.3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</row>
    <row r="341" spans="1:16" ht="15.75" customHeight="1" x14ac:dyDescent="0.3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</row>
    <row r="342" spans="1:16" ht="15.75" customHeight="1" x14ac:dyDescent="0.3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</row>
    <row r="343" spans="1:16" ht="15.75" customHeight="1" x14ac:dyDescent="0.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</row>
    <row r="344" spans="1:16" ht="15.75" customHeight="1" x14ac:dyDescent="0.3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</row>
    <row r="345" spans="1:16" ht="15.75" customHeight="1" x14ac:dyDescent="0.3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</row>
    <row r="346" spans="1:16" ht="15.75" customHeight="1" x14ac:dyDescent="0.3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</row>
    <row r="347" spans="1:16" ht="15.75" customHeight="1" x14ac:dyDescent="0.3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</row>
    <row r="348" spans="1:16" ht="15.75" customHeight="1" x14ac:dyDescent="0.3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</row>
    <row r="349" spans="1:16" ht="15.75" customHeight="1" x14ac:dyDescent="0.3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</row>
    <row r="350" spans="1:16" ht="15.75" customHeight="1" x14ac:dyDescent="0.3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</row>
    <row r="351" spans="1:16" ht="15.75" customHeight="1" x14ac:dyDescent="0.3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</row>
    <row r="352" spans="1:16" ht="15.75" customHeight="1" x14ac:dyDescent="0.3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</row>
    <row r="353" spans="1:16" ht="15.75" customHeight="1" x14ac:dyDescent="0.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</row>
    <row r="354" spans="1:16" ht="15.75" customHeight="1" x14ac:dyDescent="0.3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</row>
    <row r="355" spans="1:16" ht="15.75" customHeight="1" x14ac:dyDescent="0.3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</row>
    <row r="356" spans="1:16" ht="15.75" customHeight="1" x14ac:dyDescent="0.3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</row>
    <row r="357" spans="1:16" ht="15.75" customHeight="1" x14ac:dyDescent="0.3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</row>
    <row r="358" spans="1:16" ht="15.75" customHeight="1" x14ac:dyDescent="0.3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</row>
    <row r="359" spans="1:16" ht="15.75" customHeight="1" x14ac:dyDescent="0.3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</row>
    <row r="360" spans="1:16" ht="15.75" customHeight="1" x14ac:dyDescent="0.3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</row>
    <row r="361" spans="1:16" ht="15.75" customHeight="1" x14ac:dyDescent="0.3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</row>
    <row r="362" spans="1:16" ht="15.75" customHeight="1" x14ac:dyDescent="0.3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</row>
    <row r="363" spans="1:16" ht="15.75" customHeight="1" x14ac:dyDescent="0.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</row>
    <row r="364" spans="1:16" ht="15.75" customHeight="1" x14ac:dyDescent="0.3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</row>
    <row r="365" spans="1:16" ht="15.75" customHeight="1" x14ac:dyDescent="0.3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</row>
    <row r="366" spans="1:16" ht="15.75" customHeight="1" x14ac:dyDescent="0.3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</row>
    <row r="367" spans="1:16" ht="15.75" customHeight="1" x14ac:dyDescent="0.3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</row>
    <row r="368" spans="1:16" ht="15.75" customHeight="1" x14ac:dyDescent="0.3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</row>
    <row r="369" spans="1:16" ht="15.75" customHeight="1" x14ac:dyDescent="0.3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</row>
    <row r="370" spans="1:16" ht="15.75" customHeight="1" x14ac:dyDescent="0.3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</row>
    <row r="371" spans="1:16" ht="15.75" customHeight="1" x14ac:dyDescent="0.3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</row>
    <row r="372" spans="1:16" ht="15.75" customHeight="1" x14ac:dyDescent="0.3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</row>
    <row r="373" spans="1:16" ht="15.75" customHeight="1" x14ac:dyDescent="0.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</row>
    <row r="374" spans="1:16" ht="15.75" customHeight="1" x14ac:dyDescent="0.3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</row>
    <row r="375" spans="1:16" ht="15.75" customHeight="1" x14ac:dyDescent="0.3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</row>
    <row r="376" spans="1:16" ht="15.75" customHeight="1" x14ac:dyDescent="0.3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</row>
    <row r="377" spans="1:16" ht="15.75" customHeight="1" x14ac:dyDescent="0.3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</row>
    <row r="378" spans="1:16" ht="15.75" customHeight="1" x14ac:dyDescent="0.3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</row>
    <row r="379" spans="1:16" ht="15.75" customHeight="1" x14ac:dyDescent="0.3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</row>
    <row r="380" spans="1:16" ht="15.75" customHeight="1" x14ac:dyDescent="0.3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</row>
    <row r="381" spans="1:16" ht="15.75" customHeight="1" x14ac:dyDescent="0.3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</row>
    <row r="382" spans="1:16" ht="15.75" customHeight="1" x14ac:dyDescent="0.3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</row>
    <row r="383" spans="1:16" ht="15.75" customHeight="1" x14ac:dyDescent="0.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</row>
    <row r="384" spans="1:16" ht="15.75" customHeight="1" x14ac:dyDescent="0.3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</row>
    <row r="385" spans="1:16" ht="15.75" customHeight="1" x14ac:dyDescent="0.3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</row>
    <row r="386" spans="1:16" ht="15.75" customHeight="1" x14ac:dyDescent="0.3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</row>
    <row r="387" spans="1:16" ht="15.75" customHeight="1" x14ac:dyDescent="0.3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</row>
    <row r="388" spans="1:16" ht="15.75" customHeight="1" x14ac:dyDescent="0.3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</row>
    <row r="389" spans="1:16" ht="15.75" customHeight="1" x14ac:dyDescent="0.3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</row>
    <row r="390" spans="1:16" ht="15.75" customHeight="1" x14ac:dyDescent="0.3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</row>
    <row r="391" spans="1:16" ht="15.75" customHeight="1" x14ac:dyDescent="0.3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</row>
    <row r="392" spans="1:16" ht="15.75" customHeight="1" x14ac:dyDescent="0.3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</row>
    <row r="393" spans="1:16" ht="15.75" customHeight="1" x14ac:dyDescent="0.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</row>
    <row r="394" spans="1:16" ht="15.75" customHeight="1" x14ac:dyDescent="0.3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</row>
    <row r="395" spans="1:16" ht="15.75" customHeight="1" x14ac:dyDescent="0.3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</row>
    <row r="396" spans="1:16" ht="15.75" customHeight="1" x14ac:dyDescent="0.3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</row>
    <row r="397" spans="1:16" ht="15.75" customHeight="1" x14ac:dyDescent="0.3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</row>
    <row r="398" spans="1:16" ht="15.75" customHeight="1" x14ac:dyDescent="0.3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</row>
    <row r="399" spans="1:16" ht="15.75" customHeight="1" x14ac:dyDescent="0.3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</row>
    <row r="400" spans="1:16" ht="15.75" customHeight="1" x14ac:dyDescent="0.3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</row>
    <row r="401" spans="1:16" ht="15.75" customHeight="1" x14ac:dyDescent="0.3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</row>
    <row r="402" spans="1:16" ht="15.75" customHeight="1" x14ac:dyDescent="0.3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</row>
    <row r="403" spans="1:16" ht="15.75" customHeight="1" x14ac:dyDescent="0.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</row>
    <row r="404" spans="1:16" ht="15.75" customHeight="1" x14ac:dyDescent="0.3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</row>
    <row r="405" spans="1:16" ht="15.75" customHeight="1" x14ac:dyDescent="0.3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</row>
    <row r="406" spans="1:16" ht="15.75" customHeight="1" x14ac:dyDescent="0.3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</row>
    <row r="407" spans="1:16" ht="15.75" customHeight="1" x14ac:dyDescent="0.3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</row>
    <row r="408" spans="1:16" ht="15.75" customHeight="1" x14ac:dyDescent="0.3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</row>
    <row r="409" spans="1:16" ht="15.75" customHeight="1" x14ac:dyDescent="0.3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</row>
    <row r="410" spans="1:16" ht="15.75" customHeight="1" x14ac:dyDescent="0.3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</row>
    <row r="411" spans="1:16" ht="15.75" customHeight="1" x14ac:dyDescent="0.3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</row>
    <row r="412" spans="1:16" ht="15.75" customHeight="1" x14ac:dyDescent="0.3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</row>
    <row r="413" spans="1:16" ht="15.75" customHeight="1" x14ac:dyDescent="0.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</row>
    <row r="414" spans="1:16" ht="15.75" customHeight="1" x14ac:dyDescent="0.3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</row>
    <row r="415" spans="1:16" ht="15.75" customHeight="1" x14ac:dyDescent="0.3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</row>
    <row r="416" spans="1:16" ht="15.75" customHeight="1" x14ac:dyDescent="0.3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</row>
    <row r="417" spans="1:16" ht="15.75" customHeight="1" x14ac:dyDescent="0.3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</row>
    <row r="418" spans="1:16" ht="15.75" customHeight="1" x14ac:dyDescent="0.3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</row>
    <row r="419" spans="1:16" ht="15.75" customHeight="1" x14ac:dyDescent="0.3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</row>
    <row r="420" spans="1:16" ht="15.75" customHeight="1" x14ac:dyDescent="0.3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</row>
    <row r="421" spans="1:16" ht="15.75" customHeight="1" x14ac:dyDescent="0.3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</row>
    <row r="422" spans="1:16" ht="15.75" customHeight="1" x14ac:dyDescent="0.3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</row>
    <row r="423" spans="1:16" ht="15.75" customHeight="1" x14ac:dyDescent="0.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</row>
    <row r="424" spans="1:16" ht="15.75" customHeight="1" x14ac:dyDescent="0.3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</row>
    <row r="425" spans="1:16" ht="15.75" customHeight="1" x14ac:dyDescent="0.3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</row>
    <row r="426" spans="1:16" ht="15.75" customHeight="1" x14ac:dyDescent="0.3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</row>
    <row r="427" spans="1:16" ht="15.75" customHeight="1" x14ac:dyDescent="0.3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</row>
    <row r="428" spans="1:16" ht="15.75" customHeight="1" x14ac:dyDescent="0.3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</row>
    <row r="429" spans="1:16" ht="15.75" customHeight="1" x14ac:dyDescent="0.3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</row>
    <row r="430" spans="1:16" ht="15.75" customHeight="1" x14ac:dyDescent="0.3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</row>
    <row r="431" spans="1:16" ht="15.75" customHeight="1" x14ac:dyDescent="0.3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</row>
    <row r="432" spans="1:16" ht="15.75" customHeight="1" x14ac:dyDescent="0.3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</row>
    <row r="433" spans="1:16" ht="15.75" customHeight="1" x14ac:dyDescent="0.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</row>
    <row r="434" spans="1:16" ht="15.75" customHeight="1" x14ac:dyDescent="0.3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</row>
    <row r="435" spans="1:16" ht="15.75" customHeight="1" x14ac:dyDescent="0.3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</row>
    <row r="436" spans="1:16" ht="15.75" customHeight="1" x14ac:dyDescent="0.3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</row>
    <row r="437" spans="1:16" ht="15.75" customHeight="1" x14ac:dyDescent="0.3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</row>
    <row r="438" spans="1:16" ht="15.75" customHeight="1" x14ac:dyDescent="0.3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</row>
    <row r="439" spans="1:16" ht="15.75" customHeight="1" x14ac:dyDescent="0.3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</row>
    <row r="440" spans="1:16" ht="15.75" customHeight="1" x14ac:dyDescent="0.3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</row>
    <row r="441" spans="1:16" ht="15.75" customHeight="1" x14ac:dyDescent="0.3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</row>
    <row r="442" spans="1:16" ht="15.75" customHeight="1" x14ac:dyDescent="0.3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</row>
    <row r="443" spans="1:16" ht="15.75" customHeight="1" x14ac:dyDescent="0.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</row>
    <row r="444" spans="1:16" ht="15.75" customHeight="1" x14ac:dyDescent="0.3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</row>
    <row r="445" spans="1:16" ht="15.75" customHeight="1" x14ac:dyDescent="0.3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</row>
    <row r="446" spans="1:16" ht="15.75" customHeight="1" x14ac:dyDescent="0.3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</row>
    <row r="447" spans="1:16" ht="15.75" customHeight="1" x14ac:dyDescent="0.3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</row>
    <row r="448" spans="1:16" ht="15.75" customHeight="1" x14ac:dyDescent="0.3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</row>
    <row r="449" spans="1:16" ht="15.75" customHeight="1" x14ac:dyDescent="0.3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</row>
    <row r="450" spans="1:16" ht="15.75" customHeight="1" x14ac:dyDescent="0.3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</row>
    <row r="451" spans="1:16" ht="15.75" customHeight="1" x14ac:dyDescent="0.3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</row>
    <row r="452" spans="1:16" ht="15.75" customHeight="1" x14ac:dyDescent="0.3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</row>
    <row r="453" spans="1:16" ht="15.75" customHeight="1" x14ac:dyDescent="0.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</row>
    <row r="454" spans="1:16" ht="15.75" customHeight="1" x14ac:dyDescent="0.3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</row>
    <row r="455" spans="1:16" ht="15.75" customHeight="1" x14ac:dyDescent="0.3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</row>
    <row r="456" spans="1:16" ht="15.75" customHeight="1" x14ac:dyDescent="0.3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</row>
    <row r="457" spans="1:16" ht="15.75" customHeight="1" x14ac:dyDescent="0.3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</row>
    <row r="458" spans="1:16" ht="15.75" customHeight="1" x14ac:dyDescent="0.3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</row>
    <row r="459" spans="1:16" ht="15.75" customHeight="1" x14ac:dyDescent="0.3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</row>
    <row r="460" spans="1:16" ht="15.75" customHeight="1" x14ac:dyDescent="0.3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</row>
    <row r="461" spans="1:16" ht="15.75" customHeight="1" x14ac:dyDescent="0.3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</row>
    <row r="462" spans="1:16" ht="15.75" customHeight="1" x14ac:dyDescent="0.3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</row>
    <row r="463" spans="1:16" ht="15.75" customHeight="1" x14ac:dyDescent="0.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</row>
    <row r="464" spans="1:16" ht="15.75" customHeight="1" x14ac:dyDescent="0.3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</row>
    <row r="465" spans="1:16" ht="15.75" customHeight="1" x14ac:dyDescent="0.3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</row>
    <row r="466" spans="1:16" ht="15.75" customHeight="1" x14ac:dyDescent="0.3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</row>
    <row r="467" spans="1:16" ht="15.75" customHeight="1" x14ac:dyDescent="0.3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</row>
    <row r="468" spans="1:16" ht="15.75" customHeight="1" x14ac:dyDescent="0.3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</row>
    <row r="469" spans="1:16" ht="15.75" customHeight="1" x14ac:dyDescent="0.3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</row>
    <row r="470" spans="1:16" ht="15.75" customHeight="1" x14ac:dyDescent="0.3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</row>
    <row r="471" spans="1:16" ht="15.75" customHeight="1" x14ac:dyDescent="0.3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</row>
    <row r="472" spans="1:16" ht="15.75" customHeight="1" x14ac:dyDescent="0.3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</row>
    <row r="473" spans="1:16" ht="15.75" customHeight="1" x14ac:dyDescent="0.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</row>
    <row r="474" spans="1:16" ht="15.75" customHeight="1" x14ac:dyDescent="0.3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</row>
    <row r="475" spans="1:16" ht="15.75" customHeight="1" x14ac:dyDescent="0.3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</row>
    <row r="476" spans="1:16" ht="15.75" customHeight="1" x14ac:dyDescent="0.3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</row>
    <row r="477" spans="1:16" ht="15.75" customHeight="1" x14ac:dyDescent="0.3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</row>
    <row r="478" spans="1:16" ht="15.75" customHeight="1" x14ac:dyDescent="0.3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</row>
    <row r="479" spans="1:16" ht="15.75" customHeight="1" x14ac:dyDescent="0.3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</row>
    <row r="480" spans="1:16" ht="15.75" customHeight="1" x14ac:dyDescent="0.3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</row>
    <row r="481" spans="1:16" ht="15.75" customHeight="1" x14ac:dyDescent="0.3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</row>
    <row r="482" spans="1:16" ht="15.75" customHeight="1" x14ac:dyDescent="0.3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</row>
    <row r="483" spans="1:16" ht="15.75" customHeight="1" x14ac:dyDescent="0.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</row>
    <row r="484" spans="1:16" ht="15.75" customHeight="1" x14ac:dyDescent="0.3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</row>
    <row r="485" spans="1:16" ht="15.75" customHeight="1" x14ac:dyDescent="0.3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</row>
    <row r="486" spans="1:16" ht="15.75" customHeight="1" x14ac:dyDescent="0.3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</row>
    <row r="487" spans="1:16" ht="15.75" customHeight="1" x14ac:dyDescent="0.3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</row>
    <row r="488" spans="1:16" ht="15.75" customHeight="1" x14ac:dyDescent="0.3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</row>
    <row r="489" spans="1:16" ht="15.75" customHeight="1" x14ac:dyDescent="0.3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</row>
    <row r="490" spans="1:16" ht="15.75" customHeight="1" x14ac:dyDescent="0.3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</row>
    <row r="491" spans="1:16" ht="15.75" customHeight="1" x14ac:dyDescent="0.3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</row>
    <row r="492" spans="1:16" ht="15.75" customHeight="1" x14ac:dyDescent="0.3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</row>
    <row r="493" spans="1:16" ht="15.75" customHeight="1" x14ac:dyDescent="0.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</row>
    <row r="494" spans="1:16" ht="15.75" customHeight="1" x14ac:dyDescent="0.3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</row>
    <row r="495" spans="1:16" ht="15.75" customHeight="1" x14ac:dyDescent="0.3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</row>
    <row r="496" spans="1:16" ht="15.75" customHeight="1" x14ac:dyDescent="0.3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</row>
    <row r="497" spans="1:16" ht="15.75" customHeight="1" x14ac:dyDescent="0.3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</row>
    <row r="498" spans="1:16" ht="15.75" customHeight="1" x14ac:dyDescent="0.3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</row>
    <row r="499" spans="1:16" ht="15.75" customHeight="1" x14ac:dyDescent="0.3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</row>
    <row r="500" spans="1:16" ht="15.75" customHeight="1" x14ac:dyDescent="0.3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</row>
    <row r="501" spans="1:16" ht="15.75" customHeight="1" x14ac:dyDescent="0.3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</row>
    <row r="502" spans="1:16" ht="15.75" customHeight="1" x14ac:dyDescent="0.3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</row>
    <row r="503" spans="1:16" ht="15.75" customHeight="1" x14ac:dyDescent="0.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</row>
    <row r="504" spans="1:16" ht="15.75" customHeight="1" x14ac:dyDescent="0.3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</row>
    <row r="505" spans="1:16" ht="15.75" customHeight="1" x14ac:dyDescent="0.3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</row>
    <row r="506" spans="1:16" ht="15.75" customHeight="1" x14ac:dyDescent="0.3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</row>
    <row r="507" spans="1:16" ht="15.75" customHeight="1" x14ac:dyDescent="0.3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</row>
    <row r="508" spans="1:16" ht="15.75" customHeight="1" x14ac:dyDescent="0.3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</row>
    <row r="509" spans="1:16" ht="15.75" customHeight="1" x14ac:dyDescent="0.3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</row>
    <row r="510" spans="1:16" ht="15.75" customHeight="1" x14ac:dyDescent="0.3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</row>
    <row r="511" spans="1:16" ht="15.75" customHeight="1" x14ac:dyDescent="0.3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</row>
    <row r="512" spans="1:16" ht="15.75" customHeight="1" x14ac:dyDescent="0.3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</row>
    <row r="513" spans="1:16" ht="15.75" customHeight="1" x14ac:dyDescent="0.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</row>
    <row r="514" spans="1:16" ht="15.75" customHeight="1" x14ac:dyDescent="0.3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</row>
    <row r="515" spans="1:16" ht="15.75" customHeight="1" x14ac:dyDescent="0.3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</row>
    <row r="516" spans="1:16" ht="15.75" customHeight="1" x14ac:dyDescent="0.3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</row>
    <row r="517" spans="1:16" ht="15.75" customHeight="1" x14ac:dyDescent="0.3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</row>
    <row r="518" spans="1:16" ht="15.75" customHeight="1" x14ac:dyDescent="0.3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</row>
    <row r="519" spans="1:16" ht="15.75" customHeight="1" x14ac:dyDescent="0.3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</row>
    <row r="520" spans="1:16" ht="15.75" customHeight="1" x14ac:dyDescent="0.3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</row>
    <row r="521" spans="1:16" ht="15.75" customHeight="1" x14ac:dyDescent="0.3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</row>
    <row r="522" spans="1:16" ht="15.75" customHeight="1" x14ac:dyDescent="0.3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</row>
    <row r="523" spans="1:16" ht="15.75" customHeight="1" x14ac:dyDescent="0.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</row>
    <row r="524" spans="1:16" ht="15.75" customHeight="1" x14ac:dyDescent="0.3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</row>
    <row r="525" spans="1:16" ht="15.75" customHeight="1" x14ac:dyDescent="0.3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</row>
    <row r="526" spans="1:16" ht="15.75" customHeight="1" x14ac:dyDescent="0.3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</row>
    <row r="527" spans="1:16" ht="15.75" customHeight="1" x14ac:dyDescent="0.3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</row>
    <row r="528" spans="1:16" ht="15.75" customHeight="1" x14ac:dyDescent="0.3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</row>
    <row r="529" spans="1:16" ht="15.75" customHeight="1" x14ac:dyDescent="0.3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</row>
    <row r="530" spans="1:16" ht="15.75" customHeight="1" x14ac:dyDescent="0.3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</row>
    <row r="531" spans="1:16" ht="15.75" customHeight="1" x14ac:dyDescent="0.3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</row>
    <row r="532" spans="1:16" ht="15.75" customHeight="1" x14ac:dyDescent="0.3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</row>
    <row r="533" spans="1:16" ht="15.75" customHeight="1" x14ac:dyDescent="0.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</row>
    <row r="534" spans="1:16" ht="15.75" customHeight="1" x14ac:dyDescent="0.3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</row>
    <row r="535" spans="1:16" ht="15.75" customHeight="1" x14ac:dyDescent="0.3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</row>
    <row r="536" spans="1:16" ht="15.75" customHeight="1" x14ac:dyDescent="0.3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</row>
    <row r="537" spans="1:16" ht="15.75" customHeight="1" x14ac:dyDescent="0.3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</row>
    <row r="538" spans="1:16" ht="15.75" customHeight="1" x14ac:dyDescent="0.3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</row>
    <row r="539" spans="1:16" ht="15.75" customHeight="1" x14ac:dyDescent="0.3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</row>
    <row r="540" spans="1:16" ht="15.75" customHeight="1" x14ac:dyDescent="0.3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</row>
    <row r="541" spans="1:16" ht="15.75" customHeight="1" x14ac:dyDescent="0.3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</row>
    <row r="542" spans="1:16" ht="15.75" customHeight="1" x14ac:dyDescent="0.3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</row>
    <row r="543" spans="1:16" ht="15.75" customHeight="1" x14ac:dyDescent="0.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</row>
    <row r="544" spans="1:16" ht="15.75" customHeight="1" x14ac:dyDescent="0.3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</row>
    <row r="545" spans="1:16" ht="15.75" customHeight="1" x14ac:dyDescent="0.3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</row>
    <row r="546" spans="1:16" ht="15.75" customHeight="1" x14ac:dyDescent="0.3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</row>
    <row r="547" spans="1:16" ht="15.75" customHeight="1" x14ac:dyDescent="0.3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</row>
    <row r="548" spans="1:16" ht="15.75" customHeight="1" x14ac:dyDescent="0.3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</row>
    <row r="549" spans="1:16" ht="15.75" customHeight="1" x14ac:dyDescent="0.3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</row>
    <row r="550" spans="1:16" ht="15.75" customHeight="1" x14ac:dyDescent="0.3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</row>
    <row r="551" spans="1:16" ht="15.75" customHeight="1" x14ac:dyDescent="0.3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</row>
    <row r="552" spans="1:16" ht="15.75" customHeight="1" x14ac:dyDescent="0.3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</row>
    <row r="553" spans="1:16" ht="15.75" customHeight="1" x14ac:dyDescent="0.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</row>
    <row r="554" spans="1:16" ht="15.75" customHeight="1" x14ac:dyDescent="0.3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</row>
    <row r="555" spans="1:16" ht="15.75" customHeight="1" x14ac:dyDescent="0.3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</row>
    <row r="556" spans="1:16" ht="15.75" customHeight="1" x14ac:dyDescent="0.3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</row>
    <row r="557" spans="1:16" ht="15.75" customHeight="1" x14ac:dyDescent="0.3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</row>
    <row r="558" spans="1:16" ht="15.75" customHeight="1" x14ac:dyDescent="0.3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</row>
    <row r="559" spans="1:16" ht="15.75" customHeight="1" x14ac:dyDescent="0.3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</row>
    <row r="560" spans="1:16" ht="15.75" customHeight="1" x14ac:dyDescent="0.3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</row>
    <row r="561" spans="1:16" ht="15.75" customHeight="1" x14ac:dyDescent="0.3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</row>
    <row r="562" spans="1:16" ht="15.75" customHeight="1" x14ac:dyDescent="0.3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</row>
    <row r="563" spans="1:16" ht="15.75" customHeight="1" x14ac:dyDescent="0.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</row>
    <row r="564" spans="1:16" ht="15.75" customHeight="1" x14ac:dyDescent="0.3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</row>
    <row r="565" spans="1:16" ht="15.75" customHeight="1" x14ac:dyDescent="0.3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</row>
    <row r="566" spans="1:16" ht="15.75" customHeight="1" x14ac:dyDescent="0.3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</row>
    <row r="567" spans="1:16" ht="15.75" customHeight="1" x14ac:dyDescent="0.3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</row>
    <row r="568" spans="1:16" ht="15.75" customHeight="1" x14ac:dyDescent="0.3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</row>
    <row r="569" spans="1:16" ht="15.75" customHeight="1" x14ac:dyDescent="0.3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</row>
    <row r="570" spans="1:16" ht="15.75" customHeight="1" x14ac:dyDescent="0.3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</row>
    <row r="571" spans="1:16" ht="15.75" customHeight="1" x14ac:dyDescent="0.3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</row>
    <row r="572" spans="1:16" ht="15.75" customHeight="1" x14ac:dyDescent="0.3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</row>
    <row r="573" spans="1:16" ht="15.75" customHeight="1" x14ac:dyDescent="0.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</row>
    <row r="574" spans="1:16" ht="15.75" customHeight="1" x14ac:dyDescent="0.3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</row>
    <row r="575" spans="1:16" ht="15.75" customHeight="1" x14ac:dyDescent="0.3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</row>
    <row r="576" spans="1:16" ht="15.75" customHeight="1" x14ac:dyDescent="0.3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</row>
    <row r="577" spans="1:16" ht="15.75" customHeight="1" x14ac:dyDescent="0.3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</row>
    <row r="578" spans="1:16" ht="15.75" customHeight="1" x14ac:dyDescent="0.3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</row>
    <row r="579" spans="1:16" ht="15.75" customHeight="1" x14ac:dyDescent="0.3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</row>
    <row r="580" spans="1:16" ht="15.75" customHeight="1" x14ac:dyDescent="0.3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</row>
    <row r="581" spans="1:16" ht="15.75" customHeight="1" x14ac:dyDescent="0.3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</row>
    <row r="582" spans="1:16" ht="15.75" customHeight="1" x14ac:dyDescent="0.3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</row>
    <row r="583" spans="1:16" ht="15.75" customHeight="1" x14ac:dyDescent="0.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</row>
    <row r="584" spans="1:16" ht="15.75" customHeight="1" x14ac:dyDescent="0.3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</row>
    <row r="585" spans="1:16" ht="15.75" customHeight="1" x14ac:dyDescent="0.3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</row>
    <row r="586" spans="1:16" ht="15.75" customHeight="1" x14ac:dyDescent="0.3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</row>
    <row r="587" spans="1:16" ht="15.75" customHeight="1" x14ac:dyDescent="0.3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</row>
    <row r="588" spans="1:16" ht="15.75" customHeight="1" x14ac:dyDescent="0.3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</row>
    <row r="589" spans="1:16" ht="15.75" customHeight="1" x14ac:dyDescent="0.3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</row>
    <row r="590" spans="1:16" ht="15.75" customHeight="1" x14ac:dyDescent="0.3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</row>
    <row r="591" spans="1:16" ht="15.75" customHeight="1" x14ac:dyDescent="0.3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</row>
    <row r="592" spans="1:16" ht="15.75" customHeight="1" x14ac:dyDescent="0.3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</row>
    <row r="593" spans="1:16" ht="15.75" customHeight="1" x14ac:dyDescent="0.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</row>
    <row r="594" spans="1:16" ht="15.75" customHeight="1" x14ac:dyDescent="0.3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</row>
    <row r="595" spans="1:16" ht="15.75" customHeight="1" x14ac:dyDescent="0.3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</row>
    <row r="596" spans="1:16" ht="15.75" customHeight="1" x14ac:dyDescent="0.3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</row>
    <row r="597" spans="1:16" ht="15.75" customHeight="1" x14ac:dyDescent="0.3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</row>
    <row r="598" spans="1:16" ht="15.75" customHeight="1" x14ac:dyDescent="0.3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</row>
    <row r="599" spans="1:16" ht="15.75" customHeight="1" x14ac:dyDescent="0.3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</row>
    <row r="600" spans="1:16" ht="15.75" customHeight="1" x14ac:dyDescent="0.3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</row>
    <row r="601" spans="1:16" ht="15.75" customHeight="1" x14ac:dyDescent="0.3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</row>
    <row r="602" spans="1:16" ht="15.75" customHeight="1" x14ac:dyDescent="0.3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</row>
    <row r="603" spans="1:16" ht="15.75" customHeight="1" x14ac:dyDescent="0.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</row>
    <row r="604" spans="1:16" ht="15.75" customHeight="1" x14ac:dyDescent="0.3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</row>
    <row r="605" spans="1:16" ht="15.75" customHeight="1" x14ac:dyDescent="0.3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</row>
    <row r="606" spans="1:16" ht="15.75" customHeight="1" x14ac:dyDescent="0.3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</row>
    <row r="607" spans="1:16" ht="15.75" customHeight="1" x14ac:dyDescent="0.3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</row>
    <row r="608" spans="1:16" ht="15.75" customHeight="1" x14ac:dyDescent="0.3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</row>
    <row r="609" spans="1:16" ht="15.75" customHeight="1" x14ac:dyDescent="0.3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</row>
    <row r="610" spans="1:16" ht="15.75" customHeight="1" x14ac:dyDescent="0.3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</row>
    <row r="611" spans="1:16" ht="15.75" customHeight="1" x14ac:dyDescent="0.3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</row>
    <row r="612" spans="1:16" ht="15.75" customHeight="1" x14ac:dyDescent="0.3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</row>
    <row r="613" spans="1:16" ht="15.75" customHeight="1" x14ac:dyDescent="0.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</row>
    <row r="614" spans="1:16" ht="15.75" customHeight="1" x14ac:dyDescent="0.3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</row>
    <row r="615" spans="1:16" ht="15.75" customHeight="1" x14ac:dyDescent="0.3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</row>
    <row r="616" spans="1:16" ht="15.75" customHeight="1" x14ac:dyDescent="0.3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</row>
    <row r="617" spans="1:16" ht="15.75" customHeight="1" x14ac:dyDescent="0.3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</row>
    <row r="618" spans="1:16" ht="15.75" customHeight="1" x14ac:dyDescent="0.3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</row>
    <row r="619" spans="1:16" ht="15.75" customHeight="1" x14ac:dyDescent="0.3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</row>
    <row r="620" spans="1:16" ht="15.75" customHeight="1" x14ac:dyDescent="0.3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</row>
    <row r="621" spans="1:16" ht="15.75" customHeight="1" x14ac:dyDescent="0.3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</row>
    <row r="622" spans="1:16" ht="15.75" customHeight="1" x14ac:dyDescent="0.3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</row>
    <row r="623" spans="1:16" ht="15.75" customHeight="1" x14ac:dyDescent="0.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</row>
    <row r="624" spans="1:16" ht="15.75" customHeight="1" x14ac:dyDescent="0.3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</row>
    <row r="625" spans="1:16" ht="15.75" customHeight="1" x14ac:dyDescent="0.3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</row>
    <row r="626" spans="1:16" ht="15.75" customHeight="1" x14ac:dyDescent="0.3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</row>
    <row r="627" spans="1:16" ht="15.75" customHeight="1" x14ac:dyDescent="0.3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</row>
    <row r="628" spans="1:16" ht="15.75" customHeight="1" x14ac:dyDescent="0.3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</row>
    <row r="629" spans="1:16" ht="15.75" customHeight="1" x14ac:dyDescent="0.3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</row>
    <row r="630" spans="1:16" ht="15.75" customHeight="1" x14ac:dyDescent="0.3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</row>
    <row r="631" spans="1:16" ht="15.75" customHeight="1" x14ac:dyDescent="0.3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</row>
    <row r="632" spans="1:16" ht="15.75" customHeight="1" x14ac:dyDescent="0.3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</row>
    <row r="633" spans="1:16" ht="15.75" customHeight="1" x14ac:dyDescent="0.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</row>
    <row r="634" spans="1:16" ht="15.75" customHeight="1" x14ac:dyDescent="0.3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</row>
    <row r="635" spans="1:16" ht="15.75" customHeight="1" x14ac:dyDescent="0.3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</row>
    <row r="636" spans="1:16" ht="15.75" customHeight="1" x14ac:dyDescent="0.3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</row>
    <row r="637" spans="1:16" ht="15.75" customHeight="1" x14ac:dyDescent="0.3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</row>
    <row r="638" spans="1:16" ht="15.75" customHeight="1" x14ac:dyDescent="0.3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</row>
    <row r="639" spans="1:16" ht="15.75" customHeight="1" x14ac:dyDescent="0.3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</row>
    <row r="640" spans="1:16" ht="15.75" customHeight="1" x14ac:dyDescent="0.3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</row>
    <row r="641" spans="1:16" ht="15.75" customHeight="1" x14ac:dyDescent="0.3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</row>
    <row r="642" spans="1:16" ht="15.75" customHeight="1" x14ac:dyDescent="0.3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</row>
    <row r="643" spans="1:16" ht="15.75" customHeight="1" x14ac:dyDescent="0.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</row>
    <row r="644" spans="1:16" ht="15.75" customHeight="1" x14ac:dyDescent="0.3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</row>
    <row r="645" spans="1:16" ht="15.75" customHeight="1" x14ac:dyDescent="0.3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</row>
    <row r="646" spans="1:16" ht="15.75" customHeight="1" x14ac:dyDescent="0.3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</row>
    <row r="647" spans="1:16" ht="15.75" customHeight="1" x14ac:dyDescent="0.3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</row>
    <row r="648" spans="1:16" ht="15.75" customHeight="1" x14ac:dyDescent="0.3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</row>
    <row r="649" spans="1:16" ht="15.75" customHeight="1" x14ac:dyDescent="0.3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</row>
    <row r="650" spans="1:16" ht="15.75" customHeight="1" x14ac:dyDescent="0.3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</row>
    <row r="651" spans="1:16" ht="15.75" customHeight="1" x14ac:dyDescent="0.3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</row>
    <row r="652" spans="1:16" ht="15.75" customHeight="1" x14ac:dyDescent="0.3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</row>
    <row r="653" spans="1:16" ht="15.75" customHeight="1" x14ac:dyDescent="0.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</row>
    <row r="654" spans="1:16" ht="15.75" customHeight="1" x14ac:dyDescent="0.3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</row>
    <row r="655" spans="1:16" ht="15.75" customHeight="1" x14ac:dyDescent="0.3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</row>
    <row r="656" spans="1:16" ht="15.75" customHeight="1" x14ac:dyDescent="0.3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</row>
    <row r="657" spans="1:16" ht="15.75" customHeight="1" x14ac:dyDescent="0.3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</row>
    <row r="658" spans="1:16" ht="15.75" customHeight="1" x14ac:dyDescent="0.3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</row>
    <row r="659" spans="1:16" ht="15.75" customHeight="1" x14ac:dyDescent="0.3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</row>
    <row r="660" spans="1:16" ht="15.75" customHeight="1" x14ac:dyDescent="0.3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</row>
    <row r="661" spans="1:16" ht="15.75" customHeight="1" x14ac:dyDescent="0.3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</row>
    <row r="662" spans="1:16" ht="15.75" customHeight="1" x14ac:dyDescent="0.3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</row>
    <row r="663" spans="1:16" ht="15.75" customHeight="1" x14ac:dyDescent="0.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</row>
    <row r="664" spans="1:16" ht="15.75" customHeight="1" x14ac:dyDescent="0.3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</row>
    <row r="665" spans="1:16" ht="15.75" customHeight="1" x14ac:dyDescent="0.3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</row>
    <row r="666" spans="1:16" ht="15.75" customHeight="1" x14ac:dyDescent="0.3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</row>
    <row r="667" spans="1:16" ht="15.75" customHeight="1" x14ac:dyDescent="0.3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</row>
    <row r="668" spans="1:16" ht="15.75" customHeight="1" x14ac:dyDescent="0.3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</row>
    <row r="669" spans="1:16" ht="15.75" customHeight="1" x14ac:dyDescent="0.3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</row>
    <row r="670" spans="1:16" ht="15.75" customHeight="1" x14ac:dyDescent="0.3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</row>
    <row r="671" spans="1:16" ht="15.75" customHeight="1" x14ac:dyDescent="0.3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</row>
    <row r="672" spans="1:16" ht="15.75" customHeight="1" x14ac:dyDescent="0.3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</row>
    <row r="673" spans="1:16" ht="15.75" customHeight="1" x14ac:dyDescent="0.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</row>
    <row r="674" spans="1:16" ht="15.75" customHeight="1" x14ac:dyDescent="0.3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</row>
    <row r="675" spans="1:16" ht="15.75" customHeight="1" x14ac:dyDescent="0.3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</row>
    <row r="676" spans="1:16" ht="15.75" customHeight="1" x14ac:dyDescent="0.3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</row>
    <row r="677" spans="1:16" ht="15.75" customHeight="1" x14ac:dyDescent="0.3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</row>
    <row r="678" spans="1:16" ht="15.75" customHeight="1" x14ac:dyDescent="0.3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</row>
    <row r="679" spans="1:16" ht="15.75" customHeight="1" x14ac:dyDescent="0.3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</row>
    <row r="680" spans="1:16" ht="15.75" customHeight="1" x14ac:dyDescent="0.3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</row>
    <row r="681" spans="1:16" ht="15.75" customHeight="1" x14ac:dyDescent="0.3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</row>
    <row r="682" spans="1:16" ht="15.75" customHeight="1" x14ac:dyDescent="0.3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</row>
    <row r="683" spans="1:16" ht="15.75" customHeight="1" x14ac:dyDescent="0.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</row>
    <row r="684" spans="1:16" ht="15.75" customHeight="1" x14ac:dyDescent="0.3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</row>
    <row r="685" spans="1:16" ht="15.75" customHeight="1" x14ac:dyDescent="0.3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</row>
    <row r="686" spans="1:16" ht="15.75" customHeight="1" x14ac:dyDescent="0.3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</row>
    <row r="687" spans="1:16" ht="15.75" customHeight="1" x14ac:dyDescent="0.3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</row>
    <row r="688" spans="1:16" ht="15.75" customHeight="1" x14ac:dyDescent="0.3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</row>
    <row r="689" spans="1:16" ht="15.75" customHeight="1" x14ac:dyDescent="0.3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</row>
    <row r="690" spans="1:16" ht="15.75" customHeight="1" x14ac:dyDescent="0.3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</row>
    <row r="691" spans="1:16" ht="15.75" customHeight="1" x14ac:dyDescent="0.3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</row>
    <row r="692" spans="1:16" ht="15.75" customHeight="1" x14ac:dyDescent="0.3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</row>
    <row r="693" spans="1:16" ht="15.75" customHeight="1" x14ac:dyDescent="0.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</row>
    <row r="694" spans="1:16" ht="15.75" customHeight="1" x14ac:dyDescent="0.3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</row>
    <row r="695" spans="1:16" ht="15.75" customHeight="1" x14ac:dyDescent="0.3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</row>
    <row r="696" spans="1:16" ht="15.75" customHeight="1" x14ac:dyDescent="0.3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</row>
    <row r="697" spans="1:16" ht="15.75" customHeight="1" x14ac:dyDescent="0.3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</row>
    <row r="698" spans="1:16" ht="15.75" customHeight="1" x14ac:dyDescent="0.3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</row>
    <row r="699" spans="1:16" ht="15.75" customHeight="1" x14ac:dyDescent="0.3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</row>
    <row r="700" spans="1:16" ht="15.75" customHeight="1" x14ac:dyDescent="0.3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</row>
    <row r="701" spans="1:16" ht="15.75" customHeight="1" x14ac:dyDescent="0.3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</row>
    <row r="702" spans="1:16" ht="15.75" customHeight="1" x14ac:dyDescent="0.3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</row>
    <row r="703" spans="1:16" ht="15.75" customHeight="1" x14ac:dyDescent="0.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</row>
    <row r="704" spans="1:16" ht="15.75" customHeight="1" x14ac:dyDescent="0.3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</row>
    <row r="705" spans="1:16" ht="15.75" customHeight="1" x14ac:dyDescent="0.3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</row>
    <row r="706" spans="1:16" ht="15.75" customHeight="1" x14ac:dyDescent="0.3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</row>
    <row r="707" spans="1:16" ht="15.75" customHeight="1" x14ac:dyDescent="0.3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</row>
    <row r="708" spans="1:16" ht="15.75" customHeight="1" x14ac:dyDescent="0.3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</row>
    <row r="709" spans="1:16" ht="15.75" customHeight="1" x14ac:dyDescent="0.3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</row>
    <row r="710" spans="1:16" ht="15.75" customHeight="1" x14ac:dyDescent="0.3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</row>
    <row r="711" spans="1:16" ht="15.75" customHeight="1" x14ac:dyDescent="0.3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</row>
    <row r="712" spans="1:16" ht="15.75" customHeight="1" x14ac:dyDescent="0.3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</row>
    <row r="713" spans="1:16" ht="15.75" customHeight="1" x14ac:dyDescent="0.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</row>
    <row r="714" spans="1:16" ht="15.75" customHeight="1" x14ac:dyDescent="0.3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</row>
    <row r="715" spans="1:16" ht="15.75" customHeight="1" x14ac:dyDescent="0.3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</row>
    <row r="716" spans="1:16" ht="15.75" customHeight="1" x14ac:dyDescent="0.3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</row>
    <row r="717" spans="1:16" ht="15.75" customHeight="1" x14ac:dyDescent="0.3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</row>
    <row r="718" spans="1:16" ht="15.75" customHeight="1" x14ac:dyDescent="0.3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</row>
    <row r="719" spans="1:16" ht="15.75" customHeight="1" x14ac:dyDescent="0.3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</row>
    <row r="720" spans="1:16" ht="15.75" customHeight="1" x14ac:dyDescent="0.3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</row>
    <row r="721" spans="1:16" ht="15.75" customHeight="1" x14ac:dyDescent="0.3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</row>
    <row r="722" spans="1:16" ht="15.75" customHeight="1" x14ac:dyDescent="0.3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</row>
    <row r="723" spans="1:16" ht="15.75" customHeight="1" x14ac:dyDescent="0.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</row>
    <row r="724" spans="1:16" ht="15.75" customHeight="1" x14ac:dyDescent="0.3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</row>
    <row r="725" spans="1:16" ht="15.75" customHeight="1" x14ac:dyDescent="0.3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</row>
    <row r="726" spans="1:16" ht="15.75" customHeight="1" x14ac:dyDescent="0.3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</row>
    <row r="727" spans="1:16" ht="15.75" customHeight="1" x14ac:dyDescent="0.3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</row>
    <row r="728" spans="1:16" ht="15.75" customHeight="1" x14ac:dyDescent="0.3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</row>
    <row r="729" spans="1:16" ht="15.75" customHeight="1" x14ac:dyDescent="0.3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</row>
    <row r="730" spans="1:16" ht="15.75" customHeight="1" x14ac:dyDescent="0.3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</row>
    <row r="731" spans="1:16" ht="15.75" customHeight="1" x14ac:dyDescent="0.3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</row>
    <row r="732" spans="1:16" ht="15.75" customHeight="1" x14ac:dyDescent="0.3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</row>
    <row r="733" spans="1:16" ht="15.75" customHeight="1" x14ac:dyDescent="0.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</row>
    <row r="734" spans="1:16" ht="15.75" customHeight="1" x14ac:dyDescent="0.3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</row>
    <row r="735" spans="1:16" ht="15.75" customHeight="1" x14ac:dyDescent="0.3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</row>
    <row r="736" spans="1:16" ht="15.75" customHeight="1" x14ac:dyDescent="0.3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</row>
    <row r="737" spans="1:16" ht="15.75" customHeight="1" x14ac:dyDescent="0.3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</row>
    <row r="738" spans="1:16" ht="15.75" customHeight="1" x14ac:dyDescent="0.3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</row>
    <row r="739" spans="1:16" ht="15.75" customHeight="1" x14ac:dyDescent="0.3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</row>
    <row r="740" spans="1:16" ht="15.75" customHeight="1" x14ac:dyDescent="0.3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</row>
    <row r="741" spans="1:16" ht="15.75" customHeight="1" x14ac:dyDescent="0.3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</row>
    <row r="742" spans="1:16" ht="15.75" customHeight="1" x14ac:dyDescent="0.3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</row>
    <row r="743" spans="1:16" ht="15.75" customHeight="1" x14ac:dyDescent="0.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</row>
    <row r="744" spans="1:16" ht="15.75" customHeight="1" x14ac:dyDescent="0.3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</row>
    <row r="745" spans="1:16" ht="15.75" customHeight="1" x14ac:dyDescent="0.3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</row>
    <row r="746" spans="1:16" ht="15.75" customHeight="1" x14ac:dyDescent="0.3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</row>
    <row r="747" spans="1:16" ht="15.75" customHeight="1" x14ac:dyDescent="0.3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</row>
    <row r="748" spans="1:16" ht="15.75" customHeight="1" x14ac:dyDescent="0.3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</row>
    <row r="749" spans="1:16" ht="15.75" customHeight="1" x14ac:dyDescent="0.3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</row>
    <row r="750" spans="1:16" ht="15.75" customHeight="1" x14ac:dyDescent="0.3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</row>
    <row r="751" spans="1:16" ht="15.75" customHeight="1" x14ac:dyDescent="0.3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</row>
    <row r="752" spans="1:16" ht="15.75" customHeight="1" x14ac:dyDescent="0.3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</row>
    <row r="753" spans="1:16" ht="15.75" customHeight="1" x14ac:dyDescent="0.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</row>
    <row r="754" spans="1:16" ht="15.75" customHeight="1" x14ac:dyDescent="0.3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</row>
    <row r="755" spans="1:16" ht="15.75" customHeight="1" x14ac:dyDescent="0.3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</row>
    <row r="756" spans="1:16" ht="15.75" customHeight="1" x14ac:dyDescent="0.3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</row>
    <row r="757" spans="1:16" ht="15.75" customHeight="1" x14ac:dyDescent="0.3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</row>
    <row r="758" spans="1:16" ht="15.75" customHeight="1" x14ac:dyDescent="0.3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</row>
    <row r="759" spans="1:16" ht="15.75" customHeight="1" x14ac:dyDescent="0.3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</row>
    <row r="760" spans="1:16" ht="15.75" customHeight="1" x14ac:dyDescent="0.3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</row>
    <row r="761" spans="1:16" ht="15.75" customHeight="1" x14ac:dyDescent="0.3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</row>
    <row r="762" spans="1:16" ht="15.75" customHeight="1" x14ac:dyDescent="0.3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</row>
    <row r="763" spans="1:16" ht="15.75" customHeight="1" x14ac:dyDescent="0.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</row>
    <row r="764" spans="1:16" ht="15.75" customHeight="1" x14ac:dyDescent="0.3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</row>
    <row r="765" spans="1:16" ht="15.75" customHeight="1" x14ac:dyDescent="0.3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</row>
    <row r="766" spans="1:16" ht="15.75" customHeight="1" x14ac:dyDescent="0.3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</row>
    <row r="767" spans="1:16" ht="15.75" customHeight="1" x14ac:dyDescent="0.3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</row>
    <row r="768" spans="1:16" ht="15.75" customHeight="1" x14ac:dyDescent="0.3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</row>
    <row r="769" spans="1:16" ht="15.75" customHeight="1" x14ac:dyDescent="0.3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</row>
    <row r="770" spans="1:16" ht="15.75" customHeight="1" x14ac:dyDescent="0.3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</row>
    <row r="771" spans="1:16" ht="15.75" customHeight="1" x14ac:dyDescent="0.3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</row>
    <row r="772" spans="1:16" ht="15.75" customHeight="1" x14ac:dyDescent="0.3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</row>
    <row r="773" spans="1:16" ht="15.75" customHeight="1" x14ac:dyDescent="0.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</row>
    <row r="774" spans="1:16" ht="15.75" customHeight="1" x14ac:dyDescent="0.3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</row>
    <row r="775" spans="1:16" ht="15.75" customHeight="1" x14ac:dyDescent="0.3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</row>
    <row r="776" spans="1:16" ht="15.75" customHeight="1" x14ac:dyDescent="0.3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</row>
    <row r="777" spans="1:16" ht="15.75" customHeight="1" x14ac:dyDescent="0.3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</row>
    <row r="778" spans="1:16" ht="15.75" customHeight="1" x14ac:dyDescent="0.3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</row>
    <row r="779" spans="1:16" ht="15.75" customHeight="1" x14ac:dyDescent="0.3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</row>
    <row r="780" spans="1:16" ht="15.75" customHeight="1" x14ac:dyDescent="0.3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</row>
    <row r="781" spans="1:16" ht="15.75" customHeight="1" x14ac:dyDescent="0.3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</row>
    <row r="782" spans="1:16" ht="15.75" customHeight="1" x14ac:dyDescent="0.3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</row>
    <row r="783" spans="1:16" ht="15.75" customHeight="1" x14ac:dyDescent="0.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</row>
    <row r="784" spans="1:16" ht="15.75" customHeight="1" x14ac:dyDescent="0.3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</row>
    <row r="785" spans="1:16" ht="15.75" customHeight="1" x14ac:dyDescent="0.3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</row>
    <row r="786" spans="1:16" ht="15.75" customHeight="1" x14ac:dyDescent="0.3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</row>
    <row r="787" spans="1:16" ht="15.75" customHeight="1" x14ac:dyDescent="0.3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</row>
    <row r="788" spans="1:16" ht="15.75" customHeight="1" x14ac:dyDescent="0.3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</row>
    <row r="789" spans="1:16" ht="15.75" customHeight="1" x14ac:dyDescent="0.3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</row>
    <row r="790" spans="1:16" ht="15.75" customHeight="1" x14ac:dyDescent="0.3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</row>
    <row r="791" spans="1:16" ht="15.75" customHeight="1" x14ac:dyDescent="0.3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</row>
    <row r="792" spans="1:16" ht="15.75" customHeight="1" x14ac:dyDescent="0.3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</row>
    <row r="793" spans="1:16" ht="15.75" customHeight="1" x14ac:dyDescent="0.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</row>
    <row r="794" spans="1:16" ht="15.75" customHeight="1" x14ac:dyDescent="0.3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</row>
    <row r="795" spans="1:16" ht="15.75" customHeight="1" x14ac:dyDescent="0.3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</row>
    <row r="796" spans="1:16" ht="15.75" customHeight="1" x14ac:dyDescent="0.3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</row>
    <row r="797" spans="1:16" ht="15.75" customHeight="1" x14ac:dyDescent="0.3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</row>
    <row r="798" spans="1:16" ht="15.75" customHeight="1" x14ac:dyDescent="0.3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</row>
    <row r="799" spans="1:16" ht="15.75" customHeight="1" x14ac:dyDescent="0.3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</row>
    <row r="800" spans="1:16" ht="15.75" customHeight="1" x14ac:dyDescent="0.3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</row>
    <row r="801" spans="1:16" ht="15.75" customHeight="1" x14ac:dyDescent="0.3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</row>
    <row r="802" spans="1:16" ht="15.75" customHeight="1" x14ac:dyDescent="0.3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</row>
    <row r="803" spans="1:16" ht="15.75" customHeight="1" x14ac:dyDescent="0.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</row>
    <row r="804" spans="1:16" ht="15.75" customHeight="1" x14ac:dyDescent="0.3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</row>
    <row r="805" spans="1:16" ht="15.75" customHeight="1" x14ac:dyDescent="0.3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</row>
    <row r="806" spans="1:16" ht="15.75" customHeight="1" x14ac:dyDescent="0.3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</row>
    <row r="807" spans="1:16" ht="15.75" customHeight="1" x14ac:dyDescent="0.3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</row>
    <row r="808" spans="1:16" ht="15.75" customHeight="1" x14ac:dyDescent="0.3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</row>
    <row r="809" spans="1:16" ht="15.75" customHeight="1" x14ac:dyDescent="0.3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</row>
    <row r="810" spans="1:16" ht="15.75" customHeight="1" x14ac:dyDescent="0.3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</row>
    <row r="811" spans="1:16" ht="15.75" customHeight="1" x14ac:dyDescent="0.3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</row>
    <row r="812" spans="1:16" ht="15.75" customHeight="1" x14ac:dyDescent="0.3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</row>
    <row r="813" spans="1:16" ht="15.75" customHeight="1" x14ac:dyDescent="0.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</row>
    <row r="814" spans="1:16" ht="15.75" customHeight="1" x14ac:dyDescent="0.3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</row>
    <row r="815" spans="1:16" ht="15.75" customHeight="1" x14ac:dyDescent="0.3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</row>
    <row r="816" spans="1:16" ht="15.75" customHeight="1" x14ac:dyDescent="0.3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</row>
    <row r="817" spans="1:16" ht="15.75" customHeight="1" x14ac:dyDescent="0.3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</row>
    <row r="818" spans="1:16" ht="15.75" customHeight="1" x14ac:dyDescent="0.3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</row>
    <row r="819" spans="1:16" ht="15.75" customHeight="1" x14ac:dyDescent="0.3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</row>
    <row r="820" spans="1:16" ht="15.75" customHeight="1" x14ac:dyDescent="0.3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</row>
    <row r="821" spans="1:16" ht="15.75" customHeight="1" x14ac:dyDescent="0.3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</row>
    <row r="822" spans="1:16" ht="15.75" customHeight="1" x14ac:dyDescent="0.3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</row>
    <row r="823" spans="1:16" ht="15.75" customHeight="1" x14ac:dyDescent="0.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</row>
    <row r="824" spans="1:16" ht="15.75" customHeight="1" x14ac:dyDescent="0.3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</row>
    <row r="825" spans="1:16" ht="15.75" customHeight="1" x14ac:dyDescent="0.3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</row>
    <row r="826" spans="1:16" ht="15.75" customHeight="1" x14ac:dyDescent="0.3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</row>
    <row r="827" spans="1:16" ht="15.75" customHeight="1" x14ac:dyDescent="0.3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</row>
    <row r="828" spans="1:16" ht="15.75" customHeight="1" x14ac:dyDescent="0.3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</row>
    <row r="829" spans="1:16" ht="15.75" customHeight="1" x14ac:dyDescent="0.3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</row>
    <row r="830" spans="1:16" ht="15.75" customHeight="1" x14ac:dyDescent="0.3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</row>
    <row r="831" spans="1:16" ht="15.75" customHeight="1" x14ac:dyDescent="0.3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</row>
    <row r="832" spans="1:16" ht="15.75" customHeight="1" x14ac:dyDescent="0.3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</row>
    <row r="833" spans="1:16" ht="15.75" customHeight="1" x14ac:dyDescent="0.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</row>
    <row r="834" spans="1:16" ht="15.75" customHeight="1" x14ac:dyDescent="0.3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</row>
    <row r="835" spans="1:16" ht="15.75" customHeight="1" x14ac:dyDescent="0.3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</row>
    <row r="836" spans="1:16" ht="15.75" customHeight="1" x14ac:dyDescent="0.3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</row>
    <row r="837" spans="1:16" ht="15.75" customHeight="1" x14ac:dyDescent="0.3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</row>
    <row r="838" spans="1:16" ht="15.75" customHeight="1" x14ac:dyDescent="0.3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</row>
    <row r="839" spans="1:16" ht="15.75" customHeight="1" x14ac:dyDescent="0.3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</row>
    <row r="840" spans="1:16" ht="15.75" customHeight="1" x14ac:dyDescent="0.3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</row>
    <row r="841" spans="1:16" ht="15.75" customHeight="1" x14ac:dyDescent="0.3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</row>
    <row r="842" spans="1:16" ht="15.75" customHeight="1" x14ac:dyDescent="0.3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</row>
    <row r="843" spans="1:16" ht="15.75" customHeight="1" x14ac:dyDescent="0.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</row>
    <row r="844" spans="1:16" ht="15.75" customHeight="1" x14ac:dyDescent="0.3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</row>
    <row r="845" spans="1:16" ht="15.75" customHeight="1" x14ac:dyDescent="0.3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</row>
    <row r="846" spans="1:16" ht="15.75" customHeight="1" x14ac:dyDescent="0.3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</row>
    <row r="847" spans="1:16" ht="15.75" customHeight="1" x14ac:dyDescent="0.3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</row>
    <row r="848" spans="1:16" ht="15.75" customHeight="1" x14ac:dyDescent="0.3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</row>
    <row r="849" spans="1:16" ht="15.75" customHeight="1" x14ac:dyDescent="0.3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</row>
    <row r="850" spans="1:16" ht="15.75" customHeight="1" x14ac:dyDescent="0.3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</row>
    <row r="851" spans="1:16" ht="15.75" customHeight="1" x14ac:dyDescent="0.3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</row>
    <row r="852" spans="1:16" ht="15.75" customHeight="1" x14ac:dyDescent="0.3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</row>
    <row r="853" spans="1:16" ht="15.75" customHeight="1" x14ac:dyDescent="0.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</row>
    <row r="854" spans="1:16" ht="15.75" customHeight="1" x14ac:dyDescent="0.3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</row>
    <row r="855" spans="1:16" ht="15.75" customHeight="1" x14ac:dyDescent="0.3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</row>
    <row r="856" spans="1:16" ht="15.75" customHeight="1" x14ac:dyDescent="0.3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</row>
    <row r="857" spans="1:16" ht="15.75" customHeight="1" x14ac:dyDescent="0.3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</row>
    <row r="858" spans="1:16" ht="15.75" customHeight="1" x14ac:dyDescent="0.3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</row>
    <row r="859" spans="1:16" ht="15.75" customHeight="1" x14ac:dyDescent="0.3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</row>
    <row r="860" spans="1:16" ht="15.75" customHeight="1" x14ac:dyDescent="0.3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</row>
    <row r="861" spans="1:16" ht="15.75" customHeight="1" x14ac:dyDescent="0.3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</row>
    <row r="862" spans="1:16" ht="15.75" customHeight="1" x14ac:dyDescent="0.3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</row>
    <row r="863" spans="1:16" ht="15.75" customHeight="1" x14ac:dyDescent="0.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</row>
    <row r="864" spans="1:16" ht="15.75" customHeight="1" x14ac:dyDescent="0.3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</row>
    <row r="865" spans="1:16" ht="15.75" customHeight="1" x14ac:dyDescent="0.3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</row>
    <row r="866" spans="1:16" ht="15.75" customHeight="1" x14ac:dyDescent="0.3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</row>
    <row r="867" spans="1:16" ht="15.75" customHeight="1" x14ac:dyDescent="0.3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</row>
    <row r="868" spans="1:16" ht="15.75" customHeight="1" x14ac:dyDescent="0.3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</row>
    <row r="869" spans="1:16" ht="15.75" customHeight="1" x14ac:dyDescent="0.3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</row>
    <row r="870" spans="1:16" ht="15.75" customHeight="1" x14ac:dyDescent="0.3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</row>
    <row r="871" spans="1:16" ht="15.75" customHeight="1" x14ac:dyDescent="0.3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</row>
    <row r="872" spans="1:16" ht="15.75" customHeight="1" x14ac:dyDescent="0.3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</row>
    <row r="873" spans="1:16" ht="15.75" customHeight="1" x14ac:dyDescent="0.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</row>
    <row r="874" spans="1:16" ht="15.75" customHeight="1" x14ac:dyDescent="0.3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</row>
    <row r="875" spans="1:16" ht="15.75" customHeight="1" x14ac:dyDescent="0.3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</row>
    <row r="876" spans="1:16" ht="15.75" customHeight="1" x14ac:dyDescent="0.3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</row>
    <row r="877" spans="1:16" ht="15.75" customHeight="1" x14ac:dyDescent="0.3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</row>
    <row r="878" spans="1:16" ht="15.75" customHeight="1" x14ac:dyDescent="0.3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</row>
    <row r="879" spans="1:16" ht="15.75" customHeight="1" x14ac:dyDescent="0.3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</row>
    <row r="880" spans="1:16" ht="15.75" customHeight="1" x14ac:dyDescent="0.3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</row>
    <row r="881" spans="1:16" ht="15.75" customHeight="1" x14ac:dyDescent="0.3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</row>
    <row r="882" spans="1:16" ht="15.75" customHeight="1" x14ac:dyDescent="0.3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</row>
    <row r="883" spans="1:16" ht="15.75" customHeight="1" x14ac:dyDescent="0.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</row>
    <row r="884" spans="1:16" ht="15.75" customHeight="1" x14ac:dyDescent="0.3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</row>
    <row r="885" spans="1:16" ht="15.75" customHeight="1" x14ac:dyDescent="0.3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</row>
    <row r="886" spans="1:16" ht="15.75" customHeight="1" x14ac:dyDescent="0.3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</row>
    <row r="887" spans="1:16" ht="15.75" customHeight="1" x14ac:dyDescent="0.3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</row>
    <row r="888" spans="1:16" ht="15.75" customHeight="1" x14ac:dyDescent="0.3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</row>
    <row r="889" spans="1:16" ht="15.75" customHeight="1" x14ac:dyDescent="0.3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</row>
    <row r="890" spans="1:16" ht="15.75" customHeight="1" x14ac:dyDescent="0.3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</row>
    <row r="891" spans="1:16" ht="15.75" customHeight="1" x14ac:dyDescent="0.3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</row>
    <row r="892" spans="1:16" ht="15.75" customHeight="1" x14ac:dyDescent="0.3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</row>
    <row r="893" spans="1:16" ht="15.75" customHeight="1" x14ac:dyDescent="0.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</row>
    <row r="894" spans="1:16" ht="15.75" customHeight="1" x14ac:dyDescent="0.3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</row>
    <row r="895" spans="1:16" ht="15.75" customHeight="1" x14ac:dyDescent="0.3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</row>
    <row r="896" spans="1:16" ht="15.75" customHeight="1" x14ac:dyDescent="0.3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</row>
    <row r="897" spans="1:16" ht="15.75" customHeight="1" x14ac:dyDescent="0.3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</row>
    <row r="898" spans="1:16" ht="15.75" customHeight="1" x14ac:dyDescent="0.3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</row>
    <row r="899" spans="1:16" ht="15.75" customHeight="1" x14ac:dyDescent="0.3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</row>
    <row r="900" spans="1:16" ht="15.75" customHeight="1" x14ac:dyDescent="0.3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</row>
    <row r="901" spans="1:16" ht="15.75" customHeight="1" x14ac:dyDescent="0.3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</row>
    <row r="902" spans="1:16" ht="15.75" customHeight="1" x14ac:dyDescent="0.3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</row>
    <row r="903" spans="1:16" ht="15.75" customHeight="1" x14ac:dyDescent="0.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</row>
    <row r="904" spans="1:16" ht="15.75" customHeight="1" x14ac:dyDescent="0.3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</row>
    <row r="905" spans="1:16" ht="15.75" customHeight="1" x14ac:dyDescent="0.3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</row>
    <row r="906" spans="1:16" ht="15.75" customHeight="1" x14ac:dyDescent="0.3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</row>
    <row r="907" spans="1:16" ht="15.75" customHeight="1" x14ac:dyDescent="0.3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</row>
    <row r="908" spans="1:16" ht="15.75" customHeight="1" x14ac:dyDescent="0.3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</row>
    <row r="909" spans="1:16" ht="15.75" customHeight="1" x14ac:dyDescent="0.3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</row>
    <row r="910" spans="1:16" ht="15.75" customHeight="1" x14ac:dyDescent="0.3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</row>
    <row r="911" spans="1:16" ht="15.75" customHeight="1" x14ac:dyDescent="0.3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</row>
    <row r="912" spans="1:16" ht="15.75" customHeight="1" x14ac:dyDescent="0.3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</row>
    <row r="913" spans="1:16" ht="15.75" customHeight="1" x14ac:dyDescent="0.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</row>
    <row r="914" spans="1:16" ht="15.75" customHeight="1" x14ac:dyDescent="0.3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</row>
    <row r="915" spans="1:16" ht="15.75" customHeight="1" x14ac:dyDescent="0.3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</row>
    <row r="916" spans="1:16" ht="15.75" customHeight="1" x14ac:dyDescent="0.3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</row>
    <row r="917" spans="1:16" ht="15.75" customHeight="1" x14ac:dyDescent="0.3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</row>
    <row r="918" spans="1:16" ht="15.75" customHeight="1" x14ac:dyDescent="0.3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</row>
    <row r="919" spans="1:16" ht="15.75" customHeight="1" x14ac:dyDescent="0.3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</row>
    <row r="920" spans="1:16" ht="15.75" customHeight="1" x14ac:dyDescent="0.3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</row>
    <row r="921" spans="1:16" ht="15.75" customHeight="1" x14ac:dyDescent="0.3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</row>
    <row r="922" spans="1:16" ht="15.75" customHeight="1" x14ac:dyDescent="0.3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</row>
    <row r="923" spans="1:16" ht="15.75" customHeight="1" x14ac:dyDescent="0.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</row>
    <row r="924" spans="1:16" ht="15.75" customHeight="1" x14ac:dyDescent="0.3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</row>
    <row r="925" spans="1:16" ht="15.75" customHeight="1" x14ac:dyDescent="0.3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</row>
    <row r="926" spans="1:16" ht="15.75" customHeight="1" x14ac:dyDescent="0.3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</row>
    <row r="927" spans="1:16" ht="15.75" customHeight="1" x14ac:dyDescent="0.3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</row>
    <row r="928" spans="1:16" ht="15.75" customHeight="1" x14ac:dyDescent="0.3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</row>
    <row r="929" spans="1:16" ht="15.75" customHeight="1" x14ac:dyDescent="0.3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</row>
    <row r="930" spans="1:16" ht="15.75" customHeight="1" x14ac:dyDescent="0.3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</row>
    <row r="931" spans="1:16" ht="15.75" customHeight="1" x14ac:dyDescent="0.3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</row>
    <row r="932" spans="1:16" ht="15.75" customHeight="1" x14ac:dyDescent="0.3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</row>
    <row r="933" spans="1:16" ht="15.75" customHeight="1" x14ac:dyDescent="0.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</row>
    <row r="934" spans="1:16" ht="15.75" customHeight="1" x14ac:dyDescent="0.3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</row>
    <row r="935" spans="1:16" ht="15.75" customHeight="1" x14ac:dyDescent="0.3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</row>
    <row r="936" spans="1:16" ht="15.75" customHeight="1" x14ac:dyDescent="0.3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</row>
    <row r="937" spans="1:16" ht="15.75" customHeight="1" x14ac:dyDescent="0.3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</row>
    <row r="938" spans="1:16" ht="15.75" customHeight="1" x14ac:dyDescent="0.3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</row>
    <row r="939" spans="1:16" ht="15.75" customHeight="1" x14ac:dyDescent="0.3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</row>
    <row r="940" spans="1:16" ht="15.75" customHeight="1" x14ac:dyDescent="0.3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</row>
    <row r="941" spans="1:16" ht="15.75" customHeight="1" x14ac:dyDescent="0.3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</row>
    <row r="942" spans="1:16" ht="15.75" customHeight="1" x14ac:dyDescent="0.3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</row>
    <row r="943" spans="1:16" ht="15.75" customHeight="1" x14ac:dyDescent="0.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</row>
    <row r="944" spans="1:16" ht="15.75" customHeight="1" x14ac:dyDescent="0.3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</row>
    <row r="945" spans="1:16" ht="15.75" customHeight="1" x14ac:dyDescent="0.3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</row>
    <row r="946" spans="1:16" ht="15.75" customHeight="1" x14ac:dyDescent="0.3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</row>
    <row r="947" spans="1:16" ht="15.75" customHeight="1" x14ac:dyDescent="0.3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</row>
    <row r="948" spans="1:16" ht="15.75" customHeight="1" x14ac:dyDescent="0.3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</row>
    <row r="949" spans="1:16" ht="15.75" customHeight="1" x14ac:dyDescent="0.3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</row>
    <row r="950" spans="1:16" ht="15.75" customHeight="1" x14ac:dyDescent="0.3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</row>
    <row r="951" spans="1:16" ht="15.75" customHeight="1" x14ac:dyDescent="0.3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</row>
    <row r="952" spans="1:16" ht="15.75" customHeight="1" x14ac:dyDescent="0.3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</row>
    <row r="953" spans="1:16" ht="15.75" customHeight="1" x14ac:dyDescent="0.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</row>
    <row r="954" spans="1:16" ht="15.75" customHeight="1" x14ac:dyDescent="0.3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</row>
    <row r="955" spans="1:16" ht="15.75" customHeight="1" x14ac:dyDescent="0.3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</row>
    <row r="956" spans="1:16" ht="15.75" customHeight="1" x14ac:dyDescent="0.3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</row>
    <row r="957" spans="1:16" ht="15.75" customHeight="1" x14ac:dyDescent="0.3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</row>
    <row r="958" spans="1:16" ht="15.75" customHeight="1" x14ac:dyDescent="0.3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</row>
    <row r="959" spans="1:16" ht="15.75" customHeight="1" x14ac:dyDescent="0.3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</row>
    <row r="960" spans="1:16" ht="15.75" customHeight="1" x14ac:dyDescent="0.3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</row>
    <row r="961" spans="1:16" ht="15.75" customHeight="1" x14ac:dyDescent="0.3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</row>
    <row r="962" spans="1:16" ht="15.75" customHeight="1" x14ac:dyDescent="0.3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</row>
    <row r="963" spans="1:16" ht="15.75" customHeight="1" x14ac:dyDescent="0.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</row>
    <row r="964" spans="1:16" ht="15.75" customHeight="1" x14ac:dyDescent="0.3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</row>
    <row r="965" spans="1:16" ht="15.75" customHeight="1" x14ac:dyDescent="0.3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</row>
    <row r="966" spans="1:16" ht="15.75" customHeight="1" x14ac:dyDescent="0.3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</row>
    <row r="967" spans="1:16" ht="15.75" customHeight="1" x14ac:dyDescent="0.3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</row>
    <row r="968" spans="1:16" ht="15.75" customHeight="1" x14ac:dyDescent="0.3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</row>
    <row r="969" spans="1:16" ht="15.75" customHeight="1" x14ac:dyDescent="0.3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</row>
    <row r="970" spans="1:16" ht="15.75" customHeight="1" x14ac:dyDescent="0.3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</row>
    <row r="971" spans="1:16" ht="15.75" customHeight="1" x14ac:dyDescent="0.3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</row>
    <row r="972" spans="1:16" ht="15.75" customHeight="1" x14ac:dyDescent="0.3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</row>
    <row r="973" spans="1:16" ht="15.75" customHeight="1" x14ac:dyDescent="0.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</row>
    <row r="974" spans="1:16" ht="15.75" customHeight="1" x14ac:dyDescent="0.3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</row>
    <row r="975" spans="1:16" ht="15.75" customHeight="1" x14ac:dyDescent="0.3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</row>
    <row r="976" spans="1:16" ht="15.75" customHeight="1" x14ac:dyDescent="0.3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</row>
    <row r="977" spans="1:16" ht="15.75" customHeight="1" x14ac:dyDescent="0.3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</row>
    <row r="978" spans="1:16" ht="15.75" customHeight="1" x14ac:dyDescent="0.3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</row>
    <row r="979" spans="1:16" ht="15.75" customHeight="1" x14ac:dyDescent="0.3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</row>
    <row r="980" spans="1:16" ht="15.75" customHeight="1" x14ac:dyDescent="0.3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</row>
    <row r="981" spans="1:16" ht="15.75" customHeight="1" x14ac:dyDescent="0.3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</row>
    <row r="982" spans="1:16" ht="15.75" customHeight="1" x14ac:dyDescent="0.3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</row>
    <row r="983" spans="1:16" ht="15.75" customHeight="1" x14ac:dyDescent="0.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</row>
    <row r="984" spans="1:16" ht="15.75" customHeight="1" x14ac:dyDescent="0.3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</row>
    <row r="985" spans="1:16" ht="15.75" customHeight="1" x14ac:dyDescent="0.3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</row>
    <row r="986" spans="1:16" ht="15.75" customHeight="1" x14ac:dyDescent="0.3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</row>
    <row r="987" spans="1:16" ht="15.75" customHeight="1" x14ac:dyDescent="0.3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</row>
    <row r="988" spans="1:16" ht="15.75" customHeight="1" x14ac:dyDescent="0.3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</row>
    <row r="989" spans="1:16" ht="15.75" customHeight="1" x14ac:dyDescent="0.3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</row>
    <row r="990" spans="1:16" ht="15.75" customHeight="1" x14ac:dyDescent="0.3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</row>
    <row r="991" spans="1:16" ht="15.75" customHeight="1" x14ac:dyDescent="0.3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</row>
    <row r="992" spans="1:16" ht="15.75" customHeight="1" x14ac:dyDescent="0.3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</row>
    <row r="993" spans="1:16" ht="15.75" customHeight="1" x14ac:dyDescent="0.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</row>
    <row r="994" spans="1:16" ht="15.75" customHeight="1" x14ac:dyDescent="0.3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</row>
    <row r="995" spans="1:16" ht="15.75" customHeight="1" x14ac:dyDescent="0.3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</row>
    <row r="996" spans="1:16" ht="15.75" customHeight="1" x14ac:dyDescent="0.3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</row>
    <row r="997" spans="1:16" ht="15.75" customHeight="1" x14ac:dyDescent="0.3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</row>
    <row r="998" spans="1:16" ht="15.75" customHeight="1" x14ac:dyDescent="0.3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</row>
    <row r="999" spans="1:16" ht="15.75" customHeight="1" x14ac:dyDescent="0.3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</row>
    <row r="1000" spans="1:16" ht="15.75" customHeight="1" x14ac:dyDescent="0.3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</row>
  </sheetData>
  <mergeCells count="4">
    <mergeCell ref="B2:E2"/>
    <mergeCell ref="I2:P2"/>
    <mergeCell ref="B10:E10"/>
    <mergeCell ref="I11:P11"/>
  </mergeCells>
  <dataValidations count="1">
    <dataValidation type="list" allowBlank="1" showErrorMessage="1" sqref="J20" xr:uid="{00000000-0002-0000-0700-000000000000}">
      <formula1>"0.05,0.07,0.09"</formula1>
      <formula2>0</formula2>
    </dataValidation>
  </dataValidations>
  <pageMargins left="0.51180555555555596" right="0.51180555555555596" top="0.78749999999999998" bottom="0.78749999999999998" header="0.511811023622047" footer="0.511811023622047"/>
  <pageSetup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zoomScaleNormal="100" workbookViewId="0"/>
  </sheetViews>
  <sheetFormatPr defaultColWidth="14.44140625" defaultRowHeight="14.4" x14ac:dyDescent="0.3"/>
  <cols>
    <col min="1" max="1" width="26.88671875" customWidth="1"/>
    <col min="2" max="2" width="19.5546875" customWidth="1"/>
    <col min="3" max="3" width="5" customWidth="1"/>
    <col min="4" max="4" width="10.88671875" customWidth="1"/>
    <col min="5" max="5" width="10.5546875" customWidth="1"/>
    <col min="6" max="6" width="7" customWidth="1"/>
    <col min="7" max="26" width="8.5546875" customWidth="1"/>
  </cols>
  <sheetData>
    <row r="1" spans="1:7" ht="14.25" customHeight="1" x14ac:dyDescent="0.3">
      <c r="A1" s="140"/>
      <c r="B1" s="140"/>
    </row>
    <row r="3" spans="1:7" ht="14.25" customHeight="1" x14ac:dyDescent="0.3">
      <c r="A3" s="141"/>
      <c r="B3" s="141"/>
      <c r="C3" s="142"/>
      <c r="D3" s="142"/>
      <c r="E3" s="142"/>
      <c r="F3" s="142"/>
      <c r="G3" s="143"/>
    </row>
    <row r="4" spans="1:7" ht="14.25" customHeight="1" x14ac:dyDescent="0.3">
      <c r="A4" s="141"/>
      <c r="B4" s="141">
        <v>2019</v>
      </c>
      <c r="C4" s="144">
        <v>2020</v>
      </c>
      <c r="D4" s="144">
        <v>2022</v>
      </c>
      <c r="E4" s="144">
        <v>2023</v>
      </c>
      <c r="F4" s="144" t="s">
        <v>954</v>
      </c>
      <c r="G4" s="145" t="s">
        <v>1124</v>
      </c>
    </row>
    <row r="5" spans="1:7" ht="14.25" customHeight="1" x14ac:dyDescent="0.3">
      <c r="A5" s="141">
        <v>22</v>
      </c>
      <c r="B5" s="141"/>
      <c r="C5" s="142"/>
      <c r="D5" s="142"/>
      <c r="E5" s="142"/>
      <c r="F5" s="142"/>
      <c r="G5" s="143"/>
    </row>
    <row r="6" spans="1:7" ht="14.25" customHeight="1" x14ac:dyDescent="0.3">
      <c r="A6" s="146">
        <v>24</v>
      </c>
      <c r="B6" s="147"/>
      <c r="C6" s="148"/>
      <c r="D6" s="148"/>
      <c r="E6" s="148"/>
      <c r="F6" s="148"/>
      <c r="G6" s="149"/>
    </row>
    <row r="7" spans="1:7" ht="14.25" customHeight="1" x14ac:dyDescent="0.3">
      <c r="A7" s="146">
        <v>27</v>
      </c>
      <c r="B7" s="147"/>
      <c r="C7" s="148"/>
      <c r="D7" s="148"/>
      <c r="E7" s="148"/>
      <c r="F7" s="148"/>
      <c r="G7" s="149"/>
    </row>
    <row r="8" spans="1:7" ht="14.25" customHeight="1" x14ac:dyDescent="0.3">
      <c r="A8" s="146">
        <v>30</v>
      </c>
      <c r="B8" s="147"/>
      <c r="C8" s="148"/>
      <c r="D8" s="148"/>
      <c r="E8" s="148"/>
      <c r="F8" s="148"/>
      <c r="G8" s="149"/>
    </row>
    <row r="9" spans="1:7" ht="14.25" customHeight="1" x14ac:dyDescent="0.3">
      <c r="A9" s="146">
        <v>33</v>
      </c>
      <c r="B9" s="147"/>
      <c r="C9" s="148"/>
      <c r="D9" s="148"/>
      <c r="E9" s="148"/>
      <c r="F9" s="148"/>
      <c r="G9" s="149"/>
    </row>
    <row r="10" spans="1:7" ht="14.25" customHeight="1" x14ac:dyDescent="0.3">
      <c r="A10" s="146">
        <v>36</v>
      </c>
      <c r="B10" s="147"/>
      <c r="C10" s="148"/>
      <c r="D10" s="148"/>
      <c r="E10" s="148"/>
      <c r="F10" s="148"/>
      <c r="G10" s="149"/>
    </row>
    <row r="11" spans="1:7" ht="14.25" customHeight="1" x14ac:dyDescent="0.3">
      <c r="A11" s="146">
        <v>40</v>
      </c>
      <c r="B11" s="147"/>
      <c r="C11" s="148"/>
      <c r="D11" s="148"/>
      <c r="E11" s="148"/>
      <c r="F11" s="148"/>
      <c r="G11" s="149"/>
    </row>
    <row r="12" spans="1:7" ht="14.25" customHeight="1" x14ac:dyDescent="0.3">
      <c r="A12" s="146">
        <v>41</v>
      </c>
      <c r="B12" s="147"/>
      <c r="C12" s="148"/>
      <c r="D12" s="148"/>
      <c r="E12" s="148"/>
      <c r="F12" s="148"/>
      <c r="G12" s="149"/>
    </row>
    <row r="13" spans="1:7" ht="14.25" customHeight="1" x14ac:dyDescent="0.3">
      <c r="A13" s="146">
        <v>42</v>
      </c>
      <c r="B13" s="147"/>
      <c r="C13" s="148"/>
      <c r="D13" s="148"/>
      <c r="E13" s="148"/>
      <c r="F13" s="148"/>
      <c r="G13" s="149"/>
    </row>
    <row r="14" spans="1:7" ht="14.25" customHeight="1" x14ac:dyDescent="0.3">
      <c r="A14" s="146">
        <v>48</v>
      </c>
      <c r="B14" s="147"/>
      <c r="C14" s="148"/>
      <c r="D14" s="148"/>
      <c r="E14" s="148"/>
      <c r="F14" s="148"/>
      <c r="G14" s="149"/>
    </row>
    <row r="15" spans="1:7" ht="14.25" customHeight="1" x14ac:dyDescent="0.3">
      <c r="A15" s="146">
        <v>50</v>
      </c>
      <c r="B15" s="147"/>
      <c r="C15" s="148"/>
      <c r="D15" s="148"/>
      <c r="E15" s="148"/>
      <c r="F15" s="148"/>
      <c r="G15" s="149"/>
    </row>
    <row r="16" spans="1:7" ht="14.25" customHeight="1" x14ac:dyDescent="0.3">
      <c r="A16" s="146">
        <v>51</v>
      </c>
      <c r="B16" s="147"/>
      <c r="C16" s="148"/>
      <c r="D16" s="148"/>
      <c r="E16" s="148"/>
      <c r="F16" s="148"/>
      <c r="G16" s="149"/>
    </row>
    <row r="17" spans="1:7" ht="14.25" customHeight="1" x14ac:dyDescent="0.3">
      <c r="A17" s="146">
        <v>54</v>
      </c>
      <c r="B17" s="147"/>
      <c r="C17" s="148"/>
      <c r="D17" s="148"/>
      <c r="E17" s="148"/>
      <c r="F17" s="148"/>
      <c r="G17" s="149"/>
    </row>
    <row r="18" spans="1:7" ht="14.25" customHeight="1" x14ac:dyDescent="0.3">
      <c r="A18" s="146">
        <v>55</v>
      </c>
      <c r="B18" s="147"/>
      <c r="C18" s="148"/>
      <c r="D18" s="148"/>
      <c r="E18" s="148"/>
      <c r="F18" s="148"/>
      <c r="G18" s="149"/>
    </row>
    <row r="19" spans="1:7" ht="14.25" customHeight="1" x14ac:dyDescent="0.3">
      <c r="A19" s="146">
        <v>60</v>
      </c>
      <c r="B19" s="147"/>
      <c r="C19" s="148"/>
      <c r="D19" s="148"/>
      <c r="E19" s="148"/>
      <c r="F19" s="148"/>
      <c r="G19" s="149"/>
    </row>
    <row r="20" spans="1:7" ht="14.25" customHeight="1" x14ac:dyDescent="0.3">
      <c r="A20" s="146">
        <v>61</v>
      </c>
      <c r="B20" s="147"/>
      <c r="C20" s="148"/>
      <c r="D20" s="148"/>
      <c r="E20" s="148"/>
      <c r="F20" s="148"/>
      <c r="G20" s="149"/>
    </row>
    <row r="21" spans="1:7" ht="15.75" customHeight="1" x14ac:dyDescent="0.3">
      <c r="A21" s="150">
        <v>68</v>
      </c>
      <c r="B21" s="147"/>
      <c r="C21" s="148"/>
      <c r="D21" s="148"/>
      <c r="E21" s="148"/>
      <c r="F21" s="148"/>
      <c r="G21" s="149"/>
    </row>
    <row r="22" spans="1:7" ht="15.75" customHeight="1" x14ac:dyDescent="0.3">
      <c r="A22" s="146">
        <v>70</v>
      </c>
      <c r="B22" s="147"/>
      <c r="C22" s="148"/>
      <c r="D22" s="148"/>
      <c r="E22" s="148"/>
      <c r="F22" s="148"/>
      <c r="G22" s="149"/>
    </row>
    <row r="23" spans="1:7" ht="15.75" customHeight="1" x14ac:dyDescent="0.3">
      <c r="A23" s="146">
        <v>72</v>
      </c>
      <c r="B23" s="147"/>
      <c r="C23" s="148"/>
      <c r="D23" s="148"/>
      <c r="E23" s="148"/>
      <c r="F23" s="148"/>
      <c r="G23" s="149"/>
    </row>
    <row r="24" spans="1:7" ht="15.75" customHeight="1" x14ac:dyDescent="0.3">
      <c r="A24" s="146">
        <v>76</v>
      </c>
      <c r="B24" s="147"/>
      <c r="C24" s="148"/>
      <c r="D24" s="148"/>
      <c r="E24" s="148"/>
      <c r="F24" s="148"/>
      <c r="G24" s="149"/>
    </row>
    <row r="25" spans="1:7" ht="15.75" customHeight="1" x14ac:dyDescent="0.3">
      <c r="A25" s="146">
        <v>80</v>
      </c>
      <c r="B25" s="147"/>
      <c r="C25" s="148"/>
      <c r="D25" s="148"/>
      <c r="E25" s="148"/>
      <c r="F25" s="148"/>
      <c r="G25" s="149"/>
    </row>
    <row r="26" spans="1:7" ht="15.75" customHeight="1" x14ac:dyDescent="0.3">
      <c r="A26" s="146">
        <v>82</v>
      </c>
      <c r="B26" s="147"/>
      <c r="C26" s="148"/>
      <c r="D26" s="148"/>
      <c r="E26" s="148"/>
      <c r="F26" s="148"/>
      <c r="G26" s="149"/>
    </row>
    <row r="27" spans="1:7" ht="15.75" customHeight="1" x14ac:dyDescent="0.3">
      <c r="A27" s="146">
        <v>83</v>
      </c>
      <c r="B27" s="147"/>
      <c r="C27" s="148"/>
      <c r="D27" s="148"/>
      <c r="E27" s="148"/>
      <c r="F27" s="148"/>
      <c r="G27" s="149"/>
    </row>
    <row r="28" spans="1:7" ht="15.75" customHeight="1" x14ac:dyDescent="0.3">
      <c r="A28" s="146">
        <v>89</v>
      </c>
      <c r="B28" s="147"/>
      <c r="C28" s="148"/>
      <c r="D28" s="148"/>
      <c r="E28" s="148"/>
      <c r="F28" s="148"/>
      <c r="G28" s="149"/>
    </row>
    <row r="29" spans="1:7" ht="15.75" customHeight="1" x14ac:dyDescent="0.3">
      <c r="A29" s="146">
        <v>92</v>
      </c>
      <c r="B29" s="147"/>
      <c r="C29" s="148"/>
      <c r="D29" s="148"/>
      <c r="E29" s="148"/>
      <c r="F29" s="148"/>
      <c r="G29" s="149"/>
    </row>
    <row r="30" spans="1:7" ht="15.75" customHeight="1" x14ac:dyDescent="0.3">
      <c r="A30" s="146">
        <v>100</v>
      </c>
      <c r="B30" s="147"/>
      <c r="C30" s="148"/>
      <c r="D30" s="148"/>
      <c r="E30" s="148"/>
      <c r="F30" s="148"/>
      <c r="G30" s="149"/>
    </row>
    <row r="31" spans="1:7" ht="15.75" customHeight="1" x14ac:dyDescent="0.3">
      <c r="A31" s="146">
        <v>105</v>
      </c>
      <c r="B31" s="147"/>
      <c r="C31" s="148"/>
      <c r="D31" s="148"/>
      <c r="E31" s="148"/>
      <c r="F31" s="148"/>
      <c r="G31" s="149"/>
    </row>
    <row r="32" spans="1:7" ht="15.75" customHeight="1" x14ac:dyDescent="0.3">
      <c r="A32" s="146">
        <v>110</v>
      </c>
      <c r="B32" s="147"/>
      <c r="C32" s="148"/>
      <c r="D32" s="148"/>
      <c r="E32" s="148"/>
      <c r="F32" s="148"/>
      <c r="G32" s="149"/>
    </row>
    <row r="33" spans="1:7" ht="15.75" customHeight="1" x14ac:dyDescent="0.3">
      <c r="A33" s="146">
        <v>113</v>
      </c>
      <c r="B33" s="147"/>
      <c r="C33" s="148"/>
      <c r="D33" s="148"/>
      <c r="E33" s="148"/>
      <c r="F33" s="148"/>
      <c r="G33" s="149"/>
    </row>
    <row r="34" spans="1:7" ht="15.75" customHeight="1" x14ac:dyDescent="0.3">
      <c r="A34" s="146">
        <v>115</v>
      </c>
      <c r="B34" s="147"/>
      <c r="C34" s="148"/>
      <c r="D34" s="148"/>
      <c r="E34" s="148"/>
      <c r="F34" s="148"/>
      <c r="G34" s="149"/>
    </row>
    <row r="35" spans="1:7" ht="15.75" customHeight="1" x14ac:dyDescent="0.3">
      <c r="A35" s="146">
        <v>122</v>
      </c>
      <c r="B35" s="147"/>
      <c r="C35" s="148"/>
      <c r="D35" s="148"/>
      <c r="E35" s="148"/>
      <c r="F35" s="148"/>
      <c r="G35" s="149"/>
    </row>
    <row r="36" spans="1:7" ht="15.75" customHeight="1" x14ac:dyDescent="0.3">
      <c r="A36" s="146">
        <v>130</v>
      </c>
      <c r="B36" s="147"/>
      <c r="C36" s="148"/>
      <c r="D36" s="148"/>
      <c r="E36" s="148"/>
      <c r="F36" s="148"/>
      <c r="G36" s="149"/>
    </row>
    <row r="37" spans="1:7" ht="15.75" customHeight="1" x14ac:dyDescent="0.3">
      <c r="A37" s="146">
        <v>136</v>
      </c>
      <c r="B37" s="147"/>
      <c r="C37" s="148"/>
      <c r="D37" s="148"/>
      <c r="E37" s="148"/>
      <c r="F37" s="148"/>
      <c r="G37" s="149"/>
    </row>
    <row r="38" spans="1:7" ht="15.75" customHeight="1" x14ac:dyDescent="0.3">
      <c r="A38" s="146">
        <v>140</v>
      </c>
      <c r="B38" s="147"/>
      <c r="C38" s="148"/>
      <c r="D38" s="148"/>
      <c r="E38" s="148"/>
      <c r="F38" s="148"/>
      <c r="G38" s="149"/>
    </row>
    <row r="39" spans="1:7" ht="15.75" customHeight="1" x14ac:dyDescent="0.3">
      <c r="A39" s="146">
        <v>150</v>
      </c>
      <c r="B39" s="147"/>
      <c r="C39" s="148"/>
      <c r="D39" s="148"/>
      <c r="E39" s="148"/>
      <c r="F39" s="148"/>
      <c r="G39" s="149"/>
    </row>
    <row r="40" spans="1:7" ht="15.75" customHeight="1" x14ac:dyDescent="0.3">
      <c r="A40" s="146">
        <v>165</v>
      </c>
      <c r="B40" s="147"/>
      <c r="C40" s="148"/>
      <c r="D40" s="148"/>
      <c r="E40" s="148"/>
      <c r="F40" s="148"/>
      <c r="G40" s="149"/>
    </row>
    <row r="41" spans="1:7" ht="15.75" customHeight="1" x14ac:dyDescent="0.3">
      <c r="A41" s="146">
        <v>185</v>
      </c>
      <c r="B41" s="147"/>
      <c r="C41" s="148"/>
      <c r="D41" s="148"/>
      <c r="E41" s="148"/>
      <c r="F41" s="148"/>
      <c r="G41" s="149"/>
    </row>
    <row r="42" spans="1:7" ht="15.75" customHeight="1" x14ac:dyDescent="0.3">
      <c r="A42" s="146">
        <v>190</v>
      </c>
      <c r="B42" s="147"/>
      <c r="C42" s="148"/>
      <c r="D42" s="148"/>
      <c r="E42" s="148"/>
      <c r="F42" s="148"/>
      <c r="G42" s="149"/>
    </row>
    <row r="43" spans="1:7" ht="15.75" customHeight="1" x14ac:dyDescent="0.3">
      <c r="A43" s="146">
        <v>195</v>
      </c>
      <c r="B43" s="147"/>
      <c r="C43" s="148"/>
      <c r="D43" s="148"/>
      <c r="E43" s="148"/>
      <c r="F43" s="148"/>
      <c r="G43" s="149"/>
    </row>
    <row r="44" spans="1:7" ht="15.75" customHeight="1" x14ac:dyDescent="0.3">
      <c r="A44" s="146">
        <v>200</v>
      </c>
      <c r="B44" s="147"/>
      <c r="C44" s="148"/>
      <c r="D44" s="148"/>
      <c r="E44" s="148"/>
      <c r="F44" s="148"/>
      <c r="G44" s="149"/>
    </row>
    <row r="45" spans="1:7" ht="15.75" customHeight="1" x14ac:dyDescent="0.3">
      <c r="A45" s="146">
        <v>205</v>
      </c>
      <c r="B45" s="147"/>
      <c r="C45" s="148"/>
      <c r="D45" s="148"/>
      <c r="E45" s="148"/>
      <c r="F45" s="148"/>
      <c r="G45" s="149"/>
    </row>
    <row r="46" spans="1:7" ht="15.75" customHeight="1" x14ac:dyDescent="0.3">
      <c r="A46" s="146">
        <v>233</v>
      </c>
      <c r="B46" s="147"/>
      <c r="C46" s="148"/>
      <c r="D46" s="148"/>
      <c r="E46" s="148"/>
      <c r="F46" s="148"/>
      <c r="G46" s="149"/>
    </row>
    <row r="47" spans="1:7" ht="15.75" customHeight="1" x14ac:dyDescent="0.3">
      <c r="A47" s="146" t="s">
        <v>953</v>
      </c>
      <c r="B47" s="147"/>
      <c r="C47" s="148"/>
      <c r="D47" s="148"/>
      <c r="E47" s="148"/>
      <c r="F47" s="148"/>
      <c r="G47" s="149"/>
    </row>
    <row r="48" spans="1:7" ht="15.75" customHeight="1" x14ac:dyDescent="0.3">
      <c r="A48" s="146" t="s">
        <v>1124</v>
      </c>
      <c r="B48" s="147"/>
      <c r="C48" s="148"/>
      <c r="D48" s="148"/>
      <c r="E48" s="148"/>
      <c r="F48" s="148"/>
      <c r="G48" s="149"/>
    </row>
    <row r="49" spans="1:7" ht="15.75" customHeight="1" x14ac:dyDescent="0.3">
      <c r="A49" s="146"/>
      <c r="B49" s="147"/>
      <c r="C49" s="148"/>
      <c r="D49" s="148"/>
      <c r="E49" s="148"/>
      <c r="F49" s="148"/>
      <c r="G49" s="149"/>
    </row>
    <row r="50" spans="1:7" ht="15.75" customHeight="1" x14ac:dyDescent="0.3">
      <c r="A50" s="146"/>
      <c r="B50" s="147"/>
      <c r="C50" s="148"/>
      <c r="D50" s="148"/>
      <c r="E50" s="148"/>
      <c r="F50" s="148"/>
      <c r="G50" s="149"/>
    </row>
    <row r="51" spans="1:7" ht="15.75" customHeight="1" x14ac:dyDescent="0.3">
      <c r="A51" s="146"/>
      <c r="B51" s="147"/>
      <c r="C51" s="148"/>
      <c r="D51" s="148"/>
      <c r="E51" s="148"/>
      <c r="F51" s="148"/>
      <c r="G51" s="149"/>
    </row>
    <row r="52" spans="1:7" ht="15.75" customHeight="1" x14ac:dyDescent="0.3">
      <c r="A52" s="146"/>
      <c r="B52" s="147"/>
      <c r="C52" s="148"/>
      <c r="D52" s="148"/>
      <c r="E52" s="148"/>
      <c r="F52" s="148"/>
      <c r="G52" s="149"/>
    </row>
    <row r="53" spans="1:7" ht="15.75" customHeight="1" x14ac:dyDescent="0.3">
      <c r="A53" s="151"/>
      <c r="B53" s="152"/>
      <c r="C53" s="153"/>
      <c r="D53" s="153"/>
      <c r="E53" s="153"/>
      <c r="F53" s="153"/>
      <c r="G53" s="154"/>
    </row>
    <row r="54" spans="1:7" ht="15.75" customHeight="1" x14ac:dyDescent="0.3">
      <c r="A54" s="155"/>
    </row>
    <row r="55" spans="1:7" ht="15.75" customHeight="1" x14ac:dyDescent="0.3">
      <c r="A55" s="155"/>
    </row>
    <row r="56" spans="1:7" ht="15.75" customHeight="1" x14ac:dyDescent="0.3">
      <c r="A56" s="155"/>
    </row>
    <row r="57" spans="1:7" ht="15.75" customHeight="1" x14ac:dyDescent="0.3">
      <c r="A57" s="155"/>
    </row>
    <row r="58" spans="1:7" ht="15.75" customHeight="1" x14ac:dyDescent="0.3">
      <c r="A58" s="155"/>
    </row>
    <row r="59" spans="1:7" ht="15.75" customHeight="1" x14ac:dyDescent="0.3">
      <c r="A59" s="155"/>
    </row>
    <row r="60" spans="1:7" ht="15.75" customHeight="1" x14ac:dyDescent="0.3">
      <c r="A60" s="155"/>
    </row>
    <row r="61" spans="1:7" ht="15.75" customHeight="1" x14ac:dyDescent="0.3">
      <c r="A61" s="155"/>
    </row>
    <row r="62" spans="1:7" ht="15.75" customHeight="1" x14ac:dyDescent="0.3">
      <c r="A62" s="155"/>
    </row>
    <row r="63" spans="1:7" ht="15.75" customHeight="1" x14ac:dyDescent="0.3">
      <c r="A63" s="155"/>
    </row>
    <row r="64" spans="1:7" ht="15.75" customHeight="1" x14ac:dyDescent="0.3">
      <c r="A64" s="155"/>
    </row>
    <row r="65" spans="1:1" ht="15.75" customHeight="1" x14ac:dyDescent="0.3">
      <c r="A65" s="155"/>
    </row>
    <row r="66" spans="1:1" ht="15.75" customHeight="1" x14ac:dyDescent="0.3">
      <c r="A66" s="155"/>
    </row>
    <row r="67" spans="1:1" ht="15.75" customHeight="1" x14ac:dyDescent="0.3">
      <c r="A67" s="155"/>
    </row>
    <row r="68" spans="1:1" ht="15.75" customHeight="1" x14ac:dyDescent="0.3">
      <c r="A68" s="155"/>
    </row>
    <row r="69" spans="1:1" ht="15.75" customHeight="1" x14ac:dyDescent="0.3">
      <c r="A69" s="155"/>
    </row>
    <row r="70" spans="1:1" ht="15.75" customHeight="1" x14ac:dyDescent="0.3">
      <c r="A70" s="155"/>
    </row>
    <row r="71" spans="1:1" ht="15.75" customHeight="1" x14ac:dyDescent="0.3">
      <c r="A71" s="155"/>
    </row>
    <row r="72" spans="1:1" ht="15.75" customHeight="1" x14ac:dyDescent="0.3">
      <c r="A72" s="155"/>
    </row>
    <row r="73" spans="1:1" ht="15.75" customHeight="1" x14ac:dyDescent="0.3">
      <c r="A73" s="155"/>
    </row>
    <row r="74" spans="1:1" ht="15.75" customHeight="1" x14ac:dyDescent="0.3">
      <c r="A74" s="155"/>
    </row>
    <row r="75" spans="1:1" ht="15.75" customHeight="1" x14ac:dyDescent="0.3">
      <c r="A75" s="155"/>
    </row>
    <row r="76" spans="1:1" ht="15.75" customHeight="1" x14ac:dyDescent="0.3">
      <c r="A76" s="155"/>
    </row>
    <row r="77" spans="1:1" ht="15.75" customHeight="1" x14ac:dyDescent="0.3">
      <c r="A77" s="155"/>
    </row>
    <row r="78" spans="1:1" ht="15.75" customHeight="1" x14ac:dyDescent="0.3">
      <c r="A78" s="155"/>
    </row>
    <row r="79" spans="1:1" ht="15.75" customHeight="1" x14ac:dyDescent="0.3">
      <c r="A79" s="155"/>
    </row>
    <row r="80" spans="1:1" ht="15.75" customHeight="1" x14ac:dyDescent="0.3">
      <c r="A80" s="155"/>
    </row>
    <row r="81" spans="1:1" ht="15.75" customHeight="1" x14ac:dyDescent="0.3">
      <c r="A81" s="155"/>
    </row>
    <row r="82" spans="1:1" ht="15.75" customHeight="1" x14ac:dyDescent="0.3">
      <c r="A82" s="155"/>
    </row>
    <row r="83" spans="1:1" ht="15.75" customHeight="1" x14ac:dyDescent="0.3">
      <c r="A83" s="155"/>
    </row>
    <row r="84" spans="1:1" ht="15.75" customHeight="1" x14ac:dyDescent="0.3">
      <c r="A84" s="155"/>
    </row>
    <row r="85" spans="1:1" ht="15.75" customHeight="1" x14ac:dyDescent="0.3">
      <c r="A85" s="155"/>
    </row>
    <row r="86" spans="1:1" ht="15.75" customHeight="1" x14ac:dyDescent="0.3"/>
    <row r="87" spans="1:1" ht="15.75" customHeight="1" x14ac:dyDescent="0.3"/>
    <row r="88" spans="1:1" ht="15.75" customHeight="1" x14ac:dyDescent="0.3"/>
    <row r="89" spans="1:1" ht="15.75" customHeight="1" x14ac:dyDescent="0.3"/>
    <row r="90" spans="1:1" ht="15.75" customHeight="1" x14ac:dyDescent="0.3"/>
    <row r="91" spans="1:1" ht="15.75" customHeight="1" x14ac:dyDescent="0.3"/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1000"/>
  <sheetViews>
    <sheetView showGridLines="0" zoomScaleNormal="100" workbookViewId="0"/>
  </sheetViews>
  <sheetFormatPr defaultColWidth="14.44140625" defaultRowHeight="14.4" x14ac:dyDescent="0.3"/>
  <cols>
    <col min="1" max="1" width="8.5546875" customWidth="1"/>
    <col min="2" max="2" width="17.5546875" customWidth="1"/>
    <col min="3" max="3" width="13.88671875" customWidth="1"/>
    <col min="4" max="4" width="19" customWidth="1"/>
    <col min="5" max="5" width="12.109375" customWidth="1"/>
    <col min="6" max="6" width="8.5546875" customWidth="1"/>
    <col min="7" max="7" width="12" customWidth="1"/>
    <col min="8" max="8" width="8.5546875" customWidth="1"/>
    <col min="9" max="9" width="8" customWidth="1"/>
    <col min="10" max="26" width="8.5546875" customWidth="1"/>
  </cols>
  <sheetData>
    <row r="1" spans="2:5" ht="14.25" customHeight="1" x14ac:dyDescent="0.3">
      <c r="B1" s="4" t="s">
        <v>1125</v>
      </c>
    </row>
    <row r="3" spans="2:5" ht="14.25" customHeight="1" x14ac:dyDescent="0.3">
      <c r="B3" s="4" t="s">
        <v>950</v>
      </c>
      <c r="C3" s="4" t="s">
        <v>1126</v>
      </c>
      <c r="D3" s="4" t="s">
        <v>956</v>
      </c>
    </row>
    <row r="4" spans="2:5" ht="14.25" customHeight="1" x14ac:dyDescent="0.3">
      <c r="B4" s="156" t="s">
        <v>1127</v>
      </c>
      <c r="C4" s="157">
        <v>120</v>
      </c>
      <c r="D4" s="158">
        <v>1373.6163280000001</v>
      </c>
    </row>
    <row r="5" spans="2:5" ht="14.25" customHeight="1" x14ac:dyDescent="0.3">
      <c r="B5" s="156" t="s">
        <v>1127</v>
      </c>
      <c r="C5" s="157">
        <v>150</v>
      </c>
      <c r="D5" s="158">
        <v>1417.6163280000001</v>
      </c>
    </row>
    <row r="6" spans="2:5" ht="14.25" customHeight="1" x14ac:dyDescent="0.3">
      <c r="B6" s="159"/>
      <c r="C6" s="160"/>
      <c r="D6" s="161"/>
    </row>
    <row r="7" spans="2:5" ht="14.25" customHeight="1" x14ac:dyDescent="0.3">
      <c r="B7" s="4" t="s">
        <v>1128</v>
      </c>
      <c r="C7" s="89">
        <f>AVERAGE(D4/C4,D5/C5)</f>
        <v>10.448789126666668</v>
      </c>
      <c r="D7" s="89">
        <v>0</v>
      </c>
    </row>
    <row r="10" spans="2:5" ht="14.25" customHeight="1" x14ac:dyDescent="0.3">
      <c r="B10" s="4" t="s">
        <v>1129</v>
      </c>
      <c r="C10" s="162">
        <v>1.4666999999999999</v>
      </c>
      <c r="D10" s="89">
        <v>1</v>
      </c>
    </row>
    <row r="11" spans="2:5" ht="14.25" customHeight="1" x14ac:dyDescent="0.3">
      <c r="B11" s="4" t="s">
        <v>1130</v>
      </c>
      <c r="C11" s="162">
        <v>1197.5999999999999</v>
      </c>
      <c r="D11" s="89">
        <v>1</v>
      </c>
    </row>
    <row r="13" spans="2:5" ht="14.25" customHeight="1" x14ac:dyDescent="0.3">
      <c r="B13" s="4" t="s">
        <v>1131</v>
      </c>
    </row>
    <row r="14" spans="2:5" ht="14.25" customHeight="1" x14ac:dyDescent="0.3">
      <c r="B14" s="4" t="s">
        <v>896</v>
      </c>
      <c r="C14" s="4" t="s">
        <v>950</v>
      </c>
      <c r="D14" s="4" t="s">
        <v>1126</v>
      </c>
      <c r="E14" s="4" t="s">
        <v>956</v>
      </c>
    </row>
    <row r="15" spans="2:5" ht="15" customHeight="1" x14ac:dyDescent="0.3">
      <c r="B15" s="109" t="s">
        <v>1132</v>
      </c>
      <c r="C15" s="156" t="s">
        <v>1127</v>
      </c>
      <c r="D15" s="112">
        <v>20</v>
      </c>
      <c r="E15" s="162">
        <f t="shared" ref="E15:E26" si="0">D15*$C$10+$C$11</f>
        <v>1226.934</v>
      </c>
    </row>
    <row r="16" spans="2:5" ht="15" customHeight="1" x14ac:dyDescent="0.3">
      <c r="B16" s="109" t="s">
        <v>1133</v>
      </c>
      <c r="C16" s="156" t="s">
        <v>1127</v>
      </c>
      <c r="D16" s="112">
        <v>30</v>
      </c>
      <c r="E16" s="162">
        <f t="shared" si="0"/>
        <v>1241.6009999999999</v>
      </c>
    </row>
    <row r="17" spans="2:8" ht="15" customHeight="1" x14ac:dyDescent="0.3">
      <c r="B17" s="109" t="s">
        <v>1134</v>
      </c>
      <c r="C17" s="156" t="s">
        <v>1127</v>
      </c>
      <c r="D17" s="112">
        <v>40</v>
      </c>
      <c r="E17" s="162">
        <f t="shared" si="0"/>
        <v>1256.2679999999998</v>
      </c>
    </row>
    <row r="18" spans="2:8" ht="15" customHeight="1" x14ac:dyDescent="0.3">
      <c r="B18" s="109" t="s">
        <v>1135</v>
      </c>
      <c r="C18" s="156" t="s">
        <v>1127</v>
      </c>
      <c r="D18" s="112">
        <v>50</v>
      </c>
      <c r="E18" s="162">
        <f t="shared" si="0"/>
        <v>1270.9349999999999</v>
      </c>
    </row>
    <row r="19" spans="2:8" ht="15" customHeight="1" x14ac:dyDescent="0.3">
      <c r="B19" s="109" t="s">
        <v>1136</v>
      </c>
      <c r="C19" s="156" t="s">
        <v>1127</v>
      </c>
      <c r="D19" s="112">
        <v>60</v>
      </c>
      <c r="E19" s="162">
        <f t="shared" si="0"/>
        <v>1285.6019999999999</v>
      </c>
    </row>
    <row r="20" spans="2:8" ht="15" customHeight="1" x14ac:dyDescent="0.3">
      <c r="B20" s="109" t="s">
        <v>1137</v>
      </c>
      <c r="C20" s="156" t="s">
        <v>1127</v>
      </c>
      <c r="D20" s="112">
        <v>70</v>
      </c>
      <c r="E20" s="162">
        <f t="shared" si="0"/>
        <v>1300.269</v>
      </c>
    </row>
    <row r="21" spans="2:8" ht="15.75" customHeight="1" x14ac:dyDescent="0.3">
      <c r="B21" s="109" t="s">
        <v>1138</v>
      </c>
      <c r="C21" s="156" t="s">
        <v>1127</v>
      </c>
      <c r="D21" s="112">
        <v>80</v>
      </c>
      <c r="E21" s="162">
        <f t="shared" si="0"/>
        <v>1314.9359999999999</v>
      </c>
    </row>
    <row r="22" spans="2:8" ht="15.75" customHeight="1" x14ac:dyDescent="0.3">
      <c r="B22" s="109" t="s">
        <v>1139</v>
      </c>
      <c r="C22" s="156" t="s">
        <v>1127</v>
      </c>
      <c r="D22" s="112">
        <v>90</v>
      </c>
      <c r="E22" s="162">
        <f t="shared" si="0"/>
        <v>1329.6029999999998</v>
      </c>
    </row>
    <row r="23" spans="2:8" ht="15.75" customHeight="1" x14ac:dyDescent="0.3">
      <c r="B23" s="109" t="s">
        <v>1140</v>
      </c>
      <c r="C23" s="156" t="s">
        <v>1127</v>
      </c>
      <c r="D23" s="112">
        <v>100</v>
      </c>
      <c r="E23" s="162">
        <f t="shared" si="0"/>
        <v>1344.27</v>
      </c>
    </row>
    <row r="24" spans="2:8" ht="15.75" customHeight="1" x14ac:dyDescent="0.3">
      <c r="B24" s="109" t="s">
        <v>1141</v>
      </c>
      <c r="C24" s="156" t="s">
        <v>1127</v>
      </c>
      <c r="D24" s="112">
        <v>120</v>
      </c>
      <c r="E24" s="162">
        <f t="shared" si="0"/>
        <v>1373.6039999999998</v>
      </c>
    </row>
    <row r="25" spans="2:8" ht="15.75" customHeight="1" x14ac:dyDescent="0.3">
      <c r="B25" s="109" t="s">
        <v>1142</v>
      </c>
      <c r="C25" s="156" t="s">
        <v>1127</v>
      </c>
      <c r="D25" s="112">
        <v>175</v>
      </c>
      <c r="E25" s="162">
        <f t="shared" si="0"/>
        <v>1454.2724999999998</v>
      </c>
    </row>
    <row r="26" spans="2:8" ht="15.75" customHeight="1" x14ac:dyDescent="0.3">
      <c r="B26" s="109" t="s">
        <v>1143</v>
      </c>
      <c r="C26" s="156" t="s">
        <v>1127</v>
      </c>
      <c r="D26" s="112">
        <v>200</v>
      </c>
      <c r="E26" s="162">
        <f t="shared" si="0"/>
        <v>1490.9399999999998</v>
      </c>
    </row>
    <row r="27" spans="2:8" ht="15.75" customHeight="1" x14ac:dyDescent="0.3"/>
    <row r="28" spans="2:8" ht="15.75" customHeight="1" x14ac:dyDescent="0.3"/>
    <row r="29" spans="2:8" ht="15.75" customHeight="1" x14ac:dyDescent="0.3">
      <c r="B29" s="4" t="s">
        <v>950</v>
      </c>
      <c r="C29" s="4" t="s">
        <v>1126</v>
      </c>
      <c r="D29" s="4" t="s">
        <v>956</v>
      </c>
      <c r="E29" s="163" t="s">
        <v>1144</v>
      </c>
    </row>
    <row r="30" spans="2:8" ht="15.75" customHeight="1" x14ac:dyDescent="0.3">
      <c r="B30" s="156" t="s">
        <v>1145</v>
      </c>
      <c r="C30" s="157">
        <v>80</v>
      </c>
      <c r="D30" s="158">
        <v>960.08941200000004</v>
      </c>
      <c r="E30" s="112" t="s">
        <v>1146</v>
      </c>
      <c r="F30" s="112">
        <v>80</v>
      </c>
      <c r="G30" s="164">
        <v>897</v>
      </c>
      <c r="H30" s="5">
        <f>G30/D30-1</f>
        <v>-6.5712017246993715E-2</v>
      </c>
    </row>
    <row r="31" spans="2:8" ht="15.75" customHeight="1" x14ac:dyDescent="0.3">
      <c r="B31" s="156" t="s">
        <v>1145</v>
      </c>
      <c r="C31" s="157">
        <v>100</v>
      </c>
      <c r="D31" s="158">
        <v>987.00275999999997</v>
      </c>
      <c r="E31" s="112" t="s">
        <v>1146</v>
      </c>
      <c r="F31" s="112">
        <v>100</v>
      </c>
      <c r="G31" s="164">
        <v>1058</v>
      </c>
      <c r="H31" s="5">
        <f>G31/D31-1</f>
        <v>7.1932159541276297E-2</v>
      </c>
    </row>
    <row r="32" spans="2:8" ht="15.75" customHeight="1" x14ac:dyDescent="0.3"/>
    <row r="33" spans="2:5" ht="15.75" customHeight="1" x14ac:dyDescent="0.3">
      <c r="B33" s="4" t="s">
        <v>1128</v>
      </c>
      <c r="C33" s="89">
        <f>AVERAGE(D30/C30,D31/C31)</f>
        <v>10.935572625000001</v>
      </c>
      <c r="D33" s="89">
        <v>0</v>
      </c>
    </row>
    <row r="34" spans="2:5" ht="15.75" customHeight="1" x14ac:dyDescent="0.3"/>
    <row r="35" spans="2:5" ht="15.75" customHeight="1" x14ac:dyDescent="0.3"/>
    <row r="36" spans="2:5" ht="15.75" customHeight="1" x14ac:dyDescent="0.3">
      <c r="B36" s="4" t="s">
        <v>1129</v>
      </c>
      <c r="C36" s="162">
        <v>1.3456999999999999</v>
      </c>
      <c r="D36" s="89">
        <v>1</v>
      </c>
    </row>
    <row r="37" spans="2:5" ht="15.75" customHeight="1" x14ac:dyDescent="0.3">
      <c r="B37" s="4" t="s">
        <v>1130</v>
      </c>
      <c r="C37" s="162">
        <v>852.44</v>
      </c>
      <c r="D37" s="89">
        <v>1</v>
      </c>
    </row>
    <row r="38" spans="2:5" ht="15.75" customHeight="1" x14ac:dyDescent="0.3"/>
    <row r="39" spans="2:5" ht="15.75" customHeight="1" x14ac:dyDescent="0.3">
      <c r="B39" s="4" t="s">
        <v>1131</v>
      </c>
    </row>
    <row r="40" spans="2:5" ht="15.75" customHeight="1" x14ac:dyDescent="0.3">
      <c r="B40" s="4" t="s">
        <v>896</v>
      </c>
      <c r="C40" s="4" t="s">
        <v>950</v>
      </c>
      <c r="D40" s="4" t="s">
        <v>1126</v>
      </c>
      <c r="E40" s="4" t="s">
        <v>956</v>
      </c>
    </row>
    <row r="41" spans="2:5" ht="15.75" customHeight="1" x14ac:dyDescent="0.3">
      <c r="B41" s="109" t="s">
        <v>1147</v>
      </c>
      <c r="C41" s="156" t="s">
        <v>1145</v>
      </c>
      <c r="D41" s="112">
        <v>20</v>
      </c>
      <c r="E41" s="162">
        <f t="shared" ref="E41:E49" si="1">D41*$C$36+$C$37</f>
        <v>879.35400000000004</v>
      </c>
    </row>
    <row r="42" spans="2:5" ht="15.75" customHeight="1" x14ac:dyDescent="0.3">
      <c r="B42" s="109" t="s">
        <v>1148</v>
      </c>
      <c r="C42" s="156" t="s">
        <v>1145</v>
      </c>
      <c r="D42" s="112">
        <v>30</v>
      </c>
      <c r="E42" s="162">
        <f t="shared" si="1"/>
        <v>892.81100000000004</v>
      </c>
    </row>
    <row r="43" spans="2:5" ht="15.75" customHeight="1" x14ac:dyDescent="0.3">
      <c r="B43" s="109" t="s">
        <v>1149</v>
      </c>
      <c r="C43" s="156" t="s">
        <v>1145</v>
      </c>
      <c r="D43" s="112">
        <v>40</v>
      </c>
      <c r="E43" s="162">
        <f t="shared" si="1"/>
        <v>906.26800000000003</v>
      </c>
    </row>
    <row r="44" spans="2:5" ht="15.75" customHeight="1" x14ac:dyDescent="0.3">
      <c r="B44" s="109" t="s">
        <v>1150</v>
      </c>
      <c r="C44" s="156" t="s">
        <v>1145</v>
      </c>
      <c r="D44" s="112">
        <v>50</v>
      </c>
      <c r="E44" s="162">
        <f t="shared" si="1"/>
        <v>919.72500000000002</v>
      </c>
    </row>
    <row r="45" spans="2:5" ht="15.75" customHeight="1" x14ac:dyDescent="0.3">
      <c r="B45" s="109" t="s">
        <v>1151</v>
      </c>
      <c r="C45" s="156" t="s">
        <v>1145</v>
      </c>
      <c r="D45" s="112">
        <v>60</v>
      </c>
      <c r="E45" s="162">
        <f t="shared" si="1"/>
        <v>933.18200000000002</v>
      </c>
    </row>
    <row r="46" spans="2:5" ht="15.75" customHeight="1" x14ac:dyDescent="0.3">
      <c r="B46" s="109" t="s">
        <v>1152</v>
      </c>
      <c r="C46" s="156" t="s">
        <v>1145</v>
      </c>
      <c r="D46" s="112">
        <v>70</v>
      </c>
      <c r="E46" s="162">
        <f t="shared" si="1"/>
        <v>946.63900000000001</v>
      </c>
    </row>
    <row r="47" spans="2:5" ht="15.75" customHeight="1" x14ac:dyDescent="0.3">
      <c r="B47" s="109" t="s">
        <v>1153</v>
      </c>
      <c r="C47" s="156" t="s">
        <v>1145</v>
      </c>
      <c r="D47" s="112">
        <v>80</v>
      </c>
      <c r="E47" s="162">
        <f t="shared" si="1"/>
        <v>960.096</v>
      </c>
    </row>
    <row r="48" spans="2:5" ht="15.75" customHeight="1" x14ac:dyDescent="0.3">
      <c r="B48" s="109" t="s">
        <v>1154</v>
      </c>
      <c r="C48" s="156" t="s">
        <v>1145</v>
      </c>
      <c r="D48" s="112">
        <v>90</v>
      </c>
      <c r="E48" s="162">
        <f t="shared" si="1"/>
        <v>973.553</v>
      </c>
    </row>
    <row r="49" spans="2:5" ht="15.75" customHeight="1" x14ac:dyDescent="0.3">
      <c r="B49" s="109" t="s">
        <v>1155</v>
      </c>
      <c r="C49" s="156" t="s">
        <v>1145</v>
      </c>
      <c r="D49" s="112">
        <v>100</v>
      </c>
      <c r="E49" s="162">
        <f t="shared" si="1"/>
        <v>987.01</v>
      </c>
    </row>
    <row r="50" spans="2:5" ht="15.75" customHeight="1" x14ac:dyDescent="0.3"/>
    <row r="51" spans="2:5" ht="15.75" customHeight="1" x14ac:dyDescent="0.3"/>
    <row r="52" spans="2:5" ht="15.75" customHeight="1" x14ac:dyDescent="0.3"/>
    <row r="53" spans="2:5" ht="15.75" customHeight="1" x14ac:dyDescent="0.3"/>
    <row r="54" spans="2:5" ht="15.75" customHeight="1" x14ac:dyDescent="0.3"/>
    <row r="55" spans="2:5" ht="15.75" customHeight="1" x14ac:dyDescent="0.3">
      <c r="B55" s="4" t="s">
        <v>1156</v>
      </c>
      <c r="C55" s="4" t="s">
        <v>1126</v>
      </c>
      <c r="D55" s="4" t="s">
        <v>956</v>
      </c>
    </row>
    <row r="56" spans="2:5" ht="15.75" customHeight="1" x14ac:dyDescent="0.3">
      <c r="B56" s="89" t="s">
        <v>1157</v>
      </c>
      <c r="C56" s="108">
        <v>51</v>
      </c>
      <c r="D56" s="116">
        <v>650.38</v>
      </c>
    </row>
    <row r="57" spans="2:5" ht="15.75" customHeight="1" x14ac:dyDescent="0.3">
      <c r="B57" s="89" t="s">
        <v>1157</v>
      </c>
      <c r="C57" s="108">
        <v>101</v>
      </c>
      <c r="D57" s="116">
        <v>779.88</v>
      </c>
    </row>
    <row r="58" spans="2:5" ht="15.75" customHeight="1" x14ac:dyDescent="0.3">
      <c r="B58" s="89" t="s">
        <v>1157</v>
      </c>
      <c r="C58" s="108">
        <v>110</v>
      </c>
      <c r="D58" s="116">
        <v>1143.46</v>
      </c>
    </row>
    <row r="59" spans="2:5" ht="15.75" customHeight="1" x14ac:dyDescent="0.3">
      <c r="B59" s="89" t="s">
        <v>1157</v>
      </c>
      <c r="C59" s="108">
        <v>149</v>
      </c>
      <c r="D59" s="116">
        <v>919.11</v>
      </c>
    </row>
    <row r="60" spans="2:5" ht="15.75" customHeight="1" x14ac:dyDescent="0.3">
      <c r="B60" s="89" t="s">
        <v>1157</v>
      </c>
      <c r="C60" s="108">
        <v>159</v>
      </c>
      <c r="D60" s="116">
        <v>1221.51</v>
      </c>
    </row>
    <row r="61" spans="2:5" ht="15.75" customHeight="1" x14ac:dyDescent="0.3">
      <c r="B61" s="89" t="s">
        <v>1157</v>
      </c>
      <c r="C61" s="108">
        <v>194</v>
      </c>
      <c r="D61" s="116">
        <v>1202.21</v>
      </c>
    </row>
    <row r="62" spans="2:5" ht="15.75" customHeight="1" x14ac:dyDescent="0.3">
      <c r="B62" s="89" t="s">
        <v>1157</v>
      </c>
      <c r="C62" s="108">
        <v>247</v>
      </c>
      <c r="D62" s="116">
        <v>1334.86</v>
      </c>
    </row>
    <row r="63" spans="2:5" ht="15.75" customHeight="1" x14ac:dyDescent="0.3"/>
    <row r="64" spans="2:5" ht="15.75" customHeight="1" x14ac:dyDescent="0.3">
      <c r="B64" s="4" t="s">
        <v>1129</v>
      </c>
      <c r="C64" s="162">
        <v>3.379</v>
      </c>
      <c r="D64" s="89">
        <v>0</v>
      </c>
    </row>
    <row r="65" spans="2:11" ht="15.75" customHeight="1" x14ac:dyDescent="0.3">
      <c r="B65" s="4" t="s">
        <v>1130</v>
      </c>
      <c r="C65" s="162">
        <v>547.9</v>
      </c>
      <c r="D65" s="89">
        <v>0</v>
      </c>
    </row>
    <row r="66" spans="2:11" ht="15.75" customHeight="1" x14ac:dyDescent="0.3"/>
    <row r="67" spans="2:11" ht="15.75" customHeight="1" x14ac:dyDescent="0.3"/>
    <row r="68" spans="2:11" ht="15.75" customHeight="1" x14ac:dyDescent="0.3">
      <c r="B68" s="109" t="s">
        <v>1158</v>
      </c>
      <c r="C68" s="109" t="s">
        <v>9</v>
      </c>
      <c r="D68" s="108" t="s">
        <v>1159</v>
      </c>
      <c r="E68" s="108">
        <v>29</v>
      </c>
      <c r="F68" s="120">
        <f t="shared" ref="F68:F77" si="2">E68*$C$64+$C$65</f>
        <v>645.89099999999996</v>
      </c>
      <c r="G68" s="108"/>
      <c r="H68" s="108"/>
      <c r="I68" s="108"/>
      <c r="J68" s="116"/>
      <c r="K68" s="116"/>
    </row>
    <row r="69" spans="2:11" ht="15.75" customHeight="1" x14ac:dyDescent="0.3">
      <c r="B69" s="109" t="s">
        <v>1160</v>
      </c>
      <c r="C69" s="109" t="s">
        <v>9</v>
      </c>
      <c r="D69" s="108" t="s">
        <v>1161</v>
      </c>
      <c r="E69" s="108">
        <v>59</v>
      </c>
      <c r="F69" s="120">
        <f t="shared" si="2"/>
        <v>747.26099999999997</v>
      </c>
      <c r="G69" s="108"/>
      <c r="H69" s="108"/>
      <c r="I69" s="108"/>
      <c r="J69" s="116"/>
      <c r="K69" s="116"/>
    </row>
    <row r="70" spans="2:11" ht="15.75" customHeight="1" x14ac:dyDescent="0.3">
      <c r="B70" s="165" t="s">
        <v>1162</v>
      </c>
      <c r="C70" s="109" t="s">
        <v>9</v>
      </c>
      <c r="D70" s="108" t="s">
        <v>1163</v>
      </c>
      <c r="E70" s="108">
        <v>76</v>
      </c>
      <c r="F70" s="120">
        <f t="shared" si="2"/>
        <v>804.70399999999995</v>
      </c>
      <c r="G70" s="108"/>
      <c r="H70" s="108"/>
      <c r="I70" s="108"/>
      <c r="J70" s="116"/>
      <c r="K70" s="116"/>
    </row>
    <row r="71" spans="2:11" ht="15.75" customHeight="1" x14ac:dyDescent="0.3">
      <c r="B71" s="109" t="s">
        <v>1164</v>
      </c>
      <c r="C71" s="109" t="s">
        <v>9</v>
      </c>
      <c r="D71" s="108" t="s">
        <v>1165</v>
      </c>
      <c r="E71" s="108">
        <v>89</v>
      </c>
      <c r="F71" s="120">
        <f t="shared" si="2"/>
        <v>848.63099999999997</v>
      </c>
      <c r="G71" s="108"/>
      <c r="H71" s="108"/>
      <c r="I71" s="108"/>
      <c r="J71" s="116"/>
      <c r="K71" s="116"/>
    </row>
    <row r="72" spans="2:11" ht="15.75" customHeight="1" x14ac:dyDescent="0.3">
      <c r="B72" s="109" t="s">
        <v>1166</v>
      </c>
      <c r="C72" s="109" t="s">
        <v>9</v>
      </c>
      <c r="D72" s="108" t="s">
        <v>1167</v>
      </c>
      <c r="E72" s="108">
        <v>92</v>
      </c>
      <c r="F72" s="120">
        <f t="shared" si="2"/>
        <v>858.76800000000003</v>
      </c>
      <c r="G72" s="108"/>
      <c r="H72" s="108"/>
      <c r="I72" s="108"/>
      <c r="J72" s="116"/>
      <c r="K72" s="116"/>
    </row>
    <row r="73" spans="2:11" ht="15.75" customHeight="1" x14ac:dyDescent="0.3">
      <c r="B73" s="109" t="s">
        <v>1168</v>
      </c>
      <c r="C73" s="109" t="s">
        <v>9</v>
      </c>
      <c r="D73" s="108" t="s">
        <v>1169</v>
      </c>
      <c r="E73" s="108">
        <v>139</v>
      </c>
      <c r="F73" s="120">
        <f t="shared" si="2"/>
        <v>1017.5809999999999</v>
      </c>
      <c r="G73" s="108"/>
      <c r="H73" s="108"/>
      <c r="I73" s="108"/>
      <c r="J73" s="116"/>
      <c r="K73" s="116"/>
    </row>
    <row r="74" spans="2:11" ht="15.75" customHeight="1" x14ac:dyDescent="0.3">
      <c r="B74" s="165" t="s">
        <v>1170</v>
      </c>
      <c r="C74" s="109" t="s">
        <v>9</v>
      </c>
      <c r="D74" s="108" t="s">
        <v>1171</v>
      </c>
      <c r="E74" s="108">
        <v>165</v>
      </c>
      <c r="F74" s="120">
        <f t="shared" si="2"/>
        <v>1105.4349999999999</v>
      </c>
      <c r="G74" s="108"/>
      <c r="H74" s="108"/>
      <c r="I74" s="108"/>
      <c r="J74" s="116"/>
      <c r="K74" s="116"/>
    </row>
    <row r="75" spans="2:11" ht="15.75" customHeight="1" x14ac:dyDescent="0.3">
      <c r="B75" s="109" t="s">
        <v>1172</v>
      </c>
      <c r="C75" s="109" t="s">
        <v>9</v>
      </c>
      <c r="D75" s="108" t="s">
        <v>1173</v>
      </c>
      <c r="E75" s="108">
        <v>168</v>
      </c>
      <c r="F75" s="120">
        <f t="shared" si="2"/>
        <v>1115.5720000000001</v>
      </c>
      <c r="G75" s="108"/>
      <c r="H75" s="108"/>
      <c r="I75" s="108"/>
      <c r="J75" s="116"/>
      <c r="K75" s="116"/>
    </row>
    <row r="76" spans="2:11" ht="15.75" customHeight="1" x14ac:dyDescent="0.3">
      <c r="B76" s="165" t="s">
        <v>1174</v>
      </c>
      <c r="C76" s="109" t="s">
        <v>9</v>
      </c>
      <c r="D76" s="108" t="s">
        <v>1175</v>
      </c>
      <c r="E76" s="108">
        <v>179</v>
      </c>
      <c r="F76" s="120">
        <f t="shared" si="2"/>
        <v>1152.741</v>
      </c>
      <c r="G76" s="108"/>
      <c r="H76" s="108"/>
      <c r="I76" s="108"/>
      <c r="J76" s="116"/>
      <c r="K76" s="116"/>
    </row>
    <row r="77" spans="2:11" ht="15.75" customHeight="1" x14ac:dyDescent="0.3">
      <c r="B77" s="109" t="s">
        <v>1176</v>
      </c>
      <c r="C77" s="109" t="s">
        <v>9</v>
      </c>
      <c r="D77" s="108" t="s">
        <v>1177</v>
      </c>
      <c r="E77" s="108">
        <v>217</v>
      </c>
      <c r="F77" s="120">
        <f t="shared" si="2"/>
        <v>1281.143</v>
      </c>
      <c r="G77" s="108"/>
      <c r="H77" s="108"/>
      <c r="I77" s="108"/>
      <c r="J77" s="116"/>
      <c r="K77" s="116"/>
    </row>
    <row r="78" spans="2:11" ht="15.75" customHeight="1" x14ac:dyDescent="0.3"/>
    <row r="79" spans="2:11" ht="15.75" customHeight="1" x14ac:dyDescent="0.3"/>
    <row r="80" spans="2:11" ht="15.75" customHeight="1" x14ac:dyDescent="0.3"/>
    <row r="81" spans="2:4" ht="15.75" customHeight="1" x14ac:dyDescent="0.3">
      <c r="B81" s="4" t="s">
        <v>1156</v>
      </c>
      <c r="C81" s="4" t="s">
        <v>1126</v>
      </c>
      <c r="D81" s="4" t="s">
        <v>956</v>
      </c>
    </row>
    <row r="82" spans="2:4" ht="15.75" customHeight="1" x14ac:dyDescent="0.3">
      <c r="B82" s="165" t="s">
        <v>1178</v>
      </c>
      <c r="C82" s="108">
        <v>22</v>
      </c>
      <c r="D82" s="116">
        <v>486.71</v>
      </c>
    </row>
    <row r="83" spans="2:4" ht="15.75" customHeight="1" x14ac:dyDescent="0.3">
      <c r="B83" s="165" t="s">
        <v>1178</v>
      </c>
      <c r="C83" s="108">
        <v>30</v>
      </c>
      <c r="D83" s="116">
        <v>494.63</v>
      </c>
    </row>
    <row r="84" spans="2:4" ht="15.75" customHeight="1" x14ac:dyDescent="0.3">
      <c r="B84" s="165" t="s">
        <v>1178</v>
      </c>
      <c r="C84" s="108">
        <v>38</v>
      </c>
      <c r="D84" s="116">
        <v>494.63</v>
      </c>
    </row>
    <row r="85" spans="2:4" ht="15.75" customHeight="1" x14ac:dyDescent="0.3">
      <c r="B85" s="165" t="s">
        <v>1178</v>
      </c>
      <c r="C85" s="108">
        <v>55</v>
      </c>
      <c r="D85" s="116">
        <v>508.35</v>
      </c>
    </row>
    <row r="86" spans="2:4" ht="15.75" customHeight="1" x14ac:dyDescent="0.3">
      <c r="B86" s="165" t="s">
        <v>1178</v>
      </c>
      <c r="C86" s="108">
        <v>57</v>
      </c>
      <c r="D86" s="116">
        <v>486.05</v>
      </c>
    </row>
    <row r="87" spans="2:4" ht="15.75" customHeight="1" x14ac:dyDescent="0.3">
      <c r="B87" s="165" t="s">
        <v>1178</v>
      </c>
      <c r="C87" s="108">
        <v>68</v>
      </c>
      <c r="D87" s="116">
        <v>508.38</v>
      </c>
    </row>
    <row r="88" spans="2:4" ht="15.75" customHeight="1" x14ac:dyDescent="0.3">
      <c r="B88" s="165" t="s">
        <v>1178</v>
      </c>
      <c r="C88" s="108">
        <v>80</v>
      </c>
      <c r="D88" s="116">
        <v>832.54</v>
      </c>
    </row>
    <row r="89" spans="2:4" ht="15.75" customHeight="1" x14ac:dyDescent="0.3">
      <c r="B89" s="165" t="s">
        <v>1178</v>
      </c>
      <c r="C89" s="108">
        <v>100</v>
      </c>
      <c r="D89" s="116">
        <v>835.22</v>
      </c>
    </row>
    <row r="90" spans="2:4" ht="15.75" customHeight="1" x14ac:dyDescent="0.3">
      <c r="B90" s="165" t="s">
        <v>1178</v>
      </c>
      <c r="C90" s="108">
        <v>114</v>
      </c>
      <c r="D90" s="116">
        <v>996.32</v>
      </c>
    </row>
    <row r="91" spans="2:4" ht="15.75" customHeight="1" x14ac:dyDescent="0.3">
      <c r="B91" s="165" t="s">
        <v>1178</v>
      </c>
      <c r="C91" s="108">
        <v>120</v>
      </c>
      <c r="D91" s="116">
        <v>772.09</v>
      </c>
    </row>
    <row r="92" spans="2:4" ht="15.75" customHeight="1" x14ac:dyDescent="0.3">
      <c r="B92" s="165" t="s">
        <v>1178</v>
      </c>
      <c r="C92" s="108">
        <v>130</v>
      </c>
      <c r="D92" s="116">
        <v>1498.29</v>
      </c>
    </row>
    <row r="93" spans="2:4" ht="15.75" customHeight="1" x14ac:dyDescent="0.3">
      <c r="B93" s="165" t="s">
        <v>1178</v>
      </c>
      <c r="C93" s="108">
        <v>170</v>
      </c>
      <c r="D93" s="116">
        <v>1280.6099999999999</v>
      </c>
    </row>
    <row r="94" spans="2:4" ht="15.75" customHeight="1" x14ac:dyDescent="0.3"/>
    <row r="95" spans="2:4" ht="15.75" customHeight="1" x14ac:dyDescent="0.3">
      <c r="B95" s="4" t="s">
        <v>1129</v>
      </c>
      <c r="C95" s="162">
        <v>361.33</v>
      </c>
      <c r="D95" s="89">
        <v>0</v>
      </c>
    </row>
    <row r="96" spans="2:4" ht="15.75" customHeight="1" x14ac:dyDescent="0.3">
      <c r="B96" s="4" t="s">
        <v>1130</v>
      </c>
      <c r="C96" s="162">
        <v>8.2000000000000007E-3</v>
      </c>
      <c r="D96" s="89">
        <v>0</v>
      </c>
    </row>
    <row r="97" spans="2:11" ht="15.75" customHeight="1" x14ac:dyDescent="0.3"/>
    <row r="98" spans="2:11" ht="15.75" customHeight="1" x14ac:dyDescent="0.3"/>
    <row r="99" spans="2:11" ht="15.75" customHeight="1" x14ac:dyDescent="0.3">
      <c r="B99" s="165" t="s">
        <v>1179</v>
      </c>
      <c r="C99" s="165" t="s">
        <v>1178</v>
      </c>
      <c r="D99" s="108" t="s">
        <v>1180</v>
      </c>
      <c r="E99" s="108">
        <v>48</v>
      </c>
      <c r="F99" s="120">
        <f t="shared" ref="F99:F120" si="3">$C$95*EXP(E99*$C$96)</f>
        <v>535.60217153014901</v>
      </c>
      <c r="G99" s="108"/>
      <c r="H99" s="108"/>
      <c r="I99" s="108"/>
      <c r="J99" s="116"/>
      <c r="K99" s="116"/>
    </row>
    <row r="100" spans="2:11" ht="15.75" customHeight="1" x14ac:dyDescent="0.3">
      <c r="B100" s="165" t="s">
        <v>1181</v>
      </c>
      <c r="C100" s="165" t="s">
        <v>1178</v>
      </c>
      <c r="D100" s="108" t="s">
        <v>1182</v>
      </c>
      <c r="E100" s="108">
        <v>60</v>
      </c>
      <c r="F100" s="120">
        <f t="shared" si="3"/>
        <v>590.98560979242939</v>
      </c>
      <c r="G100" s="108"/>
      <c r="H100" s="108"/>
      <c r="I100" s="108"/>
      <c r="J100" s="116"/>
      <c r="K100" s="116"/>
    </row>
    <row r="101" spans="2:11" ht="15.75" customHeight="1" x14ac:dyDescent="0.3">
      <c r="B101" s="165" t="s">
        <v>1183</v>
      </c>
      <c r="C101" s="165" t="s">
        <v>1178</v>
      </c>
      <c r="D101" s="108" t="s">
        <v>1184</v>
      </c>
      <c r="E101" s="108">
        <v>60</v>
      </c>
      <c r="F101" s="120">
        <f t="shared" si="3"/>
        <v>590.98560979242939</v>
      </c>
      <c r="G101" s="108"/>
      <c r="H101" s="108"/>
      <c r="I101" s="108"/>
      <c r="J101" s="116"/>
      <c r="K101" s="116"/>
    </row>
    <row r="102" spans="2:11" ht="15.75" customHeight="1" x14ac:dyDescent="0.3">
      <c r="B102" s="165" t="s">
        <v>1185</v>
      </c>
      <c r="C102" s="165" t="s">
        <v>1178</v>
      </c>
      <c r="D102" s="108" t="s">
        <v>1186</v>
      </c>
      <c r="E102" s="108">
        <v>60</v>
      </c>
      <c r="F102" s="120">
        <f t="shared" si="3"/>
        <v>590.98560979242939</v>
      </c>
      <c r="G102" s="108"/>
      <c r="H102" s="108"/>
      <c r="I102" s="108"/>
      <c r="J102" s="116"/>
      <c r="K102" s="116"/>
    </row>
    <row r="103" spans="2:11" ht="15.75" customHeight="1" x14ac:dyDescent="0.3">
      <c r="B103" s="165" t="s">
        <v>1187</v>
      </c>
      <c r="C103" s="165" t="s">
        <v>1178</v>
      </c>
      <c r="D103" s="108" t="s">
        <v>1188</v>
      </c>
      <c r="E103" s="108">
        <v>70</v>
      </c>
      <c r="F103" s="120">
        <f t="shared" si="3"/>
        <v>641.48876367485127</v>
      </c>
      <c r="G103" s="108"/>
      <c r="H103" s="108"/>
      <c r="I103" s="108"/>
      <c r="J103" s="116"/>
      <c r="K103" s="116"/>
    </row>
    <row r="104" spans="2:11" ht="15.75" customHeight="1" x14ac:dyDescent="0.3">
      <c r="B104" s="165" t="s">
        <v>1189</v>
      </c>
      <c r="C104" s="165" t="s">
        <v>1178</v>
      </c>
      <c r="D104" s="108" t="s">
        <v>1190</v>
      </c>
      <c r="E104" s="108">
        <v>88</v>
      </c>
      <c r="F104" s="120">
        <f t="shared" si="3"/>
        <v>743.51702805241518</v>
      </c>
      <c r="G104" s="108"/>
      <c r="H104" s="108"/>
      <c r="I104" s="108"/>
      <c r="J104" s="116"/>
      <c r="K104" s="116"/>
    </row>
    <row r="105" spans="2:11" ht="15.75" customHeight="1" x14ac:dyDescent="0.3">
      <c r="B105" s="166" t="s">
        <v>1191</v>
      </c>
      <c r="C105" s="165" t="s">
        <v>1178</v>
      </c>
      <c r="D105" s="108" t="s">
        <v>1192</v>
      </c>
      <c r="E105" s="108">
        <v>90</v>
      </c>
      <c r="F105" s="120">
        <f t="shared" si="3"/>
        <v>755.81124433284208</v>
      </c>
      <c r="G105" s="108"/>
      <c r="H105" s="108"/>
      <c r="I105" s="108"/>
      <c r="J105" s="116"/>
      <c r="K105" s="116"/>
    </row>
    <row r="106" spans="2:11" ht="15.75" customHeight="1" x14ac:dyDescent="0.3">
      <c r="B106" s="165" t="s">
        <v>1193</v>
      </c>
      <c r="C106" s="165" t="s">
        <v>1178</v>
      </c>
      <c r="D106" s="108"/>
      <c r="E106" s="108">
        <v>140</v>
      </c>
      <c r="F106" s="120">
        <f t="shared" si="3"/>
        <v>1138.869825149003</v>
      </c>
      <c r="G106" s="108"/>
      <c r="H106" s="108"/>
      <c r="I106" s="108"/>
      <c r="J106" s="116"/>
      <c r="K106" s="116"/>
    </row>
    <row r="107" spans="2:11" ht="15.75" customHeight="1" x14ac:dyDescent="0.3">
      <c r="B107" s="167" t="s">
        <v>1194</v>
      </c>
      <c r="C107" s="165" t="s">
        <v>1178</v>
      </c>
      <c r="D107" s="108" t="s">
        <v>1195</v>
      </c>
      <c r="E107" s="108">
        <v>150</v>
      </c>
      <c r="F107" s="120">
        <f t="shared" si="3"/>
        <v>1236.192868347548</v>
      </c>
      <c r="G107" s="108"/>
      <c r="H107" s="108"/>
      <c r="I107" s="108"/>
      <c r="J107" s="116"/>
      <c r="K107" s="116"/>
    </row>
    <row r="108" spans="2:11" ht="15.75" customHeight="1" x14ac:dyDescent="0.3">
      <c r="B108" s="168" t="s">
        <v>1196</v>
      </c>
      <c r="C108" s="166" t="s">
        <v>1178</v>
      </c>
      <c r="D108" s="108" t="s">
        <v>1197</v>
      </c>
      <c r="E108" s="108">
        <v>150</v>
      </c>
      <c r="F108" s="120">
        <f t="shared" si="3"/>
        <v>1236.192868347548</v>
      </c>
      <c r="G108" s="108"/>
      <c r="H108" s="108"/>
      <c r="I108" s="108"/>
      <c r="J108" s="116"/>
      <c r="K108" s="116"/>
    </row>
    <row r="109" spans="2:11" ht="15.75" customHeight="1" x14ac:dyDescent="0.3">
      <c r="B109" s="167" t="s">
        <v>1198</v>
      </c>
      <c r="C109" s="165" t="s">
        <v>1178</v>
      </c>
      <c r="D109" s="108" t="s">
        <v>1197</v>
      </c>
      <c r="E109" s="108">
        <v>150</v>
      </c>
      <c r="F109" s="120">
        <f t="shared" si="3"/>
        <v>1236.192868347548</v>
      </c>
    </row>
    <row r="110" spans="2:11" ht="15.75" customHeight="1" x14ac:dyDescent="0.3">
      <c r="B110" s="165" t="s">
        <v>1199</v>
      </c>
      <c r="C110" s="165" t="s">
        <v>1178</v>
      </c>
      <c r="D110" s="108" t="s">
        <v>1200</v>
      </c>
      <c r="E110" s="108">
        <v>180</v>
      </c>
      <c r="F110" s="120">
        <f t="shared" si="3"/>
        <v>1580.9665321450173</v>
      </c>
    </row>
    <row r="111" spans="2:11" ht="15.75" customHeight="1" x14ac:dyDescent="0.3">
      <c r="B111" s="165" t="s">
        <v>1201</v>
      </c>
      <c r="C111" s="165" t="s">
        <v>1178</v>
      </c>
      <c r="D111" s="108" t="s">
        <v>1202</v>
      </c>
      <c r="E111" s="108">
        <v>190</v>
      </c>
      <c r="F111" s="120">
        <f t="shared" si="3"/>
        <v>1716.0693074628832</v>
      </c>
    </row>
    <row r="112" spans="2:11" ht="15.75" customHeight="1" x14ac:dyDescent="0.3">
      <c r="B112" s="165" t="s">
        <v>1203</v>
      </c>
      <c r="C112" s="165" t="s">
        <v>1178</v>
      </c>
      <c r="D112" s="108" t="s">
        <v>1204</v>
      </c>
      <c r="E112" s="108">
        <v>200</v>
      </c>
      <c r="F112" s="120">
        <f t="shared" si="3"/>
        <v>1862.7173998557575</v>
      </c>
    </row>
    <row r="113" spans="2:6" ht="15.75" customHeight="1" x14ac:dyDescent="0.3">
      <c r="B113" s="166" t="s">
        <v>1205</v>
      </c>
      <c r="C113" s="165" t="s">
        <v>1178</v>
      </c>
      <c r="D113" s="108" t="s">
        <v>1206</v>
      </c>
      <c r="E113" s="108">
        <v>210</v>
      </c>
      <c r="F113" s="120">
        <f t="shared" si="3"/>
        <v>2021.8974237440234</v>
      </c>
    </row>
    <row r="114" spans="2:6" ht="15.75" customHeight="1" x14ac:dyDescent="0.3">
      <c r="B114" s="166" t="s">
        <v>1207</v>
      </c>
      <c r="C114" s="165" t="s">
        <v>1178</v>
      </c>
      <c r="D114" s="108" t="s">
        <v>1206</v>
      </c>
      <c r="E114" s="108">
        <v>210</v>
      </c>
      <c r="F114" s="120">
        <f t="shared" si="3"/>
        <v>2021.8974237440234</v>
      </c>
    </row>
    <row r="115" spans="2:6" ht="15.75" customHeight="1" x14ac:dyDescent="0.3">
      <c r="B115" s="167" t="s">
        <v>1208</v>
      </c>
      <c r="C115" s="165" t="s">
        <v>1178</v>
      </c>
      <c r="D115" s="108" t="s">
        <v>1209</v>
      </c>
      <c r="E115" s="108">
        <v>230</v>
      </c>
      <c r="F115" s="120">
        <f t="shared" si="3"/>
        <v>2382.2284883043039</v>
      </c>
    </row>
    <row r="116" spans="2:6" ht="15.75" customHeight="1" x14ac:dyDescent="0.3">
      <c r="B116" s="167" t="s">
        <v>1207</v>
      </c>
      <c r="C116" s="165" t="s">
        <v>1178</v>
      </c>
      <c r="D116" s="108" t="s">
        <v>1210</v>
      </c>
      <c r="E116" s="108">
        <v>230</v>
      </c>
      <c r="F116" s="120">
        <f t="shared" si="3"/>
        <v>2382.2284883043039</v>
      </c>
    </row>
    <row r="117" spans="2:6" ht="15.75" customHeight="1" x14ac:dyDescent="0.3">
      <c r="B117" s="167" t="s">
        <v>1211</v>
      </c>
      <c r="C117" s="165" t="s">
        <v>1178</v>
      </c>
      <c r="D117" s="108" t="s">
        <v>1210</v>
      </c>
      <c r="E117" s="108">
        <v>230</v>
      </c>
      <c r="F117" s="120">
        <f t="shared" si="3"/>
        <v>2382.2284883043039</v>
      </c>
    </row>
    <row r="118" spans="2:6" ht="15.75" customHeight="1" x14ac:dyDescent="0.3">
      <c r="B118" s="166" t="s">
        <v>1212</v>
      </c>
      <c r="C118" s="165" t="s">
        <v>1178</v>
      </c>
      <c r="D118" s="108" t="s">
        <v>1213</v>
      </c>
      <c r="E118" s="108">
        <v>250</v>
      </c>
      <c r="F118" s="120">
        <f t="shared" si="3"/>
        <v>2806.7757067418265</v>
      </c>
    </row>
    <row r="119" spans="2:6" ht="15.75" customHeight="1" x14ac:dyDescent="0.3">
      <c r="B119" s="166" t="s">
        <v>1214</v>
      </c>
      <c r="C119" s="165" t="s">
        <v>1178</v>
      </c>
      <c r="D119" s="108" t="s">
        <v>1213</v>
      </c>
      <c r="E119" s="108">
        <v>250</v>
      </c>
      <c r="F119" s="120">
        <f t="shared" si="3"/>
        <v>2806.7757067418265</v>
      </c>
    </row>
    <row r="120" spans="2:6" ht="15.75" customHeight="1" x14ac:dyDescent="0.3">
      <c r="B120" s="165" t="s">
        <v>1215</v>
      </c>
      <c r="C120" s="165" t="s">
        <v>1178</v>
      </c>
      <c r="D120" s="108" t="s">
        <v>1216</v>
      </c>
      <c r="E120" s="108">
        <v>270</v>
      </c>
      <c r="F120" s="120">
        <f t="shared" si="3"/>
        <v>3306.9833169377112</v>
      </c>
    </row>
    <row r="121" spans="2:6" ht="15.75" customHeight="1" x14ac:dyDescent="0.3"/>
    <row r="122" spans="2:6" ht="15.75" customHeight="1" x14ac:dyDescent="0.3"/>
    <row r="123" spans="2:6" ht="15.75" customHeight="1" x14ac:dyDescent="0.3"/>
    <row r="124" spans="2:6" ht="15.75" customHeight="1" x14ac:dyDescent="0.3"/>
    <row r="125" spans="2:6" ht="15.75" customHeight="1" x14ac:dyDescent="0.3"/>
    <row r="126" spans="2:6" ht="15.75" customHeight="1" x14ac:dyDescent="0.3"/>
    <row r="127" spans="2:6" ht="15.75" customHeight="1" x14ac:dyDescent="0.3"/>
    <row r="128" spans="2:6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N1000"/>
  <sheetViews>
    <sheetView zoomScaleNormal="100" workbookViewId="0"/>
  </sheetViews>
  <sheetFormatPr defaultColWidth="14.44140625" defaultRowHeight="14.4" x14ac:dyDescent="0.3"/>
  <cols>
    <col min="1" max="26" width="8.5546875" customWidth="1"/>
  </cols>
  <sheetData>
    <row r="3" spans="3:14" ht="42.75" customHeight="1" x14ac:dyDescent="0.3">
      <c r="C3" s="3" t="s">
        <v>130</v>
      </c>
      <c r="D3" s="169" t="s">
        <v>1217</v>
      </c>
      <c r="E3" s="233" t="s">
        <v>1218</v>
      </c>
      <c r="F3" s="233"/>
      <c r="G3" s="233"/>
      <c r="H3" s="3" t="s">
        <v>1219</v>
      </c>
      <c r="I3" s="3" t="s">
        <v>1220</v>
      </c>
      <c r="J3" s="3" t="s">
        <v>1221</v>
      </c>
      <c r="K3" s="3" t="s">
        <v>1222</v>
      </c>
      <c r="L3" s="3" t="s">
        <v>1223</v>
      </c>
      <c r="M3" s="3" t="s">
        <v>1224</v>
      </c>
      <c r="N3" s="3" t="s">
        <v>1225</v>
      </c>
    </row>
    <row r="4" spans="3:14" ht="14.25" customHeight="1" x14ac:dyDescent="0.3">
      <c r="C4" s="23">
        <v>1</v>
      </c>
      <c r="D4" s="23" t="s">
        <v>1226</v>
      </c>
      <c r="E4" s="2" t="s">
        <v>5</v>
      </c>
      <c r="F4" s="2" t="s">
        <v>6</v>
      </c>
      <c r="G4" s="2" t="s">
        <v>143</v>
      </c>
      <c r="H4" s="2" t="s">
        <v>1227</v>
      </c>
      <c r="I4" s="170">
        <v>35</v>
      </c>
      <c r="J4" s="171">
        <v>5</v>
      </c>
      <c r="K4" s="91">
        <v>6</v>
      </c>
      <c r="L4" s="91">
        <v>1</v>
      </c>
      <c r="M4" s="91">
        <v>2</v>
      </c>
      <c r="N4" s="91" t="s">
        <v>143</v>
      </c>
    </row>
    <row r="5" spans="3:14" ht="14.25" customHeight="1" x14ac:dyDescent="0.3">
      <c r="C5" s="23">
        <v>2</v>
      </c>
      <c r="D5" s="23" t="s">
        <v>1228</v>
      </c>
      <c r="E5" s="2" t="s">
        <v>3</v>
      </c>
      <c r="F5" s="2" t="s">
        <v>792</v>
      </c>
      <c r="G5" s="2" t="s">
        <v>5</v>
      </c>
      <c r="H5" s="2" t="s">
        <v>1227</v>
      </c>
      <c r="I5" s="170">
        <v>25</v>
      </c>
      <c r="J5" s="171">
        <v>7</v>
      </c>
      <c r="K5" s="91">
        <v>8.4</v>
      </c>
      <c r="L5" s="91">
        <v>3.85</v>
      </c>
      <c r="M5" s="91">
        <v>2</v>
      </c>
      <c r="N5" s="91" t="s">
        <v>143</v>
      </c>
    </row>
    <row r="6" spans="3:14" ht="14.25" customHeight="1" x14ac:dyDescent="0.3">
      <c r="C6" s="23">
        <v>3</v>
      </c>
      <c r="D6" s="23" t="s">
        <v>1229</v>
      </c>
      <c r="E6" s="2" t="s">
        <v>2</v>
      </c>
      <c r="F6" s="2" t="s">
        <v>3</v>
      </c>
      <c r="G6" s="2" t="s">
        <v>792</v>
      </c>
      <c r="H6" s="2" t="s">
        <v>1227</v>
      </c>
      <c r="I6" s="170">
        <v>45</v>
      </c>
      <c r="J6" s="171">
        <v>10</v>
      </c>
      <c r="K6" s="91">
        <v>8.8000001907348597</v>
      </c>
      <c r="L6" s="91">
        <v>3.85</v>
      </c>
      <c r="M6" s="91">
        <v>3</v>
      </c>
      <c r="N6" s="91" t="s">
        <v>143</v>
      </c>
    </row>
    <row r="7" spans="3:14" ht="14.25" customHeight="1" x14ac:dyDescent="0.3">
      <c r="C7" s="23">
        <v>4</v>
      </c>
      <c r="D7" s="23" t="s">
        <v>1226</v>
      </c>
      <c r="E7" s="2" t="s">
        <v>3</v>
      </c>
      <c r="F7" s="2" t="s">
        <v>792</v>
      </c>
      <c r="G7" s="2" t="s">
        <v>143</v>
      </c>
      <c r="H7" s="2" t="s">
        <v>1230</v>
      </c>
      <c r="I7" s="170">
        <v>30</v>
      </c>
      <c r="J7" s="171">
        <v>9</v>
      </c>
      <c r="K7" s="91">
        <v>7.7</v>
      </c>
      <c r="L7" s="91">
        <v>2.0999999046325599</v>
      </c>
      <c r="M7" s="91">
        <v>3</v>
      </c>
      <c r="N7" s="91" t="s">
        <v>143</v>
      </c>
    </row>
    <row r="8" spans="3:14" ht="14.25" customHeight="1" x14ac:dyDescent="0.3">
      <c r="C8" s="23">
        <v>5</v>
      </c>
      <c r="D8" s="23" t="s">
        <v>1229</v>
      </c>
      <c r="E8" s="2" t="s">
        <v>2</v>
      </c>
      <c r="F8" s="2" t="s">
        <v>3</v>
      </c>
      <c r="G8" s="2" t="s">
        <v>143</v>
      </c>
      <c r="H8" s="2" t="s">
        <v>1230</v>
      </c>
      <c r="I8" s="170">
        <v>45</v>
      </c>
      <c r="J8" s="171">
        <v>9</v>
      </c>
      <c r="K8" s="91">
        <v>8.4</v>
      </c>
      <c r="L8" s="91">
        <v>3.85</v>
      </c>
      <c r="M8" s="91">
        <v>3</v>
      </c>
      <c r="N8" s="91" t="s">
        <v>143</v>
      </c>
    </row>
    <row r="9" spans="3:14" ht="14.25" customHeight="1" x14ac:dyDescent="0.3">
      <c r="C9" s="23">
        <v>6</v>
      </c>
      <c r="D9" s="23" t="s">
        <v>1228</v>
      </c>
      <c r="E9" s="2" t="s">
        <v>2</v>
      </c>
      <c r="F9" s="2" t="s">
        <v>3</v>
      </c>
      <c r="G9" s="2" t="s">
        <v>143</v>
      </c>
      <c r="H9" s="2" t="s">
        <v>1231</v>
      </c>
      <c r="I9" s="170">
        <v>40</v>
      </c>
      <c r="J9" s="171">
        <v>10</v>
      </c>
      <c r="K9" s="91">
        <v>8.4</v>
      </c>
      <c r="L9" s="91">
        <v>3.85</v>
      </c>
      <c r="M9" s="91">
        <v>3</v>
      </c>
      <c r="N9" s="91" t="s">
        <v>143</v>
      </c>
    </row>
    <row r="10" spans="3:14" ht="14.25" customHeight="1" x14ac:dyDescent="0.3">
      <c r="C10" s="23">
        <v>7</v>
      </c>
      <c r="D10" s="23" t="s">
        <v>1226</v>
      </c>
      <c r="E10" s="2" t="s">
        <v>792</v>
      </c>
      <c r="F10" s="2" t="s">
        <v>5</v>
      </c>
      <c r="G10" s="2" t="s">
        <v>6</v>
      </c>
      <c r="H10" s="2" t="s">
        <v>1232</v>
      </c>
      <c r="I10" s="170">
        <v>25</v>
      </c>
      <c r="J10" s="171">
        <v>4</v>
      </c>
      <c r="K10" s="91">
        <v>7</v>
      </c>
      <c r="L10" s="91">
        <v>1.8</v>
      </c>
      <c r="M10" s="91">
        <v>1</v>
      </c>
      <c r="N10" s="91">
        <v>0.30000001192092801</v>
      </c>
    </row>
    <row r="11" spans="3:14" ht="14.25" customHeight="1" x14ac:dyDescent="0.3">
      <c r="C11" s="23">
        <v>8</v>
      </c>
      <c r="D11" s="23" t="s">
        <v>1228</v>
      </c>
      <c r="E11" s="2" t="s">
        <v>3</v>
      </c>
      <c r="F11" s="2" t="s">
        <v>792</v>
      </c>
      <c r="G11" s="2" t="s">
        <v>143</v>
      </c>
      <c r="H11" s="2" t="s">
        <v>1232</v>
      </c>
      <c r="I11" s="170">
        <v>40</v>
      </c>
      <c r="J11" s="171">
        <v>6</v>
      </c>
      <c r="K11" s="91">
        <v>12</v>
      </c>
      <c r="L11" s="91">
        <v>0.5</v>
      </c>
      <c r="M11" s="91">
        <v>2</v>
      </c>
      <c r="N11" s="91">
        <v>1</v>
      </c>
    </row>
    <row r="12" spans="3:14" ht="14.25" customHeight="1" x14ac:dyDescent="0.3">
      <c r="C12" s="23">
        <v>9</v>
      </c>
      <c r="D12" s="23" t="s">
        <v>1229</v>
      </c>
      <c r="E12" s="2" t="s">
        <v>2</v>
      </c>
      <c r="F12" s="2" t="s">
        <v>3</v>
      </c>
      <c r="G12" s="2" t="s">
        <v>143</v>
      </c>
      <c r="H12" s="2" t="s">
        <v>1232</v>
      </c>
      <c r="I12" s="170">
        <v>45</v>
      </c>
      <c r="J12" s="171">
        <v>13</v>
      </c>
      <c r="K12" s="91">
        <v>20</v>
      </c>
      <c r="L12" s="91">
        <v>0.5</v>
      </c>
      <c r="M12" s="91">
        <v>4</v>
      </c>
      <c r="N12" s="91">
        <v>2</v>
      </c>
    </row>
    <row r="13" spans="3:14" ht="14.25" customHeight="1" x14ac:dyDescent="0.3">
      <c r="C13" s="23">
        <v>10</v>
      </c>
      <c r="D13" s="23" t="s">
        <v>1228</v>
      </c>
      <c r="E13" s="2" t="s">
        <v>5</v>
      </c>
      <c r="F13" s="2" t="s">
        <v>6</v>
      </c>
      <c r="G13" s="2" t="s">
        <v>143</v>
      </c>
      <c r="H13" s="2" t="s">
        <v>1233</v>
      </c>
      <c r="I13" s="170">
        <v>40</v>
      </c>
      <c r="J13" s="171">
        <v>6.4000000953674299</v>
      </c>
      <c r="K13" s="91">
        <v>6</v>
      </c>
      <c r="L13" s="91">
        <v>1</v>
      </c>
      <c r="M13" s="91">
        <v>2</v>
      </c>
      <c r="N13" s="91">
        <v>1</v>
      </c>
    </row>
    <row r="14" spans="3:14" ht="14.25" customHeight="1" x14ac:dyDescent="0.3">
      <c r="C14" s="23">
        <v>11</v>
      </c>
      <c r="D14" s="23" t="s">
        <v>1228</v>
      </c>
      <c r="E14" s="2" t="s">
        <v>792</v>
      </c>
      <c r="F14" s="2" t="s">
        <v>5</v>
      </c>
      <c r="G14" s="2" t="s">
        <v>143</v>
      </c>
      <c r="H14" s="2" t="s">
        <v>1234</v>
      </c>
      <c r="I14" s="170">
        <v>40</v>
      </c>
      <c r="J14" s="171">
        <v>7</v>
      </c>
      <c r="K14" s="91">
        <v>8.3000000000000007</v>
      </c>
      <c r="L14" s="91">
        <v>3</v>
      </c>
      <c r="M14" s="91">
        <v>2</v>
      </c>
      <c r="N14" s="91">
        <v>2</v>
      </c>
    </row>
    <row r="15" spans="3:14" ht="14.25" customHeight="1" x14ac:dyDescent="0.3">
      <c r="C15" s="23">
        <v>12</v>
      </c>
      <c r="D15" s="23" t="s">
        <v>1226</v>
      </c>
      <c r="E15" s="2" t="s">
        <v>792</v>
      </c>
      <c r="F15" s="2" t="s">
        <v>5</v>
      </c>
      <c r="G15" s="2" t="s">
        <v>6</v>
      </c>
      <c r="H15" s="2" t="s">
        <v>1235</v>
      </c>
      <c r="I15" s="170">
        <v>30</v>
      </c>
      <c r="J15" s="171">
        <v>6.8000001907348597</v>
      </c>
      <c r="K15" s="91">
        <v>7.5</v>
      </c>
      <c r="L15" s="91">
        <v>1</v>
      </c>
      <c r="M15" s="91">
        <v>2</v>
      </c>
      <c r="N15" s="91">
        <v>1</v>
      </c>
    </row>
    <row r="16" spans="3:14" ht="14.25" customHeight="1" x14ac:dyDescent="0.3">
      <c r="C16" s="23">
        <v>13</v>
      </c>
      <c r="D16" s="23" t="s">
        <v>1228</v>
      </c>
      <c r="E16" s="2" t="s">
        <v>3</v>
      </c>
      <c r="F16" s="2" t="s">
        <v>792</v>
      </c>
      <c r="G16" s="2" t="s">
        <v>143</v>
      </c>
      <c r="H16" s="2" t="s">
        <v>1235</v>
      </c>
      <c r="I16" s="170">
        <v>35</v>
      </c>
      <c r="J16" s="171">
        <v>9</v>
      </c>
      <c r="K16" s="91">
        <v>7.5</v>
      </c>
      <c r="L16" s="91">
        <v>2.7999999523162802</v>
      </c>
      <c r="M16" s="91">
        <v>3</v>
      </c>
      <c r="N16" s="91">
        <v>2.4000000953674299</v>
      </c>
    </row>
    <row r="17" spans="3:14" ht="14.25" customHeight="1" x14ac:dyDescent="0.3">
      <c r="C17" s="23">
        <v>14</v>
      </c>
      <c r="D17" s="23" t="s">
        <v>1229</v>
      </c>
      <c r="E17" s="2" t="s">
        <v>2</v>
      </c>
      <c r="F17" s="2" t="s">
        <v>3</v>
      </c>
      <c r="G17" s="2" t="s">
        <v>792</v>
      </c>
      <c r="H17" s="2" t="s">
        <v>1235</v>
      </c>
      <c r="I17" s="170">
        <v>40</v>
      </c>
      <c r="J17" s="171">
        <v>10</v>
      </c>
      <c r="K17" s="91">
        <v>8.4</v>
      </c>
      <c r="L17" s="91">
        <v>3.85</v>
      </c>
      <c r="M17" s="91">
        <v>3</v>
      </c>
      <c r="N17" s="91">
        <v>9.5</v>
      </c>
    </row>
    <row r="21" spans="3:14" ht="15.75" customHeight="1" x14ac:dyDescent="0.3"/>
    <row r="22" spans="3:14" ht="15.75" customHeight="1" x14ac:dyDescent="0.3"/>
    <row r="23" spans="3:14" ht="15.75" customHeight="1" x14ac:dyDescent="0.3"/>
    <row r="24" spans="3:14" ht="15.75" customHeight="1" x14ac:dyDescent="0.3"/>
    <row r="25" spans="3:14" ht="15.75" customHeight="1" x14ac:dyDescent="0.3"/>
    <row r="26" spans="3:14" ht="15.75" customHeight="1" x14ac:dyDescent="0.3"/>
    <row r="27" spans="3:14" ht="15.75" customHeight="1" x14ac:dyDescent="0.3"/>
    <row r="28" spans="3:14" ht="15.75" customHeight="1" x14ac:dyDescent="0.3"/>
    <row r="29" spans="3:14" ht="15.75" customHeight="1" x14ac:dyDescent="0.3"/>
    <row r="30" spans="3:14" ht="15.75" customHeight="1" x14ac:dyDescent="0.3"/>
    <row r="31" spans="3:14" ht="15.75" customHeight="1" x14ac:dyDescent="0.3"/>
    <row r="32" spans="3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E3:G3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D1000"/>
  <sheetViews>
    <sheetView zoomScaleNormal="100" workbookViewId="0"/>
  </sheetViews>
  <sheetFormatPr defaultColWidth="14.44140625" defaultRowHeight="14.4" x14ac:dyDescent="0.3"/>
  <cols>
    <col min="1" max="1" width="11.109375" customWidth="1"/>
    <col min="2" max="13" width="9.109375" customWidth="1"/>
    <col min="14" max="26" width="15.5546875" customWidth="1"/>
    <col min="27" max="30" width="9.109375" customWidth="1"/>
  </cols>
  <sheetData>
    <row r="1" spans="1:30" ht="14.25" customHeight="1" x14ac:dyDescent="0.3">
      <c r="A1" s="3" t="s">
        <v>104</v>
      </c>
      <c r="B1" s="3" t="s">
        <v>1126</v>
      </c>
      <c r="C1" s="3" t="s">
        <v>1121</v>
      </c>
      <c r="D1" s="3" t="s">
        <v>157</v>
      </c>
      <c r="E1" s="3" t="s">
        <v>140</v>
      </c>
      <c r="F1" s="3" t="s">
        <v>1112</v>
      </c>
      <c r="G1" s="3" t="s">
        <v>269</v>
      </c>
      <c r="H1" s="3" t="s">
        <v>156</v>
      </c>
      <c r="I1" s="3" t="s">
        <v>223</v>
      </c>
      <c r="J1" s="3" t="s">
        <v>160</v>
      </c>
      <c r="K1" s="3" t="s">
        <v>139</v>
      </c>
      <c r="L1" s="172"/>
      <c r="M1" s="172"/>
      <c r="N1" s="173"/>
      <c r="O1" s="233" t="s">
        <v>1236</v>
      </c>
      <c r="P1" s="233"/>
      <c r="Q1" s="233"/>
      <c r="R1" s="233"/>
      <c r="S1" s="233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</row>
    <row r="2" spans="1:30" ht="14.25" customHeight="1" x14ac:dyDescent="0.3">
      <c r="A2" s="3" t="s">
        <v>17</v>
      </c>
      <c r="B2" s="23">
        <v>24</v>
      </c>
      <c r="C2" s="2">
        <f>COUNTIFS(Simulações!$J:$J,C$1,Simulações!$CK:$CK,$A2,Simulações!$CQ:$CQ,$B2)</f>
        <v>0</v>
      </c>
      <c r="D2" s="2">
        <f>COUNTIFS(Simulações!$J:$J,D$1,Simulações!$CK:$CK,$A2,Simulações!$CQ:$CQ,$B2)</f>
        <v>0</v>
      </c>
      <c r="E2" s="2">
        <f>COUNTIFS(Simulações!$J:$J,E$1,Simulações!$CK:$CK,$A2,Simulações!$CQ:$CQ,$B2)</f>
        <v>0</v>
      </c>
      <c r="F2" s="2">
        <f>COUNTIFS(Simulações!$J:$J,F$1,Simulações!$CK:$CK,$A2,Simulações!$CQ:$CQ,$B2)</f>
        <v>0</v>
      </c>
      <c r="G2" s="2">
        <f>COUNTIFS(Simulações!$J:$J,G$1,Simulações!$CK:$CK,$A2,Simulações!$CQ:$CQ,$B2)</f>
        <v>0</v>
      </c>
      <c r="H2" s="2">
        <f>COUNTIFS(Simulações!$J:$J,H$1,Simulações!$CK:$CK,$A2,Simulações!$CQ:$CQ,$B2)</f>
        <v>0</v>
      </c>
      <c r="I2" s="2">
        <f>COUNTIFS(Simulações!$J:$J,I$1,Simulações!$CK:$CK,$A2,Simulações!$CQ:$CQ,$B2)</f>
        <v>0</v>
      </c>
      <c r="J2" s="2">
        <f>COUNTIFS(Simulações!$J:$J,J$1,Simulações!$CK:$CK,$A2,Simulações!$CQ:$CQ,$B2)</f>
        <v>0</v>
      </c>
      <c r="K2" s="2">
        <f>COUNTIFS(Simulações!$J:$J,K$1,Simulações!$CK:$CK,$A2,Simulações!$CQ:$CQ,$B2)</f>
        <v>0</v>
      </c>
      <c r="L2" s="172"/>
      <c r="M2" s="172"/>
      <c r="N2" s="3" t="s">
        <v>104</v>
      </c>
      <c r="O2" s="3" t="s">
        <v>2</v>
      </c>
      <c r="P2" s="3" t="s">
        <v>3</v>
      </c>
      <c r="Q2" s="3" t="s">
        <v>792</v>
      </c>
      <c r="R2" s="3" t="s">
        <v>5</v>
      </c>
      <c r="S2" s="3" t="s">
        <v>6</v>
      </c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</row>
    <row r="3" spans="1:30" ht="14.25" customHeight="1" x14ac:dyDescent="0.3">
      <c r="A3" s="3" t="s">
        <v>17</v>
      </c>
      <c r="B3" s="23">
        <v>27</v>
      </c>
      <c r="C3" s="2">
        <f>COUNTIFS(Simulações!$J:$J,C$1,Simulações!$CK:$CK,$A3,Simulações!$CQ:$CQ,$B3)</f>
        <v>0</v>
      </c>
      <c r="D3" s="2">
        <f>COUNTIFS(Simulações!$J:$J,D$1,Simulações!$CK:$CK,$A3,Simulações!$CQ:$CQ,$B3)</f>
        <v>0</v>
      </c>
      <c r="E3" s="2">
        <f>COUNTIFS(Simulações!$J:$J,E$1,Simulações!$CK:$CK,$A3,Simulações!$CQ:$CQ,$B3)</f>
        <v>0</v>
      </c>
      <c r="F3" s="2">
        <f>COUNTIFS(Simulações!$J:$J,F$1,Simulações!$CK:$CK,$A3,Simulações!$CQ:$CQ,$B3)</f>
        <v>0</v>
      </c>
      <c r="G3" s="2">
        <f>COUNTIFS(Simulações!$J:$J,G$1,Simulações!$CK:$CK,$A3,Simulações!$CQ:$CQ,$B3)</f>
        <v>0</v>
      </c>
      <c r="H3" s="2">
        <f>COUNTIFS(Simulações!$J:$J,H$1,Simulações!$CK:$CK,$A3,Simulações!$CQ:$CQ,$B3)</f>
        <v>0</v>
      </c>
      <c r="I3" s="2">
        <f>COUNTIFS(Simulações!$J:$J,I$1,Simulações!$CK:$CK,$A3,Simulações!$CQ:$CQ,$B3)</f>
        <v>0</v>
      </c>
      <c r="J3" s="2">
        <f>COUNTIFS(Simulações!$J:$J,J$1,Simulações!$CK:$CK,$A3,Simulações!$CQ:$CQ,$B3)</f>
        <v>0</v>
      </c>
      <c r="K3" s="2">
        <f>COUNTIFS(Simulações!$J:$J,K$1,Simulações!$CK:$CK,$A3,Simulações!$CQ:$CQ,$B3)</f>
        <v>0</v>
      </c>
      <c r="L3" s="172"/>
      <c r="M3" s="172"/>
      <c r="N3" s="3" t="s">
        <v>17</v>
      </c>
      <c r="O3" s="2"/>
      <c r="P3" s="2"/>
      <c r="Q3" s="2"/>
      <c r="R3" s="2"/>
      <c r="S3" s="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</row>
    <row r="4" spans="1:30" ht="14.25" customHeight="1" x14ac:dyDescent="0.3">
      <c r="A4" s="3" t="s">
        <v>17</v>
      </c>
      <c r="B4" s="23">
        <v>33</v>
      </c>
      <c r="C4" s="2">
        <f>COUNTIFS(Simulações!$J:$J,C$1,Simulações!$CK:$CK,$A4,Simulações!$CQ:$CQ,$B4)</f>
        <v>0</v>
      </c>
      <c r="D4" s="2">
        <f>COUNTIFS(Simulações!$J:$J,D$1,Simulações!$CK:$CK,$A4,Simulações!$CQ:$CQ,$B4)</f>
        <v>0</v>
      </c>
      <c r="E4" s="2">
        <f>COUNTIFS(Simulações!$J:$J,E$1,Simulações!$CK:$CK,$A4,Simulações!$CQ:$CQ,$B4)</f>
        <v>0</v>
      </c>
      <c r="F4" s="2">
        <f>COUNTIFS(Simulações!$J:$J,F$1,Simulações!$CK:$CK,$A4,Simulações!$CQ:$CQ,$B4)</f>
        <v>0</v>
      </c>
      <c r="G4" s="2">
        <f>COUNTIFS(Simulações!$J:$J,G$1,Simulações!$CK:$CK,$A4,Simulações!$CQ:$CQ,$B4)</f>
        <v>0</v>
      </c>
      <c r="H4" s="2">
        <f>COUNTIFS(Simulações!$J:$J,H$1,Simulações!$CK:$CK,$A4,Simulações!$CQ:$CQ,$B4)</f>
        <v>0</v>
      </c>
      <c r="I4" s="2">
        <f>COUNTIFS(Simulações!$J:$J,I$1,Simulações!$CK:$CK,$A4,Simulações!$CQ:$CQ,$B4)</f>
        <v>0</v>
      </c>
      <c r="J4" s="2">
        <f>COUNTIFS(Simulações!$J:$J,J$1,Simulações!$CK:$CK,$A4,Simulações!$CQ:$CQ,$B4)</f>
        <v>0</v>
      </c>
      <c r="K4" s="2">
        <f>COUNTIFS(Simulações!$J:$J,K$1,Simulações!$CK:$CK,$A4,Simulações!$CQ:$CQ,$B4)</f>
        <v>0</v>
      </c>
      <c r="L4" s="172"/>
      <c r="M4" s="172"/>
      <c r="N4" s="3" t="s">
        <v>23</v>
      </c>
      <c r="O4" s="2"/>
      <c r="P4" s="2"/>
      <c r="Q4" s="2"/>
      <c r="R4" s="2"/>
      <c r="S4" s="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</row>
    <row r="5" spans="1:30" ht="14.25" customHeight="1" x14ac:dyDescent="0.3">
      <c r="A5" s="3" t="s">
        <v>17</v>
      </c>
      <c r="B5" s="23">
        <v>41</v>
      </c>
      <c r="C5" s="2">
        <f>COUNTIFS(Simulações!$J:$J,C$1,Simulações!$CK:$CK,$A5,Simulações!$CQ:$CQ,$B5)</f>
        <v>0</v>
      </c>
      <c r="D5" s="2">
        <f>COUNTIFS(Simulações!$J:$J,D$1,Simulações!$CK:$CK,$A5,Simulações!$CQ:$CQ,$B5)</f>
        <v>0</v>
      </c>
      <c r="E5" s="2">
        <f>COUNTIFS(Simulações!$J:$J,E$1,Simulações!$CK:$CK,$A5,Simulações!$CQ:$CQ,$B5)</f>
        <v>0</v>
      </c>
      <c r="F5" s="2">
        <f>COUNTIFS(Simulações!$J:$J,F$1,Simulações!$CK:$CK,$A5,Simulações!$CQ:$CQ,$B5)</f>
        <v>0</v>
      </c>
      <c r="G5" s="2">
        <f>COUNTIFS(Simulações!$J:$J,G$1,Simulações!$CK:$CK,$A5,Simulações!$CQ:$CQ,$B5)</f>
        <v>0</v>
      </c>
      <c r="H5" s="2">
        <f>COUNTIFS(Simulações!$J:$J,H$1,Simulações!$CK:$CK,$A5,Simulações!$CQ:$CQ,$B5)</f>
        <v>0</v>
      </c>
      <c r="I5" s="2">
        <f>COUNTIFS(Simulações!$J:$J,I$1,Simulações!$CK:$CK,$A5,Simulações!$CQ:$CQ,$B5)</f>
        <v>0</v>
      </c>
      <c r="J5" s="2">
        <f>COUNTIFS(Simulações!$J:$J,J$1,Simulações!$CK:$CK,$A5,Simulações!$CQ:$CQ,$B5)</f>
        <v>0</v>
      </c>
      <c r="K5" s="2">
        <f>COUNTIFS(Simulações!$J:$J,K$1,Simulações!$CK:$CK,$A5,Simulações!$CQ:$CQ,$B5)</f>
        <v>0</v>
      </c>
      <c r="L5" s="172"/>
      <c r="M5" s="172"/>
      <c r="N5" s="3" t="s">
        <v>21</v>
      </c>
      <c r="O5" s="2"/>
      <c r="P5" s="2"/>
      <c r="Q5" s="2"/>
      <c r="R5" s="2"/>
      <c r="S5" s="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</row>
    <row r="6" spans="1:30" ht="14.25" customHeight="1" x14ac:dyDescent="0.3">
      <c r="A6" s="3" t="s">
        <v>17</v>
      </c>
      <c r="B6" s="23">
        <v>48</v>
      </c>
      <c r="C6" s="2">
        <f>COUNTIFS(Simulações!$J:$J,C$1,Simulações!$CK:$CK,$A6,Simulações!$CQ:$CQ,$B6)</f>
        <v>0</v>
      </c>
      <c r="D6" s="2">
        <f>COUNTIFS(Simulações!$J:$J,D$1,Simulações!$CK:$CK,$A6,Simulações!$CQ:$CQ,$B6)</f>
        <v>0</v>
      </c>
      <c r="E6" s="2">
        <f>COUNTIFS(Simulações!$J:$J,E$1,Simulações!$CK:$CK,$A6,Simulações!$CQ:$CQ,$B6)</f>
        <v>0</v>
      </c>
      <c r="F6" s="2">
        <f>COUNTIFS(Simulações!$J:$J,F$1,Simulações!$CK:$CK,$A6,Simulações!$CQ:$CQ,$B6)</f>
        <v>0</v>
      </c>
      <c r="G6" s="2">
        <f>COUNTIFS(Simulações!$J:$J,G$1,Simulações!$CK:$CK,$A6,Simulações!$CQ:$CQ,$B6)</f>
        <v>0</v>
      </c>
      <c r="H6" s="2">
        <f>COUNTIFS(Simulações!$J:$J,H$1,Simulações!$CK:$CK,$A6,Simulações!$CQ:$CQ,$B6)</f>
        <v>0</v>
      </c>
      <c r="I6" s="2">
        <f>COUNTIFS(Simulações!$J:$J,I$1,Simulações!$CK:$CK,$A6,Simulações!$CQ:$CQ,$B6)</f>
        <v>0</v>
      </c>
      <c r="J6" s="2">
        <f>COUNTIFS(Simulações!$J:$J,J$1,Simulações!$CK:$CK,$A6,Simulações!$CQ:$CQ,$B6)</f>
        <v>0</v>
      </c>
      <c r="K6" s="2">
        <f>COUNTIFS(Simulações!$J:$J,K$1,Simulações!$CK:$CK,$A6,Simulações!$CQ:$CQ,$B6)</f>
        <v>0</v>
      </c>
      <c r="L6" s="172"/>
      <c r="M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</row>
    <row r="7" spans="1:30" ht="14.25" customHeight="1" x14ac:dyDescent="0.3">
      <c r="A7" s="3" t="s">
        <v>17</v>
      </c>
      <c r="B7" s="23">
        <v>55</v>
      </c>
      <c r="C7" s="2">
        <f>COUNTIFS(Simulações!$J:$J,C$1,Simulações!$CK:$CK,$A7,Simulações!$CQ:$CQ,$B7)</f>
        <v>0</v>
      </c>
      <c r="D7" s="2">
        <f>COUNTIFS(Simulações!$J:$J,D$1,Simulações!$CK:$CK,$A7,Simulações!$CQ:$CQ,$B7)</f>
        <v>0</v>
      </c>
      <c r="E7" s="2">
        <f>COUNTIFS(Simulações!$J:$J,E$1,Simulações!$CK:$CK,$A7,Simulações!$CQ:$CQ,$B7)</f>
        <v>0</v>
      </c>
      <c r="F7" s="2">
        <f>COUNTIFS(Simulações!$J:$J,F$1,Simulações!$CK:$CK,$A7,Simulações!$CQ:$CQ,$B7)</f>
        <v>0</v>
      </c>
      <c r="G7" s="2">
        <f>COUNTIFS(Simulações!$J:$J,G$1,Simulações!$CK:$CK,$A7,Simulações!$CQ:$CQ,$B7)</f>
        <v>0</v>
      </c>
      <c r="H7" s="2">
        <f>COUNTIFS(Simulações!$J:$J,H$1,Simulações!$CK:$CK,$A7,Simulações!$CQ:$CQ,$B7)</f>
        <v>0</v>
      </c>
      <c r="I7" s="2">
        <f>COUNTIFS(Simulações!$J:$J,I$1,Simulações!$CK:$CK,$A7,Simulações!$CQ:$CQ,$B7)</f>
        <v>0</v>
      </c>
      <c r="J7" s="2">
        <f>COUNTIFS(Simulações!$J:$J,J$1,Simulações!$CK:$CK,$A7,Simulações!$CQ:$CQ,$B7)</f>
        <v>0</v>
      </c>
      <c r="K7" s="2">
        <f>COUNTIFS(Simulações!$J:$J,K$1,Simulações!$CK:$CK,$A7,Simulações!$CQ:$CQ,$B7)</f>
        <v>0</v>
      </c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</row>
    <row r="8" spans="1:30" ht="14.25" customHeight="1" x14ac:dyDescent="0.3">
      <c r="A8" s="3" t="s">
        <v>17</v>
      </c>
      <c r="B8" s="23">
        <v>61</v>
      </c>
      <c r="C8" s="2">
        <f>COUNTIFS(Simulações!$J:$J,C$1,Simulações!$CK:$CK,$A8,Simulações!$CQ:$CQ,$B8)</f>
        <v>0</v>
      </c>
      <c r="D8" s="2">
        <f>COUNTIFS(Simulações!$J:$J,D$1,Simulações!$CK:$CK,$A8,Simulações!$CQ:$CQ,$B8)</f>
        <v>0</v>
      </c>
      <c r="E8" s="2">
        <f>COUNTIFS(Simulações!$J:$J,E$1,Simulações!$CK:$CK,$A8,Simulações!$CQ:$CQ,$B8)</f>
        <v>0</v>
      </c>
      <c r="F8" s="2">
        <f>COUNTIFS(Simulações!$J:$J,F$1,Simulações!$CK:$CK,$A8,Simulações!$CQ:$CQ,$B8)</f>
        <v>0</v>
      </c>
      <c r="G8" s="2">
        <f>COUNTIFS(Simulações!$J:$J,G$1,Simulações!$CK:$CK,$A8,Simulações!$CQ:$CQ,$B8)</f>
        <v>0</v>
      </c>
      <c r="H8" s="2">
        <f>COUNTIFS(Simulações!$J:$J,H$1,Simulações!$CK:$CK,$A8,Simulações!$CQ:$CQ,$B8)</f>
        <v>0</v>
      </c>
      <c r="I8" s="2">
        <f>COUNTIFS(Simulações!$J:$J,I$1,Simulações!$CK:$CK,$A8,Simulações!$CQ:$CQ,$B8)</f>
        <v>0</v>
      </c>
      <c r="J8" s="2">
        <f>COUNTIFS(Simulações!$J:$J,J$1,Simulações!$CK:$CK,$A8,Simulações!$CQ:$CQ,$B8)</f>
        <v>0</v>
      </c>
      <c r="K8" s="2">
        <f>COUNTIFS(Simulações!$J:$J,K$1,Simulações!$CK:$CK,$A8,Simulações!$CQ:$CQ,$B8)</f>
        <v>0</v>
      </c>
      <c r="L8" s="172"/>
      <c r="M8" s="172"/>
      <c r="N8" s="173"/>
      <c r="O8" s="233" t="s">
        <v>1237</v>
      </c>
      <c r="P8" s="233"/>
      <c r="Q8" s="233"/>
      <c r="R8" s="233"/>
      <c r="S8" s="233"/>
      <c r="T8" s="172"/>
      <c r="U8" s="172"/>
      <c r="V8" s="172"/>
      <c r="W8" s="172"/>
      <c r="X8" s="172"/>
      <c r="Y8" s="172"/>
      <c r="Z8" s="172"/>
      <c r="AA8" s="172"/>
      <c r="AC8" s="172"/>
      <c r="AD8" s="172"/>
    </row>
    <row r="9" spans="1:30" ht="14.25" customHeight="1" x14ac:dyDescent="0.3">
      <c r="A9" s="3" t="s">
        <v>17</v>
      </c>
      <c r="B9" s="23">
        <v>70</v>
      </c>
      <c r="C9" s="2">
        <f>COUNTIFS(Simulações!$J:$J,C$1,Simulações!$CK:$CK,$A9,Simulações!$CQ:$CQ,$B9)</f>
        <v>0</v>
      </c>
      <c r="D9" s="2">
        <f>COUNTIFS(Simulações!$J:$J,D$1,Simulações!$CK:$CK,$A9,Simulações!$CQ:$CQ,$B9)</f>
        <v>0</v>
      </c>
      <c r="E9" s="2">
        <f>COUNTIFS(Simulações!$J:$J,E$1,Simulações!$CK:$CK,$A9,Simulações!$CQ:$CQ,$B9)</f>
        <v>0</v>
      </c>
      <c r="F9" s="2">
        <f>COUNTIFS(Simulações!$J:$J,F$1,Simulações!$CK:$CK,$A9,Simulações!$CQ:$CQ,$B9)</f>
        <v>0</v>
      </c>
      <c r="G9" s="2">
        <f>COUNTIFS(Simulações!$J:$J,G$1,Simulações!$CK:$CK,$A9,Simulações!$CQ:$CQ,$B9)</f>
        <v>0</v>
      </c>
      <c r="H9" s="2">
        <f>COUNTIFS(Simulações!$J:$J,H$1,Simulações!$CK:$CK,$A9,Simulações!$CQ:$CQ,$B9)</f>
        <v>0</v>
      </c>
      <c r="I9" s="2">
        <f>COUNTIFS(Simulações!$J:$J,I$1,Simulações!$CK:$CK,$A9,Simulações!$CQ:$CQ,$B9)</f>
        <v>0</v>
      </c>
      <c r="J9" s="2">
        <f>COUNTIFS(Simulações!$J:$J,J$1,Simulações!$CK:$CK,$A9,Simulações!$CQ:$CQ,$B9)</f>
        <v>0</v>
      </c>
      <c r="K9" s="2">
        <f>COUNTIFS(Simulações!$J:$J,K$1,Simulações!$CK:$CK,$A9,Simulações!$CQ:$CQ,$B9)</f>
        <v>0</v>
      </c>
      <c r="L9" s="172"/>
      <c r="M9" s="172"/>
      <c r="N9" s="3" t="s">
        <v>104</v>
      </c>
      <c r="O9" s="3" t="s">
        <v>2</v>
      </c>
      <c r="P9" s="3" t="s">
        <v>3</v>
      </c>
      <c r="Q9" s="3" t="s">
        <v>792</v>
      </c>
      <c r="R9" s="3" t="s">
        <v>5</v>
      </c>
      <c r="S9" s="3" t="s">
        <v>6</v>
      </c>
      <c r="T9" s="172"/>
      <c r="U9" s="172"/>
      <c r="V9" s="172"/>
      <c r="W9" s="172"/>
      <c r="X9" s="172"/>
      <c r="Y9" s="172"/>
      <c r="Z9" s="172"/>
      <c r="AA9" s="172"/>
      <c r="AC9" s="172"/>
      <c r="AD9" s="172"/>
    </row>
    <row r="10" spans="1:30" ht="14.25" customHeight="1" x14ac:dyDescent="0.3">
      <c r="A10" s="3" t="s">
        <v>17</v>
      </c>
      <c r="B10" s="23">
        <v>76</v>
      </c>
      <c r="C10" s="2">
        <f>COUNTIFS(Simulações!$J:$J,C$1,Simulações!$CK:$CK,$A10,Simulações!$CQ:$CQ,$B10)</f>
        <v>0</v>
      </c>
      <c r="D10" s="2">
        <f>COUNTIFS(Simulações!$J:$J,D$1,Simulações!$CK:$CK,$A10,Simulações!$CQ:$CQ,$B10)</f>
        <v>0</v>
      </c>
      <c r="E10" s="2">
        <f>COUNTIFS(Simulações!$J:$J,E$1,Simulações!$CK:$CK,$A10,Simulações!$CQ:$CQ,$B10)</f>
        <v>0</v>
      </c>
      <c r="F10" s="2">
        <f>COUNTIFS(Simulações!$J:$J,F$1,Simulações!$CK:$CK,$A10,Simulações!$CQ:$CQ,$B10)</f>
        <v>0</v>
      </c>
      <c r="G10" s="2">
        <f>COUNTIFS(Simulações!$J:$J,G$1,Simulações!$CK:$CK,$A10,Simulações!$CQ:$CQ,$B10)</f>
        <v>0</v>
      </c>
      <c r="H10" s="2">
        <f>COUNTIFS(Simulações!$J:$J,H$1,Simulações!$CK:$CK,$A10,Simulações!$CQ:$CQ,$B10)</f>
        <v>0</v>
      </c>
      <c r="I10" s="2">
        <f>COUNTIFS(Simulações!$J:$J,I$1,Simulações!$CK:$CK,$A10,Simulações!$CQ:$CQ,$B10)</f>
        <v>0</v>
      </c>
      <c r="J10" s="2">
        <f>COUNTIFS(Simulações!$J:$J,J$1,Simulações!$CK:$CK,$A10,Simulações!$CQ:$CQ,$B10)</f>
        <v>0</v>
      </c>
      <c r="K10" s="2">
        <f>COUNTIFS(Simulações!$J:$J,K$1,Simulações!$CK:$CK,$A10,Simulações!$CQ:$CQ,$B10)</f>
        <v>0</v>
      </c>
      <c r="L10" s="172"/>
      <c r="M10" s="172"/>
      <c r="N10" s="3" t="str">
        <f>N3</f>
        <v>Philips</v>
      </c>
      <c r="O10" s="91" t="e">
        <f>SUMPRODUCT($B$2:$B$20,G2:G20)/SUM(G4:G20)</f>
        <v>#DIV/0!</v>
      </c>
      <c r="P10" s="91" t="e">
        <f>SUMPRODUCT($B$2:$B$20,H2:H20)/SUM(H4:H20)</f>
        <v>#DIV/0!</v>
      </c>
      <c r="Q10" s="91" t="e">
        <f>SUMPRODUCT($B$2:$B$20,I2:I20)/SUM(I4:I20)</f>
        <v>#DIV/0!</v>
      </c>
      <c r="R10" s="91" t="e">
        <f>SUMPRODUCT($B$2:$B$20,J2:J20)/SUM(J4:J20)</f>
        <v>#DIV/0!</v>
      </c>
      <c r="S10" s="91" t="s">
        <v>143</v>
      </c>
      <c r="T10" s="172"/>
      <c r="U10" s="172"/>
      <c r="V10" s="172"/>
      <c r="W10" s="172"/>
      <c r="X10" s="172"/>
      <c r="Y10" s="172"/>
      <c r="Z10" s="172"/>
      <c r="AA10" s="172"/>
      <c r="AC10" s="172"/>
      <c r="AD10" s="172"/>
    </row>
    <row r="11" spans="1:30" ht="14.25" customHeight="1" x14ac:dyDescent="0.3">
      <c r="A11" s="3" t="s">
        <v>17</v>
      </c>
      <c r="B11" s="23">
        <v>83</v>
      </c>
      <c r="C11" s="2">
        <f>COUNTIFS(Simulações!$J:$J,C$1,Simulações!$CK:$CK,$A11,Simulações!$CQ:$CQ,$B11)</f>
        <v>0</v>
      </c>
      <c r="D11" s="2">
        <f>COUNTIFS(Simulações!$J:$J,D$1,Simulações!$CK:$CK,$A11,Simulações!$CQ:$CQ,$B11)</f>
        <v>0</v>
      </c>
      <c r="E11" s="2">
        <f>COUNTIFS(Simulações!$J:$J,E$1,Simulações!$CK:$CK,$A11,Simulações!$CQ:$CQ,$B11)</f>
        <v>0</v>
      </c>
      <c r="F11" s="2">
        <f>COUNTIFS(Simulações!$J:$J,F$1,Simulações!$CK:$CK,$A11,Simulações!$CQ:$CQ,$B11)</f>
        <v>0</v>
      </c>
      <c r="G11" s="2">
        <f>COUNTIFS(Simulações!$J:$J,G$1,Simulações!$CK:$CK,$A11,Simulações!$CQ:$CQ,$B11)</f>
        <v>0</v>
      </c>
      <c r="H11" s="2">
        <f>COUNTIFS(Simulações!$J:$J,H$1,Simulações!$CK:$CK,$A11,Simulações!$CQ:$CQ,$B11)</f>
        <v>0</v>
      </c>
      <c r="I11" s="2">
        <f>COUNTIFS(Simulações!$J:$J,I$1,Simulações!$CK:$CK,$A11,Simulações!$CQ:$CQ,$B11)</f>
        <v>0</v>
      </c>
      <c r="J11" s="2">
        <f>COUNTIFS(Simulações!$J:$J,J$1,Simulações!$CK:$CK,$A11,Simulações!$CQ:$CQ,$B11)</f>
        <v>0</v>
      </c>
      <c r="K11" s="2">
        <f>COUNTIFS(Simulações!$J:$J,K$1,Simulações!$CK:$CK,$A11,Simulações!$CQ:$CQ,$B11)</f>
        <v>0</v>
      </c>
      <c r="L11" s="172"/>
      <c r="M11" s="172"/>
      <c r="N11" s="3" t="str">
        <f>N4</f>
        <v>Unicoba</v>
      </c>
      <c r="O11" s="91" t="e">
        <f>SUMPRODUCT($B$21:$B$33,G21:G33)/SUM(G21:G33)</f>
        <v>#DIV/0!</v>
      </c>
      <c r="P11" s="91" t="e">
        <f>SUMPRODUCT($B$21:$B$33,H21:H33)/SUM(H21:H33)</f>
        <v>#DIV/0!</v>
      </c>
      <c r="Q11" s="91" t="e">
        <f>SUMPRODUCT($B$21:$B$33,I21:I33)/SUM(I21:I33)</f>
        <v>#DIV/0!</v>
      </c>
      <c r="R11" s="91" t="e">
        <f>SUMPRODUCT($B$21:$B$33,J21:J33)/SUM(J21:J33)</f>
        <v>#DIV/0!</v>
      </c>
      <c r="S11" s="91" t="s">
        <v>143</v>
      </c>
      <c r="T11" s="172"/>
      <c r="U11" s="172"/>
      <c r="V11" s="172"/>
      <c r="W11" s="172"/>
      <c r="X11" s="172"/>
      <c r="Y11" s="172"/>
      <c r="Z11" s="172"/>
      <c r="AA11" s="172"/>
      <c r="AC11" s="172"/>
      <c r="AD11" s="172"/>
    </row>
    <row r="12" spans="1:30" ht="14.25" customHeight="1" x14ac:dyDescent="0.3">
      <c r="A12" s="3" t="s">
        <v>17</v>
      </c>
      <c r="B12" s="23">
        <v>92</v>
      </c>
      <c r="C12" s="2">
        <f>COUNTIFS(Simulações!$J:$J,C$1,Simulações!$CK:$CK,$A12,Simulações!$CQ:$CQ,$B12)</f>
        <v>0</v>
      </c>
      <c r="D12" s="2">
        <f>COUNTIFS(Simulações!$J:$J,D$1,Simulações!$CK:$CK,$A12,Simulações!$CQ:$CQ,$B12)</f>
        <v>0</v>
      </c>
      <c r="E12" s="2">
        <f>COUNTIFS(Simulações!$J:$J,E$1,Simulações!$CK:$CK,$A12,Simulações!$CQ:$CQ,$B12)</f>
        <v>0</v>
      </c>
      <c r="F12" s="2">
        <f>COUNTIFS(Simulações!$J:$J,F$1,Simulações!$CK:$CK,$A12,Simulações!$CQ:$CQ,$B12)</f>
        <v>0</v>
      </c>
      <c r="G12" s="2">
        <f>COUNTIFS(Simulações!$J:$J,G$1,Simulações!$CK:$CK,$A12,Simulações!$CQ:$CQ,$B12)</f>
        <v>0</v>
      </c>
      <c r="H12" s="2">
        <f>COUNTIFS(Simulações!$J:$J,H$1,Simulações!$CK:$CK,$A12,Simulações!$CQ:$CQ,$B12)</f>
        <v>0</v>
      </c>
      <c r="I12" s="2">
        <f>COUNTIFS(Simulações!$J:$J,I$1,Simulações!$CK:$CK,$A12,Simulações!$CQ:$CQ,$B12)</f>
        <v>0</v>
      </c>
      <c r="J12" s="2">
        <f>COUNTIFS(Simulações!$J:$J,J$1,Simulações!$CK:$CK,$A12,Simulações!$CQ:$CQ,$B12)</f>
        <v>0</v>
      </c>
      <c r="K12" s="2">
        <f>COUNTIFS(Simulações!$J:$J,K$1,Simulações!$CK:$CK,$A12,Simulações!$CQ:$CQ,$B12)</f>
        <v>0</v>
      </c>
      <c r="L12" s="172"/>
      <c r="M12" s="172"/>
      <c r="N12" s="3" t="str">
        <f>N5</f>
        <v>Tecnowatt</v>
      </c>
      <c r="O12" s="91">
        <f>SUMPRODUCT($B$34:$B$46,G34:G46)/SUM(G34:G46)</f>
        <v>80</v>
      </c>
      <c r="P12" s="91">
        <f>SUMPRODUCT($B$34:$B$46,H34:H46)/SUM(H34:H46)</f>
        <v>49</v>
      </c>
      <c r="Q12" s="91">
        <f>SUMPRODUCT($B$34:$B$46,I34:I46)/SUM(I34:I46)</f>
        <v>45.428571428571431</v>
      </c>
      <c r="R12" s="91">
        <f>SUMPRODUCT($B$34:$B$46,J34:J46)/SUM(J34:J46)</f>
        <v>38.307692307692307</v>
      </c>
      <c r="S12" s="91" t="s">
        <v>143</v>
      </c>
      <c r="T12" s="172"/>
      <c r="U12" s="172"/>
      <c r="V12" s="172"/>
      <c r="W12" s="172"/>
      <c r="X12" s="172"/>
      <c r="Y12" s="172"/>
      <c r="Z12" s="172"/>
      <c r="AA12" s="172"/>
      <c r="AC12" s="172"/>
      <c r="AD12" s="172"/>
    </row>
    <row r="13" spans="1:30" ht="14.25" customHeight="1" x14ac:dyDescent="0.3">
      <c r="A13" s="3" t="s">
        <v>17</v>
      </c>
      <c r="B13" s="23">
        <v>100</v>
      </c>
      <c r="C13" s="2">
        <f>COUNTIFS(Simulações!$J:$J,C$1,Simulações!$CK:$CK,$A13,Simulações!$CQ:$CQ,$B13)</f>
        <v>0</v>
      </c>
      <c r="D13" s="2">
        <f>COUNTIFS(Simulações!$J:$J,D$1,Simulações!$CK:$CK,$A13,Simulações!$CQ:$CQ,$B13)</f>
        <v>0</v>
      </c>
      <c r="E13" s="2">
        <f>COUNTIFS(Simulações!$J:$J,E$1,Simulações!$CK:$CK,$A13,Simulações!$CQ:$CQ,$B13)</f>
        <v>0</v>
      </c>
      <c r="F13" s="2">
        <f>COUNTIFS(Simulações!$J:$J,F$1,Simulações!$CK:$CK,$A13,Simulações!$CQ:$CQ,$B13)</f>
        <v>0</v>
      </c>
      <c r="G13" s="2">
        <f>COUNTIFS(Simulações!$J:$J,G$1,Simulações!$CK:$CK,$A13,Simulações!$CQ:$CQ,$B13)</f>
        <v>0</v>
      </c>
      <c r="H13" s="2">
        <f>COUNTIFS(Simulações!$J:$J,H$1,Simulações!$CK:$CK,$A13,Simulações!$CQ:$CQ,$B13)</f>
        <v>0</v>
      </c>
      <c r="I13" s="2">
        <f>COUNTIFS(Simulações!$J:$J,I$1,Simulações!$CK:$CK,$A13,Simulações!$CQ:$CQ,$B13)</f>
        <v>0</v>
      </c>
      <c r="J13" s="2">
        <f>COUNTIFS(Simulações!$J:$J,J$1,Simulações!$CK:$CK,$A13,Simulações!$CQ:$CQ,$B13)</f>
        <v>0</v>
      </c>
      <c r="K13" s="2">
        <f>COUNTIFS(Simulações!$J:$J,K$1,Simulações!$CK:$CK,$A13,Simulações!$CQ:$CQ,$B13)</f>
        <v>0</v>
      </c>
      <c r="L13" s="172"/>
      <c r="M13" s="172"/>
      <c r="T13" s="172"/>
      <c r="U13" s="172"/>
      <c r="V13" s="172"/>
      <c r="W13" s="172"/>
      <c r="X13" s="172"/>
      <c r="Y13" s="172"/>
      <c r="Z13" s="172"/>
      <c r="AA13" s="172"/>
      <c r="AC13" s="172"/>
      <c r="AD13" s="172"/>
    </row>
    <row r="14" spans="1:30" ht="14.25" customHeight="1" x14ac:dyDescent="0.3">
      <c r="A14" s="3" t="s">
        <v>17</v>
      </c>
      <c r="B14" s="23">
        <v>105</v>
      </c>
      <c r="C14" s="2">
        <f>COUNTIFS(Simulações!$J:$J,C$1,Simulações!$CK:$CK,$A14,Simulações!$CQ:$CQ,$B14)</f>
        <v>0</v>
      </c>
      <c r="D14" s="2">
        <f>COUNTIFS(Simulações!$J:$J,D$1,Simulações!$CK:$CK,$A14,Simulações!$CQ:$CQ,$B14)</f>
        <v>0</v>
      </c>
      <c r="E14" s="2">
        <f>COUNTIFS(Simulações!$J:$J,E$1,Simulações!$CK:$CK,$A14,Simulações!$CQ:$CQ,$B14)</f>
        <v>0</v>
      </c>
      <c r="F14" s="2">
        <f>COUNTIFS(Simulações!$J:$J,F$1,Simulações!$CK:$CK,$A14,Simulações!$CQ:$CQ,$B14)</f>
        <v>0</v>
      </c>
      <c r="G14" s="2">
        <f>COUNTIFS(Simulações!$J:$J,G$1,Simulações!$CK:$CK,$A14,Simulações!$CQ:$CQ,$B14)</f>
        <v>0</v>
      </c>
      <c r="H14" s="2">
        <f>COUNTIFS(Simulações!$J:$J,H$1,Simulações!$CK:$CK,$A14,Simulações!$CQ:$CQ,$B14)</f>
        <v>0</v>
      </c>
      <c r="I14" s="2">
        <f>COUNTIFS(Simulações!$J:$J,I$1,Simulações!$CK:$CK,$A14,Simulações!$CQ:$CQ,$B14)</f>
        <v>0</v>
      </c>
      <c r="J14" s="2">
        <f>COUNTIFS(Simulações!$J:$J,J$1,Simulações!$CK:$CK,$A14,Simulações!$CQ:$CQ,$B14)</f>
        <v>0</v>
      </c>
      <c r="K14" s="2">
        <f>COUNTIFS(Simulações!$J:$J,K$1,Simulações!$CK:$CK,$A14,Simulações!$CQ:$CQ,$B14)</f>
        <v>0</v>
      </c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C14" s="172"/>
      <c r="AD14" s="172"/>
    </row>
    <row r="15" spans="1:30" ht="14.25" customHeight="1" x14ac:dyDescent="0.3">
      <c r="A15" s="3" t="s">
        <v>17</v>
      </c>
      <c r="B15" s="23">
        <v>110</v>
      </c>
      <c r="C15" s="2">
        <f>COUNTIFS(Simulações!$J:$J,C$1,Simulações!$CK:$CK,$A15,Simulações!$CQ:$CQ,$B15)</f>
        <v>0</v>
      </c>
      <c r="D15" s="2">
        <f>COUNTIFS(Simulações!$J:$J,D$1,Simulações!$CK:$CK,$A15,Simulações!$CQ:$CQ,$B15)</f>
        <v>0</v>
      </c>
      <c r="E15" s="2">
        <f>COUNTIFS(Simulações!$J:$J,E$1,Simulações!$CK:$CK,$A15,Simulações!$CQ:$CQ,$B15)</f>
        <v>0</v>
      </c>
      <c r="F15" s="2">
        <f>COUNTIFS(Simulações!$J:$J,F$1,Simulações!$CK:$CK,$A15,Simulações!$CQ:$CQ,$B15)</f>
        <v>0</v>
      </c>
      <c r="G15" s="2">
        <f>COUNTIFS(Simulações!$J:$J,G$1,Simulações!$CK:$CK,$A15,Simulações!$CQ:$CQ,$B15)</f>
        <v>0</v>
      </c>
      <c r="H15" s="2">
        <f>COUNTIFS(Simulações!$J:$J,H$1,Simulações!$CK:$CK,$A15,Simulações!$CQ:$CQ,$B15)</f>
        <v>0</v>
      </c>
      <c r="I15" s="2">
        <f>COUNTIFS(Simulações!$J:$J,I$1,Simulações!$CK:$CK,$A15,Simulações!$CQ:$CQ,$B15)</f>
        <v>0</v>
      </c>
      <c r="J15" s="2">
        <f>COUNTIFS(Simulações!$J:$J,J$1,Simulações!$CK:$CK,$A15,Simulações!$CQ:$CQ,$B15)</f>
        <v>0</v>
      </c>
      <c r="K15" s="2">
        <f>COUNTIFS(Simulações!$J:$J,K$1,Simulações!$CK:$CK,$A15,Simulações!$CQ:$CQ,$B15)</f>
        <v>0</v>
      </c>
      <c r="L15" s="172"/>
      <c r="M15" s="172"/>
      <c r="N15" s="173"/>
      <c r="O15" s="233" t="s">
        <v>1238</v>
      </c>
      <c r="P15" s="233"/>
      <c r="Q15" s="233"/>
      <c r="R15" s="233"/>
      <c r="S15" s="233"/>
      <c r="T15" s="172"/>
      <c r="U15" s="172"/>
      <c r="V15" s="172"/>
      <c r="W15" s="172"/>
      <c r="X15" s="172"/>
      <c r="Y15" s="172"/>
      <c r="Z15" s="172"/>
      <c r="AA15" s="172"/>
      <c r="AC15" s="172"/>
      <c r="AD15" s="172"/>
    </row>
    <row r="16" spans="1:30" ht="14.25" customHeight="1" x14ac:dyDescent="0.3">
      <c r="A16" s="3" t="s">
        <v>17</v>
      </c>
      <c r="B16" s="23">
        <v>113</v>
      </c>
      <c r="C16" s="2">
        <f>COUNTIFS(Simulações!$J:$J,C$1,Simulações!$CK:$CK,$A16,Simulações!$CQ:$CQ,$B16)</f>
        <v>0</v>
      </c>
      <c r="D16" s="2">
        <f>COUNTIFS(Simulações!$J:$J,D$1,Simulações!$CK:$CK,$A16,Simulações!$CQ:$CQ,$B16)</f>
        <v>0</v>
      </c>
      <c r="E16" s="2">
        <f>COUNTIFS(Simulações!$J:$J,E$1,Simulações!$CK:$CK,$A16,Simulações!$CQ:$CQ,$B16)</f>
        <v>0</v>
      </c>
      <c r="F16" s="2">
        <f>COUNTIFS(Simulações!$J:$J,F$1,Simulações!$CK:$CK,$A16,Simulações!$CQ:$CQ,$B16)</f>
        <v>0</v>
      </c>
      <c r="G16" s="2">
        <f>COUNTIFS(Simulações!$J:$J,G$1,Simulações!$CK:$CK,$A16,Simulações!$CQ:$CQ,$B16)</f>
        <v>0</v>
      </c>
      <c r="H16" s="2">
        <f>COUNTIFS(Simulações!$J:$J,H$1,Simulações!$CK:$CK,$A16,Simulações!$CQ:$CQ,$B16)</f>
        <v>0</v>
      </c>
      <c r="I16" s="2">
        <f>COUNTIFS(Simulações!$J:$J,I$1,Simulações!$CK:$CK,$A16,Simulações!$CQ:$CQ,$B16)</f>
        <v>0</v>
      </c>
      <c r="J16" s="2">
        <f>COUNTIFS(Simulações!$J:$J,J$1,Simulações!$CK:$CK,$A16,Simulações!$CQ:$CQ,$B16)</f>
        <v>0</v>
      </c>
      <c r="K16" s="2">
        <f>COUNTIFS(Simulações!$J:$J,K$1,Simulações!$CK:$CK,$A16,Simulações!$CQ:$CQ,$B16)</f>
        <v>0</v>
      </c>
      <c r="L16" s="172"/>
      <c r="M16" s="172"/>
      <c r="N16" s="3" t="s">
        <v>104</v>
      </c>
      <c r="O16" s="3" t="s">
        <v>2</v>
      </c>
      <c r="P16" s="3" t="s">
        <v>3</v>
      </c>
      <c r="Q16" s="3" t="s">
        <v>792</v>
      </c>
      <c r="R16" s="3" t="s">
        <v>5</v>
      </c>
      <c r="S16" s="3" t="s">
        <v>6</v>
      </c>
      <c r="V16" s="172"/>
      <c r="Y16" s="172"/>
      <c r="Z16" s="172"/>
      <c r="AA16" s="172"/>
      <c r="AC16" s="172"/>
      <c r="AD16" s="172"/>
    </row>
    <row r="17" spans="1:30" ht="14.25" customHeight="1" x14ac:dyDescent="0.3">
      <c r="A17" s="3" t="s">
        <v>17</v>
      </c>
      <c r="B17" s="23">
        <v>122</v>
      </c>
      <c r="C17" s="2">
        <f>COUNTIFS(Simulações!$J:$J,C$1,Simulações!$CK:$CK,$A17,Simulações!$CQ:$CQ,$B17)</f>
        <v>0</v>
      </c>
      <c r="D17" s="2">
        <f>COUNTIFS(Simulações!$J:$J,D$1,Simulações!$CK:$CK,$A17,Simulações!$CQ:$CQ,$B17)</f>
        <v>0</v>
      </c>
      <c r="E17" s="2">
        <f>COUNTIFS(Simulações!$J:$J,E$1,Simulações!$CK:$CK,$A17,Simulações!$CQ:$CQ,$B17)</f>
        <v>0</v>
      </c>
      <c r="F17" s="2">
        <f>COUNTIFS(Simulações!$J:$J,F$1,Simulações!$CK:$CK,$A17,Simulações!$CQ:$CQ,$B17)</f>
        <v>0</v>
      </c>
      <c r="G17" s="2">
        <f>COUNTIFS(Simulações!$J:$J,G$1,Simulações!$CK:$CK,$A17,Simulações!$CQ:$CQ,$B17)</f>
        <v>0</v>
      </c>
      <c r="H17" s="2">
        <f>COUNTIFS(Simulações!$J:$J,H$1,Simulações!$CK:$CK,$A17,Simulações!$CQ:$CQ,$B17)</f>
        <v>0</v>
      </c>
      <c r="I17" s="2">
        <f>COUNTIFS(Simulações!$J:$J,I$1,Simulações!$CK:$CK,$A17,Simulações!$CQ:$CQ,$B17)</f>
        <v>0</v>
      </c>
      <c r="J17" s="2">
        <f>COUNTIFS(Simulações!$J:$J,J$1,Simulações!$CK:$CK,$A17,Simulações!$CQ:$CQ,$B17)</f>
        <v>0</v>
      </c>
      <c r="K17" s="2">
        <f>COUNTIFS(Simulações!$J:$J,K$1,Simulações!$CK:$CK,$A17,Simulações!$CQ:$CQ,$B17)</f>
        <v>0</v>
      </c>
      <c r="L17" s="172"/>
      <c r="M17" s="172"/>
      <c r="N17" s="3" t="str">
        <f>N3</f>
        <v>Philips</v>
      </c>
      <c r="O17" s="2">
        <v>113</v>
      </c>
      <c r="P17" s="2">
        <v>83</v>
      </c>
      <c r="Q17" s="2">
        <v>61</v>
      </c>
      <c r="R17" s="2">
        <v>48</v>
      </c>
      <c r="S17" s="2" t="s">
        <v>143</v>
      </c>
      <c r="AA17" s="172"/>
      <c r="AC17" s="172"/>
      <c r="AD17" s="172"/>
    </row>
    <row r="18" spans="1:30" ht="14.25" customHeight="1" x14ac:dyDescent="0.3">
      <c r="A18" s="3" t="s">
        <v>17</v>
      </c>
      <c r="B18" s="23">
        <v>136</v>
      </c>
      <c r="C18" s="2">
        <f>COUNTIFS(Simulações!$J:$J,C$1,Simulações!$CK:$CK,$A18,Simulações!$CQ:$CQ,$B18)</f>
        <v>0</v>
      </c>
      <c r="D18" s="2">
        <f>COUNTIFS(Simulações!$J:$J,D$1,Simulações!$CK:$CK,$A18,Simulações!$CQ:$CQ,$B18)</f>
        <v>0</v>
      </c>
      <c r="E18" s="2">
        <f>COUNTIFS(Simulações!$J:$J,E$1,Simulações!$CK:$CK,$A18,Simulações!$CQ:$CQ,$B18)</f>
        <v>0</v>
      </c>
      <c r="F18" s="2">
        <f>COUNTIFS(Simulações!$J:$J,F$1,Simulações!$CK:$CK,$A18,Simulações!$CQ:$CQ,$B18)</f>
        <v>0</v>
      </c>
      <c r="G18" s="2">
        <f>COUNTIFS(Simulações!$J:$J,G$1,Simulações!$CK:$CK,$A18,Simulações!$CQ:$CQ,$B18)</f>
        <v>0</v>
      </c>
      <c r="H18" s="2">
        <f>COUNTIFS(Simulações!$J:$J,H$1,Simulações!$CK:$CK,$A18,Simulações!$CQ:$CQ,$B18)</f>
        <v>0</v>
      </c>
      <c r="I18" s="2">
        <f>COUNTIFS(Simulações!$J:$J,I$1,Simulações!$CK:$CK,$A18,Simulações!$CQ:$CQ,$B18)</f>
        <v>0</v>
      </c>
      <c r="J18" s="2">
        <f>COUNTIFS(Simulações!$J:$J,J$1,Simulações!$CK:$CK,$A18,Simulações!$CQ:$CQ,$B18)</f>
        <v>0</v>
      </c>
      <c r="K18" s="2">
        <f>COUNTIFS(Simulações!$J:$J,K$1,Simulações!$CK:$CK,$A18,Simulações!$CQ:$CQ,$B18)</f>
        <v>0</v>
      </c>
      <c r="L18" s="172"/>
      <c r="M18" s="172"/>
      <c r="N18" s="3" t="str">
        <f>N4</f>
        <v>Unicoba</v>
      </c>
      <c r="O18" s="2">
        <v>141.5</v>
      </c>
      <c r="P18" s="2">
        <v>108.4</v>
      </c>
      <c r="Q18" s="2">
        <v>87.9</v>
      </c>
      <c r="R18" s="2">
        <v>52</v>
      </c>
      <c r="S18" s="2" t="s">
        <v>143</v>
      </c>
      <c r="Y18" s="5"/>
      <c r="Z18" s="5"/>
      <c r="AA18" s="172"/>
      <c r="AC18" s="172"/>
      <c r="AD18" s="172"/>
    </row>
    <row r="19" spans="1:30" ht="14.25" customHeight="1" x14ac:dyDescent="0.3">
      <c r="A19" s="3" t="s">
        <v>17</v>
      </c>
      <c r="B19" s="23">
        <v>150</v>
      </c>
      <c r="C19" s="2">
        <f>COUNTIFS(Simulações!$J:$J,C$1,Simulações!$CK:$CK,$A19,Simulações!$CQ:$CQ,$B19)</f>
        <v>0</v>
      </c>
      <c r="D19" s="2">
        <f>COUNTIFS(Simulações!$J:$J,D$1,Simulações!$CK:$CK,$A19,Simulações!$CQ:$CQ,$B19)</f>
        <v>0</v>
      </c>
      <c r="E19" s="2">
        <f>COUNTIFS(Simulações!$J:$J,E$1,Simulações!$CK:$CK,$A19,Simulações!$CQ:$CQ,$B19)</f>
        <v>0</v>
      </c>
      <c r="F19" s="2">
        <f>COUNTIFS(Simulações!$J:$J,F$1,Simulações!$CK:$CK,$A19,Simulações!$CQ:$CQ,$B19)</f>
        <v>0</v>
      </c>
      <c r="G19" s="2">
        <f>COUNTIFS(Simulações!$J:$J,G$1,Simulações!$CK:$CK,$A19,Simulações!$CQ:$CQ,$B19)</f>
        <v>0</v>
      </c>
      <c r="H19" s="2">
        <f>COUNTIFS(Simulações!$J:$J,H$1,Simulações!$CK:$CK,$A19,Simulações!$CQ:$CQ,$B19)</f>
        <v>0</v>
      </c>
      <c r="I19" s="2">
        <f>COUNTIFS(Simulações!$J:$J,I$1,Simulações!$CK:$CK,$A19,Simulações!$CQ:$CQ,$B19)</f>
        <v>0</v>
      </c>
      <c r="J19" s="2">
        <f>COUNTIFS(Simulações!$J:$J,J$1,Simulações!$CK:$CK,$A19,Simulações!$CQ:$CQ,$B19)</f>
        <v>0</v>
      </c>
      <c r="K19" s="2">
        <f>COUNTIFS(Simulações!$J:$J,K$1,Simulações!$CK:$CK,$A19,Simulações!$CQ:$CQ,$B19)</f>
        <v>0</v>
      </c>
      <c r="L19" s="172"/>
      <c r="M19" s="172"/>
      <c r="N19" s="3" t="str">
        <f>N5</f>
        <v>Tecnowatt</v>
      </c>
      <c r="O19" s="2">
        <v>115</v>
      </c>
      <c r="P19" s="2">
        <v>115</v>
      </c>
      <c r="Q19" s="2">
        <v>68</v>
      </c>
      <c r="R19" s="2">
        <v>40</v>
      </c>
      <c r="S19" s="2" t="s">
        <v>143</v>
      </c>
      <c r="AA19" s="172"/>
      <c r="AC19" s="172"/>
      <c r="AD19" s="172"/>
    </row>
    <row r="20" spans="1:30" ht="14.25" customHeight="1" x14ac:dyDescent="0.3">
      <c r="A20" s="3" t="s">
        <v>17</v>
      </c>
      <c r="B20" s="23">
        <v>165</v>
      </c>
      <c r="C20" s="2">
        <f>COUNTIFS(Simulações!$J:$J,C$1,Simulações!$CK:$CK,$A20,Simulações!$CQ:$CQ,$B20)</f>
        <v>0</v>
      </c>
      <c r="D20" s="2">
        <f>COUNTIFS(Simulações!$J:$J,D$1,Simulações!$CK:$CK,$A20,Simulações!$CQ:$CQ,$B20)</f>
        <v>0</v>
      </c>
      <c r="E20" s="2">
        <f>COUNTIFS(Simulações!$J:$J,E$1,Simulações!$CK:$CK,$A20,Simulações!$CQ:$CQ,$B20)</f>
        <v>0</v>
      </c>
      <c r="F20" s="2">
        <f>COUNTIFS(Simulações!$J:$J,F$1,Simulações!$CK:$CK,$A20,Simulações!$CQ:$CQ,$B20)</f>
        <v>0</v>
      </c>
      <c r="G20" s="2">
        <f>COUNTIFS(Simulações!$J:$J,G$1,Simulações!$CK:$CK,$A20,Simulações!$CQ:$CQ,$B20)</f>
        <v>0</v>
      </c>
      <c r="H20" s="2">
        <f>COUNTIFS(Simulações!$J:$J,H$1,Simulações!$CK:$CK,$A20,Simulações!$CQ:$CQ,$B20)</f>
        <v>0</v>
      </c>
      <c r="I20" s="2">
        <f>COUNTIFS(Simulações!$J:$J,I$1,Simulações!$CK:$CK,$A20,Simulações!$CQ:$CQ,$B20)</f>
        <v>0</v>
      </c>
      <c r="J20" s="2">
        <f>COUNTIFS(Simulações!$J:$J,J$1,Simulações!$CK:$CK,$A20,Simulações!$CQ:$CQ,$B20)</f>
        <v>0</v>
      </c>
      <c r="K20" s="2">
        <f>COUNTIFS(Simulações!$J:$J,K$1,Simulações!$CK:$CK,$A20,Simulações!$CQ:$CQ,$B20)</f>
        <v>0</v>
      </c>
      <c r="L20" s="172"/>
      <c r="M20" s="172"/>
      <c r="V20" s="172"/>
      <c r="Y20" s="172"/>
      <c r="Z20" s="172"/>
      <c r="AA20" s="172"/>
      <c r="AC20" s="172"/>
      <c r="AD20" s="172"/>
    </row>
    <row r="21" spans="1:30" ht="15.75" customHeight="1" x14ac:dyDescent="0.3">
      <c r="A21" s="3" t="s">
        <v>1239</v>
      </c>
      <c r="B21" s="23">
        <v>20</v>
      </c>
      <c r="C21" s="2">
        <f>COUNTIFS(Simulações!$J:$J,C$1,Simulações!$CK:$CK,$A21,Simulações!$CQ:$CQ,$B21)</f>
        <v>0</v>
      </c>
      <c r="D21" s="2">
        <f>COUNTIFS(Simulações!$J:$J,D$1,Simulações!$CK:$CK,$A21,Simulações!$CQ:$CQ,$B21)</f>
        <v>0</v>
      </c>
      <c r="E21" s="2">
        <f>COUNTIFS(Simulações!$J:$J,E$1,Simulações!$CK:$CK,$A21,Simulações!$CQ:$CQ,$B21)</f>
        <v>0</v>
      </c>
      <c r="F21" s="2">
        <f>COUNTIFS(Simulações!$J:$J,F$1,Simulações!$CK:$CK,$A21,Simulações!$CQ:$CQ,$B21)</f>
        <v>0</v>
      </c>
      <c r="G21" s="2">
        <f>COUNTIFS(Simulações!$J:$J,G$1,Simulações!$CK:$CK,$A21,Simulações!$CQ:$CQ,$B21)</f>
        <v>0</v>
      </c>
      <c r="H21" s="2">
        <f>COUNTIFS(Simulações!$J:$J,H$1,Simulações!$CK:$CK,$A21,Simulações!$CQ:$CQ,$B21)</f>
        <v>0</v>
      </c>
      <c r="I21" s="2">
        <f>COUNTIFS(Simulações!$J:$J,I$1,Simulações!$CK:$CK,$A21,Simulações!$CQ:$CQ,$B21)</f>
        <v>0</v>
      </c>
      <c r="J21" s="2">
        <f>COUNTIFS(Simulações!$J:$J,J$1,Simulações!$CK:$CK,$A21,Simulações!$CQ:$CQ,$B21)</f>
        <v>0</v>
      </c>
      <c r="K21" s="2">
        <f>COUNTIFS(Simulações!$J:$J,K$1,Simulações!$CK:$CK,$A21,Simulações!$CQ:$CQ,$B21)</f>
        <v>0</v>
      </c>
      <c r="L21" s="172"/>
      <c r="M21" s="172"/>
      <c r="V21" s="172"/>
      <c r="Y21" s="172"/>
      <c r="Z21" s="172"/>
      <c r="AA21" s="172"/>
      <c r="AC21" s="172"/>
      <c r="AD21" s="172"/>
    </row>
    <row r="22" spans="1:30" ht="15.75" customHeight="1" x14ac:dyDescent="0.3">
      <c r="A22" s="3" t="s">
        <v>1239</v>
      </c>
      <c r="B22" s="23">
        <v>30</v>
      </c>
      <c r="C22" s="2">
        <f>COUNTIFS(Simulações!$J:$J,C$1,Simulações!$CK:$CK,$A22,Simulações!$CQ:$CQ,$B22)</f>
        <v>0</v>
      </c>
      <c r="D22" s="2">
        <f>COUNTIFS(Simulações!$J:$J,D$1,Simulações!$CK:$CK,$A22,Simulações!$CQ:$CQ,$B22)</f>
        <v>0</v>
      </c>
      <c r="E22" s="2">
        <f>COUNTIFS(Simulações!$J:$J,E$1,Simulações!$CK:$CK,$A22,Simulações!$CQ:$CQ,$B22)</f>
        <v>0</v>
      </c>
      <c r="F22" s="2">
        <f>COUNTIFS(Simulações!$J:$J,F$1,Simulações!$CK:$CK,$A22,Simulações!$CQ:$CQ,$B22)</f>
        <v>0</v>
      </c>
      <c r="G22" s="2">
        <f>COUNTIFS(Simulações!$J:$J,G$1,Simulações!$CK:$CK,$A22,Simulações!$CQ:$CQ,$B22)</f>
        <v>0</v>
      </c>
      <c r="H22" s="2">
        <f>COUNTIFS(Simulações!$J:$J,H$1,Simulações!$CK:$CK,$A22,Simulações!$CQ:$CQ,$B22)</f>
        <v>0</v>
      </c>
      <c r="I22" s="2">
        <f>COUNTIFS(Simulações!$J:$J,I$1,Simulações!$CK:$CK,$A22,Simulações!$CQ:$CQ,$B22)</f>
        <v>0</v>
      </c>
      <c r="J22" s="2">
        <f>COUNTIFS(Simulações!$J:$J,J$1,Simulações!$CK:$CK,$A22,Simulações!$CQ:$CQ,$B22)</f>
        <v>0</v>
      </c>
      <c r="K22" s="2">
        <f>COUNTIFS(Simulações!$J:$J,K$1,Simulações!$CK:$CK,$A22,Simulações!$CQ:$CQ,$B22)</f>
        <v>0</v>
      </c>
      <c r="L22" s="172"/>
      <c r="M22" s="172"/>
      <c r="V22" s="172"/>
      <c r="Y22" s="172"/>
      <c r="Z22" s="172"/>
      <c r="AA22" s="172"/>
      <c r="AC22" s="172"/>
      <c r="AD22" s="172"/>
    </row>
    <row r="23" spans="1:30" ht="15.75" customHeight="1" x14ac:dyDescent="0.3">
      <c r="A23" s="3" t="s">
        <v>1239</v>
      </c>
      <c r="B23" s="23">
        <v>35.6</v>
      </c>
      <c r="C23" s="2">
        <f>COUNTIFS(Simulações!$J:$J,C$1,Simulações!$CK:$CK,$A23,Simulações!$CQ:$CQ,$B23)</f>
        <v>0</v>
      </c>
      <c r="D23" s="2">
        <f>COUNTIFS(Simulações!$J:$J,D$1,Simulações!$CK:$CK,$A23,Simulações!$CQ:$CQ,$B23)</f>
        <v>0</v>
      </c>
      <c r="E23" s="2">
        <f>COUNTIFS(Simulações!$J:$J,E$1,Simulações!$CK:$CK,$A23,Simulações!$CQ:$CQ,$B23)</f>
        <v>0</v>
      </c>
      <c r="F23" s="2">
        <f>COUNTIFS(Simulações!$J:$J,F$1,Simulações!$CK:$CK,$A23,Simulações!$CQ:$CQ,$B23)</f>
        <v>0</v>
      </c>
      <c r="G23" s="2">
        <f>COUNTIFS(Simulações!$J:$J,G$1,Simulações!$CK:$CK,$A23,Simulações!$CQ:$CQ,$B23)</f>
        <v>0</v>
      </c>
      <c r="H23" s="2">
        <f>COUNTIFS(Simulações!$J:$J,H$1,Simulações!$CK:$CK,$A23,Simulações!$CQ:$CQ,$B23)</f>
        <v>0</v>
      </c>
      <c r="I23" s="2">
        <f>COUNTIFS(Simulações!$J:$J,I$1,Simulações!$CK:$CK,$A23,Simulações!$CQ:$CQ,$B23)</f>
        <v>0</v>
      </c>
      <c r="J23" s="2">
        <f>COUNTIFS(Simulações!$J:$J,J$1,Simulações!$CK:$CK,$A23,Simulações!$CQ:$CQ,$B23)</f>
        <v>0</v>
      </c>
      <c r="K23" s="2">
        <f>COUNTIFS(Simulações!$J:$J,K$1,Simulações!$CK:$CK,$A23,Simulações!$CQ:$CQ,$B23)</f>
        <v>0</v>
      </c>
      <c r="L23" s="172"/>
      <c r="M23" s="172"/>
      <c r="V23" s="172"/>
      <c r="Y23" s="172"/>
      <c r="Z23" s="172"/>
      <c r="AA23" s="172"/>
      <c r="AC23" s="172"/>
      <c r="AD23" s="172"/>
    </row>
    <row r="24" spans="1:30" ht="15.75" customHeight="1" x14ac:dyDescent="0.3">
      <c r="A24" s="3" t="s">
        <v>1239</v>
      </c>
      <c r="B24" s="23">
        <v>46</v>
      </c>
      <c r="C24" s="2">
        <f>COUNTIFS(Simulações!$J:$J,C$1,Simulações!$CK:$CK,$A24,Simulações!$CQ:$CQ,$B24)</f>
        <v>0</v>
      </c>
      <c r="D24" s="2">
        <f>COUNTIFS(Simulações!$J:$J,D$1,Simulações!$CK:$CK,$A24,Simulações!$CQ:$CQ,$B24)</f>
        <v>0</v>
      </c>
      <c r="E24" s="2">
        <f>COUNTIFS(Simulações!$J:$J,E$1,Simulações!$CK:$CK,$A24,Simulações!$CQ:$CQ,$B24)</f>
        <v>0</v>
      </c>
      <c r="F24" s="2">
        <f>COUNTIFS(Simulações!$J:$J,F$1,Simulações!$CK:$CK,$A24,Simulações!$CQ:$CQ,$B24)</f>
        <v>0</v>
      </c>
      <c r="G24" s="2">
        <f>COUNTIFS(Simulações!$J:$J,G$1,Simulações!$CK:$CK,$A24,Simulações!$CQ:$CQ,$B24)</f>
        <v>0</v>
      </c>
      <c r="H24" s="2">
        <f>COUNTIFS(Simulações!$J:$J,H$1,Simulações!$CK:$CK,$A24,Simulações!$CQ:$CQ,$B24)</f>
        <v>0</v>
      </c>
      <c r="I24" s="2">
        <f>COUNTIFS(Simulações!$J:$J,I$1,Simulações!$CK:$CK,$A24,Simulações!$CQ:$CQ,$B24)</f>
        <v>0</v>
      </c>
      <c r="J24" s="2">
        <f>COUNTIFS(Simulações!$J:$J,J$1,Simulações!$CK:$CK,$A24,Simulações!$CQ:$CQ,$B24)</f>
        <v>0</v>
      </c>
      <c r="K24" s="2">
        <f>COUNTIFS(Simulações!$J:$J,K$1,Simulações!$CK:$CK,$A24,Simulações!$CQ:$CQ,$B24)</f>
        <v>0</v>
      </c>
      <c r="L24" s="172"/>
      <c r="M24" s="172"/>
      <c r="V24" s="172"/>
      <c r="Y24" s="172"/>
      <c r="Z24" s="172"/>
      <c r="AA24" s="172"/>
      <c r="AC24" s="172"/>
      <c r="AD24" s="172"/>
    </row>
    <row r="25" spans="1:30" ht="15.75" customHeight="1" x14ac:dyDescent="0.3">
      <c r="A25" s="3" t="s">
        <v>1239</v>
      </c>
      <c r="B25" s="23">
        <v>46.5</v>
      </c>
      <c r="C25" s="2">
        <f>COUNTIFS(Simulações!$J:$J,C$1,Simulações!$CK:$CK,$A25,Simulações!$CQ:$CQ,$B25)</f>
        <v>0</v>
      </c>
      <c r="D25" s="2">
        <f>COUNTIFS(Simulações!$J:$J,D$1,Simulações!$CK:$CK,$A25,Simulações!$CQ:$CQ,$B25)</f>
        <v>0</v>
      </c>
      <c r="E25" s="2">
        <f>COUNTIFS(Simulações!$J:$J,E$1,Simulações!$CK:$CK,$A25,Simulações!$CQ:$CQ,$B25)</f>
        <v>0</v>
      </c>
      <c r="F25" s="2">
        <f>COUNTIFS(Simulações!$J:$J,F$1,Simulações!$CK:$CK,$A25,Simulações!$CQ:$CQ,$B25)</f>
        <v>0</v>
      </c>
      <c r="G25" s="2">
        <f>COUNTIFS(Simulações!$J:$J,G$1,Simulações!$CK:$CK,$A25,Simulações!$CQ:$CQ,$B25)</f>
        <v>0</v>
      </c>
      <c r="H25" s="2">
        <f>COUNTIFS(Simulações!$J:$J,H$1,Simulações!$CK:$CK,$A25,Simulações!$CQ:$CQ,$B25)</f>
        <v>0</v>
      </c>
      <c r="I25" s="2">
        <f>COUNTIFS(Simulações!$J:$J,I$1,Simulações!$CK:$CK,$A25,Simulações!$CQ:$CQ,$B25)</f>
        <v>0</v>
      </c>
      <c r="J25" s="2">
        <f>COUNTIFS(Simulações!$J:$J,J$1,Simulações!$CK:$CK,$A25,Simulações!$CQ:$CQ,$B25)</f>
        <v>0</v>
      </c>
      <c r="K25" s="2">
        <f>COUNTIFS(Simulações!$J:$J,K$1,Simulações!$CK:$CK,$A25,Simulações!$CQ:$CQ,$B25)</f>
        <v>0</v>
      </c>
      <c r="L25" s="172"/>
      <c r="M25" s="172"/>
      <c r="V25" s="172"/>
      <c r="Y25" s="172"/>
      <c r="Z25" s="172"/>
      <c r="AA25" s="172"/>
      <c r="AC25" s="172"/>
      <c r="AD25" s="172"/>
    </row>
    <row r="26" spans="1:30" ht="15.75" customHeight="1" x14ac:dyDescent="0.3">
      <c r="A26" s="3" t="s">
        <v>1239</v>
      </c>
      <c r="B26" s="23">
        <v>52</v>
      </c>
      <c r="C26" s="2">
        <f>COUNTIFS(Simulações!$J:$J,C$1,Simulações!$CK:$CK,$A26,Simulações!$CQ:$CQ,$B26)</f>
        <v>0</v>
      </c>
      <c r="D26" s="2">
        <f>COUNTIFS(Simulações!$J:$J,D$1,Simulações!$CK:$CK,$A26,Simulações!$CQ:$CQ,$B26)</f>
        <v>0</v>
      </c>
      <c r="E26" s="2">
        <f>COUNTIFS(Simulações!$J:$J,E$1,Simulações!$CK:$CK,$A26,Simulações!$CQ:$CQ,$B26)</f>
        <v>0</v>
      </c>
      <c r="F26" s="2">
        <f>COUNTIFS(Simulações!$J:$J,F$1,Simulações!$CK:$CK,$A26,Simulações!$CQ:$CQ,$B26)</f>
        <v>0</v>
      </c>
      <c r="G26" s="2">
        <f>COUNTIFS(Simulações!$J:$J,G$1,Simulações!$CK:$CK,$A26,Simulações!$CQ:$CQ,$B26)</f>
        <v>0</v>
      </c>
      <c r="H26" s="2">
        <f>COUNTIFS(Simulações!$J:$J,H$1,Simulações!$CK:$CK,$A26,Simulações!$CQ:$CQ,$B26)</f>
        <v>0</v>
      </c>
      <c r="I26" s="2">
        <f>COUNTIFS(Simulações!$J:$J,I$1,Simulações!$CK:$CK,$A26,Simulações!$CQ:$CQ,$B26)</f>
        <v>0</v>
      </c>
      <c r="J26" s="2">
        <f>COUNTIFS(Simulações!$J:$J,J$1,Simulações!$CK:$CK,$A26,Simulações!$CQ:$CQ,$B26)</f>
        <v>0</v>
      </c>
      <c r="K26" s="2">
        <f>COUNTIFS(Simulações!$J:$J,K$1,Simulações!$CK:$CK,$A26,Simulações!$CQ:$CQ,$B26)</f>
        <v>0</v>
      </c>
      <c r="L26" s="172"/>
      <c r="M26" s="172"/>
      <c r="V26" s="172"/>
      <c r="Y26" s="172"/>
      <c r="Z26" s="172"/>
      <c r="AA26" s="172"/>
      <c r="AC26" s="172"/>
      <c r="AD26" s="172"/>
    </row>
    <row r="27" spans="1:30" ht="15.75" customHeight="1" x14ac:dyDescent="0.3">
      <c r="A27" s="3" t="s">
        <v>1239</v>
      </c>
      <c r="B27" s="23">
        <v>55</v>
      </c>
      <c r="C27" s="2">
        <f>COUNTIFS(Simulações!$J:$J,C$1,Simulações!$CK:$CK,$A27,Simulações!$CQ:$CQ,$B27)</f>
        <v>0</v>
      </c>
      <c r="D27" s="2">
        <f>COUNTIFS(Simulações!$J:$J,D$1,Simulações!$CK:$CK,$A27,Simulações!$CQ:$CQ,$B27)</f>
        <v>0</v>
      </c>
      <c r="E27" s="2">
        <f>COUNTIFS(Simulações!$J:$J,E$1,Simulações!$CK:$CK,$A27,Simulações!$CQ:$CQ,$B27)</f>
        <v>0</v>
      </c>
      <c r="F27" s="2">
        <f>COUNTIFS(Simulações!$J:$J,F$1,Simulações!$CK:$CK,$A27,Simulações!$CQ:$CQ,$B27)</f>
        <v>0</v>
      </c>
      <c r="G27" s="2">
        <f>COUNTIFS(Simulações!$J:$J,G$1,Simulações!$CK:$CK,$A27,Simulações!$CQ:$CQ,$B27)</f>
        <v>0</v>
      </c>
      <c r="H27" s="2">
        <f>COUNTIFS(Simulações!$J:$J,H$1,Simulações!$CK:$CK,$A27,Simulações!$CQ:$CQ,$B27)</f>
        <v>0</v>
      </c>
      <c r="I27" s="2">
        <f>COUNTIFS(Simulações!$J:$J,I$1,Simulações!$CK:$CK,$A27,Simulações!$CQ:$CQ,$B27)</f>
        <v>0</v>
      </c>
      <c r="J27" s="2">
        <f>COUNTIFS(Simulações!$J:$J,J$1,Simulações!$CK:$CK,$A27,Simulações!$CQ:$CQ,$B27)</f>
        <v>0</v>
      </c>
      <c r="K27" s="2">
        <f>COUNTIFS(Simulações!$J:$J,K$1,Simulações!$CK:$CK,$A27,Simulações!$CQ:$CQ,$B27)</f>
        <v>0</v>
      </c>
      <c r="L27" s="172"/>
      <c r="M27" s="172"/>
      <c r="V27" s="172"/>
      <c r="Y27" s="172"/>
      <c r="Z27" s="172"/>
      <c r="AA27" s="172"/>
      <c r="AC27" s="172"/>
      <c r="AD27" s="172"/>
    </row>
    <row r="28" spans="1:30" ht="15.75" customHeight="1" x14ac:dyDescent="0.3">
      <c r="A28" s="3" t="s">
        <v>1239</v>
      </c>
      <c r="B28" s="23">
        <v>71.5</v>
      </c>
      <c r="C28" s="2">
        <f>COUNTIFS(Simulações!$J:$J,C$1,Simulações!$CK:$CK,$A28,Simulações!$CQ:$CQ,$B28)</f>
        <v>0</v>
      </c>
      <c r="D28" s="2">
        <f>COUNTIFS(Simulações!$J:$J,D$1,Simulações!$CK:$CK,$A28,Simulações!$CQ:$CQ,$B28)</f>
        <v>0</v>
      </c>
      <c r="E28" s="2">
        <f>COUNTIFS(Simulações!$J:$J,E$1,Simulações!$CK:$CK,$A28,Simulações!$CQ:$CQ,$B28)</f>
        <v>0</v>
      </c>
      <c r="F28" s="2">
        <f>COUNTIFS(Simulações!$J:$J,F$1,Simulações!$CK:$CK,$A28,Simulações!$CQ:$CQ,$B28)</f>
        <v>0</v>
      </c>
      <c r="G28" s="2">
        <f>COUNTIFS(Simulações!$J:$J,G$1,Simulações!$CK:$CK,$A28,Simulações!$CQ:$CQ,$B28)</f>
        <v>0</v>
      </c>
      <c r="H28" s="2">
        <f>COUNTIFS(Simulações!$J:$J,H$1,Simulações!$CK:$CK,$A28,Simulações!$CQ:$CQ,$B28)</f>
        <v>0</v>
      </c>
      <c r="I28" s="2">
        <f>COUNTIFS(Simulações!$J:$J,I$1,Simulações!$CK:$CK,$A28,Simulações!$CQ:$CQ,$B28)</f>
        <v>0</v>
      </c>
      <c r="J28" s="2">
        <f>COUNTIFS(Simulações!$J:$J,J$1,Simulações!$CK:$CK,$A28,Simulações!$CQ:$CQ,$B28)</f>
        <v>0</v>
      </c>
      <c r="K28" s="2">
        <f>COUNTIFS(Simulações!$J:$J,K$1,Simulações!$CK:$CK,$A28,Simulações!$CQ:$CQ,$B28)</f>
        <v>0</v>
      </c>
      <c r="L28" s="172"/>
      <c r="M28" s="172"/>
      <c r="V28" s="172"/>
      <c r="Y28" s="172"/>
      <c r="Z28" s="172"/>
      <c r="AA28" s="172"/>
      <c r="AC28" s="172"/>
      <c r="AD28" s="172"/>
    </row>
    <row r="29" spans="1:30" ht="15.75" customHeight="1" x14ac:dyDescent="0.3">
      <c r="A29" s="3" t="s">
        <v>1239</v>
      </c>
      <c r="B29" s="23">
        <v>80</v>
      </c>
      <c r="C29" s="2">
        <f>COUNTIFS(Simulações!$J:$J,C$1,Simulações!$CK:$CK,$A29,Simulações!$CQ:$CQ,$B29)</f>
        <v>0</v>
      </c>
      <c r="D29" s="2">
        <f>COUNTIFS(Simulações!$J:$J,D$1,Simulações!$CK:$CK,$A29,Simulações!$CQ:$CQ,$B29)</f>
        <v>0</v>
      </c>
      <c r="E29" s="2">
        <f>COUNTIFS(Simulações!$J:$J,E$1,Simulações!$CK:$CK,$A29,Simulações!$CQ:$CQ,$B29)</f>
        <v>0</v>
      </c>
      <c r="F29" s="2">
        <f>COUNTIFS(Simulações!$J:$J,F$1,Simulações!$CK:$CK,$A29,Simulações!$CQ:$CQ,$B29)</f>
        <v>0</v>
      </c>
      <c r="G29" s="2">
        <f>COUNTIFS(Simulações!$J:$J,G$1,Simulações!$CK:$CK,$A29,Simulações!$CQ:$CQ,$B29)</f>
        <v>0</v>
      </c>
      <c r="H29" s="2">
        <f>COUNTIFS(Simulações!$J:$J,H$1,Simulações!$CK:$CK,$A29,Simulações!$CQ:$CQ,$B29)</f>
        <v>0</v>
      </c>
      <c r="I29" s="2">
        <f>COUNTIFS(Simulações!$J:$J,I$1,Simulações!$CK:$CK,$A29,Simulações!$CQ:$CQ,$B29)</f>
        <v>0</v>
      </c>
      <c r="J29" s="2">
        <f>COUNTIFS(Simulações!$J:$J,J$1,Simulações!$CK:$CK,$A29,Simulações!$CQ:$CQ,$B29)</f>
        <v>0</v>
      </c>
      <c r="K29" s="2">
        <f>COUNTIFS(Simulações!$J:$J,K$1,Simulações!$CK:$CK,$A29,Simulações!$CQ:$CQ,$B29)</f>
        <v>0</v>
      </c>
      <c r="L29" s="172"/>
      <c r="M29" s="172"/>
      <c r="V29" s="172"/>
      <c r="Y29" s="172"/>
      <c r="Z29" s="172"/>
      <c r="AA29" s="172"/>
      <c r="AC29" s="172"/>
      <c r="AD29" s="172"/>
    </row>
    <row r="30" spans="1:30" ht="15.75" customHeight="1" x14ac:dyDescent="0.3">
      <c r="A30" s="3" t="s">
        <v>1239</v>
      </c>
      <c r="B30" s="23">
        <v>87.9</v>
      </c>
      <c r="C30" s="2">
        <f>COUNTIFS(Simulações!$J:$J,C$1,Simulações!$CK:$CK,$A30,Simulações!$CQ:$CQ,$B30)</f>
        <v>0</v>
      </c>
      <c r="D30" s="2">
        <f>COUNTIFS(Simulações!$J:$J,D$1,Simulações!$CK:$CK,$A30,Simulações!$CQ:$CQ,$B30)</f>
        <v>0</v>
      </c>
      <c r="E30" s="2">
        <f>COUNTIFS(Simulações!$J:$J,E$1,Simulações!$CK:$CK,$A30,Simulações!$CQ:$CQ,$B30)</f>
        <v>0</v>
      </c>
      <c r="F30" s="2">
        <f>COUNTIFS(Simulações!$J:$J,F$1,Simulações!$CK:$CK,$A30,Simulações!$CQ:$CQ,$B30)</f>
        <v>0</v>
      </c>
      <c r="G30" s="2">
        <f>COUNTIFS(Simulações!$J:$J,G$1,Simulações!$CK:$CK,$A30,Simulações!$CQ:$CQ,$B30)</f>
        <v>0</v>
      </c>
      <c r="H30" s="2">
        <f>COUNTIFS(Simulações!$J:$J,H$1,Simulações!$CK:$CK,$A30,Simulações!$CQ:$CQ,$B30)</f>
        <v>0</v>
      </c>
      <c r="I30" s="2">
        <f>COUNTIFS(Simulações!$J:$J,I$1,Simulações!$CK:$CK,$A30,Simulações!$CQ:$CQ,$B30)</f>
        <v>0</v>
      </c>
      <c r="J30" s="2">
        <f>COUNTIFS(Simulações!$J:$J,J$1,Simulações!$CK:$CK,$A30,Simulações!$CQ:$CQ,$B30)</f>
        <v>0</v>
      </c>
      <c r="K30" s="2">
        <f>COUNTIFS(Simulações!$J:$J,K$1,Simulações!$CK:$CK,$A30,Simulações!$CQ:$CQ,$B30)</f>
        <v>0</v>
      </c>
      <c r="L30" s="172"/>
      <c r="M30" s="172"/>
      <c r="V30" s="172"/>
      <c r="Y30" s="172"/>
      <c r="Z30" s="172"/>
      <c r="AA30" s="172"/>
      <c r="AC30" s="172"/>
      <c r="AD30" s="172"/>
    </row>
    <row r="31" spans="1:30" ht="15.75" customHeight="1" x14ac:dyDescent="0.3">
      <c r="A31" s="3" t="s">
        <v>1239</v>
      </c>
      <c r="B31" s="23">
        <v>108.4</v>
      </c>
      <c r="C31" s="2">
        <f>COUNTIFS(Simulações!$J:$J,C$1,Simulações!$CK:$CK,$A31,Simulações!$CQ:$CQ,$B31)</f>
        <v>0</v>
      </c>
      <c r="D31" s="2">
        <f>COUNTIFS(Simulações!$J:$J,D$1,Simulações!$CK:$CK,$A31,Simulações!$CQ:$CQ,$B31)</f>
        <v>0</v>
      </c>
      <c r="E31" s="2">
        <f>COUNTIFS(Simulações!$J:$J,E$1,Simulações!$CK:$CK,$A31,Simulações!$CQ:$CQ,$B31)</f>
        <v>0</v>
      </c>
      <c r="F31" s="2">
        <f>COUNTIFS(Simulações!$J:$J,F$1,Simulações!$CK:$CK,$A31,Simulações!$CQ:$CQ,$B31)</f>
        <v>0</v>
      </c>
      <c r="G31" s="2">
        <f>COUNTIFS(Simulações!$J:$J,G$1,Simulações!$CK:$CK,$A31,Simulações!$CQ:$CQ,$B31)</f>
        <v>0</v>
      </c>
      <c r="H31" s="2">
        <f>COUNTIFS(Simulações!$J:$J,H$1,Simulações!$CK:$CK,$A31,Simulações!$CQ:$CQ,$B31)</f>
        <v>0</v>
      </c>
      <c r="I31" s="2">
        <f>COUNTIFS(Simulações!$J:$J,I$1,Simulações!$CK:$CK,$A31,Simulações!$CQ:$CQ,$B31)</f>
        <v>0</v>
      </c>
      <c r="J31" s="2">
        <f>COUNTIFS(Simulações!$J:$J,J$1,Simulações!$CK:$CK,$A31,Simulações!$CQ:$CQ,$B31)</f>
        <v>0</v>
      </c>
      <c r="K31" s="2">
        <f>COUNTIFS(Simulações!$J:$J,K$1,Simulações!$CK:$CK,$A31,Simulações!$CQ:$CQ,$B31)</f>
        <v>0</v>
      </c>
      <c r="L31" s="172"/>
      <c r="M31" s="172"/>
      <c r="V31" s="172"/>
      <c r="Y31" s="172"/>
      <c r="Z31" s="172"/>
      <c r="AA31" s="172"/>
      <c r="AC31" s="172"/>
      <c r="AD31" s="172"/>
    </row>
    <row r="32" spans="1:30" ht="15.75" customHeight="1" x14ac:dyDescent="0.3">
      <c r="A32" s="3" t="s">
        <v>1239</v>
      </c>
      <c r="B32" s="23">
        <v>141.5</v>
      </c>
      <c r="C32" s="2">
        <f>COUNTIFS(Simulações!$J:$J,C$1,Simulações!$CK:$CK,$A32,Simulações!$CQ:$CQ,$B32)</f>
        <v>0</v>
      </c>
      <c r="D32" s="2">
        <f>COUNTIFS(Simulações!$J:$J,D$1,Simulações!$CK:$CK,$A32,Simulações!$CQ:$CQ,$B32)</f>
        <v>0</v>
      </c>
      <c r="E32" s="2">
        <f>COUNTIFS(Simulações!$J:$J,E$1,Simulações!$CK:$CK,$A32,Simulações!$CQ:$CQ,$B32)</f>
        <v>0</v>
      </c>
      <c r="F32" s="2">
        <f>COUNTIFS(Simulações!$J:$J,F$1,Simulações!$CK:$CK,$A32,Simulações!$CQ:$CQ,$B32)</f>
        <v>0</v>
      </c>
      <c r="G32" s="2">
        <f>COUNTIFS(Simulações!$J:$J,G$1,Simulações!$CK:$CK,$A32,Simulações!$CQ:$CQ,$B32)</f>
        <v>0</v>
      </c>
      <c r="H32" s="2">
        <f>COUNTIFS(Simulações!$J:$J,H$1,Simulações!$CK:$CK,$A32,Simulações!$CQ:$CQ,$B32)</f>
        <v>0</v>
      </c>
      <c r="I32" s="2">
        <f>COUNTIFS(Simulações!$J:$J,I$1,Simulações!$CK:$CK,$A32,Simulações!$CQ:$CQ,$B32)</f>
        <v>0</v>
      </c>
      <c r="J32" s="2">
        <f>COUNTIFS(Simulações!$J:$J,J$1,Simulações!$CK:$CK,$A32,Simulações!$CQ:$CQ,$B32)</f>
        <v>0</v>
      </c>
      <c r="K32" s="2">
        <f>COUNTIFS(Simulações!$J:$J,K$1,Simulações!$CK:$CK,$A32,Simulações!$CQ:$CQ,$B32)</f>
        <v>0</v>
      </c>
      <c r="L32" s="172"/>
      <c r="M32" s="172"/>
      <c r="V32" s="172"/>
      <c r="Y32" s="172"/>
      <c r="Z32" s="172"/>
      <c r="AA32" s="172"/>
      <c r="AC32" s="172"/>
      <c r="AD32" s="172"/>
    </row>
    <row r="33" spans="1:30" ht="15.75" customHeight="1" x14ac:dyDescent="0.3">
      <c r="A33" s="3" t="s">
        <v>1239</v>
      </c>
      <c r="B33" s="23">
        <v>160</v>
      </c>
      <c r="C33" s="2">
        <f>COUNTIFS(Simulações!$J:$J,C$1,Simulações!$CK:$CK,$A33,Simulações!$CQ:$CQ,$B33)</f>
        <v>0</v>
      </c>
      <c r="D33" s="2">
        <f>COUNTIFS(Simulações!$J:$J,D$1,Simulações!$CK:$CK,$A33,Simulações!$CQ:$CQ,$B33)</f>
        <v>0</v>
      </c>
      <c r="E33" s="2">
        <f>COUNTIFS(Simulações!$J:$J,E$1,Simulações!$CK:$CK,$A33,Simulações!$CQ:$CQ,$B33)</f>
        <v>0</v>
      </c>
      <c r="F33" s="2">
        <f>COUNTIFS(Simulações!$J:$J,F$1,Simulações!$CK:$CK,$A33,Simulações!$CQ:$CQ,$B33)</f>
        <v>0</v>
      </c>
      <c r="G33" s="2">
        <f>COUNTIFS(Simulações!$J:$J,G$1,Simulações!$CK:$CK,$A33,Simulações!$CQ:$CQ,$B33)</f>
        <v>0</v>
      </c>
      <c r="H33" s="2">
        <f>COUNTIFS(Simulações!$J:$J,H$1,Simulações!$CK:$CK,$A33,Simulações!$CQ:$CQ,$B33)</f>
        <v>0</v>
      </c>
      <c r="I33" s="2">
        <f>COUNTIFS(Simulações!$J:$J,I$1,Simulações!$CK:$CK,$A33,Simulações!$CQ:$CQ,$B33)</f>
        <v>0</v>
      </c>
      <c r="J33" s="2">
        <f>COUNTIFS(Simulações!$J:$J,J$1,Simulações!$CK:$CK,$A33,Simulações!$CQ:$CQ,$B33)</f>
        <v>0</v>
      </c>
      <c r="K33" s="2">
        <f>COUNTIFS(Simulações!$J:$J,K$1,Simulações!$CK:$CK,$A33,Simulações!$CQ:$CQ,$B33)</f>
        <v>0</v>
      </c>
      <c r="L33" s="172"/>
      <c r="M33" s="172"/>
      <c r="V33" s="172"/>
      <c r="Y33" s="172"/>
      <c r="Z33" s="172"/>
      <c r="AA33" s="172"/>
      <c r="AC33" s="172"/>
      <c r="AD33" s="172"/>
    </row>
    <row r="34" spans="1:30" ht="15.75" customHeight="1" x14ac:dyDescent="0.3">
      <c r="A34" s="3" t="s">
        <v>21</v>
      </c>
      <c r="B34" s="23">
        <v>22</v>
      </c>
      <c r="C34" s="2">
        <f>COUNTIFS(Simulações!$J:$J,C$1,Simulações!$CK:$CK,$A34,Simulações!$CQ:$CQ,$B34)</f>
        <v>0</v>
      </c>
      <c r="D34" s="2">
        <f>COUNTIFS(Simulações!$J:$J,D$1,Simulações!$CK:$CK,$A34,Simulações!$CQ:$CQ,$B34)</f>
        <v>0</v>
      </c>
      <c r="E34" s="2">
        <f>COUNTIFS(Simulações!$J:$J,E$1,Simulações!$CK:$CK,$A34,Simulações!$CQ:$CQ,$B34)</f>
        <v>0</v>
      </c>
      <c r="F34" s="2">
        <f>COUNTIFS(Simulações!$J:$J,F$1,Simulações!$CK:$CK,$A34,Simulações!$CQ:$CQ,$B34)</f>
        <v>0</v>
      </c>
      <c r="G34" s="2">
        <f>COUNTIFS(Simulações!$J:$J,G$1,Simulações!$CK:$CK,$A34,Simulações!$CQ:$CQ,$B34)</f>
        <v>0</v>
      </c>
      <c r="H34" s="2">
        <f>COUNTIFS(Simulações!$J:$J,H$1,Simulações!$CK:$CK,$A34,Simulações!$CQ:$CQ,$B34)</f>
        <v>0</v>
      </c>
      <c r="I34" s="2">
        <f>COUNTIFS(Simulações!$J:$J,I$1,Simulações!$CK:$CK,$A34,Simulações!$CQ:$CQ,$B34)</f>
        <v>0</v>
      </c>
      <c r="J34" s="2">
        <f>COUNTIFS(Simulações!$J:$J,J$1,Simulações!$CK:$CK,$A34,Simulações!$CQ:$CQ,$B34)</f>
        <v>0</v>
      </c>
      <c r="K34" s="2">
        <f>COUNTIFS(Simulações!$J:$J,K$1,Simulações!$CK:$CK,$A34,Simulações!$CQ:$CQ,$B34)</f>
        <v>0</v>
      </c>
      <c r="L34" s="172"/>
      <c r="M34" s="172"/>
      <c r="V34" s="172"/>
      <c r="Y34" s="172"/>
      <c r="Z34" s="172"/>
      <c r="AA34" s="172"/>
      <c r="AC34" s="172"/>
      <c r="AD34" s="172"/>
    </row>
    <row r="35" spans="1:30" ht="15.75" customHeight="1" x14ac:dyDescent="0.3">
      <c r="A35" s="3" t="s">
        <v>21</v>
      </c>
      <c r="B35" s="23">
        <v>30</v>
      </c>
      <c r="C35" s="2">
        <f>COUNTIFS(Simulações!$J:$J,C$1,Simulações!$CK:$CK,$A35,Simulações!$CQ:$CQ,$B35)</f>
        <v>0</v>
      </c>
      <c r="D35" s="2">
        <f>COUNTIFS(Simulações!$J:$J,D$1,Simulações!$CK:$CK,$A35,Simulações!$CQ:$CQ,$B35)</f>
        <v>0</v>
      </c>
      <c r="E35" s="2">
        <f>COUNTIFS(Simulações!$J:$J,E$1,Simulações!$CK:$CK,$A35,Simulações!$CQ:$CQ,$B35)</f>
        <v>0</v>
      </c>
      <c r="F35" s="2">
        <f>COUNTIFS(Simulações!$J:$J,F$1,Simulações!$CK:$CK,$A35,Simulações!$CQ:$CQ,$B35)</f>
        <v>0</v>
      </c>
      <c r="G35" s="2">
        <f>COUNTIFS(Simulações!$J:$J,G$1,Simulações!$CK:$CK,$A35,Simulações!$CQ:$CQ,$B35)</f>
        <v>0</v>
      </c>
      <c r="H35" s="2">
        <f>COUNTIFS(Simulações!$J:$J,H$1,Simulações!$CK:$CK,$A35,Simulações!$CQ:$CQ,$B35)</f>
        <v>1</v>
      </c>
      <c r="I35" s="2">
        <f>COUNTIFS(Simulações!$J:$J,I$1,Simulações!$CK:$CK,$A35,Simulações!$CQ:$CQ,$B35)</f>
        <v>3</v>
      </c>
      <c r="J35" s="2">
        <f>COUNTIFS(Simulações!$J:$J,J$1,Simulações!$CK:$CK,$A35,Simulações!$CQ:$CQ,$B35)</f>
        <v>7</v>
      </c>
      <c r="K35" s="2">
        <f>COUNTIFS(Simulações!$J:$J,K$1,Simulações!$CK:$CK,$A35,Simulações!$CQ:$CQ,$B35)</f>
        <v>2</v>
      </c>
      <c r="L35" s="172"/>
      <c r="M35" s="172"/>
      <c r="V35" s="172"/>
      <c r="Y35" s="172"/>
      <c r="Z35" s="172"/>
      <c r="AA35" s="172"/>
      <c r="AC35" s="172"/>
      <c r="AD35" s="172"/>
    </row>
    <row r="36" spans="1:30" ht="15.75" customHeight="1" x14ac:dyDescent="0.3">
      <c r="A36" s="3" t="s">
        <v>21</v>
      </c>
      <c r="B36" s="23">
        <v>36</v>
      </c>
      <c r="C36" s="2">
        <f>COUNTIFS(Simulações!$J:$J,C$1,Simulações!$CK:$CK,$A36,Simulações!$CQ:$CQ,$B36)</f>
        <v>0</v>
      </c>
      <c r="D36" s="2">
        <f>COUNTIFS(Simulações!$J:$J,D$1,Simulações!$CK:$CK,$A36,Simulações!$CQ:$CQ,$B36)</f>
        <v>0</v>
      </c>
      <c r="E36" s="2">
        <f>COUNTIFS(Simulações!$J:$J,E$1,Simulações!$CK:$CK,$A36,Simulações!$CQ:$CQ,$B36)</f>
        <v>0</v>
      </c>
      <c r="F36" s="2">
        <f>COUNTIFS(Simulações!$J:$J,F$1,Simulações!$CK:$CK,$A36,Simulações!$CQ:$CQ,$B36)</f>
        <v>0</v>
      </c>
      <c r="G36" s="2">
        <f>COUNTIFS(Simulações!$J:$J,G$1,Simulações!$CK:$CK,$A36,Simulações!$CQ:$CQ,$B36)</f>
        <v>0</v>
      </c>
      <c r="H36" s="2">
        <f>COUNTIFS(Simulações!$J:$J,H$1,Simulações!$CK:$CK,$A36,Simulações!$CQ:$CQ,$B36)</f>
        <v>0</v>
      </c>
      <c r="I36" s="2">
        <f>COUNTIFS(Simulações!$J:$J,I$1,Simulações!$CK:$CK,$A36,Simulações!$CQ:$CQ,$B36)</f>
        <v>0</v>
      </c>
      <c r="J36" s="2">
        <f>COUNTIFS(Simulações!$J:$J,J$1,Simulações!$CK:$CK,$A36,Simulações!$CQ:$CQ,$B36)</f>
        <v>0</v>
      </c>
      <c r="K36" s="2">
        <f>COUNTIFS(Simulações!$J:$J,K$1,Simulações!$CK:$CK,$A36,Simulações!$CQ:$CQ,$B36)</f>
        <v>0</v>
      </c>
      <c r="L36" s="172"/>
      <c r="M36" s="172"/>
      <c r="V36" s="172"/>
      <c r="Y36" s="172"/>
      <c r="Z36" s="172"/>
      <c r="AA36" s="172"/>
      <c r="AC36" s="172"/>
      <c r="AD36" s="172"/>
    </row>
    <row r="37" spans="1:30" ht="15.75" customHeight="1" x14ac:dyDescent="0.3">
      <c r="A37" s="3" t="s">
        <v>21</v>
      </c>
      <c r="B37" s="23">
        <v>40</v>
      </c>
      <c r="C37" s="2">
        <f>COUNTIFS(Simulações!$J:$J,C$1,Simulações!$CK:$CK,$A37,Simulações!$CQ:$CQ,$B37)</f>
        <v>0</v>
      </c>
      <c r="D37" s="2">
        <f>COUNTIFS(Simulações!$J:$J,D$1,Simulações!$CK:$CK,$A37,Simulações!$CQ:$CQ,$B37)</f>
        <v>0</v>
      </c>
      <c r="E37" s="2">
        <f>COUNTIFS(Simulações!$J:$J,E$1,Simulações!$CK:$CK,$A37,Simulações!$CQ:$CQ,$B37)</f>
        <v>0</v>
      </c>
      <c r="F37" s="2">
        <f>COUNTIFS(Simulações!$J:$J,F$1,Simulações!$CK:$CK,$A37,Simulações!$CQ:$CQ,$B37)</f>
        <v>0</v>
      </c>
      <c r="G37" s="2">
        <f>COUNTIFS(Simulações!$J:$J,G$1,Simulações!$CK:$CK,$A37,Simulações!$CQ:$CQ,$B37)</f>
        <v>0</v>
      </c>
      <c r="H37" s="2">
        <f>COUNTIFS(Simulações!$J:$J,H$1,Simulações!$CK:$CK,$A37,Simulações!$CQ:$CQ,$B37)</f>
        <v>0</v>
      </c>
      <c r="I37" s="2">
        <f>COUNTIFS(Simulações!$J:$J,I$1,Simulações!$CK:$CK,$A37,Simulações!$CQ:$CQ,$B37)</f>
        <v>1</v>
      </c>
      <c r="J37" s="2">
        <f>COUNTIFS(Simulações!$J:$J,J$1,Simulações!$CK:$CK,$A37,Simulações!$CQ:$CQ,$B37)</f>
        <v>4</v>
      </c>
      <c r="K37" s="2">
        <f>COUNTIFS(Simulações!$J:$J,K$1,Simulações!$CK:$CK,$A37,Simulações!$CQ:$CQ,$B37)</f>
        <v>1</v>
      </c>
      <c r="L37" s="172"/>
      <c r="M37" s="172"/>
      <c r="V37" s="172"/>
      <c r="Y37" s="172"/>
      <c r="Z37" s="172"/>
      <c r="AA37" s="172"/>
      <c r="AC37" s="172"/>
      <c r="AD37" s="172"/>
    </row>
    <row r="38" spans="1:30" ht="15.75" customHeight="1" x14ac:dyDescent="0.3">
      <c r="A38" s="3" t="s">
        <v>21</v>
      </c>
      <c r="B38" s="23">
        <v>51</v>
      </c>
      <c r="C38" s="2">
        <f>COUNTIFS(Simulações!$J:$J,C$1,Simulações!$CK:$CK,$A38,Simulações!$CQ:$CQ,$B38)</f>
        <v>0</v>
      </c>
      <c r="D38" s="2">
        <f>COUNTIFS(Simulações!$J:$J,D$1,Simulações!$CK:$CK,$A38,Simulações!$CQ:$CQ,$B38)</f>
        <v>0</v>
      </c>
      <c r="E38" s="2">
        <f>COUNTIFS(Simulações!$J:$J,E$1,Simulações!$CK:$CK,$A38,Simulações!$CQ:$CQ,$B38)</f>
        <v>0</v>
      </c>
      <c r="F38" s="2">
        <f>COUNTIFS(Simulações!$J:$J,F$1,Simulações!$CK:$CK,$A38,Simulações!$CQ:$CQ,$B38)</f>
        <v>0</v>
      </c>
      <c r="G38" s="2">
        <f>COUNTIFS(Simulações!$J:$J,G$1,Simulações!$CK:$CK,$A38,Simulações!$CQ:$CQ,$B38)</f>
        <v>0</v>
      </c>
      <c r="H38" s="2">
        <f>COUNTIFS(Simulações!$J:$J,H$1,Simulações!$CK:$CK,$A38,Simulações!$CQ:$CQ,$B38)</f>
        <v>0</v>
      </c>
      <c r="I38" s="2">
        <f>COUNTIFS(Simulações!$J:$J,I$1,Simulações!$CK:$CK,$A38,Simulações!$CQ:$CQ,$B38)</f>
        <v>0</v>
      </c>
      <c r="J38" s="2">
        <f>COUNTIFS(Simulações!$J:$J,J$1,Simulações!$CK:$CK,$A38,Simulações!$CQ:$CQ,$B38)</f>
        <v>0</v>
      </c>
      <c r="K38" s="2">
        <f>COUNTIFS(Simulações!$J:$J,K$1,Simulações!$CK:$CK,$A38,Simulações!$CQ:$CQ,$B38)</f>
        <v>0</v>
      </c>
      <c r="L38" s="172"/>
      <c r="M38" s="172"/>
      <c r="V38" s="172"/>
      <c r="Y38" s="172"/>
      <c r="Z38" s="172"/>
      <c r="AA38" s="172"/>
      <c r="AC38" s="172"/>
      <c r="AD38" s="172"/>
    </row>
    <row r="39" spans="1:30" ht="15.75" customHeight="1" x14ac:dyDescent="0.3">
      <c r="A39" s="3" t="s">
        <v>21</v>
      </c>
      <c r="B39" s="23">
        <v>60</v>
      </c>
      <c r="C39" s="2">
        <f>COUNTIFS(Simulações!$J:$J,C$1,Simulações!$CK:$CK,$A39,Simulações!$CQ:$CQ,$B39)</f>
        <v>0</v>
      </c>
      <c r="D39" s="2">
        <f>COUNTIFS(Simulações!$J:$J,D$1,Simulações!$CK:$CK,$A39,Simulações!$CQ:$CQ,$B39)</f>
        <v>0</v>
      </c>
      <c r="E39" s="2">
        <f>COUNTIFS(Simulações!$J:$J,E$1,Simulações!$CK:$CK,$A39,Simulações!$CQ:$CQ,$B39)</f>
        <v>0</v>
      </c>
      <c r="F39" s="2">
        <f>COUNTIFS(Simulações!$J:$J,F$1,Simulações!$CK:$CK,$A39,Simulações!$CQ:$CQ,$B39)</f>
        <v>0</v>
      </c>
      <c r="G39" s="2">
        <f>COUNTIFS(Simulações!$J:$J,G$1,Simulações!$CK:$CK,$A39,Simulações!$CQ:$CQ,$B39)</f>
        <v>0</v>
      </c>
      <c r="H39" s="2">
        <f>COUNTIFS(Simulações!$J:$J,H$1,Simulações!$CK:$CK,$A39,Simulações!$CQ:$CQ,$B39)</f>
        <v>0</v>
      </c>
      <c r="I39" s="2">
        <f>COUNTIFS(Simulações!$J:$J,I$1,Simulações!$CK:$CK,$A39,Simulações!$CQ:$CQ,$B39)</f>
        <v>2</v>
      </c>
      <c r="J39" s="2">
        <f>COUNTIFS(Simulações!$J:$J,J$1,Simulações!$CK:$CK,$A39,Simulações!$CQ:$CQ,$B39)</f>
        <v>1</v>
      </c>
      <c r="K39" s="2">
        <f>COUNTIFS(Simulações!$J:$J,K$1,Simulações!$CK:$CK,$A39,Simulações!$CQ:$CQ,$B39)</f>
        <v>0</v>
      </c>
      <c r="L39" s="172"/>
      <c r="M39" s="172"/>
      <c r="V39" s="172"/>
      <c r="Y39" s="172"/>
      <c r="Z39" s="172"/>
      <c r="AA39" s="172"/>
      <c r="AC39" s="172"/>
      <c r="AD39" s="172"/>
    </row>
    <row r="40" spans="1:30" ht="15.75" customHeight="1" x14ac:dyDescent="0.3">
      <c r="A40" s="3" t="s">
        <v>21</v>
      </c>
      <c r="B40" s="23">
        <v>68</v>
      </c>
      <c r="C40" s="2">
        <f>COUNTIFS(Simulações!$J:$J,C$1,Simulações!$CK:$CK,$A40,Simulações!$CQ:$CQ,$B40)</f>
        <v>0</v>
      </c>
      <c r="D40" s="2">
        <f>COUNTIFS(Simulações!$J:$J,D$1,Simulações!$CK:$CK,$A40,Simulações!$CQ:$CQ,$B40)</f>
        <v>0</v>
      </c>
      <c r="E40" s="2">
        <f>COUNTIFS(Simulações!$J:$J,E$1,Simulações!$CK:$CK,$A40,Simulações!$CQ:$CQ,$B40)</f>
        <v>0</v>
      </c>
      <c r="F40" s="2">
        <f>COUNTIFS(Simulações!$J:$J,F$1,Simulações!$CK:$CK,$A40,Simulações!$CQ:$CQ,$B40)</f>
        <v>0</v>
      </c>
      <c r="G40" s="2">
        <f>COUNTIFS(Simulações!$J:$J,G$1,Simulações!$CK:$CK,$A40,Simulações!$CQ:$CQ,$B40)</f>
        <v>0</v>
      </c>
      <c r="H40" s="2">
        <f>COUNTIFS(Simulações!$J:$J,H$1,Simulações!$CK:$CK,$A40,Simulações!$CQ:$CQ,$B40)</f>
        <v>1</v>
      </c>
      <c r="I40" s="2">
        <f>COUNTIFS(Simulações!$J:$J,I$1,Simulações!$CK:$CK,$A40,Simulações!$CQ:$CQ,$B40)</f>
        <v>1</v>
      </c>
      <c r="J40" s="2">
        <f>COUNTIFS(Simulações!$J:$J,J$1,Simulações!$CK:$CK,$A40,Simulações!$CQ:$CQ,$B40)</f>
        <v>1</v>
      </c>
      <c r="K40" s="2">
        <f>COUNTIFS(Simulações!$J:$J,K$1,Simulações!$CK:$CK,$A40,Simulações!$CQ:$CQ,$B40)</f>
        <v>0</v>
      </c>
      <c r="L40" s="172"/>
      <c r="M40" s="172"/>
      <c r="V40" s="172"/>
      <c r="Y40" s="172"/>
      <c r="Z40" s="172"/>
      <c r="AA40" s="172"/>
      <c r="AC40" s="172"/>
      <c r="AD40" s="172"/>
    </row>
    <row r="41" spans="1:30" ht="15.75" customHeight="1" x14ac:dyDescent="0.3">
      <c r="A41" s="3" t="s">
        <v>21</v>
      </c>
      <c r="B41" s="23">
        <v>80</v>
      </c>
      <c r="C41" s="2">
        <f>COUNTIFS(Simulações!$J:$J,C$1,Simulações!$CK:$CK,$A41,Simulações!$CQ:$CQ,$B41)</f>
        <v>0</v>
      </c>
      <c r="D41" s="2">
        <f>COUNTIFS(Simulações!$J:$J,D$1,Simulações!$CK:$CK,$A41,Simulações!$CQ:$CQ,$B41)</f>
        <v>0</v>
      </c>
      <c r="E41" s="2">
        <f>COUNTIFS(Simulações!$J:$J,E$1,Simulações!$CK:$CK,$A41,Simulações!$CQ:$CQ,$B41)</f>
        <v>0</v>
      </c>
      <c r="F41" s="2">
        <f>COUNTIFS(Simulações!$J:$J,F$1,Simulações!$CK:$CK,$A41,Simulações!$CQ:$CQ,$B41)</f>
        <v>0</v>
      </c>
      <c r="G41" s="2">
        <f>COUNTIFS(Simulações!$J:$J,G$1,Simulações!$CK:$CK,$A41,Simulações!$CQ:$CQ,$B41)</f>
        <v>1</v>
      </c>
      <c r="H41" s="2">
        <f>COUNTIFS(Simulações!$J:$J,H$1,Simulações!$CK:$CK,$A41,Simulações!$CQ:$CQ,$B41)</f>
        <v>0</v>
      </c>
      <c r="I41" s="2">
        <f>COUNTIFS(Simulações!$J:$J,I$1,Simulações!$CK:$CK,$A41,Simulações!$CQ:$CQ,$B41)</f>
        <v>0</v>
      </c>
      <c r="J41" s="2">
        <f>COUNTIFS(Simulações!$J:$J,J$1,Simulações!$CK:$CK,$A41,Simulações!$CQ:$CQ,$B41)</f>
        <v>0</v>
      </c>
      <c r="K41" s="2">
        <f>COUNTIFS(Simulações!$J:$J,K$1,Simulações!$CK:$CK,$A41,Simulações!$CQ:$CQ,$B41)</f>
        <v>0</v>
      </c>
      <c r="L41" s="172"/>
      <c r="M41" s="172"/>
      <c r="V41" s="172"/>
      <c r="Y41" s="172"/>
      <c r="Z41" s="172"/>
      <c r="AA41" s="172"/>
      <c r="AC41" s="172"/>
      <c r="AD41" s="172"/>
    </row>
    <row r="42" spans="1:30" ht="15.75" customHeight="1" x14ac:dyDescent="0.3">
      <c r="A42" s="3" t="s">
        <v>21</v>
      </c>
      <c r="B42" s="23">
        <v>82</v>
      </c>
      <c r="C42" s="2">
        <f>COUNTIFS(Simulações!$J:$J,C$1,Simulações!$CK:$CK,$A42,Simulações!$CQ:$CQ,$B42)</f>
        <v>0</v>
      </c>
      <c r="D42" s="2">
        <f>COUNTIFS(Simulações!$J:$J,D$1,Simulações!$CK:$CK,$A42,Simulações!$CQ:$CQ,$B42)</f>
        <v>0</v>
      </c>
      <c r="E42" s="2">
        <f>COUNTIFS(Simulações!$J:$J,E$1,Simulações!$CK:$CK,$A42,Simulações!$CQ:$CQ,$B42)</f>
        <v>0</v>
      </c>
      <c r="F42" s="2">
        <f>COUNTIFS(Simulações!$J:$J,F$1,Simulações!$CK:$CK,$A42,Simulações!$CQ:$CQ,$B42)</f>
        <v>0</v>
      </c>
      <c r="G42" s="2">
        <f>COUNTIFS(Simulações!$J:$J,G$1,Simulações!$CK:$CK,$A42,Simulações!$CQ:$CQ,$B42)</f>
        <v>0</v>
      </c>
      <c r="H42" s="2">
        <f>COUNTIFS(Simulações!$J:$J,H$1,Simulações!$CK:$CK,$A42,Simulações!$CQ:$CQ,$B42)</f>
        <v>0</v>
      </c>
      <c r="I42" s="2">
        <f>COUNTIFS(Simulações!$J:$J,I$1,Simulações!$CK:$CK,$A42,Simulações!$CQ:$CQ,$B42)</f>
        <v>0</v>
      </c>
      <c r="J42" s="2">
        <f>COUNTIFS(Simulações!$J:$J,J$1,Simulações!$CK:$CK,$A42,Simulações!$CQ:$CQ,$B42)</f>
        <v>0</v>
      </c>
      <c r="K42" s="2">
        <f>COUNTIFS(Simulações!$J:$J,K$1,Simulações!$CK:$CK,$A42,Simulações!$CQ:$CQ,$B42)</f>
        <v>0</v>
      </c>
      <c r="L42" s="172"/>
      <c r="M42" s="172"/>
      <c r="V42" s="172"/>
      <c r="Y42" s="172"/>
      <c r="Z42" s="172"/>
      <c r="AA42" s="172"/>
      <c r="AC42" s="172"/>
      <c r="AD42" s="172"/>
    </row>
    <row r="43" spans="1:30" ht="15.75" customHeight="1" x14ac:dyDescent="0.3">
      <c r="A43" s="3" t="s">
        <v>21</v>
      </c>
      <c r="B43" s="23">
        <v>89</v>
      </c>
      <c r="C43" s="2">
        <f>COUNTIFS(Simulações!$J:$J,C$1,Simulações!$CK:$CK,$A43,Simulações!$CQ:$CQ,$B43)</f>
        <v>0</v>
      </c>
      <c r="D43" s="2">
        <f>COUNTIFS(Simulações!$J:$J,D$1,Simulações!$CK:$CK,$A43,Simulações!$CQ:$CQ,$B43)</f>
        <v>0</v>
      </c>
      <c r="E43" s="2">
        <f>COUNTIFS(Simulações!$J:$J,E$1,Simulações!$CK:$CK,$A43,Simulações!$CQ:$CQ,$B43)</f>
        <v>0</v>
      </c>
      <c r="F43" s="2">
        <f>COUNTIFS(Simulações!$J:$J,F$1,Simulações!$CK:$CK,$A43,Simulações!$CQ:$CQ,$B43)</f>
        <v>0</v>
      </c>
      <c r="G43" s="2">
        <f>COUNTIFS(Simulações!$J:$J,G$1,Simulações!$CK:$CK,$A43,Simulações!$CQ:$CQ,$B43)</f>
        <v>0</v>
      </c>
      <c r="H43" s="2">
        <f>COUNTIFS(Simulações!$J:$J,H$1,Simulações!$CK:$CK,$A43,Simulações!$CQ:$CQ,$B43)</f>
        <v>0</v>
      </c>
      <c r="I43" s="2">
        <f>COUNTIFS(Simulações!$J:$J,I$1,Simulações!$CK:$CK,$A43,Simulações!$CQ:$CQ,$B43)</f>
        <v>0</v>
      </c>
      <c r="J43" s="2">
        <f>COUNTIFS(Simulações!$J:$J,J$1,Simulações!$CK:$CK,$A43,Simulações!$CQ:$CQ,$B43)</f>
        <v>0</v>
      </c>
      <c r="K43" s="2">
        <f>COUNTIFS(Simulações!$J:$J,K$1,Simulações!$CK:$CK,$A43,Simulações!$CQ:$CQ,$B43)</f>
        <v>0</v>
      </c>
      <c r="L43" s="172"/>
      <c r="M43" s="172"/>
      <c r="V43" s="172"/>
      <c r="Y43" s="172"/>
      <c r="Z43" s="172"/>
      <c r="AA43" s="172"/>
      <c r="AC43" s="172"/>
      <c r="AD43" s="172"/>
    </row>
    <row r="44" spans="1:30" ht="15.75" customHeight="1" x14ac:dyDescent="0.3">
      <c r="A44" s="3" t="s">
        <v>21</v>
      </c>
      <c r="B44" s="23">
        <v>115</v>
      </c>
      <c r="C44" s="2">
        <f>COUNTIFS(Simulações!$J:$J,C$1,Simulações!$CK:$CK,$A44,Simulações!$CQ:$CQ,$B44)</f>
        <v>0</v>
      </c>
      <c r="D44" s="2">
        <f>COUNTIFS(Simulações!$J:$J,D$1,Simulações!$CK:$CK,$A44,Simulações!$CQ:$CQ,$B44)</f>
        <v>0</v>
      </c>
      <c r="E44" s="2">
        <f>COUNTIFS(Simulações!$J:$J,E$1,Simulações!$CK:$CK,$A44,Simulações!$CQ:$CQ,$B44)</f>
        <v>0</v>
      </c>
      <c r="F44" s="2">
        <f>COUNTIFS(Simulações!$J:$J,F$1,Simulações!$CK:$CK,$A44,Simulações!$CQ:$CQ,$B44)</f>
        <v>0</v>
      </c>
      <c r="G44" s="2">
        <f>COUNTIFS(Simulações!$J:$J,G$1,Simulações!$CK:$CK,$A44,Simulações!$CQ:$CQ,$B44)</f>
        <v>0</v>
      </c>
      <c r="H44" s="2">
        <f>COUNTIFS(Simulações!$J:$J,H$1,Simulações!$CK:$CK,$A44,Simulações!$CQ:$CQ,$B44)</f>
        <v>0</v>
      </c>
      <c r="I44" s="2">
        <f>COUNTIFS(Simulações!$J:$J,I$1,Simulações!$CK:$CK,$A44,Simulações!$CQ:$CQ,$B44)</f>
        <v>0</v>
      </c>
      <c r="J44" s="2">
        <f>COUNTIFS(Simulações!$J:$J,J$1,Simulações!$CK:$CK,$A44,Simulações!$CQ:$CQ,$B44)</f>
        <v>0</v>
      </c>
      <c r="K44" s="2">
        <f>COUNTIFS(Simulações!$J:$J,K$1,Simulações!$CK:$CK,$A44,Simulações!$CQ:$CQ,$B44)</f>
        <v>0</v>
      </c>
      <c r="L44" s="172"/>
      <c r="M44" s="172"/>
      <c r="V44" s="172"/>
      <c r="Y44" s="172"/>
      <c r="Z44" s="172"/>
      <c r="AA44" s="172"/>
      <c r="AC44" s="172"/>
      <c r="AD44" s="172"/>
    </row>
    <row r="45" spans="1:30" ht="15.75" customHeight="1" x14ac:dyDescent="0.3">
      <c r="A45" s="3" t="s">
        <v>21</v>
      </c>
      <c r="B45" s="23">
        <v>140</v>
      </c>
      <c r="C45" s="2">
        <f>COUNTIFS(Simulações!$J:$J,C$1,Simulações!$CK:$CK,$A45,Simulações!$CQ:$CQ,$B45)</f>
        <v>0</v>
      </c>
      <c r="D45" s="2">
        <f>COUNTIFS(Simulações!$J:$J,D$1,Simulações!$CK:$CK,$A45,Simulações!$CQ:$CQ,$B45)</f>
        <v>0</v>
      </c>
      <c r="E45" s="2">
        <f>COUNTIFS(Simulações!$J:$J,E$1,Simulações!$CK:$CK,$A45,Simulações!$CQ:$CQ,$B45)</f>
        <v>0</v>
      </c>
      <c r="F45" s="2">
        <f>COUNTIFS(Simulações!$J:$J,F$1,Simulações!$CK:$CK,$A45,Simulações!$CQ:$CQ,$B45)</f>
        <v>0</v>
      </c>
      <c r="G45" s="2">
        <f>COUNTIFS(Simulações!$J:$J,G$1,Simulações!$CK:$CK,$A45,Simulações!$CQ:$CQ,$B45)</f>
        <v>0</v>
      </c>
      <c r="H45" s="2">
        <f>COUNTIFS(Simulações!$J:$J,H$1,Simulações!$CK:$CK,$A45,Simulações!$CQ:$CQ,$B45)</f>
        <v>0</v>
      </c>
      <c r="I45" s="2">
        <f>COUNTIFS(Simulações!$J:$J,I$1,Simulações!$CK:$CK,$A45,Simulações!$CQ:$CQ,$B45)</f>
        <v>0</v>
      </c>
      <c r="J45" s="2">
        <f>COUNTIFS(Simulações!$J:$J,J$1,Simulações!$CK:$CK,$A45,Simulações!$CQ:$CQ,$B45)</f>
        <v>0</v>
      </c>
      <c r="K45" s="2">
        <f>COUNTIFS(Simulações!$J:$J,K$1,Simulações!$CK:$CK,$A45,Simulações!$CQ:$CQ,$B45)</f>
        <v>0</v>
      </c>
      <c r="L45" s="172"/>
      <c r="M45" s="172"/>
      <c r="V45" s="172"/>
      <c r="Y45" s="172"/>
      <c r="Z45" s="172"/>
      <c r="AA45" s="172"/>
      <c r="AC45" s="172"/>
      <c r="AD45" s="172"/>
    </row>
    <row r="46" spans="1:30" ht="15.75" customHeight="1" x14ac:dyDescent="0.3">
      <c r="A46" s="3" t="s">
        <v>21</v>
      </c>
      <c r="B46" s="23">
        <v>200</v>
      </c>
      <c r="C46" s="2">
        <f>COUNTIFS(Simulações!$J:$J,C$1,Simulações!$CK:$CK,$A46,Simulações!$CQ:$CQ,$B46)</f>
        <v>0</v>
      </c>
      <c r="D46" s="2">
        <f>COUNTIFS(Simulações!$J:$J,D$1,Simulações!$CK:$CK,$A46,Simulações!$CQ:$CQ,$B46)</f>
        <v>0</v>
      </c>
      <c r="E46" s="2">
        <f>COUNTIFS(Simulações!$J:$J,E$1,Simulações!$CK:$CK,$A46,Simulações!$CQ:$CQ,$B46)</f>
        <v>0</v>
      </c>
      <c r="F46" s="2">
        <f>COUNTIFS(Simulações!$J:$J,F$1,Simulações!$CK:$CK,$A46,Simulações!$CQ:$CQ,$B46)</f>
        <v>0</v>
      </c>
      <c r="G46" s="2">
        <f>COUNTIFS(Simulações!$J:$J,G$1,Simulações!$CK:$CK,$A46,Simulações!$CQ:$CQ,$B46)</f>
        <v>0</v>
      </c>
      <c r="H46" s="2">
        <f>COUNTIFS(Simulações!$J:$J,H$1,Simulações!$CK:$CK,$A46,Simulações!$CQ:$CQ,$B46)</f>
        <v>0</v>
      </c>
      <c r="I46" s="2">
        <f>COUNTIFS(Simulações!$J:$J,I$1,Simulações!$CK:$CK,$A46,Simulações!$CQ:$CQ,$B46)</f>
        <v>0</v>
      </c>
      <c r="J46" s="2">
        <f>COUNTIFS(Simulações!$J:$J,J$1,Simulações!$CK:$CK,$A46,Simulações!$CQ:$CQ,$B46)</f>
        <v>0</v>
      </c>
      <c r="K46" s="2">
        <f>COUNTIFS(Simulações!$J:$J,K$1,Simulações!$CK:$CK,$A46,Simulações!$CQ:$CQ,$B46)</f>
        <v>0</v>
      </c>
      <c r="L46" s="172"/>
      <c r="M46" s="172"/>
      <c r="V46" s="172"/>
      <c r="Y46" s="172"/>
      <c r="Z46" s="172"/>
      <c r="AA46" s="172"/>
      <c r="AC46" s="172"/>
      <c r="AD46" s="172"/>
    </row>
    <row r="47" spans="1:30" ht="15.75" customHeight="1" x14ac:dyDescent="0.3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V47" s="172"/>
      <c r="Y47" s="172"/>
      <c r="Z47" s="172"/>
      <c r="AA47" s="172"/>
      <c r="AC47" s="172"/>
      <c r="AD47" s="172"/>
    </row>
    <row r="48" spans="1:30" ht="15.75" customHeight="1" x14ac:dyDescent="0.3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V48" s="172"/>
      <c r="Y48" s="172"/>
      <c r="Z48" s="172"/>
      <c r="AA48" s="172"/>
      <c r="AC48" s="172"/>
      <c r="AD48" s="172"/>
    </row>
    <row r="49" spans="1:30" ht="15.75" customHeight="1" x14ac:dyDescent="0.3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V49" s="172"/>
      <c r="Y49" s="172"/>
      <c r="Z49" s="172"/>
      <c r="AA49" s="172"/>
      <c r="AC49" s="172"/>
      <c r="AD49" s="172"/>
    </row>
    <row r="50" spans="1:30" ht="15.75" customHeight="1" x14ac:dyDescent="0.3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V50" s="172"/>
      <c r="Y50" s="172"/>
      <c r="Z50" s="172"/>
      <c r="AA50" s="172"/>
      <c r="AC50" s="172"/>
      <c r="AD50" s="172"/>
    </row>
    <row r="51" spans="1:30" ht="15.75" customHeight="1" x14ac:dyDescent="0.3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V51" s="172"/>
      <c r="Y51" s="172"/>
      <c r="Z51" s="172"/>
      <c r="AA51" s="172"/>
      <c r="AC51" s="172"/>
      <c r="AD51" s="172"/>
    </row>
    <row r="52" spans="1:30" ht="15.75" customHeight="1" x14ac:dyDescent="0.3">
      <c r="A52" s="172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V52" s="172"/>
      <c r="Y52" s="172"/>
      <c r="Z52" s="172"/>
      <c r="AA52" s="172"/>
      <c r="AC52" s="172"/>
      <c r="AD52" s="172"/>
    </row>
    <row r="53" spans="1:30" ht="15.75" customHeight="1" x14ac:dyDescent="0.3">
      <c r="A53" s="172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V53" s="172"/>
      <c r="W53" s="172"/>
      <c r="X53" s="172"/>
      <c r="Y53" s="172"/>
      <c r="Z53" s="172"/>
      <c r="AA53" s="172"/>
      <c r="AC53" s="172"/>
      <c r="AD53" s="172"/>
    </row>
    <row r="54" spans="1:30" ht="15.75" customHeight="1" x14ac:dyDescent="0.3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T54" s="172"/>
      <c r="U54" s="172"/>
      <c r="V54" s="172"/>
      <c r="W54" s="172"/>
      <c r="X54" s="172"/>
      <c r="Y54" s="172"/>
      <c r="Z54" s="172"/>
      <c r="AA54" s="172"/>
      <c r="AC54" s="172"/>
      <c r="AD54" s="172"/>
    </row>
    <row r="55" spans="1:30" ht="15.75" customHeight="1" x14ac:dyDescent="0.3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T55" s="172"/>
      <c r="U55" s="172"/>
      <c r="V55" s="172"/>
      <c r="W55" s="172"/>
      <c r="X55" s="172"/>
      <c r="Y55" s="172"/>
      <c r="Z55" s="172"/>
      <c r="AA55" s="172"/>
      <c r="AC55" s="172"/>
      <c r="AD55" s="172"/>
    </row>
    <row r="56" spans="1:30" ht="15.75" customHeight="1" x14ac:dyDescent="0.3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</row>
    <row r="57" spans="1:30" ht="15.75" customHeight="1" x14ac:dyDescent="0.3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</row>
    <row r="58" spans="1:30" ht="15.75" customHeight="1" x14ac:dyDescent="0.3">
      <c r="A58" s="17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</row>
    <row r="59" spans="1:30" ht="15.75" customHeight="1" x14ac:dyDescent="0.3">
      <c r="A59" s="172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</row>
    <row r="60" spans="1:30" ht="15.75" customHeight="1" x14ac:dyDescent="0.3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</row>
    <row r="61" spans="1:30" ht="15.75" customHeight="1" x14ac:dyDescent="0.3">
      <c r="A61" s="172"/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</row>
    <row r="62" spans="1:30" ht="15.75" customHeight="1" x14ac:dyDescent="0.3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</row>
    <row r="63" spans="1:30" ht="15.75" customHeight="1" x14ac:dyDescent="0.3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</row>
    <row r="64" spans="1:30" ht="15.75" customHeight="1" x14ac:dyDescent="0.3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</row>
    <row r="65" spans="1:30" ht="15.75" customHeight="1" x14ac:dyDescent="0.3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</row>
    <row r="66" spans="1:30" ht="15.75" customHeight="1" x14ac:dyDescent="0.3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</row>
    <row r="67" spans="1:30" ht="15.75" customHeight="1" x14ac:dyDescent="0.3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</row>
    <row r="68" spans="1:30" ht="15.75" customHeight="1" x14ac:dyDescent="0.3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</row>
    <row r="69" spans="1:30" ht="15.75" customHeight="1" x14ac:dyDescent="0.3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</row>
    <row r="70" spans="1:30" ht="15.75" customHeight="1" x14ac:dyDescent="0.3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</row>
    <row r="71" spans="1:30" ht="15.75" customHeight="1" x14ac:dyDescent="0.3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</row>
    <row r="72" spans="1:30" ht="15.75" customHeight="1" x14ac:dyDescent="0.3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</row>
    <row r="73" spans="1:30" ht="15.75" customHeight="1" x14ac:dyDescent="0.3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</row>
    <row r="74" spans="1:30" ht="15.75" customHeight="1" x14ac:dyDescent="0.3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</row>
    <row r="75" spans="1:30" ht="15.75" customHeight="1" x14ac:dyDescent="0.3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</row>
    <row r="76" spans="1:30" ht="15.75" customHeight="1" x14ac:dyDescent="0.3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</row>
    <row r="77" spans="1:30" ht="15.75" customHeight="1" x14ac:dyDescent="0.3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</row>
    <row r="78" spans="1:30" ht="15.75" customHeight="1" x14ac:dyDescent="0.3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</row>
    <row r="79" spans="1:30" ht="15.75" customHeight="1" x14ac:dyDescent="0.3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</row>
    <row r="80" spans="1:30" ht="15.75" customHeight="1" x14ac:dyDescent="0.3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</row>
    <row r="81" spans="1:30" ht="15.75" customHeight="1" x14ac:dyDescent="0.3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</row>
    <row r="82" spans="1:30" ht="15.75" customHeight="1" x14ac:dyDescent="0.3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</row>
    <row r="83" spans="1:30" ht="15.75" customHeight="1" x14ac:dyDescent="0.3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</row>
    <row r="84" spans="1:30" ht="15.75" customHeight="1" x14ac:dyDescent="0.3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</row>
    <row r="85" spans="1:30" ht="15.75" customHeight="1" x14ac:dyDescent="0.3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</row>
    <row r="86" spans="1:30" ht="15.75" customHeight="1" x14ac:dyDescent="0.3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</row>
    <row r="87" spans="1:30" ht="15.75" customHeight="1" x14ac:dyDescent="0.3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</row>
    <row r="88" spans="1:30" ht="15.75" customHeight="1" x14ac:dyDescent="0.3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</row>
    <row r="89" spans="1:30" ht="15.75" customHeight="1" x14ac:dyDescent="0.3">
      <c r="A89" s="172"/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</row>
    <row r="90" spans="1:30" ht="15.75" customHeight="1" x14ac:dyDescent="0.3">
      <c r="A90" s="172"/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</row>
    <row r="91" spans="1:30" ht="15.75" customHeight="1" x14ac:dyDescent="0.3">
      <c r="A91" s="172"/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</row>
    <row r="92" spans="1:30" ht="15.75" customHeight="1" x14ac:dyDescent="0.3">
      <c r="A92" s="172"/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</row>
    <row r="93" spans="1:30" ht="15.75" customHeight="1" x14ac:dyDescent="0.3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</row>
    <row r="94" spans="1:30" ht="15.75" customHeight="1" x14ac:dyDescent="0.3">
      <c r="A94" s="172"/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</row>
    <row r="95" spans="1:30" ht="15.75" customHeight="1" x14ac:dyDescent="0.3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</row>
    <row r="96" spans="1:30" ht="15.75" customHeight="1" x14ac:dyDescent="0.3">
      <c r="A96" s="172"/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</row>
    <row r="97" spans="1:30" ht="15.75" customHeight="1" x14ac:dyDescent="0.3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</row>
    <row r="98" spans="1:30" ht="15.75" customHeight="1" x14ac:dyDescent="0.3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</row>
    <row r="99" spans="1:30" ht="15.75" customHeight="1" x14ac:dyDescent="0.3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</row>
    <row r="100" spans="1:30" ht="15.75" customHeight="1" x14ac:dyDescent="0.3">
      <c r="A100" s="172"/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</row>
    <row r="101" spans="1:30" ht="15.75" customHeight="1" x14ac:dyDescent="0.3">
      <c r="A101" s="172"/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</row>
    <row r="102" spans="1:30" ht="15.75" customHeight="1" x14ac:dyDescent="0.3">
      <c r="A102" s="172"/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</row>
    <row r="103" spans="1:30" ht="15.75" customHeight="1" x14ac:dyDescent="0.3">
      <c r="A103" s="172"/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</row>
    <row r="104" spans="1:30" ht="15.75" customHeight="1" x14ac:dyDescent="0.3">
      <c r="A104" s="172"/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</row>
    <row r="105" spans="1:30" ht="15.75" customHeight="1" x14ac:dyDescent="0.3">
      <c r="A105" s="172"/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</row>
    <row r="106" spans="1:30" ht="15.75" customHeight="1" x14ac:dyDescent="0.3">
      <c r="A106" s="172"/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</row>
    <row r="107" spans="1:30" ht="15.75" customHeight="1" x14ac:dyDescent="0.3">
      <c r="A107" s="172"/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</row>
    <row r="108" spans="1:30" ht="15.75" customHeight="1" x14ac:dyDescent="0.3">
      <c r="A108" s="172"/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</row>
    <row r="109" spans="1:30" ht="15.75" customHeight="1" x14ac:dyDescent="0.3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</row>
    <row r="110" spans="1:30" ht="15.75" customHeight="1" x14ac:dyDescent="0.3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</row>
    <row r="111" spans="1:30" ht="15.75" customHeight="1" x14ac:dyDescent="0.3">
      <c r="A111" s="172"/>
      <c r="B111" s="172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</row>
    <row r="112" spans="1:30" ht="15.75" customHeight="1" x14ac:dyDescent="0.3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</row>
    <row r="113" spans="1:30" ht="15.75" customHeight="1" x14ac:dyDescent="0.3">
      <c r="A113" s="172"/>
      <c r="B113" s="172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</row>
    <row r="114" spans="1:30" ht="15.75" customHeight="1" x14ac:dyDescent="0.3">
      <c r="A114" s="172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</row>
    <row r="115" spans="1:30" ht="15.75" customHeight="1" x14ac:dyDescent="0.3">
      <c r="A115" s="172"/>
      <c r="B115" s="172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</row>
    <row r="116" spans="1:30" ht="15.75" customHeight="1" x14ac:dyDescent="0.3">
      <c r="A116" s="172"/>
      <c r="B116" s="172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</row>
    <row r="117" spans="1:30" ht="15.75" customHeight="1" x14ac:dyDescent="0.3">
      <c r="A117" s="172"/>
      <c r="B117" s="172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</row>
    <row r="118" spans="1:30" ht="15.75" customHeight="1" x14ac:dyDescent="0.3">
      <c r="A118" s="172"/>
      <c r="B118" s="172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</row>
    <row r="119" spans="1:30" ht="15.75" customHeight="1" x14ac:dyDescent="0.3">
      <c r="A119" s="172"/>
      <c r="B119" s="172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</row>
    <row r="120" spans="1:30" ht="15.75" customHeight="1" x14ac:dyDescent="0.3">
      <c r="A120" s="172"/>
      <c r="B120" s="172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</row>
    <row r="121" spans="1:30" ht="15.75" customHeight="1" x14ac:dyDescent="0.3">
      <c r="A121" s="172"/>
      <c r="B121" s="172"/>
      <c r="C121" s="172"/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</row>
    <row r="122" spans="1:30" ht="15.75" customHeight="1" x14ac:dyDescent="0.3">
      <c r="A122" s="172"/>
      <c r="B122" s="17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</row>
    <row r="123" spans="1:30" ht="15.75" customHeight="1" x14ac:dyDescent="0.3">
      <c r="A123" s="172"/>
      <c r="B123" s="172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</row>
    <row r="124" spans="1:30" ht="15.75" customHeight="1" x14ac:dyDescent="0.3">
      <c r="A124" s="172"/>
      <c r="B124" s="172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</row>
    <row r="125" spans="1:30" ht="15.75" customHeight="1" x14ac:dyDescent="0.3">
      <c r="A125" s="172"/>
      <c r="B125" s="172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</row>
    <row r="126" spans="1:30" ht="15.75" customHeight="1" x14ac:dyDescent="0.3">
      <c r="A126" s="172"/>
      <c r="B126" s="172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</row>
    <row r="127" spans="1:30" ht="15.75" customHeight="1" x14ac:dyDescent="0.3">
      <c r="A127" s="172"/>
      <c r="B127" s="172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</row>
    <row r="128" spans="1:30" ht="15.75" customHeight="1" x14ac:dyDescent="0.3">
      <c r="A128" s="172"/>
      <c r="B128" s="172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</row>
    <row r="129" spans="1:30" ht="15.75" customHeight="1" x14ac:dyDescent="0.3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</row>
    <row r="130" spans="1:30" ht="15.75" customHeight="1" x14ac:dyDescent="0.3">
      <c r="A130" s="172"/>
      <c r="B130" s="172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</row>
    <row r="131" spans="1:30" ht="15.75" customHeight="1" x14ac:dyDescent="0.3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</row>
    <row r="132" spans="1:30" ht="15.75" customHeight="1" x14ac:dyDescent="0.3">
      <c r="A132" s="172"/>
      <c r="B132" s="172"/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</row>
    <row r="133" spans="1:30" ht="15.75" customHeight="1" x14ac:dyDescent="0.3">
      <c r="A133" s="172"/>
      <c r="B133" s="172"/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</row>
    <row r="134" spans="1:30" ht="15.75" customHeight="1" x14ac:dyDescent="0.3">
      <c r="A134" s="172"/>
      <c r="B134" s="172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</row>
    <row r="135" spans="1:30" ht="15.75" customHeight="1" x14ac:dyDescent="0.3">
      <c r="A135" s="172"/>
      <c r="B135" s="172"/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</row>
    <row r="136" spans="1:30" ht="15.75" customHeight="1" x14ac:dyDescent="0.3">
      <c r="A136" s="172"/>
      <c r="B136" s="172"/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</row>
    <row r="137" spans="1:30" ht="15.75" customHeight="1" x14ac:dyDescent="0.3">
      <c r="A137" s="172"/>
      <c r="B137" s="172"/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</row>
    <row r="138" spans="1:30" ht="15.75" customHeight="1" x14ac:dyDescent="0.3">
      <c r="A138" s="172"/>
      <c r="B138" s="172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</row>
    <row r="139" spans="1:30" ht="15.75" customHeight="1" x14ac:dyDescent="0.3">
      <c r="A139" s="172"/>
      <c r="B139" s="172"/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</row>
    <row r="140" spans="1:30" ht="15.75" customHeight="1" x14ac:dyDescent="0.3">
      <c r="A140" s="172"/>
      <c r="B140" s="172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</row>
    <row r="141" spans="1:30" ht="15.75" customHeight="1" x14ac:dyDescent="0.3">
      <c r="A141" s="172"/>
      <c r="B141" s="172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</row>
    <row r="142" spans="1:30" ht="15.75" customHeight="1" x14ac:dyDescent="0.3">
      <c r="A142" s="172"/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</row>
    <row r="143" spans="1:30" ht="15.75" customHeight="1" x14ac:dyDescent="0.3">
      <c r="A143" s="172"/>
      <c r="B143" s="172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</row>
    <row r="144" spans="1:30" ht="15.75" customHeight="1" x14ac:dyDescent="0.3">
      <c r="A144" s="172"/>
      <c r="B144" s="172"/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</row>
    <row r="145" spans="1:30" ht="15.75" customHeight="1" x14ac:dyDescent="0.3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</row>
    <row r="146" spans="1:30" ht="15.75" customHeight="1" x14ac:dyDescent="0.3">
      <c r="A146" s="172"/>
      <c r="B146" s="172"/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</row>
    <row r="147" spans="1:30" ht="15.75" customHeight="1" x14ac:dyDescent="0.3">
      <c r="A147" s="172"/>
      <c r="B147" s="172"/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</row>
    <row r="148" spans="1:30" ht="15.75" customHeight="1" x14ac:dyDescent="0.3">
      <c r="A148" s="172"/>
      <c r="B148" s="172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</row>
    <row r="149" spans="1:30" ht="15.75" customHeight="1" x14ac:dyDescent="0.3">
      <c r="A149" s="172"/>
      <c r="B149" s="172"/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</row>
    <row r="150" spans="1:30" ht="15.75" customHeight="1" x14ac:dyDescent="0.3">
      <c r="A150" s="172"/>
      <c r="B150" s="172"/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</row>
    <row r="151" spans="1:30" ht="15.75" customHeight="1" x14ac:dyDescent="0.3">
      <c r="A151" s="172"/>
      <c r="B151" s="172"/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</row>
    <row r="152" spans="1:30" ht="15.75" customHeight="1" x14ac:dyDescent="0.3">
      <c r="A152" s="172"/>
      <c r="B152" s="172"/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</row>
    <row r="153" spans="1:30" ht="15.75" customHeight="1" x14ac:dyDescent="0.3">
      <c r="A153" s="172"/>
      <c r="B153" s="172"/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  <c r="AD153" s="172"/>
    </row>
    <row r="154" spans="1:30" ht="15.75" customHeight="1" x14ac:dyDescent="0.3">
      <c r="A154" s="172"/>
      <c r="B154" s="172"/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  <c r="AA154" s="172"/>
      <c r="AB154" s="172"/>
      <c r="AC154" s="172"/>
      <c r="AD154" s="172"/>
    </row>
    <row r="155" spans="1:30" ht="15.75" customHeight="1" x14ac:dyDescent="0.3">
      <c r="A155" s="172"/>
      <c r="B155" s="172"/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72"/>
      <c r="AB155" s="172"/>
      <c r="AC155" s="172"/>
      <c r="AD155" s="172"/>
    </row>
    <row r="156" spans="1:30" ht="15.75" customHeight="1" x14ac:dyDescent="0.3">
      <c r="A156" s="172"/>
      <c r="B156" s="172"/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72"/>
      <c r="AB156" s="172"/>
      <c r="AC156" s="172"/>
      <c r="AD156" s="172"/>
    </row>
    <row r="157" spans="1:30" ht="15.75" customHeight="1" x14ac:dyDescent="0.3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  <c r="AD157" s="172"/>
    </row>
    <row r="158" spans="1:30" ht="15.75" customHeight="1" x14ac:dyDescent="0.3">
      <c r="A158" s="172"/>
      <c r="B158" s="172"/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/>
      <c r="AD158" s="172"/>
    </row>
    <row r="159" spans="1:30" ht="15.75" customHeight="1" x14ac:dyDescent="0.3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  <c r="AD159" s="172"/>
    </row>
    <row r="160" spans="1:30" ht="15.75" customHeight="1" x14ac:dyDescent="0.3">
      <c r="A160" s="172"/>
      <c r="B160" s="172"/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  <c r="AD160" s="172"/>
    </row>
    <row r="161" spans="1:30" ht="15.75" customHeight="1" x14ac:dyDescent="0.3">
      <c r="A161" s="172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/>
      <c r="AD161" s="172"/>
    </row>
    <row r="162" spans="1:30" ht="15.75" customHeight="1" x14ac:dyDescent="0.3">
      <c r="A162" s="172"/>
      <c r="B162" s="172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/>
      <c r="AD162" s="172"/>
    </row>
    <row r="163" spans="1:30" ht="15.75" customHeight="1" x14ac:dyDescent="0.3">
      <c r="A163" s="172"/>
      <c r="B163" s="172"/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</row>
    <row r="164" spans="1:30" ht="15.75" customHeight="1" x14ac:dyDescent="0.3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</row>
    <row r="165" spans="1:30" ht="15.75" customHeight="1" x14ac:dyDescent="0.3">
      <c r="A165" s="172"/>
      <c r="B165" s="172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  <c r="AD165" s="172"/>
    </row>
    <row r="166" spans="1:30" ht="15.75" customHeight="1" x14ac:dyDescent="0.3">
      <c r="A166" s="172"/>
      <c r="B166" s="172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/>
      <c r="AD166" s="172"/>
    </row>
    <row r="167" spans="1:30" ht="15.75" customHeight="1" x14ac:dyDescent="0.3">
      <c r="A167" s="172"/>
      <c r="B167" s="172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/>
      <c r="AD167" s="172"/>
    </row>
    <row r="168" spans="1:30" ht="15.75" customHeight="1" x14ac:dyDescent="0.3">
      <c r="A168" s="172"/>
      <c r="B168" s="172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</row>
    <row r="169" spans="1:30" ht="15.75" customHeight="1" x14ac:dyDescent="0.3">
      <c r="A169" s="172"/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/>
      <c r="AD169" s="172"/>
    </row>
    <row r="170" spans="1:30" ht="15.75" customHeight="1" x14ac:dyDescent="0.3">
      <c r="A170" s="172"/>
      <c r="B170" s="172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/>
      <c r="AD170" s="172"/>
    </row>
    <row r="171" spans="1:30" ht="15.75" customHeight="1" x14ac:dyDescent="0.3">
      <c r="A171" s="172"/>
      <c r="B171" s="172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/>
      <c r="AD171" s="172"/>
    </row>
    <row r="172" spans="1:30" ht="15.75" customHeight="1" x14ac:dyDescent="0.3">
      <c r="A172" s="172"/>
      <c r="B172" s="172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  <c r="AD172" s="172"/>
    </row>
    <row r="173" spans="1:30" ht="15.75" customHeight="1" x14ac:dyDescent="0.3">
      <c r="A173" s="172"/>
      <c r="B173" s="172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  <c r="AD173" s="172"/>
    </row>
    <row r="174" spans="1:30" ht="15.75" customHeight="1" x14ac:dyDescent="0.3">
      <c r="A174" s="172"/>
      <c r="B174" s="172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/>
      <c r="AD174" s="172"/>
    </row>
    <row r="175" spans="1:30" ht="15.75" customHeight="1" x14ac:dyDescent="0.3">
      <c r="A175" s="172"/>
      <c r="B175" s="172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  <c r="AA175" s="172"/>
      <c r="AB175" s="172"/>
      <c r="AC175" s="172"/>
      <c r="AD175" s="172"/>
    </row>
    <row r="176" spans="1:30" ht="15.75" customHeight="1" x14ac:dyDescent="0.3">
      <c r="A176" s="172"/>
      <c r="B176" s="172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2"/>
      <c r="AC176" s="172"/>
      <c r="AD176" s="172"/>
    </row>
    <row r="177" spans="1:30" ht="15.75" customHeight="1" x14ac:dyDescent="0.3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  <c r="AD177" s="172"/>
    </row>
    <row r="178" spans="1:30" ht="15.75" customHeight="1" x14ac:dyDescent="0.3">
      <c r="A178" s="172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</row>
    <row r="179" spans="1:30" ht="15.75" customHeight="1" x14ac:dyDescent="0.3">
      <c r="A179" s="172"/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  <c r="AD179" s="172"/>
    </row>
    <row r="180" spans="1:30" ht="15.75" customHeight="1" x14ac:dyDescent="0.3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/>
      <c r="AD180" s="172"/>
    </row>
    <row r="181" spans="1:30" ht="15.75" customHeight="1" x14ac:dyDescent="0.3">
      <c r="A181" s="172"/>
      <c r="B181" s="172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/>
      <c r="AD181" s="172"/>
    </row>
    <row r="182" spans="1:30" ht="15.75" customHeight="1" x14ac:dyDescent="0.3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  <c r="AD182" s="172"/>
    </row>
    <row r="183" spans="1:30" ht="15.75" customHeight="1" x14ac:dyDescent="0.3">
      <c r="A183" s="172"/>
      <c r="B183" s="172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2"/>
      <c r="AC183" s="172"/>
      <c r="AD183" s="172"/>
    </row>
    <row r="184" spans="1:30" ht="15.75" customHeight="1" x14ac:dyDescent="0.3">
      <c r="A184" s="172"/>
      <c r="B184" s="172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  <c r="AA184" s="172"/>
      <c r="AB184" s="172"/>
      <c r="AC184" s="172"/>
      <c r="AD184" s="172"/>
    </row>
    <row r="185" spans="1:30" ht="15.75" customHeight="1" x14ac:dyDescent="0.3">
      <c r="A185" s="172"/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  <c r="AA185" s="172"/>
      <c r="AB185" s="172"/>
      <c r="AC185" s="172"/>
      <c r="AD185" s="172"/>
    </row>
    <row r="186" spans="1:30" ht="15.75" customHeight="1" x14ac:dyDescent="0.3">
      <c r="A186" s="172"/>
      <c r="B186" s="172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  <c r="AA186" s="172"/>
      <c r="AB186" s="172"/>
      <c r="AC186" s="172"/>
      <c r="AD186" s="172"/>
    </row>
    <row r="187" spans="1:30" ht="15.75" customHeight="1" x14ac:dyDescent="0.3">
      <c r="A187" s="172"/>
      <c r="B187" s="172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  <c r="AA187" s="172"/>
      <c r="AB187" s="172"/>
      <c r="AC187" s="172"/>
      <c r="AD187" s="172"/>
    </row>
    <row r="188" spans="1:30" ht="15.75" customHeight="1" x14ac:dyDescent="0.3">
      <c r="A188" s="172"/>
      <c r="B188" s="172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  <c r="AA188" s="172"/>
      <c r="AB188" s="172"/>
      <c r="AC188" s="172"/>
      <c r="AD188" s="172"/>
    </row>
    <row r="189" spans="1:30" ht="15.75" customHeight="1" x14ac:dyDescent="0.3">
      <c r="A189" s="172"/>
      <c r="B189" s="172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  <c r="AA189" s="172"/>
      <c r="AB189" s="172"/>
      <c r="AC189" s="172"/>
      <c r="AD189" s="172"/>
    </row>
    <row r="190" spans="1:30" ht="15.75" customHeight="1" x14ac:dyDescent="0.3">
      <c r="A190" s="172"/>
      <c r="B190" s="172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  <c r="AA190" s="172"/>
      <c r="AB190" s="172"/>
      <c r="AC190" s="172"/>
      <c r="AD190" s="172"/>
    </row>
    <row r="191" spans="1:30" ht="15.75" customHeight="1" x14ac:dyDescent="0.3">
      <c r="A191" s="172"/>
      <c r="B191" s="172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  <c r="AA191" s="172"/>
      <c r="AB191" s="172"/>
      <c r="AC191" s="172"/>
      <c r="AD191" s="172"/>
    </row>
    <row r="192" spans="1:30" ht="15.75" customHeight="1" x14ac:dyDescent="0.3">
      <c r="A192" s="172"/>
      <c r="B192" s="172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/>
      <c r="AD192" s="172"/>
    </row>
    <row r="193" spans="1:30" ht="15.75" customHeight="1" x14ac:dyDescent="0.3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  <c r="AA193" s="172"/>
      <c r="AB193" s="172"/>
      <c r="AC193" s="172"/>
      <c r="AD193" s="172"/>
    </row>
    <row r="194" spans="1:30" ht="15.75" customHeight="1" x14ac:dyDescent="0.3">
      <c r="A194" s="172"/>
      <c r="B194" s="172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  <c r="AA194" s="172"/>
      <c r="AB194" s="172"/>
      <c r="AC194" s="172"/>
      <c r="AD194" s="172"/>
    </row>
    <row r="195" spans="1:30" ht="15.75" customHeight="1" x14ac:dyDescent="0.3">
      <c r="A195" s="172"/>
      <c r="B195" s="172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  <c r="AA195" s="172"/>
      <c r="AB195" s="172"/>
      <c r="AC195" s="172"/>
      <c r="AD195" s="172"/>
    </row>
    <row r="196" spans="1:30" ht="15.75" customHeight="1" x14ac:dyDescent="0.3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  <c r="AA196" s="172"/>
      <c r="AB196" s="172"/>
      <c r="AC196" s="172"/>
      <c r="AD196" s="172"/>
    </row>
    <row r="197" spans="1:30" ht="15.75" customHeight="1" x14ac:dyDescent="0.3">
      <c r="A197" s="172"/>
      <c r="B197" s="172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  <c r="AA197" s="172"/>
      <c r="AB197" s="172"/>
      <c r="AC197" s="172"/>
      <c r="AD197" s="172"/>
    </row>
    <row r="198" spans="1:30" ht="15.75" customHeight="1" x14ac:dyDescent="0.3">
      <c r="A198" s="172"/>
      <c r="B198" s="172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  <c r="AA198" s="172"/>
      <c r="AB198" s="172"/>
      <c r="AC198" s="172"/>
      <c r="AD198" s="172"/>
    </row>
    <row r="199" spans="1:30" ht="15.75" customHeight="1" x14ac:dyDescent="0.3">
      <c r="A199" s="172"/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  <c r="AA199" s="172"/>
      <c r="AB199" s="172"/>
      <c r="AC199" s="172"/>
      <c r="AD199" s="172"/>
    </row>
    <row r="200" spans="1:30" ht="15.75" customHeight="1" x14ac:dyDescent="0.3">
      <c r="A200" s="172"/>
      <c r="B200" s="172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  <c r="AA200" s="172"/>
      <c r="AB200" s="172"/>
      <c r="AC200" s="172"/>
      <c r="AD200" s="172"/>
    </row>
    <row r="201" spans="1:30" ht="15.75" customHeight="1" x14ac:dyDescent="0.3">
      <c r="A201" s="172"/>
      <c r="B201" s="172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  <c r="AA201" s="172"/>
      <c r="AB201" s="172"/>
      <c r="AC201" s="172"/>
      <c r="AD201" s="172"/>
    </row>
    <row r="202" spans="1:30" ht="15.75" customHeight="1" x14ac:dyDescent="0.3">
      <c r="A202" s="172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  <c r="AA202" s="172"/>
      <c r="AB202" s="172"/>
      <c r="AC202" s="172"/>
      <c r="AD202" s="172"/>
    </row>
    <row r="203" spans="1:30" ht="15.75" customHeight="1" x14ac:dyDescent="0.3">
      <c r="A203" s="172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  <c r="AA203" s="172"/>
      <c r="AB203" s="172"/>
      <c r="AC203" s="172"/>
      <c r="AD203" s="172"/>
    </row>
    <row r="204" spans="1:30" ht="15.75" customHeight="1" x14ac:dyDescent="0.3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  <c r="AA204" s="172"/>
      <c r="AB204" s="172"/>
      <c r="AC204" s="172"/>
      <c r="AD204" s="172"/>
    </row>
    <row r="205" spans="1:30" ht="15.75" customHeight="1" x14ac:dyDescent="0.3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  <c r="AA205" s="172"/>
      <c r="AB205" s="172"/>
      <c r="AC205" s="172"/>
      <c r="AD205" s="172"/>
    </row>
    <row r="206" spans="1:30" ht="15.75" customHeight="1" x14ac:dyDescent="0.3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  <c r="AA206" s="172"/>
      <c r="AB206" s="172"/>
      <c r="AC206" s="172"/>
      <c r="AD206" s="172"/>
    </row>
    <row r="207" spans="1:30" ht="15.75" customHeight="1" x14ac:dyDescent="0.3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  <c r="AA207" s="172"/>
      <c r="AB207" s="172"/>
      <c r="AC207" s="172"/>
      <c r="AD207" s="172"/>
    </row>
    <row r="208" spans="1:30" ht="15.75" customHeight="1" x14ac:dyDescent="0.3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</row>
    <row r="209" spans="1:30" ht="15.75" customHeight="1" x14ac:dyDescent="0.3">
      <c r="A209" s="172"/>
      <c r="B209" s="172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  <c r="AA209" s="172"/>
      <c r="AB209" s="172"/>
      <c r="AC209" s="172"/>
      <c r="AD209" s="172"/>
    </row>
    <row r="210" spans="1:30" ht="15.75" customHeight="1" x14ac:dyDescent="0.3">
      <c r="A210" s="172"/>
      <c r="B210" s="172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  <c r="AA210" s="172"/>
      <c r="AB210" s="172"/>
      <c r="AC210" s="172"/>
      <c r="AD210" s="172"/>
    </row>
    <row r="211" spans="1:30" ht="15.75" customHeight="1" x14ac:dyDescent="0.3">
      <c r="A211" s="172"/>
      <c r="B211" s="172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  <c r="AA211" s="172"/>
      <c r="AB211" s="172"/>
      <c r="AC211" s="172"/>
      <c r="AD211" s="172"/>
    </row>
    <row r="212" spans="1:30" ht="15.75" customHeight="1" x14ac:dyDescent="0.3">
      <c r="A212" s="172"/>
      <c r="B212" s="172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  <c r="AA212" s="172"/>
      <c r="AB212" s="172"/>
      <c r="AC212" s="172"/>
      <c r="AD212" s="172"/>
    </row>
    <row r="213" spans="1:30" ht="15.75" customHeight="1" x14ac:dyDescent="0.3">
      <c r="A213" s="172"/>
      <c r="B213" s="172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  <c r="AA213" s="172"/>
      <c r="AB213" s="172"/>
      <c r="AC213" s="172"/>
      <c r="AD213" s="172"/>
    </row>
    <row r="214" spans="1:30" ht="15.75" customHeight="1" x14ac:dyDescent="0.3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  <c r="AA214" s="172"/>
      <c r="AB214" s="172"/>
      <c r="AC214" s="172"/>
      <c r="AD214" s="172"/>
    </row>
    <row r="215" spans="1:30" ht="15.75" customHeight="1" x14ac:dyDescent="0.3">
      <c r="A215" s="172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  <c r="AA215" s="172"/>
      <c r="AB215" s="172"/>
      <c r="AC215" s="172"/>
      <c r="AD215" s="172"/>
    </row>
    <row r="216" spans="1:30" ht="15.75" customHeight="1" x14ac:dyDescent="0.3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  <c r="AA216" s="172"/>
      <c r="AB216" s="172"/>
      <c r="AC216" s="172"/>
      <c r="AD216" s="172"/>
    </row>
    <row r="217" spans="1:30" ht="15.75" customHeight="1" x14ac:dyDescent="0.3">
      <c r="A217" s="172"/>
      <c r="B217" s="172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  <c r="AA217" s="172"/>
      <c r="AB217" s="172"/>
      <c r="AC217" s="172"/>
      <c r="AD217" s="172"/>
    </row>
    <row r="218" spans="1:30" ht="15.75" customHeight="1" x14ac:dyDescent="0.3">
      <c r="A218" s="172"/>
      <c r="B218" s="172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  <c r="AA218" s="172"/>
      <c r="AB218" s="172"/>
      <c r="AC218" s="172"/>
      <c r="AD218" s="172"/>
    </row>
    <row r="219" spans="1:30" ht="15.75" customHeight="1" x14ac:dyDescent="0.3">
      <c r="A219" s="172"/>
      <c r="B219" s="172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  <c r="AA219" s="172"/>
      <c r="AB219" s="172"/>
      <c r="AC219" s="172"/>
      <c r="AD219" s="172"/>
    </row>
    <row r="220" spans="1:30" ht="15.75" customHeight="1" x14ac:dyDescent="0.3">
      <c r="A220" s="172"/>
      <c r="B220" s="172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  <c r="AA220" s="172"/>
      <c r="AB220" s="172"/>
      <c r="AC220" s="172"/>
      <c r="AD220" s="172"/>
    </row>
    <row r="221" spans="1:30" ht="15.75" customHeight="1" x14ac:dyDescent="0.3">
      <c r="A221" s="172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  <c r="AA221" s="172"/>
      <c r="AB221" s="172"/>
      <c r="AC221" s="172"/>
      <c r="AD221" s="172"/>
    </row>
    <row r="222" spans="1:30" ht="15.75" customHeight="1" x14ac:dyDescent="0.3">
      <c r="A222" s="172"/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  <c r="AA222" s="172"/>
      <c r="AB222" s="172"/>
      <c r="AC222" s="172"/>
      <c r="AD222" s="172"/>
    </row>
    <row r="223" spans="1:30" ht="15.75" customHeight="1" x14ac:dyDescent="0.3">
      <c r="A223" s="172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  <c r="AA223" s="172"/>
      <c r="AB223" s="172"/>
      <c r="AC223" s="172"/>
      <c r="AD223" s="172"/>
    </row>
    <row r="224" spans="1:30" ht="15.75" customHeight="1" x14ac:dyDescent="0.3">
      <c r="A224" s="172"/>
      <c r="B224" s="172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  <c r="AA224" s="172"/>
      <c r="AB224" s="172"/>
      <c r="AC224" s="172"/>
      <c r="AD224" s="172"/>
    </row>
    <row r="225" spans="1:30" ht="15.75" customHeight="1" x14ac:dyDescent="0.3">
      <c r="A225" s="172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  <c r="AA225" s="172"/>
      <c r="AB225" s="172"/>
      <c r="AC225" s="172"/>
      <c r="AD225" s="172"/>
    </row>
    <row r="226" spans="1:30" ht="15.75" customHeight="1" x14ac:dyDescent="0.3">
      <c r="A226" s="172"/>
      <c r="B226" s="172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  <c r="AA226" s="172"/>
      <c r="AB226" s="172"/>
      <c r="AC226" s="172"/>
      <c r="AD226" s="172"/>
    </row>
    <row r="227" spans="1:30" ht="15.75" customHeight="1" x14ac:dyDescent="0.3">
      <c r="A227" s="172"/>
      <c r="B227" s="172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  <c r="AA227" s="172"/>
      <c r="AB227" s="172"/>
      <c r="AC227" s="172"/>
      <c r="AD227" s="172"/>
    </row>
    <row r="228" spans="1:30" ht="15.75" customHeight="1" x14ac:dyDescent="0.3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  <c r="AA228" s="172"/>
      <c r="AB228" s="172"/>
      <c r="AC228" s="172"/>
      <c r="AD228" s="172"/>
    </row>
    <row r="229" spans="1:30" ht="15.75" customHeight="1" x14ac:dyDescent="0.3">
      <c r="A229" s="172"/>
      <c r="B229" s="172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  <c r="AA229" s="172"/>
      <c r="AB229" s="172"/>
      <c r="AC229" s="172"/>
      <c r="AD229" s="172"/>
    </row>
    <row r="230" spans="1:30" ht="15.75" customHeight="1" x14ac:dyDescent="0.3">
      <c r="A230" s="172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</row>
    <row r="231" spans="1:30" ht="15.75" customHeight="1" x14ac:dyDescent="0.3">
      <c r="A231" s="172"/>
      <c r="B231" s="172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  <c r="AA231" s="172"/>
      <c r="AB231" s="172"/>
      <c r="AC231" s="172"/>
      <c r="AD231" s="172"/>
    </row>
    <row r="232" spans="1:30" ht="15.75" customHeight="1" x14ac:dyDescent="0.3">
      <c r="A232" s="172"/>
      <c r="B232" s="172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  <c r="AA232" s="172"/>
      <c r="AB232" s="172"/>
      <c r="AC232" s="172"/>
      <c r="AD232" s="172"/>
    </row>
    <row r="233" spans="1:30" ht="15.75" customHeight="1" x14ac:dyDescent="0.3">
      <c r="A233" s="172"/>
      <c r="B233" s="172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  <c r="AA233" s="172"/>
      <c r="AB233" s="172"/>
      <c r="AC233" s="172"/>
      <c r="AD233" s="172"/>
    </row>
    <row r="234" spans="1:30" ht="15.75" customHeight="1" x14ac:dyDescent="0.3">
      <c r="A234" s="172"/>
      <c r="B234" s="172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  <c r="AA234" s="172"/>
      <c r="AB234" s="172"/>
      <c r="AC234" s="172"/>
      <c r="AD234" s="172"/>
    </row>
    <row r="235" spans="1:30" ht="15.75" customHeight="1" x14ac:dyDescent="0.3">
      <c r="A235" s="172"/>
      <c r="B235" s="172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  <c r="AA235" s="172"/>
      <c r="AB235" s="172"/>
      <c r="AC235" s="172"/>
      <c r="AD235" s="172"/>
    </row>
    <row r="236" spans="1:30" ht="15.75" customHeight="1" x14ac:dyDescent="0.3">
      <c r="A236" s="172"/>
      <c r="B236" s="172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  <c r="AA236" s="172"/>
      <c r="AB236" s="172"/>
      <c r="AC236" s="172"/>
      <c r="AD236" s="172"/>
    </row>
    <row r="237" spans="1:30" ht="15.75" customHeight="1" x14ac:dyDescent="0.3">
      <c r="A237" s="172"/>
      <c r="B237" s="172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  <c r="AA237" s="172"/>
      <c r="AB237" s="172"/>
      <c r="AC237" s="172"/>
      <c r="AD237" s="172"/>
    </row>
    <row r="238" spans="1:30" ht="15.75" customHeight="1" x14ac:dyDescent="0.3">
      <c r="A238" s="172"/>
      <c r="B238" s="172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  <c r="AA238" s="172"/>
      <c r="AB238" s="172"/>
      <c r="AC238" s="172"/>
      <c r="AD238" s="172"/>
    </row>
    <row r="239" spans="1:30" ht="15.75" customHeight="1" x14ac:dyDescent="0.3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  <c r="AA239" s="172"/>
      <c r="AB239" s="172"/>
      <c r="AC239" s="172"/>
      <c r="AD239" s="172"/>
    </row>
    <row r="240" spans="1:30" ht="15.75" customHeight="1" x14ac:dyDescent="0.3">
      <c r="A240" s="172"/>
      <c r="B240" s="172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  <c r="AA240" s="172"/>
      <c r="AB240" s="172"/>
      <c r="AC240" s="172"/>
      <c r="AD240" s="172"/>
    </row>
    <row r="241" spans="1:30" ht="15.75" customHeight="1" x14ac:dyDescent="0.3">
      <c r="A241" s="172"/>
      <c r="B241" s="172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  <c r="AA241" s="172"/>
      <c r="AB241" s="172"/>
      <c r="AC241" s="172"/>
      <c r="AD241" s="172"/>
    </row>
    <row r="242" spans="1:30" ht="15.75" customHeight="1" x14ac:dyDescent="0.3">
      <c r="A242" s="172"/>
      <c r="B242" s="172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  <c r="AA242" s="172"/>
      <c r="AB242" s="172"/>
      <c r="AC242" s="172"/>
      <c r="AD242" s="172"/>
    </row>
    <row r="243" spans="1:30" ht="15.75" customHeight="1" x14ac:dyDescent="0.3">
      <c r="A243" s="172"/>
      <c r="B243" s="172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  <c r="AA243" s="172"/>
      <c r="AB243" s="172"/>
      <c r="AC243" s="172"/>
      <c r="AD243" s="172"/>
    </row>
    <row r="244" spans="1:30" ht="15.75" customHeight="1" x14ac:dyDescent="0.3">
      <c r="A244" s="172"/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  <c r="AA244" s="172"/>
      <c r="AB244" s="172"/>
      <c r="AC244" s="172"/>
      <c r="AD244" s="172"/>
    </row>
    <row r="245" spans="1:30" ht="15.75" customHeight="1" x14ac:dyDescent="0.3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  <c r="AA245" s="172"/>
      <c r="AB245" s="172"/>
      <c r="AC245" s="172"/>
      <c r="AD245" s="172"/>
    </row>
    <row r="246" spans="1:30" ht="15.75" customHeight="1" x14ac:dyDescent="0.3">
      <c r="A246" s="172"/>
      <c r="B246" s="172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  <c r="AA246" s="172"/>
      <c r="AB246" s="172"/>
      <c r="AC246" s="172"/>
      <c r="AD246" s="172"/>
    </row>
    <row r="247" spans="1:30" ht="15.75" customHeight="1" x14ac:dyDescent="0.3">
      <c r="A247" s="172"/>
      <c r="B247" s="172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  <c r="AA247" s="172"/>
      <c r="AB247" s="172"/>
      <c r="AC247" s="172"/>
      <c r="AD247" s="172"/>
    </row>
    <row r="248" spans="1:30" ht="15.75" customHeight="1" x14ac:dyDescent="0.3">
      <c r="A248" s="172"/>
      <c r="B248" s="172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  <c r="AA248" s="172"/>
      <c r="AB248" s="172"/>
      <c r="AC248" s="172"/>
      <c r="AD248" s="172"/>
    </row>
    <row r="249" spans="1:30" ht="15.75" customHeight="1" x14ac:dyDescent="0.3">
      <c r="A249" s="172"/>
      <c r="B249" s="172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  <c r="AA249" s="172"/>
      <c r="AB249" s="172"/>
      <c r="AC249" s="172"/>
      <c r="AD249" s="172"/>
    </row>
    <row r="250" spans="1:30" ht="15.75" customHeight="1" x14ac:dyDescent="0.3">
      <c r="A250" s="172"/>
      <c r="B250" s="172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  <c r="AA250" s="172"/>
      <c r="AB250" s="172"/>
      <c r="AC250" s="172"/>
      <c r="AD250" s="172"/>
    </row>
    <row r="251" spans="1:30" ht="15.75" customHeight="1" x14ac:dyDescent="0.3">
      <c r="A251" s="172"/>
      <c r="B251" s="172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  <c r="AA251" s="172"/>
      <c r="AB251" s="172"/>
      <c r="AC251" s="172"/>
      <c r="AD251" s="172"/>
    </row>
    <row r="252" spans="1:30" ht="15.75" customHeight="1" x14ac:dyDescent="0.3">
      <c r="A252" s="172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2"/>
      <c r="AC252" s="172"/>
      <c r="AD252" s="172"/>
    </row>
    <row r="253" spans="1:30" ht="15.75" customHeight="1" x14ac:dyDescent="0.3">
      <c r="A253" s="172"/>
      <c r="B253" s="172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  <c r="AA253" s="172"/>
      <c r="AB253" s="172"/>
      <c r="AC253" s="172"/>
      <c r="AD253" s="172"/>
    </row>
    <row r="254" spans="1:30" ht="15.75" customHeight="1" x14ac:dyDescent="0.3">
      <c r="A254" s="172"/>
      <c r="B254" s="172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  <c r="AA254" s="172"/>
      <c r="AB254" s="172"/>
      <c r="AC254" s="172"/>
      <c r="AD254" s="172"/>
    </row>
    <row r="255" spans="1:30" ht="15.75" customHeight="1" x14ac:dyDescent="0.3">
      <c r="A255" s="172"/>
      <c r="B255" s="172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  <c r="AA255" s="172"/>
      <c r="AB255" s="172"/>
      <c r="AC255" s="172"/>
      <c r="AD255" s="172"/>
    </row>
    <row r="256" spans="1:30" ht="15.75" customHeight="1" x14ac:dyDescent="0.3">
      <c r="A256" s="172"/>
      <c r="B256" s="172"/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  <c r="AA256" s="172"/>
      <c r="AB256" s="172"/>
      <c r="AC256" s="172"/>
      <c r="AD256" s="172"/>
    </row>
    <row r="257" spans="1:30" ht="15.75" customHeight="1" x14ac:dyDescent="0.3">
      <c r="A257" s="172"/>
      <c r="B257" s="172"/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  <c r="AA257" s="172"/>
      <c r="AB257" s="172"/>
      <c r="AC257" s="172"/>
      <c r="AD257" s="172"/>
    </row>
    <row r="258" spans="1:30" ht="15.75" customHeight="1" x14ac:dyDescent="0.3">
      <c r="A258" s="172"/>
      <c r="B258" s="172"/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  <c r="AA258" s="172"/>
      <c r="AB258" s="172"/>
      <c r="AC258" s="172"/>
      <c r="AD258" s="172"/>
    </row>
    <row r="259" spans="1:30" ht="15.75" customHeight="1" x14ac:dyDescent="0.3">
      <c r="A259" s="172"/>
      <c r="B259" s="172"/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  <c r="AA259" s="172"/>
      <c r="AB259" s="172"/>
      <c r="AC259" s="172"/>
      <c r="AD259" s="172"/>
    </row>
    <row r="260" spans="1:30" ht="15.75" customHeight="1" x14ac:dyDescent="0.3">
      <c r="A260" s="172"/>
      <c r="B260" s="172"/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  <c r="AA260" s="172"/>
      <c r="AB260" s="172"/>
      <c r="AC260" s="172"/>
      <c r="AD260" s="172"/>
    </row>
    <row r="261" spans="1:30" ht="15.75" customHeight="1" x14ac:dyDescent="0.3">
      <c r="A261" s="172"/>
      <c r="B261" s="172"/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  <c r="AA261" s="172"/>
      <c r="AB261" s="172"/>
      <c r="AC261" s="172"/>
      <c r="AD261" s="172"/>
    </row>
    <row r="262" spans="1:30" ht="15.75" customHeight="1" x14ac:dyDescent="0.3">
      <c r="A262" s="172"/>
      <c r="B262" s="172"/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  <c r="AA262" s="172"/>
      <c r="AB262" s="172"/>
      <c r="AC262" s="172"/>
      <c r="AD262" s="172"/>
    </row>
    <row r="263" spans="1:30" ht="15.75" customHeight="1" x14ac:dyDescent="0.3">
      <c r="A263" s="172"/>
      <c r="B263" s="172"/>
      <c r="C263" s="172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  <c r="AA263" s="172"/>
      <c r="AB263" s="172"/>
      <c r="AC263" s="172"/>
      <c r="AD263" s="172"/>
    </row>
    <row r="264" spans="1:30" ht="15.75" customHeight="1" x14ac:dyDescent="0.3">
      <c r="A264" s="172"/>
      <c r="B264" s="172"/>
      <c r="C264" s="172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  <c r="AA264" s="172"/>
      <c r="AB264" s="172"/>
      <c r="AC264" s="172"/>
      <c r="AD264" s="172"/>
    </row>
    <row r="265" spans="1:30" ht="15.75" customHeight="1" x14ac:dyDescent="0.3">
      <c r="A265" s="172"/>
      <c r="B265" s="172"/>
      <c r="C265" s="172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  <c r="AA265" s="172"/>
      <c r="AB265" s="172"/>
      <c r="AC265" s="172"/>
      <c r="AD265" s="172"/>
    </row>
    <row r="266" spans="1:30" ht="15.75" customHeight="1" x14ac:dyDescent="0.3">
      <c r="A266" s="172"/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  <c r="AA266" s="172"/>
      <c r="AB266" s="172"/>
      <c r="AC266" s="172"/>
      <c r="AD266" s="172"/>
    </row>
    <row r="267" spans="1:30" ht="15.75" customHeight="1" x14ac:dyDescent="0.3">
      <c r="A267" s="172"/>
      <c r="B267" s="172"/>
      <c r="C267" s="172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  <c r="AA267" s="172"/>
      <c r="AB267" s="172"/>
      <c r="AC267" s="172"/>
      <c r="AD267" s="172"/>
    </row>
    <row r="268" spans="1:30" ht="15.75" customHeight="1" x14ac:dyDescent="0.3">
      <c r="A268" s="172"/>
      <c r="B268" s="172"/>
      <c r="C268" s="172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  <c r="AA268" s="172"/>
      <c r="AB268" s="172"/>
      <c r="AC268" s="172"/>
      <c r="AD268" s="172"/>
    </row>
    <row r="269" spans="1:30" ht="15.75" customHeight="1" x14ac:dyDescent="0.3">
      <c r="A269" s="172"/>
      <c r="B269" s="172"/>
      <c r="C269" s="172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  <c r="AA269" s="172"/>
      <c r="AB269" s="172"/>
      <c r="AC269" s="172"/>
      <c r="AD269" s="172"/>
    </row>
    <row r="270" spans="1:30" ht="15.75" customHeight="1" x14ac:dyDescent="0.3">
      <c r="A270" s="172"/>
      <c r="B270" s="172"/>
      <c r="C270" s="172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  <c r="AA270" s="172"/>
      <c r="AB270" s="172"/>
      <c r="AC270" s="172"/>
      <c r="AD270" s="172"/>
    </row>
    <row r="271" spans="1:30" ht="15.75" customHeight="1" x14ac:dyDescent="0.3">
      <c r="A271" s="172"/>
      <c r="B271" s="172"/>
      <c r="C271" s="172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  <c r="AA271" s="172"/>
      <c r="AB271" s="172"/>
      <c r="AC271" s="172"/>
      <c r="AD271" s="172"/>
    </row>
    <row r="272" spans="1:30" ht="15.75" customHeight="1" x14ac:dyDescent="0.3">
      <c r="A272" s="172"/>
      <c r="B272" s="172"/>
      <c r="C272" s="172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  <c r="AA272" s="172"/>
      <c r="AB272" s="172"/>
      <c r="AC272" s="172"/>
      <c r="AD272" s="172"/>
    </row>
    <row r="273" spans="1:30" ht="15.75" customHeight="1" x14ac:dyDescent="0.3">
      <c r="A273" s="172"/>
      <c r="B273" s="172"/>
      <c r="C273" s="172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  <c r="AA273" s="172"/>
      <c r="AB273" s="172"/>
      <c r="AC273" s="172"/>
      <c r="AD273" s="172"/>
    </row>
    <row r="274" spans="1:30" ht="15.75" customHeight="1" x14ac:dyDescent="0.3">
      <c r="A274" s="172"/>
      <c r="B274" s="172"/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  <c r="AA274" s="172"/>
      <c r="AB274" s="172"/>
      <c r="AC274" s="172"/>
      <c r="AD274" s="172"/>
    </row>
    <row r="275" spans="1:30" ht="15.75" customHeight="1" x14ac:dyDescent="0.3">
      <c r="A275" s="172"/>
      <c r="B275" s="172"/>
      <c r="C275" s="172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  <c r="AA275" s="172"/>
      <c r="AB275" s="172"/>
      <c r="AC275" s="172"/>
      <c r="AD275" s="172"/>
    </row>
    <row r="276" spans="1:30" ht="15.75" customHeight="1" x14ac:dyDescent="0.3">
      <c r="A276" s="172"/>
      <c r="B276" s="172"/>
      <c r="C276" s="172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  <c r="AA276" s="172"/>
      <c r="AB276" s="172"/>
      <c r="AC276" s="172"/>
      <c r="AD276" s="172"/>
    </row>
    <row r="277" spans="1:30" ht="15.75" customHeight="1" x14ac:dyDescent="0.3">
      <c r="A277" s="172"/>
      <c r="B277" s="172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  <c r="AA277" s="172"/>
      <c r="AB277" s="172"/>
      <c r="AC277" s="172"/>
      <c r="AD277" s="172"/>
    </row>
    <row r="278" spans="1:30" ht="15.75" customHeight="1" x14ac:dyDescent="0.3">
      <c r="A278" s="172"/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  <c r="AA278" s="172"/>
      <c r="AB278" s="172"/>
      <c r="AC278" s="172"/>
      <c r="AD278" s="172"/>
    </row>
    <row r="279" spans="1:30" ht="15.75" customHeight="1" x14ac:dyDescent="0.3">
      <c r="A279" s="172"/>
      <c r="B279" s="172"/>
      <c r="C279" s="172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  <c r="AA279" s="172"/>
      <c r="AB279" s="172"/>
      <c r="AC279" s="172"/>
      <c r="AD279" s="172"/>
    </row>
    <row r="280" spans="1:30" ht="15.75" customHeight="1" x14ac:dyDescent="0.3">
      <c r="A280" s="172"/>
      <c r="B280" s="172"/>
      <c r="C280" s="172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  <c r="AA280" s="172"/>
      <c r="AB280" s="172"/>
      <c r="AC280" s="172"/>
      <c r="AD280" s="172"/>
    </row>
    <row r="281" spans="1:30" ht="15.75" customHeight="1" x14ac:dyDescent="0.3">
      <c r="A281" s="172"/>
      <c r="B281" s="172"/>
      <c r="C281" s="172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  <c r="AA281" s="172"/>
      <c r="AB281" s="172"/>
      <c r="AC281" s="172"/>
      <c r="AD281" s="172"/>
    </row>
    <row r="282" spans="1:30" ht="15.75" customHeight="1" x14ac:dyDescent="0.3">
      <c r="A282" s="172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</row>
    <row r="283" spans="1:30" ht="15.75" customHeight="1" x14ac:dyDescent="0.3">
      <c r="A283" s="172"/>
      <c r="B283" s="172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  <c r="AA283" s="172"/>
      <c r="AB283" s="172"/>
      <c r="AC283" s="172"/>
      <c r="AD283" s="172"/>
    </row>
    <row r="284" spans="1:30" ht="15.75" customHeight="1" x14ac:dyDescent="0.3">
      <c r="A284" s="172"/>
      <c r="B284" s="172"/>
      <c r="C284" s="172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  <c r="AA284" s="172"/>
      <c r="AB284" s="172"/>
      <c r="AC284" s="172"/>
      <c r="AD284" s="172"/>
    </row>
    <row r="285" spans="1:30" ht="15.75" customHeight="1" x14ac:dyDescent="0.3">
      <c r="A285" s="172"/>
      <c r="B285" s="172"/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  <c r="AA285" s="172"/>
      <c r="AB285" s="172"/>
      <c r="AC285" s="172"/>
      <c r="AD285" s="172"/>
    </row>
    <row r="286" spans="1:30" ht="15.75" customHeight="1" x14ac:dyDescent="0.3">
      <c r="A286" s="172"/>
      <c r="B286" s="172"/>
      <c r="C286" s="172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  <c r="AA286" s="172"/>
      <c r="AB286" s="172"/>
      <c r="AC286" s="172"/>
      <c r="AD286" s="172"/>
    </row>
    <row r="287" spans="1:30" ht="15.75" customHeight="1" x14ac:dyDescent="0.3">
      <c r="A287" s="172"/>
      <c r="B287" s="172"/>
      <c r="C287" s="172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  <c r="AA287" s="172"/>
      <c r="AB287" s="172"/>
      <c r="AC287" s="172"/>
      <c r="AD287" s="172"/>
    </row>
    <row r="288" spans="1:30" ht="15.75" customHeight="1" x14ac:dyDescent="0.3">
      <c r="A288" s="172"/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  <c r="AA288" s="172"/>
      <c r="AB288" s="172"/>
      <c r="AC288" s="172"/>
      <c r="AD288" s="172"/>
    </row>
    <row r="289" spans="1:30" ht="15.75" customHeight="1" x14ac:dyDescent="0.3">
      <c r="A289" s="172"/>
      <c r="B289" s="172"/>
      <c r="C289" s="172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  <c r="AA289" s="172"/>
      <c r="AB289" s="172"/>
      <c r="AC289" s="172"/>
      <c r="AD289" s="172"/>
    </row>
    <row r="290" spans="1:30" ht="15.75" customHeight="1" x14ac:dyDescent="0.3">
      <c r="A290" s="172"/>
      <c r="B290" s="172"/>
      <c r="C290" s="172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  <c r="AA290" s="172"/>
      <c r="AB290" s="172"/>
      <c r="AC290" s="172"/>
      <c r="AD290" s="172"/>
    </row>
    <row r="291" spans="1:30" ht="15.75" customHeight="1" x14ac:dyDescent="0.3">
      <c r="A291" s="172"/>
      <c r="B291" s="172"/>
      <c r="C291" s="172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  <c r="AA291" s="172"/>
      <c r="AB291" s="172"/>
      <c r="AC291" s="172"/>
      <c r="AD291" s="172"/>
    </row>
    <row r="292" spans="1:30" ht="15.75" customHeight="1" x14ac:dyDescent="0.3">
      <c r="A292" s="172"/>
      <c r="B292" s="172"/>
      <c r="C292" s="172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  <c r="AA292" s="172"/>
      <c r="AB292" s="172"/>
      <c r="AC292" s="172"/>
      <c r="AD292" s="172"/>
    </row>
    <row r="293" spans="1:30" ht="15.75" customHeight="1" x14ac:dyDescent="0.3">
      <c r="A293" s="172"/>
      <c r="B293" s="172"/>
      <c r="C293" s="172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  <c r="AA293" s="172"/>
      <c r="AB293" s="172"/>
      <c r="AC293" s="172"/>
      <c r="AD293" s="172"/>
    </row>
    <row r="294" spans="1:30" ht="15.75" customHeight="1" x14ac:dyDescent="0.3">
      <c r="A294" s="172"/>
      <c r="B294" s="172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  <c r="AA294" s="172"/>
      <c r="AB294" s="172"/>
      <c r="AC294" s="172"/>
      <c r="AD294" s="172"/>
    </row>
    <row r="295" spans="1:30" ht="15.75" customHeight="1" x14ac:dyDescent="0.3">
      <c r="A295" s="172"/>
      <c r="B295" s="172"/>
      <c r="C295" s="172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  <c r="AA295" s="172"/>
      <c r="AB295" s="172"/>
      <c r="AC295" s="172"/>
      <c r="AD295" s="172"/>
    </row>
    <row r="296" spans="1:30" ht="15.75" customHeight="1" x14ac:dyDescent="0.3">
      <c r="A296" s="172"/>
      <c r="B296" s="172"/>
      <c r="C296" s="172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  <c r="AA296" s="172"/>
      <c r="AB296" s="172"/>
      <c r="AC296" s="172"/>
      <c r="AD296" s="172"/>
    </row>
    <row r="297" spans="1:30" ht="15.75" customHeight="1" x14ac:dyDescent="0.3">
      <c r="A297" s="172"/>
      <c r="B297" s="172"/>
      <c r="C297" s="172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  <c r="AA297" s="172"/>
      <c r="AB297" s="172"/>
      <c r="AC297" s="172"/>
      <c r="AD297" s="172"/>
    </row>
    <row r="298" spans="1:30" ht="15.75" customHeight="1" x14ac:dyDescent="0.3">
      <c r="A298" s="172"/>
      <c r="B298" s="172"/>
      <c r="C298" s="172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  <c r="AA298" s="172"/>
      <c r="AB298" s="172"/>
      <c r="AC298" s="172"/>
      <c r="AD298" s="172"/>
    </row>
    <row r="299" spans="1:30" ht="15.75" customHeight="1" x14ac:dyDescent="0.3">
      <c r="A299" s="172"/>
      <c r="B299" s="172"/>
      <c r="C299" s="172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  <c r="AA299" s="172"/>
      <c r="AB299" s="172"/>
      <c r="AC299" s="172"/>
      <c r="AD299" s="172"/>
    </row>
    <row r="300" spans="1:30" ht="15.75" customHeight="1" x14ac:dyDescent="0.3">
      <c r="A300" s="172"/>
      <c r="B300" s="172"/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  <c r="AA300" s="172"/>
      <c r="AB300" s="172"/>
      <c r="AC300" s="172"/>
      <c r="AD300" s="172"/>
    </row>
    <row r="301" spans="1:30" ht="15.75" customHeight="1" x14ac:dyDescent="0.3">
      <c r="A301" s="172"/>
      <c r="B301" s="172"/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  <c r="AA301" s="172"/>
      <c r="AB301" s="172"/>
      <c r="AC301" s="172"/>
      <c r="AD301" s="172"/>
    </row>
    <row r="302" spans="1:30" ht="15.75" customHeight="1" x14ac:dyDescent="0.3">
      <c r="A302" s="172"/>
      <c r="B302" s="172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  <c r="AA302" s="172"/>
      <c r="AB302" s="172"/>
      <c r="AC302" s="172"/>
      <c r="AD302" s="172"/>
    </row>
    <row r="303" spans="1:30" ht="15.75" customHeight="1" x14ac:dyDescent="0.3">
      <c r="A303" s="172"/>
      <c r="B303" s="172"/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  <c r="AA303" s="172"/>
      <c r="AB303" s="172"/>
      <c r="AC303" s="172"/>
      <c r="AD303" s="172"/>
    </row>
    <row r="304" spans="1:30" ht="15.75" customHeight="1" x14ac:dyDescent="0.3">
      <c r="A304" s="172"/>
      <c r="B304" s="172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  <c r="AA304" s="172"/>
      <c r="AB304" s="172"/>
      <c r="AC304" s="172"/>
      <c r="AD304" s="172"/>
    </row>
    <row r="305" spans="1:30" ht="15.75" customHeight="1" x14ac:dyDescent="0.3">
      <c r="A305" s="172"/>
      <c r="B305" s="172"/>
      <c r="C305" s="172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  <c r="AA305" s="172"/>
      <c r="AB305" s="172"/>
      <c r="AC305" s="172"/>
      <c r="AD305" s="172"/>
    </row>
    <row r="306" spans="1:30" ht="15.75" customHeight="1" x14ac:dyDescent="0.3">
      <c r="A306" s="172"/>
      <c r="B306" s="172"/>
      <c r="C306" s="172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  <c r="AA306" s="172"/>
      <c r="AB306" s="172"/>
      <c r="AC306" s="172"/>
      <c r="AD306" s="172"/>
    </row>
    <row r="307" spans="1:30" ht="15.75" customHeight="1" x14ac:dyDescent="0.3">
      <c r="A307" s="172"/>
      <c r="B307" s="172"/>
      <c r="C307" s="172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  <c r="AA307" s="172"/>
      <c r="AB307" s="172"/>
      <c r="AC307" s="172"/>
      <c r="AD307" s="172"/>
    </row>
    <row r="308" spans="1:30" ht="15.75" customHeight="1" x14ac:dyDescent="0.3">
      <c r="A308" s="172"/>
      <c r="B308" s="172"/>
      <c r="C308" s="172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  <c r="AA308" s="172"/>
      <c r="AB308" s="172"/>
      <c r="AC308" s="172"/>
      <c r="AD308" s="172"/>
    </row>
    <row r="309" spans="1:30" ht="15.75" customHeight="1" x14ac:dyDescent="0.3">
      <c r="A309" s="172"/>
      <c r="B309" s="172"/>
      <c r="C309" s="172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  <c r="AA309" s="172"/>
      <c r="AB309" s="172"/>
      <c r="AC309" s="172"/>
      <c r="AD309" s="172"/>
    </row>
    <row r="310" spans="1:30" ht="15.75" customHeight="1" x14ac:dyDescent="0.3">
      <c r="A310" s="172"/>
      <c r="B310" s="172"/>
      <c r="C310" s="172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  <c r="AA310" s="172"/>
      <c r="AB310" s="172"/>
      <c r="AC310" s="172"/>
      <c r="AD310" s="172"/>
    </row>
    <row r="311" spans="1:30" ht="15.75" customHeight="1" x14ac:dyDescent="0.3">
      <c r="A311" s="172"/>
      <c r="B311" s="172"/>
      <c r="C311" s="172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  <c r="AA311" s="172"/>
      <c r="AB311" s="172"/>
      <c r="AC311" s="172"/>
      <c r="AD311" s="172"/>
    </row>
    <row r="312" spans="1:30" ht="15.75" customHeight="1" x14ac:dyDescent="0.3">
      <c r="A312" s="172"/>
      <c r="B312" s="172"/>
      <c r="C312" s="172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  <c r="AA312" s="172"/>
      <c r="AB312" s="172"/>
      <c r="AC312" s="172"/>
      <c r="AD312" s="172"/>
    </row>
    <row r="313" spans="1:30" ht="15.75" customHeight="1" x14ac:dyDescent="0.3">
      <c r="A313" s="172"/>
      <c r="B313" s="172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  <c r="AA313" s="172"/>
      <c r="AB313" s="172"/>
      <c r="AC313" s="172"/>
      <c r="AD313" s="172"/>
    </row>
    <row r="314" spans="1:30" ht="15.75" customHeight="1" x14ac:dyDescent="0.3">
      <c r="A314" s="172"/>
      <c r="B314" s="172"/>
      <c r="C314" s="172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  <c r="AA314" s="172"/>
      <c r="AB314" s="172"/>
      <c r="AC314" s="172"/>
      <c r="AD314" s="172"/>
    </row>
    <row r="315" spans="1:30" ht="15.75" customHeight="1" x14ac:dyDescent="0.3">
      <c r="A315" s="172"/>
      <c r="B315" s="17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  <c r="AA315" s="172"/>
      <c r="AB315" s="172"/>
      <c r="AC315" s="172"/>
      <c r="AD315" s="172"/>
    </row>
    <row r="316" spans="1:30" ht="15.75" customHeight="1" x14ac:dyDescent="0.3">
      <c r="A316" s="172"/>
      <c r="B316" s="172"/>
      <c r="C316" s="172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  <c r="AA316" s="172"/>
      <c r="AB316" s="172"/>
      <c r="AC316" s="172"/>
      <c r="AD316" s="172"/>
    </row>
    <row r="317" spans="1:30" ht="15.75" customHeight="1" x14ac:dyDescent="0.3">
      <c r="A317" s="172"/>
      <c r="B317" s="172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  <c r="AA317" s="172"/>
      <c r="AB317" s="172"/>
      <c r="AC317" s="172"/>
      <c r="AD317" s="172"/>
    </row>
    <row r="318" spans="1:30" ht="15.75" customHeight="1" x14ac:dyDescent="0.3">
      <c r="A318" s="172"/>
      <c r="B318" s="172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  <c r="AA318" s="172"/>
      <c r="AB318" s="172"/>
      <c r="AC318" s="172"/>
      <c r="AD318" s="172"/>
    </row>
    <row r="319" spans="1:30" ht="15.75" customHeight="1" x14ac:dyDescent="0.3">
      <c r="A319" s="172"/>
      <c r="B319" s="172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  <c r="AA319" s="172"/>
      <c r="AB319" s="172"/>
      <c r="AC319" s="172"/>
      <c r="AD319" s="172"/>
    </row>
    <row r="320" spans="1:30" ht="15.75" customHeight="1" x14ac:dyDescent="0.3">
      <c r="A320" s="172"/>
      <c r="B320" s="172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  <c r="AA320" s="172"/>
      <c r="AB320" s="172"/>
      <c r="AC320" s="172"/>
      <c r="AD320" s="172"/>
    </row>
    <row r="321" spans="1:30" ht="15.75" customHeight="1" x14ac:dyDescent="0.3">
      <c r="A321" s="172"/>
      <c r="B321" s="172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  <c r="AA321" s="172"/>
      <c r="AB321" s="172"/>
      <c r="AC321" s="172"/>
      <c r="AD321" s="172"/>
    </row>
    <row r="322" spans="1:30" ht="15.75" customHeight="1" x14ac:dyDescent="0.3">
      <c r="A322" s="172"/>
      <c r="B322" s="172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  <c r="AA322" s="172"/>
      <c r="AB322" s="172"/>
      <c r="AC322" s="172"/>
      <c r="AD322" s="172"/>
    </row>
    <row r="323" spans="1:30" ht="15.75" customHeight="1" x14ac:dyDescent="0.3">
      <c r="A323" s="172"/>
      <c r="B323" s="172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  <c r="AA323" s="172"/>
      <c r="AB323" s="172"/>
      <c r="AC323" s="172"/>
      <c r="AD323" s="172"/>
    </row>
    <row r="324" spans="1:30" ht="15.75" customHeight="1" x14ac:dyDescent="0.3">
      <c r="A324" s="172"/>
      <c r="B324" s="172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  <c r="AA324" s="172"/>
      <c r="AB324" s="172"/>
      <c r="AC324" s="172"/>
      <c r="AD324" s="172"/>
    </row>
    <row r="325" spans="1:30" ht="15.75" customHeight="1" x14ac:dyDescent="0.3">
      <c r="A325" s="172"/>
      <c r="B325" s="172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  <c r="AA325" s="172"/>
      <c r="AB325" s="172"/>
      <c r="AC325" s="172"/>
      <c r="AD325" s="172"/>
    </row>
    <row r="326" spans="1:30" ht="15.75" customHeight="1" x14ac:dyDescent="0.3">
      <c r="A326" s="172"/>
      <c r="B326" s="172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  <c r="AA326" s="172"/>
      <c r="AB326" s="172"/>
      <c r="AC326" s="172"/>
      <c r="AD326" s="172"/>
    </row>
    <row r="327" spans="1:30" ht="15.75" customHeight="1" x14ac:dyDescent="0.3">
      <c r="A327" s="172"/>
      <c r="B327" s="172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  <c r="AA327" s="172"/>
      <c r="AB327" s="172"/>
      <c r="AC327" s="172"/>
      <c r="AD327" s="172"/>
    </row>
    <row r="328" spans="1:30" ht="15.75" customHeight="1" x14ac:dyDescent="0.3">
      <c r="A328" s="172"/>
      <c r="B328" s="172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  <c r="AA328" s="172"/>
      <c r="AB328" s="172"/>
      <c r="AC328" s="172"/>
      <c r="AD328" s="172"/>
    </row>
    <row r="329" spans="1:30" ht="15.75" customHeight="1" x14ac:dyDescent="0.3">
      <c r="A329" s="172"/>
      <c r="B329" s="172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  <c r="AA329" s="172"/>
      <c r="AB329" s="172"/>
      <c r="AC329" s="172"/>
      <c r="AD329" s="172"/>
    </row>
    <row r="330" spans="1:30" ht="15.75" customHeight="1" x14ac:dyDescent="0.3">
      <c r="A330" s="172"/>
      <c r="B330" s="172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  <c r="AA330" s="172"/>
      <c r="AB330" s="172"/>
      <c r="AC330" s="172"/>
      <c r="AD330" s="172"/>
    </row>
    <row r="331" spans="1:30" ht="15.75" customHeight="1" x14ac:dyDescent="0.3">
      <c r="A331" s="172"/>
      <c r="B331" s="172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  <c r="AA331" s="172"/>
      <c r="AB331" s="172"/>
      <c r="AC331" s="172"/>
      <c r="AD331" s="172"/>
    </row>
    <row r="332" spans="1:30" ht="15.75" customHeight="1" x14ac:dyDescent="0.3">
      <c r="A332" s="172"/>
      <c r="B332" s="172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  <c r="AA332" s="172"/>
      <c r="AB332" s="172"/>
      <c r="AC332" s="172"/>
      <c r="AD332" s="172"/>
    </row>
    <row r="333" spans="1:30" ht="15.75" customHeight="1" x14ac:dyDescent="0.3">
      <c r="A333" s="172"/>
      <c r="B333" s="172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  <c r="AA333" s="172"/>
      <c r="AB333" s="172"/>
      <c r="AC333" s="172"/>
      <c r="AD333" s="172"/>
    </row>
    <row r="334" spans="1:30" ht="15.75" customHeight="1" x14ac:dyDescent="0.3">
      <c r="A334" s="172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</row>
    <row r="335" spans="1:30" ht="15.75" customHeight="1" x14ac:dyDescent="0.3">
      <c r="A335" s="172"/>
      <c r="B335" s="172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  <c r="AA335" s="172"/>
      <c r="AB335" s="172"/>
      <c r="AC335" s="172"/>
      <c r="AD335" s="172"/>
    </row>
    <row r="336" spans="1:30" ht="15.75" customHeight="1" x14ac:dyDescent="0.3">
      <c r="A336" s="172"/>
      <c r="B336" s="172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  <c r="AA336" s="172"/>
      <c r="AB336" s="172"/>
      <c r="AC336" s="172"/>
      <c r="AD336" s="172"/>
    </row>
    <row r="337" spans="1:30" ht="15.75" customHeight="1" x14ac:dyDescent="0.3">
      <c r="A337" s="172"/>
      <c r="B337" s="172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  <c r="AA337" s="172"/>
      <c r="AB337" s="172"/>
      <c r="AC337" s="172"/>
      <c r="AD337" s="172"/>
    </row>
    <row r="338" spans="1:30" ht="15.75" customHeight="1" x14ac:dyDescent="0.3">
      <c r="A338" s="172"/>
      <c r="B338" s="172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  <c r="AA338" s="172"/>
      <c r="AB338" s="172"/>
      <c r="AC338" s="172"/>
      <c r="AD338" s="172"/>
    </row>
    <row r="339" spans="1:30" ht="15.75" customHeight="1" x14ac:dyDescent="0.3">
      <c r="A339" s="172"/>
      <c r="B339" s="17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  <c r="AA339" s="172"/>
      <c r="AB339" s="172"/>
      <c r="AC339" s="172"/>
      <c r="AD339" s="172"/>
    </row>
    <row r="340" spans="1:30" ht="15.75" customHeight="1" x14ac:dyDescent="0.3">
      <c r="A340" s="172"/>
      <c r="B340" s="172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  <c r="AA340" s="172"/>
      <c r="AB340" s="172"/>
      <c r="AC340" s="172"/>
      <c r="AD340" s="172"/>
    </row>
    <row r="341" spans="1:30" ht="15.75" customHeight="1" x14ac:dyDescent="0.3">
      <c r="A341" s="172"/>
      <c r="B341" s="172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  <c r="AA341" s="172"/>
      <c r="AB341" s="172"/>
      <c r="AC341" s="172"/>
      <c r="AD341" s="172"/>
    </row>
    <row r="342" spans="1:30" ht="15.75" customHeight="1" x14ac:dyDescent="0.3">
      <c r="A342" s="172"/>
      <c r="B342" s="172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  <c r="AA342" s="172"/>
      <c r="AB342" s="172"/>
      <c r="AC342" s="172"/>
      <c r="AD342" s="172"/>
    </row>
    <row r="343" spans="1:30" ht="15.75" customHeight="1" x14ac:dyDescent="0.3">
      <c r="A343" s="172"/>
      <c r="B343" s="172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  <c r="AA343" s="172"/>
      <c r="AB343" s="172"/>
      <c r="AC343" s="172"/>
      <c r="AD343" s="172"/>
    </row>
    <row r="344" spans="1:30" ht="15.75" customHeight="1" x14ac:dyDescent="0.3">
      <c r="A344" s="172"/>
      <c r="B344" s="172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  <c r="AA344" s="172"/>
      <c r="AB344" s="172"/>
      <c r="AC344" s="172"/>
      <c r="AD344" s="172"/>
    </row>
    <row r="345" spans="1:30" ht="15.75" customHeight="1" x14ac:dyDescent="0.3">
      <c r="A345" s="172"/>
      <c r="B345" s="172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  <c r="AA345" s="172"/>
      <c r="AB345" s="172"/>
      <c r="AC345" s="172"/>
      <c r="AD345" s="172"/>
    </row>
    <row r="346" spans="1:30" ht="15.75" customHeight="1" x14ac:dyDescent="0.3">
      <c r="A346" s="172"/>
      <c r="B346" s="172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  <c r="AA346" s="172"/>
      <c r="AB346" s="172"/>
      <c r="AC346" s="172"/>
      <c r="AD346" s="172"/>
    </row>
    <row r="347" spans="1:30" ht="15.75" customHeight="1" x14ac:dyDescent="0.3">
      <c r="A347" s="172"/>
      <c r="B347" s="172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  <c r="AA347" s="172"/>
      <c r="AB347" s="172"/>
      <c r="AC347" s="172"/>
      <c r="AD347" s="172"/>
    </row>
    <row r="348" spans="1:30" ht="15.75" customHeight="1" x14ac:dyDescent="0.3">
      <c r="A348" s="172"/>
      <c r="B348" s="172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  <c r="AA348" s="172"/>
      <c r="AB348" s="172"/>
      <c r="AC348" s="172"/>
      <c r="AD348" s="172"/>
    </row>
    <row r="349" spans="1:30" ht="15.75" customHeight="1" x14ac:dyDescent="0.3">
      <c r="A349" s="172"/>
      <c r="B349" s="172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  <c r="AA349" s="172"/>
      <c r="AB349" s="172"/>
      <c r="AC349" s="172"/>
      <c r="AD349" s="172"/>
    </row>
    <row r="350" spans="1:30" ht="15.75" customHeight="1" x14ac:dyDescent="0.3">
      <c r="A350" s="172"/>
      <c r="B350" s="172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  <c r="AA350" s="172"/>
      <c r="AB350" s="172"/>
      <c r="AC350" s="172"/>
      <c r="AD350" s="172"/>
    </row>
    <row r="351" spans="1:30" ht="15.75" customHeight="1" x14ac:dyDescent="0.3">
      <c r="A351" s="172"/>
      <c r="B351" s="172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  <c r="AA351" s="172"/>
      <c r="AB351" s="172"/>
      <c r="AC351" s="172"/>
      <c r="AD351" s="172"/>
    </row>
    <row r="352" spans="1:30" ht="15.75" customHeight="1" x14ac:dyDescent="0.3">
      <c r="A352" s="172"/>
      <c r="B352" s="17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  <c r="AA352" s="172"/>
      <c r="AB352" s="172"/>
      <c r="AC352" s="172"/>
      <c r="AD352" s="172"/>
    </row>
    <row r="353" spans="1:30" ht="15.75" customHeight="1" x14ac:dyDescent="0.3">
      <c r="A353" s="172"/>
      <c r="B353" s="17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  <c r="AA353" s="172"/>
      <c r="AB353" s="172"/>
      <c r="AC353" s="172"/>
      <c r="AD353" s="172"/>
    </row>
    <row r="354" spans="1:30" ht="15.75" customHeight="1" x14ac:dyDescent="0.3">
      <c r="A354" s="172"/>
      <c r="B354" s="172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  <c r="AA354" s="172"/>
      <c r="AB354" s="172"/>
      <c r="AC354" s="172"/>
      <c r="AD354" s="172"/>
    </row>
    <row r="355" spans="1:30" ht="15.75" customHeight="1" x14ac:dyDescent="0.3">
      <c r="A355" s="172"/>
      <c r="B355" s="172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  <c r="AA355" s="172"/>
      <c r="AB355" s="172"/>
      <c r="AC355" s="172"/>
      <c r="AD355" s="172"/>
    </row>
    <row r="356" spans="1:30" ht="15.75" customHeight="1" x14ac:dyDescent="0.3">
      <c r="A356" s="172"/>
      <c r="B356" s="172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  <c r="AA356" s="172"/>
      <c r="AB356" s="172"/>
      <c r="AC356" s="172"/>
      <c r="AD356" s="172"/>
    </row>
    <row r="357" spans="1:30" ht="15.75" customHeight="1" x14ac:dyDescent="0.3">
      <c r="A357" s="172"/>
      <c r="B357" s="172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  <c r="AA357" s="172"/>
      <c r="AB357" s="172"/>
      <c r="AC357" s="172"/>
      <c r="AD357" s="172"/>
    </row>
    <row r="358" spans="1:30" ht="15.75" customHeight="1" x14ac:dyDescent="0.3">
      <c r="A358" s="172"/>
      <c r="B358" s="172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  <c r="AA358" s="172"/>
      <c r="AB358" s="172"/>
      <c r="AC358" s="172"/>
      <c r="AD358" s="172"/>
    </row>
    <row r="359" spans="1:30" ht="15.75" customHeight="1" x14ac:dyDescent="0.3">
      <c r="A359" s="172"/>
      <c r="B359" s="172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  <c r="AA359" s="172"/>
      <c r="AB359" s="172"/>
      <c r="AC359" s="172"/>
      <c r="AD359" s="172"/>
    </row>
    <row r="360" spans="1:30" ht="15.75" customHeight="1" x14ac:dyDescent="0.3">
      <c r="A360" s="172"/>
      <c r="B360" s="17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  <c r="AA360" s="172"/>
      <c r="AB360" s="172"/>
      <c r="AC360" s="172"/>
      <c r="AD360" s="172"/>
    </row>
    <row r="361" spans="1:30" ht="15.75" customHeight="1" x14ac:dyDescent="0.3">
      <c r="A361" s="172"/>
      <c r="B361" s="172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  <c r="AA361" s="172"/>
      <c r="AB361" s="172"/>
      <c r="AC361" s="172"/>
      <c r="AD361" s="172"/>
    </row>
    <row r="362" spans="1:30" ht="15.75" customHeight="1" x14ac:dyDescent="0.3">
      <c r="A362" s="172"/>
      <c r="B362" s="172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  <c r="AA362" s="172"/>
      <c r="AB362" s="172"/>
      <c r="AC362" s="172"/>
      <c r="AD362" s="172"/>
    </row>
    <row r="363" spans="1:30" ht="15.75" customHeight="1" x14ac:dyDescent="0.3">
      <c r="A363" s="172"/>
      <c r="B363" s="172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  <c r="AA363" s="172"/>
      <c r="AB363" s="172"/>
      <c r="AC363" s="172"/>
      <c r="AD363" s="172"/>
    </row>
    <row r="364" spans="1:30" ht="15.75" customHeight="1" x14ac:dyDescent="0.3">
      <c r="A364" s="172"/>
      <c r="B364" s="172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  <c r="AA364" s="172"/>
      <c r="AB364" s="172"/>
      <c r="AC364" s="172"/>
      <c r="AD364" s="172"/>
    </row>
    <row r="365" spans="1:30" ht="15.75" customHeight="1" x14ac:dyDescent="0.3">
      <c r="A365" s="172"/>
      <c r="B365" s="172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  <c r="AA365" s="172"/>
      <c r="AB365" s="172"/>
      <c r="AC365" s="172"/>
      <c r="AD365" s="172"/>
    </row>
    <row r="366" spans="1:30" ht="15.75" customHeight="1" x14ac:dyDescent="0.3">
      <c r="A366" s="172"/>
      <c r="B366" s="172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  <c r="AA366" s="172"/>
      <c r="AB366" s="172"/>
      <c r="AC366" s="172"/>
      <c r="AD366" s="172"/>
    </row>
    <row r="367" spans="1:30" ht="15.75" customHeight="1" x14ac:dyDescent="0.3">
      <c r="A367" s="172"/>
      <c r="B367" s="172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  <c r="AA367" s="172"/>
      <c r="AB367" s="172"/>
      <c r="AC367" s="172"/>
      <c r="AD367" s="172"/>
    </row>
    <row r="368" spans="1:30" ht="15.75" customHeight="1" x14ac:dyDescent="0.3">
      <c r="A368" s="172"/>
      <c r="B368" s="172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  <c r="AA368" s="172"/>
      <c r="AB368" s="172"/>
      <c r="AC368" s="172"/>
      <c r="AD368" s="172"/>
    </row>
    <row r="369" spans="1:30" ht="15.75" customHeight="1" x14ac:dyDescent="0.3">
      <c r="A369" s="172"/>
      <c r="B369" s="17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  <c r="AA369" s="172"/>
      <c r="AB369" s="172"/>
      <c r="AC369" s="172"/>
      <c r="AD369" s="172"/>
    </row>
    <row r="370" spans="1:30" ht="15.75" customHeight="1" x14ac:dyDescent="0.3">
      <c r="A370" s="172"/>
      <c r="B370" s="172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  <c r="AA370" s="172"/>
      <c r="AB370" s="172"/>
      <c r="AC370" s="172"/>
      <c r="AD370" s="172"/>
    </row>
    <row r="371" spans="1:30" ht="15.75" customHeight="1" x14ac:dyDescent="0.3">
      <c r="A371" s="172"/>
      <c r="B371" s="172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  <c r="AA371" s="172"/>
      <c r="AB371" s="172"/>
      <c r="AC371" s="172"/>
      <c r="AD371" s="172"/>
    </row>
    <row r="372" spans="1:30" ht="15.75" customHeight="1" x14ac:dyDescent="0.3">
      <c r="A372" s="172"/>
      <c r="B372" s="172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  <c r="AA372" s="172"/>
      <c r="AB372" s="172"/>
      <c r="AC372" s="172"/>
      <c r="AD372" s="172"/>
    </row>
    <row r="373" spans="1:30" ht="15.75" customHeight="1" x14ac:dyDescent="0.3">
      <c r="A373" s="172"/>
      <c r="B373" s="17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  <c r="AA373" s="172"/>
      <c r="AB373" s="172"/>
      <c r="AC373" s="172"/>
      <c r="AD373" s="172"/>
    </row>
    <row r="374" spans="1:30" ht="15.75" customHeight="1" x14ac:dyDescent="0.3">
      <c r="A374" s="172"/>
      <c r="B374" s="172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  <c r="AA374" s="172"/>
      <c r="AB374" s="172"/>
      <c r="AC374" s="172"/>
      <c r="AD374" s="172"/>
    </row>
    <row r="375" spans="1:30" ht="15.75" customHeight="1" x14ac:dyDescent="0.3">
      <c r="A375" s="172"/>
      <c r="B375" s="17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  <c r="AA375" s="172"/>
      <c r="AB375" s="172"/>
      <c r="AC375" s="172"/>
      <c r="AD375" s="172"/>
    </row>
    <row r="376" spans="1:30" ht="15.75" customHeight="1" x14ac:dyDescent="0.3">
      <c r="A376" s="172"/>
      <c r="B376" s="17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  <c r="AA376" s="172"/>
      <c r="AB376" s="172"/>
      <c r="AC376" s="172"/>
      <c r="AD376" s="172"/>
    </row>
    <row r="377" spans="1:30" ht="15.75" customHeight="1" x14ac:dyDescent="0.3">
      <c r="A377" s="172"/>
      <c r="B377" s="172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  <c r="AA377" s="172"/>
      <c r="AB377" s="172"/>
      <c r="AC377" s="172"/>
      <c r="AD377" s="172"/>
    </row>
    <row r="378" spans="1:30" ht="15.75" customHeight="1" x14ac:dyDescent="0.3">
      <c r="A378" s="172"/>
      <c r="B378" s="172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  <c r="AA378" s="172"/>
      <c r="AB378" s="172"/>
      <c r="AC378" s="172"/>
      <c r="AD378" s="172"/>
    </row>
    <row r="379" spans="1:30" ht="15.75" customHeight="1" x14ac:dyDescent="0.3">
      <c r="A379" s="172"/>
      <c r="B379" s="172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  <c r="AA379" s="172"/>
      <c r="AB379" s="172"/>
      <c r="AC379" s="172"/>
      <c r="AD379" s="172"/>
    </row>
    <row r="380" spans="1:30" ht="15.75" customHeight="1" x14ac:dyDescent="0.3">
      <c r="A380" s="172"/>
      <c r="B380" s="172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  <c r="AA380" s="172"/>
      <c r="AB380" s="172"/>
      <c r="AC380" s="172"/>
      <c r="AD380" s="172"/>
    </row>
    <row r="381" spans="1:30" ht="15.75" customHeight="1" x14ac:dyDescent="0.3">
      <c r="A381" s="172"/>
      <c r="B381" s="17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  <c r="AA381" s="172"/>
      <c r="AB381" s="172"/>
      <c r="AC381" s="172"/>
      <c r="AD381" s="172"/>
    </row>
    <row r="382" spans="1:30" ht="15.75" customHeight="1" x14ac:dyDescent="0.3">
      <c r="A382" s="172"/>
      <c r="B382" s="172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  <c r="AA382" s="172"/>
      <c r="AB382" s="172"/>
      <c r="AC382" s="172"/>
      <c r="AD382" s="172"/>
    </row>
    <row r="383" spans="1:30" ht="15.75" customHeight="1" x14ac:dyDescent="0.3">
      <c r="A383" s="172"/>
      <c r="B383" s="172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  <c r="AA383" s="172"/>
      <c r="AB383" s="172"/>
      <c r="AC383" s="172"/>
      <c r="AD383" s="172"/>
    </row>
    <row r="384" spans="1:30" ht="15.75" customHeight="1" x14ac:dyDescent="0.3">
      <c r="A384" s="172"/>
      <c r="B384" s="172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  <c r="AA384" s="172"/>
      <c r="AB384" s="172"/>
      <c r="AC384" s="172"/>
      <c r="AD384" s="172"/>
    </row>
    <row r="385" spans="1:30" ht="15.75" customHeight="1" x14ac:dyDescent="0.3">
      <c r="A385" s="172"/>
      <c r="B385" s="172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  <c r="AA385" s="172"/>
      <c r="AB385" s="172"/>
      <c r="AC385" s="172"/>
      <c r="AD385" s="172"/>
    </row>
    <row r="386" spans="1:30" ht="15.75" customHeight="1" x14ac:dyDescent="0.3">
      <c r="A386" s="172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</row>
    <row r="387" spans="1:30" ht="15.75" customHeight="1" x14ac:dyDescent="0.3">
      <c r="A387" s="172"/>
      <c r="B387" s="17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  <c r="AA387" s="172"/>
      <c r="AB387" s="172"/>
      <c r="AC387" s="172"/>
      <c r="AD387" s="172"/>
    </row>
    <row r="388" spans="1:30" ht="15.75" customHeight="1" x14ac:dyDescent="0.3">
      <c r="A388" s="172"/>
      <c r="B388" s="172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  <c r="AA388" s="172"/>
      <c r="AB388" s="172"/>
      <c r="AC388" s="172"/>
      <c r="AD388" s="172"/>
    </row>
    <row r="389" spans="1:30" ht="15.75" customHeight="1" x14ac:dyDescent="0.3">
      <c r="A389" s="172"/>
      <c r="B389" s="172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  <c r="AA389" s="172"/>
      <c r="AB389" s="172"/>
      <c r="AC389" s="172"/>
      <c r="AD389" s="172"/>
    </row>
    <row r="390" spans="1:30" ht="15.75" customHeight="1" x14ac:dyDescent="0.3">
      <c r="A390" s="172"/>
      <c r="B390" s="172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  <c r="AA390" s="172"/>
      <c r="AB390" s="172"/>
      <c r="AC390" s="172"/>
      <c r="AD390" s="172"/>
    </row>
    <row r="391" spans="1:30" ht="15.75" customHeight="1" x14ac:dyDescent="0.3">
      <c r="A391" s="172"/>
      <c r="B391" s="172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  <c r="AA391" s="172"/>
      <c r="AB391" s="172"/>
      <c r="AC391" s="172"/>
      <c r="AD391" s="172"/>
    </row>
    <row r="392" spans="1:30" ht="15.75" customHeight="1" x14ac:dyDescent="0.3">
      <c r="A392" s="172"/>
      <c r="B392" s="172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  <c r="AA392" s="172"/>
      <c r="AB392" s="172"/>
      <c r="AC392" s="172"/>
      <c r="AD392" s="172"/>
    </row>
    <row r="393" spans="1:30" ht="15.75" customHeight="1" x14ac:dyDescent="0.3">
      <c r="A393" s="172"/>
      <c r="B393" s="17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  <c r="AA393" s="172"/>
      <c r="AB393" s="172"/>
      <c r="AC393" s="172"/>
      <c r="AD393" s="172"/>
    </row>
    <row r="394" spans="1:30" ht="15.75" customHeight="1" x14ac:dyDescent="0.3">
      <c r="A394" s="172"/>
      <c r="B394" s="172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  <c r="AA394" s="172"/>
      <c r="AB394" s="172"/>
      <c r="AC394" s="172"/>
      <c r="AD394" s="172"/>
    </row>
    <row r="395" spans="1:30" ht="15.75" customHeight="1" x14ac:dyDescent="0.3">
      <c r="A395" s="172"/>
      <c r="B395" s="172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  <c r="AA395" s="172"/>
      <c r="AB395" s="172"/>
      <c r="AC395" s="172"/>
      <c r="AD395" s="172"/>
    </row>
    <row r="396" spans="1:30" ht="15.75" customHeight="1" x14ac:dyDescent="0.3">
      <c r="A396" s="172"/>
      <c r="B396" s="172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  <c r="AA396" s="172"/>
      <c r="AB396" s="172"/>
      <c r="AC396" s="172"/>
      <c r="AD396" s="172"/>
    </row>
    <row r="397" spans="1:30" ht="15.75" customHeight="1" x14ac:dyDescent="0.3">
      <c r="A397" s="172"/>
      <c r="B397" s="172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  <c r="AA397" s="172"/>
      <c r="AB397" s="172"/>
      <c r="AC397" s="172"/>
      <c r="AD397" s="172"/>
    </row>
    <row r="398" spans="1:30" ht="15.75" customHeight="1" x14ac:dyDescent="0.3">
      <c r="A398" s="172"/>
      <c r="B398" s="172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  <c r="AA398" s="172"/>
      <c r="AB398" s="172"/>
      <c r="AC398" s="172"/>
      <c r="AD398" s="172"/>
    </row>
    <row r="399" spans="1:30" ht="15.75" customHeight="1" x14ac:dyDescent="0.3">
      <c r="A399" s="172"/>
      <c r="B399" s="172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  <c r="AA399" s="172"/>
      <c r="AB399" s="172"/>
      <c r="AC399" s="172"/>
      <c r="AD399" s="172"/>
    </row>
    <row r="400" spans="1:30" ht="15.75" customHeight="1" x14ac:dyDescent="0.3">
      <c r="A400" s="172"/>
      <c r="B400" s="172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  <c r="AA400" s="172"/>
      <c r="AB400" s="172"/>
      <c r="AC400" s="172"/>
      <c r="AD400" s="172"/>
    </row>
    <row r="401" spans="1:30" ht="15.75" customHeight="1" x14ac:dyDescent="0.3">
      <c r="A401" s="172"/>
      <c r="B401" s="172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  <c r="AA401" s="172"/>
      <c r="AB401" s="172"/>
      <c r="AC401" s="172"/>
      <c r="AD401" s="172"/>
    </row>
    <row r="402" spans="1:30" ht="15.75" customHeight="1" x14ac:dyDescent="0.3">
      <c r="A402" s="172"/>
      <c r="B402" s="172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  <c r="AA402" s="172"/>
      <c r="AB402" s="172"/>
      <c r="AC402" s="172"/>
      <c r="AD402" s="172"/>
    </row>
    <row r="403" spans="1:30" ht="15.75" customHeight="1" x14ac:dyDescent="0.3">
      <c r="A403" s="172"/>
      <c r="B403" s="172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  <c r="AA403" s="172"/>
      <c r="AB403" s="172"/>
      <c r="AC403" s="172"/>
      <c r="AD403" s="172"/>
    </row>
    <row r="404" spans="1:30" ht="15.75" customHeight="1" x14ac:dyDescent="0.3">
      <c r="A404" s="172"/>
      <c r="B404" s="17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  <c r="AA404" s="172"/>
      <c r="AB404" s="172"/>
      <c r="AC404" s="172"/>
      <c r="AD404" s="172"/>
    </row>
    <row r="405" spans="1:30" ht="15.75" customHeight="1" x14ac:dyDescent="0.3">
      <c r="A405" s="172"/>
      <c r="B405" s="17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  <c r="AA405" s="172"/>
      <c r="AB405" s="172"/>
      <c r="AC405" s="172"/>
      <c r="AD405" s="172"/>
    </row>
    <row r="406" spans="1:30" ht="15.75" customHeight="1" x14ac:dyDescent="0.3">
      <c r="A406" s="172"/>
      <c r="B406" s="172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  <c r="AA406" s="172"/>
      <c r="AB406" s="172"/>
      <c r="AC406" s="172"/>
      <c r="AD406" s="172"/>
    </row>
    <row r="407" spans="1:30" ht="15.75" customHeight="1" x14ac:dyDescent="0.3">
      <c r="A407" s="172"/>
      <c r="B407" s="172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  <c r="AA407" s="172"/>
      <c r="AB407" s="172"/>
      <c r="AC407" s="172"/>
      <c r="AD407" s="172"/>
    </row>
    <row r="408" spans="1:30" ht="15.75" customHeight="1" x14ac:dyDescent="0.3">
      <c r="A408" s="172"/>
      <c r="B408" s="172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  <c r="AA408" s="172"/>
      <c r="AB408" s="172"/>
      <c r="AC408" s="172"/>
      <c r="AD408" s="172"/>
    </row>
    <row r="409" spans="1:30" ht="15.75" customHeight="1" x14ac:dyDescent="0.3">
      <c r="A409" s="172"/>
      <c r="B409" s="172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  <c r="AA409" s="172"/>
      <c r="AB409" s="172"/>
      <c r="AC409" s="172"/>
      <c r="AD409" s="172"/>
    </row>
    <row r="410" spans="1:30" ht="15.75" customHeight="1" x14ac:dyDescent="0.3">
      <c r="A410" s="172"/>
      <c r="B410" s="172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  <c r="AA410" s="172"/>
      <c r="AB410" s="172"/>
      <c r="AC410" s="172"/>
      <c r="AD410" s="172"/>
    </row>
    <row r="411" spans="1:30" ht="15.75" customHeight="1" x14ac:dyDescent="0.3">
      <c r="A411" s="172"/>
      <c r="B411" s="172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  <c r="AA411" s="172"/>
      <c r="AB411" s="172"/>
      <c r="AC411" s="172"/>
      <c r="AD411" s="172"/>
    </row>
    <row r="412" spans="1:30" ht="15.75" customHeight="1" x14ac:dyDescent="0.3">
      <c r="A412" s="172"/>
      <c r="B412" s="17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  <c r="AA412" s="172"/>
      <c r="AB412" s="172"/>
      <c r="AC412" s="172"/>
      <c r="AD412" s="172"/>
    </row>
    <row r="413" spans="1:30" ht="15.75" customHeight="1" x14ac:dyDescent="0.3">
      <c r="A413" s="172"/>
      <c r="B413" s="172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  <c r="AA413" s="172"/>
      <c r="AB413" s="172"/>
      <c r="AC413" s="172"/>
      <c r="AD413" s="172"/>
    </row>
    <row r="414" spans="1:30" ht="15.75" customHeight="1" x14ac:dyDescent="0.3">
      <c r="A414" s="172"/>
      <c r="B414" s="172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  <c r="AA414" s="172"/>
      <c r="AB414" s="172"/>
      <c r="AC414" s="172"/>
      <c r="AD414" s="172"/>
    </row>
    <row r="415" spans="1:30" ht="15.75" customHeight="1" x14ac:dyDescent="0.3">
      <c r="A415" s="172"/>
      <c r="B415" s="172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  <c r="AA415" s="172"/>
      <c r="AB415" s="172"/>
      <c r="AC415" s="172"/>
      <c r="AD415" s="172"/>
    </row>
    <row r="416" spans="1:30" ht="15.75" customHeight="1" x14ac:dyDescent="0.3">
      <c r="A416" s="172"/>
      <c r="B416" s="172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  <c r="AA416" s="172"/>
      <c r="AB416" s="172"/>
      <c r="AC416" s="172"/>
      <c r="AD416" s="172"/>
    </row>
    <row r="417" spans="1:30" ht="15.75" customHeight="1" x14ac:dyDescent="0.3">
      <c r="A417" s="172"/>
      <c r="B417" s="17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  <c r="AA417" s="172"/>
      <c r="AB417" s="172"/>
      <c r="AC417" s="172"/>
      <c r="AD417" s="172"/>
    </row>
    <row r="418" spans="1:30" ht="15.75" customHeight="1" x14ac:dyDescent="0.3">
      <c r="A418" s="172"/>
      <c r="B418" s="172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  <c r="AA418" s="172"/>
      <c r="AB418" s="172"/>
      <c r="AC418" s="172"/>
      <c r="AD418" s="172"/>
    </row>
    <row r="419" spans="1:30" ht="15.75" customHeight="1" x14ac:dyDescent="0.3">
      <c r="A419" s="172"/>
      <c r="B419" s="17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  <c r="AA419" s="172"/>
      <c r="AB419" s="172"/>
      <c r="AC419" s="172"/>
      <c r="AD419" s="172"/>
    </row>
    <row r="420" spans="1:30" ht="15.75" customHeight="1" x14ac:dyDescent="0.3">
      <c r="A420" s="172"/>
      <c r="B420" s="172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  <c r="AA420" s="172"/>
      <c r="AB420" s="172"/>
      <c r="AC420" s="172"/>
      <c r="AD420" s="172"/>
    </row>
    <row r="421" spans="1:30" ht="15.75" customHeight="1" x14ac:dyDescent="0.3">
      <c r="A421" s="172"/>
      <c r="B421" s="172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  <c r="AA421" s="172"/>
      <c r="AB421" s="172"/>
      <c r="AC421" s="172"/>
      <c r="AD421" s="172"/>
    </row>
    <row r="422" spans="1:30" ht="15.75" customHeight="1" x14ac:dyDescent="0.3">
      <c r="A422" s="172"/>
      <c r="B422" s="172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  <c r="AA422" s="172"/>
      <c r="AB422" s="172"/>
      <c r="AC422" s="172"/>
      <c r="AD422" s="172"/>
    </row>
    <row r="423" spans="1:30" ht="15.75" customHeight="1" x14ac:dyDescent="0.3">
      <c r="A423" s="172"/>
      <c r="B423" s="172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  <c r="AA423" s="172"/>
      <c r="AB423" s="172"/>
      <c r="AC423" s="172"/>
      <c r="AD423" s="172"/>
    </row>
    <row r="424" spans="1:30" ht="15.75" customHeight="1" x14ac:dyDescent="0.3">
      <c r="A424" s="172"/>
      <c r="B424" s="172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  <c r="AA424" s="172"/>
      <c r="AB424" s="172"/>
      <c r="AC424" s="172"/>
      <c r="AD424" s="172"/>
    </row>
    <row r="425" spans="1:30" ht="15.75" customHeight="1" x14ac:dyDescent="0.3">
      <c r="A425" s="172"/>
      <c r="B425" s="172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  <c r="AA425" s="172"/>
      <c r="AB425" s="172"/>
      <c r="AC425" s="172"/>
      <c r="AD425" s="172"/>
    </row>
    <row r="426" spans="1:30" ht="15.75" customHeight="1" x14ac:dyDescent="0.3">
      <c r="A426" s="172"/>
      <c r="B426" s="172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  <c r="AA426" s="172"/>
      <c r="AB426" s="172"/>
      <c r="AC426" s="172"/>
      <c r="AD426" s="172"/>
    </row>
    <row r="427" spans="1:30" ht="15.75" customHeight="1" x14ac:dyDescent="0.3">
      <c r="A427" s="172"/>
      <c r="B427" s="172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  <c r="AA427" s="172"/>
      <c r="AB427" s="172"/>
      <c r="AC427" s="172"/>
      <c r="AD427" s="172"/>
    </row>
    <row r="428" spans="1:30" ht="15.75" customHeight="1" x14ac:dyDescent="0.3">
      <c r="A428" s="172"/>
      <c r="B428" s="172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  <c r="AA428" s="172"/>
      <c r="AB428" s="172"/>
      <c r="AC428" s="172"/>
      <c r="AD428" s="172"/>
    </row>
    <row r="429" spans="1:30" ht="15.75" customHeight="1" x14ac:dyDescent="0.3">
      <c r="A429" s="172"/>
      <c r="B429" s="172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  <c r="AA429" s="172"/>
      <c r="AB429" s="172"/>
      <c r="AC429" s="172"/>
      <c r="AD429" s="172"/>
    </row>
    <row r="430" spans="1:30" ht="15.75" customHeight="1" x14ac:dyDescent="0.3">
      <c r="A430" s="172"/>
      <c r="B430" s="17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  <c r="AA430" s="172"/>
      <c r="AB430" s="172"/>
      <c r="AC430" s="172"/>
      <c r="AD430" s="172"/>
    </row>
    <row r="431" spans="1:30" ht="15.75" customHeight="1" x14ac:dyDescent="0.3">
      <c r="A431" s="172"/>
      <c r="B431" s="172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  <c r="AA431" s="172"/>
      <c r="AB431" s="172"/>
      <c r="AC431" s="172"/>
      <c r="AD431" s="172"/>
    </row>
    <row r="432" spans="1:30" ht="15.75" customHeight="1" x14ac:dyDescent="0.3">
      <c r="A432" s="172"/>
      <c r="B432" s="172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  <c r="AA432" s="172"/>
      <c r="AB432" s="172"/>
      <c r="AC432" s="172"/>
      <c r="AD432" s="172"/>
    </row>
    <row r="433" spans="1:30" ht="15.75" customHeight="1" x14ac:dyDescent="0.3">
      <c r="A433" s="172"/>
      <c r="B433" s="172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  <c r="AA433" s="172"/>
      <c r="AB433" s="172"/>
      <c r="AC433" s="172"/>
      <c r="AD433" s="172"/>
    </row>
    <row r="434" spans="1:30" ht="15.75" customHeight="1" x14ac:dyDescent="0.3">
      <c r="A434" s="172"/>
      <c r="B434" s="172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  <c r="AA434" s="172"/>
      <c r="AB434" s="172"/>
      <c r="AC434" s="172"/>
      <c r="AD434" s="172"/>
    </row>
    <row r="435" spans="1:30" ht="15.75" customHeight="1" x14ac:dyDescent="0.3">
      <c r="A435" s="172"/>
      <c r="B435" s="172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  <c r="AA435" s="172"/>
      <c r="AB435" s="172"/>
      <c r="AC435" s="172"/>
      <c r="AD435" s="172"/>
    </row>
    <row r="436" spans="1:30" ht="15.75" customHeight="1" x14ac:dyDescent="0.3">
      <c r="A436" s="172"/>
      <c r="B436" s="172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  <c r="AA436" s="172"/>
      <c r="AB436" s="172"/>
      <c r="AC436" s="172"/>
      <c r="AD436" s="172"/>
    </row>
    <row r="437" spans="1:30" ht="15.75" customHeight="1" x14ac:dyDescent="0.3">
      <c r="A437" s="172"/>
      <c r="B437" s="172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  <c r="AA437" s="172"/>
      <c r="AB437" s="172"/>
      <c r="AC437" s="172"/>
      <c r="AD437" s="172"/>
    </row>
    <row r="438" spans="1:30" ht="15.75" customHeight="1" x14ac:dyDescent="0.3">
      <c r="A438" s="172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</row>
    <row r="439" spans="1:30" ht="15.75" customHeight="1" x14ac:dyDescent="0.3">
      <c r="A439" s="172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  <c r="AA439" s="172"/>
      <c r="AB439" s="172"/>
      <c r="AC439" s="172"/>
      <c r="AD439" s="172"/>
    </row>
    <row r="440" spans="1:30" ht="15.75" customHeight="1" x14ac:dyDescent="0.3">
      <c r="A440" s="172"/>
      <c r="B440" s="172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  <c r="AA440" s="172"/>
      <c r="AB440" s="172"/>
      <c r="AC440" s="172"/>
      <c r="AD440" s="172"/>
    </row>
    <row r="441" spans="1:30" ht="15.75" customHeight="1" x14ac:dyDescent="0.3">
      <c r="A441" s="172"/>
      <c r="B441" s="172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  <c r="AA441" s="172"/>
      <c r="AB441" s="172"/>
      <c r="AC441" s="172"/>
      <c r="AD441" s="172"/>
    </row>
    <row r="442" spans="1:30" ht="15.75" customHeight="1" x14ac:dyDescent="0.3">
      <c r="A442" s="172"/>
      <c r="B442" s="172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  <c r="AA442" s="172"/>
      <c r="AB442" s="172"/>
      <c r="AC442" s="172"/>
      <c r="AD442" s="172"/>
    </row>
    <row r="443" spans="1:30" ht="15.75" customHeight="1" x14ac:dyDescent="0.3">
      <c r="A443" s="172"/>
      <c r="B443" s="172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  <c r="AA443" s="172"/>
      <c r="AB443" s="172"/>
      <c r="AC443" s="172"/>
      <c r="AD443" s="172"/>
    </row>
    <row r="444" spans="1:30" ht="15.75" customHeight="1" x14ac:dyDescent="0.3">
      <c r="A444" s="172"/>
      <c r="B444" s="172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  <c r="AA444" s="172"/>
      <c r="AB444" s="172"/>
      <c r="AC444" s="172"/>
      <c r="AD444" s="172"/>
    </row>
    <row r="445" spans="1:30" ht="15.75" customHeight="1" x14ac:dyDescent="0.3">
      <c r="A445" s="172"/>
      <c r="B445" s="172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  <c r="AA445" s="172"/>
      <c r="AB445" s="172"/>
      <c r="AC445" s="172"/>
      <c r="AD445" s="172"/>
    </row>
    <row r="446" spans="1:30" ht="15.75" customHeight="1" x14ac:dyDescent="0.3">
      <c r="A446" s="172"/>
      <c r="B446" s="172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  <c r="AA446" s="172"/>
      <c r="AB446" s="172"/>
      <c r="AC446" s="172"/>
      <c r="AD446" s="172"/>
    </row>
    <row r="447" spans="1:30" ht="15.75" customHeight="1" x14ac:dyDescent="0.3">
      <c r="A447" s="172"/>
      <c r="B447" s="172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  <c r="AA447" s="172"/>
      <c r="AB447" s="172"/>
      <c r="AC447" s="172"/>
      <c r="AD447" s="172"/>
    </row>
    <row r="448" spans="1:30" ht="15.75" customHeight="1" x14ac:dyDescent="0.3">
      <c r="A448" s="172"/>
      <c r="B448" s="172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  <c r="AA448" s="172"/>
      <c r="AB448" s="172"/>
      <c r="AC448" s="172"/>
      <c r="AD448" s="172"/>
    </row>
    <row r="449" spans="1:30" ht="15.75" customHeight="1" x14ac:dyDescent="0.3">
      <c r="A449" s="172"/>
      <c r="B449" s="172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  <c r="AA449" s="172"/>
      <c r="AB449" s="172"/>
      <c r="AC449" s="172"/>
      <c r="AD449" s="172"/>
    </row>
    <row r="450" spans="1:30" ht="15.75" customHeight="1" x14ac:dyDescent="0.3">
      <c r="A450" s="172"/>
      <c r="B450" s="172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  <c r="AA450" s="172"/>
      <c r="AB450" s="172"/>
      <c r="AC450" s="172"/>
      <c r="AD450" s="172"/>
    </row>
    <row r="451" spans="1:30" ht="15.75" customHeight="1" x14ac:dyDescent="0.3">
      <c r="A451" s="172"/>
      <c r="B451" s="172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  <c r="AA451" s="172"/>
      <c r="AB451" s="172"/>
      <c r="AC451" s="172"/>
      <c r="AD451" s="172"/>
    </row>
    <row r="452" spans="1:30" ht="15.75" customHeight="1" x14ac:dyDescent="0.3">
      <c r="A452" s="172"/>
      <c r="B452" s="172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  <c r="AA452" s="172"/>
      <c r="AB452" s="172"/>
      <c r="AC452" s="172"/>
      <c r="AD452" s="172"/>
    </row>
    <row r="453" spans="1:30" ht="15.75" customHeight="1" x14ac:dyDescent="0.3">
      <c r="A453" s="172"/>
      <c r="B453" s="172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  <c r="AA453" s="172"/>
      <c r="AB453" s="172"/>
      <c r="AC453" s="172"/>
      <c r="AD453" s="172"/>
    </row>
    <row r="454" spans="1:30" ht="15.75" customHeight="1" x14ac:dyDescent="0.3">
      <c r="A454" s="172"/>
      <c r="B454" s="172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  <c r="AA454" s="172"/>
      <c r="AB454" s="172"/>
      <c r="AC454" s="172"/>
      <c r="AD454" s="172"/>
    </row>
    <row r="455" spans="1:30" ht="15.75" customHeight="1" x14ac:dyDescent="0.3">
      <c r="A455" s="172"/>
      <c r="B455" s="172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  <c r="AA455" s="172"/>
      <c r="AB455" s="172"/>
      <c r="AC455" s="172"/>
      <c r="AD455" s="172"/>
    </row>
    <row r="456" spans="1:30" ht="15.75" customHeight="1" x14ac:dyDescent="0.3">
      <c r="A456" s="172"/>
      <c r="B456" s="172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  <c r="AA456" s="172"/>
      <c r="AB456" s="172"/>
      <c r="AC456" s="172"/>
      <c r="AD456" s="172"/>
    </row>
    <row r="457" spans="1:30" ht="15.75" customHeight="1" x14ac:dyDescent="0.3">
      <c r="A457" s="172"/>
      <c r="B457" s="172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  <c r="AA457" s="172"/>
      <c r="AB457" s="172"/>
      <c r="AC457" s="172"/>
      <c r="AD457" s="172"/>
    </row>
    <row r="458" spans="1:30" ht="15.75" customHeight="1" x14ac:dyDescent="0.3">
      <c r="A458" s="172"/>
      <c r="B458" s="172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  <c r="AA458" s="172"/>
      <c r="AB458" s="172"/>
      <c r="AC458" s="172"/>
      <c r="AD458" s="172"/>
    </row>
    <row r="459" spans="1:30" ht="15.75" customHeight="1" x14ac:dyDescent="0.3">
      <c r="A459" s="172"/>
      <c r="B459" s="172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  <c r="AA459" s="172"/>
      <c r="AB459" s="172"/>
      <c r="AC459" s="172"/>
      <c r="AD459" s="172"/>
    </row>
    <row r="460" spans="1:30" ht="15.75" customHeight="1" x14ac:dyDescent="0.3">
      <c r="A460" s="172"/>
      <c r="B460" s="17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  <c r="AA460" s="172"/>
      <c r="AB460" s="172"/>
      <c r="AC460" s="172"/>
      <c r="AD460" s="172"/>
    </row>
    <row r="461" spans="1:30" ht="15.75" customHeight="1" x14ac:dyDescent="0.3">
      <c r="A461" s="172"/>
      <c r="B461" s="172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  <c r="AA461" s="172"/>
      <c r="AB461" s="172"/>
      <c r="AC461" s="172"/>
      <c r="AD461" s="172"/>
    </row>
    <row r="462" spans="1:30" ht="15.75" customHeight="1" x14ac:dyDescent="0.3">
      <c r="A462" s="172"/>
      <c r="B462" s="172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  <c r="AA462" s="172"/>
      <c r="AB462" s="172"/>
      <c r="AC462" s="172"/>
      <c r="AD462" s="172"/>
    </row>
    <row r="463" spans="1:30" ht="15.75" customHeight="1" x14ac:dyDescent="0.3">
      <c r="A463" s="172"/>
      <c r="B463" s="172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  <c r="AA463" s="172"/>
      <c r="AB463" s="172"/>
      <c r="AC463" s="172"/>
      <c r="AD463" s="172"/>
    </row>
    <row r="464" spans="1:30" ht="15.75" customHeight="1" x14ac:dyDescent="0.3">
      <c r="A464" s="172"/>
      <c r="B464" s="172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  <c r="AA464" s="172"/>
      <c r="AB464" s="172"/>
      <c r="AC464" s="172"/>
      <c r="AD464" s="172"/>
    </row>
    <row r="465" spans="1:30" ht="15.75" customHeight="1" x14ac:dyDescent="0.3">
      <c r="A465" s="172"/>
      <c r="B465" s="172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  <c r="AA465" s="172"/>
      <c r="AB465" s="172"/>
      <c r="AC465" s="172"/>
      <c r="AD465" s="172"/>
    </row>
    <row r="466" spans="1:30" ht="15.75" customHeight="1" x14ac:dyDescent="0.3">
      <c r="A466" s="172"/>
      <c r="B466" s="172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  <c r="AA466" s="172"/>
      <c r="AB466" s="172"/>
      <c r="AC466" s="172"/>
      <c r="AD466" s="172"/>
    </row>
    <row r="467" spans="1:30" ht="15.75" customHeight="1" x14ac:dyDescent="0.3">
      <c r="A467" s="172"/>
      <c r="B467" s="172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  <c r="AA467" s="172"/>
      <c r="AB467" s="172"/>
      <c r="AC467" s="172"/>
      <c r="AD467" s="172"/>
    </row>
    <row r="468" spans="1:30" ht="15.75" customHeight="1" x14ac:dyDescent="0.3">
      <c r="A468" s="172"/>
      <c r="B468" s="172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  <c r="AA468" s="172"/>
      <c r="AB468" s="172"/>
      <c r="AC468" s="172"/>
      <c r="AD468" s="172"/>
    </row>
    <row r="469" spans="1:30" ht="15.75" customHeight="1" x14ac:dyDescent="0.3">
      <c r="A469" s="172"/>
      <c r="B469" s="172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  <c r="AA469" s="172"/>
      <c r="AB469" s="172"/>
      <c r="AC469" s="172"/>
      <c r="AD469" s="172"/>
    </row>
    <row r="470" spans="1:30" ht="15.75" customHeight="1" x14ac:dyDescent="0.3">
      <c r="A470" s="172"/>
      <c r="B470" s="172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  <c r="AA470" s="172"/>
      <c r="AB470" s="172"/>
      <c r="AC470" s="172"/>
      <c r="AD470" s="172"/>
    </row>
    <row r="471" spans="1:30" ht="15.75" customHeight="1" x14ac:dyDescent="0.3">
      <c r="A471" s="172"/>
      <c r="B471" s="172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  <c r="AA471" s="172"/>
      <c r="AB471" s="172"/>
      <c r="AC471" s="172"/>
      <c r="AD471" s="172"/>
    </row>
    <row r="472" spans="1:30" ht="15.75" customHeight="1" x14ac:dyDescent="0.3">
      <c r="A472" s="172"/>
      <c r="B472" s="172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  <c r="AA472" s="172"/>
      <c r="AB472" s="172"/>
      <c r="AC472" s="172"/>
      <c r="AD472" s="172"/>
    </row>
    <row r="473" spans="1:30" ht="15.75" customHeight="1" x14ac:dyDescent="0.3">
      <c r="A473" s="172"/>
      <c r="B473" s="172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  <c r="AA473" s="172"/>
      <c r="AB473" s="172"/>
      <c r="AC473" s="172"/>
      <c r="AD473" s="172"/>
    </row>
    <row r="474" spans="1:30" ht="15.75" customHeight="1" x14ac:dyDescent="0.3">
      <c r="A474" s="172"/>
      <c r="B474" s="172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  <c r="AA474" s="172"/>
      <c r="AB474" s="172"/>
      <c r="AC474" s="172"/>
      <c r="AD474" s="172"/>
    </row>
    <row r="475" spans="1:30" ht="15.75" customHeight="1" x14ac:dyDescent="0.3">
      <c r="A475" s="172"/>
      <c r="B475" s="172"/>
      <c r="C475" s="172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  <c r="AA475" s="172"/>
      <c r="AB475" s="172"/>
      <c r="AC475" s="172"/>
      <c r="AD475" s="172"/>
    </row>
    <row r="476" spans="1:30" ht="15.75" customHeight="1" x14ac:dyDescent="0.3">
      <c r="A476" s="172"/>
      <c r="B476" s="172"/>
      <c r="C476" s="172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  <c r="AA476" s="172"/>
      <c r="AB476" s="172"/>
      <c r="AC476" s="172"/>
      <c r="AD476" s="172"/>
    </row>
    <row r="477" spans="1:30" ht="15.75" customHeight="1" x14ac:dyDescent="0.3">
      <c r="A477" s="172"/>
      <c r="B477" s="172"/>
      <c r="C477" s="172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  <c r="AA477" s="172"/>
      <c r="AB477" s="172"/>
      <c r="AC477" s="172"/>
      <c r="AD477" s="172"/>
    </row>
    <row r="478" spans="1:30" ht="15.75" customHeight="1" x14ac:dyDescent="0.3">
      <c r="A478" s="172"/>
      <c r="B478" s="172"/>
      <c r="C478" s="172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  <c r="AA478" s="172"/>
      <c r="AB478" s="172"/>
      <c r="AC478" s="172"/>
      <c r="AD478" s="172"/>
    </row>
    <row r="479" spans="1:30" ht="15.75" customHeight="1" x14ac:dyDescent="0.3">
      <c r="A479" s="172"/>
      <c r="B479" s="172"/>
      <c r="C479" s="172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  <c r="AA479" s="172"/>
      <c r="AB479" s="172"/>
      <c r="AC479" s="172"/>
      <c r="AD479" s="172"/>
    </row>
    <row r="480" spans="1:30" ht="15.75" customHeight="1" x14ac:dyDescent="0.3">
      <c r="A480" s="172"/>
      <c r="B480" s="172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  <c r="AA480" s="172"/>
      <c r="AB480" s="172"/>
      <c r="AC480" s="172"/>
      <c r="AD480" s="172"/>
    </row>
    <row r="481" spans="1:30" ht="15.75" customHeight="1" x14ac:dyDescent="0.3">
      <c r="A481" s="172"/>
      <c r="B481" s="172"/>
      <c r="C481" s="172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  <c r="AA481" s="172"/>
      <c r="AB481" s="172"/>
      <c r="AC481" s="172"/>
      <c r="AD481" s="172"/>
    </row>
    <row r="482" spans="1:30" ht="15.75" customHeight="1" x14ac:dyDescent="0.3">
      <c r="A482" s="172"/>
      <c r="B482" s="172"/>
      <c r="C482" s="172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  <c r="AA482" s="172"/>
      <c r="AB482" s="172"/>
      <c r="AC482" s="172"/>
      <c r="AD482" s="172"/>
    </row>
    <row r="483" spans="1:30" ht="15.75" customHeight="1" x14ac:dyDescent="0.3">
      <c r="A483" s="172"/>
      <c r="B483" s="172"/>
      <c r="C483" s="172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  <c r="AA483" s="172"/>
      <c r="AB483" s="172"/>
      <c r="AC483" s="172"/>
      <c r="AD483" s="172"/>
    </row>
    <row r="484" spans="1:30" ht="15.75" customHeight="1" x14ac:dyDescent="0.3">
      <c r="A484" s="172"/>
      <c r="B484" s="172"/>
      <c r="C484" s="172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  <c r="AA484" s="172"/>
      <c r="AB484" s="172"/>
      <c r="AC484" s="172"/>
      <c r="AD484" s="172"/>
    </row>
    <row r="485" spans="1:30" ht="15.75" customHeight="1" x14ac:dyDescent="0.3">
      <c r="A485" s="172"/>
      <c r="B485" s="172"/>
      <c r="C485" s="172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  <c r="AA485" s="172"/>
      <c r="AB485" s="172"/>
      <c r="AC485" s="172"/>
      <c r="AD485" s="172"/>
    </row>
    <row r="486" spans="1:30" ht="15.75" customHeight="1" x14ac:dyDescent="0.3">
      <c r="A486" s="172"/>
      <c r="B486" s="172"/>
      <c r="C486" s="172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  <c r="AA486" s="172"/>
      <c r="AB486" s="172"/>
      <c r="AC486" s="172"/>
      <c r="AD486" s="172"/>
    </row>
    <row r="487" spans="1:30" ht="15.75" customHeight="1" x14ac:dyDescent="0.3">
      <c r="A487" s="172"/>
      <c r="B487" s="172"/>
      <c r="C487" s="172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  <c r="AA487" s="172"/>
      <c r="AB487" s="172"/>
      <c r="AC487" s="172"/>
      <c r="AD487" s="172"/>
    </row>
    <row r="488" spans="1:30" ht="15.75" customHeight="1" x14ac:dyDescent="0.3">
      <c r="A488" s="172"/>
      <c r="B488" s="172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  <c r="AA488" s="172"/>
      <c r="AB488" s="172"/>
      <c r="AC488" s="172"/>
      <c r="AD488" s="172"/>
    </row>
    <row r="489" spans="1:30" ht="15.75" customHeight="1" x14ac:dyDescent="0.3">
      <c r="A489" s="172"/>
      <c r="B489" s="172"/>
      <c r="C489" s="172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  <c r="AA489" s="172"/>
      <c r="AB489" s="172"/>
      <c r="AC489" s="172"/>
      <c r="AD489" s="172"/>
    </row>
    <row r="490" spans="1:30" ht="15.75" customHeight="1" x14ac:dyDescent="0.3">
      <c r="A490" s="172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</row>
    <row r="491" spans="1:30" ht="15.75" customHeight="1" x14ac:dyDescent="0.3">
      <c r="A491" s="172"/>
      <c r="B491" s="172"/>
      <c r="C491" s="172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  <c r="AA491" s="172"/>
      <c r="AB491" s="172"/>
      <c r="AC491" s="172"/>
      <c r="AD491" s="172"/>
    </row>
    <row r="492" spans="1:30" ht="15.75" customHeight="1" x14ac:dyDescent="0.3">
      <c r="A492" s="172"/>
      <c r="B492" s="172"/>
      <c r="C492" s="172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  <c r="AA492" s="172"/>
      <c r="AB492" s="172"/>
      <c r="AC492" s="172"/>
      <c r="AD492" s="172"/>
    </row>
    <row r="493" spans="1:30" ht="15.75" customHeight="1" x14ac:dyDescent="0.3">
      <c r="A493" s="172"/>
      <c r="B493" s="172"/>
      <c r="C493" s="172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  <c r="AA493" s="172"/>
      <c r="AB493" s="172"/>
      <c r="AC493" s="172"/>
      <c r="AD493" s="172"/>
    </row>
    <row r="494" spans="1:30" ht="15.75" customHeight="1" x14ac:dyDescent="0.3">
      <c r="A494" s="172"/>
      <c r="B494" s="172"/>
      <c r="C494" s="172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  <c r="AA494" s="172"/>
      <c r="AB494" s="172"/>
      <c r="AC494" s="172"/>
      <c r="AD494" s="172"/>
    </row>
    <row r="495" spans="1:30" ht="15.75" customHeight="1" x14ac:dyDescent="0.3">
      <c r="A495" s="172"/>
      <c r="B495" s="172"/>
      <c r="C495" s="172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  <c r="AA495" s="172"/>
      <c r="AB495" s="172"/>
      <c r="AC495" s="172"/>
      <c r="AD495" s="172"/>
    </row>
    <row r="496" spans="1:30" ht="15.75" customHeight="1" x14ac:dyDescent="0.3">
      <c r="A496" s="172"/>
      <c r="B496" s="172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  <c r="AA496" s="172"/>
      <c r="AB496" s="172"/>
      <c r="AC496" s="172"/>
      <c r="AD496" s="172"/>
    </row>
    <row r="497" spans="1:30" ht="15.75" customHeight="1" x14ac:dyDescent="0.3">
      <c r="A497" s="172"/>
      <c r="B497" s="172"/>
      <c r="C497" s="172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  <c r="AA497" s="172"/>
      <c r="AB497" s="172"/>
      <c r="AC497" s="172"/>
      <c r="AD497" s="172"/>
    </row>
    <row r="498" spans="1:30" ht="15.75" customHeight="1" x14ac:dyDescent="0.3">
      <c r="A498" s="172"/>
      <c r="B498" s="172"/>
      <c r="C498" s="172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  <c r="AA498" s="172"/>
      <c r="AB498" s="172"/>
      <c r="AC498" s="172"/>
      <c r="AD498" s="172"/>
    </row>
    <row r="499" spans="1:30" ht="15.75" customHeight="1" x14ac:dyDescent="0.3">
      <c r="A499" s="172"/>
      <c r="B499" s="172"/>
      <c r="C499" s="172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  <c r="AA499" s="172"/>
      <c r="AB499" s="172"/>
      <c r="AC499" s="172"/>
      <c r="AD499" s="172"/>
    </row>
    <row r="500" spans="1:30" ht="15.75" customHeight="1" x14ac:dyDescent="0.3">
      <c r="A500" s="172"/>
      <c r="B500" s="172"/>
      <c r="C500" s="172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  <c r="AA500" s="172"/>
      <c r="AB500" s="172"/>
      <c r="AC500" s="172"/>
      <c r="AD500" s="172"/>
    </row>
    <row r="501" spans="1:30" ht="15.75" customHeight="1" x14ac:dyDescent="0.3">
      <c r="A501" s="172"/>
      <c r="B501" s="172"/>
      <c r="C501" s="172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  <c r="AA501" s="172"/>
      <c r="AB501" s="172"/>
      <c r="AC501" s="172"/>
      <c r="AD501" s="172"/>
    </row>
    <row r="502" spans="1:30" ht="15.75" customHeight="1" x14ac:dyDescent="0.3">
      <c r="A502" s="172"/>
      <c r="B502" s="172"/>
      <c r="C502" s="172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  <c r="AA502" s="172"/>
      <c r="AB502" s="172"/>
      <c r="AC502" s="172"/>
      <c r="AD502" s="172"/>
    </row>
    <row r="503" spans="1:30" ht="15.75" customHeight="1" x14ac:dyDescent="0.3">
      <c r="A503" s="172"/>
      <c r="B503" s="172"/>
      <c r="C503" s="172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  <c r="AA503" s="172"/>
      <c r="AB503" s="172"/>
      <c r="AC503" s="172"/>
      <c r="AD503" s="172"/>
    </row>
    <row r="504" spans="1:30" ht="15.75" customHeight="1" x14ac:dyDescent="0.3">
      <c r="A504" s="172"/>
      <c r="B504" s="172"/>
      <c r="C504" s="172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  <c r="AA504" s="172"/>
      <c r="AB504" s="172"/>
      <c r="AC504" s="172"/>
      <c r="AD504" s="172"/>
    </row>
    <row r="505" spans="1:30" ht="15.75" customHeight="1" x14ac:dyDescent="0.3">
      <c r="A505" s="172"/>
      <c r="B505" s="172"/>
      <c r="C505" s="172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  <c r="AA505" s="172"/>
      <c r="AB505" s="172"/>
      <c r="AC505" s="172"/>
      <c r="AD505" s="172"/>
    </row>
    <row r="506" spans="1:30" ht="15.75" customHeight="1" x14ac:dyDescent="0.3">
      <c r="A506" s="172"/>
      <c r="B506" s="172"/>
      <c r="C506" s="172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  <c r="AA506" s="172"/>
      <c r="AB506" s="172"/>
      <c r="AC506" s="172"/>
      <c r="AD506" s="172"/>
    </row>
    <row r="507" spans="1:30" ht="15.75" customHeight="1" x14ac:dyDescent="0.3">
      <c r="A507" s="172"/>
      <c r="B507" s="172"/>
      <c r="C507" s="172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  <c r="AA507" s="172"/>
      <c r="AB507" s="172"/>
      <c r="AC507" s="172"/>
      <c r="AD507" s="172"/>
    </row>
    <row r="508" spans="1:30" ht="15.75" customHeight="1" x14ac:dyDescent="0.3">
      <c r="A508" s="172"/>
      <c r="B508" s="172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  <c r="AA508" s="172"/>
      <c r="AB508" s="172"/>
      <c r="AC508" s="172"/>
      <c r="AD508" s="172"/>
    </row>
    <row r="509" spans="1:30" ht="15.75" customHeight="1" x14ac:dyDescent="0.3">
      <c r="A509" s="172"/>
      <c r="B509" s="172"/>
      <c r="C509" s="172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  <c r="AA509" s="172"/>
      <c r="AB509" s="172"/>
      <c r="AC509" s="172"/>
      <c r="AD509" s="172"/>
    </row>
    <row r="510" spans="1:30" ht="15.75" customHeight="1" x14ac:dyDescent="0.3">
      <c r="A510" s="172"/>
      <c r="B510" s="172"/>
      <c r="C510" s="172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  <c r="AA510" s="172"/>
      <c r="AB510" s="172"/>
      <c r="AC510" s="172"/>
      <c r="AD510" s="172"/>
    </row>
    <row r="511" spans="1:30" ht="15.75" customHeight="1" x14ac:dyDescent="0.3">
      <c r="A511" s="172"/>
      <c r="B511" s="172"/>
      <c r="C511" s="172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  <c r="AA511" s="172"/>
      <c r="AB511" s="172"/>
      <c r="AC511" s="172"/>
      <c r="AD511" s="172"/>
    </row>
    <row r="512" spans="1:30" ht="15.75" customHeight="1" x14ac:dyDescent="0.3">
      <c r="A512" s="172"/>
      <c r="B512" s="172"/>
      <c r="C512" s="172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  <c r="AA512" s="172"/>
      <c r="AB512" s="172"/>
      <c r="AC512" s="172"/>
      <c r="AD512" s="172"/>
    </row>
    <row r="513" spans="1:30" ht="15.75" customHeight="1" x14ac:dyDescent="0.3">
      <c r="A513" s="172"/>
      <c r="B513" s="172"/>
      <c r="C513" s="172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  <c r="AA513" s="172"/>
      <c r="AB513" s="172"/>
      <c r="AC513" s="172"/>
      <c r="AD513" s="172"/>
    </row>
    <row r="514" spans="1:30" ht="15.75" customHeight="1" x14ac:dyDescent="0.3">
      <c r="A514" s="172"/>
      <c r="B514" s="172"/>
      <c r="C514" s="172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  <c r="AA514" s="172"/>
      <c r="AB514" s="172"/>
      <c r="AC514" s="172"/>
      <c r="AD514" s="172"/>
    </row>
    <row r="515" spans="1:30" ht="15.75" customHeight="1" x14ac:dyDescent="0.3">
      <c r="A515" s="172"/>
      <c r="B515" s="172"/>
      <c r="C515" s="172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  <c r="AA515" s="172"/>
      <c r="AB515" s="172"/>
      <c r="AC515" s="172"/>
      <c r="AD515" s="172"/>
    </row>
    <row r="516" spans="1:30" ht="15.75" customHeight="1" x14ac:dyDescent="0.3">
      <c r="A516" s="172"/>
      <c r="B516" s="172"/>
      <c r="C516" s="172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  <c r="AA516" s="172"/>
      <c r="AB516" s="172"/>
      <c r="AC516" s="172"/>
      <c r="AD516" s="172"/>
    </row>
    <row r="517" spans="1:30" ht="15.75" customHeight="1" x14ac:dyDescent="0.3">
      <c r="A517" s="172"/>
      <c r="B517" s="172"/>
      <c r="C517" s="172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  <c r="AA517" s="172"/>
      <c r="AB517" s="172"/>
      <c r="AC517" s="172"/>
      <c r="AD517" s="172"/>
    </row>
    <row r="518" spans="1:30" ht="15.75" customHeight="1" x14ac:dyDescent="0.3">
      <c r="A518" s="172"/>
      <c r="B518" s="172"/>
      <c r="C518" s="172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  <c r="AA518" s="172"/>
      <c r="AB518" s="172"/>
      <c r="AC518" s="172"/>
      <c r="AD518" s="172"/>
    </row>
    <row r="519" spans="1:30" ht="15.75" customHeight="1" x14ac:dyDescent="0.3">
      <c r="A519" s="172"/>
      <c r="B519" s="172"/>
      <c r="C519" s="172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  <c r="AA519" s="172"/>
      <c r="AB519" s="172"/>
      <c r="AC519" s="172"/>
      <c r="AD519" s="172"/>
    </row>
    <row r="520" spans="1:30" ht="15.75" customHeight="1" x14ac:dyDescent="0.3">
      <c r="A520" s="172"/>
      <c r="B520" s="172"/>
      <c r="C520" s="172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  <c r="AA520" s="172"/>
      <c r="AB520" s="172"/>
      <c r="AC520" s="172"/>
      <c r="AD520" s="172"/>
    </row>
    <row r="521" spans="1:30" ht="15.75" customHeight="1" x14ac:dyDescent="0.3">
      <c r="A521" s="172"/>
      <c r="B521" s="172"/>
      <c r="C521" s="172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  <c r="AA521" s="172"/>
      <c r="AB521" s="172"/>
      <c r="AC521" s="172"/>
      <c r="AD521" s="172"/>
    </row>
    <row r="522" spans="1:30" ht="15.75" customHeight="1" x14ac:dyDescent="0.3">
      <c r="A522" s="172"/>
      <c r="B522" s="172"/>
      <c r="C522" s="172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  <c r="AA522" s="172"/>
      <c r="AB522" s="172"/>
      <c r="AC522" s="172"/>
      <c r="AD522" s="172"/>
    </row>
    <row r="523" spans="1:30" ht="15.75" customHeight="1" x14ac:dyDescent="0.3">
      <c r="A523" s="172"/>
      <c r="B523" s="172"/>
      <c r="C523" s="172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  <c r="AA523" s="172"/>
      <c r="AB523" s="172"/>
      <c r="AC523" s="172"/>
      <c r="AD523" s="172"/>
    </row>
    <row r="524" spans="1:30" ht="15.75" customHeight="1" x14ac:dyDescent="0.3">
      <c r="A524" s="172"/>
      <c r="B524" s="172"/>
      <c r="C524" s="172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  <c r="AA524" s="172"/>
      <c r="AB524" s="172"/>
      <c r="AC524" s="172"/>
      <c r="AD524" s="172"/>
    </row>
    <row r="525" spans="1:30" ht="15.75" customHeight="1" x14ac:dyDescent="0.3">
      <c r="A525" s="172"/>
      <c r="B525" s="172"/>
      <c r="C525" s="172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  <c r="AA525" s="172"/>
      <c r="AB525" s="172"/>
      <c r="AC525" s="172"/>
      <c r="AD525" s="172"/>
    </row>
    <row r="526" spans="1:30" ht="15.75" customHeight="1" x14ac:dyDescent="0.3">
      <c r="A526" s="172"/>
      <c r="B526" s="172"/>
      <c r="C526" s="172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  <c r="AA526" s="172"/>
      <c r="AB526" s="172"/>
      <c r="AC526" s="172"/>
      <c r="AD526" s="172"/>
    </row>
    <row r="527" spans="1:30" ht="15.75" customHeight="1" x14ac:dyDescent="0.3">
      <c r="A527" s="172"/>
      <c r="B527" s="172"/>
      <c r="C527" s="172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  <c r="AA527" s="172"/>
      <c r="AB527" s="172"/>
      <c r="AC527" s="172"/>
      <c r="AD527" s="172"/>
    </row>
    <row r="528" spans="1:30" ht="15.75" customHeight="1" x14ac:dyDescent="0.3">
      <c r="A528" s="172"/>
      <c r="B528" s="172"/>
      <c r="C528" s="172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  <c r="AA528" s="172"/>
      <c r="AB528" s="172"/>
      <c r="AC528" s="172"/>
      <c r="AD528" s="172"/>
    </row>
    <row r="529" spans="1:30" ht="15.75" customHeight="1" x14ac:dyDescent="0.3">
      <c r="A529" s="172"/>
      <c r="B529" s="172"/>
      <c r="C529" s="172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  <c r="AA529" s="172"/>
      <c r="AB529" s="172"/>
      <c r="AC529" s="172"/>
      <c r="AD529" s="172"/>
    </row>
    <row r="530" spans="1:30" ht="15.75" customHeight="1" x14ac:dyDescent="0.3">
      <c r="A530" s="172"/>
      <c r="B530" s="172"/>
      <c r="C530" s="172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  <c r="AA530" s="172"/>
      <c r="AB530" s="172"/>
      <c r="AC530" s="172"/>
      <c r="AD530" s="172"/>
    </row>
    <row r="531" spans="1:30" ht="15.75" customHeight="1" x14ac:dyDescent="0.3">
      <c r="A531" s="172"/>
      <c r="B531" s="172"/>
      <c r="C531" s="172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  <c r="AA531" s="172"/>
      <c r="AB531" s="172"/>
      <c r="AC531" s="172"/>
      <c r="AD531" s="172"/>
    </row>
    <row r="532" spans="1:30" ht="15.75" customHeight="1" x14ac:dyDescent="0.3">
      <c r="A532" s="172"/>
      <c r="B532" s="172"/>
      <c r="C532" s="172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  <c r="AA532" s="172"/>
      <c r="AB532" s="172"/>
      <c r="AC532" s="172"/>
      <c r="AD532" s="172"/>
    </row>
    <row r="533" spans="1:30" ht="15.75" customHeight="1" x14ac:dyDescent="0.3">
      <c r="A533" s="172"/>
      <c r="B533" s="172"/>
      <c r="C533" s="172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  <c r="AA533" s="172"/>
      <c r="AB533" s="172"/>
      <c r="AC533" s="172"/>
      <c r="AD533" s="172"/>
    </row>
    <row r="534" spans="1:30" ht="15.75" customHeight="1" x14ac:dyDescent="0.3">
      <c r="A534" s="172"/>
      <c r="B534" s="172"/>
      <c r="C534" s="172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  <c r="AA534" s="172"/>
      <c r="AB534" s="172"/>
      <c r="AC534" s="172"/>
      <c r="AD534" s="172"/>
    </row>
    <row r="535" spans="1:30" ht="15.75" customHeight="1" x14ac:dyDescent="0.3">
      <c r="A535" s="172"/>
      <c r="B535" s="172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  <c r="AA535" s="172"/>
      <c r="AB535" s="172"/>
      <c r="AC535" s="172"/>
      <c r="AD535" s="172"/>
    </row>
    <row r="536" spans="1:30" ht="15.75" customHeight="1" x14ac:dyDescent="0.3">
      <c r="A536" s="172"/>
      <c r="B536" s="172"/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  <c r="AA536" s="172"/>
      <c r="AB536" s="172"/>
      <c r="AC536" s="172"/>
      <c r="AD536" s="172"/>
    </row>
    <row r="537" spans="1:30" ht="15.75" customHeight="1" x14ac:dyDescent="0.3">
      <c r="A537" s="172"/>
      <c r="B537" s="172"/>
      <c r="C537" s="172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  <c r="AA537" s="172"/>
      <c r="AB537" s="172"/>
      <c r="AC537" s="172"/>
      <c r="AD537" s="172"/>
    </row>
    <row r="538" spans="1:30" ht="15.75" customHeight="1" x14ac:dyDescent="0.3">
      <c r="A538" s="172"/>
      <c r="B538" s="172"/>
      <c r="C538" s="172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  <c r="AA538" s="172"/>
      <c r="AB538" s="172"/>
      <c r="AC538" s="172"/>
      <c r="AD538" s="172"/>
    </row>
    <row r="539" spans="1:30" ht="15.75" customHeight="1" x14ac:dyDescent="0.3">
      <c r="A539" s="172"/>
      <c r="B539" s="172"/>
      <c r="C539" s="172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  <c r="AA539" s="172"/>
      <c r="AB539" s="172"/>
      <c r="AC539" s="172"/>
      <c r="AD539" s="172"/>
    </row>
    <row r="540" spans="1:30" ht="15.75" customHeight="1" x14ac:dyDescent="0.3">
      <c r="A540" s="172"/>
      <c r="B540" s="172"/>
      <c r="C540" s="172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  <c r="AA540" s="172"/>
      <c r="AB540" s="172"/>
      <c r="AC540" s="172"/>
      <c r="AD540" s="172"/>
    </row>
    <row r="541" spans="1:30" ht="15.75" customHeight="1" x14ac:dyDescent="0.3">
      <c r="A541" s="172"/>
      <c r="B541" s="172"/>
      <c r="C541" s="172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  <c r="AA541" s="172"/>
      <c r="AB541" s="172"/>
      <c r="AC541" s="172"/>
      <c r="AD541" s="172"/>
    </row>
    <row r="542" spans="1:30" ht="15.75" customHeight="1" x14ac:dyDescent="0.3">
      <c r="A542" s="172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</row>
    <row r="543" spans="1:30" ht="15.75" customHeight="1" x14ac:dyDescent="0.3">
      <c r="A543" s="172"/>
      <c r="B543" s="172"/>
      <c r="C543" s="172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  <c r="AA543" s="172"/>
      <c r="AB543" s="172"/>
      <c r="AC543" s="172"/>
      <c r="AD543" s="172"/>
    </row>
    <row r="544" spans="1:30" ht="15.75" customHeight="1" x14ac:dyDescent="0.3">
      <c r="A544" s="172"/>
      <c r="B544" s="172"/>
      <c r="C544" s="172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  <c r="AA544" s="172"/>
      <c r="AB544" s="172"/>
      <c r="AC544" s="172"/>
      <c r="AD544" s="172"/>
    </row>
    <row r="545" spans="1:30" ht="15.75" customHeight="1" x14ac:dyDescent="0.3">
      <c r="A545" s="172"/>
      <c r="B545" s="172"/>
      <c r="C545" s="172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  <c r="AA545" s="172"/>
      <c r="AB545" s="172"/>
      <c r="AC545" s="172"/>
      <c r="AD545" s="172"/>
    </row>
    <row r="546" spans="1:30" ht="15.75" customHeight="1" x14ac:dyDescent="0.3">
      <c r="A546" s="172"/>
      <c r="B546" s="172"/>
      <c r="C546" s="172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  <c r="AA546" s="172"/>
      <c r="AB546" s="172"/>
      <c r="AC546" s="172"/>
      <c r="AD546" s="172"/>
    </row>
    <row r="547" spans="1:30" ht="15.75" customHeight="1" x14ac:dyDescent="0.3">
      <c r="A547" s="172"/>
      <c r="B547" s="172"/>
      <c r="C547" s="172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  <c r="AA547" s="172"/>
      <c r="AB547" s="172"/>
      <c r="AC547" s="172"/>
      <c r="AD547" s="172"/>
    </row>
    <row r="548" spans="1:30" ht="15.75" customHeight="1" x14ac:dyDescent="0.3">
      <c r="A548" s="172"/>
      <c r="B548" s="172"/>
      <c r="C548" s="172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  <c r="AA548" s="172"/>
      <c r="AB548" s="172"/>
      <c r="AC548" s="172"/>
      <c r="AD548" s="172"/>
    </row>
    <row r="549" spans="1:30" ht="15.75" customHeight="1" x14ac:dyDescent="0.3">
      <c r="A549" s="172"/>
      <c r="B549" s="172"/>
      <c r="C549" s="172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  <c r="AA549" s="172"/>
      <c r="AB549" s="172"/>
      <c r="AC549" s="172"/>
      <c r="AD549" s="172"/>
    </row>
    <row r="550" spans="1:30" ht="15.75" customHeight="1" x14ac:dyDescent="0.3">
      <c r="A550" s="172"/>
      <c r="B550" s="172"/>
      <c r="C550" s="172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  <c r="AA550" s="172"/>
      <c r="AB550" s="172"/>
      <c r="AC550" s="172"/>
      <c r="AD550" s="172"/>
    </row>
    <row r="551" spans="1:30" ht="15.75" customHeight="1" x14ac:dyDescent="0.3">
      <c r="A551" s="172"/>
      <c r="B551" s="172"/>
      <c r="C551" s="172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  <c r="AA551" s="172"/>
      <c r="AB551" s="172"/>
      <c r="AC551" s="172"/>
      <c r="AD551" s="172"/>
    </row>
    <row r="552" spans="1:30" ht="15.75" customHeight="1" x14ac:dyDescent="0.3">
      <c r="A552" s="172"/>
      <c r="B552" s="172"/>
      <c r="C552" s="172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  <c r="AA552" s="172"/>
      <c r="AB552" s="172"/>
      <c r="AC552" s="172"/>
      <c r="AD552" s="172"/>
    </row>
    <row r="553" spans="1:30" ht="15.75" customHeight="1" x14ac:dyDescent="0.3">
      <c r="A553" s="172"/>
      <c r="B553" s="172"/>
      <c r="C553" s="172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  <c r="AA553" s="172"/>
      <c r="AB553" s="172"/>
      <c r="AC553" s="172"/>
      <c r="AD553" s="172"/>
    </row>
    <row r="554" spans="1:30" ht="15.75" customHeight="1" x14ac:dyDescent="0.3">
      <c r="A554" s="172"/>
      <c r="B554" s="172"/>
      <c r="C554" s="172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  <c r="AA554" s="172"/>
      <c r="AB554" s="172"/>
      <c r="AC554" s="172"/>
      <c r="AD554" s="172"/>
    </row>
    <row r="555" spans="1:30" ht="15.75" customHeight="1" x14ac:dyDescent="0.3">
      <c r="A555" s="172"/>
      <c r="B555" s="172"/>
      <c r="C555" s="172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  <c r="AA555" s="172"/>
      <c r="AB555" s="172"/>
      <c r="AC555" s="172"/>
      <c r="AD555" s="172"/>
    </row>
    <row r="556" spans="1:30" ht="15.75" customHeight="1" x14ac:dyDescent="0.3">
      <c r="A556" s="172"/>
      <c r="B556" s="172"/>
      <c r="C556" s="172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  <c r="AA556" s="172"/>
      <c r="AB556" s="172"/>
      <c r="AC556" s="172"/>
      <c r="AD556" s="172"/>
    </row>
    <row r="557" spans="1:30" ht="15.75" customHeight="1" x14ac:dyDescent="0.3">
      <c r="A557" s="172"/>
      <c r="B557" s="172"/>
      <c r="C557" s="172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  <c r="AA557" s="172"/>
      <c r="AB557" s="172"/>
      <c r="AC557" s="172"/>
      <c r="AD557" s="172"/>
    </row>
    <row r="558" spans="1:30" ht="15.75" customHeight="1" x14ac:dyDescent="0.3">
      <c r="A558" s="172"/>
      <c r="B558" s="172"/>
      <c r="C558" s="172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  <c r="AA558" s="172"/>
      <c r="AB558" s="172"/>
      <c r="AC558" s="172"/>
      <c r="AD558" s="172"/>
    </row>
    <row r="559" spans="1:30" ht="15.75" customHeight="1" x14ac:dyDescent="0.3">
      <c r="A559" s="172"/>
      <c r="B559" s="172"/>
      <c r="C559" s="172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  <c r="AA559" s="172"/>
      <c r="AB559" s="172"/>
      <c r="AC559" s="172"/>
      <c r="AD559" s="172"/>
    </row>
    <row r="560" spans="1:30" ht="15.75" customHeight="1" x14ac:dyDescent="0.3">
      <c r="A560" s="172"/>
      <c r="B560" s="172"/>
      <c r="C560" s="172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  <c r="AA560" s="172"/>
      <c r="AB560" s="172"/>
      <c r="AC560" s="172"/>
      <c r="AD560" s="172"/>
    </row>
    <row r="561" spans="1:30" ht="15.75" customHeight="1" x14ac:dyDescent="0.3">
      <c r="A561" s="172"/>
      <c r="B561" s="172"/>
      <c r="C561" s="172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  <c r="AA561" s="172"/>
      <c r="AB561" s="172"/>
      <c r="AC561" s="172"/>
      <c r="AD561" s="172"/>
    </row>
    <row r="562" spans="1:30" ht="15.75" customHeight="1" x14ac:dyDescent="0.3">
      <c r="A562" s="172"/>
      <c r="B562" s="172"/>
      <c r="C562" s="172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  <c r="AA562" s="172"/>
      <c r="AB562" s="172"/>
      <c r="AC562" s="172"/>
      <c r="AD562" s="172"/>
    </row>
    <row r="563" spans="1:30" ht="15.75" customHeight="1" x14ac:dyDescent="0.3">
      <c r="A563" s="172"/>
      <c r="B563" s="172"/>
      <c r="C563" s="172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  <c r="AA563" s="172"/>
      <c r="AB563" s="172"/>
      <c r="AC563" s="172"/>
      <c r="AD563" s="172"/>
    </row>
    <row r="564" spans="1:30" ht="15.75" customHeight="1" x14ac:dyDescent="0.3">
      <c r="A564" s="172"/>
      <c r="B564" s="172"/>
      <c r="C564" s="172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  <c r="AA564" s="172"/>
      <c r="AB564" s="172"/>
      <c r="AC564" s="172"/>
      <c r="AD564" s="172"/>
    </row>
    <row r="565" spans="1:30" ht="15.75" customHeight="1" x14ac:dyDescent="0.3">
      <c r="A565" s="172"/>
      <c r="B565" s="172"/>
      <c r="C565" s="172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  <c r="AA565" s="172"/>
      <c r="AB565" s="172"/>
      <c r="AC565" s="172"/>
      <c r="AD565" s="172"/>
    </row>
    <row r="566" spans="1:30" ht="15.75" customHeight="1" x14ac:dyDescent="0.3">
      <c r="A566" s="172"/>
      <c r="B566" s="172"/>
      <c r="C566" s="172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  <c r="AA566" s="172"/>
      <c r="AB566" s="172"/>
      <c r="AC566" s="172"/>
      <c r="AD566" s="172"/>
    </row>
    <row r="567" spans="1:30" ht="15.75" customHeight="1" x14ac:dyDescent="0.3">
      <c r="A567" s="172"/>
      <c r="B567" s="172"/>
      <c r="C567" s="172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  <c r="AA567" s="172"/>
      <c r="AB567" s="172"/>
      <c r="AC567" s="172"/>
      <c r="AD567" s="172"/>
    </row>
    <row r="568" spans="1:30" ht="15.75" customHeight="1" x14ac:dyDescent="0.3">
      <c r="A568" s="172"/>
      <c r="B568" s="172"/>
      <c r="C568" s="172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  <c r="AA568" s="172"/>
      <c r="AB568" s="172"/>
      <c r="AC568" s="172"/>
      <c r="AD568" s="172"/>
    </row>
    <row r="569" spans="1:30" ht="15.75" customHeight="1" x14ac:dyDescent="0.3">
      <c r="A569" s="172"/>
      <c r="B569" s="172"/>
      <c r="C569" s="172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  <c r="AA569" s="172"/>
      <c r="AB569" s="172"/>
      <c r="AC569" s="172"/>
      <c r="AD569" s="172"/>
    </row>
    <row r="570" spans="1:30" ht="15.75" customHeight="1" x14ac:dyDescent="0.3">
      <c r="A570" s="172"/>
      <c r="B570" s="172"/>
      <c r="C570" s="172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  <c r="AA570" s="172"/>
      <c r="AB570" s="172"/>
      <c r="AC570" s="172"/>
      <c r="AD570" s="172"/>
    </row>
    <row r="571" spans="1:30" ht="15.75" customHeight="1" x14ac:dyDescent="0.3">
      <c r="A571" s="172"/>
      <c r="B571" s="172"/>
      <c r="C571" s="172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  <c r="AA571" s="172"/>
      <c r="AB571" s="172"/>
      <c r="AC571" s="172"/>
      <c r="AD571" s="172"/>
    </row>
    <row r="572" spans="1:30" ht="15.75" customHeight="1" x14ac:dyDescent="0.3">
      <c r="A572" s="172"/>
      <c r="B572" s="172"/>
      <c r="C572" s="172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  <c r="AA572" s="172"/>
      <c r="AB572" s="172"/>
      <c r="AC572" s="172"/>
      <c r="AD572" s="172"/>
    </row>
    <row r="573" spans="1:30" ht="15.75" customHeight="1" x14ac:dyDescent="0.3">
      <c r="A573" s="172"/>
      <c r="B573" s="172"/>
      <c r="C573" s="172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  <c r="AA573" s="172"/>
      <c r="AB573" s="172"/>
      <c r="AC573" s="172"/>
      <c r="AD573" s="172"/>
    </row>
    <row r="574" spans="1:30" ht="15.75" customHeight="1" x14ac:dyDescent="0.3">
      <c r="A574" s="172"/>
      <c r="B574" s="172"/>
      <c r="C574" s="172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  <c r="AA574" s="172"/>
      <c r="AB574" s="172"/>
      <c r="AC574" s="172"/>
      <c r="AD574" s="172"/>
    </row>
    <row r="575" spans="1:30" ht="15.75" customHeight="1" x14ac:dyDescent="0.3">
      <c r="A575" s="172"/>
      <c r="B575" s="172"/>
      <c r="C575" s="172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  <c r="AA575" s="172"/>
      <c r="AB575" s="172"/>
      <c r="AC575" s="172"/>
      <c r="AD575" s="172"/>
    </row>
    <row r="576" spans="1:30" ht="15.75" customHeight="1" x14ac:dyDescent="0.3">
      <c r="A576" s="172"/>
      <c r="B576" s="172"/>
      <c r="C576" s="172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  <c r="AA576" s="172"/>
      <c r="AB576" s="172"/>
      <c r="AC576" s="172"/>
      <c r="AD576" s="172"/>
    </row>
    <row r="577" spans="1:30" ht="15.75" customHeight="1" x14ac:dyDescent="0.3">
      <c r="A577" s="172"/>
      <c r="B577" s="172"/>
      <c r="C577" s="172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  <c r="AA577" s="172"/>
      <c r="AB577" s="172"/>
      <c r="AC577" s="172"/>
      <c r="AD577" s="172"/>
    </row>
    <row r="578" spans="1:30" ht="15.75" customHeight="1" x14ac:dyDescent="0.3">
      <c r="A578" s="172"/>
      <c r="B578" s="172"/>
      <c r="C578" s="172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  <c r="AA578" s="172"/>
      <c r="AB578" s="172"/>
      <c r="AC578" s="172"/>
      <c r="AD578" s="172"/>
    </row>
    <row r="579" spans="1:30" ht="15.75" customHeight="1" x14ac:dyDescent="0.3">
      <c r="A579" s="172"/>
      <c r="B579" s="172"/>
      <c r="C579" s="172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  <c r="AA579" s="172"/>
      <c r="AB579" s="172"/>
      <c r="AC579" s="172"/>
      <c r="AD579" s="172"/>
    </row>
    <row r="580" spans="1:30" ht="15.75" customHeight="1" x14ac:dyDescent="0.3">
      <c r="A580" s="172"/>
      <c r="B580" s="172"/>
      <c r="C580" s="172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  <c r="AA580" s="172"/>
      <c r="AB580" s="172"/>
      <c r="AC580" s="172"/>
      <c r="AD580" s="172"/>
    </row>
    <row r="581" spans="1:30" ht="15.75" customHeight="1" x14ac:dyDescent="0.3">
      <c r="A581" s="172"/>
      <c r="B581" s="172"/>
      <c r="C581" s="172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  <c r="AA581" s="172"/>
      <c r="AB581" s="172"/>
      <c r="AC581" s="172"/>
      <c r="AD581" s="172"/>
    </row>
    <row r="582" spans="1:30" ht="15.75" customHeight="1" x14ac:dyDescent="0.3">
      <c r="A582" s="172"/>
      <c r="B582" s="172"/>
      <c r="C582" s="172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  <c r="AA582" s="172"/>
      <c r="AB582" s="172"/>
      <c r="AC582" s="172"/>
      <c r="AD582" s="172"/>
    </row>
    <row r="583" spans="1:30" ht="15.75" customHeight="1" x14ac:dyDescent="0.3">
      <c r="A583" s="172"/>
      <c r="B583" s="172"/>
      <c r="C583" s="172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  <c r="AA583" s="172"/>
      <c r="AB583" s="172"/>
      <c r="AC583" s="172"/>
      <c r="AD583" s="172"/>
    </row>
    <row r="584" spans="1:30" ht="15.75" customHeight="1" x14ac:dyDescent="0.3">
      <c r="A584" s="172"/>
      <c r="B584" s="172"/>
      <c r="C584" s="172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  <c r="AA584" s="172"/>
      <c r="AB584" s="172"/>
      <c r="AC584" s="172"/>
      <c r="AD584" s="172"/>
    </row>
    <row r="585" spans="1:30" ht="15.75" customHeight="1" x14ac:dyDescent="0.3">
      <c r="A585" s="172"/>
      <c r="B585" s="172"/>
      <c r="C585" s="172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  <c r="AA585" s="172"/>
      <c r="AB585" s="172"/>
      <c r="AC585" s="172"/>
      <c r="AD585" s="172"/>
    </row>
    <row r="586" spans="1:30" ht="15.75" customHeight="1" x14ac:dyDescent="0.3">
      <c r="A586" s="172"/>
      <c r="B586" s="172"/>
      <c r="C586" s="172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  <c r="AA586" s="172"/>
      <c r="AB586" s="172"/>
      <c r="AC586" s="172"/>
      <c r="AD586" s="172"/>
    </row>
    <row r="587" spans="1:30" ht="15.75" customHeight="1" x14ac:dyDescent="0.3">
      <c r="A587" s="172"/>
      <c r="B587" s="172"/>
      <c r="C587" s="172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  <c r="AA587" s="172"/>
      <c r="AB587" s="172"/>
      <c r="AC587" s="172"/>
      <c r="AD587" s="172"/>
    </row>
    <row r="588" spans="1:30" ht="15.75" customHeight="1" x14ac:dyDescent="0.3">
      <c r="A588" s="172"/>
      <c r="B588" s="172"/>
      <c r="C588" s="172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  <c r="AA588" s="172"/>
      <c r="AB588" s="172"/>
      <c r="AC588" s="172"/>
      <c r="AD588" s="172"/>
    </row>
    <row r="589" spans="1:30" ht="15.75" customHeight="1" x14ac:dyDescent="0.3">
      <c r="A589" s="172"/>
      <c r="B589" s="172"/>
      <c r="C589" s="172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  <c r="AA589" s="172"/>
      <c r="AB589" s="172"/>
      <c r="AC589" s="172"/>
      <c r="AD589" s="172"/>
    </row>
    <row r="590" spans="1:30" ht="15.75" customHeight="1" x14ac:dyDescent="0.3">
      <c r="A590" s="172"/>
      <c r="B590" s="172"/>
      <c r="C590" s="172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  <c r="AA590" s="172"/>
      <c r="AB590" s="172"/>
      <c r="AC590" s="172"/>
      <c r="AD590" s="172"/>
    </row>
    <row r="591" spans="1:30" ht="15.75" customHeight="1" x14ac:dyDescent="0.3">
      <c r="A591" s="172"/>
      <c r="B591" s="172"/>
      <c r="C591" s="172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  <c r="AA591" s="172"/>
      <c r="AB591" s="172"/>
      <c r="AC591" s="172"/>
      <c r="AD591" s="172"/>
    </row>
    <row r="592" spans="1:30" ht="15.75" customHeight="1" x14ac:dyDescent="0.3">
      <c r="A592" s="172"/>
      <c r="B592" s="172"/>
      <c r="C592" s="172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  <c r="AA592" s="172"/>
      <c r="AB592" s="172"/>
      <c r="AC592" s="172"/>
      <c r="AD592" s="172"/>
    </row>
    <row r="593" spans="1:30" ht="15.75" customHeight="1" x14ac:dyDescent="0.3">
      <c r="A593" s="172"/>
      <c r="B593" s="172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  <c r="AA593" s="172"/>
      <c r="AB593" s="172"/>
      <c r="AC593" s="172"/>
      <c r="AD593" s="172"/>
    </row>
    <row r="594" spans="1:30" ht="15.75" customHeight="1" x14ac:dyDescent="0.3">
      <c r="A594" s="172"/>
      <c r="B594" s="172"/>
      <c r="C594" s="172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  <c r="AA594" s="172"/>
      <c r="AB594" s="172"/>
      <c r="AC594" s="172"/>
      <c r="AD594" s="172"/>
    </row>
    <row r="595" spans="1:30" ht="15.75" customHeight="1" x14ac:dyDescent="0.3">
      <c r="A595" s="172"/>
      <c r="B595" s="172"/>
      <c r="C595" s="172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  <c r="AA595" s="172"/>
      <c r="AB595" s="172"/>
      <c r="AC595" s="172"/>
      <c r="AD595" s="172"/>
    </row>
    <row r="596" spans="1:30" ht="15.75" customHeight="1" x14ac:dyDescent="0.3">
      <c r="A596" s="172"/>
      <c r="B596" s="172"/>
      <c r="C596" s="172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  <c r="AA596" s="172"/>
      <c r="AB596" s="172"/>
      <c r="AC596" s="172"/>
      <c r="AD596" s="172"/>
    </row>
    <row r="597" spans="1:30" ht="15.75" customHeight="1" x14ac:dyDescent="0.3">
      <c r="A597" s="172"/>
      <c r="B597" s="172"/>
      <c r="C597" s="172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  <c r="AA597" s="172"/>
      <c r="AB597" s="172"/>
      <c r="AC597" s="172"/>
      <c r="AD597" s="172"/>
    </row>
    <row r="598" spans="1:30" ht="15.75" customHeight="1" x14ac:dyDescent="0.3">
      <c r="A598" s="172"/>
      <c r="B598" s="172"/>
      <c r="C598" s="172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  <c r="AA598" s="172"/>
      <c r="AB598" s="172"/>
      <c r="AC598" s="172"/>
      <c r="AD598" s="172"/>
    </row>
    <row r="599" spans="1:30" ht="15.75" customHeight="1" x14ac:dyDescent="0.3">
      <c r="A599" s="172"/>
      <c r="B599" s="172"/>
      <c r="C599" s="172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  <c r="AA599" s="172"/>
      <c r="AB599" s="172"/>
      <c r="AC599" s="172"/>
      <c r="AD599" s="172"/>
    </row>
    <row r="600" spans="1:30" ht="15.75" customHeight="1" x14ac:dyDescent="0.3">
      <c r="A600" s="172"/>
      <c r="B600" s="172"/>
      <c r="C600" s="172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  <c r="AA600" s="172"/>
      <c r="AB600" s="172"/>
      <c r="AC600" s="172"/>
      <c r="AD600" s="172"/>
    </row>
    <row r="601" spans="1:30" ht="15.75" customHeight="1" x14ac:dyDescent="0.3">
      <c r="A601" s="172"/>
      <c r="B601" s="172"/>
      <c r="C601" s="172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  <c r="AA601" s="172"/>
      <c r="AB601" s="172"/>
      <c r="AC601" s="172"/>
      <c r="AD601" s="172"/>
    </row>
    <row r="602" spans="1:30" ht="15.75" customHeight="1" x14ac:dyDescent="0.3">
      <c r="A602" s="172"/>
      <c r="B602" s="172"/>
      <c r="C602" s="172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  <c r="AA602" s="172"/>
      <c r="AB602" s="172"/>
      <c r="AC602" s="172"/>
      <c r="AD602" s="172"/>
    </row>
    <row r="603" spans="1:30" ht="15.75" customHeight="1" x14ac:dyDescent="0.3">
      <c r="A603" s="172"/>
      <c r="B603" s="172"/>
      <c r="C603" s="172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  <c r="AA603" s="172"/>
      <c r="AB603" s="172"/>
      <c r="AC603" s="172"/>
      <c r="AD603" s="172"/>
    </row>
    <row r="604" spans="1:30" ht="15.75" customHeight="1" x14ac:dyDescent="0.3">
      <c r="A604" s="172"/>
      <c r="B604" s="172"/>
      <c r="C604" s="172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  <c r="AA604" s="172"/>
      <c r="AB604" s="172"/>
      <c r="AC604" s="172"/>
      <c r="AD604" s="172"/>
    </row>
    <row r="605" spans="1:30" ht="15.75" customHeight="1" x14ac:dyDescent="0.3">
      <c r="A605" s="172"/>
      <c r="B605" s="172"/>
      <c r="C605" s="172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  <c r="AA605" s="172"/>
      <c r="AB605" s="172"/>
      <c r="AC605" s="172"/>
      <c r="AD605" s="172"/>
    </row>
    <row r="606" spans="1:30" ht="15.75" customHeight="1" x14ac:dyDescent="0.3">
      <c r="A606" s="172"/>
      <c r="B606" s="172"/>
      <c r="C606" s="172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  <c r="AA606" s="172"/>
      <c r="AB606" s="172"/>
      <c r="AC606" s="172"/>
      <c r="AD606" s="172"/>
    </row>
    <row r="607" spans="1:30" ht="15.75" customHeight="1" x14ac:dyDescent="0.3">
      <c r="A607" s="172"/>
      <c r="B607" s="172"/>
      <c r="C607" s="172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  <c r="AA607" s="172"/>
      <c r="AB607" s="172"/>
      <c r="AC607" s="172"/>
      <c r="AD607" s="172"/>
    </row>
    <row r="608" spans="1:30" ht="15.75" customHeight="1" x14ac:dyDescent="0.3">
      <c r="A608" s="172"/>
      <c r="B608" s="172"/>
      <c r="C608" s="172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  <c r="AA608" s="172"/>
      <c r="AB608" s="172"/>
      <c r="AC608" s="172"/>
      <c r="AD608" s="172"/>
    </row>
    <row r="609" spans="1:30" ht="15.75" customHeight="1" x14ac:dyDescent="0.3">
      <c r="A609" s="172"/>
      <c r="B609" s="172"/>
      <c r="C609" s="172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  <c r="AA609" s="172"/>
      <c r="AB609" s="172"/>
      <c r="AC609" s="172"/>
      <c r="AD609" s="172"/>
    </row>
    <row r="610" spans="1:30" ht="15.75" customHeight="1" x14ac:dyDescent="0.3">
      <c r="A610" s="172"/>
      <c r="B610" s="172"/>
      <c r="C610" s="172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  <c r="AA610" s="172"/>
      <c r="AB610" s="172"/>
      <c r="AC610" s="172"/>
      <c r="AD610" s="172"/>
    </row>
    <row r="611" spans="1:30" ht="15.75" customHeight="1" x14ac:dyDescent="0.3">
      <c r="A611" s="172"/>
      <c r="B611" s="172"/>
      <c r="C611" s="172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  <c r="AA611" s="172"/>
      <c r="AB611" s="172"/>
      <c r="AC611" s="172"/>
      <c r="AD611" s="172"/>
    </row>
    <row r="612" spans="1:30" ht="15.75" customHeight="1" x14ac:dyDescent="0.3">
      <c r="A612" s="172"/>
      <c r="B612" s="172"/>
      <c r="C612" s="172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  <c r="AA612" s="172"/>
      <c r="AB612" s="172"/>
      <c r="AC612" s="172"/>
      <c r="AD612" s="172"/>
    </row>
    <row r="613" spans="1:30" ht="15.75" customHeight="1" x14ac:dyDescent="0.3">
      <c r="A613" s="172"/>
      <c r="B613" s="172"/>
      <c r="C613" s="172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  <c r="AA613" s="172"/>
      <c r="AB613" s="172"/>
      <c r="AC613" s="172"/>
      <c r="AD613" s="172"/>
    </row>
    <row r="614" spans="1:30" ht="15.75" customHeight="1" x14ac:dyDescent="0.3">
      <c r="A614" s="172"/>
      <c r="B614" s="172"/>
      <c r="C614" s="172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  <c r="AA614" s="172"/>
      <c r="AB614" s="172"/>
      <c r="AC614" s="172"/>
      <c r="AD614" s="172"/>
    </row>
    <row r="615" spans="1:30" ht="15.75" customHeight="1" x14ac:dyDescent="0.3">
      <c r="A615" s="172"/>
      <c r="B615" s="172"/>
      <c r="C615" s="172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  <c r="AA615" s="172"/>
      <c r="AB615" s="172"/>
      <c r="AC615" s="172"/>
      <c r="AD615" s="172"/>
    </row>
    <row r="616" spans="1:30" ht="15.75" customHeight="1" x14ac:dyDescent="0.3">
      <c r="A616" s="172"/>
      <c r="B616" s="172"/>
      <c r="C616" s="172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  <c r="AA616" s="172"/>
      <c r="AB616" s="172"/>
      <c r="AC616" s="172"/>
      <c r="AD616" s="172"/>
    </row>
    <row r="617" spans="1:30" ht="15.75" customHeight="1" x14ac:dyDescent="0.3">
      <c r="A617" s="172"/>
      <c r="B617" s="172"/>
      <c r="C617" s="172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  <c r="AA617" s="172"/>
      <c r="AB617" s="172"/>
      <c r="AC617" s="172"/>
      <c r="AD617" s="172"/>
    </row>
    <row r="618" spans="1:30" ht="15.75" customHeight="1" x14ac:dyDescent="0.3">
      <c r="A618" s="172"/>
      <c r="B618" s="172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  <c r="AA618" s="172"/>
      <c r="AB618" s="172"/>
      <c r="AC618" s="172"/>
      <c r="AD618" s="172"/>
    </row>
    <row r="619" spans="1:30" ht="15.75" customHeight="1" x14ac:dyDescent="0.3">
      <c r="A619" s="172"/>
      <c r="B619" s="172"/>
      <c r="C619" s="172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  <c r="AA619" s="172"/>
      <c r="AB619" s="172"/>
      <c r="AC619" s="172"/>
      <c r="AD619" s="172"/>
    </row>
    <row r="620" spans="1:30" ht="15.75" customHeight="1" x14ac:dyDescent="0.3">
      <c r="A620" s="172"/>
      <c r="B620" s="172"/>
      <c r="C620" s="172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  <c r="AA620" s="172"/>
      <c r="AB620" s="172"/>
      <c r="AC620" s="172"/>
      <c r="AD620" s="172"/>
    </row>
    <row r="621" spans="1:30" ht="15.75" customHeight="1" x14ac:dyDescent="0.3">
      <c r="A621" s="172"/>
      <c r="B621" s="172"/>
      <c r="C621" s="172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  <c r="AA621" s="172"/>
      <c r="AB621" s="172"/>
      <c r="AC621" s="172"/>
      <c r="AD621" s="172"/>
    </row>
    <row r="622" spans="1:30" ht="15.75" customHeight="1" x14ac:dyDescent="0.3">
      <c r="A622" s="172"/>
      <c r="B622" s="172"/>
      <c r="C622" s="172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  <c r="AA622" s="172"/>
      <c r="AB622" s="172"/>
      <c r="AC622" s="172"/>
      <c r="AD622" s="172"/>
    </row>
    <row r="623" spans="1:30" ht="15.75" customHeight="1" x14ac:dyDescent="0.3">
      <c r="A623" s="172"/>
      <c r="B623" s="172"/>
      <c r="C623" s="172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  <c r="AA623" s="172"/>
      <c r="AB623" s="172"/>
      <c r="AC623" s="172"/>
      <c r="AD623" s="172"/>
    </row>
    <row r="624" spans="1:30" ht="15.75" customHeight="1" x14ac:dyDescent="0.3">
      <c r="A624" s="172"/>
      <c r="B624" s="172"/>
      <c r="C624" s="172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  <c r="AA624" s="172"/>
      <c r="AB624" s="172"/>
      <c r="AC624" s="172"/>
      <c r="AD624" s="172"/>
    </row>
    <row r="625" spans="1:30" ht="15.75" customHeight="1" x14ac:dyDescent="0.3">
      <c r="A625" s="172"/>
      <c r="B625" s="172"/>
      <c r="C625" s="172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  <c r="AA625" s="172"/>
      <c r="AB625" s="172"/>
      <c r="AC625" s="172"/>
      <c r="AD625" s="172"/>
    </row>
    <row r="626" spans="1:30" ht="15.75" customHeight="1" x14ac:dyDescent="0.3">
      <c r="A626" s="172"/>
      <c r="B626" s="172"/>
      <c r="C626" s="172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  <c r="AA626" s="172"/>
      <c r="AB626" s="172"/>
      <c r="AC626" s="172"/>
      <c r="AD626" s="172"/>
    </row>
    <row r="627" spans="1:30" ht="15.75" customHeight="1" x14ac:dyDescent="0.3">
      <c r="A627" s="172"/>
      <c r="B627" s="172"/>
      <c r="C627" s="172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  <c r="AA627" s="172"/>
      <c r="AB627" s="172"/>
      <c r="AC627" s="172"/>
      <c r="AD627" s="172"/>
    </row>
    <row r="628" spans="1:30" ht="15.75" customHeight="1" x14ac:dyDescent="0.3">
      <c r="A628" s="172"/>
      <c r="B628" s="172"/>
      <c r="C628" s="172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  <c r="AA628" s="172"/>
      <c r="AB628" s="172"/>
      <c r="AC628" s="172"/>
      <c r="AD628" s="172"/>
    </row>
    <row r="629" spans="1:30" ht="15.75" customHeight="1" x14ac:dyDescent="0.3">
      <c r="A629" s="172"/>
      <c r="B629" s="172"/>
      <c r="C629" s="172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  <c r="AA629" s="172"/>
      <c r="AB629" s="172"/>
      <c r="AC629" s="172"/>
      <c r="AD629" s="172"/>
    </row>
    <row r="630" spans="1:30" ht="15.75" customHeight="1" x14ac:dyDescent="0.3">
      <c r="A630" s="172"/>
      <c r="B630" s="172"/>
      <c r="C630" s="172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  <c r="AA630" s="172"/>
      <c r="AB630" s="172"/>
      <c r="AC630" s="172"/>
      <c r="AD630" s="172"/>
    </row>
    <row r="631" spans="1:30" ht="15.75" customHeight="1" x14ac:dyDescent="0.3">
      <c r="A631" s="172"/>
      <c r="B631" s="172"/>
      <c r="C631" s="172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  <c r="AA631" s="172"/>
      <c r="AB631" s="172"/>
      <c r="AC631" s="172"/>
      <c r="AD631" s="172"/>
    </row>
    <row r="632" spans="1:30" ht="15.75" customHeight="1" x14ac:dyDescent="0.3">
      <c r="A632" s="172"/>
      <c r="B632" s="172"/>
      <c r="C632" s="172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  <c r="AA632" s="172"/>
      <c r="AB632" s="172"/>
      <c r="AC632" s="172"/>
      <c r="AD632" s="172"/>
    </row>
    <row r="633" spans="1:30" ht="15.75" customHeight="1" x14ac:dyDescent="0.3">
      <c r="A633" s="172"/>
      <c r="B633" s="172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  <c r="AA633" s="172"/>
      <c r="AB633" s="172"/>
      <c r="AC633" s="172"/>
      <c r="AD633" s="172"/>
    </row>
    <row r="634" spans="1:30" ht="15.75" customHeight="1" x14ac:dyDescent="0.3">
      <c r="A634" s="172"/>
      <c r="B634" s="172"/>
      <c r="C634" s="172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  <c r="AA634" s="172"/>
      <c r="AB634" s="172"/>
      <c r="AC634" s="172"/>
      <c r="AD634" s="172"/>
    </row>
    <row r="635" spans="1:30" ht="15.75" customHeight="1" x14ac:dyDescent="0.3">
      <c r="A635" s="172"/>
      <c r="B635" s="172"/>
      <c r="C635" s="172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  <c r="AA635" s="172"/>
      <c r="AB635" s="172"/>
      <c r="AC635" s="172"/>
      <c r="AD635" s="172"/>
    </row>
    <row r="636" spans="1:30" ht="15.75" customHeight="1" x14ac:dyDescent="0.3">
      <c r="A636" s="172"/>
      <c r="B636" s="172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  <c r="AA636" s="172"/>
      <c r="AB636" s="172"/>
      <c r="AC636" s="172"/>
      <c r="AD636" s="172"/>
    </row>
    <row r="637" spans="1:30" ht="15.75" customHeight="1" x14ac:dyDescent="0.3">
      <c r="A637" s="172"/>
      <c r="B637" s="172"/>
      <c r="C637" s="172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  <c r="AA637" s="172"/>
      <c r="AB637" s="172"/>
      <c r="AC637" s="172"/>
      <c r="AD637" s="172"/>
    </row>
    <row r="638" spans="1:30" ht="15.75" customHeight="1" x14ac:dyDescent="0.3">
      <c r="A638" s="172"/>
      <c r="B638" s="172"/>
      <c r="C638" s="172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  <c r="AA638" s="172"/>
      <c r="AB638" s="172"/>
      <c r="AC638" s="172"/>
      <c r="AD638" s="172"/>
    </row>
    <row r="639" spans="1:30" ht="15.75" customHeight="1" x14ac:dyDescent="0.3">
      <c r="A639" s="172"/>
      <c r="B639" s="172"/>
      <c r="C639" s="172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  <c r="AA639" s="172"/>
      <c r="AB639" s="172"/>
      <c r="AC639" s="172"/>
      <c r="AD639" s="172"/>
    </row>
    <row r="640" spans="1:30" ht="15.75" customHeight="1" x14ac:dyDescent="0.3">
      <c r="A640" s="172"/>
      <c r="B640" s="172"/>
      <c r="C640" s="172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  <c r="AA640" s="172"/>
      <c r="AB640" s="172"/>
      <c r="AC640" s="172"/>
      <c r="AD640" s="172"/>
    </row>
    <row r="641" spans="1:30" ht="15.75" customHeight="1" x14ac:dyDescent="0.3">
      <c r="A641" s="172"/>
      <c r="B641" s="172"/>
      <c r="C641" s="172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  <c r="AA641" s="172"/>
      <c r="AB641" s="172"/>
      <c r="AC641" s="172"/>
      <c r="AD641" s="172"/>
    </row>
    <row r="642" spans="1:30" ht="15.75" customHeight="1" x14ac:dyDescent="0.3">
      <c r="A642" s="172"/>
      <c r="B642" s="172"/>
      <c r="C642" s="172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  <c r="AA642" s="172"/>
      <c r="AB642" s="172"/>
      <c r="AC642" s="172"/>
      <c r="AD642" s="172"/>
    </row>
    <row r="643" spans="1:30" ht="15.75" customHeight="1" x14ac:dyDescent="0.3">
      <c r="A643" s="172"/>
      <c r="B643" s="172"/>
      <c r="C643" s="172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  <c r="AA643" s="172"/>
      <c r="AB643" s="172"/>
      <c r="AC643" s="172"/>
      <c r="AD643" s="172"/>
    </row>
    <row r="644" spans="1:30" ht="15.75" customHeight="1" x14ac:dyDescent="0.3">
      <c r="A644" s="172"/>
      <c r="B644" s="172"/>
      <c r="C644" s="172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  <c r="AA644" s="172"/>
      <c r="AB644" s="172"/>
      <c r="AC644" s="172"/>
      <c r="AD644" s="172"/>
    </row>
    <row r="645" spans="1:30" ht="15.75" customHeight="1" x14ac:dyDescent="0.3">
      <c r="A645" s="172"/>
      <c r="B645" s="172"/>
      <c r="C645" s="172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  <c r="AA645" s="172"/>
      <c r="AB645" s="172"/>
      <c r="AC645" s="172"/>
      <c r="AD645" s="172"/>
    </row>
    <row r="646" spans="1:30" ht="15.75" customHeight="1" x14ac:dyDescent="0.3">
      <c r="A646" s="172"/>
      <c r="B646" s="172"/>
      <c r="C646" s="172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  <c r="AA646" s="172"/>
      <c r="AB646" s="172"/>
      <c r="AC646" s="172"/>
      <c r="AD646" s="172"/>
    </row>
    <row r="647" spans="1:30" ht="15.75" customHeight="1" x14ac:dyDescent="0.3">
      <c r="A647" s="172"/>
      <c r="B647" s="172"/>
      <c r="C647" s="172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  <c r="AA647" s="172"/>
      <c r="AB647" s="172"/>
      <c r="AC647" s="172"/>
      <c r="AD647" s="172"/>
    </row>
    <row r="648" spans="1:30" ht="15.75" customHeight="1" x14ac:dyDescent="0.3">
      <c r="A648" s="172"/>
      <c r="B648" s="172"/>
      <c r="C648" s="172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  <c r="AA648" s="172"/>
      <c r="AB648" s="172"/>
      <c r="AC648" s="172"/>
      <c r="AD648" s="172"/>
    </row>
    <row r="649" spans="1:30" ht="15.75" customHeight="1" x14ac:dyDescent="0.3">
      <c r="A649" s="172"/>
      <c r="B649" s="172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  <c r="AA649" s="172"/>
      <c r="AB649" s="172"/>
      <c r="AC649" s="172"/>
      <c r="AD649" s="172"/>
    </row>
    <row r="650" spans="1:30" ht="15.75" customHeight="1" x14ac:dyDescent="0.3">
      <c r="A650" s="172"/>
      <c r="B650" s="172"/>
      <c r="C650" s="172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  <c r="AA650" s="172"/>
      <c r="AB650" s="172"/>
      <c r="AC650" s="172"/>
      <c r="AD650" s="172"/>
    </row>
    <row r="651" spans="1:30" ht="15.75" customHeight="1" x14ac:dyDescent="0.3">
      <c r="A651" s="172"/>
      <c r="B651" s="172"/>
      <c r="C651" s="172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  <c r="AA651" s="172"/>
      <c r="AB651" s="172"/>
      <c r="AC651" s="172"/>
      <c r="AD651" s="172"/>
    </row>
    <row r="652" spans="1:30" ht="15.75" customHeight="1" x14ac:dyDescent="0.3">
      <c r="A652" s="172"/>
      <c r="B652" s="172"/>
      <c r="C652" s="172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  <c r="AA652" s="172"/>
      <c r="AB652" s="172"/>
      <c r="AC652" s="172"/>
      <c r="AD652" s="172"/>
    </row>
    <row r="653" spans="1:30" ht="15.75" customHeight="1" x14ac:dyDescent="0.3">
      <c r="A653" s="172"/>
      <c r="B653" s="172"/>
      <c r="C653" s="172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  <c r="AA653" s="172"/>
      <c r="AB653" s="172"/>
      <c r="AC653" s="172"/>
      <c r="AD653" s="172"/>
    </row>
    <row r="654" spans="1:30" ht="15.75" customHeight="1" x14ac:dyDescent="0.3">
      <c r="A654" s="172"/>
      <c r="B654" s="172"/>
      <c r="C654" s="172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  <c r="AA654" s="172"/>
      <c r="AB654" s="172"/>
      <c r="AC654" s="172"/>
      <c r="AD654" s="172"/>
    </row>
    <row r="655" spans="1:30" ht="15.75" customHeight="1" x14ac:dyDescent="0.3">
      <c r="A655" s="172"/>
      <c r="B655" s="172"/>
      <c r="C655" s="172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  <c r="AA655" s="172"/>
      <c r="AB655" s="172"/>
      <c r="AC655" s="172"/>
      <c r="AD655" s="172"/>
    </row>
    <row r="656" spans="1:30" ht="15.75" customHeight="1" x14ac:dyDescent="0.3">
      <c r="A656" s="172"/>
      <c r="B656" s="172"/>
      <c r="C656" s="172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  <c r="AA656" s="172"/>
      <c r="AB656" s="172"/>
      <c r="AC656" s="172"/>
      <c r="AD656" s="172"/>
    </row>
    <row r="657" spans="1:30" ht="15.75" customHeight="1" x14ac:dyDescent="0.3">
      <c r="A657" s="172"/>
      <c r="B657" s="172"/>
      <c r="C657" s="172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  <c r="AA657" s="172"/>
      <c r="AB657" s="172"/>
      <c r="AC657" s="172"/>
      <c r="AD657" s="172"/>
    </row>
    <row r="658" spans="1:30" ht="15.75" customHeight="1" x14ac:dyDescent="0.3">
      <c r="A658" s="172"/>
      <c r="B658" s="172"/>
      <c r="C658" s="172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  <c r="AA658" s="172"/>
      <c r="AB658" s="172"/>
      <c r="AC658" s="172"/>
      <c r="AD658" s="172"/>
    </row>
    <row r="659" spans="1:30" ht="15.75" customHeight="1" x14ac:dyDescent="0.3">
      <c r="A659" s="172"/>
      <c r="B659" s="172"/>
      <c r="C659" s="172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  <c r="AA659" s="172"/>
      <c r="AB659" s="172"/>
      <c r="AC659" s="172"/>
      <c r="AD659" s="172"/>
    </row>
    <row r="660" spans="1:30" ht="15.75" customHeight="1" x14ac:dyDescent="0.3">
      <c r="A660" s="172"/>
      <c r="B660" s="172"/>
      <c r="C660" s="172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  <c r="AA660" s="172"/>
      <c r="AB660" s="172"/>
      <c r="AC660" s="172"/>
      <c r="AD660" s="172"/>
    </row>
    <row r="661" spans="1:30" ht="15.75" customHeight="1" x14ac:dyDescent="0.3">
      <c r="A661" s="172"/>
      <c r="B661" s="172"/>
      <c r="C661" s="172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  <c r="AA661" s="172"/>
      <c r="AB661" s="172"/>
      <c r="AC661" s="172"/>
      <c r="AD661" s="172"/>
    </row>
    <row r="662" spans="1:30" ht="15.75" customHeight="1" x14ac:dyDescent="0.3">
      <c r="A662" s="172"/>
      <c r="B662" s="172"/>
      <c r="C662" s="172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  <c r="AA662" s="172"/>
      <c r="AB662" s="172"/>
      <c r="AC662" s="172"/>
      <c r="AD662" s="172"/>
    </row>
    <row r="663" spans="1:30" ht="15.75" customHeight="1" x14ac:dyDescent="0.3">
      <c r="A663" s="172"/>
      <c r="B663" s="172"/>
      <c r="C663" s="172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  <c r="AA663" s="172"/>
      <c r="AB663" s="172"/>
      <c r="AC663" s="172"/>
      <c r="AD663" s="172"/>
    </row>
    <row r="664" spans="1:30" ht="15.75" customHeight="1" x14ac:dyDescent="0.3">
      <c r="A664" s="172"/>
      <c r="B664" s="172"/>
      <c r="C664" s="172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  <c r="AA664" s="172"/>
      <c r="AB664" s="172"/>
      <c r="AC664" s="172"/>
      <c r="AD664" s="172"/>
    </row>
    <row r="665" spans="1:30" ht="15.75" customHeight="1" x14ac:dyDescent="0.3">
      <c r="A665" s="172"/>
      <c r="B665" s="172"/>
      <c r="C665" s="172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  <c r="AA665" s="172"/>
      <c r="AB665" s="172"/>
      <c r="AC665" s="172"/>
      <c r="AD665" s="172"/>
    </row>
    <row r="666" spans="1:30" ht="15.75" customHeight="1" x14ac:dyDescent="0.3">
      <c r="A666" s="172"/>
      <c r="B666" s="172"/>
      <c r="C666" s="172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  <c r="AA666" s="172"/>
      <c r="AB666" s="172"/>
      <c r="AC666" s="172"/>
      <c r="AD666" s="172"/>
    </row>
    <row r="667" spans="1:30" ht="15.75" customHeight="1" x14ac:dyDescent="0.3">
      <c r="A667" s="172"/>
      <c r="B667" s="172"/>
      <c r="C667" s="172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  <c r="AA667" s="172"/>
      <c r="AB667" s="172"/>
      <c r="AC667" s="172"/>
      <c r="AD667" s="172"/>
    </row>
    <row r="668" spans="1:30" ht="15.75" customHeight="1" x14ac:dyDescent="0.3">
      <c r="A668" s="172"/>
      <c r="B668" s="172"/>
      <c r="C668" s="172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  <c r="AA668" s="172"/>
      <c r="AB668" s="172"/>
      <c r="AC668" s="172"/>
      <c r="AD668" s="172"/>
    </row>
    <row r="669" spans="1:30" ht="15.75" customHeight="1" x14ac:dyDescent="0.3">
      <c r="A669" s="172"/>
      <c r="B669" s="172"/>
      <c r="C669" s="172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  <c r="AA669" s="172"/>
      <c r="AB669" s="172"/>
      <c r="AC669" s="172"/>
      <c r="AD669" s="172"/>
    </row>
    <row r="670" spans="1:30" ht="15.75" customHeight="1" x14ac:dyDescent="0.3">
      <c r="A670" s="172"/>
      <c r="B670" s="172"/>
      <c r="C670" s="172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  <c r="AA670" s="172"/>
      <c r="AB670" s="172"/>
      <c r="AC670" s="172"/>
      <c r="AD670" s="172"/>
    </row>
    <row r="671" spans="1:30" ht="15.75" customHeight="1" x14ac:dyDescent="0.3">
      <c r="A671" s="172"/>
      <c r="B671" s="172"/>
      <c r="C671" s="172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  <c r="AA671" s="172"/>
      <c r="AB671" s="172"/>
      <c r="AC671" s="172"/>
      <c r="AD671" s="172"/>
    </row>
    <row r="672" spans="1:30" ht="15.75" customHeight="1" x14ac:dyDescent="0.3">
      <c r="A672" s="172"/>
      <c r="B672" s="172"/>
      <c r="C672" s="172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  <c r="AA672" s="172"/>
      <c r="AB672" s="172"/>
      <c r="AC672" s="172"/>
      <c r="AD672" s="172"/>
    </row>
    <row r="673" spans="1:30" ht="15.75" customHeight="1" x14ac:dyDescent="0.3">
      <c r="A673" s="172"/>
      <c r="B673" s="172"/>
      <c r="C673" s="172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  <c r="AA673" s="172"/>
      <c r="AB673" s="172"/>
      <c r="AC673" s="172"/>
      <c r="AD673" s="172"/>
    </row>
    <row r="674" spans="1:30" ht="15.75" customHeight="1" x14ac:dyDescent="0.3">
      <c r="A674" s="172"/>
      <c r="B674" s="172"/>
      <c r="C674" s="172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  <c r="AA674" s="172"/>
      <c r="AB674" s="172"/>
      <c r="AC674" s="172"/>
      <c r="AD674" s="172"/>
    </row>
    <row r="675" spans="1:30" ht="15.75" customHeight="1" x14ac:dyDescent="0.3">
      <c r="A675" s="172"/>
      <c r="B675" s="172"/>
      <c r="C675" s="172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  <c r="AA675" s="172"/>
      <c r="AB675" s="172"/>
      <c r="AC675" s="172"/>
      <c r="AD675" s="172"/>
    </row>
    <row r="676" spans="1:30" ht="15.75" customHeight="1" x14ac:dyDescent="0.3">
      <c r="A676" s="172"/>
      <c r="B676" s="172"/>
      <c r="C676" s="172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  <c r="AA676" s="172"/>
      <c r="AB676" s="172"/>
      <c r="AC676" s="172"/>
      <c r="AD676" s="172"/>
    </row>
    <row r="677" spans="1:30" ht="15.75" customHeight="1" x14ac:dyDescent="0.3">
      <c r="A677" s="172"/>
      <c r="B677" s="172"/>
      <c r="C677" s="172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  <c r="AA677" s="172"/>
      <c r="AB677" s="172"/>
      <c r="AC677" s="172"/>
      <c r="AD677" s="172"/>
    </row>
    <row r="678" spans="1:30" ht="15.75" customHeight="1" x14ac:dyDescent="0.3">
      <c r="A678" s="172"/>
      <c r="B678" s="172"/>
      <c r="C678" s="172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  <c r="AA678" s="172"/>
      <c r="AB678" s="172"/>
      <c r="AC678" s="172"/>
      <c r="AD678" s="172"/>
    </row>
    <row r="679" spans="1:30" ht="15.75" customHeight="1" x14ac:dyDescent="0.3">
      <c r="A679" s="172"/>
      <c r="B679" s="172"/>
      <c r="C679" s="172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  <c r="AA679" s="172"/>
      <c r="AB679" s="172"/>
      <c r="AC679" s="172"/>
      <c r="AD679" s="172"/>
    </row>
    <row r="680" spans="1:30" ht="15.75" customHeight="1" x14ac:dyDescent="0.3">
      <c r="A680" s="172"/>
      <c r="B680" s="172"/>
      <c r="C680" s="172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  <c r="AA680" s="172"/>
      <c r="AB680" s="172"/>
      <c r="AC680" s="172"/>
      <c r="AD680" s="172"/>
    </row>
    <row r="681" spans="1:30" ht="15.75" customHeight="1" x14ac:dyDescent="0.3">
      <c r="A681" s="172"/>
      <c r="B681" s="172"/>
      <c r="C681" s="172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  <c r="AA681" s="172"/>
      <c r="AB681" s="172"/>
      <c r="AC681" s="172"/>
      <c r="AD681" s="172"/>
    </row>
    <row r="682" spans="1:30" ht="15.75" customHeight="1" x14ac:dyDescent="0.3">
      <c r="A682" s="172"/>
      <c r="B682" s="172"/>
      <c r="C682" s="172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  <c r="AA682" s="172"/>
      <c r="AB682" s="172"/>
      <c r="AC682" s="172"/>
      <c r="AD682" s="172"/>
    </row>
    <row r="683" spans="1:30" ht="15.75" customHeight="1" x14ac:dyDescent="0.3">
      <c r="A683" s="172"/>
      <c r="B683" s="172"/>
      <c r="C683" s="172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  <c r="AA683" s="172"/>
      <c r="AB683" s="172"/>
      <c r="AC683" s="172"/>
      <c r="AD683" s="172"/>
    </row>
    <row r="684" spans="1:30" ht="15.75" customHeight="1" x14ac:dyDescent="0.3">
      <c r="A684" s="172"/>
      <c r="B684" s="172"/>
      <c r="C684" s="172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  <c r="AA684" s="172"/>
      <c r="AB684" s="172"/>
      <c r="AC684" s="172"/>
      <c r="AD684" s="172"/>
    </row>
    <row r="685" spans="1:30" ht="15.75" customHeight="1" x14ac:dyDescent="0.3">
      <c r="A685" s="172"/>
      <c r="B685" s="172"/>
      <c r="C685" s="172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  <c r="AA685" s="172"/>
      <c r="AB685" s="172"/>
      <c r="AC685" s="172"/>
      <c r="AD685" s="172"/>
    </row>
    <row r="686" spans="1:30" ht="15.75" customHeight="1" x14ac:dyDescent="0.3">
      <c r="A686" s="172"/>
      <c r="B686" s="172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  <c r="AA686" s="172"/>
      <c r="AB686" s="172"/>
      <c r="AC686" s="172"/>
      <c r="AD686" s="172"/>
    </row>
    <row r="687" spans="1:30" ht="15.75" customHeight="1" x14ac:dyDescent="0.3">
      <c r="A687" s="172"/>
      <c r="B687" s="172"/>
      <c r="C687" s="172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  <c r="AA687" s="172"/>
      <c r="AB687" s="172"/>
      <c r="AC687" s="172"/>
      <c r="AD687" s="172"/>
    </row>
    <row r="688" spans="1:30" ht="15.75" customHeight="1" x14ac:dyDescent="0.3">
      <c r="A688" s="172"/>
      <c r="B688" s="172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  <c r="AA688" s="172"/>
      <c r="AB688" s="172"/>
      <c r="AC688" s="172"/>
      <c r="AD688" s="172"/>
    </row>
    <row r="689" spans="1:30" ht="15.75" customHeight="1" x14ac:dyDescent="0.3">
      <c r="A689" s="172"/>
      <c r="B689" s="172"/>
      <c r="C689" s="172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  <c r="AA689" s="172"/>
      <c r="AB689" s="172"/>
      <c r="AC689" s="172"/>
      <c r="AD689" s="172"/>
    </row>
    <row r="690" spans="1:30" ht="15.75" customHeight="1" x14ac:dyDescent="0.3">
      <c r="A690" s="172"/>
      <c r="B690" s="172"/>
      <c r="C690" s="172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  <c r="AA690" s="172"/>
      <c r="AB690" s="172"/>
      <c r="AC690" s="172"/>
      <c r="AD690" s="172"/>
    </row>
    <row r="691" spans="1:30" ht="15.75" customHeight="1" x14ac:dyDescent="0.3">
      <c r="A691" s="172"/>
      <c r="B691" s="172"/>
      <c r="C691" s="172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  <c r="AA691" s="172"/>
      <c r="AB691" s="172"/>
      <c r="AC691" s="172"/>
      <c r="AD691" s="172"/>
    </row>
    <row r="692" spans="1:30" ht="15.75" customHeight="1" x14ac:dyDescent="0.3">
      <c r="A692" s="172"/>
      <c r="B692" s="172"/>
      <c r="C692" s="172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  <c r="AA692" s="172"/>
      <c r="AB692" s="172"/>
      <c r="AC692" s="172"/>
      <c r="AD692" s="172"/>
    </row>
    <row r="693" spans="1:30" ht="15.75" customHeight="1" x14ac:dyDescent="0.3">
      <c r="A693" s="172"/>
      <c r="B693" s="172"/>
      <c r="C693" s="172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  <c r="AA693" s="172"/>
      <c r="AB693" s="172"/>
      <c r="AC693" s="172"/>
      <c r="AD693" s="172"/>
    </row>
    <row r="694" spans="1:30" ht="15.75" customHeight="1" x14ac:dyDescent="0.3">
      <c r="A694" s="172"/>
      <c r="B694" s="172"/>
      <c r="C694" s="172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  <c r="AA694" s="172"/>
      <c r="AB694" s="172"/>
      <c r="AC694" s="172"/>
      <c r="AD694" s="172"/>
    </row>
    <row r="695" spans="1:30" ht="15.75" customHeight="1" x14ac:dyDescent="0.3">
      <c r="A695" s="172"/>
      <c r="B695" s="172"/>
      <c r="C695" s="172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  <c r="AA695" s="172"/>
      <c r="AB695" s="172"/>
      <c r="AC695" s="172"/>
      <c r="AD695" s="172"/>
    </row>
    <row r="696" spans="1:30" ht="15.75" customHeight="1" x14ac:dyDescent="0.3">
      <c r="A696" s="172"/>
      <c r="B696" s="172"/>
      <c r="C696" s="172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  <c r="AA696" s="172"/>
      <c r="AB696" s="172"/>
      <c r="AC696" s="172"/>
      <c r="AD696" s="172"/>
    </row>
    <row r="697" spans="1:30" ht="15.75" customHeight="1" x14ac:dyDescent="0.3">
      <c r="A697" s="172"/>
      <c r="B697" s="172"/>
      <c r="C697" s="172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  <c r="AA697" s="172"/>
      <c r="AB697" s="172"/>
      <c r="AC697" s="172"/>
      <c r="AD697" s="172"/>
    </row>
    <row r="698" spans="1:30" ht="15.75" customHeight="1" x14ac:dyDescent="0.3">
      <c r="A698" s="172"/>
      <c r="B698" s="172"/>
      <c r="C698" s="172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  <c r="AA698" s="172"/>
      <c r="AB698" s="172"/>
      <c r="AC698" s="172"/>
      <c r="AD698" s="172"/>
    </row>
    <row r="699" spans="1:30" ht="15.75" customHeight="1" x14ac:dyDescent="0.3">
      <c r="A699" s="172"/>
      <c r="B699" s="172"/>
      <c r="C699" s="172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  <c r="AA699" s="172"/>
      <c r="AB699" s="172"/>
      <c r="AC699" s="172"/>
      <c r="AD699" s="172"/>
    </row>
    <row r="700" spans="1:30" ht="15.75" customHeight="1" x14ac:dyDescent="0.3">
      <c r="A700" s="172"/>
      <c r="B700" s="172"/>
      <c r="C700" s="172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  <c r="AA700" s="172"/>
      <c r="AB700" s="172"/>
      <c r="AC700" s="172"/>
      <c r="AD700" s="172"/>
    </row>
    <row r="701" spans="1:30" ht="15.75" customHeight="1" x14ac:dyDescent="0.3">
      <c r="A701" s="172"/>
      <c r="B701" s="172"/>
      <c r="C701" s="172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  <c r="AA701" s="172"/>
      <c r="AB701" s="172"/>
      <c r="AC701" s="172"/>
      <c r="AD701" s="172"/>
    </row>
    <row r="702" spans="1:30" ht="15.75" customHeight="1" x14ac:dyDescent="0.3">
      <c r="A702" s="172"/>
      <c r="B702" s="172"/>
      <c r="C702" s="172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  <c r="AA702" s="172"/>
      <c r="AB702" s="172"/>
      <c r="AC702" s="172"/>
      <c r="AD702" s="172"/>
    </row>
    <row r="703" spans="1:30" ht="15.75" customHeight="1" x14ac:dyDescent="0.3">
      <c r="A703" s="172"/>
      <c r="B703" s="172"/>
      <c r="C703" s="172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  <c r="AA703" s="172"/>
      <c r="AB703" s="172"/>
      <c r="AC703" s="172"/>
      <c r="AD703" s="172"/>
    </row>
    <row r="704" spans="1:30" ht="15.75" customHeight="1" x14ac:dyDescent="0.3">
      <c r="A704" s="172"/>
      <c r="B704" s="172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  <c r="AA704" s="172"/>
      <c r="AB704" s="172"/>
      <c r="AC704" s="172"/>
      <c r="AD704" s="172"/>
    </row>
    <row r="705" spans="1:30" ht="15.75" customHeight="1" x14ac:dyDescent="0.3">
      <c r="A705" s="172"/>
      <c r="B705" s="172"/>
      <c r="C705" s="172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  <c r="AA705" s="172"/>
      <c r="AB705" s="172"/>
      <c r="AC705" s="172"/>
      <c r="AD705" s="172"/>
    </row>
    <row r="706" spans="1:30" ht="15.75" customHeight="1" x14ac:dyDescent="0.3">
      <c r="A706" s="172"/>
      <c r="B706" s="172"/>
      <c r="C706" s="172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  <c r="AA706" s="172"/>
      <c r="AB706" s="172"/>
      <c r="AC706" s="172"/>
      <c r="AD706" s="172"/>
    </row>
    <row r="707" spans="1:30" ht="15.75" customHeight="1" x14ac:dyDescent="0.3">
      <c r="A707" s="172"/>
      <c r="B707" s="172"/>
      <c r="C707" s="172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  <c r="AA707" s="172"/>
      <c r="AB707" s="172"/>
      <c r="AC707" s="172"/>
      <c r="AD707" s="172"/>
    </row>
    <row r="708" spans="1:30" ht="15.75" customHeight="1" x14ac:dyDescent="0.3">
      <c r="A708" s="172"/>
      <c r="B708" s="172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  <c r="AA708" s="172"/>
      <c r="AB708" s="172"/>
      <c r="AC708" s="172"/>
      <c r="AD708" s="172"/>
    </row>
    <row r="709" spans="1:30" ht="15.75" customHeight="1" x14ac:dyDescent="0.3">
      <c r="A709" s="172"/>
      <c r="B709" s="172"/>
      <c r="C709" s="172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  <c r="AA709" s="172"/>
      <c r="AB709" s="172"/>
      <c r="AC709" s="172"/>
      <c r="AD709" s="172"/>
    </row>
    <row r="710" spans="1:30" ht="15.75" customHeight="1" x14ac:dyDescent="0.3">
      <c r="A710" s="172"/>
      <c r="B710" s="172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  <c r="AA710" s="172"/>
      <c r="AB710" s="172"/>
      <c r="AC710" s="172"/>
      <c r="AD710" s="172"/>
    </row>
    <row r="711" spans="1:30" ht="15.75" customHeight="1" x14ac:dyDescent="0.3">
      <c r="A711" s="172"/>
      <c r="B711" s="172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  <c r="AA711" s="172"/>
      <c r="AB711" s="172"/>
      <c r="AC711" s="172"/>
      <c r="AD711" s="172"/>
    </row>
    <row r="712" spans="1:30" ht="15.75" customHeight="1" x14ac:dyDescent="0.3">
      <c r="A712" s="172"/>
      <c r="B712" s="172"/>
      <c r="C712" s="172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  <c r="AA712" s="172"/>
      <c r="AB712" s="172"/>
      <c r="AC712" s="172"/>
      <c r="AD712" s="172"/>
    </row>
    <row r="713" spans="1:30" ht="15.75" customHeight="1" x14ac:dyDescent="0.3">
      <c r="A713" s="172"/>
      <c r="B713" s="172"/>
      <c r="C713" s="172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  <c r="AA713" s="172"/>
      <c r="AB713" s="172"/>
      <c r="AC713" s="172"/>
      <c r="AD713" s="172"/>
    </row>
    <row r="714" spans="1:30" ht="15.75" customHeight="1" x14ac:dyDescent="0.3">
      <c r="A714" s="172"/>
      <c r="B714" s="172"/>
      <c r="C714" s="172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  <c r="AA714" s="172"/>
      <c r="AB714" s="172"/>
      <c r="AC714" s="172"/>
      <c r="AD714" s="172"/>
    </row>
    <row r="715" spans="1:30" ht="15.75" customHeight="1" x14ac:dyDescent="0.3">
      <c r="A715" s="172"/>
      <c r="B715" s="172"/>
      <c r="C715" s="172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  <c r="AA715" s="172"/>
      <c r="AB715" s="172"/>
      <c r="AC715" s="172"/>
      <c r="AD715" s="172"/>
    </row>
    <row r="716" spans="1:30" ht="15.75" customHeight="1" x14ac:dyDescent="0.3">
      <c r="A716" s="172"/>
      <c r="B716" s="172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  <c r="AA716" s="172"/>
      <c r="AB716" s="172"/>
      <c r="AC716" s="172"/>
      <c r="AD716" s="172"/>
    </row>
    <row r="717" spans="1:30" ht="15.75" customHeight="1" x14ac:dyDescent="0.3">
      <c r="A717" s="172"/>
      <c r="B717" s="172"/>
      <c r="C717" s="172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  <c r="AA717" s="172"/>
      <c r="AB717" s="172"/>
      <c r="AC717" s="172"/>
      <c r="AD717" s="172"/>
    </row>
    <row r="718" spans="1:30" ht="15.75" customHeight="1" x14ac:dyDescent="0.3">
      <c r="A718" s="172"/>
      <c r="B718" s="172"/>
      <c r="C718" s="172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  <c r="AA718" s="172"/>
      <c r="AB718" s="172"/>
      <c r="AC718" s="172"/>
      <c r="AD718" s="172"/>
    </row>
    <row r="719" spans="1:30" ht="15.75" customHeight="1" x14ac:dyDescent="0.3">
      <c r="A719" s="172"/>
      <c r="B719" s="172"/>
      <c r="C719" s="172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  <c r="AA719" s="172"/>
      <c r="AB719" s="172"/>
      <c r="AC719" s="172"/>
      <c r="AD719" s="172"/>
    </row>
    <row r="720" spans="1:30" ht="15.75" customHeight="1" x14ac:dyDescent="0.3">
      <c r="A720" s="172"/>
      <c r="B720" s="172"/>
      <c r="C720" s="172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  <c r="AA720" s="172"/>
      <c r="AB720" s="172"/>
      <c r="AC720" s="172"/>
      <c r="AD720" s="172"/>
    </row>
    <row r="721" spans="1:30" ht="15.75" customHeight="1" x14ac:dyDescent="0.3">
      <c r="A721" s="172"/>
      <c r="B721" s="172"/>
      <c r="C721" s="172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  <c r="AA721" s="172"/>
      <c r="AB721" s="172"/>
      <c r="AC721" s="172"/>
      <c r="AD721" s="172"/>
    </row>
    <row r="722" spans="1:30" ht="15.75" customHeight="1" x14ac:dyDescent="0.3">
      <c r="A722" s="172"/>
      <c r="B722" s="172"/>
      <c r="C722" s="172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  <c r="AA722" s="172"/>
      <c r="AB722" s="172"/>
      <c r="AC722" s="172"/>
      <c r="AD722" s="172"/>
    </row>
    <row r="723" spans="1:30" ht="15.75" customHeight="1" x14ac:dyDescent="0.3">
      <c r="A723" s="172"/>
      <c r="B723" s="172"/>
      <c r="C723" s="172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  <c r="AA723" s="172"/>
      <c r="AB723" s="172"/>
      <c r="AC723" s="172"/>
      <c r="AD723" s="172"/>
    </row>
    <row r="724" spans="1:30" ht="15.75" customHeight="1" x14ac:dyDescent="0.3">
      <c r="A724" s="172"/>
      <c r="B724" s="172"/>
      <c r="C724" s="172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  <c r="AA724" s="172"/>
      <c r="AB724" s="172"/>
      <c r="AC724" s="172"/>
      <c r="AD724" s="172"/>
    </row>
    <row r="725" spans="1:30" ht="15.75" customHeight="1" x14ac:dyDescent="0.3">
      <c r="A725" s="172"/>
      <c r="B725" s="172"/>
      <c r="C725" s="172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  <c r="AA725" s="172"/>
      <c r="AB725" s="172"/>
      <c r="AC725" s="172"/>
      <c r="AD725" s="172"/>
    </row>
    <row r="726" spans="1:30" ht="15.75" customHeight="1" x14ac:dyDescent="0.3">
      <c r="A726" s="172"/>
      <c r="B726" s="172"/>
      <c r="C726" s="172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  <c r="AA726" s="172"/>
      <c r="AB726" s="172"/>
      <c r="AC726" s="172"/>
      <c r="AD726" s="172"/>
    </row>
    <row r="727" spans="1:30" ht="15.75" customHeight="1" x14ac:dyDescent="0.3">
      <c r="A727" s="172"/>
      <c r="B727" s="172"/>
      <c r="C727" s="172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  <c r="AA727" s="172"/>
      <c r="AB727" s="172"/>
      <c r="AC727" s="172"/>
      <c r="AD727" s="172"/>
    </row>
    <row r="728" spans="1:30" ht="15.75" customHeight="1" x14ac:dyDescent="0.3">
      <c r="A728" s="172"/>
      <c r="B728" s="172"/>
      <c r="C728" s="172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  <c r="AA728" s="172"/>
      <c r="AB728" s="172"/>
      <c r="AC728" s="172"/>
      <c r="AD728" s="172"/>
    </row>
    <row r="729" spans="1:30" ht="15.75" customHeight="1" x14ac:dyDescent="0.3">
      <c r="A729" s="172"/>
      <c r="B729" s="172"/>
      <c r="C729" s="172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  <c r="AA729" s="172"/>
      <c r="AB729" s="172"/>
      <c r="AC729" s="172"/>
      <c r="AD729" s="172"/>
    </row>
    <row r="730" spans="1:30" ht="15.75" customHeight="1" x14ac:dyDescent="0.3">
      <c r="A730" s="172"/>
      <c r="B730" s="172"/>
      <c r="C730" s="172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  <c r="AA730" s="172"/>
      <c r="AB730" s="172"/>
      <c r="AC730" s="172"/>
      <c r="AD730" s="172"/>
    </row>
    <row r="731" spans="1:30" ht="15.75" customHeight="1" x14ac:dyDescent="0.3">
      <c r="A731" s="172"/>
      <c r="B731" s="172"/>
      <c r="C731" s="172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  <c r="AA731" s="172"/>
      <c r="AB731" s="172"/>
      <c r="AC731" s="172"/>
      <c r="AD731" s="172"/>
    </row>
    <row r="732" spans="1:30" ht="15.75" customHeight="1" x14ac:dyDescent="0.3">
      <c r="A732" s="172"/>
      <c r="B732" s="172"/>
      <c r="C732" s="172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  <c r="AA732" s="172"/>
      <c r="AB732" s="172"/>
      <c r="AC732" s="172"/>
      <c r="AD732" s="172"/>
    </row>
    <row r="733" spans="1:30" ht="15.75" customHeight="1" x14ac:dyDescent="0.3">
      <c r="A733" s="172"/>
      <c r="B733" s="172"/>
      <c r="C733" s="172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  <c r="AA733" s="172"/>
      <c r="AB733" s="172"/>
      <c r="AC733" s="172"/>
      <c r="AD733" s="172"/>
    </row>
    <row r="734" spans="1:30" ht="15.75" customHeight="1" x14ac:dyDescent="0.3">
      <c r="A734" s="172"/>
      <c r="B734" s="172"/>
      <c r="C734" s="172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  <c r="AA734" s="172"/>
      <c r="AB734" s="172"/>
      <c r="AC734" s="172"/>
      <c r="AD734" s="172"/>
    </row>
    <row r="735" spans="1:30" ht="15.75" customHeight="1" x14ac:dyDescent="0.3">
      <c r="A735" s="172"/>
      <c r="B735" s="172"/>
      <c r="C735" s="172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  <c r="AA735" s="172"/>
      <c r="AB735" s="172"/>
      <c r="AC735" s="172"/>
      <c r="AD735" s="172"/>
    </row>
    <row r="736" spans="1:30" ht="15.75" customHeight="1" x14ac:dyDescent="0.3">
      <c r="A736" s="172"/>
      <c r="B736" s="172"/>
      <c r="C736" s="172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  <c r="AA736" s="172"/>
      <c r="AB736" s="172"/>
      <c r="AC736" s="172"/>
      <c r="AD736" s="172"/>
    </row>
    <row r="737" spans="1:30" ht="15.75" customHeight="1" x14ac:dyDescent="0.3">
      <c r="A737" s="172"/>
      <c r="B737" s="172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  <c r="AA737" s="172"/>
      <c r="AB737" s="172"/>
      <c r="AC737" s="172"/>
      <c r="AD737" s="172"/>
    </row>
    <row r="738" spans="1:30" ht="15.75" customHeight="1" x14ac:dyDescent="0.3">
      <c r="A738" s="172"/>
      <c r="B738" s="172"/>
      <c r="C738" s="172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  <c r="AA738" s="172"/>
      <c r="AB738" s="172"/>
      <c r="AC738" s="172"/>
      <c r="AD738" s="172"/>
    </row>
    <row r="739" spans="1:30" ht="15.75" customHeight="1" x14ac:dyDescent="0.3">
      <c r="A739" s="172"/>
      <c r="B739" s="172"/>
      <c r="C739" s="172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  <c r="AA739" s="172"/>
      <c r="AB739" s="172"/>
      <c r="AC739" s="172"/>
      <c r="AD739" s="172"/>
    </row>
    <row r="740" spans="1:30" ht="15.75" customHeight="1" x14ac:dyDescent="0.3">
      <c r="A740" s="172"/>
      <c r="B740" s="172"/>
      <c r="C740" s="172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  <c r="AA740" s="172"/>
      <c r="AB740" s="172"/>
      <c r="AC740" s="172"/>
      <c r="AD740" s="172"/>
    </row>
    <row r="741" spans="1:30" ht="15.75" customHeight="1" x14ac:dyDescent="0.3">
      <c r="A741" s="172"/>
      <c r="B741" s="172"/>
      <c r="C741" s="172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  <c r="AA741" s="172"/>
      <c r="AB741" s="172"/>
      <c r="AC741" s="172"/>
      <c r="AD741" s="172"/>
    </row>
    <row r="742" spans="1:30" ht="15.75" customHeight="1" x14ac:dyDescent="0.3">
      <c r="A742" s="172"/>
      <c r="B742" s="172"/>
      <c r="C742" s="172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  <c r="AA742" s="172"/>
      <c r="AB742" s="172"/>
      <c r="AC742" s="172"/>
      <c r="AD742" s="172"/>
    </row>
    <row r="743" spans="1:30" ht="15.75" customHeight="1" x14ac:dyDescent="0.3">
      <c r="A743" s="172"/>
      <c r="B743" s="172"/>
      <c r="C743" s="172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  <c r="AA743" s="172"/>
      <c r="AB743" s="172"/>
      <c r="AC743" s="172"/>
      <c r="AD743" s="172"/>
    </row>
    <row r="744" spans="1:30" ht="15.75" customHeight="1" x14ac:dyDescent="0.3">
      <c r="A744" s="172"/>
      <c r="B744" s="172"/>
      <c r="C744" s="172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  <c r="AA744" s="172"/>
      <c r="AB744" s="172"/>
      <c r="AC744" s="172"/>
      <c r="AD744" s="172"/>
    </row>
    <row r="745" spans="1:30" ht="15.75" customHeight="1" x14ac:dyDescent="0.3">
      <c r="A745" s="172"/>
      <c r="B745" s="172"/>
      <c r="C745" s="172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  <c r="AA745" s="172"/>
      <c r="AB745" s="172"/>
      <c r="AC745" s="172"/>
      <c r="AD745" s="172"/>
    </row>
    <row r="746" spans="1:30" ht="15.75" customHeight="1" x14ac:dyDescent="0.3">
      <c r="A746" s="172"/>
      <c r="B746" s="172"/>
      <c r="C746" s="172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  <c r="AA746" s="172"/>
      <c r="AB746" s="172"/>
      <c r="AC746" s="172"/>
      <c r="AD746" s="172"/>
    </row>
    <row r="747" spans="1:30" ht="15.75" customHeight="1" x14ac:dyDescent="0.3">
      <c r="A747" s="172"/>
      <c r="B747" s="172"/>
      <c r="C747" s="172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  <c r="AA747" s="172"/>
      <c r="AB747" s="172"/>
      <c r="AC747" s="172"/>
      <c r="AD747" s="172"/>
    </row>
    <row r="748" spans="1:30" ht="15.75" customHeight="1" x14ac:dyDescent="0.3">
      <c r="A748" s="172"/>
      <c r="B748" s="172"/>
      <c r="C748" s="172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  <c r="AA748" s="172"/>
      <c r="AB748" s="172"/>
      <c r="AC748" s="172"/>
      <c r="AD748" s="172"/>
    </row>
    <row r="749" spans="1:30" ht="15.75" customHeight="1" x14ac:dyDescent="0.3">
      <c r="A749" s="172"/>
      <c r="B749" s="172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  <c r="AA749" s="172"/>
      <c r="AB749" s="172"/>
      <c r="AC749" s="172"/>
      <c r="AD749" s="172"/>
    </row>
    <row r="750" spans="1:30" ht="15.75" customHeight="1" x14ac:dyDescent="0.3">
      <c r="A750" s="172"/>
      <c r="B750" s="172"/>
      <c r="C750" s="172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  <c r="AA750" s="172"/>
      <c r="AB750" s="172"/>
      <c r="AC750" s="172"/>
      <c r="AD750" s="172"/>
    </row>
    <row r="751" spans="1:30" ht="15.75" customHeight="1" x14ac:dyDescent="0.3">
      <c r="A751" s="172"/>
      <c r="B751" s="172"/>
      <c r="C751" s="172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  <c r="AA751" s="172"/>
      <c r="AB751" s="172"/>
      <c r="AC751" s="172"/>
      <c r="AD751" s="172"/>
    </row>
    <row r="752" spans="1:30" ht="15.75" customHeight="1" x14ac:dyDescent="0.3">
      <c r="A752" s="172"/>
      <c r="B752" s="172"/>
      <c r="C752" s="172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  <c r="AA752" s="172"/>
      <c r="AB752" s="172"/>
      <c r="AC752" s="172"/>
      <c r="AD752" s="172"/>
    </row>
    <row r="753" spans="1:30" ht="15.75" customHeight="1" x14ac:dyDescent="0.3">
      <c r="A753" s="172"/>
      <c r="B753" s="172"/>
      <c r="C753" s="172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  <c r="AA753" s="172"/>
      <c r="AB753" s="172"/>
      <c r="AC753" s="172"/>
      <c r="AD753" s="172"/>
    </row>
    <row r="754" spans="1:30" ht="15.75" customHeight="1" x14ac:dyDescent="0.3">
      <c r="A754" s="172"/>
      <c r="B754" s="172"/>
      <c r="C754" s="172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  <c r="AA754" s="172"/>
      <c r="AB754" s="172"/>
      <c r="AC754" s="172"/>
      <c r="AD754" s="172"/>
    </row>
    <row r="755" spans="1:30" ht="15.75" customHeight="1" x14ac:dyDescent="0.3">
      <c r="A755" s="172"/>
      <c r="B755" s="172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  <c r="AA755" s="172"/>
      <c r="AB755" s="172"/>
      <c r="AC755" s="172"/>
      <c r="AD755" s="172"/>
    </row>
    <row r="756" spans="1:30" ht="15.75" customHeight="1" x14ac:dyDescent="0.3">
      <c r="A756" s="172"/>
      <c r="B756" s="172"/>
      <c r="C756" s="172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  <c r="AA756" s="172"/>
      <c r="AB756" s="172"/>
      <c r="AC756" s="172"/>
      <c r="AD756" s="172"/>
    </row>
    <row r="757" spans="1:30" ht="15.75" customHeight="1" x14ac:dyDescent="0.3">
      <c r="A757" s="172"/>
      <c r="B757" s="172"/>
      <c r="C757" s="172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  <c r="AA757" s="172"/>
      <c r="AB757" s="172"/>
      <c r="AC757" s="172"/>
      <c r="AD757" s="172"/>
    </row>
    <row r="758" spans="1:30" ht="15.75" customHeight="1" x14ac:dyDescent="0.3">
      <c r="A758" s="172"/>
      <c r="B758" s="172"/>
      <c r="C758" s="172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  <c r="AA758" s="172"/>
      <c r="AB758" s="172"/>
      <c r="AC758" s="172"/>
      <c r="AD758" s="172"/>
    </row>
    <row r="759" spans="1:30" ht="15.75" customHeight="1" x14ac:dyDescent="0.3">
      <c r="A759" s="172"/>
      <c r="B759" s="172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  <c r="AA759" s="172"/>
      <c r="AB759" s="172"/>
      <c r="AC759" s="172"/>
      <c r="AD759" s="172"/>
    </row>
    <row r="760" spans="1:30" ht="15.75" customHeight="1" x14ac:dyDescent="0.3">
      <c r="A760" s="172"/>
      <c r="B760" s="172"/>
      <c r="C760" s="172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  <c r="AA760" s="172"/>
      <c r="AB760" s="172"/>
      <c r="AC760" s="172"/>
      <c r="AD760" s="172"/>
    </row>
    <row r="761" spans="1:30" ht="15.75" customHeight="1" x14ac:dyDescent="0.3">
      <c r="A761" s="172"/>
      <c r="B761" s="172"/>
      <c r="C761" s="172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  <c r="AA761" s="172"/>
      <c r="AB761" s="172"/>
      <c r="AC761" s="172"/>
      <c r="AD761" s="172"/>
    </row>
    <row r="762" spans="1:30" ht="15.75" customHeight="1" x14ac:dyDescent="0.3">
      <c r="A762" s="172"/>
      <c r="B762" s="172"/>
      <c r="C762" s="172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  <c r="AA762" s="172"/>
      <c r="AB762" s="172"/>
      <c r="AC762" s="172"/>
      <c r="AD762" s="172"/>
    </row>
    <row r="763" spans="1:30" ht="15.75" customHeight="1" x14ac:dyDescent="0.3">
      <c r="A763" s="172"/>
      <c r="B763" s="172"/>
      <c r="C763" s="172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  <c r="AA763" s="172"/>
      <c r="AB763" s="172"/>
      <c r="AC763" s="172"/>
      <c r="AD763" s="172"/>
    </row>
    <row r="764" spans="1:30" ht="15.75" customHeight="1" x14ac:dyDescent="0.3">
      <c r="A764" s="172"/>
      <c r="B764" s="172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  <c r="AA764" s="172"/>
      <c r="AB764" s="172"/>
      <c r="AC764" s="172"/>
      <c r="AD764" s="172"/>
    </row>
    <row r="765" spans="1:30" ht="15.75" customHeight="1" x14ac:dyDescent="0.3">
      <c r="A765" s="172"/>
      <c r="B765" s="172"/>
      <c r="C765" s="172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  <c r="AA765" s="172"/>
      <c r="AB765" s="172"/>
      <c r="AC765" s="172"/>
      <c r="AD765" s="172"/>
    </row>
    <row r="766" spans="1:30" ht="15.75" customHeight="1" x14ac:dyDescent="0.3">
      <c r="A766" s="172"/>
      <c r="B766" s="172"/>
      <c r="C766" s="172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  <c r="AA766" s="172"/>
      <c r="AB766" s="172"/>
      <c r="AC766" s="172"/>
      <c r="AD766" s="172"/>
    </row>
    <row r="767" spans="1:30" ht="15.75" customHeight="1" x14ac:dyDescent="0.3">
      <c r="A767" s="172"/>
      <c r="B767" s="172"/>
      <c r="C767" s="172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  <c r="AA767" s="172"/>
      <c r="AB767" s="172"/>
      <c r="AC767" s="172"/>
      <c r="AD767" s="172"/>
    </row>
    <row r="768" spans="1:30" ht="15.75" customHeight="1" x14ac:dyDescent="0.3">
      <c r="A768" s="172"/>
      <c r="B768" s="172"/>
      <c r="C768" s="172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  <c r="AA768" s="172"/>
      <c r="AB768" s="172"/>
      <c r="AC768" s="172"/>
      <c r="AD768" s="172"/>
    </row>
    <row r="769" spans="1:30" ht="15.75" customHeight="1" x14ac:dyDescent="0.3">
      <c r="A769" s="172"/>
      <c r="B769" s="172"/>
      <c r="C769" s="172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  <c r="AA769" s="172"/>
      <c r="AB769" s="172"/>
      <c r="AC769" s="172"/>
      <c r="AD769" s="172"/>
    </row>
    <row r="770" spans="1:30" ht="15.75" customHeight="1" x14ac:dyDescent="0.3">
      <c r="A770" s="172"/>
      <c r="B770" s="172"/>
      <c r="C770" s="172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  <c r="AA770" s="172"/>
      <c r="AB770" s="172"/>
      <c r="AC770" s="172"/>
      <c r="AD770" s="172"/>
    </row>
    <row r="771" spans="1:30" ht="15.75" customHeight="1" x14ac:dyDescent="0.3">
      <c r="A771" s="172"/>
      <c r="B771" s="172"/>
      <c r="C771" s="172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  <c r="AA771" s="172"/>
      <c r="AB771" s="172"/>
      <c r="AC771" s="172"/>
      <c r="AD771" s="172"/>
    </row>
    <row r="772" spans="1:30" ht="15.75" customHeight="1" x14ac:dyDescent="0.3">
      <c r="A772" s="172"/>
      <c r="B772" s="172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  <c r="AA772" s="172"/>
      <c r="AB772" s="172"/>
      <c r="AC772" s="172"/>
      <c r="AD772" s="172"/>
    </row>
    <row r="773" spans="1:30" ht="15.75" customHeight="1" x14ac:dyDescent="0.3">
      <c r="A773" s="172"/>
      <c r="B773" s="172"/>
      <c r="C773" s="172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  <c r="AA773" s="172"/>
      <c r="AB773" s="172"/>
      <c r="AC773" s="172"/>
      <c r="AD773" s="172"/>
    </row>
    <row r="774" spans="1:30" ht="15.75" customHeight="1" x14ac:dyDescent="0.3">
      <c r="A774" s="172"/>
      <c r="B774" s="172"/>
      <c r="C774" s="172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  <c r="AA774" s="172"/>
      <c r="AB774" s="172"/>
      <c r="AC774" s="172"/>
      <c r="AD774" s="172"/>
    </row>
    <row r="775" spans="1:30" ht="15.75" customHeight="1" x14ac:dyDescent="0.3">
      <c r="A775" s="172"/>
      <c r="B775" s="172"/>
      <c r="C775" s="172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  <c r="AA775" s="172"/>
      <c r="AB775" s="172"/>
      <c r="AC775" s="172"/>
      <c r="AD775" s="172"/>
    </row>
    <row r="776" spans="1:30" ht="15.75" customHeight="1" x14ac:dyDescent="0.3">
      <c r="A776" s="172"/>
      <c r="B776" s="172"/>
      <c r="C776" s="172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  <c r="AA776" s="172"/>
      <c r="AB776" s="172"/>
      <c r="AC776" s="172"/>
      <c r="AD776" s="172"/>
    </row>
    <row r="777" spans="1:30" ht="15.75" customHeight="1" x14ac:dyDescent="0.3">
      <c r="A777" s="172"/>
      <c r="B777" s="172"/>
      <c r="C777" s="172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  <c r="AA777" s="172"/>
      <c r="AB777" s="172"/>
      <c r="AC777" s="172"/>
      <c r="AD777" s="172"/>
    </row>
    <row r="778" spans="1:30" ht="15.75" customHeight="1" x14ac:dyDescent="0.3">
      <c r="A778" s="172"/>
      <c r="B778" s="172"/>
      <c r="C778" s="172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  <c r="AA778" s="172"/>
      <c r="AB778" s="172"/>
      <c r="AC778" s="172"/>
      <c r="AD778" s="172"/>
    </row>
    <row r="779" spans="1:30" ht="15.75" customHeight="1" x14ac:dyDescent="0.3">
      <c r="A779" s="172"/>
      <c r="B779" s="172"/>
      <c r="C779" s="172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  <c r="AA779" s="172"/>
      <c r="AB779" s="172"/>
      <c r="AC779" s="172"/>
      <c r="AD779" s="172"/>
    </row>
    <row r="780" spans="1:30" ht="15.75" customHeight="1" x14ac:dyDescent="0.3">
      <c r="A780" s="172"/>
      <c r="B780" s="172"/>
      <c r="C780" s="172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  <c r="AA780" s="172"/>
      <c r="AB780" s="172"/>
      <c r="AC780" s="172"/>
      <c r="AD780" s="172"/>
    </row>
    <row r="781" spans="1:30" ht="15.75" customHeight="1" x14ac:dyDescent="0.3">
      <c r="A781" s="172"/>
      <c r="B781" s="172"/>
      <c r="C781" s="172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  <c r="AA781" s="172"/>
      <c r="AB781" s="172"/>
      <c r="AC781" s="172"/>
      <c r="AD781" s="172"/>
    </row>
    <row r="782" spans="1:30" ht="15.75" customHeight="1" x14ac:dyDescent="0.3">
      <c r="A782" s="172"/>
      <c r="B782" s="172"/>
      <c r="C782" s="172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  <c r="AA782" s="172"/>
      <c r="AB782" s="172"/>
      <c r="AC782" s="172"/>
      <c r="AD782" s="172"/>
    </row>
    <row r="783" spans="1:30" ht="15.75" customHeight="1" x14ac:dyDescent="0.3">
      <c r="A783" s="172"/>
      <c r="B783" s="172"/>
      <c r="C783" s="172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  <c r="AA783" s="172"/>
      <c r="AB783" s="172"/>
      <c r="AC783" s="172"/>
      <c r="AD783" s="172"/>
    </row>
    <row r="784" spans="1:30" ht="15.75" customHeight="1" x14ac:dyDescent="0.3">
      <c r="A784" s="172"/>
      <c r="B784" s="172"/>
      <c r="C784" s="172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  <c r="AA784" s="172"/>
      <c r="AB784" s="172"/>
      <c r="AC784" s="172"/>
      <c r="AD784" s="172"/>
    </row>
    <row r="785" spans="1:30" ht="15.75" customHeight="1" x14ac:dyDescent="0.3">
      <c r="A785" s="172"/>
      <c r="B785" s="172"/>
      <c r="C785" s="172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  <c r="AA785" s="172"/>
      <c r="AB785" s="172"/>
      <c r="AC785" s="172"/>
      <c r="AD785" s="172"/>
    </row>
    <row r="786" spans="1:30" ht="15.75" customHeight="1" x14ac:dyDescent="0.3">
      <c r="A786" s="172"/>
      <c r="B786" s="172"/>
      <c r="C786" s="172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  <c r="AA786" s="172"/>
      <c r="AB786" s="172"/>
      <c r="AC786" s="172"/>
      <c r="AD786" s="172"/>
    </row>
    <row r="787" spans="1:30" ht="15.75" customHeight="1" x14ac:dyDescent="0.3">
      <c r="A787" s="172"/>
      <c r="B787" s="172"/>
      <c r="C787" s="172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  <c r="AA787" s="172"/>
      <c r="AB787" s="172"/>
      <c r="AC787" s="172"/>
      <c r="AD787" s="172"/>
    </row>
    <row r="788" spans="1:30" ht="15.75" customHeight="1" x14ac:dyDescent="0.3">
      <c r="A788" s="172"/>
      <c r="B788" s="172"/>
      <c r="C788" s="172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  <c r="AA788" s="172"/>
      <c r="AB788" s="172"/>
      <c r="AC788" s="172"/>
      <c r="AD788" s="172"/>
    </row>
    <row r="789" spans="1:30" ht="15.75" customHeight="1" x14ac:dyDescent="0.3">
      <c r="A789" s="172"/>
      <c r="B789" s="172"/>
      <c r="C789" s="172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  <c r="AA789" s="172"/>
      <c r="AB789" s="172"/>
      <c r="AC789" s="172"/>
      <c r="AD789" s="172"/>
    </row>
    <row r="790" spans="1:30" ht="15.75" customHeight="1" x14ac:dyDescent="0.3">
      <c r="A790" s="172"/>
      <c r="B790" s="172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  <c r="AA790" s="172"/>
      <c r="AB790" s="172"/>
      <c r="AC790" s="172"/>
      <c r="AD790" s="172"/>
    </row>
    <row r="791" spans="1:30" ht="15.75" customHeight="1" x14ac:dyDescent="0.3">
      <c r="A791" s="172"/>
      <c r="B791" s="172"/>
      <c r="C791" s="172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  <c r="AA791" s="172"/>
      <c r="AB791" s="172"/>
      <c r="AC791" s="172"/>
      <c r="AD791" s="172"/>
    </row>
    <row r="792" spans="1:30" ht="15.75" customHeight="1" x14ac:dyDescent="0.3">
      <c r="A792" s="172"/>
      <c r="B792" s="172"/>
      <c r="C792" s="172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  <c r="AA792" s="172"/>
      <c r="AB792" s="172"/>
      <c r="AC792" s="172"/>
      <c r="AD792" s="172"/>
    </row>
    <row r="793" spans="1:30" ht="15.75" customHeight="1" x14ac:dyDescent="0.3">
      <c r="A793" s="172"/>
      <c r="B793" s="172"/>
      <c r="C793" s="172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  <c r="AA793" s="172"/>
      <c r="AB793" s="172"/>
      <c r="AC793" s="172"/>
      <c r="AD793" s="172"/>
    </row>
    <row r="794" spans="1:30" ht="15.75" customHeight="1" x14ac:dyDescent="0.3">
      <c r="A794" s="172"/>
      <c r="B794" s="172"/>
      <c r="C794" s="172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  <c r="AA794" s="172"/>
      <c r="AB794" s="172"/>
      <c r="AC794" s="172"/>
      <c r="AD794" s="172"/>
    </row>
    <row r="795" spans="1:30" ht="15.75" customHeight="1" x14ac:dyDescent="0.3">
      <c r="A795" s="172"/>
      <c r="B795" s="172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  <c r="AA795" s="172"/>
      <c r="AB795" s="172"/>
      <c r="AC795" s="172"/>
      <c r="AD795" s="172"/>
    </row>
    <row r="796" spans="1:30" ht="15.75" customHeight="1" x14ac:dyDescent="0.3">
      <c r="A796" s="172"/>
      <c r="B796" s="172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  <c r="AA796" s="172"/>
      <c r="AB796" s="172"/>
      <c r="AC796" s="172"/>
      <c r="AD796" s="172"/>
    </row>
    <row r="797" spans="1:30" ht="15.75" customHeight="1" x14ac:dyDescent="0.3">
      <c r="A797" s="172"/>
      <c r="B797" s="172"/>
      <c r="C797" s="172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  <c r="AA797" s="172"/>
      <c r="AB797" s="172"/>
      <c r="AC797" s="172"/>
      <c r="AD797" s="172"/>
    </row>
    <row r="798" spans="1:30" ht="15.75" customHeight="1" x14ac:dyDescent="0.3">
      <c r="A798" s="172"/>
      <c r="B798" s="172"/>
      <c r="C798" s="172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  <c r="AA798" s="172"/>
      <c r="AB798" s="172"/>
      <c r="AC798" s="172"/>
      <c r="AD798" s="172"/>
    </row>
    <row r="799" spans="1:30" ht="15.75" customHeight="1" x14ac:dyDescent="0.3">
      <c r="A799" s="172"/>
      <c r="B799" s="172"/>
      <c r="C799" s="172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  <c r="AA799" s="172"/>
      <c r="AB799" s="172"/>
      <c r="AC799" s="172"/>
      <c r="AD799" s="172"/>
    </row>
    <row r="800" spans="1:30" ht="15.75" customHeight="1" x14ac:dyDescent="0.3">
      <c r="A800" s="172"/>
      <c r="B800" s="172"/>
      <c r="C800" s="172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  <c r="AA800" s="172"/>
      <c r="AB800" s="172"/>
      <c r="AC800" s="172"/>
      <c r="AD800" s="172"/>
    </row>
    <row r="801" spans="1:30" ht="15.75" customHeight="1" x14ac:dyDescent="0.3">
      <c r="A801" s="172"/>
      <c r="B801" s="172"/>
      <c r="C801" s="172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  <c r="AA801" s="172"/>
      <c r="AB801" s="172"/>
      <c r="AC801" s="172"/>
      <c r="AD801" s="172"/>
    </row>
    <row r="802" spans="1:30" ht="15.75" customHeight="1" x14ac:dyDescent="0.3">
      <c r="A802" s="172"/>
      <c r="B802" s="172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  <c r="AA802" s="172"/>
      <c r="AB802" s="172"/>
      <c r="AC802" s="172"/>
      <c r="AD802" s="172"/>
    </row>
    <row r="803" spans="1:30" ht="15.75" customHeight="1" x14ac:dyDescent="0.3">
      <c r="A803" s="172"/>
      <c r="B803" s="172"/>
      <c r="C803" s="172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  <c r="AA803" s="172"/>
      <c r="AB803" s="172"/>
      <c r="AC803" s="172"/>
      <c r="AD803" s="172"/>
    </row>
    <row r="804" spans="1:30" ht="15.75" customHeight="1" x14ac:dyDescent="0.3">
      <c r="A804" s="172"/>
      <c r="B804" s="172"/>
      <c r="C804" s="172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  <c r="AA804" s="172"/>
      <c r="AB804" s="172"/>
      <c r="AC804" s="172"/>
      <c r="AD804" s="172"/>
    </row>
    <row r="805" spans="1:30" ht="15.75" customHeight="1" x14ac:dyDescent="0.3">
      <c r="A805" s="172"/>
      <c r="B805" s="172"/>
      <c r="C805" s="172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  <c r="AA805" s="172"/>
      <c r="AB805" s="172"/>
      <c r="AC805" s="172"/>
      <c r="AD805" s="172"/>
    </row>
    <row r="806" spans="1:30" ht="15.75" customHeight="1" x14ac:dyDescent="0.3">
      <c r="A806" s="172"/>
      <c r="B806" s="172"/>
      <c r="C806" s="172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  <c r="AA806" s="172"/>
      <c r="AB806" s="172"/>
      <c r="AC806" s="172"/>
      <c r="AD806" s="172"/>
    </row>
    <row r="807" spans="1:30" ht="15.75" customHeight="1" x14ac:dyDescent="0.3">
      <c r="A807" s="172"/>
      <c r="B807" s="172"/>
      <c r="C807" s="172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  <c r="AA807" s="172"/>
      <c r="AB807" s="172"/>
      <c r="AC807" s="172"/>
      <c r="AD807" s="172"/>
    </row>
    <row r="808" spans="1:30" ht="15.75" customHeight="1" x14ac:dyDescent="0.3">
      <c r="A808" s="172"/>
      <c r="B808" s="172"/>
      <c r="C808" s="172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  <c r="AA808" s="172"/>
      <c r="AB808" s="172"/>
      <c r="AC808" s="172"/>
      <c r="AD808" s="172"/>
    </row>
    <row r="809" spans="1:30" ht="15.75" customHeight="1" x14ac:dyDescent="0.3">
      <c r="A809" s="172"/>
      <c r="B809" s="172"/>
      <c r="C809" s="172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  <c r="AA809" s="172"/>
      <c r="AB809" s="172"/>
      <c r="AC809" s="172"/>
      <c r="AD809" s="172"/>
    </row>
    <row r="810" spans="1:30" ht="15.75" customHeight="1" x14ac:dyDescent="0.3">
      <c r="A810" s="172"/>
      <c r="B810" s="172"/>
      <c r="C810" s="172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  <c r="AA810" s="172"/>
      <c r="AB810" s="172"/>
      <c r="AC810" s="172"/>
      <c r="AD810" s="172"/>
    </row>
    <row r="811" spans="1:30" ht="15.75" customHeight="1" x14ac:dyDescent="0.3">
      <c r="A811" s="172"/>
      <c r="B811" s="172"/>
      <c r="C811" s="172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  <c r="AA811" s="172"/>
      <c r="AB811" s="172"/>
      <c r="AC811" s="172"/>
      <c r="AD811" s="172"/>
    </row>
    <row r="812" spans="1:30" ht="15.75" customHeight="1" x14ac:dyDescent="0.3">
      <c r="A812" s="172"/>
      <c r="B812" s="172"/>
      <c r="C812" s="172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  <c r="AA812" s="172"/>
      <c r="AB812" s="172"/>
      <c r="AC812" s="172"/>
      <c r="AD812" s="172"/>
    </row>
    <row r="813" spans="1:30" ht="15.75" customHeight="1" x14ac:dyDescent="0.3">
      <c r="A813" s="172"/>
      <c r="B813" s="172"/>
      <c r="C813" s="172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  <c r="AA813" s="172"/>
      <c r="AB813" s="172"/>
      <c r="AC813" s="172"/>
      <c r="AD813" s="172"/>
    </row>
    <row r="814" spans="1:30" ht="15.75" customHeight="1" x14ac:dyDescent="0.3">
      <c r="A814" s="172"/>
      <c r="B814" s="172"/>
      <c r="C814" s="172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  <c r="AA814" s="172"/>
      <c r="AB814" s="172"/>
      <c r="AC814" s="172"/>
      <c r="AD814" s="172"/>
    </row>
    <row r="815" spans="1:30" ht="15.75" customHeight="1" x14ac:dyDescent="0.3">
      <c r="A815" s="172"/>
      <c r="B815" s="172"/>
      <c r="C815" s="172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  <c r="AA815" s="172"/>
      <c r="AB815" s="172"/>
      <c r="AC815" s="172"/>
      <c r="AD815" s="172"/>
    </row>
    <row r="816" spans="1:30" ht="15.75" customHeight="1" x14ac:dyDescent="0.3">
      <c r="A816" s="172"/>
      <c r="B816" s="172"/>
      <c r="C816" s="172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  <c r="AA816" s="172"/>
      <c r="AB816" s="172"/>
      <c r="AC816" s="172"/>
      <c r="AD816" s="172"/>
    </row>
    <row r="817" spans="1:30" ht="15.75" customHeight="1" x14ac:dyDescent="0.3">
      <c r="A817" s="172"/>
      <c r="B817" s="172"/>
      <c r="C817" s="172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  <c r="AA817" s="172"/>
      <c r="AB817" s="172"/>
      <c r="AC817" s="172"/>
      <c r="AD817" s="172"/>
    </row>
    <row r="818" spans="1:30" ht="15.75" customHeight="1" x14ac:dyDescent="0.3">
      <c r="A818" s="172"/>
      <c r="B818" s="172"/>
      <c r="C818" s="172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  <c r="AA818" s="172"/>
      <c r="AB818" s="172"/>
      <c r="AC818" s="172"/>
      <c r="AD818" s="172"/>
    </row>
    <row r="819" spans="1:30" ht="15.75" customHeight="1" x14ac:dyDescent="0.3">
      <c r="A819" s="172"/>
      <c r="B819" s="172"/>
      <c r="C819" s="172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  <c r="AA819" s="172"/>
      <c r="AB819" s="172"/>
      <c r="AC819" s="172"/>
      <c r="AD819" s="172"/>
    </row>
    <row r="820" spans="1:30" ht="15.75" customHeight="1" x14ac:dyDescent="0.3">
      <c r="A820" s="172"/>
      <c r="B820" s="172"/>
      <c r="C820" s="172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  <c r="AA820" s="172"/>
      <c r="AB820" s="172"/>
      <c r="AC820" s="172"/>
      <c r="AD820" s="172"/>
    </row>
    <row r="821" spans="1:30" ht="15.75" customHeight="1" x14ac:dyDescent="0.3">
      <c r="A821" s="172"/>
      <c r="B821" s="172"/>
      <c r="C821" s="172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  <c r="AA821" s="172"/>
      <c r="AB821" s="172"/>
      <c r="AC821" s="172"/>
      <c r="AD821" s="172"/>
    </row>
    <row r="822" spans="1:30" ht="15.75" customHeight="1" x14ac:dyDescent="0.3">
      <c r="A822" s="172"/>
      <c r="B822" s="172"/>
      <c r="C822" s="172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  <c r="AA822" s="172"/>
      <c r="AB822" s="172"/>
      <c r="AC822" s="172"/>
      <c r="AD822" s="172"/>
    </row>
    <row r="823" spans="1:30" ht="15.75" customHeight="1" x14ac:dyDescent="0.3">
      <c r="A823" s="172"/>
      <c r="B823" s="172"/>
      <c r="C823" s="172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  <c r="AA823" s="172"/>
      <c r="AB823" s="172"/>
      <c r="AC823" s="172"/>
      <c r="AD823" s="172"/>
    </row>
    <row r="824" spans="1:30" ht="15.75" customHeight="1" x14ac:dyDescent="0.3">
      <c r="A824" s="172"/>
      <c r="B824" s="172"/>
      <c r="C824" s="172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  <c r="AA824" s="172"/>
      <c r="AB824" s="172"/>
      <c r="AC824" s="172"/>
      <c r="AD824" s="172"/>
    </row>
    <row r="825" spans="1:30" ht="15.75" customHeight="1" x14ac:dyDescent="0.3">
      <c r="A825" s="172"/>
      <c r="B825" s="172"/>
      <c r="C825" s="172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  <c r="AA825" s="172"/>
      <c r="AB825" s="172"/>
      <c r="AC825" s="172"/>
      <c r="AD825" s="172"/>
    </row>
    <row r="826" spans="1:30" ht="15.75" customHeight="1" x14ac:dyDescent="0.3">
      <c r="A826" s="172"/>
      <c r="B826" s="172"/>
      <c r="C826" s="172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  <c r="AA826" s="172"/>
      <c r="AB826" s="172"/>
      <c r="AC826" s="172"/>
      <c r="AD826" s="172"/>
    </row>
    <row r="827" spans="1:30" ht="15.75" customHeight="1" x14ac:dyDescent="0.3">
      <c r="A827" s="172"/>
      <c r="B827" s="172"/>
      <c r="C827" s="172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  <c r="AA827" s="172"/>
      <c r="AB827" s="172"/>
      <c r="AC827" s="172"/>
      <c r="AD827" s="172"/>
    </row>
    <row r="828" spans="1:30" ht="15.75" customHeight="1" x14ac:dyDescent="0.3">
      <c r="A828" s="172"/>
      <c r="B828" s="172"/>
      <c r="C828" s="172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  <c r="AA828" s="172"/>
      <c r="AB828" s="172"/>
      <c r="AC828" s="172"/>
      <c r="AD828" s="172"/>
    </row>
    <row r="829" spans="1:30" ht="15.75" customHeight="1" x14ac:dyDescent="0.3">
      <c r="A829" s="172"/>
      <c r="B829" s="172"/>
      <c r="C829" s="172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  <c r="AA829" s="172"/>
      <c r="AB829" s="172"/>
      <c r="AC829" s="172"/>
      <c r="AD829" s="172"/>
    </row>
    <row r="830" spans="1:30" ht="15.75" customHeight="1" x14ac:dyDescent="0.3">
      <c r="A830" s="172"/>
      <c r="B830" s="172"/>
      <c r="C830" s="172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  <c r="AA830" s="172"/>
      <c r="AB830" s="172"/>
      <c r="AC830" s="172"/>
      <c r="AD830" s="172"/>
    </row>
    <row r="831" spans="1:30" ht="15.75" customHeight="1" x14ac:dyDescent="0.3">
      <c r="A831" s="172"/>
      <c r="B831" s="172"/>
      <c r="C831" s="172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  <c r="AA831" s="172"/>
      <c r="AB831" s="172"/>
      <c r="AC831" s="172"/>
      <c r="AD831" s="172"/>
    </row>
    <row r="832" spans="1:30" ht="15.75" customHeight="1" x14ac:dyDescent="0.3">
      <c r="A832" s="172"/>
      <c r="B832" s="172"/>
      <c r="C832" s="172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  <c r="AA832" s="172"/>
      <c r="AB832" s="172"/>
      <c r="AC832" s="172"/>
      <c r="AD832" s="172"/>
    </row>
    <row r="833" spans="1:30" ht="15.75" customHeight="1" x14ac:dyDescent="0.3">
      <c r="A833" s="172"/>
      <c r="B833" s="172"/>
      <c r="C833" s="172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  <c r="AA833" s="172"/>
      <c r="AB833" s="172"/>
      <c r="AC833" s="172"/>
      <c r="AD833" s="172"/>
    </row>
    <row r="834" spans="1:30" ht="15.75" customHeight="1" x14ac:dyDescent="0.3">
      <c r="A834" s="172"/>
      <c r="B834" s="172"/>
      <c r="C834" s="172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  <c r="AA834" s="172"/>
      <c r="AB834" s="172"/>
      <c r="AC834" s="172"/>
      <c r="AD834" s="172"/>
    </row>
    <row r="835" spans="1:30" ht="15.75" customHeight="1" x14ac:dyDescent="0.3">
      <c r="A835" s="172"/>
      <c r="B835" s="172"/>
      <c r="C835" s="172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  <c r="AA835" s="172"/>
      <c r="AB835" s="172"/>
      <c r="AC835" s="172"/>
      <c r="AD835" s="172"/>
    </row>
    <row r="836" spans="1:30" ht="15.75" customHeight="1" x14ac:dyDescent="0.3">
      <c r="A836" s="172"/>
      <c r="B836" s="172"/>
      <c r="C836" s="172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  <c r="AA836" s="172"/>
      <c r="AB836" s="172"/>
      <c r="AC836" s="172"/>
      <c r="AD836" s="172"/>
    </row>
    <row r="837" spans="1:30" ht="15.75" customHeight="1" x14ac:dyDescent="0.3">
      <c r="A837" s="172"/>
      <c r="B837" s="172"/>
      <c r="C837" s="172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  <c r="AA837" s="172"/>
      <c r="AB837" s="172"/>
      <c r="AC837" s="172"/>
      <c r="AD837" s="172"/>
    </row>
    <row r="838" spans="1:30" ht="15.75" customHeight="1" x14ac:dyDescent="0.3">
      <c r="A838" s="172"/>
      <c r="B838" s="172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  <c r="AA838" s="172"/>
      <c r="AB838" s="172"/>
      <c r="AC838" s="172"/>
      <c r="AD838" s="172"/>
    </row>
    <row r="839" spans="1:30" ht="15.75" customHeight="1" x14ac:dyDescent="0.3">
      <c r="A839" s="172"/>
      <c r="B839" s="172"/>
      <c r="C839" s="172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  <c r="AA839" s="172"/>
      <c r="AB839" s="172"/>
      <c r="AC839" s="172"/>
      <c r="AD839" s="172"/>
    </row>
    <row r="840" spans="1:30" ht="15.75" customHeight="1" x14ac:dyDescent="0.3">
      <c r="A840" s="172"/>
      <c r="B840" s="172"/>
      <c r="C840" s="172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  <c r="AA840" s="172"/>
      <c r="AB840" s="172"/>
      <c r="AC840" s="172"/>
      <c r="AD840" s="172"/>
    </row>
    <row r="841" spans="1:30" ht="15.75" customHeight="1" x14ac:dyDescent="0.3">
      <c r="A841" s="172"/>
      <c r="B841" s="172"/>
      <c r="C841" s="172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  <c r="AA841" s="172"/>
      <c r="AB841" s="172"/>
      <c r="AC841" s="172"/>
      <c r="AD841" s="172"/>
    </row>
    <row r="842" spans="1:30" ht="15.75" customHeight="1" x14ac:dyDescent="0.3">
      <c r="A842" s="172"/>
      <c r="B842" s="172"/>
      <c r="C842" s="172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  <c r="AA842" s="172"/>
      <c r="AB842" s="172"/>
      <c r="AC842" s="172"/>
      <c r="AD842" s="172"/>
    </row>
    <row r="843" spans="1:30" ht="15.75" customHeight="1" x14ac:dyDescent="0.3">
      <c r="A843" s="172"/>
      <c r="B843" s="172"/>
      <c r="C843" s="172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  <c r="AA843" s="172"/>
      <c r="AB843" s="172"/>
      <c r="AC843" s="172"/>
      <c r="AD843" s="172"/>
    </row>
    <row r="844" spans="1:30" ht="15.75" customHeight="1" x14ac:dyDescent="0.3">
      <c r="A844" s="172"/>
      <c r="B844" s="172"/>
      <c r="C844" s="172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  <c r="AA844" s="172"/>
      <c r="AB844" s="172"/>
      <c r="AC844" s="172"/>
      <c r="AD844" s="172"/>
    </row>
    <row r="845" spans="1:30" ht="15.75" customHeight="1" x14ac:dyDescent="0.3">
      <c r="A845" s="172"/>
      <c r="B845" s="172"/>
      <c r="C845" s="172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  <c r="AA845" s="172"/>
      <c r="AB845" s="172"/>
      <c r="AC845" s="172"/>
      <c r="AD845" s="172"/>
    </row>
    <row r="846" spans="1:30" ht="15.75" customHeight="1" x14ac:dyDescent="0.3">
      <c r="A846" s="172"/>
      <c r="B846" s="172"/>
      <c r="C846" s="172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  <c r="AA846" s="172"/>
      <c r="AB846" s="172"/>
      <c r="AC846" s="172"/>
      <c r="AD846" s="172"/>
    </row>
    <row r="847" spans="1:30" ht="15.75" customHeight="1" x14ac:dyDescent="0.3">
      <c r="A847" s="172"/>
      <c r="B847" s="172"/>
      <c r="C847" s="172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  <c r="AA847" s="172"/>
      <c r="AB847" s="172"/>
      <c r="AC847" s="172"/>
      <c r="AD847" s="172"/>
    </row>
    <row r="848" spans="1:30" ht="15.75" customHeight="1" x14ac:dyDescent="0.3">
      <c r="A848" s="172"/>
      <c r="B848" s="172"/>
      <c r="C848" s="172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  <c r="AA848" s="172"/>
      <c r="AB848" s="172"/>
      <c r="AC848" s="172"/>
      <c r="AD848" s="172"/>
    </row>
    <row r="849" spans="1:30" ht="15.75" customHeight="1" x14ac:dyDescent="0.3">
      <c r="A849" s="172"/>
      <c r="B849" s="172"/>
      <c r="C849" s="172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  <c r="AA849" s="172"/>
      <c r="AB849" s="172"/>
      <c r="AC849" s="172"/>
      <c r="AD849" s="172"/>
    </row>
    <row r="850" spans="1:30" ht="15.75" customHeight="1" x14ac:dyDescent="0.3">
      <c r="A850" s="172"/>
      <c r="B850" s="172"/>
      <c r="C850" s="172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  <c r="AA850" s="172"/>
      <c r="AB850" s="172"/>
      <c r="AC850" s="172"/>
      <c r="AD850" s="172"/>
    </row>
    <row r="851" spans="1:30" ht="15.75" customHeight="1" x14ac:dyDescent="0.3">
      <c r="A851" s="172"/>
      <c r="B851" s="172"/>
      <c r="C851" s="172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  <c r="AA851" s="172"/>
      <c r="AB851" s="172"/>
      <c r="AC851" s="172"/>
      <c r="AD851" s="172"/>
    </row>
    <row r="852" spans="1:30" ht="15.75" customHeight="1" x14ac:dyDescent="0.3">
      <c r="A852" s="172"/>
      <c r="B852" s="172"/>
      <c r="C852" s="172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  <c r="AA852" s="172"/>
      <c r="AB852" s="172"/>
      <c r="AC852" s="172"/>
      <c r="AD852" s="172"/>
    </row>
    <row r="853" spans="1:30" ht="15.75" customHeight="1" x14ac:dyDescent="0.3">
      <c r="A853" s="172"/>
      <c r="B853" s="172"/>
      <c r="C853" s="172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  <c r="AA853" s="172"/>
      <c r="AB853" s="172"/>
      <c r="AC853" s="172"/>
      <c r="AD853" s="172"/>
    </row>
    <row r="854" spans="1:30" ht="15.75" customHeight="1" x14ac:dyDescent="0.3">
      <c r="A854" s="172"/>
      <c r="B854" s="172"/>
      <c r="C854" s="172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  <c r="AA854" s="172"/>
      <c r="AB854" s="172"/>
      <c r="AC854" s="172"/>
      <c r="AD854" s="172"/>
    </row>
    <row r="855" spans="1:30" ht="15.75" customHeight="1" x14ac:dyDescent="0.3">
      <c r="A855" s="172"/>
      <c r="B855" s="172"/>
      <c r="C855" s="172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  <c r="AA855" s="172"/>
      <c r="AB855" s="172"/>
      <c r="AC855" s="172"/>
      <c r="AD855" s="172"/>
    </row>
    <row r="856" spans="1:30" ht="15.75" customHeight="1" x14ac:dyDescent="0.3">
      <c r="A856" s="172"/>
      <c r="B856" s="172"/>
      <c r="C856" s="172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  <c r="AA856" s="172"/>
      <c r="AB856" s="172"/>
      <c r="AC856" s="172"/>
      <c r="AD856" s="172"/>
    </row>
    <row r="857" spans="1:30" ht="15.75" customHeight="1" x14ac:dyDescent="0.3">
      <c r="A857" s="172"/>
      <c r="B857" s="172"/>
      <c r="C857" s="172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  <c r="AA857" s="172"/>
      <c r="AB857" s="172"/>
      <c r="AC857" s="172"/>
      <c r="AD857" s="172"/>
    </row>
    <row r="858" spans="1:30" ht="15.75" customHeight="1" x14ac:dyDescent="0.3">
      <c r="A858" s="172"/>
      <c r="B858" s="172"/>
      <c r="C858" s="172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  <c r="AA858" s="172"/>
      <c r="AB858" s="172"/>
      <c r="AC858" s="172"/>
      <c r="AD858" s="172"/>
    </row>
    <row r="859" spans="1:30" ht="15.75" customHeight="1" x14ac:dyDescent="0.3">
      <c r="A859" s="172"/>
      <c r="B859" s="172"/>
      <c r="C859" s="172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  <c r="AA859" s="172"/>
      <c r="AB859" s="172"/>
      <c r="AC859" s="172"/>
      <c r="AD859" s="172"/>
    </row>
    <row r="860" spans="1:30" ht="15.75" customHeight="1" x14ac:dyDescent="0.3">
      <c r="A860" s="172"/>
      <c r="B860" s="172"/>
      <c r="C860" s="172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  <c r="AA860" s="172"/>
      <c r="AB860" s="172"/>
      <c r="AC860" s="172"/>
      <c r="AD860" s="172"/>
    </row>
    <row r="861" spans="1:30" ht="15.75" customHeight="1" x14ac:dyDescent="0.3">
      <c r="A861" s="172"/>
      <c r="B861" s="172"/>
      <c r="C861" s="172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  <c r="AA861" s="172"/>
      <c r="AB861" s="172"/>
      <c r="AC861" s="172"/>
      <c r="AD861" s="172"/>
    </row>
    <row r="862" spans="1:30" ht="15.75" customHeight="1" x14ac:dyDescent="0.3">
      <c r="A862" s="172"/>
      <c r="B862" s="172"/>
      <c r="C862" s="172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  <c r="AA862" s="172"/>
      <c r="AB862" s="172"/>
      <c r="AC862" s="172"/>
      <c r="AD862" s="172"/>
    </row>
    <row r="863" spans="1:30" ht="15.75" customHeight="1" x14ac:dyDescent="0.3">
      <c r="A863" s="172"/>
      <c r="B863" s="172"/>
      <c r="C863" s="172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  <c r="AA863" s="172"/>
      <c r="AB863" s="172"/>
      <c r="AC863" s="172"/>
      <c r="AD863" s="172"/>
    </row>
    <row r="864" spans="1:30" ht="15.75" customHeight="1" x14ac:dyDescent="0.3">
      <c r="A864" s="172"/>
      <c r="B864" s="172"/>
      <c r="C864" s="172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  <c r="AA864" s="172"/>
      <c r="AB864" s="172"/>
      <c r="AC864" s="172"/>
      <c r="AD864" s="172"/>
    </row>
    <row r="865" spans="1:30" ht="15.75" customHeight="1" x14ac:dyDescent="0.3">
      <c r="A865" s="172"/>
      <c r="B865" s="172"/>
      <c r="C865" s="172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  <c r="AA865" s="172"/>
      <c r="AB865" s="172"/>
      <c r="AC865" s="172"/>
      <c r="AD865" s="172"/>
    </row>
    <row r="866" spans="1:30" ht="15.75" customHeight="1" x14ac:dyDescent="0.3">
      <c r="A866" s="172"/>
      <c r="B866" s="172"/>
      <c r="C866" s="172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  <c r="AA866" s="172"/>
      <c r="AB866" s="172"/>
      <c r="AC866" s="172"/>
      <c r="AD866" s="172"/>
    </row>
    <row r="867" spans="1:30" ht="15.75" customHeight="1" x14ac:dyDescent="0.3">
      <c r="A867" s="172"/>
      <c r="B867" s="172"/>
      <c r="C867" s="172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  <c r="AA867" s="172"/>
      <c r="AB867" s="172"/>
      <c r="AC867" s="172"/>
      <c r="AD867" s="172"/>
    </row>
    <row r="868" spans="1:30" ht="15.75" customHeight="1" x14ac:dyDescent="0.3">
      <c r="A868" s="172"/>
      <c r="B868" s="172"/>
      <c r="C868" s="172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  <c r="AA868" s="172"/>
      <c r="AB868" s="172"/>
      <c r="AC868" s="172"/>
      <c r="AD868" s="172"/>
    </row>
    <row r="869" spans="1:30" ht="15.75" customHeight="1" x14ac:dyDescent="0.3">
      <c r="A869" s="172"/>
      <c r="B869" s="172"/>
      <c r="C869" s="172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  <c r="AA869" s="172"/>
      <c r="AB869" s="172"/>
      <c r="AC869" s="172"/>
      <c r="AD869" s="172"/>
    </row>
    <row r="870" spans="1:30" ht="15.75" customHeight="1" x14ac:dyDescent="0.3">
      <c r="A870" s="172"/>
      <c r="B870" s="172"/>
      <c r="C870" s="172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  <c r="AA870" s="172"/>
      <c r="AB870" s="172"/>
      <c r="AC870" s="172"/>
      <c r="AD870" s="172"/>
    </row>
    <row r="871" spans="1:30" ht="15.75" customHeight="1" x14ac:dyDescent="0.3">
      <c r="A871" s="172"/>
      <c r="B871" s="172"/>
      <c r="C871" s="172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  <c r="AA871" s="172"/>
      <c r="AB871" s="172"/>
      <c r="AC871" s="172"/>
      <c r="AD871" s="172"/>
    </row>
    <row r="872" spans="1:30" ht="15.75" customHeight="1" x14ac:dyDescent="0.3">
      <c r="A872" s="172"/>
      <c r="B872" s="172"/>
      <c r="C872" s="172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  <c r="AA872" s="172"/>
      <c r="AB872" s="172"/>
      <c r="AC872" s="172"/>
      <c r="AD872" s="172"/>
    </row>
    <row r="873" spans="1:30" ht="15.75" customHeight="1" x14ac:dyDescent="0.3">
      <c r="A873" s="172"/>
      <c r="B873" s="172"/>
      <c r="C873" s="172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  <c r="AA873" s="172"/>
      <c r="AB873" s="172"/>
      <c r="AC873" s="172"/>
      <c r="AD873" s="172"/>
    </row>
    <row r="874" spans="1:30" ht="15.75" customHeight="1" x14ac:dyDescent="0.3">
      <c r="A874" s="172"/>
      <c r="B874" s="172"/>
      <c r="C874" s="172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  <c r="AA874" s="172"/>
      <c r="AB874" s="172"/>
      <c r="AC874" s="172"/>
      <c r="AD874" s="172"/>
    </row>
    <row r="875" spans="1:30" ht="15.75" customHeight="1" x14ac:dyDescent="0.3">
      <c r="A875" s="172"/>
      <c r="B875" s="172"/>
      <c r="C875" s="172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  <c r="AA875" s="172"/>
      <c r="AB875" s="172"/>
      <c r="AC875" s="172"/>
      <c r="AD875" s="172"/>
    </row>
    <row r="876" spans="1:30" ht="15.75" customHeight="1" x14ac:dyDescent="0.3">
      <c r="A876" s="172"/>
      <c r="B876" s="172"/>
      <c r="C876" s="172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  <c r="AA876" s="172"/>
      <c r="AB876" s="172"/>
      <c r="AC876" s="172"/>
      <c r="AD876" s="172"/>
    </row>
    <row r="877" spans="1:30" ht="15.75" customHeight="1" x14ac:dyDescent="0.3">
      <c r="A877" s="172"/>
      <c r="B877" s="172"/>
      <c r="C877" s="172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  <c r="AA877" s="172"/>
      <c r="AB877" s="172"/>
      <c r="AC877" s="172"/>
      <c r="AD877" s="172"/>
    </row>
    <row r="878" spans="1:30" ht="15.75" customHeight="1" x14ac:dyDescent="0.3">
      <c r="A878" s="172"/>
      <c r="B878" s="172"/>
      <c r="C878" s="172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  <c r="AA878" s="172"/>
      <c r="AB878" s="172"/>
      <c r="AC878" s="172"/>
      <c r="AD878" s="172"/>
    </row>
    <row r="879" spans="1:30" ht="15.75" customHeight="1" x14ac:dyDescent="0.3">
      <c r="A879" s="172"/>
      <c r="B879" s="172"/>
      <c r="C879" s="172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  <c r="AA879" s="172"/>
      <c r="AB879" s="172"/>
      <c r="AC879" s="172"/>
      <c r="AD879" s="172"/>
    </row>
    <row r="880" spans="1:30" ht="15.75" customHeight="1" x14ac:dyDescent="0.3">
      <c r="A880" s="172"/>
      <c r="B880" s="172"/>
      <c r="C880" s="172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  <c r="AA880" s="172"/>
      <c r="AB880" s="172"/>
      <c r="AC880" s="172"/>
      <c r="AD880" s="172"/>
    </row>
    <row r="881" spans="1:30" ht="15.75" customHeight="1" x14ac:dyDescent="0.3">
      <c r="A881" s="172"/>
      <c r="B881" s="172"/>
      <c r="C881" s="172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  <c r="AA881" s="172"/>
      <c r="AB881" s="172"/>
      <c r="AC881" s="172"/>
      <c r="AD881" s="172"/>
    </row>
    <row r="882" spans="1:30" ht="15.75" customHeight="1" x14ac:dyDescent="0.3">
      <c r="A882" s="172"/>
      <c r="B882" s="172"/>
      <c r="C882" s="172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  <c r="AA882" s="172"/>
      <c r="AB882" s="172"/>
      <c r="AC882" s="172"/>
      <c r="AD882" s="172"/>
    </row>
    <row r="883" spans="1:30" ht="15.75" customHeight="1" x14ac:dyDescent="0.3">
      <c r="A883" s="172"/>
      <c r="B883" s="172"/>
      <c r="C883" s="172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  <c r="AA883" s="172"/>
      <c r="AB883" s="172"/>
      <c r="AC883" s="172"/>
      <c r="AD883" s="172"/>
    </row>
    <row r="884" spans="1:30" ht="15.75" customHeight="1" x14ac:dyDescent="0.3">
      <c r="A884" s="172"/>
      <c r="B884" s="172"/>
      <c r="C884" s="172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  <c r="AA884" s="172"/>
      <c r="AB884" s="172"/>
      <c r="AC884" s="172"/>
      <c r="AD884" s="172"/>
    </row>
    <row r="885" spans="1:30" ht="15.75" customHeight="1" x14ac:dyDescent="0.3">
      <c r="A885" s="172"/>
      <c r="B885" s="172"/>
      <c r="C885" s="172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  <c r="AA885" s="172"/>
      <c r="AB885" s="172"/>
      <c r="AC885" s="172"/>
      <c r="AD885" s="172"/>
    </row>
    <row r="886" spans="1:30" ht="15.75" customHeight="1" x14ac:dyDescent="0.3">
      <c r="A886" s="172"/>
      <c r="B886" s="172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  <c r="AA886" s="172"/>
      <c r="AB886" s="172"/>
      <c r="AC886" s="172"/>
      <c r="AD886" s="172"/>
    </row>
    <row r="887" spans="1:30" ht="15.75" customHeight="1" x14ac:dyDescent="0.3">
      <c r="A887" s="172"/>
      <c r="B887" s="172"/>
      <c r="C887" s="172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  <c r="AA887" s="172"/>
      <c r="AB887" s="172"/>
      <c r="AC887" s="172"/>
      <c r="AD887" s="172"/>
    </row>
    <row r="888" spans="1:30" ht="15.75" customHeight="1" x14ac:dyDescent="0.3">
      <c r="A888" s="172"/>
      <c r="B888" s="172"/>
      <c r="C888" s="172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  <c r="AA888" s="172"/>
      <c r="AB888" s="172"/>
      <c r="AC888" s="172"/>
      <c r="AD888" s="172"/>
    </row>
    <row r="889" spans="1:30" ht="15.75" customHeight="1" x14ac:dyDescent="0.3">
      <c r="A889" s="172"/>
      <c r="B889" s="172"/>
      <c r="C889" s="172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  <c r="AA889" s="172"/>
      <c r="AB889" s="172"/>
      <c r="AC889" s="172"/>
      <c r="AD889" s="172"/>
    </row>
    <row r="890" spans="1:30" ht="15.75" customHeight="1" x14ac:dyDescent="0.3">
      <c r="A890" s="172"/>
      <c r="B890" s="172"/>
      <c r="C890" s="172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  <c r="AA890" s="172"/>
      <c r="AB890" s="172"/>
      <c r="AC890" s="172"/>
      <c r="AD890" s="172"/>
    </row>
    <row r="891" spans="1:30" ht="15.75" customHeight="1" x14ac:dyDescent="0.3">
      <c r="A891" s="172"/>
      <c r="B891" s="172"/>
      <c r="C891" s="172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  <c r="AA891" s="172"/>
      <c r="AB891" s="172"/>
      <c r="AC891" s="172"/>
      <c r="AD891" s="172"/>
    </row>
    <row r="892" spans="1:30" ht="15.75" customHeight="1" x14ac:dyDescent="0.3">
      <c r="A892" s="172"/>
      <c r="B892" s="172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  <c r="AA892" s="172"/>
      <c r="AB892" s="172"/>
      <c r="AC892" s="172"/>
      <c r="AD892" s="172"/>
    </row>
    <row r="893" spans="1:30" ht="15.75" customHeight="1" x14ac:dyDescent="0.3">
      <c r="A893" s="172"/>
      <c r="B893" s="172"/>
      <c r="C893" s="172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  <c r="AA893" s="172"/>
      <c r="AB893" s="172"/>
      <c r="AC893" s="172"/>
      <c r="AD893" s="172"/>
    </row>
    <row r="894" spans="1:30" ht="15.75" customHeight="1" x14ac:dyDescent="0.3">
      <c r="A894" s="172"/>
      <c r="B894" s="172"/>
      <c r="C894" s="172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  <c r="AA894" s="172"/>
      <c r="AB894" s="172"/>
      <c r="AC894" s="172"/>
      <c r="AD894" s="172"/>
    </row>
    <row r="895" spans="1:30" ht="15.75" customHeight="1" x14ac:dyDescent="0.3">
      <c r="A895" s="172"/>
      <c r="B895" s="172"/>
      <c r="C895" s="172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  <c r="AA895" s="172"/>
      <c r="AB895" s="172"/>
      <c r="AC895" s="172"/>
      <c r="AD895" s="172"/>
    </row>
    <row r="896" spans="1:30" ht="15.75" customHeight="1" x14ac:dyDescent="0.3">
      <c r="A896" s="172"/>
      <c r="B896" s="172"/>
      <c r="C896" s="172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  <c r="AA896" s="172"/>
      <c r="AB896" s="172"/>
      <c r="AC896" s="172"/>
      <c r="AD896" s="172"/>
    </row>
    <row r="897" spans="1:30" ht="15.75" customHeight="1" x14ac:dyDescent="0.3">
      <c r="A897" s="172"/>
      <c r="B897" s="172"/>
      <c r="C897" s="172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  <c r="AA897" s="172"/>
      <c r="AB897" s="172"/>
      <c r="AC897" s="172"/>
      <c r="AD897" s="172"/>
    </row>
    <row r="898" spans="1:30" ht="15.75" customHeight="1" x14ac:dyDescent="0.3">
      <c r="A898" s="172"/>
      <c r="B898" s="172"/>
      <c r="C898" s="172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  <c r="AA898" s="172"/>
      <c r="AB898" s="172"/>
      <c r="AC898" s="172"/>
      <c r="AD898" s="172"/>
    </row>
    <row r="899" spans="1:30" ht="15.75" customHeight="1" x14ac:dyDescent="0.3">
      <c r="A899" s="172"/>
      <c r="B899" s="172"/>
      <c r="C899" s="172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  <c r="AA899" s="172"/>
      <c r="AB899" s="172"/>
      <c r="AC899" s="172"/>
      <c r="AD899" s="172"/>
    </row>
    <row r="900" spans="1:30" ht="15.75" customHeight="1" x14ac:dyDescent="0.3">
      <c r="A900" s="172"/>
      <c r="B900" s="172"/>
      <c r="C900" s="172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  <c r="AA900" s="172"/>
      <c r="AB900" s="172"/>
      <c r="AC900" s="172"/>
      <c r="AD900" s="172"/>
    </row>
    <row r="901" spans="1:30" ht="15.75" customHeight="1" x14ac:dyDescent="0.3">
      <c r="A901" s="172"/>
      <c r="B901" s="172"/>
      <c r="C901" s="172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  <c r="AA901" s="172"/>
      <c r="AB901" s="172"/>
      <c r="AC901" s="172"/>
      <c r="AD901" s="172"/>
    </row>
    <row r="902" spans="1:30" ht="15.75" customHeight="1" x14ac:dyDescent="0.3">
      <c r="A902" s="172"/>
      <c r="B902" s="172"/>
      <c r="C902" s="172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  <c r="AA902" s="172"/>
      <c r="AB902" s="172"/>
      <c r="AC902" s="172"/>
      <c r="AD902" s="172"/>
    </row>
    <row r="903" spans="1:30" ht="15.75" customHeight="1" x14ac:dyDescent="0.3">
      <c r="A903" s="172"/>
      <c r="B903" s="172"/>
      <c r="C903" s="172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  <c r="AA903" s="172"/>
      <c r="AB903" s="172"/>
      <c r="AC903" s="172"/>
      <c r="AD903" s="172"/>
    </row>
    <row r="904" spans="1:30" ht="15.75" customHeight="1" x14ac:dyDescent="0.3">
      <c r="A904" s="172"/>
      <c r="B904" s="172"/>
      <c r="C904" s="172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  <c r="AA904" s="172"/>
      <c r="AB904" s="172"/>
      <c r="AC904" s="172"/>
      <c r="AD904" s="172"/>
    </row>
    <row r="905" spans="1:30" ht="15.75" customHeight="1" x14ac:dyDescent="0.3">
      <c r="A905" s="172"/>
      <c r="B905" s="172"/>
      <c r="C905" s="172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  <c r="AA905" s="172"/>
      <c r="AB905" s="172"/>
      <c r="AC905" s="172"/>
      <c r="AD905" s="172"/>
    </row>
    <row r="906" spans="1:30" ht="15.75" customHeight="1" x14ac:dyDescent="0.3">
      <c r="A906" s="172"/>
      <c r="B906" s="172"/>
      <c r="C906" s="172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  <c r="AA906" s="172"/>
      <c r="AB906" s="172"/>
      <c r="AC906" s="172"/>
      <c r="AD906" s="172"/>
    </row>
    <row r="907" spans="1:30" ht="15.75" customHeight="1" x14ac:dyDescent="0.3">
      <c r="A907" s="172"/>
      <c r="B907" s="172"/>
      <c r="C907" s="172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  <c r="AA907" s="172"/>
      <c r="AB907" s="172"/>
      <c r="AC907" s="172"/>
      <c r="AD907" s="172"/>
    </row>
    <row r="908" spans="1:30" ht="15.75" customHeight="1" x14ac:dyDescent="0.3">
      <c r="A908" s="172"/>
      <c r="B908" s="172"/>
      <c r="C908" s="172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  <c r="AA908" s="172"/>
      <c r="AB908" s="172"/>
      <c r="AC908" s="172"/>
      <c r="AD908" s="172"/>
    </row>
    <row r="909" spans="1:30" ht="15.75" customHeight="1" x14ac:dyDescent="0.3">
      <c r="A909" s="172"/>
      <c r="B909" s="172"/>
      <c r="C909" s="172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  <c r="AA909" s="172"/>
      <c r="AB909" s="172"/>
      <c r="AC909" s="172"/>
      <c r="AD909" s="172"/>
    </row>
    <row r="910" spans="1:30" ht="15.75" customHeight="1" x14ac:dyDescent="0.3">
      <c r="A910" s="172"/>
      <c r="B910" s="172"/>
      <c r="C910" s="172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  <c r="AA910" s="172"/>
      <c r="AB910" s="172"/>
      <c r="AC910" s="172"/>
      <c r="AD910" s="172"/>
    </row>
    <row r="911" spans="1:30" ht="15.75" customHeight="1" x14ac:dyDescent="0.3">
      <c r="A911" s="172"/>
      <c r="B911" s="172"/>
      <c r="C911" s="172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  <c r="AA911" s="172"/>
      <c r="AB911" s="172"/>
      <c r="AC911" s="172"/>
      <c r="AD911" s="172"/>
    </row>
    <row r="912" spans="1:30" ht="15.75" customHeight="1" x14ac:dyDescent="0.3">
      <c r="A912" s="172"/>
      <c r="B912" s="172"/>
      <c r="C912" s="172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  <c r="AA912" s="172"/>
      <c r="AB912" s="172"/>
      <c r="AC912" s="172"/>
      <c r="AD912" s="172"/>
    </row>
    <row r="913" spans="1:30" ht="15.75" customHeight="1" x14ac:dyDescent="0.3">
      <c r="A913" s="172"/>
      <c r="B913" s="172"/>
      <c r="C913" s="172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  <c r="AA913" s="172"/>
      <c r="AB913" s="172"/>
      <c r="AC913" s="172"/>
      <c r="AD913" s="172"/>
    </row>
    <row r="914" spans="1:30" ht="15.75" customHeight="1" x14ac:dyDescent="0.3">
      <c r="A914" s="172"/>
      <c r="B914" s="172"/>
      <c r="C914" s="172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  <c r="AA914" s="172"/>
      <c r="AB914" s="172"/>
      <c r="AC914" s="172"/>
      <c r="AD914" s="172"/>
    </row>
    <row r="915" spans="1:30" ht="15.75" customHeight="1" x14ac:dyDescent="0.3">
      <c r="A915" s="172"/>
      <c r="B915" s="172"/>
      <c r="C915" s="172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  <c r="AA915" s="172"/>
      <c r="AB915" s="172"/>
      <c r="AC915" s="172"/>
      <c r="AD915" s="172"/>
    </row>
    <row r="916" spans="1:30" ht="15.75" customHeight="1" x14ac:dyDescent="0.3">
      <c r="A916" s="172"/>
      <c r="B916" s="172"/>
      <c r="C916" s="172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  <c r="AA916" s="172"/>
      <c r="AB916" s="172"/>
      <c r="AC916" s="172"/>
      <c r="AD916" s="172"/>
    </row>
    <row r="917" spans="1:30" ht="15.75" customHeight="1" x14ac:dyDescent="0.3">
      <c r="A917" s="172"/>
      <c r="B917" s="172"/>
      <c r="C917" s="172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  <c r="AA917" s="172"/>
      <c r="AB917" s="172"/>
      <c r="AC917" s="172"/>
      <c r="AD917" s="172"/>
    </row>
    <row r="918" spans="1:30" ht="15.75" customHeight="1" x14ac:dyDescent="0.3">
      <c r="A918" s="172"/>
      <c r="B918" s="172"/>
      <c r="C918" s="172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  <c r="AA918" s="172"/>
      <c r="AB918" s="172"/>
      <c r="AC918" s="172"/>
      <c r="AD918" s="172"/>
    </row>
    <row r="919" spans="1:30" ht="15.75" customHeight="1" x14ac:dyDescent="0.3">
      <c r="A919" s="172"/>
      <c r="B919" s="172"/>
      <c r="C919" s="172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  <c r="AA919" s="172"/>
      <c r="AB919" s="172"/>
      <c r="AC919" s="172"/>
      <c r="AD919" s="172"/>
    </row>
    <row r="920" spans="1:30" ht="15.75" customHeight="1" x14ac:dyDescent="0.3">
      <c r="A920" s="172"/>
      <c r="B920" s="172"/>
      <c r="C920" s="172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  <c r="AA920" s="172"/>
      <c r="AB920" s="172"/>
      <c r="AC920" s="172"/>
      <c r="AD920" s="172"/>
    </row>
    <row r="921" spans="1:30" ht="15.75" customHeight="1" x14ac:dyDescent="0.3">
      <c r="A921" s="172"/>
      <c r="B921" s="172"/>
      <c r="C921" s="172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  <c r="AA921" s="172"/>
      <c r="AB921" s="172"/>
      <c r="AC921" s="172"/>
      <c r="AD921" s="172"/>
    </row>
    <row r="922" spans="1:30" ht="15.75" customHeight="1" x14ac:dyDescent="0.3">
      <c r="A922" s="172"/>
      <c r="B922" s="172"/>
      <c r="C922" s="172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  <c r="AA922" s="172"/>
      <c r="AB922" s="172"/>
      <c r="AC922" s="172"/>
      <c r="AD922" s="172"/>
    </row>
    <row r="923" spans="1:30" ht="15.75" customHeight="1" x14ac:dyDescent="0.3">
      <c r="A923" s="172"/>
      <c r="B923" s="172"/>
      <c r="C923" s="172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  <c r="AA923" s="172"/>
      <c r="AB923" s="172"/>
      <c r="AC923" s="172"/>
      <c r="AD923" s="172"/>
    </row>
    <row r="924" spans="1:30" ht="15.75" customHeight="1" x14ac:dyDescent="0.3">
      <c r="A924" s="172"/>
      <c r="B924" s="172"/>
      <c r="C924" s="172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  <c r="AA924" s="172"/>
      <c r="AB924" s="172"/>
      <c r="AC924" s="172"/>
      <c r="AD924" s="172"/>
    </row>
    <row r="925" spans="1:30" ht="15.75" customHeight="1" x14ac:dyDescent="0.3">
      <c r="A925" s="172"/>
      <c r="B925" s="172"/>
      <c r="C925" s="172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  <c r="AA925" s="172"/>
      <c r="AB925" s="172"/>
      <c r="AC925" s="172"/>
      <c r="AD925" s="172"/>
    </row>
    <row r="926" spans="1:30" ht="15.75" customHeight="1" x14ac:dyDescent="0.3">
      <c r="A926" s="172"/>
      <c r="B926" s="172"/>
      <c r="C926" s="172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  <c r="AA926" s="172"/>
      <c r="AB926" s="172"/>
      <c r="AC926" s="172"/>
      <c r="AD926" s="172"/>
    </row>
    <row r="927" spans="1:30" ht="15.75" customHeight="1" x14ac:dyDescent="0.3">
      <c r="A927" s="172"/>
      <c r="B927" s="172"/>
      <c r="C927" s="172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  <c r="AA927" s="172"/>
      <c r="AB927" s="172"/>
      <c r="AC927" s="172"/>
      <c r="AD927" s="172"/>
    </row>
    <row r="928" spans="1:30" ht="15.75" customHeight="1" x14ac:dyDescent="0.3">
      <c r="A928" s="172"/>
      <c r="B928" s="172"/>
      <c r="C928" s="172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  <c r="AA928" s="172"/>
      <c r="AB928" s="172"/>
      <c r="AC928" s="172"/>
      <c r="AD928" s="172"/>
    </row>
    <row r="929" spans="1:30" ht="15.75" customHeight="1" x14ac:dyDescent="0.3">
      <c r="A929" s="172"/>
      <c r="B929" s="172"/>
      <c r="C929" s="172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  <c r="AA929" s="172"/>
      <c r="AB929" s="172"/>
      <c r="AC929" s="172"/>
      <c r="AD929" s="172"/>
    </row>
    <row r="930" spans="1:30" ht="15.75" customHeight="1" x14ac:dyDescent="0.3">
      <c r="A930" s="172"/>
      <c r="B930" s="172"/>
      <c r="C930" s="172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  <c r="AA930" s="172"/>
      <c r="AB930" s="172"/>
      <c r="AC930" s="172"/>
      <c r="AD930" s="172"/>
    </row>
    <row r="931" spans="1:30" ht="15.75" customHeight="1" x14ac:dyDescent="0.3">
      <c r="A931" s="172"/>
      <c r="B931" s="172"/>
      <c r="C931" s="172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  <c r="AA931" s="172"/>
      <c r="AB931" s="172"/>
      <c r="AC931" s="172"/>
      <c r="AD931" s="172"/>
    </row>
    <row r="932" spans="1:30" ht="15.75" customHeight="1" x14ac:dyDescent="0.3">
      <c r="A932" s="172"/>
      <c r="B932" s="172"/>
      <c r="C932" s="172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  <c r="AA932" s="172"/>
      <c r="AB932" s="172"/>
      <c r="AC932" s="172"/>
      <c r="AD932" s="172"/>
    </row>
    <row r="933" spans="1:30" ht="15.75" customHeight="1" x14ac:dyDescent="0.3">
      <c r="A933" s="172"/>
      <c r="B933" s="172"/>
      <c r="C933" s="172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  <c r="AA933" s="172"/>
      <c r="AB933" s="172"/>
      <c r="AC933" s="172"/>
      <c r="AD933" s="172"/>
    </row>
    <row r="934" spans="1:30" ht="15.75" customHeight="1" x14ac:dyDescent="0.3">
      <c r="A934" s="172"/>
      <c r="B934" s="172"/>
      <c r="C934" s="172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  <c r="AA934" s="172"/>
      <c r="AB934" s="172"/>
      <c r="AC934" s="172"/>
      <c r="AD934" s="172"/>
    </row>
    <row r="935" spans="1:30" ht="15.75" customHeight="1" x14ac:dyDescent="0.3">
      <c r="A935" s="172"/>
      <c r="B935" s="172"/>
      <c r="C935" s="172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  <c r="AA935" s="172"/>
      <c r="AB935" s="172"/>
      <c r="AC935" s="172"/>
      <c r="AD935" s="172"/>
    </row>
    <row r="936" spans="1:30" ht="15.75" customHeight="1" x14ac:dyDescent="0.3">
      <c r="A936" s="172"/>
      <c r="B936" s="172"/>
      <c r="C936" s="172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  <c r="AA936" s="172"/>
      <c r="AB936" s="172"/>
      <c r="AC936" s="172"/>
      <c r="AD936" s="172"/>
    </row>
    <row r="937" spans="1:30" ht="15.75" customHeight="1" x14ac:dyDescent="0.3">
      <c r="A937" s="172"/>
      <c r="B937" s="172"/>
      <c r="C937" s="172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  <c r="AA937" s="172"/>
      <c r="AB937" s="172"/>
      <c r="AC937" s="172"/>
      <c r="AD937" s="172"/>
    </row>
    <row r="938" spans="1:30" ht="15.75" customHeight="1" x14ac:dyDescent="0.3">
      <c r="A938" s="172"/>
      <c r="B938" s="172"/>
      <c r="C938" s="172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  <c r="AA938" s="172"/>
      <c r="AB938" s="172"/>
      <c r="AC938" s="172"/>
      <c r="AD938" s="172"/>
    </row>
    <row r="939" spans="1:30" ht="15.75" customHeight="1" x14ac:dyDescent="0.3">
      <c r="A939" s="172"/>
      <c r="B939" s="172"/>
      <c r="C939" s="172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  <c r="AA939" s="172"/>
      <c r="AB939" s="172"/>
      <c r="AC939" s="172"/>
      <c r="AD939" s="172"/>
    </row>
    <row r="940" spans="1:30" ht="15.75" customHeight="1" x14ac:dyDescent="0.3">
      <c r="A940" s="172"/>
      <c r="B940" s="172"/>
      <c r="C940" s="172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  <c r="AA940" s="172"/>
      <c r="AB940" s="172"/>
      <c r="AC940" s="172"/>
      <c r="AD940" s="172"/>
    </row>
    <row r="941" spans="1:30" ht="15.75" customHeight="1" x14ac:dyDescent="0.3">
      <c r="A941" s="172"/>
      <c r="B941" s="172"/>
      <c r="C941" s="172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  <c r="AA941" s="172"/>
      <c r="AB941" s="172"/>
      <c r="AC941" s="172"/>
      <c r="AD941" s="172"/>
    </row>
    <row r="942" spans="1:30" ht="15.75" customHeight="1" x14ac:dyDescent="0.3">
      <c r="A942" s="172"/>
      <c r="B942" s="172"/>
      <c r="C942" s="172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  <c r="AA942" s="172"/>
      <c r="AB942" s="172"/>
      <c r="AC942" s="172"/>
      <c r="AD942" s="172"/>
    </row>
    <row r="943" spans="1:30" ht="15.75" customHeight="1" x14ac:dyDescent="0.3">
      <c r="A943" s="172"/>
      <c r="B943" s="172"/>
      <c r="C943" s="172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  <c r="AA943" s="172"/>
      <c r="AB943" s="172"/>
      <c r="AC943" s="172"/>
      <c r="AD943" s="172"/>
    </row>
    <row r="944" spans="1:30" ht="15.75" customHeight="1" x14ac:dyDescent="0.3">
      <c r="A944" s="172"/>
      <c r="B944" s="172"/>
      <c r="C944" s="172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  <c r="AA944" s="172"/>
      <c r="AB944" s="172"/>
      <c r="AC944" s="172"/>
      <c r="AD944" s="172"/>
    </row>
    <row r="945" spans="1:30" ht="15.75" customHeight="1" x14ac:dyDescent="0.3">
      <c r="A945" s="172"/>
      <c r="B945" s="172"/>
      <c r="C945" s="172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  <c r="AA945" s="172"/>
      <c r="AB945" s="172"/>
      <c r="AC945" s="172"/>
      <c r="AD945" s="172"/>
    </row>
    <row r="946" spans="1:30" ht="15.75" customHeight="1" x14ac:dyDescent="0.3">
      <c r="A946" s="172"/>
      <c r="B946" s="172"/>
      <c r="C946" s="172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  <c r="AA946" s="172"/>
      <c r="AB946" s="172"/>
      <c r="AC946" s="172"/>
      <c r="AD946" s="172"/>
    </row>
    <row r="947" spans="1:30" ht="15.75" customHeight="1" x14ac:dyDescent="0.3">
      <c r="A947" s="172"/>
      <c r="B947" s="172"/>
      <c r="C947" s="172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  <c r="AA947" s="172"/>
      <c r="AB947" s="172"/>
      <c r="AC947" s="172"/>
      <c r="AD947" s="172"/>
    </row>
    <row r="948" spans="1:30" ht="15.75" customHeight="1" x14ac:dyDescent="0.3">
      <c r="A948" s="172"/>
      <c r="B948" s="172"/>
      <c r="C948" s="172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  <c r="AA948" s="172"/>
      <c r="AB948" s="172"/>
      <c r="AC948" s="172"/>
      <c r="AD948" s="172"/>
    </row>
    <row r="949" spans="1:30" ht="15.75" customHeight="1" x14ac:dyDescent="0.3">
      <c r="A949" s="172"/>
      <c r="B949" s="172"/>
      <c r="C949" s="172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  <c r="AA949" s="172"/>
      <c r="AB949" s="172"/>
      <c r="AC949" s="172"/>
      <c r="AD949" s="172"/>
    </row>
    <row r="950" spans="1:30" ht="15.75" customHeight="1" x14ac:dyDescent="0.3">
      <c r="A950" s="172"/>
      <c r="B950" s="172"/>
      <c r="C950" s="172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  <c r="AA950" s="172"/>
      <c r="AB950" s="172"/>
      <c r="AC950" s="172"/>
      <c r="AD950" s="172"/>
    </row>
    <row r="951" spans="1:30" ht="15.75" customHeight="1" x14ac:dyDescent="0.3">
      <c r="A951" s="172"/>
      <c r="B951" s="172"/>
      <c r="C951" s="172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  <c r="AA951" s="172"/>
      <c r="AB951" s="172"/>
      <c r="AC951" s="172"/>
      <c r="AD951" s="172"/>
    </row>
    <row r="952" spans="1:30" ht="15.75" customHeight="1" x14ac:dyDescent="0.3">
      <c r="A952" s="172"/>
      <c r="B952" s="172"/>
      <c r="C952" s="172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  <c r="AA952" s="172"/>
      <c r="AB952" s="172"/>
      <c r="AC952" s="172"/>
      <c r="AD952" s="172"/>
    </row>
    <row r="953" spans="1:30" ht="15.75" customHeight="1" x14ac:dyDescent="0.3">
      <c r="A953" s="172"/>
      <c r="B953" s="172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  <c r="AA953" s="172"/>
      <c r="AB953" s="172"/>
      <c r="AC953" s="172"/>
      <c r="AD953" s="172"/>
    </row>
    <row r="954" spans="1:30" ht="15.75" customHeight="1" x14ac:dyDescent="0.3">
      <c r="A954" s="172"/>
      <c r="B954" s="172"/>
      <c r="C954" s="172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  <c r="AA954" s="172"/>
      <c r="AB954" s="172"/>
      <c r="AC954" s="172"/>
      <c r="AD954" s="172"/>
    </row>
    <row r="955" spans="1:30" ht="15.75" customHeight="1" x14ac:dyDescent="0.3">
      <c r="A955" s="172"/>
      <c r="B955" s="172"/>
      <c r="C955" s="172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  <c r="AA955" s="172"/>
      <c r="AB955" s="172"/>
      <c r="AC955" s="172"/>
      <c r="AD955" s="172"/>
    </row>
    <row r="956" spans="1:30" ht="15.75" customHeight="1" x14ac:dyDescent="0.3">
      <c r="A956" s="172"/>
      <c r="B956" s="172"/>
      <c r="C956" s="172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  <c r="AA956" s="172"/>
      <c r="AB956" s="172"/>
      <c r="AC956" s="172"/>
      <c r="AD956" s="172"/>
    </row>
    <row r="957" spans="1:30" ht="15.75" customHeight="1" x14ac:dyDescent="0.3">
      <c r="A957" s="172"/>
      <c r="B957" s="172"/>
      <c r="C957" s="172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  <c r="AA957" s="172"/>
      <c r="AB957" s="172"/>
      <c r="AC957" s="172"/>
      <c r="AD957" s="172"/>
    </row>
    <row r="958" spans="1:30" ht="15.75" customHeight="1" x14ac:dyDescent="0.3">
      <c r="A958" s="172"/>
      <c r="B958" s="172"/>
      <c r="C958" s="172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  <c r="AA958" s="172"/>
      <c r="AB958" s="172"/>
      <c r="AC958" s="172"/>
      <c r="AD958" s="172"/>
    </row>
    <row r="959" spans="1:30" ht="15.75" customHeight="1" x14ac:dyDescent="0.3">
      <c r="A959" s="172"/>
      <c r="B959" s="172"/>
      <c r="C959" s="172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  <c r="AA959" s="172"/>
      <c r="AB959" s="172"/>
      <c r="AC959" s="172"/>
      <c r="AD959" s="172"/>
    </row>
    <row r="960" spans="1:30" ht="15.75" customHeight="1" x14ac:dyDescent="0.3">
      <c r="A960" s="172"/>
      <c r="B960" s="172"/>
      <c r="C960" s="172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  <c r="AA960" s="172"/>
      <c r="AB960" s="172"/>
      <c r="AC960" s="172"/>
      <c r="AD960" s="172"/>
    </row>
    <row r="961" spans="1:30" ht="15.75" customHeight="1" x14ac:dyDescent="0.3">
      <c r="A961" s="172"/>
      <c r="B961" s="172"/>
      <c r="C961" s="172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  <c r="AA961" s="172"/>
      <c r="AB961" s="172"/>
      <c r="AC961" s="172"/>
      <c r="AD961" s="172"/>
    </row>
    <row r="962" spans="1:30" ht="15.75" customHeight="1" x14ac:dyDescent="0.3">
      <c r="A962" s="172"/>
      <c r="B962" s="172"/>
      <c r="C962" s="172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  <c r="AA962" s="172"/>
      <c r="AB962" s="172"/>
      <c r="AC962" s="172"/>
      <c r="AD962" s="172"/>
    </row>
    <row r="963" spans="1:30" ht="15.75" customHeight="1" x14ac:dyDescent="0.3">
      <c r="A963" s="172"/>
      <c r="B963" s="172"/>
      <c r="C963" s="172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  <c r="AA963" s="172"/>
      <c r="AB963" s="172"/>
      <c r="AC963" s="172"/>
      <c r="AD963" s="172"/>
    </row>
    <row r="964" spans="1:30" ht="15.75" customHeight="1" x14ac:dyDescent="0.3">
      <c r="A964" s="172"/>
      <c r="B964" s="172"/>
      <c r="C964" s="172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  <c r="AA964" s="172"/>
      <c r="AB964" s="172"/>
      <c r="AC964" s="172"/>
      <c r="AD964" s="172"/>
    </row>
    <row r="965" spans="1:30" ht="15.75" customHeight="1" x14ac:dyDescent="0.3">
      <c r="A965" s="172"/>
      <c r="B965" s="172"/>
      <c r="C965" s="172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  <c r="AA965" s="172"/>
      <c r="AB965" s="172"/>
      <c r="AC965" s="172"/>
      <c r="AD965" s="172"/>
    </row>
    <row r="966" spans="1:30" ht="15.75" customHeight="1" x14ac:dyDescent="0.3">
      <c r="A966" s="172"/>
      <c r="B966" s="172"/>
      <c r="C966" s="172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  <c r="AA966" s="172"/>
      <c r="AB966" s="172"/>
      <c r="AC966" s="172"/>
      <c r="AD966" s="172"/>
    </row>
    <row r="967" spans="1:30" ht="15.75" customHeight="1" x14ac:dyDescent="0.3">
      <c r="A967" s="172"/>
      <c r="B967" s="172"/>
      <c r="C967" s="172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  <c r="AA967" s="172"/>
      <c r="AB967" s="172"/>
      <c r="AC967" s="172"/>
      <c r="AD967" s="172"/>
    </row>
    <row r="968" spans="1:30" ht="15.75" customHeight="1" x14ac:dyDescent="0.3">
      <c r="A968" s="172"/>
      <c r="B968" s="172"/>
      <c r="C968" s="172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  <c r="AA968" s="172"/>
      <c r="AB968" s="172"/>
      <c r="AC968" s="172"/>
      <c r="AD968" s="172"/>
    </row>
    <row r="969" spans="1:30" ht="15.75" customHeight="1" x14ac:dyDescent="0.3">
      <c r="A969" s="172"/>
      <c r="B969" s="172"/>
      <c r="C969" s="172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  <c r="AA969" s="172"/>
      <c r="AB969" s="172"/>
      <c r="AC969" s="172"/>
      <c r="AD969" s="172"/>
    </row>
    <row r="970" spans="1:30" ht="15.75" customHeight="1" x14ac:dyDescent="0.3">
      <c r="A970" s="172"/>
      <c r="B970" s="172"/>
      <c r="C970" s="172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  <c r="AA970" s="172"/>
      <c r="AB970" s="172"/>
      <c r="AC970" s="172"/>
      <c r="AD970" s="172"/>
    </row>
    <row r="971" spans="1:30" ht="15.75" customHeight="1" x14ac:dyDescent="0.3">
      <c r="A971" s="172"/>
      <c r="B971" s="172"/>
      <c r="C971" s="172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  <c r="AA971" s="172"/>
      <c r="AB971" s="172"/>
      <c r="AC971" s="172"/>
      <c r="AD971" s="172"/>
    </row>
    <row r="972" spans="1:30" ht="15.75" customHeight="1" x14ac:dyDescent="0.3">
      <c r="A972" s="172"/>
      <c r="B972" s="172"/>
      <c r="C972" s="172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  <c r="AA972" s="172"/>
      <c r="AB972" s="172"/>
      <c r="AC972" s="172"/>
      <c r="AD972" s="172"/>
    </row>
    <row r="973" spans="1:30" ht="15.75" customHeight="1" x14ac:dyDescent="0.3">
      <c r="A973" s="172"/>
      <c r="B973" s="172"/>
      <c r="C973" s="172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  <c r="AA973" s="172"/>
      <c r="AB973" s="172"/>
      <c r="AC973" s="172"/>
      <c r="AD973" s="172"/>
    </row>
    <row r="974" spans="1:30" ht="15.75" customHeight="1" x14ac:dyDescent="0.3">
      <c r="A974" s="172"/>
      <c r="B974" s="172"/>
      <c r="C974" s="172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  <c r="AA974" s="172"/>
      <c r="AB974" s="172"/>
      <c r="AC974" s="172"/>
      <c r="AD974" s="172"/>
    </row>
    <row r="975" spans="1:30" ht="15.75" customHeight="1" x14ac:dyDescent="0.3">
      <c r="A975" s="172"/>
      <c r="B975" s="172"/>
      <c r="C975" s="172"/>
      <c r="D975" s="172"/>
      <c r="E975" s="172"/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  <c r="AA975" s="172"/>
      <c r="AB975" s="172"/>
      <c r="AC975" s="172"/>
      <c r="AD975" s="172"/>
    </row>
    <row r="976" spans="1:30" ht="15.75" customHeight="1" x14ac:dyDescent="0.3">
      <c r="A976" s="172"/>
      <c r="B976" s="172"/>
      <c r="C976" s="172"/>
      <c r="D976" s="172"/>
      <c r="E976" s="172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  <c r="AA976" s="172"/>
      <c r="AB976" s="172"/>
      <c r="AC976" s="172"/>
      <c r="AD976" s="172"/>
    </row>
    <row r="977" spans="1:30" ht="15.75" customHeight="1" x14ac:dyDescent="0.3">
      <c r="A977" s="172"/>
      <c r="B977" s="172"/>
      <c r="C977" s="172"/>
      <c r="D977" s="172"/>
      <c r="E977" s="172"/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  <c r="AA977" s="172"/>
      <c r="AB977" s="172"/>
      <c r="AC977" s="172"/>
      <c r="AD977" s="172"/>
    </row>
    <row r="978" spans="1:30" ht="15.75" customHeight="1" x14ac:dyDescent="0.3">
      <c r="A978" s="172"/>
      <c r="B978" s="172"/>
      <c r="C978" s="172"/>
      <c r="D978" s="172"/>
      <c r="E978" s="172"/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  <c r="AA978" s="172"/>
      <c r="AB978" s="172"/>
      <c r="AC978" s="172"/>
      <c r="AD978" s="172"/>
    </row>
    <row r="979" spans="1:30" ht="15.75" customHeight="1" x14ac:dyDescent="0.3">
      <c r="A979" s="172"/>
      <c r="B979" s="172"/>
      <c r="C979" s="172"/>
      <c r="D979" s="172"/>
      <c r="E979" s="172"/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  <c r="AA979" s="172"/>
      <c r="AB979" s="172"/>
      <c r="AC979" s="172"/>
      <c r="AD979" s="172"/>
    </row>
    <row r="980" spans="1:30" ht="15.75" customHeight="1" x14ac:dyDescent="0.3">
      <c r="A980" s="172"/>
      <c r="B980" s="172"/>
      <c r="C980" s="172"/>
      <c r="D980" s="172"/>
      <c r="E980" s="172"/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  <c r="AA980" s="172"/>
      <c r="AB980" s="172"/>
      <c r="AC980" s="172"/>
      <c r="AD980" s="172"/>
    </row>
    <row r="981" spans="1:30" ht="15.75" customHeight="1" x14ac:dyDescent="0.3">
      <c r="A981" s="172"/>
      <c r="B981" s="172"/>
      <c r="C981" s="172"/>
      <c r="D981" s="172"/>
      <c r="E981" s="172"/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  <c r="AA981" s="172"/>
      <c r="AB981" s="172"/>
      <c r="AC981" s="172"/>
      <c r="AD981" s="172"/>
    </row>
    <row r="982" spans="1:30" ht="15.75" customHeight="1" x14ac:dyDescent="0.3">
      <c r="A982" s="172"/>
      <c r="B982" s="172"/>
      <c r="C982" s="172"/>
      <c r="D982" s="172"/>
      <c r="E982" s="172"/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  <c r="AA982" s="172"/>
      <c r="AB982" s="172"/>
      <c r="AC982" s="172"/>
      <c r="AD982" s="172"/>
    </row>
    <row r="983" spans="1:30" ht="15.75" customHeight="1" x14ac:dyDescent="0.3">
      <c r="A983" s="172"/>
      <c r="B983" s="172"/>
      <c r="C983" s="172"/>
      <c r="D983" s="172"/>
      <c r="E983" s="172"/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  <c r="AA983" s="172"/>
      <c r="AB983" s="172"/>
      <c r="AC983" s="172"/>
      <c r="AD983" s="172"/>
    </row>
    <row r="984" spans="1:30" ht="15.75" customHeight="1" x14ac:dyDescent="0.3">
      <c r="A984" s="172"/>
      <c r="B984" s="172"/>
      <c r="C984" s="172"/>
      <c r="D984" s="172"/>
      <c r="E984" s="172"/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  <c r="AA984" s="172"/>
      <c r="AB984" s="172"/>
      <c r="AC984" s="172"/>
      <c r="AD984" s="172"/>
    </row>
    <row r="985" spans="1:30" ht="15.75" customHeight="1" x14ac:dyDescent="0.3">
      <c r="A985" s="172"/>
      <c r="B985" s="172"/>
      <c r="C985" s="172"/>
      <c r="D985" s="172"/>
      <c r="E985" s="172"/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  <c r="AA985" s="172"/>
      <c r="AB985" s="172"/>
      <c r="AC985" s="172"/>
      <c r="AD985" s="172"/>
    </row>
    <row r="986" spans="1:30" ht="15.75" customHeight="1" x14ac:dyDescent="0.3">
      <c r="A986" s="172"/>
      <c r="B986" s="172"/>
      <c r="C986" s="172"/>
      <c r="D986" s="172"/>
      <c r="E986" s="172"/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  <c r="AA986" s="172"/>
      <c r="AB986" s="172"/>
      <c r="AC986" s="172"/>
      <c r="AD986" s="172"/>
    </row>
    <row r="987" spans="1:30" ht="15.75" customHeight="1" x14ac:dyDescent="0.3">
      <c r="A987" s="172"/>
      <c r="B987" s="172"/>
      <c r="C987" s="172"/>
      <c r="D987" s="172"/>
      <c r="E987" s="172"/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  <c r="AA987" s="172"/>
      <c r="AB987" s="172"/>
      <c r="AC987" s="172"/>
      <c r="AD987" s="172"/>
    </row>
    <row r="988" spans="1:30" ht="15.75" customHeight="1" x14ac:dyDescent="0.3">
      <c r="A988" s="172"/>
      <c r="B988" s="172"/>
      <c r="C988" s="172"/>
      <c r="D988" s="172"/>
      <c r="E988" s="172"/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  <c r="AA988" s="172"/>
      <c r="AB988" s="172"/>
      <c r="AC988" s="172"/>
      <c r="AD988" s="172"/>
    </row>
    <row r="989" spans="1:30" ht="15.75" customHeight="1" x14ac:dyDescent="0.3">
      <c r="A989" s="172"/>
      <c r="B989" s="172"/>
      <c r="C989" s="172"/>
      <c r="D989" s="172"/>
      <c r="E989" s="172"/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  <c r="AA989" s="172"/>
      <c r="AB989" s="172"/>
      <c r="AC989" s="172"/>
      <c r="AD989" s="172"/>
    </row>
    <row r="990" spans="1:30" ht="15.75" customHeight="1" x14ac:dyDescent="0.3">
      <c r="A990" s="172"/>
      <c r="B990" s="172"/>
      <c r="C990" s="172"/>
      <c r="D990" s="172"/>
      <c r="E990" s="172"/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  <c r="AA990" s="172"/>
      <c r="AB990" s="172"/>
      <c r="AC990" s="172"/>
      <c r="AD990" s="172"/>
    </row>
    <row r="991" spans="1:30" ht="15.75" customHeight="1" x14ac:dyDescent="0.3">
      <c r="A991" s="172"/>
      <c r="B991" s="172"/>
      <c r="C991" s="172"/>
      <c r="D991" s="172"/>
      <c r="E991" s="172"/>
      <c r="F991" s="172"/>
      <c r="G991" s="172"/>
      <c r="H991" s="172"/>
      <c r="I991" s="172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  <c r="AA991" s="172"/>
      <c r="AB991" s="172"/>
      <c r="AC991" s="172"/>
      <c r="AD991" s="172"/>
    </row>
    <row r="992" spans="1:30" ht="15.75" customHeight="1" x14ac:dyDescent="0.3">
      <c r="A992" s="172"/>
      <c r="B992" s="172"/>
      <c r="C992" s="172"/>
      <c r="D992" s="172"/>
      <c r="E992" s="172"/>
      <c r="F992" s="172"/>
      <c r="G992" s="172"/>
      <c r="H992" s="172"/>
      <c r="I992" s="172"/>
      <c r="J992" s="172"/>
      <c r="K992" s="172"/>
      <c r="L992" s="172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  <c r="AA992" s="172"/>
      <c r="AB992" s="172"/>
      <c r="AC992" s="172"/>
      <c r="AD992" s="172"/>
    </row>
    <row r="993" spans="1:30" ht="15.75" customHeight="1" x14ac:dyDescent="0.3">
      <c r="A993" s="172"/>
      <c r="B993" s="172"/>
      <c r="C993" s="172"/>
      <c r="D993" s="172"/>
      <c r="E993" s="172"/>
      <c r="F993" s="172"/>
      <c r="G993" s="172"/>
      <c r="H993" s="172"/>
      <c r="I993" s="172"/>
      <c r="J993" s="172"/>
      <c r="K993" s="172"/>
      <c r="L993" s="172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  <c r="AA993" s="172"/>
      <c r="AB993" s="172"/>
      <c r="AC993" s="172"/>
      <c r="AD993" s="172"/>
    </row>
    <row r="994" spans="1:30" ht="15.75" customHeight="1" x14ac:dyDescent="0.3">
      <c r="A994" s="172"/>
      <c r="B994" s="172"/>
      <c r="C994" s="172"/>
      <c r="D994" s="172"/>
      <c r="E994" s="172"/>
      <c r="F994" s="172"/>
      <c r="G994" s="172"/>
      <c r="H994" s="172"/>
      <c r="I994" s="172"/>
      <c r="J994" s="172"/>
      <c r="K994" s="172"/>
      <c r="L994" s="172"/>
      <c r="M994" s="172"/>
      <c r="N994" s="172"/>
      <c r="O994" s="172"/>
      <c r="P994" s="172"/>
      <c r="Q994" s="172"/>
      <c r="R994" s="172"/>
      <c r="S994" s="172"/>
      <c r="T994" s="172"/>
      <c r="U994" s="172"/>
      <c r="V994" s="172"/>
      <c r="W994" s="172"/>
      <c r="X994" s="172"/>
      <c r="Y994" s="172"/>
      <c r="Z994" s="172"/>
      <c r="AA994" s="172"/>
      <c r="AB994" s="172"/>
      <c r="AC994" s="172"/>
      <c r="AD994" s="172"/>
    </row>
    <row r="995" spans="1:30" ht="15.75" customHeight="1" x14ac:dyDescent="0.3">
      <c r="A995" s="172"/>
      <c r="B995" s="172"/>
      <c r="C995" s="172"/>
      <c r="D995" s="172"/>
      <c r="E995" s="172"/>
      <c r="F995" s="172"/>
      <c r="G995" s="172"/>
      <c r="H995" s="172"/>
      <c r="I995" s="172"/>
      <c r="J995" s="172"/>
      <c r="K995" s="172"/>
      <c r="L995" s="172"/>
      <c r="M995" s="172"/>
      <c r="N995" s="172"/>
      <c r="O995" s="172"/>
      <c r="P995" s="172"/>
      <c r="Q995" s="172"/>
      <c r="R995" s="172"/>
      <c r="S995" s="172"/>
      <c r="T995" s="172"/>
      <c r="U995" s="172"/>
      <c r="V995" s="172"/>
      <c r="W995" s="172"/>
      <c r="X995" s="172"/>
      <c r="Y995" s="172"/>
      <c r="Z995" s="172"/>
      <c r="AA995" s="172"/>
      <c r="AB995" s="172"/>
      <c r="AC995" s="172"/>
      <c r="AD995" s="172"/>
    </row>
    <row r="996" spans="1:30" ht="15.75" customHeight="1" x14ac:dyDescent="0.3">
      <c r="A996" s="172"/>
      <c r="B996" s="172"/>
      <c r="C996" s="172"/>
      <c r="D996" s="172"/>
      <c r="E996" s="172"/>
      <c r="F996" s="172"/>
      <c r="G996" s="172"/>
      <c r="H996" s="172"/>
      <c r="I996" s="172"/>
      <c r="J996" s="172"/>
      <c r="K996" s="172"/>
      <c r="L996" s="172"/>
      <c r="M996" s="172"/>
      <c r="N996" s="172"/>
      <c r="O996" s="172"/>
      <c r="P996" s="172"/>
      <c r="Q996" s="172"/>
      <c r="R996" s="172"/>
      <c r="S996" s="172"/>
      <c r="T996" s="172"/>
      <c r="U996" s="172"/>
      <c r="V996" s="172"/>
      <c r="W996" s="172"/>
      <c r="X996" s="172"/>
      <c r="Y996" s="172"/>
      <c r="Z996" s="172"/>
      <c r="AA996" s="172"/>
      <c r="AB996" s="172"/>
      <c r="AC996" s="172"/>
      <c r="AD996" s="172"/>
    </row>
    <row r="997" spans="1:30" ht="15.75" customHeight="1" x14ac:dyDescent="0.3">
      <c r="A997" s="172"/>
      <c r="B997" s="172"/>
      <c r="C997" s="172"/>
      <c r="D997" s="172"/>
      <c r="E997" s="172"/>
      <c r="F997" s="172"/>
      <c r="G997" s="172"/>
      <c r="H997" s="172"/>
      <c r="I997" s="172"/>
      <c r="J997" s="172"/>
      <c r="K997" s="172"/>
      <c r="L997" s="172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  <c r="AA997" s="172"/>
      <c r="AB997" s="172"/>
      <c r="AC997" s="172"/>
      <c r="AD997" s="172"/>
    </row>
    <row r="998" spans="1:30" ht="15.75" customHeight="1" x14ac:dyDescent="0.3">
      <c r="A998" s="172"/>
      <c r="B998" s="172"/>
      <c r="C998" s="172"/>
      <c r="D998" s="172"/>
      <c r="E998" s="172"/>
      <c r="F998" s="172"/>
      <c r="G998" s="172"/>
      <c r="H998" s="172"/>
      <c r="I998" s="172"/>
      <c r="J998" s="172"/>
      <c r="K998" s="172"/>
      <c r="L998" s="172"/>
      <c r="M998" s="172"/>
      <c r="N998" s="172"/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  <c r="AA998" s="172"/>
      <c r="AB998" s="172"/>
      <c r="AC998" s="172"/>
      <c r="AD998" s="172"/>
    </row>
    <row r="999" spans="1:30" ht="15.75" customHeight="1" x14ac:dyDescent="0.3">
      <c r="A999" s="172"/>
      <c r="B999" s="172"/>
      <c r="C999" s="172"/>
      <c r="D999" s="172"/>
      <c r="E999" s="172"/>
      <c r="F999" s="172"/>
      <c r="G999" s="172"/>
      <c r="H999" s="172"/>
      <c r="I999" s="172"/>
      <c r="J999" s="172"/>
      <c r="K999" s="172"/>
      <c r="L999" s="172"/>
      <c r="M999" s="172"/>
      <c r="N999" s="172"/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  <c r="AA999" s="172"/>
      <c r="AB999" s="172"/>
      <c r="AC999" s="172"/>
      <c r="AD999" s="172"/>
    </row>
    <row r="1000" spans="1:30" ht="15.75" customHeight="1" x14ac:dyDescent="0.3">
      <c r="A1000" s="172"/>
      <c r="B1000" s="172"/>
      <c r="C1000" s="172"/>
      <c r="D1000" s="172"/>
      <c r="E1000" s="172"/>
      <c r="F1000" s="172"/>
      <c r="G1000" s="172"/>
      <c r="H1000" s="172"/>
      <c r="I1000" s="172"/>
      <c r="J1000" s="172"/>
      <c r="K1000" s="172"/>
      <c r="L1000" s="172"/>
      <c r="M1000" s="172"/>
      <c r="N1000" s="172"/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  <c r="AA1000" s="172"/>
      <c r="AB1000" s="172"/>
      <c r="AC1000" s="172"/>
      <c r="AD1000" s="172"/>
    </row>
  </sheetData>
  <autoFilter ref="A1:K41" xr:uid="{00000000-0009-0000-0000-00000B000000}"/>
  <mergeCells count="3">
    <mergeCell ref="O1:S1"/>
    <mergeCell ref="O8:S8"/>
    <mergeCell ref="O15:S15"/>
  </mergeCells>
  <pageMargins left="0.7" right="0.7" top="0.75" bottom="0.75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522"/>
  <sheetViews>
    <sheetView topLeftCell="B1" zoomScaleNormal="100" workbookViewId="0">
      <selection activeCell="O3" sqref="O3"/>
    </sheetView>
  </sheetViews>
  <sheetFormatPr defaultColWidth="14.44140625" defaultRowHeight="14.4" x14ac:dyDescent="0.3"/>
  <cols>
    <col min="1" max="1" width="47.5546875" customWidth="1"/>
    <col min="2" max="2" width="10.5546875" customWidth="1"/>
    <col min="3" max="3" width="8.5546875" customWidth="1"/>
    <col min="4" max="4" width="10.5546875" customWidth="1"/>
    <col min="5" max="5" width="12.109375" customWidth="1"/>
    <col min="6" max="6" width="33.44140625" customWidth="1"/>
    <col min="7" max="7" width="8.88671875" customWidth="1"/>
    <col min="8" max="8" width="12.109375" customWidth="1"/>
    <col min="9" max="9" width="11" customWidth="1"/>
    <col min="10" max="10" width="7.5546875" customWidth="1"/>
    <col min="11" max="12" width="21" customWidth="1"/>
    <col min="13" max="14" width="18.88671875" customWidth="1"/>
    <col min="15" max="15" width="13.5546875" customWidth="1"/>
    <col min="16" max="26" width="8.6640625" customWidth="1"/>
  </cols>
  <sheetData>
    <row r="1" spans="1:26" ht="14.25" customHeight="1" x14ac:dyDescent="0.3">
      <c r="A1" s="134" t="s">
        <v>31</v>
      </c>
      <c r="B1" s="134" t="s">
        <v>1240</v>
      </c>
      <c r="C1" s="134" t="s">
        <v>1241</v>
      </c>
      <c r="D1" s="134" t="s">
        <v>1102</v>
      </c>
      <c r="E1" s="134" t="s">
        <v>104</v>
      </c>
      <c r="F1" s="134" t="s">
        <v>1242</v>
      </c>
      <c r="G1" s="134" t="s">
        <v>1243</v>
      </c>
      <c r="H1" s="134" t="s">
        <v>116</v>
      </c>
      <c r="I1" s="134" t="s">
        <v>117</v>
      </c>
      <c r="J1" s="134" t="s">
        <v>1244</v>
      </c>
      <c r="K1" s="134" t="s">
        <v>65</v>
      </c>
      <c r="L1" s="134" t="s">
        <v>72</v>
      </c>
      <c r="M1" s="134" t="s">
        <v>1245</v>
      </c>
      <c r="N1" s="134" t="s">
        <v>1246</v>
      </c>
      <c r="O1" s="134" t="s">
        <v>1247</v>
      </c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spans="1:26" ht="14.25" customHeight="1" x14ac:dyDescent="0.3">
      <c r="A2" s="5" t="str">
        <f>Simulações!G2</f>
        <v>Rua Rua Madalena Gilouski</v>
      </c>
      <c r="B2" s="133" t="str">
        <f>Simulações!DN2</f>
        <v>Sim</v>
      </c>
      <c r="C2" s="175">
        <f>Simulações!N2</f>
        <v>60</v>
      </c>
      <c r="D2" s="133" t="str">
        <f>Simulações!J2</f>
        <v>C5</v>
      </c>
      <c r="E2" s="133" t="e">
        <f>Simulações!CK2</f>
        <v>#N/A</v>
      </c>
      <c r="F2" s="133">
        <f>Simulações!CL2</f>
        <v>0</v>
      </c>
      <c r="G2" s="133" t="e">
        <f>Simulações!CQ2</f>
        <v>#N/A</v>
      </c>
      <c r="H2" s="133" t="str">
        <f>Simulações!CW2</f>
        <v>Curto II</v>
      </c>
      <c r="I2" s="133" t="str">
        <f>IF(Simulações!CX2="","",Simulações!CX2)</f>
        <v/>
      </c>
      <c r="J2" s="133" t="str">
        <f>IF(Simulações!DA2="","",Simulações!DA2)</f>
        <v/>
      </c>
      <c r="K2" s="137">
        <f>Simulações!AO2</f>
        <v>2</v>
      </c>
      <c r="L2" s="137">
        <f>Simulações!AV2</f>
        <v>0</v>
      </c>
      <c r="M2" s="133" t="str">
        <f>IF(Simulações!DB2="","",Simulações!DB2)</f>
        <v/>
      </c>
      <c r="N2" s="133" t="str">
        <f>IF(Simulações!DC2="","",Simulações!DC2)</f>
        <v/>
      </c>
      <c r="O2" s="133">
        <v>1</v>
      </c>
    </row>
    <row r="3" spans="1:26" ht="14.25" customHeight="1" x14ac:dyDescent="0.3">
      <c r="A3" s="5" t="str">
        <f>Simulações!G3</f>
        <v>Rua Rua Madalena Gilouski</v>
      </c>
      <c r="B3" s="133" t="str">
        <f>Simulações!DN3</f>
        <v>Sim</v>
      </c>
      <c r="C3" s="175">
        <f>Simulações!N3</f>
        <v>60</v>
      </c>
      <c r="D3" s="133" t="str">
        <f>Simulações!J3</f>
        <v>C5</v>
      </c>
      <c r="E3" s="133" t="e">
        <f>Simulações!CK3</f>
        <v>#N/A</v>
      </c>
      <c r="F3" s="133">
        <f>Simulações!CL3</f>
        <v>0</v>
      </c>
      <c r="G3" s="133" t="e">
        <f>Simulações!CQ3</f>
        <v>#N/A</v>
      </c>
      <c r="H3" s="133" t="str">
        <f>Simulações!CW3</f>
        <v>Curto II</v>
      </c>
      <c r="I3" s="133" t="str">
        <f>IF(Simulações!CX3="","",Simulações!CX3)</f>
        <v/>
      </c>
      <c r="J3" s="133" t="str">
        <f>IF(Simulações!DA3="","",Simulações!DA3)</f>
        <v/>
      </c>
      <c r="K3" s="137">
        <f>Simulações!AO3</f>
        <v>2</v>
      </c>
      <c r="L3" s="137">
        <f>Simulações!AV3</f>
        <v>0</v>
      </c>
      <c r="M3" s="133" t="str">
        <f>IF(Simulações!DB3="","",Simulações!DB3)</f>
        <v/>
      </c>
      <c r="N3" s="133" t="str">
        <f>IF(Simulações!DC3="","",Simulações!DC3)</f>
        <v/>
      </c>
      <c r="O3" s="133">
        <v>1</v>
      </c>
    </row>
    <row r="4" spans="1:26" ht="14.25" customHeight="1" x14ac:dyDescent="0.3">
      <c r="A4" s="5" t="str">
        <f>Simulações!G4</f>
        <v>Rua Rua Madalena Gilouski</v>
      </c>
      <c r="B4" s="133" t="str">
        <f>Simulações!DN4</f>
        <v>Sim</v>
      </c>
      <c r="C4" s="175">
        <f>Simulações!N4</f>
        <v>60</v>
      </c>
      <c r="D4" s="133" t="str">
        <f>Simulações!J4</f>
        <v>C5</v>
      </c>
      <c r="E4" s="133" t="e">
        <f>Simulações!CK4</f>
        <v>#N/A</v>
      </c>
      <c r="F4" s="133">
        <f>Simulações!CL4</f>
        <v>0</v>
      </c>
      <c r="G4" s="133" t="e">
        <f>Simulações!CQ4</f>
        <v>#N/A</v>
      </c>
      <c r="H4" s="133" t="str">
        <f>Simulações!CW4</f>
        <v>Curto II</v>
      </c>
      <c r="I4" s="133" t="str">
        <f>IF(Simulações!CX4="","",Simulações!CX4)</f>
        <v/>
      </c>
      <c r="J4" s="133" t="str">
        <f>IF(Simulações!DA4="","",Simulações!DA4)</f>
        <v/>
      </c>
      <c r="K4" s="137">
        <f>Simulações!AO4</f>
        <v>2</v>
      </c>
      <c r="L4" s="137">
        <f>Simulações!AV4</f>
        <v>0</v>
      </c>
      <c r="M4" s="133" t="str">
        <f>IF(Simulações!DB4="","",Simulações!DB4)</f>
        <v/>
      </c>
      <c r="N4" s="133" t="str">
        <f>IF(Simulações!DC4="","",Simulações!DC4)</f>
        <v/>
      </c>
      <c r="O4" s="133">
        <v>1</v>
      </c>
    </row>
    <row r="5" spans="1:26" ht="14.25" customHeight="1" x14ac:dyDescent="0.3">
      <c r="A5" s="5" t="str">
        <f>Simulações!G5</f>
        <v>Rua Praia Grande</v>
      </c>
      <c r="B5" s="133" t="str">
        <f>Simulações!DN5</f>
        <v>Sim</v>
      </c>
      <c r="C5" s="175">
        <f>Simulações!N5</f>
        <v>87</v>
      </c>
      <c r="D5" s="133" t="str">
        <f>Simulações!J5</f>
        <v>C5</v>
      </c>
      <c r="E5" s="133" t="e">
        <f>Simulações!CK5</f>
        <v>#N/A</v>
      </c>
      <c r="F5" s="133">
        <f>Simulações!CL5</f>
        <v>0</v>
      </c>
      <c r="G5" s="133" t="e">
        <f>Simulações!CQ5</f>
        <v>#N/A</v>
      </c>
      <c r="H5" s="133" t="str">
        <f>Simulações!CW5</f>
        <v>Médio II</v>
      </c>
      <c r="I5" s="133" t="str">
        <f>IF(Simulações!CX5="","",Simulações!CX5)</f>
        <v/>
      </c>
      <c r="J5" s="133" t="str">
        <f>IF(Simulações!DA5="","",Simulações!DA5)</f>
        <v/>
      </c>
      <c r="K5" s="137">
        <f>Simulações!AO5</f>
        <v>2</v>
      </c>
      <c r="L5" s="137">
        <f>Simulações!AV5</f>
        <v>0</v>
      </c>
      <c r="M5" s="133" t="str">
        <f>IF(Simulações!DB5="","",Simulações!DB5)</f>
        <v/>
      </c>
      <c r="N5" s="133" t="str">
        <f>IF(Simulações!DC5="","",Simulações!DC5)</f>
        <v/>
      </c>
      <c r="O5" s="133">
        <v>1</v>
      </c>
    </row>
    <row r="6" spans="1:26" ht="14.25" customHeight="1" x14ac:dyDescent="0.3">
      <c r="A6" s="5" t="str">
        <f>Simulações!G6</f>
        <v>Rua Praia Grande</v>
      </c>
      <c r="B6" s="133" t="str">
        <f>Simulações!DN6</f>
        <v>Sim</v>
      </c>
      <c r="C6" s="175">
        <f>Simulações!N6</f>
        <v>87</v>
      </c>
      <c r="D6" s="133" t="str">
        <f>Simulações!J6</f>
        <v>C5</v>
      </c>
      <c r="E6" s="133" t="e">
        <f>Simulações!CK6</f>
        <v>#N/A</v>
      </c>
      <c r="F6" s="133">
        <f>Simulações!CL6</f>
        <v>0</v>
      </c>
      <c r="G6" s="133" t="e">
        <f>Simulações!CQ6</f>
        <v>#N/A</v>
      </c>
      <c r="H6" s="133" t="str">
        <f>Simulações!CW6</f>
        <v>Médio II</v>
      </c>
      <c r="I6" s="133" t="str">
        <f>IF(Simulações!CX6="","",Simulações!CX6)</f>
        <v/>
      </c>
      <c r="J6" s="133" t="str">
        <f>IF(Simulações!DA6="","",Simulações!DA6)</f>
        <v/>
      </c>
      <c r="K6" s="137">
        <f>Simulações!AO6</f>
        <v>2</v>
      </c>
      <c r="L6" s="137">
        <f>Simulações!AV6</f>
        <v>0</v>
      </c>
      <c r="M6" s="133" t="str">
        <f>IF(Simulações!DB6="","",Simulações!DB6)</f>
        <v/>
      </c>
      <c r="N6" s="133" t="str">
        <f>IF(Simulações!DC6="","",Simulações!DC6)</f>
        <v/>
      </c>
      <c r="O6" s="133">
        <v>1</v>
      </c>
    </row>
    <row r="7" spans="1:26" ht="14.25" customHeight="1" x14ac:dyDescent="0.3">
      <c r="A7" s="5" t="str">
        <f>Simulações!G7</f>
        <v>Rua Praia Grande</v>
      </c>
      <c r="B7" s="133" t="str">
        <f>Simulações!DN7</f>
        <v>Sim</v>
      </c>
      <c r="C7" s="175">
        <f>Simulações!N7</f>
        <v>87</v>
      </c>
      <c r="D7" s="133" t="str">
        <f>Simulações!J7</f>
        <v>C5</v>
      </c>
      <c r="E7" s="133" t="e">
        <f>Simulações!CK7</f>
        <v>#N/A</v>
      </c>
      <c r="F7" s="133">
        <f>Simulações!CL7</f>
        <v>0</v>
      </c>
      <c r="G7" s="133" t="e">
        <f>Simulações!CQ7</f>
        <v>#N/A</v>
      </c>
      <c r="H7" s="133" t="str">
        <f>Simulações!CW7</f>
        <v>Médio II</v>
      </c>
      <c r="I7" s="133" t="str">
        <f>IF(Simulações!CX7="","",Simulações!CX7)</f>
        <v/>
      </c>
      <c r="J7" s="133" t="str">
        <f>IF(Simulações!DA7="","",Simulações!DA7)</f>
        <v/>
      </c>
      <c r="K7" s="137">
        <f>Simulações!AO7</f>
        <v>2</v>
      </c>
      <c r="L7" s="137">
        <f>Simulações!AV7</f>
        <v>0</v>
      </c>
      <c r="M7" s="133" t="str">
        <f>IF(Simulações!DB7="","",Simulações!DB7)</f>
        <v/>
      </c>
      <c r="N7" s="133" t="str">
        <f>IF(Simulações!DC7="","",Simulações!DC7)</f>
        <v/>
      </c>
      <c r="O7" s="133">
        <v>1</v>
      </c>
    </row>
    <row r="8" spans="1:26" ht="14.25" customHeight="1" x14ac:dyDescent="0.3">
      <c r="A8" s="5" t="str">
        <f>Simulações!G8</f>
        <v>Avenida Jordano Mendes</v>
      </c>
      <c r="B8" s="133" t="str">
        <f>Simulações!DN8</f>
        <v>Sim</v>
      </c>
      <c r="C8" s="175">
        <f>Simulações!N8</f>
        <v>150</v>
      </c>
      <c r="D8" s="133" t="str">
        <f>Simulações!J8</f>
        <v>C2</v>
      </c>
      <c r="E8" s="133" t="str">
        <f>Simulações!CK8</f>
        <v>LEDSTAR</v>
      </c>
      <c r="F8" s="133" t="str">
        <f>Simulações!CL8</f>
        <v xml:space="preserve"> SL VT 9.1 85W</v>
      </c>
      <c r="G8" s="133">
        <f>Simulações!CQ8</f>
        <v>85</v>
      </c>
      <c r="H8" s="133" t="str">
        <f>Simulações!CW8</f>
        <v>Longo I</v>
      </c>
      <c r="I8" s="133" t="str">
        <f>IF(Simulações!CX8="","",Simulações!CX8)</f>
        <v/>
      </c>
      <c r="J8" s="133" t="str">
        <f>IF(Simulações!DA8="","",Simulações!DA8)</f>
        <v/>
      </c>
      <c r="K8" s="137">
        <f>Simulações!AO8</f>
        <v>2</v>
      </c>
      <c r="L8" s="137">
        <f>Simulações!AV8</f>
        <v>0</v>
      </c>
      <c r="M8" s="133" t="str">
        <f>IF(Simulações!DB8="","",Simulações!DB8)</f>
        <v/>
      </c>
      <c r="N8" s="133" t="str">
        <f>IF(Simulações!DC8="","",Simulações!DC8)</f>
        <v/>
      </c>
      <c r="O8" s="133">
        <v>1</v>
      </c>
    </row>
    <row r="9" spans="1:26" ht="14.25" customHeight="1" x14ac:dyDescent="0.3">
      <c r="A9" s="5" t="str">
        <f>Simulações!G9</f>
        <v>Avenida Jordano Mendes</v>
      </c>
      <c r="B9" s="133" t="str">
        <f>Simulações!DN9</f>
        <v>Sim</v>
      </c>
      <c r="C9" s="175">
        <f>Simulações!N9</f>
        <v>150</v>
      </c>
      <c r="D9" s="133" t="str">
        <f>Simulações!J9</f>
        <v>C2</v>
      </c>
      <c r="E9" s="133" t="str">
        <f>Simulações!CK9</f>
        <v>SX LIGHTING</v>
      </c>
      <c r="F9" s="133" t="str">
        <f>Simulações!CL9</f>
        <v>SX-INLPP080HF</v>
      </c>
      <c r="G9" s="133">
        <f>Simulações!CQ9</f>
        <v>79</v>
      </c>
      <c r="H9" s="133" t="str">
        <f>Simulações!CW9</f>
        <v>Longo I</v>
      </c>
      <c r="I9" s="133" t="str">
        <f>IF(Simulações!CX9="","",Simulações!CX9)</f>
        <v/>
      </c>
      <c r="J9" s="133" t="str">
        <f>IF(Simulações!DA9="","",Simulações!DA9)</f>
        <v/>
      </c>
      <c r="K9" s="137">
        <f>Simulações!AO9</f>
        <v>2</v>
      </c>
      <c r="L9" s="137">
        <f>Simulações!AV9</f>
        <v>0</v>
      </c>
      <c r="M9" s="133" t="str">
        <f>IF(Simulações!DB9="","",Simulações!DB9)</f>
        <v/>
      </c>
      <c r="N9" s="133" t="str">
        <f>IF(Simulações!DC9="","",Simulações!DC9)</f>
        <v/>
      </c>
      <c r="O9" s="133">
        <v>1</v>
      </c>
    </row>
    <row r="10" spans="1:26" ht="14.25" customHeight="1" x14ac:dyDescent="0.3">
      <c r="A10" s="5" t="str">
        <f>Simulações!G10</f>
        <v>Avenida Jordano Mendes</v>
      </c>
      <c r="B10" s="133" t="str">
        <f>Simulações!DN10</f>
        <v>Sim</v>
      </c>
      <c r="C10" s="175">
        <f>Simulações!N10</f>
        <v>150</v>
      </c>
      <c r="D10" s="133" t="str">
        <f>Simulações!J10</f>
        <v>C2</v>
      </c>
      <c r="E10" s="133" t="str">
        <f>Simulações!CK10</f>
        <v>TECNOWATT</v>
      </c>
      <c r="F10" s="133" t="str">
        <f>Simulações!CL10</f>
        <v xml:space="preserve">SIGSAGPTLRRSSNDL_90W112IBBRS
</v>
      </c>
      <c r="G10" s="133">
        <f>Simulações!CQ10</f>
        <v>90</v>
      </c>
      <c r="H10" s="133" t="str">
        <f>Simulações!CW10</f>
        <v>Longo I</v>
      </c>
      <c r="I10" s="133" t="str">
        <f>IF(Simulações!CX10="","",Simulações!CX10)</f>
        <v/>
      </c>
      <c r="J10" s="133" t="str">
        <f>IF(Simulações!DA10="","",Simulações!DA10)</f>
        <v/>
      </c>
      <c r="K10" s="137">
        <f>Simulações!AO10</f>
        <v>2</v>
      </c>
      <c r="L10" s="137">
        <f>Simulações!AV10</f>
        <v>0</v>
      </c>
      <c r="M10" s="133" t="str">
        <f>IF(Simulações!DB10="","",Simulações!DB10)</f>
        <v/>
      </c>
      <c r="N10" s="133" t="str">
        <f>IF(Simulações!DC10="","",Simulações!DC10)</f>
        <v/>
      </c>
      <c r="O10" s="133">
        <v>1</v>
      </c>
    </row>
    <row r="11" spans="1:26" ht="14.25" customHeight="1" x14ac:dyDescent="0.3">
      <c r="A11" s="5" t="str">
        <f>Simulações!G11</f>
        <v>Avenida Avenida Arujá</v>
      </c>
      <c r="B11" s="133" t="str">
        <f>Simulações!DN11</f>
        <v>Sim</v>
      </c>
      <c r="C11" s="175">
        <f>Simulações!N11</f>
        <v>60</v>
      </c>
      <c r="D11" s="133" t="str">
        <f>Simulações!J11</f>
        <v>C4</v>
      </c>
      <c r="E11" s="133" t="str">
        <f>Simulações!CK11</f>
        <v>LEDSTAR</v>
      </c>
      <c r="F11" s="133" t="str">
        <f>Simulações!CL11</f>
        <v xml:space="preserve"> SL VT 9.1 35W</v>
      </c>
      <c r="G11" s="133">
        <f>Simulações!CQ11</f>
        <v>35</v>
      </c>
      <c r="H11" s="133" t="str">
        <f>Simulações!CW11</f>
        <v>Longo I</v>
      </c>
      <c r="I11" s="133" t="str">
        <f>IF(Simulações!CX11="","",Simulações!CX11)</f>
        <v/>
      </c>
      <c r="J11" s="133" t="str">
        <f>IF(Simulações!DA11="","",Simulações!DA11)</f>
        <v/>
      </c>
      <c r="K11" s="137">
        <f>Simulações!AO11</f>
        <v>2</v>
      </c>
      <c r="L11" s="137">
        <f>Simulações!AV11</f>
        <v>0</v>
      </c>
      <c r="M11" s="133" t="str">
        <f>IF(Simulações!DB11="","",Simulações!DB11)</f>
        <v/>
      </c>
      <c r="N11" s="133" t="str">
        <f>IF(Simulações!DC11="","",Simulações!DC11)</f>
        <v/>
      </c>
      <c r="O11" s="133">
        <v>1</v>
      </c>
    </row>
    <row r="12" spans="1:26" ht="14.25" customHeight="1" x14ac:dyDescent="0.3">
      <c r="A12" s="5" t="str">
        <f>Simulações!G12</f>
        <v>Avenida Avenida Arujá</v>
      </c>
      <c r="B12" s="133" t="str">
        <f>Simulações!DN12</f>
        <v>Sim</v>
      </c>
      <c r="C12" s="175">
        <f>Simulações!N12</f>
        <v>60</v>
      </c>
      <c r="D12" s="133" t="str">
        <f>Simulações!J12</f>
        <v>C4</v>
      </c>
      <c r="E12" s="133" t="str">
        <f>Simulações!CK12</f>
        <v>SX LIGHTING</v>
      </c>
      <c r="F12" s="133" t="str">
        <f>Simulações!CL12</f>
        <v>SX-INEVO040HF</v>
      </c>
      <c r="G12" s="133">
        <f>Simulações!CQ12</f>
        <v>39</v>
      </c>
      <c r="H12" s="133" t="str">
        <f>Simulações!CW12</f>
        <v>Longo I</v>
      </c>
      <c r="I12" s="133" t="str">
        <f>IF(Simulações!CX12="","",Simulações!CX12)</f>
        <v/>
      </c>
      <c r="J12" s="133" t="str">
        <f>IF(Simulações!DA12="","",Simulações!DA12)</f>
        <v/>
      </c>
      <c r="K12" s="137">
        <f>Simulações!AO12</f>
        <v>2</v>
      </c>
      <c r="L12" s="137">
        <f>Simulações!AV12</f>
        <v>0</v>
      </c>
      <c r="M12" s="133" t="str">
        <f>IF(Simulações!DB12="","",Simulações!DB12)</f>
        <v/>
      </c>
      <c r="N12" s="133" t="str">
        <f>IF(Simulações!DC12="","",Simulações!DC12)</f>
        <v/>
      </c>
      <c r="O12" s="133">
        <v>1</v>
      </c>
    </row>
    <row r="13" spans="1:26" ht="14.25" customHeight="1" x14ac:dyDescent="0.3">
      <c r="A13" s="5" t="str">
        <f>Simulações!G13</f>
        <v>Avenida Avenida Arujá</v>
      </c>
      <c r="B13" s="133" t="str">
        <f>Simulações!DN13</f>
        <v>Sim</v>
      </c>
      <c r="C13" s="175">
        <f>Simulações!N13</f>
        <v>60</v>
      </c>
      <c r="D13" s="133" t="str">
        <f>Simulações!J13</f>
        <v>C4</v>
      </c>
      <c r="E13" s="133" t="str">
        <f>Simulações!CK13</f>
        <v>TECNOWATT</v>
      </c>
      <c r="F13" s="133" t="str">
        <f>Simulações!CL13</f>
        <v xml:space="preserve">SIGSAGPTLRRSSNDL_40W_50IBBRS
</v>
      </c>
      <c r="G13" s="133">
        <f>Simulações!CQ13</f>
        <v>40</v>
      </c>
      <c r="H13" s="133" t="str">
        <f>Simulações!CW13</f>
        <v>Longo I</v>
      </c>
      <c r="I13" s="133" t="str">
        <f>IF(Simulações!CX13="","",Simulações!CX13)</f>
        <v/>
      </c>
      <c r="J13" s="133" t="str">
        <f>IF(Simulações!DA13="","",Simulações!DA13)</f>
        <v/>
      </c>
      <c r="K13" s="137">
        <f>Simulações!AO13</f>
        <v>2</v>
      </c>
      <c r="L13" s="137">
        <f>Simulações!AV13</f>
        <v>0</v>
      </c>
      <c r="M13" s="133" t="str">
        <f>IF(Simulações!DB13="","",Simulações!DB13)</f>
        <v/>
      </c>
      <c r="N13" s="133" t="str">
        <f>IF(Simulações!DC13="","",Simulações!DC13)</f>
        <v/>
      </c>
      <c r="O13" s="133">
        <v>1</v>
      </c>
    </row>
    <row r="14" spans="1:26" ht="14.25" customHeight="1" x14ac:dyDescent="0.3">
      <c r="A14" s="5" t="str">
        <f>Simulações!G14</f>
        <v>Rua Belo Horizonte</v>
      </c>
      <c r="B14" s="133" t="str">
        <f>Simulações!DN14</f>
        <v>Sim</v>
      </c>
      <c r="C14" s="175">
        <f>Simulações!N14</f>
        <v>58</v>
      </c>
      <c r="D14" s="133" t="str">
        <f>Simulações!J14</f>
        <v>C5</v>
      </c>
      <c r="E14" s="133" t="e">
        <f>Simulações!CK14</f>
        <v>#N/A</v>
      </c>
      <c r="F14" s="133">
        <f>Simulações!CL14</f>
        <v>0</v>
      </c>
      <c r="G14" s="133" t="e">
        <f>Simulações!CQ14</f>
        <v>#N/A</v>
      </c>
      <c r="H14" s="133" t="str">
        <f>Simulações!CW14</f>
        <v>Longo I</v>
      </c>
      <c r="I14" s="133" t="str">
        <f>IF(Simulações!CX14="","",Simulações!CX14)</f>
        <v/>
      </c>
      <c r="J14" s="133" t="str">
        <f>IF(Simulações!DA14="","",Simulações!DA14)</f>
        <v/>
      </c>
      <c r="K14" s="137">
        <f>Simulações!AO14</f>
        <v>2</v>
      </c>
      <c r="L14" s="137">
        <f>Simulações!AV14</f>
        <v>0</v>
      </c>
      <c r="M14" s="133" t="str">
        <f>IF(Simulações!DB14="","",Simulações!DB14)</f>
        <v/>
      </c>
      <c r="N14" s="133" t="str">
        <f>IF(Simulações!DC14="","",Simulações!DC14)</f>
        <v/>
      </c>
      <c r="O14" s="133">
        <v>1</v>
      </c>
    </row>
    <row r="15" spans="1:26" ht="14.25" customHeight="1" x14ac:dyDescent="0.3">
      <c r="A15" s="5" t="str">
        <f>Simulações!G15</f>
        <v>Rua Belo Horizonte</v>
      </c>
      <c r="B15" s="133" t="str">
        <f>Simulações!DN15</f>
        <v>Sim</v>
      </c>
      <c r="C15" s="175">
        <f>Simulações!N15</f>
        <v>58</v>
      </c>
      <c r="D15" s="133" t="str">
        <f>Simulações!J15</f>
        <v>C5</v>
      </c>
      <c r="E15" s="133" t="e">
        <f>Simulações!CK15</f>
        <v>#N/A</v>
      </c>
      <c r="F15" s="133">
        <f>Simulações!CL15</f>
        <v>0</v>
      </c>
      <c r="G15" s="133" t="e">
        <f>Simulações!CQ15</f>
        <v>#N/A</v>
      </c>
      <c r="H15" s="133" t="str">
        <f>Simulações!CW15</f>
        <v>Longo I</v>
      </c>
      <c r="I15" s="133" t="str">
        <f>IF(Simulações!CX15="","",Simulações!CX15)</f>
        <v/>
      </c>
      <c r="J15" s="133" t="str">
        <f>IF(Simulações!DA15="","",Simulações!DA15)</f>
        <v/>
      </c>
      <c r="K15" s="137">
        <f>Simulações!AO15</f>
        <v>2</v>
      </c>
      <c r="L15" s="137">
        <f>Simulações!AV15</f>
        <v>0</v>
      </c>
      <c r="M15" s="133" t="str">
        <f>IF(Simulações!DB15="","",Simulações!DB15)</f>
        <v/>
      </c>
      <c r="N15" s="133" t="str">
        <f>IF(Simulações!DC15="","",Simulações!DC15)</f>
        <v/>
      </c>
      <c r="O15" s="133">
        <v>1</v>
      </c>
    </row>
    <row r="16" spans="1:26" ht="14.25" customHeight="1" x14ac:dyDescent="0.3">
      <c r="A16" s="5" t="str">
        <f>Simulações!G16</f>
        <v>Rua Belo Horizonte</v>
      </c>
      <c r="B16" s="133" t="str">
        <f>Simulações!DN16</f>
        <v>Sim</v>
      </c>
      <c r="C16" s="175">
        <f>Simulações!N16</f>
        <v>58</v>
      </c>
      <c r="D16" s="133" t="str">
        <f>Simulações!J16</f>
        <v>C5</v>
      </c>
      <c r="E16" s="133" t="e">
        <f>Simulações!CK16</f>
        <v>#N/A</v>
      </c>
      <c r="F16" s="133">
        <f>Simulações!CL16</f>
        <v>0</v>
      </c>
      <c r="G16" s="133" t="e">
        <f>Simulações!CQ16</f>
        <v>#N/A</v>
      </c>
      <c r="H16" s="133" t="str">
        <f>Simulações!CW16</f>
        <v>Longo I</v>
      </c>
      <c r="I16" s="133" t="str">
        <f>IF(Simulações!CX16="","",Simulações!CX16)</f>
        <v/>
      </c>
      <c r="J16" s="133" t="str">
        <f>IF(Simulações!DA16="","",Simulações!DA16)</f>
        <v/>
      </c>
      <c r="K16" s="137">
        <f>Simulações!AO16</f>
        <v>2</v>
      </c>
      <c r="L16" s="137">
        <f>Simulações!AV16</f>
        <v>0</v>
      </c>
      <c r="M16" s="133" t="str">
        <f>IF(Simulações!DB16="","",Simulações!DB16)</f>
        <v/>
      </c>
      <c r="N16" s="133" t="str">
        <f>IF(Simulações!DC16="","",Simulações!DC16)</f>
        <v/>
      </c>
      <c r="O16" s="133">
        <v>1</v>
      </c>
    </row>
    <row r="17" spans="1:15" ht="14.25" customHeight="1" x14ac:dyDescent="0.3">
      <c r="A17" s="5" t="str">
        <f>Simulações!G17</f>
        <v>Rua Pajé</v>
      </c>
      <c r="B17" s="133" t="str">
        <f>Simulações!DN17</f>
        <v>Sim</v>
      </c>
      <c r="C17" s="175">
        <f>Simulações!N17</f>
        <v>58</v>
      </c>
      <c r="D17" s="133" t="str">
        <f>Simulações!J17</f>
        <v>C4</v>
      </c>
      <c r="E17" s="133" t="str">
        <f>Simulações!CK17</f>
        <v>LEDSTAR</v>
      </c>
      <c r="F17" s="133" t="str">
        <f>Simulações!CL17</f>
        <v xml:space="preserve"> SL VT 9.1 35W</v>
      </c>
      <c r="G17" s="133">
        <f>Simulações!CQ17</f>
        <v>35</v>
      </c>
      <c r="H17" s="133" t="str">
        <f>Simulações!CW17</f>
        <v>Médio I</v>
      </c>
      <c r="I17" s="133" t="str">
        <f>IF(Simulações!CX17="","",Simulações!CX17)</f>
        <v/>
      </c>
      <c r="J17" s="133" t="str">
        <f>IF(Simulações!DA17="","",Simulações!DA17)</f>
        <v/>
      </c>
      <c r="K17" s="137">
        <f>Simulações!AO17</f>
        <v>2</v>
      </c>
      <c r="L17" s="137">
        <f>Simulações!AV17</f>
        <v>0</v>
      </c>
      <c r="M17" s="133" t="str">
        <f>IF(Simulações!DB17="","",Simulações!DB17)</f>
        <v/>
      </c>
      <c r="N17" s="133" t="str">
        <f>IF(Simulações!DC17="","",Simulações!DC17)</f>
        <v/>
      </c>
      <c r="O17" s="133">
        <v>1</v>
      </c>
    </row>
    <row r="18" spans="1:15" ht="14.25" customHeight="1" x14ac:dyDescent="0.3">
      <c r="A18" s="5" t="str">
        <f>Simulações!G18</f>
        <v>Rua Pajé</v>
      </c>
      <c r="B18" s="133" t="str">
        <f>Simulações!DN18</f>
        <v>Sim</v>
      </c>
      <c r="C18" s="175">
        <f>Simulações!N18</f>
        <v>58</v>
      </c>
      <c r="D18" s="133" t="str">
        <f>Simulações!J18</f>
        <v>C4</v>
      </c>
      <c r="E18" s="133" t="str">
        <f>Simulações!CK18</f>
        <v>SX LIGHTING</v>
      </c>
      <c r="F18" s="133" t="str">
        <f>Simulações!CL18</f>
        <v>SX-INEVO030HF</v>
      </c>
      <c r="G18" s="133">
        <f>Simulações!CQ18</f>
        <v>31</v>
      </c>
      <c r="H18" s="133" t="str">
        <f>Simulações!CW18</f>
        <v>Médio I</v>
      </c>
      <c r="I18" s="133" t="str">
        <f>IF(Simulações!CX18="","",Simulações!CX18)</f>
        <v/>
      </c>
      <c r="J18" s="133" t="str">
        <f>IF(Simulações!DA18="","",Simulações!DA18)</f>
        <v/>
      </c>
      <c r="K18" s="137">
        <f>Simulações!AO18</f>
        <v>2</v>
      </c>
      <c r="L18" s="137">
        <f>Simulações!AV18</f>
        <v>0</v>
      </c>
      <c r="M18" s="133" t="str">
        <f>IF(Simulações!DB18="","",Simulações!DB18)</f>
        <v/>
      </c>
      <c r="N18" s="133" t="str">
        <f>IF(Simulações!DC18="","",Simulações!DC18)</f>
        <v/>
      </c>
      <c r="O18" s="133">
        <v>1</v>
      </c>
    </row>
    <row r="19" spans="1:15" ht="14.25" customHeight="1" x14ac:dyDescent="0.3">
      <c r="A19" s="5" t="str">
        <f>Simulações!G19</f>
        <v>Rua Pajé</v>
      </c>
      <c r="B19" s="133" t="str">
        <f>Simulações!DN19</f>
        <v>Sim</v>
      </c>
      <c r="C19" s="175">
        <f>Simulações!N19</f>
        <v>58</v>
      </c>
      <c r="D19" s="133" t="str">
        <f>Simulações!J19</f>
        <v>C4</v>
      </c>
      <c r="E19" s="133" t="str">
        <f>Simulações!CK19</f>
        <v>TECNOWATT</v>
      </c>
      <c r="F19" s="133" t="str">
        <f>Simulações!CL19</f>
        <v xml:space="preserve">SIGSAGPTLRRSSNDL_30W_38IBBRS
</v>
      </c>
      <c r="G19" s="133">
        <f>Simulações!CQ19</f>
        <v>30</v>
      </c>
      <c r="H19" s="133" t="str">
        <f>Simulações!CW19</f>
        <v>Médio I</v>
      </c>
      <c r="I19" s="133" t="str">
        <f>IF(Simulações!CX19="","",Simulações!CX19)</f>
        <v/>
      </c>
      <c r="J19" s="133" t="str">
        <f>IF(Simulações!DA19="","",Simulações!DA19)</f>
        <v/>
      </c>
      <c r="K19" s="137">
        <f>Simulações!AO19</f>
        <v>2</v>
      </c>
      <c r="L19" s="137">
        <f>Simulações!AV19</f>
        <v>0</v>
      </c>
      <c r="M19" s="133" t="str">
        <f>IF(Simulações!DB19="","",Simulações!DB19)</f>
        <v/>
      </c>
      <c r="N19" s="133" t="str">
        <f>IF(Simulações!DC19="","",Simulações!DC19)</f>
        <v/>
      </c>
      <c r="O19" s="133">
        <v>1</v>
      </c>
    </row>
    <row r="20" spans="1:15" ht="14.25" customHeight="1" x14ac:dyDescent="0.3">
      <c r="A20" s="5" t="str">
        <f>Simulações!G20</f>
        <v>Rua Caconde</v>
      </c>
      <c r="B20" s="133" t="str">
        <f>Simulações!DN20</f>
        <v>Sim</v>
      </c>
      <c r="C20" s="175">
        <f>Simulações!N20</f>
        <v>87</v>
      </c>
      <c r="D20" s="133" t="str">
        <f>Simulações!J20</f>
        <v>C5</v>
      </c>
      <c r="E20" s="133" t="e">
        <f>Simulações!CK20</f>
        <v>#N/A</v>
      </c>
      <c r="F20" s="133">
        <f>Simulações!CL20</f>
        <v>0</v>
      </c>
      <c r="G20" s="133" t="e">
        <f>Simulações!CQ20</f>
        <v>#N/A</v>
      </c>
      <c r="H20" s="133" t="str">
        <f>Simulações!CW20</f>
        <v>Médio II</v>
      </c>
      <c r="I20" s="133" t="str">
        <f>IF(Simulações!CX20="","",Simulações!CX20)</f>
        <v/>
      </c>
      <c r="J20" s="133" t="str">
        <f>IF(Simulações!DA20="","",Simulações!DA20)</f>
        <v/>
      </c>
      <c r="K20" s="137">
        <f>Simulações!AO20</f>
        <v>2</v>
      </c>
      <c r="L20" s="137">
        <f>Simulações!AV20</f>
        <v>0</v>
      </c>
      <c r="M20" s="133" t="str">
        <f>IF(Simulações!DB20="","",Simulações!DB20)</f>
        <v/>
      </c>
      <c r="N20" s="133" t="str">
        <f>IF(Simulações!DC20="","",Simulações!DC20)</f>
        <v/>
      </c>
      <c r="O20" s="133">
        <v>1</v>
      </c>
    </row>
    <row r="21" spans="1:15" ht="14.25" customHeight="1" x14ac:dyDescent="0.3">
      <c r="A21" s="5" t="e">
        <f>Simulações!#REF!</f>
        <v>#REF!</v>
      </c>
      <c r="B21" s="133" t="e">
        <f>Simulações!#REF!</f>
        <v>#REF!</v>
      </c>
      <c r="C21" s="175" t="e">
        <f>Simulações!#REF!</f>
        <v>#REF!</v>
      </c>
      <c r="D21" s="133" t="e">
        <f>Simulações!#REF!</f>
        <v>#REF!</v>
      </c>
      <c r="E21" s="133" t="e">
        <f>Simulações!#REF!</f>
        <v>#REF!</v>
      </c>
      <c r="F21" s="133" t="e">
        <f>Simulações!#REF!</f>
        <v>#REF!</v>
      </c>
      <c r="G21" s="133" t="e">
        <f>Simulações!#REF!</f>
        <v>#REF!</v>
      </c>
      <c r="H21" s="133" t="e">
        <f>Simulações!#REF!</f>
        <v>#REF!</v>
      </c>
      <c r="I21" s="133" t="e">
        <f>IF(Simulações!#REF!="","",Simulações!#REF!)</f>
        <v>#REF!</v>
      </c>
      <c r="J21" s="133" t="e">
        <f>IF(Simulações!#REF!="","",Simulações!#REF!)</f>
        <v>#REF!</v>
      </c>
      <c r="K21" s="137" t="e">
        <f>Simulações!#REF!</f>
        <v>#REF!</v>
      </c>
      <c r="L21" s="137" t="e">
        <f>Simulações!#REF!</f>
        <v>#REF!</v>
      </c>
      <c r="M21" s="133" t="e">
        <f>IF(Simulações!#REF!="","",Simulações!#REF!)</f>
        <v>#REF!</v>
      </c>
      <c r="N21" s="133" t="e">
        <f>IF(Simulações!#REF!="","",Simulações!#REF!)</f>
        <v>#REF!</v>
      </c>
      <c r="O21" s="133">
        <v>1</v>
      </c>
    </row>
    <row r="22" spans="1:15" ht="14.25" customHeight="1" x14ac:dyDescent="0.3">
      <c r="A22" s="5" t="str">
        <f>Simulações!G21</f>
        <v>Rua Caconde</v>
      </c>
      <c r="B22" s="133" t="str">
        <f>Simulações!DN21</f>
        <v>Sim</v>
      </c>
      <c r="C22" s="175">
        <f>Simulações!N21</f>
        <v>87</v>
      </c>
      <c r="D22" s="133" t="str">
        <f>Simulações!J21</f>
        <v>C5</v>
      </c>
      <c r="E22" s="133" t="e">
        <f>Simulações!CK21</f>
        <v>#N/A</v>
      </c>
      <c r="F22" s="133">
        <f>Simulações!CL21</f>
        <v>0</v>
      </c>
      <c r="G22" s="133" t="e">
        <f>Simulações!CQ21</f>
        <v>#N/A</v>
      </c>
      <c r="H22" s="133" t="str">
        <f>Simulações!CW21</f>
        <v>Médio II</v>
      </c>
      <c r="I22" s="133" t="str">
        <f>IF(Simulações!CX21="","",Simulações!CX21)</f>
        <v/>
      </c>
      <c r="J22" s="133" t="str">
        <f>IF(Simulações!DA21="","",Simulações!DA21)</f>
        <v/>
      </c>
      <c r="K22" s="137">
        <f>Simulações!AO21</f>
        <v>2</v>
      </c>
      <c r="L22" s="137">
        <f>Simulações!AV21</f>
        <v>0</v>
      </c>
      <c r="M22" s="133" t="str">
        <f>IF(Simulações!DB21="","",Simulações!DB21)</f>
        <v/>
      </c>
      <c r="N22" s="133" t="str">
        <f>IF(Simulações!DC21="","",Simulações!DC21)</f>
        <v/>
      </c>
      <c r="O22" s="133">
        <v>1</v>
      </c>
    </row>
    <row r="23" spans="1:15" ht="14.25" customHeight="1" x14ac:dyDescent="0.3">
      <c r="A23" s="5" t="str">
        <f>Simulações!G22</f>
        <v>Rua Caconde</v>
      </c>
      <c r="B23" s="133" t="str">
        <f>Simulações!DN22</f>
        <v>Sim</v>
      </c>
      <c r="C23" s="175">
        <f>Simulações!N22</f>
        <v>87</v>
      </c>
      <c r="D23" s="133" t="str">
        <f>Simulações!J22</f>
        <v>C5</v>
      </c>
      <c r="E23" s="133" t="e">
        <f>Simulações!CK22</f>
        <v>#N/A</v>
      </c>
      <c r="F23" s="133">
        <f>Simulações!CL22</f>
        <v>0</v>
      </c>
      <c r="G23" s="133" t="e">
        <f>Simulações!CQ22</f>
        <v>#N/A</v>
      </c>
      <c r="H23" s="133" t="str">
        <f>Simulações!CW22</f>
        <v>Médio II</v>
      </c>
      <c r="I23" s="133" t="str">
        <f>IF(Simulações!CX22="","",Simulações!CX22)</f>
        <v/>
      </c>
      <c r="J23" s="133" t="str">
        <f>IF(Simulações!DA22="","",Simulações!DA22)</f>
        <v/>
      </c>
      <c r="K23" s="137">
        <f>Simulações!AO22</f>
        <v>2</v>
      </c>
      <c r="L23" s="137">
        <f>Simulações!AV22</f>
        <v>0</v>
      </c>
      <c r="M23" s="133" t="str">
        <f>IF(Simulações!DB22="","",Simulações!DB22)</f>
        <v/>
      </c>
      <c r="N23" s="133" t="str">
        <f>IF(Simulações!DC22="","",Simulações!DC22)</f>
        <v/>
      </c>
      <c r="O23" s="133">
        <v>1</v>
      </c>
    </row>
    <row r="24" spans="1:15" ht="14.25" customHeight="1" x14ac:dyDescent="0.3">
      <c r="A24" s="5" t="str">
        <f>Simulações!G23</f>
        <v>Rua dos Alecrins</v>
      </c>
      <c r="B24" s="133" t="str">
        <f>Simulações!DN23</f>
        <v>Sim</v>
      </c>
      <c r="C24" s="175">
        <f>Simulações!N23</f>
        <v>60</v>
      </c>
      <c r="D24" s="133" t="str">
        <f>Simulações!J23</f>
        <v>C4</v>
      </c>
      <c r="E24" s="133" t="e">
        <f>Simulações!CK23</f>
        <v>#N/A</v>
      </c>
      <c r="F24" s="133">
        <f>Simulações!CL23</f>
        <v>0</v>
      </c>
      <c r="G24" s="133" t="e">
        <f>Simulações!CQ23</f>
        <v>#N/A</v>
      </c>
      <c r="H24" s="133" t="str">
        <f>Simulações!CW23</f>
        <v>Médio II</v>
      </c>
      <c r="I24" s="133" t="str">
        <f>IF(Simulações!CX23="","",Simulações!CX23)</f>
        <v/>
      </c>
      <c r="J24" s="133" t="str">
        <f>IF(Simulações!DA23="","",Simulações!DA23)</f>
        <v/>
      </c>
      <c r="K24" s="137">
        <f>Simulações!AO23</f>
        <v>2</v>
      </c>
      <c r="L24" s="137">
        <f>Simulações!AV23</f>
        <v>0</v>
      </c>
      <c r="M24" s="133" t="str">
        <f>IF(Simulações!DB23="","",Simulações!DB23)</f>
        <v/>
      </c>
      <c r="N24" s="133" t="str">
        <f>IF(Simulações!DC23="","",Simulações!DC23)</f>
        <v/>
      </c>
      <c r="O24" s="133">
        <v>1</v>
      </c>
    </row>
    <row r="25" spans="1:15" ht="14.25" customHeight="1" x14ac:dyDescent="0.3">
      <c r="A25" s="5" t="str">
        <f>Simulações!G24</f>
        <v>Rua dos Alecrins</v>
      </c>
      <c r="B25" s="133" t="str">
        <f>Simulações!DN24</f>
        <v>Sim</v>
      </c>
      <c r="C25" s="175">
        <f>Simulações!N24</f>
        <v>60</v>
      </c>
      <c r="D25" s="133" t="str">
        <f>Simulações!J24</f>
        <v>C4</v>
      </c>
      <c r="E25" s="133" t="e">
        <f>Simulações!CK24</f>
        <v>#N/A</v>
      </c>
      <c r="F25" s="133">
        <f>Simulações!CL24</f>
        <v>0</v>
      </c>
      <c r="G25" s="133" t="e">
        <f>Simulações!CQ24</f>
        <v>#N/A</v>
      </c>
      <c r="H25" s="133" t="str">
        <f>Simulações!CW24</f>
        <v>Médio II</v>
      </c>
      <c r="I25" s="133" t="str">
        <f>IF(Simulações!CX24="","",Simulações!CX24)</f>
        <v/>
      </c>
      <c r="J25" s="133" t="str">
        <f>IF(Simulações!DA24="","",Simulações!DA24)</f>
        <v/>
      </c>
      <c r="K25" s="137">
        <f>Simulações!AO24</f>
        <v>2</v>
      </c>
      <c r="L25" s="137">
        <f>Simulações!AV24</f>
        <v>0</v>
      </c>
      <c r="M25" s="133" t="str">
        <f>IF(Simulações!DB24="","",Simulações!DB24)</f>
        <v/>
      </c>
      <c r="N25" s="133" t="str">
        <f>IF(Simulações!DC24="","",Simulações!DC24)</f>
        <v/>
      </c>
      <c r="O25" s="133">
        <v>1</v>
      </c>
    </row>
    <row r="26" spans="1:15" ht="14.25" customHeight="1" x14ac:dyDescent="0.3">
      <c r="A26" s="5" t="str">
        <f>Simulações!G25</f>
        <v>Rua dos Alecrins</v>
      </c>
      <c r="B26" s="133" t="str">
        <f>Simulações!DN25</f>
        <v>Sim</v>
      </c>
      <c r="C26" s="175">
        <f>Simulações!N25</f>
        <v>60</v>
      </c>
      <c r="D26" s="133" t="str">
        <f>Simulações!J25</f>
        <v>C4</v>
      </c>
      <c r="E26" s="133" t="e">
        <f>Simulações!CK25</f>
        <v>#N/A</v>
      </c>
      <c r="F26" s="133">
        <f>Simulações!CL25</f>
        <v>0</v>
      </c>
      <c r="G26" s="133" t="e">
        <f>Simulações!CQ25</f>
        <v>#N/A</v>
      </c>
      <c r="H26" s="133" t="str">
        <f>Simulações!CW25</f>
        <v>Médio II</v>
      </c>
      <c r="I26" s="133" t="str">
        <f>IF(Simulações!CX25="","",Simulações!CX25)</f>
        <v/>
      </c>
      <c r="J26" s="133" t="str">
        <f>IF(Simulações!DA25="","",Simulações!DA25)</f>
        <v/>
      </c>
      <c r="K26" s="137">
        <f>Simulações!AO25</f>
        <v>2</v>
      </c>
      <c r="L26" s="137">
        <f>Simulações!AV25</f>
        <v>0</v>
      </c>
      <c r="M26" s="133" t="str">
        <f>IF(Simulações!DB25="","",Simulações!DB25)</f>
        <v/>
      </c>
      <c r="N26" s="133" t="str">
        <f>IF(Simulações!DC25="","",Simulações!DC25)</f>
        <v/>
      </c>
      <c r="O26" s="133">
        <v>1</v>
      </c>
    </row>
    <row r="27" spans="1:15" ht="14.25" customHeight="1" x14ac:dyDescent="0.3">
      <c r="A27" s="5" t="str">
        <f>Simulações!G26</f>
        <v>Rua Takaharu Urano</v>
      </c>
      <c r="B27" s="133" t="str">
        <f>Simulações!DN26</f>
        <v>Sim</v>
      </c>
      <c r="C27" s="175">
        <f>Simulações!N26</f>
        <v>87</v>
      </c>
      <c r="D27" s="133" t="str">
        <f>Simulações!J26</f>
        <v>C4</v>
      </c>
      <c r="E27" s="133" t="e">
        <f>Simulações!CK26</f>
        <v>#N/A</v>
      </c>
      <c r="F27" s="133">
        <f>Simulações!CL26</f>
        <v>0</v>
      </c>
      <c r="G27" s="133" t="e">
        <f>Simulações!CQ26</f>
        <v>#N/A</v>
      </c>
      <c r="H27" s="133" t="str">
        <f>Simulações!CW26</f>
        <v>Longo I</v>
      </c>
      <c r="I27" s="133" t="str">
        <f>IF(Simulações!CX26="","",Simulações!CX26)</f>
        <v/>
      </c>
      <c r="J27" s="133" t="str">
        <f>IF(Simulações!DA26="","",Simulações!DA26)</f>
        <v/>
      </c>
      <c r="K27" s="137">
        <f>Simulações!AO26</f>
        <v>2</v>
      </c>
      <c r="L27" s="137">
        <f>Simulações!AV26</f>
        <v>0</v>
      </c>
      <c r="M27" s="133" t="str">
        <f>IF(Simulações!DB26="","",Simulações!DB26)</f>
        <v/>
      </c>
      <c r="N27" s="133" t="str">
        <f>IF(Simulações!DC26="","",Simulações!DC26)</f>
        <v/>
      </c>
      <c r="O27" s="133">
        <v>1</v>
      </c>
    </row>
    <row r="28" spans="1:15" ht="14.25" customHeight="1" x14ac:dyDescent="0.3">
      <c r="A28" s="5" t="str">
        <f>Simulações!G27</f>
        <v>Rua Takaharu Urano</v>
      </c>
      <c r="B28" s="133" t="str">
        <f>Simulações!DN27</f>
        <v>Sim</v>
      </c>
      <c r="C28" s="175">
        <f>Simulações!N27</f>
        <v>87</v>
      </c>
      <c r="D28" s="133" t="str">
        <f>Simulações!J27</f>
        <v>C4</v>
      </c>
      <c r="E28" s="133" t="e">
        <f>Simulações!CK27</f>
        <v>#N/A</v>
      </c>
      <c r="F28" s="133">
        <f>Simulações!CL27</f>
        <v>0</v>
      </c>
      <c r="G28" s="133" t="e">
        <f>Simulações!CQ27</f>
        <v>#N/A</v>
      </c>
      <c r="H28" s="133" t="str">
        <f>Simulações!CW27</f>
        <v>Longo I</v>
      </c>
      <c r="I28" s="133" t="str">
        <f>IF(Simulações!CX27="","",Simulações!CX27)</f>
        <v/>
      </c>
      <c r="J28" s="133" t="str">
        <f>IF(Simulações!DA27="","",Simulações!DA27)</f>
        <v/>
      </c>
      <c r="K28" s="137">
        <f>Simulações!AO27</f>
        <v>2</v>
      </c>
      <c r="L28" s="137">
        <f>Simulações!AV27</f>
        <v>0</v>
      </c>
      <c r="M28" s="133" t="str">
        <f>IF(Simulações!DB27="","",Simulações!DB27)</f>
        <v/>
      </c>
      <c r="N28" s="133" t="str">
        <f>IF(Simulações!DC27="","",Simulações!DC27)</f>
        <v/>
      </c>
      <c r="O28" s="133">
        <v>1</v>
      </c>
    </row>
    <row r="29" spans="1:15" ht="14.25" customHeight="1" x14ac:dyDescent="0.3">
      <c r="A29" s="5" t="str">
        <f>Simulações!G28</f>
        <v>Rua Takaharu Urano</v>
      </c>
      <c r="B29" s="133" t="str">
        <f>Simulações!DN28</f>
        <v>Sim</v>
      </c>
      <c r="C29" s="175">
        <f>Simulações!N28</f>
        <v>87</v>
      </c>
      <c r="D29" s="133" t="str">
        <f>Simulações!J28</f>
        <v>C4</v>
      </c>
      <c r="E29" s="133" t="e">
        <f>Simulações!CK28</f>
        <v>#N/A</v>
      </c>
      <c r="F29" s="133">
        <f>Simulações!CL28</f>
        <v>0</v>
      </c>
      <c r="G29" s="133" t="e">
        <f>Simulações!CQ28</f>
        <v>#N/A</v>
      </c>
      <c r="H29" s="133" t="str">
        <f>Simulações!CW28</f>
        <v>Longo I</v>
      </c>
      <c r="I29" s="133" t="str">
        <f>IF(Simulações!CX28="","",Simulações!CX28)</f>
        <v/>
      </c>
      <c r="J29" s="133" t="str">
        <f>IF(Simulações!DA28="","",Simulações!DA28)</f>
        <v/>
      </c>
      <c r="K29" s="137">
        <f>Simulações!AO28</f>
        <v>2</v>
      </c>
      <c r="L29" s="137">
        <f>Simulações!AV28</f>
        <v>0</v>
      </c>
      <c r="M29" s="133" t="str">
        <f>IF(Simulações!DB28="","",Simulações!DB28)</f>
        <v/>
      </c>
      <c r="N29" s="133" t="str">
        <f>IF(Simulações!DC28="","",Simulações!DC28)</f>
        <v/>
      </c>
      <c r="O29" s="133">
        <v>1</v>
      </c>
    </row>
    <row r="30" spans="1:15" ht="14.25" customHeight="1" x14ac:dyDescent="0.3">
      <c r="A30" s="5" t="str">
        <f>Simulações!G29</f>
        <v>Rua dos Lírios</v>
      </c>
      <c r="B30" s="133" t="str">
        <f>Simulações!DN29</f>
        <v>Sim</v>
      </c>
      <c r="C30" s="175">
        <f>Simulações!N29</f>
        <v>90</v>
      </c>
      <c r="D30" s="133" t="str">
        <f>Simulações!J29</f>
        <v>C4</v>
      </c>
      <c r="E30" s="133" t="e">
        <f>Simulações!CK29</f>
        <v>#N/A</v>
      </c>
      <c r="F30" s="133">
        <f>Simulações!CL29</f>
        <v>0</v>
      </c>
      <c r="G30" s="133" t="e">
        <f>Simulações!CQ29</f>
        <v>#N/A</v>
      </c>
      <c r="H30" s="133" t="str">
        <f>Simulações!CW29</f>
        <v>Médio II</v>
      </c>
      <c r="I30" s="133" t="str">
        <f>IF(Simulações!CX29="","",Simulações!CX29)</f>
        <v/>
      </c>
      <c r="J30" s="133" t="str">
        <f>IF(Simulações!DA29="","",Simulações!DA29)</f>
        <v/>
      </c>
      <c r="K30" s="137">
        <f>Simulações!AO29</f>
        <v>2</v>
      </c>
      <c r="L30" s="137">
        <f>Simulações!AV29</f>
        <v>0</v>
      </c>
      <c r="M30" s="133" t="str">
        <f>IF(Simulações!DB29="","",Simulações!DB29)</f>
        <v/>
      </c>
      <c r="N30" s="133" t="str">
        <f>IF(Simulações!DC29="","",Simulações!DC29)</f>
        <v/>
      </c>
      <c r="O30" s="133">
        <v>1</v>
      </c>
    </row>
    <row r="31" spans="1:15" ht="14.25" customHeight="1" x14ac:dyDescent="0.3">
      <c r="A31" s="5" t="str">
        <f>Simulações!G30</f>
        <v>Rua dos Lírios</v>
      </c>
      <c r="B31" s="133" t="str">
        <f>Simulações!DN30</f>
        <v>Sim</v>
      </c>
      <c r="C31" s="175">
        <f>Simulações!N30</f>
        <v>90</v>
      </c>
      <c r="D31" s="133" t="str">
        <f>Simulações!J30</f>
        <v>C4</v>
      </c>
      <c r="E31" s="133" t="e">
        <f>Simulações!CK30</f>
        <v>#N/A</v>
      </c>
      <c r="F31" s="133">
        <f>Simulações!CL30</f>
        <v>0</v>
      </c>
      <c r="G31" s="133" t="e">
        <f>Simulações!CQ30</f>
        <v>#N/A</v>
      </c>
      <c r="H31" s="133" t="str">
        <f>Simulações!CW30</f>
        <v>Médio II</v>
      </c>
      <c r="I31" s="133" t="str">
        <f>IF(Simulações!CX30="","",Simulações!CX30)</f>
        <v/>
      </c>
      <c r="J31" s="133" t="str">
        <f>IF(Simulações!DA30="","",Simulações!DA30)</f>
        <v/>
      </c>
      <c r="K31" s="137">
        <f>Simulações!AO30</f>
        <v>2</v>
      </c>
      <c r="L31" s="137">
        <f>Simulações!AV30</f>
        <v>0</v>
      </c>
      <c r="M31" s="133" t="str">
        <f>IF(Simulações!DB30="","",Simulações!DB30)</f>
        <v/>
      </c>
      <c r="N31" s="133" t="str">
        <f>IF(Simulações!DC30="","",Simulações!DC30)</f>
        <v/>
      </c>
      <c r="O31" s="133">
        <v>1</v>
      </c>
    </row>
    <row r="32" spans="1:15" ht="14.25" customHeight="1" x14ac:dyDescent="0.3">
      <c r="A32" s="5" t="str">
        <f>Simulações!G31</f>
        <v>Rua dos Lírios</v>
      </c>
      <c r="B32" s="133" t="str">
        <f>Simulações!DN31</f>
        <v>Sim</v>
      </c>
      <c r="C32" s="175">
        <f>Simulações!N31</f>
        <v>90</v>
      </c>
      <c r="D32" s="133" t="str">
        <f>Simulações!J31</f>
        <v>C4</v>
      </c>
      <c r="E32" s="133" t="e">
        <f>Simulações!CK31</f>
        <v>#N/A</v>
      </c>
      <c r="F32" s="133">
        <f>Simulações!CL31</f>
        <v>0</v>
      </c>
      <c r="G32" s="133" t="e">
        <f>Simulações!CQ31</f>
        <v>#N/A</v>
      </c>
      <c r="H32" s="133" t="str">
        <f>Simulações!CW31</f>
        <v>Médio II</v>
      </c>
      <c r="I32" s="133" t="str">
        <f>IF(Simulações!CX31="","",Simulações!CX31)</f>
        <v/>
      </c>
      <c r="J32" s="133" t="str">
        <f>IF(Simulações!DA31="","",Simulações!DA31)</f>
        <v/>
      </c>
      <c r="K32" s="137">
        <f>Simulações!AO31</f>
        <v>2</v>
      </c>
      <c r="L32" s="137">
        <f>Simulações!AV31</f>
        <v>0</v>
      </c>
      <c r="M32" s="133" t="str">
        <f>IF(Simulações!DB31="","",Simulações!DB31)</f>
        <v/>
      </c>
      <c r="N32" s="133" t="str">
        <f>IF(Simulações!DC31="","",Simulações!DC31)</f>
        <v/>
      </c>
      <c r="O32" s="133">
        <v>1</v>
      </c>
    </row>
    <row r="33" spans="1:15" ht="14.25" customHeight="1" x14ac:dyDescent="0.3">
      <c r="A33" s="5" t="str">
        <f>Simulações!G32</f>
        <v>Rua Campos do Jordão</v>
      </c>
      <c r="B33" s="133" t="str">
        <f>Simulações!DN32</f>
        <v>Sim</v>
      </c>
      <c r="C33" s="175">
        <f>Simulações!N32</f>
        <v>100</v>
      </c>
      <c r="D33" s="133" t="str">
        <f>Simulações!J32</f>
        <v>C5</v>
      </c>
      <c r="E33" s="133" t="e">
        <f>Simulações!CK32</f>
        <v>#N/A</v>
      </c>
      <c r="F33" s="133">
        <f>Simulações!CL32</f>
        <v>0</v>
      </c>
      <c r="G33" s="133" t="e">
        <f>Simulações!CQ32</f>
        <v>#N/A</v>
      </c>
      <c r="H33" s="133" t="str">
        <f>Simulações!CW32</f>
        <v>Médio II</v>
      </c>
      <c r="I33" s="133" t="str">
        <f>IF(Simulações!CX32="","",Simulações!CX32)</f>
        <v/>
      </c>
      <c r="J33" s="133" t="str">
        <f>IF(Simulações!DA32="","",Simulações!DA32)</f>
        <v/>
      </c>
      <c r="K33" s="137">
        <f>Simulações!AO32</f>
        <v>2</v>
      </c>
      <c r="L33" s="137">
        <f>Simulações!AV32</f>
        <v>0</v>
      </c>
      <c r="M33" s="133" t="str">
        <f>IF(Simulações!DB32="","",Simulações!DB32)</f>
        <v/>
      </c>
      <c r="N33" s="133" t="str">
        <f>IF(Simulações!DC32="","",Simulações!DC32)</f>
        <v/>
      </c>
      <c r="O33" s="133">
        <v>1</v>
      </c>
    </row>
    <row r="34" spans="1:15" ht="14.25" customHeight="1" x14ac:dyDescent="0.3">
      <c r="A34" s="5" t="str">
        <f>Simulações!G33</f>
        <v>Rua Campos do Jordão</v>
      </c>
      <c r="B34" s="133" t="str">
        <f>Simulações!DN33</f>
        <v>Sim</v>
      </c>
      <c r="C34" s="175">
        <f>Simulações!N33</f>
        <v>100</v>
      </c>
      <c r="D34" s="133" t="str">
        <f>Simulações!J33</f>
        <v>C5</v>
      </c>
      <c r="E34" s="133" t="e">
        <f>Simulações!CK33</f>
        <v>#N/A</v>
      </c>
      <c r="F34" s="133">
        <f>Simulações!CL33</f>
        <v>0</v>
      </c>
      <c r="G34" s="133" t="e">
        <f>Simulações!CQ33</f>
        <v>#N/A</v>
      </c>
      <c r="H34" s="133" t="str">
        <f>Simulações!CW33</f>
        <v>Médio II</v>
      </c>
      <c r="I34" s="133" t="str">
        <f>IF(Simulações!CX33="","",Simulações!CX33)</f>
        <v/>
      </c>
      <c r="J34" s="133" t="str">
        <f>IF(Simulações!DA33="","",Simulações!DA33)</f>
        <v/>
      </c>
      <c r="K34" s="137">
        <f>Simulações!AO33</f>
        <v>2</v>
      </c>
      <c r="L34" s="137">
        <f>Simulações!AV33</f>
        <v>0</v>
      </c>
      <c r="M34" s="133" t="str">
        <f>IF(Simulações!DB33="","",Simulações!DB33)</f>
        <v/>
      </c>
      <c r="N34" s="133" t="str">
        <f>IF(Simulações!DC33="","",Simulações!DC33)</f>
        <v/>
      </c>
      <c r="O34" s="133">
        <v>1</v>
      </c>
    </row>
    <row r="35" spans="1:15" ht="14.25" customHeight="1" x14ac:dyDescent="0.3">
      <c r="A35" s="5" t="str">
        <f>Simulações!G34</f>
        <v>Rua Campos do Jordão</v>
      </c>
      <c r="B35" s="133" t="str">
        <f>Simulações!DN34</f>
        <v>Sim</v>
      </c>
      <c r="C35" s="175">
        <f>Simulações!N34</f>
        <v>100</v>
      </c>
      <c r="D35" s="133" t="str">
        <f>Simulações!J34</f>
        <v>C5</v>
      </c>
      <c r="E35" s="133" t="e">
        <f>Simulações!CK34</f>
        <v>#N/A</v>
      </c>
      <c r="F35" s="133">
        <f>Simulações!CL34</f>
        <v>0</v>
      </c>
      <c r="G35" s="133" t="e">
        <f>Simulações!CQ34</f>
        <v>#N/A</v>
      </c>
      <c r="H35" s="133" t="str">
        <f>Simulações!CW34</f>
        <v>Médio II</v>
      </c>
      <c r="I35" s="133" t="str">
        <f>IF(Simulações!CX34="","",Simulações!CX34)</f>
        <v/>
      </c>
      <c r="J35" s="133" t="str">
        <f>IF(Simulações!DA34="","",Simulações!DA34)</f>
        <v/>
      </c>
      <c r="K35" s="137">
        <f>Simulações!AO34</f>
        <v>2</v>
      </c>
      <c r="L35" s="137">
        <f>Simulações!AV34</f>
        <v>0</v>
      </c>
      <c r="M35" s="133" t="str">
        <f>IF(Simulações!DB34="","",Simulações!DB34)</f>
        <v/>
      </c>
      <c r="N35" s="133" t="str">
        <f>IF(Simulações!DC34="","",Simulações!DC34)</f>
        <v/>
      </c>
      <c r="O35" s="133">
        <v>1</v>
      </c>
    </row>
    <row r="36" spans="1:15" ht="14.25" customHeight="1" x14ac:dyDescent="0.3">
      <c r="A36" s="5" t="str">
        <f>Simulações!G35</f>
        <v>Avenida Arnaldo Rojek</v>
      </c>
      <c r="B36" s="133" t="str">
        <f>Simulações!DN35</f>
        <v>Sim</v>
      </c>
      <c r="C36" s="175">
        <f>Simulações!N35</f>
        <v>120</v>
      </c>
      <c r="D36" s="133" t="str">
        <f>Simulações!J35</f>
        <v>C2</v>
      </c>
      <c r="E36" s="133" t="e">
        <f>Simulações!CK35</f>
        <v>#N/A</v>
      </c>
      <c r="F36" s="133">
        <f>Simulações!CL35</f>
        <v>0</v>
      </c>
      <c r="G36" s="133" t="e">
        <f>Simulações!CQ35</f>
        <v>#N/A</v>
      </c>
      <c r="H36" s="133" t="str">
        <f>Simulações!CW35</f>
        <v>Longo I</v>
      </c>
      <c r="I36" s="133" t="str">
        <f>IF(Simulações!CX35="","",Simulações!CX35)</f>
        <v/>
      </c>
      <c r="J36" s="133" t="str">
        <f>IF(Simulações!DA35="","",Simulações!DA35)</f>
        <v/>
      </c>
      <c r="K36" s="137">
        <f>Simulações!AO35</f>
        <v>2</v>
      </c>
      <c r="L36" s="137">
        <f>Simulações!AV35</f>
        <v>0</v>
      </c>
      <c r="M36" s="133" t="str">
        <f>IF(Simulações!DB35="","",Simulações!DB35)</f>
        <v/>
      </c>
      <c r="N36" s="133" t="str">
        <f>IF(Simulações!DC35="","",Simulações!DC35)</f>
        <v/>
      </c>
      <c r="O36" s="133">
        <v>1</v>
      </c>
    </row>
    <row r="37" spans="1:15" ht="14.25" customHeight="1" x14ac:dyDescent="0.3">
      <c r="A37" s="5" t="str">
        <f>Simulações!G36</f>
        <v>Avenida Arnaldo Rojek</v>
      </c>
      <c r="B37" s="133" t="str">
        <f>Simulações!DN36</f>
        <v>Sim</v>
      </c>
      <c r="C37" s="175">
        <f>Simulações!N36</f>
        <v>120</v>
      </c>
      <c r="D37" s="133" t="str">
        <f>Simulações!J36</f>
        <v>C2</v>
      </c>
      <c r="E37" s="133" t="e">
        <f>Simulações!CK36</f>
        <v>#N/A</v>
      </c>
      <c r="F37" s="133">
        <f>Simulações!CL36</f>
        <v>0</v>
      </c>
      <c r="G37" s="133" t="e">
        <f>Simulações!CQ36</f>
        <v>#N/A</v>
      </c>
      <c r="H37" s="133" t="str">
        <f>Simulações!CW36</f>
        <v>Longo I</v>
      </c>
      <c r="I37" s="133" t="str">
        <f>IF(Simulações!CX36="","",Simulações!CX36)</f>
        <v/>
      </c>
      <c r="J37" s="133" t="str">
        <f>IF(Simulações!DA36="","",Simulações!DA36)</f>
        <v/>
      </c>
      <c r="K37" s="137">
        <f>Simulações!AO36</f>
        <v>2</v>
      </c>
      <c r="L37" s="137">
        <f>Simulações!AV36</f>
        <v>0</v>
      </c>
      <c r="M37" s="133" t="str">
        <f>IF(Simulações!DB36="","",Simulações!DB36)</f>
        <v/>
      </c>
      <c r="N37" s="133" t="str">
        <f>IF(Simulações!DC36="","",Simulações!DC36)</f>
        <v/>
      </c>
      <c r="O37" s="133">
        <v>1</v>
      </c>
    </row>
    <row r="38" spans="1:15" ht="14.25" customHeight="1" x14ac:dyDescent="0.3">
      <c r="A38" s="5" t="str">
        <f>Simulações!G37</f>
        <v>Avenida Arnaldo Rojek</v>
      </c>
      <c r="B38" s="133" t="str">
        <f>Simulações!DN37</f>
        <v>Sim</v>
      </c>
      <c r="C38" s="175">
        <f>Simulações!N37</f>
        <v>120</v>
      </c>
      <c r="D38" s="133" t="str">
        <f>Simulações!J37</f>
        <v>C2</v>
      </c>
      <c r="E38" s="133" t="e">
        <f>Simulações!CK37</f>
        <v>#N/A</v>
      </c>
      <c r="F38" s="133">
        <f>Simulações!CL37</f>
        <v>0</v>
      </c>
      <c r="G38" s="133" t="e">
        <f>Simulações!CQ37</f>
        <v>#N/A</v>
      </c>
      <c r="H38" s="133" t="str">
        <f>Simulações!CW37</f>
        <v>Longo I</v>
      </c>
      <c r="I38" s="133" t="str">
        <f>IF(Simulações!CX37="","",Simulações!CX37)</f>
        <v/>
      </c>
      <c r="J38" s="133" t="str">
        <f>IF(Simulações!DA37="","",Simulações!DA37)</f>
        <v/>
      </c>
      <c r="K38" s="137">
        <f>Simulações!AO37</f>
        <v>2</v>
      </c>
      <c r="L38" s="137">
        <f>Simulações!AV37</f>
        <v>0</v>
      </c>
      <c r="M38" s="133" t="str">
        <f>IF(Simulações!DB37="","",Simulações!DB37)</f>
        <v/>
      </c>
      <c r="N38" s="133" t="str">
        <f>IF(Simulações!DC37="","",Simulações!DC37)</f>
        <v/>
      </c>
      <c r="O38" s="133">
        <v>1</v>
      </c>
    </row>
    <row r="39" spans="1:15" ht="14.25" customHeight="1" x14ac:dyDescent="0.3">
      <c r="A39" s="5" t="str">
        <f>Simulações!G38</f>
        <v>Rua Creta</v>
      </c>
      <c r="B39" s="133" t="str">
        <f>Simulações!DN38</f>
        <v>Sim</v>
      </c>
      <c r="C39" s="175">
        <f>Simulações!N38</f>
        <v>58</v>
      </c>
      <c r="D39" s="133" t="str">
        <f>Simulações!J38</f>
        <v>C5</v>
      </c>
      <c r="E39" s="133" t="e">
        <f>Simulações!CK38</f>
        <v>#N/A</v>
      </c>
      <c r="F39" s="133">
        <f>Simulações!CL38</f>
        <v>0</v>
      </c>
      <c r="G39" s="133" t="e">
        <f>Simulações!CQ38</f>
        <v>#N/A</v>
      </c>
      <c r="H39" s="133" t="str">
        <f>Simulações!CW38</f>
        <v>Médio I</v>
      </c>
      <c r="I39" s="133" t="str">
        <f>IF(Simulações!CX38="","",Simulações!CX38)</f>
        <v/>
      </c>
      <c r="J39" s="133" t="str">
        <f>IF(Simulações!DA38="","",Simulações!DA38)</f>
        <v/>
      </c>
      <c r="K39" s="137">
        <f>Simulações!AO38</f>
        <v>2</v>
      </c>
      <c r="L39" s="137">
        <f>Simulações!AV38</f>
        <v>0</v>
      </c>
      <c r="M39" s="133" t="str">
        <f>IF(Simulações!DB38="","",Simulações!DB38)</f>
        <v/>
      </c>
      <c r="N39" s="133" t="str">
        <f>IF(Simulações!DC38="","",Simulações!DC38)</f>
        <v/>
      </c>
      <c r="O39" s="133">
        <v>1</v>
      </c>
    </row>
    <row r="40" spans="1:15" ht="14.25" customHeight="1" x14ac:dyDescent="0.3">
      <c r="A40" s="5" t="str">
        <f>Simulações!G39</f>
        <v>Rua Creta</v>
      </c>
      <c r="B40" s="133" t="str">
        <f>Simulações!DN39</f>
        <v>Sim</v>
      </c>
      <c r="C40" s="175">
        <f>Simulações!N39</f>
        <v>58</v>
      </c>
      <c r="D40" s="133" t="str">
        <f>Simulações!J39</f>
        <v>C5</v>
      </c>
      <c r="E40" s="133" t="e">
        <f>Simulações!CK39</f>
        <v>#N/A</v>
      </c>
      <c r="F40" s="133">
        <f>Simulações!CL39</f>
        <v>0</v>
      </c>
      <c r="G40" s="133" t="e">
        <f>Simulações!CQ39</f>
        <v>#N/A</v>
      </c>
      <c r="H40" s="133" t="str">
        <f>Simulações!CW39</f>
        <v>Médio I</v>
      </c>
      <c r="I40" s="133" t="str">
        <f>IF(Simulações!CX39="","",Simulações!CX39)</f>
        <v/>
      </c>
      <c r="J40" s="133" t="str">
        <f>IF(Simulações!DA39="","",Simulações!DA39)</f>
        <v/>
      </c>
      <c r="K40" s="137">
        <f>Simulações!AO39</f>
        <v>2</v>
      </c>
      <c r="L40" s="137">
        <f>Simulações!AV39</f>
        <v>0</v>
      </c>
      <c r="M40" s="133" t="str">
        <f>IF(Simulações!DB39="","",Simulações!DB39)</f>
        <v/>
      </c>
      <c r="N40" s="133" t="str">
        <f>IF(Simulações!DC39="","",Simulações!DC39)</f>
        <v/>
      </c>
      <c r="O40" s="133">
        <v>1</v>
      </c>
    </row>
    <row r="41" spans="1:15" ht="14.25" customHeight="1" x14ac:dyDescent="0.3">
      <c r="A41" s="5" t="str">
        <f>Simulações!G40</f>
        <v>Rua Creta</v>
      </c>
      <c r="B41" s="133" t="str">
        <f>Simulações!DN40</f>
        <v>Sim</v>
      </c>
      <c r="C41" s="175">
        <f>Simulações!N40</f>
        <v>58</v>
      </c>
      <c r="D41" s="133" t="str">
        <f>Simulações!J40</f>
        <v>C5</v>
      </c>
      <c r="E41" s="133" t="e">
        <f>Simulações!CK40</f>
        <v>#N/A</v>
      </c>
      <c r="F41" s="133">
        <f>Simulações!CL40</f>
        <v>0</v>
      </c>
      <c r="G41" s="133" t="e">
        <f>Simulações!CQ40</f>
        <v>#N/A</v>
      </c>
      <c r="H41" s="133" t="str">
        <f>Simulações!CW40</f>
        <v>Médio I</v>
      </c>
      <c r="I41" s="133" t="str">
        <f>IF(Simulações!CX40="","",Simulações!CX40)</f>
        <v/>
      </c>
      <c r="J41" s="133" t="str">
        <f>IF(Simulações!DA40="","",Simulações!DA40)</f>
        <v/>
      </c>
      <c r="K41" s="137">
        <f>Simulações!AO40</f>
        <v>2</v>
      </c>
      <c r="L41" s="137">
        <f>Simulações!AV40</f>
        <v>0</v>
      </c>
      <c r="M41" s="133" t="str">
        <f>IF(Simulações!DB40="","",Simulações!DB40)</f>
        <v/>
      </c>
      <c r="N41" s="133" t="str">
        <f>IF(Simulações!DC40="","",Simulações!DC40)</f>
        <v/>
      </c>
      <c r="O41" s="133">
        <v>1</v>
      </c>
    </row>
    <row r="42" spans="1:15" ht="14.25" customHeight="1" x14ac:dyDescent="0.3">
      <c r="A42" s="5" t="str">
        <f>Simulações!G41</f>
        <v>Rua General Salgado</v>
      </c>
      <c r="B42" s="133" t="str">
        <f>Simulações!DN41</f>
        <v>Sim</v>
      </c>
      <c r="C42" s="175">
        <f>Simulações!N41</f>
        <v>60</v>
      </c>
      <c r="D42" s="133" t="str">
        <f>Simulações!J41</f>
        <v>C5</v>
      </c>
      <c r="E42" s="133" t="e">
        <f>Simulações!CK41</f>
        <v>#N/A</v>
      </c>
      <c r="F42" s="133">
        <f>Simulações!CL41</f>
        <v>0</v>
      </c>
      <c r="G42" s="133" t="e">
        <f>Simulações!CQ41</f>
        <v>#N/A</v>
      </c>
      <c r="H42" s="133" t="str">
        <f>Simulações!CW41</f>
        <v>Médio I</v>
      </c>
      <c r="I42" s="133" t="str">
        <f>IF(Simulações!CX41="","",Simulações!CX41)</f>
        <v/>
      </c>
      <c r="J42" s="133" t="str">
        <f>IF(Simulações!DA41="","",Simulações!DA41)</f>
        <v/>
      </c>
      <c r="K42" s="137">
        <f>Simulações!AO41</f>
        <v>2</v>
      </c>
      <c r="L42" s="137">
        <f>Simulações!AV41</f>
        <v>0</v>
      </c>
      <c r="M42" s="133" t="str">
        <f>IF(Simulações!DB41="","",Simulações!DB41)</f>
        <v/>
      </c>
      <c r="N42" s="133" t="str">
        <f>IF(Simulações!DC41="","",Simulações!DC41)</f>
        <v/>
      </c>
      <c r="O42" s="133">
        <v>1</v>
      </c>
    </row>
    <row r="43" spans="1:15" ht="14.25" customHeight="1" x14ac:dyDescent="0.3">
      <c r="A43" s="5" t="str">
        <f>Simulações!G42</f>
        <v>Rua General Salgado</v>
      </c>
      <c r="B43" s="133" t="str">
        <f>Simulações!DN42</f>
        <v>Sim</v>
      </c>
      <c r="C43" s="175">
        <f>Simulações!N42</f>
        <v>60</v>
      </c>
      <c r="D43" s="133" t="str">
        <f>Simulações!J42</f>
        <v>C5</v>
      </c>
      <c r="E43" s="133" t="e">
        <f>Simulações!CK42</f>
        <v>#N/A</v>
      </c>
      <c r="F43" s="133">
        <f>Simulações!CL42</f>
        <v>0</v>
      </c>
      <c r="G43" s="133" t="e">
        <f>Simulações!CQ42</f>
        <v>#N/A</v>
      </c>
      <c r="H43" s="133" t="str">
        <f>Simulações!CW42</f>
        <v>Médio I</v>
      </c>
      <c r="I43" s="133" t="str">
        <f>IF(Simulações!CX42="","",Simulações!CX42)</f>
        <v/>
      </c>
      <c r="J43" s="133" t="str">
        <f>IF(Simulações!DA42="","",Simulações!DA42)</f>
        <v/>
      </c>
      <c r="K43" s="137">
        <f>Simulações!AO42</f>
        <v>2</v>
      </c>
      <c r="L43" s="137">
        <f>Simulações!AV42</f>
        <v>0</v>
      </c>
      <c r="M43" s="133" t="str">
        <f>IF(Simulações!DB42="","",Simulações!DB42)</f>
        <v/>
      </c>
      <c r="N43" s="133" t="str">
        <f>IF(Simulações!DC42="","",Simulações!DC42)</f>
        <v/>
      </c>
      <c r="O43" s="133">
        <v>1</v>
      </c>
    </row>
    <row r="44" spans="1:15" ht="14.25" customHeight="1" x14ac:dyDescent="0.3">
      <c r="A44" s="5" t="str">
        <f>Simulações!G43</f>
        <v>Rua General Salgado</v>
      </c>
      <c r="B44" s="133" t="str">
        <f>Simulações!DN43</f>
        <v>Sim</v>
      </c>
      <c r="C44" s="175">
        <f>Simulações!N43</f>
        <v>60</v>
      </c>
      <c r="D44" s="133" t="str">
        <f>Simulações!J43</f>
        <v>C5</v>
      </c>
      <c r="E44" s="133" t="e">
        <f>Simulações!CK43</f>
        <v>#N/A</v>
      </c>
      <c r="F44" s="133">
        <f>Simulações!CL43</f>
        <v>0</v>
      </c>
      <c r="G44" s="133" t="e">
        <f>Simulações!CQ43</f>
        <v>#N/A</v>
      </c>
      <c r="H44" s="133" t="str">
        <f>Simulações!CW43</f>
        <v>Médio I</v>
      </c>
      <c r="I44" s="133" t="str">
        <f>IF(Simulações!CX43="","",Simulações!CX43)</f>
        <v/>
      </c>
      <c r="J44" s="133" t="str">
        <f>IF(Simulações!DA43="","",Simulações!DA43)</f>
        <v/>
      </c>
      <c r="K44" s="137">
        <f>Simulações!AO43</f>
        <v>2</v>
      </c>
      <c r="L44" s="137">
        <f>Simulações!AV43</f>
        <v>0</v>
      </c>
      <c r="M44" s="133" t="str">
        <f>IF(Simulações!DB43="","",Simulações!DB43)</f>
        <v/>
      </c>
      <c r="N44" s="133" t="str">
        <f>IF(Simulações!DC43="","",Simulações!DC43)</f>
        <v/>
      </c>
      <c r="O44" s="133">
        <v>1</v>
      </c>
    </row>
    <row r="45" spans="1:15" ht="14.25" customHeight="1" x14ac:dyDescent="0.3">
      <c r="A45" s="5" t="str">
        <f>Simulações!G44</f>
        <v>Rua Utinga</v>
      </c>
      <c r="B45" s="133" t="str">
        <f>Simulações!DN44</f>
        <v>Sim</v>
      </c>
      <c r="C45" s="175">
        <f>Simulações!N44</f>
        <v>58</v>
      </c>
      <c r="D45" s="133" t="str">
        <f>Simulações!J44</f>
        <v>C5</v>
      </c>
      <c r="E45" s="133" t="e">
        <f>Simulações!CK44</f>
        <v>#N/A</v>
      </c>
      <c r="F45" s="133">
        <f>Simulações!CL44</f>
        <v>0</v>
      </c>
      <c r="G45" s="133" t="e">
        <f>Simulações!CQ44</f>
        <v>#N/A</v>
      </c>
      <c r="H45" s="133" t="str">
        <f>Simulações!CW44</f>
        <v>Médio II</v>
      </c>
      <c r="I45" s="133" t="str">
        <f>IF(Simulações!CX44="","",Simulações!CX44)</f>
        <v/>
      </c>
      <c r="J45" s="133" t="str">
        <f>IF(Simulações!DA44="","",Simulações!DA44)</f>
        <v/>
      </c>
      <c r="K45" s="137">
        <f>Simulações!AO44</f>
        <v>2</v>
      </c>
      <c r="L45" s="137">
        <f>Simulações!AV44</f>
        <v>0</v>
      </c>
      <c r="M45" s="133" t="str">
        <f>IF(Simulações!DB44="","",Simulações!DB44)</f>
        <v/>
      </c>
      <c r="N45" s="133" t="str">
        <f>IF(Simulações!DC44="","",Simulações!DC44)</f>
        <v/>
      </c>
      <c r="O45" s="133">
        <v>1</v>
      </c>
    </row>
    <row r="46" spans="1:15" ht="14.25" customHeight="1" x14ac:dyDescent="0.3">
      <c r="A46" s="5" t="str">
        <f>Simulações!G45</f>
        <v>Rua Utinga</v>
      </c>
      <c r="B46" s="133" t="str">
        <f>Simulações!DN45</f>
        <v>Sim</v>
      </c>
      <c r="C46" s="175">
        <f>Simulações!N45</f>
        <v>58</v>
      </c>
      <c r="D46" s="133" t="str">
        <f>Simulações!J45</f>
        <v>C5</v>
      </c>
      <c r="E46" s="133" t="e">
        <f>Simulações!CK45</f>
        <v>#N/A</v>
      </c>
      <c r="F46" s="133">
        <f>Simulações!CL45</f>
        <v>0</v>
      </c>
      <c r="G46" s="133" t="e">
        <f>Simulações!CQ45</f>
        <v>#N/A</v>
      </c>
      <c r="H46" s="133" t="str">
        <f>Simulações!CW45</f>
        <v>Médio II</v>
      </c>
      <c r="I46" s="133" t="str">
        <f>IF(Simulações!CX45="","",Simulações!CX45)</f>
        <v/>
      </c>
      <c r="J46" s="133" t="str">
        <f>IF(Simulações!DA45="","",Simulações!DA45)</f>
        <v/>
      </c>
      <c r="K46" s="137">
        <f>Simulações!AO45</f>
        <v>2</v>
      </c>
      <c r="L46" s="137">
        <f>Simulações!AV45</f>
        <v>0</v>
      </c>
      <c r="M46" s="133" t="str">
        <f>IF(Simulações!DB45="","",Simulações!DB45)</f>
        <v/>
      </c>
      <c r="N46" s="133" t="str">
        <f>IF(Simulações!DC45="","",Simulações!DC45)</f>
        <v/>
      </c>
      <c r="O46" s="133">
        <v>1</v>
      </c>
    </row>
    <row r="47" spans="1:15" ht="14.25" customHeight="1" x14ac:dyDescent="0.3">
      <c r="A47" s="5" t="str">
        <f>Simulações!G46</f>
        <v>Rua Utinga</v>
      </c>
      <c r="B47" s="133" t="str">
        <f>Simulações!DN46</f>
        <v>Sim</v>
      </c>
      <c r="C47" s="175">
        <f>Simulações!N46</f>
        <v>58</v>
      </c>
      <c r="D47" s="133" t="str">
        <f>Simulações!J46</f>
        <v>C5</v>
      </c>
      <c r="E47" s="133" t="e">
        <f>Simulações!CK46</f>
        <v>#N/A</v>
      </c>
      <c r="F47" s="133">
        <f>Simulações!CL46</f>
        <v>0</v>
      </c>
      <c r="G47" s="133" t="e">
        <f>Simulações!CQ46</f>
        <v>#N/A</v>
      </c>
      <c r="H47" s="133" t="str">
        <f>Simulações!CW46</f>
        <v>Médio II</v>
      </c>
      <c r="I47" s="133" t="str">
        <f>IF(Simulações!CX46="","",Simulações!CX46)</f>
        <v/>
      </c>
      <c r="J47" s="133" t="str">
        <f>IF(Simulações!DA46="","",Simulações!DA46)</f>
        <v/>
      </c>
      <c r="K47" s="137">
        <f>Simulações!AO46</f>
        <v>2</v>
      </c>
      <c r="L47" s="137">
        <f>Simulações!AV46</f>
        <v>0</v>
      </c>
      <c r="M47" s="133" t="str">
        <f>IF(Simulações!DB46="","",Simulações!DB46)</f>
        <v/>
      </c>
      <c r="N47" s="133" t="str">
        <f>IF(Simulações!DC46="","",Simulações!DC46)</f>
        <v/>
      </c>
      <c r="O47" s="133">
        <v>1</v>
      </c>
    </row>
    <row r="48" spans="1:15" ht="14.25" customHeight="1" x14ac:dyDescent="0.3">
      <c r="A48" s="5" t="str">
        <f>Simulações!G47</f>
        <v>Rua das Camélias</v>
      </c>
      <c r="B48" s="133" t="str">
        <f>Simulações!DN47</f>
        <v>Sim</v>
      </c>
      <c r="C48" s="175">
        <f>Simulações!N47</f>
        <v>90</v>
      </c>
      <c r="D48" s="133" t="str">
        <f>Simulações!J47</f>
        <v>C4</v>
      </c>
      <c r="E48" s="133" t="e">
        <f>Simulações!CK47</f>
        <v>#N/A</v>
      </c>
      <c r="F48" s="133">
        <f>Simulações!CL47</f>
        <v>0</v>
      </c>
      <c r="G48" s="133" t="e">
        <f>Simulações!CQ47</f>
        <v>#N/A</v>
      </c>
      <c r="H48" s="133" t="str">
        <f>Simulações!CW47</f>
        <v>Longo I</v>
      </c>
      <c r="I48" s="133" t="str">
        <f>IF(Simulações!CX47="","",Simulações!CX47)</f>
        <v/>
      </c>
      <c r="J48" s="133" t="str">
        <f>IF(Simulações!DA47="","",Simulações!DA47)</f>
        <v/>
      </c>
      <c r="K48" s="137">
        <f>Simulações!AO47</f>
        <v>2</v>
      </c>
      <c r="L48" s="137">
        <f>Simulações!AV47</f>
        <v>0</v>
      </c>
      <c r="M48" s="133" t="str">
        <f>IF(Simulações!DB47="","",Simulações!DB47)</f>
        <v/>
      </c>
      <c r="N48" s="133" t="str">
        <f>IF(Simulações!DC47="","",Simulações!DC47)</f>
        <v/>
      </c>
      <c r="O48" s="133">
        <v>1</v>
      </c>
    </row>
    <row r="49" spans="1:15" ht="14.25" customHeight="1" x14ac:dyDescent="0.3">
      <c r="A49" s="5" t="str">
        <f>Simulações!G48</f>
        <v>Rua das Camélias</v>
      </c>
      <c r="B49" s="133" t="str">
        <f>Simulações!DN48</f>
        <v>Sim</v>
      </c>
      <c r="C49" s="175">
        <f>Simulações!N48</f>
        <v>90</v>
      </c>
      <c r="D49" s="133" t="str">
        <f>Simulações!J48</f>
        <v>C4</v>
      </c>
      <c r="E49" s="133" t="e">
        <f>Simulações!CK48</f>
        <v>#N/A</v>
      </c>
      <c r="F49" s="133">
        <f>Simulações!CL48</f>
        <v>0</v>
      </c>
      <c r="G49" s="133" t="e">
        <f>Simulações!CQ48</f>
        <v>#N/A</v>
      </c>
      <c r="H49" s="133" t="str">
        <f>Simulações!CW48</f>
        <v>Longo I</v>
      </c>
      <c r="I49" s="133" t="str">
        <f>IF(Simulações!CX48="","",Simulações!CX48)</f>
        <v/>
      </c>
      <c r="J49" s="133" t="str">
        <f>IF(Simulações!DA48="","",Simulações!DA48)</f>
        <v/>
      </c>
      <c r="K49" s="137">
        <f>Simulações!AO48</f>
        <v>2</v>
      </c>
      <c r="L49" s="137">
        <f>Simulações!AV48</f>
        <v>0</v>
      </c>
      <c r="M49" s="133" t="str">
        <f>IF(Simulações!DB48="","",Simulações!DB48)</f>
        <v/>
      </c>
      <c r="N49" s="133" t="str">
        <f>IF(Simulações!DC48="","",Simulações!DC48)</f>
        <v/>
      </c>
      <c r="O49" s="133">
        <v>1</v>
      </c>
    </row>
    <row r="50" spans="1:15" ht="14.25" customHeight="1" x14ac:dyDescent="0.3">
      <c r="A50" s="5" t="str">
        <f>Simulações!G49</f>
        <v>Rua das Camélias</v>
      </c>
      <c r="B50" s="133" t="str">
        <f>Simulações!DN49</f>
        <v>Sim</v>
      </c>
      <c r="C50" s="175">
        <f>Simulações!N49</f>
        <v>90</v>
      </c>
      <c r="D50" s="133" t="str">
        <f>Simulações!J49</f>
        <v>C4</v>
      </c>
      <c r="E50" s="133" t="e">
        <f>Simulações!CK49</f>
        <v>#N/A</v>
      </c>
      <c r="F50" s="133">
        <f>Simulações!CL49</f>
        <v>0</v>
      </c>
      <c r="G50" s="133" t="e">
        <f>Simulações!CQ49</f>
        <v>#N/A</v>
      </c>
      <c r="H50" s="133" t="str">
        <f>Simulações!CW49</f>
        <v>Longo I</v>
      </c>
      <c r="I50" s="133" t="str">
        <f>IF(Simulações!CX49="","",Simulações!CX49)</f>
        <v/>
      </c>
      <c r="J50" s="133" t="str">
        <f>IF(Simulações!DA49="","",Simulações!DA49)</f>
        <v/>
      </c>
      <c r="K50" s="137">
        <f>Simulações!AO49</f>
        <v>2</v>
      </c>
      <c r="L50" s="137">
        <f>Simulações!AV49</f>
        <v>0</v>
      </c>
      <c r="M50" s="133" t="str">
        <f>IF(Simulações!DB49="","",Simulações!DB49)</f>
        <v/>
      </c>
      <c r="N50" s="133" t="str">
        <f>IF(Simulações!DC49="","",Simulações!DC49)</f>
        <v/>
      </c>
      <c r="O50" s="133">
        <v>1</v>
      </c>
    </row>
    <row r="51" spans="1:15" ht="14.25" customHeight="1" x14ac:dyDescent="0.3">
      <c r="A51" s="5" t="str">
        <f>Simulações!G50</f>
        <v>Rua Beneduci</v>
      </c>
      <c r="B51" s="133" t="str">
        <f>Simulações!DN50</f>
        <v>Sim</v>
      </c>
      <c r="C51" s="175">
        <f>Simulações!N50</f>
        <v>87</v>
      </c>
      <c r="D51" s="133" t="str">
        <f>Simulações!J50</f>
        <v>C5</v>
      </c>
      <c r="E51" s="133" t="e">
        <f>Simulações!CK50</f>
        <v>#N/A</v>
      </c>
      <c r="F51" s="133">
        <f>Simulações!CL50</f>
        <v>0</v>
      </c>
      <c r="G51" s="133" t="e">
        <f>Simulações!CQ50</f>
        <v>#N/A</v>
      </c>
      <c r="H51" s="133" t="str">
        <f>Simulações!CW50</f>
        <v>Médio II</v>
      </c>
      <c r="I51" s="133" t="str">
        <f>IF(Simulações!CX50="","",Simulações!CX50)</f>
        <v/>
      </c>
      <c r="J51" s="133" t="str">
        <f>IF(Simulações!DA50="","",Simulações!DA50)</f>
        <v/>
      </c>
      <c r="K51" s="137">
        <f>Simulações!AO50</f>
        <v>2</v>
      </c>
      <c r="L51" s="137">
        <f>Simulações!AV50</f>
        <v>0</v>
      </c>
      <c r="M51" s="133" t="str">
        <f>IF(Simulações!DB50="","",Simulações!DB50)</f>
        <v/>
      </c>
      <c r="N51" s="133" t="str">
        <f>IF(Simulações!DC50="","",Simulações!DC50)</f>
        <v/>
      </c>
      <c r="O51" s="133">
        <v>1</v>
      </c>
    </row>
    <row r="52" spans="1:15" ht="14.25" customHeight="1" x14ac:dyDescent="0.3">
      <c r="A52" s="5" t="str">
        <f>Simulações!G51</f>
        <v>Rua Beneduci</v>
      </c>
      <c r="B52" s="133" t="str">
        <f>Simulações!DN51</f>
        <v>Sim</v>
      </c>
      <c r="C52" s="175">
        <f>Simulações!N51</f>
        <v>87</v>
      </c>
      <c r="D52" s="133" t="str">
        <f>Simulações!J51</f>
        <v>C5</v>
      </c>
      <c r="E52" s="133" t="e">
        <f>Simulações!CK51</f>
        <v>#N/A</v>
      </c>
      <c r="F52" s="133">
        <f>Simulações!CL51</f>
        <v>0</v>
      </c>
      <c r="G52" s="133" t="e">
        <f>Simulações!CQ51</f>
        <v>#N/A</v>
      </c>
      <c r="H52" s="133" t="str">
        <f>Simulações!CW51</f>
        <v>Médio II</v>
      </c>
      <c r="I52" s="133" t="str">
        <f>IF(Simulações!CX51="","",Simulações!CX51)</f>
        <v/>
      </c>
      <c r="J52" s="133" t="str">
        <f>IF(Simulações!DA51="","",Simulações!DA51)</f>
        <v/>
      </c>
      <c r="K52" s="137">
        <f>Simulações!AO51</f>
        <v>2</v>
      </c>
      <c r="L52" s="137">
        <f>Simulações!AV51</f>
        <v>0</v>
      </c>
      <c r="M52" s="133" t="str">
        <f>IF(Simulações!DB51="","",Simulações!DB51)</f>
        <v/>
      </c>
      <c r="N52" s="133" t="str">
        <f>IF(Simulações!DC51="","",Simulações!DC51)</f>
        <v/>
      </c>
      <c r="O52" s="133">
        <v>1</v>
      </c>
    </row>
    <row r="53" spans="1:15" ht="14.25" customHeight="1" x14ac:dyDescent="0.3">
      <c r="A53" s="5" t="str">
        <f>Simulações!G52</f>
        <v>Rua Beneduci</v>
      </c>
      <c r="B53" s="133" t="str">
        <f>Simulações!DN52</f>
        <v>Sim</v>
      </c>
      <c r="C53" s="175">
        <f>Simulações!N52</f>
        <v>87</v>
      </c>
      <c r="D53" s="133" t="str">
        <f>Simulações!J52</f>
        <v>C5</v>
      </c>
      <c r="E53" s="133" t="e">
        <f>Simulações!CK52</f>
        <v>#N/A</v>
      </c>
      <c r="F53" s="133">
        <f>Simulações!CL52</f>
        <v>0</v>
      </c>
      <c r="G53" s="133" t="e">
        <f>Simulações!CQ52</f>
        <v>#N/A</v>
      </c>
      <c r="H53" s="133" t="str">
        <f>Simulações!CW52</f>
        <v>Médio II</v>
      </c>
      <c r="I53" s="133" t="str">
        <f>IF(Simulações!CX52="","",Simulações!CX52)</f>
        <v/>
      </c>
      <c r="J53" s="133" t="str">
        <f>IF(Simulações!DA52="","",Simulações!DA52)</f>
        <v/>
      </c>
      <c r="K53" s="137">
        <f>Simulações!AO52</f>
        <v>2</v>
      </c>
      <c r="L53" s="137">
        <f>Simulações!AV52</f>
        <v>0</v>
      </c>
      <c r="M53" s="133" t="str">
        <f>IF(Simulações!DB52="","",Simulações!DB52)</f>
        <v/>
      </c>
      <c r="N53" s="133" t="str">
        <f>IF(Simulações!DC52="","",Simulações!DC52)</f>
        <v/>
      </c>
      <c r="O53" s="133">
        <v>1</v>
      </c>
    </row>
    <row r="54" spans="1:15" ht="14.25" customHeight="1" x14ac:dyDescent="0.3">
      <c r="A54" s="5" t="str">
        <f>Simulações!G53</f>
        <v>Avenida Jordano Mendes</v>
      </c>
      <c r="B54" s="133" t="str">
        <f>Simulações!DN53</f>
        <v>Sim</v>
      </c>
      <c r="C54" s="175">
        <f>Simulações!N53</f>
        <v>100</v>
      </c>
      <c r="D54" s="133" t="str">
        <f>Simulações!J53</f>
        <v>C2</v>
      </c>
      <c r="E54" s="133" t="e">
        <f>Simulações!CK53</f>
        <v>#N/A</v>
      </c>
      <c r="F54" s="133">
        <f>Simulações!CL53</f>
        <v>0</v>
      </c>
      <c r="G54" s="133" t="e">
        <f>Simulações!CQ53</f>
        <v>#N/A</v>
      </c>
      <c r="H54" s="133" t="str">
        <f>Simulações!CW53</f>
        <v>Longo II</v>
      </c>
      <c r="I54" s="133" t="str">
        <f>IF(Simulações!CX53="","",Simulações!CX53)</f>
        <v/>
      </c>
      <c r="J54" s="133" t="str">
        <f>IF(Simulações!DA53="","",Simulações!DA53)</f>
        <v/>
      </c>
      <c r="K54" s="137">
        <f>Simulações!AO53</f>
        <v>2</v>
      </c>
      <c r="L54" s="137">
        <f>Simulações!AV53</f>
        <v>0</v>
      </c>
      <c r="M54" s="133" t="str">
        <f>IF(Simulações!DB53="","",Simulações!DB53)</f>
        <v/>
      </c>
      <c r="N54" s="133" t="str">
        <f>IF(Simulações!DC53="","",Simulações!DC53)</f>
        <v/>
      </c>
      <c r="O54" s="133">
        <v>1</v>
      </c>
    </row>
    <row r="55" spans="1:15" ht="14.25" customHeight="1" x14ac:dyDescent="0.3">
      <c r="A55" s="5" t="str">
        <f>Simulações!G54</f>
        <v>Avenida Jordano Mendes</v>
      </c>
      <c r="B55" s="133" t="str">
        <f>Simulações!DN54</f>
        <v>Sim</v>
      </c>
      <c r="C55" s="175">
        <f>Simulações!N54</f>
        <v>100</v>
      </c>
      <c r="D55" s="133" t="str">
        <f>Simulações!J54</f>
        <v>C2</v>
      </c>
      <c r="E55" s="133" t="e">
        <f>Simulações!CK54</f>
        <v>#N/A</v>
      </c>
      <c r="F55" s="133">
        <f>Simulações!CL54</f>
        <v>0</v>
      </c>
      <c r="G55" s="133" t="e">
        <f>Simulações!CQ54</f>
        <v>#N/A</v>
      </c>
      <c r="H55" s="133" t="str">
        <f>Simulações!CW54</f>
        <v>Longo II</v>
      </c>
      <c r="I55" s="133" t="str">
        <f>IF(Simulações!CX54="","",Simulações!CX54)</f>
        <v/>
      </c>
      <c r="J55" s="133" t="str">
        <f>IF(Simulações!DA54="","",Simulações!DA54)</f>
        <v/>
      </c>
      <c r="K55" s="137">
        <f>Simulações!AO54</f>
        <v>2</v>
      </c>
      <c r="L55" s="137">
        <f>Simulações!AV54</f>
        <v>0</v>
      </c>
      <c r="M55" s="133" t="str">
        <f>IF(Simulações!DB54="","",Simulações!DB54)</f>
        <v/>
      </c>
      <c r="N55" s="133" t="str">
        <f>IF(Simulações!DC54="","",Simulações!DC54)</f>
        <v/>
      </c>
      <c r="O55" s="133">
        <v>1</v>
      </c>
    </row>
    <row r="56" spans="1:15" ht="14.25" customHeight="1" x14ac:dyDescent="0.3">
      <c r="A56" s="5" t="str">
        <f>Simulações!G55</f>
        <v>Avenida Jordano Mendes</v>
      </c>
      <c r="B56" s="133" t="str">
        <f>Simulações!DN55</f>
        <v>Sim</v>
      </c>
      <c r="C56" s="175">
        <f>Simulações!N55</f>
        <v>100</v>
      </c>
      <c r="D56" s="133" t="str">
        <f>Simulações!J55</f>
        <v>C2</v>
      </c>
      <c r="E56" s="133" t="e">
        <f>Simulações!CK55</f>
        <v>#N/A</v>
      </c>
      <c r="F56" s="133">
        <f>Simulações!CL55</f>
        <v>0</v>
      </c>
      <c r="G56" s="133" t="e">
        <f>Simulações!CQ55</f>
        <v>#N/A</v>
      </c>
      <c r="H56" s="133" t="str">
        <f>Simulações!CW55</f>
        <v>Longo II</v>
      </c>
      <c r="I56" s="133" t="str">
        <f>IF(Simulações!CX55="","",Simulações!CX55)</f>
        <v/>
      </c>
      <c r="J56" s="133" t="str">
        <f>IF(Simulações!DA55="","",Simulações!DA55)</f>
        <v/>
      </c>
      <c r="K56" s="137">
        <f>Simulações!AO55</f>
        <v>2</v>
      </c>
      <c r="L56" s="137">
        <f>Simulações!AV55</f>
        <v>0</v>
      </c>
      <c r="M56" s="133" t="str">
        <f>IF(Simulações!DB55="","",Simulações!DB55)</f>
        <v/>
      </c>
      <c r="N56" s="133" t="str">
        <f>IF(Simulações!DC55="","",Simulações!DC55)</f>
        <v/>
      </c>
      <c r="O56" s="133">
        <v>1</v>
      </c>
    </row>
    <row r="57" spans="1:15" ht="14.25" customHeight="1" x14ac:dyDescent="0.3">
      <c r="A57" s="5" t="str">
        <f>Simulações!G56</f>
        <v>Avenida Avenida Antonio Cândido Machado</v>
      </c>
      <c r="B57" s="133" t="str">
        <f>Simulações!DN56</f>
        <v>Sim</v>
      </c>
      <c r="C57" s="175">
        <f>Simulações!N56</f>
        <v>120</v>
      </c>
      <c r="D57" s="133" t="str">
        <f>Simulações!J56</f>
        <v>C2</v>
      </c>
      <c r="E57" s="133" t="str">
        <f>Simulações!CK56</f>
        <v>LEDSTAR</v>
      </c>
      <c r="F57" s="133" t="str">
        <f>Simulações!CL56</f>
        <v xml:space="preserve"> SL VT 9.1 100W</v>
      </c>
      <c r="G57" s="133">
        <f>Simulações!CQ56</f>
        <v>100</v>
      </c>
      <c r="H57" s="133" t="str">
        <f>Simulações!CW56</f>
        <v>Longo II</v>
      </c>
      <c r="I57" s="133" t="str">
        <f>IF(Simulações!CX56="","",Simulações!CX56)</f>
        <v/>
      </c>
      <c r="J57" s="133" t="str">
        <f>IF(Simulações!DA56="","",Simulações!DA56)</f>
        <v/>
      </c>
      <c r="K57" s="137">
        <f>Simulações!AO56</f>
        <v>2</v>
      </c>
      <c r="L57" s="137">
        <f>Simulações!AV56</f>
        <v>0</v>
      </c>
      <c r="M57" s="133" t="str">
        <f>IF(Simulações!DB56="","",Simulações!DB56)</f>
        <v/>
      </c>
      <c r="N57" s="133" t="str">
        <f>IF(Simulações!DC56="","",Simulações!DC56)</f>
        <v/>
      </c>
      <c r="O57" s="133">
        <v>1</v>
      </c>
    </row>
    <row r="58" spans="1:15" ht="14.25" customHeight="1" x14ac:dyDescent="0.3">
      <c r="A58" s="5" t="str">
        <f>Simulações!G57</f>
        <v>Avenida Avenida Antonio Cândido Machado</v>
      </c>
      <c r="B58" s="133" t="str">
        <f>Simulações!DN57</f>
        <v>Sim</v>
      </c>
      <c r="C58" s="175">
        <f>Simulações!N57</f>
        <v>120</v>
      </c>
      <c r="D58" s="133" t="str">
        <f>Simulações!J57</f>
        <v>C2</v>
      </c>
      <c r="E58" s="133" t="str">
        <f>Simulações!CK57</f>
        <v>SX LIGHTING</v>
      </c>
      <c r="F58" s="133" t="str">
        <f>Simulações!CL57</f>
        <v>SX-INLPP090HF</v>
      </c>
      <c r="G58" s="133">
        <f>Simulações!CQ57</f>
        <v>90</v>
      </c>
      <c r="H58" s="133" t="str">
        <f>Simulações!CW57</f>
        <v>Longo II</v>
      </c>
      <c r="I58" s="133" t="str">
        <f>IF(Simulações!CX57="","",Simulações!CX57)</f>
        <v/>
      </c>
      <c r="J58" s="133" t="str">
        <f>IF(Simulações!DA57="","",Simulações!DA57)</f>
        <v/>
      </c>
      <c r="K58" s="137">
        <f>Simulações!AO57</f>
        <v>2</v>
      </c>
      <c r="L58" s="137">
        <f>Simulações!AV57</f>
        <v>0</v>
      </c>
      <c r="M58" s="133" t="str">
        <f>IF(Simulações!DB57="","",Simulações!DB57)</f>
        <v/>
      </c>
      <c r="N58" s="133" t="str">
        <f>IF(Simulações!DC57="","",Simulações!DC57)</f>
        <v/>
      </c>
      <c r="O58" s="133">
        <v>1</v>
      </c>
    </row>
    <row r="59" spans="1:15" ht="14.25" customHeight="1" x14ac:dyDescent="0.3">
      <c r="A59" s="5" t="str">
        <f>Simulações!G58</f>
        <v>Avenida Avenida Antonio Cândido Machado</v>
      </c>
      <c r="B59" s="133" t="str">
        <f>Simulações!DN58</f>
        <v>Sim</v>
      </c>
      <c r="C59" s="175">
        <f>Simulações!N58</f>
        <v>120</v>
      </c>
      <c r="D59" s="133" t="str">
        <f>Simulações!J58</f>
        <v>C2</v>
      </c>
      <c r="E59" s="133" t="str">
        <f>Simulações!CK58</f>
        <v>TECNOWATT</v>
      </c>
      <c r="F59" s="133" t="str">
        <f>Simulações!CL58</f>
        <v xml:space="preserve">SIGSAGPTLRRSSNDL100W125IBBRS
</v>
      </c>
      <c r="G59" s="133">
        <f>Simulações!CQ58</f>
        <v>100</v>
      </c>
      <c r="H59" s="133" t="str">
        <f>Simulações!CW58</f>
        <v>Longo II</v>
      </c>
      <c r="I59" s="133" t="str">
        <f>IF(Simulações!CX58="","",Simulações!CX58)</f>
        <v/>
      </c>
      <c r="J59" s="133" t="str">
        <f>IF(Simulações!DA58="","",Simulações!DA58)</f>
        <v/>
      </c>
      <c r="K59" s="137">
        <f>Simulações!AO58</f>
        <v>2</v>
      </c>
      <c r="L59" s="137">
        <f>Simulações!AV58</f>
        <v>0</v>
      </c>
      <c r="M59" s="133" t="str">
        <f>IF(Simulações!DB58="","",Simulações!DB58)</f>
        <v/>
      </c>
      <c r="N59" s="133" t="str">
        <f>IF(Simulações!DC58="","",Simulações!DC58)</f>
        <v/>
      </c>
      <c r="O59" s="133">
        <v>1</v>
      </c>
    </row>
    <row r="60" spans="1:15" ht="14.25" customHeight="1" x14ac:dyDescent="0.3">
      <c r="A60" s="5" t="str">
        <f>Simulações!G59</f>
        <v>4,5(273)</v>
      </c>
      <c r="B60" s="133" t="str">
        <f>Simulações!DN59</f>
        <v>Sim</v>
      </c>
      <c r="C60" s="175">
        <f>Simulações!N59</f>
        <v>58</v>
      </c>
      <c r="D60" s="133" t="str">
        <f>Simulações!J59</f>
        <v>C4</v>
      </c>
      <c r="E60" s="133" t="e">
        <f>Simulações!CK59</f>
        <v>#N/A</v>
      </c>
      <c r="F60" s="133">
        <f>Simulações!CL59</f>
        <v>0</v>
      </c>
      <c r="G60" s="133" t="e">
        <f>Simulações!CQ59</f>
        <v>#N/A</v>
      </c>
      <c r="H60" s="133" t="str">
        <f>Simulações!CW59</f>
        <v>Longo I</v>
      </c>
      <c r="I60" s="133" t="str">
        <f>IF(Simulações!CX59="","",Simulações!CX59)</f>
        <v/>
      </c>
      <c r="J60" s="133" t="str">
        <f>IF(Simulações!DA59="","",Simulações!DA59)</f>
        <v/>
      </c>
      <c r="K60" s="137">
        <f>Simulações!AO59</f>
        <v>2</v>
      </c>
      <c r="L60" s="137">
        <f>Simulações!AV59</f>
        <v>0</v>
      </c>
      <c r="M60" s="133" t="str">
        <f>IF(Simulações!DB59="","",Simulações!DB59)</f>
        <v/>
      </c>
      <c r="N60" s="133" t="str">
        <f>IF(Simulações!DC59="","",Simulações!DC59)</f>
        <v/>
      </c>
      <c r="O60" s="133">
        <v>1</v>
      </c>
    </row>
    <row r="61" spans="1:15" ht="14.25" customHeight="1" x14ac:dyDescent="0.3">
      <c r="A61" s="5" t="str">
        <f>Simulações!G60</f>
        <v>4,5(273)</v>
      </c>
      <c r="B61" s="133" t="str">
        <f>Simulações!DN60</f>
        <v>Sim</v>
      </c>
      <c r="C61" s="175">
        <f>Simulações!N60</f>
        <v>58</v>
      </c>
      <c r="D61" s="133" t="str">
        <f>Simulações!J60</f>
        <v>C4</v>
      </c>
      <c r="E61" s="133" t="e">
        <f>Simulações!CK60</f>
        <v>#N/A</v>
      </c>
      <c r="F61" s="133">
        <f>Simulações!CL60</f>
        <v>0</v>
      </c>
      <c r="G61" s="133" t="e">
        <f>Simulações!CQ60</f>
        <v>#N/A</v>
      </c>
      <c r="H61" s="133" t="str">
        <f>Simulações!CW60</f>
        <v>Longo I</v>
      </c>
      <c r="I61" s="133" t="str">
        <f>IF(Simulações!CX60="","",Simulações!CX60)</f>
        <v/>
      </c>
      <c r="J61" s="133" t="str">
        <f>IF(Simulações!DA60="","",Simulações!DA60)</f>
        <v/>
      </c>
      <c r="K61" s="137">
        <f>Simulações!AO60</f>
        <v>2</v>
      </c>
      <c r="L61" s="137">
        <f>Simulações!AV60</f>
        <v>0</v>
      </c>
      <c r="M61" s="133" t="str">
        <f>IF(Simulações!DB60="","",Simulações!DB60)</f>
        <v/>
      </c>
      <c r="N61" s="133" t="str">
        <f>IF(Simulações!DC60="","",Simulações!DC60)</f>
        <v/>
      </c>
      <c r="O61" s="133">
        <v>1</v>
      </c>
    </row>
    <row r="62" spans="1:15" ht="14.25" customHeight="1" x14ac:dyDescent="0.3">
      <c r="A62" s="5" t="str">
        <f>Simulações!G61</f>
        <v>4,5(273)</v>
      </c>
      <c r="B62" s="133" t="str">
        <f>Simulações!DN61</f>
        <v>Sim</v>
      </c>
      <c r="C62" s="175">
        <f>Simulações!N61</f>
        <v>58</v>
      </c>
      <c r="D62" s="133" t="str">
        <f>Simulações!J61</f>
        <v>C4</v>
      </c>
      <c r="E62" s="133" t="e">
        <f>Simulações!CK61</f>
        <v>#N/A</v>
      </c>
      <c r="F62" s="133">
        <f>Simulações!CL61</f>
        <v>0</v>
      </c>
      <c r="G62" s="133" t="e">
        <f>Simulações!CQ61</f>
        <v>#N/A</v>
      </c>
      <c r="H62" s="133" t="str">
        <f>Simulações!CW61</f>
        <v>Longo I</v>
      </c>
      <c r="I62" s="133" t="str">
        <f>IF(Simulações!CX61="","",Simulações!CX61)</f>
        <v/>
      </c>
      <c r="J62" s="133" t="str">
        <f>IF(Simulações!DA61="","",Simulações!DA61)</f>
        <v/>
      </c>
      <c r="K62" s="137">
        <f>Simulações!AO61</f>
        <v>2</v>
      </c>
      <c r="L62" s="137">
        <f>Simulações!AV61</f>
        <v>0</v>
      </c>
      <c r="M62" s="133" t="str">
        <f>IF(Simulações!DB61="","",Simulações!DB61)</f>
        <v/>
      </c>
      <c r="N62" s="133" t="str">
        <f>IF(Simulações!DC61="","",Simulações!DC61)</f>
        <v/>
      </c>
      <c r="O62" s="133">
        <v>1</v>
      </c>
    </row>
    <row r="63" spans="1:15" ht="14.25" customHeight="1" x14ac:dyDescent="0.3">
      <c r="A63" s="5" t="str">
        <f>Simulações!G62</f>
        <v>Avenida Arnaldo Rojek</v>
      </c>
      <c r="B63" s="133" t="str">
        <f>Simulações!DN62</f>
        <v>Sim</v>
      </c>
      <c r="C63" s="175">
        <f>Simulações!N62</f>
        <v>120</v>
      </c>
      <c r="D63" s="133" t="str">
        <f>Simulações!J62</f>
        <v>C2</v>
      </c>
      <c r="E63" s="133" t="e">
        <f>Simulações!CK62</f>
        <v>#N/A</v>
      </c>
      <c r="F63" s="133">
        <f>Simulações!CL62</f>
        <v>0</v>
      </c>
      <c r="G63" s="133" t="e">
        <f>Simulações!CQ62</f>
        <v>#N/A</v>
      </c>
      <c r="H63" s="133" t="str">
        <f>Simulações!CW62</f>
        <v>Longo I</v>
      </c>
      <c r="I63" s="133" t="str">
        <f>IF(Simulações!CX62="","",Simulações!CX62)</f>
        <v/>
      </c>
      <c r="J63" s="133" t="str">
        <f>IF(Simulações!DA62="","",Simulações!DA62)</f>
        <v/>
      </c>
      <c r="K63" s="137">
        <f>Simulações!AO62</f>
        <v>2</v>
      </c>
      <c r="L63" s="137">
        <f>Simulações!AV62</f>
        <v>0</v>
      </c>
      <c r="M63" s="133" t="str">
        <f>IF(Simulações!DB62="","",Simulações!DB62)</f>
        <v/>
      </c>
      <c r="N63" s="133" t="str">
        <f>IF(Simulações!DC62="","",Simulações!DC62)</f>
        <v/>
      </c>
      <c r="O63" s="133">
        <v>1</v>
      </c>
    </row>
    <row r="64" spans="1:15" ht="14.25" customHeight="1" x14ac:dyDescent="0.3">
      <c r="A64" s="5" t="str">
        <f>Simulações!G63</f>
        <v>Avenida Arnaldo Rojek</v>
      </c>
      <c r="B64" s="133" t="str">
        <f>Simulações!DN63</f>
        <v>Sim</v>
      </c>
      <c r="C64" s="175">
        <f>Simulações!N63</f>
        <v>120</v>
      </c>
      <c r="D64" s="133" t="str">
        <f>Simulações!J63</f>
        <v>C2</v>
      </c>
      <c r="E64" s="133" t="e">
        <f>Simulações!CK63</f>
        <v>#N/A</v>
      </c>
      <c r="F64" s="133">
        <f>Simulações!CL63</f>
        <v>0</v>
      </c>
      <c r="G64" s="133" t="e">
        <f>Simulações!CQ63</f>
        <v>#N/A</v>
      </c>
      <c r="H64" s="133" t="str">
        <f>Simulações!CW63</f>
        <v>Longo I</v>
      </c>
      <c r="I64" s="133" t="str">
        <f>IF(Simulações!CX63="","",Simulações!CX63)</f>
        <v/>
      </c>
      <c r="J64" s="133" t="str">
        <f>IF(Simulações!DA63="","",Simulações!DA63)</f>
        <v/>
      </c>
      <c r="K64" s="137">
        <f>Simulações!AO63</f>
        <v>2</v>
      </c>
      <c r="L64" s="137">
        <f>Simulações!AV63</f>
        <v>0</v>
      </c>
      <c r="M64" s="133" t="str">
        <f>IF(Simulações!DB63="","",Simulações!DB63)</f>
        <v/>
      </c>
      <c r="N64" s="133" t="str">
        <f>IF(Simulações!DC63="","",Simulações!DC63)</f>
        <v/>
      </c>
      <c r="O64" s="133">
        <v>1</v>
      </c>
    </row>
    <row r="65" spans="1:15" ht="14.25" customHeight="1" x14ac:dyDescent="0.3">
      <c r="A65" s="5" t="str">
        <f>Simulações!G64</f>
        <v>Avenida Arnaldo Rojek</v>
      </c>
      <c r="B65" s="133" t="str">
        <f>Simulações!DN64</f>
        <v>Sim</v>
      </c>
      <c r="C65" s="175">
        <f>Simulações!N64</f>
        <v>120</v>
      </c>
      <c r="D65" s="133" t="str">
        <f>Simulações!J64</f>
        <v>C2</v>
      </c>
      <c r="E65" s="133" t="e">
        <f>Simulações!CK64</f>
        <v>#N/A</v>
      </c>
      <c r="F65" s="133">
        <f>Simulações!CL64</f>
        <v>0</v>
      </c>
      <c r="G65" s="133" t="e">
        <f>Simulações!CQ64</f>
        <v>#N/A</v>
      </c>
      <c r="H65" s="133" t="str">
        <f>Simulações!CW64</f>
        <v>Longo I</v>
      </c>
      <c r="I65" s="133" t="str">
        <f>IF(Simulações!CX64="","",Simulações!CX64)</f>
        <v/>
      </c>
      <c r="J65" s="133" t="str">
        <f>IF(Simulações!DA64="","",Simulações!DA64)</f>
        <v/>
      </c>
      <c r="K65" s="137">
        <f>Simulações!AO64</f>
        <v>2</v>
      </c>
      <c r="L65" s="137">
        <f>Simulações!AV64</f>
        <v>0</v>
      </c>
      <c r="M65" s="133" t="str">
        <f>IF(Simulações!DB64="","",Simulações!DB64)</f>
        <v/>
      </c>
      <c r="N65" s="133" t="str">
        <f>IF(Simulações!DC64="","",Simulações!DC64)</f>
        <v/>
      </c>
      <c r="O65" s="133">
        <v>1</v>
      </c>
    </row>
    <row r="66" spans="1:15" ht="14.25" customHeight="1" x14ac:dyDescent="0.3">
      <c r="A66" s="5" t="str">
        <f>Simulações!G65</f>
        <v>Rua dos Lírios</v>
      </c>
      <c r="B66" s="133" t="str">
        <f>Simulações!DN65</f>
        <v>Sim</v>
      </c>
      <c r="C66" s="175">
        <f>Simulações!N65</f>
        <v>90</v>
      </c>
      <c r="D66" s="133" t="str">
        <f>Simulações!J65</f>
        <v>C4</v>
      </c>
      <c r="E66" s="133" t="e">
        <f>Simulações!CK65</f>
        <v>#N/A</v>
      </c>
      <c r="F66" s="133">
        <f>Simulações!CL65</f>
        <v>0</v>
      </c>
      <c r="G66" s="133" t="e">
        <f>Simulações!CQ65</f>
        <v>#N/A</v>
      </c>
      <c r="H66" s="133" t="str">
        <f>Simulações!CW65</f>
        <v>Médio I</v>
      </c>
      <c r="I66" s="133" t="str">
        <f>IF(Simulações!CX65="","",Simulações!CX65)</f>
        <v/>
      </c>
      <c r="J66" s="133" t="str">
        <f>IF(Simulações!DA65="","",Simulações!DA65)</f>
        <v/>
      </c>
      <c r="K66" s="137">
        <f>Simulações!AO65</f>
        <v>2</v>
      </c>
      <c r="L66" s="137">
        <f>Simulações!AV65</f>
        <v>0</v>
      </c>
      <c r="M66" s="133" t="str">
        <f>IF(Simulações!DB65="","",Simulações!DB65)</f>
        <v/>
      </c>
      <c r="N66" s="133" t="str">
        <f>IF(Simulações!DC65="","",Simulações!DC65)</f>
        <v/>
      </c>
      <c r="O66" s="133">
        <v>1</v>
      </c>
    </row>
    <row r="67" spans="1:15" ht="14.25" customHeight="1" x14ac:dyDescent="0.3">
      <c r="A67" s="5" t="str">
        <f>Simulações!G66</f>
        <v>Rua dos Lírios</v>
      </c>
      <c r="B67" s="133" t="str">
        <f>Simulações!DN66</f>
        <v>Sim</v>
      </c>
      <c r="C67" s="175">
        <f>Simulações!N66</f>
        <v>90</v>
      </c>
      <c r="D67" s="133" t="str">
        <f>Simulações!J66</f>
        <v>C4</v>
      </c>
      <c r="E67" s="133" t="e">
        <f>Simulações!CK66</f>
        <v>#N/A</v>
      </c>
      <c r="F67" s="133">
        <f>Simulações!CL66</f>
        <v>0</v>
      </c>
      <c r="G67" s="133" t="e">
        <f>Simulações!CQ66</f>
        <v>#N/A</v>
      </c>
      <c r="H67" s="133" t="str">
        <f>Simulações!CW66</f>
        <v>Médio I</v>
      </c>
      <c r="I67" s="133" t="str">
        <f>IF(Simulações!CX66="","",Simulações!CX66)</f>
        <v/>
      </c>
      <c r="J67" s="133" t="str">
        <f>IF(Simulações!DA66="","",Simulações!DA66)</f>
        <v/>
      </c>
      <c r="K67" s="137">
        <f>Simulações!AO66</f>
        <v>2</v>
      </c>
      <c r="L67" s="137">
        <f>Simulações!AV66</f>
        <v>0</v>
      </c>
      <c r="M67" s="133" t="str">
        <f>IF(Simulações!DB66="","",Simulações!DB66)</f>
        <v/>
      </c>
      <c r="N67" s="133" t="str">
        <f>IF(Simulações!DC66="","",Simulações!DC66)</f>
        <v/>
      </c>
      <c r="O67" s="133">
        <v>1</v>
      </c>
    </row>
    <row r="68" spans="1:15" ht="14.25" customHeight="1" x14ac:dyDescent="0.3">
      <c r="A68" s="5" t="str">
        <f>Simulações!G67</f>
        <v>Rua dos Lírios</v>
      </c>
      <c r="B68" s="133" t="str">
        <f>Simulações!DN67</f>
        <v>Sim</v>
      </c>
      <c r="C68" s="175">
        <f>Simulações!N67</f>
        <v>90</v>
      </c>
      <c r="D68" s="133" t="str">
        <f>Simulações!J67</f>
        <v>C4</v>
      </c>
      <c r="E68" s="133" t="e">
        <f>Simulações!CK67</f>
        <v>#N/A</v>
      </c>
      <c r="F68" s="133">
        <f>Simulações!CL67</f>
        <v>0</v>
      </c>
      <c r="G68" s="133" t="e">
        <f>Simulações!CQ67</f>
        <v>#N/A</v>
      </c>
      <c r="H68" s="133" t="str">
        <f>Simulações!CW67</f>
        <v>Médio I</v>
      </c>
      <c r="I68" s="133" t="str">
        <f>IF(Simulações!CX67="","",Simulações!CX67)</f>
        <v/>
      </c>
      <c r="J68" s="133" t="str">
        <f>IF(Simulações!DA67="","",Simulações!DA67)</f>
        <v/>
      </c>
      <c r="K68" s="137">
        <f>Simulações!AO67</f>
        <v>2</v>
      </c>
      <c r="L68" s="137">
        <f>Simulações!AV67</f>
        <v>0</v>
      </c>
      <c r="M68" s="133" t="str">
        <f>IF(Simulações!DB67="","",Simulações!DB67)</f>
        <v/>
      </c>
      <c r="N68" s="133" t="str">
        <f>IF(Simulações!DC67="","",Simulações!DC67)</f>
        <v/>
      </c>
      <c r="O68" s="133">
        <v>1</v>
      </c>
    </row>
    <row r="69" spans="1:15" ht="14.25" customHeight="1" x14ac:dyDescent="0.3">
      <c r="A69" s="5" t="str">
        <f>Simulações!G68</f>
        <v>Rua Auriflama</v>
      </c>
      <c r="B69" s="133" t="str">
        <f>Simulações!DN68</f>
        <v>Sim</v>
      </c>
      <c r="C69" s="175">
        <f>Simulações!N68</f>
        <v>90</v>
      </c>
      <c r="D69" s="133" t="str">
        <f>Simulações!J68</f>
        <v>C5</v>
      </c>
      <c r="E69" s="133" t="e">
        <f>Simulações!CK68</f>
        <v>#N/A</v>
      </c>
      <c r="F69" s="133">
        <f>Simulações!CL68</f>
        <v>0</v>
      </c>
      <c r="G69" s="133" t="e">
        <f>Simulações!CQ68</f>
        <v>#N/A</v>
      </c>
      <c r="H69" s="133" t="str">
        <f>Simulações!CW68</f>
        <v>Médio I</v>
      </c>
      <c r="I69" s="133" t="str">
        <f>IF(Simulações!CX68="","",Simulações!CX68)</f>
        <v/>
      </c>
      <c r="J69" s="133" t="str">
        <f>IF(Simulações!DA68="","",Simulações!DA68)</f>
        <v/>
      </c>
      <c r="K69" s="137">
        <f>Simulações!AO68</f>
        <v>2</v>
      </c>
      <c r="L69" s="137">
        <f>Simulações!AV68</f>
        <v>0</v>
      </c>
      <c r="M69" s="133" t="str">
        <f>IF(Simulações!DB68="","",Simulações!DB68)</f>
        <v/>
      </c>
      <c r="N69" s="133" t="str">
        <f>IF(Simulações!DC68="","",Simulações!DC68)</f>
        <v/>
      </c>
      <c r="O69" s="133">
        <v>1</v>
      </c>
    </row>
    <row r="70" spans="1:15" ht="14.25" customHeight="1" x14ac:dyDescent="0.3">
      <c r="A70" s="5" t="str">
        <f>Simulações!G69</f>
        <v>Rua Auriflama</v>
      </c>
      <c r="B70" s="133" t="str">
        <f>Simulações!DN69</f>
        <v>Sim</v>
      </c>
      <c r="C70" s="175">
        <f>Simulações!N69</f>
        <v>90</v>
      </c>
      <c r="D70" s="133" t="str">
        <f>Simulações!J69</f>
        <v>C5</v>
      </c>
      <c r="E70" s="133" t="e">
        <f>Simulações!CK69</f>
        <v>#N/A</v>
      </c>
      <c r="F70" s="133">
        <f>Simulações!CL69</f>
        <v>0</v>
      </c>
      <c r="G70" s="133" t="e">
        <f>Simulações!CQ69</f>
        <v>#N/A</v>
      </c>
      <c r="H70" s="133" t="str">
        <f>Simulações!CW69</f>
        <v>Médio I</v>
      </c>
      <c r="I70" s="133" t="str">
        <f>IF(Simulações!CX69="","",Simulações!CX69)</f>
        <v/>
      </c>
      <c r="J70" s="133" t="str">
        <f>IF(Simulações!DA69="","",Simulações!DA69)</f>
        <v/>
      </c>
      <c r="K70" s="137">
        <f>Simulações!AO69</f>
        <v>2</v>
      </c>
      <c r="L70" s="137">
        <f>Simulações!AV69</f>
        <v>0</v>
      </c>
      <c r="M70" s="133" t="str">
        <f>IF(Simulações!DB69="","",Simulações!DB69)</f>
        <v/>
      </c>
      <c r="N70" s="133" t="str">
        <f>IF(Simulações!DC69="","",Simulações!DC69)</f>
        <v/>
      </c>
      <c r="O70" s="133">
        <v>1</v>
      </c>
    </row>
    <row r="71" spans="1:15" ht="14.25" customHeight="1" x14ac:dyDescent="0.3">
      <c r="A71" s="5" t="str">
        <f>Simulações!G70</f>
        <v>Rua Auriflama</v>
      </c>
      <c r="B71" s="133" t="str">
        <f>Simulações!DN70</f>
        <v>Sim</v>
      </c>
      <c r="C71" s="175">
        <f>Simulações!N70</f>
        <v>90</v>
      </c>
      <c r="D71" s="133" t="str">
        <f>Simulações!J70</f>
        <v>C5</v>
      </c>
      <c r="E71" s="133" t="e">
        <f>Simulações!CK70</f>
        <v>#N/A</v>
      </c>
      <c r="F71" s="133">
        <f>Simulações!CL70</f>
        <v>0</v>
      </c>
      <c r="G71" s="133" t="e">
        <f>Simulações!CQ70</f>
        <v>#N/A</v>
      </c>
      <c r="H71" s="133" t="str">
        <f>Simulações!CW70</f>
        <v>Médio I</v>
      </c>
      <c r="I71" s="133" t="str">
        <f>IF(Simulações!CX70="","",Simulações!CX70)</f>
        <v/>
      </c>
      <c r="J71" s="133" t="str">
        <f>IF(Simulações!DA70="","",Simulações!DA70)</f>
        <v/>
      </c>
      <c r="K71" s="137">
        <f>Simulações!AO70</f>
        <v>2</v>
      </c>
      <c r="L71" s="137">
        <f>Simulações!AV70</f>
        <v>0</v>
      </c>
      <c r="M71" s="133" t="str">
        <f>IF(Simulações!DB70="","",Simulações!DB70)</f>
        <v/>
      </c>
      <c r="N71" s="133" t="str">
        <f>IF(Simulações!DC70="","",Simulações!DC70)</f>
        <v/>
      </c>
      <c r="O71" s="133">
        <v>1</v>
      </c>
    </row>
    <row r="72" spans="1:15" ht="14.25" customHeight="1" x14ac:dyDescent="0.3">
      <c r="A72" s="5" t="str">
        <f>Simulações!G71</f>
        <v>Rua Socorro</v>
      </c>
      <c r="B72" s="133" t="str">
        <f>Simulações!DN71</f>
        <v>Sim</v>
      </c>
      <c r="C72" s="175">
        <f>Simulações!N71</f>
        <v>58</v>
      </c>
      <c r="D72" s="133" t="str">
        <f>Simulações!J71</f>
        <v>C5</v>
      </c>
      <c r="E72" s="133" t="e">
        <f>Simulações!CK71</f>
        <v>#N/A</v>
      </c>
      <c r="F72" s="133">
        <f>Simulações!CL71</f>
        <v>0</v>
      </c>
      <c r="G72" s="133" t="e">
        <f>Simulações!CQ71</f>
        <v>#N/A</v>
      </c>
      <c r="H72" s="133" t="str">
        <f>Simulações!CW71</f>
        <v xml:space="preserve">Suporte </v>
      </c>
      <c r="I72" s="133" t="str">
        <f>IF(Simulações!CX71="","",Simulações!CX71)</f>
        <v/>
      </c>
      <c r="J72" s="133" t="str">
        <f>IF(Simulações!DA71="","",Simulações!DA71)</f>
        <v/>
      </c>
      <c r="K72" s="137">
        <f>Simulações!AO71</f>
        <v>2</v>
      </c>
      <c r="L72" s="137">
        <f>Simulações!AV71</f>
        <v>0</v>
      </c>
      <c r="M72" s="133" t="str">
        <f>IF(Simulações!DB71="","",Simulações!DB71)</f>
        <v/>
      </c>
      <c r="N72" s="133" t="str">
        <f>IF(Simulações!DC71="","",Simulações!DC71)</f>
        <v/>
      </c>
      <c r="O72" s="133">
        <v>1</v>
      </c>
    </row>
    <row r="73" spans="1:15" ht="14.25" customHeight="1" x14ac:dyDescent="0.3">
      <c r="A73" s="5" t="str">
        <f>Simulações!G72</f>
        <v>Rua Socorro</v>
      </c>
      <c r="B73" s="133" t="str">
        <f>Simulações!DN72</f>
        <v>Sim</v>
      </c>
      <c r="C73" s="175">
        <f>Simulações!N72</f>
        <v>58</v>
      </c>
      <c r="D73" s="133" t="str">
        <f>Simulações!J72</f>
        <v>C5</v>
      </c>
      <c r="E73" s="133" t="e">
        <f>Simulações!CK72</f>
        <v>#N/A</v>
      </c>
      <c r="F73" s="133">
        <f>Simulações!CL72</f>
        <v>0</v>
      </c>
      <c r="G73" s="133" t="e">
        <f>Simulações!CQ72</f>
        <v>#N/A</v>
      </c>
      <c r="H73" s="133" t="str">
        <f>Simulações!CW72</f>
        <v xml:space="preserve">Suporte </v>
      </c>
      <c r="I73" s="133" t="str">
        <f>IF(Simulações!CX72="","",Simulações!CX72)</f>
        <v/>
      </c>
      <c r="J73" s="133" t="str">
        <f>IF(Simulações!DA72="","",Simulações!DA72)</f>
        <v/>
      </c>
      <c r="K73" s="137">
        <f>Simulações!AO72</f>
        <v>2</v>
      </c>
      <c r="L73" s="137">
        <f>Simulações!AV72</f>
        <v>0</v>
      </c>
      <c r="M73" s="133" t="str">
        <f>IF(Simulações!DB72="","",Simulações!DB72)</f>
        <v/>
      </c>
      <c r="N73" s="133" t="str">
        <f>IF(Simulações!DC72="","",Simulações!DC72)</f>
        <v/>
      </c>
      <c r="O73" s="133">
        <v>1</v>
      </c>
    </row>
    <row r="74" spans="1:15" ht="14.25" customHeight="1" x14ac:dyDescent="0.3">
      <c r="A74" s="5" t="str">
        <f>Simulações!G73</f>
        <v>Rua Socorro</v>
      </c>
      <c r="B74" s="133" t="str">
        <f>Simulações!DN73</f>
        <v>Sim</v>
      </c>
      <c r="C74" s="175">
        <f>Simulações!N73</f>
        <v>58</v>
      </c>
      <c r="D74" s="133" t="str">
        <f>Simulações!J73</f>
        <v>C5</v>
      </c>
      <c r="E74" s="133" t="e">
        <f>Simulações!CK73</f>
        <v>#N/A</v>
      </c>
      <c r="F74" s="133">
        <f>Simulações!CL73</f>
        <v>0</v>
      </c>
      <c r="G74" s="133" t="e">
        <f>Simulações!CQ73</f>
        <v>#N/A</v>
      </c>
      <c r="H74" s="133" t="str">
        <f>Simulações!CW73</f>
        <v xml:space="preserve">Suporte </v>
      </c>
      <c r="I74" s="133" t="str">
        <f>IF(Simulações!CX73="","",Simulações!CX73)</f>
        <v/>
      </c>
      <c r="J74" s="133" t="str">
        <f>IF(Simulações!DA73="","",Simulações!DA73)</f>
        <v/>
      </c>
      <c r="K74" s="137">
        <f>Simulações!AO73</f>
        <v>2</v>
      </c>
      <c r="L74" s="137">
        <f>Simulações!AV73</f>
        <v>0</v>
      </c>
      <c r="M74" s="133" t="str">
        <f>IF(Simulações!DB73="","",Simulações!DB73)</f>
        <v/>
      </c>
      <c r="N74" s="133" t="str">
        <f>IF(Simulações!DC73="","",Simulações!DC73)</f>
        <v/>
      </c>
      <c r="O74" s="133">
        <v>1</v>
      </c>
    </row>
    <row r="75" spans="1:15" ht="14.25" customHeight="1" x14ac:dyDescent="0.3">
      <c r="A75" s="5" t="str">
        <f>Simulações!G74</f>
        <v>Rua Rua das Primulas</v>
      </c>
      <c r="B75" s="133" t="str">
        <f>Simulações!DN74</f>
        <v>Sim</v>
      </c>
      <c r="C75" s="175">
        <f>Simulações!N74</f>
        <v>90</v>
      </c>
      <c r="D75" s="133" t="str">
        <f>Simulações!J74</f>
        <v>C4</v>
      </c>
      <c r="E75" s="133" t="e">
        <f>Simulações!CK74</f>
        <v>#N/A</v>
      </c>
      <c r="F75" s="133">
        <f>Simulações!CL74</f>
        <v>0</v>
      </c>
      <c r="G75" s="133" t="e">
        <f>Simulações!CQ74</f>
        <v>#N/A</v>
      </c>
      <c r="H75" s="133" t="str">
        <f>Simulações!CW74</f>
        <v xml:space="preserve">Suporte </v>
      </c>
      <c r="I75" s="133" t="str">
        <f>IF(Simulações!CX74="","",Simulações!CX74)</f>
        <v/>
      </c>
      <c r="J75" s="133" t="str">
        <f>IF(Simulações!DA74="","",Simulações!DA74)</f>
        <v/>
      </c>
      <c r="K75" s="137">
        <f>Simulações!AO74</f>
        <v>2</v>
      </c>
      <c r="L75" s="137">
        <f>Simulações!AV74</f>
        <v>0</v>
      </c>
      <c r="M75" s="133" t="str">
        <f>IF(Simulações!DB74="","",Simulações!DB74)</f>
        <v/>
      </c>
      <c r="N75" s="133" t="str">
        <f>IF(Simulações!DC74="","",Simulações!DC74)</f>
        <v/>
      </c>
      <c r="O75" s="133">
        <v>1</v>
      </c>
    </row>
    <row r="76" spans="1:15" ht="14.25" customHeight="1" x14ac:dyDescent="0.3">
      <c r="A76" s="5" t="str">
        <f>Simulações!G75</f>
        <v>Rua Rua das Primulas</v>
      </c>
      <c r="B76" s="133" t="str">
        <f>Simulações!DN75</f>
        <v>Sim</v>
      </c>
      <c r="C76" s="175">
        <f>Simulações!N75</f>
        <v>90</v>
      </c>
      <c r="D76" s="133" t="str">
        <f>Simulações!J75</f>
        <v>C4</v>
      </c>
      <c r="E76" s="133" t="e">
        <f>Simulações!CK75</f>
        <v>#N/A</v>
      </c>
      <c r="F76" s="133">
        <f>Simulações!CL75</f>
        <v>0</v>
      </c>
      <c r="G76" s="133" t="e">
        <f>Simulações!CQ75</f>
        <v>#N/A</v>
      </c>
      <c r="H76" s="133" t="str">
        <f>Simulações!CW75</f>
        <v xml:space="preserve">Suporte </v>
      </c>
      <c r="I76" s="133" t="str">
        <f>IF(Simulações!CX75="","",Simulações!CX75)</f>
        <v/>
      </c>
      <c r="J76" s="133" t="str">
        <f>IF(Simulações!DA75="","",Simulações!DA75)</f>
        <v/>
      </c>
      <c r="K76" s="137">
        <f>Simulações!AO75</f>
        <v>2</v>
      </c>
      <c r="L76" s="137">
        <f>Simulações!AV75</f>
        <v>0</v>
      </c>
      <c r="M76" s="133" t="str">
        <f>IF(Simulações!DB75="","",Simulações!DB75)</f>
        <v/>
      </c>
      <c r="N76" s="133" t="str">
        <f>IF(Simulações!DC75="","",Simulações!DC75)</f>
        <v/>
      </c>
      <c r="O76" s="133">
        <v>1</v>
      </c>
    </row>
    <row r="77" spans="1:15" ht="14.25" customHeight="1" x14ac:dyDescent="0.3">
      <c r="A77" s="5" t="str">
        <f>Simulações!G76</f>
        <v>Rua Rua das Primulas</v>
      </c>
      <c r="B77" s="133" t="str">
        <f>Simulações!DN76</f>
        <v>Sim</v>
      </c>
      <c r="C77" s="175">
        <f>Simulações!N76</f>
        <v>90</v>
      </c>
      <c r="D77" s="133" t="str">
        <f>Simulações!J76</f>
        <v>C4</v>
      </c>
      <c r="E77" s="133" t="e">
        <f>Simulações!CK76</f>
        <v>#N/A</v>
      </c>
      <c r="F77" s="133">
        <f>Simulações!CL76</f>
        <v>0</v>
      </c>
      <c r="G77" s="133" t="e">
        <f>Simulações!CQ76</f>
        <v>#N/A</v>
      </c>
      <c r="H77" s="133" t="str">
        <f>Simulações!CW76</f>
        <v xml:space="preserve">Suporte </v>
      </c>
      <c r="I77" s="133" t="str">
        <f>IF(Simulações!CX76="","",Simulações!CX76)</f>
        <v/>
      </c>
      <c r="J77" s="133" t="str">
        <f>IF(Simulações!DA76="","",Simulações!DA76)</f>
        <v/>
      </c>
      <c r="K77" s="137">
        <f>Simulações!AO76</f>
        <v>2</v>
      </c>
      <c r="L77" s="137">
        <f>Simulações!AV76</f>
        <v>0</v>
      </c>
      <c r="M77" s="133" t="str">
        <f>IF(Simulações!DB76="","",Simulações!DB76)</f>
        <v/>
      </c>
      <c r="N77" s="133" t="str">
        <f>IF(Simulações!DC76="","",Simulações!DC76)</f>
        <v/>
      </c>
      <c r="O77" s="133">
        <v>1</v>
      </c>
    </row>
    <row r="78" spans="1:15" ht="14.25" customHeight="1" x14ac:dyDescent="0.3">
      <c r="A78" s="5" t="str">
        <f>Simulações!G77</f>
        <v>Avenida Avenida Nascentes</v>
      </c>
      <c r="B78" s="133" t="str">
        <f>Simulações!DN77</f>
        <v>Sim</v>
      </c>
      <c r="C78" s="175">
        <f>Simulações!N77</f>
        <v>90</v>
      </c>
      <c r="D78" s="133" t="str">
        <f>Simulações!J77</f>
        <v>C4</v>
      </c>
      <c r="E78" s="133" t="e">
        <f>Simulações!CK77</f>
        <v>#N/A</v>
      </c>
      <c r="F78" s="133">
        <f>Simulações!CL77</f>
        <v>0</v>
      </c>
      <c r="G78" s="133" t="e">
        <f>Simulações!CQ77</f>
        <v>#N/A</v>
      </c>
      <c r="H78" s="133" t="str">
        <f>Simulações!CW77</f>
        <v xml:space="preserve">Suporte </v>
      </c>
      <c r="I78" s="133" t="str">
        <f>IF(Simulações!CX77="","",Simulações!CX77)</f>
        <v/>
      </c>
      <c r="J78" s="133" t="str">
        <f>IF(Simulações!DA77="","",Simulações!DA77)</f>
        <v/>
      </c>
      <c r="K78" s="137">
        <f>Simulações!AO77</f>
        <v>2</v>
      </c>
      <c r="L78" s="137">
        <f>Simulações!AV77</f>
        <v>0</v>
      </c>
      <c r="M78" s="133" t="str">
        <f>IF(Simulações!DB77="","",Simulações!DB77)</f>
        <v/>
      </c>
      <c r="N78" s="133" t="str">
        <f>IF(Simulações!DC77="","",Simulações!DC77)</f>
        <v/>
      </c>
      <c r="O78" s="133">
        <v>1</v>
      </c>
    </row>
    <row r="79" spans="1:15" ht="14.25" customHeight="1" x14ac:dyDescent="0.3">
      <c r="A79" s="5" t="str">
        <f>Simulações!G78</f>
        <v>Avenida Avenida Nascentes</v>
      </c>
      <c r="B79" s="133" t="str">
        <f>Simulações!DN78</f>
        <v>Sim</v>
      </c>
      <c r="C79" s="175">
        <f>Simulações!N78</f>
        <v>90</v>
      </c>
      <c r="D79" s="133" t="str">
        <f>Simulações!J78</f>
        <v>C4</v>
      </c>
      <c r="E79" s="133" t="e">
        <f>Simulações!CK78</f>
        <v>#N/A</v>
      </c>
      <c r="F79" s="133">
        <f>Simulações!CL78</f>
        <v>0</v>
      </c>
      <c r="G79" s="133" t="e">
        <f>Simulações!CQ78</f>
        <v>#N/A</v>
      </c>
      <c r="H79" s="133" t="str">
        <f>Simulações!CW78</f>
        <v xml:space="preserve">Suporte </v>
      </c>
      <c r="I79" s="133" t="str">
        <f>IF(Simulações!CX78="","",Simulações!CX78)</f>
        <v/>
      </c>
      <c r="J79" s="133" t="str">
        <f>IF(Simulações!DA78="","",Simulações!DA78)</f>
        <v/>
      </c>
      <c r="K79" s="137">
        <f>Simulações!AO78</f>
        <v>2</v>
      </c>
      <c r="L79" s="137">
        <f>Simulações!AV78</f>
        <v>0</v>
      </c>
      <c r="M79" s="133" t="str">
        <f>IF(Simulações!DB78="","",Simulações!DB78)</f>
        <v/>
      </c>
      <c r="N79" s="133" t="str">
        <f>IF(Simulações!DC78="","",Simulações!DC78)</f>
        <v/>
      </c>
      <c r="O79" s="133">
        <v>1</v>
      </c>
    </row>
    <row r="80" spans="1:15" ht="14.25" customHeight="1" x14ac:dyDescent="0.3">
      <c r="A80" s="5" t="str">
        <f>Simulações!G79</f>
        <v>Avenida Avenida Nascentes</v>
      </c>
      <c r="B80" s="133" t="str">
        <f>Simulações!DN79</f>
        <v>Sim</v>
      </c>
      <c r="C80" s="175">
        <f>Simulações!N79</f>
        <v>90</v>
      </c>
      <c r="D80" s="133" t="str">
        <f>Simulações!J79</f>
        <v>C4</v>
      </c>
      <c r="E80" s="133" t="e">
        <f>Simulações!CK79</f>
        <v>#N/A</v>
      </c>
      <c r="F80" s="133">
        <f>Simulações!CL79</f>
        <v>0</v>
      </c>
      <c r="G80" s="133" t="e">
        <f>Simulações!CQ79</f>
        <v>#N/A</v>
      </c>
      <c r="H80" s="133" t="str">
        <f>Simulações!CW79</f>
        <v xml:space="preserve">Suporte </v>
      </c>
      <c r="I80" s="133" t="str">
        <f>IF(Simulações!CX79="","",Simulações!CX79)</f>
        <v/>
      </c>
      <c r="J80" s="133" t="str">
        <f>IF(Simulações!DA79="","",Simulações!DA79)</f>
        <v/>
      </c>
      <c r="K80" s="137">
        <f>Simulações!AO79</f>
        <v>2</v>
      </c>
      <c r="L80" s="137">
        <f>Simulações!AV79</f>
        <v>0</v>
      </c>
      <c r="M80" s="133" t="str">
        <f>IF(Simulações!DB79="","",Simulações!DB79)</f>
        <v/>
      </c>
      <c r="N80" s="133" t="str">
        <f>IF(Simulações!DC79="","",Simulações!DC79)</f>
        <v/>
      </c>
      <c r="O80" s="133">
        <v>1</v>
      </c>
    </row>
    <row r="81" spans="1:15" ht="14.25" customHeight="1" x14ac:dyDescent="0.3">
      <c r="A81" s="5" t="str">
        <f>Simulações!G80</f>
        <v>Avenida Doutor Antônio João Abdala</v>
      </c>
      <c r="B81" s="133" t="str">
        <f>Simulações!DN80</f>
        <v>Sim</v>
      </c>
      <c r="C81" s="175">
        <f>Simulações!N80</f>
        <v>200</v>
      </c>
      <c r="D81" s="133" t="str">
        <f>Simulações!J80</f>
        <v>C2</v>
      </c>
      <c r="E81" s="133" t="str">
        <f>Simulações!CK80</f>
        <v>LEDSTAR</v>
      </c>
      <c r="F81" s="133" t="str">
        <f>Simulações!CL80</f>
        <v xml:space="preserve"> SL VT 9.1 100W</v>
      </c>
      <c r="G81" s="133">
        <f>Simulações!CQ80</f>
        <v>100</v>
      </c>
      <c r="H81" s="133" t="str">
        <f>Simulações!CW80</f>
        <v>Longo II</v>
      </c>
      <c r="I81" s="133" t="str">
        <f>IF(Simulações!CX80="","",Simulações!CX80)</f>
        <v/>
      </c>
      <c r="J81" s="133" t="str">
        <f>IF(Simulações!DA80="","",Simulações!DA80)</f>
        <v/>
      </c>
      <c r="K81" s="137">
        <f>Simulações!AO80</f>
        <v>4</v>
      </c>
      <c r="L81" s="137">
        <f>Simulações!AV80</f>
        <v>0</v>
      </c>
      <c r="M81" s="133" t="str">
        <f>IF(Simulações!DB80="","",Simulações!DB80)</f>
        <v/>
      </c>
      <c r="N81" s="133" t="str">
        <f>IF(Simulações!DC80="","",Simulações!DC80)</f>
        <v/>
      </c>
      <c r="O81" s="133">
        <v>1</v>
      </c>
    </row>
    <row r="82" spans="1:15" ht="14.25" customHeight="1" x14ac:dyDescent="0.3">
      <c r="A82" s="5" t="str">
        <f>Simulações!G81</f>
        <v>Avenida Doutor Antônio João Abdala</v>
      </c>
      <c r="B82" s="133" t="str">
        <f>Simulações!DN81</f>
        <v>Sim</v>
      </c>
      <c r="C82" s="175">
        <f>Simulações!N81</f>
        <v>200</v>
      </c>
      <c r="D82" s="133" t="str">
        <f>Simulações!J81</f>
        <v>C2</v>
      </c>
      <c r="E82" s="133" t="str">
        <f>Simulações!CK81</f>
        <v>SX LIGHTING</v>
      </c>
      <c r="F82" s="133" t="str">
        <f>Simulações!CL81</f>
        <v>SX-INLPP090HF</v>
      </c>
      <c r="G82" s="133">
        <f>Simulações!CQ81</f>
        <v>90</v>
      </c>
      <c r="H82" s="133" t="str">
        <f>Simulações!CW81</f>
        <v>Longo II</v>
      </c>
      <c r="I82" s="133" t="str">
        <f>IF(Simulações!CX81="","",Simulações!CX81)</f>
        <v/>
      </c>
      <c r="J82" s="133" t="str">
        <f>IF(Simulações!DA81="","",Simulações!DA81)</f>
        <v/>
      </c>
      <c r="K82" s="137">
        <f>Simulações!AO81</f>
        <v>4</v>
      </c>
      <c r="L82" s="137">
        <f>Simulações!AV81</f>
        <v>0</v>
      </c>
      <c r="M82" s="133" t="str">
        <f>IF(Simulações!DB81="","",Simulações!DB81)</f>
        <v/>
      </c>
      <c r="N82" s="133" t="str">
        <f>IF(Simulações!DC81="","",Simulações!DC81)</f>
        <v/>
      </c>
      <c r="O82" s="133">
        <v>1</v>
      </c>
    </row>
    <row r="83" spans="1:15" ht="14.25" customHeight="1" x14ac:dyDescent="0.3">
      <c r="A83" s="5" t="str">
        <f>Simulações!G82</f>
        <v>Avenida Doutor Antônio João Abdala</v>
      </c>
      <c r="B83" s="133" t="str">
        <f>Simulações!DN82</f>
        <v>Sim</v>
      </c>
      <c r="C83" s="175">
        <f>Simulações!N82</f>
        <v>200</v>
      </c>
      <c r="D83" s="133" t="str">
        <f>Simulações!J82</f>
        <v>C2</v>
      </c>
      <c r="E83" s="133" t="str">
        <f>Simulações!CK82</f>
        <v>TECNOWATT</v>
      </c>
      <c r="F83" s="133" t="str">
        <f>Simulações!CL82</f>
        <v xml:space="preserve">SIGSAGPTLRRSSNDL100W125IBBRS
</v>
      </c>
      <c r="G83" s="133">
        <f>Simulações!CQ82</f>
        <v>100</v>
      </c>
      <c r="H83" s="133" t="str">
        <f>Simulações!CW82</f>
        <v>Longo II</v>
      </c>
      <c r="I83" s="133" t="str">
        <f>IF(Simulações!CX82="","",Simulações!CX82)</f>
        <v/>
      </c>
      <c r="J83" s="133" t="str">
        <f>IF(Simulações!DA82="","",Simulações!DA82)</f>
        <v/>
      </c>
      <c r="K83" s="137">
        <f>Simulações!AO82</f>
        <v>4</v>
      </c>
      <c r="L83" s="137">
        <f>Simulações!AV82</f>
        <v>0</v>
      </c>
      <c r="M83" s="133" t="str">
        <f>IF(Simulações!DB82="","",Simulações!DB82)</f>
        <v/>
      </c>
      <c r="N83" s="133" t="str">
        <f>IF(Simulações!DC82="","",Simulações!DC82)</f>
        <v/>
      </c>
      <c r="O83" s="133">
        <v>1</v>
      </c>
    </row>
    <row r="84" spans="1:15" ht="14.25" customHeight="1" x14ac:dyDescent="0.3">
      <c r="A84" s="5" t="str">
        <f>Simulações!G83</f>
        <v xml:space="preserve">Rua Vereador Mário Marcolongo </v>
      </c>
      <c r="B84" s="133" t="str">
        <f>Simulações!DN83</f>
        <v>Sim</v>
      </c>
      <c r="C84" s="175">
        <f>Simulações!N83</f>
        <v>60</v>
      </c>
      <c r="D84" s="133" t="str">
        <f>Simulações!J83</f>
        <v>C4</v>
      </c>
      <c r="E84" s="133" t="str">
        <f>Simulações!CK83</f>
        <v>LEDSTAR</v>
      </c>
      <c r="F84" s="133" t="str">
        <f>Simulações!CL83</f>
        <v xml:space="preserve"> SL VT 9.1 28W</v>
      </c>
      <c r="G84" s="133">
        <f>Simulações!CQ83</f>
        <v>28</v>
      </c>
      <c r="H84" s="133" t="str">
        <f>Simulações!CW83</f>
        <v>Longo I</v>
      </c>
      <c r="I84" s="133" t="str">
        <f>IF(Simulações!CX83="","",Simulações!CX83)</f>
        <v/>
      </c>
      <c r="J84" s="133" t="str">
        <f>IF(Simulações!DA83="","",Simulações!DA83)</f>
        <v/>
      </c>
      <c r="K84" s="137">
        <f>Simulações!AO83</f>
        <v>2</v>
      </c>
      <c r="L84" s="137">
        <f>Simulações!AV83</f>
        <v>0</v>
      </c>
      <c r="M84" s="133" t="str">
        <f>IF(Simulações!DB83="","",Simulações!DB83)</f>
        <v/>
      </c>
      <c r="N84" s="133" t="str">
        <f>IF(Simulações!DC83="","",Simulações!DC83)</f>
        <v/>
      </c>
      <c r="O84" s="133">
        <v>1</v>
      </c>
    </row>
    <row r="85" spans="1:15" ht="14.25" customHeight="1" x14ac:dyDescent="0.3">
      <c r="A85" s="5" t="str">
        <f>Simulações!G84</f>
        <v xml:space="preserve">Rua Vereador Mário Marcolongo </v>
      </c>
      <c r="B85" s="133" t="str">
        <f>Simulações!DN84</f>
        <v>Sim</v>
      </c>
      <c r="C85" s="175">
        <f>Simulações!N84</f>
        <v>60</v>
      </c>
      <c r="D85" s="133" t="str">
        <f>Simulações!J84</f>
        <v>C4</v>
      </c>
      <c r="E85" s="133" t="str">
        <f>Simulações!CK84</f>
        <v>SX LIGHTING</v>
      </c>
      <c r="F85" s="133" t="str">
        <f>Simulações!CL84</f>
        <v>SX-INEVO030HF</v>
      </c>
      <c r="G85" s="133">
        <f>Simulações!CQ84</f>
        <v>31</v>
      </c>
      <c r="H85" s="133" t="str">
        <f>Simulações!CW84</f>
        <v>Longo I</v>
      </c>
      <c r="I85" s="133" t="str">
        <f>IF(Simulações!CX84="","",Simulações!CX84)</f>
        <v/>
      </c>
      <c r="J85" s="133" t="str">
        <f>IF(Simulações!DA84="","",Simulações!DA84)</f>
        <v/>
      </c>
      <c r="K85" s="137">
        <f>Simulações!AO84</f>
        <v>2</v>
      </c>
      <c r="L85" s="137">
        <f>Simulações!AV84</f>
        <v>0</v>
      </c>
      <c r="M85" s="133" t="str">
        <f>IF(Simulações!DB84="","",Simulações!DB84)</f>
        <v/>
      </c>
      <c r="N85" s="133" t="str">
        <f>IF(Simulações!DC84="","",Simulações!DC84)</f>
        <v/>
      </c>
      <c r="O85" s="133">
        <v>1</v>
      </c>
    </row>
    <row r="86" spans="1:15" ht="14.25" customHeight="1" x14ac:dyDescent="0.3">
      <c r="A86" s="5" t="str">
        <f>Simulações!G85</f>
        <v xml:space="preserve">Rua Vereador Mário Marcolongo </v>
      </c>
      <c r="B86" s="133" t="str">
        <f>Simulações!DN85</f>
        <v>Sim</v>
      </c>
      <c r="C86" s="175">
        <f>Simulações!N85</f>
        <v>60</v>
      </c>
      <c r="D86" s="133" t="str">
        <f>Simulações!J85</f>
        <v>C4</v>
      </c>
      <c r="E86" s="133" t="str">
        <f>Simulações!CK85</f>
        <v>TECNOWATT</v>
      </c>
      <c r="F86" s="133" t="str">
        <f>Simulações!CL85</f>
        <v xml:space="preserve">SIGSAGPTLRRSSNDL_30W_38IBBRS
</v>
      </c>
      <c r="G86" s="133">
        <f>Simulações!CQ85</f>
        <v>30</v>
      </c>
      <c r="H86" s="133" t="str">
        <f>Simulações!CW85</f>
        <v>Longo I</v>
      </c>
      <c r="I86" s="133" t="str">
        <f>IF(Simulações!CX85="","",Simulações!CX85)</f>
        <v/>
      </c>
      <c r="J86" s="133" t="str">
        <f>IF(Simulações!DA85="","",Simulações!DA85)</f>
        <v/>
      </c>
      <c r="K86" s="137">
        <f>Simulações!AO85</f>
        <v>2</v>
      </c>
      <c r="L86" s="137">
        <f>Simulações!AV85</f>
        <v>0</v>
      </c>
      <c r="M86" s="133" t="str">
        <f>IF(Simulações!DB85="","",Simulações!DB85)</f>
        <v/>
      </c>
      <c r="N86" s="133" t="str">
        <f>IF(Simulações!DC85="","",Simulações!DC85)</f>
        <v/>
      </c>
      <c r="O86" s="133">
        <v>1</v>
      </c>
    </row>
    <row r="87" spans="1:15" ht="14.25" customHeight="1" x14ac:dyDescent="0.3">
      <c r="A87" s="5" t="str">
        <f>Simulações!G86</f>
        <v>Rua Rua Jean Anastace Kovelis</v>
      </c>
      <c r="B87" s="133" t="str">
        <f>Simulações!DN86</f>
        <v>Sim</v>
      </c>
      <c r="C87" s="175">
        <f>Simulações!N86</f>
        <v>90</v>
      </c>
      <c r="D87" s="133" t="str">
        <f>Simulações!J86</f>
        <v>C4</v>
      </c>
      <c r="E87" s="133" t="e">
        <f>Simulações!CK86</f>
        <v>#N/A</v>
      </c>
      <c r="F87" s="133">
        <f>Simulações!CL86</f>
        <v>0</v>
      </c>
      <c r="G87" s="133" t="e">
        <f>Simulações!CQ86</f>
        <v>#N/A</v>
      </c>
      <c r="H87" s="133" t="str">
        <f>Simulações!CW86</f>
        <v>Médio I</v>
      </c>
      <c r="I87" s="133" t="str">
        <f>IF(Simulações!CX86="","",Simulações!CX86)</f>
        <v/>
      </c>
      <c r="J87" s="133" t="str">
        <f>IF(Simulações!DA86="","",Simulações!DA86)</f>
        <v/>
      </c>
      <c r="K87" s="137">
        <f>Simulações!AO86</f>
        <v>2</v>
      </c>
      <c r="L87" s="137">
        <f>Simulações!AV86</f>
        <v>0</v>
      </c>
      <c r="M87" s="133" t="str">
        <f>IF(Simulações!DB86="","",Simulações!DB86)</f>
        <v/>
      </c>
      <c r="N87" s="133" t="str">
        <f>IF(Simulações!DC86="","",Simulações!DC86)</f>
        <v/>
      </c>
      <c r="O87" s="133">
        <v>1</v>
      </c>
    </row>
    <row r="88" spans="1:15" ht="14.25" customHeight="1" x14ac:dyDescent="0.3">
      <c r="A88" s="5" t="str">
        <f>Simulações!G87</f>
        <v>Rua Rua Jean Anastace Kovelis</v>
      </c>
      <c r="B88" s="133" t="str">
        <f>Simulações!DN87</f>
        <v>Sim</v>
      </c>
      <c r="C88" s="175">
        <f>Simulações!N87</f>
        <v>90</v>
      </c>
      <c r="D88" s="133" t="str">
        <f>Simulações!J87</f>
        <v>C4</v>
      </c>
      <c r="E88" s="133" t="e">
        <f>Simulações!CK87</f>
        <v>#N/A</v>
      </c>
      <c r="F88" s="133">
        <f>Simulações!CL87</f>
        <v>0</v>
      </c>
      <c r="G88" s="133" t="e">
        <f>Simulações!CQ87</f>
        <v>#N/A</v>
      </c>
      <c r="H88" s="133" t="str">
        <f>Simulações!CW87</f>
        <v>Médio I</v>
      </c>
      <c r="I88" s="133" t="str">
        <f>IF(Simulações!CX87="","",Simulações!CX87)</f>
        <v/>
      </c>
      <c r="J88" s="133" t="str">
        <f>IF(Simulações!DA87="","",Simulações!DA87)</f>
        <v/>
      </c>
      <c r="K88" s="137">
        <f>Simulações!AO87</f>
        <v>2</v>
      </c>
      <c r="L88" s="137">
        <f>Simulações!AV87</f>
        <v>0</v>
      </c>
      <c r="M88" s="133" t="str">
        <f>IF(Simulações!DB87="","",Simulações!DB87)</f>
        <v/>
      </c>
      <c r="N88" s="133" t="str">
        <f>IF(Simulações!DC87="","",Simulações!DC87)</f>
        <v/>
      </c>
      <c r="O88" s="133">
        <v>1</v>
      </c>
    </row>
    <row r="89" spans="1:15" ht="14.25" customHeight="1" x14ac:dyDescent="0.3">
      <c r="A89" s="5" t="str">
        <f>Simulações!G88</f>
        <v>Rua Rua Jean Anastace Kovelis</v>
      </c>
      <c r="B89" s="133" t="str">
        <f>Simulações!DN88</f>
        <v>Sim</v>
      </c>
      <c r="C89" s="175">
        <f>Simulações!N88</f>
        <v>90</v>
      </c>
      <c r="D89" s="133" t="str">
        <f>Simulações!J88</f>
        <v>C4</v>
      </c>
      <c r="E89" s="133" t="e">
        <f>Simulações!CK88</f>
        <v>#N/A</v>
      </c>
      <c r="F89" s="133">
        <f>Simulações!CL88</f>
        <v>0</v>
      </c>
      <c r="G89" s="133" t="e">
        <f>Simulações!CQ88</f>
        <v>#N/A</v>
      </c>
      <c r="H89" s="133" t="str">
        <f>Simulações!CW88</f>
        <v>Médio I</v>
      </c>
      <c r="I89" s="133" t="str">
        <f>IF(Simulações!CX88="","",Simulações!CX88)</f>
        <v/>
      </c>
      <c r="J89" s="133" t="str">
        <f>IF(Simulações!DA88="","",Simulações!DA88)</f>
        <v/>
      </c>
      <c r="K89" s="137">
        <f>Simulações!AO88</f>
        <v>2</v>
      </c>
      <c r="L89" s="137">
        <f>Simulações!AV88</f>
        <v>0</v>
      </c>
      <c r="M89" s="133" t="str">
        <f>IF(Simulações!DB88="","",Simulações!DB88)</f>
        <v/>
      </c>
      <c r="N89" s="133" t="str">
        <f>IF(Simulações!DC88="","",Simulações!DC88)</f>
        <v/>
      </c>
      <c r="O89" s="133">
        <v>1</v>
      </c>
    </row>
    <row r="90" spans="1:15" ht="14.25" customHeight="1" x14ac:dyDescent="0.3">
      <c r="A90" s="5" t="str">
        <f>Simulações!G89</f>
        <v>Avenida Tenente Marques</v>
      </c>
      <c r="B90" s="133" t="str">
        <f>Simulações!DN89</f>
        <v>Sim</v>
      </c>
      <c r="C90" s="175">
        <f>Simulações!N89</f>
        <v>200</v>
      </c>
      <c r="D90" s="133" t="str">
        <f>Simulações!J89</f>
        <v>C2</v>
      </c>
      <c r="E90" s="133" t="e">
        <f>Simulações!CK89</f>
        <v>#N/A</v>
      </c>
      <c r="F90" s="133">
        <f>Simulações!CL89</f>
        <v>0</v>
      </c>
      <c r="G90" s="133" t="e">
        <f>Simulações!CQ89</f>
        <v>#N/A</v>
      </c>
      <c r="H90" s="133" t="str">
        <f>Simulações!CW89</f>
        <v>Longo I</v>
      </c>
      <c r="I90" s="133" t="str">
        <f>IF(Simulações!CX89="","",Simulações!CX89)</f>
        <v/>
      </c>
      <c r="J90" s="133" t="str">
        <f>IF(Simulações!DA89="","",Simulações!DA89)</f>
        <v/>
      </c>
      <c r="K90" s="137">
        <f>Simulações!AO89</f>
        <v>2</v>
      </c>
      <c r="L90" s="137">
        <f>Simulações!AV89</f>
        <v>0</v>
      </c>
      <c r="M90" s="133" t="str">
        <f>IF(Simulações!DB89="","",Simulações!DB89)</f>
        <v/>
      </c>
      <c r="N90" s="133" t="str">
        <f>IF(Simulações!DC89="","",Simulações!DC89)</f>
        <v/>
      </c>
      <c r="O90" s="133">
        <v>1</v>
      </c>
    </row>
    <row r="91" spans="1:15" ht="14.25" customHeight="1" x14ac:dyDescent="0.3">
      <c r="A91" s="5" t="str">
        <f>Simulações!G90</f>
        <v>Avenida Tenente Marques</v>
      </c>
      <c r="B91" s="133" t="str">
        <f>Simulações!DN90</f>
        <v>Sim</v>
      </c>
      <c r="C91" s="175">
        <f>Simulações!N90</f>
        <v>200</v>
      </c>
      <c r="D91" s="133" t="str">
        <f>Simulações!J90</f>
        <v>C2</v>
      </c>
      <c r="E91" s="133" t="e">
        <f>Simulações!CK90</f>
        <v>#N/A</v>
      </c>
      <c r="F91" s="133">
        <f>Simulações!CL90</f>
        <v>0</v>
      </c>
      <c r="G91" s="133" t="e">
        <f>Simulações!CQ90</f>
        <v>#N/A</v>
      </c>
      <c r="H91" s="133" t="str">
        <f>Simulações!CW90</f>
        <v>Longo I</v>
      </c>
      <c r="I91" s="133" t="str">
        <f>IF(Simulações!CX90="","",Simulações!CX90)</f>
        <v/>
      </c>
      <c r="J91" s="133" t="str">
        <f>IF(Simulações!DA90="","",Simulações!DA90)</f>
        <v/>
      </c>
      <c r="K91" s="137">
        <f>Simulações!AO90</f>
        <v>2</v>
      </c>
      <c r="L91" s="137">
        <f>Simulações!AV90</f>
        <v>0</v>
      </c>
      <c r="M91" s="133" t="str">
        <f>IF(Simulações!DB90="","",Simulações!DB90)</f>
        <v/>
      </c>
      <c r="N91" s="133" t="str">
        <f>IF(Simulações!DC90="","",Simulações!DC90)</f>
        <v/>
      </c>
      <c r="O91" s="133">
        <v>1</v>
      </c>
    </row>
    <row r="92" spans="1:15" ht="14.25" customHeight="1" x14ac:dyDescent="0.3">
      <c r="A92" s="5" t="str">
        <f>Simulações!G91</f>
        <v>Avenida Tenente Marques</v>
      </c>
      <c r="B92" s="133" t="str">
        <f>Simulações!DN91</f>
        <v>Sim</v>
      </c>
      <c r="C92" s="175">
        <f>Simulações!N91</f>
        <v>200</v>
      </c>
      <c r="D92" s="133" t="str">
        <f>Simulações!J91</f>
        <v>C2</v>
      </c>
      <c r="E92" s="133" t="e">
        <f>Simulações!CK91</f>
        <v>#N/A</v>
      </c>
      <c r="F92" s="133">
        <f>Simulações!CL91</f>
        <v>0</v>
      </c>
      <c r="G92" s="133" t="e">
        <f>Simulações!CQ91</f>
        <v>#N/A</v>
      </c>
      <c r="H92" s="133" t="str">
        <f>Simulações!CW91</f>
        <v>Longo I</v>
      </c>
      <c r="I92" s="133" t="str">
        <f>IF(Simulações!CX91="","",Simulações!CX91)</f>
        <v/>
      </c>
      <c r="J92" s="133" t="str">
        <f>IF(Simulações!DA91="","",Simulações!DA91)</f>
        <v/>
      </c>
      <c r="K92" s="137">
        <f>Simulações!AO91</f>
        <v>2</v>
      </c>
      <c r="L92" s="137">
        <f>Simulações!AV91</f>
        <v>0</v>
      </c>
      <c r="M92" s="133" t="str">
        <f>IF(Simulações!DB91="","",Simulações!DB91)</f>
        <v/>
      </c>
      <c r="N92" s="133" t="str">
        <f>IF(Simulações!DC91="","",Simulações!DC91)</f>
        <v/>
      </c>
      <c r="O92" s="133">
        <v>1</v>
      </c>
    </row>
    <row r="93" spans="1:15" ht="14.25" customHeight="1" x14ac:dyDescent="0.3">
      <c r="A93" s="5" t="str">
        <f>Simulações!G92</f>
        <v>Rua Pajé</v>
      </c>
      <c r="B93" s="133" t="str">
        <f>Simulações!DN92</f>
        <v>Sim</v>
      </c>
      <c r="C93" s="175">
        <f>Simulações!N92</f>
        <v>100</v>
      </c>
      <c r="D93" s="133" t="str">
        <f>Simulações!J92</f>
        <v>C4</v>
      </c>
      <c r="E93" s="133" t="e">
        <f>Simulações!CK92</f>
        <v>#N/A</v>
      </c>
      <c r="F93" s="133">
        <f>Simulações!CL92</f>
        <v>0</v>
      </c>
      <c r="G93" s="133" t="e">
        <f>Simulações!CQ92</f>
        <v>#N/A</v>
      </c>
      <c r="H93" s="133" t="str">
        <f>Simulações!CW92</f>
        <v>Longo I</v>
      </c>
      <c r="I93" s="133" t="str">
        <f>IF(Simulações!CX92="","",Simulações!CX92)</f>
        <v/>
      </c>
      <c r="J93" s="133" t="str">
        <f>IF(Simulações!DA92="","",Simulações!DA92)</f>
        <v/>
      </c>
      <c r="K93" s="137">
        <f>Simulações!AO92</f>
        <v>2</v>
      </c>
      <c r="L93" s="137">
        <f>Simulações!AV92</f>
        <v>0</v>
      </c>
      <c r="M93" s="133" t="str">
        <f>IF(Simulações!DB92="","",Simulações!DB92)</f>
        <v/>
      </c>
      <c r="N93" s="133" t="str">
        <f>IF(Simulações!DC92="","",Simulações!DC92)</f>
        <v/>
      </c>
      <c r="O93" s="133">
        <v>1</v>
      </c>
    </row>
    <row r="94" spans="1:15" ht="14.25" customHeight="1" x14ac:dyDescent="0.3">
      <c r="A94" s="5" t="str">
        <f>Simulações!G93</f>
        <v>Rua Pajé</v>
      </c>
      <c r="B94" s="133" t="str">
        <f>Simulações!DN93</f>
        <v>Sim</v>
      </c>
      <c r="C94" s="175">
        <f>Simulações!N93</f>
        <v>100</v>
      </c>
      <c r="D94" s="133" t="str">
        <f>Simulações!J93</f>
        <v>C4</v>
      </c>
      <c r="E94" s="133" t="e">
        <f>Simulações!CK93</f>
        <v>#N/A</v>
      </c>
      <c r="F94" s="133">
        <f>Simulações!CL93</f>
        <v>0</v>
      </c>
      <c r="G94" s="133" t="e">
        <f>Simulações!CQ93</f>
        <v>#N/A</v>
      </c>
      <c r="H94" s="133" t="str">
        <f>Simulações!CW93</f>
        <v>Longo I</v>
      </c>
      <c r="I94" s="133" t="str">
        <f>IF(Simulações!CX93="","",Simulações!CX93)</f>
        <v/>
      </c>
      <c r="J94" s="133" t="str">
        <f>IF(Simulações!DA93="","",Simulações!DA93)</f>
        <v/>
      </c>
      <c r="K94" s="137">
        <f>Simulações!AO93</f>
        <v>2</v>
      </c>
      <c r="L94" s="137">
        <f>Simulações!AV93</f>
        <v>0</v>
      </c>
      <c r="M94" s="133" t="str">
        <f>IF(Simulações!DB93="","",Simulações!DB93)</f>
        <v/>
      </c>
      <c r="N94" s="133" t="str">
        <f>IF(Simulações!DC93="","",Simulações!DC93)</f>
        <v/>
      </c>
      <c r="O94" s="133">
        <v>1</v>
      </c>
    </row>
    <row r="95" spans="1:15" ht="14.25" customHeight="1" x14ac:dyDescent="0.3">
      <c r="A95" s="5" t="str">
        <f>Simulações!G94</f>
        <v>Rua Pajé</v>
      </c>
      <c r="B95" s="133" t="str">
        <f>Simulações!DN94</f>
        <v>Sim</v>
      </c>
      <c r="C95" s="175">
        <f>Simulações!N94</f>
        <v>100</v>
      </c>
      <c r="D95" s="133" t="str">
        <f>Simulações!J94</f>
        <v>C4</v>
      </c>
      <c r="E95" s="133" t="e">
        <f>Simulações!CK94</f>
        <v>#N/A</v>
      </c>
      <c r="F95" s="133">
        <f>Simulações!CL94</f>
        <v>0</v>
      </c>
      <c r="G95" s="133" t="e">
        <f>Simulações!CQ94</f>
        <v>#N/A</v>
      </c>
      <c r="H95" s="133" t="str">
        <f>Simulações!CW94</f>
        <v>Longo I</v>
      </c>
      <c r="I95" s="133" t="str">
        <f>IF(Simulações!CX94="","",Simulações!CX94)</f>
        <v/>
      </c>
      <c r="J95" s="133" t="str">
        <f>IF(Simulações!DA94="","",Simulações!DA94)</f>
        <v/>
      </c>
      <c r="K95" s="137">
        <f>Simulações!AO94</f>
        <v>2</v>
      </c>
      <c r="L95" s="137">
        <f>Simulações!AV94</f>
        <v>0</v>
      </c>
      <c r="M95" s="133" t="str">
        <f>IF(Simulações!DB94="","",Simulações!DB94)</f>
        <v/>
      </c>
      <c r="N95" s="133" t="str">
        <f>IF(Simulações!DC94="","",Simulações!DC94)</f>
        <v/>
      </c>
      <c r="O95" s="133">
        <v>1</v>
      </c>
    </row>
    <row r="96" spans="1:15" ht="14.25" customHeight="1" x14ac:dyDescent="0.3">
      <c r="A96" s="5" t="str">
        <f>Simulações!G95</f>
        <v>Rua das Alamandras</v>
      </c>
      <c r="B96" s="133" t="str">
        <f>Simulações!DN95</f>
        <v>Sim</v>
      </c>
      <c r="C96" s="175">
        <f>Simulações!N95</f>
        <v>90</v>
      </c>
      <c r="D96" s="133" t="str">
        <f>Simulações!J95</f>
        <v>C3</v>
      </c>
      <c r="E96" s="133" t="str">
        <f>Simulações!CK95</f>
        <v>LEDSTAR</v>
      </c>
      <c r="F96" s="133" t="str">
        <f>Simulações!CL95</f>
        <v xml:space="preserve"> SL VT 9.1 65W</v>
      </c>
      <c r="G96" s="133">
        <f>Simulações!CQ95</f>
        <v>65</v>
      </c>
      <c r="H96" s="133" t="str">
        <f>Simulações!CW95</f>
        <v>Longo I</v>
      </c>
      <c r="I96" s="133" t="str">
        <f>IF(Simulações!CX95="","",Simulações!CX95)</f>
        <v/>
      </c>
      <c r="J96" s="133" t="str">
        <f>IF(Simulações!DA95="","",Simulações!DA95)</f>
        <v/>
      </c>
      <c r="K96" s="137">
        <f>Simulações!AO95</f>
        <v>2</v>
      </c>
      <c r="L96" s="137">
        <f>Simulações!AV95</f>
        <v>0</v>
      </c>
      <c r="M96" s="133" t="str">
        <f>IF(Simulações!DB95="","",Simulações!DB95)</f>
        <v/>
      </c>
      <c r="N96" s="133" t="str">
        <f>IF(Simulações!DC95="","",Simulações!DC95)</f>
        <v/>
      </c>
      <c r="O96" s="133">
        <v>1</v>
      </c>
    </row>
    <row r="97" spans="1:15" ht="14.25" customHeight="1" x14ac:dyDescent="0.3">
      <c r="A97" s="5" t="str">
        <f>Simulações!G96</f>
        <v>Rua das Alamandras</v>
      </c>
      <c r="B97" s="133" t="str">
        <f>Simulações!DN96</f>
        <v>Sim</v>
      </c>
      <c r="C97" s="175">
        <f>Simulações!N96</f>
        <v>90</v>
      </c>
      <c r="D97" s="133" t="str">
        <f>Simulações!J96</f>
        <v>C3</v>
      </c>
      <c r="E97" s="133" t="str">
        <f>Simulações!CK96</f>
        <v>SX LIGHTING</v>
      </c>
      <c r="F97" s="133" t="str">
        <f>Simulações!CL96</f>
        <v>SX-INEVO050HF</v>
      </c>
      <c r="G97" s="133">
        <f>Simulações!CQ96</f>
        <v>50</v>
      </c>
      <c r="H97" s="133" t="str">
        <f>Simulações!CW96</f>
        <v>Longo I</v>
      </c>
      <c r="I97" s="133" t="str">
        <f>IF(Simulações!CX96="","",Simulações!CX96)</f>
        <v/>
      </c>
      <c r="J97" s="133" t="str">
        <f>IF(Simulações!DA96="","",Simulações!DA96)</f>
        <v/>
      </c>
      <c r="K97" s="137">
        <f>Simulações!AO96</f>
        <v>2</v>
      </c>
      <c r="L97" s="137">
        <f>Simulações!AV96</f>
        <v>0</v>
      </c>
      <c r="M97" s="133" t="str">
        <f>IF(Simulações!DB96="","",Simulações!DB96)</f>
        <v/>
      </c>
      <c r="N97" s="133" t="str">
        <f>IF(Simulações!DC96="","",Simulações!DC96)</f>
        <v/>
      </c>
      <c r="O97" s="133">
        <v>1</v>
      </c>
    </row>
    <row r="98" spans="1:15" ht="14.25" customHeight="1" x14ac:dyDescent="0.3">
      <c r="A98" s="5" t="str">
        <f>Simulações!G97</f>
        <v>Rua das Alamandras</v>
      </c>
      <c r="B98" s="133" t="str">
        <f>Simulações!DN97</f>
        <v>Sim</v>
      </c>
      <c r="C98" s="175">
        <f>Simulações!N97</f>
        <v>90</v>
      </c>
      <c r="D98" s="133" t="str">
        <f>Simulações!J97</f>
        <v>C3</v>
      </c>
      <c r="E98" s="133" t="str">
        <f>Simulações!CK97</f>
        <v>TECNOWATT</v>
      </c>
      <c r="F98" s="133" t="str">
        <f>Simulações!CL97</f>
        <v xml:space="preserve">SIGSAGPTLRRSSNDL_60W_73IBBRS
</v>
      </c>
      <c r="G98" s="133">
        <f>Simulações!CQ97</f>
        <v>60</v>
      </c>
      <c r="H98" s="133" t="str">
        <f>Simulações!CW97</f>
        <v>Longo I</v>
      </c>
      <c r="I98" s="133" t="str">
        <f>IF(Simulações!CX97="","",Simulações!CX97)</f>
        <v/>
      </c>
      <c r="J98" s="133" t="str">
        <f>IF(Simulações!DA97="","",Simulações!DA97)</f>
        <v/>
      </c>
      <c r="K98" s="137">
        <f>Simulações!AO97</f>
        <v>2</v>
      </c>
      <c r="L98" s="137">
        <f>Simulações!AV97</f>
        <v>0</v>
      </c>
      <c r="M98" s="133" t="str">
        <f>IF(Simulações!DB97="","",Simulações!DB97)</f>
        <v/>
      </c>
      <c r="N98" s="133" t="str">
        <f>IF(Simulações!DC97="","",Simulações!DC97)</f>
        <v/>
      </c>
      <c r="O98" s="133">
        <v>1</v>
      </c>
    </row>
    <row r="99" spans="1:15" ht="14.25" customHeight="1" x14ac:dyDescent="0.3">
      <c r="A99" s="5" t="str">
        <f>Simulações!G98</f>
        <v>Rua Rua Sérgio Shigeru Harada</v>
      </c>
      <c r="B99" s="133" t="str">
        <f>Simulações!DN98</f>
        <v>Sim</v>
      </c>
      <c r="C99" s="175">
        <f>Simulações!N98</f>
        <v>87</v>
      </c>
      <c r="D99" s="133" t="str">
        <f>Simulações!J98</f>
        <v>C4</v>
      </c>
      <c r="E99" s="133" t="e">
        <f>Simulações!CK98</f>
        <v>#N/A</v>
      </c>
      <c r="F99" s="133">
        <f>Simulações!CL98</f>
        <v>0</v>
      </c>
      <c r="G99" s="133" t="e">
        <f>Simulações!CQ98</f>
        <v>#N/A</v>
      </c>
      <c r="H99" s="133" t="str">
        <f>Simulações!CW98</f>
        <v>Longo I</v>
      </c>
      <c r="I99" s="133" t="str">
        <f>IF(Simulações!CX98="","",Simulações!CX98)</f>
        <v/>
      </c>
      <c r="J99" s="133" t="str">
        <f>IF(Simulações!DA98="","",Simulações!DA98)</f>
        <v/>
      </c>
      <c r="K99" s="137">
        <f>Simulações!AO98</f>
        <v>2</v>
      </c>
      <c r="L99" s="137">
        <f>Simulações!AV98</f>
        <v>0</v>
      </c>
      <c r="M99" s="133" t="str">
        <f>IF(Simulações!DB98="","",Simulações!DB98)</f>
        <v/>
      </c>
      <c r="N99" s="133" t="str">
        <f>IF(Simulações!DC98="","",Simulações!DC98)</f>
        <v/>
      </c>
      <c r="O99" s="133">
        <v>1</v>
      </c>
    </row>
    <row r="100" spans="1:15" ht="14.25" customHeight="1" x14ac:dyDescent="0.3">
      <c r="A100" s="5" t="str">
        <f>Simulações!G99</f>
        <v>Rua Rua Sérgio Shigeru Harada</v>
      </c>
      <c r="B100" s="133" t="str">
        <f>Simulações!DN99</f>
        <v>Sim</v>
      </c>
      <c r="C100" s="175">
        <f>Simulações!N99</f>
        <v>87</v>
      </c>
      <c r="D100" s="133" t="str">
        <f>Simulações!J99</f>
        <v>C4</v>
      </c>
      <c r="E100" s="133" t="e">
        <f>Simulações!CK99</f>
        <v>#N/A</v>
      </c>
      <c r="F100" s="133">
        <f>Simulações!CL99</f>
        <v>0</v>
      </c>
      <c r="G100" s="133" t="e">
        <f>Simulações!CQ99</f>
        <v>#N/A</v>
      </c>
      <c r="H100" s="133" t="str">
        <f>Simulações!CW99</f>
        <v>Longo I</v>
      </c>
      <c r="I100" s="133" t="str">
        <f>IF(Simulações!CX99="","",Simulações!CX99)</f>
        <v/>
      </c>
      <c r="J100" s="133" t="str">
        <f>IF(Simulações!DA99="","",Simulações!DA99)</f>
        <v/>
      </c>
      <c r="K100" s="137">
        <f>Simulações!AO99</f>
        <v>2</v>
      </c>
      <c r="L100" s="137">
        <f>Simulações!AV99</f>
        <v>0</v>
      </c>
      <c r="M100" s="133" t="str">
        <f>IF(Simulações!DB99="","",Simulações!DB99)</f>
        <v/>
      </c>
      <c r="N100" s="133" t="str">
        <f>IF(Simulações!DC99="","",Simulações!DC99)</f>
        <v/>
      </c>
      <c r="O100" s="133">
        <v>1</v>
      </c>
    </row>
    <row r="101" spans="1:15" ht="14.25" customHeight="1" x14ac:dyDescent="0.3">
      <c r="A101" s="5" t="str">
        <f>Simulações!G100</f>
        <v>Rua Rua Sérgio Shigeru Harada</v>
      </c>
      <c r="B101" s="133" t="str">
        <f>Simulações!DN100</f>
        <v>Sim</v>
      </c>
      <c r="C101" s="175">
        <f>Simulações!N100</f>
        <v>87</v>
      </c>
      <c r="D101" s="133" t="str">
        <f>Simulações!J100</f>
        <v>C4</v>
      </c>
      <c r="E101" s="133" t="e">
        <f>Simulações!CK100</f>
        <v>#N/A</v>
      </c>
      <c r="F101" s="133">
        <f>Simulações!CL100</f>
        <v>0</v>
      </c>
      <c r="G101" s="133" t="e">
        <f>Simulações!CQ100</f>
        <v>#N/A</v>
      </c>
      <c r="H101" s="133" t="str">
        <f>Simulações!CW100</f>
        <v>Longo I</v>
      </c>
      <c r="I101" s="133" t="str">
        <f>IF(Simulações!CX100="","",Simulações!CX100)</f>
        <v/>
      </c>
      <c r="J101" s="133" t="str">
        <f>IF(Simulações!DA100="","",Simulações!DA100)</f>
        <v/>
      </c>
      <c r="K101" s="137">
        <f>Simulações!AO100</f>
        <v>2</v>
      </c>
      <c r="L101" s="137">
        <f>Simulações!AV100</f>
        <v>0</v>
      </c>
      <c r="M101" s="133" t="str">
        <f>IF(Simulações!DB100="","",Simulações!DB100)</f>
        <v/>
      </c>
      <c r="N101" s="133" t="str">
        <f>IF(Simulações!DC100="","",Simulações!DC100)</f>
        <v/>
      </c>
      <c r="O101" s="133">
        <v>1</v>
      </c>
    </row>
    <row r="102" spans="1:15" ht="14.25" customHeight="1" x14ac:dyDescent="0.3">
      <c r="A102" s="5" t="str">
        <f>Simulações!G101</f>
        <v>Avenida Ressedá</v>
      </c>
      <c r="B102" s="133" t="str">
        <f>Simulações!DN101</f>
        <v>Sim</v>
      </c>
      <c r="C102" s="175">
        <f>Simulações!N101</f>
        <v>90</v>
      </c>
      <c r="D102" s="133" t="str">
        <f>Simulações!J101</f>
        <v>C3</v>
      </c>
      <c r="E102" s="133" t="e">
        <f>Simulações!CK101</f>
        <v>#N/A</v>
      </c>
      <c r="F102" s="133">
        <f>Simulações!CL101</f>
        <v>0</v>
      </c>
      <c r="G102" s="133" t="e">
        <f>Simulações!CQ101</f>
        <v>#N/A</v>
      </c>
      <c r="H102" s="133" t="str">
        <f>Simulações!CW101</f>
        <v>Longo I</v>
      </c>
      <c r="I102" s="133" t="str">
        <f>IF(Simulações!CX101="","",Simulações!CX101)</f>
        <v/>
      </c>
      <c r="J102" s="133" t="str">
        <f>IF(Simulações!DA101="","",Simulações!DA101)</f>
        <v/>
      </c>
      <c r="K102" s="137">
        <f>Simulações!AO101</f>
        <v>2</v>
      </c>
      <c r="L102" s="137">
        <f>Simulações!AV101</f>
        <v>0</v>
      </c>
      <c r="M102" s="133" t="str">
        <f>IF(Simulações!DB101="","",Simulações!DB101)</f>
        <v/>
      </c>
      <c r="N102" s="133" t="str">
        <f>IF(Simulações!DC101="","",Simulações!DC101)</f>
        <v/>
      </c>
      <c r="O102" s="133">
        <v>1</v>
      </c>
    </row>
    <row r="103" spans="1:15" ht="14.25" customHeight="1" x14ac:dyDescent="0.3">
      <c r="A103" s="5" t="str">
        <f>Simulações!G102</f>
        <v>Avenida Ressedá</v>
      </c>
      <c r="B103" s="133" t="str">
        <f>Simulações!DN102</f>
        <v>Sim</v>
      </c>
      <c r="C103" s="175">
        <f>Simulações!N102</f>
        <v>90</v>
      </c>
      <c r="D103" s="133" t="str">
        <f>Simulações!J102</f>
        <v>C3</v>
      </c>
      <c r="E103" s="133" t="e">
        <f>Simulações!CK102</f>
        <v>#N/A</v>
      </c>
      <c r="F103" s="133">
        <f>Simulações!CL102</f>
        <v>0</v>
      </c>
      <c r="G103" s="133" t="e">
        <f>Simulações!CQ102</f>
        <v>#N/A</v>
      </c>
      <c r="H103" s="133" t="str">
        <f>Simulações!CW102</f>
        <v>Longo I</v>
      </c>
      <c r="I103" s="133" t="str">
        <f>IF(Simulações!CX102="","",Simulações!CX102)</f>
        <v/>
      </c>
      <c r="J103" s="133" t="str">
        <f>IF(Simulações!DA102="","",Simulações!DA102)</f>
        <v/>
      </c>
      <c r="K103" s="137">
        <f>Simulações!AO102</f>
        <v>2</v>
      </c>
      <c r="L103" s="137">
        <f>Simulações!AV102</f>
        <v>0</v>
      </c>
      <c r="M103" s="133" t="str">
        <f>IF(Simulações!DB102="","",Simulações!DB102)</f>
        <v/>
      </c>
      <c r="N103" s="133" t="str">
        <f>IF(Simulações!DC102="","",Simulações!DC102)</f>
        <v/>
      </c>
      <c r="O103" s="133">
        <v>1</v>
      </c>
    </row>
    <row r="104" spans="1:15" ht="14.25" customHeight="1" x14ac:dyDescent="0.3">
      <c r="A104" s="5" t="str">
        <f>Simulações!G103</f>
        <v>Avenida Ressedá</v>
      </c>
      <c r="B104" s="133" t="str">
        <f>Simulações!DN103</f>
        <v>Sim</v>
      </c>
      <c r="C104" s="175">
        <f>Simulações!N103</f>
        <v>90</v>
      </c>
      <c r="D104" s="133" t="str">
        <f>Simulações!J103</f>
        <v>C3</v>
      </c>
      <c r="E104" s="133" t="e">
        <f>Simulações!CK103</f>
        <v>#N/A</v>
      </c>
      <c r="F104" s="133">
        <f>Simulações!CL103</f>
        <v>0</v>
      </c>
      <c r="G104" s="133" t="e">
        <f>Simulações!CQ103</f>
        <v>#N/A</v>
      </c>
      <c r="H104" s="133" t="str">
        <f>Simulações!CW103</f>
        <v>Longo I</v>
      </c>
      <c r="I104" s="133" t="str">
        <f>IF(Simulações!CX103="","",Simulações!CX103)</f>
        <v/>
      </c>
      <c r="J104" s="133" t="str">
        <f>IF(Simulações!DA103="","",Simulações!DA103)</f>
        <v/>
      </c>
      <c r="K104" s="137">
        <f>Simulações!AO103</f>
        <v>2</v>
      </c>
      <c r="L104" s="137">
        <f>Simulações!AV103</f>
        <v>0</v>
      </c>
      <c r="M104" s="133" t="str">
        <f>IF(Simulações!DB103="","",Simulações!DB103)</f>
        <v/>
      </c>
      <c r="N104" s="133" t="str">
        <f>IF(Simulações!DC103="","",Simulações!DC103)</f>
        <v/>
      </c>
      <c r="O104" s="133">
        <v>1</v>
      </c>
    </row>
    <row r="105" spans="1:15" ht="14.25" customHeight="1" x14ac:dyDescent="0.3">
      <c r="A105" s="5" t="str">
        <f>Simulações!G104</f>
        <v>Rua Das Graças</v>
      </c>
      <c r="B105" s="133" t="str">
        <f>Simulações!DN104</f>
        <v>Sim</v>
      </c>
      <c r="C105" s="175">
        <f>Simulações!N104</f>
        <v>60</v>
      </c>
      <c r="D105" s="133" t="str">
        <f>Simulações!J104</f>
        <v>C4</v>
      </c>
      <c r="E105" s="133" t="e">
        <f>Simulações!CK104</f>
        <v>#N/A</v>
      </c>
      <c r="F105" s="133">
        <f>Simulações!CL104</f>
        <v>0</v>
      </c>
      <c r="G105" s="133" t="e">
        <f>Simulações!CQ104</f>
        <v>#N/A</v>
      </c>
      <c r="H105" s="133" t="str">
        <f>Simulações!CW104</f>
        <v>Médio I</v>
      </c>
      <c r="I105" s="133" t="str">
        <f>IF(Simulações!CX104="","",Simulações!CX104)</f>
        <v/>
      </c>
      <c r="J105" s="133" t="str">
        <f>IF(Simulações!DA104="","",Simulações!DA104)</f>
        <v/>
      </c>
      <c r="K105" s="137">
        <f>Simulações!AO104</f>
        <v>2</v>
      </c>
      <c r="L105" s="137">
        <f>Simulações!AV104</f>
        <v>0</v>
      </c>
      <c r="M105" s="133" t="str">
        <f>IF(Simulações!DB104="","",Simulações!DB104)</f>
        <v/>
      </c>
      <c r="N105" s="133" t="str">
        <f>IF(Simulações!DC104="","",Simulações!DC104)</f>
        <v/>
      </c>
      <c r="O105" s="133">
        <v>1</v>
      </c>
    </row>
    <row r="106" spans="1:15" ht="14.25" customHeight="1" x14ac:dyDescent="0.3">
      <c r="A106" s="5" t="str">
        <f>Simulações!G105</f>
        <v>Rua Das Graças</v>
      </c>
      <c r="B106" s="133" t="str">
        <f>Simulações!DN105</f>
        <v>Sim</v>
      </c>
      <c r="C106" s="175">
        <f>Simulações!N105</f>
        <v>60</v>
      </c>
      <c r="D106" s="133" t="str">
        <f>Simulações!J105</f>
        <v>C4</v>
      </c>
      <c r="E106" s="133" t="e">
        <f>Simulações!CK105</f>
        <v>#N/A</v>
      </c>
      <c r="F106" s="133">
        <f>Simulações!CL105</f>
        <v>0</v>
      </c>
      <c r="G106" s="133" t="e">
        <f>Simulações!CQ105</f>
        <v>#N/A</v>
      </c>
      <c r="H106" s="133" t="str">
        <f>Simulações!CW105</f>
        <v>Médio I</v>
      </c>
      <c r="I106" s="133" t="str">
        <f>IF(Simulações!CX105="","",Simulações!CX105)</f>
        <v/>
      </c>
      <c r="J106" s="133" t="str">
        <f>IF(Simulações!DA105="","",Simulações!DA105)</f>
        <v/>
      </c>
      <c r="K106" s="137">
        <f>Simulações!AO105</f>
        <v>2</v>
      </c>
      <c r="L106" s="137">
        <f>Simulações!AV105</f>
        <v>0</v>
      </c>
      <c r="M106" s="133" t="str">
        <f>IF(Simulações!DB105="","",Simulações!DB105)</f>
        <v/>
      </c>
      <c r="N106" s="133" t="str">
        <f>IF(Simulações!DC105="","",Simulações!DC105)</f>
        <v/>
      </c>
      <c r="O106" s="133">
        <v>1</v>
      </c>
    </row>
    <row r="107" spans="1:15" ht="14.25" customHeight="1" x14ac:dyDescent="0.3">
      <c r="A107" s="5" t="str">
        <f>Simulações!G106</f>
        <v>Rua Das Graças</v>
      </c>
      <c r="B107" s="133" t="str">
        <f>Simulações!DN106</f>
        <v>Sim</v>
      </c>
      <c r="C107" s="175">
        <f>Simulações!N106</f>
        <v>60</v>
      </c>
      <c r="D107" s="133" t="str">
        <f>Simulações!J106</f>
        <v>C4</v>
      </c>
      <c r="E107" s="133" t="e">
        <f>Simulações!CK106</f>
        <v>#N/A</v>
      </c>
      <c r="F107" s="133">
        <f>Simulações!CL106</f>
        <v>0</v>
      </c>
      <c r="G107" s="133" t="e">
        <f>Simulações!CQ106</f>
        <v>#N/A</v>
      </c>
      <c r="H107" s="133" t="str">
        <f>Simulações!CW106</f>
        <v>Médio I</v>
      </c>
      <c r="I107" s="133" t="str">
        <f>IF(Simulações!CX106="","",Simulações!CX106)</f>
        <v/>
      </c>
      <c r="J107" s="133" t="str">
        <f>IF(Simulações!DA106="","",Simulações!DA106)</f>
        <v/>
      </c>
      <c r="K107" s="137">
        <f>Simulações!AO106</f>
        <v>2</v>
      </c>
      <c r="L107" s="137">
        <f>Simulações!AV106</f>
        <v>0</v>
      </c>
      <c r="M107" s="133" t="str">
        <f>IF(Simulações!DB106="","",Simulações!DB106)</f>
        <v/>
      </c>
      <c r="N107" s="133" t="str">
        <f>IF(Simulações!DC106="","",Simulações!DC106)</f>
        <v/>
      </c>
      <c r="O107" s="133">
        <v>1</v>
      </c>
    </row>
    <row r="108" spans="1:15" ht="14.25" customHeight="1" x14ac:dyDescent="0.3">
      <c r="A108" s="5" t="str">
        <f>Simulações!G107</f>
        <v>Avenida Jordano Mendes</v>
      </c>
      <c r="B108" s="133" t="str">
        <f>Simulações!DN107</f>
        <v>Sim</v>
      </c>
      <c r="C108" s="175">
        <f>Simulações!N107</f>
        <v>100</v>
      </c>
      <c r="D108" s="133" t="str">
        <f>Simulações!J107</f>
        <v>C2</v>
      </c>
      <c r="E108" s="133" t="e">
        <f>Simulações!CK107</f>
        <v>#N/A</v>
      </c>
      <c r="F108" s="133">
        <f>Simulações!CL107</f>
        <v>0</v>
      </c>
      <c r="G108" s="133" t="e">
        <f>Simulações!CQ107</f>
        <v>#N/A</v>
      </c>
      <c r="H108" s="133" t="str">
        <f>Simulações!CW107</f>
        <v>Longo II</v>
      </c>
      <c r="I108" s="133" t="str">
        <f>IF(Simulações!CX107="","",Simulações!CX107)</f>
        <v/>
      </c>
      <c r="J108" s="133" t="str">
        <f>IF(Simulações!DA107="","",Simulações!DA107)</f>
        <v/>
      </c>
      <c r="K108" s="137">
        <f>Simulações!AO107</f>
        <v>2</v>
      </c>
      <c r="L108" s="137">
        <f>Simulações!AV107</f>
        <v>0</v>
      </c>
      <c r="M108" s="133" t="str">
        <f>IF(Simulações!DB107="","",Simulações!DB107)</f>
        <v/>
      </c>
      <c r="N108" s="133" t="str">
        <f>IF(Simulações!DC107="","",Simulações!DC107)</f>
        <v/>
      </c>
      <c r="O108" s="133">
        <v>1</v>
      </c>
    </row>
    <row r="109" spans="1:15" ht="14.25" customHeight="1" x14ac:dyDescent="0.3">
      <c r="A109" s="5" t="str">
        <f>Simulações!G108</f>
        <v>Avenida Jordano Mendes</v>
      </c>
      <c r="B109" s="133" t="str">
        <f>Simulações!DN108</f>
        <v>Sim</v>
      </c>
      <c r="C109" s="175">
        <f>Simulações!N108</f>
        <v>100</v>
      </c>
      <c r="D109" s="133" t="str">
        <f>Simulações!J108</f>
        <v>C2</v>
      </c>
      <c r="E109" s="133" t="e">
        <f>Simulações!CK108</f>
        <v>#N/A</v>
      </c>
      <c r="F109" s="133">
        <f>Simulações!CL108</f>
        <v>0</v>
      </c>
      <c r="G109" s="133" t="e">
        <f>Simulações!CQ108</f>
        <v>#N/A</v>
      </c>
      <c r="H109" s="133" t="str">
        <f>Simulações!CW108</f>
        <v>Longo II</v>
      </c>
      <c r="I109" s="133" t="str">
        <f>IF(Simulações!CX108="","",Simulações!CX108)</f>
        <v/>
      </c>
      <c r="J109" s="133" t="str">
        <f>IF(Simulações!DA108="","",Simulações!DA108)</f>
        <v/>
      </c>
      <c r="K109" s="137">
        <f>Simulações!AO108</f>
        <v>2</v>
      </c>
      <c r="L109" s="137">
        <f>Simulações!AV108</f>
        <v>0</v>
      </c>
      <c r="M109" s="133" t="str">
        <f>IF(Simulações!DB108="","",Simulações!DB108)</f>
        <v/>
      </c>
      <c r="N109" s="133" t="str">
        <f>IF(Simulações!DC108="","",Simulações!DC108)</f>
        <v/>
      </c>
      <c r="O109" s="133">
        <v>1</v>
      </c>
    </row>
    <row r="110" spans="1:15" ht="14.25" customHeight="1" x14ac:dyDescent="0.3">
      <c r="A110" s="5" t="str">
        <f>Simulações!G109</f>
        <v>Avenida Jordano Mendes</v>
      </c>
      <c r="B110" s="133" t="str">
        <f>Simulações!DN109</f>
        <v>Sim</v>
      </c>
      <c r="C110" s="175">
        <f>Simulações!N109</f>
        <v>100</v>
      </c>
      <c r="D110" s="133" t="str">
        <f>Simulações!J109</f>
        <v>C2</v>
      </c>
      <c r="E110" s="133" t="e">
        <f>Simulações!CK109</f>
        <v>#N/A</v>
      </c>
      <c r="F110" s="133">
        <f>Simulações!CL109</f>
        <v>0</v>
      </c>
      <c r="G110" s="133" t="e">
        <f>Simulações!CQ109</f>
        <v>#N/A</v>
      </c>
      <c r="H110" s="133" t="str">
        <f>Simulações!CW109</f>
        <v>Longo II</v>
      </c>
      <c r="I110" s="133" t="str">
        <f>IF(Simulações!CX109="","",Simulações!CX109)</f>
        <v/>
      </c>
      <c r="J110" s="133" t="str">
        <f>IF(Simulações!DA109="","",Simulações!DA109)</f>
        <v/>
      </c>
      <c r="K110" s="137">
        <f>Simulações!AO109</f>
        <v>2</v>
      </c>
      <c r="L110" s="137">
        <f>Simulações!AV109</f>
        <v>0</v>
      </c>
      <c r="M110" s="133" t="str">
        <f>IF(Simulações!DB109="","",Simulações!DB109)</f>
        <v/>
      </c>
      <c r="N110" s="133" t="str">
        <f>IF(Simulações!DC109="","",Simulações!DC109)</f>
        <v/>
      </c>
      <c r="O110" s="133">
        <v>1</v>
      </c>
    </row>
    <row r="111" spans="1:15" ht="14.25" customHeight="1" x14ac:dyDescent="0.3">
      <c r="A111" s="5" t="str">
        <f>Simulações!G110</f>
        <v>Rua Samambaia</v>
      </c>
      <c r="B111" s="133" t="str">
        <f>Simulações!DN110</f>
        <v>Sim</v>
      </c>
      <c r="C111" s="175">
        <f>Simulações!N110</f>
        <v>90</v>
      </c>
      <c r="D111" s="133" t="str">
        <f>Simulações!J110</f>
        <v>C5</v>
      </c>
      <c r="E111" s="133" t="e">
        <f>Simulações!CK110</f>
        <v>#N/A</v>
      </c>
      <c r="F111" s="133">
        <f>Simulações!CL110</f>
        <v>0</v>
      </c>
      <c r="G111" s="133" t="e">
        <f>Simulações!CQ110</f>
        <v>#N/A</v>
      </c>
      <c r="H111" s="133" t="str">
        <f>Simulações!CW110</f>
        <v>Médio II</v>
      </c>
      <c r="I111" s="133" t="str">
        <f>IF(Simulações!CX110="","",Simulações!CX110)</f>
        <v/>
      </c>
      <c r="J111" s="133" t="str">
        <f>IF(Simulações!DA110="","",Simulações!DA110)</f>
        <v/>
      </c>
      <c r="K111" s="137">
        <f>Simulações!AO110</f>
        <v>2</v>
      </c>
      <c r="L111" s="137">
        <f>Simulações!AV110</f>
        <v>0</v>
      </c>
      <c r="M111" s="133" t="str">
        <f>IF(Simulações!DB110="","",Simulações!DB110)</f>
        <v/>
      </c>
      <c r="N111" s="133" t="str">
        <f>IF(Simulações!DC110="","",Simulações!DC110)</f>
        <v/>
      </c>
      <c r="O111" s="133">
        <v>1</v>
      </c>
    </row>
    <row r="112" spans="1:15" ht="14.25" customHeight="1" x14ac:dyDescent="0.3">
      <c r="A112" s="5" t="str">
        <f>Simulações!G111</f>
        <v>Rua Samambaia</v>
      </c>
      <c r="B112" s="133" t="str">
        <f>Simulações!DN111</f>
        <v>Sim</v>
      </c>
      <c r="C112" s="175">
        <f>Simulações!N111</f>
        <v>90</v>
      </c>
      <c r="D112" s="133" t="str">
        <f>Simulações!J111</f>
        <v>C5</v>
      </c>
      <c r="E112" s="133" t="e">
        <f>Simulações!CK111</f>
        <v>#N/A</v>
      </c>
      <c r="F112" s="133">
        <f>Simulações!CL111</f>
        <v>0</v>
      </c>
      <c r="G112" s="133" t="e">
        <f>Simulações!CQ111</f>
        <v>#N/A</v>
      </c>
      <c r="H112" s="133" t="str">
        <f>Simulações!CW111</f>
        <v>Médio II</v>
      </c>
      <c r="I112" s="133" t="str">
        <f>IF(Simulações!CX111="","",Simulações!CX111)</f>
        <v/>
      </c>
      <c r="J112" s="133" t="str">
        <f>IF(Simulações!DA111="","",Simulações!DA111)</f>
        <v/>
      </c>
      <c r="K112" s="137">
        <f>Simulações!AO111</f>
        <v>2</v>
      </c>
      <c r="L112" s="137">
        <f>Simulações!AV111</f>
        <v>0</v>
      </c>
      <c r="M112" s="133" t="str">
        <f>IF(Simulações!DB111="","",Simulações!DB111)</f>
        <v/>
      </c>
      <c r="N112" s="133" t="str">
        <f>IF(Simulações!DC111="","",Simulações!DC111)</f>
        <v/>
      </c>
      <c r="O112" s="133">
        <v>1</v>
      </c>
    </row>
    <row r="113" spans="1:15" ht="14.25" customHeight="1" x14ac:dyDescent="0.3">
      <c r="A113" s="5" t="str">
        <f>Simulações!G112</f>
        <v>Rua Samambaia</v>
      </c>
      <c r="B113" s="133" t="str">
        <f>Simulações!DN112</f>
        <v>Sim</v>
      </c>
      <c r="C113" s="175">
        <f>Simulações!N112</f>
        <v>90</v>
      </c>
      <c r="D113" s="133" t="str">
        <f>Simulações!J112</f>
        <v>C5</v>
      </c>
      <c r="E113" s="133" t="e">
        <f>Simulações!CK112</f>
        <v>#N/A</v>
      </c>
      <c r="F113" s="133">
        <f>Simulações!CL112</f>
        <v>0</v>
      </c>
      <c r="G113" s="133" t="e">
        <f>Simulações!CQ112</f>
        <v>#N/A</v>
      </c>
      <c r="H113" s="133" t="str">
        <f>Simulações!CW112</f>
        <v>Médio II</v>
      </c>
      <c r="I113" s="133" t="str">
        <f>IF(Simulações!CX112="","",Simulações!CX112)</f>
        <v/>
      </c>
      <c r="J113" s="133" t="str">
        <f>IF(Simulações!DA112="","",Simulações!DA112)</f>
        <v/>
      </c>
      <c r="K113" s="137">
        <f>Simulações!AO112</f>
        <v>2</v>
      </c>
      <c r="L113" s="137">
        <f>Simulações!AV112</f>
        <v>0</v>
      </c>
      <c r="M113" s="133" t="str">
        <f>IF(Simulações!DB112="","",Simulações!DB112)</f>
        <v/>
      </c>
      <c r="N113" s="133" t="str">
        <f>IF(Simulações!DC112="","",Simulações!DC112)</f>
        <v/>
      </c>
      <c r="O113" s="133">
        <v>1</v>
      </c>
    </row>
    <row r="114" spans="1:15" ht="14.25" customHeight="1" x14ac:dyDescent="0.3">
      <c r="A114" s="5" t="str">
        <f>Simulações!G113</f>
        <v>Avenida Avenida Luiz Alli Fayrdin</v>
      </c>
      <c r="B114" s="133" t="str">
        <f>Simulações!DN113</f>
        <v>Sim</v>
      </c>
      <c r="C114" s="175">
        <f>Simulações!N113</f>
        <v>90</v>
      </c>
      <c r="D114" s="133" t="str">
        <f>Simulações!J113</f>
        <v>C3</v>
      </c>
      <c r="E114" s="133" t="e">
        <f>Simulações!CK113</f>
        <v>#N/A</v>
      </c>
      <c r="F114" s="133">
        <f>Simulações!CL113</f>
        <v>0</v>
      </c>
      <c r="G114" s="133" t="e">
        <f>Simulações!CQ113</f>
        <v>#N/A</v>
      </c>
      <c r="H114" s="133" t="str">
        <f>Simulações!CW113</f>
        <v>Longo I</v>
      </c>
      <c r="I114" s="133" t="str">
        <f>IF(Simulações!CX113="","",Simulações!CX113)</f>
        <v/>
      </c>
      <c r="J114" s="133" t="str">
        <f>IF(Simulações!DA113="","",Simulações!DA113)</f>
        <v/>
      </c>
      <c r="K114" s="137">
        <f>Simulações!AO113</f>
        <v>2</v>
      </c>
      <c r="L114" s="137">
        <f>Simulações!AV113</f>
        <v>0</v>
      </c>
      <c r="M114" s="133" t="str">
        <f>IF(Simulações!DB113="","",Simulações!DB113)</f>
        <v/>
      </c>
      <c r="N114" s="133" t="str">
        <f>IF(Simulações!DC113="","",Simulações!DC113)</f>
        <v/>
      </c>
      <c r="O114" s="133">
        <v>1</v>
      </c>
    </row>
    <row r="115" spans="1:15" ht="14.25" customHeight="1" x14ac:dyDescent="0.3">
      <c r="A115" s="5" t="str">
        <f>Simulações!G114</f>
        <v>Avenida Avenida Luiz Alli Fayrdin</v>
      </c>
      <c r="B115" s="133" t="str">
        <f>Simulações!DN114</f>
        <v>Sim</v>
      </c>
      <c r="C115" s="175">
        <f>Simulações!N114</f>
        <v>90</v>
      </c>
      <c r="D115" s="133" t="str">
        <f>Simulações!J114</f>
        <v>C3</v>
      </c>
      <c r="E115" s="133" t="e">
        <f>Simulações!CK114</f>
        <v>#N/A</v>
      </c>
      <c r="F115" s="133">
        <f>Simulações!CL114</f>
        <v>0</v>
      </c>
      <c r="G115" s="133" t="e">
        <f>Simulações!CQ114</f>
        <v>#N/A</v>
      </c>
      <c r="H115" s="133" t="str">
        <f>Simulações!CW114</f>
        <v>Longo I</v>
      </c>
      <c r="I115" s="133" t="str">
        <f>IF(Simulações!CX114="","",Simulações!CX114)</f>
        <v/>
      </c>
      <c r="J115" s="133" t="str">
        <f>IF(Simulações!DA114="","",Simulações!DA114)</f>
        <v/>
      </c>
      <c r="K115" s="137">
        <f>Simulações!AO114</f>
        <v>2</v>
      </c>
      <c r="L115" s="137">
        <f>Simulações!AV114</f>
        <v>0</v>
      </c>
      <c r="M115" s="133" t="str">
        <f>IF(Simulações!DB114="","",Simulações!DB114)</f>
        <v/>
      </c>
      <c r="N115" s="133" t="str">
        <f>IF(Simulações!DC114="","",Simulações!DC114)</f>
        <v/>
      </c>
      <c r="O115" s="133">
        <v>1</v>
      </c>
    </row>
    <row r="116" spans="1:15" ht="14.25" customHeight="1" x14ac:dyDescent="0.3">
      <c r="A116" s="5" t="str">
        <f>Simulações!G115</f>
        <v>Avenida Avenida Luiz Alli Fayrdin</v>
      </c>
      <c r="B116" s="133" t="str">
        <f>Simulações!DN115</f>
        <v>Sim</v>
      </c>
      <c r="C116" s="175">
        <f>Simulações!N115</f>
        <v>90</v>
      </c>
      <c r="D116" s="133" t="str">
        <f>Simulações!J115</f>
        <v>C3</v>
      </c>
      <c r="E116" s="133" t="e">
        <f>Simulações!CK115</f>
        <v>#N/A</v>
      </c>
      <c r="F116" s="133">
        <f>Simulações!CL115</f>
        <v>0</v>
      </c>
      <c r="G116" s="133" t="e">
        <f>Simulações!CQ115</f>
        <v>#N/A</v>
      </c>
      <c r="H116" s="133" t="str">
        <f>Simulações!CW115</f>
        <v>Longo I</v>
      </c>
      <c r="I116" s="133" t="str">
        <f>IF(Simulações!CX115="","",Simulações!CX115)</f>
        <v/>
      </c>
      <c r="J116" s="133" t="str">
        <f>IF(Simulações!DA115="","",Simulações!DA115)</f>
        <v/>
      </c>
      <c r="K116" s="137">
        <f>Simulações!AO115</f>
        <v>2</v>
      </c>
      <c r="L116" s="137">
        <f>Simulações!AV115</f>
        <v>0</v>
      </c>
      <c r="M116" s="133" t="str">
        <f>IF(Simulações!DB115="","",Simulações!DB115)</f>
        <v/>
      </c>
      <c r="N116" s="133" t="str">
        <f>IF(Simulações!DC115="","",Simulações!DC115)</f>
        <v/>
      </c>
      <c r="O116" s="133">
        <v>1</v>
      </c>
    </row>
    <row r="117" spans="1:15" ht="14.25" customHeight="1" x14ac:dyDescent="0.3">
      <c r="A117" s="5" t="str">
        <f>Simulações!G116</f>
        <v>Rua Monte Alto</v>
      </c>
      <c r="B117" s="133" t="str">
        <f>Simulações!DN116</f>
        <v>Sim</v>
      </c>
      <c r="C117" s="175">
        <f>Simulações!N116</f>
        <v>87</v>
      </c>
      <c r="D117" s="133" t="str">
        <f>Simulações!J116</f>
        <v>C5</v>
      </c>
      <c r="E117" s="133" t="e">
        <f>Simulações!CK116</f>
        <v>#N/A</v>
      </c>
      <c r="F117" s="133">
        <f>Simulações!CL116</f>
        <v>0</v>
      </c>
      <c r="G117" s="133" t="e">
        <f>Simulações!CQ116</f>
        <v>#N/A</v>
      </c>
      <c r="H117" s="133" t="str">
        <f>Simulações!CW116</f>
        <v xml:space="preserve">Suporte </v>
      </c>
      <c r="I117" s="133" t="str">
        <f>IF(Simulações!CX116="","",Simulações!CX116)</f>
        <v/>
      </c>
      <c r="J117" s="133" t="str">
        <f>IF(Simulações!DA116="","",Simulações!DA116)</f>
        <v/>
      </c>
      <c r="K117" s="137">
        <f>Simulações!AO116</f>
        <v>2</v>
      </c>
      <c r="L117" s="137">
        <f>Simulações!AV116</f>
        <v>0</v>
      </c>
      <c r="M117" s="133" t="str">
        <f>IF(Simulações!DB116="","",Simulações!DB116)</f>
        <v/>
      </c>
      <c r="N117" s="133" t="str">
        <f>IF(Simulações!DC116="","",Simulações!DC116)</f>
        <v/>
      </c>
      <c r="O117" s="133">
        <v>1</v>
      </c>
    </row>
    <row r="118" spans="1:15" ht="14.25" customHeight="1" x14ac:dyDescent="0.3">
      <c r="A118" s="5" t="str">
        <f>Simulações!G117</f>
        <v>Rua Monte Alto</v>
      </c>
      <c r="B118" s="133" t="str">
        <f>Simulações!DN117</f>
        <v>Sim</v>
      </c>
      <c r="C118" s="175">
        <f>Simulações!N117</f>
        <v>87</v>
      </c>
      <c r="D118" s="133" t="str">
        <f>Simulações!J117</f>
        <v>C5</v>
      </c>
      <c r="E118" s="133" t="e">
        <f>Simulações!CK117</f>
        <v>#N/A</v>
      </c>
      <c r="F118" s="133">
        <f>Simulações!CL117</f>
        <v>0</v>
      </c>
      <c r="G118" s="133" t="e">
        <f>Simulações!CQ117</f>
        <v>#N/A</v>
      </c>
      <c r="H118" s="133" t="str">
        <f>Simulações!CW117</f>
        <v xml:space="preserve">Suporte </v>
      </c>
      <c r="I118" s="133" t="str">
        <f>IF(Simulações!CX117="","",Simulações!CX117)</f>
        <v/>
      </c>
      <c r="J118" s="133" t="str">
        <f>IF(Simulações!DA117="","",Simulações!DA117)</f>
        <v/>
      </c>
      <c r="K118" s="137">
        <f>Simulações!AO117</f>
        <v>2</v>
      </c>
      <c r="L118" s="137">
        <f>Simulações!AV117</f>
        <v>0</v>
      </c>
      <c r="M118" s="133" t="str">
        <f>IF(Simulações!DB117="","",Simulações!DB117)</f>
        <v/>
      </c>
      <c r="N118" s="133" t="str">
        <f>IF(Simulações!DC117="","",Simulações!DC117)</f>
        <v/>
      </c>
      <c r="O118" s="133">
        <v>1</v>
      </c>
    </row>
    <row r="119" spans="1:15" ht="14.25" customHeight="1" x14ac:dyDescent="0.3">
      <c r="A119" s="5" t="str">
        <f>Simulações!G118</f>
        <v>Rua Monte Alto</v>
      </c>
      <c r="B119" s="133" t="str">
        <f>Simulações!DN118</f>
        <v>Sim</v>
      </c>
      <c r="C119" s="175">
        <f>Simulações!N118</f>
        <v>87</v>
      </c>
      <c r="D119" s="133" t="str">
        <f>Simulações!J118</f>
        <v>C5</v>
      </c>
      <c r="E119" s="133" t="e">
        <f>Simulações!CK118</f>
        <v>#N/A</v>
      </c>
      <c r="F119" s="133">
        <f>Simulações!CL118</f>
        <v>0</v>
      </c>
      <c r="G119" s="133" t="e">
        <f>Simulações!CQ118</f>
        <v>#N/A</v>
      </c>
      <c r="H119" s="133" t="str">
        <f>Simulações!CW118</f>
        <v xml:space="preserve">Suporte </v>
      </c>
      <c r="I119" s="133" t="str">
        <f>IF(Simulações!CX118="","",Simulações!CX118)</f>
        <v/>
      </c>
      <c r="J119" s="133" t="str">
        <f>IF(Simulações!DA118="","",Simulações!DA118)</f>
        <v/>
      </c>
      <c r="K119" s="137">
        <f>Simulações!AO118</f>
        <v>2</v>
      </c>
      <c r="L119" s="137">
        <f>Simulações!AV118</f>
        <v>0</v>
      </c>
      <c r="M119" s="133" t="str">
        <f>IF(Simulações!DB118="","",Simulações!DB118)</f>
        <v/>
      </c>
      <c r="N119" s="133" t="str">
        <f>IF(Simulações!DC118="","",Simulações!DC118)</f>
        <v/>
      </c>
      <c r="O119" s="133">
        <v>1</v>
      </c>
    </row>
    <row r="120" spans="1:15" ht="14.25" customHeight="1" x14ac:dyDescent="0.3">
      <c r="A120" s="5" t="str">
        <f>Simulações!G119</f>
        <v>Estrada Francisco Missé</v>
      </c>
      <c r="B120" s="133" t="str">
        <f>Simulações!DN119</f>
        <v>Sim</v>
      </c>
      <c r="C120" s="175">
        <f>Simulações!N119</f>
        <v>87</v>
      </c>
      <c r="D120" s="133" t="str">
        <f>Simulações!J119</f>
        <v>C2</v>
      </c>
      <c r="E120" s="133" t="str">
        <f>Simulações!CK119</f>
        <v>LEDSTAR</v>
      </c>
      <c r="F120" s="133" t="str">
        <f>Simulações!CL119</f>
        <v xml:space="preserve"> SL VT 9.1 85W</v>
      </c>
      <c r="G120" s="133">
        <f>Simulações!CQ119</f>
        <v>85</v>
      </c>
      <c r="H120" s="133" t="str">
        <f>Simulações!CW119</f>
        <v xml:space="preserve">Suporte </v>
      </c>
      <c r="I120" s="133" t="str">
        <f>IF(Simulações!CX119="","",Simulações!CX119)</f>
        <v>Médio I</v>
      </c>
      <c r="J120" s="133" t="str">
        <f>IF(Simulações!DA119="","",Simulações!DA119)</f>
        <v/>
      </c>
      <c r="K120" s="137">
        <f>Simulações!AO119</f>
        <v>2</v>
      </c>
      <c r="L120" s="137">
        <f>Simulações!AV119</f>
        <v>0</v>
      </c>
      <c r="M120" s="133" t="str">
        <f>IF(Simulações!DB119="","",Simulações!DB119)</f>
        <v/>
      </c>
      <c r="N120" s="133" t="str">
        <f>IF(Simulações!DC119="","",Simulações!DC119)</f>
        <v/>
      </c>
      <c r="O120" s="133">
        <v>1</v>
      </c>
    </row>
    <row r="121" spans="1:15" ht="14.25" customHeight="1" x14ac:dyDescent="0.3">
      <c r="A121" s="5" t="str">
        <f>Simulações!G120</f>
        <v>Estrada Francisco Missé</v>
      </c>
      <c r="B121" s="133" t="str">
        <f>Simulações!DN120</f>
        <v>Sim</v>
      </c>
      <c r="C121" s="175">
        <f>Simulações!N120</f>
        <v>87</v>
      </c>
      <c r="D121" s="133" t="str">
        <f>Simulações!J120</f>
        <v>C2</v>
      </c>
      <c r="E121" s="133" t="str">
        <f>Simulações!CK120</f>
        <v>SX LIGHTING</v>
      </c>
      <c r="F121" s="133" t="str">
        <f>Simulações!CL120</f>
        <v>SX-INLPP070HF</v>
      </c>
      <c r="G121" s="133">
        <f>Simulações!CQ120</f>
        <v>70</v>
      </c>
      <c r="H121" s="133" t="str">
        <f>Simulações!CW120</f>
        <v xml:space="preserve">Suporte </v>
      </c>
      <c r="I121" s="133" t="str">
        <f>IF(Simulações!CX120="","",Simulações!CX120)</f>
        <v>Médio I</v>
      </c>
      <c r="J121" s="133" t="str">
        <f>IF(Simulações!DA120="","",Simulações!DA120)</f>
        <v/>
      </c>
      <c r="K121" s="137">
        <f>Simulações!AO120</f>
        <v>2</v>
      </c>
      <c r="L121" s="137">
        <f>Simulações!AV120</f>
        <v>0</v>
      </c>
      <c r="M121" s="133" t="str">
        <f>IF(Simulações!DB120="","",Simulações!DB120)</f>
        <v/>
      </c>
      <c r="N121" s="133" t="str">
        <f>IF(Simulações!DC120="","",Simulações!DC120)</f>
        <v/>
      </c>
      <c r="O121" s="133">
        <v>1</v>
      </c>
    </row>
    <row r="122" spans="1:15" ht="14.25" customHeight="1" x14ac:dyDescent="0.3">
      <c r="A122" s="5" t="str">
        <f>Simulações!G121</f>
        <v>Estrada Francisco Missé</v>
      </c>
      <c r="B122" s="133" t="str">
        <f>Simulações!DN121</f>
        <v>Sim</v>
      </c>
      <c r="C122" s="175">
        <f>Simulações!N121</f>
        <v>87</v>
      </c>
      <c r="D122" s="133" t="str">
        <f>Simulações!J121</f>
        <v>C2</v>
      </c>
      <c r="E122" s="133" t="str">
        <f>Simulações!CK121</f>
        <v>TECNOWATT</v>
      </c>
      <c r="F122" s="133" t="str">
        <f>Simulações!CL121</f>
        <v xml:space="preserve">SIGSAGPTLRRSSNDL_90W112IBBRS
</v>
      </c>
      <c r="G122" s="133">
        <f>Simulações!CQ121</f>
        <v>90</v>
      </c>
      <c r="H122" s="133" t="str">
        <f>Simulações!CW121</f>
        <v xml:space="preserve">Suporte </v>
      </c>
      <c r="I122" s="133" t="str">
        <f>IF(Simulações!CX121="","",Simulações!CX121)</f>
        <v>Longo I</v>
      </c>
      <c r="J122" s="133" t="str">
        <f>IF(Simulações!DA121="","",Simulações!DA121)</f>
        <v/>
      </c>
      <c r="K122" s="137">
        <f>Simulações!AO121</f>
        <v>2</v>
      </c>
      <c r="L122" s="137">
        <f>Simulações!AV121</f>
        <v>0</v>
      </c>
      <c r="M122" s="133" t="str">
        <f>IF(Simulações!DB121="","",Simulações!DB121)</f>
        <v/>
      </c>
      <c r="N122" s="133" t="str">
        <f>IF(Simulações!DC121="","",Simulações!DC121)</f>
        <v/>
      </c>
      <c r="O122" s="133">
        <v>1</v>
      </c>
    </row>
    <row r="123" spans="1:15" ht="14.25" customHeight="1" x14ac:dyDescent="0.3">
      <c r="A123" s="5" t="str">
        <f>Simulações!G122</f>
        <v>Rua Mirassol</v>
      </c>
      <c r="B123" s="133" t="str">
        <f>Simulações!DN122</f>
        <v>Sim</v>
      </c>
      <c r="C123" s="175">
        <f>Simulações!N122</f>
        <v>58</v>
      </c>
      <c r="D123" s="133" t="str">
        <f>Simulações!J122</f>
        <v>C5</v>
      </c>
      <c r="E123" s="133" t="e">
        <f>Simulações!CK122</f>
        <v>#N/A</v>
      </c>
      <c r="F123" s="133">
        <f>Simulações!CL122</f>
        <v>0</v>
      </c>
      <c r="G123" s="133" t="e">
        <f>Simulações!CQ122</f>
        <v>#N/A</v>
      </c>
      <c r="H123" s="133" t="str">
        <f>Simulações!CW122</f>
        <v xml:space="preserve">Suporte </v>
      </c>
      <c r="I123" s="133" t="str">
        <f>IF(Simulações!CX122="","",Simulações!CX122)</f>
        <v/>
      </c>
      <c r="J123" s="133" t="str">
        <f>IF(Simulações!DA122="","",Simulações!DA122)</f>
        <v/>
      </c>
      <c r="K123" s="137">
        <f>Simulações!AO122</f>
        <v>2</v>
      </c>
      <c r="L123" s="137">
        <f>Simulações!AV122</f>
        <v>0</v>
      </c>
      <c r="M123" s="133" t="str">
        <f>IF(Simulações!DB122="","",Simulações!DB122)</f>
        <v/>
      </c>
      <c r="N123" s="133" t="str">
        <f>IF(Simulações!DC122="","",Simulações!DC122)</f>
        <v/>
      </c>
      <c r="O123" s="133">
        <v>1</v>
      </c>
    </row>
    <row r="124" spans="1:15" ht="14.25" customHeight="1" x14ac:dyDescent="0.3">
      <c r="A124" s="5" t="str">
        <f>Simulações!G123</f>
        <v>Rua Mirassol</v>
      </c>
      <c r="B124" s="133" t="str">
        <f>Simulações!DN123</f>
        <v>Sim</v>
      </c>
      <c r="C124" s="175">
        <f>Simulações!N123</f>
        <v>58</v>
      </c>
      <c r="D124" s="133" t="str">
        <f>Simulações!J123</f>
        <v>C5</v>
      </c>
      <c r="E124" s="133" t="e">
        <f>Simulações!CK123</f>
        <v>#N/A</v>
      </c>
      <c r="F124" s="133">
        <f>Simulações!CL123</f>
        <v>0</v>
      </c>
      <c r="G124" s="133" t="e">
        <f>Simulações!CQ123</f>
        <v>#N/A</v>
      </c>
      <c r="H124" s="133" t="str">
        <f>Simulações!CW123</f>
        <v xml:space="preserve">Suporte </v>
      </c>
      <c r="I124" s="133" t="str">
        <f>IF(Simulações!CX123="","",Simulações!CX123)</f>
        <v/>
      </c>
      <c r="J124" s="133" t="str">
        <f>IF(Simulações!DA123="","",Simulações!DA123)</f>
        <v/>
      </c>
      <c r="K124" s="137">
        <f>Simulações!AO123</f>
        <v>2</v>
      </c>
      <c r="L124" s="137">
        <f>Simulações!AV123</f>
        <v>0</v>
      </c>
      <c r="M124" s="133" t="str">
        <f>IF(Simulações!DB123="","",Simulações!DB123)</f>
        <v/>
      </c>
      <c r="N124" s="133" t="str">
        <f>IF(Simulações!DC123="","",Simulações!DC123)</f>
        <v/>
      </c>
      <c r="O124" s="133">
        <v>1</v>
      </c>
    </row>
    <row r="125" spans="1:15" ht="14.25" customHeight="1" x14ac:dyDescent="0.3">
      <c r="A125" s="5" t="str">
        <f>Simulações!G124</f>
        <v>Rua Mirassol</v>
      </c>
      <c r="B125" s="133" t="str">
        <f>Simulações!DN124</f>
        <v>Sim</v>
      </c>
      <c r="C125" s="175">
        <f>Simulações!N124</f>
        <v>58</v>
      </c>
      <c r="D125" s="133" t="str">
        <f>Simulações!J124</f>
        <v>C5</v>
      </c>
      <c r="E125" s="133" t="e">
        <f>Simulações!CK124</f>
        <v>#N/A</v>
      </c>
      <c r="F125" s="133">
        <f>Simulações!CL124</f>
        <v>0</v>
      </c>
      <c r="G125" s="133" t="e">
        <f>Simulações!CQ124</f>
        <v>#N/A</v>
      </c>
      <c r="H125" s="133" t="str">
        <f>Simulações!CW124</f>
        <v xml:space="preserve">Suporte </v>
      </c>
      <c r="I125" s="133" t="str">
        <f>IF(Simulações!CX124="","",Simulações!CX124)</f>
        <v/>
      </c>
      <c r="J125" s="133" t="str">
        <f>IF(Simulações!DA124="","",Simulações!DA124)</f>
        <v/>
      </c>
      <c r="K125" s="137">
        <f>Simulações!AO124</f>
        <v>2</v>
      </c>
      <c r="L125" s="137">
        <f>Simulações!AV124</f>
        <v>0</v>
      </c>
      <c r="M125" s="133" t="str">
        <f>IF(Simulações!DB124="","",Simulações!DB124)</f>
        <v/>
      </c>
      <c r="N125" s="133" t="str">
        <f>IF(Simulações!DC124="","",Simulações!DC124)</f>
        <v/>
      </c>
      <c r="O125" s="133">
        <v>1</v>
      </c>
    </row>
    <row r="126" spans="1:15" ht="14.25" customHeight="1" x14ac:dyDescent="0.3">
      <c r="A126" s="5" t="str">
        <f>Simulações!G125</f>
        <v>Rua Cunha</v>
      </c>
      <c r="B126" s="133" t="str">
        <f>Simulações!DN125</f>
        <v>Sim</v>
      </c>
      <c r="C126" s="175">
        <f>Simulações!N125</f>
        <v>58</v>
      </c>
      <c r="D126" s="133" t="str">
        <f>Simulações!J125</f>
        <v>C5</v>
      </c>
      <c r="E126" s="133" t="e">
        <f>Simulações!CK125</f>
        <v>#N/A</v>
      </c>
      <c r="F126" s="133">
        <f>Simulações!CL125</f>
        <v>0</v>
      </c>
      <c r="G126" s="133" t="e">
        <f>Simulações!CQ125</f>
        <v>#N/A</v>
      </c>
      <c r="H126" s="133" t="str">
        <f>Simulações!CW125</f>
        <v>Médio II</v>
      </c>
      <c r="I126" s="133" t="str">
        <f>IF(Simulações!CX125="","",Simulações!CX125)</f>
        <v/>
      </c>
      <c r="J126" s="133" t="str">
        <f>IF(Simulações!DA125="","",Simulações!DA125)</f>
        <v/>
      </c>
      <c r="K126" s="137">
        <f>Simulações!AO125</f>
        <v>2</v>
      </c>
      <c r="L126" s="137">
        <f>Simulações!AV125</f>
        <v>0</v>
      </c>
      <c r="M126" s="133" t="str">
        <f>IF(Simulações!DB125="","",Simulações!DB125)</f>
        <v/>
      </c>
      <c r="N126" s="133" t="str">
        <f>IF(Simulações!DC125="","",Simulações!DC125)</f>
        <v/>
      </c>
      <c r="O126" s="133">
        <v>1</v>
      </c>
    </row>
    <row r="127" spans="1:15" ht="14.25" customHeight="1" x14ac:dyDescent="0.3">
      <c r="A127" s="5" t="str">
        <f>Simulações!G126</f>
        <v>Rua Cunha</v>
      </c>
      <c r="B127" s="133" t="str">
        <f>Simulações!DN126</f>
        <v>Sim</v>
      </c>
      <c r="C127" s="175">
        <f>Simulações!N126</f>
        <v>58</v>
      </c>
      <c r="D127" s="133" t="str">
        <f>Simulações!J126</f>
        <v>C5</v>
      </c>
      <c r="E127" s="133" t="e">
        <f>Simulações!CK126</f>
        <v>#N/A</v>
      </c>
      <c r="F127" s="133">
        <f>Simulações!CL126</f>
        <v>0</v>
      </c>
      <c r="G127" s="133" t="e">
        <f>Simulações!CQ126</f>
        <v>#N/A</v>
      </c>
      <c r="H127" s="133" t="str">
        <f>Simulações!CW126</f>
        <v>Médio II</v>
      </c>
      <c r="I127" s="133" t="str">
        <f>IF(Simulações!CX126="","",Simulações!CX126)</f>
        <v/>
      </c>
      <c r="J127" s="133" t="str">
        <f>IF(Simulações!DA126="","",Simulações!DA126)</f>
        <v/>
      </c>
      <c r="K127" s="137">
        <f>Simulações!AO126</f>
        <v>2</v>
      </c>
      <c r="L127" s="137">
        <f>Simulações!AV126</f>
        <v>0</v>
      </c>
      <c r="M127" s="133" t="str">
        <f>IF(Simulações!DB126="","",Simulações!DB126)</f>
        <v/>
      </c>
      <c r="N127" s="133" t="str">
        <f>IF(Simulações!DC126="","",Simulações!DC126)</f>
        <v/>
      </c>
      <c r="O127" s="133">
        <v>1</v>
      </c>
    </row>
    <row r="128" spans="1:15" ht="14.25" customHeight="1" x14ac:dyDescent="0.3">
      <c r="A128" s="5" t="str">
        <f>Simulações!G127</f>
        <v>Rua Cunha</v>
      </c>
      <c r="B128" s="133" t="str">
        <f>Simulações!DN127</f>
        <v>Sim</v>
      </c>
      <c r="C128" s="175">
        <f>Simulações!N127</f>
        <v>58</v>
      </c>
      <c r="D128" s="133" t="str">
        <f>Simulações!J127</f>
        <v>C5</v>
      </c>
      <c r="E128" s="133" t="e">
        <f>Simulações!CK127</f>
        <v>#N/A</v>
      </c>
      <c r="F128" s="133">
        <f>Simulações!CL127</f>
        <v>0</v>
      </c>
      <c r="G128" s="133" t="e">
        <f>Simulações!CQ127</f>
        <v>#N/A</v>
      </c>
      <c r="H128" s="133" t="str">
        <f>Simulações!CW127</f>
        <v>Médio II</v>
      </c>
      <c r="I128" s="133" t="str">
        <f>IF(Simulações!CX127="","",Simulações!CX127)</f>
        <v/>
      </c>
      <c r="J128" s="133" t="str">
        <f>IF(Simulações!DA127="","",Simulações!DA127)</f>
        <v/>
      </c>
      <c r="K128" s="137">
        <f>Simulações!AO127</f>
        <v>2</v>
      </c>
      <c r="L128" s="137">
        <f>Simulações!AV127</f>
        <v>0</v>
      </c>
      <c r="M128" s="133" t="str">
        <f>IF(Simulações!DB127="","",Simulações!DB127)</f>
        <v/>
      </c>
      <c r="N128" s="133" t="str">
        <f>IF(Simulações!DC127="","",Simulações!DC127)</f>
        <v/>
      </c>
      <c r="O128" s="133">
        <v>1</v>
      </c>
    </row>
    <row r="129" spans="1:15" ht="14.25" customHeight="1" x14ac:dyDescent="0.3">
      <c r="A129" s="5" t="str">
        <f>Simulações!G128</f>
        <v>Rua Rua Taguai</v>
      </c>
      <c r="B129" s="133" t="str">
        <f>Simulações!DN128</f>
        <v>Sim</v>
      </c>
      <c r="C129" s="175">
        <f>Simulações!N128</f>
        <v>87</v>
      </c>
      <c r="D129" s="133" t="str">
        <f>Simulações!J128</f>
        <v>C4</v>
      </c>
      <c r="E129" s="133" t="str">
        <f>Simulações!CK128</f>
        <v>LEDSTAR</v>
      </c>
      <c r="F129" s="133" t="str">
        <f>Simulações!CL128</f>
        <v xml:space="preserve"> SL VT 9.1 28W</v>
      </c>
      <c r="G129" s="133">
        <f>Simulações!CQ128</f>
        <v>28</v>
      </c>
      <c r="H129" s="133" t="str">
        <f>Simulações!CW128</f>
        <v>Médio II</v>
      </c>
      <c r="I129" s="133" t="str">
        <f>IF(Simulações!CX128="","",Simulações!CX128)</f>
        <v/>
      </c>
      <c r="J129" s="133" t="str">
        <f>IF(Simulações!DA128="","",Simulações!DA128)</f>
        <v/>
      </c>
      <c r="K129" s="137">
        <f>Simulações!AO128</f>
        <v>2</v>
      </c>
      <c r="L129" s="137">
        <f>Simulações!AV128</f>
        <v>0</v>
      </c>
      <c r="M129" s="133" t="str">
        <f>IF(Simulações!DB128="","",Simulações!DB128)</f>
        <v/>
      </c>
      <c r="N129" s="133" t="str">
        <f>IF(Simulações!DC128="","",Simulações!DC128)</f>
        <v/>
      </c>
      <c r="O129" s="133">
        <v>1</v>
      </c>
    </row>
    <row r="130" spans="1:15" ht="14.25" customHeight="1" x14ac:dyDescent="0.3">
      <c r="A130" s="5" t="str">
        <f>Simulações!G129</f>
        <v>Rua Rua Taguai</v>
      </c>
      <c r="B130" s="133" t="str">
        <f>Simulações!DN129</f>
        <v>Sim</v>
      </c>
      <c r="C130" s="175">
        <f>Simulações!N129</f>
        <v>87</v>
      </c>
      <c r="D130" s="133" t="str">
        <f>Simulações!J129</f>
        <v>C4</v>
      </c>
      <c r="E130" s="133" t="str">
        <f>Simulações!CK129</f>
        <v>SX LIGHTING</v>
      </c>
      <c r="F130" s="133" t="str">
        <f>Simulações!CL129</f>
        <v>SX-INEVO020HF</v>
      </c>
      <c r="G130" s="133">
        <f>Simulações!CQ129</f>
        <v>22.5</v>
      </c>
      <c r="H130" s="133" t="str">
        <f>Simulações!CW129</f>
        <v>Médio II</v>
      </c>
      <c r="I130" s="133" t="str">
        <f>IF(Simulações!CX129="","",Simulações!CX129)</f>
        <v/>
      </c>
      <c r="J130" s="133" t="str">
        <f>IF(Simulações!DA129="","",Simulações!DA129)</f>
        <v/>
      </c>
      <c r="K130" s="137">
        <f>Simulações!AO129</f>
        <v>2</v>
      </c>
      <c r="L130" s="137">
        <f>Simulações!AV129</f>
        <v>0</v>
      </c>
      <c r="M130" s="133" t="str">
        <f>IF(Simulações!DB129="","",Simulações!DB129)</f>
        <v/>
      </c>
      <c r="N130" s="133" t="str">
        <f>IF(Simulações!DC129="","",Simulações!DC129)</f>
        <v/>
      </c>
      <c r="O130" s="133">
        <v>1</v>
      </c>
    </row>
    <row r="131" spans="1:15" ht="14.25" customHeight="1" x14ac:dyDescent="0.3">
      <c r="A131" s="5" t="str">
        <f>Simulações!G130</f>
        <v>Rua Rua Taguai</v>
      </c>
      <c r="B131" s="133" t="str">
        <f>Simulações!DN130</f>
        <v>Sim</v>
      </c>
      <c r="C131" s="175">
        <f>Simulações!N130</f>
        <v>87</v>
      </c>
      <c r="D131" s="133" t="str">
        <f>Simulações!J130</f>
        <v>C4</v>
      </c>
      <c r="E131" s="133" t="str">
        <f>Simulações!CK130</f>
        <v>TECNOWATT</v>
      </c>
      <c r="F131" s="133" t="str">
        <f>Simulações!CL130</f>
        <v xml:space="preserve">SIGSAGPTLRRSSNDL_30W_38IBBRS
</v>
      </c>
      <c r="G131" s="133">
        <f>Simulações!CQ130</f>
        <v>30</v>
      </c>
      <c r="H131" s="133" t="str">
        <f>Simulações!CW130</f>
        <v>Médio II</v>
      </c>
      <c r="I131" s="133" t="str">
        <f>IF(Simulações!CX130="","",Simulações!CX130)</f>
        <v/>
      </c>
      <c r="J131" s="133" t="str">
        <f>IF(Simulações!DA130="","",Simulações!DA130)</f>
        <v/>
      </c>
      <c r="K131" s="137">
        <f>Simulações!AO130</f>
        <v>2</v>
      </c>
      <c r="L131" s="137">
        <f>Simulações!AV130</f>
        <v>0</v>
      </c>
      <c r="M131" s="133" t="str">
        <f>IF(Simulações!DB130="","",Simulações!DB130)</f>
        <v/>
      </c>
      <c r="N131" s="133" t="str">
        <f>IF(Simulações!DC130="","",Simulações!DC130)</f>
        <v/>
      </c>
      <c r="O131" s="133">
        <v>1</v>
      </c>
    </row>
    <row r="132" spans="1:15" ht="14.25" customHeight="1" x14ac:dyDescent="0.3">
      <c r="A132" s="5" t="str">
        <f>Simulações!G131</f>
        <v>Rua dos Flox</v>
      </c>
      <c r="B132" s="133" t="str">
        <f>Simulações!DN131</f>
        <v>Sim</v>
      </c>
      <c r="C132" s="175">
        <f>Simulações!N131</f>
        <v>60</v>
      </c>
      <c r="D132" s="133" t="str">
        <f>Simulações!J131</f>
        <v>C4</v>
      </c>
      <c r="E132" s="133" t="e">
        <f>Simulações!CK131</f>
        <v>#N/A</v>
      </c>
      <c r="F132" s="133">
        <f>Simulações!CL131</f>
        <v>0</v>
      </c>
      <c r="G132" s="133" t="e">
        <f>Simulações!CQ131</f>
        <v>#N/A</v>
      </c>
      <c r="H132" s="133" t="str">
        <f>Simulações!CW131</f>
        <v>Médio II</v>
      </c>
      <c r="I132" s="133" t="str">
        <f>IF(Simulações!CX131="","",Simulações!CX131)</f>
        <v/>
      </c>
      <c r="J132" s="133" t="str">
        <f>IF(Simulações!DA131="","",Simulações!DA131)</f>
        <v/>
      </c>
      <c r="K132" s="137">
        <f>Simulações!AO131</f>
        <v>2</v>
      </c>
      <c r="L132" s="137">
        <f>Simulações!AV131</f>
        <v>0</v>
      </c>
      <c r="M132" s="133" t="str">
        <f>IF(Simulações!DB131="","",Simulações!DB131)</f>
        <v/>
      </c>
      <c r="N132" s="133" t="str">
        <f>IF(Simulações!DC131="","",Simulações!DC131)</f>
        <v/>
      </c>
      <c r="O132" s="133">
        <v>1</v>
      </c>
    </row>
    <row r="133" spans="1:15" ht="14.25" customHeight="1" x14ac:dyDescent="0.3">
      <c r="A133" s="5" t="str">
        <f>Simulações!G132</f>
        <v>Rua dos Flox</v>
      </c>
      <c r="B133" s="133" t="str">
        <f>Simulações!DN132</f>
        <v>Sim</v>
      </c>
      <c r="C133" s="175">
        <f>Simulações!N132</f>
        <v>60</v>
      </c>
      <c r="D133" s="133" t="str">
        <f>Simulações!J132</f>
        <v>C4</v>
      </c>
      <c r="E133" s="133" t="e">
        <f>Simulações!CK132</f>
        <v>#N/A</v>
      </c>
      <c r="F133" s="133">
        <f>Simulações!CL132</f>
        <v>0</v>
      </c>
      <c r="G133" s="133" t="e">
        <f>Simulações!CQ132</f>
        <v>#N/A</v>
      </c>
      <c r="H133" s="133" t="str">
        <f>Simulações!CW132</f>
        <v>Médio II</v>
      </c>
      <c r="I133" s="133" t="str">
        <f>IF(Simulações!CX132="","",Simulações!CX132)</f>
        <v/>
      </c>
      <c r="J133" s="133" t="str">
        <f>IF(Simulações!DA132="","",Simulações!DA132)</f>
        <v/>
      </c>
      <c r="K133" s="137">
        <f>Simulações!AO132</f>
        <v>2</v>
      </c>
      <c r="L133" s="137">
        <f>Simulações!AV132</f>
        <v>0</v>
      </c>
      <c r="M133" s="133" t="str">
        <f>IF(Simulações!DB132="","",Simulações!DB132)</f>
        <v/>
      </c>
      <c r="N133" s="133" t="str">
        <f>IF(Simulações!DC132="","",Simulações!DC132)</f>
        <v/>
      </c>
      <c r="O133" s="133">
        <v>1</v>
      </c>
    </row>
    <row r="134" spans="1:15" ht="14.25" customHeight="1" x14ac:dyDescent="0.3">
      <c r="A134" s="5" t="str">
        <f>Simulações!G133</f>
        <v>Rua dos Flox</v>
      </c>
      <c r="B134" s="133" t="str">
        <f>Simulações!DN133</f>
        <v>Sim</v>
      </c>
      <c r="C134" s="175">
        <f>Simulações!N133</f>
        <v>60</v>
      </c>
      <c r="D134" s="133" t="str">
        <f>Simulações!J133</f>
        <v>C4</v>
      </c>
      <c r="E134" s="133" t="e">
        <f>Simulações!CK133</f>
        <v>#N/A</v>
      </c>
      <c r="F134" s="133">
        <f>Simulações!CL133</f>
        <v>0</v>
      </c>
      <c r="G134" s="133" t="e">
        <f>Simulações!CQ133</f>
        <v>#N/A</v>
      </c>
      <c r="H134" s="133" t="str">
        <f>Simulações!CW133</f>
        <v>Médio II</v>
      </c>
      <c r="I134" s="133" t="str">
        <f>IF(Simulações!CX133="","",Simulações!CX133)</f>
        <v/>
      </c>
      <c r="J134" s="133" t="str">
        <f>IF(Simulações!DA133="","",Simulações!DA133)</f>
        <v/>
      </c>
      <c r="K134" s="137">
        <f>Simulações!AO133</f>
        <v>2</v>
      </c>
      <c r="L134" s="137">
        <f>Simulações!AV133</f>
        <v>0</v>
      </c>
      <c r="M134" s="133" t="str">
        <f>IF(Simulações!DB133="","",Simulações!DB133)</f>
        <v/>
      </c>
      <c r="N134" s="133" t="str">
        <f>IF(Simulações!DC133="","",Simulações!DC133)</f>
        <v/>
      </c>
      <c r="O134" s="133">
        <v>1</v>
      </c>
    </row>
    <row r="135" spans="1:15" ht="14.25" customHeight="1" x14ac:dyDescent="0.3">
      <c r="A135" s="5" t="str">
        <f>Simulações!G134</f>
        <v>Rua Bom Jesus dos Perdões</v>
      </c>
      <c r="B135" s="133" t="str">
        <f>Simulações!DN134</f>
        <v>Sim</v>
      </c>
      <c r="C135" s="175">
        <f>Simulações!N134</f>
        <v>58</v>
      </c>
      <c r="D135" s="133" t="str">
        <f>Simulações!J134</f>
        <v>C5</v>
      </c>
      <c r="E135" s="133" t="e">
        <f>Simulações!CK134</f>
        <v>#N/A</v>
      </c>
      <c r="F135" s="133">
        <f>Simulações!CL134</f>
        <v>0</v>
      </c>
      <c r="G135" s="133" t="e">
        <f>Simulações!CQ134</f>
        <v>#N/A</v>
      </c>
      <c r="H135" s="133" t="str">
        <f>Simulações!CW134</f>
        <v xml:space="preserve">Suporte </v>
      </c>
      <c r="I135" s="133" t="str">
        <f>IF(Simulações!CX134="","",Simulações!CX134)</f>
        <v/>
      </c>
      <c r="J135" s="133" t="str">
        <f>IF(Simulações!DA134="","",Simulações!DA134)</f>
        <v/>
      </c>
      <c r="K135" s="137">
        <f>Simulações!AO134</f>
        <v>2</v>
      </c>
      <c r="L135" s="137">
        <f>Simulações!AV134</f>
        <v>0</v>
      </c>
      <c r="M135" s="133" t="str">
        <f>IF(Simulações!DB134="","",Simulações!DB134)</f>
        <v/>
      </c>
      <c r="N135" s="133" t="str">
        <f>IF(Simulações!DC134="","",Simulações!DC134)</f>
        <v>Não será nescessario inclisão de 2º nível para atendimento a norma</v>
      </c>
      <c r="O135" s="133">
        <v>1</v>
      </c>
    </row>
    <row r="136" spans="1:15" ht="14.25" customHeight="1" x14ac:dyDescent="0.3">
      <c r="A136" s="5" t="str">
        <f>Simulações!G135</f>
        <v>Rua Bom Jesus dos Perdões</v>
      </c>
      <c r="B136" s="133" t="str">
        <f>Simulações!DN135</f>
        <v>Sim</v>
      </c>
      <c r="C136" s="175">
        <f>Simulações!N135</f>
        <v>58</v>
      </c>
      <c r="D136" s="133" t="str">
        <f>Simulações!J135</f>
        <v>C5</v>
      </c>
      <c r="E136" s="133" t="e">
        <f>Simulações!CK135</f>
        <v>#N/A</v>
      </c>
      <c r="F136" s="133">
        <f>Simulações!CL135</f>
        <v>0</v>
      </c>
      <c r="G136" s="133" t="e">
        <f>Simulações!CQ135</f>
        <v>#N/A</v>
      </c>
      <c r="H136" s="133" t="str">
        <f>Simulações!CW135</f>
        <v xml:space="preserve">Suporte </v>
      </c>
      <c r="I136" s="133" t="str">
        <f>IF(Simulações!CX135="","",Simulações!CX135)</f>
        <v/>
      </c>
      <c r="J136" s="133" t="str">
        <f>IF(Simulações!DA135="","",Simulações!DA135)</f>
        <v/>
      </c>
      <c r="K136" s="137">
        <f>Simulações!AO135</f>
        <v>2</v>
      </c>
      <c r="L136" s="137">
        <f>Simulações!AV135</f>
        <v>0</v>
      </c>
      <c r="M136" s="133" t="str">
        <f>IF(Simulações!DB135="","",Simulações!DB135)</f>
        <v/>
      </c>
      <c r="N136" s="133" t="str">
        <f>IF(Simulações!DC135="","",Simulações!DC135)</f>
        <v>Não será nescessario inclisão de 2º nível para atendimento a norma</v>
      </c>
      <c r="O136" s="133">
        <v>1</v>
      </c>
    </row>
    <row r="137" spans="1:15" ht="14.25" customHeight="1" x14ac:dyDescent="0.3">
      <c r="A137" s="5" t="str">
        <f>Simulações!G136</f>
        <v>Rua Bom Jesus dos Perdões</v>
      </c>
      <c r="B137" s="133" t="str">
        <f>Simulações!DN136</f>
        <v>Sim</v>
      </c>
      <c r="C137" s="175">
        <f>Simulações!N136</f>
        <v>58</v>
      </c>
      <c r="D137" s="133" t="str">
        <f>Simulações!J136</f>
        <v>C5</v>
      </c>
      <c r="E137" s="133" t="e">
        <f>Simulações!CK136</f>
        <v>#N/A</v>
      </c>
      <c r="F137" s="133">
        <f>Simulações!CL136</f>
        <v>0</v>
      </c>
      <c r="G137" s="133" t="e">
        <f>Simulações!CQ136</f>
        <v>#N/A</v>
      </c>
      <c r="H137" s="133" t="str">
        <f>Simulações!CW136</f>
        <v xml:space="preserve">Suporte </v>
      </c>
      <c r="I137" s="133" t="str">
        <f>IF(Simulações!CX136="","",Simulações!CX136)</f>
        <v/>
      </c>
      <c r="J137" s="133" t="str">
        <f>IF(Simulações!DA136="","",Simulações!DA136)</f>
        <v/>
      </c>
      <c r="K137" s="137">
        <f>Simulações!AO136</f>
        <v>2</v>
      </c>
      <c r="L137" s="137">
        <f>Simulações!AV136</f>
        <v>0</v>
      </c>
      <c r="M137" s="133" t="str">
        <f>IF(Simulações!DB136="","",Simulações!DB136)</f>
        <v/>
      </c>
      <c r="N137" s="133" t="str">
        <f>IF(Simulações!DC136="","",Simulações!DC136)</f>
        <v>Não será nescessario inclisão de 2º nível para atendimento a norma</v>
      </c>
      <c r="O137" s="133">
        <v>1</v>
      </c>
    </row>
    <row r="138" spans="1:15" ht="14.25" customHeight="1" x14ac:dyDescent="0.3">
      <c r="A138" s="5" t="str">
        <f>Simulações!G137</f>
        <v>Rua Rua Jean Anastace Kovelis</v>
      </c>
      <c r="B138" s="133" t="str">
        <f>Simulações!DN137</f>
        <v>Sim</v>
      </c>
      <c r="C138" s="175">
        <f>Simulações!N137</f>
        <v>100</v>
      </c>
      <c r="D138" s="133" t="str">
        <f>Simulações!J137</f>
        <v>C4</v>
      </c>
      <c r="E138" s="133" t="e">
        <f>Simulações!CK137</f>
        <v>#N/A</v>
      </c>
      <c r="F138" s="133">
        <f>Simulações!CL137</f>
        <v>0</v>
      </c>
      <c r="G138" s="133" t="e">
        <f>Simulações!CQ137</f>
        <v>#N/A</v>
      </c>
      <c r="H138" s="133" t="str">
        <f>Simulações!CW137</f>
        <v xml:space="preserve">Suporte </v>
      </c>
      <c r="I138" s="133" t="str">
        <f>IF(Simulações!CX137="","",Simulações!CX137)</f>
        <v/>
      </c>
      <c r="J138" s="133" t="str">
        <f>IF(Simulações!DA137="","",Simulações!DA137)</f>
        <v/>
      </c>
      <c r="K138" s="137">
        <f>Simulações!AO137</f>
        <v>2</v>
      </c>
      <c r="L138" s="137">
        <f>Simulações!AV137</f>
        <v>0</v>
      </c>
      <c r="M138" s="133" t="str">
        <f>IF(Simulações!DB137="","",Simulações!DB137)</f>
        <v/>
      </c>
      <c r="N138" s="133" t="str">
        <f>IF(Simulações!DC137="","",Simulações!DC137)</f>
        <v>Não será nescessario inclisão de 2º nível para atendimento a norma</v>
      </c>
      <c r="O138" s="133">
        <v>1</v>
      </c>
    </row>
    <row r="139" spans="1:15" ht="14.25" customHeight="1" x14ac:dyDescent="0.3">
      <c r="A139" s="5" t="str">
        <f>Simulações!G138</f>
        <v>Rua Rua Jean Anastace Kovelis</v>
      </c>
      <c r="B139" s="133" t="str">
        <f>Simulações!DN138</f>
        <v>Sim</v>
      </c>
      <c r="C139" s="175">
        <f>Simulações!N138</f>
        <v>100</v>
      </c>
      <c r="D139" s="133" t="str">
        <f>Simulações!J138</f>
        <v>C4</v>
      </c>
      <c r="E139" s="133" t="e">
        <f>Simulações!CK138</f>
        <v>#N/A</v>
      </c>
      <c r="F139" s="133">
        <f>Simulações!CL138</f>
        <v>0</v>
      </c>
      <c r="G139" s="133" t="e">
        <f>Simulações!CQ138</f>
        <v>#N/A</v>
      </c>
      <c r="H139" s="133" t="str">
        <f>Simulações!CW138</f>
        <v xml:space="preserve">Suporte </v>
      </c>
      <c r="I139" s="133" t="str">
        <f>IF(Simulações!CX138="","",Simulações!CX138)</f>
        <v/>
      </c>
      <c r="J139" s="133" t="str">
        <f>IF(Simulações!DA138="","",Simulações!DA138)</f>
        <v/>
      </c>
      <c r="K139" s="137">
        <f>Simulações!AO138</f>
        <v>2</v>
      </c>
      <c r="L139" s="137">
        <f>Simulações!AV138</f>
        <v>0</v>
      </c>
      <c r="M139" s="133" t="str">
        <f>IF(Simulações!DB138="","",Simulações!DB138)</f>
        <v/>
      </c>
      <c r="N139" s="133" t="str">
        <f>IF(Simulações!DC138="","",Simulações!DC138)</f>
        <v>Não será nescessario inclisão de 2º nível para atendimento a norma</v>
      </c>
      <c r="O139" s="133">
        <v>1</v>
      </c>
    </row>
    <row r="140" spans="1:15" ht="14.25" customHeight="1" x14ac:dyDescent="0.3">
      <c r="A140" s="5" t="str">
        <f>Simulações!G139</f>
        <v>Rua Rua Jean Anastace Kovelis</v>
      </c>
      <c r="B140" s="133" t="str">
        <f>Simulações!DN139</f>
        <v>Sim</v>
      </c>
      <c r="C140" s="175">
        <f>Simulações!N139</f>
        <v>100</v>
      </c>
      <c r="D140" s="133" t="str">
        <f>Simulações!J139</f>
        <v>C4</v>
      </c>
      <c r="E140" s="133" t="e">
        <f>Simulações!CK139</f>
        <v>#N/A</v>
      </c>
      <c r="F140" s="133">
        <f>Simulações!CL139</f>
        <v>0</v>
      </c>
      <c r="G140" s="133" t="e">
        <f>Simulações!CQ139</f>
        <v>#N/A</v>
      </c>
      <c r="H140" s="133" t="str">
        <f>Simulações!CW139</f>
        <v xml:space="preserve">Suporte </v>
      </c>
      <c r="I140" s="133" t="str">
        <f>IF(Simulações!CX139="","",Simulações!CX139)</f>
        <v/>
      </c>
      <c r="J140" s="133" t="str">
        <f>IF(Simulações!DA139="","",Simulações!DA139)</f>
        <v/>
      </c>
      <c r="K140" s="137">
        <f>Simulações!AO139</f>
        <v>2</v>
      </c>
      <c r="L140" s="137">
        <f>Simulações!AV139</f>
        <v>0</v>
      </c>
      <c r="M140" s="133" t="str">
        <f>IF(Simulações!DB139="","",Simulações!DB139)</f>
        <v/>
      </c>
      <c r="N140" s="133" t="str">
        <f>IF(Simulações!DC139="","",Simulações!DC139)</f>
        <v>Não será nescessario inclisão de 2º nível para atendimento a norma</v>
      </c>
      <c r="O140" s="133">
        <v>1</v>
      </c>
    </row>
    <row r="141" spans="1:15" ht="14.25" customHeight="1" x14ac:dyDescent="0.3">
      <c r="A141" s="5" t="str">
        <f>Simulações!G140</f>
        <v>Rua Paulínia</v>
      </c>
      <c r="B141" s="133" t="str">
        <f>Simulações!DN140</f>
        <v>Sim</v>
      </c>
      <c r="C141" s="175">
        <f>Simulações!N140</f>
        <v>58</v>
      </c>
      <c r="D141" s="133" t="str">
        <f>Simulações!J140</f>
        <v>C5</v>
      </c>
      <c r="E141" s="133" t="e">
        <f>Simulações!CK140</f>
        <v>#N/A</v>
      </c>
      <c r="F141" s="133">
        <f>Simulações!CL140</f>
        <v>0</v>
      </c>
      <c r="G141" s="133" t="e">
        <f>Simulações!CQ140</f>
        <v>#N/A</v>
      </c>
      <c r="H141" s="133" t="str">
        <f>Simulações!CW140</f>
        <v xml:space="preserve">Suporte </v>
      </c>
      <c r="I141" s="133" t="str">
        <f>IF(Simulações!CX140="","",Simulações!CX140)</f>
        <v/>
      </c>
      <c r="J141" s="133" t="str">
        <f>IF(Simulações!DA140="","",Simulações!DA140)</f>
        <v/>
      </c>
      <c r="K141" s="137">
        <f>Simulações!AO140</f>
        <v>2</v>
      </c>
      <c r="L141" s="137">
        <f>Simulações!AV140</f>
        <v>0</v>
      </c>
      <c r="M141" s="133" t="str">
        <f>IF(Simulações!DB140="","",Simulações!DB140)</f>
        <v/>
      </c>
      <c r="N141" s="133" t="str">
        <f>IF(Simulações!DC140="","",Simulações!DC140)</f>
        <v>Não será nescessario inclisão de 2º nível para atendimento a norma</v>
      </c>
      <c r="O141" s="133">
        <v>1</v>
      </c>
    </row>
    <row r="142" spans="1:15" ht="14.25" customHeight="1" x14ac:dyDescent="0.3">
      <c r="A142" s="5" t="str">
        <f>Simulações!G141</f>
        <v>Rua Paulínia</v>
      </c>
      <c r="B142" s="133" t="str">
        <f>Simulações!DN141</f>
        <v>Sim</v>
      </c>
      <c r="C142" s="175">
        <f>Simulações!N141</f>
        <v>58</v>
      </c>
      <c r="D142" s="133" t="str">
        <f>Simulações!J141</f>
        <v>C5</v>
      </c>
      <c r="E142" s="133" t="e">
        <f>Simulações!CK141</f>
        <v>#N/A</v>
      </c>
      <c r="F142" s="133">
        <f>Simulações!CL141</f>
        <v>0</v>
      </c>
      <c r="G142" s="133" t="e">
        <f>Simulações!CQ141</f>
        <v>#N/A</v>
      </c>
      <c r="H142" s="133" t="str">
        <f>Simulações!CW141</f>
        <v xml:space="preserve">Suporte </v>
      </c>
      <c r="I142" s="133" t="str">
        <f>IF(Simulações!CX141="","",Simulações!CX141)</f>
        <v/>
      </c>
      <c r="J142" s="133" t="str">
        <f>IF(Simulações!DA141="","",Simulações!DA141)</f>
        <v/>
      </c>
      <c r="K142" s="137">
        <f>Simulações!AO141</f>
        <v>2</v>
      </c>
      <c r="L142" s="137">
        <f>Simulações!AV141</f>
        <v>0</v>
      </c>
      <c r="M142" s="133" t="str">
        <f>IF(Simulações!DB141="","",Simulações!DB141)</f>
        <v/>
      </c>
      <c r="N142" s="133" t="str">
        <f>IF(Simulações!DC141="","",Simulações!DC141)</f>
        <v>Não será nescessario inclisão de 2º nível para atendimento a norma</v>
      </c>
      <c r="O142" s="133">
        <v>1</v>
      </c>
    </row>
    <row r="143" spans="1:15" ht="14.25" customHeight="1" x14ac:dyDescent="0.3">
      <c r="A143" s="5" t="str">
        <f>Simulações!G142</f>
        <v>Rua Paulínia</v>
      </c>
      <c r="B143" s="133" t="str">
        <f>Simulações!DN142</f>
        <v>Sim</v>
      </c>
      <c r="C143" s="175">
        <f>Simulações!N142</f>
        <v>58</v>
      </c>
      <c r="D143" s="133" t="str">
        <f>Simulações!J142</f>
        <v>C5</v>
      </c>
      <c r="E143" s="133" t="e">
        <f>Simulações!CK142</f>
        <v>#N/A</v>
      </c>
      <c r="F143" s="133">
        <f>Simulações!CL142</f>
        <v>0</v>
      </c>
      <c r="G143" s="133" t="e">
        <f>Simulações!CQ142</f>
        <v>#N/A</v>
      </c>
      <c r="H143" s="133" t="str">
        <f>Simulações!CW142</f>
        <v xml:space="preserve">Suporte </v>
      </c>
      <c r="I143" s="133" t="str">
        <f>IF(Simulações!CX142="","",Simulações!CX142)</f>
        <v/>
      </c>
      <c r="J143" s="133" t="str">
        <f>IF(Simulações!DA142="","",Simulações!DA142)</f>
        <v/>
      </c>
      <c r="K143" s="137">
        <f>Simulações!AO142</f>
        <v>2</v>
      </c>
      <c r="L143" s="137">
        <f>Simulações!AV142</f>
        <v>0</v>
      </c>
      <c r="M143" s="133" t="str">
        <f>IF(Simulações!DB142="","",Simulações!DB142)</f>
        <v/>
      </c>
      <c r="N143" s="133" t="str">
        <f>IF(Simulações!DC142="","",Simulações!DC142)</f>
        <v>Não será nescessario inclisão de 2º nível para atendimento a norma</v>
      </c>
      <c r="O143" s="133">
        <v>1</v>
      </c>
    </row>
    <row r="144" spans="1:15" ht="14.25" customHeight="1" x14ac:dyDescent="0.3">
      <c r="A144" s="5" t="str">
        <f>Simulações!G143</f>
        <v>Rua Pietrantonio Minichillo</v>
      </c>
      <c r="B144" s="133" t="str">
        <f>Simulações!DN143</f>
        <v>Sim</v>
      </c>
      <c r="C144" s="175">
        <f>Simulações!N143</f>
        <v>60</v>
      </c>
      <c r="D144" s="133" t="str">
        <f>Simulações!J143</f>
        <v>C4</v>
      </c>
      <c r="E144" s="133" t="e">
        <f>Simulações!CK143</f>
        <v>#N/A</v>
      </c>
      <c r="F144" s="133">
        <f>Simulações!CL143</f>
        <v>0</v>
      </c>
      <c r="G144" s="133" t="e">
        <f>Simulações!CQ143</f>
        <v>#N/A</v>
      </c>
      <c r="H144" s="133" t="str">
        <f>Simulações!CW143</f>
        <v>Médio II</v>
      </c>
      <c r="I144" s="133" t="str">
        <f>IF(Simulações!CX143="","",Simulações!CX143)</f>
        <v/>
      </c>
      <c r="J144" s="133" t="str">
        <f>IF(Simulações!DA143="","",Simulações!DA143)</f>
        <v/>
      </c>
      <c r="K144" s="137">
        <f>Simulações!AO143</f>
        <v>2</v>
      </c>
      <c r="L144" s="137">
        <f>Simulações!AV143</f>
        <v>0</v>
      </c>
      <c r="M144" s="133" t="str">
        <f>IF(Simulações!DB143="","",Simulações!DB143)</f>
        <v/>
      </c>
      <c r="N144" s="133" t="str">
        <f>IF(Simulações!DC143="","",Simulações!DC143)</f>
        <v/>
      </c>
      <c r="O144" s="133">
        <v>1</v>
      </c>
    </row>
    <row r="145" spans="1:15" ht="14.25" customHeight="1" x14ac:dyDescent="0.3">
      <c r="A145" s="5" t="str">
        <f>Simulações!G144</f>
        <v>Rua Pietrantonio Minichillo</v>
      </c>
      <c r="B145" s="133" t="str">
        <f>Simulações!DN144</f>
        <v>Sim</v>
      </c>
      <c r="C145" s="175">
        <f>Simulações!N144</f>
        <v>60</v>
      </c>
      <c r="D145" s="133" t="str">
        <f>Simulações!J144</f>
        <v>C4</v>
      </c>
      <c r="E145" s="133" t="e">
        <f>Simulações!CK144</f>
        <v>#N/A</v>
      </c>
      <c r="F145" s="133">
        <f>Simulações!CL144</f>
        <v>0</v>
      </c>
      <c r="G145" s="133" t="e">
        <f>Simulações!CQ144</f>
        <v>#N/A</v>
      </c>
      <c r="H145" s="133" t="str">
        <f>Simulações!CW144</f>
        <v>Médio II</v>
      </c>
      <c r="I145" s="133" t="str">
        <f>IF(Simulações!CX144="","",Simulações!CX144)</f>
        <v/>
      </c>
      <c r="J145" s="133" t="str">
        <f>IF(Simulações!DA144="","",Simulações!DA144)</f>
        <v/>
      </c>
      <c r="K145" s="137">
        <f>Simulações!AO144</f>
        <v>2</v>
      </c>
      <c r="L145" s="137">
        <f>Simulações!AV144</f>
        <v>0</v>
      </c>
      <c r="M145" s="133" t="str">
        <f>IF(Simulações!DB144="","",Simulações!DB144)</f>
        <v/>
      </c>
      <c r="N145" s="133" t="str">
        <f>IF(Simulações!DC144="","",Simulações!DC144)</f>
        <v/>
      </c>
      <c r="O145" s="133">
        <v>1</v>
      </c>
    </row>
    <row r="146" spans="1:15" ht="14.25" customHeight="1" x14ac:dyDescent="0.3">
      <c r="A146" s="5" t="str">
        <f>Simulações!G145</f>
        <v>Rua Pietrantonio Minichillo</v>
      </c>
      <c r="B146" s="133" t="str">
        <f>Simulações!DN145</f>
        <v>Sim</v>
      </c>
      <c r="C146" s="175">
        <f>Simulações!N145</f>
        <v>60</v>
      </c>
      <c r="D146" s="133" t="str">
        <f>Simulações!J145</f>
        <v>C4</v>
      </c>
      <c r="E146" s="133" t="e">
        <f>Simulações!CK145</f>
        <v>#N/A</v>
      </c>
      <c r="F146" s="133">
        <f>Simulações!CL145</f>
        <v>0</v>
      </c>
      <c r="G146" s="133" t="e">
        <f>Simulações!CQ145</f>
        <v>#N/A</v>
      </c>
      <c r="H146" s="133" t="str">
        <f>Simulações!CW145</f>
        <v>Médio II</v>
      </c>
      <c r="I146" s="133" t="str">
        <f>IF(Simulações!CX145="","",Simulações!CX145)</f>
        <v/>
      </c>
      <c r="J146" s="133" t="str">
        <f>IF(Simulações!DA145="","",Simulações!DA145)</f>
        <v/>
      </c>
      <c r="K146" s="137">
        <f>Simulações!AO145</f>
        <v>2</v>
      </c>
      <c r="L146" s="137">
        <f>Simulações!AV145</f>
        <v>0</v>
      </c>
      <c r="M146" s="133" t="str">
        <f>IF(Simulações!DB145="","",Simulações!DB145)</f>
        <v/>
      </c>
      <c r="N146" s="133" t="str">
        <f>IF(Simulações!DC145="","",Simulações!DC145)</f>
        <v/>
      </c>
      <c r="O146" s="133">
        <v>1</v>
      </c>
    </row>
    <row r="147" spans="1:15" ht="14.25" customHeight="1" x14ac:dyDescent="0.3">
      <c r="A147" s="5" t="str">
        <f>Simulações!G146</f>
        <v>Avenida Tenente Marques</v>
      </c>
      <c r="B147" s="133" t="str">
        <f>Simulações!DN146</f>
        <v>Sim</v>
      </c>
      <c r="C147" s="175">
        <f>Simulações!N146</f>
        <v>200</v>
      </c>
      <c r="D147" s="133" t="str">
        <f>Simulações!J146</f>
        <v>C2</v>
      </c>
      <c r="E147" s="133" t="e">
        <f>Simulações!CK146</f>
        <v>#N/A</v>
      </c>
      <c r="F147" s="133">
        <f>Simulações!CL146</f>
        <v>0</v>
      </c>
      <c r="G147" s="133" t="e">
        <f>Simulações!CQ146</f>
        <v>#N/A</v>
      </c>
      <c r="H147" s="133" t="str">
        <f>Simulações!CW146</f>
        <v>Longo II</v>
      </c>
      <c r="I147" s="133" t="str">
        <f>IF(Simulações!CX146="","",Simulações!CX146)</f>
        <v/>
      </c>
      <c r="J147" s="133" t="str">
        <f>IF(Simulações!DA146="","",Simulações!DA146)</f>
        <v/>
      </c>
      <c r="K147" s="137">
        <f>Simulações!AO146</f>
        <v>2</v>
      </c>
      <c r="L147" s="137">
        <f>Simulações!AV146</f>
        <v>0</v>
      </c>
      <c r="M147" s="133" t="str">
        <f>IF(Simulações!DB146="","",Simulações!DB146)</f>
        <v/>
      </c>
      <c r="N147" s="133" t="str">
        <f>IF(Simulações!DC146="","",Simulações!DC146)</f>
        <v/>
      </c>
      <c r="O147" s="133">
        <v>1</v>
      </c>
    </row>
    <row r="148" spans="1:15" ht="14.25" customHeight="1" x14ac:dyDescent="0.3">
      <c r="A148" s="5" t="str">
        <f>Simulações!G147</f>
        <v>Avenida Tenente Marques</v>
      </c>
      <c r="B148" s="133" t="str">
        <f>Simulações!DN147</f>
        <v>Sim</v>
      </c>
      <c r="C148" s="175">
        <f>Simulações!N147</f>
        <v>200</v>
      </c>
      <c r="D148" s="133" t="str">
        <f>Simulações!J147</f>
        <v>C2</v>
      </c>
      <c r="E148" s="133" t="e">
        <f>Simulações!CK147</f>
        <v>#N/A</v>
      </c>
      <c r="F148" s="133">
        <f>Simulações!CL147</f>
        <v>0</v>
      </c>
      <c r="G148" s="133" t="e">
        <f>Simulações!CQ147</f>
        <v>#N/A</v>
      </c>
      <c r="H148" s="133" t="str">
        <f>Simulações!CW147</f>
        <v>Longo II</v>
      </c>
      <c r="I148" s="133" t="str">
        <f>IF(Simulações!CX147="","",Simulações!CX147)</f>
        <v/>
      </c>
      <c r="J148" s="133" t="str">
        <f>IF(Simulações!DA147="","",Simulações!DA147)</f>
        <v/>
      </c>
      <c r="K148" s="137">
        <f>Simulações!AO147</f>
        <v>2</v>
      </c>
      <c r="L148" s="137">
        <f>Simulações!AV147</f>
        <v>0</v>
      </c>
      <c r="M148" s="133" t="str">
        <f>IF(Simulações!DB147="","",Simulações!DB147)</f>
        <v/>
      </c>
      <c r="N148" s="133" t="str">
        <f>IF(Simulações!DC147="","",Simulações!DC147)</f>
        <v/>
      </c>
      <c r="O148" s="133">
        <v>1</v>
      </c>
    </row>
    <row r="149" spans="1:15" ht="14.25" customHeight="1" x14ac:dyDescent="0.3">
      <c r="A149" s="5" t="str">
        <f>Simulações!G148</f>
        <v>Avenida Tenente Marques</v>
      </c>
      <c r="B149" s="133" t="str">
        <f>Simulações!DN148</f>
        <v>Sim</v>
      </c>
      <c r="C149" s="175">
        <f>Simulações!N148</f>
        <v>200</v>
      </c>
      <c r="D149" s="133" t="str">
        <f>Simulações!J148</f>
        <v>C2</v>
      </c>
      <c r="E149" s="133" t="e">
        <f>Simulações!CK148</f>
        <v>#N/A</v>
      </c>
      <c r="F149" s="133">
        <f>Simulações!CL148</f>
        <v>0</v>
      </c>
      <c r="G149" s="133" t="e">
        <f>Simulações!CQ148</f>
        <v>#N/A</v>
      </c>
      <c r="H149" s="133" t="str">
        <f>Simulações!CW148</f>
        <v>Longo II</v>
      </c>
      <c r="I149" s="133" t="str">
        <f>IF(Simulações!CX148="","",Simulações!CX148)</f>
        <v/>
      </c>
      <c r="J149" s="133" t="str">
        <f>IF(Simulações!DA148="","",Simulações!DA148)</f>
        <v/>
      </c>
      <c r="K149" s="137">
        <f>Simulações!AO148</f>
        <v>2</v>
      </c>
      <c r="L149" s="137">
        <f>Simulações!AV148</f>
        <v>0</v>
      </c>
      <c r="M149" s="133" t="str">
        <f>IF(Simulações!DB148="","",Simulações!DB148)</f>
        <v/>
      </c>
      <c r="N149" s="133" t="str">
        <f>IF(Simulações!DC148="","",Simulações!DC148)</f>
        <v/>
      </c>
      <c r="O149" s="133">
        <v>1</v>
      </c>
    </row>
    <row r="150" spans="1:15" ht="14.25" customHeight="1" x14ac:dyDescent="0.3">
      <c r="A150" s="5" t="str">
        <f>Simulações!G149</f>
        <v>Rua José Rodrigues Pontes</v>
      </c>
      <c r="B150" s="133" t="str">
        <f>Simulações!DN149</f>
        <v>Sim</v>
      </c>
      <c r="C150" s="175">
        <f>Simulações!N149</f>
        <v>60</v>
      </c>
      <c r="D150" s="133" t="str">
        <f>Simulações!J149</f>
        <v>C4</v>
      </c>
      <c r="E150" s="133" t="e">
        <f>Simulações!CK149</f>
        <v>#N/A</v>
      </c>
      <c r="F150" s="133">
        <f>Simulações!CL149</f>
        <v>0</v>
      </c>
      <c r="G150" s="133" t="e">
        <f>Simulações!CQ149</f>
        <v>#N/A</v>
      </c>
      <c r="H150" s="133" t="str">
        <f>Simulações!CW149</f>
        <v>Médio I</v>
      </c>
      <c r="I150" s="133" t="str">
        <f>IF(Simulações!CX149="","",Simulações!CX149)</f>
        <v/>
      </c>
      <c r="J150" s="133" t="str">
        <f>IF(Simulações!DA149="","",Simulações!DA149)</f>
        <v/>
      </c>
      <c r="K150" s="137">
        <f>Simulações!AO149</f>
        <v>2</v>
      </c>
      <c r="L150" s="137">
        <f>Simulações!AV149</f>
        <v>0</v>
      </c>
      <c r="M150" s="133" t="str">
        <f>IF(Simulações!DB149="","",Simulações!DB149)</f>
        <v/>
      </c>
      <c r="N150" s="133" t="str">
        <f>IF(Simulações!DC149="","",Simulações!DC149)</f>
        <v/>
      </c>
      <c r="O150" s="133">
        <v>1</v>
      </c>
    </row>
    <row r="151" spans="1:15" ht="14.25" customHeight="1" x14ac:dyDescent="0.3">
      <c r="A151" s="5" t="str">
        <f>Simulações!G150</f>
        <v>Rua José Rodrigues Pontes</v>
      </c>
      <c r="B151" s="133" t="str">
        <f>Simulações!DN150</f>
        <v>Sim</v>
      </c>
      <c r="C151" s="175">
        <f>Simulações!N150</f>
        <v>60</v>
      </c>
      <c r="D151" s="133" t="str">
        <f>Simulações!J150</f>
        <v>C4</v>
      </c>
      <c r="E151" s="133" t="e">
        <f>Simulações!CK150</f>
        <v>#N/A</v>
      </c>
      <c r="F151" s="133">
        <f>Simulações!CL150</f>
        <v>0</v>
      </c>
      <c r="G151" s="133" t="e">
        <f>Simulações!CQ150</f>
        <v>#N/A</v>
      </c>
      <c r="H151" s="133" t="str">
        <f>Simulações!CW150</f>
        <v>Médio I</v>
      </c>
      <c r="I151" s="133" t="str">
        <f>IF(Simulações!CX150="","",Simulações!CX150)</f>
        <v/>
      </c>
      <c r="J151" s="133" t="str">
        <f>IF(Simulações!DA150="","",Simulações!DA150)</f>
        <v/>
      </c>
      <c r="K151" s="137">
        <f>Simulações!AO150</f>
        <v>2</v>
      </c>
      <c r="L151" s="137">
        <f>Simulações!AV150</f>
        <v>0</v>
      </c>
      <c r="M151" s="133" t="str">
        <f>IF(Simulações!DB150="","",Simulações!DB150)</f>
        <v/>
      </c>
      <c r="N151" s="133" t="str">
        <f>IF(Simulações!DC150="","",Simulações!DC150)</f>
        <v/>
      </c>
      <c r="O151" s="133">
        <v>1</v>
      </c>
    </row>
    <row r="152" spans="1:15" ht="14.25" customHeight="1" x14ac:dyDescent="0.3">
      <c r="A152" s="5" t="str">
        <f>Simulações!G151</f>
        <v>Rua José Rodrigues Pontes</v>
      </c>
      <c r="B152" s="133" t="str">
        <f>Simulações!DN151</f>
        <v>Sim</v>
      </c>
      <c r="C152" s="175">
        <f>Simulações!N151</f>
        <v>60</v>
      </c>
      <c r="D152" s="133" t="str">
        <f>Simulações!J151</f>
        <v>C4</v>
      </c>
      <c r="E152" s="133" t="e">
        <f>Simulações!CK151</f>
        <v>#N/A</v>
      </c>
      <c r="F152" s="133">
        <f>Simulações!CL151</f>
        <v>0</v>
      </c>
      <c r="G152" s="133" t="e">
        <f>Simulações!CQ151</f>
        <v>#N/A</v>
      </c>
      <c r="H152" s="133" t="str">
        <f>Simulações!CW151</f>
        <v>Médio I</v>
      </c>
      <c r="I152" s="133" t="str">
        <f>IF(Simulações!CX151="","",Simulações!CX151)</f>
        <v/>
      </c>
      <c r="J152" s="133" t="str">
        <f>IF(Simulações!DA151="","",Simulações!DA151)</f>
        <v/>
      </c>
      <c r="K152" s="137">
        <f>Simulações!AO151</f>
        <v>2</v>
      </c>
      <c r="L152" s="137">
        <f>Simulações!AV151</f>
        <v>0</v>
      </c>
      <c r="M152" s="133" t="str">
        <f>IF(Simulações!DB151="","",Simulações!DB151)</f>
        <v/>
      </c>
      <c r="N152" s="133" t="str">
        <f>IF(Simulações!DC151="","",Simulações!DC151)</f>
        <v/>
      </c>
      <c r="O152" s="133">
        <v>1</v>
      </c>
    </row>
    <row r="153" spans="1:15" ht="14.25" customHeight="1" x14ac:dyDescent="0.3">
      <c r="A153" s="5" t="str">
        <f>Simulações!G152</f>
        <v>Viela 8</v>
      </c>
      <c r="B153" s="133" t="str">
        <f>Simulações!DN152</f>
        <v>Sim</v>
      </c>
      <c r="C153" s="175">
        <f>Simulações!N152</f>
        <v>60</v>
      </c>
      <c r="D153" s="133" t="str">
        <f>Simulações!J152</f>
        <v>C5</v>
      </c>
      <c r="E153" s="133" t="e">
        <f>Simulações!CK152</f>
        <v>#N/A</v>
      </c>
      <c r="F153" s="133">
        <f>Simulações!CL152</f>
        <v>0</v>
      </c>
      <c r="G153" s="133" t="e">
        <f>Simulações!CQ152</f>
        <v>#N/A</v>
      </c>
      <c r="H153" s="133" t="str">
        <f>Simulações!CW152</f>
        <v>Médio I</v>
      </c>
      <c r="I153" s="133" t="str">
        <f>IF(Simulações!CX152="","",Simulações!CX152)</f>
        <v/>
      </c>
      <c r="J153" s="133" t="str">
        <f>IF(Simulações!DA152="","",Simulações!DA152)</f>
        <v>APC</v>
      </c>
      <c r="K153" s="137">
        <f>Simulações!AO152</f>
        <v>2</v>
      </c>
      <c r="L153" s="137">
        <f>Simulações!AV152</f>
        <v>0</v>
      </c>
      <c r="M153" s="133">
        <f>IF(Simulações!DB152="","",Simulações!DB152)</f>
        <v>1</v>
      </c>
      <c r="N153" s="133">
        <f>IF(Simulações!DC152="","",Simulações!DC152)</f>
        <v>2</v>
      </c>
      <c r="O153" s="133">
        <v>1</v>
      </c>
    </row>
    <row r="154" spans="1:15" ht="14.25" customHeight="1" x14ac:dyDescent="0.3">
      <c r="A154" s="5" t="str">
        <f>Simulações!G153</f>
        <v>Viela 8</v>
      </c>
      <c r="B154" s="133" t="str">
        <f>Simulações!DN153</f>
        <v>Sim</v>
      </c>
      <c r="C154" s="175">
        <f>Simulações!N153</f>
        <v>60</v>
      </c>
      <c r="D154" s="133" t="str">
        <f>Simulações!J153</f>
        <v>C5</v>
      </c>
      <c r="E154" s="133" t="e">
        <f>Simulações!CK153</f>
        <v>#N/A</v>
      </c>
      <c r="F154" s="133">
        <f>Simulações!CL153</f>
        <v>0</v>
      </c>
      <c r="G154" s="133" t="e">
        <f>Simulações!CQ153</f>
        <v>#N/A</v>
      </c>
      <c r="H154" s="133" t="str">
        <f>Simulações!CW153</f>
        <v>Médio I</v>
      </c>
      <c r="I154" s="133" t="str">
        <f>IF(Simulações!CX153="","",Simulações!CX153)</f>
        <v/>
      </c>
      <c r="J154" s="133" t="str">
        <f>IF(Simulações!DA153="","",Simulações!DA153)</f>
        <v>APC</v>
      </c>
      <c r="K154" s="137">
        <f>Simulações!AO153</f>
        <v>2</v>
      </c>
      <c r="L154" s="137">
        <f>Simulações!AV153</f>
        <v>0</v>
      </c>
      <c r="M154" s="133">
        <f>IF(Simulações!DB153="","",Simulações!DB153)</f>
        <v>1</v>
      </c>
      <c r="N154" s="133">
        <f>IF(Simulações!DC153="","",Simulações!DC153)</f>
        <v>2</v>
      </c>
      <c r="O154" s="133">
        <v>1</v>
      </c>
    </row>
    <row r="155" spans="1:15" ht="14.25" customHeight="1" x14ac:dyDescent="0.3">
      <c r="A155" s="5" t="str">
        <f>Simulações!G154</f>
        <v>Viela 8</v>
      </c>
      <c r="B155" s="133" t="str">
        <f>Simulações!DN154</f>
        <v>Sim</v>
      </c>
      <c r="C155" s="175">
        <f>Simulações!N154</f>
        <v>60</v>
      </c>
      <c r="D155" s="133" t="str">
        <f>Simulações!J154</f>
        <v>C5</v>
      </c>
      <c r="E155" s="133" t="e">
        <f>Simulações!CK154</f>
        <v>#N/A</v>
      </c>
      <c r="F155" s="133">
        <f>Simulações!CL154</f>
        <v>0</v>
      </c>
      <c r="G155" s="133" t="e">
        <f>Simulações!CQ154</f>
        <v>#N/A</v>
      </c>
      <c r="H155" s="133" t="str">
        <f>Simulações!CW154</f>
        <v>Médio I</v>
      </c>
      <c r="I155" s="133" t="str">
        <f>IF(Simulações!CX154="","",Simulações!CX154)</f>
        <v/>
      </c>
      <c r="J155" s="133" t="str">
        <f>IF(Simulações!DA154="","",Simulações!DA154)</f>
        <v>APC</v>
      </c>
      <c r="K155" s="137">
        <f>Simulações!AO154</f>
        <v>2</v>
      </c>
      <c r="L155" s="137">
        <f>Simulações!AV154</f>
        <v>0</v>
      </c>
      <c r="M155" s="133">
        <f>IF(Simulações!DB154="","",Simulações!DB154)</f>
        <v>1</v>
      </c>
      <c r="N155" s="133">
        <f>IF(Simulações!DC154="","",Simulações!DC154)</f>
        <v>2</v>
      </c>
      <c r="O155" s="133">
        <v>1</v>
      </c>
    </row>
    <row r="156" spans="1:15" ht="14.25" customHeight="1" x14ac:dyDescent="0.3">
      <c r="A156" s="5" t="str">
        <f>Simulações!G155</f>
        <v>Avenida Bento da Silva Bueno</v>
      </c>
      <c r="B156" s="133" t="str">
        <f>Simulações!DN155</f>
        <v>Sim</v>
      </c>
      <c r="C156" s="175">
        <f>Simulações!N155</f>
        <v>120</v>
      </c>
      <c r="D156" s="133" t="str">
        <f>Simulações!J155</f>
        <v>C3</v>
      </c>
      <c r="E156" s="133" t="e">
        <f>Simulações!CK155</f>
        <v>#N/A</v>
      </c>
      <c r="F156" s="133">
        <f>Simulações!CL155</f>
        <v>0</v>
      </c>
      <c r="G156" s="133" t="e">
        <f>Simulações!CQ155</f>
        <v>#N/A</v>
      </c>
      <c r="H156" s="133" t="str">
        <f>Simulações!CW155</f>
        <v>Longo II</v>
      </c>
      <c r="I156" s="133" t="str">
        <f>IF(Simulações!CX155="","",Simulações!CX155)</f>
        <v/>
      </c>
      <c r="J156" s="133" t="str">
        <f>IF(Simulações!DA155="","",Simulações!DA155)</f>
        <v>APC</v>
      </c>
      <c r="K156" s="137">
        <f>Simulações!AO155</f>
        <v>2</v>
      </c>
      <c r="L156" s="137">
        <f>Simulações!AV155</f>
        <v>0</v>
      </c>
      <c r="M156" s="133">
        <f>IF(Simulações!DB155="","",Simulações!DB155)</f>
        <v>1</v>
      </c>
      <c r="N156" s="133">
        <f>IF(Simulações!DC155="","",Simulações!DC155)</f>
        <v>2</v>
      </c>
      <c r="O156" s="133">
        <v>1</v>
      </c>
    </row>
    <row r="157" spans="1:15" ht="14.25" customHeight="1" x14ac:dyDescent="0.3">
      <c r="A157" s="5" t="str">
        <f>Simulações!G156</f>
        <v>Avenida Bento da Silva Bueno</v>
      </c>
      <c r="B157" s="133" t="str">
        <f>Simulações!DN156</f>
        <v>Sim</v>
      </c>
      <c r="C157" s="175">
        <f>Simulações!N156</f>
        <v>120</v>
      </c>
      <c r="D157" s="133" t="str">
        <f>Simulações!J156</f>
        <v>C3</v>
      </c>
      <c r="E157" s="133" t="e">
        <f>Simulações!CK156</f>
        <v>#N/A</v>
      </c>
      <c r="F157" s="133">
        <f>Simulações!CL156</f>
        <v>0</v>
      </c>
      <c r="G157" s="133" t="e">
        <f>Simulações!CQ156</f>
        <v>#N/A</v>
      </c>
      <c r="H157" s="133" t="str">
        <f>Simulações!CW156</f>
        <v>Longo II</v>
      </c>
      <c r="I157" s="133" t="str">
        <f>IF(Simulações!CX156="","",Simulações!CX156)</f>
        <v/>
      </c>
      <c r="J157" s="133" t="str">
        <f>IF(Simulações!DA156="","",Simulações!DA156)</f>
        <v>APC</v>
      </c>
      <c r="K157" s="137">
        <f>Simulações!AO156</f>
        <v>2</v>
      </c>
      <c r="L157" s="137">
        <f>Simulações!AV156</f>
        <v>0</v>
      </c>
      <c r="M157" s="133">
        <f>IF(Simulações!DB156="","",Simulações!DB156)</f>
        <v>1</v>
      </c>
      <c r="N157" s="133">
        <f>IF(Simulações!DC156="","",Simulações!DC156)</f>
        <v>2</v>
      </c>
      <c r="O157" s="133">
        <v>1</v>
      </c>
    </row>
    <row r="158" spans="1:15" ht="14.25" customHeight="1" x14ac:dyDescent="0.3">
      <c r="A158" s="5" t="str">
        <f>Simulações!G157</f>
        <v>Avenida Bento da Silva Bueno</v>
      </c>
      <c r="B158" s="133" t="str">
        <f>Simulações!DN157</f>
        <v>Sim</v>
      </c>
      <c r="C158" s="175">
        <f>Simulações!N157</f>
        <v>120</v>
      </c>
      <c r="D158" s="133" t="str">
        <f>Simulações!J157</f>
        <v>C3</v>
      </c>
      <c r="E158" s="133" t="e">
        <f>Simulações!CK157</f>
        <v>#N/A</v>
      </c>
      <c r="F158" s="133">
        <f>Simulações!CL157</f>
        <v>0</v>
      </c>
      <c r="G158" s="133" t="e">
        <f>Simulações!CQ157</f>
        <v>#N/A</v>
      </c>
      <c r="H158" s="133" t="str">
        <f>Simulações!CW157</f>
        <v>Longo II</v>
      </c>
      <c r="I158" s="133" t="str">
        <f>IF(Simulações!CX157="","",Simulações!CX157)</f>
        <v/>
      </c>
      <c r="J158" s="133" t="str">
        <f>IF(Simulações!DA157="","",Simulações!DA157)</f>
        <v>APC</v>
      </c>
      <c r="K158" s="137">
        <f>Simulações!AO157</f>
        <v>2</v>
      </c>
      <c r="L158" s="137">
        <f>Simulações!AV157</f>
        <v>0</v>
      </c>
      <c r="M158" s="133">
        <f>IF(Simulações!DB157="","",Simulações!DB157)</f>
        <v>1</v>
      </c>
      <c r="N158" s="133">
        <f>IF(Simulações!DC157="","",Simulações!DC157)</f>
        <v>2</v>
      </c>
      <c r="O158" s="133">
        <v>1</v>
      </c>
    </row>
    <row r="159" spans="1:15" ht="14.25" customHeight="1" x14ac:dyDescent="0.3">
      <c r="A159" s="5" t="str">
        <f>Simulações!G158</f>
        <v>Avenida Professor Valter Ribas de Andrade</v>
      </c>
      <c r="B159" s="133" t="str">
        <f>Simulações!DN158</f>
        <v>Sim</v>
      </c>
      <c r="C159" s="175">
        <f>Simulações!N158</f>
        <v>200</v>
      </c>
      <c r="D159" s="133" t="str">
        <f>Simulações!J158</f>
        <v>C1</v>
      </c>
      <c r="E159" s="133" t="str">
        <f>Simulações!CK158</f>
        <v>LEDSTAR</v>
      </c>
      <c r="F159" s="133" t="str">
        <f>Simulações!CL158</f>
        <v xml:space="preserve"> SL VT 9.1 100W</v>
      </c>
      <c r="G159" s="133">
        <f>Simulações!CQ158</f>
        <v>100</v>
      </c>
      <c r="H159" s="133" t="str">
        <f>Simulações!CW158</f>
        <v>Médio I</v>
      </c>
      <c r="I159" s="133" t="str">
        <f>IF(Simulações!CX158="","",Simulações!CX158)</f>
        <v/>
      </c>
      <c r="J159" s="133" t="str">
        <f>IF(Simulações!DA158="","",Simulações!DA158)</f>
        <v>APC</v>
      </c>
      <c r="K159" s="137">
        <f>Simulações!AO158</f>
        <v>4</v>
      </c>
      <c r="L159" s="137">
        <f>Simulações!AV158</f>
        <v>0</v>
      </c>
      <c r="M159" s="133">
        <f>IF(Simulações!DB158="","",Simulações!DB158)</f>
        <v>1</v>
      </c>
      <c r="N159" s="133">
        <f>IF(Simulações!DC158="","",Simulações!DC158)</f>
        <v>2</v>
      </c>
      <c r="O159" s="133">
        <v>1</v>
      </c>
    </row>
    <row r="160" spans="1:15" ht="14.25" customHeight="1" x14ac:dyDescent="0.3">
      <c r="A160" s="5" t="str">
        <f>Simulações!G159</f>
        <v>Avenida Professor Valter Ribas de Andrade</v>
      </c>
      <c r="B160" s="133" t="str">
        <f>Simulações!DN159</f>
        <v>Sim</v>
      </c>
      <c r="C160" s="175">
        <f>Simulações!N159</f>
        <v>200</v>
      </c>
      <c r="D160" s="133" t="str">
        <f>Simulações!J159</f>
        <v>C1</v>
      </c>
      <c r="E160" s="133" t="str">
        <f>Simulações!CK159</f>
        <v>SX LIGHTING</v>
      </c>
      <c r="F160" s="133" t="str">
        <f>Simulações!CL159</f>
        <v>SX-INLPP100HF</v>
      </c>
      <c r="G160" s="133">
        <f>Simulações!CQ159</f>
        <v>100</v>
      </c>
      <c r="H160" s="133" t="str">
        <f>Simulações!CW159</f>
        <v>Médio I</v>
      </c>
      <c r="I160" s="133" t="str">
        <f>IF(Simulações!CX159="","",Simulações!CX159)</f>
        <v/>
      </c>
      <c r="J160" s="133" t="str">
        <f>IF(Simulações!DA159="","",Simulações!DA159)</f>
        <v>APC</v>
      </c>
      <c r="K160" s="137">
        <f>Simulações!AO159</f>
        <v>4</v>
      </c>
      <c r="L160" s="137">
        <f>Simulações!AV159</f>
        <v>0</v>
      </c>
      <c r="M160" s="133">
        <f>IF(Simulações!DB159="","",Simulações!DB159)</f>
        <v>1</v>
      </c>
      <c r="N160" s="133">
        <f>IF(Simulações!DC159="","",Simulações!DC159)</f>
        <v>2</v>
      </c>
      <c r="O160" s="133">
        <v>1</v>
      </c>
    </row>
    <row r="161" spans="1:15" ht="14.25" customHeight="1" x14ac:dyDescent="0.3">
      <c r="A161" s="5" t="str">
        <f>Simulações!G160</f>
        <v>Avenida Professor Valter Ribas de Andrade</v>
      </c>
      <c r="B161" s="133" t="str">
        <f>Simulações!DN160</f>
        <v>Sim</v>
      </c>
      <c r="C161" s="175">
        <f>Simulações!N160</f>
        <v>200</v>
      </c>
      <c r="D161" s="133" t="str">
        <f>Simulações!J160</f>
        <v>C1</v>
      </c>
      <c r="E161" s="133" t="str">
        <f>Simulações!CK160</f>
        <v>TECNOWATT</v>
      </c>
      <c r="F161" s="133" t="str">
        <f>Simulações!CL160</f>
        <v xml:space="preserve">SIGMAGPTLRRSMNDL120W_82IBBR
</v>
      </c>
      <c r="G161" s="133">
        <f>Simulações!CQ160</f>
        <v>120</v>
      </c>
      <c r="H161" s="133" t="str">
        <f>Simulações!CW160</f>
        <v>Médio I</v>
      </c>
      <c r="I161" s="133" t="str">
        <f>IF(Simulações!CX160="","",Simulações!CX160)</f>
        <v/>
      </c>
      <c r="J161" s="133" t="str">
        <f>IF(Simulações!DA160="","",Simulações!DA160)</f>
        <v>APC</v>
      </c>
      <c r="K161" s="137">
        <f>Simulações!AO160</f>
        <v>4</v>
      </c>
      <c r="L161" s="137">
        <f>Simulações!AV160</f>
        <v>0</v>
      </c>
      <c r="M161" s="133">
        <f>IF(Simulações!DB160="","",Simulações!DB160)</f>
        <v>1</v>
      </c>
      <c r="N161" s="133">
        <f>IF(Simulações!DC160="","",Simulações!DC160)</f>
        <v>2</v>
      </c>
      <c r="O161" s="133">
        <v>1</v>
      </c>
    </row>
    <row r="162" spans="1:15" ht="14.25" customHeight="1" x14ac:dyDescent="0.3">
      <c r="A162" s="5" t="str">
        <f>Simulações!G161</f>
        <v>V</v>
      </c>
      <c r="B162" s="133" t="str">
        <f>Simulações!DN161</f>
        <v>Sim</v>
      </c>
      <c r="C162" s="175">
        <f>Simulações!N161</f>
        <v>58</v>
      </c>
      <c r="D162" s="133" t="str">
        <f>Simulações!J161</f>
        <v>C4</v>
      </c>
      <c r="E162" s="133" t="e">
        <f>Simulações!CK161</f>
        <v>#N/A</v>
      </c>
      <c r="F162" s="176">
        <f>Simulações!CL161</f>
        <v>0</v>
      </c>
      <c r="G162" s="133" t="e">
        <f>Simulações!CQ161</f>
        <v>#N/A</v>
      </c>
      <c r="H162" s="133" t="str">
        <f>Simulações!CW161</f>
        <v>Longo I</v>
      </c>
      <c r="I162" s="133" t="str">
        <f>IF(Simulações!CX161="","",Simulações!CX161)</f>
        <v/>
      </c>
      <c r="J162" s="133" t="str">
        <f>IF(Simulações!DA161="","",Simulações!DA161)</f>
        <v/>
      </c>
      <c r="K162" s="137">
        <f>Simulações!AO161</f>
        <v>2</v>
      </c>
      <c r="L162" s="137">
        <f>Simulações!AV161</f>
        <v>0</v>
      </c>
      <c r="M162" s="133" t="str">
        <f>IF(Simulações!DB161="","",Simulações!DB161)</f>
        <v/>
      </c>
      <c r="N162" s="133" t="str">
        <f>IF(Simulações!DC161="","",Simulações!DC161)</f>
        <v/>
      </c>
      <c r="O162" s="133">
        <v>1</v>
      </c>
    </row>
    <row r="163" spans="1:15" ht="14.25" customHeight="1" x14ac:dyDescent="0.3">
      <c r="A163" s="5" t="str">
        <f>Simulações!G162</f>
        <v>V</v>
      </c>
      <c r="B163" s="133" t="str">
        <f>Simulações!DN162</f>
        <v>Sim</v>
      </c>
      <c r="C163" s="175">
        <f>Simulações!N162</f>
        <v>58</v>
      </c>
      <c r="D163" s="133" t="str">
        <f>Simulações!J162</f>
        <v>C4</v>
      </c>
      <c r="E163" s="133" t="e">
        <f>Simulações!CK162</f>
        <v>#N/A</v>
      </c>
      <c r="F163" s="176">
        <f>Simulações!CL162</f>
        <v>0</v>
      </c>
      <c r="G163" s="133" t="e">
        <f>Simulações!CQ162</f>
        <v>#N/A</v>
      </c>
      <c r="H163" s="133" t="str">
        <f>Simulações!CW162</f>
        <v>Longo I</v>
      </c>
      <c r="I163" s="133" t="str">
        <f>IF(Simulações!CX162="","",Simulações!CX162)</f>
        <v/>
      </c>
      <c r="J163" s="133" t="str">
        <f>IF(Simulações!DA162="","",Simulações!DA162)</f>
        <v/>
      </c>
      <c r="K163" s="137">
        <f>Simulações!AO162</f>
        <v>2</v>
      </c>
      <c r="L163" s="137">
        <f>Simulações!AV162</f>
        <v>0</v>
      </c>
      <c r="M163" s="133" t="str">
        <f>IF(Simulações!DB162="","",Simulações!DB162)</f>
        <v/>
      </c>
      <c r="N163" s="133" t="str">
        <f>IF(Simulações!DC162="","",Simulações!DC162)</f>
        <v/>
      </c>
      <c r="O163" s="133">
        <v>1</v>
      </c>
    </row>
    <row r="164" spans="1:15" ht="14.25" customHeight="1" x14ac:dyDescent="0.3">
      <c r="A164" s="5" t="str">
        <f>Simulações!G163</f>
        <v>V</v>
      </c>
      <c r="B164" s="133" t="str">
        <f>Simulações!DN163</f>
        <v>Sim</v>
      </c>
      <c r="C164" s="175">
        <f>Simulações!N163</f>
        <v>58</v>
      </c>
      <c r="D164" s="133" t="str">
        <f>Simulações!J163</f>
        <v>C4</v>
      </c>
      <c r="E164" s="133" t="e">
        <f>Simulações!CK163</f>
        <v>#N/A</v>
      </c>
      <c r="F164" s="176">
        <f>Simulações!CL163</f>
        <v>0</v>
      </c>
      <c r="G164" s="133" t="e">
        <f>Simulações!CQ163</f>
        <v>#N/A</v>
      </c>
      <c r="H164" s="133" t="str">
        <f>Simulações!CW163</f>
        <v>Longo I</v>
      </c>
      <c r="I164" s="133" t="str">
        <f>IF(Simulações!CX163="","",Simulações!CX163)</f>
        <v/>
      </c>
      <c r="J164" s="133" t="str">
        <f>IF(Simulações!DA163="","",Simulações!DA163)</f>
        <v/>
      </c>
      <c r="K164" s="137">
        <f>Simulações!AO163</f>
        <v>2</v>
      </c>
      <c r="L164" s="137">
        <f>Simulações!AV163</f>
        <v>0</v>
      </c>
      <c r="M164" s="133" t="str">
        <f>IF(Simulações!DB163="","",Simulações!DB163)</f>
        <v/>
      </c>
      <c r="N164" s="133" t="str">
        <f>IF(Simulações!DC163="","",Simulações!DC163)</f>
        <v/>
      </c>
      <c r="O164" s="133">
        <v>1</v>
      </c>
    </row>
    <row r="165" spans="1:15" ht="14.25" customHeight="1" x14ac:dyDescent="0.3">
      <c r="A165" s="5" t="str">
        <f>Simulações!G164</f>
        <v>Rua Nercilio José dos Santos</v>
      </c>
      <c r="B165" s="133" t="str">
        <f>Simulações!DN164</f>
        <v>Sim</v>
      </c>
      <c r="C165" s="175">
        <f>Simulações!N164</f>
        <v>60</v>
      </c>
      <c r="D165" s="133" t="str">
        <f>Simulações!J164</f>
        <v>C4</v>
      </c>
      <c r="E165" s="133" t="e">
        <f>Simulações!CK164</f>
        <v>#N/A</v>
      </c>
      <c r="F165" s="133">
        <f>Simulações!CL164</f>
        <v>0</v>
      </c>
      <c r="G165" s="133" t="e">
        <f>Simulações!CQ164</f>
        <v>#N/A</v>
      </c>
      <c r="H165" s="133" t="str">
        <f>Simulações!CW164</f>
        <v>Longo I</v>
      </c>
      <c r="I165" s="133" t="str">
        <f>IF(Simulações!CX164="","",Simulações!CX164)</f>
        <v/>
      </c>
      <c r="J165" s="133" t="str">
        <f>IF(Simulações!DA164="","",Simulações!DA164)</f>
        <v/>
      </c>
      <c r="K165" s="137">
        <f>Simulações!AO164</f>
        <v>2</v>
      </c>
      <c r="L165" s="137">
        <f>Simulações!AV164</f>
        <v>0</v>
      </c>
      <c r="M165" s="133" t="str">
        <f>IF(Simulações!DB164="","",Simulações!DB164)</f>
        <v/>
      </c>
      <c r="N165" s="133" t="str">
        <f>IF(Simulações!DC164="","",Simulações!DC164)</f>
        <v/>
      </c>
      <c r="O165" s="133">
        <v>1</v>
      </c>
    </row>
    <row r="166" spans="1:15" ht="14.25" customHeight="1" x14ac:dyDescent="0.3">
      <c r="A166" s="5" t="str">
        <f>Simulações!G165</f>
        <v>Rua Nercilio José dos Santos</v>
      </c>
      <c r="B166" s="133" t="str">
        <f>Simulações!DN165</f>
        <v>Sim</v>
      </c>
      <c r="C166" s="175">
        <f>Simulações!N165</f>
        <v>60</v>
      </c>
      <c r="D166" s="133" t="str">
        <f>Simulações!J165</f>
        <v>C4</v>
      </c>
      <c r="E166" s="133" t="e">
        <f>Simulações!CK165</f>
        <v>#N/A</v>
      </c>
      <c r="F166" s="133">
        <f>Simulações!CL165</f>
        <v>0</v>
      </c>
      <c r="G166" s="133" t="e">
        <f>Simulações!CQ165</f>
        <v>#N/A</v>
      </c>
      <c r="H166" s="133" t="str">
        <f>Simulações!CW165</f>
        <v>Longo I</v>
      </c>
      <c r="I166" s="133" t="str">
        <f>IF(Simulações!CX165="","",Simulações!CX165)</f>
        <v/>
      </c>
      <c r="J166" s="133" t="str">
        <f>IF(Simulações!DA165="","",Simulações!DA165)</f>
        <v/>
      </c>
      <c r="K166" s="137">
        <f>Simulações!AO165</f>
        <v>2</v>
      </c>
      <c r="L166" s="137">
        <f>Simulações!AV165</f>
        <v>0</v>
      </c>
      <c r="M166" s="133" t="str">
        <f>IF(Simulações!DB165="","",Simulações!DB165)</f>
        <v/>
      </c>
      <c r="N166" s="133" t="str">
        <f>IF(Simulações!DC165="","",Simulações!DC165)</f>
        <v/>
      </c>
      <c r="O166" s="133">
        <v>1</v>
      </c>
    </row>
    <row r="167" spans="1:15" ht="14.25" customHeight="1" x14ac:dyDescent="0.3">
      <c r="A167" s="5" t="str">
        <f>Simulações!G166</f>
        <v>Rua Nercilio José dos Santos</v>
      </c>
      <c r="B167" s="133" t="str">
        <f>Simulações!DN166</f>
        <v>Sim</v>
      </c>
      <c r="C167" s="175">
        <f>Simulações!N166</f>
        <v>60</v>
      </c>
      <c r="D167" s="133" t="str">
        <f>Simulações!J166</f>
        <v>C4</v>
      </c>
      <c r="E167" s="133" t="e">
        <f>Simulações!CK166</f>
        <v>#N/A</v>
      </c>
      <c r="F167" s="133">
        <f>Simulações!CL166</f>
        <v>0</v>
      </c>
      <c r="G167" s="133" t="e">
        <f>Simulações!CQ166</f>
        <v>#N/A</v>
      </c>
      <c r="H167" s="133" t="str">
        <f>Simulações!CW166</f>
        <v>Longo I</v>
      </c>
      <c r="I167" s="133" t="str">
        <f>IF(Simulações!CX166="","",Simulações!CX166)</f>
        <v/>
      </c>
      <c r="J167" s="133" t="str">
        <f>IF(Simulações!DA166="","",Simulações!DA166)</f>
        <v/>
      </c>
      <c r="K167" s="137">
        <f>Simulações!AO166</f>
        <v>2</v>
      </c>
      <c r="L167" s="137">
        <f>Simulações!AV166</f>
        <v>0</v>
      </c>
      <c r="M167" s="133" t="str">
        <f>IF(Simulações!DB166="","",Simulações!DB166)</f>
        <v/>
      </c>
      <c r="N167" s="133" t="str">
        <f>IF(Simulações!DC166="","",Simulações!DC166)</f>
        <v/>
      </c>
      <c r="O167" s="133">
        <v>1</v>
      </c>
    </row>
    <row r="168" spans="1:15" ht="14.25" customHeight="1" x14ac:dyDescent="0.3">
      <c r="A168" s="5" t="e">
        <f>Simulações!#REF!</f>
        <v>#REF!</v>
      </c>
      <c r="B168" s="133" t="e">
        <f>Simulações!#REF!</f>
        <v>#REF!</v>
      </c>
      <c r="C168" s="175" t="e">
        <f>Simulações!#REF!</f>
        <v>#REF!</v>
      </c>
      <c r="D168" s="133" t="e">
        <f>Simulações!#REF!</f>
        <v>#REF!</v>
      </c>
      <c r="E168" s="133" t="e">
        <f>Simulações!#REF!</f>
        <v>#REF!</v>
      </c>
      <c r="F168" s="133" t="e">
        <f>Simulações!#REF!</f>
        <v>#REF!</v>
      </c>
      <c r="G168" s="133" t="e">
        <f>Simulações!#REF!</f>
        <v>#REF!</v>
      </c>
      <c r="H168" s="133" t="e">
        <f>Simulações!#REF!</f>
        <v>#REF!</v>
      </c>
      <c r="I168" s="133" t="e">
        <f>IF(Simulações!#REF!="","",Simulações!#REF!)</f>
        <v>#REF!</v>
      </c>
      <c r="J168" s="133" t="e">
        <f>IF(Simulações!#REF!="","",Simulações!#REF!)</f>
        <v>#REF!</v>
      </c>
      <c r="K168" s="137" t="e">
        <f>Simulações!#REF!</f>
        <v>#REF!</v>
      </c>
      <c r="L168" s="137" t="e">
        <f>Simulações!#REF!</f>
        <v>#REF!</v>
      </c>
      <c r="M168" s="133" t="e">
        <f>IF(Simulações!#REF!="","",Simulações!#REF!)</f>
        <v>#REF!</v>
      </c>
      <c r="N168" s="133" t="e">
        <f>IF(Simulações!#REF!="","",Simulações!#REF!)</f>
        <v>#REF!</v>
      </c>
      <c r="O168" s="133">
        <v>1</v>
      </c>
    </row>
    <row r="169" spans="1:15" ht="14.25" customHeight="1" x14ac:dyDescent="0.3">
      <c r="A169" s="5" t="e">
        <f>Simulações!#REF!</f>
        <v>#REF!</v>
      </c>
      <c r="B169" s="133" t="e">
        <f>Simulações!#REF!</f>
        <v>#REF!</v>
      </c>
      <c r="C169" s="175" t="e">
        <f>Simulações!#REF!</f>
        <v>#REF!</v>
      </c>
      <c r="D169" s="133" t="e">
        <f>Simulações!#REF!</f>
        <v>#REF!</v>
      </c>
      <c r="E169" s="133" t="e">
        <f>Simulações!#REF!</f>
        <v>#REF!</v>
      </c>
      <c r="F169" s="133" t="e">
        <f>Simulações!#REF!</f>
        <v>#REF!</v>
      </c>
      <c r="G169" s="133" t="e">
        <f>Simulações!#REF!</f>
        <v>#REF!</v>
      </c>
      <c r="H169" s="133" t="e">
        <f>Simulações!#REF!</f>
        <v>#REF!</v>
      </c>
      <c r="I169" s="133" t="e">
        <f>IF(Simulações!#REF!="","",Simulações!#REF!)</f>
        <v>#REF!</v>
      </c>
      <c r="J169" s="133" t="e">
        <f>IF(Simulações!#REF!="","",Simulações!#REF!)</f>
        <v>#REF!</v>
      </c>
      <c r="K169" s="137" t="e">
        <f>Simulações!#REF!</f>
        <v>#REF!</v>
      </c>
      <c r="L169" s="137" t="e">
        <f>Simulações!#REF!</f>
        <v>#REF!</v>
      </c>
      <c r="M169" s="133" t="e">
        <f>IF(Simulações!#REF!="","",Simulações!#REF!)</f>
        <v>#REF!</v>
      </c>
      <c r="N169" s="133" t="e">
        <f>IF(Simulações!#REF!="","",Simulações!#REF!)</f>
        <v>#REF!</v>
      </c>
      <c r="O169" s="133">
        <v>1</v>
      </c>
    </row>
    <row r="170" spans="1:15" ht="14.25" customHeight="1" x14ac:dyDescent="0.3">
      <c r="A170" s="5" t="e">
        <f>Simulações!#REF!</f>
        <v>#REF!</v>
      </c>
      <c r="B170" s="133" t="e">
        <f>Simulações!#REF!</f>
        <v>#REF!</v>
      </c>
      <c r="C170" s="175" t="e">
        <f>Simulações!#REF!</f>
        <v>#REF!</v>
      </c>
      <c r="D170" s="133" t="e">
        <f>Simulações!#REF!</f>
        <v>#REF!</v>
      </c>
      <c r="E170" s="133" t="e">
        <f>Simulações!#REF!</f>
        <v>#REF!</v>
      </c>
      <c r="F170" s="133" t="e">
        <f>Simulações!#REF!</f>
        <v>#REF!</v>
      </c>
      <c r="G170" s="133" t="e">
        <f>Simulações!#REF!</f>
        <v>#REF!</v>
      </c>
      <c r="H170" s="133" t="e">
        <f>Simulações!#REF!</f>
        <v>#REF!</v>
      </c>
      <c r="I170" s="133" t="e">
        <f>IF(Simulações!#REF!="","",Simulações!#REF!)</f>
        <v>#REF!</v>
      </c>
      <c r="J170" s="133" t="e">
        <f>IF(Simulações!#REF!="","",Simulações!#REF!)</f>
        <v>#REF!</v>
      </c>
      <c r="K170" s="137" t="e">
        <f>Simulações!#REF!</f>
        <v>#REF!</v>
      </c>
      <c r="L170" s="137" t="e">
        <f>Simulações!#REF!</f>
        <v>#REF!</v>
      </c>
      <c r="M170" s="133" t="e">
        <f>IF(Simulações!#REF!="","",Simulações!#REF!)</f>
        <v>#REF!</v>
      </c>
      <c r="N170" s="133" t="e">
        <f>IF(Simulações!#REF!="","",Simulações!#REF!)</f>
        <v>#REF!</v>
      </c>
      <c r="O170" s="133">
        <v>1</v>
      </c>
    </row>
    <row r="171" spans="1:15" ht="14.25" customHeight="1" x14ac:dyDescent="0.3">
      <c r="A171" s="5" t="str">
        <f>Simulações!G167</f>
        <v>Rua das Figueiras</v>
      </c>
      <c r="B171" s="133" t="str">
        <f>Simulações!DN167</f>
        <v>Sim</v>
      </c>
      <c r="C171" s="175">
        <f>Simulações!N167</f>
        <v>60</v>
      </c>
      <c r="D171" s="133" t="str">
        <f>Simulações!J167</f>
        <v>C4</v>
      </c>
      <c r="E171" s="133" t="e">
        <f>Simulações!CK167</f>
        <v>#N/A</v>
      </c>
      <c r="F171" s="176">
        <f>Simulações!CL167</f>
        <v>0</v>
      </c>
      <c r="G171" s="133" t="e">
        <f>Simulações!CQ167</f>
        <v>#N/A</v>
      </c>
      <c r="H171" s="133" t="str">
        <f>Simulações!CW167</f>
        <v>Médio II</v>
      </c>
      <c r="I171" s="133" t="str">
        <f>IF(Simulações!CX167="","",Simulações!CX167)</f>
        <v/>
      </c>
      <c r="J171" s="133" t="str">
        <f>IF(Simulações!DA167="","",Simulações!DA167)</f>
        <v/>
      </c>
      <c r="K171" s="137">
        <f>Simulações!AO167</f>
        <v>2</v>
      </c>
      <c r="L171" s="137">
        <f>Simulações!AV167</f>
        <v>0</v>
      </c>
      <c r="M171" s="133" t="str">
        <f>IF(Simulações!DB167="","",Simulações!DB167)</f>
        <v/>
      </c>
      <c r="N171" s="133" t="str">
        <f>IF(Simulações!DC167="","",Simulações!DC167)</f>
        <v/>
      </c>
      <c r="O171" s="133">
        <v>1</v>
      </c>
    </row>
    <row r="172" spans="1:15" ht="14.25" customHeight="1" x14ac:dyDescent="0.3">
      <c r="A172" s="5" t="str">
        <f>Simulações!G168</f>
        <v>Rua das Figueiras</v>
      </c>
      <c r="B172" s="133" t="str">
        <f>Simulações!DN168</f>
        <v>Sim</v>
      </c>
      <c r="C172" s="175">
        <f>Simulações!N168</f>
        <v>60</v>
      </c>
      <c r="D172" s="133" t="str">
        <f>Simulações!J168</f>
        <v>C4</v>
      </c>
      <c r="E172" s="133" t="e">
        <f>Simulações!CK168</f>
        <v>#N/A</v>
      </c>
      <c r="F172" s="176">
        <f>Simulações!CL168</f>
        <v>0</v>
      </c>
      <c r="G172" s="133" t="e">
        <f>Simulações!CQ168</f>
        <v>#N/A</v>
      </c>
      <c r="H172" s="133" t="str">
        <f>Simulações!CW168</f>
        <v>Médio II</v>
      </c>
      <c r="I172" s="133" t="str">
        <f>IF(Simulações!CX168="","",Simulações!CX168)</f>
        <v/>
      </c>
      <c r="J172" s="133" t="str">
        <f>IF(Simulações!DA168="","",Simulações!DA168)</f>
        <v/>
      </c>
      <c r="K172" s="137">
        <f>Simulações!AO168</f>
        <v>2</v>
      </c>
      <c r="L172" s="137">
        <f>Simulações!AV168</f>
        <v>0</v>
      </c>
      <c r="M172" s="133" t="str">
        <f>IF(Simulações!DB168="","",Simulações!DB168)</f>
        <v/>
      </c>
      <c r="N172" s="133" t="str">
        <f>IF(Simulações!DC168="","",Simulações!DC168)</f>
        <v/>
      </c>
      <c r="O172" s="133">
        <v>1</v>
      </c>
    </row>
    <row r="173" spans="1:15" ht="14.25" customHeight="1" x14ac:dyDescent="0.3">
      <c r="A173" s="5" t="str">
        <f>Simulações!G169</f>
        <v>Rua das Figueiras</v>
      </c>
      <c r="B173" s="133" t="str">
        <f>Simulações!DN169</f>
        <v>Sim</v>
      </c>
      <c r="C173" s="175">
        <f>Simulações!N169</f>
        <v>60</v>
      </c>
      <c r="D173" s="133" t="str">
        <f>Simulações!J169</f>
        <v>C4</v>
      </c>
      <c r="E173" s="133" t="e">
        <f>Simulações!CK169</f>
        <v>#N/A</v>
      </c>
      <c r="F173" s="176">
        <f>Simulações!CL169</f>
        <v>0</v>
      </c>
      <c r="G173" s="133" t="e">
        <f>Simulações!CQ169</f>
        <v>#N/A</v>
      </c>
      <c r="H173" s="133" t="str">
        <f>Simulações!CW169</f>
        <v>Médio II</v>
      </c>
      <c r="I173" s="133" t="str">
        <f>IF(Simulações!CX169="","",Simulações!CX169)</f>
        <v/>
      </c>
      <c r="J173" s="133" t="str">
        <f>IF(Simulações!DA169="","",Simulações!DA169)</f>
        <v/>
      </c>
      <c r="K173" s="137">
        <f>Simulações!AO169</f>
        <v>2</v>
      </c>
      <c r="L173" s="137">
        <f>Simulações!AV169</f>
        <v>0</v>
      </c>
      <c r="M173" s="133" t="str">
        <f>IF(Simulações!DB169="","",Simulações!DB169)</f>
        <v/>
      </c>
      <c r="N173" s="133" t="str">
        <f>IF(Simulações!DC169="","",Simulações!DC169)</f>
        <v/>
      </c>
      <c r="O173" s="133">
        <v>1</v>
      </c>
    </row>
    <row r="174" spans="1:15" ht="14.25" customHeight="1" x14ac:dyDescent="0.3">
      <c r="A174" s="5" t="str">
        <f>Simulações!G170</f>
        <v>Avenida Avenida Tenente Marques</v>
      </c>
      <c r="B174" s="133" t="str">
        <f>Simulações!DN170</f>
        <v>Sim</v>
      </c>
      <c r="C174" s="175">
        <f>Simulações!N170</f>
        <v>200</v>
      </c>
      <c r="D174" s="133" t="str">
        <f>Simulações!J170</f>
        <v>C2</v>
      </c>
      <c r="E174" s="133" t="str">
        <f>Simulações!CK170</f>
        <v>LEDSTAR</v>
      </c>
      <c r="F174" s="133" t="str">
        <f>Simulações!CL170</f>
        <v xml:space="preserve"> SL VT 9.1 100W</v>
      </c>
      <c r="G174" s="133">
        <f>Simulações!CQ170</f>
        <v>100</v>
      </c>
      <c r="H174" s="133" t="str">
        <f>Simulações!CW170</f>
        <v>Longo II</v>
      </c>
      <c r="I174" s="133" t="str">
        <f>IF(Simulações!CX170="","",Simulações!CX170)</f>
        <v>Longo II</v>
      </c>
      <c r="J174" s="133" t="str">
        <f>IF(Simulações!DA170="","",Simulações!DA170)</f>
        <v/>
      </c>
      <c r="K174" s="137">
        <f>Simulações!AO170</f>
        <v>2</v>
      </c>
      <c r="L174" s="137">
        <f>Simulações!AV170</f>
        <v>0</v>
      </c>
      <c r="M174" s="133" t="str">
        <f>IF(Simulações!DB170="","",Simulações!DB170)</f>
        <v/>
      </c>
      <c r="N174" s="133" t="str">
        <f>IF(Simulações!DC170="","",Simulações!DC170)</f>
        <v/>
      </c>
      <c r="O174" s="133">
        <v>1</v>
      </c>
    </row>
    <row r="175" spans="1:15" ht="14.25" customHeight="1" x14ac:dyDescent="0.3">
      <c r="A175" s="5" t="str">
        <f>Simulações!G171</f>
        <v>Avenida Avenida Tenente Marques</v>
      </c>
      <c r="B175" s="133" t="str">
        <f>Simulações!DN171</f>
        <v>Sim</v>
      </c>
      <c r="C175" s="175">
        <f>Simulações!N171</f>
        <v>200</v>
      </c>
      <c r="D175" s="133" t="str">
        <f>Simulações!J171</f>
        <v>C2</v>
      </c>
      <c r="E175" s="133" t="str">
        <f>Simulações!CK171</f>
        <v>SX LIGHTING</v>
      </c>
      <c r="F175" s="133" t="str">
        <f>Simulações!CL171</f>
        <v>SX-INLPP090HF</v>
      </c>
      <c r="G175" s="133">
        <f>Simulações!CQ171</f>
        <v>90</v>
      </c>
      <c r="H175" s="133" t="str">
        <f>Simulações!CW171</f>
        <v>Longo II</v>
      </c>
      <c r="I175" s="133" t="str">
        <f>IF(Simulações!CX171="","",Simulações!CX171)</f>
        <v>Longo II</v>
      </c>
      <c r="J175" s="133" t="str">
        <f>IF(Simulações!DA171="","",Simulações!DA171)</f>
        <v/>
      </c>
      <c r="K175" s="137">
        <f>Simulações!AO171</f>
        <v>2</v>
      </c>
      <c r="L175" s="137">
        <f>Simulações!AV171</f>
        <v>0</v>
      </c>
      <c r="M175" s="133" t="str">
        <f>IF(Simulações!DB171="","",Simulações!DB171)</f>
        <v/>
      </c>
      <c r="N175" s="133" t="str">
        <f>IF(Simulações!DC171="","",Simulações!DC171)</f>
        <v/>
      </c>
      <c r="O175" s="133">
        <v>1</v>
      </c>
    </row>
    <row r="176" spans="1:15" ht="14.25" customHeight="1" x14ac:dyDescent="0.3">
      <c r="A176" s="5" t="str">
        <f>Simulações!G172</f>
        <v>Avenida Avenida Tenente Marques</v>
      </c>
      <c r="B176" s="133" t="str">
        <f>Simulações!DN172</f>
        <v>Sim</v>
      </c>
      <c r="C176" s="175">
        <f>Simulações!N172</f>
        <v>200</v>
      </c>
      <c r="D176" s="133" t="str">
        <f>Simulações!J172</f>
        <v>C2</v>
      </c>
      <c r="E176" s="133" t="str">
        <f>Simulações!CK172</f>
        <v>TECNOWATT</v>
      </c>
      <c r="F176" s="133" t="str">
        <f>Simulações!CL172</f>
        <v xml:space="preserve">SIGMAGPTLRRSMNDL120W_82IBBR
</v>
      </c>
      <c r="G176" s="133">
        <f>Simulações!CQ172</f>
        <v>120</v>
      </c>
      <c r="H176" s="133" t="str">
        <f>Simulações!CW172</f>
        <v>Longo II</v>
      </c>
      <c r="I176" s="133" t="str">
        <f>IF(Simulações!CX172="","",Simulações!CX172)</f>
        <v>Longo II</v>
      </c>
      <c r="J176" s="133" t="str">
        <f>IF(Simulações!DA172="","",Simulações!DA172)</f>
        <v/>
      </c>
      <c r="K176" s="137">
        <f>Simulações!AO172</f>
        <v>2</v>
      </c>
      <c r="L176" s="137">
        <f>Simulações!AV172</f>
        <v>0</v>
      </c>
      <c r="M176" s="133" t="str">
        <f>IF(Simulações!DB172="","",Simulações!DB172)</f>
        <v/>
      </c>
      <c r="N176" s="133" t="str">
        <f>IF(Simulações!DC172="","",Simulações!DC172)</f>
        <v/>
      </c>
      <c r="O176" s="133">
        <v>1</v>
      </c>
    </row>
    <row r="177" spans="1:15" ht="14.25" customHeight="1" x14ac:dyDescent="0.3">
      <c r="A177" s="5" t="str">
        <f>Simulações!G173</f>
        <v>Avenida Tenente Marques</v>
      </c>
      <c r="B177" s="133" t="str">
        <f>Simulações!DN173</f>
        <v>Sim</v>
      </c>
      <c r="C177" s="175">
        <f>Simulações!N173</f>
        <v>200</v>
      </c>
      <c r="D177" s="133" t="str">
        <f>Simulações!J173</f>
        <v>C2</v>
      </c>
      <c r="E177" s="133" t="e">
        <f>Simulações!CK173</f>
        <v>#N/A</v>
      </c>
      <c r="F177" s="133">
        <f>Simulações!CL173</f>
        <v>0</v>
      </c>
      <c r="G177" s="133" t="e">
        <f>Simulações!CQ173</f>
        <v>#N/A</v>
      </c>
      <c r="H177" s="133" t="str">
        <f>Simulações!CW173</f>
        <v>Longo II</v>
      </c>
      <c r="I177" s="133" t="str">
        <f>IF(Simulações!CX173="","",Simulações!CX173)</f>
        <v/>
      </c>
      <c r="J177" s="133" t="str">
        <f>IF(Simulações!DA173="","",Simulações!DA173)</f>
        <v/>
      </c>
      <c r="K177" s="137">
        <f>Simulações!AO173</f>
        <v>2</v>
      </c>
      <c r="L177" s="137">
        <f>Simulações!AV173</f>
        <v>0</v>
      </c>
      <c r="M177" s="133" t="str">
        <f>IF(Simulações!DB173="","",Simulações!DB173)</f>
        <v/>
      </c>
      <c r="N177" s="133" t="str">
        <f>IF(Simulações!DC173="","",Simulações!DC173)</f>
        <v/>
      </c>
      <c r="O177" s="133">
        <v>1</v>
      </c>
    </row>
    <row r="178" spans="1:15" ht="14.25" customHeight="1" x14ac:dyDescent="0.3">
      <c r="A178" s="5" t="str">
        <f>Simulações!G174</f>
        <v>Avenida Tenente Marques</v>
      </c>
      <c r="B178" s="133" t="str">
        <f>Simulações!DN174</f>
        <v>Sim</v>
      </c>
      <c r="C178" s="175">
        <f>Simulações!N174</f>
        <v>200</v>
      </c>
      <c r="D178" s="133" t="str">
        <f>Simulações!J174</f>
        <v>C2</v>
      </c>
      <c r="E178" s="133" t="e">
        <f>Simulações!CK174</f>
        <v>#N/A</v>
      </c>
      <c r="F178" s="133">
        <f>Simulações!CL174</f>
        <v>0</v>
      </c>
      <c r="G178" s="133" t="e">
        <f>Simulações!CQ174</f>
        <v>#N/A</v>
      </c>
      <c r="H178" s="133" t="str">
        <f>Simulações!CW174</f>
        <v>Longo II</v>
      </c>
      <c r="I178" s="133" t="str">
        <f>IF(Simulações!CX174="","",Simulações!CX174)</f>
        <v/>
      </c>
      <c r="J178" s="133" t="str">
        <f>IF(Simulações!DA174="","",Simulações!DA174)</f>
        <v/>
      </c>
      <c r="K178" s="137">
        <f>Simulações!AO174</f>
        <v>2</v>
      </c>
      <c r="L178" s="137">
        <f>Simulações!AV174</f>
        <v>0</v>
      </c>
      <c r="M178" s="133" t="str">
        <f>IF(Simulações!DB174="","",Simulações!DB174)</f>
        <v/>
      </c>
      <c r="N178" s="133" t="str">
        <f>IF(Simulações!DC174="","",Simulações!DC174)</f>
        <v/>
      </c>
      <c r="O178" s="133">
        <v>1</v>
      </c>
    </row>
    <row r="179" spans="1:15" ht="14.25" customHeight="1" x14ac:dyDescent="0.3">
      <c r="A179" s="5" t="str">
        <f>Simulações!G175</f>
        <v>Avenida Tenente Marques</v>
      </c>
      <c r="B179" s="133" t="str">
        <f>Simulações!DN175</f>
        <v>Sim</v>
      </c>
      <c r="C179" s="175">
        <f>Simulações!N175</f>
        <v>200</v>
      </c>
      <c r="D179" s="133" t="str">
        <f>Simulações!J175</f>
        <v>C2</v>
      </c>
      <c r="E179" s="133" t="e">
        <f>Simulações!CK175</f>
        <v>#N/A</v>
      </c>
      <c r="F179" s="133">
        <f>Simulações!CL175</f>
        <v>0</v>
      </c>
      <c r="G179" s="133" t="e">
        <f>Simulações!CQ175</f>
        <v>#N/A</v>
      </c>
      <c r="H179" s="133" t="str">
        <f>Simulações!CW175</f>
        <v>Longo II</v>
      </c>
      <c r="I179" s="133" t="str">
        <f>IF(Simulações!CX175="","",Simulações!CX175)</f>
        <v/>
      </c>
      <c r="J179" s="133" t="str">
        <f>IF(Simulações!DA175="","",Simulações!DA175)</f>
        <v/>
      </c>
      <c r="K179" s="137">
        <f>Simulações!AO175</f>
        <v>2</v>
      </c>
      <c r="L179" s="137">
        <f>Simulações!AV175</f>
        <v>0</v>
      </c>
      <c r="M179" s="133" t="str">
        <f>IF(Simulações!DB175="","",Simulações!DB175)</f>
        <v/>
      </c>
      <c r="N179" s="133" t="str">
        <f>IF(Simulações!DC175="","",Simulações!DC175)</f>
        <v/>
      </c>
      <c r="O179" s="133">
        <v>1</v>
      </c>
    </row>
    <row r="180" spans="1:15" ht="14.25" customHeight="1" x14ac:dyDescent="0.3">
      <c r="A180" s="5" t="str">
        <f>Simulações!G176</f>
        <v>V</v>
      </c>
      <c r="B180" s="133" t="str">
        <f>Simulações!DN176</f>
        <v>Sim</v>
      </c>
      <c r="C180" s="175">
        <f>Simulações!N176</f>
        <v>58</v>
      </c>
      <c r="D180" s="133" t="str">
        <f>Simulações!J176</f>
        <v>C5</v>
      </c>
      <c r="E180" s="133" t="e">
        <f>Simulações!CK176</f>
        <v>#N/A</v>
      </c>
      <c r="F180" s="176">
        <f>Simulações!CL176</f>
        <v>0</v>
      </c>
      <c r="G180" s="133" t="e">
        <f>Simulações!CQ176</f>
        <v>#N/A</v>
      </c>
      <c r="H180" s="133" t="str">
        <f>Simulações!CW176</f>
        <v>Médio I</v>
      </c>
      <c r="I180" s="133" t="str">
        <f>IF(Simulações!CX176="","",Simulações!CX176)</f>
        <v/>
      </c>
      <c r="J180" s="133" t="str">
        <f>IF(Simulações!DA176="","",Simulações!DA176)</f>
        <v/>
      </c>
      <c r="K180" s="137">
        <f>Simulações!AO176</f>
        <v>2</v>
      </c>
      <c r="L180" s="137">
        <f>Simulações!AV176</f>
        <v>0</v>
      </c>
      <c r="M180" s="133" t="str">
        <f>IF(Simulações!DB176="","",Simulações!DB176)</f>
        <v/>
      </c>
      <c r="N180" s="133" t="str">
        <f>IF(Simulações!DC176="","",Simulações!DC176)</f>
        <v/>
      </c>
      <c r="O180" s="133">
        <v>1</v>
      </c>
    </row>
    <row r="181" spans="1:15" ht="14.25" customHeight="1" x14ac:dyDescent="0.3">
      <c r="A181" s="5" t="str">
        <f>Simulações!G177</f>
        <v>V</v>
      </c>
      <c r="B181" s="133" t="str">
        <f>Simulações!DN177</f>
        <v>Sim</v>
      </c>
      <c r="C181" s="175">
        <f>Simulações!N177</f>
        <v>58</v>
      </c>
      <c r="D181" s="133" t="str">
        <f>Simulações!J177</f>
        <v>C5</v>
      </c>
      <c r="E181" s="133" t="e">
        <f>Simulações!CK177</f>
        <v>#N/A</v>
      </c>
      <c r="F181" s="176">
        <f>Simulações!CL177</f>
        <v>0</v>
      </c>
      <c r="G181" s="133" t="e">
        <f>Simulações!CQ177</f>
        <v>#N/A</v>
      </c>
      <c r="H181" s="133" t="str">
        <f>Simulações!CW177</f>
        <v>Médio I</v>
      </c>
      <c r="I181" s="133" t="str">
        <f>IF(Simulações!CX177="","",Simulações!CX177)</f>
        <v/>
      </c>
      <c r="J181" s="133" t="str">
        <f>IF(Simulações!DA177="","",Simulações!DA177)</f>
        <v/>
      </c>
      <c r="K181" s="137">
        <f>Simulações!AO177</f>
        <v>2</v>
      </c>
      <c r="L181" s="137">
        <f>Simulações!AV177</f>
        <v>0</v>
      </c>
      <c r="M181" s="133" t="str">
        <f>IF(Simulações!DB177="","",Simulações!DB177)</f>
        <v/>
      </c>
      <c r="N181" s="133" t="str">
        <f>IF(Simulações!DC177="","",Simulações!DC177)</f>
        <v/>
      </c>
      <c r="O181" s="133">
        <v>1</v>
      </c>
    </row>
    <row r="182" spans="1:15" ht="14.25" customHeight="1" x14ac:dyDescent="0.3">
      <c r="A182" s="5" t="str">
        <f>Simulações!G178</f>
        <v>V</v>
      </c>
      <c r="B182" s="133" t="str">
        <f>Simulações!DN178</f>
        <v>Sim</v>
      </c>
      <c r="C182" s="175">
        <f>Simulações!N178</f>
        <v>58</v>
      </c>
      <c r="D182" s="133" t="str">
        <f>Simulações!J178</f>
        <v>C5</v>
      </c>
      <c r="E182" s="133" t="e">
        <f>Simulações!CK178</f>
        <v>#N/A</v>
      </c>
      <c r="F182" s="176">
        <f>Simulações!CL178</f>
        <v>0</v>
      </c>
      <c r="G182" s="133" t="e">
        <f>Simulações!CQ178</f>
        <v>#N/A</v>
      </c>
      <c r="H182" s="133" t="str">
        <f>Simulações!CW178</f>
        <v>Médio I</v>
      </c>
      <c r="I182" s="133" t="str">
        <f>IF(Simulações!CX178="","",Simulações!CX178)</f>
        <v/>
      </c>
      <c r="J182" s="133" t="str">
        <f>IF(Simulações!DA178="","",Simulações!DA178)</f>
        <v/>
      </c>
      <c r="K182" s="137">
        <f>Simulações!AO178</f>
        <v>2</v>
      </c>
      <c r="L182" s="137">
        <f>Simulações!AV178</f>
        <v>0</v>
      </c>
      <c r="M182" s="133" t="str">
        <f>IF(Simulações!DB178="","",Simulações!DB178)</f>
        <v/>
      </c>
      <c r="N182" s="133" t="str">
        <f>IF(Simulações!DC178="","",Simulações!DC178)</f>
        <v/>
      </c>
      <c r="O182" s="133">
        <v>1</v>
      </c>
    </row>
    <row r="183" spans="1:15" ht="14.25" customHeight="1" x14ac:dyDescent="0.3">
      <c r="A183" s="5" t="str">
        <f>Simulações!G179</f>
        <v>Rua das Amazonas</v>
      </c>
      <c r="B183" s="133" t="str">
        <f>Simulações!DN179</f>
        <v>Sim</v>
      </c>
      <c r="C183" s="175">
        <f>Simulações!N179</f>
        <v>60</v>
      </c>
      <c r="D183" s="133" t="str">
        <f>Simulações!J179</f>
        <v>C4</v>
      </c>
      <c r="E183" s="133" t="e">
        <f>Simulações!CK179</f>
        <v>#N/A</v>
      </c>
      <c r="F183" s="133">
        <f>Simulações!CL179</f>
        <v>0</v>
      </c>
      <c r="G183" s="133" t="e">
        <f>Simulações!CQ179</f>
        <v>#N/A</v>
      </c>
      <c r="H183" s="133" t="str">
        <f>Simulações!CW179</f>
        <v>Médio II</v>
      </c>
      <c r="I183" s="133" t="str">
        <f>IF(Simulações!CX179="","",Simulações!CX179)</f>
        <v/>
      </c>
      <c r="J183" s="133" t="str">
        <f>IF(Simulações!DA179="","",Simulações!DA179)</f>
        <v/>
      </c>
      <c r="K183" s="137">
        <f>Simulações!AO179</f>
        <v>2</v>
      </c>
      <c r="L183" s="137">
        <f>Simulações!AV179</f>
        <v>0</v>
      </c>
      <c r="M183" s="133" t="str">
        <f>IF(Simulações!DB179="","",Simulações!DB179)</f>
        <v/>
      </c>
      <c r="N183" s="133" t="str">
        <f>IF(Simulações!DC179="","",Simulações!DC179)</f>
        <v/>
      </c>
      <c r="O183" s="133">
        <v>1</v>
      </c>
    </row>
    <row r="184" spans="1:15" ht="14.25" customHeight="1" x14ac:dyDescent="0.3">
      <c r="A184" s="5" t="str">
        <f>Simulações!G180</f>
        <v>Rua das Amazonas</v>
      </c>
      <c r="B184" s="133" t="str">
        <f>Simulações!DN180</f>
        <v>Sim</v>
      </c>
      <c r="C184" s="175">
        <f>Simulações!N180</f>
        <v>60</v>
      </c>
      <c r="D184" s="133" t="str">
        <f>Simulações!J180</f>
        <v>C4</v>
      </c>
      <c r="E184" s="133" t="e">
        <f>Simulações!CK180</f>
        <v>#N/A</v>
      </c>
      <c r="F184" s="133">
        <f>Simulações!CL180</f>
        <v>0</v>
      </c>
      <c r="G184" s="133" t="e">
        <f>Simulações!CQ180</f>
        <v>#N/A</v>
      </c>
      <c r="H184" s="133" t="str">
        <f>Simulações!CW180</f>
        <v>Médio II</v>
      </c>
      <c r="I184" s="133" t="str">
        <f>IF(Simulações!CX180="","",Simulações!CX180)</f>
        <v/>
      </c>
      <c r="J184" s="133" t="str">
        <f>IF(Simulações!DA180="","",Simulações!DA180)</f>
        <v/>
      </c>
      <c r="K184" s="137">
        <f>Simulações!AO180</f>
        <v>2</v>
      </c>
      <c r="L184" s="137">
        <f>Simulações!AV180</f>
        <v>0</v>
      </c>
      <c r="M184" s="133" t="str">
        <f>IF(Simulações!DB180="","",Simulações!DB180)</f>
        <v/>
      </c>
      <c r="N184" s="133" t="str">
        <f>IF(Simulações!DC180="","",Simulações!DC180)</f>
        <v/>
      </c>
      <c r="O184" s="133">
        <v>1</v>
      </c>
    </row>
    <row r="185" spans="1:15" ht="14.25" customHeight="1" x14ac:dyDescent="0.3">
      <c r="A185" s="5" t="str">
        <f>Simulações!G181</f>
        <v>Rua das Amazonas</v>
      </c>
      <c r="B185" s="133" t="str">
        <f>Simulações!DN181</f>
        <v>Sim</v>
      </c>
      <c r="C185" s="175">
        <f>Simulações!N181</f>
        <v>60</v>
      </c>
      <c r="D185" s="133" t="str">
        <f>Simulações!J181</f>
        <v>C4</v>
      </c>
      <c r="E185" s="133" t="e">
        <f>Simulações!CK181</f>
        <v>#N/A</v>
      </c>
      <c r="F185" s="133">
        <f>Simulações!CL181</f>
        <v>0</v>
      </c>
      <c r="G185" s="133" t="e">
        <f>Simulações!CQ181</f>
        <v>#N/A</v>
      </c>
      <c r="H185" s="133" t="str">
        <f>Simulações!CW181</f>
        <v>Médio II</v>
      </c>
      <c r="I185" s="133" t="str">
        <f>IF(Simulações!CX181="","",Simulações!CX181)</f>
        <v/>
      </c>
      <c r="J185" s="133" t="str">
        <f>IF(Simulações!DA181="","",Simulações!DA181)</f>
        <v/>
      </c>
      <c r="K185" s="137">
        <f>Simulações!AO181</f>
        <v>2</v>
      </c>
      <c r="L185" s="137">
        <f>Simulações!AV181</f>
        <v>0</v>
      </c>
      <c r="M185" s="133" t="str">
        <f>IF(Simulações!DB181="","",Simulações!DB181)</f>
        <v/>
      </c>
      <c r="N185" s="133" t="str">
        <f>IF(Simulações!DC181="","",Simulações!DC181)</f>
        <v/>
      </c>
      <c r="O185" s="133">
        <v>1</v>
      </c>
    </row>
    <row r="186" spans="1:15" ht="14.25" customHeight="1" x14ac:dyDescent="0.3">
      <c r="A186" s="5" t="str">
        <f>Simulações!G182</f>
        <v>Rua Pindamonhangaba</v>
      </c>
      <c r="B186" s="133" t="str">
        <f>Simulações!DN182</f>
        <v>Sim</v>
      </c>
      <c r="C186" s="175">
        <f>Simulações!N182</f>
        <v>60</v>
      </c>
      <c r="D186" s="133" t="str">
        <f>Simulações!J182</f>
        <v>C5</v>
      </c>
      <c r="E186" s="133" t="e">
        <f>Simulações!CK182</f>
        <v>#N/A</v>
      </c>
      <c r="F186" s="133">
        <f>Simulações!CL182</f>
        <v>0</v>
      </c>
      <c r="G186" s="133" t="e">
        <f>Simulações!CQ182</f>
        <v>#N/A</v>
      </c>
      <c r="H186" s="133" t="str">
        <f>Simulações!CW182</f>
        <v>Médio II</v>
      </c>
      <c r="I186" s="133" t="str">
        <f>IF(Simulações!CX182="","",Simulações!CX182)</f>
        <v/>
      </c>
      <c r="J186" s="133" t="str">
        <f>IF(Simulações!DA182="","",Simulações!DA182)</f>
        <v/>
      </c>
      <c r="K186" s="137">
        <f>Simulações!AO182</f>
        <v>2</v>
      </c>
      <c r="L186" s="137">
        <f>Simulações!AV182</f>
        <v>0</v>
      </c>
      <c r="M186" s="133" t="str">
        <f>IF(Simulações!DB182="","",Simulações!DB182)</f>
        <v/>
      </c>
      <c r="N186" s="133" t="str">
        <f>IF(Simulações!DC182="","",Simulações!DC182)</f>
        <v/>
      </c>
      <c r="O186" s="133">
        <v>1</v>
      </c>
    </row>
    <row r="187" spans="1:15" ht="14.25" customHeight="1" x14ac:dyDescent="0.3">
      <c r="A187" s="5" t="str">
        <f>Simulações!G183</f>
        <v>Rua Pindamonhangaba</v>
      </c>
      <c r="B187" s="133" t="str">
        <f>Simulações!DN183</f>
        <v>Sim</v>
      </c>
      <c r="C187" s="175">
        <f>Simulações!N183</f>
        <v>60</v>
      </c>
      <c r="D187" s="133" t="str">
        <f>Simulações!J183</f>
        <v>C5</v>
      </c>
      <c r="E187" s="133" t="e">
        <f>Simulações!CK183</f>
        <v>#N/A</v>
      </c>
      <c r="F187" s="133">
        <f>Simulações!CL183</f>
        <v>0</v>
      </c>
      <c r="G187" s="133" t="e">
        <f>Simulações!CQ183</f>
        <v>#N/A</v>
      </c>
      <c r="H187" s="133" t="str">
        <f>Simulações!CW183</f>
        <v>Médio II</v>
      </c>
      <c r="I187" s="133" t="str">
        <f>IF(Simulações!CX183="","",Simulações!CX183)</f>
        <v/>
      </c>
      <c r="J187" s="133" t="str">
        <f>IF(Simulações!DA183="","",Simulações!DA183)</f>
        <v/>
      </c>
      <c r="K187" s="137">
        <f>Simulações!AO183</f>
        <v>2</v>
      </c>
      <c r="L187" s="137">
        <f>Simulações!AV183</f>
        <v>0</v>
      </c>
      <c r="M187" s="133" t="str">
        <f>IF(Simulações!DB183="","",Simulações!DB183)</f>
        <v/>
      </c>
      <c r="N187" s="133" t="str">
        <f>IF(Simulações!DC183="","",Simulações!DC183)</f>
        <v/>
      </c>
      <c r="O187" s="133">
        <v>1</v>
      </c>
    </row>
    <row r="188" spans="1:15" ht="14.25" customHeight="1" x14ac:dyDescent="0.3">
      <c r="A188" s="5" t="str">
        <f>Simulações!G184</f>
        <v>Rua Pindamonhangaba</v>
      </c>
      <c r="B188" s="133" t="str">
        <f>Simulações!DN184</f>
        <v>Sim</v>
      </c>
      <c r="C188" s="175">
        <f>Simulações!N184</f>
        <v>60</v>
      </c>
      <c r="D188" s="133" t="str">
        <f>Simulações!J184</f>
        <v>C5</v>
      </c>
      <c r="E188" s="133" t="e">
        <f>Simulações!CK184</f>
        <v>#N/A</v>
      </c>
      <c r="F188" s="133">
        <f>Simulações!CL184</f>
        <v>0</v>
      </c>
      <c r="G188" s="133" t="e">
        <f>Simulações!CQ184</f>
        <v>#N/A</v>
      </c>
      <c r="H188" s="133" t="str">
        <f>Simulações!CW184</f>
        <v>Médio II</v>
      </c>
      <c r="I188" s="133" t="str">
        <f>IF(Simulações!CX184="","",Simulações!CX184)</f>
        <v/>
      </c>
      <c r="J188" s="133" t="str">
        <f>IF(Simulações!DA184="","",Simulações!DA184)</f>
        <v/>
      </c>
      <c r="K188" s="137">
        <f>Simulações!AO184</f>
        <v>2</v>
      </c>
      <c r="L188" s="137">
        <f>Simulações!AV184</f>
        <v>0</v>
      </c>
      <c r="M188" s="133" t="str">
        <f>IF(Simulações!DB184="","",Simulações!DB184)</f>
        <v/>
      </c>
      <c r="N188" s="133" t="str">
        <f>IF(Simulações!DC184="","",Simulações!DC184)</f>
        <v/>
      </c>
      <c r="O188" s="133">
        <v>1</v>
      </c>
    </row>
    <row r="189" spans="1:15" ht="14.25" customHeight="1" x14ac:dyDescent="0.3">
      <c r="A189" s="5" t="str">
        <f>Simulações!G185</f>
        <v>Viela Vereador João Cardoso</v>
      </c>
      <c r="B189" s="133" t="str">
        <f>Simulações!DN185</f>
        <v>Sim</v>
      </c>
      <c r="C189" s="175">
        <f>Simulações!N185</f>
        <v>58</v>
      </c>
      <c r="D189" s="133" t="str">
        <f>Simulações!J185</f>
        <v>C5</v>
      </c>
      <c r="E189" s="133" t="e">
        <f>Simulações!CK185</f>
        <v>#N/A</v>
      </c>
      <c r="F189" s="133">
        <f>Simulações!CL185</f>
        <v>0</v>
      </c>
      <c r="G189" s="133" t="e">
        <f>Simulações!CQ185</f>
        <v>#N/A</v>
      </c>
      <c r="H189" s="133" t="str">
        <f>Simulações!CW185</f>
        <v>Médio II</v>
      </c>
      <c r="I189" s="133" t="str">
        <f>IF(Simulações!CX185="","",Simulações!CX185)</f>
        <v/>
      </c>
      <c r="J189" s="133" t="str">
        <f>IF(Simulações!DA185="","",Simulações!DA185)</f>
        <v/>
      </c>
      <c r="K189" s="137">
        <f>Simulações!AO185</f>
        <v>2</v>
      </c>
      <c r="L189" s="137">
        <f>Simulações!AV185</f>
        <v>0</v>
      </c>
      <c r="M189" s="133" t="str">
        <f>IF(Simulações!DB185="","",Simulações!DB185)</f>
        <v/>
      </c>
      <c r="N189" s="133" t="str">
        <f>IF(Simulações!DC185="","",Simulações!DC185)</f>
        <v/>
      </c>
      <c r="O189" s="133">
        <v>1</v>
      </c>
    </row>
    <row r="190" spans="1:15" ht="14.25" customHeight="1" x14ac:dyDescent="0.3">
      <c r="A190" s="5" t="str">
        <f>Simulações!G186</f>
        <v>Viela Vereador João Cardoso</v>
      </c>
      <c r="B190" s="133" t="str">
        <f>Simulações!DN186</f>
        <v>Sim</v>
      </c>
      <c r="C190" s="175">
        <f>Simulações!N186</f>
        <v>58</v>
      </c>
      <c r="D190" s="133" t="str">
        <f>Simulações!J186</f>
        <v>C5</v>
      </c>
      <c r="E190" s="133" t="e">
        <f>Simulações!CK186</f>
        <v>#N/A</v>
      </c>
      <c r="F190" s="133">
        <f>Simulações!CL186</f>
        <v>0</v>
      </c>
      <c r="G190" s="133" t="e">
        <f>Simulações!CQ186</f>
        <v>#N/A</v>
      </c>
      <c r="H190" s="133" t="str">
        <f>Simulações!CW186</f>
        <v>Médio II</v>
      </c>
      <c r="I190" s="133" t="str">
        <f>IF(Simulações!CX186="","",Simulações!CX186)</f>
        <v/>
      </c>
      <c r="J190" s="133" t="str">
        <f>IF(Simulações!DA186="","",Simulações!DA186)</f>
        <v/>
      </c>
      <c r="K190" s="137">
        <f>Simulações!AO186</f>
        <v>2</v>
      </c>
      <c r="L190" s="137">
        <f>Simulações!AV186</f>
        <v>0</v>
      </c>
      <c r="M190" s="133" t="str">
        <f>IF(Simulações!DB186="","",Simulações!DB186)</f>
        <v/>
      </c>
      <c r="N190" s="133" t="str">
        <f>IF(Simulações!DC186="","",Simulações!DC186)</f>
        <v/>
      </c>
      <c r="O190" s="133">
        <v>1</v>
      </c>
    </row>
    <row r="191" spans="1:15" ht="14.25" customHeight="1" x14ac:dyDescent="0.3">
      <c r="A191" s="5" t="str">
        <f>Simulações!G187</f>
        <v>Viela Vereador João Cardoso</v>
      </c>
      <c r="B191" s="133" t="str">
        <f>Simulações!DN187</f>
        <v>Sim</v>
      </c>
      <c r="C191" s="175">
        <f>Simulações!N187</f>
        <v>58</v>
      </c>
      <c r="D191" s="133" t="str">
        <f>Simulações!J187</f>
        <v>C5</v>
      </c>
      <c r="E191" s="133" t="e">
        <f>Simulações!CK187</f>
        <v>#N/A</v>
      </c>
      <c r="F191" s="133">
        <f>Simulações!CL187</f>
        <v>0</v>
      </c>
      <c r="G191" s="133" t="e">
        <f>Simulações!CQ187</f>
        <v>#N/A</v>
      </c>
      <c r="H191" s="133" t="str">
        <f>Simulações!CW187</f>
        <v>Médio II</v>
      </c>
      <c r="I191" s="133" t="str">
        <f>IF(Simulações!CX187="","",Simulações!CX187)</f>
        <v/>
      </c>
      <c r="J191" s="133" t="str">
        <f>IF(Simulações!DA187="","",Simulações!DA187)</f>
        <v/>
      </c>
      <c r="K191" s="137">
        <f>Simulações!AO187</f>
        <v>2</v>
      </c>
      <c r="L191" s="137">
        <f>Simulações!AV187</f>
        <v>0</v>
      </c>
      <c r="M191" s="133" t="str">
        <f>IF(Simulações!DB187="","",Simulações!DB187)</f>
        <v/>
      </c>
      <c r="N191" s="133" t="str">
        <f>IF(Simulações!DC187="","",Simulações!DC187)</f>
        <v/>
      </c>
      <c r="O191" s="133">
        <v>1</v>
      </c>
    </row>
    <row r="192" spans="1:15" ht="14.25" customHeight="1" x14ac:dyDescent="0.3">
      <c r="A192" s="5" t="str">
        <f>Simulações!G188</f>
        <v>Rua Arapeí</v>
      </c>
      <c r="B192" s="133" t="str">
        <f>Simulações!DN188</f>
        <v>Sim</v>
      </c>
      <c r="C192" s="175">
        <f>Simulações!N188</f>
        <v>120</v>
      </c>
      <c r="D192" s="133" t="str">
        <f>Simulações!J188</f>
        <v>C4</v>
      </c>
      <c r="E192" s="133" t="e">
        <f>Simulações!CK188</f>
        <v>#N/A</v>
      </c>
      <c r="F192" s="133">
        <f>Simulações!CL188</f>
        <v>0</v>
      </c>
      <c r="G192" s="133" t="e">
        <f>Simulações!CQ188</f>
        <v>#N/A</v>
      </c>
      <c r="H192" s="133" t="str">
        <f>Simulações!CW188</f>
        <v>Médio I</v>
      </c>
      <c r="I192" s="133" t="str">
        <f>IF(Simulações!CX188="","",Simulações!CX188)</f>
        <v/>
      </c>
      <c r="J192" s="133" t="str">
        <f>IF(Simulações!DA188="","",Simulações!DA188)</f>
        <v/>
      </c>
      <c r="K192" s="137">
        <f>Simulações!AO188</f>
        <v>2</v>
      </c>
      <c r="L192" s="137">
        <f>Simulações!AV188</f>
        <v>0</v>
      </c>
      <c r="M192" s="133" t="str">
        <f>IF(Simulações!DB188="","",Simulações!DB188)</f>
        <v/>
      </c>
      <c r="N192" s="133" t="str">
        <f>IF(Simulações!DC188="","",Simulações!DC188)</f>
        <v/>
      </c>
      <c r="O192" s="133">
        <v>1</v>
      </c>
    </row>
    <row r="193" spans="1:15" ht="14.25" customHeight="1" x14ac:dyDescent="0.3">
      <c r="A193" s="5" t="str">
        <f>Simulações!G189</f>
        <v>Rua Arapeí</v>
      </c>
      <c r="B193" s="133" t="str">
        <f>Simulações!DN189</f>
        <v>Sim</v>
      </c>
      <c r="C193" s="175">
        <f>Simulações!N189</f>
        <v>120</v>
      </c>
      <c r="D193" s="133" t="str">
        <f>Simulações!J189</f>
        <v>C4</v>
      </c>
      <c r="E193" s="133" t="e">
        <f>Simulações!CK189</f>
        <v>#N/A</v>
      </c>
      <c r="F193" s="133">
        <f>Simulações!CL189</f>
        <v>0</v>
      </c>
      <c r="G193" s="133" t="e">
        <f>Simulações!CQ189</f>
        <v>#N/A</v>
      </c>
      <c r="H193" s="133" t="str">
        <f>Simulações!CW189</f>
        <v>Médio I</v>
      </c>
      <c r="I193" s="133" t="str">
        <f>IF(Simulações!CX189="","",Simulações!CX189)</f>
        <v/>
      </c>
      <c r="J193" s="133" t="str">
        <f>IF(Simulações!DA189="","",Simulações!DA189)</f>
        <v/>
      </c>
      <c r="K193" s="137">
        <f>Simulações!AO189</f>
        <v>2</v>
      </c>
      <c r="L193" s="137">
        <f>Simulações!AV189</f>
        <v>0</v>
      </c>
      <c r="M193" s="133" t="str">
        <f>IF(Simulações!DB189="","",Simulações!DB189)</f>
        <v/>
      </c>
      <c r="N193" s="133" t="str">
        <f>IF(Simulações!DC189="","",Simulações!DC189)</f>
        <v/>
      </c>
      <c r="O193" s="133">
        <v>1</v>
      </c>
    </row>
    <row r="194" spans="1:15" ht="14.25" customHeight="1" x14ac:dyDescent="0.3">
      <c r="A194" s="5" t="str">
        <f>Simulações!G190</f>
        <v>Rua Arapeí</v>
      </c>
      <c r="B194" s="133" t="str">
        <f>Simulações!DN190</f>
        <v>Sim</v>
      </c>
      <c r="C194" s="175">
        <f>Simulações!N190</f>
        <v>120</v>
      </c>
      <c r="D194" s="133" t="str">
        <f>Simulações!J190</f>
        <v>C4</v>
      </c>
      <c r="E194" s="133" t="e">
        <f>Simulações!CK190</f>
        <v>#N/A</v>
      </c>
      <c r="F194" s="133">
        <f>Simulações!CL190</f>
        <v>0</v>
      </c>
      <c r="G194" s="133" t="e">
        <f>Simulações!CQ190</f>
        <v>#N/A</v>
      </c>
      <c r="H194" s="133" t="str">
        <f>Simulações!CW190</f>
        <v>Médio I</v>
      </c>
      <c r="I194" s="133" t="str">
        <f>IF(Simulações!CX190="","",Simulações!CX190)</f>
        <v/>
      </c>
      <c r="J194" s="133" t="str">
        <f>IF(Simulações!DA190="","",Simulações!DA190)</f>
        <v/>
      </c>
      <c r="K194" s="137">
        <f>Simulações!AO190</f>
        <v>2</v>
      </c>
      <c r="L194" s="137">
        <f>Simulações!AV190</f>
        <v>0</v>
      </c>
      <c r="M194" s="133" t="str">
        <f>IF(Simulações!DB190="","",Simulações!DB190)</f>
        <v/>
      </c>
      <c r="N194" s="133" t="str">
        <f>IF(Simulações!DC190="","",Simulações!DC190)</f>
        <v/>
      </c>
      <c r="O194" s="133">
        <v>1</v>
      </c>
    </row>
    <row r="195" spans="1:15" ht="14.25" customHeight="1" x14ac:dyDescent="0.3">
      <c r="A195" s="5" t="str">
        <f>Simulações!G191</f>
        <v>Rua Mogi das Cruzes</v>
      </c>
      <c r="B195" s="133" t="str">
        <f>Simulações!DN191</f>
        <v>Sim</v>
      </c>
      <c r="C195" s="175">
        <f>Simulações!N191</f>
        <v>58</v>
      </c>
      <c r="D195" s="133" t="str">
        <f>Simulações!J191</f>
        <v>C5</v>
      </c>
      <c r="E195" s="133" t="e">
        <f>Simulações!CK191</f>
        <v>#N/A</v>
      </c>
      <c r="F195" s="133">
        <f>Simulações!CL191</f>
        <v>0</v>
      </c>
      <c r="G195" s="133" t="e">
        <f>Simulações!CQ191</f>
        <v>#N/A</v>
      </c>
      <c r="H195" s="133" t="str">
        <f>Simulações!CW191</f>
        <v>Longo I</v>
      </c>
      <c r="I195" s="133" t="str">
        <f>IF(Simulações!CX191="","",Simulações!CX191)</f>
        <v/>
      </c>
      <c r="J195" s="133" t="str">
        <f>IF(Simulações!DA191="","",Simulações!DA191)</f>
        <v/>
      </c>
      <c r="K195" s="137">
        <f>Simulações!AO191</f>
        <v>2</v>
      </c>
      <c r="L195" s="137">
        <f>Simulações!AV191</f>
        <v>0</v>
      </c>
      <c r="M195" s="133" t="str">
        <f>IF(Simulações!DB191="","",Simulações!DB191)</f>
        <v/>
      </c>
      <c r="N195" s="133" t="str">
        <f>IF(Simulações!DC191="","",Simulações!DC191)</f>
        <v/>
      </c>
      <c r="O195" s="133">
        <v>1</v>
      </c>
    </row>
    <row r="196" spans="1:15" ht="14.25" customHeight="1" x14ac:dyDescent="0.3">
      <c r="A196" s="5" t="str">
        <f>Simulações!G192</f>
        <v>Rua Mogi das Cruzes</v>
      </c>
      <c r="B196" s="133" t="str">
        <f>Simulações!DN192</f>
        <v>Sim</v>
      </c>
      <c r="C196" s="175">
        <f>Simulações!N192</f>
        <v>58</v>
      </c>
      <c r="D196" s="133" t="str">
        <f>Simulações!J192</f>
        <v>C5</v>
      </c>
      <c r="E196" s="133" t="e">
        <f>Simulações!CK192</f>
        <v>#N/A</v>
      </c>
      <c r="F196" s="133">
        <f>Simulações!CL192</f>
        <v>0</v>
      </c>
      <c r="G196" s="133" t="e">
        <f>Simulações!CQ192</f>
        <v>#N/A</v>
      </c>
      <c r="H196" s="133" t="str">
        <f>Simulações!CW192</f>
        <v>Longo I</v>
      </c>
      <c r="I196" s="133" t="str">
        <f>IF(Simulações!CX192="","",Simulações!CX192)</f>
        <v/>
      </c>
      <c r="J196" s="133" t="str">
        <f>IF(Simulações!DA192="","",Simulações!DA192)</f>
        <v/>
      </c>
      <c r="K196" s="137">
        <f>Simulações!AO192</f>
        <v>2</v>
      </c>
      <c r="L196" s="137">
        <f>Simulações!AV192</f>
        <v>0</v>
      </c>
      <c r="M196" s="133" t="str">
        <f>IF(Simulações!DB192="","",Simulações!DB192)</f>
        <v/>
      </c>
      <c r="N196" s="133" t="str">
        <f>IF(Simulações!DC192="","",Simulações!DC192)</f>
        <v/>
      </c>
      <c r="O196" s="133">
        <v>1</v>
      </c>
    </row>
    <row r="197" spans="1:15" ht="14.25" customHeight="1" x14ac:dyDescent="0.3">
      <c r="A197" s="5" t="str">
        <f>Simulações!G193</f>
        <v>Rua Mogi das Cruzes</v>
      </c>
      <c r="B197" s="133" t="str">
        <f>Simulações!DN193</f>
        <v>Sim</v>
      </c>
      <c r="C197" s="175">
        <f>Simulações!N193</f>
        <v>58</v>
      </c>
      <c r="D197" s="133" t="str">
        <f>Simulações!J193</f>
        <v>C5</v>
      </c>
      <c r="E197" s="133" t="e">
        <f>Simulações!CK193</f>
        <v>#N/A</v>
      </c>
      <c r="F197" s="133">
        <f>Simulações!CL193</f>
        <v>0</v>
      </c>
      <c r="G197" s="133" t="e">
        <f>Simulações!CQ193</f>
        <v>#N/A</v>
      </c>
      <c r="H197" s="133" t="str">
        <f>Simulações!CW193</f>
        <v>Longo I</v>
      </c>
      <c r="I197" s="133" t="str">
        <f>IF(Simulações!CX193="","",Simulações!CX193)</f>
        <v/>
      </c>
      <c r="J197" s="133" t="str">
        <f>IF(Simulações!DA193="","",Simulações!DA193)</f>
        <v/>
      </c>
      <c r="K197" s="137">
        <f>Simulações!AO193</f>
        <v>2</v>
      </c>
      <c r="L197" s="137">
        <f>Simulações!AV193</f>
        <v>0</v>
      </c>
      <c r="M197" s="133" t="str">
        <f>IF(Simulações!DB193="","",Simulações!DB193)</f>
        <v/>
      </c>
      <c r="N197" s="133" t="str">
        <f>IF(Simulações!DC193="","",Simulações!DC193)</f>
        <v/>
      </c>
      <c r="O197" s="133">
        <v>1</v>
      </c>
    </row>
    <row r="198" spans="1:15" ht="14.25" customHeight="1" x14ac:dyDescent="0.3">
      <c r="A198" s="5" t="str">
        <f>Simulações!G194</f>
        <v>Rua Vereador João Cardoso</v>
      </c>
      <c r="B198" s="133" t="str">
        <f>Simulações!DN194</f>
        <v>Sim</v>
      </c>
      <c r="C198" s="175">
        <f>Simulações!N194</f>
        <v>87</v>
      </c>
      <c r="D198" s="133" t="str">
        <f>Simulações!J194</f>
        <v>C4</v>
      </c>
      <c r="E198" s="133" t="e">
        <f>Simulações!CK194</f>
        <v>#N/A</v>
      </c>
      <c r="F198" s="176">
        <f>Simulações!CL194</f>
        <v>0</v>
      </c>
      <c r="G198" s="133" t="e">
        <f>Simulações!CQ194</f>
        <v>#N/A</v>
      </c>
      <c r="H198" s="133" t="str">
        <f>Simulações!CW194</f>
        <v>Longo II</v>
      </c>
      <c r="I198" s="133" t="str">
        <f>IF(Simulações!CX194="","",Simulações!CX194)</f>
        <v/>
      </c>
      <c r="J198" s="133" t="str">
        <f>IF(Simulações!DA194="","",Simulações!DA194)</f>
        <v/>
      </c>
      <c r="K198" s="137">
        <f>Simulações!AO194</f>
        <v>2</v>
      </c>
      <c r="L198" s="137">
        <f>Simulações!AV194</f>
        <v>0</v>
      </c>
      <c r="M198" s="133" t="str">
        <f>IF(Simulações!DB194="","",Simulações!DB194)</f>
        <v/>
      </c>
      <c r="N198" s="133" t="str">
        <f>IF(Simulações!DC194="","",Simulações!DC194)</f>
        <v/>
      </c>
      <c r="O198" s="133">
        <v>1</v>
      </c>
    </row>
    <row r="199" spans="1:15" ht="14.25" customHeight="1" x14ac:dyDescent="0.3">
      <c r="A199" s="5" t="str">
        <f>Simulações!G195</f>
        <v>Rua Vereador João Cardoso</v>
      </c>
      <c r="B199" s="133" t="str">
        <f>Simulações!DN195</f>
        <v>Sim</v>
      </c>
      <c r="C199" s="175">
        <f>Simulações!N195</f>
        <v>87</v>
      </c>
      <c r="D199" s="133" t="str">
        <f>Simulações!J195</f>
        <v>C4</v>
      </c>
      <c r="E199" s="133" t="e">
        <f>Simulações!CK195</f>
        <v>#N/A</v>
      </c>
      <c r="F199" s="176">
        <f>Simulações!CL195</f>
        <v>0</v>
      </c>
      <c r="G199" s="133" t="e">
        <f>Simulações!CQ195</f>
        <v>#N/A</v>
      </c>
      <c r="H199" s="133" t="str">
        <f>Simulações!CW195</f>
        <v>Longo II</v>
      </c>
      <c r="I199" s="133" t="str">
        <f>IF(Simulações!CX195="","",Simulações!CX195)</f>
        <v/>
      </c>
      <c r="J199" s="133" t="str">
        <f>IF(Simulações!DA195="","",Simulações!DA195)</f>
        <v/>
      </c>
      <c r="K199" s="137">
        <f>Simulações!AO195</f>
        <v>2</v>
      </c>
      <c r="L199" s="137">
        <f>Simulações!AV195</f>
        <v>0</v>
      </c>
      <c r="M199" s="133" t="str">
        <f>IF(Simulações!DB195="","",Simulações!DB195)</f>
        <v/>
      </c>
      <c r="N199" s="133" t="str">
        <f>IF(Simulações!DC195="","",Simulações!DC195)</f>
        <v/>
      </c>
      <c r="O199" s="133">
        <v>1</v>
      </c>
    </row>
    <row r="200" spans="1:15" ht="14.25" customHeight="1" x14ac:dyDescent="0.3">
      <c r="A200" s="5" t="str">
        <f>Simulações!G196</f>
        <v>Rua Vereador João Cardoso</v>
      </c>
      <c r="B200" s="133" t="str">
        <f>Simulações!DN196</f>
        <v>Sim</v>
      </c>
      <c r="C200" s="175">
        <f>Simulações!N196</f>
        <v>87</v>
      </c>
      <c r="D200" s="133" t="str">
        <f>Simulações!J196</f>
        <v>C4</v>
      </c>
      <c r="E200" s="133" t="e">
        <f>Simulações!CK196</f>
        <v>#N/A</v>
      </c>
      <c r="F200" s="176">
        <f>Simulações!CL196</f>
        <v>0</v>
      </c>
      <c r="G200" s="133" t="e">
        <f>Simulações!CQ196</f>
        <v>#N/A</v>
      </c>
      <c r="H200" s="133" t="str">
        <f>Simulações!CW196</f>
        <v>Longo II</v>
      </c>
      <c r="I200" s="133" t="str">
        <f>IF(Simulações!CX196="","",Simulações!CX196)</f>
        <v/>
      </c>
      <c r="J200" s="133" t="str">
        <f>IF(Simulações!DA196="","",Simulações!DA196)</f>
        <v/>
      </c>
      <c r="K200" s="137">
        <f>Simulações!AO196</f>
        <v>2</v>
      </c>
      <c r="L200" s="137">
        <f>Simulações!AV196</f>
        <v>0</v>
      </c>
      <c r="M200" s="133" t="str">
        <f>IF(Simulações!DB196="","",Simulações!DB196)</f>
        <v/>
      </c>
      <c r="N200" s="133" t="str">
        <f>IF(Simulações!DC196="","",Simulações!DC196)</f>
        <v/>
      </c>
      <c r="O200" s="133">
        <v>1</v>
      </c>
    </row>
    <row r="201" spans="1:15" ht="14.25" customHeight="1" x14ac:dyDescent="0.3">
      <c r="A201" s="5" t="str">
        <f>Simulações!G197</f>
        <v>rua das sucupiras</v>
      </c>
      <c r="B201" s="133" t="str">
        <f>Simulações!DN197</f>
        <v>Sim</v>
      </c>
      <c r="C201" s="175">
        <f>Simulações!N197</f>
        <v>90</v>
      </c>
      <c r="D201" s="133" t="str">
        <f>Simulações!J197</f>
        <v>C2</v>
      </c>
      <c r="E201" s="133" t="str">
        <f>Simulações!CK197</f>
        <v>LEDSTAR</v>
      </c>
      <c r="F201" s="133" t="str">
        <f>Simulações!CL197</f>
        <v xml:space="preserve"> SL VT 9.1 72W</v>
      </c>
      <c r="G201" s="133">
        <f>Simulações!CQ197</f>
        <v>72</v>
      </c>
      <c r="H201" s="133" t="str">
        <f>Simulações!CW197</f>
        <v>Médio I</v>
      </c>
      <c r="I201" s="133" t="str">
        <f>IF(Simulações!CX197="","",Simulações!CX197)</f>
        <v/>
      </c>
      <c r="J201" s="133" t="str">
        <f>IF(Simulações!DA197="","",Simulações!DA197)</f>
        <v/>
      </c>
      <c r="K201" s="137">
        <f>Simulações!AO197</f>
        <v>4</v>
      </c>
      <c r="L201" s="137">
        <f>Simulações!AV197</f>
        <v>0</v>
      </c>
      <c r="M201" s="133" t="str">
        <f>IF(Simulações!DB197="","",Simulações!DB197)</f>
        <v/>
      </c>
      <c r="N201" s="133" t="str">
        <f>IF(Simulações!DC197="","",Simulações!DC197)</f>
        <v/>
      </c>
      <c r="O201" s="133">
        <v>1</v>
      </c>
    </row>
    <row r="202" spans="1:15" ht="14.25" customHeight="1" x14ac:dyDescent="0.3">
      <c r="A202" s="5" t="str">
        <f>Simulações!G198</f>
        <v>rua das sucupiras</v>
      </c>
      <c r="B202" s="133" t="str">
        <f>Simulações!DN198</f>
        <v>Sim</v>
      </c>
      <c r="C202" s="175">
        <f>Simulações!N198</f>
        <v>90</v>
      </c>
      <c r="D202" s="133" t="str">
        <f>Simulações!J198</f>
        <v>C2</v>
      </c>
      <c r="E202" s="133" t="str">
        <f>Simulações!CK198</f>
        <v>SX LIGHTING</v>
      </c>
      <c r="F202" s="133" t="str">
        <f>Simulações!CL198</f>
        <v>SX-INLPP070HF</v>
      </c>
      <c r="G202" s="133">
        <f>Simulações!CQ198</f>
        <v>70</v>
      </c>
      <c r="H202" s="133" t="str">
        <f>Simulações!CW198</f>
        <v>Médio I</v>
      </c>
      <c r="I202" s="133" t="str">
        <f>IF(Simulações!CX198="","",Simulações!CX198)</f>
        <v/>
      </c>
      <c r="J202" s="133" t="str">
        <f>IF(Simulações!DA198="","",Simulações!DA198)</f>
        <v/>
      </c>
      <c r="K202" s="137">
        <f>Simulações!AO198</f>
        <v>4</v>
      </c>
      <c r="L202" s="137">
        <f>Simulações!AV198</f>
        <v>0</v>
      </c>
      <c r="M202" s="133" t="str">
        <f>IF(Simulações!DB198="","",Simulações!DB198)</f>
        <v/>
      </c>
      <c r="N202" s="133" t="str">
        <f>IF(Simulações!DC198="","",Simulações!DC198)</f>
        <v/>
      </c>
      <c r="O202" s="133">
        <v>1</v>
      </c>
    </row>
    <row r="203" spans="1:15" ht="14.25" customHeight="1" x14ac:dyDescent="0.3">
      <c r="A203" s="5" t="str">
        <f>Simulações!G199</f>
        <v>rua das sucupiras</v>
      </c>
      <c r="B203" s="133" t="str">
        <f>Simulações!DN199</f>
        <v>Sim</v>
      </c>
      <c r="C203" s="175">
        <f>Simulações!N199</f>
        <v>90</v>
      </c>
      <c r="D203" s="133" t="str">
        <f>Simulações!J199</f>
        <v>C2</v>
      </c>
      <c r="E203" s="133" t="str">
        <f>Simulações!CK199</f>
        <v>TECNOWATT</v>
      </c>
      <c r="F203" s="133" t="str">
        <f>Simulações!CL199</f>
        <v xml:space="preserve">SIGSAGPTLRRSSNDL_68W_83IBBRS
</v>
      </c>
      <c r="G203" s="133">
        <f>Simulações!CQ199</f>
        <v>68</v>
      </c>
      <c r="H203" s="133" t="str">
        <f>Simulações!CW199</f>
        <v>Médio I</v>
      </c>
      <c r="I203" s="133" t="str">
        <f>IF(Simulações!CX199="","",Simulações!CX199)</f>
        <v/>
      </c>
      <c r="J203" s="133" t="str">
        <f>IF(Simulações!DA199="","",Simulações!DA199)</f>
        <v/>
      </c>
      <c r="K203" s="137">
        <f>Simulações!AO199</f>
        <v>4</v>
      </c>
      <c r="L203" s="137">
        <f>Simulações!AV199</f>
        <v>0</v>
      </c>
      <c r="M203" s="133" t="str">
        <f>IF(Simulações!DB199="","",Simulações!DB199)</f>
        <v/>
      </c>
      <c r="N203" s="133" t="str">
        <f>IF(Simulações!DC199="","",Simulações!DC199)</f>
        <v/>
      </c>
      <c r="O203" s="133">
        <v>1</v>
      </c>
    </row>
    <row r="204" spans="1:15" ht="14.25" customHeight="1" x14ac:dyDescent="0.3">
      <c r="A204" s="5" t="str">
        <f>Simulações!G200</f>
        <v>Avenida Avenida Ribeirão dos Cristais</v>
      </c>
      <c r="B204" s="133" t="str">
        <f>Simulações!DN200</f>
        <v>Sim</v>
      </c>
      <c r="C204" s="175">
        <f>Simulações!N200</f>
        <v>87</v>
      </c>
      <c r="D204" s="133" t="str">
        <f>Simulações!J200</f>
        <v>C3</v>
      </c>
      <c r="E204" s="133" t="e">
        <f>Simulações!CK200</f>
        <v>#N/A</v>
      </c>
      <c r="F204" s="133">
        <f>Simulações!CL200</f>
        <v>0</v>
      </c>
      <c r="G204" s="133" t="e">
        <f>Simulações!CQ200</f>
        <v>#N/A</v>
      </c>
      <c r="H204" s="133" t="str">
        <f>Simulações!CW200</f>
        <v>Longo I</v>
      </c>
      <c r="I204" s="133" t="str">
        <f>IF(Simulações!CX200="","",Simulações!CX200)</f>
        <v/>
      </c>
      <c r="J204" s="133" t="str">
        <f>IF(Simulações!DA200="","",Simulações!DA200)</f>
        <v/>
      </c>
      <c r="K204" s="137">
        <f>Simulações!AO200</f>
        <v>2</v>
      </c>
      <c r="L204" s="137">
        <f>Simulações!AV200</f>
        <v>0</v>
      </c>
      <c r="M204" s="133" t="str">
        <f>IF(Simulações!DB200="","",Simulações!DB200)</f>
        <v/>
      </c>
      <c r="N204" s="133" t="str">
        <f>IF(Simulações!DC200="","",Simulações!DC200)</f>
        <v/>
      </c>
      <c r="O204" s="133">
        <v>1</v>
      </c>
    </row>
    <row r="205" spans="1:15" ht="14.25" customHeight="1" x14ac:dyDescent="0.3">
      <c r="A205" s="5" t="str">
        <f>Simulações!G201</f>
        <v>Avenida Avenida Ribeirão dos Cristais</v>
      </c>
      <c r="B205" s="133" t="str">
        <f>Simulações!DN201</f>
        <v>Sim</v>
      </c>
      <c r="C205" s="175">
        <f>Simulações!N201</f>
        <v>87</v>
      </c>
      <c r="D205" s="133" t="str">
        <f>Simulações!J201</f>
        <v>C3</v>
      </c>
      <c r="E205" s="133" t="e">
        <f>Simulações!CK201</f>
        <v>#N/A</v>
      </c>
      <c r="F205" s="133">
        <f>Simulações!CL201</f>
        <v>0</v>
      </c>
      <c r="G205" s="133" t="e">
        <f>Simulações!CQ201</f>
        <v>#N/A</v>
      </c>
      <c r="H205" s="133" t="str">
        <f>Simulações!CW201</f>
        <v>Longo I</v>
      </c>
      <c r="I205" s="133" t="str">
        <f>IF(Simulações!CX201="","",Simulações!CX201)</f>
        <v/>
      </c>
      <c r="J205" s="133" t="str">
        <f>IF(Simulações!DA201="","",Simulações!DA201)</f>
        <v/>
      </c>
      <c r="K205" s="137">
        <f>Simulações!AO201</f>
        <v>2</v>
      </c>
      <c r="L205" s="137">
        <f>Simulações!AV201</f>
        <v>0</v>
      </c>
      <c r="M205" s="133" t="str">
        <f>IF(Simulações!DB201="","",Simulações!DB201)</f>
        <v/>
      </c>
      <c r="N205" s="133" t="str">
        <f>IF(Simulações!DC201="","",Simulações!DC201)</f>
        <v/>
      </c>
      <c r="O205" s="133">
        <v>1</v>
      </c>
    </row>
    <row r="206" spans="1:15" ht="14.25" customHeight="1" x14ac:dyDescent="0.3">
      <c r="A206" s="5" t="e">
        <f>Simulações!#REF!</f>
        <v>#REF!</v>
      </c>
      <c r="B206" s="133" t="e">
        <f>Simulações!#REF!</f>
        <v>#REF!</v>
      </c>
      <c r="C206" s="175" t="e">
        <f>Simulações!#REF!</f>
        <v>#REF!</v>
      </c>
      <c r="D206" s="133" t="e">
        <f>Simulações!#REF!</f>
        <v>#REF!</v>
      </c>
      <c r="E206" s="133" t="e">
        <f>Simulações!#REF!</f>
        <v>#REF!</v>
      </c>
      <c r="F206" s="133" t="e">
        <f>Simulações!#REF!</f>
        <v>#REF!</v>
      </c>
      <c r="G206" s="133" t="e">
        <f>Simulações!#REF!</f>
        <v>#REF!</v>
      </c>
      <c r="H206" s="133" t="e">
        <f>Simulações!#REF!</f>
        <v>#REF!</v>
      </c>
      <c r="I206" s="133" t="e">
        <f>IF(Simulações!#REF!="","",Simulações!#REF!)</f>
        <v>#REF!</v>
      </c>
      <c r="J206" s="133" t="e">
        <f>IF(Simulações!#REF!="","",Simulações!#REF!)</f>
        <v>#REF!</v>
      </c>
      <c r="K206" s="137" t="e">
        <f>Simulações!#REF!</f>
        <v>#REF!</v>
      </c>
      <c r="L206" s="137" t="e">
        <f>Simulações!#REF!</f>
        <v>#REF!</v>
      </c>
      <c r="M206" s="133" t="e">
        <f>IF(Simulações!#REF!="","",Simulações!#REF!)</f>
        <v>#REF!</v>
      </c>
      <c r="N206" s="133" t="e">
        <f>IF(Simulações!#REF!="","",Simulações!#REF!)</f>
        <v>#REF!</v>
      </c>
      <c r="O206" s="133">
        <v>1</v>
      </c>
    </row>
    <row r="207" spans="1:15" ht="14.25" customHeight="1" x14ac:dyDescent="0.3">
      <c r="A207" s="5" t="str">
        <f>Simulações!G202</f>
        <v>Avenida Avenida Ribeirão dos Cristais</v>
      </c>
      <c r="B207" s="133" t="str">
        <f>Simulações!DN202</f>
        <v>Sim</v>
      </c>
      <c r="C207" s="175">
        <f>Simulações!N202</f>
        <v>87</v>
      </c>
      <c r="D207" s="133" t="str">
        <f>Simulações!J202</f>
        <v>C3</v>
      </c>
      <c r="E207" s="133" t="e">
        <f>Simulações!CK202</f>
        <v>#N/A</v>
      </c>
      <c r="F207" s="133">
        <f>Simulações!CL202</f>
        <v>0</v>
      </c>
      <c r="G207" s="133" t="e">
        <f>Simulações!CQ202</f>
        <v>#N/A</v>
      </c>
      <c r="H207" s="133" t="str">
        <f>Simulações!CW202</f>
        <v>Longo I</v>
      </c>
      <c r="I207" s="133" t="str">
        <f>IF(Simulações!CX202="","",Simulações!CX202)</f>
        <v/>
      </c>
      <c r="J207" s="133" t="str">
        <f>IF(Simulações!DA202="","",Simulações!DA202)</f>
        <v/>
      </c>
      <c r="K207" s="137">
        <f>Simulações!AO202</f>
        <v>2</v>
      </c>
      <c r="L207" s="137">
        <f>Simulações!AV202</f>
        <v>0</v>
      </c>
      <c r="M207" s="133" t="str">
        <f>IF(Simulações!DB202="","",Simulações!DB202)</f>
        <v/>
      </c>
      <c r="N207" s="133" t="str">
        <f>IF(Simulações!DC202="","",Simulações!DC202)</f>
        <v/>
      </c>
      <c r="O207" s="133">
        <v>1</v>
      </c>
    </row>
    <row r="208" spans="1:15" ht="14.25" customHeight="1" x14ac:dyDescent="0.3">
      <c r="A208" s="5" t="str">
        <f>Simulações!G203</f>
        <v>Estrada Francisco Misse</v>
      </c>
      <c r="B208" s="133" t="str">
        <f>Simulações!DN203</f>
        <v>Sim</v>
      </c>
      <c r="C208" s="175">
        <f>Simulações!N203</f>
        <v>100</v>
      </c>
      <c r="D208" s="133" t="str">
        <f>Simulações!J203</f>
        <v>C5</v>
      </c>
      <c r="E208" s="133" t="e">
        <f>Simulações!CK203</f>
        <v>#N/A</v>
      </c>
      <c r="F208" s="176">
        <f>Simulações!CL203</f>
        <v>0</v>
      </c>
      <c r="G208" s="133" t="e">
        <f>Simulações!CQ203</f>
        <v>#N/A</v>
      </c>
      <c r="H208" s="133" t="str">
        <f>Simulações!CW203</f>
        <v>Médio I</v>
      </c>
      <c r="I208" s="133" t="str">
        <f>IF(Simulações!CX203="","",Simulações!CX203)</f>
        <v/>
      </c>
      <c r="J208" s="133" t="str">
        <f>IF(Simulações!DA203="","",Simulações!DA203)</f>
        <v/>
      </c>
      <c r="K208" s="137">
        <f>Simulações!AO203</f>
        <v>4</v>
      </c>
      <c r="L208" s="137">
        <f>Simulações!AV203</f>
        <v>0</v>
      </c>
      <c r="M208" s="133" t="str">
        <f>IF(Simulações!DB203="","",Simulações!DB203)</f>
        <v/>
      </c>
      <c r="N208" s="133" t="str">
        <f>IF(Simulações!DC203="","",Simulações!DC203)</f>
        <v/>
      </c>
      <c r="O208" s="133">
        <v>1</v>
      </c>
    </row>
    <row r="209" spans="1:15" ht="14.25" customHeight="1" x14ac:dyDescent="0.3">
      <c r="A209" s="5" t="str">
        <f>Simulações!G204</f>
        <v>Estrada Francisco Misse</v>
      </c>
      <c r="B209" s="133" t="str">
        <f>Simulações!DN204</f>
        <v>Sim</v>
      </c>
      <c r="C209" s="175">
        <f>Simulações!N204</f>
        <v>100</v>
      </c>
      <c r="D209" s="133" t="str">
        <f>Simulações!J204</f>
        <v>C5</v>
      </c>
      <c r="E209" s="133" t="e">
        <f>Simulações!CK204</f>
        <v>#N/A</v>
      </c>
      <c r="F209" s="176">
        <f>Simulações!CL204</f>
        <v>0</v>
      </c>
      <c r="G209" s="133" t="e">
        <f>Simulações!CQ204</f>
        <v>#N/A</v>
      </c>
      <c r="H209" s="133" t="str">
        <f>Simulações!CW204</f>
        <v>Médio I</v>
      </c>
      <c r="I209" s="133" t="str">
        <f>IF(Simulações!CX204="","",Simulações!CX204)</f>
        <v/>
      </c>
      <c r="J209" s="133" t="str">
        <f>IF(Simulações!DA204="","",Simulações!DA204)</f>
        <v/>
      </c>
      <c r="K209" s="137">
        <f>Simulações!AO204</f>
        <v>4</v>
      </c>
      <c r="L209" s="137">
        <f>Simulações!AV204</f>
        <v>0</v>
      </c>
      <c r="M209" s="133" t="str">
        <f>IF(Simulações!DB204="","",Simulações!DB204)</f>
        <v/>
      </c>
      <c r="N209" s="133" t="str">
        <f>IF(Simulações!DC204="","",Simulações!DC204)</f>
        <v/>
      </c>
      <c r="O209" s="133">
        <v>1</v>
      </c>
    </row>
    <row r="210" spans="1:15" ht="14.25" customHeight="1" x14ac:dyDescent="0.3">
      <c r="A210" s="5" t="str">
        <f>Simulações!G205</f>
        <v>Estrada Francisco Misse</v>
      </c>
      <c r="B210" s="133" t="str">
        <f>Simulações!DN205</f>
        <v>Sim</v>
      </c>
      <c r="C210" s="175">
        <f>Simulações!N205</f>
        <v>100</v>
      </c>
      <c r="D210" s="133" t="str">
        <f>Simulações!J205</f>
        <v>C5</v>
      </c>
      <c r="E210" s="133" t="e">
        <f>Simulações!CK205</f>
        <v>#N/A</v>
      </c>
      <c r="F210" s="176">
        <f>Simulações!CL205</f>
        <v>0</v>
      </c>
      <c r="G210" s="133" t="e">
        <f>Simulações!CQ205</f>
        <v>#N/A</v>
      </c>
      <c r="H210" s="133" t="str">
        <f>Simulações!CW205</f>
        <v>Médio I</v>
      </c>
      <c r="I210" s="133" t="str">
        <f>IF(Simulações!CX205="","",Simulações!CX205)</f>
        <v/>
      </c>
      <c r="J210" s="133" t="str">
        <f>IF(Simulações!DA205="","",Simulações!DA205)</f>
        <v/>
      </c>
      <c r="K210" s="137">
        <f>Simulações!AO205</f>
        <v>4</v>
      </c>
      <c r="L210" s="137">
        <f>Simulações!AV205</f>
        <v>0</v>
      </c>
      <c r="M210" s="133" t="str">
        <f>IF(Simulações!DB205="","",Simulações!DB205)</f>
        <v/>
      </c>
      <c r="N210" s="133" t="str">
        <f>IF(Simulações!DC205="","",Simulações!DC205)</f>
        <v/>
      </c>
      <c r="O210" s="133">
        <v>1</v>
      </c>
    </row>
    <row r="211" spans="1:15" ht="14.25" customHeight="1" x14ac:dyDescent="0.3">
      <c r="A211" s="5" t="str">
        <f>Simulações!G206</f>
        <v>Estrada José Francisco de Souza</v>
      </c>
      <c r="B211" s="133" t="str">
        <f>Simulações!DN206</f>
        <v>Sim</v>
      </c>
      <c r="C211" s="175">
        <f>Simulações!N206</f>
        <v>60</v>
      </c>
      <c r="D211" s="133" t="str">
        <f>Simulações!J206</f>
        <v>C4</v>
      </c>
      <c r="E211" s="133" t="e">
        <f>Simulações!CK206</f>
        <v>#N/A</v>
      </c>
      <c r="F211" s="133">
        <f>Simulações!CL206</f>
        <v>0</v>
      </c>
      <c r="G211" s="133" t="e">
        <f>Simulações!CQ206</f>
        <v>#N/A</v>
      </c>
      <c r="H211" s="133" t="str">
        <f>Simulações!CW206</f>
        <v>Curto I</v>
      </c>
      <c r="I211" s="133" t="str">
        <f>IF(Simulações!CX206="","",Simulações!CX206)</f>
        <v/>
      </c>
      <c r="J211" s="133" t="str">
        <f>IF(Simulações!DA206="","",Simulações!DA206)</f>
        <v/>
      </c>
      <c r="K211" s="137">
        <f>Simulações!AO206</f>
        <v>2</v>
      </c>
      <c r="L211" s="137">
        <f>Simulações!AV206</f>
        <v>0</v>
      </c>
      <c r="M211" s="133" t="str">
        <f>IF(Simulações!DB206="","",Simulações!DB206)</f>
        <v/>
      </c>
      <c r="N211" s="133" t="str">
        <f>IF(Simulações!DC206="","",Simulações!DC206)</f>
        <v/>
      </c>
      <c r="O211" s="133">
        <v>1</v>
      </c>
    </row>
    <row r="212" spans="1:15" ht="14.25" customHeight="1" x14ac:dyDescent="0.3">
      <c r="A212" s="5" t="str">
        <f>Simulações!G207</f>
        <v>Estrada José Francisco de Souza</v>
      </c>
      <c r="B212" s="133" t="str">
        <f>Simulações!DN207</f>
        <v>Sim</v>
      </c>
      <c r="C212" s="175">
        <f>Simulações!N207</f>
        <v>60</v>
      </c>
      <c r="D212" s="133" t="str">
        <f>Simulações!J207</f>
        <v>C4</v>
      </c>
      <c r="E212" s="133" t="e">
        <f>Simulações!CK207</f>
        <v>#N/A</v>
      </c>
      <c r="F212" s="133">
        <f>Simulações!CL207</f>
        <v>0</v>
      </c>
      <c r="G212" s="133" t="e">
        <f>Simulações!CQ207</f>
        <v>#N/A</v>
      </c>
      <c r="H212" s="133" t="str">
        <f>Simulações!CW207</f>
        <v>Curto I</v>
      </c>
      <c r="I212" s="133" t="str">
        <f>IF(Simulações!CX207="","",Simulações!CX207)</f>
        <v/>
      </c>
      <c r="J212" s="133" t="str">
        <f>IF(Simulações!DA207="","",Simulações!DA207)</f>
        <v/>
      </c>
      <c r="K212" s="137">
        <f>Simulações!AO207</f>
        <v>2</v>
      </c>
      <c r="L212" s="137">
        <f>Simulações!AV207</f>
        <v>0</v>
      </c>
      <c r="M212" s="133" t="str">
        <f>IF(Simulações!DB207="","",Simulações!DB207)</f>
        <v/>
      </c>
      <c r="N212" s="133" t="str">
        <f>IF(Simulações!DC207="","",Simulações!DC207)</f>
        <v/>
      </c>
      <c r="O212" s="133">
        <v>1</v>
      </c>
    </row>
    <row r="213" spans="1:15" ht="14.25" customHeight="1" x14ac:dyDescent="0.3">
      <c r="A213" s="5" t="str">
        <f>Simulações!G208</f>
        <v>Estrada José Francisco de Souza</v>
      </c>
      <c r="B213" s="133" t="str">
        <f>Simulações!DN208</f>
        <v>Sim</v>
      </c>
      <c r="C213" s="175">
        <f>Simulações!N208</f>
        <v>60</v>
      </c>
      <c r="D213" s="133" t="str">
        <f>Simulações!J208</f>
        <v>C4</v>
      </c>
      <c r="E213" s="133" t="e">
        <f>Simulações!CK208</f>
        <v>#N/A</v>
      </c>
      <c r="F213" s="133">
        <f>Simulações!CL208</f>
        <v>0</v>
      </c>
      <c r="G213" s="133" t="e">
        <f>Simulações!CQ208</f>
        <v>#N/A</v>
      </c>
      <c r="H213" s="133" t="str">
        <f>Simulações!CW208</f>
        <v>Curto I</v>
      </c>
      <c r="I213" s="133" t="str">
        <f>IF(Simulações!CX208="","",Simulações!CX208)</f>
        <v/>
      </c>
      <c r="J213" s="133" t="str">
        <f>IF(Simulações!DA208="","",Simulações!DA208)</f>
        <v/>
      </c>
      <c r="K213" s="137">
        <f>Simulações!AO208</f>
        <v>2</v>
      </c>
      <c r="L213" s="137">
        <f>Simulações!AV208</f>
        <v>0</v>
      </c>
      <c r="M213" s="133" t="str">
        <f>IF(Simulações!DB208="","",Simulações!DB208)</f>
        <v/>
      </c>
      <c r="N213" s="133" t="str">
        <f>IF(Simulações!DC208="","",Simulações!DC208)</f>
        <v/>
      </c>
      <c r="O213" s="133">
        <v>1</v>
      </c>
    </row>
    <row r="214" spans="1:15" ht="14.25" customHeight="1" x14ac:dyDescent="0.3">
      <c r="A214" s="5" t="str">
        <f>Simulações!G209</f>
        <v>Avenida Avenida Arujá</v>
      </c>
      <c r="B214" s="133" t="str">
        <f>Simulações!DN209</f>
        <v>Sim</v>
      </c>
      <c r="C214" s="175">
        <f>Simulações!N209</f>
        <v>120</v>
      </c>
      <c r="D214" s="133" t="str">
        <f>Simulações!J209</f>
        <v>C5</v>
      </c>
      <c r="E214" s="133" t="e">
        <f>Simulações!CK209</f>
        <v>#N/A</v>
      </c>
      <c r="F214" s="133">
        <f>Simulações!CL209</f>
        <v>0</v>
      </c>
      <c r="G214" s="133" t="e">
        <f>Simulações!CQ209</f>
        <v>#N/A</v>
      </c>
      <c r="H214" s="133" t="str">
        <f>Simulações!CW209</f>
        <v>Médio II</v>
      </c>
      <c r="I214" s="133" t="str">
        <f>IF(Simulações!CX209="","",Simulações!CX209)</f>
        <v/>
      </c>
      <c r="J214" s="133" t="str">
        <f>IF(Simulações!DA209="","",Simulações!DA209)</f>
        <v/>
      </c>
      <c r="K214" s="137">
        <f>Simulações!AO209</f>
        <v>2</v>
      </c>
      <c r="L214" s="137">
        <f>Simulações!AV209</f>
        <v>0</v>
      </c>
      <c r="M214" s="133" t="str">
        <f>IF(Simulações!DB209="","",Simulações!DB209)</f>
        <v/>
      </c>
      <c r="N214" s="133" t="str">
        <f>IF(Simulações!DC209="","",Simulações!DC209)</f>
        <v/>
      </c>
      <c r="O214" s="133">
        <v>1</v>
      </c>
    </row>
    <row r="215" spans="1:15" ht="14.25" customHeight="1" x14ac:dyDescent="0.3">
      <c r="A215" s="5" t="str">
        <f>Simulações!G210</f>
        <v>Avenida Avenida Arujá</v>
      </c>
      <c r="B215" s="133" t="str">
        <f>Simulações!DN210</f>
        <v>Sim</v>
      </c>
      <c r="C215" s="175">
        <f>Simulações!N210</f>
        <v>120</v>
      </c>
      <c r="D215" s="133" t="str">
        <f>Simulações!J210</f>
        <v>C5</v>
      </c>
      <c r="E215" s="133" t="e">
        <f>Simulações!CK210</f>
        <v>#N/A</v>
      </c>
      <c r="F215" s="133">
        <f>Simulações!CL210</f>
        <v>0</v>
      </c>
      <c r="G215" s="133" t="e">
        <f>Simulações!CQ210</f>
        <v>#N/A</v>
      </c>
      <c r="H215" s="133" t="str">
        <f>Simulações!CW210</f>
        <v>Médio II</v>
      </c>
      <c r="I215" s="133" t="str">
        <f>IF(Simulações!CX210="","",Simulações!CX210)</f>
        <v/>
      </c>
      <c r="J215" s="133" t="str">
        <f>IF(Simulações!DA210="","",Simulações!DA210)</f>
        <v/>
      </c>
      <c r="K215" s="137">
        <f>Simulações!AO210</f>
        <v>2</v>
      </c>
      <c r="L215" s="137">
        <f>Simulações!AV210</f>
        <v>0</v>
      </c>
      <c r="M215" s="133" t="str">
        <f>IF(Simulações!DB210="","",Simulações!DB210)</f>
        <v/>
      </c>
      <c r="N215" s="133" t="str">
        <f>IF(Simulações!DC210="","",Simulações!DC210)</f>
        <v/>
      </c>
      <c r="O215" s="133">
        <v>1</v>
      </c>
    </row>
    <row r="216" spans="1:15" ht="14.25" customHeight="1" x14ac:dyDescent="0.3">
      <c r="A216" s="5" t="str">
        <f>Simulações!G211</f>
        <v>Avenida Avenida Arujá</v>
      </c>
      <c r="B216" s="133" t="str">
        <f>Simulações!DN211</f>
        <v>Sim</v>
      </c>
      <c r="C216" s="175">
        <f>Simulações!N211</f>
        <v>120</v>
      </c>
      <c r="D216" s="133" t="str">
        <f>Simulações!J211</f>
        <v>C5</v>
      </c>
      <c r="E216" s="133" t="e">
        <f>Simulações!CK211</f>
        <v>#N/A</v>
      </c>
      <c r="F216" s="133">
        <f>Simulações!CL211</f>
        <v>0</v>
      </c>
      <c r="G216" s="133" t="e">
        <f>Simulações!CQ211</f>
        <v>#N/A</v>
      </c>
      <c r="H216" s="133" t="str">
        <f>Simulações!CW211</f>
        <v>Médio II</v>
      </c>
      <c r="I216" s="133" t="str">
        <f>IF(Simulações!CX211="","",Simulações!CX211)</f>
        <v/>
      </c>
      <c r="J216" s="133" t="str">
        <f>IF(Simulações!DA211="","",Simulações!DA211)</f>
        <v/>
      </c>
      <c r="K216" s="137">
        <f>Simulações!AO211</f>
        <v>2</v>
      </c>
      <c r="L216" s="137">
        <f>Simulações!AV211</f>
        <v>0</v>
      </c>
      <c r="M216" s="133" t="str">
        <f>IF(Simulações!DB211="","",Simulações!DB211)</f>
        <v/>
      </c>
      <c r="N216" s="133" t="str">
        <f>IF(Simulações!DC211="","",Simulações!DC211)</f>
        <v/>
      </c>
      <c r="O216" s="133">
        <v>1</v>
      </c>
    </row>
    <row r="217" spans="1:15" ht="14.25" customHeight="1" x14ac:dyDescent="0.3">
      <c r="A217" s="5" t="str">
        <f>Simulações!G212</f>
        <v>Rua Rua Francisca Gomes Ribeiro de Sousa</v>
      </c>
      <c r="B217" s="133" t="str">
        <f>Simulações!DN212</f>
        <v>Sim</v>
      </c>
      <c r="C217" s="175">
        <f>Simulações!N212</f>
        <v>60</v>
      </c>
      <c r="D217" s="133" t="str">
        <f>Simulações!J212</f>
        <v>C5</v>
      </c>
      <c r="E217" s="133" t="e">
        <f>Simulações!CK212</f>
        <v>#N/A</v>
      </c>
      <c r="F217" s="176">
        <f>Simulações!CL212</f>
        <v>0</v>
      </c>
      <c r="G217" s="133" t="e">
        <f>Simulações!CQ212</f>
        <v>#N/A</v>
      </c>
      <c r="H217" s="133" t="str">
        <f>Simulações!CW212</f>
        <v>Médio I</v>
      </c>
      <c r="I217" s="133" t="str">
        <f>IF(Simulações!CX212="","",Simulações!CX212)</f>
        <v/>
      </c>
      <c r="J217" s="133" t="str">
        <f>IF(Simulações!DA212="","",Simulações!DA212)</f>
        <v/>
      </c>
      <c r="K217" s="137">
        <f>Simulações!AO212</f>
        <v>2</v>
      </c>
      <c r="L217" s="137">
        <f>Simulações!AV212</f>
        <v>0</v>
      </c>
      <c r="M217" s="133" t="str">
        <f>IF(Simulações!DB212="","",Simulações!DB212)</f>
        <v/>
      </c>
      <c r="N217" s="133" t="str">
        <f>IF(Simulações!DC212="","",Simulações!DC212)</f>
        <v/>
      </c>
      <c r="O217" s="133">
        <v>1</v>
      </c>
    </row>
    <row r="218" spans="1:15" ht="14.25" customHeight="1" x14ac:dyDescent="0.3">
      <c r="A218" s="5" t="str">
        <f>Simulações!G213</f>
        <v>Rua Rua Francisca Gomes Ribeiro de Sousa</v>
      </c>
      <c r="B218" s="133" t="str">
        <f>Simulações!DN213</f>
        <v>Sim</v>
      </c>
      <c r="C218" s="175">
        <f>Simulações!N213</f>
        <v>60</v>
      </c>
      <c r="D218" s="133" t="str">
        <f>Simulações!J213</f>
        <v>C5</v>
      </c>
      <c r="E218" s="133" t="e">
        <f>Simulações!CK213</f>
        <v>#N/A</v>
      </c>
      <c r="F218" s="176">
        <f>Simulações!CL213</f>
        <v>0</v>
      </c>
      <c r="G218" s="133" t="e">
        <f>Simulações!CQ213</f>
        <v>#N/A</v>
      </c>
      <c r="H218" s="133" t="str">
        <f>Simulações!CW213</f>
        <v>Médio I</v>
      </c>
      <c r="I218" s="133" t="str">
        <f>IF(Simulações!CX213="","",Simulações!CX213)</f>
        <v/>
      </c>
      <c r="J218" s="133" t="str">
        <f>IF(Simulações!DA213="","",Simulações!DA213)</f>
        <v/>
      </c>
      <c r="K218" s="137">
        <f>Simulações!AO213</f>
        <v>2</v>
      </c>
      <c r="L218" s="137">
        <f>Simulações!AV213</f>
        <v>0</v>
      </c>
      <c r="M218" s="133" t="str">
        <f>IF(Simulações!DB213="","",Simulações!DB213)</f>
        <v/>
      </c>
      <c r="N218" s="133" t="str">
        <f>IF(Simulações!DC213="","",Simulações!DC213)</f>
        <v/>
      </c>
      <c r="O218" s="133">
        <v>1</v>
      </c>
    </row>
    <row r="219" spans="1:15" ht="14.25" customHeight="1" x14ac:dyDescent="0.3">
      <c r="A219" s="5" t="str">
        <f>Simulações!G214</f>
        <v>Rua Rua Francisca Gomes Ribeiro de Sousa</v>
      </c>
      <c r="B219" s="133" t="str">
        <f>Simulações!DN214</f>
        <v>Sim</v>
      </c>
      <c r="C219" s="175">
        <f>Simulações!N214</f>
        <v>60</v>
      </c>
      <c r="D219" s="133" t="str">
        <f>Simulações!J214</f>
        <v>C5</v>
      </c>
      <c r="E219" s="133" t="e">
        <f>Simulações!CK214</f>
        <v>#N/A</v>
      </c>
      <c r="F219" s="176">
        <f>Simulações!CL214</f>
        <v>0</v>
      </c>
      <c r="G219" s="133" t="e">
        <f>Simulações!CQ214</f>
        <v>#N/A</v>
      </c>
      <c r="H219" s="133" t="str">
        <f>Simulações!CW214</f>
        <v>Médio I</v>
      </c>
      <c r="I219" s="133" t="str">
        <f>IF(Simulações!CX214="","",Simulações!CX214)</f>
        <v/>
      </c>
      <c r="J219" s="133" t="str">
        <f>IF(Simulações!DA214="","",Simulações!DA214)</f>
        <v/>
      </c>
      <c r="K219" s="137">
        <f>Simulações!AO214</f>
        <v>2</v>
      </c>
      <c r="L219" s="137">
        <f>Simulações!AV214</f>
        <v>0</v>
      </c>
      <c r="M219" s="133" t="str">
        <f>IF(Simulações!DB214="","",Simulações!DB214)</f>
        <v/>
      </c>
      <c r="N219" s="133" t="str">
        <f>IF(Simulações!DC214="","",Simulações!DC214)</f>
        <v/>
      </c>
      <c r="O219" s="133">
        <v>1</v>
      </c>
    </row>
    <row r="220" spans="1:15" ht="14.25" customHeight="1" x14ac:dyDescent="0.3">
      <c r="A220" s="5" t="str">
        <f>Simulações!G215</f>
        <v>Avenida Buri</v>
      </c>
      <c r="B220" s="133" t="str">
        <f>Simulações!DN215</f>
        <v>Sim</v>
      </c>
      <c r="C220" s="175">
        <f>Simulações!N215</f>
        <v>120</v>
      </c>
      <c r="D220" s="133" t="str">
        <f>Simulações!J215</f>
        <v>C2</v>
      </c>
      <c r="E220" s="133" t="e">
        <f>Simulações!CK215</f>
        <v>#N/A</v>
      </c>
      <c r="F220" s="133">
        <f>Simulações!CL215</f>
        <v>0</v>
      </c>
      <c r="G220" s="133" t="e">
        <f>Simulações!CQ215</f>
        <v>#N/A</v>
      </c>
      <c r="H220" s="133" t="str">
        <f>Simulações!CW215</f>
        <v>Médio II</v>
      </c>
      <c r="I220" s="133" t="str">
        <f>IF(Simulações!CX215="","",Simulações!CX215)</f>
        <v/>
      </c>
      <c r="J220" s="133" t="str">
        <f>IF(Simulações!DA215="","",Simulações!DA215)</f>
        <v/>
      </c>
      <c r="K220" s="137">
        <f>Simulações!AO215</f>
        <v>2</v>
      </c>
      <c r="L220" s="137">
        <f>Simulações!AV215</f>
        <v>0</v>
      </c>
      <c r="M220" s="133" t="str">
        <f>IF(Simulações!DB215="","",Simulações!DB215)</f>
        <v/>
      </c>
      <c r="N220" s="133" t="str">
        <f>IF(Simulações!DC215="","",Simulações!DC215)</f>
        <v/>
      </c>
      <c r="O220" s="133">
        <v>1</v>
      </c>
    </row>
    <row r="221" spans="1:15" ht="14.25" customHeight="1" x14ac:dyDescent="0.3">
      <c r="A221" s="5" t="str">
        <f>Simulações!G216</f>
        <v>Avenida Buri</v>
      </c>
      <c r="B221" s="133" t="str">
        <f>Simulações!DN216</f>
        <v>Sim</v>
      </c>
      <c r="C221" s="175">
        <f>Simulações!N216</f>
        <v>120</v>
      </c>
      <c r="D221" s="133" t="str">
        <f>Simulações!J216</f>
        <v>C2</v>
      </c>
      <c r="E221" s="133" t="e">
        <f>Simulações!CK216</f>
        <v>#N/A</v>
      </c>
      <c r="F221" s="133">
        <f>Simulações!CL216</f>
        <v>0</v>
      </c>
      <c r="G221" s="133" t="e">
        <f>Simulações!CQ216</f>
        <v>#N/A</v>
      </c>
      <c r="H221" s="133" t="str">
        <f>Simulações!CW216</f>
        <v>Médio II</v>
      </c>
      <c r="I221" s="133" t="str">
        <f>IF(Simulações!CX216="","",Simulações!CX216)</f>
        <v/>
      </c>
      <c r="J221" s="133" t="str">
        <f>IF(Simulações!DA216="","",Simulações!DA216)</f>
        <v/>
      </c>
      <c r="K221" s="137">
        <f>Simulações!AO216</f>
        <v>2</v>
      </c>
      <c r="L221" s="137">
        <f>Simulações!AV216</f>
        <v>0</v>
      </c>
      <c r="M221" s="133" t="str">
        <f>IF(Simulações!DB216="","",Simulações!DB216)</f>
        <v/>
      </c>
      <c r="N221" s="133" t="str">
        <f>IF(Simulações!DC216="","",Simulações!DC216)</f>
        <v/>
      </c>
      <c r="O221" s="133">
        <v>1</v>
      </c>
    </row>
    <row r="222" spans="1:15" ht="14.25" customHeight="1" x14ac:dyDescent="0.3">
      <c r="A222" s="5" t="str">
        <f>Simulações!G217</f>
        <v>Avenida Buri</v>
      </c>
      <c r="B222" s="133" t="str">
        <f>Simulações!DN217</f>
        <v>Sim</v>
      </c>
      <c r="C222" s="175">
        <f>Simulações!N217</f>
        <v>120</v>
      </c>
      <c r="D222" s="133" t="str">
        <f>Simulações!J217</f>
        <v>C2</v>
      </c>
      <c r="E222" s="133" t="e">
        <f>Simulações!CK217</f>
        <v>#N/A</v>
      </c>
      <c r="F222" s="133">
        <f>Simulações!CL217</f>
        <v>0</v>
      </c>
      <c r="G222" s="133" t="e">
        <f>Simulações!CQ217</f>
        <v>#N/A</v>
      </c>
      <c r="H222" s="133" t="str">
        <f>Simulações!CW217</f>
        <v>Médio II</v>
      </c>
      <c r="I222" s="133" t="str">
        <f>IF(Simulações!CX217="","",Simulações!CX217)</f>
        <v/>
      </c>
      <c r="J222" s="133" t="str">
        <f>IF(Simulações!DA217="","",Simulações!DA217)</f>
        <v/>
      </c>
      <c r="K222" s="137">
        <f>Simulações!AO217</f>
        <v>2</v>
      </c>
      <c r="L222" s="137">
        <f>Simulações!AV217</f>
        <v>0</v>
      </c>
      <c r="M222" s="133" t="str">
        <f>IF(Simulações!DB217="","",Simulações!DB217)</f>
        <v/>
      </c>
      <c r="N222" s="133" t="str">
        <f>IF(Simulações!DC217="","",Simulações!DC217)</f>
        <v/>
      </c>
      <c r="O222" s="133">
        <v>1</v>
      </c>
    </row>
    <row r="223" spans="1:15" ht="14.25" customHeight="1" x14ac:dyDescent="0.3">
      <c r="A223" s="5" t="str">
        <f>Simulações!G218</f>
        <v>Rua Walter Sandrini</v>
      </c>
      <c r="B223" s="133" t="str">
        <f>Simulações!DN218</f>
        <v>Sim</v>
      </c>
      <c r="C223" s="175">
        <f>Simulações!N218</f>
        <v>90</v>
      </c>
      <c r="D223" s="133" t="str">
        <f>Simulações!J218</f>
        <v>C3</v>
      </c>
      <c r="E223" s="133" t="e">
        <f>Simulações!CK218</f>
        <v>#N/A</v>
      </c>
      <c r="F223" s="133">
        <f>Simulações!CL218</f>
        <v>0</v>
      </c>
      <c r="G223" s="133" t="e">
        <f>Simulações!CQ218</f>
        <v>#N/A</v>
      </c>
      <c r="H223" s="133" t="str">
        <f>Simulações!CW218</f>
        <v>Médio II</v>
      </c>
      <c r="I223" s="133" t="str">
        <f>IF(Simulações!CX218="","",Simulações!CX218)</f>
        <v/>
      </c>
      <c r="J223" s="133" t="str">
        <f>IF(Simulações!DA218="","",Simulações!DA218)</f>
        <v/>
      </c>
      <c r="K223" s="137">
        <f>Simulações!AO218</f>
        <v>2</v>
      </c>
      <c r="L223" s="137">
        <f>Simulações!AV218</f>
        <v>0</v>
      </c>
      <c r="M223" s="133" t="str">
        <f>IF(Simulações!DB218="","",Simulações!DB218)</f>
        <v/>
      </c>
      <c r="N223" s="133" t="str">
        <f>IF(Simulações!DC218="","",Simulações!DC218)</f>
        <v/>
      </c>
      <c r="O223" s="133">
        <v>1</v>
      </c>
    </row>
    <row r="224" spans="1:15" ht="14.25" customHeight="1" x14ac:dyDescent="0.3">
      <c r="A224" s="5" t="str">
        <f>Simulações!G219</f>
        <v>Rua Walter Sandrini</v>
      </c>
      <c r="B224" s="133" t="str">
        <f>Simulações!DN219</f>
        <v>Sim</v>
      </c>
      <c r="C224" s="175">
        <f>Simulações!N219</f>
        <v>90</v>
      </c>
      <c r="D224" s="133" t="str">
        <f>Simulações!J219</f>
        <v>C3</v>
      </c>
      <c r="E224" s="133" t="e">
        <f>Simulações!CK219</f>
        <v>#N/A</v>
      </c>
      <c r="F224" s="133">
        <f>Simulações!CL219</f>
        <v>0</v>
      </c>
      <c r="G224" s="133" t="e">
        <f>Simulações!CQ219</f>
        <v>#N/A</v>
      </c>
      <c r="H224" s="133" t="str">
        <f>Simulações!CW219</f>
        <v>Médio II</v>
      </c>
      <c r="I224" s="133" t="str">
        <f>IF(Simulações!CX219="","",Simulações!CX219)</f>
        <v/>
      </c>
      <c r="J224" s="133" t="str">
        <f>IF(Simulações!DA219="","",Simulações!DA219)</f>
        <v/>
      </c>
      <c r="K224" s="137">
        <f>Simulações!AO219</f>
        <v>2</v>
      </c>
      <c r="L224" s="137">
        <f>Simulações!AV219</f>
        <v>0</v>
      </c>
      <c r="M224" s="133" t="str">
        <f>IF(Simulações!DB219="","",Simulações!DB219)</f>
        <v/>
      </c>
      <c r="N224" s="133" t="str">
        <f>IF(Simulações!DC219="","",Simulações!DC219)</f>
        <v/>
      </c>
      <c r="O224" s="133">
        <v>1</v>
      </c>
    </row>
    <row r="225" spans="1:15" ht="14.25" customHeight="1" x14ac:dyDescent="0.3">
      <c r="A225" s="5" t="str">
        <f>Simulações!G220</f>
        <v>Rua Walter Sandrini</v>
      </c>
      <c r="B225" s="133" t="str">
        <f>Simulações!DN220</f>
        <v>Sim</v>
      </c>
      <c r="C225" s="175">
        <f>Simulações!N220</f>
        <v>90</v>
      </c>
      <c r="D225" s="133" t="str">
        <f>Simulações!J220</f>
        <v>C3</v>
      </c>
      <c r="E225" s="133" t="e">
        <f>Simulações!CK220</f>
        <v>#N/A</v>
      </c>
      <c r="F225" s="133">
        <f>Simulações!CL220</f>
        <v>0</v>
      </c>
      <c r="G225" s="133" t="e">
        <f>Simulações!CQ220</f>
        <v>#N/A</v>
      </c>
      <c r="H225" s="133" t="str">
        <f>Simulações!CW220</f>
        <v>Médio II</v>
      </c>
      <c r="I225" s="133" t="str">
        <f>IF(Simulações!CX220="","",Simulações!CX220)</f>
        <v/>
      </c>
      <c r="J225" s="133" t="str">
        <f>IF(Simulações!DA220="","",Simulações!DA220)</f>
        <v/>
      </c>
      <c r="K225" s="137">
        <f>Simulações!AO220</f>
        <v>2</v>
      </c>
      <c r="L225" s="137">
        <f>Simulações!AV220</f>
        <v>0</v>
      </c>
      <c r="M225" s="133" t="str">
        <f>IF(Simulações!DB220="","",Simulações!DB220)</f>
        <v/>
      </c>
      <c r="N225" s="133" t="str">
        <f>IF(Simulações!DC220="","",Simulações!DC220)</f>
        <v/>
      </c>
      <c r="O225" s="133">
        <v>1</v>
      </c>
    </row>
    <row r="226" spans="1:15" ht="14.25" customHeight="1" x14ac:dyDescent="0.3">
      <c r="A226" s="5" t="str">
        <f>Simulações!G221</f>
        <v>rua paranapanema</v>
      </c>
      <c r="B226" s="133" t="str">
        <f>Simulações!DN221</f>
        <v>Sim</v>
      </c>
      <c r="C226" s="175">
        <f>Simulações!N221</f>
        <v>60</v>
      </c>
      <c r="D226" s="133" t="str">
        <f>Simulações!J221</f>
        <v>C5</v>
      </c>
      <c r="E226" s="133" t="e">
        <f>Simulações!CK221</f>
        <v>#N/A</v>
      </c>
      <c r="F226" s="176">
        <f>Simulações!CL221</f>
        <v>0</v>
      </c>
      <c r="G226" s="133" t="e">
        <f>Simulações!CQ221</f>
        <v>#N/A</v>
      </c>
      <c r="H226" s="133" t="str">
        <f>Simulações!CW221</f>
        <v>Médio I</v>
      </c>
      <c r="I226" s="133" t="str">
        <f>IF(Simulações!CX221="","",Simulações!CX221)</f>
        <v/>
      </c>
      <c r="J226" s="133" t="str">
        <f>IF(Simulações!DA221="","",Simulações!DA221)</f>
        <v/>
      </c>
      <c r="K226" s="137">
        <f>Simulações!AO221</f>
        <v>2</v>
      </c>
      <c r="L226" s="137">
        <f>Simulações!AV221</f>
        <v>0</v>
      </c>
      <c r="M226" s="133" t="str">
        <f>IF(Simulações!DB221="","",Simulações!DB221)</f>
        <v/>
      </c>
      <c r="N226" s="133" t="str">
        <f>IF(Simulações!DC221="","",Simulações!DC221)</f>
        <v/>
      </c>
      <c r="O226" s="133">
        <v>1</v>
      </c>
    </row>
    <row r="227" spans="1:15" ht="14.25" customHeight="1" x14ac:dyDescent="0.3">
      <c r="A227" s="5" t="str">
        <f>Simulações!G222</f>
        <v>rua paranapanema</v>
      </c>
      <c r="B227" s="133" t="str">
        <f>Simulações!DN222</f>
        <v>Sim</v>
      </c>
      <c r="C227" s="175">
        <f>Simulações!N222</f>
        <v>60</v>
      </c>
      <c r="D227" s="133" t="str">
        <f>Simulações!J222</f>
        <v>C5</v>
      </c>
      <c r="E227" s="133" t="e">
        <f>Simulações!CK222</f>
        <v>#N/A</v>
      </c>
      <c r="F227" s="176">
        <f>Simulações!CL222</f>
        <v>0</v>
      </c>
      <c r="G227" s="133" t="e">
        <f>Simulações!CQ222</f>
        <v>#N/A</v>
      </c>
      <c r="H227" s="133" t="str">
        <f>Simulações!CW222</f>
        <v>Médio I</v>
      </c>
      <c r="I227" s="133" t="str">
        <f>IF(Simulações!CX222="","",Simulações!CX222)</f>
        <v/>
      </c>
      <c r="J227" s="133" t="str">
        <f>IF(Simulações!DA222="","",Simulações!DA222)</f>
        <v/>
      </c>
      <c r="K227" s="137">
        <f>Simulações!AO222</f>
        <v>2</v>
      </c>
      <c r="L227" s="137">
        <f>Simulações!AV222</f>
        <v>0</v>
      </c>
      <c r="M227" s="133" t="str">
        <f>IF(Simulações!DB222="","",Simulações!DB222)</f>
        <v/>
      </c>
      <c r="N227" s="133" t="str">
        <f>IF(Simulações!DC222="","",Simulações!DC222)</f>
        <v/>
      </c>
      <c r="O227" s="133">
        <v>1</v>
      </c>
    </row>
    <row r="228" spans="1:15" ht="14.25" customHeight="1" x14ac:dyDescent="0.3">
      <c r="A228" s="5" t="str">
        <f>Simulações!G223</f>
        <v>rua paranapanema</v>
      </c>
      <c r="B228" s="133" t="str">
        <f>Simulações!DN223</f>
        <v>Sim</v>
      </c>
      <c r="C228" s="175">
        <f>Simulações!N223</f>
        <v>60</v>
      </c>
      <c r="D228" s="133" t="str">
        <f>Simulações!J223</f>
        <v>C5</v>
      </c>
      <c r="E228" s="133" t="e">
        <f>Simulações!CK223</f>
        <v>#N/A</v>
      </c>
      <c r="F228" s="176">
        <f>Simulações!CL223</f>
        <v>0</v>
      </c>
      <c r="G228" s="133" t="e">
        <f>Simulações!CQ223</f>
        <v>#N/A</v>
      </c>
      <c r="H228" s="133" t="str">
        <f>Simulações!CW223</f>
        <v>Médio I</v>
      </c>
      <c r="I228" s="133" t="str">
        <f>IF(Simulações!CX223="","",Simulações!CX223)</f>
        <v/>
      </c>
      <c r="J228" s="133" t="str">
        <f>IF(Simulações!DA223="","",Simulações!DA223)</f>
        <v/>
      </c>
      <c r="K228" s="137">
        <f>Simulações!AO223</f>
        <v>2</v>
      </c>
      <c r="L228" s="137">
        <f>Simulações!AV223</f>
        <v>0</v>
      </c>
      <c r="M228" s="133" t="str">
        <f>IF(Simulações!DB223="","",Simulações!DB223)</f>
        <v/>
      </c>
      <c r="N228" s="133" t="str">
        <f>IF(Simulações!DC223="","",Simulações!DC223)</f>
        <v/>
      </c>
      <c r="O228" s="133">
        <v>1</v>
      </c>
    </row>
    <row r="229" spans="1:15" ht="14.25" customHeight="1" x14ac:dyDescent="0.3">
      <c r="A229" s="5" t="str">
        <f>Simulações!G224</f>
        <v>Rua Panorama</v>
      </c>
      <c r="B229" s="133" t="str">
        <f>Simulações!DN224</f>
        <v>Sim</v>
      </c>
      <c r="C229" s="175">
        <f>Simulações!N224</f>
        <v>60</v>
      </c>
      <c r="D229" s="133" t="str">
        <f>Simulações!J224</f>
        <v>C5</v>
      </c>
      <c r="E229" s="133" t="e">
        <f>Simulações!CK224</f>
        <v>#N/A</v>
      </c>
      <c r="F229" s="133">
        <f>Simulações!CL224</f>
        <v>0</v>
      </c>
      <c r="G229" s="133" t="e">
        <f>Simulações!CQ224</f>
        <v>#N/A</v>
      </c>
      <c r="H229" s="133" t="str">
        <f>Simulações!CW224</f>
        <v>Médio I</v>
      </c>
      <c r="I229" s="133" t="str">
        <f>IF(Simulações!CX224="","",Simulações!CX224)</f>
        <v/>
      </c>
      <c r="J229" s="133" t="str">
        <f>IF(Simulações!DA224="","",Simulações!DA224)</f>
        <v/>
      </c>
      <c r="K229" s="137">
        <f>Simulações!AO224</f>
        <v>2</v>
      </c>
      <c r="L229" s="137">
        <f>Simulações!AV224</f>
        <v>0</v>
      </c>
      <c r="M229" s="133" t="str">
        <f>IF(Simulações!DB224="","",Simulações!DB224)</f>
        <v/>
      </c>
      <c r="N229" s="133" t="str">
        <f>IF(Simulações!DC224="","",Simulações!DC224)</f>
        <v/>
      </c>
      <c r="O229" s="133">
        <v>1</v>
      </c>
    </row>
    <row r="230" spans="1:15" ht="14.25" customHeight="1" x14ac:dyDescent="0.3">
      <c r="A230" s="5" t="str">
        <f>Simulações!G225</f>
        <v>Rua Panorama</v>
      </c>
      <c r="B230" s="133" t="str">
        <f>Simulações!DN225</f>
        <v>Sim</v>
      </c>
      <c r="C230" s="175">
        <f>Simulações!N225</f>
        <v>60</v>
      </c>
      <c r="D230" s="133" t="str">
        <f>Simulações!J225</f>
        <v>C5</v>
      </c>
      <c r="E230" s="133" t="e">
        <f>Simulações!CK225</f>
        <v>#N/A</v>
      </c>
      <c r="F230" s="133">
        <f>Simulações!CL225</f>
        <v>0</v>
      </c>
      <c r="G230" s="133" t="e">
        <f>Simulações!CQ225</f>
        <v>#N/A</v>
      </c>
      <c r="H230" s="133" t="str">
        <f>Simulações!CW225</f>
        <v>Médio I</v>
      </c>
      <c r="I230" s="133" t="str">
        <f>IF(Simulações!CX225="","",Simulações!CX225)</f>
        <v/>
      </c>
      <c r="J230" s="133" t="str">
        <f>IF(Simulações!DA225="","",Simulações!DA225)</f>
        <v/>
      </c>
      <c r="K230" s="137">
        <f>Simulações!AO225</f>
        <v>2</v>
      </c>
      <c r="L230" s="137">
        <f>Simulações!AV225</f>
        <v>0</v>
      </c>
      <c r="M230" s="133" t="str">
        <f>IF(Simulações!DB225="","",Simulações!DB225)</f>
        <v/>
      </c>
      <c r="N230" s="133" t="str">
        <f>IF(Simulações!DC225="","",Simulações!DC225)</f>
        <v/>
      </c>
      <c r="O230" s="133">
        <v>1</v>
      </c>
    </row>
    <row r="231" spans="1:15" ht="14.25" customHeight="1" x14ac:dyDescent="0.3">
      <c r="A231" s="5" t="str">
        <f>Simulações!G226</f>
        <v>Rua Panorama</v>
      </c>
      <c r="B231" s="133" t="str">
        <f>Simulações!DN226</f>
        <v>Sim</v>
      </c>
      <c r="C231" s="175">
        <f>Simulações!N226</f>
        <v>60</v>
      </c>
      <c r="D231" s="133" t="str">
        <f>Simulações!J226</f>
        <v>C5</v>
      </c>
      <c r="E231" s="133" t="e">
        <f>Simulações!CK226</f>
        <v>#N/A</v>
      </c>
      <c r="F231" s="133">
        <f>Simulações!CL226</f>
        <v>0</v>
      </c>
      <c r="G231" s="133" t="e">
        <f>Simulações!CQ226</f>
        <v>#N/A</v>
      </c>
      <c r="H231" s="133" t="str">
        <f>Simulações!CW226</f>
        <v>Médio I</v>
      </c>
      <c r="I231" s="133" t="str">
        <f>IF(Simulações!CX226="","",Simulações!CX226)</f>
        <v/>
      </c>
      <c r="J231" s="133" t="str">
        <f>IF(Simulações!DA226="","",Simulações!DA226)</f>
        <v/>
      </c>
      <c r="K231" s="137">
        <f>Simulações!AO226</f>
        <v>2</v>
      </c>
      <c r="L231" s="137">
        <f>Simulações!AV226</f>
        <v>0</v>
      </c>
      <c r="M231" s="133" t="str">
        <f>IF(Simulações!DB226="","",Simulações!DB226)</f>
        <v/>
      </c>
      <c r="N231" s="133" t="str">
        <f>IF(Simulações!DC226="","",Simulações!DC226)</f>
        <v/>
      </c>
      <c r="O231" s="133">
        <v>1</v>
      </c>
    </row>
    <row r="232" spans="1:15" ht="14.25" customHeight="1" x14ac:dyDescent="0.3">
      <c r="A232" s="5" t="str">
        <f>Simulações!G227</f>
        <v>Rua Alan Conceição da Hora</v>
      </c>
      <c r="B232" s="133" t="str">
        <f>Simulações!DN227</f>
        <v>Sim</v>
      </c>
      <c r="C232" s="175">
        <f>Simulações!N227</f>
        <v>87</v>
      </c>
      <c r="D232" s="133" t="str">
        <f>Simulações!J227</f>
        <v>C4</v>
      </c>
      <c r="E232" s="133" t="e">
        <f>Simulações!CK227</f>
        <v>#N/A</v>
      </c>
      <c r="F232" s="133">
        <f>Simulações!CL227</f>
        <v>0</v>
      </c>
      <c r="G232" s="133" t="e">
        <f>Simulações!CQ227</f>
        <v>#N/A</v>
      </c>
      <c r="H232" s="133" t="str">
        <f>Simulações!CW227</f>
        <v>Longo I</v>
      </c>
      <c r="I232" s="133" t="str">
        <f>IF(Simulações!CX227="","",Simulações!CX227)</f>
        <v/>
      </c>
      <c r="J232" s="133" t="str">
        <f>IF(Simulações!DA227="","",Simulações!DA227)</f>
        <v/>
      </c>
      <c r="K232" s="137">
        <f>Simulações!AO227</f>
        <v>2</v>
      </c>
      <c r="L232" s="137">
        <f>Simulações!AV227</f>
        <v>0</v>
      </c>
      <c r="M232" s="133" t="str">
        <f>IF(Simulações!DB227="","",Simulações!DB227)</f>
        <v/>
      </c>
      <c r="N232" s="133" t="str">
        <f>IF(Simulações!DC227="","",Simulações!DC227)</f>
        <v/>
      </c>
      <c r="O232" s="133">
        <v>1</v>
      </c>
    </row>
    <row r="233" spans="1:15" ht="14.25" customHeight="1" x14ac:dyDescent="0.3">
      <c r="A233" s="5" t="str">
        <f>Simulações!G228</f>
        <v>Rua Alan Conceição da Hora</v>
      </c>
      <c r="B233" s="133" t="str">
        <f>Simulações!DN228</f>
        <v>Sim</v>
      </c>
      <c r="C233" s="175">
        <f>Simulações!N228</f>
        <v>87</v>
      </c>
      <c r="D233" s="133" t="str">
        <f>Simulações!J228</f>
        <v>C4</v>
      </c>
      <c r="E233" s="133" t="e">
        <f>Simulações!CK228</f>
        <v>#N/A</v>
      </c>
      <c r="F233" s="133">
        <f>Simulações!CL228</f>
        <v>0</v>
      </c>
      <c r="G233" s="133" t="e">
        <f>Simulações!CQ228</f>
        <v>#N/A</v>
      </c>
      <c r="H233" s="133" t="str">
        <f>Simulações!CW228</f>
        <v>Longo I</v>
      </c>
      <c r="I233" s="133" t="str">
        <f>IF(Simulações!CX228="","",Simulações!CX228)</f>
        <v/>
      </c>
      <c r="J233" s="133" t="str">
        <f>IF(Simulações!DA228="","",Simulações!DA228)</f>
        <v/>
      </c>
      <c r="K233" s="137">
        <f>Simulações!AO228</f>
        <v>2</v>
      </c>
      <c r="L233" s="137">
        <f>Simulações!AV228</f>
        <v>0</v>
      </c>
      <c r="M233" s="133" t="str">
        <f>IF(Simulações!DB228="","",Simulações!DB228)</f>
        <v/>
      </c>
      <c r="N233" s="133" t="str">
        <f>IF(Simulações!DC228="","",Simulações!DC228)</f>
        <v/>
      </c>
      <c r="O233" s="133">
        <v>1</v>
      </c>
    </row>
    <row r="234" spans="1:15" ht="14.25" customHeight="1" x14ac:dyDescent="0.3">
      <c r="A234" s="5" t="str">
        <f>Simulações!G229</f>
        <v>Rua Alan Conceição da Hora</v>
      </c>
      <c r="B234" s="133" t="str">
        <f>Simulações!DN229</f>
        <v>Sim</v>
      </c>
      <c r="C234" s="175">
        <f>Simulações!N229</f>
        <v>87</v>
      </c>
      <c r="D234" s="133" t="str">
        <f>Simulações!J229</f>
        <v>C4</v>
      </c>
      <c r="E234" s="133" t="e">
        <f>Simulações!CK229</f>
        <v>#N/A</v>
      </c>
      <c r="F234" s="133">
        <f>Simulações!CL229</f>
        <v>0</v>
      </c>
      <c r="G234" s="133" t="e">
        <f>Simulações!CQ229</f>
        <v>#N/A</v>
      </c>
      <c r="H234" s="133" t="str">
        <f>Simulações!CW229</f>
        <v>Longo I</v>
      </c>
      <c r="I234" s="133" t="str">
        <f>IF(Simulações!CX229="","",Simulações!CX229)</f>
        <v/>
      </c>
      <c r="J234" s="133" t="str">
        <f>IF(Simulações!DA229="","",Simulações!DA229)</f>
        <v/>
      </c>
      <c r="K234" s="137">
        <f>Simulações!AO229</f>
        <v>2</v>
      </c>
      <c r="L234" s="137">
        <f>Simulações!AV229</f>
        <v>0</v>
      </c>
      <c r="M234" s="133" t="str">
        <f>IF(Simulações!DB229="","",Simulações!DB229)</f>
        <v/>
      </c>
      <c r="N234" s="133" t="str">
        <f>IF(Simulações!DC229="","",Simulações!DC229)</f>
        <v/>
      </c>
      <c r="O234" s="133">
        <v>1</v>
      </c>
    </row>
    <row r="235" spans="1:15" ht="14.25" customHeight="1" x14ac:dyDescent="0.3">
      <c r="A235" s="5" t="str">
        <f>Simulações!G230</f>
        <v>Rua Gália</v>
      </c>
      <c r="B235" s="133" t="str">
        <f>Simulações!DN230</f>
        <v>Sim</v>
      </c>
      <c r="C235" s="175">
        <f>Simulações!N230</f>
        <v>60</v>
      </c>
      <c r="D235" s="133" t="str">
        <f>Simulações!J230</f>
        <v>C5</v>
      </c>
      <c r="E235" s="133" t="e">
        <f>Simulações!CK230</f>
        <v>#N/A</v>
      </c>
      <c r="F235" s="176">
        <f>Simulações!CL230</f>
        <v>0</v>
      </c>
      <c r="G235" s="133" t="e">
        <f>Simulações!CQ230</f>
        <v>#N/A</v>
      </c>
      <c r="H235" s="133" t="str">
        <f>Simulações!CW230</f>
        <v>Longo I</v>
      </c>
      <c r="I235" s="133" t="str">
        <f>IF(Simulações!CX230="","",Simulações!CX230)</f>
        <v/>
      </c>
      <c r="J235" s="133" t="str">
        <f>IF(Simulações!DA230="","",Simulações!DA230)</f>
        <v/>
      </c>
      <c r="K235" s="137">
        <f>Simulações!AO230</f>
        <v>2</v>
      </c>
      <c r="L235" s="137">
        <f>Simulações!AV230</f>
        <v>0</v>
      </c>
      <c r="M235" s="133" t="str">
        <f>IF(Simulações!DB230="","",Simulações!DB230)</f>
        <v/>
      </c>
      <c r="N235" s="133" t="str">
        <f>IF(Simulações!DC230="","",Simulações!DC230)</f>
        <v/>
      </c>
      <c r="O235" s="133">
        <v>1</v>
      </c>
    </row>
    <row r="236" spans="1:15" ht="14.25" customHeight="1" x14ac:dyDescent="0.3">
      <c r="A236" s="5" t="str">
        <f>Simulações!G231</f>
        <v>Rua Gália</v>
      </c>
      <c r="B236" s="133" t="str">
        <f>Simulações!DN231</f>
        <v>Sim</v>
      </c>
      <c r="C236" s="175">
        <f>Simulações!N231</f>
        <v>60</v>
      </c>
      <c r="D236" s="133" t="str">
        <f>Simulações!J231</f>
        <v>C5</v>
      </c>
      <c r="E236" s="133" t="e">
        <f>Simulações!CK231</f>
        <v>#N/A</v>
      </c>
      <c r="F236" s="176">
        <f>Simulações!CL231</f>
        <v>0</v>
      </c>
      <c r="G236" s="133" t="e">
        <f>Simulações!CQ231</f>
        <v>#N/A</v>
      </c>
      <c r="H236" s="133" t="str">
        <f>Simulações!CW231</f>
        <v>Longo I</v>
      </c>
      <c r="I236" s="133" t="str">
        <f>IF(Simulações!CX231="","",Simulações!CX231)</f>
        <v/>
      </c>
      <c r="J236" s="133" t="str">
        <f>IF(Simulações!DA231="","",Simulações!DA231)</f>
        <v/>
      </c>
      <c r="K236" s="137">
        <f>Simulações!AO231</f>
        <v>2</v>
      </c>
      <c r="L236" s="137">
        <f>Simulações!AV231</f>
        <v>0</v>
      </c>
      <c r="M236" s="133" t="str">
        <f>IF(Simulações!DB231="","",Simulações!DB231)</f>
        <v/>
      </c>
      <c r="N236" s="133" t="str">
        <f>IF(Simulações!DC231="","",Simulações!DC231)</f>
        <v/>
      </c>
      <c r="O236" s="133">
        <v>1</v>
      </c>
    </row>
    <row r="237" spans="1:15" ht="14.25" customHeight="1" x14ac:dyDescent="0.3">
      <c r="A237" s="5" t="str">
        <f>Simulações!G232</f>
        <v>Rua Gália</v>
      </c>
      <c r="B237" s="133" t="str">
        <f>Simulações!DN232</f>
        <v>Sim</v>
      </c>
      <c r="C237" s="175">
        <f>Simulações!N232</f>
        <v>60</v>
      </c>
      <c r="D237" s="133" t="str">
        <f>Simulações!J232</f>
        <v>C5</v>
      </c>
      <c r="E237" s="133" t="e">
        <f>Simulações!CK232</f>
        <v>#N/A</v>
      </c>
      <c r="F237" s="176">
        <f>Simulações!CL232</f>
        <v>0</v>
      </c>
      <c r="G237" s="133" t="e">
        <f>Simulações!CQ232</f>
        <v>#N/A</v>
      </c>
      <c r="H237" s="133" t="str">
        <f>Simulações!CW232</f>
        <v>Longo I</v>
      </c>
      <c r="I237" s="133" t="str">
        <f>IF(Simulações!CX232="","",Simulações!CX232)</f>
        <v/>
      </c>
      <c r="J237" s="133" t="str">
        <f>IF(Simulações!DA232="","",Simulações!DA232)</f>
        <v/>
      </c>
      <c r="K237" s="137">
        <f>Simulações!AO232</f>
        <v>2</v>
      </c>
      <c r="L237" s="137">
        <f>Simulações!AV232</f>
        <v>0</v>
      </c>
      <c r="M237" s="133" t="str">
        <f>IF(Simulações!DB232="","",Simulações!DB232)</f>
        <v/>
      </c>
      <c r="N237" s="133" t="str">
        <f>IF(Simulações!DC232="","",Simulações!DC232)</f>
        <v/>
      </c>
      <c r="O237" s="133">
        <v>1</v>
      </c>
    </row>
    <row r="238" spans="1:15" ht="14.25" customHeight="1" x14ac:dyDescent="0.3">
      <c r="A238" s="5" t="str">
        <f>Simulações!G233</f>
        <v>Rua Mykonos (Franco da Rocha?)</v>
      </c>
      <c r="B238" s="133" t="str">
        <f>Simulações!DN233</f>
        <v>Sim</v>
      </c>
      <c r="C238" s="175">
        <f>Simulações!N233</f>
        <v>58</v>
      </c>
      <c r="D238" s="133" t="str">
        <f>Simulações!J233</f>
        <v>C5</v>
      </c>
      <c r="E238" s="133" t="e">
        <f>Simulações!CK233</f>
        <v>#N/A</v>
      </c>
      <c r="F238" s="133">
        <f>Simulações!CL233</f>
        <v>0</v>
      </c>
      <c r="G238" s="133" t="e">
        <f>Simulações!CQ233</f>
        <v>#N/A</v>
      </c>
      <c r="H238" s="133" t="str">
        <f>Simulações!CW233</f>
        <v>Médio I</v>
      </c>
      <c r="I238" s="133" t="str">
        <f>IF(Simulações!CX233="","",Simulações!CX233)</f>
        <v/>
      </c>
      <c r="J238" s="133" t="str">
        <f>IF(Simulações!DA233="","",Simulações!DA233)</f>
        <v/>
      </c>
      <c r="K238" s="137">
        <f>Simulações!AO233</f>
        <v>2</v>
      </c>
      <c r="L238" s="137">
        <f>Simulações!AV233</f>
        <v>0</v>
      </c>
      <c r="M238" s="133" t="str">
        <f>IF(Simulações!DB233="","",Simulações!DB233)</f>
        <v/>
      </c>
      <c r="N238" s="133" t="str">
        <f>IF(Simulações!DC233="","",Simulações!DC233)</f>
        <v/>
      </c>
      <c r="O238" s="133">
        <v>1</v>
      </c>
    </row>
    <row r="239" spans="1:15" ht="14.25" customHeight="1" x14ac:dyDescent="0.3">
      <c r="A239" s="5" t="str">
        <f>Simulações!G234</f>
        <v>Rua Mykonos (Franco da Rocha?)</v>
      </c>
      <c r="B239" s="133" t="str">
        <f>Simulações!DN234</f>
        <v>Sim</v>
      </c>
      <c r="C239" s="175">
        <f>Simulações!N234</f>
        <v>58</v>
      </c>
      <c r="D239" s="133" t="str">
        <f>Simulações!J234</f>
        <v>C5</v>
      </c>
      <c r="E239" s="133" t="e">
        <f>Simulações!CK234</f>
        <v>#N/A</v>
      </c>
      <c r="F239" s="133">
        <f>Simulações!CL234</f>
        <v>0</v>
      </c>
      <c r="G239" s="133" t="e">
        <f>Simulações!CQ234</f>
        <v>#N/A</v>
      </c>
      <c r="H239" s="133" t="str">
        <f>Simulações!CW234</f>
        <v>Médio I</v>
      </c>
      <c r="I239" s="133" t="str">
        <f>IF(Simulações!CX234="","",Simulações!CX234)</f>
        <v/>
      </c>
      <c r="J239" s="133" t="str">
        <f>IF(Simulações!DA234="","",Simulações!DA234)</f>
        <v/>
      </c>
      <c r="K239" s="137">
        <f>Simulações!AO234</f>
        <v>2</v>
      </c>
      <c r="L239" s="137">
        <f>Simulações!AV234</f>
        <v>0</v>
      </c>
      <c r="M239" s="133" t="str">
        <f>IF(Simulações!DB234="","",Simulações!DB234)</f>
        <v/>
      </c>
      <c r="N239" s="133" t="str">
        <f>IF(Simulações!DC234="","",Simulações!DC234)</f>
        <v/>
      </c>
      <c r="O239" s="133">
        <v>1</v>
      </c>
    </row>
    <row r="240" spans="1:15" ht="14.25" customHeight="1" x14ac:dyDescent="0.3">
      <c r="A240" s="5" t="str">
        <f>Simulações!G235</f>
        <v>Rua Mykonos (Franco da Rocha?)</v>
      </c>
      <c r="B240" s="133" t="str">
        <f>Simulações!DN235</f>
        <v>Sim</v>
      </c>
      <c r="C240" s="175">
        <f>Simulações!N235</f>
        <v>58</v>
      </c>
      <c r="D240" s="133" t="str">
        <f>Simulações!J235</f>
        <v>C5</v>
      </c>
      <c r="E240" s="133" t="e">
        <f>Simulações!CK235</f>
        <v>#N/A</v>
      </c>
      <c r="F240" s="133">
        <f>Simulações!CL235</f>
        <v>0</v>
      </c>
      <c r="G240" s="133" t="e">
        <f>Simulações!CQ235</f>
        <v>#N/A</v>
      </c>
      <c r="H240" s="133" t="str">
        <f>Simulações!CW235</f>
        <v>Médio I</v>
      </c>
      <c r="I240" s="133" t="str">
        <f>IF(Simulações!CX235="","",Simulações!CX235)</f>
        <v/>
      </c>
      <c r="J240" s="133" t="str">
        <f>IF(Simulações!DA235="","",Simulações!DA235)</f>
        <v/>
      </c>
      <c r="K240" s="137">
        <f>Simulações!AO235</f>
        <v>2</v>
      </c>
      <c r="L240" s="137">
        <f>Simulações!AV235</f>
        <v>0</v>
      </c>
      <c r="M240" s="133" t="str">
        <f>IF(Simulações!DB235="","",Simulações!DB235)</f>
        <v/>
      </c>
      <c r="N240" s="133" t="str">
        <f>IF(Simulações!DC235="","",Simulações!DC235)</f>
        <v/>
      </c>
      <c r="O240" s="133">
        <v>1</v>
      </c>
    </row>
    <row r="241" spans="1:15" ht="14.25" customHeight="1" x14ac:dyDescent="0.3">
      <c r="A241" s="5" t="str">
        <f>Simulações!G236</f>
        <v>Rua São Roque</v>
      </c>
      <c r="B241" s="133" t="str">
        <f>Simulações!DN236</f>
        <v>Sim</v>
      </c>
      <c r="C241" s="175">
        <f>Simulações!N236</f>
        <v>60</v>
      </c>
      <c r="D241" s="133" t="str">
        <f>Simulações!J236</f>
        <v>C5</v>
      </c>
      <c r="E241" s="133" t="e">
        <f>Simulações!CK236</f>
        <v>#N/A</v>
      </c>
      <c r="F241" s="133">
        <f>Simulações!CL236</f>
        <v>0</v>
      </c>
      <c r="G241" s="133" t="e">
        <f>Simulações!CQ236</f>
        <v>#N/A</v>
      </c>
      <c r="H241" s="133" t="str">
        <f>Simulações!CW236</f>
        <v>Médio II</v>
      </c>
      <c r="I241" s="133" t="str">
        <f>IF(Simulações!CX236="","",Simulações!CX236)</f>
        <v/>
      </c>
      <c r="J241" s="133" t="str">
        <f>IF(Simulações!DA236="","",Simulações!DA236)</f>
        <v/>
      </c>
      <c r="K241" s="137">
        <f>Simulações!AO236</f>
        <v>2</v>
      </c>
      <c r="L241" s="137">
        <f>Simulações!AV236</f>
        <v>0</v>
      </c>
      <c r="M241" s="133" t="str">
        <f>IF(Simulações!DB236="","",Simulações!DB236)</f>
        <v/>
      </c>
      <c r="N241" s="133" t="str">
        <f>IF(Simulações!DC236="","",Simulações!DC236)</f>
        <v/>
      </c>
      <c r="O241" s="133">
        <v>1</v>
      </c>
    </row>
    <row r="242" spans="1:15" ht="14.25" customHeight="1" x14ac:dyDescent="0.3">
      <c r="A242" s="5" t="str">
        <f>Simulações!G237</f>
        <v>Rua São Roque</v>
      </c>
      <c r="B242" s="133" t="str">
        <f>Simulações!DN237</f>
        <v>Sim</v>
      </c>
      <c r="C242" s="175">
        <f>Simulações!N237</f>
        <v>60</v>
      </c>
      <c r="D242" s="133" t="str">
        <f>Simulações!J237</f>
        <v>C5</v>
      </c>
      <c r="E242" s="133" t="e">
        <f>Simulações!CK237</f>
        <v>#N/A</v>
      </c>
      <c r="F242" s="133">
        <f>Simulações!CL237</f>
        <v>0</v>
      </c>
      <c r="G242" s="133" t="e">
        <f>Simulações!CQ237</f>
        <v>#N/A</v>
      </c>
      <c r="H242" s="133" t="str">
        <f>Simulações!CW237</f>
        <v>Médio II</v>
      </c>
      <c r="I242" s="133" t="str">
        <f>IF(Simulações!CX237="","",Simulações!CX237)</f>
        <v/>
      </c>
      <c r="J242" s="133" t="str">
        <f>IF(Simulações!DA237="","",Simulações!DA237)</f>
        <v/>
      </c>
      <c r="K242" s="137">
        <f>Simulações!AO237</f>
        <v>2</v>
      </c>
      <c r="L242" s="137">
        <f>Simulações!AV237</f>
        <v>0</v>
      </c>
      <c r="M242" s="133" t="str">
        <f>IF(Simulações!DB237="","",Simulações!DB237)</f>
        <v/>
      </c>
      <c r="N242" s="133" t="str">
        <f>IF(Simulações!DC237="","",Simulações!DC237)</f>
        <v/>
      </c>
      <c r="O242" s="133">
        <v>1</v>
      </c>
    </row>
    <row r="243" spans="1:15" ht="14.25" customHeight="1" x14ac:dyDescent="0.3">
      <c r="A243" s="5" t="str">
        <f>Simulações!G238</f>
        <v>Rua São Roque</v>
      </c>
      <c r="B243" s="133" t="str">
        <f>Simulações!DN238</f>
        <v>Sim</v>
      </c>
      <c r="C243" s="175">
        <f>Simulações!N238</f>
        <v>60</v>
      </c>
      <c r="D243" s="133" t="str">
        <f>Simulações!J238</f>
        <v>C5</v>
      </c>
      <c r="E243" s="133" t="e">
        <f>Simulações!CK238</f>
        <v>#N/A</v>
      </c>
      <c r="F243" s="133">
        <f>Simulações!CL238</f>
        <v>0</v>
      </c>
      <c r="G243" s="133" t="e">
        <f>Simulações!CQ238</f>
        <v>#N/A</v>
      </c>
      <c r="H243" s="133" t="str">
        <f>Simulações!CW238</f>
        <v>Médio II</v>
      </c>
      <c r="I243" s="133" t="str">
        <f>IF(Simulações!CX238="","",Simulações!CX238)</f>
        <v/>
      </c>
      <c r="J243" s="133" t="str">
        <f>IF(Simulações!DA238="","",Simulações!DA238)</f>
        <v/>
      </c>
      <c r="K243" s="137">
        <f>Simulações!AO238</f>
        <v>2</v>
      </c>
      <c r="L243" s="137">
        <f>Simulações!AV238</f>
        <v>0</v>
      </c>
      <c r="M243" s="133" t="str">
        <f>IF(Simulações!DB238="","",Simulações!DB238)</f>
        <v/>
      </c>
      <c r="N243" s="133" t="str">
        <f>IF(Simulações!DC238="","",Simulações!DC238)</f>
        <v/>
      </c>
      <c r="O243" s="133">
        <v>1</v>
      </c>
    </row>
    <row r="244" spans="1:15" ht="14.25" customHeight="1" x14ac:dyDescent="0.3">
      <c r="A244" s="5" t="str">
        <f>Simulações!G239</f>
        <v>Rua das Orquídeas</v>
      </c>
      <c r="B244" s="133" t="str">
        <f>Simulações!DN239</f>
        <v>Sim</v>
      </c>
      <c r="C244" s="175">
        <f>Simulações!N239</f>
        <v>60</v>
      </c>
      <c r="D244" s="133" t="str">
        <f>Simulações!J239</f>
        <v>C4</v>
      </c>
      <c r="E244" s="133" t="e">
        <f>Simulações!CK239</f>
        <v>#N/A</v>
      </c>
      <c r="F244" s="176">
        <f>Simulações!CL239</f>
        <v>0</v>
      </c>
      <c r="G244" s="133" t="e">
        <f>Simulações!CQ239</f>
        <v>#N/A</v>
      </c>
      <c r="H244" s="133" t="str">
        <f>Simulações!CW239</f>
        <v>Médio II</v>
      </c>
      <c r="I244" s="133" t="str">
        <f>IF(Simulações!CX239="","",Simulações!CX239)</f>
        <v/>
      </c>
      <c r="J244" s="133" t="str">
        <f>IF(Simulações!DA239="","",Simulações!DA239)</f>
        <v/>
      </c>
      <c r="K244" s="137">
        <f>Simulações!AO239</f>
        <v>2</v>
      </c>
      <c r="L244" s="137">
        <f>Simulações!AV239</f>
        <v>0</v>
      </c>
      <c r="M244" s="133" t="str">
        <f>IF(Simulações!DB239="","",Simulações!DB239)</f>
        <v/>
      </c>
      <c r="N244" s="133" t="str">
        <f>IF(Simulações!DC239="","",Simulações!DC239)</f>
        <v/>
      </c>
      <c r="O244" s="133">
        <v>1</v>
      </c>
    </row>
    <row r="245" spans="1:15" ht="14.25" customHeight="1" x14ac:dyDescent="0.3">
      <c r="A245" s="5" t="str">
        <f>Simulações!G240</f>
        <v>Rua das Orquídeas</v>
      </c>
      <c r="B245" s="133" t="str">
        <f>Simulações!DN240</f>
        <v>Sim</v>
      </c>
      <c r="C245" s="175">
        <f>Simulações!N240</f>
        <v>60</v>
      </c>
      <c r="D245" s="133" t="str">
        <f>Simulações!J240</f>
        <v>C4</v>
      </c>
      <c r="E245" s="133" t="e">
        <f>Simulações!CK240</f>
        <v>#N/A</v>
      </c>
      <c r="F245" s="176">
        <f>Simulações!CL240</f>
        <v>0</v>
      </c>
      <c r="G245" s="133" t="e">
        <f>Simulações!CQ240</f>
        <v>#N/A</v>
      </c>
      <c r="H245" s="133" t="str">
        <f>Simulações!CW240</f>
        <v>Médio II</v>
      </c>
      <c r="I245" s="133" t="str">
        <f>IF(Simulações!CX240="","",Simulações!CX240)</f>
        <v/>
      </c>
      <c r="J245" s="133" t="str">
        <f>IF(Simulações!DA240="","",Simulações!DA240)</f>
        <v/>
      </c>
      <c r="K245" s="137">
        <f>Simulações!AO240</f>
        <v>2</v>
      </c>
      <c r="L245" s="137">
        <f>Simulações!AV240</f>
        <v>0</v>
      </c>
      <c r="M245" s="133" t="str">
        <f>IF(Simulações!DB240="","",Simulações!DB240)</f>
        <v/>
      </c>
      <c r="N245" s="133" t="str">
        <f>IF(Simulações!DC240="","",Simulações!DC240)</f>
        <v/>
      </c>
      <c r="O245" s="133">
        <v>1</v>
      </c>
    </row>
    <row r="246" spans="1:15" ht="14.25" customHeight="1" x14ac:dyDescent="0.3">
      <c r="A246" s="5" t="str">
        <f>Simulações!G241</f>
        <v>Rua das Orquídeas</v>
      </c>
      <c r="B246" s="133" t="str">
        <f>Simulações!DN241</f>
        <v>Sim</v>
      </c>
      <c r="C246" s="175">
        <f>Simulações!N241</f>
        <v>60</v>
      </c>
      <c r="D246" s="133" t="str">
        <f>Simulações!J241</f>
        <v>C4</v>
      </c>
      <c r="E246" s="133" t="e">
        <f>Simulações!CK241</f>
        <v>#N/A</v>
      </c>
      <c r="F246" s="176">
        <f>Simulações!CL241</f>
        <v>0</v>
      </c>
      <c r="G246" s="133" t="e">
        <f>Simulações!CQ241</f>
        <v>#N/A</v>
      </c>
      <c r="H246" s="133" t="str">
        <f>Simulações!CW241</f>
        <v>Médio II</v>
      </c>
      <c r="I246" s="133" t="str">
        <f>IF(Simulações!CX241="","",Simulações!CX241)</f>
        <v/>
      </c>
      <c r="J246" s="133" t="str">
        <f>IF(Simulações!DA241="","",Simulações!DA241)</f>
        <v/>
      </c>
      <c r="K246" s="137">
        <f>Simulações!AO241</f>
        <v>2</v>
      </c>
      <c r="L246" s="137">
        <f>Simulações!AV241</f>
        <v>0</v>
      </c>
      <c r="M246" s="133" t="str">
        <f>IF(Simulações!DB241="","",Simulações!DB241)</f>
        <v/>
      </c>
      <c r="N246" s="133" t="str">
        <f>IF(Simulações!DC241="","",Simulações!DC241)</f>
        <v/>
      </c>
      <c r="O246" s="133">
        <v>1</v>
      </c>
    </row>
    <row r="247" spans="1:15" ht="14.25" customHeight="1" x14ac:dyDescent="0.3">
      <c r="A247" s="5" t="e">
        <f>Simulações!#REF!</f>
        <v>#REF!</v>
      </c>
      <c r="B247" s="133" t="e">
        <f>Simulações!#REF!</f>
        <v>#REF!</v>
      </c>
      <c r="C247" s="175" t="e">
        <f>Simulações!#REF!</f>
        <v>#REF!</v>
      </c>
      <c r="D247" s="133" t="e">
        <f>Simulações!#REF!</f>
        <v>#REF!</v>
      </c>
      <c r="E247" s="133" t="e">
        <f>Simulações!#REF!</f>
        <v>#REF!</v>
      </c>
      <c r="F247" s="133" t="e">
        <f>Simulações!#REF!</f>
        <v>#REF!</v>
      </c>
      <c r="G247" s="133" t="e">
        <f>Simulações!#REF!</f>
        <v>#REF!</v>
      </c>
      <c r="H247" s="133" t="e">
        <f>Simulações!#REF!</f>
        <v>#REF!</v>
      </c>
      <c r="I247" s="133" t="e">
        <f>IF(Simulações!#REF!="","",Simulações!#REF!)</f>
        <v>#REF!</v>
      </c>
      <c r="J247" s="133" t="e">
        <f>IF(Simulações!#REF!="","",Simulações!#REF!)</f>
        <v>#REF!</v>
      </c>
      <c r="K247" s="137" t="e">
        <f>Simulações!#REF!</f>
        <v>#REF!</v>
      </c>
      <c r="L247" s="137" t="e">
        <f>Simulações!#REF!</f>
        <v>#REF!</v>
      </c>
      <c r="M247" s="133" t="e">
        <f>IF(Simulações!#REF!="","",Simulações!#REF!)</f>
        <v>#REF!</v>
      </c>
      <c r="N247" s="133" t="e">
        <f>IF(Simulações!#REF!="","",Simulações!#REF!)</f>
        <v>#REF!</v>
      </c>
      <c r="O247" s="133">
        <v>1</v>
      </c>
    </row>
    <row r="248" spans="1:15" ht="14.25" customHeight="1" x14ac:dyDescent="0.3">
      <c r="A248" s="5" t="e">
        <f>Simulações!#REF!</f>
        <v>#REF!</v>
      </c>
      <c r="B248" s="133" t="e">
        <f>Simulações!#REF!</f>
        <v>#REF!</v>
      </c>
      <c r="C248" s="175" t="e">
        <f>Simulações!#REF!</f>
        <v>#REF!</v>
      </c>
      <c r="D248" s="133" t="e">
        <f>Simulações!#REF!</f>
        <v>#REF!</v>
      </c>
      <c r="E248" s="133" t="e">
        <f>Simulações!#REF!</f>
        <v>#REF!</v>
      </c>
      <c r="F248" s="133" t="e">
        <f>Simulações!#REF!</f>
        <v>#REF!</v>
      </c>
      <c r="G248" s="133" t="e">
        <f>Simulações!#REF!</f>
        <v>#REF!</v>
      </c>
      <c r="H248" s="133" t="e">
        <f>Simulações!#REF!</f>
        <v>#REF!</v>
      </c>
      <c r="I248" s="133" t="e">
        <f>IF(Simulações!#REF!="","",Simulações!#REF!)</f>
        <v>#REF!</v>
      </c>
      <c r="J248" s="133" t="e">
        <f>IF(Simulações!#REF!="","",Simulações!#REF!)</f>
        <v>#REF!</v>
      </c>
      <c r="K248" s="137" t="e">
        <f>Simulações!#REF!</f>
        <v>#REF!</v>
      </c>
      <c r="L248" s="137" t="e">
        <f>Simulações!#REF!</f>
        <v>#REF!</v>
      </c>
      <c r="M248" s="133" t="e">
        <f>IF(Simulações!#REF!="","",Simulações!#REF!)</f>
        <v>#REF!</v>
      </c>
      <c r="N248" s="133" t="e">
        <f>IF(Simulações!#REF!="","",Simulações!#REF!)</f>
        <v>#REF!</v>
      </c>
      <c r="O248" s="133">
        <v>1</v>
      </c>
    </row>
    <row r="249" spans="1:15" ht="14.25" customHeight="1" x14ac:dyDescent="0.3">
      <c r="A249" s="5" t="e">
        <f>Simulações!#REF!</f>
        <v>#REF!</v>
      </c>
      <c r="B249" s="133" t="e">
        <f>Simulações!#REF!</f>
        <v>#REF!</v>
      </c>
      <c r="C249" s="175" t="e">
        <f>Simulações!#REF!</f>
        <v>#REF!</v>
      </c>
      <c r="D249" s="133" t="e">
        <f>Simulações!#REF!</f>
        <v>#REF!</v>
      </c>
      <c r="E249" s="133" t="e">
        <f>Simulações!#REF!</f>
        <v>#REF!</v>
      </c>
      <c r="F249" s="133" t="e">
        <f>Simulações!#REF!</f>
        <v>#REF!</v>
      </c>
      <c r="G249" s="133" t="e">
        <f>Simulações!#REF!</f>
        <v>#REF!</v>
      </c>
      <c r="H249" s="133" t="e">
        <f>Simulações!#REF!</f>
        <v>#REF!</v>
      </c>
      <c r="I249" s="133" t="e">
        <f>IF(Simulações!#REF!="","",Simulações!#REF!)</f>
        <v>#REF!</v>
      </c>
      <c r="J249" s="133" t="e">
        <f>IF(Simulações!#REF!="","",Simulações!#REF!)</f>
        <v>#REF!</v>
      </c>
      <c r="K249" s="137" t="e">
        <f>Simulações!#REF!</f>
        <v>#REF!</v>
      </c>
      <c r="L249" s="137" t="e">
        <f>Simulações!#REF!</f>
        <v>#REF!</v>
      </c>
      <c r="M249" s="133" t="e">
        <f>IF(Simulações!#REF!="","",Simulações!#REF!)</f>
        <v>#REF!</v>
      </c>
      <c r="N249" s="133" t="e">
        <f>IF(Simulações!#REF!="","",Simulações!#REF!)</f>
        <v>#REF!</v>
      </c>
      <c r="O249" s="133">
        <v>1</v>
      </c>
    </row>
    <row r="250" spans="1:15" ht="14.25" customHeight="1" x14ac:dyDescent="0.3">
      <c r="A250" s="5" t="e">
        <f>Simulações!#REF!</f>
        <v>#REF!</v>
      </c>
      <c r="B250" s="133" t="e">
        <f>Simulações!#REF!</f>
        <v>#REF!</v>
      </c>
      <c r="C250" s="175" t="e">
        <f>Simulações!#REF!</f>
        <v>#REF!</v>
      </c>
      <c r="D250" s="133" t="e">
        <f>Simulações!#REF!</f>
        <v>#REF!</v>
      </c>
      <c r="E250" s="133" t="e">
        <f>Simulações!#REF!</f>
        <v>#REF!</v>
      </c>
      <c r="F250" s="133" t="e">
        <f>Simulações!#REF!</f>
        <v>#REF!</v>
      </c>
      <c r="G250" s="133" t="e">
        <f>Simulações!#REF!</f>
        <v>#REF!</v>
      </c>
      <c r="H250" s="133" t="e">
        <f>Simulações!#REF!</f>
        <v>#REF!</v>
      </c>
      <c r="I250" s="133" t="e">
        <f>IF(Simulações!#REF!="","",Simulações!#REF!)</f>
        <v>#REF!</v>
      </c>
      <c r="J250" s="133" t="e">
        <f>IF(Simulações!#REF!="","",Simulações!#REF!)</f>
        <v>#REF!</v>
      </c>
      <c r="K250" s="137" t="e">
        <f>Simulações!#REF!</f>
        <v>#REF!</v>
      </c>
      <c r="L250" s="137" t="e">
        <f>Simulações!#REF!</f>
        <v>#REF!</v>
      </c>
      <c r="M250" s="133" t="e">
        <f>IF(Simulações!#REF!="","",Simulações!#REF!)</f>
        <v>#REF!</v>
      </c>
      <c r="N250" s="133" t="e">
        <f>IF(Simulações!#REF!="","",Simulações!#REF!)</f>
        <v>#REF!</v>
      </c>
      <c r="O250" s="133">
        <v>1</v>
      </c>
    </row>
    <row r="251" spans="1:15" ht="14.25" customHeight="1" x14ac:dyDescent="0.3">
      <c r="A251" s="5" t="e">
        <f>Simulações!#REF!</f>
        <v>#REF!</v>
      </c>
      <c r="B251" s="133" t="e">
        <f>Simulações!#REF!</f>
        <v>#REF!</v>
      </c>
      <c r="C251" s="175" t="e">
        <f>Simulações!#REF!</f>
        <v>#REF!</v>
      </c>
      <c r="D251" s="133" t="e">
        <f>Simulações!#REF!</f>
        <v>#REF!</v>
      </c>
      <c r="E251" s="133" t="e">
        <f>Simulações!#REF!</f>
        <v>#REF!</v>
      </c>
      <c r="F251" s="133" t="e">
        <f>Simulações!#REF!</f>
        <v>#REF!</v>
      </c>
      <c r="G251" s="133" t="e">
        <f>Simulações!#REF!</f>
        <v>#REF!</v>
      </c>
      <c r="H251" s="133" t="e">
        <f>Simulações!#REF!</f>
        <v>#REF!</v>
      </c>
      <c r="I251" s="133" t="e">
        <f>IF(Simulações!#REF!="","",Simulações!#REF!)</f>
        <v>#REF!</v>
      </c>
      <c r="J251" s="133" t="e">
        <f>IF(Simulações!#REF!="","",Simulações!#REF!)</f>
        <v>#REF!</v>
      </c>
      <c r="K251" s="137" t="e">
        <f>Simulações!#REF!</f>
        <v>#REF!</v>
      </c>
      <c r="L251" s="137" t="e">
        <f>Simulações!#REF!</f>
        <v>#REF!</v>
      </c>
      <c r="M251" s="133" t="e">
        <f>IF(Simulações!#REF!="","",Simulações!#REF!)</f>
        <v>#REF!</v>
      </c>
      <c r="N251" s="133" t="e">
        <f>IF(Simulações!#REF!="","",Simulações!#REF!)</f>
        <v>#REF!</v>
      </c>
      <c r="O251" s="133">
        <v>1</v>
      </c>
    </row>
    <row r="252" spans="1:15" ht="14.25" customHeight="1" x14ac:dyDescent="0.3">
      <c r="A252" s="5" t="e">
        <f>Simulações!#REF!</f>
        <v>#REF!</v>
      </c>
      <c r="B252" s="133" t="e">
        <f>Simulações!#REF!</f>
        <v>#REF!</v>
      </c>
      <c r="C252" s="175" t="e">
        <f>Simulações!#REF!</f>
        <v>#REF!</v>
      </c>
      <c r="D252" s="133" t="e">
        <f>Simulações!#REF!</f>
        <v>#REF!</v>
      </c>
      <c r="E252" s="133" t="e">
        <f>Simulações!#REF!</f>
        <v>#REF!</v>
      </c>
      <c r="F252" s="133" t="e">
        <f>Simulações!#REF!</f>
        <v>#REF!</v>
      </c>
      <c r="G252" s="133" t="e">
        <f>Simulações!#REF!</f>
        <v>#REF!</v>
      </c>
      <c r="H252" s="133" t="e">
        <f>Simulações!#REF!</f>
        <v>#REF!</v>
      </c>
      <c r="I252" s="133" t="e">
        <f>IF(Simulações!#REF!="","",Simulações!#REF!)</f>
        <v>#REF!</v>
      </c>
      <c r="J252" s="133" t="e">
        <f>IF(Simulações!#REF!="","",Simulações!#REF!)</f>
        <v>#REF!</v>
      </c>
      <c r="K252" s="137" t="e">
        <f>Simulações!#REF!</f>
        <v>#REF!</v>
      </c>
      <c r="L252" s="137" t="e">
        <f>Simulações!#REF!</f>
        <v>#REF!</v>
      </c>
      <c r="M252" s="133" t="e">
        <f>IF(Simulações!#REF!="","",Simulações!#REF!)</f>
        <v>#REF!</v>
      </c>
      <c r="N252" s="133" t="e">
        <f>IF(Simulações!#REF!="","",Simulações!#REF!)</f>
        <v>#REF!</v>
      </c>
      <c r="O252" s="133">
        <v>1</v>
      </c>
    </row>
    <row r="253" spans="1:15" ht="14.25" customHeight="1" x14ac:dyDescent="0.3">
      <c r="A253" s="5" t="str">
        <f>Simulações!G242</f>
        <v>rua machado de assis</v>
      </c>
      <c r="B253" s="133" t="str">
        <f>Simulações!DN242</f>
        <v>Sim</v>
      </c>
      <c r="C253" s="175">
        <f>Simulações!N242</f>
        <v>58</v>
      </c>
      <c r="D253" s="133" t="str">
        <f>Simulações!J242</f>
        <v>C5</v>
      </c>
      <c r="E253" s="133" t="e">
        <f>Simulações!CK242</f>
        <v>#N/A</v>
      </c>
      <c r="F253" s="133">
        <f>Simulações!CL242</f>
        <v>0</v>
      </c>
      <c r="G253" s="133" t="e">
        <f>Simulações!CQ242</f>
        <v>#N/A</v>
      </c>
      <c r="H253" s="133" t="str">
        <f>Simulações!CW242</f>
        <v>Médio I</v>
      </c>
      <c r="I253" s="133" t="str">
        <f>IF(Simulações!CX242="","",Simulações!CX242)</f>
        <v/>
      </c>
      <c r="J253" s="133" t="str">
        <f>IF(Simulações!DA242="","",Simulações!DA242)</f>
        <v/>
      </c>
      <c r="K253" s="137">
        <f>Simulações!AO242</f>
        <v>2</v>
      </c>
      <c r="L253" s="137">
        <f>Simulações!AV242</f>
        <v>0</v>
      </c>
      <c r="M253" s="133" t="str">
        <f>IF(Simulações!DB242="","",Simulações!DB242)</f>
        <v/>
      </c>
      <c r="N253" s="133" t="str">
        <f>IF(Simulações!DC242="","",Simulações!DC242)</f>
        <v/>
      </c>
      <c r="O253" s="133">
        <v>1</v>
      </c>
    </row>
    <row r="254" spans="1:15" ht="14.25" customHeight="1" x14ac:dyDescent="0.3">
      <c r="A254" s="5" t="str">
        <f>Simulações!G243</f>
        <v>rua machado de assis</v>
      </c>
      <c r="B254" s="133" t="str">
        <f>Simulações!DN243</f>
        <v>Sim</v>
      </c>
      <c r="C254" s="175">
        <f>Simulações!N243</f>
        <v>58</v>
      </c>
      <c r="D254" s="133" t="str">
        <f>Simulações!J243</f>
        <v>C5</v>
      </c>
      <c r="E254" s="133" t="e">
        <f>Simulações!CK243</f>
        <v>#N/A</v>
      </c>
      <c r="F254" s="133">
        <f>Simulações!CL243</f>
        <v>0</v>
      </c>
      <c r="G254" s="133" t="e">
        <f>Simulações!CQ243</f>
        <v>#N/A</v>
      </c>
      <c r="H254" s="133" t="str">
        <f>Simulações!CW243</f>
        <v>Médio I</v>
      </c>
      <c r="I254" s="133" t="str">
        <f>IF(Simulações!CX243="","",Simulações!CX243)</f>
        <v/>
      </c>
      <c r="J254" s="133" t="str">
        <f>IF(Simulações!DA243="","",Simulações!DA243)</f>
        <v/>
      </c>
      <c r="K254" s="137">
        <f>Simulações!AO243</f>
        <v>2</v>
      </c>
      <c r="L254" s="137">
        <f>Simulações!AV243</f>
        <v>0</v>
      </c>
      <c r="M254" s="133" t="str">
        <f>IF(Simulações!DB243="","",Simulações!DB243)</f>
        <v/>
      </c>
      <c r="N254" s="133" t="str">
        <f>IF(Simulações!DC243="","",Simulações!DC243)</f>
        <v/>
      </c>
      <c r="O254" s="133">
        <v>1</v>
      </c>
    </row>
    <row r="255" spans="1:15" ht="14.25" customHeight="1" x14ac:dyDescent="0.3">
      <c r="A255" s="5" t="str">
        <f>Simulações!G244</f>
        <v>rua machado de assis</v>
      </c>
      <c r="B255" s="133" t="str">
        <f>Simulações!DN244</f>
        <v>Sim</v>
      </c>
      <c r="C255" s="175">
        <f>Simulações!N244</f>
        <v>58</v>
      </c>
      <c r="D255" s="133" t="str">
        <f>Simulações!J244</f>
        <v>C5</v>
      </c>
      <c r="E255" s="133" t="e">
        <f>Simulações!CK244</f>
        <v>#N/A</v>
      </c>
      <c r="F255" s="133">
        <f>Simulações!CL244</f>
        <v>0</v>
      </c>
      <c r="G255" s="133" t="e">
        <f>Simulações!CQ244</f>
        <v>#N/A</v>
      </c>
      <c r="H255" s="133" t="str">
        <f>Simulações!CW244</f>
        <v>Médio I</v>
      </c>
      <c r="I255" s="133" t="str">
        <f>IF(Simulações!CX244="","",Simulações!CX244)</f>
        <v/>
      </c>
      <c r="J255" s="133" t="str">
        <f>IF(Simulações!DA244="","",Simulações!DA244)</f>
        <v/>
      </c>
      <c r="K255" s="137">
        <f>Simulações!AO244</f>
        <v>2</v>
      </c>
      <c r="L255" s="137">
        <f>Simulações!AV244</f>
        <v>0</v>
      </c>
      <c r="M255" s="133" t="str">
        <f>IF(Simulações!DB244="","",Simulações!DB244)</f>
        <v/>
      </c>
      <c r="N255" s="133" t="str">
        <f>IF(Simulações!DC244="","",Simulações!DC244)</f>
        <v/>
      </c>
      <c r="O255" s="133">
        <v>1</v>
      </c>
    </row>
    <row r="256" spans="1:15" ht="14.25" customHeight="1" x14ac:dyDescent="0.3">
      <c r="A256" s="5" t="str">
        <f>Simulações!G245</f>
        <v>Rua Ilha Bela</v>
      </c>
      <c r="B256" s="133" t="str">
        <f>Simulações!DN245</f>
        <v>Sim</v>
      </c>
      <c r="C256" s="175">
        <f>Simulações!N245</f>
        <v>60</v>
      </c>
      <c r="D256" s="133" t="str">
        <f>Simulações!J245</f>
        <v>C5</v>
      </c>
      <c r="E256" s="133" t="e">
        <f>Simulações!CK245</f>
        <v>#N/A</v>
      </c>
      <c r="F256" s="133">
        <f>Simulações!CL245</f>
        <v>0</v>
      </c>
      <c r="G256" s="133" t="e">
        <f>Simulações!CQ245</f>
        <v>#N/A</v>
      </c>
      <c r="H256" s="133" t="str">
        <f>Simulações!CW245</f>
        <v>Médio II</v>
      </c>
      <c r="I256" s="133" t="str">
        <f>IF(Simulações!CX245="","",Simulações!CX245)</f>
        <v/>
      </c>
      <c r="J256" s="133" t="str">
        <f>IF(Simulações!DA245="","",Simulações!DA245)</f>
        <v/>
      </c>
      <c r="K256" s="137">
        <f>Simulações!AO245</f>
        <v>2</v>
      </c>
      <c r="L256" s="137">
        <f>Simulações!AV245</f>
        <v>0</v>
      </c>
      <c r="M256" s="133" t="str">
        <f>IF(Simulações!DB245="","",Simulações!DB245)</f>
        <v/>
      </c>
      <c r="N256" s="133" t="str">
        <f>IF(Simulações!DC245="","",Simulações!DC245)</f>
        <v/>
      </c>
      <c r="O256" s="133">
        <v>1</v>
      </c>
    </row>
    <row r="257" spans="1:15" ht="14.25" customHeight="1" x14ac:dyDescent="0.3">
      <c r="A257" s="5" t="str">
        <f>Simulações!G246</f>
        <v>Rua Ilha Bela</v>
      </c>
      <c r="B257" s="133" t="str">
        <f>Simulações!DN246</f>
        <v>Sim</v>
      </c>
      <c r="C257" s="175">
        <f>Simulações!N246</f>
        <v>60</v>
      </c>
      <c r="D257" s="133" t="str">
        <f>Simulações!J246</f>
        <v>C5</v>
      </c>
      <c r="E257" s="133" t="e">
        <f>Simulações!CK246</f>
        <v>#N/A</v>
      </c>
      <c r="F257" s="133">
        <f>Simulações!CL246</f>
        <v>0</v>
      </c>
      <c r="G257" s="133" t="e">
        <f>Simulações!CQ246</f>
        <v>#N/A</v>
      </c>
      <c r="H257" s="133" t="str">
        <f>Simulações!CW246</f>
        <v>Médio II</v>
      </c>
      <c r="I257" s="133" t="str">
        <f>IF(Simulações!CX246="","",Simulações!CX246)</f>
        <v/>
      </c>
      <c r="J257" s="133" t="str">
        <f>IF(Simulações!DA246="","",Simulações!DA246)</f>
        <v/>
      </c>
      <c r="K257" s="137">
        <f>Simulações!AO246</f>
        <v>2</v>
      </c>
      <c r="L257" s="137">
        <f>Simulações!AV246</f>
        <v>0</v>
      </c>
      <c r="M257" s="133" t="str">
        <f>IF(Simulações!DB246="","",Simulações!DB246)</f>
        <v/>
      </c>
      <c r="N257" s="133" t="str">
        <f>IF(Simulações!DC246="","",Simulações!DC246)</f>
        <v/>
      </c>
      <c r="O257" s="133">
        <v>1</v>
      </c>
    </row>
    <row r="258" spans="1:15" ht="14.25" customHeight="1" x14ac:dyDescent="0.3">
      <c r="A258" s="5" t="str">
        <f>Simulações!G247</f>
        <v>Rua Ilha Bela</v>
      </c>
      <c r="B258" s="133" t="str">
        <f>Simulações!DN247</f>
        <v>Sim</v>
      </c>
      <c r="C258" s="175">
        <f>Simulações!N247</f>
        <v>60</v>
      </c>
      <c r="D258" s="133" t="str">
        <f>Simulações!J247</f>
        <v>C5</v>
      </c>
      <c r="E258" s="133" t="e">
        <f>Simulações!CK247</f>
        <v>#N/A</v>
      </c>
      <c r="F258" s="133">
        <f>Simulações!CL247</f>
        <v>0</v>
      </c>
      <c r="G258" s="133" t="e">
        <f>Simulações!CQ247</f>
        <v>#N/A</v>
      </c>
      <c r="H258" s="133" t="str">
        <f>Simulações!CW247</f>
        <v>Médio II</v>
      </c>
      <c r="I258" s="133" t="str">
        <f>IF(Simulações!CX247="","",Simulações!CX247)</f>
        <v/>
      </c>
      <c r="J258" s="133" t="str">
        <f>IF(Simulações!DA247="","",Simulações!DA247)</f>
        <v/>
      </c>
      <c r="K258" s="137">
        <f>Simulações!AO247</f>
        <v>2</v>
      </c>
      <c r="L258" s="137">
        <f>Simulações!AV247</f>
        <v>0</v>
      </c>
      <c r="M258" s="133" t="str">
        <f>IF(Simulações!DB247="","",Simulações!DB247)</f>
        <v/>
      </c>
      <c r="N258" s="133" t="str">
        <f>IF(Simulações!DC247="","",Simulações!DC247)</f>
        <v/>
      </c>
      <c r="O258" s="133">
        <v>1</v>
      </c>
    </row>
    <row r="259" spans="1:15" ht="14.25" customHeight="1" x14ac:dyDescent="0.3">
      <c r="A259" s="5" t="str">
        <f>Simulações!G248</f>
        <v>Rua Demétrio Rodrigues Pontes</v>
      </c>
      <c r="B259" s="133" t="str">
        <f>Simulações!DN248</f>
        <v>Sim</v>
      </c>
      <c r="C259" s="175">
        <f>Simulações!N248</f>
        <v>60</v>
      </c>
      <c r="D259" s="133" t="str">
        <f>Simulações!J248</f>
        <v>C4</v>
      </c>
      <c r="E259" s="133" t="e">
        <f>Simulações!CK248</f>
        <v>#N/A</v>
      </c>
      <c r="F259" s="133">
        <f>Simulações!CL248</f>
        <v>0</v>
      </c>
      <c r="G259" s="133" t="e">
        <f>Simulações!CQ248</f>
        <v>#N/A</v>
      </c>
      <c r="H259" s="133" t="str">
        <f>Simulações!CW248</f>
        <v>Médio II</v>
      </c>
      <c r="I259" s="133" t="str">
        <f>IF(Simulações!CX248="","",Simulações!CX248)</f>
        <v/>
      </c>
      <c r="J259" s="133" t="str">
        <f>IF(Simulações!DA248="","",Simulações!DA248)</f>
        <v/>
      </c>
      <c r="K259" s="137">
        <f>Simulações!AO248</f>
        <v>2</v>
      </c>
      <c r="L259" s="137">
        <f>Simulações!AV248</f>
        <v>0</v>
      </c>
      <c r="M259" s="133" t="str">
        <f>IF(Simulações!DB248="","",Simulações!DB248)</f>
        <v/>
      </c>
      <c r="N259" s="133" t="str">
        <f>IF(Simulações!DC248="","",Simulações!DC248)</f>
        <v/>
      </c>
      <c r="O259" s="133">
        <v>1</v>
      </c>
    </row>
    <row r="260" spans="1:15" ht="14.25" customHeight="1" x14ac:dyDescent="0.3">
      <c r="A260" s="5" t="str">
        <f>Simulações!G249</f>
        <v>Rua Demétrio Rodrigues Pontes</v>
      </c>
      <c r="B260" s="133" t="str">
        <f>Simulações!DN249</f>
        <v>Sim</v>
      </c>
      <c r="C260" s="175">
        <f>Simulações!N249</f>
        <v>60</v>
      </c>
      <c r="D260" s="133" t="str">
        <f>Simulações!J249</f>
        <v>C4</v>
      </c>
      <c r="E260" s="133" t="e">
        <f>Simulações!CK249</f>
        <v>#N/A</v>
      </c>
      <c r="F260" s="133">
        <f>Simulações!CL249</f>
        <v>0</v>
      </c>
      <c r="G260" s="133" t="e">
        <f>Simulações!CQ249</f>
        <v>#N/A</v>
      </c>
      <c r="H260" s="133" t="str">
        <f>Simulações!CW249</f>
        <v>Médio II</v>
      </c>
      <c r="I260" s="133" t="str">
        <f>IF(Simulações!CX249="","",Simulações!CX249)</f>
        <v/>
      </c>
      <c r="J260" s="133" t="str">
        <f>IF(Simulações!DA249="","",Simulações!DA249)</f>
        <v/>
      </c>
      <c r="K260" s="137">
        <f>Simulações!AO249</f>
        <v>2</v>
      </c>
      <c r="L260" s="137">
        <f>Simulações!AV249</f>
        <v>0</v>
      </c>
      <c r="M260" s="133" t="str">
        <f>IF(Simulações!DB249="","",Simulações!DB249)</f>
        <v/>
      </c>
      <c r="N260" s="133" t="str">
        <f>IF(Simulações!DC249="","",Simulações!DC249)</f>
        <v/>
      </c>
      <c r="O260" s="133">
        <v>1</v>
      </c>
    </row>
    <row r="261" spans="1:15" ht="14.25" customHeight="1" x14ac:dyDescent="0.3">
      <c r="A261" s="5" t="str">
        <f>Simulações!G250</f>
        <v>Rua Demétrio Rodrigues Pontes</v>
      </c>
      <c r="B261" s="133" t="str">
        <f>Simulações!DN250</f>
        <v>Sim</v>
      </c>
      <c r="C261" s="175">
        <f>Simulações!N250</f>
        <v>60</v>
      </c>
      <c r="D261" s="133" t="str">
        <f>Simulações!J250</f>
        <v>C4</v>
      </c>
      <c r="E261" s="133" t="e">
        <f>Simulações!CK250</f>
        <v>#N/A</v>
      </c>
      <c r="F261" s="133">
        <f>Simulações!CL250</f>
        <v>0</v>
      </c>
      <c r="G261" s="133" t="e">
        <f>Simulações!CQ250</f>
        <v>#N/A</v>
      </c>
      <c r="H261" s="133" t="str">
        <f>Simulações!CW250</f>
        <v>Médio II</v>
      </c>
      <c r="I261" s="133" t="str">
        <f>IF(Simulações!CX250="","",Simulações!CX250)</f>
        <v/>
      </c>
      <c r="J261" s="133" t="str">
        <f>IF(Simulações!DA250="","",Simulações!DA250)</f>
        <v/>
      </c>
      <c r="K261" s="137">
        <f>Simulações!AO250</f>
        <v>2</v>
      </c>
      <c r="L261" s="137">
        <f>Simulações!AV250</f>
        <v>0</v>
      </c>
      <c r="M261" s="133" t="str">
        <f>IF(Simulações!DB250="","",Simulações!DB250)</f>
        <v/>
      </c>
      <c r="N261" s="133" t="str">
        <f>IF(Simulações!DC250="","",Simulações!DC250)</f>
        <v/>
      </c>
      <c r="O261" s="133">
        <v>1</v>
      </c>
    </row>
    <row r="262" spans="1:15" ht="14.25" customHeight="1" x14ac:dyDescent="0.3">
      <c r="A262" s="5" t="str">
        <f>Simulações!G251</f>
        <v>Avenida dos Autonomistas</v>
      </c>
      <c r="B262" s="133" t="str">
        <f>Simulações!DN251</f>
        <v>Sim</v>
      </c>
      <c r="C262" s="175">
        <f>Simulações!N251</f>
        <v>60</v>
      </c>
      <c r="D262" s="133" t="str">
        <f>Simulações!J251</f>
        <v>C5</v>
      </c>
      <c r="E262" s="133" t="e">
        <f>Simulações!CK251</f>
        <v>#N/A</v>
      </c>
      <c r="F262" s="176">
        <f>Simulações!CL251</f>
        <v>0</v>
      </c>
      <c r="G262" s="133" t="e">
        <f>Simulações!CQ251</f>
        <v>#N/A</v>
      </c>
      <c r="H262" s="133" t="str">
        <f>Simulações!CW251</f>
        <v>Médio I</v>
      </c>
      <c r="I262" s="133" t="str">
        <f>IF(Simulações!CX251="","",Simulações!CX251)</f>
        <v/>
      </c>
      <c r="J262" s="133" t="str">
        <f>IF(Simulações!DA251="","",Simulações!DA251)</f>
        <v/>
      </c>
      <c r="K262" s="137">
        <f>Simulações!AO251</f>
        <v>2</v>
      </c>
      <c r="L262" s="137">
        <f>Simulações!AV251</f>
        <v>0</v>
      </c>
      <c r="M262" s="133" t="str">
        <f>IF(Simulações!DB251="","",Simulações!DB251)</f>
        <v/>
      </c>
      <c r="N262" s="133" t="str">
        <f>IF(Simulações!DC251="","",Simulações!DC251)</f>
        <v/>
      </c>
      <c r="O262" s="133">
        <v>1</v>
      </c>
    </row>
    <row r="263" spans="1:15" ht="14.25" customHeight="1" x14ac:dyDescent="0.3">
      <c r="A263" s="5" t="str">
        <f>Simulações!G252</f>
        <v>Avenida dos Autonomistas</v>
      </c>
      <c r="B263" s="133" t="str">
        <f>Simulações!DN252</f>
        <v>Sim</v>
      </c>
      <c r="C263" s="175">
        <f>Simulações!N252</f>
        <v>60</v>
      </c>
      <c r="D263" s="133" t="str">
        <f>Simulações!J252</f>
        <v>C5</v>
      </c>
      <c r="E263" s="133" t="e">
        <f>Simulações!CK252</f>
        <v>#N/A</v>
      </c>
      <c r="F263" s="176">
        <f>Simulações!CL252</f>
        <v>0</v>
      </c>
      <c r="G263" s="133" t="e">
        <f>Simulações!CQ252</f>
        <v>#N/A</v>
      </c>
      <c r="H263" s="133" t="str">
        <f>Simulações!CW252</f>
        <v>Médio I</v>
      </c>
      <c r="I263" s="133" t="str">
        <f>IF(Simulações!CX252="","",Simulações!CX252)</f>
        <v/>
      </c>
      <c r="J263" s="133" t="str">
        <f>IF(Simulações!DA252="","",Simulações!DA252)</f>
        <v/>
      </c>
      <c r="K263" s="137">
        <f>Simulações!AO252</f>
        <v>2</v>
      </c>
      <c r="L263" s="137">
        <f>Simulações!AV252</f>
        <v>0</v>
      </c>
      <c r="M263" s="133" t="str">
        <f>IF(Simulações!DB252="","",Simulações!DB252)</f>
        <v/>
      </c>
      <c r="N263" s="133" t="str">
        <f>IF(Simulações!DC252="","",Simulações!DC252)</f>
        <v/>
      </c>
      <c r="O263" s="133">
        <v>1</v>
      </c>
    </row>
    <row r="264" spans="1:15" ht="14.25" customHeight="1" x14ac:dyDescent="0.3">
      <c r="A264" s="5" t="str">
        <f>Simulações!G253</f>
        <v>Avenida dos Autonomistas</v>
      </c>
      <c r="B264" s="133" t="str">
        <f>Simulações!DN253</f>
        <v>Sim</v>
      </c>
      <c r="C264" s="175">
        <f>Simulações!N253</f>
        <v>60</v>
      </c>
      <c r="D264" s="133" t="str">
        <f>Simulações!J253</f>
        <v>C5</v>
      </c>
      <c r="E264" s="133" t="e">
        <f>Simulações!CK253</f>
        <v>#N/A</v>
      </c>
      <c r="F264" s="176">
        <f>Simulações!CL253</f>
        <v>0</v>
      </c>
      <c r="G264" s="133" t="e">
        <f>Simulações!CQ253</f>
        <v>#N/A</v>
      </c>
      <c r="H264" s="133" t="str">
        <f>Simulações!CW253</f>
        <v>Médio I</v>
      </c>
      <c r="I264" s="133" t="str">
        <f>IF(Simulações!CX253="","",Simulações!CX253)</f>
        <v/>
      </c>
      <c r="J264" s="133" t="str">
        <f>IF(Simulações!DA253="","",Simulações!DA253)</f>
        <v/>
      </c>
      <c r="K264" s="137">
        <f>Simulações!AO253</f>
        <v>2</v>
      </c>
      <c r="L264" s="137">
        <f>Simulações!AV253</f>
        <v>0</v>
      </c>
      <c r="M264" s="133" t="str">
        <f>IF(Simulações!DB253="","",Simulações!DB253)</f>
        <v/>
      </c>
      <c r="N264" s="133" t="str">
        <f>IF(Simulações!DC253="","",Simulações!DC253)</f>
        <v/>
      </c>
      <c r="O264" s="133">
        <v>1</v>
      </c>
    </row>
    <row r="265" spans="1:15" ht="14.25" customHeight="1" x14ac:dyDescent="0.3">
      <c r="A265" s="5" t="str">
        <f>Simulações!G254</f>
        <v>Avenida das Amoreiras</v>
      </c>
      <c r="B265" s="133" t="str">
        <f>Simulações!DN254</f>
        <v>Sim</v>
      </c>
      <c r="C265" s="175">
        <f>Simulações!N254</f>
        <v>120</v>
      </c>
      <c r="D265" s="133" t="str">
        <f>Simulações!J254</f>
        <v>C4</v>
      </c>
      <c r="E265" s="133" t="str">
        <f>Simulações!CK254</f>
        <v>LEDSTAR</v>
      </c>
      <c r="F265" s="133" t="str">
        <f>Simulações!CL254</f>
        <v xml:space="preserve"> SL VT 9.1 65W</v>
      </c>
      <c r="G265" s="133">
        <f>Simulações!CQ254</f>
        <v>65</v>
      </c>
      <c r="H265" s="133" t="str">
        <f>Simulações!CW254</f>
        <v>Longo II</v>
      </c>
      <c r="I265" s="133" t="str">
        <f>IF(Simulações!CX254="","",Simulações!CX254)</f>
        <v/>
      </c>
      <c r="J265" s="133" t="str">
        <f>IF(Simulações!DA254="","",Simulações!DA254)</f>
        <v/>
      </c>
      <c r="K265" s="137">
        <f>Simulações!AO254</f>
        <v>2</v>
      </c>
      <c r="L265" s="137">
        <f>Simulações!AV254</f>
        <v>0</v>
      </c>
      <c r="M265" s="133" t="str">
        <f>IF(Simulações!DB254="","",Simulações!DB254)</f>
        <v/>
      </c>
      <c r="N265" s="133" t="str">
        <f>IF(Simulações!DC254="","",Simulações!DC254)</f>
        <v/>
      </c>
      <c r="O265" s="133">
        <v>1</v>
      </c>
    </row>
    <row r="266" spans="1:15" ht="14.25" customHeight="1" x14ac:dyDescent="0.3">
      <c r="A266" s="5" t="str">
        <f>Simulações!G255</f>
        <v>Avenida das Amoreiras</v>
      </c>
      <c r="B266" s="133" t="str">
        <f>Simulações!DN255</f>
        <v>Sim</v>
      </c>
      <c r="C266" s="175">
        <f>Simulações!N255</f>
        <v>120</v>
      </c>
      <c r="D266" s="133" t="str">
        <f>Simulações!J255</f>
        <v>C4</v>
      </c>
      <c r="E266" s="133" t="str">
        <f>Simulações!CK255</f>
        <v>SX LIGHTING</v>
      </c>
      <c r="F266" s="133" t="str">
        <f>Simulações!CL255</f>
        <v>SX-INEVO050HF</v>
      </c>
      <c r="G266" s="133">
        <f>Simulações!CQ255</f>
        <v>50</v>
      </c>
      <c r="H266" s="133" t="str">
        <f>Simulações!CW255</f>
        <v>Longo II</v>
      </c>
      <c r="I266" s="133" t="str">
        <f>IF(Simulações!CX255="","",Simulações!CX255)</f>
        <v/>
      </c>
      <c r="J266" s="133" t="str">
        <f>IF(Simulações!DA255="","",Simulações!DA255)</f>
        <v/>
      </c>
      <c r="K266" s="137">
        <f>Simulações!AO255</f>
        <v>2</v>
      </c>
      <c r="L266" s="137">
        <f>Simulações!AV255</f>
        <v>0</v>
      </c>
      <c r="M266" s="133" t="str">
        <f>IF(Simulações!DB255="","",Simulações!DB255)</f>
        <v/>
      </c>
      <c r="N266" s="133" t="str">
        <f>IF(Simulações!DC255="","",Simulações!DC255)</f>
        <v/>
      </c>
      <c r="O266" s="133">
        <v>1</v>
      </c>
    </row>
    <row r="267" spans="1:15" ht="14.25" customHeight="1" x14ac:dyDescent="0.3">
      <c r="A267" s="5" t="str">
        <f>Simulações!G256</f>
        <v>Avenida das Amoreiras</v>
      </c>
      <c r="B267" s="133" t="str">
        <f>Simulações!DN256</f>
        <v>Sim</v>
      </c>
      <c r="C267" s="175">
        <f>Simulações!N256</f>
        <v>120</v>
      </c>
      <c r="D267" s="133" t="str">
        <f>Simulações!J256</f>
        <v>C4</v>
      </c>
      <c r="E267" s="133" t="str">
        <f>Simulações!CK256</f>
        <v>TECNOWATT</v>
      </c>
      <c r="F267" s="133" t="str">
        <f>Simulações!CL256</f>
        <v xml:space="preserve">SIGSAGPTLRRSSNDL_68W_83IBBRS
</v>
      </c>
      <c r="G267" s="133">
        <f>Simulações!CQ256</f>
        <v>68</v>
      </c>
      <c r="H267" s="133" t="str">
        <f>Simulações!CW256</f>
        <v>Longo II</v>
      </c>
      <c r="I267" s="133" t="str">
        <f>IF(Simulações!CX256="","",Simulações!CX256)</f>
        <v>Longo II</v>
      </c>
      <c r="J267" s="133" t="str">
        <f>IF(Simulações!DA256="","",Simulações!DA256)</f>
        <v/>
      </c>
      <c r="K267" s="137">
        <f>Simulações!AO256</f>
        <v>2</v>
      </c>
      <c r="L267" s="137">
        <f>Simulações!AV256</f>
        <v>0</v>
      </c>
      <c r="M267" s="133" t="str">
        <f>IF(Simulações!DB256="","",Simulações!DB256)</f>
        <v/>
      </c>
      <c r="N267" s="133" t="str">
        <f>IF(Simulações!DC256="","",Simulações!DC256)</f>
        <v/>
      </c>
      <c r="O267" s="133">
        <v>1</v>
      </c>
    </row>
    <row r="268" spans="1:15" ht="14.25" customHeight="1" x14ac:dyDescent="0.3">
      <c r="A268" s="5" t="str">
        <f>Simulações!G257</f>
        <v>Rua Pindamonhangaba</v>
      </c>
      <c r="B268" s="133" t="str">
        <f>Simulações!DN257</f>
        <v>Sim</v>
      </c>
      <c r="C268" s="175">
        <f>Simulações!N257</f>
        <v>60</v>
      </c>
      <c r="D268" s="133" t="str">
        <f>Simulações!J257</f>
        <v>C5</v>
      </c>
      <c r="E268" s="133" t="e">
        <f>Simulações!CK257</f>
        <v>#N/A</v>
      </c>
      <c r="F268" s="133">
        <f>Simulações!CL257</f>
        <v>0</v>
      </c>
      <c r="G268" s="133" t="e">
        <f>Simulações!CQ257</f>
        <v>#N/A</v>
      </c>
      <c r="H268" s="133" t="str">
        <f>Simulações!CW257</f>
        <v>Longo I</v>
      </c>
      <c r="I268" s="133" t="str">
        <f>IF(Simulações!CX257="","",Simulações!CX257)</f>
        <v/>
      </c>
      <c r="J268" s="133" t="str">
        <f>IF(Simulações!DA257="","",Simulações!DA257)</f>
        <v/>
      </c>
      <c r="K268" s="137">
        <f>Simulações!AO257</f>
        <v>2</v>
      </c>
      <c r="L268" s="137">
        <f>Simulações!AV257</f>
        <v>0</v>
      </c>
      <c r="M268" s="133" t="str">
        <f>IF(Simulações!DB257="","",Simulações!DB257)</f>
        <v/>
      </c>
      <c r="N268" s="133" t="str">
        <f>IF(Simulações!DC257="","",Simulações!DC257)</f>
        <v/>
      </c>
      <c r="O268" s="133">
        <v>1</v>
      </c>
    </row>
    <row r="269" spans="1:15" ht="14.25" customHeight="1" x14ac:dyDescent="0.3">
      <c r="A269" s="5" t="str">
        <f>Simulações!G258</f>
        <v>Rua Pindamonhangaba</v>
      </c>
      <c r="B269" s="133" t="str">
        <f>Simulações!DN258</f>
        <v>Sim</v>
      </c>
      <c r="C269" s="175">
        <f>Simulações!N258</f>
        <v>60</v>
      </c>
      <c r="D269" s="133" t="str">
        <f>Simulações!J258</f>
        <v>C5</v>
      </c>
      <c r="E269" s="133" t="e">
        <f>Simulações!CK258</f>
        <v>#N/A</v>
      </c>
      <c r="F269" s="133">
        <f>Simulações!CL258</f>
        <v>0</v>
      </c>
      <c r="G269" s="133" t="e">
        <f>Simulações!CQ258</f>
        <v>#N/A</v>
      </c>
      <c r="H269" s="133" t="str">
        <f>Simulações!CW258</f>
        <v>Longo I</v>
      </c>
      <c r="I269" s="133" t="str">
        <f>IF(Simulações!CX258="","",Simulações!CX258)</f>
        <v/>
      </c>
      <c r="J269" s="133" t="str">
        <f>IF(Simulações!DA258="","",Simulações!DA258)</f>
        <v/>
      </c>
      <c r="K269" s="137">
        <f>Simulações!AO258</f>
        <v>2</v>
      </c>
      <c r="L269" s="137">
        <f>Simulações!AV258</f>
        <v>0</v>
      </c>
      <c r="M269" s="133" t="str">
        <f>IF(Simulações!DB258="","",Simulações!DB258)</f>
        <v/>
      </c>
      <c r="N269" s="133" t="str">
        <f>IF(Simulações!DC258="","",Simulações!DC258)</f>
        <v/>
      </c>
      <c r="O269" s="133">
        <v>1</v>
      </c>
    </row>
    <row r="270" spans="1:15" ht="14.25" customHeight="1" x14ac:dyDescent="0.3">
      <c r="A270" s="5" t="str">
        <f>Simulações!G259</f>
        <v>Rua Pindamonhangaba</v>
      </c>
      <c r="B270" s="133" t="str">
        <f>Simulações!DN259</f>
        <v>Sim</v>
      </c>
      <c r="C270" s="175">
        <f>Simulações!N259</f>
        <v>60</v>
      </c>
      <c r="D270" s="133" t="str">
        <f>Simulações!J259</f>
        <v>C5</v>
      </c>
      <c r="E270" s="133" t="e">
        <f>Simulações!CK259</f>
        <v>#N/A</v>
      </c>
      <c r="F270" s="133">
        <f>Simulações!CL259</f>
        <v>0</v>
      </c>
      <c r="G270" s="133" t="e">
        <f>Simulações!CQ259</f>
        <v>#N/A</v>
      </c>
      <c r="H270" s="133" t="str">
        <f>Simulações!CW259</f>
        <v>Longo I</v>
      </c>
      <c r="I270" s="133" t="str">
        <f>IF(Simulações!CX259="","",Simulações!CX259)</f>
        <v/>
      </c>
      <c r="J270" s="133" t="str">
        <f>IF(Simulações!DA259="","",Simulações!DA259)</f>
        <v/>
      </c>
      <c r="K270" s="137">
        <f>Simulações!AO259</f>
        <v>2</v>
      </c>
      <c r="L270" s="137">
        <f>Simulações!AV259</f>
        <v>0</v>
      </c>
      <c r="M270" s="133" t="str">
        <f>IF(Simulações!DB259="","",Simulações!DB259)</f>
        <v/>
      </c>
      <c r="N270" s="133" t="str">
        <f>IF(Simulações!DC259="","",Simulações!DC259)</f>
        <v/>
      </c>
      <c r="O270" s="133">
        <v>1</v>
      </c>
    </row>
    <row r="271" spans="1:15" ht="14.25" customHeight="1" x14ac:dyDescent="0.3">
      <c r="A271" s="5" t="str">
        <f>Simulações!G260</f>
        <v>Rua Chipre</v>
      </c>
      <c r="B271" s="133" t="str">
        <f>Simulações!DN260</f>
        <v>Sim</v>
      </c>
      <c r="C271" s="175">
        <f>Simulações!N260</f>
        <v>58</v>
      </c>
      <c r="D271" s="133" t="str">
        <f>Simulações!J260</f>
        <v>C4</v>
      </c>
      <c r="E271" s="133" t="e">
        <f>Simulações!CK260</f>
        <v>#N/A</v>
      </c>
      <c r="F271" s="176">
        <f>Simulações!CL260</f>
        <v>0</v>
      </c>
      <c r="G271" s="133" t="e">
        <f>Simulações!CQ260</f>
        <v>#N/A</v>
      </c>
      <c r="H271" s="133" t="str">
        <f>Simulações!CW260</f>
        <v>Médio II</v>
      </c>
      <c r="I271" s="133" t="str">
        <f>IF(Simulações!CX260="","",Simulações!CX260)</f>
        <v/>
      </c>
      <c r="J271" s="133" t="str">
        <f>IF(Simulações!DA260="","",Simulações!DA260)</f>
        <v/>
      </c>
      <c r="K271" s="137">
        <f>Simulações!AO260</f>
        <v>2</v>
      </c>
      <c r="L271" s="137">
        <f>Simulações!AV260</f>
        <v>0</v>
      </c>
      <c r="M271" s="133" t="str">
        <f>IF(Simulações!DB260="","",Simulações!DB260)</f>
        <v/>
      </c>
      <c r="N271" s="133" t="str">
        <f>IF(Simulações!DC260="","",Simulações!DC260)</f>
        <v/>
      </c>
      <c r="O271" s="133">
        <v>1</v>
      </c>
    </row>
    <row r="272" spans="1:15" ht="14.25" customHeight="1" x14ac:dyDescent="0.3">
      <c r="A272" s="5" t="str">
        <f>Simulações!G261</f>
        <v>Rua Chipre</v>
      </c>
      <c r="B272" s="133" t="str">
        <f>Simulações!DN261</f>
        <v>Sim</v>
      </c>
      <c r="C272" s="175">
        <f>Simulações!N261</f>
        <v>58</v>
      </c>
      <c r="D272" s="133" t="str">
        <f>Simulações!J261</f>
        <v>C4</v>
      </c>
      <c r="E272" s="133" t="e">
        <f>Simulações!CK261</f>
        <v>#N/A</v>
      </c>
      <c r="F272" s="176">
        <f>Simulações!CL261</f>
        <v>0</v>
      </c>
      <c r="G272" s="133" t="e">
        <f>Simulações!CQ261</f>
        <v>#N/A</v>
      </c>
      <c r="H272" s="133" t="str">
        <f>Simulações!CW261</f>
        <v>Médio II</v>
      </c>
      <c r="I272" s="133" t="str">
        <f>IF(Simulações!CX261="","",Simulações!CX261)</f>
        <v/>
      </c>
      <c r="J272" s="133" t="str">
        <f>IF(Simulações!DA261="","",Simulações!DA261)</f>
        <v/>
      </c>
      <c r="K272" s="137">
        <f>Simulações!AO261</f>
        <v>2</v>
      </c>
      <c r="L272" s="137">
        <f>Simulações!AV261</f>
        <v>0</v>
      </c>
      <c r="M272" s="133" t="str">
        <f>IF(Simulações!DB261="","",Simulações!DB261)</f>
        <v/>
      </c>
      <c r="N272" s="133" t="str">
        <f>IF(Simulações!DC261="","",Simulações!DC261)</f>
        <v/>
      </c>
      <c r="O272" s="133">
        <v>1</v>
      </c>
    </row>
    <row r="273" spans="1:15" ht="14.25" customHeight="1" x14ac:dyDescent="0.3">
      <c r="A273" s="5" t="str">
        <f>Simulações!G262</f>
        <v>Rua Chipre</v>
      </c>
      <c r="B273" s="133" t="str">
        <f>Simulações!DN262</f>
        <v>Sim</v>
      </c>
      <c r="C273" s="175">
        <f>Simulações!N262</f>
        <v>58</v>
      </c>
      <c r="D273" s="133" t="str">
        <f>Simulações!J262</f>
        <v>C4</v>
      </c>
      <c r="E273" s="133" t="e">
        <f>Simulações!CK262</f>
        <v>#N/A</v>
      </c>
      <c r="F273" s="176">
        <f>Simulações!CL262</f>
        <v>0</v>
      </c>
      <c r="G273" s="133" t="e">
        <f>Simulações!CQ262</f>
        <v>#N/A</v>
      </c>
      <c r="H273" s="133" t="str">
        <f>Simulações!CW262</f>
        <v>Médio II</v>
      </c>
      <c r="I273" s="133" t="str">
        <f>IF(Simulações!CX262="","",Simulações!CX262)</f>
        <v/>
      </c>
      <c r="J273" s="133" t="str">
        <f>IF(Simulações!DA262="","",Simulações!DA262)</f>
        <v/>
      </c>
      <c r="K273" s="137">
        <f>Simulações!AO262</f>
        <v>2</v>
      </c>
      <c r="L273" s="137">
        <f>Simulações!AV262</f>
        <v>0</v>
      </c>
      <c r="M273" s="133" t="str">
        <f>IF(Simulações!DB262="","",Simulações!DB262)</f>
        <v/>
      </c>
      <c r="N273" s="133" t="str">
        <f>IF(Simulações!DC262="","",Simulações!DC262)</f>
        <v/>
      </c>
      <c r="O273" s="133">
        <v>1</v>
      </c>
    </row>
    <row r="274" spans="1:15" ht="14.25" customHeight="1" x14ac:dyDescent="0.3">
      <c r="A274" s="5" t="str">
        <f>Simulações!G263</f>
        <v>Rua Pirajuí</v>
      </c>
      <c r="B274" s="133" t="str">
        <f>Simulações!DN263</f>
        <v>Sim</v>
      </c>
      <c r="C274" s="175">
        <f>Simulações!N263</f>
        <v>87</v>
      </c>
      <c r="D274" s="133" t="str">
        <f>Simulações!J263</f>
        <v>C5</v>
      </c>
      <c r="E274" s="133" t="e">
        <f>Simulações!CK263</f>
        <v>#N/A</v>
      </c>
      <c r="F274" s="133">
        <f>Simulações!CL263</f>
        <v>0</v>
      </c>
      <c r="G274" s="133" t="e">
        <f>Simulações!CQ263</f>
        <v>#N/A</v>
      </c>
      <c r="H274" s="133" t="str">
        <f>Simulações!CW263</f>
        <v>Médio II</v>
      </c>
      <c r="I274" s="133" t="str">
        <f>IF(Simulações!CX263="","",Simulações!CX263)</f>
        <v/>
      </c>
      <c r="J274" s="133" t="str">
        <f>IF(Simulações!DA263="","",Simulações!DA263)</f>
        <v/>
      </c>
      <c r="K274" s="137">
        <f>Simulações!AO263</f>
        <v>2</v>
      </c>
      <c r="L274" s="137">
        <f>Simulações!AV263</f>
        <v>0</v>
      </c>
      <c r="M274" s="133" t="str">
        <f>IF(Simulações!DB263="","",Simulações!DB263)</f>
        <v/>
      </c>
      <c r="N274" s="133" t="str">
        <f>IF(Simulações!DC263="","",Simulações!DC263)</f>
        <v/>
      </c>
      <c r="O274" s="133">
        <v>1</v>
      </c>
    </row>
    <row r="275" spans="1:15" ht="14.25" customHeight="1" x14ac:dyDescent="0.3">
      <c r="A275" s="5" t="str">
        <f>Simulações!G264</f>
        <v>Rua Pirajuí</v>
      </c>
      <c r="B275" s="133" t="str">
        <f>Simulações!DN264</f>
        <v>Sim</v>
      </c>
      <c r="C275" s="175">
        <f>Simulações!N264</f>
        <v>87</v>
      </c>
      <c r="D275" s="133" t="str">
        <f>Simulações!J264</f>
        <v>C5</v>
      </c>
      <c r="E275" s="133" t="e">
        <f>Simulações!CK264</f>
        <v>#N/A</v>
      </c>
      <c r="F275" s="133">
        <f>Simulações!CL264</f>
        <v>0</v>
      </c>
      <c r="G275" s="133" t="e">
        <f>Simulações!CQ264</f>
        <v>#N/A</v>
      </c>
      <c r="H275" s="133" t="str">
        <f>Simulações!CW264</f>
        <v>Médio II</v>
      </c>
      <c r="I275" s="133" t="str">
        <f>IF(Simulações!CX264="","",Simulações!CX264)</f>
        <v/>
      </c>
      <c r="J275" s="133" t="str">
        <f>IF(Simulações!DA264="","",Simulações!DA264)</f>
        <v/>
      </c>
      <c r="K275" s="137">
        <f>Simulações!AO264</f>
        <v>2</v>
      </c>
      <c r="L275" s="137">
        <f>Simulações!AV264</f>
        <v>0</v>
      </c>
      <c r="M275" s="133" t="str">
        <f>IF(Simulações!DB264="","",Simulações!DB264)</f>
        <v/>
      </c>
      <c r="N275" s="133" t="str">
        <f>IF(Simulações!DC264="","",Simulações!DC264)</f>
        <v/>
      </c>
      <c r="O275" s="133">
        <v>1</v>
      </c>
    </row>
    <row r="276" spans="1:15" ht="14.25" customHeight="1" x14ac:dyDescent="0.3">
      <c r="A276" s="5" t="str">
        <f>Simulações!G265</f>
        <v>Rua Pirajuí</v>
      </c>
      <c r="B276" s="133" t="str">
        <f>Simulações!DN265</f>
        <v>Sim</v>
      </c>
      <c r="C276" s="175">
        <f>Simulações!N265</f>
        <v>87</v>
      </c>
      <c r="D276" s="133" t="str">
        <f>Simulações!J265</f>
        <v>C5</v>
      </c>
      <c r="E276" s="133" t="e">
        <f>Simulações!CK265</f>
        <v>#N/A</v>
      </c>
      <c r="F276" s="133">
        <f>Simulações!CL265</f>
        <v>0</v>
      </c>
      <c r="G276" s="133" t="e">
        <f>Simulações!CQ265</f>
        <v>#N/A</v>
      </c>
      <c r="H276" s="133" t="str">
        <f>Simulações!CW265</f>
        <v>Médio II</v>
      </c>
      <c r="I276" s="133" t="str">
        <f>IF(Simulações!CX265="","",Simulações!CX265)</f>
        <v/>
      </c>
      <c r="J276" s="133" t="str">
        <f>IF(Simulações!DA265="","",Simulações!DA265)</f>
        <v/>
      </c>
      <c r="K276" s="137">
        <f>Simulações!AO265</f>
        <v>2</v>
      </c>
      <c r="L276" s="137">
        <f>Simulações!AV265</f>
        <v>0</v>
      </c>
      <c r="M276" s="133" t="str">
        <f>IF(Simulações!DB265="","",Simulações!DB265)</f>
        <v/>
      </c>
      <c r="N276" s="133" t="str">
        <f>IF(Simulações!DC265="","",Simulações!DC265)</f>
        <v/>
      </c>
      <c r="O276" s="133">
        <v>1</v>
      </c>
    </row>
    <row r="277" spans="1:15" ht="14.25" customHeight="1" x14ac:dyDescent="0.3">
      <c r="A277" s="5" t="str">
        <f>Simulações!G266</f>
        <v>Estrada Francisco Misse</v>
      </c>
      <c r="B277" s="133" t="str">
        <f>Simulações!DN266</f>
        <v>Sim</v>
      </c>
      <c r="C277" s="175">
        <f>Simulações!N266</f>
        <v>58</v>
      </c>
      <c r="D277" s="133" t="str">
        <f>Simulações!J266</f>
        <v>C3</v>
      </c>
      <c r="E277" s="133" t="e">
        <f>Simulações!CK266</f>
        <v>#N/A</v>
      </c>
      <c r="F277" s="133">
        <f>Simulações!CL266</f>
        <v>0</v>
      </c>
      <c r="G277" s="133" t="e">
        <f>Simulações!CQ266</f>
        <v>#N/A</v>
      </c>
      <c r="H277" s="133" t="str">
        <f>Simulações!CW266</f>
        <v>Longo I</v>
      </c>
      <c r="I277" s="133" t="str">
        <f>IF(Simulações!CX266="","",Simulações!CX266)</f>
        <v/>
      </c>
      <c r="J277" s="133" t="str">
        <f>IF(Simulações!DA266="","",Simulações!DA266)</f>
        <v/>
      </c>
      <c r="K277" s="137">
        <f>Simulações!AO266</f>
        <v>2</v>
      </c>
      <c r="L277" s="137">
        <f>Simulações!AV266</f>
        <v>0</v>
      </c>
      <c r="M277" s="133" t="str">
        <f>IF(Simulações!DB266="","",Simulações!DB266)</f>
        <v/>
      </c>
      <c r="N277" s="133" t="str">
        <f>IF(Simulações!DC266="","",Simulações!DC266)</f>
        <v/>
      </c>
      <c r="O277" s="133">
        <v>1</v>
      </c>
    </row>
    <row r="278" spans="1:15" ht="14.25" customHeight="1" x14ac:dyDescent="0.3">
      <c r="A278" s="5" t="str">
        <f>Simulações!G267</f>
        <v>Estrada Francisco Misse</v>
      </c>
      <c r="B278" s="133" t="str">
        <f>Simulações!DN267</f>
        <v>Sim</v>
      </c>
      <c r="C278" s="175">
        <f>Simulações!N267</f>
        <v>58</v>
      </c>
      <c r="D278" s="133" t="str">
        <f>Simulações!J267</f>
        <v>C3</v>
      </c>
      <c r="E278" s="133" t="e">
        <f>Simulações!CK267</f>
        <v>#N/A</v>
      </c>
      <c r="F278" s="133">
        <f>Simulações!CL267</f>
        <v>0</v>
      </c>
      <c r="G278" s="133" t="e">
        <f>Simulações!CQ267</f>
        <v>#N/A</v>
      </c>
      <c r="H278" s="133" t="str">
        <f>Simulações!CW267</f>
        <v>Longo I</v>
      </c>
      <c r="I278" s="133" t="str">
        <f>IF(Simulações!CX267="","",Simulações!CX267)</f>
        <v/>
      </c>
      <c r="J278" s="133" t="str">
        <f>IF(Simulações!DA267="","",Simulações!DA267)</f>
        <v/>
      </c>
      <c r="K278" s="137">
        <f>Simulações!AO267</f>
        <v>2</v>
      </c>
      <c r="L278" s="137">
        <f>Simulações!AV267</f>
        <v>0</v>
      </c>
      <c r="M278" s="133" t="str">
        <f>IF(Simulações!DB267="","",Simulações!DB267)</f>
        <v/>
      </c>
      <c r="N278" s="133" t="str">
        <f>IF(Simulações!DC267="","",Simulações!DC267)</f>
        <v/>
      </c>
      <c r="O278" s="133">
        <v>1</v>
      </c>
    </row>
    <row r="279" spans="1:15" ht="14.25" customHeight="1" x14ac:dyDescent="0.3">
      <c r="A279" s="5" t="str">
        <f>Simulações!G268</f>
        <v>Estrada Francisco Misse</v>
      </c>
      <c r="B279" s="133" t="str">
        <f>Simulações!DN268</f>
        <v>Sim</v>
      </c>
      <c r="C279" s="175">
        <f>Simulações!N268</f>
        <v>58</v>
      </c>
      <c r="D279" s="133" t="str">
        <f>Simulações!J268</f>
        <v>C3</v>
      </c>
      <c r="E279" s="133" t="e">
        <f>Simulações!CK268</f>
        <v>#N/A</v>
      </c>
      <c r="F279" s="133">
        <f>Simulações!CL268</f>
        <v>0</v>
      </c>
      <c r="G279" s="133" t="e">
        <f>Simulações!CQ268</f>
        <v>#N/A</v>
      </c>
      <c r="H279" s="133" t="str">
        <f>Simulações!CW268</f>
        <v>Longo I</v>
      </c>
      <c r="I279" s="133" t="str">
        <f>IF(Simulações!CX268="","",Simulações!CX268)</f>
        <v/>
      </c>
      <c r="J279" s="133" t="str">
        <f>IF(Simulações!DA268="","",Simulações!DA268)</f>
        <v/>
      </c>
      <c r="K279" s="137">
        <f>Simulações!AO268</f>
        <v>2</v>
      </c>
      <c r="L279" s="137">
        <f>Simulações!AV268</f>
        <v>0</v>
      </c>
      <c r="M279" s="133" t="str">
        <f>IF(Simulações!DB268="","",Simulações!DB268)</f>
        <v/>
      </c>
      <c r="N279" s="133" t="str">
        <f>IF(Simulações!DC268="","",Simulações!DC268)</f>
        <v/>
      </c>
      <c r="O279" s="133">
        <v>1</v>
      </c>
    </row>
    <row r="280" spans="1:15" ht="14.25" customHeight="1" x14ac:dyDescent="0.3">
      <c r="A280" s="5" t="str">
        <f>Simulações!G269</f>
        <v>Rua Glauco Silva Basílio</v>
      </c>
      <c r="B280" s="133" t="str">
        <f>Simulações!DN269</f>
        <v>Sim</v>
      </c>
      <c r="C280" s="175">
        <f>Simulações!N269</f>
        <v>60</v>
      </c>
      <c r="D280" s="133" t="str">
        <f>Simulações!J269</f>
        <v>C5</v>
      </c>
      <c r="E280" s="133" t="e">
        <f>Simulações!CK269</f>
        <v>#N/A</v>
      </c>
      <c r="F280" s="133">
        <f>Simulações!CL269</f>
        <v>0</v>
      </c>
      <c r="G280" s="133" t="e">
        <f>Simulações!CQ269</f>
        <v>#N/A</v>
      </c>
      <c r="H280" s="133" t="str">
        <f>Simulações!CW269</f>
        <v>Médio I</v>
      </c>
      <c r="I280" s="133" t="str">
        <f>IF(Simulações!CX269="","",Simulações!CX269)</f>
        <v/>
      </c>
      <c r="J280" s="133" t="str">
        <f>IF(Simulações!DA269="","",Simulações!DA269)</f>
        <v/>
      </c>
      <c r="K280" s="137">
        <f>Simulações!AO269</f>
        <v>2</v>
      </c>
      <c r="L280" s="137">
        <f>Simulações!AV269</f>
        <v>0</v>
      </c>
      <c r="M280" s="133" t="str">
        <f>IF(Simulações!DB269="","",Simulações!DB269)</f>
        <v/>
      </c>
      <c r="N280" s="133" t="str">
        <f>IF(Simulações!DC269="","",Simulações!DC269)</f>
        <v/>
      </c>
      <c r="O280" s="133">
        <v>1</v>
      </c>
    </row>
    <row r="281" spans="1:15" ht="14.25" customHeight="1" x14ac:dyDescent="0.3">
      <c r="A281" s="5" t="str">
        <f>Simulações!G270</f>
        <v>Rua Glauco Silva Basílio</v>
      </c>
      <c r="B281" s="133" t="str">
        <f>Simulações!DN270</f>
        <v>Sim</v>
      </c>
      <c r="C281" s="175">
        <f>Simulações!N270</f>
        <v>60</v>
      </c>
      <c r="D281" s="133" t="str">
        <f>Simulações!J270</f>
        <v>C5</v>
      </c>
      <c r="E281" s="133" t="e">
        <f>Simulações!CK270</f>
        <v>#N/A</v>
      </c>
      <c r="F281" s="133">
        <f>Simulações!CL270</f>
        <v>0</v>
      </c>
      <c r="G281" s="133" t="e">
        <f>Simulações!CQ270</f>
        <v>#N/A</v>
      </c>
      <c r="H281" s="133" t="str">
        <f>Simulações!CW270</f>
        <v>Médio I</v>
      </c>
      <c r="I281" s="133" t="str">
        <f>IF(Simulações!CX270="","",Simulações!CX270)</f>
        <v/>
      </c>
      <c r="J281" s="133" t="str">
        <f>IF(Simulações!DA270="","",Simulações!DA270)</f>
        <v/>
      </c>
      <c r="K281" s="137">
        <f>Simulações!AO270</f>
        <v>2</v>
      </c>
      <c r="L281" s="137">
        <f>Simulações!AV270</f>
        <v>0</v>
      </c>
      <c r="M281" s="133" t="str">
        <f>IF(Simulações!DB270="","",Simulações!DB270)</f>
        <v/>
      </c>
      <c r="N281" s="133" t="str">
        <f>IF(Simulações!DC270="","",Simulações!DC270)</f>
        <v/>
      </c>
      <c r="O281" s="133">
        <v>1</v>
      </c>
    </row>
    <row r="282" spans="1:15" ht="14.25" customHeight="1" x14ac:dyDescent="0.3">
      <c r="A282" s="5" t="str">
        <f>Simulações!G271</f>
        <v>Rua Glauco Silva Basílio</v>
      </c>
      <c r="B282" s="133" t="str">
        <f>Simulações!DN271</f>
        <v>Sim</v>
      </c>
      <c r="C282" s="175">
        <f>Simulações!N271</f>
        <v>60</v>
      </c>
      <c r="D282" s="133" t="str">
        <f>Simulações!J271</f>
        <v>C5</v>
      </c>
      <c r="E282" s="133" t="e">
        <f>Simulações!CK271</f>
        <v>#N/A</v>
      </c>
      <c r="F282" s="133">
        <f>Simulações!CL271</f>
        <v>0</v>
      </c>
      <c r="G282" s="133" t="e">
        <f>Simulações!CQ271</f>
        <v>#N/A</v>
      </c>
      <c r="H282" s="133" t="str">
        <f>Simulações!CW271</f>
        <v>Médio I</v>
      </c>
      <c r="I282" s="133" t="str">
        <f>IF(Simulações!CX271="","",Simulações!CX271)</f>
        <v/>
      </c>
      <c r="J282" s="133" t="str">
        <f>IF(Simulações!DA271="","",Simulações!DA271)</f>
        <v/>
      </c>
      <c r="K282" s="137">
        <f>Simulações!AO271</f>
        <v>2</v>
      </c>
      <c r="L282" s="137">
        <f>Simulações!AV271</f>
        <v>0</v>
      </c>
      <c r="M282" s="133" t="str">
        <f>IF(Simulações!DB271="","",Simulações!DB271)</f>
        <v/>
      </c>
      <c r="N282" s="133" t="str">
        <f>IF(Simulações!DC271="","",Simulações!DC271)</f>
        <v/>
      </c>
      <c r="O282" s="133">
        <v>1</v>
      </c>
    </row>
    <row r="283" spans="1:15" ht="14.25" customHeight="1" x14ac:dyDescent="0.3">
      <c r="A283" s="5" t="str">
        <f>Simulações!G272</f>
        <v>estrada joao felix domingues</v>
      </c>
      <c r="B283" s="133" t="str">
        <f>Simulações!DN272</f>
        <v>Sim</v>
      </c>
      <c r="C283" s="175">
        <f>Simulações!N272</f>
        <v>100</v>
      </c>
      <c r="D283" s="133" t="str">
        <f>Simulações!J272</f>
        <v>C3</v>
      </c>
      <c r="E283" s="133" t="e">
        <f>Simulações!CK272</f>
        <v>#N/A</v>
      </c>
      <c r="F283" s="133">
        <f>Simulações!CL272</f>
        <v>0</v>
      </c>
      <c r="G283" s="133" t="e">
        <f>Simulações!CQ272</f>
        <v>#N/A</v>
      </c>
      <c r="H283" s="133" t="str">
        <f>Simulações!CW272</f>
        <v>Curto II</v>
      </c>
      <c r="I283" s="133" t="str">
        <f>IF(Simulações!CX272="","",Simulações!CX272)</f>
        <v/>
      </c>
      <c r="J283" s="133" t="str">
        <f>IF(Simulações!DA272="","",Simulações!DA272)</f>
        <v/>
      </c>
      <c r="K283" s="137">
        <f>Simulações!AO272</f>
        <v>2</v>
      </c>
      <c r="L283" s="137">
        <f>Simulações!AV272</f>
        <v>0</v>
      </c>
      <c r="M283" s="133" t="str">
        <f>IF(Simulações!DB272="","",Simulações!DB272)</f>
        <v/>
      </c>
      <c r="N283" s="133" t="str">
        <f>IF(Simulações!DC272="","",Simulações!DC272)</f>
        <v/>
      </c>
      <c r="O283" s="133">
        <v>1</v>
      </c>
    </row>
    <row r="284" spans="1:15" ht="14.25" customHeight="1" x14ac:dyDescent="0.3">
      <c r="A284" s="5" t="str">
        <f>Simulações!G273</f>
        <v>estrada joao felix domingues</v>
      </c>
      <c r="B284" s="133" t="str">
        <f>Simulações!DN273</f>
        <v>Sim</v>
      </c>
      <c r="C284" s="175">
        <f>Simulações!N273</f>
        <v>100</v>
      </c>
      <c r="D284" s="133" t="str">
        <f>Simulações!J273</f>
        <v>C3</v>
      </c>
      <c r="E284" s="133" t="e">
        <f>Simulações!CK273</f>
        <v>#N/A</v>
      </c>
      <c r="F284" s="133">
        <f>Simulações!CL273</f>
        <v>0</v>
      </c>
      <c r="G284" s="133" t="e">
        <f>Simulações!CQ273</f>
        <v>#N/A</v>
      </c>
      <c r="H284" s="133" t="str">
        <f>Simulações!CW273</f>
        <v>Curto II</v>
      </c>
      <c r="I284" s="133" t="str">
        <f>IF(Simulações!CX273="","",Simulações!CX273)</f>
        <v/>
      </c>
      <c r="J284" s="133" t="str">
        <f>IF(Simulações!DA273="","",Simulações!DA273)</f>
        <v/>
      </c>
      <c r="K284" s="137">
        <f>Simulações!AO273</f>
        <v>2</v>
      </c>
      <c r="L284" s="137">
        <f>Simulações!AV273</f>
        <v>0</v>
      </c>
      <c r="M284" s="133" t="str">
        <f>IF(Simulações!DB273="","",Simulações!DB273)</f>
        <v/>
      </c>
      <c r="N284" s="133" t="str">
        <f>IF(Simulações!DC273="","",Simulações!DC273)</f>
        <v/>
      </c>
      <c r="O284" s="133">
        <v>1</v>
      </c>
    </row>
    <row r="285" spans="1:15" ht="14.25" customHeight="1" x14ac:dyDescent="0.3">
      <c r="A285" s="5" t="str">
        <f>Simulações!G274</f>
        <v>estrada joao felix domingues</v>
      </c>
      <c r="B285" s="133" t="str">
        <f>Simulações!DN274</f>
        <v>Sim</v>
      </c>
      <c r="C285" s="175">
        <f>Simulações!N274</f>
        <v>100</v>
      </c>
      <c r="D285" s="133" t="str">
        <f>Simulações!J274</f>
        <v>C3</v>
      </c>
      <c r="E285" s="133" t="e">
        <f>Simulações!CK274</f>
        <v>#N/A</v>
      </c>
      <c r="F285" s="133">
        <f>Simulações!CL274</f>
        <v>0</v>
      </c>
      <c r="G285" s="133" t="e">
        <f>Simulações!CQ274</f>
        <v>#N/A</v>
      </c>
      <c r="H285" s="133" t="str">
        <f>Simulações!CW274</f>
        <v>Curto II</v>
      </c>
      <c r="I285" s="133" t="str">
        <f>IF(Simulações!CX274="","",Simulações!CX274)</f>
        <v/>
      </c>
      <c r="J285" s="133" t="str">
        <f>IF(Simulações!DA274="","",Simulações!DA274)</f>
        <v/>
      </c>
      <c r="K285" s="137">
        <f>Simulações!AO274</f>
        <v>2</v>
      </c>
      <c r="L285" s="137">
        <f>Simulações!AV274</f>
        <v>0</v>
      </c>
      <c r="M285" s="133" t="str">
        <f>IF(Simulações!DB274="","",Simulações!DB274)</f>
        <v/>
      </c>
      <c r="N285" s="133" t="str">
        <f>IF(Simulações!DC274="","",Simulações!DC274)</f>
        <v/>
      </c>
      <c r="O285" s="133">
        <v>1</v>
      </c>
    </row>
    <row r="286" spans="1:15" ht="14.25" customHeight="1" x14ac:dyDescent="0.3">
      <c r="A286" s="5" t="str">
        <f>Simulações!G275</f>
        <v>Rua Rua Antônio Francisco de Souza</v>
      </c>
      <c r="B286" s="133" t="str">
        <f>Simulações!DN275</f>
        <v>Sim</v>
      </c>
      <c r="C286" s="175">
        <f>Simulações!N275</f>
        <v>90</v>
      </c>
      <c r="D286" s="133" t="str">
        <f>Simulações!J275</f>
        <v>C5</v>
      </c>
      <c r="E286" s="133" t="e">
        <f>Simulações!CK275</f>
        <v>#N/A</v>
      </c>
      <c r="F286" s="133">
        <f>Simulações!CL275</f>
        <v>0</v>
      </c>
      <c r="G286" s="133" t="e">
        <f>Simulações!CQ275</f>
        <v>#N/A</v>
      </c>
      <c r="H286" s="133" t="str">
        <f>Simulações!CW275</f>
        <v>Médio II</v>
      </c>
      <c r="I286" s="133" t="str">
        <f>IF(Simulações!CX275="","",Simulações!CX275)</f>
        <v/>
      </c>
      <c r="J286" s="133" t="str">
        <f>IF(Simulações!DA275="","",Simulações!DA275)</f>
        <v/>
      </c>
      <c r="K286" s="137">
        <f>Simulações!AO275</f>
        <v>2</v>
      </c>
      <c r="L286" s="137">
        <f>Simulações!AV275</f>
        <v>0</v>
      </c>
      <c r="M286" s="133" t="str">
        <f>IF(Simulações!DB275="","",Simulações!DB275)</f>
        <v/>
      </c>
      <c r="N286" s="133" t="str">
        <f>IF(Simulações!DC275="","",Simulações!DC275)</f>
        <v/>
      </c>
      <c r="O286" s="133">
        <v>1</v>
      </c>
    </row>
    <row r="287" spans="1:15" ht="14.25" customHeight="1" x14ac:dyDescent="0.3">
      <c r="A287" s="5" t="str">
        <f>Simulações!G276</f>
        <v>Rua Rua Antônio Francisco de Souza</v>
      </c>
      <c r="B287" s="133" t="str">
        <f>Simulações!DN276</f>
        <v>Sim</v>
      </c>
      <c r="C287" s="175">
        <f>Simulações!N276</f>
        <v>90</v>
      </c>
      <c r="D287" s="133" t="str">
        <f>Simulações!J276</f>
        <v>C5</v>
      </c>
      <c r="E287" s="133" t="e">
        <f>Simulações!CK276</f>
        <v>#N/A</v>
      </c>
      <c r="F287" s="133">
        <f>Simulações!CL276</f>
        <v>0</v>
      </c>
      <c r="G287" s="133" t="e">
        <f>Simulações!CQ276</f>
        <v>#N/A</v>
      </c>
      <c r="H287" s="133" t="str">
        <f>Simulações!CW276</f>
        <v>Médio II</v>
      </c>
      <c r="I287" s="133" t="str">
        <f>IF(Simulações!CX276="","",Simulações!CX276)</f>
        <v/>
      </c>
      <c r="J287" s="133" t="str">
        <f>IF(Simulações!DA276="","",Simulações!DA276)</f>
        <v/>
      </c>
      <c r="K287" s="137">
        <f>Simulações!AO276</f>
        <v>2</v>
      </c>
      <c r="L287" s="137">
        <f>Simulações!AV276</f>
        <v>0</v>
      </c>
      <c r="M287" s="133" t="str">
        <f>IF(Simulações!DB276="","",Simulações!DB276)</f>
        <v/>
      </c>
      <c r="N287" s="133" t="str">
        <f>IF(Simulações!DC276="","",Simulações!DC276)</f>
        <v/>
      </c>
      <c r="O287" s="133">
        <v>1</v>
      </c>
    </row>
    <row r="288" spans="1:15" ht="14.25" customHeight="1" x14ac:dyDescent="0.3">
      <c r="A288" s="5" t="str">
        <f>Simulações!G277</f>
        <v>Rua Rua Antônio Francisco de Souza</v>
      </c>
      <c r="B288" s="133" t="str">
        <f>Simulações!DN277</f>
        <v>Sim</v>
      </c>
      <c r="C288" s="175">
        <f>Simulações!N277</f>
        <v>90</v>
      </c>
      <c r="D288" s="133" t="str">
        <f>Simulações!J277</f>
        <v>C5</v>
      </c>
      <c r="E288" s="133" t="e">
        <f>Simulações!CK277</f>
        <v>#N/A</v>
      </c>
      <c r="F288" s="133">
        <f>Simulações!CL277</f>
        <v>0</v>
      </c>
      <c r="G288" s="133" t="e">
        <f>Simulações!CQ277</f>
        <v>#N/A</v>
      </c>
      <c r="H288" s="133" t="str">
        <f>Simulações!CW277</f>
        <v>Médio II</v>
      </c>
      <c r="I288" s="133" t="str">
        <f>IF(Simulações!CX277="","",Simulações!CX277)</f>
        <v/>
      </c>
      <c r="J288" s="133" t="str">
        <f>IF(Simulações!DA277="","",Simulações!DA277)</f>
        <v/>
      </c>
      <c r="K288" s="137">
        <f>Simulações!AO277</f>
        <v>2</v>
      </c>
      <c r="L288" s="137">
        <f>Simulações!AV277</f>
        <v>0</v>
      </c>
      <c r="M288" s="133" t="str">
        <f>IF(Simulações!DB277="","",Simulações!DB277)</f>
        <v/>
      </c>
      <c r="N288" s="133" t="str">
        <f>IF(Simulações!DC277="","",Simulações!DC277)</f>
        <v/>
      </c>
      <c r="O288" s="133">
        <v>1</v>
      </c>
    </row>
    <row r="289" spans="1:15" ht="14.25" customHeight="1" x14ac:dyDescent="0.3">
      <c r="A289" s="5" t="str">
        <f>Simulações!G278</f>
        <v>Rua Jandira</v>
      </c>
      <c r="B289" s="133" t="str">
        <f>Simulações!DN278</f>
        <v>Sim</v>
      </c>
      <c r="C289" s="175">
        <f>Simulações!N278</f>
        <v>60</v>
      </c>
      <c r="D289" s="133" t="str">
        <f>Simulações!J278</f>
        <v>C5</v>
      </c>
      <c r="E289" s="133" t="e">
        <f>Simulações!CK278</f>
        <v>#N/A</v>
      </c>
      <c r="F289" s="133">
        <f>Simulações!CL278</f>
        <v>0</v>
      </c>
      <c r="G289" s="133" t="e">
        <f>Simulações!CQ278</f>
        <v>#N/A</v>
      </c>
      <c r="H289" s="133" t="str">
        <f>Simulações!CW278</f>
        <v>Médio I</v>
      </c>
      <c r="I289" s="133" t="str">
        <f>IF(Simulações!CX278="","",Simulações!CX278)</f>
        <v/>
      </c>
      <c r="J289" s="133" t="str">
        <f>IF(Simulações!DA278="","",Simulações!DA278)</f>
        <v/>
      </c>
      <c r="K289" s="137">
        <f>Simulações!AO278</f>
        <v>2</v>
      </c>
      <c r="L289" s="137">
        <f>Simulações!AV278</f>
        <v>0</v>
      </c>
      <c r="M289" s="133" t="str">
        <f>IF(Simulações!DB278="","",Simulações!DB278)</f>
        <v/>
      </c>
      <c r="N289" s="133" t="str">
        <f>IF(Simulações!DC278="","",Simulações!DC278)</f>
        <v/>
      </c>
      <c r="O289" s="133">
        <v>1</v>
      </c>
    </row>
    <row r="290" spans="1:15" ht="14.25" customHeight="1" x14ac:dyDescent="0.3">
      <c r="A290" s="5" t="str">
        <f>Simulações!G279</f>
        <v>Rua Jandira</v>
      </c>
      <c r="B290" s="133" t="str">
        <f>Simulações!DN279</f>
        <v>Sim</v>
      </c>
      <c r="C290" s="175">
        <f>Simulações!N279</f>
        <v>60</v>
      </c>
      <c r="D290" s="133" t="str">
        <f>Simulações!J279</f>
        <v>C5</v>
      </c>
      <c r="E290" s="133" t="e">
        <f>Simulações!CK279</f>
        <v>#N/A</v>
      </c>
      <c r="F290" s="133">
        <f>Simulações!CL279</f>
        <v>0</v>
      </c>
      <c r="G290" s="133" t="e">
        <f>Simulações!CQ279</f>
        <v>#N/A</v>
      </c>
      <c r="H290" s="133" t="str">
        <f>Simulações!CW279</f>
        <v>Médio I</v>
      </c>
      <c r="I290" s="133" t="str">
        <f>IF(Simulações!CX279="","",Simulações!CX279)</f>
        <v/>
      </c>
      <c r="J290" s="133" t="str">
        <f>IF(Simulações!DA279="","",Simulações!DA279)</f>
        <v/>
      </c>
      <c r="K290" s="137">
        <f>Simulações!AO279</f>
        <v>2</v>
      </c>
      <c r="L290" s="137">
        <f>Simulações!AV279</f>
        <v>0</v>
      </c>
      <c r="M290" s="133" t="str">
        <f>IF(Simulações!DB279="","",Simulações!DB279)</f>
        <v/>
      </c>
      <c r="N290" s="133" t="str">
        <f>IF(Simulações!DC279="","",Simulações!DC279)</f>
        <v/>
      </c>
      <c r="O290" s="133">
        <v>1</v>
      </c>
    </row>
    <row r="291" spans="1:15" ht="14.25" customHeight="1" x14ac:dyDescent="0.3">
      <c r="A291" s="5" t="str">
        <f>Simulações!G280</f>
        <v>Rua Jandira</v>
      </c>
      <c r="B291" s="133" t="str">
        <f>Simulações!DN280</f>
        <v>Sim</v>
      </c>
      <c r="C291" s="175">
        <f>Simulações!N280</f>
        <v>60</v>
      </c>
      <c r="D291" s="133" t="str">
        <f>Simulações!J280</f>
        <v>C5</v>
      </c>
      <c r="E291" s="133" t="e">
        <f>Simulações!CK280</f>
        <v>#N/A</v>
      </c>
      <c r="F291" s="133">
        <f>Simulações!CL280</f>
        <v>0</v>
      </c>
      <c r="G291" s="133" t="e">
        <f>Simulações!CQ280</f>
        <v>#N/A</v>
      </c>
      <c r="H291" s="133" t="str">
        <f>Simulações!CW280</f>
        <v>Médio I</v>
      </c>
      <c r="I291" s="133" t="str">
        <f>IF(Simulações!CX280="","",Simulações!CX280)</f>
        <v/>
      </c>
      <c r="J291" s="133" t="str">
        <f>IF(Simulações!DA280="","",Simulações!DA280)</f>
        <v/>
      </c>
      <c r="K291" s="137">
        <f>Simulações!AO280</f>
        <v>2</v>
      </c>
      <c r="L291" s="137">
        <f>Simulações!AV280</f>
        <v>0</v>
      </c>
      <c r="M291" s="133" t="str">
        <f>IF(Simulações!DB280="","",Simulações!DB280)</f>
        <v/>
      </c>
      <c r="N291" s="133" t="str">
        <f>IF(Simulações!DC280="","",Simulações!DC280)</f>
        <v/>
      </c>
      <c r="O291" s="133">
        <v>1</v>
      </c>
    </row>
    <row r="292" spans="1:15" ht="14.25" customHeight="1" x14ac:dyDescent="0.3">
      <c r="A292" s="5" t="str">
        <f>Simulações!G281</f>
        <v>Rua Rua Alexandrino Pinto da Silva</v>
      </c>
      <c r="B292" s="133" t="str">
        <f>Simulações!DN281</f>
        <v>Sim</v>
      </c>
      <c r="C292" s="175">
        <f>Simulações!N281</f>
        <v>90</v>
      </c>
      <c r="D292" s="133" t="str">
        <f>Simulações!J281</f>
        <v>C3</v>
      </c>
      <c r="E292" s="133" t="str">
        <f>Simulações!CK281</f>
        <v>LEDSTAR</v>
      </c>
      <c r="F292" s="133" t="str">
        <f>Simulações!CL281</f>
        <v xml:space="preserve"> SL VT 9.1 85W</v>
      </c>
      <c r="G292" s="133">
        <f>Simulações!CQ281</f>
        <v>85</v>
      </c>
      <c r="H292" s="133" t="str">
        <f>Simulações!CW281</f>
        <v>Longo I</v>
      </c>
      <c r="I292" s="133" t="str">
        <f>IF(Simulações!CX281="","",Simulações!CX281)</f>
        <v/>
      </c>
      <c r="J292" s="133" t="str">
        <f>IF(Simulações!DA281="","",Simulações!DA281)</f>
        <v/>
      </c>
      <c r="K292" s="137">
        <f>Simulações!AO281</f>
        <v>2</v>
      </c>
      <c r="L292" s="137">
        <f>Simulações!AV281</f>
        <v>0</v>
      </c>
      <c r="M292" s="133" t="str">
        <f>IF(Simulações!DB281="","",Simulações!DB281)</f>
        <v/>
      </c>
      <c r="N292" s="133" t="str">
        <f>IF(Simulações!DC281="","",Simulações!DC281)</f>
        <v/>
      </c>
      <c r="O292" s="133">
        <v>1</v>
      </c>
    </row>
    <row r="293" spans="1:15" ht="14.25" customHeight="1" x14ac:dyDescent="0.3">
      <c r="A293" s="5" t="str">
        <f>Simulações!G282</f>
        <v>Rua Rua Alexandrino Pinto da Silva</v>
      </c>
      <c r="B293" s="133" t="str">
        <f>Simulações!DN282</f>
        <v>Sim</v>
      </c>
      <c r="C293" s="175">
        <f>Simulações!N282</f>
        <v>90</v>
      </c>
      <c r="D293" s="133" t="str">
        <f>Simulações!J282</f>
        <v>C3</v>
      </c>
      <c r="E293" s="133" t="str">
        <f>Simulações!CK282</f>
        <v>SX LIGHTING</v>
      </c>
      <c r="F293" s="133" t="str">
        <f>Simulações!CL282</f>
        <v>SX-INLPP070HF</v>
      </c>
      <c r="G293" s="133">
        <f>Simulações!CQ282</f>
        <v>70</v>
      </c>
      <c r="H293" s="133" t="str">
        <f>Simulações!CW282</f>
        <v>Longo I</v>
      </c>
      <c r="I293" s="133" t="str">
        <f>IF(Simulações!CX282="","",Simulações!CX282)</f>
        <v/>
      </c>
      <c r="J293" s="133" t="str">
        <f>IF(Simulações!DA282="","",Simulações!DA282)</f>
        <v/>
      </c>
      <c r="K293" s="137">
        <f>Simulações!AO282</f>
        <v>2</v>
      </c>
      <c r="L293" s="137">
        <f>Simulações!AV282</f>
        <v>0</v>
      </c>
      <c r="M293" s="133" t="str">
        <f>IF(Simulações!DB282="","",Simulações!DB282)</f>
        <v/>
      </c>
      <c r="N293" s="133" t="str">
        <f>IF(Simulações!DC282="","",Simulações!DC282)</f>
        <v/>
      </c>
      <c r="O293" s="133">
        <v>1</v>
      </c>
    </row>
    <row r="294" spans="1:15" ht="14.25" customHeight="1" x14ac:dyDescent="0.3">
      <c r="A294" s="5" t="str">
        <f>Simulações!G283</f>
        <v>Rua Rua Alexandrino Pinto da Silva</v>
      </c>
      <c r="B294" s="133" t="str">
        <f>Simulações!DN283</f>
        <v>Sim</v>
      </c>
      <c r="C294" s="175">
        <f>Simulações!N283</f>
        <v>90</v>
      </c>
      <c r="D294" s="133" t="str">
        <f>Simulações!J283</f>
        <v>C3</v>
      </c>
      <c r="E294" s="133" t="str">
        <f>Simulações!CK283</f>
        <v>TECNOWATT</v>
      </c>
      <c r="F294" s="133" t="str">
        <f>Simulações!CL283</f>
        <v xml:space="preserve">SIGSAGPTLRRSSNDL_90W112IBBRS
</v>
      </c>
      <c r="G294" s="133">
        <f>Simulações!CQ283</f>
        <v>90</v>
      </c>
      <c r="H294" s="133" t="str">
        <f>Simulações!CW283</f>
        <v>Longo I</v>
      </c>
      <c r="I294" s="133" t="str">
        <f>IF(Simulações!CX283="","",Simulações!CX283)</f>
        <v/>
      </c>
      <c r="J294" s="133" t="str">
        <f>IF(Simulações!DA283="","",Simulações!DA283)</f>
        <v/>
      </c>
      <c r="K294" s="137">
        <f>Simulações!AO283</f>
        <v>2</v>
      </c>
      <c r="L294" s="137">
        <f>Simulações!AV283</f>
        <v>0</v>
      </c>
      <c r="M294" s="133" t="str">
        <f>IF(Simulações!DB283="","",Simulações!DB283)</f>
        <v/>
      </c>
      <c r="N294" s="133" t="str">
        <f>IF(Simulações!DC283="","",Simulações!DC283)</f>
        <v/>
      </c>
      <c r="O294" s="133">
        <v>1</v>
      </c>
    </row>
    <row r="295" spans="1:15" ht="14.25" customHeight="1" x14ac:dyDescent="0.3">
      <c r="A295" s="5" t="str">
        <f>Simulações!G284</f>
        <v>Rua Camarão Vermelho</v>
      </c>
      <c r="B295" s="133" t="str">
        <f>Simulações!DN284</f>
        <v>Sim</v>
      </c>
      <c r="C295" s="175">
        <f>Simulações!N284</f>
        <v>60</v>
      </c>
      <c r="D295" s="133" t="str">
        <f>Simulações!J284</f>
        <v>C4</v>
      </c>
      <c r="E295" s="133" t="e">
        <f>Simulações!CK284</f>
        <v>#N/A</v>
      </c>
      <c r="F295" s="133">
        <f>Simulações!CL284</f>
        <v>0</v>
      </c>
      <c r="G295" s="133" t="e">
        <f>Simulações!CQ284</f>
        <v>#N/A</v>
      </c>
      <c r="H295" s="133" t="str">
        <f>Simulações!CW284</f>
        <v>Médio II</v>
      </c>
      <c r="I295" s="133" t="str">
        <f>IF(Simulações!CX284="","",Simulações!CX284)</f>
        <v/>
      </c>
      <c r="J295" s="133" t="str">
        <f>IF(Simulações!DA284="","",Simulações!DA284)</f>
        <v/>
      </c>
      <c r="K295" s="137">
        <f>Simulações!AO284</f>
        <v>2</v>
      </c>
      <c r="L295" s="137">
        <f>Simulações!AV284</f>
        <v>0</v>
      </c>
      <c r="M295" s="133" t="str">
        <f>IF(Simulações!DB284="","",Simulações!DB284)</f>
        <v/>
      </c>
      <c r="N295" s="133" t="str">
        <f>IF(Simulações!DC284="","",Simulações!DC284)</f>
        <v/>
      </c>
      <c r="O295" s="133">
        <v>1</v>
      </c>
    </row>
    <row r="296" spans="1:15" ht="14.25" customHeight="1" x14ac:dyDescent="0.3">
      <c r="A296" s="5" t="str">
        <f>Simulações!G285</f>
        <v>Rua Camarão Vermelho</v>
      </c>
      <c r="B296" s="133" t="str">
        <f>Simulações!DN285</f>
        <v>Sim</v>
      </c>
      <c r="C296" s="175">
        <f>Simulações!N285</f>
        <v>60</v>
      </c>
      <c r="D296" s="133" t="str">
        <f>Simulações!J285</f>
        <v>C4</v>
      </c>
      <c r="E296" s="133" t="e">
        <f>Simulações!CK285</f>
        <v>#N/A</v>
      </c>
      <c r="F296" s="133">
        <f>Simulações!CL285</f>
        <v>0</v>
      </c>
      <c r="G296" s="133" t="e">
        <f>Simulações!CQ285</f>
        <v>#N/A</v>
      </c>
      <c r="H296" s="133" t="str">
        <f>Simulações!CW285</f>
        <v>Médio II</v>
      </c>
      <c r="I296" s="133" t="str">
        <f>IF(Simulações!CX285="","",Simulações!CX285)</f>
        <v/>
      </c>
      <c r="J296" s="133" t="str">
        <f>IF(Simulações!DA285="","",Simulações!DA285)</f>
        <v/>
      </c>
      <c r="K296" s="137">
        <f>Simulações!AO285</f>
        <v>2</v>
      </c>
      <c r="L296" s="137">
        <f>Simulações!AV285</f>
        <v>0</v>
      </c>
      <c r="M296" s="133" t="str">
        <f>IF(Simulações!DB285="","",Simulações!DB285)</f>
        <v/>
      </c>
      <c r="N296" s="133" t="str">
        <f>IF(Simulações!DC285="","",Simulações!DC285)</f>
        <v/>
      </c>
      <c r="O296" s="133">
        <v>1</v>
      </c>
    </row>
    <row r="297" spans="1:15" ht="14.25" customHeight="1" x14ac:dyDescent="0.3">
      <c r="A297" s="5" t="str">
        <f>Simulações!G286</f>
        <v>Rua Camarão Vermelho</v>
      </c>
      <c r="B297" s="133" t="str">
        <f>Simulações!DN286</f>
        <v>Sim</v>
      </c>
      <c r="C297" s="175">
        <f>Simulações!N286</f>
        <v>60</v>
      </c>
      <c r="D297" s="133" t="str">
        <f>Simulações!J286</f>
        <v>C4</v>
      </c>
      <c r="E297" s="133" t="e">
        <f>Simulações!CK286</f>
        <v>#N/A</v>
      </c>
      <c r="F297" s="133">
        <f>Simulações!CL286</f>
        <v>0</v>
      </c>
      <c r="G297" s="133" t="e">
        <f>Simulações!CQ286</f>
        <v>#N/A</v>
      </c>
      <c r="H297" s="133" t="str">
        <f>Simulações!CW286</f>
        <v>Médio II</v>
      </c>
      <c r="I297" s="133" t="str">
        <f>IF(Simulações!CX286="","",Simulações!CX286)</f>
        <v/>
      </c>
      <c r="J297" s="133" t="str">
        <f>IF(Simulações!DA286="","",Simulações!DA286)</f>
        <v/>
      </c>
      <c r="K297" s="137">
        <f>Simulações!AO286</f>
        <v>2</v>
      </c>
      <c r="L297" s="137">
        <f>Simulações!AV286</f>
        <v>0</v>
      </c>
      <c r="M297" s="133" t="str">
        <f>IF(Simulações!DB286="","",Simulações!DB286)</f>
        <v/>
      </c>
      <c r="N297" s="133" t="str">
        <f>IF(Simulações!DC286="","",Simulações!DC286)</f>
        <v/>
      </c>
      <c r="O297" s="133">
        <v>1</v>
      </c>
    </row>
    <row r="298" spans="1:15" ht="14.25" customHeight="1" x14ac:dyDescent="0.3">
      <c r="A298" s="5" t="str">
        <f>Simulações!G287</f>
        <v>rua desdemona da conceicao de morais</v>
      </c>
      <c r="B298" s="133" t="str">
        <f>Simulações!DN287</f>
        <v>Sim</v>
      </c>
      <c r="C298" s="175">
        <f>Simulações!N287</f>
        <v>60</v>
      </c>
      <c r="D298" s="133" t="str">
        <f>Simulações!J287</f>
        <v>C4</v>
      </c>
      <c r="E298" s="133" t="e">
        <f>Simulações!CK287</f>
        <v>#N/A</v>
      </c>
      <c r="F298" s="133">
        <f>Simulações!CL287</f>
        <v>0</v>
      </c>
      <c r="G298" s="133" t="e">
        <f>Simulações!CQ287</f>
        <v>#N/A</v>
      </c>
      <c r="H298" s="133" t="str">
        <f>Simulações!CW287</f>
        <v>Médio II</v>
      </c>
      <c r="I298" s="133" t="str">
        <f>IF(Simulações!CX287="","",Simulações!CX287)</f>
        <v/>
      </c>
      <c r="J298" s="133" t="str">
        <f>IF(Simulações!DA287="","",Simulações!DA287)</f>
        <v/>
      </c>
      <c r="K298" s="137">
        <f>Simulações!AO287</f>
        <v>2</v>
      </c>
      <c r="L298" s="137">
        <f>Simulações!AV287</f>
        <v>0</v>
      </c>
      <c r="M298" s="133" t="str">
        <f>IF(Simulações!DB287="","",Simulações!DB287)</f>
        <v/>
      </c>
      <c r="N298" s="133" t="str">
        <f>IF(Simulações!DC287="","",Simulações!DC287)</f>
        <v/>
      </c>
      <c r="O298" s="133">
        <v>1</v>
      </c>
    </row>
    <row r="299" spans="1:15" ht="14.25" customHeight="1" x14ac:dyDescent="0.3">
      <c r="A299" s="5" t="str">
        <f>Simulações!G288</f>
        <v>rua desdemona da conceicao de morais</v>
      </c>
      <c r="B299" s="133" t="str">
        <f>Simulações!DN288</f>
        <v>Sim</v>
      </c>
      <c r="C299" s="175">
        <f>Simulações!N288</f>
        <v>60</v>
      </c>
      <c r="D299" s="133" t="str">
        <f>Simulações!J288</f>
        <v>C4</v>
      </c>
      <c r="E299" s="133" t="e">
        <f>Simulações!CK288</f>
        <v>#N/A</v>
      </c>
      <c r="F299" s="133">
        <f>Simulações!CL288</f>
        <v>0</v>
      </c>
      <c r="G299" s="133" t="e">
        <f>Simulações!CQ288</f>
        <v>#N/A</v>
      </c>
      <c r="H299" s="133" t="str">
        <f>Simulações!CW288</f>
        <v>Médio II</v>
      </c>
      <c r="I299" s="133" t="str">
        <f>IF(Simulações!CX288="","",Simulações!CX288)</f>
        <v/>
      </c>
      <c r="J299" s="133" t="str">
        <f>IF(Simulações!DA288="","",Simulações!DA288)</f>
        <v/>
      </c>
      <c r="K299" s="137">
        <f>Simulações!AO288</f>
        <v>2</v>
      </c>
      <c r="L299" s="137">
        <f>Simulações!AV288</f>
        <v>0</v>
      </c>
      <c r="M299" s="133" t="str">
        <f>IF(Simulações!DB288="","",Simulações!DB288)</f>
        <v/>
      </c>
      <c r="N299" s="133" t="str">
        <f>IF(Simulações!DC288="","",Simulações!DC288)</f>
        <v/>
      </c>
      <c r="O299" s="133">
        <v>1</v>
      </c>
    </row>
    <row r="300" spans="1:15" ht="14.25" customHeight="1" x14ac:dyDescent="0.3">
      <c r="A300" s="5" t="str">
        <f>Simulações!G289</f>
        <v>rua desdemona da conceicao de morais</v>
      </c>
      <c r="B300" s="133" t="str">
        <f>Simulações!DN289</f>
        <v>Sim</v>
      </c>
      <c r="C300" s="175">
        <f>Simulações!N289</f>
        <v>60</v>
      </c>
      <c r="D300" s="133" t="str">
        <f>Simulações!J289</f>
        <v>C4</v>
      </c>
      <c r="E300" s="133" t="e">
        <f>Simulações!CK289</f>
        <v>#N/A</v>
      </c>
      <c r="F300" s="133">
        <f>Simulações!CL289</f>
        <v>0</v>
      </c>
      <c r="G300" s="133" t="e">
        <f>Simulações!CQ289</f>
        <v>#N/A</v>
      </c>
      <c r="H300" s="133" t="str">
        <f>Simulações!CW289</f>
        <v>Médio II</v>
      </c>
      <c r="I300" s="133" t="str">
        <f>IF(Simulações!CX289="","",Simulações!CX289)</f>
        <v/>
      </c>
      <c r="J300" s="133" t="str">
        <f>IF(Simulações!DA289="","",Simulações!DA289)</f>
        <v/>
      </c>
      <c r="K300" s="137">
        <f>Simulações!AO289</f>
        <v>2</v>
      </c>
      <c r="L300" s="137">
        <f>Simulações!AV289</f>
        <v>0</v>
      </c>
      <c r="M300" s="133" t="str">
        <f>IF(Simulações!DB289="","",Simulações!DB289)</f>
        <v/>
      </c>
      <c r="N300" s="133" t="str">
        <f>IF(Simulações!DC289="","",Simulações!DC289)</f>
        <v/>
      </c>
      <c r="O300" s="133">
        <v>1</v>
      </c>
    </row>
    <row r="301" spans="1:15" ht="14.25" customHeight="1" x14ac:dyDescent="0.3">
      <c r="A301" s="5" t="str">
        <f>Simulações!G290</f>
        <v>Rua Creusa Ferreira de Araújo</v>
      </c>
      <c r="B301" s="133" t="str">
        <f>Simulações!DN290</f>
        <v>Sim</v>
      </c>
      <c r="C301" s="175">
        <f>Simulações!N290</f>
        <v>120</v>
      </c>
      <c r="D301" s="133" t="str">
        <f>Simulações!J290</f>
        <v>C3</v>
      </c>
      <c r="E301" s="133" t="str">
        <f>Simulações!CK290</f>
        <v>LEDSTAR</v>
      </c>
      <c r="F301" s="133" t="str">
        <f>Simulações!CL290</f>
        <v xml:space="preserve"> SL VT 9.1 85W</v>
      </c>
      <c r="G301" s="133">
        <f>Simulações!CQ290</f>
        <v>85</v>
      </c>
      <c r="H301" s="133" t="str">
        <f>Simulações!CW290</f>
        <v>Longo II</v>
      </c>
      <c r="I301" s="133" t="str">
        <f>IF(Simulações!CX290="","",Simulações!CX290)</f>
        <v/>
      </c>
      <c r="J301" s="133" t="str">
        <f>IF(Simulações!DA290="","",Simulações!DA290)</f>
        <v/>
      </c>
      <c r="K301" s="137">
        <f>Simulações!AO290</f>
        <v>2</v>
      </c>
      <c r="L301" s="137">
        <f>Simulações!AV290</f>
        <v>2</v>
      </c>
      <c r="M301" s="133" t="str">
        <f>IF(Simulações!DB290="","",Simulações!DB290)</f>
        <v/>
      </c>
      <c r="N301" s="133" t="str">
        <f>IF(Simulações!DC290="","",Simulações!DC290)</f>
        <v/>
      </c>
      <c r="O301" s="133">
        <v>1</v>
      </c>
    </row>
    <row r="302" spans="1:15" ht="14.25" customHeight="1" x14ac:dyDescent="0.3">
      <c r="A302" s="5" t="str">
        <f>Simulações!G291</f>
        <v>Rua Creusa Ferreira de Araújo</v>
      </c>
      <c r="B302" s="133" t="str">
        <f>Simulações!DN291</f>
        <v>Sim</v>
      </c>
      <c r="C302" s="175">
        <f>Simulações!N291</f>
        <v>120</v>
      </c>
      <c r="D302" s="133" t="str">
        <f>Simulações!J291</f>
        <v>C3</v>
      </c>
      <c r="E302" s="133" t="str">
        <f>Simulações!CK291</f>
        <v>SX LIGHTING</v>
      </c>
      <c r="F302" s="133" t="str">
        <f>Simulações!CL291</f>
        <v>SX-INLPP080HF</v>
      </c>
      <c r="G302" s="133">
        <f>Simulações!CQ291</f>
        <v>79</v>
      </c>
      <c r="H302" s="133" t="str">
        <f>Simulações!CW291</f>
        <v>Longo II</v>
      </c>
      <c r="I302" s="133" t="str">
        <f>IF(Simulações!CX291="","",Simulações!CX291)</f>
        <v/>
      </c>
      <c r="J302" s="133" t="str">
        <f>IF(Simulações!DA291="","",Simulações!DA291)</f>
        <v/>
      </c>
      <c r="K302" s="137">
        <f>Simulações!AO291</f>
        <v>2</v>
      </c>
      <c r="L302" s="137">
        <f>Simulações!AV291</f>
        <v>2</v>
      </c>
      <c r="M302" s="133" t="str">
        <f>IF(Simulações!DB291="","",Simulações!DB291)</f>
        <v/>
      </c>
      <c r="N302" s="133" t="str">
        <f>IF(Simulações!DC291="","",Simulações!DC291)</f>
        <v/>
      </c>
      <c r="O302" s="133">
        <v>1</v>
      </c>
    </row>
    <row r="303" spans="1:15" ht="14.25" customHeight="1" x14ac:dyDescent="0.3">
      <c r="A303" s="5" t="str">
        <f>Simulações!G292</f>
        <v>Rua Creusa Ferreira de Araújo</v>
      </c>
      <c r="B303" s="133" t="str">
        <f>Simulações!DN292</f>
        <v>Sim</v>
      </c>
      <c r="C303" s="175">
        <f>Simulações!N292</f>
        <v>120</v>
      </c>
      <c r="D303" s="133" t="str">
        <f>Simulações!J292</f>
        <v>C3</v>
      </c>
      <c r="E303" s="133" t="str">
        <f>Simulações!CK292</f>
        <v>TECNOWATT</v>
      </c>
      <c r="F303" s="133" t="str">
        <f>Simulações!CL292</f>
        <v xml:space="preserve">SIGSAGPTLRRSSNDL100W125IBBRS
</v>
      </c>
      <c r="G303" s="133">
        <f>Simulações!CQ292</f>
        <v>100</v>
      </c>
      <c r="H303" s="133" t="str">
        <f>Simulações!CW292</f>
        <v>Longo II</v>
      </c>
      <c r="I303" s="133" t="str">
        <f>IF(Simulações!CX292="","",Simulações!CX292)</f>
        <v/>
      </c>
      <c r="J303" s="133" t="str">
        <f>IF(Simulações!DA292="","",Simulações!DA292)</f>
        <v/>
      </c>
      <c r="K303" s="137">
        <f>Simulações!AO292</f>
        <v>2</v>
      </c>
      <c r="L303" s="137">
        <f>Simulações!AV292</f>
        <v>2</v>
      </c>
      <c r="M303" s="133" t="str">
        <f>IF(Simulações!DB292="","",Simulações!DB292)</f>
        <v/>
      </c>
      <c r="N303" s="133" t="str">
        <f>IF(Simulações!DC292="","",Simulações!DC292)</f>
        <v/>
      </c>
      <c r="O303" s="133">
        <v>1</v>
      </c>
    </row>
    <row r="304" spans="1:15" ht="14.25" customHeight="1" x14ac:dyDescent="0.3">
      <c r="A304" s="5" t="str">
        <f>Simulações!G293</f>
        <v>Rua General Salgado</v>
      </c>
      <c r="B304" s="133" t="str">
        <f>Simulações!DN293</f>
        <v>Sim</v>
      </c>
      <c r="C304" s="175">
        <f>Simulações!N293</f>
        <v>58</v>
      </c>
      <c r="D304" s="133" t="str">
        <f>Simulações!J293</f>
        <v>C5</v>
      </c>
      <c r="E304" s="133" t="e">
        <f>Simulações!CK293</f>
        <v>#N/A</v>
      </c>
      <c r="F304" s="133">
        <f>Simulações!CL293</f>
        <v>0</v>
      </c>
      <c r="G304" s="133" t="e">
        <f>Simulações!CQ293</f>
        <v>#N/A</v>
      </c>
      <c r="H304" s="133" t="str">
        <f>Simulações!CW293</f>
        <v>Longo I</v>
      </c>
      <c r="I304" s="133" t="str">
        <f>IF(Simulações!CX293="","",Simulações!CX293)</f>
        <v/>
      </c>
      <c r="J304" s="133" t="str">
        <f>IF(Simulações!DA293="","",Simulações!DA293)</f>
        <v/>
      </c>
      <c r="K304" s="137">
        <f>Simulações!AO293</f>
        <v>2</v>
      </c>
      <c r="L304" s="137">
        <f>Simulações!AV293</f>
        <v>0</v>
      </c>
      <c r="M304" s="133" t="str">
        <f>IF(Simulações!DB293="","",Simulações!DB293)</f>
        <v/>
      </c>
      <c r="N304" s="133" t="str">
        <f>IF(Simulações!DC293="","",Simulações!DC293)</f>
        <v/>
      </c>
      <c r="O304" s="133">
        <v>1</v>
      </c>
    </row>
    <row r="305" spans="1:15" ht="14.25" customHeight="1" x14ac:dyDescent="0.3">
      <c r="A305" s="5" t="str">
        <f>Simulações!G294</f>
        <v>Rua General Salgado</v>
      </c>
      <c r="B305" s="133" t="str">
        <f>Simulações!DN294</f>
        <v>Sim</v>
      </c>
      <c r="C305" s="175">
        <f>Simulações!N294</f>
        <v>58</v>
      </c>
      <c r="D305" s="133" t="str">
        <f>Simulações!J294</f>
        <v>C5</v>
      </c>
      <c r="E305" s="133" t="e">
        <f>Simulações!CK294</f>
        <v>#N/A</v>
      </c>
      <c r="F305" s="133">
        <f>Simulações!CL294</f>
        <v>0</v>
      </c>
      <c r="G305" s="133" t="e">
        <f>Simulações!CQ294</f>
        <v>#N/A</v>
      </c>
      <c r="H305" s="133" t="str">
        <f>Simulações!CW294</f>
        <v>Longo I</v>
      </c>
      <c r="I305" s="133" t="str">
        <f>IF(Simulações!CX294="","",Simulações!CX294)</f>
        <v/>
      </c>
      <c r="J305" s="133" t="str">
        <f>IF(Simulações!DA294="","",Simulações!DA294)</f>
        <v/>
      </c>
      <c r="K305" s="137">
        <f>Simulações!AO294</f>
        <v>2</v>
      </c>
      <c r="L305" s="137">
        <f>Simulações!AV294</f>
        <v>0</v>
      </c>
      <c r="M305" s="133" t="str">
        <f>IF(Simulações!DB294="","",Simulações!DB294)</f>
        <v/>
      </c>
      <c r="N305" s="133" t="str">
        <f>IF(Simulações!DC294="","",Simulações!DC294)</f>
        <v/>
      </c>
      <c r="O305" s="133">
        <v>1</v>
      </c>
    </row>
    <row r="306" spans="1:15" ht="14.25" customHeight="1" x14ac:dyDescent="0.3">
      <c r="A306" s="5" t="str">
        <f>Simulações!G295</f>
        <v>Rua General Salgado</v>
      </c>
      <c r="B306" s="133" t="str">
        <f>Simulações!DN295</f>
        <v>Sim</v>
      </c>
      <c r="C306" s="175">
        <f>Simulações!N295</f>
        <v>58</v>
      </c>
      <c r="D306" s="133" t="str">
        <f>Simulações!J295</f>
        <v>C5</v>
      </c>
      <c r="E306" s="133" t="e">
        <f>Simulações!CK295</f>
        <v>#N/A</v>
      </c>
      <c r="F306" s="133">
        <f>Simulações!CL295</f>
        <v>0</v>
      </c>
      <c r="G306" s="133" t="e">
        <f>Simulações!CQ295</f>
        <v>#N/A</v>
      </c>
      <c r="H306" s="133" t="str">
        <f>Simulações!CW295</f>
        <v>Longo I</v>
      </c>
      <c r="I306" s="133" t="str">
        <f>IF(Simulações!CX295="","",Simulações!CX295)</f>
        <v/>
      </c>
      <c r="J306" s="133" t="str">
        <f>IF(Simulações!DA295="","",Simulações!DA295)</f>
        <v/>
      </c>
      <c r="K306" s="137">
        <f>Simulações!AO295</f>
        <v>2</v>
      </c>
      <c r="L306" s="137">
        <f>Simulações!AV295</f>
        <v>0</v>
      </c>
      <c r="M306" s="133" t="str">
        <f>IF(Simulações!DB295="","",Simulações!DB295)</f>
        <v/>
      </c>
      <c r="N306" s="133" t="str">
        <f>IF(Simulações!DC295="","",Simulações!DC295)</f>
        <v/>
      </c>
      <c r="O306" s="133">
        <v>1</v>
      </c>
    </row>
    <row r="307" spans="1:15" ht="14.25" customHeight="1" x14ac:dyDescent="0.3">
      <c r="A307" s="5" t="str">
        <f>Simulações!G296</f>
        <v>Rua Irmã Daria Moreira</v>
      </c>
      <c r="B307" s="133" t="str">
        <f>Simulações!DN296</f>
        <v>Sim</v>
      </c>
      <c r="C307" s="175">
        <f>Simulações!N296</f>
        <v>58</v>
      </c>
      <c r="D307" s="133" t="str">
        <f>Simulações!J296</f>
        <v>C4</v>
      </c>
      <c r="E307" s="133" t="e">
        <f>Simulações!CK296</f>
        <v>#N/A</v>
      </c>
      <c r="F307" s="176">
        <f>Simulações!CL296</f>
        <v>0</v>
      </c>
      <c r="G307" s="133" t="e">
        <f>Simulações!CQ296</f>
        <v>#N/A</v>
      </c>
      <c r="H307" s="133" t="str">
        <f>Simulações!CW296</f>
        <v>Curto II</v>
      </c>
      <c r="I307" s="133" t="str">
        <f>IF(Simulações!CX296="","",Simulações!CX296)</f>
        <v/>
      </c>
      <c r="J307" s="133" t="str">
        <f>IF(Simulações!DA296="","",Simulações!DA296)</f>
        <v/>
      </c>
      <c r="K307" s="137">
        <f>Simulações!AO296</f>
        <v>2</v>
      </c>
      <c r="L307" s="137">
        <f>Simulações!AV296</f>
        <v>0</v>
      </c>
      <c r="M307" s="133" t="str">
        <f>IF(Simulações!DB296="","",Simulações!DB296)</f>
        <v/>
      </c>
      <c r="N307" s="133" t="str">
        <f>IF(Simulações!DC296="","",Simulações!DC296)</f>
        <v/>
      </c>
      <c r="O307" s="133">
        <v>1</v>
      </c>
    </row>
    <row r="308" spans="1:15" ht="14.25" customHeight="1" x14ac:dyDescent="0.3">
      <c r="A308" s="5" t="str">
        <f>Simulações!G297</f>
        <v>Rua Irmã Daria Moreira</v>
      </c>
      <c r="B308" s="133" t="str">
        <f>Simulações!DN297</f>
        <v>Sim</v>
      </c>
      <c r="C308" s="175">
        <f>Simulações!N297</f>
        <v>58</v>
      </c>
      <c r="D308" s="133" t="str">
        <f>Simulações!J297</f>
        <v>C4</v>
      </c>
      <c r="E308" s="133" t="e">
        <f>Simulações!CK297</f>
        <v>#N/A</v>
      </c>
      <c r="F308" s="176">
        <f>Simulações!CL297</f>
        <v>0</v>
      </c>
      <c r="G308" s="133" t="e">
        <f>Simulações!CQ297</f>
        <v>#N/A</v>
      </c>
      <c r="H308" s="133" t="str">
        <f>Simulações!CW297</f>
        <v>Curto II</v>
      </c>
      <c r="I308" s="133" t="str">
        <f>IF(Simulações!CX297="","",Simulações!CX297)</f>
        <v/>
      </c>
      <c r="J308" s="133" t="str">
        <f>IF(Simulações!DA297="","",Simulações!DA297)</f>
        <v/>
      </c>
      <c r="K308" s="137">
        <f>Simulações!AO297</f>
        <v>2</v>
      </c>
      <c r="L308" s="137">
        <f>Simulações!AV297</f>
        <v>0</v>
      </c>
      <c r="M308" s="133" t="str">
        <f>IF(Simulações!DB297="","",Simulações!DB297)</f>
        <v/>
      </c>
      <c r="N308" s="133" t="str">
        <f>IF(Simulações!DC297="","",Simulações!DC297)</f>
        <v/>
      </c>
      <c r="O308" s="133">
        <v>1</v>
      </c>
    </row>
    <row r="309" spans="1:15" ht="14.25" customHeight="1" x14ac:dyDescent="0.3">
      <c r="A309" s="5" t="str">
        <f>Simulações!G298</f>
        <v>Rua Irmã Daria Moreira</v>
      </c>
      <c r="B309" s="133" t="str">
        <f>Simulações!DN298</f>
        <v>Sim</v>
      </c>
      <c r="C309" s="175">
        <f>Simulações!N298</f>
        <v>58</v>
      </c>
      <c r="D309" s="133" t="str">
        <f>Simulações!J298</f>
        <v>C4</v>
      </c>
      <c r="E309" s="133" t="e">
        <f>Simulações!CK298</f>
        <v>#N/A</v>
      </c>
      <c r="F309" s="176">
        <f>Simulações!CL298</f>
        <v>0</v>
      </c>
      <c r="G309" s="133" t="e">
        <f>Simulações!CQ298</f>
        <v>#N/A</v>
      </c>
      <c r="H309" s="133" t="str">
        <f>Simulações!CW298</f>
        <v>Curto II</v>
      </c>
      <c r="I309" s="133" t="str">
        <f>IF(Simulações!CX298="","",Simulações!CX298)</f>
        <v/>
      </c>
      <c r="J309" s="133" t="str">
        <f>IF(Simulações!DA298="","",Simulações!DA298)</f>
        <v/>
      </c>
      <c r="K309" s="137">
        <f>Simulações!AO298</f>
        <v>2</v>
      </c>
      <c r="L309" s="137">
        <f>Simulações!AV298</f>
        <v>0</v>
      </c>
      <c r="M309" s="133" t="str">
        <f>IF(Simulações!DB298="","",Simulações!DB298)</f>
        <v/>
      </c>
      <c r="N309" s="133" t="str">
        <f>IF(Simulações!DC298="","",Simulações!DC298)</f>
        <v/>
      </c>
      <c r="O309" s="133">
        <v>1</v>
      </c>
    </row>
    <row r="310" spans="1:15" ht="14.25" customHeight="1" x14ac:dyDescent="0.3">
      <c r="A310" s="5" t="str">
        <f>Simulações!G299</f>
        <v>Rua Utinga</v>
      </c>
      <c r="B310" s="133" t="str">
        <f>Simulações!DN299</f>
        <v>Sim</v>
      </c>
      <c r="C310" s="175">
        <f>Simulações!N299</f>
        <v>58</v>
      </c>
      <c r="D310" s="133" t="str">
        <f>Simulações!J299</f>
        <v>C5</v>
      </c>
      <c r="E310" s="133" t="e">
        <f>Simulações!CK299</f>
        <v>#N/A</v>
      </c>
      <c r="F310" s="133">
        <f>Simulações!CL299</f>
        <v>0</v>
      </c>
      <c r="G310" s="133" t="e">
        <f>Simulações!CQ299</f>
        <v>#N/A</v>
      </c>
      <c r="H310" s="133" t="str">
        <f>Simulações!CW299</f>
        <v>Longo I</v>
      </c>
      <c r="I310" s="133" t="str">
        <f>IF(Simulações!CX299="","",Simulações!CX299)</f>
        <v/>
      </c>
      <c r="J310" s="133" t="str">
        <f>IF(Simulações!DA299="","",Simulações!DA299)</f>
        <v/>
      </c>
      <c r="K310" s="137">
        <f>Simulações!AO299</f>
        <v>2</v>
      </c>
      <c r="L310" s="137">
        <f>Simulações!AV299</f>
        <v>0</v>
      </c>
      <c r="M310" s="133" t="str">
        <f>IF(Simulações!DB299="","",Simulações!DB299)</f>
        <v/>
      </c>
      <c r="N310" s="133" t="str">
        <f>IF(Simulações!DC299="","",Simulações!DC299)</f>
        <v/>
      </c>
      <c r="O310" s="133">
        <v>1</v>
      </c>
    </row>
    <row r="311" spans="1:15" ht="14.25" customHeight="1" x14ac:dyDescent="0.3">
      <c r="A311" s="5" t="str">
        <f>Simulações!G300</f>
        <v>Rua Utinga</v>
      </c>
      <c r="B311" s="133" t="str">
        <f>Simulações!DN300</f>
        <v>Sim</v>
      </c>
      <c r="C311" s="175">
        <f>Simulações!N300</f>
        <v>58</v>
      </c>
      <c r="D311" s="133" t="str">
        <f>Simulações!J300</f>
        <v>C5</v>
      </c>
      <c r="E311" s="133" t="e">
        <f>Simulações!CK300</f>
        <v>#N/A</v>
      </c>
      <c r="F311" s="133">
        <f>Simulações!CL300</f>
        <v>0</v>
      </c>
      <c r="G311" s="133" t="e">
        <f>Simulações!CQ300</f>
        <v>#N/A</v>
      </c>
      <c r="H311" s="133" t="str">
        <f>Simulações!CW300</f>
        <v>Longo I</v>
      </c>
      <c r="I311" s="133" t="str">
        <f>IF(Simulações!CX300="","",Simulações!CX300)</f>
        <v/>
      </c>
      <c r="J311" s="133" t="str">
        <f>IF(Simulações!DA300="","",Simulações!DA300)</f>
        <v/>
      </c>
      <c r="K311" s="137">
        <f>Simulações!AO300</f>
        <v>2</v>
      </c>
      <c r="L311" s="137">
        <f>Simulações!AV300</f>
        <v>0</v>
      </c>
      <c r="M311" s="133" t="str">
        <f>IF(Simulações!DB300="","",Simulações!DB300)</f>
        <v/>
      </c>
      <c r="N311" s="133" t="str">
        <f>IF(Simulações!DC300="","",Simulações!DC300)</f>
        <v/>
      </c>
      <c r="O311" s="133">
        <v>1</v>
      </c>
    </row>
    <row r="312" spans="1:15" ht="14.25" customHeight="1" x14ac:dyDescent="0.3">
      <c r="A312" s="5" t="str">
        <f>Simulações!G301</f>
        <v>Rua Utinga</v>
      </c>
      <c r="B312" s="133" t="str">
        <f>Simulações!DN301</f>
        <v>Sim</v>
      </c>
      <c r="C312" s="175">
        <f>Simulações!N301</f>
        <v>58</v>
      </c>
      <c r="D312" s="133" t="str">
        <f>Simulações!J301</f>
        <v>C5</v>
      </c>
      <c r="E312" s="133" t="e">
        <f>Simulações!CK301</f>
        <v>#N/A</v>
      </c>
      <c r="F312" s="133">
        <f>Simulações!CL301</f>
        <v>0</v>
      </c>
      <c r="G312" s="133" t="e">
        <f>Simulações!CQ301</f>
        <v>#N/A</v>
      </c>
      <c r="H312" s="133" t="str">
        <f>Simulações!CW301</f>
        <v>Longo I</v>
      </c>
      <c r="I312" s="133" t="str">
        <f>IF(Simulações!CX301="","",Simulações!CX301)</f>
        <v/>
      </c>
      <c r="J312" s="133" t="str">
        <f>IF(Simulações!DA301="","",Simulações!DA301)</f>
        <v/>
      </c>
      <c r="K312" s="137">
        <f>Simulações!AO301</f>
        <v>2</v>
      </c>
      <c r="L312" s="137">
        <f>Simulações!AV301</f>
        <v>0</v>
      </c>
      <c r="M312" s="133" t="str">
        <f>IF(Simulações!DB301="","",Simulações!DB301)</f>
        <v/>
      </c>
      <c r="N312" s="133" t="str">
        <f>IF(Simulações!DC301="","",Simulações!DC301)</f>
        <v/>
      </c>
      <c r="O312" s="133">
        <v>1</v>
      </c>
    </row>
    <row r="313" spans="1:15" ht="14.25" customHeight="1" x14ac:dyDescent="0.3">
      <c r="A313" s="5" t="str">
        <f>Simulações!G302</f>
        <v>Rua Salto</v>
      </c>
      <c r="B313" s="133" t="str">
        <f>Simulações!DN302</f>
        <v>Sim</v>
      </c>
      <c r="C313" s="175">
        <f>Simulações!N302</f>
        <v>60</v>
      </c>
      <c r="D313" s="133" t="str">
        <f>Simulações!J302</f>
        <v>C5</v>
      </c>
      <c r="E313" s="133" t="e">
        <f>Simulações!CK302</f>
        <v>#N/A</v>
      </c>
      <c r="F313" s="133">
        <f>Simulações!CL302</f>
        <v>0</v>
      </c>
      <c r="G313" s="133" t="e">
        <f>Simulações!CQ302</f>
        <v>#N/A</v>
      </c>
      <c r="H313" s="133" t="str">
        <f>Simulações!CW302</f>
        <v>Longo I</v>
      </c>
      <c r="I313" s="133" t="str">
        <f>IF(Simulações!CX302="","",Simulações!CX302)</f>
        <v/>
      </c>
      <c r="J313" s="133" t="str">
        <f>IF(Simulações!DA302="","",Simulações!DA302)</f>
        <v/>
      </c>
      <c r="K313" s="137">
        <f>Simulações!AO302</f>
        <v>2</v>
      </c>
      <c r="L313" s="137">
        <f>Simulações!AV302</f>
        <v>0</v>
      </c>
      <c r="M313" s="133" t="str">
        <f>IF(Simulações!DB302="","",Simulações!DB302)</f>
        <v/>
      </c>
      <c r="N313" s="133" t="str">
        <f>IF(Simulações!DC302="","",Simulações!DC302)</f>
        <v/>
      </c>
      <c r="O313" s="133">
        <v>1</v>
      </c>
    </row>
    <row r="314" spans="1:15" ht="14.25" customHeight="1" x14ac:dyDescent="0.3">
      <c r="A314" s="5" t="str">
        <f>Simulações!G303</f>
        <v>Rua Salto</v>
      </c>
      <c r="B314" s="133" t="str">
        <f>Simulações!DN303</f>
        <v>Sim</v>
      </c>
      <c r="C314" s="175">
        <f>Simulações!N303</f>
        <v>60</v>
      </c>
      <c r="D314" s="133" t="str">
        <f>Simulações!J303</f>
        <v>C5</v>
      </c>
      <c r="E314" s="133" t="e">
        <f>Simulações!CK303</f>
        <v>#N/A</v>
      </c>
      <c r="F314" s="133">
        <f>Simulações!CL303</f>
        <v>0</v>
      </c>
      <c r="G314" s="133" t="e">
        <f>Simulações!CQ303</f>
        <v>#N/A</v>
      </c>
      <c r="H314" s="133" t="str">
        <f>Simulações!CW303</f>
        <v>Longo I</v>
      </c>
      <c r="I314" s="133" t="str">
        <f>IF(Simulações!CX303="","",Simulações!CX303)</f>
        <v/>
      </c>
      <c r="J314" s="133" t="str">
        <f>IF(Simulações!DA303="","",Simulações!DA303)</f>
        <v/>
      </c>
      <c r="K314" s="137">
        <f>Simulações!AO303</f>
        <v>2</v>
      </c>
      <c r="L314" s="137">
        <f>Simulações!AV303</f>
        <v>0</v>
      </c>
      <c r="M314" s="133" t="str">
        <f>IF(Simulações!DB303="","",Simulações!DB303)</f>
        <v/>
      </c>
      <c r="N314" s="133" t="str">
        <f>IF(Simulações!DC303="","",Simulações!DC303)</f>
        <v/>
      </c>
      <c r="O314" s="133">
        <v>1</v>
      </c>
    </row>
    <row r="315" spans="1:15" ht="14.25" customHeight="1" x14ac:dyDescent="0.3">
      <c r="A315" s="5" t="str">
        <f>Simulações!G304</f>
        <v>Rua Salto</v>
      </c>
      <c r="B315" s="133" t="str">
        <f>Simulações!DN304</f>
        <v>Sim</v>
      </c>
      <c r="C315" s="175">
        <f>Simulações!N304</f>
        <v>60</v>
      </c>
      <c r="D315" s="133" t="str">
        <f>Simulações!J304</f>
        <v>C5</v>
      </c>
      <c r="E315" s="133" t="e">
        <f>Simulações!CK304</f>
        <v>#N/A</v>
      </c>
      <c r="F315" s="133">
        <f>Simulações!CL304</f>
        <v>0</v>
      </c>
      <c r="G315" s="133" t="e">
        <f>Simulações!CQ304</f>
        <v>#N/A</v>
      </c>
      <c r="H315" s="133" t="str">
        <f>Simulações!CW304</f>
        <v>Longo I</v>
      </c>
      <c r="I315" s="133" t="str">
        <f>IF(Simulações!CX304="","",Simulações!CX304)</f>
        <v/>
      </c>
      <c r="J315" s="133" t="str">
        <f>IF(Simulações!DA304="","",Simulações!DA304)</f>
        <v/>
      </c>
      <c r="K315" s="137">
        <f>Simulações!AO304</f>
        <v>2</v>
      </c>
      <c r="L315" s="137">
        <f>Simulações!AV304</f>
        <v>0</v>
      </c>
      <c r="M315" s="133" t="str">
        <f>IF(Simulações!DB304="","",Simulações!DB304)</f>
        <v/>
      </c>
      <c r="N315" s="133" t="str">
        <f>IF(Simulações!DC304="","",Simulações!DC304)</f>
        <v/>
      </c>
      <c r="O315" s="133">
        <v>1</v>
      </c>
    </row>
    <row r="316" spans="1:15" ht="14.25" customHeight="1" x14ac:dyDescent="0.3">
      <c r="A316" s="5" t="str">
        <f>Simulações!G305</f>
        <v>Rua Penápolis</v>
      </c>
      <c r="B316" s="133" t="str">
        <f>Simulações!DN305</f>
        <v>Sim</v>
      </c>
      <c r="C316" s="175">
        <f>Simulações!N305</f>
        <v>58</v>
      </c>
      <c r="D316" s="133" t="str">
        <f>Simulações!J305</f>
        <v>C5</v>
      </c>
      <c r="E316" s="133" t="e">
        <f>Simulações!CK305</f>
        <v>#N/A</v>
      </c>
      <c r="F316" s="133">
        <f>Simulações!CL305</f>
        <v>0</v>
      </c>
      <c r="G316" s="133" t="e">
        <f>Simulações!CQ305</f>
        <v>#N/A</v>
      </c>
      <c r="H316" s="133" t="str">
        <f>Simulações!CW305</f>
        <v>Médio II</v>
      </c>
      <c r="I316" s="133" t="str">
        <f>IF(Simulações!CX305="","",Simulações!CX305)</f>
        <v/>
      </c>
      <c r="J316" s="133" t="str">
        <f>IF(Simulações!DA305="","",Simulações!DA305)</f>
        <v/>
      </c>
      <c r="K316" s="137">
        <f>Simulações!AO305</f>
        <v>2</v>
      </c>
      <c r="L316" s="137">
        <f>Simulações!AV305</f>
        <v>0</v>
      </c>
      <c r="M316" s="133" t="str">
        <f>IF(Simulações!DB305="","",Simulações!DB305)</f>
        <v/>
      </c>
      <c r="N316" s="133" t="str">
        <f>IF(Simulações!DC305="","",Simulações!DC305)</f>
        <v/>
      </c>
      <c r="O316" s="133">
        <v>1</v>
      </c>
    </row>
    <row r="317" spans="1:15" ht="14.25" customHeight="1" x14ac:dyDescent="0.3">
      <c r="A317" s="5" t="str">
        <f>Simulações!G306</f>
        <v>Rua Penápolis</v>
      </c>
      <c r="B317" s="133" t="str">
        <f>Simulações!DN306</f>
        <v>Sim</v>
      </c>
      <c r="C317" s="175">
        <f>Simulações!N306</f>
        <v>58</v>
      </c>
      <c r="D317" s="133" t="str">
        <f>Simulações!J306</f>
        <v>C5</v>
      </c>
      <c r="E317" s="133" t="e">
        <f>Simulações!CK306</f>
        <v>#N/A</v>
      </c>
      <c r="F317" s="133">
        <f>Simulações!CL306</f>
        <v>0</v>
      </c>
      <c r="G317" s="133" t="e">
        <f>Simulações!CQ306</f>
        <v>#N/A</v>
      </c>
      <c r="H317" s="133" t="str">
        <f>Simulações!CW306</f>
        <v>Médio II</v>
      </c>
      <c r="I317" s="133" t="str">
        <f>IF(Simulações!CX306="","",Simulações!CX306)</f>
        <v/>
      </c>
      <c r="J317" s="133" t="str">
        <f>IF(Simulações!DA306="","",Simulações!DA306)</f>
        <v/>
      </c>
      <c r="K317" s="137">
        <f>Simulações!AO306</f>
        <v>2</v>
      </c>
      <c r="L317" s="137">
        <f>Simulações!AV306</f>
        <v>0</v>
      </c>
      <c r="M317" s="133" t="str">
        <f>IF(Simulações!DB306="","",Simulações!DB306)</f>
        <v/>
      </c>
      <c r="N317" s="133" t="str">
        <f>IF(Simulações!DC306="","",Simulações!DC306)</f>
        <v/>
      </c>
      <c r="O317" s="133">
        <v>1</v>
      </c>
    </row>
    <row r="318" spans="1:15" ht="14.25" customHeight="1" x14ac:dyDescent="0.3">
      <c r="A318" s="5" t="str">
        <f>Simulações!G307</f>
        <v>Rua Penápolis</v>
      </c>
      <c r="B318" s="133" t="str">
        <f>Simulações!DN307</f>
        <v>Sim</v>
      </c>
      <c r="C318" s="175">
        <f>Simulações!N307</f>
        <v>58</v>
      </c>
      <c r="D318" s="133" t="str">
        <f>Simulações!J307</f>
        <v>C5</v>
      </c>
      <c r="E318" s="133" t="e">
        <f>Simulações!CK307</f>
        <v>#N/A</v>
      </c>
      <c r="F318" s="133">
        <f>Simulações!CL307</f>
        <v>0</v>
      </c>
      <c r="G318" s="133" t="e">
        <f>Simulações!CQ307</f>
        <v>#N/A</v>
      </c>
      <c r="H318" s="133" t="str">
        <f>Simulações!CW307</f>
        <v>Médio II</v>
      </c>
      <c r="I318" s="133" t="str">
        <f>IF(Simulações!CX307="","",Simulações!CX307)</f>
        <v/>
      </c>
      <c r="J318" s="133" t="str">
        <f>IF(Simulações!DA307="","",Simulações!DA307)</f>
        <v/>
      </c>
      <c r="K318" s="137">
        <f>Simulações!AO307</f>
        <v>2</v>
      </c>
      <c r="L318" s="137">
        <f>Simulações!AV307</f>
        <v>0</v>
      </c>
      <c r="M318" s="133" t="str">
        <f>IF(Simulações!DB307="","",Simulações!DB307)</f>
        <v/>
      </c>
      <c r="N318" s="133" t="str">
        <f>IF(Simulações!DC307="","",Simulações!DC307)</f>
        <v/>
      </c>
      <c r="O318" s="133">
        <v>1</v>
      </c>
    </row>
    <row r="319" spans="1:15" ht="14.25" customHeight="1" x14ac:dyDescent="0.3">
      <c r="A319" s="5" t="str">
        <f>Simulações!G308</f>
        <v>Rua das Acácias</v>
      </c>
      <c r="B319" s="133" t="str">
        <f>Simulações!DN308</f>
        <v>Sim</v>
      </c>
      <c r="C319" s="175">
        <f>Simulações!N308</f>
        <v>90</v>
      </c>
      <c r="D319" s="133" t="str">
        <f>Simulações!J308</f>
        <v>C4</v>
      </c>
      <c r="E319" s="133" t="e">
        <f>Simulações!CK308</f>
        <v>#N/A</v>
      </c>
      <c r="F319" s="133">
        <f>Simulações!CL308</f>
        <v>0</v>
      </c>
      <c r="G319" s="133" t="e">
        <f>Simulações!CQ308</f>
        <v>#N/A</v>
      </c>
      <c r="H319" s="133" t="str">
        <f>Simulações!CW308</f>
        <v>Médio II</v>
      </c>
      <c r="I319" s="133" t="str">
        <f>IF(Simulações!CX308="","",Simulações!CX308)</f>
        <v/>
      </c>
      <c r="J319" s="133" t="str">
        <f>IF(Simulações!DA308="","",Simulações!DA308)</f>
        <v/>
      </c>
      <c r="K319" s="137">
        <f>Simulações!AO308</f>
        <v>2</v>
      </c>
      <c r="L319" s="137">
        <f>Simulações!AV308</f>
        <v>0</v>
      </c>
      <c r="M319" s="133" t="str">
        <f>IF(Simulações!DB308="","",Simulações!DB308)</f>
        <v/>
      </c>
      <c r="N319" s="133" t="str">
        <f>IF(Simulações!DC308="","",Simulações!DC308)</f>
        <v/>
      </c>
      <c r="O319" s="133">
        <v>1</v>
      </c>
    </row>
    <row r="320" spans="1:15" ht="14.25" customHeight="1" x14ac:dyDescent="0.3">
      <c r="A320" s="5" t="str">
        <f>Simulações!G309</f>
        <v>Rua das Acácias</v>
      </c>
      <c r="B320" s="133" t="str">
        <f>Simulações!DN309</f>
        <v>Sim</v>
      </c>
      <c r="C320" s="175">
        <f>Simulações!N309</f>
        <v>90</v>
      </c>
      <c r="D320" s="133" t="str">
        <f>Simulações!J309</f>
        <v>C4</v>
      </c>
      <c r="E320" s="133" t="e">
        <f>Simulações!CK309</f>
        <v>#N/A</v>
      </c>
      <c r="F320" s="133">
        <f>Simulações!CL309</f>
        <v>0</v>
      </c>
      <c r="G320" s="133" t="e">
        <f>Simulações!CQ309</f>
        <v>#N/A</v>
      </c>
      <c r="H320" s="133" t="str">
        <f>Simulações!CW309</f>
        <v>Médio II</v>
      </c>
      <c r="I320" s="133" t="str">
        <f>IF(Simulações!CX309="","",Simulações!CX309)</f>
        <v/>
      </c>
      <c r="J320" s="133" t="str">
        <f>IF(Simulações!DA309="","",Simulações!DA309)</f>
        <v/>
      </c>
      <c r="K320" s="137">
        <f>Simulações!AO309</f>
        <v>2</v>
      </c>
      <c r="L320" s="137">
        <f>Simulações!AV309</f>
        <v>0</v>
      </c>
      <c r="M320" s="133" t="str">
        <f>IF(Simulações!DB309="","",Simulações!DB309)</f>
        <v/>
      </c>
      <c r="N320" s="133" t="str">
        <f>IF(Simulações!DC309="","",Simulações!DC309)</f>
        <v/>
      </c>
      <c r="O320" s="133">
        <v>1</v>
      </c>
    </row>
    <row r="321" spans="1:15" ht="14.25" customHeight="1" x14ac:dyDescent="0.3">
      <c r="A321" s="5" t="str">
        <f>Simulações!G310</f>
        <v>Rua das Acácias</v>
      </c>
      <c r="B321" s="133" t="str">
        <f>Simulações!DN310</f>
        <v>Sim</v>
      </c>
      <c r="C321" s="175">
        <f>Simulações!N310</f>
        <v>90</v>
      </c>
      <c r="D321" s="133" t="str">
        <f>Simulações!J310</f>
        <v>C4</v>
      </c>
      <c r="E321" s="133" t="e">
        <f>Simulações!CK310</f>
        <v>#N/A</v>
      </c>
      <c r="F321" s="133">
        <f>Simulações!CL310</f>
        <v>0</v>
      </c>
      <c r="G321" s="133" t="e">
        <f>Simulações!CQ310</f>
        <v>#N/A</v>
      </c>
      <c r="H321" s="133" t="str">
        <f>Simulações!CW310</f>
        <v>Médio II</v>
      </c>
      <c r="I321" s="133" t="str">
        <f>IF(Simulações!CX310="","",Simulações!CX310)</f>
        <v/>
      </c>
      <c r="J321" s="133" t="str">
        <f>IF(Simulações!DA310="","",Simulações!DA310)</f>
        <v/>
      </c>
      <c r="K321" s="137">
        <f>Simulações!AO310</f>
        <v>2</v>
      </c>
      <c r="L321" s="137">
        <f>Simulações!AV310</f>
        <v>0</v>
      </c>
      <c r="M321" s="133" t="str">
        <f>IF(Simulações!DB310="","",Simulações!DB310)</f>
        <v/>
      </c>
      <c r="N321" s="133" t="str">
        <f>IF(Simulações!DC310="","",Simulações!DC310)</f>
        <v/>
      </c>
      <c r="O321" s="133">
        <v>1</v>
      </c>
    </row>
    <row r="322" spans="1:15" ht="14.25" customHeight="1" x14ac:dyDescent="0.3">
      <c r="A322" s="5" t="str">
        <f>Simulações!G311</f>
        <v>Estrada Francisco Misse</v>
      </c>
      <c r="B322" s="133" t="str">
        <f>Simulações!DN311</f>
        <v>Sim</v>
      </c>
      <c r="C322" s="175">
        <f>Simulações!N311</f>
        <v>58</v>
      </c>
      <c r="D322" s="133" t="str">
        <f>Simulações!J311</f>
        <v>C3</v>
      </c>
      <c r="E322" s="133" t="e">
        <f>Simulações!CK311</f>
        <v>#N/A</v>
      </c>
      <c r="F322" s="133">
        <f>Simulações!CL311</f>
        <v>0</v>
      </c>
      <c r="G322" s="133" t="e">
        <f>Simulações!CQ311</f>
        <v>#N/A</v>
      </c>
      <c r="H322" s="133" t="str">
        <f>Simulações!CW311</f>
        <v>Médio I</v>
      </c>
      <c r="I322" s="133" t="str">
        <f>IF(Simulações!CX311="","",Simulações!CX311)</f>
        <v/>
      </c>
      <c r="J322" s="133" t="str">
        <f>IF(Simulações!DA311="","",Simulações!DA311)</f>
        <v/>
      </c>
      <c r="K322" s="137">
        <f>Simulações!AO311</f>
        <v>2</v>
      </c>
      <c r="L322" s="137">
        <f>Simulações!AV311</f>
        <v>0</v>
      </c>
      <c r="M322" s="133" t="str">
        <f>IF(Simulações!DB311="","",Simulações!DB311)</f>
        <v/>
      </c>
      <c r="N322" s="133" t="str">
        <f>IF(Simulações!DC311="","",Simulações!DC311)</f>
        <v/>
      </c>
      <c r="O322" s="133">
        <v>1</v>
      </c>
    </row>
    <row r="323" spans="1:15" ht="14.25" customHeight="1" x14ac:dyDescent="0.3">
      <c r="A323" s="5" t="str">
        <f>Simulações!G312</f>
        <v>Estrada Francisco Misse</v>
      </c>
      <c r="B323" s="133" t="str">
        <f>Simulações!DN312</f>
        <v>Sim</v>
      </c>
      <c r="C323" s="175">
        <f>Simulações!N312</f>
        <v>58</v>
      </c>
      <c r="D323" s="133" t="str">
        <f>Simulações!J312</f>
        <v>C3</v>
      </c>
      <c r="E323" s="133" t="e">
        <f>Simulações!CK312</f>
        <v>#N/A</v>
      </c>
      <c r="F323" s="133">
        <f>Simulações!CL312</f>
        <v>0</v>
      </c>
      <c r="G323" s="133" t="e">
        <f>Simulações!CQ312</f>
        <v>#N/A</v>
      </c>
      <c r="H323" s="133" t="str">
        <f>Simulações!CW312</f>
        <v>Médio I</v>
      </c>
      <c r="I323" s="133" t="str">
        <f>IF(Simulações!CX312="","",Simulações!CX312)</f>
        <v/>
      </c>
      <c r="J323" s="133" t="str">
        <f>IF(Simulações!DA312="","",Simulações!DA312)</f>
        <v/>
      </c>
      <c r="K323" s="137">
        <f>Simulações!AO312</f>
        <v>2</v>
      </c>
      <c r="L323" s="137">
        <f>Simulações!AV312</f>
        <v>0</v>
      </c>
      <c r="M323" s="133" t="str">
        <f>IF(Simulações!DB312="","",Simulações!DB312)</f>
        <v/>
      </c>
      <c r="N323" s="133" t="str">
        <f>IF(Simulações!DC312="","",Simulações!DC312)</f>
        <v/>
      </c>
      <c r="O323" s="133">
        <v>1</v>
      </c>
    </row>
    <row r="324" spans="1:15" ht="14.25" customHeight="1" x14ac:dyDescent="0.3">
      <c r="A324" s="5" t="str">
        <f>Simulações!G313</f>
        <v>Estrada Francisco Misse</v>
      </c>
      <c r="B324" s="133" t="str">
        <f>Simulações!DN313</f>
        <v>Sim</v>
      </c>
      <c r="C324" s="175">
        <f>Simulações!N313</f>
        <v>58</v>
      </c>
      <c r="D324" s="133" t="str">
        <f>Simulações!J313</f>
        <v>C3</v>
      </c>
      <c r="E324" s="133" t="e">
        <f>Simulações!CK313</f>
        <v>#N/A</v>
      </c>
      <c r="F324" s="133">
        <f>Simulações!CL313</f>
        <v>0</v>
      </c>
      <c r="G324" s="133" t="e">
        <f>Simulações!CQ313</f>
        <v>#N/A</v>
      </c>
      <c r="H324" s="133" t="str">
        <f>Simulações!CW313</f>
        <v>Médio I</v>
      </c>
      <c r="I324" s="133" t="str">
        <f>IF(Simulações!CX313="","",Simulações!CX313)</f>
        <v/>
      </c>
      <c r="J324" s="133" t="str">
        <f>IF(Simulações!DA313="","",Simulações!DA313)</f>
        <v/>
      </c>
      <c r="K324" s="137">
        <f>Simulações!AO313</f>
        <v>2</v>
      </c>
      <c r="L324" s="137">
        <f>Simulações!AV313</f>
        <v>0</v>
      </c>
      <c r="M324" s="133" t="str">
        <f>IF(Simulações!DB313="","",Simulações!DB313)</f>
        <v/>
      </c>
      <c r="N324" s="133" t="str">
        <f>IF(Simulações!DC313="","",Simulações!DC313)</f>
        <v/>
      </c>
      <c r="O324" s="133">
        <v>1</v>
      </c>
    </row>
    <row r="325" spans="1:15" ht="14.25" customHeight="1" x14ac:dyDescent="0.3">
      <c r="A325" s="5" t="str">
        <f>Simulações!G314</f>
        <v>Rua Álvaro Carvalho</v>
      </c>
      <c r="B325" s="133" t="str">
        <f>Simulações!DN314</f>
        <v>Sim</v>
      </c>
      <c r="C325" s="175">
        <f>Simulações!N314</f>
        <v>87</v>
      </c>
      <c r="D325" s="133" t="str">
        <f>Simulações!J314</f>
        <v>C4</v>
      </c>
      <c r="E325" s="133" t="e">
        <f>Simulações!CK314</f>
        <v>#N/A</v>
      </c>
      <c r="F325" s="133">
        <f>Simulações!CL314</f>
        <v>0</v>
      </c>
      <c r="G325" s="133" t="e">
        <f>Simulações!CQ314</f>
        <v>#N/A</v>
      </c>
      <c r="H325" s="133" t="str">
        <f>Simulações!CW314</f>
        <v>Longo I</v>
      </c>
      <c r="I325" s="133" t="str">
        <f>IF(Simulações!CX314="","",Simulações!CX314)</f>
        <v/>
      </c>
      <c r="J325" s="133" t="str">
        <f>IF(Simulações!DA314="","",Simulações!DA314)</f>
        <v/>
      </c>
      <c r="K325" s="137">
        <f>Simulações!AO314</f>
        <v>2</v>
      </c>
      <c r="L325" s="137">
        <f>Simulações!AV314</f>
        <v>0</v>
      </c>
      <c r="M325" s="133" t="str">
        <f>IF(Simulações!DB314="","",Simulações!DB314)</f>
        <v/>
      </c>
      <c r="N325" s="133" t="str">
        <f>IF(Simulações!DC314="","",Simulações!DC314)</f>
        <v/>
      </c>
      <c r="O325" s="133">
        <v>1</v>
      </c>
    </row>
    <row r="326" spans="1:15" ht="14.25" customHeight="1" x14ac:dyDescent="0.3">
      <c r="A326" s="5" t="str">
        <f>Simulações!G315</f>
        <v>Rua Álvaro Carvalho</v>
      </c>
      <c r="B326" s="133" t="str">
        <f>Simulações!DN315</f>
        <v>Sim</v>
      </c>
      <c r="C326" s="175">
        <f>Simulações!N315</f>
        <v>87</v>
      </c>
      <c r="D326" s="133" t="str">
        <f>Simulações!J315</f>
        <v>C4</v>
      </c>
      <c r="E326" s="133" t="e">
        <f>Simulações!CK315</f>
        <v>#N/A</v>
      </c>
      <c r="F326" s="133">
        <f>Simulações!CL315</f>
        <v>0</v>
      </c>
      <c r="G326" s="133" t="e">
        <f>Simulações!CQ315</f>
        <v>#N/A</v>
      </c>
      <c r="H326" s="133" t="str">
        <f>Simulações!CW315</f>
        <v>Longo I</v>
      </c>
      <c r="I326" s="133" t="str">
        <f>IF(Simulações!CX315="","",Simulações!CX315)</f>
        <v/>
      </c>
      <c r="J326" s="133" t="str">
        <f>IF(Simulações!DA315="","",Simulações!DA315)</f>
        <v/>
      </c>
      <c r="K326" s="137">
        <f>Simulações!AO315</f>
        <v>2</v>
      </c>
      <c r="L326" s="137">
        <f>Simulações!AV315</f>
        <v>0</v>
      </c>
      <c r="M326" s="133" t="str">
        <f>IF(Simulações!DB315="","",Simulações!DB315)</f>
        <v/>
      </c>
      <c r="N326" s="133" t="str">
        <f>IF(Simulações!DC315="","",Simulações!DC315)</f>
        <v/>
      </c>
      <c r="O326" s="133">
        <v>1</v>
      </c>
    </row>
    <row r="327" spans="1:15" ht="14.25" customHeight="1" x14ac:dyDescent="0.3">
      <c r="A327" s="5" t="str">
        <f>Simulações!G316</f>
        <v>Rua Álvaro Carvalho</v>
      </c>
      <c r="B327" s="133" t="str">
        <f>Simulações!DN316</f>
        <v>Sim</v>
      </c>
      <c r="C327" s="175">
        <f>Simulações!N316</f>
        <v>87</v>
      </c>
      <c r="D327" s="133" t="str">
        <f>Simulações!J316</f>
        <v>C4</v>
      </c>
      <c r="E327" s="133" t="e">
        <f>Simulações!CK316</f>
        <v>#N/A</v>
      </c>
      <c r="F327" s="133">
        <f>Simulações!CL316</f>
        <v>0</v>
      </c>
      <c r="G327" s="133" t="e">
        <f>Simulações!CQ316</f>
        <v>#N/A</v>
      </c>
      <c r="H327" s="133" t="str">
        <f>Simulações!CW316</f>
        <v>Longo I</v>
      </c>
      <c r="I327" s="133" t="str">
        <f>IF(Simulações!CX316="","",Simulações!CX316)</f>
        <v/>
      </c>
      <c r="J327" s="133" t="str">
        <f>IF(Simulações!DA316="","",Simulações!DA316)</f>
        <v/>
      </c>
      <c r="K327" s="137">
        <f>Simulações!AO316</f>
        <v>2</v>
      </c>
      <c r="L327" s="137">
        <f>Simulações!AV316</f>
        <v>0</v>
      </c>
      <c r="M327" s="133" t="str">
        <f>IF(Simulações!DB316="","",Simulações!DB316)</f>
        <v/>
      </c>
      <c r="N327" s="133" t="str">
        <f>IF(Simulações!DC316="","",Simulações!DC316)</f>
        <v/>
      </c>
      <c r="O327" s="133">
        <v>1</v>
      </c>
    </row>
    <row r="328" spans="1:15" ht="14.25" customHeight="1" x14ac:dyDescent="0.3">
      <c r="A328" s="5" t="str">
        <f>Simulações!G317</f>
        <v>Rua das Malvas</v>
      </c>
      <c r="B328" s="133" t="str">
        <f>Simulações!DN317</f>
        <v>Sim</v>
      </c>
      <c r="C328" s="175">
        <f>Simulações!N317</f>
        <v>90</v>
      </c>
      <c r="D328" s="133" t="str">
        <f>Simulações!J317</f>
        <v>C4</v>
      </c>
      <c r="E328" s="133" t="e">
        <f>Simulações!CK317</f>
        <v>#N/A</v>
      </c>
      <c r="F328" s="133">
        <f>Simulações!CL317</f>
        <v>0</v>
      </c>
      <c r="G328" s="133" t="e">
        <f>Simulações!CQ317</f>
        <v>#N/A</v>
      </c>
      <c r="H328" s="133" t="str">
        <f>Simulações!CW317</f>
        <v>Médio I</v>
      </c>
      <c r="I328" s="133" t="str">
        <f>IF(Simulações!CX317="","",Simulações!CX317)</f>
        <v/>
      </c>
      <c r="J328" s="133" t="str">
        <f>IF(Simulações!DA317="","",Simulações!DA317)</f>
        <v/>
      </c>
      <c r="K328" s="137">
        <f>Simulações!AO317</f>
        <v>2</v>
      </c>
      <c r="L328" s="137">
        <f>Simulações!AV317</f>
        <v>0</v>
      </c>
      <c r="M328" s="133" t="str">
        <f>IF(Simulações!DB317="","",Simulações!DB317)</f>
        <v/>
      </c>
      <c r="N328" s="133" t="str">
        <f>IF(Simulações!DC317="","",Simulações!DC317)</f>
        <v/>
      </c>
      <c r="O328" s="133">
        <v>1</v>
      </c>
    </row>
    <row r="329" spans="1:15" ht="14.25" customHeight="1" x14ac:dyDescent="0.3">
      <c r="A329" s="5" t="str">
        <f>Simulações!G318</f>
        <v>Rua das Malvas</v>
      </c>
      <c r="B329" s="133" t="str">
        <f>Simulações!DN318</f>
        <v>Sim</v>
      </c>
      <c r="C329" s="175">
        <f>Simulações!N318</f>
        <v>90</v>
      </c>
      <c r="D329" s="133" t="str">
        <f>Simulações!J318</f>
        <v>C4</v>
      </c>
      <c r="E329" s="133" t="e">
        <f>Simulações!CK318</f>
        <v>#N/A</v>
      </c>
      <c r="F329" s="133">
        <f>Simulações!CL318</f>
        <v>0</v>
      </c>
      <c r="G329" s="133" t="e">
        <f>Simulações!CQ318</f>
        <v>#N/A</v>
      </c>
      <c r="H329" s="133" t="str">
        <f>Simulações!CW318</f>
        <v>Médio I</v>
      </c>
      <c r="I329" s="133" t="str">
        <f>IF(Simulações!CX318="","",Simulações!CX318)</f>
        <v/>
      </c>
      <c r="J329" s="133" t="str">
        <f>IF(Simulações!DA318="","",Simulações!DA318)</f>
        <v/>
      </c>
      <c r="K329" s="137">
        <f>Simulações!AO318</f>
        <v>2</v>
      </c>
      <c r="L329" s="137">
        <f>Simulações!AV318</f>
        <v>0</v>
      </c>
      <c r="M329" s="133" t="str">
        <f>IF(Simulações!DB318="","",Simulações!DB318)</f>
        <v/>
      </c>
      <c r="N329" s="133" t="str">
        <f>IF(Simulações!DC318="","",Simulações!DC318)</f>
        <v/>
      </c>
      <c r="O329" s="133">
        <v>1</v>
      </c>
    </row>
    <row r="330" spans="1:15" ht="14.25" customHeight="1" x14ac:dyDescent="0.3">
      <c r="A330" s="5" t="str">
        <f>Simulações!G319</f>
        <v>Rua das Malvas</v>
      </c>
      <c r="B330" s="133" t="str">
        <f>Simulações!DN319</f>
        <v>Sim</v>
      </c>
      <c r="C330" s="175">
        <f>Simulações!N319</f>
        <v>90</v>
      </c>
      <c r="D330" s="133" t="str">
        <f>Simulações!J319</f>
        <v>C4</v>
      </c>
      <c r="E330" s="133" t="e">
        <f>Simulações!CK319</f>
        <v>#N/A</v>
      </c>
      <c r="F330" s="133">
        <f>Simulações!CL319</f>
        <v>0</v>
      </c>
      <c r="G330" s="133" t="e">
        <f>Simulações!CQ319</f>
        <v>#N/A</v>
      </c>
      <c r="H330" s="133" t="str">
        <f>Simulações!CW319</f>
        <v>Médio I</v>
      </c>
      <c r="I330" s="133" t="str">
        <f>IF(Simulações!CX319="","",Simulações!CX319)</f>
        <v/>
      </c>
      <c r="J330" s="133" t="str">
        <f>IF(Simulações!DA319="","",Simulações!DA319)</f>
        <v/>
      </c>
      <c r="K330" s="137">
        <f>Simulações!AO319</f>
        <v>2</v>
      </c>
      <c r="L330" s="137">
        <f>Simulações!AV319</f>
        <v>0</v>
      </c>
      <c r="M330" s="133" t="str">
        <f>IF(Simulações!DB319="","",Simulações!DB319)</f>
        <v/>
      </c>
      <c r="N330" s="133" t="str">
        <f>IF(Simulações!DC319="","",Simulações!DC319)</f>
        <v/>
      </c>
      <c r="O330" s="133">
        <v>1</v>
      </c>
    </row>
    <row r="331" spans="1:15" ht="14.25" customHeight="1" x14ac:dyDescent="0.3">
      <c r="A331" s="5" t="str">
        <f>Simulações!G320</f>
        <v>Avenida Bom Sucesso</v>
      </c>
      <c r="B331" s="133" t="str">
        <f>Simulações!DN320</f>
        <v>Sim</v>
      </c>
      <c r="C331" s="175">
        <f>Simulações!N320</f>
        <v>58</v>
      </c>
      <c r="D331" s="133" t="str">
        <f>Simulações!J320</f>
        <v>C3</v>
      </c>
      <c r="E331" s="133" t="str">
        <f>Simulações!CK320</f>
        <v>LEDSTAR</v>
      </c>
      <c r="F331" s="133" t="str">
        <f>Simulações!CL320</f>
        <v xml:space="preserve"> SL VT 9.1 28W</v>
      </c>
      <c r="G331" s="133">
        <f>Simulações!CQ320</f>
        <v>28</v>
      </c>
      <c r="H331" s="133" t="str">
        <f>Simulações!CW320</f>
        <v>Curto I</v>
      </c>
      <c r="I331" s="133" t="str">
        <f>IF(Simulações!CX320="","",Simulações!CX320)</f>
        <v/>
      </c>
      <c r="J331" s="133" t="str">
        <f>IF(Simulações!DA320="","",Simulações!DA320)</f>
        <v/>
      </c>
      <c r="K331" s="137">
        <f>Simulações!AO320</f>
        <v>8</v>
      </c>
      <c r="L331" s="137">
        <f>Simulações!AV320</f>
        <v>0</v>
      </c>
      <c r="M331" s="133" t="str">
        <f>IF(Simulações!DB320="","",Simulações!DB320)</f>
        <v/>
      </c>
      <c r="N331" s="133" t="str">
        <f>IF(Simulações!DC320="","",Simulações!DC320)</f>
        <v/>
      </c>
      <c r="O331" s="133">
        <v>1</v>
      </c>
    </row>
    <row r="332" spans="1:15" ht="14.25" customHeight="1" x14ac:dyDescent="0.3">
      <c r="A332" s="5" t="str">
        <f>Simulações!G321</f>
        <v>Avenida Bom Sucesso</v>
      </c>
      <c r="B332" s="133" t="str">
        <f>Simulações!DN321</f>
        <v>Sim</v>
      </c>
      <c r="C332" s="175">
        <f>Simulações!N321</f>
        <v>58</v>
      </c>
      <c r="D332" s="133" t="str">
        <f>Simulações!J321</f>
        <v>C3</v>
      </c>
      <c r="E332" s="133" t="str">
        <f>Simulações!CK321</f>
        <v>SX LIGHTING</v>
      </c>
      <c r="F332" s="133" t="str">
        <f>Simulações!CL321</f>
        <v>SX-INEVO020HF</v>
      </c>
      <c r="G332" s="133">
        <f>Simulações!CQ321</f>
        <v>22.5</v>
      </c>
      <c r="H332" s="133" t="str">
        <f>Simulações!CW321</f>
        <v>Curto I</v>
      </c>
      <c r="I332" s="133" t="str">
        <f>IF(Simulações!CX321="","",Simulações!CX321)</f>
        <v/>
      </c>
      <c r="J332" s="133" t="str">
        <f>IF(Simulações!DA321="","",Simulações!DA321)</f>
        <v/>
      </c>
      <c r="K332" s="137">
        <f>Simulações!AO321</f>
        <v>8</v>
      </c>
      <c r="L332" s="137">
        <f>Simulações!AV321</f>
        <v>0</v>
      </c>
      <c r="M332" s="133" t="str">
        <f>IF(Simulações!DB321="","",Simulações!DB321)</f>
        <v/>
      </c>
      <c r="N332" s="133" t="str">
        <f>IF(Simulações!DC321="","",Simulações!DC321)</f>
        <v/>
      </c>
      <c r="O332" s="133">
        <v>1</v>
      </c>
    </row>
    <row r="333" spans="1:15" ht="14.25" customHeight="1" x14ac:dyDescent="0.3">
      <c r="A333" s="5" t="str">
        <f>Simulações!G322</f>
        <v>Avenida Bom Sucesso</v>
      </c>
      <c r="B333" s="133" t="str">
        <f>Simulações!DN322</f>
        <v>Sim</v>
      </c>
      <c r="C333" s="175">
        <f>Simulações!N322</f>
        <v>58</v>
      </c>
      <c r="D333" s="133" t="str">
        <f>Simulações!J322</f>
        <v>C3</v>
      </c>
      <c r="E333" s="133" t="str">
        <f>Simulações!CK322</f>
        <v>TECNOWATT</v>
      </c>
      <c r="F333" s="133" t="str">
        <f>Simulações!CL322</f>
        <v xml:space="preserve">SIGSAGPTLRRSSNDL_30W_38IBBRS
</v>
      </c>
      <c r="G333" s="133">
        <f>Simulações!CQ322</f>
        <v>30</v>
      </c>
      <c r="H333" s="133" t="str">
        <f>Simulações!CW322</f>
        <v>Curto I</v>
      </c>
      <c r="I333" s="133" t="str">
        <f>IF(Simulações!CX322="","",Simulações!CX322)</f>
        <v/>
      </c>
      <c r="J333" s="133" t="str">
        <f>IF(Simulações!DA322="","",Simulações!DA322)</f>
        <v/>
      </c>
      <c r="K333" s="137">
        <f>Simulações!AO322</f>
        <v>8</v>
      </c>
      <c r="L333" s="137">
        <f>Simulações!AV322</f>
        <v>0</v>
      </c>
      <c r="M333" s="133" t="str">
        <f>IF(Simulações!DB322="","",Simulações!DB322)</f>
        <v/>
      </c>
      <c r="N333" s="133" t="str">
        <f>IF(Simulações!DC322="","",Simulações!DC322)</f>
        <v/>
      </c>
      <c r="O333" s="133">
        <v>1</v>
      </c>
    </row>
    <row r="334" spans="1:15" ht="14.25" customHeight="1" x14ac:dyDescent="0.3">
      <c r="A334" s="5" t="str">
        <f>Simulações!G323</f>
        <v>Rua Mykonos (Franco da Rocha?)</v>
      </c>
      <c r="B334" s="133" t="str">
        <f>Simulações!DN323</f>
        <v>Sim</v>
      </c>
      <c r="C334" s="175">
        <f>Simulações!N323</f>
        <v>58</v>
      </c>
      <c r="D334" s="133" t="str">
        <f>Simulações!J323</f>
        <v>C5</v>
      </c>
      <c r="E334" s="133" t="e">
        <f>Simulações!CK323</f>
        <v>#N/A</v>
      </c>
      <c r="F334" s="133">
        <f>Simulações!CL323</f>
        <v>0</v>
      </c>
      <c r="G334" s="133" t="e">
        <f>Simulações!CQ323</f>
        <v>#N/A</v>
      </c>
      <c r="H334" s="133" t="str">
        <f>Simulações!CW323</f>
        <v>Médio II</v>
      </c>
      <c r="I334" s="133" t="str">
        <f>IF(Simulações!CX323="","",Simulações!CX323)</f>
        <v/>
      </c>
      <c r="J334" s="133" t="str">
        <f>IF(Simulações!DA323="","",Simulações!DA323)</f>
        <v/>
      </c>
      <c r="K334" s="137">
        <f>Simulações!AO323</f>
        <v>2</v>
      </c>
      <c r="L334" s="137">
        <f>Simulações!AV323</f>
        <v>0</v>
      </c>
      <c r="M334" s="133" t="str">
        <f>IF(Simulações!DB323="","",Simulações!DB323)</f>
        <v/>
      </c>
      <c r="N334" s="133" t="str">
        <f>IF(Simulações!DC323="","",Simulações!DC323)</f>
        <v/>
      </c>
      <c r="O334" s="133">
        <v>1</v>
      </c>
    </row>
    <row r="335" spans="1:15" ht="14.25" customHeight="1" x14ac:dyDescent="0.3">
      <c r="A335" s="5" t="str">
        <f>Simulações!G324</f>
        <v>Rua Mykonos (Franco da Rocha?)</v>
      </c>
      <c r="B335" s="133" t="str">
        <f>Simulações!DN324</f>
        <v>Sim</v>
      </c>
      <c r="C335" s="175">
        <f>Simulações!N324</f>
        <v>58</v>
      </c>
      <c r="D335" s="133" t="str">
        <f>Simulações!J324</f>
        <v>C5</v>
      </c>
      <c r="E335" s="133" t="e">
        <f>Simulações!CK324</f>
        <v>#N/A</v>
      </c>
      <c r="F335" s="133">
        <f>Simulações!CL324</f>
        <v>0</v>
      </c>
      <c r="G335" s="133" t="e">
        <f>Simulações!CQ324</f>
        <v>#N/A</v>
      </c>
      <c r="H335" s="133" t="str">
        <f>Simulações!CW324</f>
        <v>Médio II</v>
      </c>
      <c r="I335" s="133" t="str">
        <f>IF(Simulações!CX324="","",Simulações!CX324)</f>
        <v/>
      </c>
      <c r="J335" s="133" t="str">
        <f>IF(Simulações!DA324="","",Simulações!DA324)</f>
        <v/>
      </c>
      <c r="K335" s="137">
        <f>Simulações!AO324</f>
        <v>2</v>
      </c>
      <c r="L335" s="137">
        <f>Simulações!AV324</f>
        <v>0</v>
      </c>
      <c r="M335" s="133" t="str">
        <f>IF(Simulações!DB324="","",Simulações!DB324)</f>
        <v/>
      </c>
      <c r="N335" s="133" t="str">
        <f>IF(Simulações!DC324="","",Simulações!DC324)</f>
        <v/>
      </c>
      <c r="O335" s="133">
        <v>1</v>
      </c>
    </row>
    <row r="336" spans="1:15" ht="14.25" customHeight="1" x14ac:dyDescent="0.3">
      <c r="A336" s="5" t="str">
        <f>Simulações!G325</f>
        <v>Rua Mykonos (Franco da Rocha?)</v>
      </c>
      <c r="B336" s="133" t="str">
        <f>Simulações!DN325</f>
        <v>Sim</v>
      </c>
      <c r="C336" s="175">
        <f>Simulações!N325</f>
        <v>58</v>
      </c>
      <c r="D336" s="133" t="str">
        <f>Simulações!J325</f>
        <v>C5</v>
      </c>
      <c r="E336" s="133" t="e">
        <f>Simulações!CK325</f>
        <v>#N/A</v>
      </c>
      <c r="F336" s="133">
        <f>Simulações!CL325</f>
        <v>0</v>
      </c>
      <c r="G336" s="133" t="e">
        <f>Simulações!CQ325</f>
        <v>#N/A</v>
      </c>
      <c r="H336" s="133" t="str">
        <f>Simulações!CW325</f>
        <v>Médio II</v>
      </c>
      <c r="I336" s="133" t="str">
        <f>IF(Simulações!CX325="","",Simulações!CX325)</f>
        <v/>
      </c>
      <c r="J336" s="133" t="str">
        <f>IF(Simulações!DA325="","",Simulações!DA325)</f>
        <v/>
      </c>
      <c r="K336" s="137">
        <f>Simulações!AO325</f>
        <v>2</v>
      </c>
      <c r="L336" s="137">
        <f>Simulações!AV325</f>
        <v>0</v>
      </c>
      <c r="M336" s="133" t="str">
        <f>IF(Simulações!DB325="","",Simulações!DB325)</f>
        <v/>
      </c>
      <c r="N336" s="133" t="str">
        <f>IF(Simulações!DC325="","",Simulações!DC325)</f>
        <v/>
      </c>
      <c r="O336" s="133">
        <v>1</v>
      </c>
    </row>
    <row r="337" spans="1:15" ht="14.25" customHeight="1" x14ac:dyDescent="0.3">
      <c r="A337" s="5" t="str">
        <f>Simulações!G326</f>
        <v>Rua Louveira</v>
      </c>
      <c r="B337" s="133" t="str">
        <f>Simulações!DN326</f>
        <v>Sim</v>
      </c>
      <c r="C337" s="175">
        <f>Simulações!N326</f>
        <v>58</v>
      </c>
      <c r="D337" s="133" t="str">
        <f>Simulações!J326</f>
        <v>C5</v>
      </c>
      <c r="E337" s="133" t="e">
        <f>Simulações!CK326</f>
        <v>#N/A</v>
      </c>
      <c r="F337" s="133">
        <f>Simulações!CL326</f>
        <v>0</v>
      </c>
      <c r="G337" s="133" t="e">
        <f>Simulações!CQ326</f>
        <v>#N/A</v>
      </c>
      <c r="H337" s="133" t="str">
        <f>Simulações!CW326</f>
        <v>ERRO</v>
      </c>
      <c r="I337" s="133" t="str">
        <f>IF(Simulações!CX326="","",Simulações!CX326)</f>
        <v/>
      </c>
      <c r="J337" s="133" t="str">
        <f>IF(Simulações!DA326="","",Simulações!DA326)</f>
        <v/>
      </c>
      <c r="K337" s="137">
        <f>Simulações!AO326</f>
        <v>2</v>
      </c>
      <c r="L337" s="137">
        <f>Simulações!AV326</f>
        <v>0</v>
      </c>
      <c r="M337" s="133" t="str">
        <f>IF(Simulações!DB326="","",Simulações!DB326)</f>
        <v/>
      </c>
      <c r="N337" s="133" t="str">
        <f>IF(Simulações!DC326="","",Simulações!DC326)</f>
        <v/>
      </c>
      <c r="O337" s="133">
        <v>1</v>
      </c>
    </row>
    <row r="338" spans="1:15" ht="14.25" customHeight="1" x14ac:dyDescent="0.3">
      <c r="A338" s="5" t="str">
        <f>Simulações!G327</f>
        <v>Rua Louveira</v>
      </c>
      <c r="B338" s="133" t="str">
        <f>Simulações!DN327</f>
        <v>Sim</v>
      </c>
      <c r="C338" s="175">
        <f>Simulações!N327</f>
        <v>58</v>
      </c>
      <c r="D338" s="133" t="str">
        <f>Simulações!J327</f>
        <v>C5</v>
      </c>
      <c r="E338" s="133" t="e">
        <f>Simulações!CK327</f>
        <v>#N/A</v>
      </c>
      <c r="F338" s="133">
        <f>Simulações!CL327</f>
        <v>0</v>
      </c>
      <c r="G338" s="133" t="e">
        <f>Simulações!CQ327</f>
        <v>#N/A</v>
      </c>
      <c r="H338" s="133" t="str">
        <f>Simulações!CW327</f>
        <v>ERRO</v>
      </c>
      <c r="I338" s="133" t="str">
        <f>IF(Simulações!CX327="","",Simulações!CX327)</f>
        <v/>
      </c>
      <c r="J338" s="133" t="str">
        <f>IF(Simulações!DA327="","",Simulações!DA327)</f>
        <v/>
      </c>
      <c r="K338" s="137">
        <f>Simulações!AO327</f>
        <v>2</v>
      </c>
      <c r="L338" s="137">
        <f>Simulações!AV327</f>
        <v>0</v>
      </c>
      <c r="M338" s="133" t="str">
        <f>IF(Simulações!DB327="","",Simulações!DB327)</f>
        <v/>
      </c>
      <c r="N338" s="133" t="str">
        <f>IF(Simulações!DC327="","",Simulações!DC327)</f>
        <v/>
      </c>
      <c r="O338" s="133">
        <v>1</v>
      </c>
    </row>
    <row r="339" spans="1:15" ht="14.25" customHeight="1" x14ac:dyDescent="0.3">
      <c r="A339" s="5" t="str">
        <f>Simulações!G328</f>
        <v>Rua Louveira</v>
      </c>
      <c r="B339" s="133" t="str">
        <f>Simulações!DN328</f>
        <v>Sim</v>
      </c>
      <c r="C339" s="175">
        <f>Simulações!N328</f>
        <v>58</v>
      </c>
      <c r="D339" s="133" t="str">
        <f>Simulações!J328</f>
        <v>C5</v>
      </c>
      <c r="E339" s="133" t="e">
        <f>Simulações!CK328</f>
        <v>#N/A</v>
      </c>
      <c r="F339" s="133">
        <f>Simulações!CL328</f>
        <v>0</v>
      </c>
      <c r="G339" s="133" t="e">
        <f>Simulações!CQ328</f>
        <v>#N/A</v>
      </c>
      <c r="H339" s="133" t="str">
        <f>Simulações!CW328</f>
        <v>ERRO</v>
      </c>
      <c r="I339" s="133" t="str">
        <f>IF(Simulações!CX328="","",Simulações!CX328)</f>
        <v/>
      </c>
      <c r="J339" s="133" t="str">
        <f>IF(Simulações!DA328="","",Simulações!DA328)</f>
        <v/>
      </c>
      <c r="K339" s="137">
        <f>Simulações!AO328</f>
        <v>2</v>
      </c>
      <c r="L339" s="137">
        <f>Simulações!AV328</f>
        <v>0</v>
      </c>
      <c r="M339" s="133" t="str">
        <f>IF(Simulações!DB328="","",Simulações!DB328)</f>
        <v/>
      </c>
      <c r="N339" s="133" t="str">
        <f>IF(Simulações!DC328="","",Simulações!DC328)</f>
        <v/>
      </c>
      <c r="O339" s="133">
        <v>1</v>
      </c>
    </row>
    <row r="340" spans="1:15" ht="14.25" customHeight="1" x14ac:dyDescent="0.3">
      <c r="A340" s="5" t="str">
        <f>Simulações!G329</f>
        <v>Rua Gloriosa</v>
      </c>
      <c r="B340" s="133" t="str">
        <f>Simulações!DN329</f>
        <v>Sim</v>
      </c>
      <c r="C340" s="175">
        <f>Simulações!N329</f>
        <v>90</v>
      </c>
      <c r="D340" s="133" t="str">
        <f>Simulações!J329</f>
        <v>C4</v>
      </c>
      <c r="E340" s="133" t="e">
        <f>Simulações!CK329</f>
        <v>#N/A</v>
      </c>
      <c r="F340" s="133">
        <f>Simulações!CL329</f>
        <v>0</v>
      </c>
      <c r="G340" s="133" t="e">
        <f>Simulações!CQ329</f>
        <v>#N/A</v>
      </c>
      <c r="H340" s="133" t="str">
        <f>Simulações!CW329</f>
        <v>Médio II</v>
      </c>
      <c r="I340" s="133" t="str">
        <f>IF(Simulações!CX329="","",Simulações!CX329)</f>
        <v/>
      </c>
      <c r="J340" s="133" t="str">
        <f>IF(Simulações!DA329="","",Simulações!DA329)</f>
        <v/>
      </c>
      <c r="K340" s="137">
        <f>Simulações!AO329</f>
        <v>2</v>
      </c>
      <c r="L340" s="137">
        <f>Simulações!AV329</f>
        <v>0</v>
      </c>
      <c r="M340" s="133" t="str">
        <f>IF(Simulações!DB329="","",Simulações!DB329)</f>
        <v/>
      </c>
      <c r="N340" s="133" t="str">
        <f>IF(Simulações!DC329="","",Simulações!DC329)</f>
        <v/>
      </c>
      <c r="O340" s="133">
        <v>1</v>
      </c>
    </row>
    <row r="341" spans="1:15" ht="14.25" customHeight="1" x14ac:dyDescent="0.3">
      <c r="A341" s="5" t="str">
        <f>Simulações!G330</f>
        <v>Rua Gloriosa</v>
      </c>
      <c r="B341" s="133" t="str">
        <f>Simulações!DN330</f>
        <v>Sim</v>
      </c>
      <c r="C341" s="175">
        <f>Simulações!N330</f>
        <v>90</v>
      </c>
      <c r="D341" s="133" t="str">
        <f>Simulações!J330</f>
        <v>C4</v>
      </c>
      <c r="E341" s="133" t="e">
        <f>Simulações!CK330</f>
        <v>#N/A</v>
      </c>
      <c r="F341" s="133">
        <f>Simulações!CL330</f>
        <v>0</v>
      </c>
      <c r="G341" s="133" t="e">
        <f>Simulações!CQ330</f>
        <v>#N/A</v>
      </c>
      <c r="H341" s="133" t="str">
        <f>Simulações!CW330</f>
        <v>Médio II</v>
      </c>
      <c r="I341" s="133" t="str">
        <f>IF(Simulações!CX330="","",Simulações!CX330)</f>
        <v/>
      </c>
      <c r="J341" s="133" t="str">
        <f>IF(Simulações!DA330="","",Simulações!DA330)</f>
        <v/>
      </c>
      <c r="K341" s="137">
        <f>Simulações!AO330</f>
        <v>2</v>
      </c>
      <c r="L341" s="137">
        <f>Simulações!AV330</f>
        <v>0</v>
      </c>
      <c r="M341" s="133" t="str">
        <f>IF(Simulações!DB330="","",Simulações!DB330)</f>
        <v/>
      </c>
      <c r="N341" s="133" t="str">
        <f>IF(Simulações!DC330="","",Simulações!DC330)</f>
        <v/>
      </c>
      <c r="O341" s="133">
        <v>1</v>
      </c>
    </row>
    <row r="342" spans="1:15" ht="14.25" customHeight="1" x14ac:dyDescent="0.3">
      <c r="A342" s="5" t="str">
        <f>Simulações!G331</f>
        <v>Rua Gloriosa</v>
      </c>
      <c r="B342" s="133" t="str">
        <f>Simulações!DN331</f>
        <v>Sim</v>
      </c>
      <c r="C342" s="175">
        <f>Simulações!N331</f>
        <v>90</v>
      </c>
      <c r="D342" s="133" t="str">
        <f>Simulações!J331</f>
        <v>C4</v>
      </c>
      <c r="E342" s="133" t="e">
        <f>Simulações!CK331</f>
        <v>#N/A</v>
      </c>
      <c r="F342" s="133">
        <f>Simulações!CL331</f>
        <v>0</v>
      </c>
      <c r="G342" s="133" t="e">
        <f>Simulações!CQ331</f>
        <v>#N/A</v>
      </c>
      <c r="H342" s="133" t="str">
        <f>Simulações!CW331</f>
        <v>Médio II</v>
      </c>
      <c r="I342" s="133" t="str">
        <f>IF(Simulações!CX331="","",Simulações!CX331)</f>
        <v/>
      </c>
      <c r="J342" s="133" t="str">
        <f>IF(Simulações!DA331="","",Simulações!DA331)</f>
        <v/>
      </c>
      <c r="K342" s="137">
        <f>Simulações!AO331</f>
        <v>2</v>
      </c>
      <c r="L342" s="137">
        <f>Simulações!AV331</f>
        <v>0</v>
      </c>
      <c r="M342" s="133" t="str">
        <f>IF(Simulações!DB331="","",Simulações!DB331)</f>
        <v/>
      </c>
      <c r="N342" s="133" t="str">
        <f>IF(Simulações!DC331="","",Simulações!DC331)</f>
        <v/>
      </c>
      <c r="O342" s="133">
        <v>1</v>
      </c>
    </row>
    <row r="343" spans="1:15" ht="14.25" customHeight="1" x14ac:dyDescent="0.3">
      <c r="A343" s="5" t="str">
        <f>Simulações!G332</f>
        <v>Rua Mirassol</v>
      </c>
      <c r="B343" s="133" t="str">
        <f>Simulações!DN332</f>
        <v>Sim</v>
      </c>
      <c r="C343" s="175">
        <f>Simulações!N332</f>
        <v>58</v>
      </c>
      <c r="D343" s="133" t="str">
        <f>Simulações!J332</f>
        <v>C4</v>
      </c>
      <c r="E343" s="133" t="e">
        <f>Simulações!CK332</f>
        <v>#N/A</v>
      </c>
      <c r="F343" s="133">
        <f>Simulações!CL332</f>
        <v>0</v>
      </c>
      <c r="G343" s="133" t="e">
        <f>Simulações!CQ332</f>
        <v>#N/A</v>
      </c>
      <c r="H343" s="133" t="str">
        <f>Simulações!CW332</f>
        <v>Longo I</v>
      </c>
      <c r="I343" s="133" t="str">
        <f>IF(Simulações!CX332="","",Simulações!CX332)</f>
        <v/>
      </c>
      <c r="J343" s="133" t="str">
        <f>IF(Simulações!DA332="","",Simulações!DA332)</f>
        <v/>
      </c>
      <c r="K343" s="137">
        <f>Simulações!AO332</f>
        <v>2</v>
      </c>
      <c r="L343" s="137">
        <f>Simulações!AV332</f>
        <v>0</v>
      </c>
      <c r="M343" s="133" t="str">
        <f>IF(Simulações!DB332="","",Simulações!DB332)</f>
        <v/>
      </c>
      <c r="N343" s="133" t="str">
        <f>IF(Simulações!DC332="","",Simulações!DC332)</f>
        <v/>
      </c>
      <c r="O343" s="133">
        <v>1</v>
      </c>
    </row>
    <row r="344" spans="1:15" ht="14.25" customHeight="1" x14ac:dyDescent="0.3">
      <c r="A344" s="5" t="str">
        <f>Simulações!G333</f>
        <v>Rua Mirassol</v>
      </c>
      <c r="B344" s="133" t="str">
        <f>Simulações!DN333</f>
        <v>Sim</v>
      </c>
      <c r="C344" s="175">
        <f>Simulações!N333</f>
        <v>58</v>
      </c>
      <c r="D344" s="133" t="str">
        <f>Simulações!J333</f>
        <v>C4</v>
      </c>
      <c r="E344" s="133" t="e">
        <f>Simulações!CK333</f>
        <v>#N/A</v>
      </c>
      <c r="F344" s="133">
        <f>Simulações!CL333</f>
        <v>0</v>
      </c>
      <c r="G344" s="133" t="e">
        <f>Simulações!CQ333</f>
        <v>#N/A</v>
      </c>
      <c r="H344" s="133" t="str">
        <f>Simulações!CW333</f>
        <v>Longo I</v>
      </c>
      <c r="I344" s="133" t="str">
        <f>IF(Simulações!CX333="","",Simulações!CX333)</f>
        <v/>
      </c>
      <c r="J344" s="133" t="str">
        <f>IF(Simulações!DA333="","",Simulações!DA333)</f>
        <v/>
      </c>
      <c r="K344" s="137">
        <f>Simulações!AO333</f>
        <v>2</v>
      </c>
      <c r="L344" s="137">
        <f>Simulações!AV333</f>
        <v>0</v>
      </c>
      <c r="M344" s="133" t="str">
        <f>IF(Simulações!DB333="","",Simulações!DB333)</f>
        <v/>
      </c>
      <c r="N344" s="133" t="str">
        <f>IF(Simulações!DC333="","",Simulações!DC333)</f>
        <v/>
      </c>
      <c r="O344" s="133">
        <v>1</v>
      </c>
    </row>
    <row r="345" spans="1:15" ht="14.25" customHeight="1" x14ac:dyDescent="0.3">
      <c r="A345" s="5" t="str">
        <f>Simulações!G334</f>
        <v>Rua Mirassol</v>
      </c>
      <c r="B345" s="133" t="str">
        <f>Simulações!DN334</f>
        <v>Sim</v>
      </c>
      <c r="C345" s="175">
        <f>Simulações!N334</f>
        <v>58</v>
      </c>
      <c r="D345" s="133" t="str">
        <f>Simulações!J334</f>
        <v>C4</v>
      </c>
      <c r="E345" s="133" t="e">
        <f>Simulações!CK334</f>
        <v>#N/A</v>
      </c>
      <c r="F345" s="133">
        <f>Simulações!CL334</f>
        <v>0</v>
      </c>
      <c r="G345" s="133" t="e">
        <f>Simulações!CQ334</f>
        <v>#N/A</v>
      </c>
      <c r="H345" s="133" t="str">
        <f>Simulações!CW334</f>
        <v>Longo I</v>
      </c>
      <c r="I345" s="133" t="str">
        <f>IF(Simulações!CX334="","",Simulações!CX334)</f>
        <v/>
      </c>
      <c r="J345" s="133" t="str">
        <f>IF(Simulações!DA334="","",Simulações!DA334)</f>
        <v/>
      </c>
      <c r="K345" s="137">
        <f>Simulações!AO334</f>
        <v>2</v>
      </c>
      <c r="L345" s="137">
        <f>Simulações!AV334</f>
        <v>0</v>
      </c>
      <c r="M345" s="133" t="str">
        <f>IF(Simulações!DB334="","",Simulações!DB334)</f>
        <v/>
      </c>
      <c r="N345" s="133" t="str">
        <f>IF(Simulações!DC334="","",Simulações!DC334)</f>
        <v/>
      </c>
      <c r="O345" s="133">
        <v>1</v>
      </c>
    </row>
    <row r="346" spans="1:15" ht="14.25" customHeight="1" x14ac:dyDescent="0.3">
      <c r="A346" s="5" t="str">
        <f>Simulações!G335</f>
        <v>Rua Rua Ipiguá</v>
      </c>
      <c r="B346" s="133" t="str">
        <f>Simulações!DN335</f>
        <v>Sim</v>
      </c>
      <c r="C346" s="175">
        <f>Simulações!N335</f>
        <v>87</v>
      </c>
      <c r="D346" s="133" t="str">
        <f>Simulações!J335</f>
        <v>C4</v>
      </c>
      <c r="E346" s="133" t="e">
        <f>Simulações!CK335</f>
        <v>#N/A</v>
      </c>
      <c r="F346" s="133">
        <f>Simulações!CL335</f>
        <v>0</v>
      </c>
      <c r="G346" s="133" t="e">
        <f>Simulações!CQ335</f>
        <v>#N/A</v>
      </c>
      <c r="H346" s="133" t="str">
        <f>Simulações!CW335</f>
        <v>Longo I</v>
      </c>
      <c r="I346" s="133" t="str">
        <f>IF(Simulações!CX335="","",Simulações!CX335)</f>
        <v/>
      </c>
      <c r="J346" s="133" t="str">
        <f>IF(Simulações!DA335="","",Simulações!DA335)</f>
        <v/>
      </c>
      <c r="K346" s="137">
        <f>Simulações!AO335</f>
        <v>2</v>
      </c>
      <c r="L346" s="137">
        <f>Simulações!AV335</f>
        <v>0</v>
      </c>
      <c r="M346" s="133" t="str">
        <f>IF(Simulações!DB335="","",Simulações!DB335)</f>
        <v/>
      </c>
      <c r="N346" s="133" t="str">
        <f>IF(Simulações!DC335="","",Simulações!DC335)</f>
        <v/>
      </c>
      <c r="O346" s="133">
        <v>1</v>
      </c>
    </row>
    <row r="347" spans="1:15" ht="14.25" customHeight="1" x14ac:dyDescent="0.3">
      <c r="A347" s="5" t="str">
        <f>Simulações!G336</f>
        <v>Rua Rua Ipiguá</v>
      </c>
      <c r="B347" s="133" t="str">
        <f>Simulações!DN336</f>
        <v>Sim</v>
      </c>
      <c r="C347" s="175">
        <f>Simulações!N336</f>
        <v>87</v>
      </c>
      <c r="D347" s="133" t="str">
        <f>Simulações!J336</f>
        <v>C4</v>
      </c>
      <c r="E347" s="133" t="e">
        <f>Simulações!CK336</f>
        <v>#N/A</v>
      </c>
      <c r="F347" s="133">
        <f>Simulações!CL336</f>
        <v>0</v>
      </c>
      <c r="G347" s="133" t="e">
        <f>Simulações!CQ336</f>
        <v>#N/A</v>
      </c>
      <c r="H347" s="133" t="str">
        <f>Simulações!CW336</f>
        <v>Longo I</v>
      </c>
      <c r="I347" s="133" t="str">
        <f>IF(Simulações!CX336="","",Simulações!CX336)</f>
        <v/>
      </c>
      <c r="J347" s="133" t="str">
        <f>IF(Simulações!DA336="","",Simulações!DA336)</f>
        <v/>
      </c>
      <c r="K347" s="137">
        <f>Simulações!AO336</f>
        <v>2</v>
      </c>
      <c r="L347" s="137">
        <f>Simulações!AV336</f>
        <v>0</v>
      </c>
      <c r="M347" s="133" t="str">
        <f>IF(Simulações!DB336="","",Simulações!DB336)</f>
        <v/>
      </c>
      <c r="N347" s="133" t="str">
        <f>IF(Simulações!DC336="","",Simulações!DC336)</f>
        <v/>
      </c>
      <c r="O347" s="133">
        <v>1</v>
      </c>
    </row>
    <row r="348" spans="1:15" ht="14.25" customHeight="1" x14ac:dyDescent="0.3">
      <c r="A348" s="5" t="str">
        <f>Simulações!G337</f>
        <v>Rua Rua Ipiguá</v>
      </c>
      <c r="B348" s="133" t="str">
        <f>Simulações!DN337</f>
        <v>Sim</v>
      </c>
      <c r="C348" s="175">
        <f>Simulações!N337</f>
        <v>87</v>
      </c>
      <c r="D348" s="133" t="str">
        <f>Simulações!J337</f>
        <v>C4</v>
      </c>
      <c r="E348" s="133" t="e">
        <f>Simulações!CK337</f>
        <v>#N/A</v>
      </c>
      <c r="F348" s="133">
        <f>Simulações!CL337</f>
        <v>0</v>
      </c>
      <c r="G348" s="133" t="e">
        <f>Simulações!CQ337</f>
        <v>#N/A</v>
      </c>
      <c r="H348" s="133" t="str">
        <f>Simulações!CW337</f>
        <v>Longo I</v>
      </c>
      <c r="I348" s="133" t="str">
        <f>IF(Simulações!CX337="","",Simulações!CX337)</f>
        <v/>
      </c>
      <c r="J348" s="133" t="str">
        <f>IF(Simulações!DA337="","",Simulações!DA337)</f>
        <v/>
      </c>
      <c r="K348" s="137">
        <f>Simulações!AO337</f>
        <v>2</v>
      </c>
      <c r="L348" s="137">
        <f>Simulações!AV337</f>
        <v>0</v>
      </c>
      <c r="M348" s="133" t="str">
        <f>IF(Simulações!DB337="","",Simulações!DB337)</f>
        <v/>
      </c>
      <c r="N348" s="133" t="str">
        <f>IF(Simulações!DC337="","",Simulações!DC337)</f>
        <v/>
      </c>
      <c r="O348" s="133">
        <v>1</v>
      </c>
    </row>
    <row r="349" spans="1:15" ht="14.25" customHeight="1" x14ac:dyDescent="0.3">
      <c r="A349" s="5" t="str">
        <f>Simulações!G338</f>
        <v>Rua Rua Boa Vista</v>
      </c>
      <c r="B349" s="133" t="str">
        <f>Simulações!DN338</f>
        <v>Sim</v>
      </c>
      <c r="C349" s="175">
        <f>Simulações!N338</f>
        <v>60</v>
      </c>
      <c r="D349" s="133" t="str">
        <f>Simulações!J338</f>
        <v>C5</v>
      </c>
      <c r="E349" s="133" t="e">
        <f>Simulações!CK338</f>
        <v>#N/A</v>
      </c>
      <c r="F349" s="133">
        <f>Simulações!CL338</f>
        <v>0</v>
      </c>
      <c r="G349" s="133" t="e">
        <f>Simulações!CQ338</f>
        <v>#N/A</v>
      </c>
      <c r="H349" s="133" t="str">
        <f>Simulações!CW338</f>
        <v>Curto II</v>
      </c>
      <c r="I349" s="133" t="str">
        <f>IF(Simulações!CX338="","",Simulações!CX338)</f>
        <v/>
      </c>
      <c r="J349" s="133" t="str">
        <f>IF(Simulações!DA338="","",Simulações!DA338)</f>
        <v/>
      </c>
      <c r="K349" s="137">
        <f>Simulações!AO338</f>
        <v>2</v>
      </c>
      <c r="L349" s="137">
        <f>Simulações!AV338</f>
        <v>0</v>
      </c>
      <c r="M349" s="133" t="str">
        <f>IF(Simulações!DB338="","",Simulações!DB338)</f>
        <v/>
      </c>
      <c r="N349" s="133" t="str">
        <f>IF(Simulações!DC338="","",Simulações!DC338)</f>
        <v/>
      </c>
      <c r="O349" s="133">
        <v>1</v>
      </c>
    </row>
    <row r="350" spans="1:15" ht="14.25" customHeight="1" x14ac:dyDescent="0.3">
      <c r="A350" s="5" t="str">
        <f>Simulações!G339</f>
        <v>Rua Rua Boa Vista</v>
      </c>
      <c r="B350" s="133" t="str">
        <f>Simulações!DN339</f>
        <v>Sim</v>
      </c>
      <c r="C350" s="175">
        <f>Simulações!N339</f>
        <v>60</v>
      </c>
      <c r="D350" s="133" t="str">
        <f>Simulações!J339</f>
        <v>C5</v>
      </c>
      <c r="E350" s="133" t="e">
        <f>Simulações!CK339</f>
        <v>#N/A</v>
      </c>
      <c r="F350" s="133">
        <f>Simulações!CL339</f>
        <v>0</v>
      </c>
      <c r="G350" s="133" t="e">
        <f>Simulações!CQ339</f>
        <v>#N/A</v>
      </c>
      <c r="H350" s="133" t="str">
        <f>Simulações!CW339</f>
        <v>Curto II</v>
      </c>
      <c r="I350" s="133" t="str">
        <f>IF(Simulações!CX339="","",Simulações!CX339)</f>
        <v/>
      </c>
      <c r="J350" s="133" t="str">
        <f>IF(Simulações!DA339="","",Simulações!DA339)</f>
        <v/>
      </c>
      <c r="K350" s="137">
        <f>Simulações!AO339</f>
        <v>2</v>
      </c>
      <c r="L350" s="137">
        <f>Simulações!AV339</f>
        <v>0</v>
      </c>
      <c r="M350" s="133" t="str">
        <f>IF(Simulações!DB339="","",Simulações!DB339)</f>
        <v/>
      </c>
      <c r="N350" s="133" t="str">
        <f>IF(Simulações!DC339="","",Simulações!DC339)</f>
        <v/>
      </c>
      <c r="O350" s="133">
        <v>1</v>
      </c>
    </row>
    <row r="351" spans="1:15" ht="14.25" customHeight="1" x14ac:dyDescent="0.3">
      <c r="A351" s="5" t="str">
        <f>Simulações!G340</f>
        <v>Rua Rua Boa Vista</v>
      </c>
      <c r="B351" s="133" t="str">
        <f>Simulações!DN340</f>
        <v>Sim</v>
      </c>
      <c r="C351" s="175">
        <f>Simulações!N340</f>
        <v>60</v>
      </c>
      <c r="D351" s="133" t="str">
        <f>Simulações!J340</f>
        <v>C5</v>
      </c>
      <c r="E351" s="133" t="e">
        <f>Simulações!CK340</f>
        <v>#N/A</v>
      </c>
      <c r="F351" s="133">
        <f>Simulações!CL340</f>
        <v>0</v>
      </c>
      <c r="G351" s="133" t="e">
        <f>Simulações!CQ340</f>
        <v>#N/A</v>
      </c>
      <c r="H351" s="133" t="str">
        <f>Simulações!CW340</f>
        <v>Curto II</v>
      </c>
      <c r="I351" s="133" t="str">
        <f>IF(Simulações!CX340="","",Simulações!CX340)</f>
        <v/>
      </c>
      <c r="J351" s="133" t="str">
        <f>IF(Simulações!DA340="","",Simulações!DA340)</f>
        <v/>
      </c>
      <c r="K351" s="137">
        <f>Simulações!AO340</f>
        <v>2</v>
      </c>
      <c r="L351" s="137">
        <f>Simulações!AV340</f>
        <v>0</v>
      </c>
      <c r="M351" s="133" t="str">
        <f>IF(Simulações!DB340="","",Simulações!DB340)</f>
        <v/>
      </c>
      <c r="N351" s="133" t="str">
        <f>IF(Simulações!DC340="","",Simulações!DC340)</f>
        <v/>
      </c>
      <c r="O351" s="133">
        <v>1</v>
      </c>
    </row>
    <row r="352" spans="1:15" ht="14.25" customHeight="1" x14ac:dyDescent="0.3">
      <c r="A352" s="5" t="str">
        <f>Simulações!G341</f>
        <v>Rua Rua das Palmas</v>
      </c>
      <c r="B352" s="133" t="str">
        <f>Simulações!DN341</f>
        <v>Sim</v>
      </c>
      <c r="C352" s="175">
        <f>Simulações!N341</f>
        <v>90</v>
      </c>
      <c r="D352" s="133" t="str">
        <f>Simulações!J341</f>
        <v>C4</v>
      </c>
      <c r="E352" s="133" t="e">
        <f>Simulações!CK341</f>
        <v>#N/A</v>
      </c>
      <c r="F352" s="133">
        <f>Simulações!CL341</f>
        <v>0</v>
      </c>
      <c r="G352" s="133" t="e">
        <f>Simulações!CQ341</f>
        <v>#N/A</v>
      </c>
      <c r="H352" s="133" t="str">
        <f>Simulações!CW341</f>
        <v>Médio I</v>
      </c>
      <c r="I352" s="133" t="str">
        <f>IF(Simulações!CX341="","",Simulações!CX341)</f>
        <v/>
      </c>
      <c r="J352" s="133" t="str">
        <f>IF(Simulações!DA341="","",Simulações!DA341)</f>
        <v/>
      </c>
      <c r="K352" s="137">
        <f>Simulações!AO341</f>
        <v>2</v>
      </c>
      <c r="L352" s="137">
        <f>Simulações!AV341</f>
        <v>0</v>
      </c>
      <c r="M352" s="133" t="str">
        <f>IF(Simulações!DB341="","",Simulações!DB341)</f>
        <v/>
      </c>
      <c r="N352" s="133" t="str">
        <f>IF(Simulações!DC341="","",Simulações!DC341)</f>
        <v/>
      </c>
      <c r="O352" s="133">
        <v>1</v>
      </c>
    </row>
    <row r="353" spans="1:15" ht="14.25" customHeight="1" x14ac:dyDescent="0.3">
      <c r="A353" s="5" t="str">
        <f>Simulações!G342</f>
        <v>Rua Rua das Palmas</v>
      </c>
      <c r="B353" s="133" t="str">
        <f>Simulações!DN342</f>
        <v>Sim</v>
      </c>
      <c r="C353" s="175">
        <f>Simulações!N342</f>
        <v>90</v>
      </c>
      <c r="D353" s="133" t="str">
        <f>Simulações!J342</f>
        <v>C4</v>
      </c>
      <c r="E353" s="133" t="e">
        <f>Simulações!CK342</f>
        <v>#N/A</v>
      </c>
      <c r="F353" s="133">
        <f>Simulações!CL342</f>
        <v>0</v>
      </c>
      <c r="G353" s="133" t="e">
        <f>Simulações!CQ342</f>
        <v>#N/A</v>
      </c>
      <c r="H353" s="133" t="str">
        <f>Simulações!CW342</f>
        <v>Médio I</v>
      </c>
      <c r="I353" s="133" t="str">
        <f>IF(Simulações!CX342="","",Simulações!CX342)</f>
        <v/>
      </c>
      <c r="J353" s="133" t="str">
        <f>IF(Simulações!DA342="","",Simulações!DA342)</f>
        <v/>
      </c>
      <c r="K353" s="137">
        <f>Simulações!AO342</f>
        <v>2</v>
      </c>
      <c r="L353" s="137">
        <f>Simulações!AV342</f>
        <v>0</v>
      </c>
      <c r="M353" s="133" t="str">
        <f>IF(Simulações!DB342="","",Simulações!DB342)</f>
        <v/>
      </c>
      <c r="N353" s="133" t="str">
        <f>IF(Simulações!DC342="","",Simulações!DC342)</f>
        <v/>
      </c>
      <c r="O353" s="133">
        <v>1</v>
      </c>
    </row>
    <row r="354" spans="1:15" ht="14.25" customHeight="1" x14ac:dyDescent="0.3">
      <c r="A354" s="5" t="str">
        <f>Simulações!G343</f>
        <v>Rua Rua das Palmas</v>
      </c>
      <c r="B354" s="133" t="str">
        <f>Simulações!DN343</f>
        <v>Sim</v>
      </c>
      <c r="C354" s="175">
        <f>Simulações!N343</f>
        <v>90</v>
      </c>
      <c r="D354" s="133" t="str">
        <f>Simulações!J343</f>
        <v>C4</v>
      </c>
      <c r="E354" s="133" t="e">
        <f>Simulações!CK343</f>
        <v>#N/A</v>
      </c>
      <c r="F354" s="133">
        <f>Simulações!CL343</f>
        <v>0</v>
      </c>
      <c r="G354" s="133" t="e">
        <f>Simulações!CQ343</f>
        <v>#N/A</v>
      </c>
      <c r="H354" s="133" t="str">
        <f>Simulações!CW343</f>
        <v>Médio I</v>
      </c>
      <c r="I354" s="133" t="str">
        <f>IF(Simulações!CX343="","",Simulações!CX343)</f>
        <v/>
      </c>
      <c r="J354" s="133" t="str">
        <f>IF(Simulações!DA343="","",Simulações!DA343)</f>
        <v/>
      </c>
      <c r="K354" s="137">
        <f>Simulações!AO343</f>
        <v>2</v>
      </c>
      <c r="L354" s="137">
        <f>Simulações!AV343</f>
        <v>0</v>
      </c>
      <c r="M354" s="133" t="str">
        <f>IF(Simulações!DB343="","",Simulações!DB343)</f>
        <v/>
      </c>
      <c r="N354" s="133" t="str">
        <f>IF(Simulações!DC343="","",Simulações!DC343)</f>
        <v/>
      </c>
      <c r="O354" s="133">
        <v>1</v>
      </c>
    </row>
    <row r="355" spans="1:15" ht="14.25" customHeight="1" x14ac:dyDescent="0.3">
      <c r="A355" s="5" t="str">
        <f>Simulações!G344</f>
        <v>Rua Rua Antônio Francisco de Souza</v>
      </c>
      <c r="B355" s="133" t="str">
        <f>Simulações!DN344</f>
        <v>Sim</v>
      </c>
      <c r="C355" s="175">
        <f>Simulações!N344</f>
        <v>60</v>
      </c>
      <c r="D355" s="133" t="str">
        <f>Simulações!J344</f>
        <v>C5</v>
      </c>
      <c r="E355" s="133" t="e">
        <f>Simulações!CK344</f>
        <v>#N/A</v>
      </c>
      <c r="F355" s="133">
        <f>Simulações!CL344</f>
        <v>0</v>
      </c>
      <c r="G355" s="133" t="e">
        <f>Simulações!CQ344</f>
        <v>#N/A</v>
      </c>
      <c r="H355" s="133" t="str">
        <f>Simulações!CW344</f>
        <v>Médio II</v>
      </c>
      <c r="I355" s="133" t="str">
        <f>IF(Simulações!CX344="","",Simulações!CX344)</f>
        <v/>
      </c>
      <c r="J355" s="133" t="str">
        <f>IF(Simulações!DA344="","",Simulações!DA344)</f>
        <v/>
      </c>
      <c r="K355" s="137">
        <f>Simulações!AO344</f>
        <v>2</v>
      </c>
      <c r="L355" s="137">
        <f>Simulações!AV344</f>
        <v>0</v>
      </c>
      <c r="M355" s="133" t="str">
        <f>IF(Simulações!DB344="","",Simulações!DB344)</f>
        <v/>
      </c>
      <c r="N355" s="133" t="str">
        <f>IF(Simulações!DC344="","",Simulações!DC344)</f>
        <v/>
      </c>
      <c r="O355" s="133">
        <v>1</v>
      </c>
    </row>
    <row r="356" spans="1:15" ht="14.25" customHeight="1" x14ac:dyDescent="0.3">
      <c r="A356" s="5" t="str">
        <f>Simulações!G345</f>
        <v>Rua Rua Antônio Francisco de Souza</v>
      </c>
      <c r="B356" s="133" t="str">
        <f>Simulações!DN345</f>
        <v>Sim</v>
      </c>
      <c r="C356" s="175">
        <f>Simulações!N345</f>
        <v>60</v>
      </c>
      <c r="D356" s="133" t="str">
        <f>Simulações!J345</f>
        <v>C5</v>
      </c>
      <c r="E356" s="133" t="e">
        <f>Simulações!CK345</f>
        <v>#N/A</v>
      </c>
      <c r="F356" s="133">
        <f>Simulações!CL345</f>
        <v>0</v>
      </c>
      <c r="G356" s="133" t="e">
        <f>Simulações!CQ345</f>
        <v>#N/A</v>
      </c>
      <c r="H356" s="133" t="str">
        <f>Simulações!CW345</f>
        <v>Médio II</v>
      </c>
      <c r="I356" s="133" t="str">
        <f>IF(Simulações!CX345="","",Simulações!CX345)</f>
        <v/>
      </c>
      <c r="J356" s="133" t="str">
        <f>IF(Simulações!DA345="","",Simulações!DA345)</f>
        <v/>
      </c>
      <c r="K356" s="137">
        <f>Simulações!AO345</f>
        <v>2</v>
      </c>
      <c r="L356" s="137">
        <f>Simulações!AV345</f>
        <v>0</v>
      </c>
      <c r="M356" s="133" t="str">
        <f>IF(Simulações!DB345="","",Simulações!DB345)</f>
        <v/>
      </c>
      <c r="N356" s="133" t="str">
        <f>IF(Simulações!DC345="","",Simulações!DC345)</f>
        <v/>
      </c>
      <c r="O356" s="133">
        <v>1</v>
      </c>
    </row>
    <row r="357" spans="1:15" ht="14.25" customHeight="1" x14ac:dyDescent="0.3">
      <c r="A357" s="5" t="str">
        <f>Simulações!G346</f>
        <v>Rua Rua Antônio Francisco de Souza</v>
      </c>
      <c r="B357" s="133" t="str">
        <f>Simulações!DN346</f>
        <v>Sim</v>
      </c>
      <c r="C357" s="175">
        <f>Simulações!N346</f>
        <v>60</v>
      </c>
      <c r="D357" s="133" t="str">
        <f>Simulações!J346</f>
        <v>C5</v>
      </c>
      <c r="E357" s="133" t="e">
        <f>Simulações!CK346</f>
        <v>#N/A</v>
      </c>
      <c r="F357" s="133">
        <f>Simulações!CL346</f>
        <v>0</v>
      </c>
      <c r="G357" s="133" t="e">
        <f>Simulações!CQ346</f>
        <v>#N/A</v>
      </c>
      <c r="H357" s="133" t="str">
        <f>Simulações!CW346</f>
        <v>Médio II</v>
      </c>
      <c r="I357" s="133" t="str">
        <f>IF(Simulações!CX346="","",Simulações!CX346)</f>
        <v/>
      </c>
      <c r="J357" s="133" t="str">
        <f>IF(Simulações!DA346="","",Simulações!DA346)</f>
        <v/>
      </c>
      <c r="K357" s="137">
        <f>Simulações!AO346</f>
        <v>2</v>
      </c>
      <c r="L357" s="137">
        <f>Simulações!AV346</f>
        <v>0</v>
      </c>
      <c r="M357" s="133" t="str">
        <f>IF(Simulações!DB346="","",Simulações!DB346)</f>
        <v/>
      </c>
      <c r="N357" s="133" t="str">
        <f>IF(Simulações!DC346="","",Simulações!DC346)</f>
        <v/>
      </c>
      <c r="O357" s="133">
        <v>1</v>
      </c>
    </row>
    <row r="358" spans="1:15" ht="14.25" customHeight="1" x14ac:dyDescent="0.3">
      <c r="A358" s="5" t="str">
        <f>Simulações!G347</f>
        <v>Estrada Francisco Missé</v>
      </c>
      <c r="B358" s="133" t="str">
        <f>Simulações!DN347</f>
        <v>Sim</v>
      </c>
      <c r="C358" s="175">
        <f>Simulações!N347</f>
        <v>60</v>
      </c>
      <c r="D358" s="133" t="str">
        <f>Simulações!J347</f>
        <v>C2</v>
      </c>
      <c r="E358" s="133" t="e">
        <f>Simulações!CK347</f>
        <v>#N/A</v>
      </c>
      <c r="F358" s="133">
        <f>Simulações!CL347</f>
        <v>0</v>
      </c>
      <c r="G358" s="133" t="e">
        <f>Simulações!CQ347</f>
        <v>#N/A</v>
      </c>
      <c r="H358" s="133" t="str">
        <f>Simulações!CW347</f>
        <v>Médio I</v>
      </c>
      <c r="I358" s="133" t="str">
        <f>IF(Simulações!CX347="","",Simulações!CX347)</f>
        <v/>
      </c>
      <c r="J358" s="133" t="str">
        <f>IF(Simulações!DA347="","",Simulações!DA347)</f>
        <v/>
      </c>
      <c r="K358" s="137">
        <f>Simulações!AO347</f>
        <v>2</v>
      </c>
      <c r="L358" s="137">
        <f>Simulações!AV347</f>
        <v>0</v>
      </c>
      <c r="M358" s="133" t="str">
        <f>IF(Simulações!DB347="","",Simulações!DB347)</f>
        <v/>
      </c>
      <c r="N358" s="133" t="str">
        <f>IF(Simulações!DC347="","",Simulações!DC347)</f>
        <v/>
      </c>
      <c r="O358" s="133">
        <v>1</v>
      </c>
    </row>
    <row r="359" spans="1:15" ht="14.25" customHeight="1" x14ac:dyDescent="0.3">
      <c r="A359" s="5" t="str">
        <f>Simulações!G348</f>
        <v>Estrada Francisco Missé</v>
      </c>
      <c r="B359" s="133" t="str">
        <f>Simulações!DN348</f>
        <v>Sim</v>
      </c>
      <c r="C359" s="175">
        <f>Simulações!N348</f>
        <v>60</v>
      </c>
      <c r="D359" s="133" t="str">
        <f>Simulações!J348</f>
        <v>C2</v>
      </c>
      <c r="E359" s="133" t="e">
        <f>Simulações!CK348</f>
        <v>#N/A</v>
      </c>
      <c r="F359" s="133">
        <f>Simulações!CL348</f>
        <v>0</v>
      </c>
      <c r="G359" s="133" t="e">
        <f>Simulações!CQ348</f>
        <v>#N/A</v>
      </c>
      <c r="H359" s="133" t="str">
        <f>Simulações!CW348</f>
        <v>Médio I</v>
      </c>
      <c r="I359" s="133" t="str">
        <f>IF(Simulações!CX348="","",Simulações!CX348)</f>
        <v/>
      </c>
      <c r="J359" s="133" t="str">
        <f>IF(Simulações!DA348="","",Simulações!DA348)</f>
        <v/>
      </c>
      <c r="K359" s="137">
        <f>Simulações!AO348</f>
        <v>2</v>
      </c>
      <c r="L359" s="137">
        <f>Simulações!AV348</f>
        <v>0</v>
      </c>
      <c r="M359" s="133" t="str">
        <f>IF(Simulações!DB348="","",Simulações!DB348)</f>
        <v/>
      </c>
      <c r="N359" s="133" t="str">
        <f>IF(Simulações!DC348="","",Simulações!DC348)</f>
        <v/>
      </c>
      <c r="O359" s="133">
        <v>1</v>
      </c>
    </row>
    <row r="360" spans="1:15" ht="14.25" customHeight="1" x14ac:dyDescent="0.3">
      <c r="A360" s="5" t="str">
        <f>Simulações!G349</f>
        <v>Estrada Francisco Missé</v>
      </c>
      <c r="B360" s="133" t="str">
        <f>Simulações!DN349</f>
        <v>Sim</v>
      </c>
      <c r="C360" s="175">
        <f>Simulações!N349</f>
        <v>60</v>
      </c>
      <c r="D360" s="133" t="str">
        <f>Simulações!J349</f>
        <v>C2</v>
      </c>
      <c r="E360" s="133" t="e">
        <f>Simulações!CK349</f>
        <v>#N/A</v>
      </c>
      <c r="F360" s="133">
        <f>Simulações!CL349</f>
        <v>0</v>
      </c>
      <c r="G360" s="133" t="e">
        <f>Simulações!CQ349</f>
        <v>#N/A</v>
      </c>
      <c r="H360" s="133" t="str">
        <f>Simulações!CW349</f>
        <v>Médio I</v>
      </c>
      <c r="I360" s="133" t="str">
        <f>IF(Simulações!CX349="","",Simulações!CX349)</f>
        <v/>
      </c>
      <c r="J360" s="133" t="str">
        <f>IF(Simulações!DA349="","",Simulações!DA349)</f>
        <v/>
      </c>
      <c r="K360" s="137">
        <f>Simulações!AO349</f>
        <v>2</v>
      </c>
      <c r="L360" s="137">
        <f>Simulações!AV349</f>
        <v>0</v>
      </c>
      <c r="M360" s="133" t="str">
        <f>IF(Simulações!DB349="","",Simulações!DB349)</f>
        <v/>
      </c>
      <c r="N360" s="133" t="str">
        <f>IF(Simulações!DC349="","",Simulações!DC349)</f>
        <v/>
      </c>
      <c r="O360" s="133">
        <v>1</v>
      </c>
    </row>
    <row r="361" spans="1:15" ht="14.25" customHeight="1" x14ac:dyDescent="0.3">
      <c r="A361" s="5" t="str">
        <f>Simulações!G350</f>
        <v>Avenida Vereador Joaquim Pereira Barbosa</v>
      </c>
      <c r="B361" s="133" t="str">
        <f>Simulações!DN350</f>
        <v>Sim</v>
      </c>
      <c r="C361" s="175">
        <f>Simulações!N350</f>
        <v>150</v>
      </c>
      <c r="D361" s="133" t="str">
        <f>Simulações!J350</f>
        <v>C2</v>
      </c>
      <c r="E361" s="133" t="str">
        <f>Simulações!CK350</f>
        <v>LEDSTAR</v>
      </c>
      <c r="F361" s="176" t="str">
        <f>Simulações!CL350</f>
        <v xml:space="preserve"> SL VT 9.1 28W</v>
      </c>
      <c r="G361" s="133">
        <f>Simulações!CQ350</f>
        <v>28</v>
      </c>
      <c r="H361" s="133" t="str">
        <f>Simulações!CW350</f>
        <v>Longo I</v>
      </c>
      <c r="I361" s="133" t="str">
        <f>IF(Simulações!CX350="","",Simulações!CX350)</f>
        <v/>
      </c>
      <c r="J361" s="133" t="str">
        <f>IF(Simulações!DA350="","",Simulações!DA350)</f>
        <v/>
      </c>
      <c r="K361" s="137" t="str">
        <f>Simulações!AO350</f>
        <v>erro</v>
      </c>
      <c r="L361" s="137">
        <f>Simulações!AV350</f>
        <v>0</v>
      </c>
      <c r="M361" s="133" t="str">
        <f>IF(Simulações!DB350="","",Simulações!DB350)</f>
        <v/>
      </c>
      <c r="N361" s="133" t="str">
        <f>IF(Simulações!DC350="","",Simulações!DC350)</f>
        <v/>
      </c>
      <c r="O361" s="133">
        <v>1</v>
      </c>
    </row>
    <row r="362" spans="1:15" ht="14.25" customHeight="1" x14ac:dyDescent="0.3">
      <c r="A362" s="5" t="str">
        <f>Simulações!G351</f>
        <v>Avenida Vereador Joaquim Pereira Barbosa</v>
      </c>
      <c r="B362" s="133" t="str">
        <f>Simulações!DN351</f>
        <v>Sim</v>
      </c>
      <c r="C362" s="175">
        <f>Simulações!N351</f>
        <v>150</v>
      </c>
      <c r="D362" s="133" t="str">
        <f>Simulações!J351</f>
        <v>C2</v>
      </c>
      <c r="E362" s="133" t="str">
        <f>Simulações!CK351</f>
        <v>SX LIGHTING</v>
      </c>
      <c r="F362" s="176" t="str">
        <f>Simulações!CL351</f>
        <v>SX-INEVO030HF</v>
      </c>
      <c r="G362" s="133">
        <f>Simulações!CQ351</f>
        <v>31</v>
      </c>
      <c r="H362" s="133" t="str">
        <f>Simulações!CW351</f>
        <v>Longo I</v>
      </c>
      <c r="I362" s="133" t="str">
        <f>IF(Simulações!CX351="","",Simulações!CX351)</f>
        <v/>
      </c>
      <c r="J362" s="133" t="str">
        <f>IF(Simulações!DA351="","",Simulações!DA351)</f>
        <v/>
      </c>
      <c r="K362" s="137" t="str">
        <f>Simulações!AO351</f>
        <v>erro</v>
      </c>
      <c r="L362" s="137">
        <f>Simulações!AV351</f>
        <v>0</v>
      </c>
      <c r="M362" s="133" t="str">
        <f>IF(Simulações!DB351="","",Simulações!DB351)</f>
        <v/>
      </c>
      <c r="N362" s="133" t="str">
        <f>IF(Simulações!DC351="","",Simulações!DC351)</f>
        <v/>
      </c>
      <c r="O362" s="133">
        <v>1</v>
      </c>
    </row>
    <row r="363" spans="1:15" ht="14.25" customHeight="1" x14ac:dyDescent="0.3">
      <c r="A363" s="5" t="str">
        <f>Simulações!G352</f>
        <v>Avenida Vereador Joaquim Pereira Barbosa</v>
      </c>
      <c r="B363" s="133" t="str">
        <f>Simulações!DN352</f>
        <v>Sim</v>
      </c>
      <c r="C363" s="175">
        <f>Simulações!N352</f>
        <v>150</v>
      </c>
      <c r="D363" s="133" t="str">
        <f>Simulações!J352</f>
        <v>C2</v>
      </c>
      <c r="E363" s="133" t="str">
        <f>Simulações!CK352</f>
        <v>TECNOWATT</v>
      </c>
      <c r="F363" s="176" t="str">
        <f>Simulações!CL352</f>
        <v xml:space="preserve">SIGSAGPTLRRSSNDL_30W_38IBBRS
</v>
      </c>
      <c r="G363" s="133">
        <f>Simulações!CQ352</f>
        <v>30</v>
      </c>
      <c r="H363" s="133" t="str">
        <f>Simulações!CW352</f>
        <v>Longo I</v>
      </c>
      <c r="I363" s="133" t="str">
        <f>IF(Simulações!CX352="","",Simulações!CX352)</f>
        <v/>
      </c>
      <c r="J363" s="133" t="str">
        <f>IF(Simulações!DA352="","",Simulações!DA352)</f>
        <v/>
      </c>
      <c r="K363" s="137" t="str">
        <f>Simulações!AO352</f>
        <v>erro</v>
      </c>
      <c r="L363" s="137">
        <f>Simulações!AV352</f>
        <v>0</v>
      </c>
      <c r="M363" s="133" t="str">
        <f>IF(Simulações!DB352="","",Simulações!DB352)</f>
        <v/>
      </c>
      <c r="N363" s="133" t="str">
        <f>IF(Simulações!DC352="","",Simulações!DC352)</f>
        <v/>
      </c>
      <c r="O363" s="133">
        <v>1</v>
      </c>
    </row>
    <row r="364" spans="1:15" ht="14.25" customHeight="1" x14ac:dyDescent="0.3">
      <c r="A364" s="5" t="str">
        <f>Simulações!G353</f>
        <v>Rua Rua Águas de São Pedro</v>
      </c>
      <c r="B364" s="133" t="str">
        <f>Simulações!DN353</f>
        <v>Sim</v>
      </c>
      <c r="C364" s="175">
        <f>Simulações!N353</f>
        <v>90</v>
      </c>
      <c r="D364" s="133" t="str">
        <f>Simulações!J353</f>
        <v>C4</v>
      </c>
      <c r="E364" s="133" t="e">
        <f>Simulações!CK353</f>
        <v>#N/A</v>
      </c>
      <c r="F364" s="133">
        <f>Simulações!CL353</f>
        <v>0</v>
      </c>
      <c r="G364" s="133" t="e">
        <f>Simulações!CQ353</f>
        <v>#N/A</v>
      </c>
      <c r="H364" s="133" t="str">
        <f>Simulações!CW353</f>
        <v>Longo I</v>
      </c>
      <c r="I364" s="133" t="str">
        <f>IF(Simulações!CX353="","",Simulações!CX353)</f>
        <v/>
      </c>
      <c r="J364" s="133" t="str">
        <f>IF(Simulações!DA353="","",Simulações!DA353)</f>
        <v/>
      </c>
      <c r="K364" s="137">
        <f>Simulações!AO353</f>
        <v>2</v>
      </c>
      <c r="L364" s="137">
        <f>Simulações!AV353</f>
        <v>0</v>
      </c>
      <c r="M364" s="133" t="str">
        <f>IF(Simulações!DB353="","",Simulações!DB353)</f>
        <v/>
      </c>
      <c r="N364" s="133" t="str">
        <f>IF(Simulações!DC353="","",Simulações!DC353)</f>
        <v/>
      </c>
      <c r="O364" s="133">
        <v>1</v>
      </c>
    </row>
    <row r="365" spans="1:15" ht="14.25" customHeight="1" x14ac:dyDescent="0.3">
      <c r="A365" s="5" t="str">
        <f>Simulações!G354</f>
        <v>Rua Rua Águas de São Pedro</v>
      </c>
      <c r="B365" s="133" t="str">
        <f>Simulações!DN354</f>
        <v>Sim</v>
      </c>
      <c r="C365" s="175">
        <f>Simulações!N354</f>
        <v>90</v>
      </c>
      <c r="D365" s="133" t="str">
        <f>Simulações!J354</f>
        <v>C4</v>
      </c>
      <c r="E365" s="133" t="e">
        <f>Simulações!CK354</f>
        <v>#N/A</v>
      </c>
      <c r="F365" s="133">
        <f>Simulações!CL354</f>
        <v>0</v>
      </c>
      <c r="G365" s="133" t="e">
        <f>Simulações!CQ354</f>
        <v>#N/A</v>
      </c>
      <c r="H365" s="133" t="str">
        <f>Simulações!CW354</f>
        <v>Longo I</v>
      </c>
      <c r="I365" s="133" t="str">
        <f>IF(Simulações!CX354="","",Simulações!CX354)</f>
        <v/>
      </c>
      <c r="J365" s="133" t="str">
        <f>IF(Simulações!DA354="","",Simulações!DA354)</f>
        <v/>
      </c>
      <c r="K365" s="137">
        <f>Simulações!AO354</f>
        <v>2</v>
      </c>
      <c r="L365" s="137">
        <f>Simulações!AV354</f>
        <v>0</v>
      </c>
      <c r="M365" s="133" t="str">
        <f>IF(Simulações!DB354="","",Simulações!DB354)</f>
        <v/>
      </c>
      <c r="N365" s="133" t="str">
        <f>IF(Simulações!DC354="","",Simulações!DC354)</f>
        <v/>
      </c>
      <c r="O365" s="133">
        <v>1</v>
      </c>
    </row>
    <row r="366" spans="1:15" ht="14.25" customHeight="1" x14ac:dyDescent="0.3">
      <c r="A366" s="5" t="str">
        <f>Simulações!G355</f>
        <v>Rua Rua Águas de São Pedro</v>
      </c>
      <c r="B366" s="133" t="str">
        <f>Simulações!DN355</f>
        <v>Sim</v>
      </c>
      <c r="C366" s="175">
        <f>Simulações!N355</f>
        <v>90</v>
      </c>
      <c r="D366" s="133" t="str">
        <f>Simulações!J355</f>
        <v>C4</v>
      </c>
      <c r="E366" s="133" t="e">
        <f>Simulações!CK355</f>
        <v>#N/A</v>
      </c>
      <c r="F366" s="133">
        <f>Simulações!CL355</f>
        <v>0</v>
      </c>
      <c r="G366" s="133" t="e">
        <f>Simulações!CQ355</f>
        <v>#N/A</v>
      </c>
      <c r="H366" s="133" t="str">
        <f>Simulações!CW355</f>
        <v>Longo I</v>
      </c>
      <c r="I366" s="133" t="str">
        <f>IF(Simulações!CX355="","",Simulações!CX355)</f>
        <v/>
      </c>
      <c r="J366" s="133" t="str">
        <f>IF(Simulações!DA355="","",Simulações!DA355)</f>
        <v/>
      </c>
      <c r="K366" s="137">
        <f>Simulações!AO355</f>
        <v>2</v>
      </c>
      <c r="L366" s="137">
        <f>Simulações!AV355</f>
        <v>0</v>
      </c>
      <c r="M366" s="133" t="str">
        <f>IF(Simulações!DB355="","",Simulações!DB355)</f>
        <v/>
      </c>
      <c r="N366" s="133" t="str">
        <f>IF(Simulações!DC355="","",Simulações!DC355)</f>
        <v/>
      </c>
      <c r="O366" s="133">
        <v>1</v>
      </c>
    </row>
    <row r="367" spans="1:15" ht="14.25" customHeight="1" x14ac:dyDescent="0.3">
      <c r="A367" s="5" t="str">
        <f>Simulações!G356</f>
        <v>Rua Pontal</v>
      </c>
      <c r="B367" s="133" t="str">
        <f>Simulações!DN356</f>
        <v>Sim</v>
      </c>
      <c r="C367" s="175">
        <f>Simulações!N356</f>
        <v>87</v>
      </c>
      <c r="D367" s="133" t="str">
        <f>Simulações!J356</f>
        <v>C3</v>
      </c>
      <c r="E367" s="133" t="e">
        <f>Simulações!CK356</f>
        <v>#N/A</v>
      </c>
      <c r="F367" s="133">
        <f>Simulações!CL356</f>
        <v>0</v>
      </c>
      <c r="G367" s="133" t="e">
        <f>Simulações!CQ356</f>
        <v>#N/A</v>
      </c>
      <c r="H367" s="133" t="str">
        <f>Simulações!CW356</f>
        <v>Longo I</v>
      </c>
      <c r="I367" s="133" t="str">
        <f>IF(Simulações!CX356="","",Simulações!CX356)</f>
        <v/>
      </c>
      <c r="J367" s="133" t="str">
        <f>IF(Simulações!DA356="","",Simulações!DA356)</f>
        <v/>
      </c>
      <c r="K367" s="137">
        <f>Simulações!AO356</f>
        <v>2</v>
      </c>
      <c r="L367" s="137">
        <f>Simulações!AV356</f>
        <v>0</v>
      </c>
      <c r="M367" s="133" t="str">
        <f>IF(Simulações!DB356="","",Simulações!DB356)</f>
        <v/>
      </c>
      <c r="N367" s="133" t="str">
        <f>IF(Simulações!DC356="","",Simulações!DC356)</f>
        <v/>
      </c>
      <c r="O367" s="133">
        <v>1</v>
      </c>
    </row>
    <row r="368" spans="1:15" ht="14.25" customHeight="1" x14ac:dyDescent="0.3">
      <c r="A368" s="5" t="str">
        <f>Simulações!G357</f>
        <v>Rua Pontal</v>
      </c>
      <c r="B368" s="133" t="str">
        <f>Simulações!DN357</f>
        <v>Sim</v>
      </c>
      <c r="C368" s="175">
        <f>Simulações!N357</f>
        <v>87</v>
      </c>
      <c r="D368" s="133" t="str">
        <f>Simulações!J357</f>
        <v>C3</v>
      </c>
      <c r="E368" s="133" t="e">
        <f>Simulações!CK357</f>
        <v>#N/A</v>
      </c>
      <c r="F368" s="133">
        <f>Simulações!CL357</f>
        <v>0</v>
      </c>
      <c r="G368" s="133" t="e">
        <f>Simulações!CQ357</f>
        <v>#N/A</v>
      </c>
      <c r="H368" s="133" t="str">
        <f>Simulações!CW357</f>
        <v>Longo I</v>
      </c>
      <c r="I368" s="133" t="str">
        <f>IF(Simulações!CX357="","",Simulações!CX357)</f>
        <v/>
      </c>
      <c r="J368" s="133" t="str">
        <f>IF(Simulações!DA357="","",Simulações!DA357)</f>
        <v/>
      </c>
      <c r="K368" s="137">
        <f>Simulações!AO357</f>
        <v>2</v>
      </c>
      <c r="L368" s="137">
        <f>Simulações!AV357</f>
        <v>0</v>
      </c>
      <c r="M368" s="133" t="str">
        <f>IF(Simulações!DB357="","",Simulações!DB357)</f>
        <v/>
      </c>
      <c r="N368" s="133" t="str">
        <f>IF(Simulações!DC357="","",Simulações!DC357)</f>
        <v/>
      </c>
      <c r="O368" s="133">
        <v>1</v>
      </c>
    </row>
    <row r="369" spans="1:15" ht="14.25" customHeight="1" x14ac:dyDescent="0.3">
      <c r="A369" s="5" t="str">
        <f>Simulações!G358</f>
        <v>Rua Pontal</v>
      </c>
      <c r="B369" s="133" t="str">
        <f>Simulações!DN358</f>
        <v>Sim</v>
      </c>
      <c r="C369" s="175">
        <f>Simulações!N358</f>
        <v>87</v>
      </c>
      <c r="D369" s="133" t="str">
        <f>Simulações!J358</f>
        <v>C3</v>
      </c>
      <c r="E369" s="133" t="e">
        <f>Simulações!CK358</f>
        <v>#N/A</v>
      </c>
      <c r="F369" s="133">
        <f>Simulações!CL358</f>
        <v>0</v>
      </c>
      <c r="G369" s="133" t="e">
        <f>Simulações!CQ358</f>
        <v>#N/A</v>
      </c>
      <c r="H369" s="133" t="str">
        <f>Simulações!CW358</f>
        <v>Longo I</v>
      </c>
      <c r="I369" s="133" t="str">
        <f>IF(Simulações!CX358="","",Simulações!CX358)</f>
        <v/>
      </c>
      <c r="J369" s="133" t="str">
        <f>IF(Simulações!DA358="","",Simulações!DA358)</f>
        <v/>
      </c>
      <c r="K369" s="137">
        <f>Simulações!AO358</f>
        <v>2</v>
      </c>
      <c r="L369" s="137">
        <f>Simulações!AV358</f>
        <v>0</v>
      </c>
      <c r="M369" s="133" t="str">
        <f>IF(Simulações!DB358="","",Simulações!DB358)</f>
        <v/>
      </c>
      <c r="N369" s="133" t="str">
        <f>IF(Simulações!DC358="","",Simulações!DC358)</f>
        <v/>
      </c>
      <c r="O369" s="133">
        <v>1</v>
      </c>
    </row>
    <row r="370" spans="1:15" ht="14.25" customHeight="1" x14ac:dyDescent="0.3">
      <c r="A370" s="5" t="str">
        <f>Simulações!G359</f>
        <v>Rua Corumbataí</v>
      </c>
      <c r="B370" s="133" t="str">
        <f>Simulações!DN359</f>
        <v>Sim</v>
      </c>
      <c r="C370" s="175">
        <f>Simulações!N359</f>
        <v>58</v>
      </c>
      <c r="D370" s="133" t="str">
        <f>Simulações!J359</f>
        <v>C5</v>
      </c>
      <c r="E370" s="133" t="e">
        <f>Simulações!CK359</f>
        <v>#N/A</v>
      </c>
      <c r="F370" s="176">
        <f>Simulações!CL359</f>
        <v>0</v>
      </c>
      <c r="G370" s="133" t="e">
        <f>Simulações!CQ359</f>
        <v>#N/A</v>
      </c>
      <c r="H370" s="133" t="str">
        <f>Simulações!CW359</f>
        <v>Longo I</v>
      </c>
      <c r="I370" s="133" t="str">
        <f>IF(Simulações!CX359="","",Simulações!CX359)</f>
        <v/>
      </c>
      <c r="J370" s="133" t="str">
        <f>IF(Simulações!DA359="","",Simulações!DA359)</f>
        <v/>
      </c>
      <c r="K370" s="137">
        <f>Simulações!AO359</f>
        <v>2</v>
      </c>
      <c r="L370" s="137">
        <f>Simulações!AV359</f>
        <v>0</v>
      </c>
      <c r="M370" s="133" t="str">
        <f>IF(Simulações!DB359="","",Simulações!DB359)</f>
        <v/>
      </c>
      <c r="N370" s="133" t="str">
        <f>IF(Simulações!DC359="","",Simulações!DC359)</f>
        <v/>
      </c>
      <c r="O370" s="133">
        <v>1</v>
      </c>
    </row>
    <row r="371" spans="1:15" ht="14.25" customHeight="1" x14ac:dyDescent="0.3">
      <c r="A371" s="5" t="str">
        <f>Simulações!G360</f>
        <v>Rua Corumbataí</v>
      </c>
      <c r="B371" s="133" t="str">
        <f>Simulações!DN360</f>
        <v>Sim</v>
      </c>
      <c r="C371" s="175">
        <f>Simulações!N360</f>
        <v>58</v>
      </c>
      <c r="D371" s="133" t="str">
        <f>Simulações!J360</f>
        <v>C5</v>
      </c>
      <c r="E371" s="133" t="e">
        <f>Simulações!CK360</f>
        <v>#N/A</v>
      </c>
      <c r="F371" s="176">
        <f>Simulações!CL360</f>
        <v>0</v>
      </c>
      <c r="G371" s="133" t="e">
        <f>Simulações!CQ360</f>
        <v>#N/A</v>
      </c>
      <c r="H371" s="133" t="str">
        <f>Simulações!CW360</f>
        <v>Longo I</v>
      </c>
      <c r="I371" s="133" t="str">
        <f>IF(Simulações!CX360="","",Simulações!CX360)</f>
        <v/>
      </c>
      <c r="J371" s="133" t="str">
        <f>IF(Simulações!DA360="","",Simulações!DA360)</f>
        <v/>
      </c>
      <c r="K371" s="137">
        <f>Simulações!AO360</f>
        <v>2</v>
      </c>
      <c r="L371" s="137">
        <f>Simulações!AV360</f>
        <v>0</v>
      </c>
      <c r="M371" s="133" t="str">
        <f>IF(Simulações!DB360="","",Simulações!DB360)</f>
        <v/>
      </c>
      <c r="N371" s="133" t="str">
        <f>IF(Simulações!DC360="","",Simulações!DC360)</f>
        <v/>
      </c>
      <c r="O371" s="133">
        <v>1</v>
      </c>
    </row>
    <row r="372" spans="1:15" ht="14.25" customHeight="1" x14ac:dyDescent="0.3">
      <c r="A372" s="5" t="str">
        <f>Simulações!G361</f>
        <v>Rua Corumbataí</v>
      </c>
      <c r="B372" s="133" t="str">
        <f>Simulações!DN361</f>
        <v>Sim</v>
      </c>
      <c r="C372" s="175">
        <f>Simulações!N361</f>
        <v>58</v>
      </c>
      <c r="D372" s="133" t="str">
        <f>Simulações!J361</f>
        <v>C5</v>
      </c>
      <c r="E372" s="133" t="e">
        <f>Simulações!CK361</f>
        <v>#N/A</v>
      </c>
      <c r="F372" s="176">
        <f>Simulações!CL361</f>
        <v>0</v>
      </c>
      <c r="G372" s="133" t="e">
        <f>Simulações!CQ361</f>
        <v>#N/A</v>
      </c>
      <c r="H372" s="133" t="str">
        <f>Simulações!CW361</f>
        <v>Longo I</v>
      </c>
      <c r="I372" s="133" t="str">
        <f>IF(Simulações!CX361="","",Simulações!CX361)</f>
        <v/>
      </c>
      <c r="J372" s="133" t="str">
        <f>IF(Simulações!DA361="","",Simulações!DA361)</f>
        <v/>
      </c>
      <c r="K372" s="137">
        <f>Simulações!AO361</f>
        <v>2</v>
      </c>
      <c r="L372" s="137">
        <f>Simulações!AV361</f>
        <v>0</v>
      </c>
      <c r="M372" s="133" t="str">
        <f>IF(Simulações!DB361="","",Simulações!DB361)</f>
        <v/>
      </c>
      <c r="N372" s="133" t="str">
        <f>IF(Simulações!DC361="","",Simulações!DC361)</f>
        <v/>
      </c>
      <c r="O372" s="133">
        <v>1</v>
      </c>
    </row>
    <row r="373" spans="1:15" ht="14.25" customHeight="1" x14ac:dyDescent="0.3">
      <c r="A373" s="5" t="str">
        <f>Simulações!G362</f>
        <v>Rua do Sanhaço</v>
      </c>
      <c r="B373" s="133" t="str">
        <f>Simulações!DN362</f>
        <v>Sim</v>
      </c>
      <c r="C373" s="175">
        <f>Simulações!N362</f>
        <v>60</v>
      </c>
      <c r="D373" s="133" t="str">
        <f>Simulações!J362</f>
        <v>C4</v>
      </c>
      <c r="E373" s="133" t="e">
        <f>Simulações!CK362</f>
        <v>#N/A</v>
      </c>
      <c r="F373" s="133">
        <f>Simulações!CL362</f>
        <v>0</v>
      </c>
      <c r="G373" s="133" t="e">
        <f>Simulações!CQ362</f>
        <v>#N/A</v>
      </c>
      <c r="H373" s="133" t="str">
        <f>Simulações!CW362</f>
        <v>Médio I</v>
      </c>
      <c r="I373" s="133" t="str">
        <f>IF(Simulações!CX362="","",Simulações!CX362)</f>
        <v/>
      </c>
      <c r="J373" s="133" t="str">
        <f>IF(Simulações!DA362="","",Simulações!DA362)</f>
        <v/>
      </c>
      <c r="K373" s="137">
        <f>Simulações!AO362</f>
        <v>2</v>
      </c>
      <c r="L373" s="137">
        <f>Simulações!AV362</f>
        <v>0</v>
      </c>
      <c r="M373" s="133" t="str">
        <f>IF(Simulações!DB362="","",Simulações!DB362)</f>
        <v/>
      </c>
      <c r="N373" s="133" t="str">
        <f>IF(Simulações!DC362="","",Simulações!DC362)</f>
        <v/>
      </c>
      <c r="O373" s="133">
        <v>1</v>
      </c>
    </row>
    <row r="374" spans="1:15" ht="14.25" customHeight="1" x14ac:dyDescent="0.3">
      <c r="A374" s="5" t="str">
        <f>Simulações!G363</f>
        <v>Rua do Sanhaço</v>
      </c>
      <c r="B374" s="133" t="str">
        <f>Simulações!DN363</f>
        <v>Sim</v>
      </c>
      <c r="C374" s="175">
        <f>Simulações!N363</f>
        <v>60</v>
      </c>
      <c r="D374" s="133" t="str">
        <f>Simulações!J363</f>
        <v>C4</v>
      </c>
      <c r="E374" s="133" t="e">
        <f>Simulações!CK363</f>
        <v>#N/A</v>
      </c>
      <c r="F374" s="133">
        <f>Simulações!CL363</f>
        <v>0</v>
      </c>
      <c r="G374" s="133" t="e">
        <f>Simulações!CQ363</f>
        <v>#N/A</v>
      </c>
      <c r="H374" s="133" t="str">
        <f>Simulações!CW363</f>
        <v>Médio I</v>
      </c>
      <c r="I374" s="133" t="str">
        <f>IF(Simulações!CX363="","",Simulações!CX363)</f>
        <v/>
      </c>
      <c r="J374" s="133" t="str">
        <f>IF(Simulações!DA363="","",Simulações!DA363)</f>
        <v/>
      </c>
      <c r="K374" s="137">
        <f>Simulações!AO363</f>
        <v>2</v>
      </c>
      <c r="L374" s="137">
        <f>Simulações!AV363</f>
        <v>0</v>
      </c>
      <c r="M374" s="133" t="str">
        <f>IF(Simulações!DB363="","",Simulações!DB363)</f>
        <v/>
      </c>
      <c r="N374" s="133" t="str">
        <f>IF(Simulações!DC363="","",Simulações!DC363)</f>
        <v/>
      </c>
      <c r="O374" s="133">
        <v>1</v>
      </c>
    </row>
    <row r="375" spans="1:15" ht="14.25" customHeight="1" x14ac:dyDescent="0.3">
      <c r="A375" s="5" t="str">
        <f>Simulações!G364</f>
        <v>Rua do Sanhaço</v>
      </c>
      <c r="B375" s="133" t="str">
        <f>Simulações!DN364</f>
        <v>Sim</v>
      </c>
      <c r="C375" s="175">
        <f>Simulações!N364</f>
        <v>60</v>
      </c>
      <c r="D375" s="133" t="str">
        <f>Simulações!J364</f>
        <v>C4</v>
      </c>
      <c r="E375" s="133" t="e">
        <f>Simulações!CK364</f>
        <v>#N/A</v>
      </c>
      <c r="F375" s="133">
        <f>Simulações!CL364</f>
        <v>0</v>
      </c>
      <c r="G375" s="133" t="e">
        <f>Simulações!CQ364</f>
        <v>#N/A</v>
      </c>
      <c r="H375" s="133" t="str">
        <f>Simulações!CW364</f>
        <v>Médio I</v>
      </c>
      <c r="I375" s="133" t="str">
        <f>IF(Simulações!CX364="","",Simulações!CX364)</f>
        <v/>
      </c>
      <c r="J375" s="133" t="str">
        <f>IF(Simulações!DA364="","",Simulações!DA364)</f>
        <v/>
      </c>
      <c r="K375" s="137">
        <f>Simulações!AO364</f>
        <v>2</v>
      </c>
      <c r="L375" s="137">
        <f>Simulações!AV364</f>
        <v>0</v>
      </c>
      <c r="M375" s="133" t="str">
        <f>IF(Simulações!DB364="","",Simulações!DB364)</f>
        <v/>
      </c>
      <c r="N375" s="133" t="str">
        <f>IF(Simulações!DC364="","",Simulações!DC364)</f>
        <v/>
      </c>
      <c r="O375" s="133">
        <v>1</v>
      </c>
    </row>
    <row r="376" spans="1:15" ht="14.25" customHeight="1" x14ac:dyDescent="0.3">
      <c r="A376" s="5" t="str">
        <f>Simulações!G365</f>
        <v>Rua Rua Fernando Prestes</v>
      </c>
      <c r="B376" s="133" t="str">
        <f>Simulações!DN365</f>
        <v>Sim</v>
      </c>
      <c r="C376" s="175">
        <f>Simulações!N365</f>
        <v>87</v>
      </c>
      <c r="D376" s="133" t="str">
        <f>Simulações!J365</f>
        <v>C4</v>
      </c>
      <c r="E376" s="133" t="e">
        <f>Simulações!CK365</f>
        <v>#N/A</v>
      </c>
      <c r="F376" s="133">
        <f>Simulações!CL365</f>
        <v>0</v>
      </c>
      <c r="G376" s="133" t="e">
        <f>Simulações!CQ365</f>
        <v>#N/A</v>
      </c>
      <c r="H376" s="133" t="str">
        <f>Simulações!CW365</f>
        <v>Longo I</v>
      </c>
      <c r="I376" s="133" t="str">
        <f>IF(Simulações!CX365="","",Simulações!CX365)</f>
        <v/>
      </c>
      <c r="J376" s="133" t="str">
        <f>IF(Simulações!DA365="","",Simulações!DA365)</f>
        <v/>
      </c>
      <c r="K376" s="137">
        <f>Simulações!AO365</f>
        <v>2</v>
      </c>
      <c r="L376" s="137">
        <f>Simulações!AV365</f>
        <v>0</v>
      </c>
      <c r="M376" s="133" t="str">
        <f>IF(Simulações!DB365="","",Simulações!DB365)</f>
        <v/>
      </c>
      <c r="N376" s="133" t="str">
        <f>IF(Simulações!DC365="","",Simulações!DC365)</f>
        <v/>
      </c>
      <c r="O376" s="133">
        <v>1</v>
      </c>
    </row>
    <row r="377" spans="1:15" ht="14.25" customHeight="1" x14ac:dyDescent="0.3">
      <c r="A377" s="5" t="str">
        <f>Simulações!G366</f>
        <v>Rua Rua Fernando Prestes</v>
      </c>
      <c r="B377" s="133" t="str">
        <f>Simulações!DN366</f>
        <v>Sim</v>
      </c>
      <c r="C377" s="175">
        <f>Simulações!N366</f>
        <v>87</v>
      </c>
      <c r="D377" s="133" t="str">
        <f>Simulações!J366</f>
        <v>C4</v>
      </c>
      <c r="E377" s="133" t="e">
        <f>Simulações!CK366</f>
        <v>#N/A</v>
      </c>
      <c r="F377" s="133">
        <f>Simulações!CL366</f>
        <v>0</v>
      </c>
      <c r="G377" s="133" t="e">
        <f>Simulações!CQ366</f>
        <v>#N/A</v>
      </c>
      <c r="H377" s="133" t="str">
        <f>Simulações!CW366</f>
        <v>Longo I</v>
      </c>
      <c r="I377" s="133" t="str">
        <f>IF(Simulações!CX366="","",Simulações!CX366)</f>
        <v/>
      </c>
      <c r="J377" s="133" t="str">
        <f>IF(Simulações!DA366="","",Simulações!DA366)</f>
        <v/>
      </c>
      <c r="K377" s="137">
        <f>Simulações!AO366</f>
        <v>2</v>
      </c>
      <c r="L377" s="137">
        <f>Simulações!AV366</f>
        <v>0</v>
      </c>
      <c r="M377" s="133" t="str">
        <f>IF(Simulações!DB366="","",Simulações!DB366)</f>
        <v/>
      </c>
      <c r="N377" s="133" t="str">
        <f>IF(Simulações!DC366="","",Simulações!DC366)</f>
        <v/>
      </c>
      <c r="O377" s="133">
        <v>1</v>
      </c>
    </row>
    <row r="378" spans="1:15" ht="14.25" customHeight="1" x14ac:dyDescent="0.3">
      <c r="A378" s="5" t="str">
        <f>Simulações!G367</f>
        <v>Rua Rua Fernando Prestes</v>
      </c>
      <c r="B378" s="133" t="str">
        <f>Simulações!DN367</f>
        <v>Sim</v>
      </c>
      <c r="C378" s="175">
        <f>Simulações!N367</f>
        <v>87</v>
      </c>
      <c r="D378" s="133" t="str">
        <f>Simulações!J367</f>
        <v>C4</v>
      </c>
      <c r="E378" s="133" t="e">
        <f>Simulações!CK367</f>
        <v>#N/A</v>
      </c>
      <c r="F378" s="133">
        <f>Simulações!CL367</f>
        <v>0</v>
      </c>
      <c r="G378" s="133" t="e">
        <f>Simulações!CQ367</f>
        <v>#N/A</v>
      </c>
      <c r="H378" s="133" t="str">
        <f>Simulações!CW367</f>
        <v>Longo I</v>
      </c>
      <c r="I378" s="133" t="str">
        <f>IF(Simulações!CX367="","",Simulações!CX367)</f>
        <v/>
      </c>
      <c r="J378" s="133" t="str">
        <f>IF(Simulações!DA367="","",Simulações!DA367)</f>
        <v/>
      </c>
      <c r="K378" s="137">
        <f>Simulações!AO367</f>
        <v>2</v>
      </c>
      <c r="L378" s="137">
        <f>Simulações!AV367</f>
        <v>0</v>
      </c>
      <c r="M378" s="133" t="str">
        <f>IF(Simulações!DB367="","",Simulações!DB367)</f>
        <v/>
      </c>
      <c r="N378" s="133" t="str">
        <f>IF(Simulações!DC367="","",Simulações!DC367)</f>
        <v/>
      </c>
      <c r="O378" s="133">
        <v>1</v>
      </c>
    </row>
    <row r="379" spans="1:15" ht="14.25" customHeight="1" x14ac:dyDescent="0.3">
      <c r="A379" s="5" t="str">
        <f>Simulações!G368</f>
        <v>Rua Curitiba</v>
      </c>
      <c r="B379" s="133" t="str">
        <f>Simulações!DN368</f>
        <v>Sim</v>
      </c>
      <c r="C379" s="175">
        <f>Simulações!N368</f>
        <v>87</v>
      </c>
      <c r="D379" s="133" t="str">
        <f>Simulações!J368</f>
        <v>C4</v>
      </c>
      <c r="E379" s="133" t="e">
        <f>Simulações!CK368</f>
        <v>#N/A</v>
      </c>
      <c r="F379" s="176">
        <f>Simulações!CL368</f>
        <v>0</v>
      </c>
      <c r="G379" s="133" t="e">
        <f>Simulações!CQ368</f>
        <v>#N/A</v>
      </c>
      <c r="H379" s="133" t="str">
        <f>Simulações!CW368</f>
        <v>Médio II</v>
      </c>
      <c r="I379" s="133" t="str">
        <f>IF(Simulações!CX368="","",Simulações!CX368)</f>
        <v/>
      </c>
      <c r="J379" s="133" t="str">
        <f>IF(Simulações!DA368="","",Simulações!DA368)</f>
        <v/>
      </c>
      <c r="K379" s="137">
        <f>Simulações!AO368</f>
        <v>2</v>
      </c>
      <c r="L379" s="137">
        <f>Simulações!AV368</f>
        <v>0</v>
      </c>
      <c r="M379" s="133" t="str">
        <f>IF(Simulações!DB368="","",Simulações!DB368)</f>
        <v/>
      </c>
      <c r="N379" s="133" t="str">
        <f>IF(Simulações!DC368="","",Simulações!DC368)</f>
        <v/>
      </c>
      <c r="O379" s="133">
        <v>1</v>
      </c>
    </row>
    <row r="380" spans="1:15" ht="14.25" customHeight="1" x14ac:dyDescent="0.3">
      <c r="A380" s="5" t="str">
        <f>Simulações!G369</f>
        <v>Rua Curitiba</v>
      </c>
      <c r="B380" s="133" t="str">
        <f>Simulações!DN369</f>
        <v>Sim</v>
      </c>
      <c r="C380" s="175">
        <f>Simulações!N369</f>
        <v>87</v>
      </c>
      <c r="D380" s="133" t="str">
        <f>Simulações!J369</f>
        <v>C4</v>
      </c>
      <c r="E380" s="133" t="e">
        <f>Simulações!CK369</f>
        <v>#N/A</v>
      </c>
      <c r="F380" s="176">
        <f>Simulações!CL369</f>
        <v>0</v>
      </c>
      <c r="G380" s="133" t="e">
        <f>Simulações!CQ369</f>
        <v>#N/A</v>
      </c>
      <c r="H380" s="133" t="str">
        <f>Simulações!CW369</f>
        <v>Médio II</v>
      </c>
      <c r="I380" s="133" t="str">
        <f>IF(Simulações!CX369="","",Simulações!CX369)</f>
        <v/>
      </c>
      <c r="J380" s="133" t="str">
        <f>IF(Simulações!DA369="","",Simulações!DA369)</f>
        <v/>
      </c>
      <c r="K380" s="137">
        <f>Simulações!AO369</f>
        <v>2</v>
      </c>
      <c r="L380" s="137">
        <f>Simulações!AV369</f>
        <v>0</v>
      </c>
      <c r="M380" s="133" t="str">
        <f>IF(Simulações!DB369="","",Simulações!DB369)</f>
        <v/>
      </c>
      <c r="N380" s="133" t="str">
        <f>IF(Simulações!DC369="","",Simulações!DC369)</f>
        <v/>
      </c>
      <c r="O380" s="133">
        <v>1</v>
      </c>
    </row>
    <row r="381" spans="1:15" ht="14.25" customHeight="1" x14ac:dyDescent="0.3">
      <c r="A381" s="5" t="str">
        <f>Simulações!G370</f>
        <v>Rua Curitiba</v>
      </c>
      <c r="B381" s="133" t="str">
        <f>Simulações!DN370</f>
        <v>Sim</v>
      </c>
      <c r="C381" s="175">
        <f>Simulações!N370</f>
        <v>87</v>
      </c>
      <c r="D381" s="133" t="str">
        <f>Simulações!J370</f>
        <v>C4</v>
      </c>
      <c r="E381" s="133" t="e">
        <f>Simulações!CK370</f>
        <v>#N/A</v>
      </c>
      <c r="F381" s="176">
        <f>Simulações!CL370</f>
        <v>0</v>
      </c>
      <c r="G381" s="133" t="e">
        <f>Simulações!CQ370</f>
        <v>#N/A</v>
      </c>
      <c r="H381" s="133" t="str">
        <f>Simulações!CW370</f>
        <v>Médio II</v>
      </c>
      <c r="I381" s="133" t="str">
        <f>IF(Simulações!CX370="","",Simulações!CX370)</f>
        <v/>
      </c>
      <c r="J381" s="133" t="str">
        <f>IF(Simulações!DA370="","",Simulações!DA370)</f>
        <v/>
      </c>
      <c r="K381" s="137">
        <f>Simulações!AO370</f>
        <v>2</v>
      </c>
      <c r="L381" s="137">
        <f>Simulações!AV370</f>
        <v>0</v>
      </c>
      <c r="M381" s="133" t="str">
        <f>IF(Simulações!DB370="","",Simulações!DB370)</f>
        <v/>
      </c>
      <c r="N381" s="133" t="str">
        <f>IF(Simulações!DC370="","",Simulações!DC370)</f>
        <v/>
      </c>
      <c r="O381" s="133">
        <v>1</v>
      </c>
    </row>
    <row r="382" spans="1:15" ht="14.25" customHeight="1" x14ac:dyDescent="0.3">
      <c r="A382" s="5" t="str">
        <f>Simulações!G371</f>
        <v>Viela Travessa 3 Francisca Gomes Ribeiro de Sousa</v>
      </c>
      <c r="B382" s="133" t="str">
        <f>Simulações!DN371</f>
        <v>Sim</v>
      </c>
      <c r="C382" s="175">
        <f>Simulações!N371</f>
        <v>60</v>
      </c>
      <c r="D382" s="133" t="str">
        <f>Simulações!J371</f>
        <v>C5</v>
      </c>
      <c r="E382" s="133" t="e">
        <f>Simulações!CK371</f>
        <v>#N/A</v>
      </c>
      <c r="F382" s="133">
        <f>Simulações!CL371</f>
        <v>0</v>
      </c>
      <c r="G382" s="133" t="e">
        <f>Simulações!CQ371</f>
        <v>#N/A</v>
      </c>
      <c r="H382" s="133" t="str">
        <f>Simulações!CW371</f>
        <v>Médio I</v>
      </c>
      <c r="I382" s="133" t="str">
        <f>IF(Simulações!CX371="","",Simulações!CX371)</f>
        <v/>
      </c>
      <c r="J382" s="133" t="str">
        <f>IF(Simulações!DA371="","",Simulações!DA371)</f>
        <v/>
      </c>
      <c r="K382" s="137">
        <f>Simulações!AO371</f>
        <v>2</v>
      </c>
      <c r="L382" s="137">
        <f>Simulações!AV371</f>
        <v>0</v>
      </c>
      <c r="M382" s="133" t="str">
        <f>IF(Simulações!DB371="","",Simulações!DB371)</f>
        <v/>
      </c>
      <c r="N382" s="133" t="str">
        <f>IF(Simulações!DC371="","",Simulações!DC371)</f>
        <v/>
      </c>
      <c r="O382" s="133">
        <v>1</v>
      </c>
    </row>
    <row r="383" spans="1:15" ht="14.25" customHeight="1" x14ac:dyDescent="0.3">
      <c r="A383" s="5" t="str">
        <f>Simulações!G372</f>
        <v>Viela Travessa 3 Francisca Gomes Ribeiro de Sousa</v>
      </c>
      <c r="B383" s="133" t="str">
        <f>Simulações!DN372</f>
        <v>Sim</v>
      </c>
      <c r="C383" s="175">
        <f>Simulações!N372</f>
        <v>60</v>
      </c>
      <c r="D383" s="133" t="str">
        <f>Simulações!J372</f>
        <v>C5</v>
      </c>
      <c r="E383" s="133" t="e">
        <f>Simulações!CK372</f>
        <v>#N/A</v>
      </c>
      <c r="F383" s="133">
        <f>Simulações!CL372</f>
        <v>0</v>
      </c>
      <c r="G383" s="133" t="e">
        <f>Simulações!CQ372</f>
        <v>#N/A</v>
      </c>
      <c r="H383" s="133" t="str">
        <f>Simulações!CW372</f>
        <v>Médio I</v>
      </c>
      <c r="I383" s="133" t="str">
        <f>IF(Simulações!CX372="","",Simulações!CX372)</f>
        <v/>
      </c>
      <c r="J383" s="133" t="str">
        <f>IF(Simulações!DA372="","",Simulações!DA372)</f>
        <v/>
      </c>
      <c r="K383" s="137">
        <f>Simulações!AO372</f>
        <v>2</v>
      </c>
      <c r="L383" s="137">
        <f>Simulações!AV372</f>
        <v>0</v>
      </c>
      <c r="M383" s="133" t="str">
        <f>IF(Simulações!DB372="","",Simulações!DB372)</f>
        <v/>
      </c>
      <c r="N383" s="133" t="str">
        <f>IF(Simulações!DC372="","",Simulações!DC372)</f>
        <v/>
      </c>
      <c r="O383" s="133">
        <v>1</v>
      </c>
    </row>
    <row r="384" spans="1:15" ht="14.25" customHeight="1" x14ac:dyDescent="0.3">
      <c r="A384" s="5" t="str">
        <f>Simulações!G373</f>
        <v>Viela Travessa 3 Francisca Gomes Ribeiro de Sousa</v>
      </c>
      <c r="B384" s="133" t="str">
        <f>Simulações!DN373</f>
        <v>Sim</v>
      </c>
      <c r="C384" s="175">
        <f>Simulações!N373</f>
        <v>60</v>
      </c>
      <c r="D384" s="133" t="str">
        <f>Simulações!J373</f>
        <v>C5</v>
      </c>
      <c r="E384" s="133" t="e">
        <f>Simulações!CK373</f>
        <v>#N/A</v>
      </c>
      <c r="F384" s="133">
        <f>Simulações!CL373</f>
        <v>0</v>
      </c>
      <c r="G384" s="133" t="e">
        <f>Simulações!CQ373</f>
        <v>#N/A</v>
      </c>
      <c r="H384" s="133" t="str">
        <f>Simulações!CW373</f>
        <v>Médio I</v>
      </c>
      <c r="I384" s="133" t="str">
        <f>IF(Simulações!CX373="","",Simulações!CX373)</f>
        <v/>
      </c>
      <c r="J384" s="133" t="str">
        <f>IF(Simulações!DA373="","",Simulações!DA373)</f>
        <v/>
      </c>
      <c r="K384" s="137">
        <f>Simulações!AO373</f>
        <v>2</v>
      </c>
      <c r="L384" s="137">
        <f>Simulações!AV373</f>
        <v>0</v>
      </c>
      <c r="M384" s="133" t="str">
        <f>IF(Simulações!DB373="","",Simulações!DB373)</f>
        <v/>
      </c>
      <c r="N384" s="133" t="str">
        <f>IF(Simulações!DC373="","",Simulações!DC373)</f>
        <v/>
      </c>
      <c r="O384" s="133">
        <v>1</v>
      </c>
    </row>
    <row r="385" spans="1:15" ht="14.25" customHeight="1" x14ac:dyDescent="0.3">
      <c r="A385" s="5" t="e">
        <f>Simulações!#REF!</f>
        <v>#REF!</v>
      </c>
      <c r="B385" s="133" t="e">
        <f>Simulações!#REF!</f>
        <v>#REF!</v>
      </c>
      <c r="C385" s="175" t="e">
        <f>Simulações!#REF!</f>
        <v>#REF!</v>
      </c>
      <c r="D385" s="133" t="e">
        <f>Simulações!#REF!</f>
        <v>#REF!</v>
      </c>
      <c r="E385" s="133" t="e">
        <f>Simulações!#REF!</f>
        <v>#REF!</v>
      </c>
      <c r="F385" s="133" t="e">
        <f>Simulações!#REF!</f>
        <v>#REF!</v>
      </c>
      <c r="G385" s="133" t="e">
        <f>Simulações!#REF!</f>
        <v>#REF!</v>
      </c>
      <c r="H385" s="133" t="e">
        <f>Simulações!#REF!</f>
        <v>#REF!</v>
      </c>
      <c r="I385" s="133" t="e">
        <f>IF(Simulações!#REF!="","",Simulações!#REF!)</f>
        <v>#REF!</v>
      </c>
      <c r="J385" s="133" t="e">
        <f>IF(Simulações!#REF!="","",Simulações!#REF!)</f>
        <v>#REF!</v>
      </c>
      <c r="K385" s="137" t="e">
        <f>Simulações!#REF!</f>
        <v>#REF!</v>
      </c>
      <c r="L385" s="137" t="e">
        <f>Simulações!#REF!</f>
        <v>#REF!</v>
      </c>
      <c r="M385" s="133" t="e">
        <f>IF(Simulações!#REF!="","",Simulações!#REF!)</f>
        <v>#REF!</v>
      </c>
      <c r="N385" s="133" t="e">
        <f>IF(Simulações!#REF!="","",Simulações!#REF!)</f>
        <v>#REF!</v>
      </c>
      <c r="O385" s="133">
        <v>1</v>
      </c>
    </row>
    <row r="386" spans="1:15" ht="14.25" customHeight="1" x14ac:dyDescent="0.3">
      <c r="A386" s="5" t="e">
        <f>Simulações!#REF!</f>
        <v>#REF!</v>
      </c>
      <c r="B386" s="133" t="e">
        <f>Simulações!#REF!</f>
        <v>#REF!</v>
      </c>
      <c r="C386" s="175" t="e">
        <f>Simulações!#REF!</f>
        <v>#REF!</v>
      </c>
      <c r="D386" s="133" t="e">
        <f>Simulações!#REF!</f>
        <v>#REF!</v>
      </c>
      <c r="E386" s="133" t="e">
        <f>Simulações!#REF!</f>
        <v>#REF!</v>
      </c>
      <c r="F386" s="133" t="e">
        <f>Simulações!#REF!</f>
        <v>#REF!</v>
      </c>
      <c r="G386" s="133" t="e">
        <f>Simulações!#REF!</f>
        <v>#REF!</v>
      </c>
      <c r="H386" s="133" t="e">
        <f>Simulações!#REF!</f>
        <v>#REF!</v>
      </c>
      <c r="I386" s="133" t="e">
        <f>IF(Simulações!#REF!="","",Simulações!#REF!)</f>
        <v>#REF!</v>
      </c>
      <c r="J386" s="133" t="e">
        <f>IF(Simulações!#REF!="","",Simulações!#REF!)</f>
        <v>#REF!</v>
      </c>
      <c r="K386" s="137" t="e">
        <f>Simulações!#REF!</f>
        <v>#REF!</v>
      </c>
      <c r="L386" s="137" t="e">
        <f>Simulações!#REF!</f>
        <v>#REF!</v>
      </c>
      <c r="M386" s="133" t="e">
        <f>IF(Simulações!#REF!="","",Simulações!#REF!)</f>
        <v>#REF!</v>
      </c>
      <c r="N386" s="133" t="e">
        <f>IF(Simulações!#REF!="","",Simulações!#REF!)</f>
        <v>#REF!</v>
      </c>
      <c r="O386" s="133">
        <v>1</v>
      </c>
    </row>
    <row r="387" spans="1:15" ht="14.25" customHeight="1" x14ac:dyDescent="0.3">
      <c r="A387" s="5" t="e">
        <f>Simulações!#REF!</f>
        <v>#REF!</v>
      </c>
      <c r="B387" s="133" t="e">
        <f>Simulações!#REF!</f>
        <v>#REF!</v>
      </c>
      <c r="C387" s="175" t="e">
        <f>Simulações!#REF!</f>
        <v>#REF!</v>
      </c>
      <c r="D387" s="133" t="e">
        <f>Simulações!#REF!</f>
        <v>#REF!</v>
      </c>
      <c r="E387" s="133" t="e">
        <f>Simulações!#REF!</f>
        <v>#REF!</v>
      </c>
      <c r="F387" s="133" t="e">
        <f>Simulações!#REF!</f>
        <v>#REF!</v>
      </c>
      <c r="G387" s="133" t="e">
        <f>Simulações!#REF!</f>
        <v>#REF!</v>
      </c>
      <c r="H387" s="133" t="e">
        <f>Simulações!#REF!</f>
        <v>#REF!</v>
      </c>
      <c r="I387" s="133" t="e">
        <f>IF(Simulações!#REF!="","",Simulações!#REF!)</f>
        <v>#REF!</v>
      </c>
      <c r="J387" s="133" t="e">
        <f>IF(Simulações!#REF!="","",Simulações!#REF!)</f>
        <v>#REF!</v>
      </c>
      <c r="K387" s="137" t="e">
        <f>Simulações!#REF!</f>
        <v>#REF!</v>
      </c>
      <c r="L387" s="137" t="e">
        <f>Simulações!#REF!</f>
        <v>#REF!</v>
      </c>
      <c r="M387" s="133" t="e">
        <f>IF(Simulações!#REF!="","",Simulações!#REF!)</f>
        <v>#REF!</v>
      </c>
      <c r="N387" s="133" t="e">
        <f>IF(Simulações!#REF!="","",Simulações!#REF!)</f>
        <v>#REF!</v>
      </c>
      <c r="O387" s="133">
        <v>1</v>
      </c>
    </row>
    <row r="388" spans="1:15" ht="14.25" customHeight="1" x14ac:dyDescent="0.3">
      <c r="A388" s="5" t="str">
        <f>Simulações!G374</f>
        <v>Rua Florença</v>
      </c>
      <c r="B388" s="133" t="str">
        <f>Simulações!DN374</f>
        <v>Sim</v>
      </c>
      <c r="C388" s="175">
        <f>Simulações!N374</f>
        <v>60</v>
      </c>
      <c r="D388" s="133" t="str">
        <f>Simulações!J374</f>
        <v>C5</v>
      </c>
      <c r="E388" s="133" t="e">
        <f>Simulações!CK374</f>
        <v>#N/A</v>
      </c>
      <c r="F388" s="176">
        <f>Simulações!CL374</f>
        <v>0</v>
      </c>
      <c r="G388" s="133" t="e">
        <f>Simulações!CQ374</f>
        <v>#N/A</v>
      </c>
      <c r="H388" s="133" t="str">
        <f>Simulações!CW374</f>
        <v>Médio I</v>
      </c>
      <c r="I388" s="133" t="str">
        <f>IF(Simulações!CX374="","",Simulações!CX374)</f>
        <v/>
      </c>
      <c r="J388" s="133" t="str">
        <f>IF(Simulações!DA374="","",Simulações!DA374)</f>
        <v/>
      </c>
      <c r="K388" s="137">
        <f>Simulações!AO374</f>
        <v>2</v>
      </c>
      <c r="L388" s="137">
        <f>Simulações!AV374</f>
        <v>0</v>
      </c>
      <c r="M388" s="133" t="str">
        <f>IF(Simulações!DB374="","",Simulações!DB374)</f>
        <v/>
      </c>
      <c r="N388" s="133" t="str">
        <f>IF(Simulações!DC374="","",Simulações!DC374)</f>
        <v/>
      </c>
      <c r="O388" s="133">
        <v>1</v>
      </c>
    </row>
    <row r="389" spans="1:15" ht="14.25" customHeight="1" x14ac:dyDescent="0.3">
      <c r="A389" s="5" t="str">
        <f>Simulações!G375</f>
        <v>Rua Florença</v>
      </c>
      <c r="B389" s="133" t="str">
        <f>Simulações!DN375</f>
        <v>Sim</v>
      </c>
      <c r="C389" s="175">
        <f>Simulações!N375</f>
        <v>60</v>
      </c>
      <c r="D389" s="133" t="str">
        <f>Simulações!J375</f>
        <v>C5</v>
      </c>
      <c r="E389" s="133" t="e">
        <f>Simulações!CK375</f>
        <v>#N/A</v>
      </c>
      <c r="F389" s="176">
        <f>Simulações!CL375</f>
        <v>0</v>
      </c>
      <c r="G389" s="133" t="e">
        <f>Simulações!CQ375</f>
        <v>#N/A</v>
      </c>
      <c r="H389" s="133" t="str">
        <f>Simulações!CW375</f>
        <v>Médio I</v>
      </c>
      <c r="I389" s="133" t="str">
        <f>IF(Simulações!CX375="","",Simulações!CX375)</f>
        <v/>
      </c>
      <c r="J389" s="133" t="str">
        <f>IF(Simulações!DA375="","",Simulações!DA375)</f>
        <v/>
      </c>
      <c r="K389" s="137">
        <f>Simulações!AO375</f>
        <v>2</v>
      </c>
      <c r="L389" s="137">
        <f>Simulações!AV375</f>
        <v>0</v>
      </c>
      <c r="M389" s="133" t="str">
        <f>IF(Simulações!DB375="","",Simulações!DB375)</f>
        <v/>
      </c>
      <c r="N389" s="133" t="str">
        <f>IF(Simulações!DC375="","",Simulações!DC375)</f>
        <v/>
      </c>
      <c r="O389" s="133">
        <v>1</v>
      </c>
    </row>
    <row r="390" spans="1:15" ht="14.25" customHeight="1" x14ac:dyDescent="0.3">
      <c r="A390" s="5" t="str">
        <f>Simulações!G376</f>
        <v>Rua Florença</v>
      </c>
      <c r="B390" s="133" t="str">
        <f>Simulações!DN376</f>
        <v>Sim</v>
      </c>
      <c r="C390" s="175">
        <f>Simulações!N376</f>
        <v>60</v>
      </c>
      <c r="D390" s="133" t="str">
        <f>Simulações!J376</f>
        <v>C5</v>
      </c>
      <c r="E390" s="133" t="e">
        <f>Simulações!CK376</f>
        <v>#N/A</v>
      </c>
      <c r="F390" s="176">
        <f>Simulações!CL376</f>
        <v>0</v>
      </c>
      <c r="G390" s="133" t="e">
        <f>Simulações!CQ376</f>
        <v>#N/A</v>
      </c>
      <c r="H390" s="133" t="str">
        <f>Simulações!CW376</f>
        <v>Médio I</v>
      </c>
      <c r="I390" s="133" t="str">
        <f>IF(Simulações!CX376="","",Simulações!CX376)</f>
        <v/>
      </c>
      <c r="J390" s="133" t="str">
        <f>IF(Simulações!DA376="","",Simulações!DA376)</f>
        <v/>
      </c>
      <c r="K390" s="137">
        <f>Simulações!AO376</f>
        <v>2</v>
      </c>
      <c r="L390" s="137">
        <f>Simulações!AV376</f>
        <v>0</v>
      </c>
      <c r="M390" s="133" t="str">
        <f>IF(Simulações!DB376="","",Simulações!DB376)</f>
        <v/>
      </c>
      <c r="N390" s="133" t="str">
        <f>IF(Simulações!DC376="","",Simulações!DC376)</f>
        <v/>
      </c>
      <c r="O390" s="133">
        <v>1</v>
      </c>
    </row>
    <row r="391" spans="1:15" ht="14.25" customHeight="1" x14ac:dyDescent="0.3">
      <c r="A391" s="5" t="str">
        <f>Simulações!G377</f>
        <v>Rua Martinópolis</v>
      </c>
      <c r="B391" s="133" t="str">
        <f>Simulações!DN377</f>
        <v>Sim</v>
      </c>
      <c r="C391" s="175">
        <f>Simulações!N377</f>
        <v>58</v>
      </c>
      <c r="D391" s="133" t="str">
        <f>Simulações!J377</f>
        <v>C4</v>
      </c>
      <c r="E391" s="133" t="e">
        <f>Simulações!CK377</f>
        <v>#N/A</v>
      </c>
      <c r="F391" s="133">
        <f>Simulações!CL377</f>
        <v>0</v>
      </c>
      <c r="G391" s="133" t="e">
        <f>Simulações!CQ377</f>
        <v>#N/A</v>
      </c>
      <c r="H391" s="133" t="str">
        <f>Simulações!CW377</f>
        <v>Médio II</v>
      </c>
      <c r="I391" s="133" t="str">
        <f>IF(Simulações!CX377="","",Simulações!CX377)</f>
        <v/>
      </c>
      <c r="J391" s="133" t="str">
        <f>IF(Simulações!DA377="","",Simulações!DA377)</f>
        <v/>
      </c>
      <c r="K391" s="137">
        <f>Simulações!AO377</f>
        <v>2</v>
      </c>
      <c r="L391" s="137">
        <f>Simulações!AV377</f>
        <v>0</v>
      </c>
      <c r="M391" s="133" t="str">
        <f>IF(Simulações!DB377="","",Simulações!DB377)</f>
        <v/>
      </c>
      <c r="N391" s="133" t="str">
        <f>IF(Simulações!DC377="","",Simulações!DC377)</f>
        <v/>
      </c>
      <c r="O391" s="133">
        <v>1</v>
      </c>
    </row>
    <row r="392" spans="1:15" ht="14.25" customHeight="1" x14ac:dyDescent="0.3">
      <c r="A392" s="5" t="str">
        <f>Simulações!G378</f>
        <v>Rua Martinópolis</v>
      </c>
      <c r="B392" s="133" t="str">
        <f>Simulações!DN378</f>
        <v>Sim</v>
      </c>
      <c r="C392" s="175">
        <f>Simulações!N378</f>
        <v>58</v>
      </c>
      <c r="D392" s="133" t="str">
        <f>Simulações!J378</f>
        <v>C4</v>
      </c>
      <c r="E392" s="133" t="e">
        <f>Simulações!CK378</f>
        <v>#N/A</v>
      </c>
      <c r="F392" s="133">
        <f>Simulações!CL378</f>
        <v>0</v>
      </c>
      <c r="G392" s="133" t="e">
        <f>Simulações!CQ378</f>
        <v>#N/A</v>
      </c>
      <c r="H392" s="133" t="str">
        <f>Simulações!CW378</f>
        <v>Médio II</v>
      </c>
      <c r="I392" s="133" t="str">
        <f>IF(Simulações!CX378="","",Simulações!CX378)</f>
        <v/>
      </c>
      <c r="J392" s="133" t="str">
        <f>IF(Simulações!DA378="","",Simulações!DA378)</f>
        <v/>
      </c>
      <c r="K392" s="137">
        <f>Simulações!AO378</f>
        <v>2</v>
      </c>
      <c r="L392" s="137">
        <f>Simulações!AV378</f>
        <v>0</v>
      </c>
      <c r="M392" s="133" t="str">
        <f>IF(Simulações!DB378="","",Simulações!DB378)</f>
        <v/>
      </c>
      <c r="N392" s="133" t="str">
        <f>IF(Simulações!DC378="","",Simulações!DC378)</f>
        <v/>
      </c>
      <c r="O392" s="133">
        <v>1</v>
      </c>
    </row>
    <row r="393" spans="1:15" ht="14.25" customHeight="1" x14ac:dyDescent="0.3">
      <c r="A393" s="5" t="str">
        <f>Simulações!G379</f>
        <v>Rua Martinópolis</v>
      </c>
      <c r="B393" s="133" t="str">
        <f>Simulações!DN379</f>
        <v>Sim</v>
      </c>
      <c r="C393" s="175">
        <f>Simulações!N379</f>
        <v>58</v>
      </c>
      <c r="D393" s="133" t="str">
        <f>Simulações!J379</f>
        <v>C4</v>
      </c>
      <c r="E393" s="133" t="e">
        <f>Simulações!CK379</f>
        <v>#N/A</v>
      </c>
      <c r="F393" s="133">
        <f>Simulações!CL379</f>
        <v>0</v>
      </c>
      <c r="G393" s="133" t="e">
        <f>Simulações!CQ379</f>
        <v>#N/A</v>
      </c>
      <c r="H393" s="133" t="str">
        <f>Simulações!CW379</f>
        <v>Médio II</v>
      </c>
      <c r="I393" s="133" t="str">
        <f>IF(Simulações!CX379="","",Simulações!CX379)</f>
        <v/>
      </c>
      <c r="J393" s="133" t="str">
        <f>IF(Simulações!DA379="","",Simulações!DA379)</f>
        <v/>
      </c>
      <c r="K393" s="137">
        <f>Simulações!AO379</f>
        <v>2</v>
      </c>
      <c r="L393" s="137">
        <f>Simulações!AV379</f>
        <v>0</v>
      </c>
      <c r="M393" s="133" t="str">
        <f>IF(Simulações!DB379="","",Simulações!DB379)</f>
        <v/>
      </c>
      <c r="N393" s="133" t="str">
        <f>IF(Simulações!DC379="","",Simulações!DC379)</f>
        <v/>
      </c>
      <c r="O393" s="133">
        <v>1</v>
      </c>
    </row>
    <row r="394" spans="1:15" ht="14.25" customHeight="1" x14ac:dyDescent="0.3">
      <c r="A394" s="5" t="e">
        <f>Simulações!#REF!</f>
        <v>#REF!</v>
      </c>
      <c r="B394" s="133" t="e">
        <f>Simulações!#REF!</f>
        <v>#REF!</v>
      </c>
      <c r="C394" s="175" t="e">
        <f>Simulações!#REF!</f>
        <v>#REF!</v>
      </c>
      <c r="D394" s="133" t="e">
        <f>Simulações!#REF!</f>
        <v>#REF!</v>
      </c>
      <c r="E394" s="133" t="e">
        <f>Simulações!#REF!</f>
        <v>#REF!</v>
      </c>
      <c r="F394" s="133" t="e">
        <f>Simulações!#REF!</f>
        <v>#REF!</v>
      </c>
      <c r="G394" s="133" t="e">
        <f>Simulações!#REF!</f>
        <v>#REF!</v>
      </c>
      <c r="H394" s="133" t="e">
        <f>Simulações!#REF!</f>
        <v>#REF!</v>
      </c>
      <c r="I394" s="133" t="e">
        <f>IF(Simulações!#REF!="","",Simulações!#REF!)</f>
        <v>#REF!</v>
      </c>
      <c r="J394" s="133" t="e">
        <f>IF(Simulações!#REF!="","",Simulações!#REF!)</f>
        <v>#REF!</v>
      </c>
      <c r="K394" s="137" t="e">
        <f>Simulações!#REF!</f>
        <v>#REF!</v>
      </c>
      <c r="L394" s="137" t="e">
        <f>Simulações!#REF!</f>
        <v>#REF!</v>
      </c>
      <c r="M394" s="133" t="e">
        <f>IF(Simulações!#REF!="","",Simulações!#REF!)</f>
        <v>#REF!</v>
      </c>
      <c r="N394" s="133" t="e">
        <f>IF(Simulações!#REF!="","",Simulações!#REF!)</f>
        <v>#REF!</v>
      </c>
      <c r="O394" s="133">
        <v>1</v>
      </c>
    </row>
    <row r="395" spans="1:15" ht="14.25" customHeight="1" x14ac:dyDescent="0.3">
      <c r="A395" s="5" t="e">
        <f>Simulações!#REF!</f>
        <v>#REF!</v>
      </c>
      <c r="B395" s="133" t="e">
        <f>Simulações!#REF!</f>
        <v>#REF!</v>
      </c>
      <c r="C395" s="175" t="e">
        <f>Simulações!#REF!</f>
        <v>#REF!</v>
      </c>
      <c r="D395" s="133" t="e">
        <f>Simulações!#REF!</f>
        <v>#REF!</v>
      </c>
      <c r="E395" s="133" t="e">
        <f>Simulações!#REF!</f>
        <v>#REF!</v>
      </c>
      <c r="F395" s="133" t="e">
        <f>Simulações!#REF!</f>
        <v>#REF!</v>
      </c>
      <c r="G395" s="133" t="e">
        <f>Simulações!#REF!</f>
        <v>#REF!</v>
      </c>
      <c r="H395" s="133" t="e">
        <f>Simulações!#REF!</f>
        <v>#REF!</v>
      </c>
      <c r="I395" s="133" t="e">
        <f>IF(Simulações!#REF!="","",Simulações!#REF!)</f>
        <v>#REF!</v>
      </c>
      <c r="J395" s="133" t="e">
        <f>IF(Simulações!#REF!="","",Simulações!#REF!)</f>
        <v>#REF!</v>
      </c>
      <c r="K395" s="137" t="e">
        <f>Simulações!#REF!</f>
        <v>#REF!</v>
      </c>
      <c r="L395" s="137" t="e">
        <f>Simulações!#REF!</f>
        <v>#REF!</v>
      </c>
      <c r="M395" s="133" t="e">
        <f>IF(Simulações!#REF!="","",Simulações!#REF!)</f>
        <v>#REF!</v>
      </c>
      <c r="N395" s="133" t="e">
        <f>IF(Simulações!#REF!="","",Simulações!#REF!)</f>
        <v>#REF!</v>
      </c>
      <c r="O395" s="133">
        <v>1</v>
      </c>
    </row>
    <row r="396" spans="1:15" ht="14.25" customHeight="1" x14ac:dyDescent="0.3">
      <c r="A396" s="5" t="e">
        <f>Simulações!#REF!</f>
        <v>#REF!</v>
      </c>
      <c r="B396" s="133" t="e">
        <f>Simulações!#REF!</f>
        <v>#REF!</v>
      </c>
      <c r="C396" s="175" t="e">
        <f>Simulações!#REF!</f>
        <v>#REF!</v>
      </c>
      <c r="D396" s="133" t="e">
        <f>Simulações!#REF!</f>
        <v>#REF!</v>
      </c>
      <c r="E396" s="133" t="e">
        <f>Simulações!#REF!</f>
        <v>#REF!</v>
      </c>
      <c r="F396" s="133" t="e">
        <f>Simulações!#REF!</f>
        <v>#REF!</v>
      </c>
      <c r="G396" s="133" t="e">
        <f>Simulações!#REF!</f>
        <v>#REF!</v>
      </c>
      <c r="H396" s="133" t="e">
        <f>Simulações!#REF!</f>
        <v>#REF!</v>
      </c>
      <c r="I396" s="133" t="e">
        <f>IF(Simulações!#REF!="","",Simulações!#REF!)</f>
        <v>#REF!</v>
      </c>
      <c r="J396" s="133" t="e">
        <f>IF(Simulações!#REF!="","",Simulações!#REF!)</f>
        <v>#REF!</v>
      </c>
      <c r="K396" s="137" t="e">
        <f>Simulações!#REF!</f>
        <v>#REF!</v>
      </c>
      <c r="L396" s="137" t="e">
        <f>Simulações!#REF!</f>
        <v>#REF!</v>
      </c>
      <c r="M396" s="133" t="e">
        <f>IF(Simulações!#REF!="","",Simulações!#REF!)</f>
        <v>#REF!</v>
      </c>
      <c r="N396" s="133" t="e">
        <f>IF(Simulações!#REF!="","",Simulações!#REF!)</f>
        <v>#REF!</v>
      </c>
      <c r="O396" s="133">
        <v>1</v>
      </c>
    </row>
    <row r="397" spans="1:15" ht="14.25" customHeight="1" x14ac:dyDescent="0.3">
      <c r="A397" s="5" t="str">
        <f>Simulações!G380</f>
        <v>Estrada Francisco Missé</v>
      </c>
      <c r="B397" s="133" t="str">
        <f>Simulações!DN380</f>
        <v>Sim</v>
      </c>
      <c r="C397" s="175">
        <f>Simulações!N380</f>
        <v>60</v>
      </c>
      <c r="D397" s="133" t="str">
        <f>Simulações!J380</f>
        <v>C2</v>
      </c>
      <c r="E397" s="133" t="e">
        <f>Simulações!CK380</f>
        <v>#N/A</v>
      </c>
      <c r="F397" s="133">
        <f>Simulações!CL380</f>
        <v>0</v>
      </c>
      <c r="G397" s="133" t="e">
        <f>Simulações!CQ380</f>
        <v>#N/A</v>
      </c>
      <c r="H397" s="133" t="str">
        <f>Simulações!CW380</f>
        <v>Médio II</v>
      </c>
      <c r="I397" s="133" t="str">
        <f>IF(Simulações!CX380="","",Simulações!CX380)</f>
        <v/>
      </c>
      <c r="J397" s="133" t="str">
        <f>IF(Simulações!DA380="","",Simulações!DA380)</f>
        <v/>
      </c>
      <c r="K397" s="137">
        <f>Simulações!AO380</f>
        <v>2</v>
      </c>
      <c r="L397" s="137">
        <f>Simulações!AV380</f>
        <v>0</v>
      </c>
      <c r="M397" s="133" t="str">
        <f>IF(Simulações!DB380="","",Simulações!DB380)</f>
        <v/>
      </c>
      <c r="N397" s="133" t="str">
        <f>IF(Simulações!DC380="","",Simulações!DC380)</f>
        <v/>
      </c>
      <c r="O397" s="133">
        <v>1</v>
      </c>
    </row>
    <row r="398" spans="1:15" ht="14.25" customHeight="1" x14ac:dyDescent="0.3">
      <c r="A398" s="5" t="str">
        <f>Simulações!G381</f>
        <v>Estrada Francisco Missé</v>
      </c>
      <c r="B398" s="133" t="str">
        <f>Simulações!DN381</f>
        <v>Sim</v>
      </c>
      <c r="C398" s="175">
        <f>Simulações!N381</f>
        <v>60</v>
      </c>
      <c r="D398" s="133" t="str">
        <f>Simulações!J381</f>
        <v>C2</v>
      </c>
      <c r="E398" s="133" t="e">
        <f>Simulações!CK381</f>
        <v>#N/A</v>
      </c>
      <c r="F398" s="133">
        <f>Simulações!CL381</f>
        <v>0</v>
      </c>
      <c r="G398" s="133" t="e">
        <f>Simulações!CQ381</f>
        <v>#N/A</v>
      </c>
      <c r="H398" s="133" t="str">
        <f>Simulações!CW381</f>
        <v>Médio II</v>
      </c>
      <c r="I398" s="133" t="str">
        <f>IF(Simulações!CX381="","",Simulações!CX381)</f>
        <v/>
      </c>
      <c r="J398" s="133" t="str">
        <f>IF(Simulações!DA381="","",Simulações!DA381)</f>
        <v/>
      </c>
      <c r="K398" s="137">
        <f>Simulações!AO381</f>
        <v>2</v>
      </c>
      <c r="L398" s="137">
        <f>Simulações!AV381</f>
        <v>0</v>
      </c>
      <c r="M398" s="133" t="str">
        <f>IF(Simulações!DB381="","",Simulações!DB381)</f>
        <v/>
      </c>
      <c r="N398" s="133" t="str">
        <f>IF(Simulações!DC381="","",Simulações!DC381)</f>
        <v/>
      </c>
      <c r="O398" s="133">
        <v>1</v>
      </c>
    </row>
    <row r="399" spans="1:15" ht="14.25" customHeight="1" x14ac:dyDescent="0.3">
      <c r="A399" s="5" t="str">
        <f>Simulações!G382</f>
        <v>Estrada Francisco Missé</v>
      </c>
      <c r="B399" s="133" t="str">
        <f>Simulações!DN382</f>
        <v>Sim</v>
      </c>
      <c r="C399" s="175">
        <f>Simulações!N382</f>
        <v>60</v>
      </c>
      <c r="D399" s="133" t="str">
        <f>Simulações!J382</f>
        <v>C2</v>
      </c>
      <c r="E399" s="133" t="e">
        <f>Simulações!CK382</f>
        <v>#N/A</v>
      </c>
      <c r="F399" s="133">
        <f>Simulações!CL382</f>
        <v>0</v>
      </c>
      <c r="G399" s="133" t="e">
        <f>Simulações!CQ382</f>
        <v>#N/A</v>
      </c>
      <c r="H399" s="133" t="str">
        <f>Simulações!CW382</f>
        <v>Médio II</v>
      </c>
      <c r="I399" s="133" t="str">
        <f>IF(Simulações!CX382="","",Simulações!CX382)</f>
        <v/>
      </c>
      <c r="J399" s="133" t="str">
        <f>IF(Simulações!DA382="","",Simulações!DA382)</f>
        <v/>
      </c>
      <c r="K399" s="137">
        <f>Simulações!AO382</f>
        <v>2</v>
      </c>
      <c r="L399" s="137">
        <f>Simulações!AV382</f>
        <v>0</v>
      </c>
      <c r="M399" s="133" t="str">
        <f>IF(Simulações!DB382="","",Simulações!DB382)</f>
        <v/>
      </c>
      <c r="N399" s="133" t="str">
        <f>IF(Simulações!DC382="","",Simulações!DC382)</f>
        <v/>
      </c>
      <c r="O399" s="133">
        <v>1</v>
      </c>
    </row>
    <row r="400" spans="1:15" ht="14.25" customHeight="1" x14ac:dyDescent="0.3">
      <c r="A400" s="5" t="str">
        <f>Simulações!G383</f>
        <v>Rua Bebedouro</v>
      </c>
      <c r="B400" s="133" t="str">
        <f>Simulações!DN383</f>
        <v>Sim</v>
      </c>
      <c r="C400" s="175">
        <f>Simulações!N383</f>
        <v>58</v>
      </c>
      <c r="D400" s="133" t="str">
        <f>Simulações!J383</f>
        <v>C5</v>
      </c>
      <c r="E400" s="133" t="str">
        <f>Simulações!CK383</f>
        <v>LEDSTAR</v>
      </c>
      <c r="F400" s="133" t="str">
        <f>Simulações!CL383</f>
        <v xml:space="preserve"> SL VT 9.1 28W</v>
      </c>
      <c r="G400" s="133">
        <f>Simulações!CQ383</f>
        <v>28</v>
      </c>
      <c r="H400" s="133" t="str">
        <f>Simulações!CW383</f>
        <v>ERRO</v>
      </c>
      <c r="I400" s="133" t="str">
        <f>IF(Simulações!CX383="","",Simulações!CX383)</f>
        <v/>
      </c>
      <c r="J400" s="133" t="str">
        <f>IF(Simulações!DA383="","",Simulações!DA383)</f>
        <v/>
      </c>
      <c r="K400" s="137">
        <f>Simulações!AO383</f>
        <v>2</v>
      </c>
      <c r="L400" s="137">
        <f>Simulações!AV383</f>
        <v>0</v>
      </c>
      <c r="M400" s="133" t="str">
        <f>IF(Simulações!DB383="","",Simulações!DB383)</f>
        <v/>
      </c>
      <c r="N400" s="133" t="str">
        <f>IF(Simulações!DC383="","",Simulações!DC383)</f>
        <v/>
      </c>
      <c r="O400" s="133">
        <v>1</v>
      </c>
    </row>
    <row r="401" spans="1:15" ht="14.25" customHeight="1" x14ac:dyDescent="0.3">
      <c r="A401" s="5" t="str">
        <f>Simulações!G384</f>
        <v>Rua Bebedouro</v>
      </c>
      <c r="B401" s="133" t="str">
        <f>Simulações!DN384</f>
        <v>Sim</v>
      </c>
      <c r="C401" s="175">
        <f>Simulações!N384</f>
        <v>58</v>
      </c>
      <c r="D401" s="133" t="str">
        <f>Simulações!J384</f>
        <v>C5</v>
      </c>
      <c r="E401" s="133" t="str">
        <f>Simulações!CK384</f>
        <v>SX LIGHTING</v>
      </c>
      <c r="F401" s="133" t="str">
        <f>Simulações!CL384</f>
        <v>SX-INEVO020HF</v>
      </c>
      <c r="G401" s="133">
        <f>Simulações!CQ384</f>
        <v>22.5</v>
      </c>
      <c r="H401" s="133" t="str">
        <f>Simulações!CW384</f>
        <v>ERRO</v>
      </c>
      <c r="I401" s="133" t="str">
        <f>IF(Simulações!CX384="","",Simulações!CX384)</f>
        <v/>
      </c>
      <c r="J401" s="133" t="str">
        <f>IF(Simulações!DA384="","",Simulações!DA384)</f>
        <v/>
      </c>
      <c r="K401" s="137">
        <f>Simulações!AO384</f>
        <v>2</v>
      </c>
      <c r="L401" s="137">
        <f>Simulações!AV384</f>
        <v>0</v>
      </c>
      <c r="M401" s="133" t="str">
        <f>IF(Simulações!DB384="","",Simulações!DB384)</f>
        <v/>
      </c>
      <c r="N401" s="133" t="str">
        <f>IF(Simulações!DC384="","",Simulações!DC384)</f>
        <v/>
      </c>
      <c r="O401" s="133">
        <v>1</v>
      </c>
    </row>
    <row r="402" spans="1:15" ht="14.25" customHeight="1" x14ac:dyDescent="0.3">
      <c r="A402" s="5" t="str">
        <f>Simulações!G385</f>
        <v>Rua Bebedouro</v>
      </c>
      <c r="B402" s="133" t="str">
        <f>Simulações!DN385</f>
        <v>Sim</v>
      </c>
      <c r="C402" s="175">
        <f>Simulações!N385</f>
        <v>58</v>
      </c>
      <c r="D402" s="133" t="str">
        <f>Simulações!J385</f>
        <v>C5</v>
      </c>
      <c r="E402" s="133" t="str">
        <f>Simulações!CK385</f>
        <v>TECNOWATT</v>
      </c>
      <c r="F402" s="133" t="str">
        <f>Simulações!CL385</f>
        <v xml:space="preserve">SIGSAGPTLRRSSNDL_30W_38IBBRS
</v>
      </c>
      <c r="G402" s="133">
        <f>Simulações!CQ385</f>
        <v>30</v>
      </c>
      <c r="H402" s="133" t="str">
        <f>Simulações!CW385</f>
        <v>ERRO</v>
      </c>
      <c r="I402" s="133" t="str">
        <f>IF(Simulações!CX385="","",Simulações!CX385)</f>
        <v/>
      </c>
      <c r="J402" s="133" t="str">
        <f>IF(Simulações!DA385="","",Simulações!DA385)</f>
        <v/>
      </c>
      <c r="K402" s="137">
        <f>Simulações!AO385</f>
        <v>2</v>
      </c>
      <c r="L402" s="137">
        <f>Simulações!AV385</f>
        <v>0</v>
      </c>
      <c r="M402" s="133" t="str">
        <f>IF(Simulações!DB385="","",Simulações!DB385)</f>
        <v/>
      </c>
      <c r="N402" s="133" t="str">
        <f>IF(Simulações!DC385="","",Simulações!DC385)</f>
        <v/>
      </c>
      <c r="O402" s="133">
        <v>1</v>
      </c>
    </row>
    <row r="403" spans="1:15" ht="14.25" customHeight="1" x14ac:dyDescent="0.3">
      <c r="A403" s="5" t="str">
        <f>Simulações!G386</f>
        <v>Estrada Francisco Missé</v>
      </c>
      <c r="B403" s="133" t="str">
        <f>Simulações!DN386</f>
        <v>Sim</v>
      </c>
      <c r="C403" s="175">
        <f>Simulações!N386</f>
        <v>60</v>
      </c>
      <c r="D403" s="133" t="str">
        <f>Simulações!J386</f>
        <v>C2</v>
      </c>
      <c r="E403" s="133" t="e">
        <f>Simulações!CK386</f>
        <v>#N/A</v>
      </c>
      <c r="F403" s="133">
        <f>Simulações!CL386</f>
        <v>0</v>
      </c>
      <c r="G403" s="133" t="e">
        <f>Simulações!CQ386</f>
        <v>#N/A</v>
      </c>
      <c r="H403" s="133" t="str">
        <f>Simulações!CW386</f>
        <v>Médio I</v>
      </c>
      <c r="I403" s="133" t="str">
        <f>IF(Simulações!CX386="","",Simulações!CX386)</f>
        <v/>
      </c>
      <c r="J403" s="133" t="str">
        <f>IF(Simulações!DA386="","",Simulações!DA386)</f>
        <v/>
      </c>
      <c r="K403" s="137">
        <f>Simulações!AO386</f>
        <v>2</v>
      </c>
      <c r="L403" s="137">
        <f>Simulações!AV386</f>
        <v>0</v>
      </c>
      <c r="M403" s="133" t="str">
        <f>IF(Simulações!DB386="","",Simulações!DB386)</f>
        <v/>
      </c>
      <c r="N403" s="133" t="str">
        <f>IF(Simulações!DC386="","",Simulações!DC386)</f>
        <v/>
      </c>
      <c r="O403" s="133">
        <v>1</v>
      </c>
    </row>
    <row r="404" spans="1:15" ht="14.25" customHeight="1" x14ac:dyDescent="0.3">
      <c r="A404" s="5" t="str">
        <f>Simulações!G387</f>
        <v>Estrada Francisco Missé</v>
      </c>
      <c r="B404" s="133" t="str">
        <f>Simulações!DN387</f>
        <v>Sim</v>
      </c>
      <c r="C404" s="175">
        <f>Simulações!N387</f>
        <v>60</v>
      </c>
      <c r="D404" s="133" t="str">
        <f>Simulações!J387</f>
        <v>C2</v>
      </c>
      <c r="E404" s="133" t="e">
        <f>Simulações!CK387</f>
        <v>#N/A</v>
      </c>
      <c r="F404" s="133">
        <f>Simulações!CL387</f>
        <v>0</v>
      </c>
      <c r="G404" s="133" t="e">
        <f>Simulações!CQ387</f>
        <v>#N/A</v>
      </c>
      <c r="H404" s="133" t="str">
        <f>Simulações!CW387</f>
        <v>Médio I</v>
      </c>
      <c r="I404" s="133" t="str">
        <f>IF(Simulações!CX387="","",Simulações!CX387)</f>
        <v/>
      </c>
      <c r="J404" s="133" t="str">
        <f>IF(Simulações!DA387="","",Simulações!DA387)</f>
        <v/>
      </c>
      <c r="K404" s="137">
        <f>Simulações!AO387</f>
        <v>2</v>
      </c>
      <c r="L404" s="137">
        <f>Simulações!AV387</f>
        <v>0</v>
      </c>
      <c r="M404" s="133" t="str">
        <f>IF(Simulações!DB387="","",Simulações!DB387)</f>
        <v/>
      </c>
      <c r="N404" s="133" t="str">
        <f>IF(Simulações!DC387="","",Simulações!DC387)</f>
        <v/>
      </c>
      <c r="O404" s="133">
        <v>1</v>
      </c>
    </row>
    <row r="405" spans="1:15" ht="14.25" customHeight="1" x14ac:dyDescent="0.3">
      <c r="A405" s="5" t="str">
        <f>Simulações!G388</f>
        <v>Estrada Francisco Missé</v>
      </c>
      <c r="B405" s="133" t="str">
        <f>Simulações!DN388</f>
        <v>Sim</v>
      </c>
      <c r="C405" s="175">
        <f>Simulações!N388</f>
        <v>60</v>
      </c>
      <c r="D405" s="133" t="str">
        <f>Simulações!J388</f>
        <v>C2</v>
      </c>
      <c r="E405" s="133" t="e">
        <f>Simulações!CK388</f>
        <v>#N/A</v>
      </c>
      <c r="F405" s="133">
        <f>Simulações!CL388</f>
        <v>0</v>
      </c>
      <c r="G405" s="133" t="e">
        <f>Simulações!CQ388</f>
        <v>#N/A</v>
      </c>
      <c r="H405" s="133" t="str">
        <f>Simulações!CW388</f>
        <v>Médio I</v>
      </c>
      <c r="I405" s="133" t="str">
        <f>IF(Simulações!CX388="","",Simulações!CX388)</f>
        <v/>
      </c>
      <c r="J405" s="133" t="str">
        <f>IF(Simulações!DA388="","",Simulações!DA388)</f>
        <v/>
      </c>
      <c r="K405" s="137">
        <f>Simulações!AO388</f>
        <v>2</v>
      </c>
      <c r="L405" s="137">
        <f>Simulações!AV388</f>
        <v>0</v>
      </c>
      <c r="M405" s="133" t="str">
        <f>IF(Simulações!DB388="","",Simulações!DB388)</f>
        <v/>
      </c>
      <c r="N405" s="133" t="str">
        <f>IF(Simulações!DC388="","",Simulações!DC388)</f>
        <v/>
      </c>
      <c r="O405" s="133">
        <v>1</v>
      </c>
    </row>
    <row r="406" spans="1:15" ht="14.25" customHeight="1" x14ac:dyDescent="0.3">
      <c r="A406" s="5" t="str">
        <f>Simulações!G389</f>
        <v>Rua Taubaté</v>
      </c>
      <c r="B406" s="133" t="str">
        <f>Simulações!DN389</f>
        <v>Sim</v>
      </c>
      <c r="C406" s="175">
        <f>Simulações!N389</f>
        <v>58</v>
      </c>
      <c r="D406" s="133" t="str">
        <f>Simulações!J389</f>
        <v>C5</v>
      </c>
      <c r="E406" s="133" t="e">
        <f>Simulações!CK389</f>
        <v>#N/A</v>
      </c>
      <c r="F406" s="133">
        <f>Simulações!CL389</f>
        <v>0</v>
      </c>
      <c r="G406" s="133" t="e">
        <f>Simulações!CQ389</f>
        <v>#N/A</v>
      </c>
      <c r="H406" s="133" t="str">
        <f>Simulações!CW389</f>
        <v>ERRO</v>
      </c>
      <c r="I406" s="133" t="str">
        <f>IF(Simulações!CX389="","",Simulações!CX389)</f>
        <v/>
      </c>
      <c r="J406" s="133" t="str">
        <f>IF(Simulações!DA389="","",Simulações!DA389)</f>
        <v/>
      </c>
      <c r="K406" s="137">
        <f>Simulações!AO389</f>
        <v>2</v>
      </c>
      <c r="L406" s="137">
        <f>Simulações!AV389</f>
        <v>0</v>
      </c>
      <c r="M406" s="133" t="str">
        <f>IF(Simulações!DB389="","",Simulações!DB389)</f>
        <v/>
      </c>
      <c r="N406" s="133" t="str">
        <f>IF(Simulações!DC389="","",Simulações!DC389)</f>
        <v/>
      </c>
      <c r="O406" s="133">
        <v>1</v>
      </c>
    </row>
    <row r="407" spans="1:15" ht="14.25" customHeight="1" x14ac:dyDescent="0.3">
      <c r="A407" s="5" t="str">
        <f>Simulações!G390</f>
        <v>Rua Taubaté</v>
      </c>
      <c r="B407" s="133" t="str">
        <f>Simulações!DN390</f>
        <v>Sim</v>
      </c>
      <c r="C407" s="175">
        <f>Simulações!N390</f>
        <v>58</v>
      </c>
      <c r="D407" s="133" t="str">
        <f>Simulações!J390</f>
        <v>C5</v>
      </c>
      <c r="E407" s="133" t="e">
        <f>Simulações!CK390</f>
        <v>#N/A</v>
      </c>
      <c r="F407" s="133">
        <f>Simulações!CL390</f>
        <v>0</v>
      </c>
      <c r="G407" s="133" t="e">
        <f>Simulações!CQ390</f>
        <v>#N/A</v>
      </c>
      <c r="H407" s="133" t="str">
        <f>Simulações!CW390</f>
        <v>ERRO</v>
      </c>
      <c r="I407" s="133" t="str">
        <f>IF(Simulações!CX390="","",Simulações!CX390)</f>
        <v/>
      </c>
      <c r="J407" s="133" t="str">
        <f>IF(Simulações!DA390="","",Simulações!DA390)</f>
        <v/>
      </c>
      <c r="K407" s="137">
        <f>Simulações!AO390</f>
        <v>2</v>
      </c>
      <c r="L407" s="137">
        <f>Simulações!AV390</f>
        <v>0</v>
      </c>
      <c r="M407" s="133" t="str">
        <f>IF(Simulações!DB390="","",Simulações!DB390)</f>
        <v/>
      </c>
      <c r="N407" s="133" t="str">
        <f>IF(Simulações!DC390="","",Simulações!DC390)</f>
        <v/>
      </c>
      <c r="O407" s="133">
        <v>1</v>
      </c>
    </row>
    <row r="408" spans="1:15" ht="14.25" customHeight="1" x14ac:dyDescent="0.3">
      <c r="A408" s="5" t="str">
        <f>Simulações!G391</f>
        <v>Rua Taubaté</v>
      </c>
      <c r="B408" s="133" t="str">
        <f>Simulações!DN391</f>
        <v>Sim</v>
      </c>
      <c r="C408" s="175">
        <f>Simulações!N391</f>
        <v>58</v>
      </c>
      <c r="D408" s="133" t="str">
        <f>Simulações!J391</f>
        <v>C5</v>
      </c>
      <c r="E408" s="133" t="e">
        <f>Simulações!CK391</f>
        <v>#N/A</v>
      </c>
      <c r="F408" s="133">
        <f>Simulações!CL391</f>
        <v>0</v>
      </c>
      <c r="G408" s="133" t="e">
        <f>Simulações!CQ391</f>
        <v>#N/A</v>
      </c>
      <c r="H408" s="133" t="str">
        <f>Simulações!CW391</f>
        <v>ERRO</v>
      </c>
      <c r="I408" s="133" t="str">
        <f>IF(Simulações!CX391="","",Simulações!CX391)</f>
        <v/>
      </c>
      <c r="J408" s="133" t="str">
        <f>IF(Simulações!DA391="","",Simulações!DA391)</f>
        <v/>
      </c>
      <c r="K408" s="137">
        <f>Simulações!AO391</f>
        <v>2</v>
      </c>
      <c r="L408" s="137">
        <f>Simulações!AV391</f>
        <v>0</v>
      </c>
      <c r="M408" s="133" t="str">
        <f>IF(Simulações!DB391="","",Simulações!DB391)</f>
        <v/>
      </c>
      <c r="N408" s="133" t="str">
        <f>IF(Simulações!DC391="","",Simulações!DC391)</f>
        <v/>
      </c>
      <c r="O408" s="133">
        <v>1</v>
      </c>
    </row>
    <row r="409" spans="1:15" ht="14.25" customHeight="1" x14ac:dyDescent="0.3">
      <c r="A409" s="5" t="str">
        <f>Simulações!G392</f>
        <v>Estrada Francisco Missé</v>
      </c>
      <c r="B409" s="133" t="str">
        <f>Simulações!DN392</f>
        <v>Sim</v>
      </c>
      <c r="C409" s="175">
        <f>Simulações!N392</f>
        <v>60</v>
      </c>
      <c r="D409" s="133" t="str">
        <f>Simulações!J392</f>
        <v>C2</v>
      </c>
      <c r="E409" s="133" t="e">
        <f>Simulações!CK392</f>
        <v>#N/A</v>
      </c>
      <c r="F409" s="133">
        <f>Simulações!CL392</f>
        <v>0</v>
      </c>
      <c r="G409" s="133" t="e">
        <f>Simulações!CQ392</f>
        <v>#N/A</v>
      </c>
      <c r="H409" s="133" t="str">
        <f>Simulações!CW392</f>
        <v>Médio II</v>
      </c>
      <c r="I409" s="133" t="str">
        <f>IF(Simulações!CX392="","",Simulações!CX392)</f>
        <v/>
      </c>
      <c r="J409" s="133" t="str">
        <f>IF(Simulações!DA392="","",Simulações!DA392)</f>
        <v/>
      </c>
      <c r="K409" s="137">
        <f>Simulações!AO392</f>
        <v>2</v>
      </c>
      <c r="L409" s="137">
        <f>Simulações!AV392</f>
        <v>0</v>
      </c>
      <c r="M409" s="133" t="str">
        <f>IF(Simulações!DB392="","",Simulações!DB392)</f>
        <v/>
      </c>
      <c r="N409" s="133" t="str">
        <f>IF(Simulações!DC392="","",Simulações!DC392)</f>
        <v/>
      </c>
      <c r="O409" s="133">
        <v>1</v>
      </c>
    </row>
    <row r="410" spans="1:15" ht="14.25" customHeight="1" x14ac:dyDescent="0.3">
      <c r="A410" s="5" t="str">
        <f>Simulações!G393</f>
        <v>Estrada Francisco Missé</v>
      </c>
      <c r="B410" s="133" t="str">
        <f>Simulações!DN393</f>
        <v>Sim</v>
      </c>
      <c r="C410" s="175">
        <f>Simulações!N393</f>
        <v>60</v>
      </c>
      <c r="D410" s="133" t="str">
        <f>Simulações!J393</f>
        <v>C2</v>
      </c>
      <c r="E410" s="133" t="e">
        <f>Simulações!CK393</f>
        <v>#N/A</v>
      </c>
      <c r="F410" s="133">
        <f>Simulações!CL393</f>
        <v>0</v>
      </c>
      <c r="G410" s="133" t="e">
        <f>Simulações!CQ393</f>
        <v>#N/A</v>
      </c>
      <c r="H410" s="133" t="str">
        <f>Simulações!CW393</f>
        <v>Médio II</v>
      </c>
      <c r="I410" s="133" t="str">
        <f>IF(Simulações!CX393="","",Simulações!CX393)</f>
        <v/>
      </c>
      <c r="J410" s="133" t="str">
        <f>IF(Simulações!DA393="","",Simulações!DA393)</f>
        <v/>
      </c>
      <c r="K410" s="137">
        <f>Simulações!AO393</f>
        <v>2</v>
      </c>
      <c r="L410" s="137">
        <f>Simulações!AV393</f>
        <v>0</v>
      </c>
      <c r="M410" s="133" t="str">
        <f>IF(Simulações!DB393="","",Simulações!DB393)</f>
        <v/>
      </c>
      <c r="N410" s="133" t="str">
        <f>IF(Simulações!DC393="","",Simulações!DC393)</f>
        <v/>
      </c>
      <c r="O410" s="133">
        <v>1</v>
      </c>
    </row>
    <row r="411" spans="1:15" ht="14.25" customHeight="1" x14ac:dyDescent="0.3">
      <c r="A411" s="5" t="str">
        <f>Simulações!G394</f>
        <v>Estrada Francisco Missé</v>
      </c>
      <c r="B411" s="133" t="str">
        <f>Simulações!DN394</f>
        <v>Sim</v>
      </c>
      <c r="C411" s="175">
        <f>Simulações!N394</f>
        <v>60</v>
      </c>
      <c r="D411" s="133" t="str">
        <f>Simulações!J394</f>
        <v>C2</v>
      </c>
      <c r="E411" s="133" t="e">
        <f>Simulações!CK394</f>
        <v>#N/A</v>
      </c>
      <c r="F411" s="133">
        <f>Simulações!CL394</f>
        <v>0</v>
      </c>
      <c r="G411" s="133" t="e">
        <f>Simulações!CQ394</f>
        <v>#N/A</v>
      </c>
      <c r="H411" s="133" t="str">
        <f>Simulações!CW394</f>
        <v>Médio II</v>
      </c>
      <c r="I411" s="133" t="str">
        <f>IF(Simulações!CX394="","",Simulações!CX394)</f>
        <v/>
      </c>
      <c r="J411" s="133" t="str">
        <f>IF(Simulações!DA394="","",Simulações!DA394)</f>
        <v/>
      </c>
      <c r="K411" s="137">
        <f>Simulações!AO394</f>
        <v>2</v>
      </c>
      <c r="L411" s="137">
        <f>Simulações!AV394</f>
        <v>0</v>
      </c>
      <c r="M411" s="133" t="str">
        <f>IF(Simulações!DB394="","",Simulações!DB394)</f>
        <v/>
      </c>
      <c r="N411" s="133" t="str">
        <f>IF(Simulações!DC394="","",Simulações!DC394)</f>
        <v/>
      </c>
      <c r="O411" s="133">
        <v>1</v>
      </c>
    </row>
    <row r="412" spans="1:15" ht="14.25" customHeight="1" x14ac:dyDescent="0.3">
      <c r="A412" s="5" t="str">
        <f>Simulações!G395</f>
        <v>Rua Carlos de Souza Maciel</v>
      </c>
      <c r="B412" s="133" t="str">
        <f>Simulações!DN395</f>
        <v>Sim</v>
      </c>
      <c r="C412" s="175">
        <f>Simulações!N395</f>
        <v>60</v>
      </c>
      <c r="D412" s="133" t="str">
        <f>Simulações!J395</f>
        <v>C4</v>
      </c>
      <c r="E412" s="133" t="e">
        <f>Simulações!CK395</f>
        <v>#N/A</v>
      </c>
      <c r="F412" s="133">
        <f>Simulações!CL395</f>
        <v>0</v>
      </c>
      <c r="G412" s="133" t="e">
        <f>Simulações!CQ395</f>
        <v>#N/A</v>
      </c>
      <c r="H412" s="133" t="str">
        <f>Simulações!CW395</f>
        <v>Médio I</v>
      </c>
      <c r="I412" s="133" t="str">
        <f>IF(Simulações!CX395="","",Simulações!CX395)</f>
        <v/>
      </c>
      <c r="J412" s="133" t="str">
        <f>IF(Simulações!DA395="","",Simulações!DA395)</f>
        <v/>
      </c>
      <c r="K412" s="137">
        <f>Simulações!AO395</f>
        <v>2</v>
      </c>
      <c r="L412" s="137">
        <f>Simulações!AV395</f>
        <v>0</v>
      </c>
      <c r="M412" s="133" t="str">
        <f>IF(Simulações!DB395="","",Simulações!DB395)</f>
        <v/>
      </c>
      <c r="N412" s="133" t="str">
        <f>IF(Simulações!DC395="","",Simulações!DC395)</f>
        <v/>
      </c>
      <c r="O412" s="133">
        <v>1</v>
      </c>
    </row>
    <row r="413" spans="1:15" ht="14.25" customHeight="1" x14ac:dyDescent="0.3">
      <c r="A413" s="5" t="str">
        <f>Simulações!G396</f>
        <v>Rua Carlos de Souza Maciel</v>
      </c>
      <c r="B413" s="133" t="str">
        <f>Simulações!DN396</f>
        <v>Sim</v>
      </c>
      <c r="C413" s="175">
        <f>Simulações!N396</f>
        <v>60</v>
      </c>
      <c r="D413" s="133" t="str">
        <f>Simulações!J396</f>
        <v>C4</v>
      </c>
      <c r="E413" s="133" t="e">
        <f>Simulações!CK396</f>
        <v>#N/A</v>
      </c>
      <c r="F413" s="133">
        <f>Simulações!CL396</f>
        <v>0</v>
      </c>
      <c r="G413" s="133" t="e">
        <f>Simulações!CQ396</f>
        <v>#N/A</v>
      </c>
      <c r="H413" s="133" t="str">
        <f>Simulações!CW396</f>
        <v>Médio I</v>
      </c>
      <c r="I413" s="133" t="str">
        <f>IF(Simulações!CX396="","",Simulações!CX396)</f>
        <v/>
      </c>
      <c r="J413" s="133" t="str">
        <f>IF(Simulações!DA396="","",Simulações!DA396)</f>
        <v/>
      </c>
      <c r="K413" s="137">
        <f>Simulações!AO396</f>
        <v>2</v>
      </c>
      <c r="L413" s="137">
        <f>Simulações!AV396</f>
        <v>0</v>
      </c>
      <c r="M413" s="133" t="str">
        <f>IF(Simulações!DB396="","",Simulações!DB396)</f>
        <v/>
      </c>
      <c r="N413" s="133" t="str">
        <f>IF(Simulações!DC396="","",Simulações!DC396)</f>
        <v/>
      </c>
      <c r="O413" s="133">
        <v>1</v>
      </c>
    </row>
    <row r="414" spans="1:15" ht="14.25" customHeight="1" x14ac:dyDescent="0.3">
      <c r="A414" s="5" t="str">
        <f>Simulações!G397</f>
        <v>Rua Carlos de Souza Maciel</v>
      </c>
      <c r="B414" s="133" t="str">
        <f>Simulações!DN397</f>
        <v>Sim</v>
      </c>
      <c r="C414" s="175">
        <f>Simulações!N397</f>
        <v>60</v>
      </c>
      <c r="D414" s="133" t="str">
        <f>Simulações!J397</f>
        <v>C4</v>
      </c>
      <c r="E414" s="133" t="e">
        <f>Simulações!CK397</f>
        <v>#N/A</v>
      </c>
      <c r="F414" s="133">
        <f>Simulações!CL397</f>
        <v>0</v>
      </c>
      <c r="G414" s="133" t="e">
        <f>Simulações!CQ397</f>
        <v>#N/A</v>
      </c>
      <c r="H414" s="133" t="str">
        <f>Simulações!CW397</f>
        <v>Médio I</v>
      </c>
      <c r="I414" s="133" t="str">
        <f>IF(Simulações!CX397="","",Simulações!CX397)</f>
        <v/>
      </c>
      <c r="J414" s="133" t="str">
        <f>IF(Simulações!DA397="","",Simulações!DA397)</f>
        <v/>
      </c>
      <c r="K414" s="137">
        <f>Simulações!AO397</f>
        <v>2</v>
      </c>
      <c r="L414" s="137">
        <f>Simulações!AV397</f>
        <v>0</v>
      </c>
      <c r="M414" s="133" t="str">
        <f>IF(Simulações!DB397="","",Simulações!DB397)</f>
        <v/>
      </c>
      <c r="N414" s="133" t="str">
        <f>IF(Simulações!DC397="","",Simulações!DC397)</f>
        <v/>
      </c>
      <c r="O414" s="133">
        <v>1</v>
      </c>
    </row>
    <row r="415" spans="1:15" ht="14.25" customHeight="1" x14ac:dyDescent="0.3">
      <c r="A415" s="5" t="e">
        <f>Simulações!#REF!</f>
        <v>#REF!</v>
      </c>
      <c r="B415" s="133" t="e">
        <f>Simulações!#REF!</f>
        <v>#REF!</v>
      </c>
      <c r="C415" s="175" t="e">
        <f>Simulações!#REF!</f>
        <v>#REF!</v>
      </c>
      <c r="D415" s="133" t="e">
        <f>Simulações!#REF!</f>
        <v>#REF!</v>
      </c>
      <c r="E415" s="133" t="e">
        <f>Simulações!#REF!</f>
        <v>#REF!</v>
      </c>
      <c r="F415" s="133" t="e">
        <f>Simulações!#REF!</f>
        <v>#REF!</v>
      </c>
      <c r="G415" s="133" t="e">
        <f>Simulações!#REF!</f>
        <v>#REF!</v>
      </c>
      <c r="H415" s="133" t="e">
        <f>Simulações!#REF!</f>
        <v>#REF!</v>
      </c>
      <c r="I415" s="133" t="e">
        <f>IF(Simulações!#REF!="","",Simulações!#REF!)</f>
        <v>#REF!</v>
      </c>
      <c r="J415" s="133" t="e">
        <f>IF(Simulações!#REF!="","",Simulações!#REF!)</f>
        <v>#REF!</v>
      </c>
      <c r="K415" s="137" t="e">
        <f>Simulações!#REF!</f>
        <v>#REF!</v>
      </c>
      <c r="L415" s="137" t="e">
        <f>Simulações!#REF!</f>
        <v>#REF!</v>
      </c>
      <c r="M415" s="133" t="e">
        <f>IF(Simulações!#REF!="","",Simulações!#REF!)</f>
        <v>#REF!</v>
      </c>
      <c r="N415" s="133" t="e">
        <f>IF(Simulações!#REF!="","",Simulações!#REF!)</f>
        <v>#REF!</v>
      </c>
      <c r="O415" s="133">
        <v>1</v>
      </c>
    </row>
    <row r="416" spans="1:15" ht="14.25" customHeight="1" x14ac:dyDescent="0.3">
      <c r="A416" s="5" t="e">
        <f>Simulações!#REF!</f>
        <v>#REF!</v>
      </c>
      <c r="B416" s="133" t="e">
        <f>Simulações!#REF!</f>
        <v>#REF!</v>
      </c>
      <c r="C416" s="175" t="e">
        <f>Simulações!#REF!</f>
        <v>#REF!</v>
      </c>
      <c r="D416" s="133" t="e">
        <f>Simulações!#REF!</f>
        <v>#REF!</v>
      </c>
      <c r="E416" s="133" t="e">
        <f>Simulações!#REF!</f>
        <v>#REF!</v>
      </c>
      <c r="F416" s="133" t="e">
        <f>Simulações!#REF!</f>
        <v>#REF!</v>
      </c>
      <c r="G416" s="133" t="e">
        <f>Simulações!#REF!</f>
        <v>#REF!</v>
      </c>
      <c r="H416" s="133" t="e">
        <f>Simulações!#REF!</f>
        <v>#REF!</v>
      </c>
      <c r="I416" s="133" t="e">
        <f>IF(Simulações!#REF!="","",Simulações!#REF!)</f>
        <v>#REF!</v>
      </c>
      <c r="J416" s="133" t="e">
        <f>IF(Simulações!#REF!="","",Simulações!#REF!)</f>
        <v>#REF!</v>
      </c>
      <c r="K416" s="137" t="e">
        <f>Simulações!#REF!</f>
        <v>#REF!</v>
      </c>
      <c r="L416" s="137" t="e">
        <f>Simulações!#REF!</f>
        <v>#REF!</v>
      </c>
      <c r="M416" s="133" t="e">
        <f>IF(Simulações!#REF!="","",Simulações!#REF!)</f>
        <v>#REF!</v>
      </c>
      <c r="N416" s="133" t="e">
        <f>IF(Simulações!#REF!="","",Simulações!#REF!)</f>
        <v>#REF!</v>
      </c>
      <c r="O416" s="133">
        <v>1</v>
      </c>
    </row>
    <row r="417" spans="1:15" ht="14.25" customHeight="1" x14ac:dyDescent="0.3">
      <c r="A417" s="5" t="e">
        <f>Simulações!#REF!</f>
        <v>#REF!</v>
      </c>
      <c r="B417" s="133" t="e">
        <f>Simulações!#REF!</f>
        <v>#REF!</v>
      </c>
      <c r="C417" s="175" t="e">
        <f>Simulações!#REF!</f>
        <v>#REF!</v>
      </c>
      <c r="D417" s="133" t="e">
        <f>Simulações!#REF!</f>
        <v>#REF!</v>
      </c>
      <c r="E417" s="133" t="e">
        <f>Simulações!#REF!</f>
        <v>#REF!</v>
      </c>
      <c r="F417" s="133" t="e">
        <f>Simulações!#REF!</f>
        <v>#REF!</v>
      </c>
      <c r="G417" s="133" t="e">
        <f>Simulações!#REF!</f>
        <v>#REF!</v>
      </c>
      <c r="H417" s="133" t="e">
        <f>Simulações!#REF!</f>
        <v>#REF!</v>
      </c>
      <c r="I417" s="133" t="e">
        <f>IF(Simulações!#REF!="","",Simulações!#REF!)</f>
        <v>#REF!</v>
      </c>
      <c r="J417" s="133" t="e">
        <f>IF(Simulações!#REF!="","",Simulações!#REF!)</f>
        <v>#REF!</v>
      </c>
      <c r="K417" s="137" t="e">
        <f>Simulações!#REF!</f>
        <v>#REF!</v>
      </c>
      <c r="L417" s="137" t="e">
        <f>Simulações!#REF!</f>
        <v>#REF!</v>
      </c>
      <c r="M417" s="133" t="e">
        <f>IF(Simulações!#REF!="","",Simulações!#REF!)</f>
        <v>#REF!</v>
      </c>
      <c r="N417" s="133" t="e">
        <f>IF(Simulações!#REF!="","",Simulações!#REF!)</f>
        <v>#REF!</v>
      </c>
      <c r="O417" s="133">
        <v>1</v>
      </c>
    </row>
    <row r="418" spans="1:15" ht="14.25" customHeight="1" x14ac:dyDescent="0.3">
      <c r="A418" s="5" t="str">
        <f>Simulações!G398</f>
        <v>Rua das Alamandras</v>
      </c>
      <c r="B418" s="133" t="str">
        <f>Simulações!DN398</f>
        <v>Sim</v>
      </c>
      <c r="C418" s="175">
        <f>Simulações!N398</f>
        <v>90</v>
      </c>
      <c r="D418" s="133" t="str">
        <f>Simulações!J398</f>
        <v>C3</v>
      </c>
      <c r="E418" s="133" t="e">
        <f>Simulações!CK398</f>
        <v>#N/A</v>
      </c>
      <c r="F418" s="133">
        <f>Simulações!CL398</f>
        <v>0</v>
      </c>
      <c r="G418" s="133" t="e">
        <f>Simulações!CQ398</f>
        <v>#N/A</v>
      </c>
      <c r="H418" s="133" t="str">
        <f>Simulações!CW398</f>
        <v>Médio I</v>
      </c>
      <c r="I418" s="133" t="str">
        <f>IF(Simulações!CX398="","",Simulações!CX398)</f>
        <v/>
      </c>
      <c r="J418" s="133" t="str">
        <f>IF(Simulações!DA398="","",Simulações!DA398)</f>
        <v/>
      </c>
      <c r="K418" s="137">
        <f>Simulações!AO398</f>
        <v>2</v>
      </c>
      <c r="L418" s="137">
        <f>Simulações!AV398</f>
        <v>0</v>
      </c>
      <c r="M418" s="133" t="str">
        <f>IF(Simulações!DB398="","",Simulações!DB398)</f>
        <v/>
      </c>
      <c r="N418" s="133" t="str">
        <f>IF(Simulações!DC398="","",Simulações!DC398)</f>
        <v/>
      </c>
      <c r="O418" s="133">
        <v>1</v>
      </c>
    </row>
    <row r="419" spans="1:15" ht="14.25" customHeight="1" x14ac:dyDescent="0.3">
      <c r="A419" s="5" t="str">
        <f>Simulações!G399</f>
        <v>Rua das Alamandras</v>
      </c>
      <c r="B419" s="133" t="str">
        <f>Simulações!DN399</f>
        <v>Sim</v>
      </c>
      <c r="C419" s="175">
        <f>Simulações!N399</f>
        <v>90</v>
      </c>
      <c r="D419" s="133" t="str">
        <f>Simulações!J399</f>
        <v>C3</v>
      </c>
      <c r="E419" s="133" t="e">
        <f>Simulações!CK399</f>
        <v>#N/A</v>
      </c>
      <c r="F419" s="133">
        <f>Simulações!CL399</f>
        <v>0</v>
      </c>
      <c r="G419" s="133" t="e">
        <f>Simulações!CQ399</f>
        <v>#N/A</v>
      </c>
      <c r="H419" s="133" t="str">
        <f>Simulações!CW399</f>
        <v>Médio I</v>
      </c>
      <c r="I419" s="133" t="str">
        <f>IF(Simulações!CX399="","",Simulações!CX399)</f>
        <v/>
      </c>
      <c r="J419" s="133" t="str">
        <f>IF(Simulações!DA399="","",Simulações!DA399)</f>
        <v/>
      </c>
      <c r="K419" s="137">
        <f>Simulações!AO399</f>
        <v>2</v>
      </c>
      <c r="L419" s="137">
        <f>Simulações!AV399</f>
        <v>0</v>
      </c>
      <c r="M419" s="133" t="str">
        <f>IF(Simulações!DB399="","",Simulações!DB399)</f>
        <v/>
      </c>
      <c r="N419" s="133" t="str">
        <f>IF(Simulações!DC399="","",Simulações!DC399)</f>
        <v/>
      </c>
      <c r="O419" s="133">
        <v>1</v>
      </c>
    </row>
    <row r="420" spans="1:15" ht="14.25" customHeight="1" x14ac:dyDescent="0.3">
      <c r="A420" s="5" t="str">
        <f>Simulações!G400</f>
        <v>Rua das Alamandras</v>
      </c>
      <c r="B420" s="133" t="str">
        <f>Simulações!DN400</f>
        <v>Sim</v>
      </c>
      <c r="C420" s="175">
        <f>Simulações!N400</f>
        <v>90</v>
      </c>
      <c r="D420" s="133" t="str">
        <f>Simulações!J400</f>
        <v>C3</v>
      </c>
      <c r="E420" s="133" t="e">
        <f>Simulações!CK400</f>
        <v>#N/A</v>
      </c>
      <c r="F420" s="133">
        <f>Simulações!CL400</f>
        <v>0</v>
      </c>
      <c r="G420" s="133" t="e">
        <f>Simulações!CQ400</f>
        <v>#N/A</v>
      </c>
      <c r="H420" s="133" t="str">
        <f>Simulações!CW400</f>
        <v>Médio I</v>
      </c>
      <c r="I420" s="133" t="str">
        <f>IF(Simulações!CX400="","",Simulações!CX400)</f>
        <v/>
      </c>
      <c r="J420" s="133" t="str">
        <f>IF(Simulações!DA400="","",Simulações!DA400)</f>
        <v/>
      </c>
      <c r="K420" s="137">
        <f>Simulações!AO400</f>
        <v>2</v>
      </c>
      <c r="L420" s="137">
        <f>Simulações!AV400</f>
        <v>0</v>
      </c>
      <c r="M420" s="133" t="str">
        <f>IF(Simulações!DB400="","",Simulações!DB400)</f>
        <v/>
      </c>
      <c r="N420" s="133" t="str">
        <f>IF(Simulações!DC400="","",Simulações!DC400)</f>
        <v/>
      </c>
      <c r="O420" s="133">
        <v>1</v>
      </c>
    </row>
    <row r="421" spans="1:15" ht="14.25" customHeight="1" x14ac:dyDescent="0.3">
      <c r="A421" s="5" t="str">
        <f>Simulações!G401</f>
        <v>Rua Mirassol</v>
      </c>
      <c r="B421" s="133" t="str">
        <f>Simulações!DN401</f>
        <v>Sim</v>
      </c>
      <c r="C421" s="175">
        <f>Simulações!N401</f>
        <v>87</v>
      </c>
      <c r="D421" s="133" t="str">
        <f>Simulações!J401</f>
        <v>C5</v>
      </c>
      <c r="E421" s="133" t="e">
        <f>Simulações!CK401</f>
        <v>#N/A</v>
      </c>
      <c r="F421" s="133">
        <f>Simulações!CL401</f>
        <v>0</v>
      </c>
      <c r="G421" s="133" t="e">
        <f>Simulações!CQ401</f>
        <v>#N/A</v>
      </c>
      <c r="H421" s="133" t="str">
        <f>Simulações!CW401</f>
        <v>Curto I</v>
      </c>
      <c r="I421" s="133" t="str">
        <f>IF(Simulações!CX401="","",Simulações!CX401)</f>
        <v/>
      </c>
      <c r="J421" s="133" t="str">
        <f>IF(Simulações!DA401="","",Simulações!DA401)</f>
        <v/>
      </c>
      <c r="K421" s="137">
        <f>Simulações!AO401</f>
        <v>2</v>
      </c>
      <c r="L421" s="137">
        <f>Simulações!AV401</f>
        <v>0</v>
      </c>
      <c r="M421" s="133" t="str">
        <f>IF(Simulações!DB401="","",Simulações!DB401)</f>
        <v/>
      </c>
      <c r="N421" s="133" t="str">
        <f>IF(Simulações!DC401="","",Simulações!DC401)</f>
        <v/>
      </c>
      <c r="O421" s="133">
        <v>1</v>
      </c>
    </row>
    <row r="422" spans="1:15" ht="14.25" customHeight="1" x14ac:dyDescent="0.3">
      <c r="A422" s="5" t="str">
        <f>Simulações!G402</f>
        <v>Rua Mirassol</v>
      </c>
      <c r="B422" s="133" t="str">
        <f>Simulações!DN402</f>
        <v>Sim</v>
      </c>
      <c r="C422" s="175">
        <f>Simulações!N402</f>
        <v>87</v>
      </c>
      <c r="D422" s="133" t="str">
        <f>Simulações!J402</f>
        <v>C5</v>
      </c>
      <c r="E422" s="133" t="e">
        <f>Simulações!CK402</f>
        <v>#N/A</v>
      </c>
      <c r="F422" s="133">
        <f>Simulações!CL402</f>
        <v>0</v>
      </c>
      <c r="G422" s="133" t="e">
        <f>Simulações!CQ402</f>
        <v>#N/A</v>
      </c>
      <c r="H422" s="133" t="str">
        <f>Simulações!CW402</f>
        <v>Curto I</v>
      </c>
      <c r="I422" s="133" t="str">
        <f>IF(Simulações!CX402="","",Simulações!CX402)</f>
        <v/>
      </c>
      <c r="J422" s="133" t="str">
        <f>IF(Simulações!DA402="","",Simulações!DA402)</f>
        <v/>
      </c>
      <c r="K422" s="137">
        <f>Simulações!AO402</f>
        <v>2</v>
      </c>
      <c r="L422" s="137">
        <f>Simulações!AV402</f>
        <v>0</v>
      </c>
      <c r="M422" s="133" t="str">
        <f>IF(Simulações!DB402="","",Simulações!DB402)</f>
        <v/>
      </c>
      <c r="N422" s="133" t="str">
        <f>IF(Simulações!DC402="","",Simulações!DC402)</f>
        <v/>
      </c>
      <c r="O422" s="133">
        <v>1</v>
      </c>
    </row>
    <row r="423" spans="1:15" ht="14.25" customHeight="1" x14ac:dyDescent="0.3">
      <c r="A423" s="5" t="str">
        <f>Simulações!G403</f>
        <v>Rua Mirassol</v>
      </c>
      <c r="B423" s="133" t="str">
        <f>Simulações!DN403</f>
        <v>Sim</v>
      </c>
      <c r="C423" s="175">
        <f>Simulações!N403</f>
        <v>87</v>
      </c>
      <c r="D423" s="133" t="str">
        <f>Simulações!J403</f>
        <v>C5</v>
      </c>
      <c r="E423" s="133" t="e">
        <f>Simulações!CK403</f>
        <v>#N/A</v>
      </c>
      <c r="F423" s="133">
        <f>Simulações!CL403</f>
        <v>0</v>
      </c>
      <c r="G423" s="133" t="e">
        <f>Simulações!CQ403</f>
        <v>#N/A</v>
      </c>
      <c r="H423" s="133" t="str">
        <f>Simulações!CW403</f>
        <v>Curto I</v>
      </c>
      <c r="I423" s="133" t="str">
        <f>IF(Simulações!CX403="","",Simulações!CX403)</f>
        <v/>
      </c>
      <c r="J423" s="133" t="str">
        <f>IF(Simulações!DA403="","",Simulações!DA403)</f>
        <v/>
      </c>
      <c r="K423" s="137">
        <f>Simulações!AO403</f>
        <v>2</v>
      </c>
      <c r="L423" s="137">
        <f>Simulações!AV403</f>
        <v>0</v>
      </c>
      <c r="M423" s="133" t="str">
        <f>IF(Simulações!DB403="","",Simulações!DB403)</f>
        <v/>
      </c>
      <c r="N423" s="133" t="str">
        <f>IF(Simulações!DC403="","",Simulações!DC403)</f>
        <v/>
      </c>
      <c r="O423" s="133">
        <v>1</v>
      </c>
    </row>
    <row r="424" spans="1:15" ht="14.25" customHeight="1" x14ac:dyDescent="0.3">
      <c r="A424" s="5" t="str">
        <f>Simulações!G404</f>
        <v>rua penapolis</v>
      </c>
      <c r="B424" s="133" t="str">
        <f>Simulações!DN404</f>
        <v>Sim</v>
      </c>
      <c r="C424" s="175">
        <f>Simulações!N404</f>
        <v>90</v>
      </c>
      <c r="D424" s="133" t="str">
        <f>Simulações!J404</f>
        <v>C5</v>
      </c>
      <c r="E424" s="133" t="e">
        <f>Simulações!CK404</f>
        <v>#N/A</v>
      </c>
      <c r="F424" s="176">
        <f>Simulações!CL404</f>
        <v>0</v>
      </c>
      <c r="G424" s="133" t="e">
        <f>Simulações!CQ404</f>
        <v>#N/A</v>
      </c>
      <c r="H424" s="133" t="str">
        <f>Simulações!CW404</f>
        <v>Curto II</v>
      </c>
      <c r="I424" s="133" t="str">
        <f>IF(Simulações!CX404="","",Simulações!CX404)</f>
        <v/>
      </c>
      <c r="J424" s="133" t="str">
        <f>IF(Simulações!DA404="","",Simulações!DA404)</f>
        <v/>
      </c>
      <c r="K424" s="137">
        <f>Simulações!AO404</f>
        <v>2</v>
      </c>
      <c r="L424" s="137">
        <f>Simulações!AV404</f>
        <v>0</v>
      </c>
      <c r="M424" s="133" t="str">
        <f>IF(Simulações!DB404="","",Simulações!DB404)</f>
        <v/>
      </c>
      <c r="N424" s="133" t="str">
        <f>IF(Simulações!DC404="","",Simulações!DC404)</f>
        <v/>
      </c>
      <c r="O424" s="133">
        <v>1</v>
      </c>
    </row>
    <row r="425" spans="1:15" ht="14.25" customHeight="1" x14ac:dyDescent="0.3">
      <c r="A425" s="5" t="str">
        <f>Simulações!G405</f>
        <v>rua penapolis</v>
      </c>
      <c r="B425" s="133" t="str">
        <f>Simulações!DN405</f>
        <v>Sim</v>
      </c>
      <c r="C425" s="175">
        <f>Simulações!N405</f>
        <v>90</v>
      </c>
      <c r="D425" s="133" t="str">
        <f>Simulações!J405</f>
        <v>C5</v>
      </c>
      <c r="E425" s="133" t="e">
        <f>Simulações!CK405</f>
        <v>#N/A</v>
      </c>
      <c r="F425" s="176">
        <f>Simulações!CL405</f>
        <v>0</v>
      </c>
      <c r="G425" s="133" t="e">
        <f>Simulações!CQ405</f>
        <v>#N/A</v>
      </c>
      <c r="H425" s="133" t="str">
        <f>Simulações!CW405</f>
        <v>Curto II</v>
      </c>
      <c r="I425" s="133" t="str">
        <f>IF(Simulações!CX405="","",Simulações!CX405)</f>
        <v/>
      </c>
      <c r="J425" s="133" t="str">
        <f>IF(Simulações!DA405="","",Simulações!DA405)</f>
        <v/>
      </c>
      <c r="K425" s="137">
        <f>Simulações!AO405</f>
        <v>2</v>
      </c>
      <c r="L425" s="137">
        <f>Simulações!AV405</f>
        <v>0</v>
      </c>
      <c r="M425" s="133" t="str">
        <f>IF(Simulações!DB405="","",Simulações!DB405)</f>
        <v/>
      </c>
      <c r="N425" s="133" t="str">
        <f>IF(Simulações!DC405="","",Simulações!DC405)</f>
        <v/>
      </c>
      <c r="O425" s="133">
        <v>1</v>
      </c>
    </row>
    <row r="426" spans="1:15" ht="14.25" customHeight="1" x14ac:dyDescent="0.3">
      <c r="A426" s="5" t="str">
        <f>Simulações!G406</f>
        <v>rua penapolis</v>
      </c>
      <c r="B426" s="133" t="str">
        <f>Simulações!DN406</f>
        <v>Sim</v>
      </c>
      <c r="C426" s="175">
        <f>Simulações!N406</f>
        <v>90</v>
      </c>
      <c r="D426" s="133" t="str">
        <f>Simulações!J406</f>
        <v>C5</v>
      </c>
      <c r="E426" s="133" t="e">
        <f>Simulações!CK406</f>
        <v>#N/A</v>
      </c>
      <c r="F426" s="176">
        <f>Simulações!CL406</f>
        <v>0</v>
      </c>
      <c r="G426" s="133" t="e">
        <f>Simulações!CQ406</f>
        <v>#N/A</v>
      </c>
      <c r="H426" s="133" t="str">
        <f>Simulações!CW406</f>
        <v>Curto II</v>
      </c>
      <c r="I426" s="133" t="str">
        <f>IF(Simulações!CX406="","",Simulações!CX406)</f>
        <v/>
      </c>
      <c r="J426" s="133" t="str">
        <f>IF(Simulações!DA406="","",Simulações!DA406)</f>
        <v/>
      </c>
      <c r="K426" s="137">
        <f>Simulações!AO406</f>
        <v>2</v>
      </c>
      <c r="L426" s="137">
        <f>Simulações!AV406</f>
        <v>0</v>
      </c>
      <c r="M426" s="133" t="str">
        <f>IF(Simulações!DB406="","",Simulações!DB406)</f>
        <v/>
      </c>
      <c r="N426" s="133" t="str">
        <f>IF(Simulações!DC406="","",Simulações!DC406)</f>
        <v/>
      </c>
      <c r="O426" s="133">
        <v>1</v>
      </c>
    </row>
    <row r="427" spans="1:15" ht="14.25" customHeight="1" x14ac:dyDescent="0.3">
      <c r="A427" s="5" t="str">
        <f>Simulações!G407</f>
        <v>Rua Guaratinguetá</v>
      </c>
      <c r="B427" s="133" t="str">
        <f>Simulações!DN407</f>
        <v>Sim</v>
      </c>
      <c r="C427" s="175">
        <f>Simulações!N407</f>
        <v>58</v>
      </c>
      <c r="D427" s="133" t="str">
        <f>Simulações!J407</f>
        <v>C5</v>
      </c>
      <c r="E427" s="133" t="e">
        <f>Simulações!CK407</f>
        <v>#N/A</v>
      </c>
      <c r="F427" s="133">
        <f>Simulações!CL407</f>
        <v>0</v>
      </c>
      <c r="G427" s="133" t="e">
        <f>Simulações!CQ407</f>
        <v>#N/A</v>
      </c>
      <c r="H427" s="133" t="str">
        <f>Simulações!CW407</f>
        <v>Longo I</v>
      </c>
      <c r="I427" s="133" t="str">
        <f>IF(Simulações!CX407="","",Simulações!CX407)</f>
        <v/>
      </c>
      <c r="J427" s="133" t="str">
        <f>IF(Simulações!DA407="","",Simulações!DA407)</f>
        <v/>
      </c>
      <c r="K427" s="137">
        <f>Simulações!AO407</f>
        <v>2</v>
      </c>
      <c r="L427" s="137">
        <f>Simulações!AV407</f>
        <v>0</v>
      </c>
      <c r="M427" s="133" t="str">
        <f>IF(Simulações!DB407="","",Simulações!DB407)</f>
        <v/>
      </c>
      <c r="N427" s="133" t="str">
        <f>IF(Simulações!DC407="","",Simulações!DC407)</f>
        <v/>
      </c>
      <c r="O427" s="133">
        <v>1</v>
      </c>
    </row>
    <row r="428" spans="1:15" ht="14.25" customHeight="1" x14ac:dyDescent="0.3">
      <c r="A428" s="5" t="str">
        <f>Simulações!G408</f>
        <v>Rua Guaratinguetá</v>
      </c>
      <c r="B428" s="133" t="str">
        <f>Simulações!DN408</f>
        <v>Sim</v>
      </c>
      <c r="C428" s="175">
        <f>Simulações!N408</f>
        <v>58</v>
      </c>
      <c r="D428" s="133" t="str">
        <f>Simulações!J408</f>
        <v>C5</v>
      </c>
      <c r="E428" s="133" t="e">
        <f>Simulações!CK408</f>
        <v>#N/A</v>
      </c>
      <c r="F428" s="133">
        <f>Simulações!CL408</f>
        <v>0</v>
      </c>
      <c r="G428" s="133" t="e">
        <f>Simulações!CQ408</f>
        <v>#N/A</v>
      </c>
      <c r="H428" s="133" t="str">
        <f>Simulações!CW408</f>
        <v>Longo I</v>
      </c>
      <c r="I428" s="133" t="str">
        <f>IF(Simulações!CX408="","",Simulações!CX408)</f>
        <v/>
      </c>
      <c r="J428" s="133" t="str">
        <f>IF(Simulações!DA408="","",Simulações!DA408)</f>
        <v/>
      </c>
      <c r="K428" s="137">
        <f>Simulações!AO408</f>
        <v>2</v>
      </c>
      <c r="L428" s="137">
        <f>Simulações!AV408</f>
        <v>0</v>
      </c>
      <c r="M428" s="133" t="str">
        <f>IF(Simulações!DB408="","",Simulações!DB408)</f>
        <v/>
      </c>
      <c r="N428" s="133" t="str">
        <f>IF(Simulações!DC408="","",Simulações!DC408)</f>
        <v/>
      </c>
      <c r="O428" s="133">
        <v>1</v>
      </c>
    </row>
    <row r="429" spans="1:15" ht="14.25" customHeight="1" x14ac:dyDescent="0.3">
      <c r="A429" s="5" t="str">
        <f>Simulações!G409</f>
        <v>Rua Guaratinguetá</v>
      </c>
      <c r="B429" s="133" t="str">
        <f>Simulações!DN409</f>
        <v>Sim</v>
      </c>
      <c r="C429" s="175">
        <f>Simulações!N409</f>
        <v>58</v>
      </c>
      <c r="D429" s="133" t="str">
        <f>Simulações!J409</f>
        <v>C5</v>
      </c>
      <c r="E429" s="133" t="e">
        <f>Simulações!CK409</f>
        <v>#N/A</v>
      </c>
      <c r="F429" s="133">
        <f>Simulações!CL409</f>
        <v>0</v>
      </c>
      <c r="G429" s="133" t="e">
        <f>Simulações!CQ409</f>
        <v>#N/A</v>
      </c>
      <c r="H429" s="133" t="str">
        <f>Simulações!CW409</f>
        <v>Longo I</v>
      </c>
      <c r="I429" s="133" t="str">
        <f>IF(Simulações!CX409="","",Simulações!CX409)</f>
        <v/>
      </c>
      <c r="J429" s="133" t="str">
        <f>IF(Simulações!DA409="","",Simulações!DA409)</f>
        <v/>
      </c>
      <c r="K429" s="137">
        <f>Simulações!AO409</f>
        <v>2</v>
      </c>
      <c r="L429" s="137">
        <f>Simulações!AV409</f>
        <v>0</v>
      </c>
      <c r="M429" s="133" t="str">
        <f>IF(Simulações!DB409="","",Simulações!DB409)</f>
        <v/>
      </c>
      <c r="N429" s="133" t="str">
        <f>IF(Simulações!DC409="","",Simulações!DC409)</f>
        <v/>
      </c>
      <c r="O429" s="133">
        <v>1</v>
      </c>
    </row>
    <row r="430" spans="1:15" ht="14.25" customHeight="1" x14ac:dyDescent="0.3">
      <c r="A430" s="5" t="str">
        <f>Simulações!G410</f>
        <v>Rua das Sucupiras</v>
      </c>
      <c r="B430" s="133" t="str">
        <f>Simulações!DN410</f>
        <v>Sim</v>
      </c>
      <c r="C430" s="175">
        <f>Simulações!N410</f>
        <v>90</v>
      </c>
      <c r="D430" s="133" t="str">
        <f>Simulações!J410</f>
        <v>C4</v>
      </c>
      <c r="E430" s="133" t="e">
        <f>Simulações!CK410</f>
        <v>#N/A</v>
      </c>
      <c r="F430" s="133">
        <f>Simulações!CL410</f>
        <v>0</v>
      </c>
      <c r="G430" s="133" t="e">
        <f>Simulações!CQ410</f>
        <v>#N/A</v>
      </c>
      <c r="H430" s="133" t="str">
        <f>Simulações!CW410</f>
        <v>Médio II</v>
      </c>
      <c r="I430" s="133" t="str">
        <f>IF(Simulações!CX410="","",Simulações!CX410)</f>
        <v/>
      </c>
      <c r="J430" s="133" t="str">
        <f>IF(Simulações!DA410="","",Simulações!DA410)</f>
        <v/>
      </c>
      <c r="K430" s="137">
        <f>Simulações!AO410</f>
        <v>2</v>
      </c>
      <c r="L430" s="137">
        <f>Simulações!AV410</f>
        <v>0</v>
      </c>
      <c r="M430" s="133" t="str">
        <f>IF(Simulações!DB410="","",Simulações!DB410)</f>
        <v/>
      </c>
      <c r="N430" s="133" t="str">
        <f>IF(Simulações!DC410="","",Simulações!DC410)</f>
        <v/>
      </c>
      <c r="O430" s="133">
        <v>1</v>
      </c>
    </row>
    <row r="431" spans="1:15" ht="14.25" customHeight="1" x14ac:dyDescent="0.3">
      <c r="A431" s="5" t="str">
        <f>Simulações!G411</f>
        <v>Rua das Sucupiras</v>
      </c>
      <c r="B431" s="133" t="str">
        <f>Simulações!DN411</f>
        <v>Sim</v>
      </c>
      <c r="C431" s="175">
        <f>Simulações!N411</f>
        <v>90</v>
      </c>
      <c r="D431" s="133" t="str">
        <f>Simulações!J411</f>
        <v>C4</v>
      </c>
      <c r="E431" s="133" t="e">
        <f>Simulações!CK411</f>
        <v>#N/A</v>
      </c>
      <c r="F431" s="133">
        <f>Simulações!CL411</f>
        <v>0</v>
      </c>
      <c r="G431" s="133" t="e">
        <f>Simulações!CQ411</f>
        <v>#N/A</v>
      </c>
      <c r="H431" s="133" t="str">
        <f>Simulações!CW411</f>
        <v>Médio II</v>
      </c>
      <c r="I431" s="133" t="str">
        <f>IF(Simulações!CX411="","",Simulações!CX411)</f>
        <v/>
      </c>
      <c r="J431" s="133" t="str">
        <f>IF(Simulações!DA411="","",Simulações!DA411)</f>
        <v/>
      </c>
      <c r="K431" s="137">
        <f>Simulações!AO411</f>
        <v>2</v>
      </c>
      <c r="L431" s="137">
        <f>Simulações!AV411</f>
        <v>0</v>
      </c>
      <c r="M431" s="133" t="str">
        <f>IF(Simulações!DB411="","",Simulações!DB411)</f>
        <v/>
      </c>
      <c r="N431" s="133" t="str">
        <f>IF(Simulações!DC411="","",Simulações!DC411)</f>
        <v/>
      </c>
      <c r="O431" s="133">
        <v>1</v>
      </c>
    </row>
    <row r="432" spans="1:15" ht="14.25" customHeight="1" x14ac:dyDescent="0.3">
      <c r="A432" s="5" t="str">
        <f>Simulações!G412</f>
        <v>Rua das Sucupiras</v>
      </c>
      <c r="B432" s="133" t="str">
        <f>Simulações!DN412</f>
        <v>Sim</v>
      </c>
      <c r="C432" s="175">
        <f>Simulações!N412</f>
        <v>90</v>
      </c>
      <c r="D432" s="133" t="str">
        <f>Simulações!J412</f>
        <v>C4</v>
      </c>
      <c r="E432" s="133" t="e">
        <f>Simulações!CK412</f>
        <v>#N/A</v>
      </c>
      <c r="F432" s="133">
        <f>Simulações!CL412</f>
        <v>0</v>
      </c>
      <c r="G432" s="133" t="e">
        <f>Simulações!CQ412</f>
        <v>#N/A</v>
      </c>
      <c r="H432" s="133" t="str">
        <f>Simulações!CW412</f>
        <v>Médio II</v>
      </c>
      <c r="I432" s="133" t="str">
        <f>IF(Simulações!CX412="","",Simulações!CX412)</f>
        <v/>
      </c>
      <c r="J432" s="133" t="str">
        <f>IF(Simulações!DA412="","",Simulações!DA412)</f>
        <v/>
      </c>
      <c r="K432" s="137">
        <f>Simulações!AO412</f>
        <v>2</v>
      </c>
      <c r="L432" s="137">
        <f>Simulações!AV412</f>
        <v>0</v>
      </c>
      <c r="M432" s="133" t="str">
        <f>IF(Simulações!DB412="","",Simulações!DB412)</f>
        <v/>
      </c>
      <c r="N432" s="133" t="str">
        <f>IF(Simulações!DC412="","",Simulações!DC412)</f>
        <v/>
      </c>
      <c r="O432" s="133">
        <v>1</v>
      </c>
    </row>
    <row r="433" spans="1:15" ht="14.25" customHeight="1" x14ac:dyDescent="0.3">
      <c r="A433" s="5" t="str">
        <f>Simulações!G413</f>
        <v>Rua Piracicaba</v>
      </c>
      <c r="B433" s="133" t="str">
        <f>Simulações!DN413</f>
        <v>Sim</v>
      </c>
      <c r="C433" s="175">
        <f>Simulações!N413</f>
        <v>58</v>
      </c>
      <c r="D433" s="133" t="str">
        <f>Simulações!J413</f>
        <v>C5</v>
      </c>
      <c r="E433" s="133" t="e">
        <f>Simulações!CK413</f>
        <v>#N/A</v>
      </c>
      <c r="F433" s="133">
        <f>Simulações!CL413</f>
        <v>0</v>
      </c>
      <c r="G433" s="133" t="e">
        <f>Simulações!CQ413</f>
        <v>#N/A</v>
      </c>
      <c r="H433" s="133" t="str">
        <f>Simulações!CW413</f>
        <v>Médio II</v>
      </c>
      <c r="I433" s="133" t="str">
        <f>IF(Simulações!CX413="","",Simulações!CX413)</f>
        <v/>
      </c>
      <c r="J433" s="133" t="str">
        <f>IF(Simulações!DA413="","",Simulações!DA413)</f>
        <v/>
      </c>
      <c r="K433" s="137">
        <f>Simulações!AO413</f>
        <v>2</v>
      </c>
      <c r="L433" s="137">
        <f>Simulações!AV413</f>
        <v>0</v>
      </c>
      <c r="M433" s="133" t="str">
        <f>IF(Simulações!DB413="","",Simulações!DB413)</f>
        <v/>
      </c>
      <c r="N433" s="133" t="str">
        <f>IF(Simulações!DC413="","",Simulações!DC413)</f>
        <v/>
      </c>
      <c r="O433" s="133">
        <v>1</v>
      </c>
    </row>
    <row r="434" spans="1:15" ht="14.25" customHeight="1" x14ac:dyDescent="0.3">
      <c r="A434" s="5" t="str">
        <f>Simulações!G414</f>
        <v>Rua Piracicaba</v>
      </c>
      <c r="B434" s="133" t="str">
        <f>Simulações!DN414</f>
        <v>Sim</v>
      </c>
      <c r="C434" s="175">
        <f>Simulações!N414</f>
        <v>58</v>
      </c>
      <c r="D434" s="133" t="str">
        <f>Simulações!J414</f>
        <v>C5</v>
      </c>
      <c r="E434" s="133" t="e">
        <f>Simulações!CK414</f>
        <v>#N/A</v>
      </c>
      <c r="F434" s="133">
        <f>Simulações!CL414</f>
        <v>0</v>
      </c>
      <c r="G434" s="133" t="e">
        <f>Simulações!CQ414</f>
        <v>#N/A</v>
      </c>
      <c r="H434" s="133" t="str">
        <f>Simulações!CW414</f>
        <v>Médio II</v>
      </c>
      <c r="I434" s="133" t="str">
        <f>IF(Simulações!CX414="","",Simulações!CX414)</f>
        <v/>
      </c>
      <c r="J434" s="133" t="str">
        <f>IF(Simulações!DA414="","",Simulações!DA414)</f>
        <v/>
      </c>
      <c r="K434" s="137">
        <f>Simulações!AO414</f>
        <v>2</v>
      </c>
      <c r="L434" s="137">
        <f>Simulações!AV414</f>
        <v>0</v>
      </c>
      <c r="M434" s="133" t="str">
        <f>IF(Simulações!DB414="","",Simulações!DB414)</f>
        <v/>
      </c>
      <c r="N434" s="133" t="str">
        <f>IF(Simulações!DC414="","",Simulações!DC414)</f>
        <v/>
      </c>
      <c r="O434" s="133">
        <v>1</v>
      </c>
    </row>
    <row r="435" spans="1:15" ht="14.25" customHeight="1" x14ac:dyDescent="0.3">
      <c r="A435" s="5" t="str">
        <f>Simulações!G415</f>
        <v>Rua Piracicaba</v>
      </c>
      <c r="B435" s="133" t="str">
        <f>Simulações!DN415</f>
        <v>Sim</v>
      </c>
      <c r="C435" s="175">
        <f>Simulações!N415</f>
        <v>58</v>
      </c>
      <c r="D435" s="133" t="str">
        <f>Simulações!J415</f>
        <v>C5</v>
      </c>
      <c r="E435" s="133" t="e">
        <f>Simulações!CK415</f>
        <v>#N/A</v>
      </c>
      <c r="F435" s="133">
        <f>Simulações!CL415</f>
        <v>0</v>
      </c>
      <c r="G435" s="133" t="e">
        <f>Simulações!CQ415</f>
        <v>#N/A</v>
      </c>
      <c r="H435" s="133" t="str">
        <f>Simulações!CW415</f>
        <v>Médio II</v>
      </c>
      <c r="I435" s="133" t="str">
        <f>IF(Simulações!CX415="","",Simulações!CX415)</f>
        <v/>
      </c>
      <c r="J435" s="133" t="str">
        <f>IF(Simulações!DA415="","",Simulações!DA415)</f>
        <v/>
      </c>
      <c r="K435" s="137">
        <f>Simulações!AO415</f>
        <v>2</v>
      </c>
      <c r="L435" s="137">
        <f>Simulações!AV415</f>
        <v>0</v>
      </c>
      <c r="M435" s="133" t="str">
        <f>IF(Simulações!DB415="","",Simulações!DB415)</f>
        <v/>
      </c>
      <c r="N435" s="133" t="str">
        <f>IF(Simulações!DC415="","",Simulações!DC415)</f>
        <v/>
      </c>
      <c r="O435" s="133">
        <v>1</v>
      </c>
    </row>
    <row r="436" spans="1:15" ht="14.25" customHeight="1" x14ac:dyDescent="0.3">
      <c r="A436" s="5" t="str">
        <f>Simulações!G416</f>
        <v>Rua Panorama</v>
      </c>
      <c r="B436" s="133" t="str">
        <f>Simulações!DN416</f>
        <v>Sim</v>
      </c>
      <c r="C436" s="175">
        <f>Simulações!N416</f>
        <v>60</v>
      </c>
      <c r="D436" s="133" t="str">
        <f>Simulações!J416</f>
        <v>C5</v>
      </c>
      <c r="E436" s="133" t="e">
        <f>Simulações!CK416</f>
        <v>#N/A</v>
      </c>
      <c r="F436" s="133">
        <f>Simulações!CL416</f>
        <v>0</v>
      </c>
      <c r="G436" s="133" t="e">
        <f>Simulações!CQ416</f>
        <v>#N/A</v>
      </c>
      <c r="H436" s="133" t="str">
        <f>Simulações!CW416</f>
        <v>Longo I</v>
      </c>
      <c r="I436" s="133" t="str">
        <f>IF(Simulações!CX416="","",Simulações!CX416)</f>
        <v/>
      </c>
      <c r="J436" s="133" t="str">
        <f>IF(Simulações!DA416="","",Simulações!DA416)</f>
        <v/>
      </c>
      <c r="K436" s="137">
        <f>Simulações!AO416</f>
        <v>2</v>
      </c>
      <c r="L436" s="137">
        <f>Simulações!AV416</f>
        <v>0</v>
      </c>
      <c r="M436" s="133" t="str">
        <f>IF(Simulações!DB416="","",Simulações!DB416)</f>
        <v/>
      </c>
      <c r="N436" s="133" t="str">
        <f>IF(Simulações!DC416="","",Simulações!DC416)</f>
        <v/>
      </c>
      <c r="O436" s="133">
        <v>1</v>
      </c>
    </row>
    <row r="437" spans="1:15" ht="14.25" customHeight="1" x14ac:dyDescent="0.3">
      <c r="A437" s="5" t="str">
        <f>Simulações!G417</f>
        <v>Rua Panorama</v>
      </c>
      <c r="B437" s="133" t="str">
        <f>Simulações!DN417</f>
        <v>Sim</v>
      </c>
      <c r="C437" s="175">
        <f>Simulações!N417</f>
        <v>60</v>
      </c>
      <c r="D437" s="133" t="str">
        <f>Simulações!J417</f>
        <v>C5</v>
      </c>
      <c r="E437" s="133" t="e">
        <f>Simulações!CK417</f>
        <v>#N/A</v>
      </c>
      <c r="F437" s="133">
        <f>Simulações!CL417</f>
        <v>0</v>
      </c>
      <c r="G437" s="133" t="e">
        <f>Simulações!CQ417</f>
        <v>#N/A</v>
      </c>
      <c r="H437" s="133" t="str">
        <f>Simulações!CW417</f>
        <v>Longo I</v>
      </c>
      <c r="I437" s="133" t="str">
        <f>IF(Simulações!CX417="","",Simulações!CX417)</f>
        <v/>
      </c>
      <c r="J437" s="133" t="str">
        <f>IF(Simulações!DA417="","",Simulações!DA417)</f>
        <v/>
      </c>
      <c r="K437" s="137">
        <f>Simulações!AO417</f>
        <v>2</v>
      </c>
      <c r="L437" s="137">
        <f>Simulações!AV417</f>
        <v>0</v>
      </c>
      <c r="M437" s="133" t="str">
        <f>IF(Simulações!DB417="","",Simulações!DB417)</f>
        <v/>
      </c>
      <c r="N437" s="133" t="str">
        <f>IF(Simulações!DC417="","",Simulações!DC417)</f>
        <v/>
      </c>
      <c r="O437" s="133">
        <v>1</v>
      </c>
    </row>
    <row r="438" spans="1:15" ht="14.25" customHeight="1" x14ac:dyDescent="0.3">
      <c r="A438" s="5" t="str">
        <f>Simulações!G418</f>
        <v>Rua Panorama</v>
      </c>
      <c r="B438" s="133" t="str">
        <f>Simulações!DN418</f>
        <v>Sim</v>
      </c>
      <c r="C438" s="175">
        <f>Simulações!N418</f>
        <v>60</v>
      </c>
      <c r="D438" s="133" t="str">
        <f>Simulações!J418</f>
        <v>C5</v>
      </c>
      <c r="E438" s="133" t="e">
        <f>Simulações!CK418</f>
        <v>#N/A</v>
      </c>
      <c r="F438" s="133">
        <f>Simulações!CL418</f>
        <v>0</v>
      </c>
      <c r="G438" s="133" t="e">
        <f>Simulações!CQ418</f>
        <v>#N/A</v>
      </c>
      <c r="H438" s="133" t="str">
        <f>Simulações!CW418</f>
        <v>Longo I</v>
      </c>
      <c r="I438" s="133" t="str">
        <f>IF(Simulações!CX418="","",Simulações!CX418)</f>
        <v/>
      </c>
      <c r="J438" s="133" t="str">
        <f>IF(Simulações!DA418="","",Simulações!DA418)</f>
        <v/>
      </c>
      <c r="K438" s="137">
        <f>Simulações!AO418</f>
        <v>2</v>
      </c>
      <c r="L438" s="137">
        <f>Simulações!AV418</f>
        <v>0</v>
      </c>
      <c r="M438" s="133" t="str">
        <f>IF(Simulações!DB418="","",Simulações!DB418)</f>
        <v/>
      </c>
      <c r="N438" s="133" t="str">
        <f>IF(Simulações!DC418="","",Simulações!DC418)</f>
        <v/>
      </c>
      <c r="O438" s="133">
        <v>1</v>
      </c>
    </row>
    <row r="439" spans="1:15" ht="14.25" customHeight="1" x14ac:dyDescent="0.3">
      <c r="A439" s="5" t="str">
        <f>Simulações!G419</f>
        <v>Rua Hiago Cavalcante de Oliveira</v>
      </c>
      <c r="B439" s="133" t="str">
        <f>Simulações!DN419</f>
        <v>Sim</v>
      </c>
      <c r="C439" s="175">
        <f>Simulações!N419</f>
        <v>87</v>
      </c>
      <c r="D439" s="133" t="str">
        <f>Simulações!J419</f>
        <v>C4</v>
      </c>
      <c r="E439" s="133" t="e">
        <f>Simulações!CK419</f>
        <v>#N/A</v>
      </c>
      <c r="F439" s="133">
        <f>Simulações!CL419</f>
        <v>0</v>
      </c>
      <c r="G439" s="133" t="e">
        <f>Simulações!CQ419</f>
        <v>#N/A</v>
      </c>
      <c r="H439" s="133" t="str">
        <f>Simulações!CW419</f>
        <v>Longo I</v>
      </c>
      <c r="I439" s="133" t="str">
        <f>IF(Simulações!CX419="","",Simulações!CX419)</f>
        <v/>
      </c>
      <c r="J439" s="133" t="str">
        <f>IF(Simulações!DA419="","",Simulações!DA419)</f>
        <v/>
      </c>
      <c r="K439" s="137">
        <f>Simulações!AO419</f>
        <v>2</v>
      </c>
      <c r="L439" s="137">
        <f>Simulações!AV419</f>
        <v>0</v>
      </c>
      <c r="M439" s="133" t="str">
        <f>IF(Simulações!DB419="","",Simulações!DB419)</f>
        <v/>
      </c>
      <c r="N439" s="133" t="str">
        <f>IF(Simulações!DC419="","",Simulações!DC419)</f>
        <v/>
      </c>
      <c r="O439" s="133">
        <v>1</v>
      </c>
    </row>
    <row r="440" spans="1:15" ht="14.25" customHeight="1" x14ac:dyDescent="0.3">
      <c r="A440" s="5" t="str">
        <f>Simulações!G420</f>
        <v>Rua Hiago Cavalcante de Oliveira</v>
      </c>
      <c r="B440" s="133" t="str">
        <f>Simulações!DN420</f>
        <v>Sim</v>
      </c>
      <c r="C440" s="175">
        <f>Simulações!N420</f>
        <v>87</v>
      </c>
      <c r="D440" s="133" t="str">
        <f>Simulações!J420</f>
        <v>C4</v>
      </c>
      <c r="E440" s="133" t="e">
        <f>Simulações!CK420</f>
        <v>#N/A</v>
      </c>
      <c r="F440" s="133">
        <f>Simulações!CL420</f>
        <v>0</v>
      </c>
      <c r="G440" s="133" t="e">
        <f>Simulações!CQ420</f>
        <v>#N/A</v>
      </c>
      <c r="H440" s="133" t="str">
        <f>Simulações!CW420</f>
        <v>Longo I</v>
      </c>
      <c r="I440" s="133" t="str">
        <f>IF(Simulações!CX420="","",Simulações!CX420)</f>
        <v/>
      </c>
      <c r="J440" s="133" t="str">
        <f>IF(Simulações!DA420="","",Simulações!DA420)</f>
        <v/>
      </c>
      <c r="K440" s="137">
        <f>Simulações!AO420</f>
        <v>2</v>
      </c>
      <c r="L440" s="137">
        <f>Simulações!AV420</f>
        <v>0</v>
      </c>
      <c r="M440" s="133" t="str">
        <f>IF(Simulações!DB420="","",Simulações!DB420)</f>
        <v/>
      </c>
      <c r="N440" s="133" t="str">
        <f>IF(Simulações!DC420="","",Simulações!DC420)</f>
        <v/>
      </c>
      <c r="O440" s="133">
        <v>1</v>
      </c>
    </row>
    <row r="441" spans="1:15" ht="14.25" customHeight="1" x14ac:dyDescent="0.3">
      <c r="A441" s="5" t="str">
        <f>Simulações!G421</f>
        <v>Rua Hiago Cavalcante de Oliveira</v>
      </c>
      <c r="B441" s="133" t="str">
        <f>Simulações!DN421</f>
        <v>Sim</v>
      </c>
      <c r="C441" s="175">
        <f>Simulações!N421</f>
        <v>87</v>
      </c>
      <c r="D441" s="133" t="str">
        <f>Simulações!J421</f>
        <v>C4</v>
      </c>
      <c r="E441" s="133" t="e">
        <f>Simulações!CK421</f>
        <v>#N/A</v>
      </c>
      <c r="F441" s="133">
        <f>Simulações!CL421</f>
        <v>0</v>
      </c>
      <c r="G441" s="133" t="e">
        <f>Simulações!CQ421</f>
        <v>#N/A</v>
      </c>
      <c r="H441" s="133" t="str">
        <f>Simulações!CW421</f>
        <v>Longo I</v>
      </c>
      <c r="I441" s="133" t="str">
        <f>IF(Simulações!CX421="","",Simulações!CX421)</f>
        <v/>
      </c>
      <c r="J441" s="133" t="str">
        <f>IF(Simulações!DA421="","",Simulações!DA421)</f>
        <v/>
      </c>
      <c r="K441" s="137">
        <f>Simulações!AO421</f>
        <v>2</v>
      </c>
      <c r="L441" s="137">
        <f>Simulações!AV421</f>
        <v>0</v>
      </c>
      <c r="M441" s="133" t="str">
        <f>IF(Simulações!DB421="","",Simulações!DB421)</f>
        <v/>
      </c>
      <c r="N441" s="133" t="str">
        <f>IF(Simulações!DC421="","",Simulações!DC421)</f>
        <v/>
      </c>
      <c r="O441" s="133">
        <v>1</v>
      </c>
    </row>
    <row r="442" spans="1:15" ht="14.25" customHeight="1" x14ac:dyDescent="0.3">
      <c r="A442" s="5" t="str">
        <f>Simulações!G422</f>
        <v>Rua das Aroeiras</v>
      </c>
      <c r="B442" s="133" t="str">
        <f>Simulações!DN422</f>
        <v>Sim</v>
      </c>
      <c r="C442" s="175">
        <f>Simulações!N422</f>
        <v>90</v>
      </c>
      <c r="D442" s="133" t="str">
        <f>Simulações!J422</f>
        <v>C4</v>
      </c>
      <c r="E442" s="133" t="str">
        <f>Simulações!CK422</f>
        <v>LEDSTAR</v>
      </c>
      <c r="F442" s="176" t="str">
        <f>Simulações!CL422</f>
        <v xml:space="preserve"> SL VT 9.1 44W</v>
      </c>
      <c r="G442" s="133">
        <f>Simulações!CQ422</f>
        <v>44</v>
      </c>
      <c r="H442" s="133" t="str">
        <f>Simulações!CW422</f>
        <v>Médio I</v>
      </c>
      <c r="I442" s="133" t="str">
        <f>IF(Simulações!CX422="","",Simulações!CX422)</f>
        <v/>
      </c>
      <c r="J442" s="133" t="str">
        <f>IF(Simulações!DA422="","",Simulações!DA422)</f>
        <v/>
      </c>
      <c r="K442" s="137">
        <f>Simulações!AO422</f>
        <v>2</v>
      </c>
      <c r="L442" s="137">
        <f>Simulações!AV422</f>
        <v>0</v>
      </c>
      <c r="M442" s="133" t="str">
        <f>IF(Simulações!DB422="","",Simulações!DB422)</f>
        <v/>
      </c>
      <c r="N442" s="133" t="str">
        <f>IF(Simulações!DC422="","",Simulações!DC422)</f>
        <v/>
      </c>
      <c r="O442" s="133">
        <v>1</v>
      </c>
    </row>
    <row r="443" spans="1:15" ht="14.25" customHeight="1" x14ac:dyDescent="0.3">
      <c r="A443" s="5" t="str">
        <f>Simulações!G423</f>
        <v>Rua das Aroeiras</v>
      </c>
      <c r="B443" s="133" t="str">
        <f>Simulações!DN423</f>
        <v>Sim</v>
      </c>
      <c r="C443" s="175">
        <f>Simulações!N423</f>
        <v>90</v>
      </c>
      <c r="D443" s="133" t="str">
        <f>Simulações!J423</f>
        <v>C4</v>
      </c>
      <c r="E443" s="133" t="str">
        <f>Simulações!CK423</f>
        <v>SX LIGHTING</v>
      </c>
      <c r="F443" s="176" t="str">
        <f>Simulações!CL423</f>
        <v>SX-INEVO050HF</v>
      </c>
      <c r="G443" s="133">
        <f>Simulações!CQ423</f>
        <v>50</v>
      </c>
      <c r="H443" s="133" t="str">
        <f>Simulações!CW423</f>
        <v>Médio I</v>
      </c>
      <c r="I443" s="133" t="str">
        <f>IF(Simulações!CX423="","",Simulações!CX423)</f>
        <v/>
      </c>
      <c r="J443" s="133" t="str">
        <f>IF(Simulações!DA423="","",Simulações!DA423)</f>
        <v/>
      </c>
      <c r="K443" s="137">
        <f>Simulações!AO423</f>
        <v>2</v>
      </c>
      <c r="L443" s="137">
        <f>Simulações!AV423</f>
        <v>0</v>
      </c>
      <c r="M443" s="133" t="str">
        <f>IF(Simulações!DB423="","",Simulações!DB423)</f>
        <v/>
      </c>
      <c r="N443" s="133" t="str">
        <f>IF(Simulações!DC423="","",Simulações!DC423)</f>
        <v/>
      </c>
      <c r="O443" s="133">
        <v>1</v>
      </c>
    </row>
    <row r="444" spans="1:15" ht="14.25" customHeight="1" x14ac:dyDescent="0.3">
      <c r="A444" s="5" t="str">
        <f>Simulações!G424</f>
        <v>Rua das Aroeiras</v>
      </c>
      <c r="B444" s="133" t="str">
        <f>Simulações!DN424</f>
        <v>Sim</v>
      </c>
      <c r="C444" s="175">
        <f>Simulações!N424</f>
        <v>90</v>
      </c>
      <c r="D444" s="133" t="str">
        <f>Simulações!J424</f>
        <v>C4</v>
      </c>
      <c r="E444" s="133" t="str">
        <f>Simulações!CK424</f>
        <v>TECNOWATT</v>
      </c>
      <c r="F444" s="176" t="str">
        <f>Simulações!CL424</f>
        <v xml:space="preserve">SIGSAGPTLRRSSNDL_40W_50IBBRS
</v>
      </c>
      <c r="G444" s="133">
        <f>Simulações!CQ424</f>
        <v>40</v>
      </c>
      <c r="H444" s="133" t="str">
        <f>Simulações!CW424</f>
        <v>Médio I</v>
      </c>
      <c r="I444" s="133" t="str">
        <f>IF(Simulações!CX424="","",Simulações!CX424)</f>
        <v/>
      </c>
      <c r="J444" s="133" t="str">
        <f>IF(Simulações!DA424="","",Simulações!DA424)</f>
        <v/>
      </c>
      <c r="K444" s="137">
        <f>Simulações!AO424</f>
        <v>2</v>
      </c>
      <c r="L444" s="137">
        <f>Simulações!AV424</f>
        <v>0</v>
      </c>
      <c r="M444" s="133" t="str">
        <f>IF(Simulações!DB424="","",Simulações!DB424)</f>
        <v/>
      </c>
      <c r="N444" s="133" t="str">
        <f>IF(Simulações!DC424="","",Simulações!DC424)</f>
        <v/>
      </c>
      <c r="O444" s="133">
        <v>1</v>
      </c>
    </row>
    <row r="445" spans="1:15" ht="14.25" customHeight="1" x14ac:dyDescent="0.3">
      <c r="A445" s="5" t="str">
        <f>Simulações!G425</f>
        <v>Avenida Doutor Antonio João Abdalla</v>
      </c>
      <c r="B445" s="133" t="str">
        <f>Simulações!DN425</f>
        <v>Sim</v>
      </c>
      <c r="C445" s="175">
        <f>Simulações!N425</f>
        <v>200</v>
      </c>
      <c r="D445" s="133" t="str">
        <f>Simulações!J425</f>
        <v>C1</v>
      </c>
      <c r="E445" s="133" t="str">
        <f>Simulações!CK425</f>
        <v>LEDSTAR</v>
      </c>
      <c r="F445" s="133" t="str">
        <f>Simulações!CL425</f>
        <v xml:space="preserve"> SL VT 9.1 170W</v>
      </c>
      <c r="G445" s="133">
        <f>Simulações!CQ425</f>
        <v>170</v>
      </c>
      <c r="H445" s="133" t="str">
        <f>Simulações!CW425</f>
        <v>Longo I</v>
      </c>
      <c r="I445" s="133" t="str">
        <f>IF(Simulações!CX425="","",Simulações!CX425)</f>
        <v/>
      </c>
      <c r="J445" s="133" t="str">
        <f>IF(Simulações!DA425="","",Simulações!DA425)</f>
        <v/>
      </c>
      <c r="K445" s="137">
        <f>Simulações!AO425</f>
        <v>2</v>
      </c>
      <c r="L445" s="137">
        <f>Simulações!AV425</f>
        <v>0</v>
      </c>
      <c r="M445" s="133" t="str">
        <f>IF(Simulações!DB425="","",Simulações!DB425)</f>
        <v/>
      </c>
      <c r="N445" s="133" t="str">
        <f>IF(Simulações!DC425="","",Simulações!DC425)</f>
        <v/>
      </c>
      <c r="O445" s="133">
        <v>1</v>
      </c>
    </row>
    <row r="446" spans="1:15" ht="14.25" customHeight="1" x14ac:dyDescent="0.3">
      <c r="A446" s="5" t="str">
        <f>Simulações!G426</f>
        <v>Avenida Doutor Antonio João Abdalla</v>
      </c>
      <c r="B446" s="133" t="str">
        <f>Simulações!DN426</f>
        <v>Sim</v>
      </c>
      <c r="C446" s="175">
        <f>Simulações!N426</f>
        <v>200</v>
      </c>
      <c r="D446" s="133" t="str">
        <f>Simulações!J426</f>
        <v>C1</v>
      </c>
      <c r="E446" s="133" t="str">
        <f>Simulações!CK426</f>
        <v>SX LIGHTING</v>
      </c>
      <c r="F446" s="133" t="str">
        <f>Simulações!CL426</f>
        <v>SX-INLPP180F6</v>
      </c>
      <c r="G446" s="133">
        <f>Simulações!CQ426</f>
        <v>176</v>
      </c>
      <c r="H446" s="133" t="str">
        <f>Simulações!CW426</f>
        <v>Longo I</v>
      </c>
      <c r="I446" s="133" t="str">
        <f>IF(Simulações!CX426="","",Simulações!CX426)</f>
        <v/>
      </c>
      <c r="J446" s="133" t="str">
        <f>IF(Simulações!DA426="","",Simulações!DA426)</f>
        <v/>
      </c>
      <c r="K446" s="137">
        <f>Simulações!AO426</f>
        <v>2</v>
      </c>
      <c r="L446" s="137">
        <f>Simulações!AV426</f>
        <v>0</v>
      </c>
      <c r="M446" s="133" t="str">
        <f>IF(Simulações!DB426="","",Simulações!DB426)</f>
        <v/>
      </c>
      <c r="N446" s="133" t="str">
        <f>IF(Simulações!DC426="","",Simulações!DC426)</f>
        <v/>
      </c>
      <c r="O446" s="133">
        <v>1</v>
      </c>
    </row>
    <row r="447" spans="1:15" ht="14.25" customHeight="1" x14ac:dyDescent="0.3">
      <c r="A447" s="5" t="str">
        <f>Simulações!G427</f>
        <v>Avenida Doutor Antonio João Abdalla</v>
      </c>
      <c r="B447" s="133" t="str">
        <f>Simulações!DN427</f>
        <v>Sim</v>
      </c>
      <c r="C447" s="175">
        <f>Simulações!N427</f>
        <v>200</v>
      </c>
      <c r="D447" s="133" t="str">
        <f>Simulações!J427</f>
        <v>C1</v>
      </c>
      <c r="E447" s="133" t="str">
        <f>Simulações!CK427</f>
        <v>TECNOWATT</v>
      </c>
      <c r="F447" s="133" t="str">
        <f>Simulações!CL427</f>
        <v xml:space="preserve">SIGMAGPTLRRSMNDL150W102IBBR
</v>
      </c>
      <c r="G447" s="133">
        <f>Simulações!CQ427</f>
        <v>150</v>
      </c>
      <c r="H447" s="133" t="str">
        <f>Simulações!CW427</f>
        <v>Longo I</v>
      </c>
      <c r="I447" s="133" t="str">
        <f>IF(Simulações!CX427="","",Simulações!CX427)</f>
        <v/>
      </c>
      <c r="J447" s="133" t="str">
        <f>IF(Simulações!DA427="","",Simulações!DA427)</f>
        <v/>
      </c>
      <c r="K447" s="137">
        <f>Simulações!AO427</f>
        <v>2</v>
      </c>
      <c r="L447" s="137">
        <f>Simulações!AV427</f>
        <v>0</v>
      </c>
      <c r="M447" s="133" t="str">
        <f>IF(Simulações!DB427="","",Simulações!DB427)</f>
        <v/>
      </c>
      <c r="N447" s="133" t="str">
        <f>IF(Simulações!DC427="","",Simulações!DC427)</f>
        <v/>
      </c>
      <c r="O447" s="133">
        <v>1</v>
      </c>
    </row>
    <row r="448" spans="1:15" ht="14.25" customHeight="1" x14ac:dyDescent="0.3">
      <c r="A448" s="5" t="str">
        <f>Simulações!G428</f>
        <v>Rua Das Graças</v>
      </c>
      <c r="B448" s="133" t="str">
        <f>Simulações!DN428</f>
        <v>Sim</v>
      </c>
      <c r="C448" s="175">
        <f>Simulações!N428</f>
        <v>58</v>
      </c>
      <c r="D448" s="133" t="str">
        <f>Simulações!J428</f>
        <v>C5</v>
      </c>
      <c r="E448" s="133" t="e">
        <f>Simulações!CK428</f>
        <v>#N/A</v>
      </c>
      <c r="F448" s="133">
        <f>Simulações!CL428</f>
        <v>0</v>
      </c>
      <c r="G448" s="133" t="e">
        <f>Simulações!CQ428</f>
        <v>#N/A</v>
      </c>
      <c r="H448" s="133" t="str">
        <f>Simulações!CW428</f>
        <v>Médio II</v>
      </c>
      <c r="I448" s="133" t="str">
        <f>IF(Simulações!CX428="","",Simulações!CX428)</f>
        <v/>
      </c>
      <c r="J448" s="133" t="str">
        <f>IF(Simulações!DA428="","",Simulações!DA428)</f>
        <v/>
      </c>
      <c r="K448" s="137">
        <f>Simulações!AO428</f>
        <v>2</v>
      </c>
      <c r="L448" s="137">
        <f>Simulações!AV428</f>
        <v>0</v>
      </c>
      <c r="M448" s="133" t="str">
        <f>IF(Simulações!DB428="","",Simulações!DB428)</f>
        <v/>
      </c>
      <c r="N448" s="133" t="str">
        <f>IF(Simulações!DC428="","",Simulações!DC428)</f>
        <v/>
      </c>
      <c r="O448" s="133">
        <v>1</v>
      </c>
    </row>
    <row r="449" spans="1:15" ht="14.25" customHeight="1" x14ac:dyDescent="0.3">
      <c r="A449" s="5" t="str">
        <f>Simulações!G429</f>
        <v>Rua Das Graças</v>
      </c>
      <c r="B449" s="133" t="str">
        <f>Simulações!DN429</f>
        <v>Sim</v>
      </c>
      <c r="C449" s="175">
        <f>Simulações!N429</f>
        <v>58</v>
      </c>
      <c r="D449" s="133" t="str">
        <f>Simulações!J429</f>
        <v>C5</v>
      </c>
      <c r="E449" s="133" t="e">
        <f>Simulações!CK429</f>
        <v>#N/A</v>
      </c>
      <c r="F449" s="133">
        <f>Simulações!CL429</f>
        <v>0</v>
      </c>
      <c r="G449" s="133" t="e">
        <f>Simulações!CQ429</f>
        <v>#N/A</v>
      </c>
      <c r="H449" s="133" t="str">
        <f>Simulações!CW429</f>
        <v>Médio II</v>
      </c>
      <c r="I449" s="133" t="str">
        <f>IF(Simulações!CX429="","",Simulações!CX429)</f>
        <v/>
      </c>
      <c r="J449" s="133" t="str">
        <f>IF(Simulações!DA429="","",Simulações!DA429)</f>
        <v/>
      </c>
      <c r="K449" s="137">
        <f>Simulações!AO429</f>
        <v>2</v>
      </c>
      <c r="L449" s="137">
        <f>Simulações!AV429</f>
        <v>0</v>
      </c>
      <c r="M449" s="133" t="str">
        <f>IF(Simulações!DB429="","",Simulações!DB429)</f>
        <v/>
      </c>
      <c r="N449" s="133" t="str">
        <f>IF(Simulações!DC429="","",Simulações!DC429)</f>
        <v/>
      </c>
      <c r="O449" s="133">
        <v>1</v>
      </c>
    </row>
    <row r="450" spans="1:15" ht="14.25" customHeight="1" x14ac:dyDescent="0.3">
      <c r="A450" s="5" t="str">
        <f>Simulações!G430</f>
        <v>Rua Das Graças</v>
      </c>
      <c r="B450" s="133" t="str">
        <f>Simulações!DN430</f>
        <v>Sim</v>
      </c>
      <c r="C450" s="175">
        <f>Simulações!N430</f>
        <v>58</v>
      </c>
      <c r="D450" s="133" t="str">
        <f>Simulações!J430</f>
        <v>C5</v>
      </c>
      <c r="E450" s="133" t="e">
        <f>Simulações!CK430</f>
        <v>#N/A</v>
      </c>
      <c r="F450" s="133">
        <f>Simulações!CL430</f>
        <v>0</v>
      </c>
      <c r="G450" s="133" t="e">
        <f>Simulações!CQ430</f>
        <v>#N/A</v>
      </c>
      <c r="H450" s="133" t="str">
        <f>Simulações!CW430</f>
        <v>Médio II</v>
      </c>
      <c r="I450" s="133" t="str">
        <f>IF(Simulações!CX430="","",Simulações!CX430)</f>
        <v/>
      </c>
      <c r="J450" s="133" t="str">
        <f>IF(Simulações!DA430="","",Simulações!DA430)</f>
        <v/>
      </c>
      <c r="K450" s="137">
        <f>Simulações!AO430</f>
        <v>2</v>
      </c>
      <c r="L450" s="137">
        <f>Simulações!AV430</f>
        <v>0</v>
      </c>
      <c r="M450" s="133" t="str">
        <f>IF(Simulações!DB430="","",Simulações!DB430)</f>
        <v/>
      </c>
      <c r="N450" s="133" t="str">
        <f>IF(Simulações!DC430="","",Simulações!DC430)</f>
        <v/>
      </c>
      <c r="O450" s="133">
        <v>1</v>
      </c>
    </row>
    <row r="451" spans="1:15" ht="14.25" customHeight="1" x14ac:dyDescent="0.3">
      <c r="A451" s="5" t="str">
        <f>Simulações!G431</f>
        <v>Estrada Prefeito Juvenal F Dos Santos</v>
      </c>
      <c r="B451" s="133" t="str">
        <f>Simulações!DN431</f>
        <v>Sim</v>
      </c>
      <c r="C451" s="175">
        <f>Simulações!N431</f>
        <v>120</v>
      </c>
      <c r="D451" s="133" t="str">
        <f>Simulações!J431</f>
        <v>C2</v>
      </c>
      <c r="E451" s="133" t="e">
        <f>Simulações!CK431</f>
        <v>#N/A</v>
      </c>
      <c r="F451" s="133">
        <f>Simulações!CL431</f>
        <v>0</v>
      </c>
      <c r="G451" s="133" t="e">
        <f>Simulações!CQ431</f>
        <v>#N/A</v>
      </c>
      <c r="H451" s="133" t="str">
        <f>Simulações!CW431</f>
        <v>Longo II</v>
      </c>
      <c r="I451" s="133" t="str">
        <f>IF(Simulações!CX431="","",Simulações!CX431)</f>
        <v/>
      </c>
      <c r="J451" s="133" t="str">
        <f>IF(Simulações!DA431="","",Simulações!DA431)</f>
        <v/>
      </c>
      <c r="K451" s="137">
        <f>Simulações!AO431</f>
        <v>2</v>
      </c>
      <c r="L451" s="137">
        <f>Simulações!AV431</f>
        <v>0</v>
      </c>
      <c r="M451" s="133" t="str">
        <f>IF(Simulações!DB431="","",Simulações!DB431)</f>
        <v/>
      </c>
      <c r="N451" s="133" t="str">
        <f>IF(Simulações!DC431="","",Simulações!DC431)</f>
        <v/>
      </c>
      <c r="O451" s="133">
        <v>1</v>
      </c>
    </row>
    <row r="452" spans="1:15" ht="14.25" customHeight="1" x14ac:dyDescent="0.3">
      <c r="A452" s="5" t="str">
        <f>Simulações!G432</f>
        <v>Estrada Prefeito Juvenal F Dos Santos</v>
      </c>
      <c r="B452" s="133" t="str">
        <f>Simulações!DN432</f>
        <v>Sim</v>
      </c>
      <c r="C452" s="175">
        <f>Simulações!N432</f>
        <v>120</v>
      </c>
      <c r="D452" s="133" t="str">
        <f>Simulações!J432</f>
        <v>C2</v>
      </c>
      <c r="E452" s="133" t="e">
        <f>Simulações!CK432</f>
        <v>#N/A</v>
      </c>
      <c r="F452" s="133">
        <f>Simulações!CL432</f>
        <v>0</v>
      </c>
      <c r="G452" s="133" t="e">
        <f>Simulações!CQ432</f>
        <v>#N/A</v>
      </c>
      <c r="H452" s="133" t="str">
        <f>Simulações!CW432</f>
        <v>Longo II</v>
      </c>
      <c r="I452" s="133" t="str">
        <f>IF(Simulações!CX432="","",Simulações!CX432)</f>
        <v/>
      </c>
      <c r="J452" s="133" t="str">
        <f>IF(Simulações!DA432="","",Simulações!DA432)</f>
        <v/>
      </c>
      <c r="K452" s="137">
        <f>Simulações!AO432</f>
        <v>2</v>
      </c>
      <c r="L452" s="137">
        <f>Simulações!AV432</f>
        <v>0</v>
      </c>
      <c r="M452" s="133" t="str">
        <f>IF(Simulações!DB432="","",Simulações!DB432)</f>
        <v/>
      </c>
      <c r="N452" s="133" t="str">
        <f>IF(Simulações!DC432="","",Simulações!DC432)</f>
        <v/>
      </c>
      <c r="O452" s="133">
        <v>1</v>
      </c>
    </row>
    <row r="453" spans="1:15" ht="14.25" customHeight="1" x14ac:dyDescent="0.3">
      <c r="A453" s="5" t="str">
        <f>Simulações!G433</f>
        <v>Estrada Prefeito Juvenal F Dos Santos</v>
      </c>
      <c r="B453" s="133" t="str">
        <f>Simulações!DN433</f>
        <v>Sim</v>
      </c>
      <c r="C453" s="175">
        <f>Simulações!N433</f>
        <v>120</v>
      </c>
      <c r="D453" s="133" t="str">
        <f>Simulações!J433</f>
        <v>C2</v>
      </c>
      <c r="E453" s="133" t="e">
        <f>Simulações!CK433</f>
        <v>#N/A</v>
      </c>
      <c r="F453" s="133">
        <f>Simulações!CL433</f>
        <v>0</v>
      </c>
      <c r="G453" s="133" t="e">
        <f>Simulações!CQ433</f>
        <v>#N/A</v>
      </c>
      <c r="H453" s="133" t="str">
        <f>Simulações!CW433</f>
        <v>Longo II</v>
      </c>
      <c r="I453" s="133" t="str">
        <f>IF(Simulações!CX433="","",Simulações!CX433)</f>
        <v/>
      </c>
      <c r="J453" s="133" t="str">
        <f>IF(Simulações!DA433="","",Simulações!DA433)</f>
        <v/>
      </c>
      <c r="K453" s="137">
        <f>Simulações!AO433</f>
        <v>2</v>
      </c>
      <c r="L453" s="137">
        <f>Simulações!AV433</f>
        <v>0</v>
      </c>
      <c r="M453" s="133" t="str">
        <f>IF(Simulações!DB433="","",Simulações!DB433)</f>
        <v/>
      </c>
      <c r="N453" s="133" t="str">
        <f>IF(Simulações!DC433="","",Simulações!DC433)</f>
        <v/>
      </c>
      <c r="O453" s="133">
        <v>1</v>
      </c>
    </row>
    <row r="454" spans="1:15" ht="14.25" customHeight="1" x14ac:dyDescent="0.3">
      <c r="A454" s="5" t="str">
        <f>Simulações!G434</f>
        <v>Rua Pôrto Feliz</v>
      </c>
      <c r="B454" s="133" t="str">
        <f>Simulações!DN434</f>
        <v>Sim</v>
      </c>
      <c r="C454" s="175">
        <f>Simulações!N434</f>
        <v>87</v>
      </c>
      <c r="D454" s="133" t="str">
        <f>Simulações!J434</f>
        <v>C5</v>
      </c>
      <c r="E454" s="133" t="e">
        <f>Simulações!CK434</f>
        <v>#N/A</v>
      </c>
      <c r="F454" s="133">
        <f>Simulações!CL434</f>
        <v>0</v>
      </c>
      <c r="G454" s="133" t="e">
        <f>Simulações!CQ434</f>
        <v>#N/A</v>
      </c>
      <c r="H454" s="133" t="str">
        <f>Simulações!CW434</f>
        <v>Médio II</v>
      </c>
      <c r="I454" s="133" t="str">
        <f>IF(Simulações!CX434="","",Simulações!CX434)</f>
        <v/>
      </c>
      <c r="J454" s="133" t="str">
        <f>IF(Simulações!DA434="","",Simulações!DA434)</f>
        <v/>
      </c>
      <c r="K454" s="137">
        <f>Simulações!AO434</f>
        <v>2</v>
      </c>
      <c r="L454" s="137">
        <f>Simulações!AV434</f>
        <v>0</v>
      </c>
      <c r="M454" s="133" t="str">
        <f>IF(Simulações!DB434="","",Simulações!DB434)</f>
        <v/>
      </c>
      <c r="N454" s="133" t="str">
        <f>IF(Simulações!DC434="","",Simulações!DC434)</f>
        <v/>
      </c>
      <c r="O454" s="133">
        <v>1</v>
      </c>
    </row>
    <row r="455" spans="1:15" ht="14.25" customHeight="1" x14ac:dyDescent="0.3">
      <c r="A455" s="5" t="str">
        <f>Simulações!G435</f>
        <v>Rua Pôrto Feliz</v>
      </c>
      <c r="B455" s="133" t="str">
        <f>Simulações!DN435</f>
        <v>Sim</v>
      </c>
      <c r="C455" s="175">
        <f>Simulações!N435</f>
        <v>87</v>
      </c>
      <c r="D455" s="133" t="str">
        <f>Simulações!J435</f>
        <v>C5</v>
      </c>
      <c r="E455" s="133" t="e">
        <f>Simulações!CK435</f>
        <v>#N/A</v>
      </c>
      <c r="F455" s="133">
        <f>Simulações!CL435</f>
        <v>0</v>
      </c>
      <c r="G455" s="133" t="e">
        <f>Simulações!CQ435</f>
        <v>#N/A</v>
      </c>
      <c r="H455" s="133" t="str">
        <f>Simulações!CW435</f>
        <v>Médio II</v>
      </c>
      <c r="I455" s="133" t="str">
        <f>IF(Simulações!CX435="","",Simulações!CX435)</f>
        <v/>
      </c>
      <c r="J455" s="133" t="str">
        <f>IF(Simulações!DA435="","",Simulações!DA435)</f>
        <v/>
      </c>
      <c r="K455" s="137">
        <f>Simulações!AO435</f>
        <v>2</v>
      </c>
      <c r="L455" s="137">
        <f>Simulações!AV435</f>
        <v>0</v>
      </c>
      <c r="M455" s="133" t="str">
        <f>IF(Simulações!DB435="","",Simulações!DB435)</f>
        <v/>
      </c>
      <c r="N455" s="133" t="str">
        <f>IF(Simulações!DC435="","",Simulações!DC435)</f>
        <v/>
      </c>
      <c r="O455" s="133">
        <v>1</v>
      </c>
    </row>
    <row r="456" spans="1:15" ht="14.25" customHeight="1" x14ac:dyDescent="0.3">
      <c r="A456" s="5" t="str">
        <f>Simulações!G436</f>
        <v>Rua Pôrto Feliz</v>
      </c>
      <c r="B456" s="133" t="str">
        <f>Simulações!DN436</f>
        <v>Sim</v>
      </c>
      <c r="C456" s="175">
        <f>Simulações!N436</f>
        <v>87</v>
      </c>
      <c r="D456" s="133" t="str">
        <f>Simulações!J436</f>
        <v>C5</v>
      </c>
      <c r="E456" s="133" t="e">
        <f>Simulações!CK436</f>
        <v>#N/A</v>
      </c>
      <c r="F456" s="133">
        <f>Simulações!CL436</f>
        <v>0</v>
      </c>
      <c r="G456" s="133" t="e">
        <f>Simulações!CQ436</f>
        <v>#N/A</v>
      </c>
      <c r="H456" s="133" t="str">
        <f>Simulações!CW436</f>
        <v>Médio II</v>
      </c>
      <c r="I456" s="133" t="str">
        <f>IF(Simulações!CX436="","",Simulações!CX436)</f>
        <v/>
      </c>
      <c r="J456" s="133" t="str">
        <f>IF(Simulações!DA436="","",Simulações!DA436)</f>
        <v/>
      </c>
      <c r="K456" s="137">
        <f>Simulações!AO436</f>
        <v>2</v>
      </c>
      <c r="L456" s="137">
        <f>Simulações!AV436</f>
        <v>0</v>
      </c>
      <c r="M456" s="133" t="str">
        <f>IF(Simulações!DB436="","",Simulações!DB436)</f>
        <v/>
      </c>
      <c r="N456" s="133" t="str">
        <f>IF(Simulações!DC436="","",Simulações!DC436)</f>
        <v/>
      </c>
      <c r="O456" s="133">
        <v>1</v>
      </c>
    </row>
    <row r="457" spans="1:15" ht="14.25" customHeight="1" x14ac:dyDescent="0.3">
      <c r="A457" s="5" t="str">
        <f>Simulações!G437</f>
        <v>Rua Rua Máximino Lento</v>
      </c>
      <c r="B457" s="133" t="str">
        <f>Simulações!DN437</f>
        <v>Sim</v>
      </c>
      <c r="C457" s="175">
        <f>Simulações!N437</f>
        <v>60</v>
      </c>
      <c r="D457" s="133" t="str">
        <f>Simulações!J437</f>
        <v>C4</v>
      </c>
      <c r="E457" s="133" t="e">
        <f>Simulações!CK437</f>
        <v>#N/A</v>
      </c>
      <c r="F457" s="133">
        <f>Simulações!CL437</f>
        <v>0</v>
      </c>
      <c r="G457" s="133" t="e">
        <f>Simulações!CQ437</f>
        <v>#N/A</v>
      </c>
      <c r="H457" s="133" t="str">
        <f>Simulações!CW437</f>
        <v>Médio I</v>
      </c>
      <c r="I457" s="133" t="str">
        <f>IF(Simulações!CX437="","",Simulações!CX437)</f>
        <v/>
      </c>
      <c r="J457" s="133" t="str">
        <f>IF(Simulações!DA437="","",Simulações!DA437)</f>
        <v/>
      </c>
      <c r="K457" s="137">
        <f>Simulações!AO437</f>
        <v>2</v>
      </c>
      <c r="L457" s="137">
        <f>Simulações!AV437</f>
        <v>0</v>
      </c>
      <c r="M457" s="133" t="str">
        <f>IF(Simulações!DB437="","",Simulações!DB437)</f>
        <v/>
      </c>
      <c r="N457" s="133" t="str">
        <f>IF(Simulações!DC437="","",Simulações!DC437)</f>
        <v/>
      </c>
      <c r="O457" s="133">
        <v>1</v>
      </c>
    </row>
    <row r="458" spans="1:15" ht="14.25" customHeight="1" x14ac:dyDescent="0.3">
      <c r="A458" s="5" t="str">
        <f>Simulações!G438</f>
        <v>Rua Rua Máximino Lento</v>
      </c>
      <c r="B458" s="133" t="str">
        <f>Simulações!DN438</f>
        <v>Sim</v>
      </c>
      <c r="C458" s="175">
        <f>Simulações!N438</f>
        <v>60</v>
      </c>
      <c r="D458" s="133" t="str">
        <f>Simulações!J438</f>
        <v>C4</v>
      </c>
      <c r="E458" s="133" t="e">
        <f>Simulações!CK438</f>
        <v>#N/A</v>
      </c>
      <c r="F458" s="133">
        <f>Simulações!CL438</f>
        <v>0</v>
      </c>
      <c r="G458" s="133" t="e">
        <f>Simulações!CQ438</f>
        <v>#N/A</v>
      </c>
      <c r="H458" s="133" t="str">
        <f>Simulações!CW438</f>
        <v>Médio I</v>
      </c>
      <c r="I458" s="133" t="str">
        <f>IF(Simulações!CX438="","",Simulações!CX438)</f>
        <v/>
      </c>
      <c r="J458" s="133" t="str">
        <f>IF(Simulações!DA438="","",Simulações!DA438)</f>
        <v/>
      </c>
      <c r="K458" s="137">
        <f>Simulações!AO438</f>
        <v>2</v>
      </c>
      <c r="L458" s="137">
        <f>Simulações!AV438</f>
        <v>0</v>
      </c>
      <c r="M458" s="133" t="str">
        <f>IF(Simulações!DB438="","",Simulações!DB438)</f>
        <v/>
      </c>
      <c r="N458" s="133" t="str">
        <f>IF(Simulações!DC438="","",Simulações!DC438)</f>
        <v/>
      </c>
      <c r="O458" s="133">
        <v>1</v>
      </c>
    </row>
    <row r="459" spans="1:15" ht="14.25" customHeight="1" x14ac:dyDescent="0.3">
      <c r="A459" s="5" t="str">
        <f>Simulações!G439</f>
        <v>Rua Rua Máximino Lento</v>
      </c>
      <c r="B459" s="133" t="str">
        <f>Simulações!DN439</f>
        <v>Sim</v>
      </c>
      <c r="C459" s="175">
        <f>Simulações!N439</f>
        <v>60</v>
      </c>
      <c r="D459" s="133" t="str">
        <f>Simulações!J439</f>
        <v>C4</v>
      </c>
      <c r="E459" s="133" t="e">
        <f>Simulações!CK439</f>
        <v>#N/A</v>
      </c>
      <c r="F459" s="133">
        <f>Simulações!CL439</f>
        <v>0</v>
      </c>
      <c r="G459" s="133" t="e">
        <f>Simulações!CQ439</f>
        <v>#N/A</v>
      </c>
      <c r="H459" s="133" t="str">
        <f>Simulações!CW439</f>
        <v>Médio I</v>
      </c>
      <c r="I459" s="133" t="str">
        <f>IF(Simulações!CX439="","",Simulações!CX439)</f>
        <v/>
      </c>
      <c r="J459" s="133" t="str">
        <f>IF(Simulações!DA439="","",Simulações!DA439)</f>
        <v/>
      </c>
      <c r="K459" s="137">
        <f>Simulações!AO439</f>
        <v>2</v>
      </c>
      <c r="L459" s="137">
        <f>Simulações!AV439</f>
        <v>0</v>
      </c>
      <c r="M459" s="133" t="str">
        <f>IF(Simulações!DB439="","",Simulações!DB439)</f>
        <v/>
      </c>
      <c r="N459" s="133" t="str">
        <f>IF(Simulações!DC439="","",Simulações!DC439)</f>
        <v/>
      </c>
      <c r="O459" s="133">
        <v>1</v>
      </c>
    </row>
    <row r="460" spans="1:15" ht="14.25" customHeight="1" x14ac:dyDescent="0.3">
      <c r="A460" s="5" t="str">
        <f>Simulações!G440</f>
        <v>Rua das Sálvias</v>
      </c>
      <c r="B460" s="133" t="str">
        <f>Simulações!DN440</f>
        <v>Sim</v>
      </c>
      <c r="C460" s="175">
        <f>Simulações!N440</f>
        <v>90</v>
      </c>
      <c r="D460" s="133" t="str">
        <f>Simulações!J440</f>
        <v>C4</v>
      </c>
      <c r="E460" s="133" t="e">
        <f>Simulações!CK440</f>
        <v>#N/A</v>
      </c>
      <c r="F460" s="133">
        <f>Simulações!CL440</f>
        <v>0</v>
      </c>
      <c r="G460" s="133" t="e">
        <f>Simulações!CQ440</f>
        <v>#N/A</v>
      </c>
      <c r="H460" s="133" t="str">
        <f>Simulações!CW440</f>
        <v>Médio II</v>
      </c>
      <c r="I460" s="133" t="str">
        <f>IF(Simulações!CX440="","",Simulações!CX440)</f>
        <v/>
      </c>
      <c r="J460" s="133" t="str">
        <f>IF(Simulações!DA440="","",Simulações!DA440)</f>
        <v/>
      </c>
      <c r="K460" s="137">
        <f>Simulações!AO440</f>
        <v>2</v>
      </c>
      <c r="L460" s="137">
        <f>Simulações!AV440</f>
        <v>0</v>
      </c>
      <c r="M460" s="133" t="str">
        <f>IF(Simulações!DB440="","",Simulações!DB440)</f>
        <v/>
      </c>
      <c r="N460" s="133" t="str">
        <f>IF(Simulações!DC440="","",Simulações!DC440)</f>
        <v/>
      </c>
      <c r="O460" s="133">
        <v>1</v>
      </c>
    </row>
    <row r="461" spans="1:15" ht="14.25" customHeight="1" x14ac:dyDescent="0.3">
      <c r="A461" s="5" t="str">
        <f>Simulações!G441</f>
        <v>Rua das Sálvias</v>
      </c>
      <c r="B461" s="133" t="str">
        <f>Simulações!DN441</f>
        <v>Sim</v>
      </c>
      <c r="C461" s="175">
        <f>Simulações!N441</f>
        <v>90</v>
      </c>
      <c r="D461" s="133" t="str">
        <f>Simulações!J441</f>
        <v>C4</v>
      </c>
      <c r="E461" s="133" t="e">
        <f>Simulações!CK441</f>
        <v>#N/A</v>
      </c>
      <c r="F461" s="133">
        <f>Simulações!CL441</f>
        <v>0</v>
      </c>
      <c r="G461" s="133" t="e">
        <f>Simulações!CQ441</f>
        <v>#N/A</v>
      </c>
      <c r="H461" s="133" t="str">
        <f>Simulações!CW441</f>
        <v>Médio II</v>
      </c>
      <c r="I461" s="133" t="str">
        <f>IF(Simulações!CX441="","",Simulações!CX441)</f>
        <v/>
      </c>
      <c r="J461" s="133" t="str">
        <f>IF(Simulações!DA441="","",Simulações!DA441)</f>
        <v/>
      </c>
      <c r="K461" s="137">
        <f>Simulações!AO441</f>
        <v>2</v>
      </c>
      <c r="L461" s="137">
        <f>Simulações!AV441</f>
        <v>0</v>
      </c>
      <c r="M461" s="133" t="str">
        <f>IF(Simulações!DB441="","",Simulações!DB441)</f>
        <v/>
      </c>
      <c r="N461" s="133" t="str">
        <f>IF(Simulações!DC441="","",Simulações!DC441)</f>
        <v/>
      </c>
      <c r="O461" s="133">
        <v>1</v>
      </c>
    </row>
    <row r="462" spans="1:15" ht="14.25" customHeight="1" x14ac:dyDescent="0.3">
      <c r="A462" s="5" t="str">
        <f>Simulações!G442</f>
        <v>Rua das Sálvias</v>
      </c>
      <c r="B462" s="133" t="str">
        <f>Simulações!DN442</f>
        <v>Sim</v>
      </c>
      <c r="C462" s="175">
        <f>Simulações!N442</f>
        <v>90</v>
      </c>
      <c r="D462" s="133" t="str">
        <f>Simulações!J442</f>
        <v>C4</v>
      </c>
      <c r="E462" s="133" t="e">
        <f>Simulações!CK442</f>
        <v>#N/A</v>
      </c>
      <c r="F462" s="133">
        <f>Simulações!CL442</f>
        <v>0</v>
      </c>
      <c r="G462" s="133" t="e">
        <f>Simulações!CQ442</f>
        <v>#N/A</v>
      </c>
      <c r="H462" s="133" t="str">
        <f>Simulações!CW442</f>
        <v>Médio II</v>
      </c>
      <c r="I462" s="133" t="str">
        <f>IF(Simulações!CX442="","",Simulações!CX442)</f>
        <v/>
      </c>
      <c r="J462" s="133" t="str">
        <f>IF(Simulações!DA442="","",Simulações!DA442)</f>
        <v/>
      </c>
      <c r="K462" s="137">
        <f>Simulações!AO442</f>
        <v>2</v>
      </c>
      <c r="L462" s="137">
        <f>Simulações!AV442</f>
        <v>0</v>
      </c>
      <c r="M462" s="133" t="str">
        <f>IF(Simulações!DB442="","",Simulações!DB442)</f>
        <v/>
      </c>
      <c r="N462" s="133" t="str">
        <f>IF(Simulações!DC442="","",Simulações!DC442)</f>
        <v/>
      </c>
      <c r="O462" s="133">
        <v>1</v>
      </c>
    </row>
    <row r="463" spans="1:15" ht="14.25" customHeight="1" x14ac:dyDescent="0.3">
      <c r="A463" s="5" t="str">
        <f>Simulações!G443</f>
        <v>Viela Viela 2 Taguai</v>
      </c>
      <c r="B463" s="133" t="str">
        <f>Simulações!DN443</f>
        <v>Sim</v>
      </c>
      <c r="C463" s="175">
        <f>Simulações!N443</f>
        <v>58</v>
      </c>
      <c r="D463" s="133" t="str">
        <f>Simulações!J443</f>
        <v>C5</v>
      </c>
      <c r="E463" s="133" t="e">
        <f>Simulações!CK443</f>
        <v>#N/A</v>
      </c>
      <c r="F463" s="133">
        <f>Simulações!CL443</f>
        <v>0</v>
      </c>
      <c r="G463" s="133" t="e">
        <f>Simulações!CQ443</f>
        <v>#N/A</v>
      </c>
      <c r="H463" s="133" t="str">
        <f>Simulações!CW443</f>
        <v>Longo I</v>
      </c>
      <c r="I463" s="133" t="str">
        <f>IF(Simulações!CX443="","",Simulações!CX443)</f>
        <v/>
      </c>
      <c r="J463" s="133" t="str">
        <f>IF(Simulações!DA443="","",Simulações!DA443)</f>
        <v/>
      </c>
      <c r="K463" s="137">
        <f>Simulações!AO443</f>
        <v>2</v>
      </c>
      <c r="L463" s="137">
        <f>Simulações!AV443</f>
        <v>0</v>
      </c>
      <c r="M463" s="133" t="str">
        <f>IF(Simulações!DB443="","",Simulações!DB443)</f>
        <v/>
      </c>
      <c r="N463" s="133" t="str">
        <f>IF(Simulações!DC443="","",Simulações!DC443)</f>
        <v/>
      </c>
      <c r="O463" s="133">
        <v>1</v>
      </c>
    </row>
    <row r="464" spans="1:15" ht="14.25" customHeight="1" x14ac:dyDescent="0.3">
      <c r="A464" s="5" t="str">
        <f>Simulações!G444</f>
        <v>Viela Viela 2 Taguai</v>
      </c>
      <c r="B464" s="133" t="str">
        <f>Simulações!DN444</f>
        <v>Sim</v>
      </c>
      <c r="C464" s="175">
        <f>Simulações!N444</f>
        <v>58</v>
      </c>
      <c r="D464" s="133" t="str">
        <f>Simulações!J444</f>
        <v>C5</v>
      </c>
      <c r="E464" s="133" t="e">
        <f>Simulações!CK444</f>
        <v>#N/A</v>
      </c>
      <c r="F464" s="133">
        <f>Simulações!CL444</f>
        <v>0</v>
      </c>
      <c r="G464" s="133" t="e">
        <f>Simulações!CQ444</f>
        <v>#N/A</v>
      </c>
      <c r="H464" s="133" t="str">
        <f>Simulações!CW444</f>
        <v>Longo I</v>
      </c>
      <c r="I464" s="133" t="str">
        <f>IF(Simulações!CX444="","",Simulações!CX444)</f>
        <v/>
      </c>
      <c r="J464" s="133" t="str">
        <f>IF(Simulações!DA444="","",Simulações!DA444)</f>
        <v/>
      </c>
      <c r="K464" s="137">
        <f>Simulações!AO444</f>
        <v>2</v>
      </c>
      <c r="L464" s="137">
        <f>Simulações!AV444</f>
        <v>0</v>
      </c>
      <c r="M464" s="133" t="str">
        <f>IF(Simulações!DB444="","",Simulações!DB444)</f>
        <v/>
      </c>
      <c r="N464" s="133" t="str">
        <f>IF(Simulações!DC444="","",Simulações!DC444)</f>
        <v/>
      </c>
      <c r="O464" s="133">
        <v>1</v>
      </c>
    </row>
    <row r="465" spans="1:15" ht="14.25" customHeight="1" x14ac:dyDescent="0.3">
      <c r="A465" s="5" t="str">
        <f>Simulações!G445</f>
        <v>Viela Viela 2 Taguai</v>
      </c>
      <c r="B465" s="133" t="str">
        <f>Simulações!DN445</f>
        <v>Sim</v>
      </c>
      <c r="C465" s="175">
        <f>Simulações!N445</f>
        <v>58</v>
      </c>
      <c r="D465" s="133" t="str">
        <f>Simulações!J445</f>
        <v>C5</v>
      </c>
      <c r="E465" s="133" t="e">
        <f>Simulações!CK445</f>
        <v>#N/A</v>
      </c>
      <c r="F465" s="133">
        <f>Simulações!CL445</f>
        <v>0</v>
      </c>
      <c r="G465" s="133" t="e">
        <f>Simulações!CQ445</f>
        <v>#N/A</v>
      </c>
      <c r="H465" s="133" t="str">
        <f>Simulações!CW445</f>
        <v>Longo I</v>
      </c>
      <c r="I465" s="133" t="str">
        <f>IF(Simulações!CX445="","",Simulações!CX445)</f>
        <v/>
      </c>
      <c r="J465" s="133" t="str">
        <f>IF(Simulações!DA445="","",Simulações!DA445)</f>
        <v/>
      </c>
      <c r="K465" s="137">
        <f>Simulações!AO445</f>
        <v>2</v>
      </c>
      <c r="L465" s="137">
        <f>Simulações!AV445</f>
        <v>0</v>
      </c>
      <c r="M465" s="133" t="str">
        <f>IF(Simulações!DB445="","",Simulações!DB445)</f>
        <v/>
      </c>
      <c r="N465" s="133" t="str">
        <f>IF(Simulações!DC445="","",Simulações!DC445)</f>
        <v/>
      </c>
      <c r="O465" s="133">
        <v>1</v>
      </c>
    </row>
    <row r="466" spans="1:15" ht="14.25" customHeight="1" x14ac:dyDescent="0.3">
      <c r="A466" s="5" t="str">
        <f>Simulações!G446</f>
        <v>Rua Rua Clementina</v>
      </c>
      <c r="B466" s="133" t="str">
        <f>Simulações!DN446</f>
        <v>Sim</v>
      </c>
      <c r="C466" s="175">
        <f>Simulações!N446</f>
        <v>58</v>
      </c>
      <c r="D466" s="133" t="str">
        <f>Simulações!J446</f>
        <v>C5</v>
      </c>
      <c r="E466" s="133" t="e">
        <f>Simulações!CK446</f>
        <v>#N/A</v>
      </c>
      <c r="F466" s="133">
        <f>Simulações!CL446</f>
        <v>0</v>
      </c>
      <c r="G466" s="133" t="e">
        <f>Simulações!CQ446</f>
        <v>#N/A</v>
      </c>
      <c r="H466" s="133" t="str">
        <f>Simulações!CW446</f>
        <v>Longo II</v>
      </c>
      <c r="I466" s="133" t="str">
        <f>IF(Simulações!CX446="","",Simulações!CX446)</f>
        <v/>
      </c>
      <c r="J466" s="133" t="str">
        <f>IF(Simulações!DA446="","",Simulações!DA446)</f>
        <v/>
      </c>
      <c r="K466" s="137">
        <f>Simulações!AO446</f>
        <v>2</v>
      </c>
      <c r="L466" s="137">
        <f>Simulações!AV446</f>
        <v>0</v>
      </c>
      <c r="M466" s="133" t="str">
        <f>IF(Simulações!DB446="","",Simulações!DB446)</f>
        <v/>
      </c>
      <c r="N466" s="133" t="str">
        <f>IF(Simulações!DC446="","",Simulações!DC446)</f>
        <v/>
      </c>
      <c r="O466" s="133">
        <v>1</v>
      </c>
    </row>
    <row r="467" spans="1:15" ht="14.25" customHeight="1" x14ac:dyDescent="0.3">
      <c r="A467" s="5" t="str">
        <f>Simulações!G447</f>
        <v>Rua Rua Clementina</v>
      </c>
      <c r="B467" s="133" t="str">
        <f>Simulações!DN447</f>
        <v>Sim</v>
      </c>
      <c r="C467" s="175">
        <f>Simulações!N447</f>
        <v>58</v>
      </c>
      <c r="D467" s="133" t="str">
        <f>Simulações!J447</f>
        <v>C5</v>
      </c>
      <c r="E467" s="133" t="e">
        <f>Simulações!CK447</f>
        <v>#N/A</v>
      </c>
      <c r="F467" s="133">
        <f>Simulações!CL447</f>
        <v>0</v>
      </c>
      <c r="G467" s="133" t="e">
        <f>Simulações!CQ447</f>
        <v>#N/A</v>
      </c>
      <c r="H467" s="133" t="str">
        <f>Simulações!CW447</f>
        <v>Longo II</v>
      </c>
      <c r="I467" s="133" t="str">
        <f>IF(Simulações!CX447="","",Simulações!CX447)</f>
        <v/>
      </c>
      <c r="J467" s="133" t="str">
        <f>IF(Simulações!DA447="","",Simulações!DA447)</f>
        <v/>
      </c>
      <c r="K467" s="137">
        <f>Simulações!AO447</f>
        <v>2</v>
      </c>
      <c r="L467" s="137">
        <f>Simulações!AV447</f>
        <v>0</v>
      </c>
      <c r="M467" s="133" t="str">
        <f>IF(Simulações!DB447="","",Simulações!DB447)</f>
        <v/>
      </c>
      <c r="N467" s="133" t="str">
        <f>IF(Simulações!DC447="","",Simulações!DC447)</f>
        <v/>
      </c>
      <c r="O467" s="133">
        <v>1</v>
      </c>
    </row>
    <row r="468" spans="1:15" ht="14.25" customHeight="1" x14ac:dyDescent="0.3">
      <c r="A468" s="5" t="str">
        <f>Simulações!G448</f>
        <v>Rua Rua Clementina</v>
      </c>
      <c r="B468" s="133" t="str">
        <f>Simulações!DN448</f>
        <v>Sim</v>
      </c>
      <c r="C468" s="175">
        <f>Simulações!N448</f>
        <v>58</v>
      </c>
      <c r="D468" s="133" t="str">
        <f>Simulações!J448</f>
        <v>C5</v>
      </c>
      <c r="E468" s="133" t="e">
        <f>Simulações!CK448</f>
        <v>#N/A</v>
      </c>
      <c r="F468" s="133">
        <f>Simulações!CL448</f>
        <v>0</v>
      </c>
      <c r="G468" s="133" t="e">
        <f>Simulações!CQ448</f>
        <v>#N/A</v>
      </c>
      <c r="H468" s="133" t="str">
        <f>Simulações!CW448</f>
        <v>Longo II</v>
      </c>
      <c r="I468" s="133" t="str">
        <f>IF(Simulações!CX448="","",Simulações!CX448)</f>
        <v/>
      </c>
      <c r="J468" s="133" t="str">
        <f>IF(Simulações!DA448="","",Simulações!DA448)</f>
        <v/>
      </c>
      <c r="K468" s="137">
        <f>Simulações!AO448</f>
        <v>2</v>
      </c>
      <c r="L468" s="137">
        <f>Simulações!AV448</f>
        <v>0</v>
      </c>
      <c r="M468" s="133" t="str">
        <f>IF(Simulações!DB448="","",Simulações!DB448)</f>
        <v/>
      </c>
      <c r="N468" s="133" t="str">
        <f>IF(Simulações!DC448="","",Simulações!DC448)</f>
        <v/>
      </c>
      <c r="O468" s="133">
        <v>1</v>
      </c>
    </row>
    <row r="469" spans="1:15" ht="14.25" customHeight="1" x14ac:dyDescent="0.3">
      <c r="A469" s="5" t="str">
        <f>Simulações!G449</f>
        <v>Rua das Flores-de-Maio</v>
      </c>
      <c r="B469" s="133" t="str">
        <f>Simulações!DN449</f>
        <v>Sim</v>
      </c>
      <c r="C469" s="175">
        <f>Simulações!N449</f>
        <v>60</v>
      </c>
      <c r="D469" s="133" t="str">
        <f>Simulações!J449</f>
        <v>C4</v>
      </c>
      <c r="E469" s="133" t="e">
        <f>Simulações!CK449</f>
        <v>#N/A</v>
      </c>
      <c r="F469" s="176">
        <f>Simulações!CL449</f>
        <v>0</v>
      </c>
      <c r="G469" s="133" t="e">
        <f>Simulações!CQ449</f>
        <v>#N/A</v>
      </c>
      <c r="H469" s="133" t="str">
        <f>Simulações!CW449</f>
        <v>Médio I</v>
      </c>
      <c r="I469" s="133" t="str">
        <f>IF(Simulações!CX449="","",Simulações!CX449)</f>
        <v/>
      </c>
      <c r="J469" s="133" t="str">
        <f>IF(Simulações!DA449="","",Simulações!DA449)</f>
        <v/>
      </c>
      <c r="K469" s="137">
        <f>Simulações!AO449</f>
        <v>2</v>
      </c>
      <c r="L469" s="137">
        <f>Simulações!AV449</f>
        <v>0</v>
      </c>
      <c r="M469" s="133" t="str">
        <f>IF(Simulações!DB449="","",Simulações!DB449)</f>
        <v/>
      </c>
      <c r="N469" s="133" t="str">
        <f>IF(Simulações!DC449="","",Simulações!DC449)</f>
        <v/>
      </c>
      <c r="O469" s="133">
        <v>1</v>
      </c>
    </row>
    <row r="470" spans="1:15" ht="14.25" customHeight="1" x14ac:dyDescent="0.3">
      <c r="A470" s="5" t="str">
        <f>Simulações!G450</f>
        <v>Rua das Flores-de-Maio</v>
      </c>
      <c r="B470" s="133" t="str">
        <f>Simulações!DN450</f>
        <v>Sim</v>
      </c>
      <c r="C470" s="175">
        <f>Simulações!N450</f>
        <v>60</v>
      </c>
      <c r="D470" s="133" t="str">
        <f>Simulações!J450</f>
        <v>C4</v>
      </c>
      <c r="E470" s="133" t="e">
        <f>Simulações!CK450</f>
        <v>#N/A</v>
      </c>
      <c r="F470" s="176">
        <f>Simulações!CL450</f>
        <v>0</v>
      </c>
      <c r="G470" s="133" t="e">
        <f>Simulações!CQ450</f>
        <v>#N/A</v>
      </c>
      <c r="H470" s="133" t="str">
        <f>Simulações!CW450</f>
        <v>Médio I</v>
      </c>
      <c r="I470" s="133" t="str">
        <f>IF(Simulações!CX450="","",Simulações!CX450)</f>
        <v/>
      </c>
      <c r="J470" s="133" t="str">
        <f>IF(Simulações!DA450="","",Simulações!DA450)</f>
        <v/>
      </c>
      <c r="K470" s="137">
        <f>Simulações!AO450</f>
        <v>2</v>
      </c>
      <c r="L470" s="137">
        <f>Simulações!AV450</f>
        <v>0</v>
      </c>
      <c r="M470" s="133" t="str">
        <f>IF(Simulações!DB450="","",Simulações!DB450)</f>
        <v/>
      </c>
      <c r="N470" s="133" t="str">
        <f>IF(Simulações!DC450="","",Simulações!DC450)</f>
        <v/>
      </c>
      <c r="O470" s="133">
        <v>1</v>
      </c>
    </row>
    <row r="471" spans="1:15" ht="14.25" customHeight="1" x14ac:dyDescent="0.3">
      <c r="A471" s="5" t="str">
        <f>Simulações!G451</f>
        <v>Rua das Flores-de-Maio</v>
      </c>
      <c r="B471" s="133" t="str">
        <f>Simulações!DN451</f>
        <v>Sim</v>
      </c>
      <c r="C471" s="175">
        <f>Simulações!N451</f>
        <v>60</v>
      </c>
      <c r="D471" s="133" t="str">
        <f>Simulações!J451</f>
        <v>C4</v>
      </c>
      <c r="E471" s="133" t="e">
        <f>Simulações!CK451</f>
        <v>#N/A</v>
      </c>
      <c r="F471" s="176">
        <f>Simulações!CL451</f>
        <v>0</v>
      </c>
      <c r="G471" s="133" t="e">
        <f>Simulações!CQ451</f>
        <v>#N/A</v>
      </c>
      <c r="H471" s="133" t="str">
        <f>Simulações!CW451</f>
        <v>Médio I</v>
      </c>
      <c r="I471" s="133" t="str">
        <f>IF(Simulações!CX451="","",Simulações!CX451)</f>
        <v/>
      </c>
      <c r="J471" s="133" t="str">
        <f>IF(Simulações!DA451="","",Simulações!DA451)</f>
        <v/>
      </c>
      <c r="K471" s="137">
        <f>Simulações!AO451</f>
        <v>2</v>
      </c>
      <c r="L471" s="137">
        <f>Simulações!AV451</f>
        <v>0</v>
      </c>
      <c r="M471" s="133" t="str">
        <f>IF(Simulações!DB451="","",Simulações!DB451)</f>
        <v/>
      </c>
      <c r="N471" s="133" t="str">
        <f>IF(Simulações!DC451="","",Simulações!DC451)</f>
        <v/>
      </c>
      <c r="O471" s="133">
        <v>1</v>
      </c>
    </row>
    <row r="472" spans="1:15" ht="14.25" customHeight="1" x14ac:dyDescent="0.3">
      <c r="A472" s="5" t="str">
        <f>Simulações!G452</f>
        <v>Rua Rua Antonio Carlos Paiva Camelo</v>
      </c>
      <c r="B472" s="133" t="str">
        <f>Simulações!DN452</f>
        <v>Sim</v>
      </c>
      <c r="C472" s="175">
        <f>Simulações!N452</f>
        <v>60</v>
      </c>
      <c r="D472" s="133" t="str">
        <f>Simulações!J452</f>
        <v>C4</v>
      </c>
      <c r="E472" s="133" t="e">
        <f>Simulações!CK452</f>
        <v>#N/A</v>
      </c>
      <c r="F472" s="133">
        <f>Simulações!CL452</f>
        <v>0</v>
      </c>
      <c r="G472" s="133" t="e">
        <f>Simulações!CQ452</f>
        <v>#N/A</v>
      </c>
      <c r="H472" s="133" t="str">
        <f>Simulações!CW452</f>
        <v>Longo II</v>
      </c>
      <c r="I472" s="133" t="str">
        <f>IF(Simulações!CX452="","",Simulações!CX452)</f>
        <v/>
      </c>
      <c r="J472" s="133" t="str">
        <f>IF(Simulações!DA452="","",Simulações!DA452)</f>
        <v/>
      </c>
      <c r="K472" s="137">
        <f>Simulações!AO452</f>
        <v>2</v>
      </c>
      <c r="L472" s="137">
        <f>Simulações!AV452</f>
        <v>0</v>
      </c>
      <c r="M472" s="133" t="str">
        <f>IF(Simulações!DB452="","",Simulações!DB452)</f>
        <v/>
      </c>
      <c r="N472" s="133" t="str">
        <f>IF(Simulações!DC452="","",Simulações!DC452)</f>
        <v/>
      </c>
      <c r="O472" s="133">
        <v>1</v>
      </c>
    </row>
    <row r="473" spans="1:15" ht="14.25" customHeight="1" x14ac:dyDescent="0.3">
      <c r="A473" s="5" t="str">
        <f>Simulações!G453</f>
        <v>Rua Rua Antonio Carlos Paiva Camelo</v>
      </c>
      <c r="B473" s="133" t="str">
        <f>Simulações!DN453</f>
        <v>Sim</v>
      </c>
      <c r="C473" s="175">
        <f>Simulações!N453</f>
        <v>60</v>
      </c>
      <c r="D473" s="133" t="str">
        <f>Simulações!J453</f>
        <v>C4</v>
      </c>
      <c r="E473" s="133" t="e">
        <f>Simulações!CK453</f>
        <v>#N/A</v>
      </c>
      <c r="F473" s="133">
        <f>Simulações!CL453</f>
        <v>0</v>
      </c>
      <c r="G473" s="133" t="e">
        <f>Simulações!CQ453</f>
        <v>#N/A</v>
      </c>
      <c r="H473" s="133" t="str">
        <f>Simulações!CW453</f>
        <v>Longo II</v>
      </c>
      <c r="I473" s="133" t="str">
        <f>IF(Simulações!CX453="","",Simulações!CX453)</f>
        <v/>
      </c>
      <c r="J473" s="133" t="str">
        <f>IF(Simulações!DA453="","",Simulações!DA453)</f>
        <v/>
      </c>
      <c r="K473" s="137">
        <f>Simulações!AO453</f>
        <v>2</v>
      </c>
      <c r="L473" s="137">
        <f>Simulações!AV453</f>
        <v>0</v>
      </c>
      <c r="M473" s="133" t="str">
        <f>IF(Simulações!DB453="","",Simulações!DB453)</f>
        <v/>
      </c>
      <c r="N473" s="133" t="str">
        <f>IF(Simulações!DC453="","",Simulações!DC453)</f>
        <v/>
      </c>
      <c r="O473" s="133">
        <v>1</v>
      </c>
    </row>
    <row r="474" spans="1:15" ht="14.25" customHeight="1" x14ac:dyDescent="0.3">
      <c r="A474" s="5" t="str">
        <f>Simulações!G454</f>
        <v>Rua Rua Antonio Carlos Paiva Camelo</v>
      </c>
      <c r="B474" s="133" t="str">
        <f>Simulações!DN454</f>
        <v>Sim</v>
      </c>
      <c r="C474" s="175">
        <f>Simulações!N454</f>
        <v>60</v>
      </c>
      <c r="D474" s="133" t="str">
        <f>Simulações!J454</f>
        <v>C4</v>
      </c>
      <c r="E474" s="133" t="e">
        <f>Simulações!CK454</f>
        <v>#N/A</v>
      </c>
      <c r="F474" s="133">
        <f>Simulações!CL454</f>
        <v>0</v>
      </c>
      <c r="G474" s="133" t="e">
        <f>Simulações!CQ454</f>
        <v>#N/A</v>
      </c>
      <c r="H474" s="133" t="str">
        <f>Simulações!CW454</f>
        <v>Longo II</v>
      </c>
      <c r="I474" s="133" t="str">
        <f>IF(Simulações!CX454="","",Simulações!CX454)</f>
        <v/>
      </c>
      <c r="J474" s="133" t="str">
        <f>IF(Simulações!DA454="","",Simulações!DA454)</f>
        <v/>
      </c>
      <c r="K474" s="137">
        <f>Simulações!AO454</f>
        <v>2</v>
      </c>
      <c r="L474" s="137">
        <f>Simulações!AV454</f>
        <v>0</v>
      </c>
      <c r="M474" s="133" t="str">
        <f>IF(Simulações!DB454="","",Simulações!DB454)</f>
        <v/>
      </c>
      <c r="N474" s="133" t="str">
        <f>IF(Simulações!DC454="","",Simulações!DC454)</f>
        <v/>
      </c>
      <c r="O474" s="133">
        <v>1</v>
      </c>
    </row>
    <row r="475" spans="1:15" ht="14.25" customHeight="1" x14ac:dyDescent="0.3">
      <c r="A475" s="5" t="str">
        <f>Simulações!G455</f>
        <v>Rua das Figueiras</v>
      </c>
      <c r="B475" s="133" t="str">
        <f>Simulações!DN455</f>
        <v>Sim</v>
      </c>
      <c r="C475" s="175">
        <f>Simulações!N455</f>
        <v>60</v>
      </c>
      <c r="D475" s="133" t="str">
        <f>Simulações!J455</f>
        <v>C4</v>
      </c>
      <c r="E475" s="133" t="str">
        <f>Simulações!CK455</f>
        <v>LEDSTAR</v>
      </c>
      <c r="F475" s="133" t="str">
        <f>Simulações!CL455</f>
        <v xml:space="preserve"> SL VT 9.1 44W</v>
      </c>
      <c r="G475" s="133">
        <f>Simulações!CQ455</f>
        <v>44</v>
      </c>
      <c r="H475" s="133" t="str">
        <f>Simulações!CW455</f>
        <v>Médio II</v>
      </c>
      <c r="I475" s="133" t="str">
        <f>IF(Simulações!CX455="","",Simulações!CX455)</f>
        <v/>
      </c>
      <c r="J475" s="133" t="str">
        <f>IF(Simulações!DA455="","",Simulações!DA455)</f>
        <v/>
      </c>
      <c r="K475" s="137">
        <f>Simulações!AO455</f>
        <v>2</v>
      </c>
      <c r="L475" s="137">
        <f>Simulações!AV455</f>
        <v>0</v>
      </c>
      <c r="M475" s="133" t="str">
        <f>IF(Simulações!DB455="","",Simulações!DB455)</f>
        <v/>
      </c>
      <c r="N475" s="133" t="str">
        <f>IF(Simulações!DC455="","",Simulações!DC455)</f>
        <v/>
      </c>
      <c r="O475" s="133">
        <v>1</v>
      </c>
    </row>
    <row r="476" spans="1:15" ht="14.25" customHeight="1" x14ac:dyDescent="0.3">
      <c r="A476" s="5" t="str">
        <f>Simulações!G456</f>
        <v>Rua das Figueiras</v>
      </c>
      <c r="B476" s="133" t="str">
        <f>Simulações!DN456</f>
        <v>Sim</v>
      </c>
      <c r="C476" s="175">
        <f>Simulações!N456</f>
        <v>60</v>
      </c>
      <c r="D476" s="133" t="str">
        <f>Simulações!J456</f>
        <v>C4</v>
      </c>
      <c r="E476" s="133" t="str">
        <f>Simulações!CK456</f>
        <v>SX LIGHTING</v>
      </c>
      <c r="F476" s="133" t="str">
        <f>Simulações!CL456</f>
        <v>SX-INEVO050HF</v>
      </c>
      <c r="G476" s="133">
        <f>Simulações!CQ456</f>
        <v>50</v>
      </c>
      <c r="H476" s="133" t="str">
        <f>Simulações!CW456</f>
        <v>Médio II</v>
      </c>
      <c r="I476" s="133" t="str">
        <f>IF(Simulações!CX456="","",Simulações!CX456)</f>
        <v/>
      </c>
      <c r="J476" s="133" t="str">
        <f>IF(Simulações!DA456="","",Simulações!DA456)</f>
        <v/>
      </c>
      <c r="K476" s="137">
        <f>Simulações!AO456</f>
        <v>2</v>
      </c>
      <c r="L476" s="137">
        <f>Simulações!AV456</f>
        <v>0</v>
      </c>
      <c r="M476" s="133" t="str">
        <f>IF(Simulações!DB456="","",Simulações!DB456)</f>
        <v/>
      </c>
      <c r="N476" s="133" t="str">
        <f>IF(Simulações!DC456="","",Simulações!DC456)</f>
        <v/>
      </c>
      <c r="O476" s="133">
        <v>1</v>
      </c>
    </row>
    <row r="477" spans="1:15" ht="14.25" customHeight="1" x14ac:dyDescent="0.3">
      <c r="A477" s="5" t="str">
        <f>Simulações!G457</f>
        <v>Rua das Figueiras</v>
      </c>
      <c r="B477" s="133" t="str">
        <f>Simulações!DN457</f>
        <v>Sim</v>
      </c>
      <c r="C477" s="175">
        <f>Simulações!N457</f>
        <v>60</v>
      </c>
      <c r="D477" s="133" t="str">
        <f>Simulações!J457</f>
        <v>C4</v>
      </c>
      <c r="E477" s="133" t="str">
        <f>Simulações!CK457</f>
        <v>TECNOWATT</v>
      </c>
      <c r="F477" s="133" t="str">
        <f>Simulações!CL457</f>
        <v xml:space="preserve">SIGSAGPTLRRSSNDL_40W_50IBBRS
</v>
      </c>
      <c r="G477" s="133">
        <f>Simulações!CQ457</f>
        <v>40</v>
      </c>
      <c r="H477" s="133" t="str">
        <f>Simulações!CW457</f>
        <v>Médio II</v>
      </c>
      <c r="I477" s="133" t="str">
        <f>IF(Simulações!CX457="","",Simulações!CX457)</f>
        <v/>
      </c>
      <c r="J477" s="133" t="str">
        <f>IF(Simulações!DA457="","",Simulações!DA457)</f>
        <v/>
      </c>
      <c r="K477" s="137">
        <f>Simulações!AO457</f>
        <v>2</v>
      </c>
      <c r="L477" s="137">
        <f>Simulações!AV457</f>
        <v>0</v>
      </c>
      <c r="M477" s="133" t="str">
        <f>IF(Simulações!DB457="","",Simulações!DB457)</f>
        <v/>
      </c>
      <c r="N477" s="133" t="str">
        <f>IF(Simulações!DC457="","",Simulações!DC457)</f>
        <v/>
      </c>
      <c r="O477" s="133">
        <v>1</v>
      </c>
    </row>
    <row r="478" spans="1:15" ht="14.25" customHeight="1" x14ac:dyDescent="0.3">
      <c r="A478" s="5" t="str">
        <f>Simulações!G458</f>
        <v>Avenida Doutor Antônio João Abdala</v>
      </c>
      <c r="B478" s="133" t="str">
        <f>Simulações!DN458</f>
        <v>Sim</v>
      </c>
      <c r="C478" s="175">
        <f>Simulações!N458</f>
        <v>200</v>
      </c>
      <c r="D478" s="133" t="str">
        <f>Simulações!J458</f>
        <v>C1</v>
      </c>
      <c r="E478" s="133" t="str">
        <f>Simulações!CK458</f>
        <v>LEDSTAR</v>
      </c>
      <c r="F478" s="133" t="str">
        <f>Simulações!CL458</f>
        <v xml:space="preserve"> SL VT 9.1 120W</v>
      </c>
      <c r="G478" s="133">
        <f>Simulações!CQ458</f>
        <v>120</v>
      </c>
      <c r="H478" s="133" t="str">
        <f>Simulações!CW458</f>
        <v>Longo I</v>
      </c>
      <c r="I478" s="133" t="str">
        <f>IF(Simulações!CX458="","",Simulações!CX458)</f>
        <v/>
      </c>
      <c r="J478" s="133" t="str">
        <f>IF(Simulações!DA458="","",Simulações!DA458)</f>
        <v>APEA</v>
      </c>
      <c r="K478" s="137">
        <f>Simulações!AO458</f>
        <v>2</v>
      </c>
      <c r="L478" s="137">
        <f>Simulações!AV458</f>
        <v>0</v>
      </c>
      <c r="M478" s="133" t="str">
        <f>IF(Simulações!DB458="","",Simulações!DB458)</f>
        <v/>
      </c>
      <c r="N478" s="133" t="str">
        <f>IF(Simulações!DC458="","",Simulações!DC458)</f>
        <v/>
      </c>
      <c r="O478" s="133">
        <v>1</v>
      </c>
    </row>
    <row r="479" spans="1:15" ht="14.25" customHeight="1" x14ac:dyDescent="0.3">
      <c r="A479" s="5" t="str">
        <f>Simulações!G459</f>
        <v>Avenida Doutor Antônio João Abdala</v>
      </c>
      <c r="B479" s="133" t="str">
        <f>Simulações!DN459</f>
        <v>Sim</v>
      </c>
      <c r="C479" s="175">
        <f>Simulações!N459</f>
        <v>200</v>
      </c>
      <c r="D479" s="133" t="str">
        <f>Simulações!J459</f>
        <v>C1</v>
      </c>
      <c r="E479" s="133" t="str">
        <f>Simulações!CK459</f>
        <v>SX LIGHTING</v>
      </c>
      <c r="F479" s="133" t="str">
        <f>Simulações!CL459</f>
        <v>SX-INLPP120HF</v>
      </c>
      <c r="G479" s="133">
        <f>Simulações!CQ459</f>
        <v>120</v>
      </c>
      <c r="H479" s="133" t="str">
        <f>Simulações!CW459</f>
        <v>Longo I</v>
      </c>
      <c r="I479" s="133" t="str">
        <f>IF(Simulações!CX459="","",Simulações!CX459)</f>
        <v/>
      </c>
      <c r="J479" s="133" t="str">
        <f>IF(Simulações!DA459="","",Simulações!DA459)</f>
        <v>APEA</v>
      </c>
      <c r="K479" s="137">
        <f>Simulações!AO459</f>
        <v>2</v>
      </c>
      <c r="L479" s="137">
        <f>Simulações!AV459</f>
        <v>0</v>
      </c>
      <c r="M479" s="133" t="str">
        <f>IF(Simulações!DB459="","",Simulações!DB459)</f>
        <v/>
      </c>
      <c r="N479" s="133" t="str">
        <f>IF(Simulações!DC459="","",Simulações!DC459)</f>
        <v/>
      </c>
      <c r="O479" s="133">
        <v>1</v>
      </c>
    </row>
    <row r="480" spans="1:15" ht="14.25" customHeight="1" x14ac:dyDescent="0.3">
      <c r="A480" s="5" t="str">
        <f>Simulações!G460</f>
        <v>Avenida Doutor Antônio João Abdala</v>
      </c>
      <c r="B480" s="133" t="str">
        <f>Simulações!DN460</f>
        <v>Sim</v>
      </c>
      <c r="C480" s="175">
        <f>Simulações!N460</f>
        <v>200</v>
      </c>
      <c r="D480" s="133" t="str">
        <f>Simulações!J460</f>
        <v>C1</v>
      </c>
      <c r="E480" s="133" t="str">
        <f>Simulações!CK460</f>
        <v>TECNOWATT</v>
      </c>
      <c r="F480" s="133" t="str">
        <f>Simulações!CL460</f>
        <v xml:space="preserve">SIGMAGPTLRRSMNDL120W_82IBBR
</v>
      </c>
      <c r="G480" s="133">
        <f>Simulações!CQ460</f>
        <v>120</v>
      </c>
      <c r="H480" s="133" t="str">
        <f>Simulações!CW460</f>
        <v>Longo I</v>
      </c>
      <c r="I480" s="133" t="str">
        <f>IF(Simulações!CX460="","",Simulações!CX460)</f>
        <v/>
      </c>
      <c r="J480" s="133" t="str">
        <f>IF(Simulações!DA460="","",Simulações!DA460)</f>
        <v>APEA</v>
      </c>
      <c r="K480" s="137">
        <f>Simulações!AO460</f>
        <v>2</v>
      </c>
      <c r="L480" s="137">
        <f>Simulações!AV460</f>
        <v>0</v>
      </c>
      <c r="M480" s="133" t="str">
        <f>IF(Simulações!DB460="","",Simulações!DB460)</f>
        <v/>
      </c>
      <c r="N480" s="133" t="str">
        <f>IF(Simulações!DC460="","",Simulações!DC460)</f>
        <v/>
      </c>
      <c r="O480" s="133">
        <v>1</v>
      </c>
    </row>
    <row r="481" spans="1:15" ht="14.25" customHeight="1" x14ac:dyDescent="0.3">
      <c r="A481" s="5" t="e">
        <f>Simulações!#REF!</f>
        <v>#REF!</v>
      </c>
      <c r="B481" s="133" t="e">
        <f>Simulações!#REF!</f>
        <v>#REF!</v>
      </c>
      <c r="C481" s="175" t="e">
        <f>Simulações!#REF!</f>
        <v>#REF!</v>
      </c>
      <c r="D481" s="133" t="e">
        <f>Simulações!#REF!</f>
        <v>#REF!</v>
      </c>
      <c r="E481" s="133" t="e">
        <f>Simulações!#REF!</f>
        <v>#REF!</v>
      </c>
      <c r="F481" s="133" t="e">
        <f>Simulações!#REF!</f>
        <v>#REF!</v>
      </c>
      <c r="G481" s="133" t="e">
        <f>Simulações!#REF!</f>
        <v>#REF!</v>
      </c>
      <c r="H481" s="133" t="e">
        <f>Simulações!#REF!</f>
        <v>#REF!</v>
      </c>
      <c r="I481" s="133" t="e">
        <f>IF(Simulações!#REF!="","",Simulações!#REF!)</f>
        <v>#REF!</v>
      </c>
      <c r="J481" s="133" t="e">
        <f>IF(Simulações!#REF!="","",Simulações!#REF!)</f>
        <v>#REF!</v>
      </c>
      <c r="K481" s="137" t="e">
        <f>Simulações!#REF!</f>
        <v>#REF!</v>
      </c>
      <c r="L481" s="137" t="e">
        <f>Simulações!#REF!</f>
        <v>#REF!</v>
      </c>
      <c r="M481" s="133" t="e">
        <f>IF(Simulações!#REF!="","",Simulações!#REF!)</f>
        <v>#REF!</v>
      </c>
      <c r="N481" s="133" t="e">
        <f>IF(Simulações!#REF!="","",Simulações!#REF!)</f>
        <v>#REF!</v>
      </c>
      <c r="O481" s="133">
        <v>1</v>
      </c>
    </row>
    <row r="482" spans="1:15" ht="14.25" customHeight="1" x14ac:dyDescent="0.3">
      <c r="A482" s="5" t="e">
        <f>Simulações!#REF!</f>
        <v>#REF!</v>
      </c>
      <c r="B482" s="133" t="e">
        <f>Simulações!#REF!</f>
        <v>#REF!</v>
      </c>
      <c r="C482" s="175" t="e">
        <f>Simulações!#REF!</f>
        <v>#REF!</v>
      </c>
      <c r="D482" s="133" t="e">
        <f>Simulações!#REF!</f>
        <v>#REF!</v>
      </c>
      <c r="E482" s="133" t="e">
        <f>Simulações!#REF!</f>
        <v>#REF!</v>
      </c>
      <c r="F482" s="133" t="e">
        <f>Simulações!#REF!</f>
        <v>#REF!</v>
      </c>
      <c r="G482" s="133" t="e">
        <f>Simulações!#REF!</f>
        <v>#REF!</v>
      </c>
      <c r="H482" s="133" t="e">
        <f>Simulações!#REF!</f>
        <v>#REF!</v>
      </c>
      <c r="I482" s="133" t="e">
        <f>IF(Simulações!#REF!="","",Simulações!#REF!)</f>
        <v>#REF!</v>
      </c>
      <c r="J482" s="133" t="e">
        <f>IF(Simulações!#REF!="","",Simulações!#REF!)</f>
        <v>#REF!</v>
      </c>
      <c r="K482" s="137" t="e">
        <f>Simulações!#REF!</f>
        <v>#REF!</v>
      </c>
      <c r="L482" s="137" t="e">
        <f>Simulações!#REF!</f>
        <v>#REF!</v>
      </c>
      <c r="M482" s="133" t="e">
        <f>IF(Simulações!#REF!="","",Simulações!#REF!)</f>
        <v>#REF!</v>
      </c>
      <c r="N482" s="133" t="e">
        <f>IF(Simulações!#REF!="","",Simulações!#REF!)</f>
        <v>#REF!</v>
      </c>
      <c r="O482" s="133">
        <v>1</v>
      </c>
    </row>
    <row r="483" spans="1:15" ht="14.25" customHeight="1" x14ac:dyDescent="0.3">
      <c r="A483" s="5" t="e">
        <f>Simulações!#REF!</f>
        <v>#REF!</v>
      </c>
      <c r="B483" s="133" t="e">
        <f>Simulações!#REF!</f>
        <v>#REF!</v>
      </c>
      <c r="C483" s="175" t="e">
        <f>Simulações!#REF!</f>
        <v>#REF!</v>
      </c>
      <c r="D483" s="133" t="e">
        <f>Simulações!#REF!</f>
        <v>#REF!</v>
      </c>
      <c r="E483" s="133" t="e">
        <f>Simulações!#REF!</f>
        <v>#REF!</v>
      </c>
      <c r="F483" s="133" t="e">
        <f>Simulações!#REF!</f>
        <v>#REF!</v>
      </c>
      <c r="G483" s="133" t="e">
        <f>Simulações!#REF!</f>
        <v>#REF!</v>
      </c>
      <c r="H483" s="133" t="e">
        <f>Simulações!#REF!</f>
        <v>#REF!</v>
      </c>
      <c r="I483" s="133" t="e">
        <f>IF(Simulações!#REF!="","",Simulações!#REF!)</f>
        <v>#REF!</v>
      </c>
      <c r="J483" s="133" t="e">
        <f>IF(Simulações!#REF!="","",Simulações!#REF!)</f>
        <v>#REF!</v>
      </c>
      <c r="K483" s="137" t="e">
        <f>Simulações!#REF!</f>
        <v>#REF!</v>
      </c>
      <c r="L483" s="137" t="e">
        <f>Simulações!#REF!</f>
        <v>#REF!</v>
      </c>
      <c r="M483" s="133" t="e">
        <f>IF(Simulações!#REF!="","",Simulações!#REF!)</f>
        <v>#REF!</v>
      </c>
      <c r="N483" s="133" t="e">
        <f>IF(Simulações!#REF!="","",Simulações!#REF!)</f>
        <v>#REF!</v>
      </c>
      <c r="O483" s="133">
        <v>1</v>
      </c>
    </row>
    <row r="484" spans="1:15" ht="14.25" customHeight="1" x14ac:dyDescent="0.3">
      <c r="A484" s="5" t="str">
        <f>Simulações!G461</f>
        <v>Rua Rua Tejupá</v>
      </c>
      <c r="B484" s="133" t="str">
        <f>Simulações!DN461</f>
        <v>Sim</v>
      </c>
      <c r="C484" s="175">
        <f>Simulações!N461</f>
        <v>87</v>
      </c>
      <c r="D484" s="133" t="str">
        <f>Simulações!J461</f>
        <v>C4</v>
      </c>
      <c r="E484" s="133" t="e">
        <f>Simulações!CK461</f>
        <v>#N/A</v>
      </c>
      <c r="F484" s="133">
        <f>Simulações!CL461</f>
        <v>0</v>
      </c>
      <c r="G484" s="133" t="e">
        <f>Simulações!CQ461</f>
        <v>#N/A</v>
      </c>
      <c r="H484" s="133" t="str">
        <f>Simulações!CW461</f>
        <v>Médio II</v>
      </c>
      <c r="I484" s="133" t="str">
        <f>IF(Simulações!CX461="","",Simulações!CX461)</f>
        <v/>
      </c>
      <c r="J484" s="133" t="str">
        <f>IF(Simulações!DA461="","",Simulações!DA461)</f>
        <v/>
      </c>
      <c r="K484" s="137">
        <f>Simulações!AO461</f>
        <v>2</v>
      </c>
      <c r="L484" s="137">
        <f>Simulações!AV461</f>
        <v>0</v>
      </c>
      <c r="M484" s="133" t="str">
        <f>IF(Simulações!DB461="","",Simulações!DB461)</f>
        <v/>
      </c>
      <c r="N484" s="133" t="str">
        <f>IF(Simulações!DC461="","",Simulações!DC461)</f>
        <v/>
      </c>
      <c r="O484" s="133">
        <v>1</v>
      </c>
    </row>
    <row r="485" spans="1:15" ht="14.25" customHeight="1" x14ac:dyDescent="0.3">
      <c r="A485" s="5" t="str">
        <f>Simulações!G462</f>
        <v>Rua Rua Tejupá</v>
      </c>
      <c r="B485" s="133" t="str">
        <f>Simulações!DN462</f>
        <v>Sim</v>
      </c>
      <c r="C485" s="175">
        <f>Simulações!N462</f>
        <v>87</v>
      </c>
      <c r="D485" s="133" t="str">
        <f>Simulações!J462</f>
        <v>C4</v>
      </c>
      <c r="E485" s="133" t="e">
        <f>Simulações!CK462</f>
        <v>#N/A</v>
      </c>
      <c r="F485" s="133">
        <f>Simulações!CL462</f>
        <v>0</v>
      </c>
      <c r="G485" s="133" t="e">
        <f>Simulações!CQ462</f>
        <v>#N/A</v>
      </c>
      <c r="H485" s="133" t="str">
        <f>Simulações!CW462</f>
        <v>Médio II</v>
      </c>
      <c r="I485" s="133" t="str">
        <f>IF(Simulações!CX462="","",Simulações!CX462)</f>
        <v/>
      </c>
      <c r="J485" s="133" t="str">
        <f>IF(Simulações!DA462="","",Simulações!DA462)</f>
        <v/>
      </c>
      <c r="K485" s="137">
        <f>Simulações!AO462</f>
        <v>2</v>
      </c>
      <c r="L485" s="137">
        <f>Simulações!AV462</f>
        <v>0</v>
      </c>
      <c r="M485" s="133" t="str">
        <f>IF(Simulações!DB462="","",Simulações!DB462)</f>
        <v/>
      </c>
      <c r="N485" s="133" t="str">
        <f>IF(Simulações!DC462="","",Simulações!DC462)</f>
        <v/>
      </c>
      <c r="O485" s="133">
        <v>1</v>
      </c>
    </row>
    <row r="486" spans="1:15" ht="14.25" customHeight="1" x14ac:dyDescent="0.3">
      <c r="A486" s="5" t="str">
        <f>Simulações!G463</f>
        <v>Rua Rua Tejupá</v>
      </c>
      <c r="B486" s="133" t="str">
        <f>Simulações!DN463</f>
        <v>Sim</v>
      </c>
      <c r="C486" s="175">
        <f>Simulações!N463</f>
        <v>87</v>
      </c>
      <c r="D486" s="133" t="str">
        <f>Simulações!J463</f>
        <v>C4</v>
      </c>
      <c r="E486" s="133" t="e">
        <f>Simulações!CK463</f>
        <v>#N/A</v>
      </c>
      <c r="F486" s="133">
        <f>Simulações!CL463</f>
        <v>0</v>
      </c>
      <c r="G486" s="133" t="e">
        <f>Simulações!CQ463</f>
        <v>#N/A</v>
      </c>
      <c r="H486" s="133" t="str">
        <f>Simulações!CW463</f>
        <v>Médio II</v>
      </c>
      <c r="I486" s="133" t="str">
        <f>IF(Simulações!CX463="","",Simulações!CX463)</f>
        <v/>
      </c>
      <c r="J486" s="133" t="str">
        <f>IF(Simulações!DA463="","",Simulações!DA463)</f>
        <v/>
      </c>
      <c r="K486" s="137">
        <f>Simulações!AO463</f>
        <v>2</v>
      </c>
      <c r="L486" s="137">
        <f>Simulações!AV463</f>
        <v>0</v>
      </c>
      <c r="M486" s="133" t="str">
        <f>IF(Simulações!DB463="","",Simulações!DB463)</f>
        <v/>
      </c>
      <c r="N486" s="133" t="str">
        <f>IF(Simulações!DC463="","",Simulações!DC463)</f>
        <v/>
      </c>
      <c r="O486" s="133">
        <v>1</v>
      </c>
    </row>
    <row r="487" spans="1:15" ht="14.25" customHeight="1" x14ac:dyDescent="0.3">
      <c r="A487" s="5" t="str">
        <f>Simulações!G464</f>
        <v>Avenida Doutor Antonio João Abdalla</v>
      </c>
      <c r="B487" s="133" t="str">
        <f>Simulações!DN464</f>
        <v>Sim</v>
      </c>
      <c r="C487" s="175">
        <f>Simulações!N464</f>
        <v>200</v>
      </c>
      <c r="D487" s="133" t="str">
        <f>Simulações!J464</f>
        <v>C1</v>
      </c>
      <c r="E487" s="133" t="str">
        <f>Simulações!CK464</f>
        <v>LEDSTAR</v>
      </c>
      <c r="F487" s="133" t="str">
        <f>Simulações!CL464</f>
        <v xml:space="preserve"> SL VT 9.1 140W</v>
      </c>
      <c r="G487" s="133">
        <f>Simulações!CQ464</f>
        <v>140</v>
      </c>
      <c r="H487" s="133" t="str">
        <f>Simulações!CW464</f>
        <v>Longo II</v>
      </c>
      <c r="I487" s="133" t="str">
        <f>IF(Simulações!CX464="","",Simulações!CX464)</f>
        <v/>
      </c>
      <c r="J487" s="133" t="str">
        <f>IF(Simulações!DA464="","",Simulações!DA464)</f>
        <v/>
      </c>
      <c r="K487" s="137">
        <f>Simulações!AO464</f>
        <v>2</v>
      </c>
      <c r="L487" s="137">
        <f>Simulações!AV464</f>
        <v>0</v>
      </c>
      <c r="M487" s="133" t="str">
        <f>IF(Simulações!DB464="","",Simulações!DB464)</f>
        <v/>
      </c>
      <c r="N487" s="133" t="str">
        <f>IF(Simulações!DC464="","",Simulações!DC464)</f>
        <v/>
      </c>
      <c r="O487" s="133">
        <v>1</v>
      </c>
    </row>
    <row r="488" spans="1:15" ht="14.25" customHeight="1" x14ac:dyDescent="0.3">
      <c r="A488" s="5" t="str">
        <f>Simulações!G465</f>
        <v>Avenida Doutor Antonio João Abdalla</v>
      </c>
      <c r="B488" s="133" t="str">
        <f>Simulações!DN465</f>
        <v>Sim</v>
      </c>
      <c r="C488" s="175">
        <f>Simulações!N465</f>
        <v>200</v>
      </c>
      <c r="D488" s="133" t="str">
        <f>Simulações!J465</f>
        <v>C1</v>
      </c>
      <c r="E488" s="133" t="str">
        <f>Simulações!CK465</f>
        <v>SX LIGHTING</v>
      </c>
      <c r="F488" s="133" t="str">
        <f>Simulações!CL465</f>
        <v>SX-INLPP150HF</v>
      </c>
      <c r="G488" s="133">
        <f>Simulações!CQ465</f>
        <v>137</v>
      </c>
      <c r="H488" s="133" t="str">
        <f>Simulações!CW465</f>
        <v>Longo II</v>
      </c>
      <c r="I488" s="133" t="str">
        <f>IF(Simulações!CX465="","",Simulações!CX465)</f>
        <v/>
      </c>
      <c r="J488" s="133" t="str">
        <f>IF(Simulações!DA465="","",Simulações!DA465)</f>
        <v/>
      </c>
      <c r="K488" s="137">
        <f>Simulações!AO465</f>
        <v>2</v>
      </c>
      <c r="L488" s="137">
        <f>Simulações!AV465</f>
        <v>0</v>
      </c>
      <c r="M488" s="133" t="str">
        <f>IF(Simulações!DB465="","",Simulações!DB465)</f>
        <v/>
      </c>
      <c r="N488" s="133" t="str">
        <f>IF(Simulações!DC465="","",Simulações!DC465)</f>
        <v/>
      </c>
      <c r="O488" s="133">
        <v>1</v>
      </c>
    </row>
    <row r="489" spans="1:15" ht="14.25" customHeight="1" x14ac:dyDescent="0.3">
      <c r="A489" s="5" t="str">
        <f>Simulações!G466</f>
        <v>Avenida Doutor Antonio João Abdalla</v>
      </c>
      <c r="B489" s="133" t="str">
        <f>Simulações!DN466</f>
        <v>Sim</v>
      </c>
      <c r="C489" s="175">
        <f>Simulações!N466</f>
        <v>200</v>
      </c>
      <c r="D489" s="133" t="str">
        <f>Simulações!J466</f>
        <v>C1</v>
      </c>
      <c r="E489" s="133" t="str">
        <f>Simulações!CK466</f>
        <v>TECNOWATT</v>
      </c>
      <c r="F489" s="133" t="str">
        <f>Simulações!CL466</f>
        <v xml:space="preserve">SIGMAGPTLRRSMNDL150W102IBBR
</v>
      </c>
      <c r="G489" s="133">
        <f>Simulações!CQ466</f>
        <v>150</v>
      </c>
      <c r="H489" s="133" t="str">
        <f>Simulações!CW466</f>
        <v>Longo II</v>
      </c>
      <c r="I489" s="133" t="str">
        <f>IF(Simulações!CX466="","",Simulações!CX466)</f>
        <v/>
      </c>
      <c r="J489" s="133" t="str">
        <f>IF(Simulações!DA466="","",Simulações!DA466)</f>
        <v/>
      </c>
      <c r="K489" s="137">
        <f>Simulações!AO466</f>
        <v>2</v>
      </c>
      <c r="L489" s="137">
        <f>Simulações!AV466</f>
        <v>0</v>
      </c>
      <c r="M489" s="133" t="str">
        <f>IF(Simulações!DB466="","",Simulações!DB466)</f>
        <v/>
      </c>
      <c r="N489" s="133" t="str">
        <f>IF(Simulações!DC466="","",Simulações!DC466)</f>
        <v/>
      </c>
      <c r="O489" s="133">
        <v>1</v>
      </c>
    </row>
    <row r="490" spans="1:15" ht="14.25" customHeight="1" x14ac:dyDescent="0.3">
      <c r="A490" s="5" t="str">
        <f>Simulações!G467</f>
        <v>Rua Rua Arapeí</v>
      </c>
      <c r="B490" s="133" t="str">
        <f>Simulações!DN467</f>
        <v>Sim</v>
      </c>
      <c r="C490" s="175">
        <f>Simulações!N467</f>
        <v>120</v>
      </c>
      <c r="D490" s="133" t="str">
        <f>Simulações!J467</f>
        <v>C5</v>
      </c>
      <c r="E490" s="133" t="str">
        <f>Simulações!CK467</f>
        <v>LEDSTAR</v>
      </c>
      <c r="F490" s="133" t="str">
        <f>Simulações!CL467</f>
        <v xml:space="preserve"> SL VT 9.1 28W</v>
      </c>
      <c r="G490" s="133">
        <f>Simulações!CQ467</f>
        <v>28</v>
      </c>
      <c r="H490" s="133" t="str">
        <f>Simulações!CW467</f>
        <v>Médio I</v>
      </c>
      <c r="I490" s="133" t="str">
        <f>IF(Simulações!CX467="","",Simulações!CX467)</f>
        <v/>
      </c>
      <c r="J490" s="133" t="str">
        <f>IF(Simulações!DA467="","",Simulações!DA467)</f>
        <v/>
      </c>
      <c r="K490" s="137">
        <f>Simulações!AO467</f>
        <v>2</v>
      </c>
      <c r="L490" s="137">
        <f>Simulações!AV467</f>
        <v>0</v>
      </c>
      <c r="M490" s="133" t="str">
        <f>IF(Simulações!DB467="","",Simulações!DB467)</f>
        <v/>
      </c>
      <c r="N490" s="133" t="str">
        <f>IF(Simulações!DC467="","",Simulações!DC467)</f>
        <v/>
      </c>
      <c r="O490" s="133">
        <v>1</v>
      </c>
    </row>
    <row r="491" spans="1:15" ht="14.25" customHeight="1" x14ac:dyDescent="0.3">
      <c r="A491" s="5" t="str">
        <f>Simulações!G468</f>
        <v>Rua Rua Arapeí</v>
      </c>
      <c r="B491" s="133" t="str">
        <f>Simulações!DN468</f>
        <v>Sim</v>
      </c>
      <c r="C491" s="175">
        <f>Simulações!N468</f>
        <v>120</v>
      </c>
      <c r="D491" s="133" t="str">
        <f>Simulações!J468</f>
        <v>C5</v>
      </c>
      <c r="E491" s="133" t="str">
        <f>Simulações!CK468</f>
        <v>SX LIGHTING</v>
      </c>
      <c r="F491" s="133" t="str">
        <f>Simulações!CL468</f>
        <v>SX-INEVO020HF</v>
      </c>
      <c r="G491" s="133">
        <f>Simulações!CQ468</f>
        <v>22.5</v>
      </c>
      <c r="H491" s="133" t="str">
        <f>Simulações!CW468</f>
        <v>Médio I</v>
      </c>
      <c r="I491" s="133" t="str">
        <f>IF(Simulações!CX468="","",Simulações!CX468)</f>
        <v/>
      </c>
      <c r="J491" s="133" t="str">
        <f>IF(Simulações!DA468="","",Simulações!DA468)</f>
        <v/>
      </c>
      <c r="K491" s="137">
        <f>Simulações!AO468</f>
        <v>2</v>
      </c>
      <c r="L491" s="137">
        <f>Simulações!AV468</f>
        <v>0</v>
      </c>
      <c r="M491" s="133" t="str">
        <f>IF(Simulações!DB468="","",Simulações!DB468)</f>
        <v/>
      </c>
      <c r="N491" s="133" t="str">
        <f>IF(Simulações!DC468="","",Simulações!DC468)</f>
        <v/>
      </c>
      <c r="O491" s="133">
        <v>1</v>
      </c>
    </row>
    <row r="492" spans="1:15" ht="14.25" customHeight="1" x14ac:dyDescent="0.3">
      <c r="A492" s="5" t="str">
        <f>Simulações!G469</f>
        <v>Rua Rua Arapeí</v>
      </c>
      <c r="B492" s="133" t="str">
        <f>Simulações!DN469</f>
        <v>Sim</v>
      </c>
      <c r="C492" s="175">
        <f>Simulações!N469</f>
        <v>120</v>
      </c>
      <c r="D492" s="133" t="str">
        <f>Simulações!J469</f>
        <v>C5</v>
      </c>
      <c r="E492" s="133" t="str">
        <f>Simulações!CK469</f>
        <v>TECNOWATT</v>
      </c>
      <c r="F492" s="133" t="str">
        <f>Simulações!CL469</f>
        <v xml:space="preserve">SIGSAGPTLRRSSNDL_30W_38IBBRS
</v>
      </c>
      <c r="G492" s="133">
        <f>Simulações!CQ469</f>
        <v>30</v>
      </c>
      <c r="H492" s="133" t="str">
        <f>Simulações!CW469</f>
        <v>Médio I</v>
      </c>
      <c r="I492" s="133" t="str">
        <f>IF(Simulações!CX469="","",Simulações!CX469)</f>
        <v/>
      </c>
      <c r="J492" s="133" t="str">
        <f>IF(Simulações!DA469="","",Simulações!DA469)</f>
        <v/>
      </c>
      <c r="K492" s="137">
        <f>Simulações!AO469</f>
        <v>2</v>
      </c>
      <c r="L492" s="137">
        <f>Simulações!AV469</f>
        <v>0</v>
      </c>
      <c r="M492" s="133" t="str">
        <f>IF(Simulações!DB469="","",Simulações!DB469)</f>
        <v/>
      </c>
      <c r="N492" s="133" t="str">
        <f>IF(Simulações!DC469="","",Simulações!DC469)</f>
        <v/>
      </c>
      <c r="O492" s="133">
        <v>1</v>
      </c>
    </row>
    <row r="493" spans="1:15" ht="14.25" customHeight="1" x14ac:dyDescent="0.3">
      <c r="A493" s="5" t="str">
        <f>Simulações!G470</f>
        <v>Rua Vereador João Cardoso</v>
      </c>
      <c r="B493" s="133" t="str">
        <f>Simulações!DN470</f>
        <v>Sim</v>
      </c>
      <c r="C493" s="175">
        <f>Simulações!N470</f>
        <v>87</v>
      </c>
      <c r="D493" s="133" t="str">
        <f>Simulações!J470</f>
        <v>C4</v>
      </c>
      <c r="E493" s="133" t="e">
        <f>Simulações!CK470</f>
        <v>#N/A</v>
      </c>
      <c r="F493" s="133">
        <f>Simulações!CL470</f>
        <v>0</v>
      </c>
      <c r="G493" s="133" t="e">
        <f>Simulações!CQ470</f>
        <v>#N/A</v>
      </c>
      <c r="H493" s="133" t="str">
        <f>Simulações!CW470</f>
        <v>Longo I</v>
      </c>
      <c r="I493" s="133" t="str">
        <f>IF(Simulações!CX470="","",Simulações!CX470)</f>
        <v/>
      </c>
      <c r="J493" s="133" t="str">
        <f>IF(Simulações!DA470="","",Simulações!DA470)</f>
        <v/>
      </c>
      <c r="K493" s="137">
        <f>Simulações!AO470</f>
        <v>2</v>
      </c>
      <c r="L493" s="137">
        <f>Simulações!AV470</f>
        <v>0</v>
      </c>
      <c r="M493" s="133" t="str">
        <f>IF(Simulações!DB470="","",Simulações!DB470)</f>
        <v/>
      </c>
      <c r="N493" s="133" t="str">
        <f>IF(Simulações!DC470="","",Simulações!DC470)</f>
        <v/>
      </c>
      <c r="O493" s="133">
        <v>1</v>
      </c>
    </row>
    <row r="494" spans="1:15" ht="14.25" customHeight="1" x14ac:dyDescent="0.3">
      <c r="A494" s="5" t="str">
        <f>Simulações!G471</f>
        <v>Rua Vereador João Cardoso</v>
      </c>
      <c r="B494" s="133" t="str">
        <f>Simulações!DN471</f>
        <v>Sim</v>
      </c>
      <c r="C494" s="175">
        <f>Simulações!N471</f>
        <v>87</v>
      </c>
      <c r="D494" s="133" t="str">
        <f>Simulações!J471</f>
        <v>C4</v>
      </c>
      <c r="E494" s="133" t="e">
        <f>Simulações!CK471</f>
        <v>#N/A</v>
      </c>
      <c r="F494" s="133">
        <f>Simulações!CL471</f>
        <v>0</v>
      </c>
      <c r="G494" s="133" t="e">
        <f>Simulações!CQ471</f>
        <v>#N/A</v>
      </c>
      <c r="H494" s="133" t="str">
        <f>Simulações!CW471</f>
        <v>Longo I</v>
      </c>
      <c r="I494" s="133" t="str">
        <f>IF(Simulações!CX471="","",Simulações!CX471)</f>
        <v/>
      </c>
      <c r="J494" s="133" t="str">
        <f>IF(Simulações!DA471="","",Simulações!DA471)</f>
        <v/>
      </c>
      <c r="K494" s="137">
        <f>Simulações!AO471</f>
        <v>2</v>
      </c>
      <c r="L494" s="137">
        <f>Simulações!AV471</f>
        <v>0</v>
      </c>
      <c r="M494" s="133" t="str">
        <f>IF(Simulações!DB471="","",Simulações!DB471)</f>
        <v/>
      </c>
      <c r="N494" s="133" t="str">
        <f>IF(Simulações!DC471="","",Simulações!DC471)</f>
        <v/>
      </c>
      <c r="O494" s="133">
        <v>1</v>
      </c>
    </row>
    <row r="495" spans="1:15" ht="14.25" customHeight="1" x14ac:dyDescent="0.3">
      <c r="A495" s="5" t="str">
        <f>Simulações!G472</f>
        <v>Rua Vereador João Cardoso</v>
      </c>
      <c r="B495" s="133" t="str">
        <f>Simulações!DN472</f>
        <v>Sim</v>
      </c>
      <c r="C495" s="175">
        <f>Simulações!N472</f>
        <v>87</v>
      </c>
      <c r="D495" s="133" t="str">
        <f>Simulações!J472</f>
        <v>C4</v>
      </c>
      <c r="E495" s="133" t="e">
        <f>Simulações!CK472</f>
        <v>#N/A</v>
      </c>
      <c r="F495" s="133">
        <f>Simulações!CL472</f>
        <v>0</v>
      </c>
      <c r="G495" s="133" t="e">
        <f>Simulações!CQ472</f>
        <v>#N/A</v>
      </c>
      <c r="H495" s="133" t="str">
        <f>Simulações!CW472</f>
        <v>Longo I</v>
      </c>
      <c r="I495" s="133" t="str">
        <f>IF(Simulações!CX472="","",Simulações!CX472)</f>
        <v/>
      </c>
      <c r="J495" s="133" t="str">
        <f>IF(Simulações!DA472="","",Simulações!DA472)</f>
        <v/>
      </c>
      <c r="K495" s="137">
        <f>Simulações!AO472</f>
        <v>2</v>
      </c>
      <c r="L495" s="137">
        <f>Simulações!AV472</f>
        <v>0</v>
      </c>
      <c r="M495" s="133" t="str">
        <f>IF(Simulações!DB472="","",Simulações!DB472)</f>
        <v/>
      </c>
      <c r="N495" s="133" t="str">
        <f>IF(Simulações!DC472="","",Simulações!DC472)</f>
        <v/>
      </c>
      <c r="O495" s="133">
        <v>1</v>
      </c>
    </row>
    <row r="496" spans="1:15" ht="14.25" customHeight="1" x14ac:dyDescent="0.3">
      <c r="A496" s="5" t="str">
        <f>Simulações!G473</f>
        <v>Rua José Marques Ribeiro</v>
      </c>
      <c r="B496" s="133" t="str">
        <f>Simulações!DN473</f>
        <v>Sim</v>
      </c>
      <c r="C496" s="175">
        <f>Simulações!N473</f>
        <v>100</v>
      </c>
      <c r="D496" s="133" t="str">
        <f>Simulações!J473</f>
        <v>C4</v>
      </c>
      <c r="E496" s="133" t="e">
        <f>Simulações!CK473</f>
        <v>#N/A</v>
      </c>
      <c r="F496" s="133">
        <f>Simulações!CL473</f>
        <v>0</v>
      </c>
      <c r="G496" s="133" t="e">
        <f>Simulações!CQ473</f>
        <v>#N/A</v>
      </c>
      <c r="H496" s="133" t="str">
        <f>Simulações!CW473</f>
        <v>Longo I</v>
      </c>
      <c r="I496" s="133" t="str">
        <f>IF(Simulações!CX473="","",Simulações!CX473)</f>
        <v/>
      </c>
      <c r="J496" s="133" t="str">
        <f>IF(Simulações!DA473="","",Simulações!DA473)</f>
        <v/>
      </c>
      <c r="K496" s="137">
        <f>Simulações!AO473</f>
        <v>2</v>
      </c>
      <c r="L496" s="137">
        <f>Simulações!AV473</f>
        <v>0</v>
      </c>
      <c r="M496" s="133" t="str">
        <f>IF(Simulações!DB473="","",Simulações!DB473)</f>
        <v/>
      </c>
      <c r="N496" s="133" t="str">
        <f>IF(Simulações!DC473="","",Simulações!DC473)</f>
        <v/>
      </c>
      <c r="O496" s="133">
        <v>1</v>
      </c>
    </row>
    <row r="497" spans="1:15" ht="14.25" customHeight="1" x14ac:dyDescent="0.3">
      <c r="A497" s="5" t="str">
        <f>Simulações!G474</f>
        <v>Rua José Marques Ribeiro</v>
      </c>
      <c r="B497" s="133" t="str">
        <f>Simulações!DN474</f>
        <v>Sim</v>
      </c>
      <c r="C497" s="175">
        <f>Simulações!N474</f>
        <v>100</v>
      </c>
      <c r="D497" s="133" t="str">
        <f>Simulações!J474</f>
        <v>C4</v>
      </c>
      <c r="E497" s="133" t="e">
        <f>Simulações!CK474</f>
        <v>#N/A</v>
      </c>
      <c r="F497" s="133">
        <f>Simulações!CL474</f>
        <v>0</v>
      </c>
      <c r="G497" s="133" t="e">
        <f>Simulações!CQ474</f>
        <v>#N/A</v>
      </c>
      <c r="H497" s="133" t="str">
        <f>Simulações!CW474</f>
        <v>Longo I</v>
      </c>
      <c r="I497" s="133" t="str">
        <f>IF(Simulações!CX474="","",Simulações!CX474)</f>
        <v/>
      </c>
      <c r="J497" s="133" t="str">
        <f>IF(Simulações!DA474="","",Simulações!DA474)</f>
        <v/>
      </c>
      <c r="K497" s="137">
        <f>Simulações!AO474</f>
        <v>2</v>
      </c>
      <c r="L497" s="137">
        <f>Simulações!AV474</f>
        <v>0</v>
      </c>
      <c r="M497" s="133" t="str">
        <f>IF(Simulações!DB474="","",Simulações!DB474)</f>
        <v/>
      </c>
      <c r="N497" s="133" t="str">
        <f>IF(Simulações!DC474="","",Simulações!DC474)</f>
        <v/>
      </c>
      <c r="O497" s="133">
        <v>1</v>
      </c>
    </row>
    <row r="498" spans="1:15" ht="14.25" customHeight="1" x14ac:dyDescent="0.3">
      <c r="A498" s="5" t="str">
        <f>Simulações!G475</f>
        <v>Rua José Marques Ribeiro</v>
      </c>
      <c r="B498" s="133" t="str">
        <f>Simulações!DN475</f>
        <v>Sim</v>
      </c>
      <c r="C498" s="175">
        <f>Simulações!N475</f>
        <v>100</v>
      </c>
      <c r="D498" s="133" t="str">
        <f>Simulações!J475</f>
        <v>C4</v>
      </c>
      <c r="E498" s="133" t="e">
        <f>Simulações!CK475</f>
        <v>#N/A</v>
      </c>
      <c r="F498" s="133">
        <f>Simulações!CL475</f>
        <v>0</v>
      </c>
      <c r="G498" s="133" t="e">
        <f>Simulações!CQ475</f>
        <v>#N/A</v>
      </c>
      <c r="H498" s="133" t="str">
        <f>Simulações!CW475</f>
        <v>Longo I</v>
      </c>
      <c r="I498" s="133" t="str">
        <f>IF(Simulações!CX475="","",Simulações!CX475)</f>
        <v/>
      </c>
      <c r="J498" s="133" t="str">
        <f>IF(Simulações!DA475="","",Simulações!DA475)</f>
        <v/>
      </c>
      <c r="K498" s="137">
        <f>Simulações!AO475</f>
        <v>2</v>
      </c>
      <c r="L498" s="137">
        <f>Simulações!AV475</f>
        <v>0</v>
      </c>
      <c r="M498" s="133" t="str">
        <f>IF(Simulações!DB475="","",Simulações!DB475)</f>
        <v/>
      </c>
      <c r="N498" s="133" t="str">
        <f>IF(Simulações!DC475="","",Simulações!DC475)</f>
        <v/>
      </c>
      <c r="O498" s="133">
        <v>1</v>
      </c>
    </row>
    <row r="499" spans="1:15" ht="14.25" customHeight="1" x14ac:dyDescent="0.3">
      <c r="A499" s="5" t="str">
        <f>Simulações!G476</f>
        <v>Rua dos Flamingos</v>
      </c>
      <c r="B499" s="133" t="str">
        <f>Simulações!DN476</f>
        <v>Sim</v>
      </c>
      <c r="C499" s="175">
        <f>Simulações!N476</f>
        <v>60</v>
      </c>
      <c r="D499" s="133" t="str">
        <f>Simulações!J476</f>
        <v>C5</v>
      </c>
      <c r="E499" s="133" t="e">
        <f>Simulações!CK476</f>
        <v>#N/A</v>
      </c>
      <c r="F499" s="133">
        <f>Simulações!CL476</f>
        <v>0</v>
      </c>
      <c r="G499" s="133" t="e">
        <f>Simulações!CQ476</f>
        <v>#N/A</v>
      </c>
      <c r="H499" s="133" t="str">
        <f>Simulações!CW476</f>
        <v>Curto I</v>
      </c>
      <c r="I499" s="133" t="str">
        <f>IF(Simulações!CX476="","",Simulações!CX476)</f>
        <v/>
      </c>
      <c r="J499" s="133" t="str">
        <f>IF(Simulações!DA476="","",Simulações!DA476)</f>
        <v/>
      </c>
      <c r="K499" s="137">
        <f>Simulações!AO476</f>
        <v>2</v>
      </c>
      <c r="L499" s="137">
        <f>Simulações!AV476</f>
        <v>0</v>
      </c>
      <c r="M499" s="133" t="str">
        <f>IF(Simulações!DB476="","",Simulações!DB476)</f>
        <v/>
      </c>
      <c r="N499" s="133" t="str">
        <f>IF(Simulações!DC476="","",Simulações!DC476)</f>
        <v/>
      </c>
      <c r="O499" s="133">
        <v>1</v>
      </c>
    </row>
    <row r="500" spans="1:15" ht="14.25" customHeight="1" x14ac:dyDescent="0.3">
      <c r="A500" s="5" t="str">
        <f>Simulações!G477</f>
        <v>Rua dos Flamingos</v>
      </c>
      <c r="B500" s="133" t="str">
        <f>Simulações!DN477</f>
        <v>Sim</v>
      </c>
      <c r="C500" s="175">
        <f>Simulações!N477</f>
        <v>60</v>
      </c>
      <c r="D500" s="133" t="str">
        <f>Simulações!J477</f>
        <v>C5</v>
      </c>
      <c r="E500" s="133" t="e">
        <f>Simulações!CK477</f>
        <v>#N/A</v>
      </c>
      <c r="F500" s="133">
        <f>Simulações!CL477</f>
        <v>0</v>
      </c>
      <c r="G500" s="133" t="e">
        <f>Simulações!CQ477</f>
        <v>#N/A</v>
      </c>
      <c r="H500" s="133" t="str">
        <f>Simulações!CW477</f>
        <v>Curto I</v>
      </c>
      <c r="I500" s="133" t="str">
        <f>IF(Simulações!CX477="","",Simulações!CX477)</f>
        <v/>
      </c>
      <c r="J500" s="133" t="str">
        <f>IF(Simulações!DA477="","",Simulações!DA477)</f>
        <v/>
      </c>
      <c r="K500" s="137">
        <f>Simulações!AO477</f>
        <v>2</v>
      </c>
      <c r="L500" s="137">
        <f>Simulações!AV477</f>
        <v>0</v>
      </c>
      <c r="M500" s="133" t="str">
        <f>IF(Simulações!DB477="","",Simulações!DB477)</f>
        <v/>
      </c>
      <c r="N500" s="133" t="str">
        <f>IF(Simulações!DC477="","",Simulações!DC477)</f>
        <v/>
      </c>
      <c r="O500" s="133">
        <v>1</v>
      </c>
    </row>
    <row r="501" spans="1:15" ht="14.25" customHeight="1" x14ac:dyDescent="0.3">
      <c r="A501" s="5" t="str">
        <f>Simulações!G478</f>
        <v>Rua dos Flamingos</v>
      </c>
      <c r="B501" s="133" t="str">
        <f>Simulações!DN478</f>
        <v>Sim</v>
      </c>
      <c r="C501" s="175">
        <f>Simulações!N478</f>
        <v>60</v>
      </c>
      <c r="D501" s="133" t="str">
        <f>Simulações!J478</f>
        <v>C5</v>
      </c>
      <c r="E501" s="133" t="e">
        <f>Simulações!CK478</f>
        <v>#N/A</v>
      </c>
      <c r="F501" s="133">
        <f>Simulações!CL478</f>
        <v>0</v>
      </c>
      <c r="G501" s="133" t="e">
        <f>Simulações!CQ478</f>
        <v>#N/A</v>
      </c>
      <c r="H501" s="133" t="str">
        <f>Simulações!CW478</f>
        <v>Curto I</v>
      </c>
      <c r="I501" s="133" t="str">
        <f>IF(Simulações!CX478="","",Simulações!CX478)</f>
        <v/>
      </c>
      <c r="J501" s="133" t="str">
        <f>IF(Simulações!DA478="","",Simulações!DA478)</f>
        <v/>
      </c>
      <c r="K501" s="137">
        <f>Simulações!AO478</f>
        <v>2</v>
      </c>
      <c r="L501" s="137">
        <f>Simulações!AV478</f>
        <v>0</v>
      </c>
      <c r="M501" s="133" t="str">
        <f>IF(Simulações!DB478="","",Simulações!DB478)</f>
        <v/>
      </c>
      <c r="N501" s="133" t="str">
        <f>IF(Simulações!DC478="","",Simulações!DC478)</f>
        <v/>
      </c>
      <c r="O501" s="133">
        <v>1</v>
      </c>
    </row>
    <row r="502" spans="1:15" ht="14.25" customHeight="1" x14ac:dyDescent="0.3">
      <c r="A502" s="5" t="str">
        <f>Simulações!G479</f>
        <v>Rua Penápolis</v>
      </c>
      <c r="B502" s="133" t="str">
        <f>Simulações!DN479</f>
        <v>Sim</v>
      </c>
      <c r="C502" s="175">
        <f>Simulações!N479</f>
        <v>90</v>
      </c>
      <c r="D502" s="133" t="str">
        <f>Simulações!J479</f>
        <v>C5</v>
      </c>
      <c r="E502" s="133" t="e">
        <f>Simulações!CK479</f>
        <v>#N/A</v>
      </c>
      <c r="F502" s="133">
        <f>Simulações!CL479</f>
        <v>0</v>
      </c>
      <c r="G502" s="133" t="e">
        <f>Simulações!CQ479</f>
        <v>#N/A</v>
      </c>
      <c r="H502" s="133" t="str">
        <f>Simulações!CW479</f>
        <v>Médio I</v>
      </c>
      <c r="I502" s="133" t="str">
        <f>IF(Simulações!CX479="","",Simulações!CX479)</f>
        <v/>
      </c>
      <c r="J502" s="133" t="str">
        <f>IF(Simulações!DA479="","",Simulações!DA479)</f>
        <v/>
      </c>
      <c r="K502" s="137">
        <f>Simulações!AO479</f>
        <v>2</v>
      </c>
      <c r="L502" s="137">
        <f>Simulações!AV479</f>
        <v>0</v>
      </c>
      <c r="M502" s="133" t="str">
        <f>IF(Simulações!DB479="","",Simulações!DB479)</f>
        <v/>
      </c>
      <c r="N502" s="133" t="str">
        <f>IF(Simulações!DC479="","",Simulações!DC479)</f>
        <v/>
      </c>
      <c r="O502" s="133">
        <v>1</v>
      </c>
    </row>
    <row r="503" spans="1:15" ht="14.25" customHeight="1" x14ac:dyDescent="0.3">
      <c r="A503" s="5" t="str">
        <f>Simulações!G480</f>
        <v>Rua Penápolis</v>
      </c>
      <c r="B503" s="133" t="str">
        <f>Simulações!DN480</f>
        <v>Sim</v>
      </c>
      <c r="C503" s="175">
        <f>Simulações!N480</f>
        <v>90</v>
      </c>
      <c r="D503" s="133" t="str">
        <f>Simulações!J480</f>
        <v>C5</v>
      </c>
      <c r="E503" s="133" t="e">
        <f>Simulações!CK480</f>
        <v>#N/A</v>
      </c>
      <c r="F503" s="133">
        <f>Simulações!CL480</f>
        <v>0</v>
      </c>
      <c r="G503" s="133" t="e">
        <f>Simulações!CQ480</f>
        <v>#N/A</v>
      </c>
      <c r="H503" s="133" t="str">
        <f>Simulações!CW480</f>
        <v>Médio I</v>
      </c>
      <c r="I503" s="133" t="str">
        <f>IF(Simulações!CX480="","",Simulações!CX480)</f>
        <v/>
      </c>
      <c r="J503" s="133" t="str">
        <f>IF(Simulações!DA480="","",Simulações!DA480)</f>
        <v/>
      </c>
      <c r="K503" s="137">
        <f>Simulações!AO480</f>
        <v>2</v>
      </c>
      <c r="L503" s="137">
        <f>Simulações!AV480</f>
        <v>0</v>
      </c>
      <c r="M503" s="133" t="str">
        <f>IF(Simulações!DB480="","",Simulações!DB480)</f>
        <v/>
      </c>
      <c r="N503" s="133" t="str">
        <f>IF(Simulações!DC480="","",Simulações!DC480)</f>
        <v/>
      </c>
      <c r="O503" s="133">
        <v>1</v>
      </c>
    </row>
    <row r="504" spans="1:15" ht="14.25" customHeight="1" x14ac:dyDescent="0.3">
      <c r="A504" s="5" t="str">
        <f>Simulações!G481</f>
        <v>Rua Penápolis</v>
      </c>
      <c r="B504" s="133" t="str">
        <f>Simulações!DN481</f>
        <v>Sim</v>
      </c>
      <c r="C504" s="175">
        <f>Simulações!N481</f>
        <v>90</v>
      </c>
      <c r="D504" s="133" t="str">
        <f>Simulações!J481</f>
        <v>C5</v>
      </c>
      <c r="E504" s="133" t="e">
        <f>Simulações!CK481</f>
        <v>#N/A</v>
      </c>
      <c r="F504" s="133">
        <f>Simulações!CL481</f>
        <v>0</v>
      </c>
      <c r="G504" s="133" t="e">
        <f>Simulações!CQ481</f>
        <v>#N/A</v>
      </c>
      <c r="H504" s="133" t="str">
        <f>Simulações!CW481</f>
        <v>Médio I</v>
      </c>
      <c r="I504" s="133" t="str">
        <f>IF(Simulações!CX481="","",Simulações!CX481)</f>
        <v/>
      </c>
      <c r="J504" s="133" t="str">
        <f>IF(Simulações!DA481="","",Simulações!DA481)</f>
        <v/>
      </c>
      <c r="K504" s="137">
        <f>Simulações!AO481</f>
        <v>2</v>
      </c>
      <c r="L504" s="137">
        <f>Simulações!AV481</f>
        <v>0</v>
      </c>
      <c r="M504" s="133" t="str">
        <f>IF(Simulações!DB481="","",Simulações!DB481)</f>
        <v/>
      </c>
      <c r="N504" s="133" t="str">
        <f>IF(Simulações!DC481="","",Simulações!DC481)</f>
        <v/>
      </c>
      <c r="O504" s="133">
        <v>1</v>
      </c>
    </row>
    <row r="505" spans="1:15" ht="14.25" customHeight="1" x14ac:dyDescent="0.3">
      <c r="A505" s="5" t="str">
        <f>Simulações!G482</f>
        <v>Rua das Vincas</v>
      </c>
      <c r="B505" s="133" t="str">
        <f>Simulações!DN482</f>
        <v>Sim</v>
      </c>
      <c r="C505" s="175">
        <f>Simulações!N482</f>
        <v>90</v>
      </c>
      <c r="D505" s="133" t="str">
        <f>Simulações!J482</f>
        <v>C4</v>
      </c>
      <c r="E505" s="133" t="e">
        <f>Simulações!CK482</f>
        <v>#N/A</v>
      </c>
      <c r="F505" s="133">
        <f>Simulações!CL482</f>
        <v>0</v>
      </c>
      <c r="G505" s="133" t="e">
        <f>Simulações!CQ482</f>
        <v>#N/A</v>
      </c>
      <c r="H505" s="133" t="str">
        <f>Simulações!CW482</f>
        <v>Médio I</v>
      </c>
      <c r="I505" s="133" t="str">
        <f>IF(Simulações!CX482="","",Simulações!CX482)</f>
        <v/>
      </c>
      <c r="J505" s="133" t="str">
        <f>IF(Simulações!DA482="","",Simulações!DA482)</f>
        <v/>
      </c>
      <c r="K505" s="137">
        <f>Simulações!AO482</f>
        <v>2</v>
      </c>
      <c r="L505" s="137">
        <f>Simulações!AV482</f>
        <v>0</v>
      </c>
      <c r="M505" s="133" t="str">
        <f>IF(Simulações!DB482="","",Simulações!DB482)</f>
        <v/>
      </c>
      <c r="N505" s="133" t="str">
        <f>IF(Simulações!DC482="","",Simulações!DC482)</f>
        <v/>
      </c>
      <c r="O505" s="133">
        <v>1</v>
      </c>
    </row>
    <row r="506" spans="1:15" ht="14.25" customHeight="1" x14ac:dyDescent="0.3">
      <c r="A506" s="5" t="str">
        <f>Simulações!G483</f>
        <v>Rua das Vincas</v>
      </c>
      <c r="B506" s="133" t="str">
        <f>Simulações!DN483</f>
        <v>Sim</v>
      </c>
      <c r="C506" s="175">
        <f>Simulações!N483</f>
        <v>90</v>
      </c>
      <c r="D506" s="133" t="str">
        <f>Simulações!J483</f>
        <v>C4</v>
      </c>
      <c r="E506" s="133" t="e">
        <f>Simulações!CK483</f>
        <v>#N/A</v>
      </c>
      <c r="F506" s="133">
        <f>Simulações!CL483</f>
        <v>0</v>
      </c>
      <c r="G506" s="133" t="e">
        <f>Simulações!CQ483</f>
        <v>#N/A</v>
      </c>
      <c r="H506" s="133" t="str">
        <f>Simulações!CW483</f>
        <v>Médio I</v>
      </c>
      <c r="I506" s="133" t="str">
        <f>IF(Simulações!CX483="","",Simulações!CX483)</f>
        <v/>
      </c>
      <c r="J506" s="133" t="str">
        <f>IF(Simulações!DA483="","",Simulações!DA483)</f>
        <v/>
      </c>
      <c r="K506" s="137">
        <f>Simulações!AO483</f>
        <v>2</v>
      </c>
      <c r="L506" s="137">
        <f>Simulações!AV483</f>
        <v>0</v>
      </c>
      <c r="M506" s="133" t="str">
        <f>IF(Simulações!DB483="","",Simulações!DB483)</f>
        <v/>
      </c>
      <c r="N506" s="133" t="str">
        <f>IF(Simulações!DC483="","",Simulações!DC483)</f>
        <v/>
      </c>
      <c r="O506" s="133">
        <v>1</v>
      </c>
    </row>
    <row r="507" spans="1:15" ht="14.25" customHeight="1" x14ac:dyDescent="0.3">
      <c r="A507" s="5" t="str">
        <f>Simulações!G484</f>
        <v>Rua das Vincas</v>
      </c>
      <c r="B507" s="133" t="str">
        <f>Simulações!DN484</f>
        <v>Sim</v>
      </c>
      <c r="C507" s="175">
        <f>Simulações!N484</f>
        <v>90</v>
      </c>
      <c r="D507" s="133" t="str">
        <f>Simulações!J484</f>
        <v>C4</v>
      </c>
      <c r="E507" s="133" t="e">
        <f>Simulações!CK484</f>
        <v>#N/A</v>
      </c>
      <c r="F507" s="133">
        <f>Simulações!CL484</f>
        <v>0</v>
      </c>
      <c r="G507" s="133" t="e">
        <f>Simulações!CQ484</f>
        <v>#N/A</v>
      </c>
      <c r="H507" s="133" t="str">
        <f>Simulações!CW484</f>
        <v>Médio I</v>
      </c>
      <c r="I507" s="133" t="str">
        <f>IF(Simulações!CX484="","",Simulações!CX484)</f>
        <v/>
      </c>
      <c r="J507" s="133" t="str">
        <f>IF(Simulações!DA484="","",Simulações!DA484)</f>
        <v/>
      </c>
      <c r="K507" s="137">
        <f>Simulações!AO484</f>
        <v>2</v>
      </c>
      <c r="L507" s="137">
        <f>Simulações!AV484</f>
        <v>0</v>
      </c>
      <c r="M507" s="133" t="str">
        <f>IF(Simulações!DB484="","",Simulações!DB484)</f>
        <v/>
      </c>
      <c r="N507" s="133" t="str">
        <f>IF(Simulações!DC484="","",Simulações!DC484)</f>
        <v/>
      </c>
      <c r="O507" s="133">
        <v>1</v>
      </c>
    </row>
    <row r="508" spans="1:15" ht="14.25" customHeight="1" x14ac:dyDescent="0.3">
      <c r="A508" s="5" t="str">
        <f>Simulações!G485</f>
        <v>Avenida Tenente Marques</v>
      </c>
      <c r="B508" s="133" t="str">
        <f>Simulações!DN485</f>
        <v>Sim</v>
      </c>
      <c r="C508" s="175">
        <f>Simulações!N485</f>
        <v>200</v>
      </c>
      <c r="D508" s="133" t="str">
        <f>Simulações!J485</f>
        <v>C2</v>
      </c>
      <c r="E508" s="133" t="e">
        <f>Simulações!CK485</f>
        <v>#N/A</v>
      </c>
      <c r="F508" s="133">
        <f>Simulações!CL485</f>
        <v>0</v>
      </c>
      <c r="G508" s="133" t="e">
        <f>Simulações!CQ485</f>
        <v>#N/A</v>
      </c>
      <c r="H508" s="133" t="str">
        <f>Simulações!CW485</f>
        <v>Longo II</v>
      </c>
      <c r="I508" s="133" t="str">
        <f>IF(Simulações!CX485="","",Simulações!CX485)</f>
        <v/>
      </c>
      <c r="J508" s="133" t="str">
        <f>IF(Simulações!DA485="","",Simulações!DA485)</f>
        <v/>
      </c>
      <c r="K508" s="137">
        <f>Simulações!AO485</f>
        <v>2</v>
      </c>
      <c r="L508" s="137">
        <f>Simulações!AV485</f>
        <v>0</v>
      </c>
      <c r="M508" s="133" t="str">
        <f>IF(Simulações!DB485="","",Simulações!DB485)</f>
        <v/>
      </c>
      <c r="N508" s="133" t="str">
        <f>IF(Simulações!DC485="","",Simulações!DC485)</f>
        <v/>
      </c>
      <c r="O508" s="133">
        <v>1</v>
      </c>
    </row>
    <row r="509" spans="1:15" ht="14.25" customHeight="1" x14ac:dyDescent="0.3">
      <c r="A509" s="5" t="str">
        <f>Simulações!G486</f>
        <v>Avenida Tenente Marques</v>
      </c>
      <c r="B509" s="133" t="str">
        <f>Simulações!DN486</f>
        <v>Sim</v>
      </c>
      <c r="C509" s="175">
        <f>Simulações!N486</f>
        <v>200</v>
      </c>
      <c r="D509" s="133" t="str">
        <f>Simulações!J486</f>
        <v>C2</v>
      </c>
      <c r="E509" s="133" t="e">
        <f>Simulações!CK486</f>
        <v>#N/A</v>
      </c>
      <c r="F509" s="133">
        <f>Simulações!CL486</f>
        <v>0</v>
      </c>
      <c r="G509" s="133" t="e">
        <f>Simulações!CQ486</f>
        <v>#N/A</v>
      </c>
      <c r="H509" s="133" t="str">
        <f>Simulações!CW486</f>
        <v>Longo II</v>
      </c>
      <c r="I509" s="133" t="str">
        <f>IF(Simulações!CX486="","",Simulações!CX486)</f>
        <v/>
      </c>
      <c r="J509" s="133" t="str">
        <f>IF(Simulações!DA486="","",Simulações!DA486)</f>
        <v/>
      </c>
      <c r="K509" s="137">
        <f>Simulações!AO486</f>
        <v>2</v>
      </c>
      <c r="L509" s="137">
        <f>Simulações!AV486</f>
        <v>0</v>
      </c>
      <c r="M509" s="133" t="str">
        <f>IF(Simulações!DB486="","",Simulações!DB486)</f>
        <v/>
      </c>
      <c r="N509" s="133" t="str">
        <f>IF(Simulações!DC486="","",Simulações!DC486)</f>
        <v/>
      </c>
      <c r="O509" s="133">
        <v>1</v>
      </c>
    </row>
    <row r="510" spans="1:15" ht="14.25" customHeight="1" x14ac:dyDescent="0.3">
      <c r="A510" s="5" t="str">
        <f>Simulações!G487</f>
        <v>Avenida Tenente Marques</v>
      </c>
      <c r="B510" s="133" t="str">
        <f>Simulações!DN487</f>
        <v>Sim</v>
      </c>
      <c r="C510" s="175">
        <f>Simulações!N487</f>
        <v>200</v>
      </c>
      <c r="D510" s="133" t="str">
        <f>Simulações!J487</f>
        <v>C2</v>
      </c>
      <c r="E510" s="133" t="e">
        <f>Simulações!CK487</f>
        <v>#N/A</v>
      </c>
      <c r="F510" s="133">
        <f>Simulações!CL487</f>
        <v>0</v>
      </c>
      <c r="G510" s="133" t="e">
        <f>Simulações!CQ487</f>
        <v>#N/A</v>
      </c>
      <c r="H510" s="133" t="str">
        <f>Simulações!CW487</f>
        <v>Longo II</v>
      </c>
      <c r="I510" s="133" t="str">
        <f>IF(Simulações!CX487="","",Simulações!CX487)</f>
        <v/>
      </c>
      <c r="J510" s="133" t="str">
        <f>IF(Simulações!DA487="","",Simulações!DA487)</f>
        <v/>
      </c>
      <c r="K510" s="137">
        <f>Simulações!AO487</f>
        <v>2</v>
      </c>
      <c r="L510" s="137">
        <f>Simulações!AV487</f>
        <v>0</v>
      </c>
      <c r="M510" s="133" t="str">
        <f>IF(Simulações!DB487="","",Simulações!DB487)</f>
        <v/>
      </c>
      <c r="N510" s="133" t="str">
        <f>IF(Simulações!DC487="","",Simulações!DC487)</f>
        <v/>
      </c>
      <c r="O510" s="133">
        <v>1</v>
      </c>
    </row>
    <row r="511" spans="1:15" ht="14.25" customHeight="1" x14ac:dyDescent="0.3">
      <c r="A511" s="5" t="str">
        <f>Simulações!G488</f>
        <v>Rua Rua Antônio de Barros</v>
      </c>
      <c r="B511" s="133" t="str">
        <f>Simulações!DN488</f>
        <v>Sim</v>
      </c>
      <c r="C511" s="175">
        <f>Simulações!N488</f>
        <v>100</v>
      </c>
      <c r="D511" s="133" t="str">
        <f>Simulações!J488</f>
        <v>C3</v>
      </c>
      <c r="E511" s="133" t="e">
        <f>Simulações!CK488</f>
        <v>#N/A</v>
      </c>
      <c r="F511" s="133">
        <f>Simulações!CL488</f>
        <v>0</v>
      </c>
      <c r="G511" s="133" t="e">
        <f>Simulações!CQ488</f>
        <v>#N/A</v>
      </c>
      <c r="H511" s="133" t="str">
        <f>Simulações!CW488</f>
        <v>Médio II</v>
      </c>
      <c r="I511" s="133" t="str">
        <f>IF(Simulações!CX488="","",Simulações!CX488)</f>
        <v/>
      </c>
      <c r="J511" s="133" t="str">
        <f>IF(Simulações!DA488="","",Simulações!DA488)</f>
        <v/>
      </c>
      <c r="K511" s="137">
        <f>Simulações!AO488</f>
        <v>2</v>
      </c>
      <c r="L511" s="137">
        <f>Simulações!AV488</f>
        <v>0</v>
      </c>
      <c r="M511" s="133" t="str">
        <f>IF(Simulações!DB488="","",Simulações!DB488)</f>
        <v/>
      </c>
      <c r="N511" s="133" t="str">
        <f>IF(Simulações!DC488="","",Simulações!DC488)</f>
        <v/>
      </c>
      <c r="O511" s="133">
        <v>1</v>
      </c>
    </row>
    <row r="512" spans="1:15" ht="14.25" customHeight="1" x14ac:dyDescent="0.3">
      <c r="A512" s="5" t="str">
        <f>Simulações!G489</f>
        <v>Rua Rua Antônio de Barros</v>
      </c>
      <c r="B512" s="133" t="str">
        <f>Simulações!DN489</f>
        <v>Sim</v>
      </c>
      <c r="C512" s="175">
        <f>Simulações!N489</f>
        <v>100</v>
      </c>
      <c r="D512" s="133" t="str">
        <f>Simulações!J489</f>
        <v>C3</v>
      </c>
      <c r="E512" s="133" t="e">
        <f>Simulações!CK489</f>
        <v>#N/A</v>
      </c>
      <c r="F512" s="133">
        <f>Simulações!CL489</f>
        <v>0</v>
      </c>
      <c r="G512" s="133" t="e">
        <f>Simulações!CQ489</f>
        <v>#N/A</v>
      </c>
      <c r="H512" s="133" t="str">
        <f>Simulações!CW489</f>
        <v>Médio II</v>
      </c>
      <c r="I512" s="133" t="str">
        <f>IF(Simulações!CX489="","",Simulações!CX489)</f>
        <v/>
      </c>
      <c r="J512" s="133" t="str">
        <f>IF(Simulações!DA489="","",Simulações!DA489)</f>
        <v/>
      </c>
      <c r="K512" s="137">
        <f>Simulações!AO489</f>
        <v>2</v>
      </c>
      <c r="L512" s="137">
        <f>Simulações!AV489</f>
        <v>0</v>
      </c>
      <c r="M512" s="133" t="str">
        <f>IF(Simulações!DB489="","",Simulações!DB489)</f>
        <v/>
      </c>
      <c r="N512" s="133" t="str">
        <f>IF(Simulações!DC489="","",Simulações!DC489)</f>
        <v/>
      </c>
      <c r="O512" s="133">
        <v>1</v>
      </c>
    </row>
    <row r="513" spans="1:15" ht="14.25" customHeight="1" x14ac:dyDescent="0.3">
      <c r="A513" s="5" t="str">
        <f>Simulações!G490</f>
        <v>Rua Rua Antônio de Barros</v>
      </c>
      <c r="B513" s="133" t="str">
        <f>Simulações!DN490</f>
        <v>Sim</v>
      </c>
      <c r="C513" s="175">
        <f>Simulações!N490</f>
        <v>100</v>
      </c>
      <c r="D513" s="133" t="str">
        <f>Simulações!J490</f>
        <v>C3</v>
      </c>
      <c r="E513" s="133" t="e">
        <f>Simulações!CK490</f>
        <v>#N/A</v>
      </c>
      <c r="F513" s="133">
        <f>Simulações!CL490</f>
        <v>0</v>
      </c>
      <c r="G513" s="133" t="e">
        <f>Simulações!CQ490</f>
        <v>#N/A</v>
      </c>
      <c r="H513" s="133" t="str">
        <f>Simulações!CW490</f>
        <v>Médio II</v>
      </c>
      <c r="I513" s="133" t="str">
        <f>IF(Simulações!CX490="","",Simulações!CX490)</f>
        <v/>
      </c>
      <c r="J513" s="133" t="str">
        <f>IF(Simulações!DA490="","",Simulações!DA490)</f>
        <v/>
      </c>
      <c r="K513" s="137">
        <f>Simulações!AO490</f>
        <v>2</v>
      </c>
      <c r="L513" s="137">
        <f>Simulações!AV490</f>
        <v>0</v>
      </c>
      <c r="M513" s="133" t="str">
        <f>IF(Simulações!DB490="","",Simulações!DB490)</f>
        <v/>
      </c>
      <c r="N513" s="133" t="str">
        <f>IF(Simulações!DC490="","",Simulações!DC490)</f>
        <v/>
      </c>
      <c r="O513" s="133">
        <v>1</v>
      </c>
    </row>
    <row r="514" spans="1:15" ht="14.25" customHeight="1" x14ac:dyDescent="0.3">
      <c r="A514" s="5" t="str">
        <f>Simulações!G491</f>
        <v>Avenida Avenida Ribeirão dos Cristais</v>
      </c>
      <c r="B514" s="133" t="str">
        <f>Simulações!DN491</f>
        <v>Sim</v>
      </c>
      <c r="C514" s="175">
        <f>Simulações!N491</f>
        <v>87</v>
      </c>
      <c r="D514" s="133" t="str">
        <f>Simulações!J491</f>
        <v>C3</v>
      </c>
      <c r="E514" s="133" t="e">
        <f>Simulações!CK491</f>
        <v>#N/A</v>
      </c>
      <c r="F514" s="133">
        <f>Simulações!CL491</f>
        <v>0</v>
      </c>
      <c r="G514" s="133" t="e">
        <f>Simulações!CQ491</f>
        <v>#N/A</v>
      </c>
      <c r="H514" s="133" t="str">
        <f>Simulações!CW491</f>
        <v>Longo II</v>
      </c>
      <c r="I514" s="133" t="str">
        <f>IF(Simulações!CX491="","",Simulações!CX491)</f>
        <v/>
      </c>
      <c r="J514" s="133" t="str">
        <f>IF(Simulações!DA491="","",Simulações!DA491)</f>
        <v/>
      </c>
      <c r="K514" s="137">
        <f>Simulações!AO491</f>
        <v>2</v>
      </c>
      <c r="L514" s="137">
        <f>Simulações!AV491</f>
        <v>0</v>
      </c>
      <c r="M514" s="133" t="str">
        <f>IF(Simulações!DB491="","",Simulações!DB491)</f>
        <v/>
      </c>
      <c r="N514" s="133" t="str">
        <f>IF(Simulações!DC491="","",Simulações!DC491)</f>
        <v/>
      </c>
      <c r="O514" s="133">
        <v>1</v>
      </c>
    </row>
    <row r="515" spans="1:15" ht="14.25" customHeight="1" x14ac:dyDescent="0.3">
      <c r="A515" s="5" t="str">
        <f>Simulações!G492</f>
        <v>Avenida Avenida Ribeirão dos Cristais</v>
      </c>
      <c r="B515" s="133" t="str">
        <f>Simulações!DN492</f>
        <v>Sim</v>
      </c>
      <c r="C515" s="175">
        <f>Simulações!N492</f>
        <v>87</v>
      </c>
      <c r="D515" s="133" t="str">
        <f>Simulações!J492</f>
        <v>C3</v>
      </c>
      <c r="E515" s="133" t="e">
        <f>Simulações!CK492</f>
        <v>#N/A</v>
      </c>
      <c r="F515" s="133">
        <f>Simulações!CL492</f>
        <v>0</v>
      </c>
      <c r="G515" s="133" t="e">
        <f>Simulações!CQ492</f>
        <v>#N/A</v>
      </c>
      <c r="H515" s="133" t="str">
        <f>Simulações!CW492</f>
        <v>Longo II</v>
      </c>
      <c r="I515" s="133" t="str">
        <f>IF(Simulações!CX492="","",Simulações!CX492)</f>
        <v/>
      </c>
      <c r="J515" s="133" t="str">
        <f>IF(Simulações!DA492="","",Simulações!DA492)</f>
        <v/>
      </c>
      <c r="K515" s="137">
        <f>Simulações!AO492</f>
        <v>2</v>
      </c>
      <c r="L515" s="137">
        <f>Simulações!AV492</f>
        <v>0</v>
      </c>
      <c r="M515" s="133" t="str">
        <f>IF(Simulações!DB492="","",Simulações!DB492)</f>
        <v/>
      </c>
      <c r="N515" s="133" t="str">
        <f>IF(Simulações!DC492="","",Simulações!DC492)</f>
        <v/>
      </c>
      <c r="O515" s="133">
        <v>1</v>
      </c>
    </row>
    <row r="516" spans="1:15" ht="14.25" customHeight="1" x14ac:dyDescent="0.3">
      <c r="A516" s="5" t="str">
        <f>Simulações!G493</f>
        <v>Avenida Avenida Ribeirão dos Cristais</v>
      </c>
      <c r="B516" s="133" t="str">
        <f>Simulações!DN493</f>
        <v>Sim</v>
      </c>
      <c r="C516" s="175">
        <f>Simulações!N493</f>
        <v>87</v>
      </c>
      <c r="D516" s="133" t="str">
        <f>Simulações!J493</f>
        <v>C3</v>
      </c>
      <c r="E516" s="133" t="e">
        <f>Simulações!CK493</f>
        <v>#N/A</v>
      </c>
      <c r="F516" s="133">
        <f>Simulações!CL493</f>
        <v>0</v>
      </c>
      <c r="G516" s="133" t="e">
        <f>Simulações!CQ493</f>
        <v>#N/A</v>
      </c>
      <c r="H516" s="133" t="str">
        <f>Simulações!CW493</f>
        <v>Longo II</v>
      </c>
      <c r="I516" s="133" t="str">
        <f>IF(Simulações!CX493="","",Simulações!CX493)</f>
        <v/>
      </c>
      <c r="J516" s="133" t="str">
        <f>IF(Simulações!DA493="","",Simulações!DA493)</f>
        <v/>
      </c>
      <c r="K516" s="137">
        <f>Simulações!AO493</f>
        <v>2</v>
      </c>
      <c r="L516" s="137">
        <f>Simulações!AV493</f>
        <v>0</v>
      </c>
      <c r="M516" s="133" t="str">
        <f>IF(Simulações!DB493="","",Simulações!DB493)</f>
        <v/>
      </c>
      <c r="N516" s="133" t="str">
        <f>IF(Simulações!DC493="","",Simulações!DC493)</f>
        <v/>
      </c>
      <c r="O516" s="133">
        <v>1</v>
      </c>
    </row>
    <row r="517" spans="1:15" ht="14.25" customHeight="1" x14ac:dyDescent="0.3">
      <c r="A517" s="5" t="str">
        <f>Simulações!G494</f>
        <v>Rua Rua Eliana Ramires de Lima</v>
      </c>
      <c r="B517" s="133" t="str">
        <f>Simulações!DN494</f>
        <v>Sim</v>
      </c>
      <c r="C517" s="175">
        <f>Simulações!N494</f>
        <v>60</v>
      </c>
      <c r="D517" s="133" t="str">
        <f>Simulações!J494</f>
        <v>C4</v>
      </c>
      <c r="E517" s="133" t="e">
        <f>Simulações!CK494</f>
        <v>#N/A</v>
      </c>
      <c r="F517" s="133">
        <f>Simulações!CL494</f>
        <v>0</v>
      </c>
      <c r="G517" s="133" t="e">
        <f>Simulações!CQ494</f>
        <v>#N/A</v>
      </c>
      <c r="H517" s="133" t="str">
        <f>Simulações!CW494</f>
        <v>Curto I</v>
      </c>
      <c r="I517" s="133" t="str">
        <f>IF(Simulações!CX494="","",Simulações!CX494)</f>
        <v/>
      </c>
      <c r="J517" s="133" t="str">
        <f>IF(Simulações!DA494="","",Simulações!DA494)</f>
        <v/>
      </c>
      <c r="K517" s="137">
        <f>Simulações!AO494</f>
        <v>2</v>
      </c>
      <c r="L517" s="137">
        <f>Simulações!AV494</f>
        <v>0</v>
      </c>
      <c r="M517" s="133" t="str">
        <f>IF(Simulações!DB494="","",Simulações!DB494)</f>
        <v/>
      </c>
      <c r="N517" s="133" t="str">
        <f>IF(Simulações!DC494="","",Simulações!DC494)</f>
        <v/>
      </c>
      <c r="O517" s="133">
        <v>1</v>
      </c>
    </row>
    <row r="518" spans="1:15" ht="14.25" customHeight="1" x14ac:dyDescent="0.3">
      <c r="A518" s="5" t="str">
        <f>Simulações!G495</f>
        <v>Rua Rua Eliana Ramires de Lima</v>
      </c>
      <c r="B518" s="133" t="str">
        <f>Simulações!DN495</f>
        <v>Sim</v>
      </c>
      <c r="C518" s="175">
        <f>Simulações!N495</f>
        <v>60</v>
      </c>
      <c r="D518" s="133" t="str">
        <f>Simulações!J495</f>
        <v>C4</v>
      </c>
      <c r="E518" s="133" t="e">
        <f>Simulações!CK495</f>
        <v>#N/A</v>
      </c>
      <c r="F518" s="133">
        <f>Simulações!CL495</f>
        <v>0</v>
      </c>
      <c r="G518" s="133" t="e">
        <f>Simulações!CQ495</f>
        <v>#N/A</v>
      </c>
      <c r="H518" s="133" t="str">
        <f>Simulações!CW495</f>
        <v>Curto I</v>
      </c>
      <c r="I518" s="133" t="str">
        <f>IF(Simulações!CX495="","",Simulações!CX495)</f>
        <v/>
      </c>
      <c r="J518" s="133" t="str">
        <f>IF(Simulações!DA495="","",Simulações!DA495)</f>
        <v/>
      </c>
      <c r="K518" s="137">
        <f>Simulações!AO495</f>
        <v>2</v>
      </c>
      <c r="L518" s="137">
        <f>Simulações!AV495</f>
        <v>0</v>
      </c>
      <c r="M518" s="133" t="str">
        <f>IF(Simulações!DB495="","",Simulações!DB495)</f>
        <v/>
      </c>
      <c r="N518" s="133" t="str">
        <f>IF(Simulações!DC495="","",Simulações!DC495)</f>
        <v/>
      </c>
      <c r="O518" s="133">
        <v>1</v>
      </c>
    </row>
    <row r="519" spans="1:15" ht="14.25" customHeight="1" x14ac:dyDescent="0.3">
      <c r="A519" s="5" t="str">
        <f>Simulações!G496</f>
        <v>Rua Rua Eliana Ramires de Lima</v>
      </c>
      <c r="B519" s="133" t="str">
        <f>Simulações!DN496</f>
        <v>Sim</v>
      </c>
      <c r="C519" s="175">
        <f>Simulações!N496</f>
        <v>60</v>
      </c>
      <c r="D519" s="133" t="str">
        <f>Simulações!J496</f>
        <v>C4</v>
      </c>
      <c r="E519" s="133" t="e">
        <f>Simulações!CK496</f>
        <v>#N/A</v>
      </c>
      <c r="F519" s="133">
        <f>Simulações!CL496</f>
        <v>0</v>
      </c>
      <c r="G519" s="133" t="e">
        <f>Simulações!CQ496</f>
        <v>#N/A</v>
      </c>
      <c r="H519" s="133" t="str">
        <f>Simulações!CW496</f>
        <v>Curto I</v>
      </c>
      <c r="I519" s="133" t="str">
        <f>IF(Simulações!CX496="","",Simulações!CX496)</f>
        <v/>
      </c>
      <c r="J519" s="133" t="str">
        <f>IF(Simulações!DA496="","",Simulações!DA496)</f>
        <v/>
      </c>
      <c r="K519" s="137">
        <f>Simulações!AO496</f>
        <v>2</v>
      </c>
      <c r="L519" s="137">
        <f>Simulações!AV496</f>
        <v>0</v>
      </c>
      <c r="M519" s="133" t="str">
        <f>IF(Simulações!DB496="","",Simulações!DB496)</f>
        <v/>
      </c>
      <c r="N519" s="133" t="str">
        <f>IF(Simulações!DC496="","",Simulações!DC496)</f>
        <v/>
      </c>
      <c r="O519" s="133">
        <v>1</v>
      </c>
    </row>
    <row r="520" spans="1:15" ht="14.25" customHeight="1" x14ac:dyDescent="0.3">
      <c r="A520" s="5" t="str">
        <f>Simulações!G497</f>
        <v>Rua Caconde</v>
      </c>
      <c r="B520" s="133" t="str">
        <f>Simulações!DN497</f>
        <v>Sim</v>
      </c>
      <c r="C520" s="175">
        <f>Simulações!N497</f>
        <v>90</v>
      </c>
      <c r="D520" s="133" t="str">
        <f>Simulações!J497</f>
        <v>C5</v>
      </c>
      <c r="E520" s="133" t="e">
        <f>Simulações!CK497</f>
        <v>#N/A</v>
      </c>
      <c r="F520" s="133">
        <f>Simulações!CL497</f>
        <v>0</v>
      </c>
      <c r="G520" s="133" t="e">
        <f>Simulações!CQ497</f>
        <v>#N/A</v>
      </c>
      <c r="H520" s="133" t="str">
        <f>Simulações!CW497</f>
        <v>Longo I</v>
      </c>
      <c r="I520" s="133" t="str">
        <f>IF(Simulações!CX497="","",Simulações!CX497)</f>
        <v/>
      </c>
      <c r="J520" s="133" t="str">
        <f>IF(Simulações!DA497="","",Simulações!DA497)</f>
        <v/>
      </c>
      <c r="K520" s="137">
        <f>Simulações!AO497</f>
        <v>2</v>
      </c>
      <c r="L520" s="137">
        <f>Simulações!AV497</f>
        <v>0</v>
      </c>
      <c r="M520" s="133" t="str">
        <f>IF(Simulações!DB497="","",Simulações!DB497)</f>
        <v/>
      </c>
      <c r="N520" s="133" t="str">
        <f>IF(Simulações!DC497="","",Simulações!DC497)</f>
        <v/>
      </c>
      <c r="O520" s="133">
        <v>1</v>
      </c>
    </row>
    <row r="521" spans="1:15" ht="14.25" customHeight="1" x14ac:dyDescent="0.3">
      <c r="A521" s="5" t="str">
        <f>Simulações!G498</f>
        <v>Rua Caconde</v>
      </c>
      <c r="B521" s="133" t="str">
        <f>Simulações!DN498</f>
        <v>Sim</v>
      </c>
      <c r="C521" s="175">
        <f>Simulações!N498</f>
        <v>90</v>
      </c>
      <c r="D521" s="133" t="str">
        <f>Simulações!J498</f>
        <v>C5</v>
      </c>
      <c r="E521" s="133" t="e">
        <f>Simulações!CK498</f>
        <v>#N/A</v>
      </c>
      <c r="F521" s="133">
        <f>Simulações!CL498</f>
        <v>0</v>
      </c>
      <c r="G521" s="133" t="e">
        <f>Simulações!CQ498</f>
        <v>#N/A</v>
      </c>
      <c r="H521" s="133" t="str">
        <f>Simulações!CW498</f>
        <v>Longo I</v>
      </c>
      <c r="I521" s="133" t="str">
        <f>IF(Simulações!CX498="","",Simulações!CX498)</f>
        <v/>
      </c>
      <c r="J521" s="133" t="str">
        <f>IF(Simulações!DA498="","",Simulações!DA498)</f>
        <v/>
      </c>
      <c r="K521" s="137">
        <f>Simulações!AO498</f>
        <v>2</v>
      </c>
      <c r="L521" s="137">
        <f>Simulações!AV498</f>
        <v>0</v>
      </c>
      <c r="M521" s="133" t="str">
        <f>IF(Simulações!DB498="","",Simulações!DB498)</f>
        <v/>
      </c>
      <c r="N521" s="133" t="str">
        <f>IF(Simulações!DC498="","",Simulações!DC498)</f>
        <v/>
      </c>
      <c r="O521" s="133">
        <v>1</v>
      </c>
    </row>
    <row r="522" spans="1:15" ht="14.25" customHeight="1" x14ac:dyDescent="0.3">
      <c r="A522" s="5" t="str">
        <f>Simulações!G499</f>
        <v>Rua Caconde</v>
      </c>
      <c r="B522" s="133" t="str">
        <f>Simulações!DN499</f>
        <v>Sim</v>
      </c>
      <c r="C522" s="175">
        <f>Simulações!N499</f>
        <v>90</v>
      </c>
      <c r="D522" s="133" t="str">
        <f>Simulações!J499</f>
        <v>C5</v>
      </c>
      <c r="E522" s="133" t="e">
        <f>Simulações!CK499</f>
        <v>#N/A</v>
      </c>
      <c r="F522" s="133">
        <f>Simulações!CL499</f>
        <v>0</v>
      </c>
      <c r="G522" s="133" t="e">
        <f>Simulações!CQ499</f>
        <v>#N/A</v>
      </c>
      <c r="H522" s="133" t="str">
        <f>Simulações!CW499</f>
        <v>Longo I</v>
      </c>
      <c r="I522" s="133" t="str">
        <f>IF(Simulações!CX499="","",Simulações!CX499)</f>
        <v/>
      </c>
      <c r="J522" s="133" t="str">
        <f>IF(Simulações!DA499="","",Simulações!DA499)</f>
        <v/>
      </c>
      <c r="K522" s="137">
        <f>Simulações!AO499</f>
        <v>2</v>
      </c>
      <c r="L522" s="137">
        <f>Simulações!AV499</f>
        <v>0</v>
      </c>
      <c r="M522" s="133" t="str">
        <f>IF(Simulações!DB499="","",Simulações!DB499)</f>
        <v/>
      </c>
      <c r="N522" s="133" t="str">
        <f>IF(Simulações!DC499="","",Simulações!DC499)</f>
        <v/>
      </c>
      <c r="O522" s="133">
        <v>1</v>
      </c>
    </row>
    <row r="523" spans="1:15" ht="14.25" customHeight="1" x14ac:dyDescent="0.3">
      <c r="A523" s="5" t="str">
        <f>Simulações!G500</f>
        <v>Viela Travessa Pará</v>
      </c>
      <c r="B523" s="133" t="str">
        <f>Simulações!DN500</f>
        <v>Sim</v>
      </c>
      <c r="C523" s="175">
        <f>Simulações!N500</f>
        <v>60</v>
      </c>
      <c r="D523" s="133" t="str">
        <f>Simulações!J500</f>
        <v>C5</v>
      </c>
      <c r="E523" s="133" t="e">
        <f>Simulações!CK500</f>
        <v>#N/A</v>
      </c>
      <c r="F523" s="133">
        <f>Simulações!CL500</f>
        <v>0</v>
      </c>
      <c r="G523" s="133" t="e">
        <f>Simulações!CQ500</f>
        <v>#N/A</v>
      </c>
      <c r="H523" s="133" t="str">
        <f>Simulações!CW500</f>
        <v>Curto I</v>
      </c>
      <c r="I523" s="133" t="str">
        <f>IF(Simulações!CX500="","",Simulações!CX500)</f>
        <v/>
      </c>
      <c r="J523" s="133" t="str">
        <f>IF(Simulações!DA500="","",Simulações!DA500)</f>
        <v/>
      </c>
      <c r="K523" s="137">
        <f>Simulações!AO500</f>
        <v>2</v>
      </c>
      <c r="L523" s="137">
        <f>Simulações!AV500</f>
        <v>0</v>
      </c>
      <c r="M523" s="133" t="str">
        <f>IF(Simulações!DB500="","",Simulações!DB500)</f>
        <v/>
      </c>
      <c r="N523" s="133" t="str">
        <f>IF(Simulações!DC500="","",Simulações!DC500)</f>
        <v/>
      </c>
      <c r="O523" s="133">
        <v>1</v>
      </c>
    </row>
    <row r="524" spans="1:15" ht="14.25" customHeight="1" x14ac:dyDescent="0.3">
      <c r="A524" s="5" t="str">
        <f>Simulações!G501</f>
        <v>Viela Travessa Pará</v>
      </c>
      <c r="B524" s="133" t="str">
        <f>Simulações!DN501</f>
        <v>Sim</v>
      </c>
      <c r="C524" s="175">
        <f>Simulações!N501</f>
        <v>60</v>
      </c>
      <c r="D524" s="133" t="str">
        <f>Simulações!J501</f>
        <v>C5</v>
      </c>
      <c r="E524" s="133" t="e">
        <f>Simulações!CK501</f>
        <v>#N/A</v>
      </c>
      <c r="F524" s="133">
        <f>Simulações!CL501</f>
        <v>0</v>
      </c>
      <c r="G524" s="133" t="e">
        <f>Simulações!CQ501</f>
        <v>#N/A</v>
      </c>
      <c r="H524" s="133" t="str">
        <f>Simulações!CW501</f>
        <v>Curto I</v>
      </c>
      <c r="I524" s="133" t="str">
        <f>IF(Simulações!CX501="","",Simulações!CX501)</f>
        <v/>
      </c>
      <c r="J524" s="133" t="str">
        <f>IF(Simulações!DA501="","",Simulações!DA501)</f>
        <v/>
      </c>
      <c r="K524" s="137">
        <f>Simulações!AO501</f>
        <v>2</v>
      </c>
      <c r="L524" s="137">
        <f>Simulações!AV501</f>
        <v>0</v>
      </c>
      <c r="M524" s="133" t="str">
        <f>IF(Simulações!DB501="","",Simulações!DB501)</f>
        <v/>
      </c>
      <c r="N524" s="133" t="str">
        <f>IF(Simulações!DC501="","",Simulações!DC501)</f>
        <v/>
      </c>
      <c r="O524" s="133">
        <v>1</v>
      </c>
    </row>
    <row r="525" spans="1:15" ht="14.25" customHeight="1" x14ac:dyDescent="0.3">
      <c r="A525" s="5" t="str">
        <f>Simulações!G502</f>
        <v>Viela Travessa Pará</v>
      </c>
      <c r="B525" s="133" t="str">
        <f>Simulações!DN502</f>
        <v>Sim</v>
      </c>
      <c r="C525" s="175">
        <f>Simulações!N502</f>
        <v>60</v>
      </c>
      <c r="D525" s="133" t="str">
        <f>Simulações!J502</f>
        <v>C5</v>
      </c>
      <c r="E525" s="133" t="e">
        <f>Simulações!CK502</f>
        <v>#N/A</v>
      </c>
      <c r="F525" s="133">
        <f>Simulações!CL502</f>
        <v>0</v>
      </c>
      <c r="G525" s="133" t="e">
        <f>Simulações!CQ502</f>
        <v>#N/A</v>
      </c>
      <c r="H525" s="133" t="str">
        <f>Simulações!CW502</f>
        <v>Curto I</v>
      </c>
      <c r="I525" s="133" t="str">
        <f>IF(Simulações!CX502="","",Simulações!CX502)</f>
        <v/>
      </c>
      <c r="J525" s="133" t="str">
        <f>IF(Simulações!DA502="","",Simulações!DA502)</f>
        <v/>
      </c>
      <c r="K525" s="137">
        <f>Simulações!AO502</f>
        <v>2</v>
      </c>
      <c r="L525" s="137">
        <f>Simulações!AV502</f>
        <v>0</v>
      </c>
      <c r="M525" s="133" t="str">
        <f>IF(Simulações!DB502="","",Simulações!DB502)</f>
        <v/>
      </c>
      <c r="N525" s="133" t="str">
        <f>IF(Simulações!DC502="","",Simulações!DC502)</f>
        <v/>
      </c>
      <c r="O525" s="133">
        <v>1</v>
      </c>
    </row>
    <row r="526" spans="1:15" ht="14.25" customHeight="1" x14ac:dyDescent="0.3">
      <c r="A526" s="5" t="str">
        <f>Simulações!G503</f>
        <v>Rua Bertioga</v>
      </c>
      <c r="B526" s="133" t="str">
        <f>Simulações!DN503</f>
        <v>Sim</v>
      </c>
      <c r="C526" s="175">
        <f>Simulações!N503</f>
        <v>60</v>
      </c>
      <c r="D526" s="133" t="str">
        <f>Simulações!J503</f>
        <v>C4</v>
      </c>
      <c r="E526" s="133" t="e">
        <f>Simulações!CK503</f>
        <v>#N/A</v>
      </c>
      <c r="F526" s="133">
        <f>Simulações!CL503</f>
        <v>0</v>
      </c>
      <c r="G526" s="133" t="e">
        <f>Simulações!CQ503</f>
        <v>#N/A</v>
      </c>
      <c r="H526" s="133" t="str">
        <f>Simulações!CW503</f>
        <v>Médio I</v>
      </c>
      <c r="I526" s="133" t="str">
        <f>IF(Simulações!CX503="","",Simulações!CX503)</f>
        <v/>
      </c>
      <c r="J526" s="133" t="str">
        <f>IF(Simulações!DA503="","",Simulações!DA503)</f>
        <v/>
      </c>
      <c r="K526" s="137">
        <f>Simulações!AO503</f>
        <v>2</v>
      </c>
      <c r="L526" s="137">
        <f>Simulações!AV503</f>
        <v>0</v>
      </c>
      <c r="M526" s="133" t="str">
        <f>IF(Simulações!DB503="","",Simulações!DB503)</f>
        <v/>
      </c>
      <c r="N526" s="133" t="str">
        <f>IF(Simulações!DC503="","",Simulações!DC503)</f>
        <v/>
      </c>
      <c r="O526" s="133">
        <v>1</v>
      </c>
    </row>
    <row r="527" spans="1:15" ht="14.25" customHeight="1" x14ac:dyDescent="0.3">
      <c r="A527" s="5" t="str">
        <f>Simulações!G504</f>
        <v>Rua Bertioga</v>
      </c>
      <c r="B527" s="133" t="str">
        <f>Simulações!DN504</f>
        <v>Sim</v>
      </c>
      <c r="C527" s="175">
        <f>Simulações!N504</f>
        <v>60</v>
      </c>
      <c r="D527" s="133" t="str">
        <f>Simulações!J504</f>
        <v>C4</v>
      </c>
      <c r="E527" s="133" t="e">
        <f>Simulações!CK504</f>
        <v>#N/A</v>
      </c>
      <c r="F527" s="133">
        <f>Simulações!CL504</f>
        <v>0</v>
      </c>
      <c r="G527" s="133" t="e">
        <f>Simulações!CQ504</f>
        <v>#N/A</v>
      </c>
      <c r="H527" s="133" t="str">
        <f>Simulações!CW504</f>
        <v>Médio I</v>
      </c>
      <c r="I527" s="133" t="str">
        <f>IF(Simulações!CX504="","",Simulações!CX504)</f>
        <v/>
      </c>
      <c r="J527" s="133" t="str">
        <f>IF(Simulações!DA504="","",Simulações!DA504)</f>
        <v/>
      </c>
      <c r="K527" s="137">
        <f>Simulações!AO504</f>
        <v>2</v>
      </c>
      <c r="L527" s="137">
        <f>Simulações!AV504</f>
        <v>0</v>
      </c>
      <c r="M527" s="133" t="str">
        <f>IF(Simulações!DB504="","",Simulações!DB504)</f>
        <v/>
      </c>
      <c r="N527" s="133" t="str">
        <f>IF(Simulações!DC504="","",Simulações!DC504)</f>
        <v/>
      </c>
      <c r="O527" s="133">
        <v>1</v>
      </c>
    </row>
    <row r="528" spans="1:15" ht="14.25" customHeight="1" x14ac:dyDescent="0.3">
      <c r="A528" s="5" t="str">
        <f>Simulações!G505</f>
        <v>Rua Bertioga</v>
      </c>
      <c r="B528" s="133" t="str">
        <f>Simulações!DN505</f>
        <v>Sim</v>
      </c>
      <c r="C528" s="175">
        <f>Simulações!N505</f>
        <v>60</v>
      </c>
      <c r="D528" s="133" t="str">
        <f>Simulações!J505</f>
        <v>C4</v>
      </c>
      <c r="E528" s="133" t="e">
        <f>Simulações!CK505</f>
        <v>#N/A</v>
      </c>
      <c r="F528" s="133">
        <f>Simulações!CL505</f>
        <v>0</v>
      </c>
      <c r="G528" s="133" t="e">
        <f>Simulações!CQ505</f>
        <v>#N/A</v>
      </c>
      <c r="H528" s="133" t="str">
        <f>Simulações!CW505</f>
        <v>Médio I</v>
      </c>
      <c r="I528" s="133" t="str">
        <f>IF(Simulações!CX505="","",Simulações!CX505)</f>
        <v/>
      </c>
      <c r="J528" s="133" t="str">
        <f>IF(Simulações!DA505="","",Simulações!DA505)</f>
        <v/>
      </c>
      <c r="K528" s="137">
        <f>Simulações!AO505</f>
        <v>2</v>
      </c>
      <c r="L528" s="137">
        <f>Simulações!AV505</f>
        <v>0</v>
      </c>
      <c r="M528" s="133" t="str">
        <f>IF(Simulações!DB505="","",Simulações!DB505)</f>
        <v/>
      </c>
      <c r="N528" s="133" t="str">
        <f>IF(Simulações!DC505="","",Simulações!DC505)</f>
        <v/>
      </c>
      <c r="O528" s="133">
        <v>1</v>
      </c>
    </row>
    <row r="529" spans="1:15" ht="14.25" customHeight="1" x14ac:dyDescent="0.3">
      <c r="A529" s="5" t="str">
        <f>Simulações!G506</f>
        <v>Viela Vereador João Cardoso</v>
      </c>
      <c r="B529" s="133" t="str">
        <f>Simulações!DN506</f>
        <v>Sim</v>
      </c>
      <c r="C529" s="175">
        <f>Simulações!N506</f>
        <v>58</v>
      </c>
      <c r="D529" s="133" t="str">
        <f>Simulações!J506</f>
        <v>C5</v>
      </c>
      <c r="E529" s="133" t="e">
        <f>Simulações!CK506</f>
        <v>#N/A</v>
      </c>
      <c r="F529" s="133">
        <f>Simulações!CL506</f>
        <v>0</v>
      </c>
      <c r="G529" s="133" t="e">
        <f>Simulações!CQ506</f>
        <v>#N/A</v>
      </c>
      <c r="H529" s="133" t="str">
        <f>Simulações!CW506</f>
        <v>Longo I</v>
      </c>
      <c r="I529" s="133" t="str">
        <f>IF(Simulações!CX506="","",Simulações!CX506)</f>
        <v/>
      </c>
      <c r="J529" s="133" t="str">
        <f>IF(Simulações!DA506="","",Simulações!DA506)</f>
        <v/>
      </c>
      <c r="K529" s="137">
        <f>Simulações!AO506</f>
        <v>2</v>
      </c>
      <c r="L529" s="137">
        <f>Simulações!AV506</f>
        <v>0</v>
      </c>
      <c r="M529" s="133" t="str">
        <f>IF(Simulações!DB506="","",Simulações!DB506)</f>
        <v/>
      </c>
      <c r="N529" s="133" t="str">
        <f>IF(Simulações!DC506="","",Simulações!DC506)</f>
        <v/>
      </c>
      <c r="O529" s="133">
        <v>1</v>
      </c>
    </row>
    <row r="530" spans="1:15" ht="14.25" customHeight="1" x14ac:dyDescent="0.3">
      <c r="A530" s="5" t="str">
        <f>Simulações!G507</f>
        <v>Viela Vereador João Cardoso</v>
      </c>
      <c r="B530" s="133" t="str">
        <f>Simulações!DN507</f>
        <v>Sim</v>
      </c>
      <c r="C530" s="175">
        <f>Simulações!N507</f>
        <v>58</v>
      </c>
      <c r="D530" s="133" t="str">
        <f>Simulações!J507</f>
        <v>C5</v>
      </c>
      <c r="E530" s="133" t="e">
        <f>Simulações!CK507</f>
        <v>#N/A</v>
      </c>
      <c r="F530" s="133">
        <f>Simulações!CL507</f>
        <v>0</v>
      </c>
      <c r="G530" s="133" t="e">
        <f>Simulações!CQ507</f>
        <v>#N/A</v>
      </c>
      <c r="H530" s="133" t="str">
        <f>Simulações!CW507</f>
        <v>Longo I</v>
      </c>
      <c r="I530" s="133" t="str">
        <f>IF(Simulações!CX507="","",Simulações!CX507)</f>
        <v/>
      </c>
      <c r="J530" s="133" t="str">
        <f>IF(Simulações!DA507="","",Simulações!DA507)</f>
        <v/>
      </c>
      <c r="K530" s="137">
        <f>Simulações!AO507</f>
        <v>2</v>
      </c>
      <c r="L530" s="137">
        <f>Simulações!AV507</f>
        <v>0</v>
      </c>
      <c r="M530" s="133" t="str">
        <f>IF(Simulações!DB507="","",Simulações!DB507)</f>
        <v/>
      </c>
      <c r="N530" s="133" t="str">
        <f>IF(Simulações!DC507="","",Simulações!DC507)</f>
        <v/>
      </c>
      <c r="O530" s="133">
        <v>1</v>
      </c>
    </row>
    <row r="531" spans="1:15" ht="14.25" customHeight="1" x14ac:dyDescent="0.3">
      <c r="A531" s="5" t="str">
        <f>Simulações!G508</f>
        <v>Viela Vereador João Cardoso</v>
      </c>
      <c r="B531" s="133" t="str">
        <f>Simulações!DN508</f>
        <v>Sim</v>
      </c>
      <c r="C531" s="175">
        <f>Simulações!N508</f>
        <v>58</v>
      </c>
      <c r="D531" s="133" t="str">
        <f>Simulações!J508</f>
        <v>C5</v>
      </c>
      <c r="E531" s="133" t="e">
        <f>Simulações!CK508</f>
        <v>#N/A</v>
      </c>
      <c r="F531" s="133">
        <f>Simulações!CL508</f>
        <v>0</v>
      </c>
      <c r="G531" s="133" t="e">
        <f>Simulações!CQ508</f>
        <v>#N/A</v>
      </c>
      <c r="H531" s="133" t="str">
        <f>Simulações!CW508</f>
        <v>Longo I</v>
      </c>
      <c r="I531" s="133" t="str">
        <f>IF(Simulações!CX508="","",Simulações!CX508)</f>
        <v/>
      </c>
      <c r="J531" s="133" t="str">
        <f>IF(Simulações!DA508="","",Simulações!DA508)</f>
        <v/>
      </c>
      <c r="K531" s="137">
        <f>Simulações!AO508</f>
        <v>2</v>
      </c>
      <c r="L531" s="137">
        <f>Simulações!AV508</f>
        <v>0</v>
      </c>
      <c r="M531" s="133" t="str">
        <f>IF(Simulações!DB508="","",Simulações!DB508)</f>
        <v/>
      </c>
      <c r="N531" s="133" t="str">
        <f>IF(Simulações!DC508="","",Simulações!DC508)</f>
        <v/>
      </c>
      <c r="O531" s="133">
        <v>1</v>
      </c>
    </row>
    <row r="532" spans="1:15" ht="14.25" customHeight="1" x14ac:dyDescent="0.3">
      <c r="A532" s="5" t="str">
        <f>Simulações!G509</f>
        <v>Estrada João Félix Domingues</v>
      </c>
      <c r="B532" s="133" t="str">
        <f>Simulações!DN509</f>
        <v>Sim</v>
      </c>
      <c r="C532" s="175">
        <f>Simulações!N509</f>
        <v>100</v>
      </c>
      <c r="D532" s="133" t="str">
        <f>Simulações!J509</f>
        <v>C3</v>
      </c>
      <c r="E532" s="133" t="e">
        <f>Simulações!CK509</f>
        <v>#N/A</v>
      </c>
      <c r="F532" s="133">
        <f>Simulações!CL509</f>
        <v>0</v>
      </c>
      <c r="G532" s="133" t="e">
        <f>Simulações!CQ509</f>
        <v>#N/A</v>
      </c>
      <c r="H532" s="133" t="str">
        <f>Simulações!CW509</f>
        <v>Médio I</v>
      </c>
      <c r="I532" s="133" t="str">
        <f>IF(Simulações!CX509="","",Simulações!CX509)</f>
        <v/>
      </c>
      <c r="J532" s="133" t="str">
        <f>IF(Simulações!DA509="","",Simulações!DA509)</f>
        <v/>
      </c>
      <c r="K532" s="137">
        <f>Simulações!AO509</f>
        <v>2</v>
      </c>
      <c r="L532" s="137">
        <f>Simulações!AV509</f>
        <v>0</v>
      </c>
      <c r="M532" s="133" t="str">
        <f>IF(Simulações!DB509="","",Simulações!DB509)</f>
        <v/>
      </c>
      <c r="N532" s="133" t="str">
        <f>IF(Simulações!DC509="","",Simulações!DC509)</f>
        <v/>
      </c>
      <c r="O532" s="133">
        <v>1</v>
      </c>
    </row>
    <row r="533" spans="1:15" ht="14.25" customHeight="1" x14ac:dyDescent="0.3">
      <c r="A533" s="5" t="str">
        <f>Simulações!G510</f>
        <v>Estrada João Félix Domingues</v>
      </c>
      <c r="B533" s="133" t="str">
        <f>Simulações!DN510</f>
        <v>Sim</v>
      </c>
      <c r="C533" s="175">
        <f>Simulações!N510</f>
        <v>100</v>
      </c>
      <c r="D533" s="133" t="str">
        <f>Simulações!J510</f>
        <v>C3</v>
      </c>
      <c r="E533" s="133" t="e">
        <f>Simulações!CK510</f>
        <v>#N/A</v>
      </c>
      <c r="F533" s="133">
        <f>Simulações!CL510</f>
        <v>0</v>
      </c>
      <c r="G533" s="133" t="e">
        <f>Simulações!CQ510</f>
        <v>#N/A</v>
      </c>
      <c r="H533" s="133" t="str">
        <f>Simulações!CW510</f>
        <v>Médio I</v>
      </c>
      <c r="I533" s="133" t="str">
        <f>IF(Simulações!CX510="","",Simulações!CX510)</f>
        <v/>
      </c>
      <c r="J533" s="133" t="str">
        <f>IF(Simulações!DA510="","",Simulações!DA510)</f>
        <v/>
      </c>
      <c r="K533" s="137">
        <f>Simulações!AO510</f>
        <v>2</v>
      </c>
      <c r="L533" s="137">
        <f>Simulações!AV510</f>
        <v>0</v>
      </c>
      <c r="M533" s="133" t="str">
        <f>IF(Simulações!DB510="","",Simulações!DB510)</f>
        <v/>
      </c>
      <c r="N533" s="133" t="str">
        <f>IF(Simulações!DC510="","",Simulações!DC510)</f>
        <v/>
      </c>
      <c r="O533" s="133">
        <v>1</v>
      </c>
    </row>
    <row r="534" spans="1:15" ht="14.25" customHeight="1" x14ac:dyDescent="0.3">
      <c r="A534" s="5" t="str">
        <f>Simulações!G511</f>
        <v>Estrada João Félix Domingues</v>
      </c>
      <c r="B534" s="133" t="str">
        <f>Simulações!DN511</f>
        <v>Sim</v>
      </c>
      <c r="C534" s="175">
        <f>Simulações!N511</f>
        <v>100</v>
      </c>
      <c r="D534" s="133" t="str">
        <f>Simulações!J511</f>
        <v>C3</v>
      </c>
      <c r="E534" s="133" t="e">
        <f>Simulações!CK511</f>
        <v>#N/A</v>
      </c>
      <c r="F534" s="133">
        <f>Simulações!CL511</f>
        <v>0</v>
      </c>
      <c r="G534" s="133" t="e">
        <f>Simulações!CQ511</f>
        <v>#N/A</v>
      </c>
      <c r="H534" s="133" t="str">
        <f>Simulações!CW511</f>
        <v>Médio I</v>
      </c>
      <c r="I534" s="133" t="str">
        <f>IF(Simulações!CX511="","",Simulações!CX511)</f>
        <v/>
      </c>
      <c r="J534" s="133" t="str">
        <f>IF(Simulações!DA511="","",Simulações!DA511)</f>
        <v/>
      </c>
      <c r="K534" s="137">
        <f>Simulações!AO511</f>
        <v>2</v>
      </c>
      <c r="L534" s="137">
        <f>Simulações!AV511</f>
        <v>0</v>
      </c>
      <c r="M534" s="133" t="str">
        <f>IF(Simulações!DB511="","",Simulações!DB511)</f>
        <v/>
      </c>
      <c r="N534" s="133" t="str">
        <f>IF(Simulações!DC511="","",Simulações!DC511)</f>
        <v/>
      </c>
      <c r="O534" s="133">
        <v>1</v>
      </c>
    </row>
    <row r="535" spans="1:15" ht="14.25" customHeight="1" x14ac:dyDescent="0.3">
      <c r="A535" s="5" t="str">
        <f>Simulações!G512</f>
        <v>Rua Rua Do Postinho</v>
      </c>
      <c r="B535" s="133" t="str">
        <f>Simulações!DN512</f>
        <v>Sim</v>
      </c>
      <c r="C535" s="175">
        <f>Simulações!N512</f>
        <v>60</v>
      </c>
      <c r="D535" s="133" t="str">
        <f>Simulações!J512</f>
        <v>C5</v>
      </c>
      <c r="E535" s="133" t="e">
        <f>Simulações!CK512</f>
        <v>#N/A</v>
      </c>
      <c r="F535" s="133">
        <f>Simulações!CL512</f>
        <v>0</v>
      </c>
      <c r="G535" s="133" t="e">
        <f>Simulações!CQ512</f>
        <v>#N/A</v>
      </c>
      <c r="H535" s="133" t="str">
        <f>Simulações!CW512</f>
        <v>Curto II</v>
      </c>
      <c r="I535" s="133" t="str">
        <f>IF(Simulações!CX512="","",Simulações!CX512)</f>
        <v/>
      </c>
      <c r="J535" s="133" t="str">
        <f>IF(Simulações!DA512="","",Simulações!DA512)</f>
        <v/>
      </c>
      <c r="K535" s="137">
        <f>Simulações!AO512</f>
        <v>4</v>
      </c>
      <c r="L535" s="137">
        <f>Simulações!AV512</f>
        <v>0</v>
      </c>
      <c r="M535" s="133" t="str">
        <f>IF(Simulações!DB512="","",Simulações!DB512)</f>
        <v/>
      </c>
      <c r="N535" s="133" t="str">
        <f>IF(Simulações!DC512="","",Simulações!DC512)</f>
        <v/>
      </c>
      <c r="O535" s="133">
        <v>1</v>
      </c>
    </row>
    <row r="536" spans="1:15" ht="14.25" customHeight="1" x14ac:dyDescent="0.3">
      <c r="A536" s="5" t="str">
        <f>Simulações!G513</f>
        <v>Rua Rua Do Postinho</v>
      </c>
      <c r="B536" s="133" t="str">
        <f>Simulações!DN513</f>
        <v>Sim</v>
      </c>
      <c r="C536" s="175">
        <f>Simulações!N513</f>
        <v>60</v>
      </c>
      <c r="D536" s="133" t="str">
        <f>Simulações!J513</f>
        <v>C5</v>
      </c>
      <c r="E536" s="133" t="e">
        <f>Simulações!CK513</f>
        <v>#N/A</v>
      </c>
      <c r="F536" s="133">
        <f>Simulações!CL513</f>
        <v>0</v>
      </c>
      <c r="G536" s="133" t="e">
        <f>Simulações!CQ513</f>
        <v>#N/A</v>
      </c>
      <c r="H536" s="133" t="str">
        <f>Simulações!CW513</f>
        <v>Curto II</v>
      </c>
      <c r="I536" s="133" t="str">
        <f>IF(Simulações!CX513="","",Simulações!CX513)</f>
        <v/>
      </c>
      <c r="J536" s="133" t="str">
        <f>IF(Simulações!DA513="","",Simulações!DA513)</f>
        <v/>
      </c>
      <c r="K536" s="137">
        <f>Simulações!AO513</f>
        <v>4</v>
      </c>
      <c r="L536" s="137">
        <f>Simulações!AV513</f>
        <v>0</v>
      </c>
      <c r="M536" s="133" t="str">
        <f>IF(Simulações!DB513="","",Simulações!DB513)</f>
        <v/>
      </c>
      <c r="N536" s="133" t="str">
        <f>IF(Simulações!DC513="","",Simulações!DC513)</f>
        <v/>
      </c>
      <c r="O536" s="133">
        <v>1</v>
      </c>
    </row>
    <row r="537" spans="1:15" ht="14.25" customHeight="1" x14ac:dyDescent="0.3">
      <c r="A537" s="5" t="str">
        <f>Simulações!G514</f>
        <v>Rua Rua Do Postinho</v>
      </c>
      <c r="B537" s="133" t="str">
        <f>Simulações!DN514</f>
        <v>Sim</v>
      </c>
      <c r="C537" s="175">
        <f>Simulações!N514</f>
        <v>60</v>
      </c>
      <c r="D537" s="133" t="str">
        <f>Simulações!J514</f>
        <v>C5</v>
      </c>
      <c r="E537" s="133" t="e">
        <f>Simulações!CK514</f>
        <v>#N/A</v>
      </c>
      <c r="F537" s="133">
        <f>Simulações!CL514</f>
        <v>0</v>
      </c>
      <c r="G537" s="133" t="e">
        <f>Simulações!CQ514</f>
        <v>#N/A</v>
      </c>
      <c r="H537" s="133" t="str">
        <f>Simulações!CW514</f>
        <v>Curto II</v>
      </c>
      <c r="I537" s="133" t="str">
        <f>IF(Simulações!CX514="","",Simulações!CX514)</f>
        <v/>
      </c>
      <c r="J537" s="133" t="str">
        <f>IF(Simulações!DA514="","",Simulações!DA514)</f>
        <v/>
      </c>
      <c r="K537" s="137">
        <f>Simulações!AO514</f>
        <v>4</v>
      </c>
      <c r="L537" s="137">
        <f>Simulações!AV514</f>
        <v>0</v>
      </c>
      <c r="M537" s="133" t="str">
        <f>IF(Simulações!DB514="","",Simulações!DB514)</f>
        <v/>
      </c>
      <c r="N537" s="133" t="str">
        <f>IF(Simulações!DC514="","",Simulações!DC514)</f>
        <v/>
      </c>
      <c r="O537" s="133">
        <v>1</v>
      </c>
    </row>
    <row r="538" spans="1:15" ht="14.25" customHeight="1" x14ac:dyDescent="0.3">
      <c r="A538" s="5" t="str">
        <f>Simulações!G515</f>
        <v>avenida antonio candido machado</v>
      </c>
      <c r="B538" s="133" t="str">
        <f>Simulações!DN515</f>
        <v>Sim</v>
      </c>
      <c r="C538" s="175">
        <f>Simulações!N515</f>
        <v>60</v>
      </c>
      <c r="D538" s="133" t="str">
        <f>Simulações!J515</f>
        <v>C2</v>
      </c>
      <c r="E538" s="133" t="e">
        <f>Simulações!CK515</f>
        <v>#N/A</v>
      </c>
      <c r="F538" s="133">
        <f>Simulações!CL515</f>
        <v>0</v>
      </c>
      <c r="G538" s="133" t="e">
        <f>Simulações!CQ515</f>
        <v>#N/A</v>
      </c>
      <c r="H538" s="133" t="str">
        <f>Simulações!CW515</f>
        <v>Médio I</v>
      </c>
      <c r="I538" s="133" t="str">
        <f>IF(Simulações!CX515="","",Simulações!CX515)</f>
        <v/>
      </c>
      <c r="J538" s="133" t="str">
        <f>IF(Simulações!DA515="","",Simulações!DA515)</f>
        <v/>
      </c>
      <c r="K538" s="137">
        <f>Simulações!AO515</f>
        <v>2</v>
      </c>
      <c r="L538" s="137">
        <f>Simulações!AV515</f>
        <v>0</v>
      </c>
      <c r="M538" s="133" t="str">
        <f>IF(Simulações!DB515="","",Simulações!DB515)</f>
        <v/>
      </c>
      <c r="N538" s="133" t="str">
        <f>IF(Simulações!DC515="","",Simulações!DC515)</f>
        <v/>
      </c>
      <c r="O538" s="133">
        <v>1</v>
      </c>
    </row>
    <row r="539" spans="1:15" ht="14.25" customHeight="1" x14ac:dyDescent="0.3">
      <c r="A539" s="5" t="str">
        <f>Simulações!G516</f>
        <v>avenida antonio candido machado</v>
      </c>
      <c r="B539" s="133" t="str">
        <f>Simulações!DN516</f>
        <v>Sim</v>
      </c>
      <c r="C539" s="175">
        <f>Simulações!N516</f>
        <v>60</v>
      </c>
      <c r="D539" s="133" t="str">
        <f>Simulações!J516</f>
        <v>C2</v>
      </c>
      <c r="E539" s="133" t="e">
        <f>Simulações!CK516</f>
        <v>#N/A</v>
      </c>
      <c r="F539" s="133">
        <f>Simulações!CL516</f>
        <v>0</v>
      </c>
      <c r="G539" s="133" t="e">
        <f>Simulações!CQ516</f>
        <v>#N/A</v>
      </c>
      <c r="H539" s="133" t="str">
        <f>Simulações!CW516</f>
        <v>Médio I</v>
      </c>
      <c r="I539" s="133" t="str">
        <f>IF(Simulações!CX516="","",Simulações!CX516)</f>
        <v/>
      </c>
      <c r="J539" s="133" t="str">
        <f>IF(Simulações!DA516="","",Simulações!DA516)</f>
        <v/>
      </c>
      <c r="K539" s="137">
        <f>Simulações!AO516</f>
        <v>2</v>
      </c>
      <c r="L539" s="137">
        <f>Simulações!AV516</f>
        <v>0</v>
      </c>
      <c r="M539" s="133" t="str">
        <f>IF(Simulações!DB516="","",Simulações!DB516)</f>
        <v/>
      </c>
      <c r="N539" s="133" t="str">
        <f>IF(Simulações!DC516="","",Simulações!DC516)</f>
        <v/>
      </c>
      <c r="O539" s="133">
        <v>1</v>
      </c>
    </row>
    <row r="540" spans="1:15" ht="14.25" customHeight="1" x14ac:dyDescent="0.3">
      <c r="A540" s="5" t="str">
        <f>Simulações!G517</f>
        <v>avenida antonio candido machado</v>
      </c>
      <c r="B540" s="133" t="str">
        <f>Simulações!DN517</f>
        <v>Sim</v>
      </c>
      <c r="C540" s="175">
        <f>Simulações!N517</f>
        <v>60</v>
      </c>
      <c r="D540" s="133" t="str">
        <f>Simulações!J517</f>
        <v>C2</v>
      </c>
      <c r="E540" s="133" t="e">
        <f>Simulações!CK517</f>
        <v>#N/A</v>
      </c>
      <c r="F540" s="133">
        <f>Simulações!CL517</f>
        <v>0</v>
      </c>
      <c r="G540" s="133" t="e">
        <f>Simulações!CQ517</f>
        <v>#N/A</v>
      </c>
      <c r="H540" s="133" t="str">
        <f>Simulações!CW517</f>
        <v>Médio I</v>
      </c>
      <c r="I540" s="133" t="str">
        <f>IF(Simulações!CX517="","",Simulações!CX517)</f>
        <v/>
      </c>
      <c r="J540" s="133" t="str">
        <f>IF(Simulações!DA517="","",Simulações!DA517)</f>
        <v/>
      </c>
      <c r="K540" s="137">
        <f>Simulações!AO517</f>
        <v>2</v>
      </c>
      <c r="L540" s="137">
        <f>Simulações!AV517</f>
        <v>0</v>
      </c>
      <c r="M540" s="133" t="str">
        <f>IF(Simulações!DB517="","",Simulações!DB517)</f>
        <v/>
      </c>
      <c r="N540" s="133" t="str">
        <f>IF(Simulações!DC517="","",Simulações!DC517)</f>
        <v/>
      </c>
      <c r="O540" s="133">
        <v>1</v>
      </c>
    </row>
    <row r="541" spans="1:15" ht="14.25" customHeight="1" x14ac:dyDescent="0.3">
      <c r="A541" s="5" t="str">
        <f>Simulações!G518</f>
        <v>Rua Florença</v>
      </c>
      <c r="B541" s="133" t="str">
        <f>Simulações!DN518</f>
        <v>Sim</v>
      </c>
      <c r="C541" s="175">
        <f>Simulações!N518</f>
        <v>60</v>
      </c>
      <c r="D541" s="133" t="str">
        <f>Simulações!J518</f>
        <v>C5</v>
      </c>
      <c r="E541" s="133" t="e">
        <f>Simulações!CK518</f>
        <v>#N/A</v>
      </c>
      <c r="F541" s="133">
        <f>Simulações!CL518</f>
        <v>0</v>
      </c>
      <c r="G541" s="133" t="e">
        <f>Simulações!CQ518</f>
        <v>#N/A</v>
      </c>
      <c r="H541" s="133" t="str">
        <f>Simulações!CW518</f>
        <v>Médio II</v>
      </c>
      <c r="I541" s="133" t="str">
        <f>IF(Simulações!CX518="","",Simulações!CX518)</f>
        <v/>
      </c>
      <c r="J541" s="133" t="str">
        <f>IF(Simulações!DA518="","",Simulações!DA518)</f>
        <v>APC</v>
      </c>
      <c r="K541" s="137">
        <f>Simulações!AO518</f>
        <v>2</v>
      </c>
      <c r="L541" s="137">
        <f>Simulações!AV518</f>
        <v>0</v>
      </c>
      <c r="M541" s="133">
        <f>IF(Simulações!DB518="","",Simulações!DB518)</f>
        <v>2</v>
      </c>
      <c r="N541" s="133" t="str">
        <f>IF(Simulações!DC518="","",Simulações!DC518)</f>
        <v/>
      </c>
      <c r="O541" s="133">
        <v>1</v>
      </c>
    </row>
    <row r="542" spans="1:15" ht="14.25" customHeight="1" x14ac:dyDescent="0.3">
      <c r="A542" s="5" t="str">
        <f>Simulações!G519</f>
        <v>Rua Florença</v>
      </c>
      <c r="B542" s="133" t="str">
        <f>Simulações!DN519</f>
        <v>Sim</v>
      </c>
      <c r="C542" s="175">
        <f>Simulações!N519</f>
        <v>60</v>
      </c>
      <c r="D542" s="133" t="str">
        <f>Simulações!J519</f>
        <v>C5</v>
      </c>
      <c r="E542" s="133" t="e">
        <f>Simulações!CK519</f>
        <v>#N/A</v>
      </c>
      <c r="F542" s="133">
        <f>Simulações!CL519</f>
        <v>0</v>
      </c>
      <c r="G542" s="133" t="e">
        <f>Simulações!CQ519</f>
        <v>#N/A</v>
      </c>
      <c r="H542" s="133" t="str">
        <f>Simulações!CW519</f>
        <v>Médio II</v>
      </c>
      <c r="I542" s="133" t="str">
        <f>IF(Simulações!CX519="","",Simulações!CX519)</f>
        <v/>
      </c>
      <c r="J542" s="133" t="str">
        <f>IF(Simulações!DA519="","",Simulações!DA519)</f>
        <v>APC</v>
      </c>
      <c r="K542" s="137">
        <f>Simulações!AO519</f>
        <v>2</v>
      </c>
      <c r="L542" s="137">
        <f>Simulações!AV519</f>
        <v>0</v>
      </c>
      <c r="M542" s="133">
        <f>IF(Simulações!DB519="","",Simulações!DB519)</f>
        <v>2</v>
      </c>
      <c r="N542" s="133" t="str">
        <f>IF(Simulações!DC519="","",Simulações!DC519)</f>
        <v/>
      </c>
      <c r="O542" s="133">
        <v>1</v>
      </c>
    </row>
    <row r="543" spans="1:15" ht="14.25" customHeight="1" x14ac:dyDescent="0.3">
      <c r="A543" s="5" t="str">
        <f>Simulações!G520</f>
        <v>Rua Florença</v>
      </c>
      <c r="B543" s="133" t="str">
        <f>Simulações!DN520</f>
        <v>Sim</v>
      </c>
      <c r="C543" s="175">
        <f>Simulações!N520</f>
        <v>60</v>
      </c>
      <c r="D543" s="133" t="str">
        <f>Simulações!J520</f>
        <v>C5</v>
      </c>
      <c r="E543" s="133" t="e">
        <f>Simulações!CK520</f>
        <v>#N/A</v>
      </c>
      <c r="F543" s="133">
        <f>Simulações!CL520</f>
        <v>0</v>
      </c>
      <c r="G543" s="133" t="e">
        <f>Simulações!CQ520</f>
        <v>#N/A</v>
      </c>
      <c r="H543" s="133" t="str">
        <f>Simulações!CW520</f>
        <v>Médio II</v>
      </c>
      <c r="I543" s="133" t="str">
        <f>IF(Simulações!CX520="","",Simulações!CX520)</f>
        <v/>
      </c>
      <c r="J543" s="133" t="str">
        <f>IF(Simulações!DA520="","",Simulações!DA520)</f>
        <v>APC</v>
      </c>
      <c r="K543" s="137">
        <f>Simulações!AO520</f>
        <v>2</v>
      </c>
      <c r="L543" s="137">
        <f>Simulações!AV520</f>
        <v>0</v>
      </c>
      <c r="M543" s="133">
        <f>IF(Simulações!DB520="","",Simulações!DB520)</f>
        <v>2</v>
      </c>
      <c r="N543" s="133" t="str">
        <f>IF(Simulações!DC520="","",Simulações!DC520)</f>
        <v/>
      </c>
      <c r="O543" s="133">
        <v>1</v>
      </c>
    </row>
    <row r="544" spans="1:15" ht="14.25" customHeight="1" x14ac:dyDescent="0.3">
      <c r="A544" s="5" t="str">
        <f>Simulações!G521</f>
        <v>Rua Rua Coronel Macedo</v>
      </c>
      <c r="B544" s="133" t="str">
        <f>Simulações!DN521</f>
        <v>Sim</v>
      </c>
      <c r="C544" s="175">
        <f>Simulações!N521</f>
        <v>58</v>
      </c>
      <c r="D544" s="133" t="str">
        <f>Simulações!J521</f>
        <v>C4</v>
      </c>
      <c r="E544" s="133" t="e">
        <f>Simulações!CK521</f>
        <v>#N/A</v>
      </c>
      <c r="F544" s="133">
        <f>Simulações!CL521</f>
        <v>0</v>
      </c>
      <c r="G544" s="133" t="e">
        <f>Simulações!CQ521</f>
        <v>#N/A</v>
      </c>
      <c r="H544" s="133" t="str">
        <f>Simulações!CW521</f>
        <v>Longo I</v>
      </c>
      <c r="I544" s="133" t="str">
        <f>IF(Simulações!CX521="","",Simulações!CX521)</f>
        <v/>
      </c>
      <c r="J544" s="133" t="str">
        <f>IF(Simulações!DA521="","",Simulações!DA521)</f>
        <v>APC</v>
      </c>
      <c r="K544" s="137">
        <f>Simulações!AO521</f>
        <v>2</v>
      </c>
      <c r="L544" s="137">
        <f>Simulações!AV521</f>
        <v>0</v>
      </c>
      <c r="M544" s="133">
        <f>IF(Simulações!DB521="","",Simulações!DB521)</f>
        <v>2</v>
      </c>
      <c r="N544" s="133" t="str">
        <f>IF(Simulações!DC521="","",Simulações!DC521)</f>
        <v/>
      </c>
      <c r="O544" s="133">
        <v>1</v>
      </c>
    </row>
    <row r="545" spans="1:15" ht="14.25" customHeight="1" x14ac:dyDescent="0.3">
      <c r="A545" s="5" t="str">
        <f>Simulações!G522</f>
        <v>Rua Rua Coronel Macedo</v>
      </c>
      <c r="B545" s="133" t="str">
        <f>Simulações!DN522</f>
        <v>Sim</v>
      </c>
      <c r="C545" s="175">
        <f>Simulações!N522</f>
        <v>58</v>
      </c>
      <c r="D545" s="133" t="str">
        <f>Simulações!J522</f>
        <v>C4</v>
      </c>
      <c r="E545" s="133" t="e">
        <f>Simulações!CK522</f>
        <v>#N/A</v>
      </c>
      <c r="F545" s="133">
        <f>Simulações!CL522</f>
        <v>0</v>
      </c>
      <c r="G545" s="133" t="e">
        <f>Simulações!CQ522</f>
        <v>#N/A</v>
      </c>
      <c r="H545" s="133" t="str">
        <f>Simulações!CW522</f>
        <v>Longo I</v>
      </c>
      <c r="I545" s="133" t="str">
        <f>IF(Simulações!CX522="","",Simulações!CX522)</f>
        <v/>
      </c>
      <c r="J545" s="133" t="str">
        <f>IF(Simulações!DA522="","",Simulações!DA522)</f>
        <v>APC</v>
      </c>
      <c r="K545" s="137">
        <f>Simulações!AO522</f>
        <v>2</v>
      </c>
      <c r="L545" s="137">
        <f>Simulações!AV522</f>
        <v>0</v>
      </c>
      <c r="M545" s="133">
        <f>IF(Simulações!DB522="","",Simulações!DB522)</f>
        <v>2</v>
      </c>
      <c r="N545" s="133" t="str">
        <f>IF(Simulações!DC522="","",Simulações!DC522)</f>
        <v/>
      </c>
      <c r="O545" s="133">
        <v>1</v>
      </c>
    </row>
    <row r="546" spans="1:15" ht="14.25" customHeight="1" x14ac:dyDescent="0.3">
      <c r="A546" s="5" t="str">
        <f>Simulações!G523</f>
        <v>Rua Rua Coronel Macedo</v>
      </c>
      <c r="B546" s="133" t="str">
        <f>Simulações!DN523</f>
        <v>Sim</v>
      </c>
      <c r="C546" s="175">
        <f>Simulações!N523</f>
        <v>58</v>
      </c>
      <c r="D546" s="133" t="str">
        <f>Simulações!J523</f>
        <v>C4</v>
      </c>
      <c r="E546" s="133" t="e">
        <f>Simulações!CK523</f>
        <v>#N/A</v>
      </c>
      <c r="F546" s="133">
        <f>Simulações!CL523</f>
        <v>0</v>
      </c>
      <c r="G546" s="133" t="e">
        <f>Simulações!CQ523</f>
        <v>#N/A</v>
      </c>
      <c r="H546" s="133" t="str">
        <f>Simulações!CW523</f>
        <v>Longo I</v>
      </c>
      <c r="I546" s="133" t="str">
        <f>IF(Simulações!CX523="","",Simulações!CX523)</f>
        <v/>
      </c>
      <c r="J546" s="133" t="str">
        <f>IF(Simulações!DA523="","",Simulações!DA523)</f>
        <v>APC</v>
      </c>
      <c r="K546" s="137">
        <f>Simulações!AO523</f>
        <v>2</v>
      </c>
      <c r="L546" s="137">
        <f>Simulações!AV523</f>
        <v>0</v>
      </c>
      <c r="M546" s="133">
        <f>IF(Simulações!DB523="","",Simulações!DB523)</f>
        <v>2</v>
      </c>
      <c r="N546" s="133" t="str">
        <f>IF(Simulações!DC523="","",Simulações!DC523)</f>
        <v/>
      </c>
      <c r="O546" s="133">
        <v>1</v>
      </c>
    </row>
    <row r="547" spans="1:15" ht="14.25" customHeight="1" x14ac:dyDescent="0.3">
      <c r="A547" s="5" t="str">
        <f>Simulações!G524</f>
        <v>Rua Silvério Augusto Taváres</v>
      </c>
      <c r="B547" s="133" t="str">
        <f>Simulações!DN524</f>
        <v>Sim</v>
      </c>
      <c r="C547" s="175">
        <f>Simulações!N524</f>
        <v>58</v>
      </c>
      <c r="D547" s="133" t="str">
        <f>Simulações!J524</f>
        <v>C4</v>
      </c>
      <c r="E547" s="133" t="e">
        <f>Simulações!CK524</f>
        <v>#N/A</v>
      </c>
      <c r="F547" s="133">
        <f>Simulações!CL524</f>
        <v>0</v>
      </c>
      <c r="G547" s="133" t="e">
        <f>Simulações!CQ524</f>
        <v>#N/A</v>
      </c>
      <c r="H547" s="133" t="str">
        <f>Simulações!CW524</f>
        <v>Longo II</v>
      </c>
      <c r="I547" s="133" t="str">
        <f>IF(Simulações!CX524="","",Simulações!CX524)</f>
        <v/>
      </c>
      <c r="J547" s="133" t="str">
        <f>IF(Simulações!DA524="","",Simulações!DA524)</f>
        <v>APC</v>
      </c>
      <c r="K547" s="137">
        <f>Simulações!AO524</f>
        <v>2</v>
      </c>
      <c r="L547" s="137">
        <f>Simulações!AV524</f>
        <v>0</v>
      </c>
      <c r="M547" s="133">
        <f>IF(Simulações!DB524="","",Simulações!DB524)</f>
        <v>2</v>
      </c>
      <c r="N547" s="133" t="str">
        <f>IF(Simulações!DC524="","",Simulações!DC524)</f>
        <v/>
      </c>
      <c r="O547" s="133">
        <v>1</v>
      </c>
    </row>
    <row r="548" spans="1:15" ht="14.25" customHeight="1" x14ac:dyDescent="0.3">
      <c r="A548" s="5" t="str">
        <f>Simulações!G525</f>
        <v>Rua Silvério Augusto Taváres</v>
      </c>
      <c r="B548" s="133" t="str">
        <f>Simulações!DN525</f>
        <v>Sim</v>
      </c>
      <c r="C548" s="175">
        <f>Simulações!N525</f>
        <v>58</v>
      </c>
      <c r="D548" s="133" t="str">
        <f>Simulações!J525</f>
        <v>C4</v>
      </c>
      <c r="E548" s="133" t="e">
        <f>Simulações!CK525</f>
        <v>#N/A</v>
      </c>
      <c r="F548" s="133">
        <f>Simulações!CL525</f>
        <v>0</v>
      </c>
      <c r="G548" s="133" t="e">
        <f>Simulações!CQ525</f>
        <v>#N/A</v>
      </c>
      <c r="H548" s="133" t="str">
        <f>Simulações!CW525</f>
        <v>Longo II</v>
      </c>
      <c r="I548" s="133" t="str">
        <f>IF(Simulações!CX525="","",Simulações!CX525)</f>
        <v/>
      </c>
      <c r="J548" s="133" t="str">
        <f>IF(Simulações!DA525="","",Simulações!DA525)</f>
        <v>APC</v>
      </c>
      <c r="K548" s="137">
        <f>Simulações!AO525</f>
        <v>2</v>
      </c>
      <c r="L548" s="137">
        <f>Simulações!AV525</f>
        <v>0</v>
      </c>
      <c r="M548" s="133">
        <f>IF(Simulações!DB525="","",Simulações!DB525)</f>
        <v>2</v>
      </c>
      <c r="N548" s="133" t="str">
        <f>IF(Simulações!DC525="","",Simulações!DC525)</f>
        <v/>
      </c>
      <c r="O548" s="133">
        <v>1</v>
      </c>
    </row>
    <row r="549" spans="1:15" ht="14.25" customHeight="1" x14ac:dyDescent="0.3">
      <c r="A549" s="5" t="str">
        <f>Simulações!G526</f>
        <v>Rua Silvério Augusto Taváres</v>
      </c>
      <c r="B549" s="133" t="str">
        <f>Simulações!DN526</f>
        <v>Sim</v>
      </c>
      <c r="C549" s="175">
        <f>Simulações!N526</f>
        <v>58</v>
      </c>
      <c r="D549" s="133" t="str">
        <f>Simulações!J526</f>
        <v>C4</v>
      </c>
      <c r="E549" s="133" t="e">
        <f>Simulações!CK526</f>
        <v>#N/A</v>
      </c>
      <c r="F549" s="133">
        <f>Simulações!CL526</f>
        <v>0</v>
      </c>
      <c r="G549" s="133" t="e">
        <f>Simulações!CQ526</f>
        <v>#N/A</v>
      </c>
      <c r="H549" s="133" t="str">
        <f>Simulações!CW526</f>
        <v>Longo II</v>
      </c>
      <c r="I549" s="133" t="str">
        <f>IF(Simulações!CX526="","",Simulações!CX526)</f>
        <v/>
      </c>
      <c r="J549" s="133" t="str">
        <f>IF(Simulações!DA526="","",Simulações!DA526)</f>
        <v>APC</v>
      </c>
      <c r="K549" s="137">
        <f>Simulações!AO526</f>
        <v>2</v>
      </c>
      <c r="L549" s="137">
        <f>Simulações!AV526</f>
        <v>0</v>
      </c>
      <c r="M549" s="133">
        <f>IF(Simulações!DB526="","",Simulações!DB526)</f>
        <v>2</v>
      </c>
      <c r="N549" s="133" t="str">
        <f>IF(Simulações!DC526="","",Simulações!DC526)</f>
        <v/>
      </c>
      <c r="O549" s="133">
        <v>1</v>
      </c>
    </row>
    <row r="550" spans="1:15" ht="14.25" customHeight="1" x14ac:dyDescent="0.3">
      <c r="A550" s="5" t="str">
        <f>Simulações!G527</f>
        <v>Rua das Allamandas</v>
      </c>
      <c r="B550" s="133" t="str">
        <f>Simulações!DN527</f>
        <v>Sim</v>
      </c>
      <c r="C550" s="175">
        <f>Simulações!N527</f>
        <v>90</v>
      </c>
      <c r="D550" s="133" t="str">
        <f>Simulações!J527</f>
        <v>C3</v>
      </c>
      <c r="E550" s="133" t="e">
        <f>Simulações!CK527</f>
        <v>#N/A</v>
      </c>
      <c r="F550" s="133">
        <f>Simulações!CL527</f>
        <v>0</v>
      </c>
      <c r="G550" s="133" t="e">
        <f>Simulações!CQ527</f>
        <v>#N/A</v>
      </c>
      <c r="H550" s="133" t="str">
        <f>Simulações!CW527</f>
        <v>Longo I</v>
      </c>
      <c r="I550" s="133" t="str">
        <f>IF(Simulações!CX527="","",Simulações!CX527)</f>
        <v/>
      </c>
      <c r="J550" s="133" t="str">
        <f>IF(Simulações!DA527="","",Simulações!DA527)</f>
        <v/>
      </c>
      <c r="K550" s="137">
        <f>Simulações!AO527</f>
        <v>2</v>
      </c>
      <c r="L550" s="137">
        <f>Simulações!AV527</f>
        <v>0</v>
      </c>
      <c r="M550" s="133" t="str">
        <f>IF(Simulações!DB527="","",Simulações!DB527)</f>
        <v/>
      </c>
      <c r="N550" s="133" t="str">
        <f>IF(Simulações!DC527="","",Simulações!DC527)</f>
        <v/>
      </c>
      <c r="O550" s="133">
        <v>1</v>
      </c>
    </row>
    <row r="551" spans="1:15" ht="14.25" customHeight="1" x14ac:dyDescent="0.3">
      <c r="A551" s="5" t="str">
        <f>Simulações!G528</f>
        <v>Rua das Allamandas</v>
      </c>
      <c r="B551" s="133" t="str">
        <f>Simulações!DN528</f>
        <v>Sim</v>
      </c>
      <c r="C551" s="175">
        <f>Simulações!N528</f>
        <v>90</v>
      </c>
      <c r="D551" s="133" t="str">
        <f>Simulações!J528</f>
        <v>C3</v>
      </c>
      <c r="E551" s="133" t="e">
        <f>Simulações!CK528</f>
        <v>#N/A</v>
      </c>
      <c r="F551" s="133">
        <f>Simulações!CL528</f>
        <v>0</v>
      </c>
      <c r="G551" s="133" t="e">
        <f>Simulações!CQ528</f>
        <v>#N/A</v>
      </c>
      <c r="H551" s="133" t="str">
        <f>Simulações!CW528</f>
        <v>Longo I</v>
      </c>
      <c r="I551" s="133" t="str">
        <f>IF(Simulações!CX528="","",Simulações!CX528)</f>
        <v/>
      </c>
      <c r="J551" s="133" t="str">
        <f>IF(Simulações!DA528="","",Simulações!DA528)</f>
        <v/>
      </c>
      <c r="K551" s="137">
        <f>Simulações!AO528</f>
        <v>2</v>
      </c>
      <c r="L551" s="137">
        <f>Simulações!AV528</f>
        <v>0</v>
      </c>
      <c r="M551" s="133" t="str">
        <f>IF(Simulações!DB528="","",Simulações!DB528)</f>
        <v/>
      </c>
      <c r="N551" s="133" t="str">
        <f>IF(Simulações!DC528="","",Simulações!DC528)</f>
        <v/>
      </c>
      <c r="O551" s="133">
        <v>1</v>
      </c>
    </row>
    <row r="552" spans="1:15" ht="14.25" customHeight="1" x14ac:dyDescent="0.3">
      <c r="A552" s="5" t="str">
        <f>Simulações!G529</f>
        <v>Rua das Allamandas</v>
      </c>
      <c r="B552" s="133" t="str">
        <f>Simulações!DN529</f>
        <v>Sim</v>
      </c>
      <c r="C552" s="175">
        <f>Simulações!N529</f>
        <v>90</v>
      </c>
      <c r="D552" s="133" t="str">
        <f>Simulações!J529</f>
        <v>C3</v>
      </c>
      <c r="E552" s="133" t="e">
        <f>Simulações!CK529</f>
        <v>#N/A</v>
      </c>
      <c r="F552" s="133">
        <f>Simulações!CL529</f>
        <v>0</v>
      </c>
      <c r="G552" s="133" t="e">
        <f>Simulações!CQ529</f>
        <v>#N/A</v>
      </c>
      <c r="H552" s="133" t="str">
        <f>Simulações!CW529</f>
        <v>Longo I</v>
      </c>
      <c r="I552" s="133" t="str">
        <f>IF(Simulações!CX529="","",Simulações!CX529)</f>
        <v/>
      </c>
      <c r="J552" s="133" t="str">
        <f>IF(Simulações!DA529="","",Simulações!DA529)</f>
        <v/>
      </c>
      <c r="K552" s="137">
        <f>Simulações!AO529</f>
        <v>2</v>
      </c>
      <c r="L552" s="137">
        <f>Simulações!AV529</f>
        <v>0</v>
      </c>
      <c r="M552" s="133" t="str">
        <f>IF(Simulações!DB529="","",Simulações!DB529)</f>
        <v/>
      </c>
      <c r="N552" s="133" t="str">
        <f>IF(Simulações!DC529="","",Simulações!DC529)</f>
        <v/>
      </c>
      <c r="O552" s="133">
        <v>1</v>
      </c>
    </row>
    <row r="553" spans="1:15" ht="14.25" customHeight="1" x14ac:dyDescent="0.3">
      <c r="A553" s="5" t="str">
        <f>Simulações!G530</f>
        <v>Rua Mogi das Cruzes</v>
      </c>
      <c r="B553" s="133" t="str">
        <f>Simulações!DN530</f>
        <v>Sim</v>
      </c>
      <c r="C553" s="175">
        <f>Simulações!N530</f>
        <v>60</v>
      </c>
      <c r="D553" s="133" t="str">
        <f>Simulações!J530</f>
        <v>C5</v>
      </c>
      <c r="E553" s="133" t="e">
        <f>Simulações!CK530</f>
        <v>#N/A</v>
      </c>
      <c r="F553" s="133">
        <f>Simulações!CL530</f>
        <v>0</v>
      </c>
      <c r="G553" s="133" t="e">
        <f>Simulações!CQ530</f>
        <v>#N/A</v>
      </c>
      <c r="H553" s="133" t="str">
        <f>Simulações!CW530</f>
        <v>Médio I</v>
      </c>
      <c r="I553" s="133" t="str">
        <f>IF(Simulações!CX530="","",Simulações!CX530)</f>
        <v/>
      </c>
      <c r="J553" s="133" t="str">
        <f>IF(Simulações!DA530="","",Simulações!DA530)</f>
        <v/>
      </c>
      <c r="K553" s="137">
        <f>Simulações!AO530</f>
        <v>2</v>
      </c>
      <c r="L553" s="137">
        <f>Simulações!AV530</f>
        <v>0</v>
      </c>
      <c r="M553" s="133" t="str">
        <f>IF(Simulações!DB530="","",Simulações!DB530)</f>
        <v/>
      </c>
      <c r="N553" s="133" t="str">
        <f>IF(Simulações!DC530="","",Simulações!DC530)</f>
        <v/>
      </c>
      <c r="O553" s="133">
        <v>1</v>
      </c>
    </row>
    <row r="554" spans="1:15" ht="14.25" customHeight="1" x14ac:dyDescent="0.3">
      <c r="A554" s="5" t="str">
        <f>Simulações!G531</f>
        <v>Rua Mogi das Cruzes</v>
      </c>
      <c r="B554" s="133" t="str">
        <f>Simulações!DN531</f>
        <v>Sim</v>
      </c>
      <c r="C554" s="175">
        <f>Simulações!N531</f>
        <v>60</v>
      </c>
      <c r="D554" s="133" t="str">
        <f>Simulações!J531</f>
        <v>C5</v>
      </c>
      <c r="E554" s="133" t="e">
        <f>Simulações!CK531</f>
        <v>#N/A</v>
      </c>
      <c r="F554" s="133">
        <f>Simulações!CL531</f>
        <v>0</v>
      </c>
      <c r="G554" s="133" t="e">
        <f>Simulações!CQ531</f>
        <v>#N/A</v>
      </c>
      <c r="H554" s="133" t="str">
        <f>Simulações!CW531</f>
        <v>Médio I</v>
      </c>
      <c r="I554" s="133" t="str">
        <f>IF(Simulações!CX531="","",Simulações!CX531)</f>
        <v/>
      </c>
      <c r="J554" s="133" t="str">
        <f>IF(Simulações!DA531="","",Simulações!DA531)</f>
        <v/>
      </c>
      <c r="K554" s="137">
        <f>Simulações!AO531</f>
        <v>2</v>
      </c>
      <c r="L554" s="137">
        <f>Simulações!AV531</f>
        <v>0</v>
      </c>
      <c r="M554" s="133" t="str">
        <f>IF(Simulações!DB531="","",Simulações!DB531)</f>
        <v/>
      </c>
      <c r="N554" s="133" t="str">
        <f>IF(Simulações!DC531="","",Simulações!DC531)</f>
        <v/>
      </c>
      <c r="O554" s="133">
        <v>1</v>
      </c>
    </row>
    <row r="555" spans="1:15" ht="14.25" customHeight="1" x14ac:dyDescent="0.3">
      <c r="A555" s="5" t="str">
        <f>Simulações!G532</f>
        <v>Rua Mogi das Cruzes</v>
      </c>
      <c r="B555" s="133" t="str">
        <f>Simulações!DN532</f>
        <v>Sim</v>
      </c>
      <c r="C555" s="175">
        <f>Simulações!N532</f>
        <v>60</v>
      </c>
      <c r="D555" s="133" t="str">
        <f>Simulações!J532</f>
        <v>C5</v>
      </c>
      <c r="E555" s="133" t="e">
        <f>Simulações!CK532</f>
        <v>#N/A</v>
      </c>
      <c r="F555" s="133">
        <f>Simulações!CL532</f>
        <v>0</v>
      </c>
      <c r="G555" s="133" t="e">
        <f>Simulações!CQ532</f>
        <v>#N/A</v>
      </c>
      <c r="H555" s="133" t="str">
        <f>Simulações!CW532</f>
        <v>Médio I</v>
      </c>
      <c r="I555" s="133" t="str">
        <f>IF(Simulações!CX532="","",Simulações!CX532)</f>
        <v/>
      </c>
      <c r="J555" s="133" t="str">
        <f>IF(Simulações!DA532="","",Simulações!DA532)</f>
        <v/>
      </c>
      <c r="K555" s="137">
        <f>Simulações!AO532</f>
        <v>2</v>
      </c>
      <c r="L555" s="137">
        <f>Simulações!AV532</f>
        <v>0</v>
      </c>
      <c r="M555" s="133" t="str">
        <f>IF(Simulações!DB532="","",Simulações!DB532)</f>
        <v/>
      </c>
      <c r="N555" s="133" t="str">
        <f>IF(Simulações!DC532="","",Simulações!DC532)</f>
        <v/>
      </c>
      <c r="O555" s="133">
        <v>1</v>
      </c>
    </row>
    <row r="556" spans="1:15" ht="14.25" customHeight="1" x14ac:dyDescent="0.3">
      <c r="A556" s="5" t="str">
        <f>Simulações!G533</f>
        <v>Rua Boa Vista</v>
      </c>
      <c r="B556" s="133" t="str">
        <f>Simulações!DN533</f>
        <v>Sim</v>
      </c>
      <c r="C556" s="175">
        <f>Simulações!N533</f>
        <v>60</v>
      </c>
      <c r="D556" s="133" t="str">
        <f>Simulações!J533</f>
        <v>C5</v>
      </c>
      <c r="E556" s="133" t="e">
        <f>Simulações!CK533</f>
        <v>#N/A</v>
      </c>
      <c r="F556" s="133">
        <f>Simulações!CL533</f>
        <v>0</v>
      </c>
      <c r="G556" s="133" t="e">
        <f>Simulações!CQ533</f>
        <v>#N/A</v>
      </c>
      <c r="H556" s="133" t="str">
        <f>Simulações!CW533</f>
        <v>Médio I</v>
      </c>
      <c r="I556" s="133" t="str">
        <f>IF(Simulações!CX533="","",Simulações!CX533)</f>
        <v/>
      </c>
      <c r="J556" s="133" t="str">
        <f>IF(Simulações!DA533="","",Simulações!DA533)</f>
        <v/>
      </c>
      <c r="K556" s="137">
        <f>Simulações!AO533</f>
        <v>2</v>
      </c>
      <c r="L556" s="137">
        <f>Simulações!AV533</f>
        <v>0</v>
      </c>
      <c r="M556" s="133" t="str">
        <f>IF(Simulações!DB533="","",Simulações!DB533)</f>
        <v/>
      </c>
      <c r="N556" s="133" t="str">
        <f>IF(Simulações!DC533="","",Simulações!DC533)</f>
        <v/>
      </c>
      <c r="O556" s="133">
        <v>1</v>
      </c>
    </row>
    <row r="557" spans="1:15" ht="14.25" customHeight="1" x14ac:dyDescent="0.3">
      <c r="A557" s="5" t="str">
        <f>Simulações!G534</f>
        <v>Rua Boa Vista</v>
      </c>
      <c r="B557" s="133" t="str">
        <f>Simulações!DN534</f>
        <v>Sim</v>
      </c>
      <c r="C557" s="175">
        <f>Simulações!N534</f>
        <v>60</v>
      </c>
      <c r="D557" s="133" t="str">
        <f>Simulações!J534</f>
        <v>C5</v>
      </c>
      <c r="E557" s="133" t="e">
        <f>Simulações!CK534</f>
        <v>#N/A</v>
      </c>
      <c r="F557" s="133">
        <f>Simulações!CL534</f>
        <v>0</v>
      </c>
      <c r="G557" s="133" t="e">
        <f>Simulações!CQ534</f>
        <v>#N/A</v>
      </c>
      <c r="H557" s="133" t="str">
        <f>Simulações!CW534</f>
        <v>Médio I</v>
      </c>
      <c r="I557" s="133" t="str">
        <f>IF(Simulações!CX534="","",Simulações!CX534)</f>
        <v/>
      </c>
      <c r="J557" s="133" t="str">
        <f>IF(Simulações!DA534="","",Simulações!DA534)</f>
        <v/>
      </c>
      <c r="K557" s="137">
        <f>Simulações!AO534</f>
        <v>2</v>
      </c>
      <c r="L557" s="137">
        <f>Simulações!AV534</f>
        <v>0</v>
      </c>
      <c r="M557" s="133" t="str">
        <f>IF(Simulações!DB534="","",Simulações!DB534)</f>
        <v/>
      </c>
      <c r="N557" s="133" t="str">
        <f>IF(Simulações!DC534="","",Simulações!DC534)</f>
        <v/>
      </c>
      <c r="O557" s="133">
        <v>1</v>
      </c>
    </row>
    <row r="558" spans="1:15" ht="14.25" customHeight="1" x14ac:dyDescent="0.3">
      <c r="A558" s="5" t="str">
        <f>Simulações!G535</f>
        <v>Rua Boa Vista</v>
      </c>
      <c r="B558" s="133" t="str">
        <f>Simulações!DN535</f>
        <v>Sim</v>
      </c>
      <c r="C558" s="175">
        <f>Simulações!N535</f>
        <v>60</v>
      </c>
      <c r="D558" s="133" t="str">
        <f>Simulações!J535</f>
        <v>C5</v>
      </c>
      <c r="E558" s="133" t="e">
        <f>Simulações!CK535</f>
        <v>#N/A</v>
      </c>
      <c r="F558" s="133">
        <f>Simulações!CL535</f>
        <v>0</v>
      </c>
      <c r="G558" s="133" t="e">
        <f>Simulações!CQ535</f>
        <v>#N/A</v>
      </c>
      <c r="H558" s="133" t="str">
        <f>Simulações!CW535</f>
        <v>Médio I</v>
      </c>
      <c r="I558" s="133" t="str">
        <f>IF(Simulações!CX535="","",Simulações!CX535)</f>
        <v/>
      </c>
      <c r="J558" s="133" t="str">
        <f>IF(Simulações!DA535="","",Simulações!DA535)</f>
        <v/>
      </c>
      <c r="K558" s="137">
        <f>Simulações!AO535</f>
        <v>2</v>
      </c>
      <c r="L558" s="137">
        <f>Simulações!AV535</f>
        <v>0</v>
      </c>
      <c r="M558" s="133" t="str">
        <f>IF(Simulações!DB535="","",Simulações!DB535)</f>
        <v/>
      </c>
      <c r="N558" s="133" t="str">
        <f>IF(Simulações!DC535="","",Simulações!DC535)</f>
        <v/>
      </c>
      <c r="O558" s="133">
        <v>1</v>
      </c>
    </row>
    <row r="559" spans="1:15" ht="14.25" customHeight="1" x14ac:dyDescent="0.3">
      <c r="A559" s="5" t="str">
        <f>Simulações!G536</f>
        <v>Rua Rua Tambaú</v>
      </c>
      <c r="B559" s="133" t="str">
        <f>Simulações!DN536</f>
        <v>Sim</v>
      </c>
      <c r="C559" s="175">
        <f>Simulações!N536</f>
        <v>90</v>
      </c>
      <c r="D559" s="133" t="str">
        <f>Simulações!J536</f>
        <v>C4</v>
      </c>
      <c r="E559" s="133" t="e">
        <f>Simulações!CK536</f>
        <v>#N/A</v>
      </c>
      <c r="F559" s="133">
        <f>Simulações!CL536</f>
        <v>0</v>
      </c>
      <c r="G559" s="133" t="e">
        <f>Simulações!CQ536</f>
        <v>#N/A</v>
      </c>
      <c r="H559" s="133" t="str">
        <f>Simulações!CW536</f>
        <v>Médio II</v>
      </c>
      <c r="I559" s="133" t="str">
        <f>IF(Simulações!CX536="","",Simulações!CX536)</f>
        <v/>
      </c>
      <c r="J559" s="133" t="str">
        <f>IF(Simulações!DA536="","",Simulações!DA536)</f>
        <v/>
      </c>
      <c r="K559" s="137">
        <f>Simulações!AO536</f>
        <v>2</v>
      </c>
      <c r="L559" s="137">
        <f>Simulações!AV536</f>
        <v>0</v>
      </c>
      <c r="M559" s="133" t="str">
        <f>IF(Simulações!DB536="","",Simulações!DB536)</f>
        <v/>
      </c>
      <c r="N559" s="133" t="str">
        <f>IF(Simulações!DC536="","",Simulações!DC536)</f>
        <v/>
      </c>
      <c r="O559" s="133">
        <v>1</v>
      </c>
    </row>
    <row r="560" spans="1:15" ht="14.25" customHeight="1" x14ac:dyDescent="0.3">
      <c r="A560" s="5" t="str">
        <f>Simulações!G537</f>
        <v>Rua Rua Tambaú</v>
      </c>
      <c r="B560" s="133" t="str">
        <f>Simulações!DN537</f>
        <v>Sim</v>
      </c>
      <c r="C560" s="175">
        <f>Simulações!N537</f>
        <v>90</v>
      </c>
      <c r="D560" s="133" t="str">
        <f>Simulações!J537</f>
        <v>C4</v>
      </c>
      <c r="E560" s="133" t="e">
        <f>Simulações!CK537</f>
        <v>#N/A</v>
      </c>
      <c r="F560" s="133">
        <f>Simulações!CL537</f>
        <v>0</v>
      </c>
      <c r="G560" s="133" t="e">
        <f>Simulações!CQ537</f>
        <v>#N/A</v>
      </c>
      <c r="H560" s="133" t="str">
        <f>Simulações!CW537</f>
        <v>Médio II</v>
      </c>
      <c r="I560" s="133" t="str">
        <f>IF(Simulações!CX537="","",Simulações!CX537)</f>
        <v/>
      </c>
      <c r="J560" s="133" t="str">
        <f>IF(Simulações!DA537="","",Simulações!DA537)</f>
        <v/>
      </c>
      <c r="K560" s="137">
        <f>Simulações!AO537</f>
        <v>2</v>
      </c>
      <c r="L560" s="137">
        <f>Simulações!AV537</f>
        <v>0</v>
      </c>
      <c r="M560" s="133" t="str">
        <f>IF(Simulações!DB537="","",Simulações!DB537)</f>
        <v/>
      </c>
      <c r="N560" s="133" t="str">
        <f>IF(Simulações!DC537="","",Simulações!DC537)</f>
        <v/>
      </c>
      <c r="O560" s="133">
        <v>1</v>
      </c>
    </row>
    <row r="561" spans="1:15" ht="14.25" customHeight="1" x14ac:dyDescent="0.3">
      <c r="A561" s="5" t="str">
        <f>Simulações!G538</f>
        <v>Rua Rua Tambaú</v>
      </c>
      <c r="B561" s="133" t="str">
        <f>Simulações!DN538</f>
        <v>Sim</v>
      </c>
      <c r="C561" s="175">
        <f>Simulações!N538</f>
        <v>90</v>
      </c>
      <c r="D561" s="133" t="str">
        <f>Simulações!J538</f>
        <v>C4</v>
      </c>
      <c r="E561" s="133" t="e">
        <f>Simulações!CK538</f>
        <v>#N/A</v>
      </c>
      <c r="F561" s="133">
        <f>Simulações!CL538</f>
        <v>0</v>
      </c>
      <c r="G561" s="133" t="e">
        <f>Simulações!CQ538</f>
        <v>#N/A</v>
      </c>
      <c r="H561" s="133" t="str">
        <f>Simulações!CW538</f>
        <v>Médio II</v>
      </c>
      <c r="I561" s="133" t="str">
        <f>IF(Simulações!CX538="","",Simulações!CX538)</f>
        <v/>
      </c>
      <c r="J561" s="133" t="str">
        <f>IF(Simulações!DA538="","",Simulações!DA538)</f>
        <v/>
      </c>
      <c r="K561" s="137">
        <f>Simulações!AO538</f>
        <v>2</v>
      </c>
      <c r="L561" s="137">
        <f>Simulações!AV538</f>
        <v>0</v>
      </c>
      <c r="M561" s="133" t="str">
        <f>IF(Simulações!DB538="","",Simulações!DB538)</f>
        <v/>
      </c>
      <c r="N561" s="133" t="str">
        <f>IF(Simulações!DC538="","",Simulações!DC538)</f>
        <v/>
      </c>
      <c r="O561" s="133">
        <v>1</v>
      </c>
    </row>
    <row r="562" spans="1:15" ht="14.25" customHeight="1" x14ac:dyDescent="0.3">
      <c r="A562" s="5" t="str">
        <f>Simulações!G539</f>
        <v>Rua dos Alecrins</v>
      </c>
      <c r="B562" s="133" t="str">
        <f>Simulações!DN539</f>
        <v>Sim</v>
      </c>
      <c r="C562" s="175">
        <f>Simulações!N539</f>
        <v>60</v>
      </c>
      <c r="D562" s="133" t="str">
        <f>Simulações!J539</f>
        <v>C4</v>
      </c>
      <c r="E562" s="133" t="e">
        <f>Simulações!CK539</f>
        <v>#N/A</v>
      </c>
      <c r="F562" s="133">
        <f>Simulações!CL539</f>
        <v>0</v>
      </c>
      <c r="G562" s="133" t="e">
        <f>Simulações!CQ539</f>
        <v>#N/A</v>
      </c>
      <c r="H562" s="133" t="str">
        <f>Simulações!CW539</f>
        <v>Médio I</v>
      </c>
      <c r="I562" s="133" t="str">
        <f>IF(Simulações!CX539="","",Simulações!CX539)</f>
        <v/>
      </c>
      <c r="J562" s="133" t="str">
        <f>IF(Simulações!DA539="","",Simulações!DA539)</f>
        <v/>
      </c>
      <c r="K562" s="137">
        <f>Simulações!AO539</f>
        <v>2</v>
      </c>
      <c r="L562" s="137">
        <f>Simulações!AV539</f>
        <v>0</v>
      </c>
      <c r="M562" s="133" t="str">
        <f>IF(Simulações!DB539="","",Simulações!DB539)</f>
        <v/>
      </c>
      <c r="N562" s="133" t="str">
        <f>IF(Simulações!DC539="","",Simulações!DC539)</f>
        <v/>
      </c>
      <c r="O562" s="133">
        <v>1</v>
      </c>
    </row>
    <row r="563" spans="1:15" ht="14.25" customHeight="1" x14ac:dyDescent="0.3">
      <c r="A563" s="5" t="str">
        <f>Simulações!G540</f>
        <v>Rua dos Alecrins</v>
      </c>
      <c r="B563" s="133" t="str">
        <f>Simulações!DN540</f>
        <v>Sim</v>
      </c>
      <c r="C563" s="175">
        <f>Simulações!N540</f>
        <v>60</v>
      </c>
      <c r="D563" s="133" t="str">
        <f>Simulações!J540</f>
        <v>C4</v>
      </c>
      <c r="E563" s="133" t="e">
        <f>Simulações!CK540</f>
        <v>#N/A</v>
      </c>
      <c r="F563" s="133">
        <f>Simulações!CL540</f>
        <v>0</v>
      </c>
      <c r="G563" s="133" t="e">
        <f>Simulações!CQ540</f>
        <v>#N/A</v>
      </c>
      <c r="H563" s="133" t="str">
        <f>Simulações!CW540</f>
        <v>Médio I</v>
      </c>
      <c r="I563" s="133" t="str">
        <f>IF(Simulações!CX540="","",Simulações!CX540)</f>
        <v/>
      </c>
      <c r="J563" s="133" t="str">
        <f>IF(Simulações!DA540="","",Simulações!DA540)</f>
        <v/>
      </c>
      <c r="K563" s="137">
        <f>Simulações!AO540</f>
        <v>2</v>
      </c>
      <c r="L563" s="137">
        <f>Simulações!AV540</f>
        <v>0</v>
      </c>
      <c r="M563" s="133" t="str">
        <f>IF(Simulações!DB540="","",Simulações!DB540)</f>
        <v/>
      </c>
      <c r="N563" s="133" t="str">
        <f>IF(Simulações!DC540="","",Simulações!DC540)</f>
        <v/>
      </c>
      <c r="O563" s="133">
        <v>1</v>
      </c>
    </row>
    <row r="564" spans="1:15" ht="14.25" customHeight="1" x14ac:dyDescent="0.3">
      <c r="A564" s="5" t="str">
        <f>Simulações!G541</f>
        <v>Rua dos Alecrins</v>
      </c>
      <c r="B564" s="133" t="str">
        <f>Simulações!DN541</f>
        <v>Sim</v>
      </c>
      <c r="C564" s="175">
        <f>Simulações!N541</f>
        <v>60</v>
      </c>
      <c r="D564" s="133" t="str">
        <f>Simulações!J541</f>
        <v>C4</v>
      </c>
      <c r="E564" s="133" t="e">
        <f>Simulações!CK541</f>
        <v>#N/A</v>
      </c>
      <c r="F564" s="133">
        <f>Simulações!CL541</f>
        <v>0</v>
      </c>
      <c r="G564" s="133" t="e">
        <f>Simulações!CQ541</f>
        <v>#N/A</v>
      </c>
      <c r="H564" s="133" t="str">
        <f>Simulações!CW541</f>
        <v>Médio I</v>
      </c>
      <c r="I564" s="133" t="str">
        <f>IF(Simulações!CX541="","",Simulações!CX541)</f>
        <v/>
      </c>
      <c r="J564" s="133" t="str">
        <f>IF(Simulações!DA541="","",Simulações!DA541)</f>
        <v/>
      </c>
      <c r="K564" s="137">
        <f>Simulações!AO541</f>
        <v>2</v>
      </c>
      <c r="L564" s="137">
        <f>Simulações!AV541</f>
        <v>0</v>
      </c>
      <c r="M564" s="133" t="str">
        <f>IF(Simulações!DB541="","",Simulações!DB541)</f>
        <v/>
      </c>
      <c r="N564" s="133" t="str">
        <f>IF(Simulações!DC541="","",Simulações!DC541)</f>
        <v/>
      </c>
      <c r="O564" s="133">
        <v>1</v>
      </c>
    </row>
    <row r="565" spans="1:15" ht="14.25" customHeight="1" x14ac:dyDescent="0.3">
      <c r="A565" s="5" t="str">
        <f>Simulações!G542</f>
        <v>Rua Flores do Guarujá</v>
      </c>
      <c r="B565" s="133" t="str">
        <f>Simulações!DN542</f>
        <v>Sim</v>
      </c>
      <c r="C565" s="175">
        <f>Simulações!N542</f>
        <v>90</v>
      </c>
      <c r="D565" s="133" t="str">
        <f>Simulações!J542</f>
        <v>C4</v>
      </c>
      <c r="E565" s="133" t="e">
        <f>Simulações!CK542</f>
        <v>#N/A</v>
      </c>
      <c r="F565" s="133">
        <f>Simulações!CL542</f>
        <v>0</v>
      </c>
      <c r="G565" s="133" t="e">
        <f>Simulações!CQ542</f>
        <v>#N/A</v>
      </c>
      <c r="H565" s="133" t="str">
        <f>Simulações!CW542</f>
        <v>Médio I</v>
      </c>
      <c r="I565" s="133" t="str">
        <f>IF(Simulações!CX542="","",Simulações!CX542)</f>
        <v/>
      </c>
      <c r="J565" s="133" t="str">
        <f>IF(Simulações!DA542="","",Simulações!DA542)</f>
        <v/>
      </c>
      <c r="K565" s="137">
        <f>Simulações!AO542</f>
        <v>2</v>
      </c>
      <c r="L565" s="137">
        <f>Simulações!AV542</f>
        <v>0</v>
      </c>
      <c r="M565" s="133" t="str">
        <f>IF(Simulações!DB542="","",Simulações!DB542)</f>
        <v/>
      </c>
      <c r="N565" s="133" t="str">
        <f>IF(Simulações!DC542="","",Simulações!DC542)</f>
        <v/>
      </c>
      <c r="O565" s="133">
        <v>1</v>
      </c>
    </row>
    <row r="566" spans="1:15" ht="14.25" customHeight="1" x14ac:dyDescent="0.3">
      <c r="A566" s="5" t="str">
        <f>Simulações!G543</f>
        <v>Rua Flores do Guarujá</v>
      </c>
      <c r="B566" s="133" t="str">
        <f>Simulações!DN543</f>
        <v>Sim</v>
      </c>
      <c r="C566" s="175">
        <f>Simulações!N543</f>
        <v>90</v>
      </c>
      <c r="D566" s="133" t="str">
        <f>Simulações!J543</f>
        <v>C4</v>
      </c>
      <c r="E566" s="133" t="e">
        <f>Simulações!CK543</f>
        <v>#N/A</v>
      </c>
      <c r="F566" s="133">
        <f>Simulações!CL543</f>
        <v>0</v>
      </c>
      <c r="G566" s="133" t="e">
        <f>Simulações!CQ543</f>
        <v>#N/A</v>
      </c>
      <c r="H566" s="133" t="str">
        <f>Simulações!CW543</f>
        <v>Médio I</v>
      </c>
      <c r="I566" s="133" t="str">
        <f>IF(Simulações!CX543="","",Simulações!CX543)</f>
        <v/>
      </c>
      <c r="J566" s="133" t="str">
        <f>IF(Simulações!DA543="","",Simulações!DA543)</f>
        <v/>
      </c>
      <c r="K566" s="137">
        <f>Simulações!AO543</f>
        <v>2</v>
      </c>
      <c r="L566" s="137">
        <f>Simulações!AV543</f>
        <v>0</v>
      </c>
      <c r="M566" s="133" t="str">
        <f>IF(Simulações!DB543="","",Simulações!DB543)</f>
        <v/>
      </c>
      <c r="N566" s="133" t="str">
        <f>IF(Simulações!DC543="","",Simulações!DC543)</f>
        <v/>
      </c>
      <c r="O566" s="133">
        <v>1</v>
      </c>
    </row>
    <row r="567" spans="1:15" ht="14.25" customHeight="1" x14ac:dyDescent="0.3">
      <c r="A567" s="5" t="str">
        <f>Simulações!G544</f>
        <v>Rua Flores do Guarujá</v>
      </c>
      <c r="B567" s="133" t="str">
        <f>Simulações!DN544</f>
        <v>Sim</v>
      </c>
      <c r="C567" s="175">
        <f>Simulações!N544</f>
        <v>90</v>
      </c>
      <c r="D567" s="133" t="str">
        <f>Simulações!J544</f>
        <v>C4</v>
      </c>
      <c r="E567" s="133" t="e">
        <f>Simulações!CK544</f>
        <v>#N/A</v>
      </c>
      <c r="F567" s="133">
        <f>Simulações!CL544</f>
        <v>0</v>
      </c>
      <c r="G567" s="133" t="e">
        <f>Simulações!CQ544</f>
        <v>#N/A</v>
      </c>
      <c r="H567" s="133" t="str">
        <f>Simulações!CW544</f>
        <v>Médio I</v>
      </c>
      <c r="I567" s="133" t="str">
        <f>IF(Simulações!CX544="","",Simulações!CX544)</f>
        <v/>
      </c>
      <c r="J567" s="133" t="str">
        <f>IF(Simulações!DA544="","",Simulações!DA544)</f>
        <v/>
      </c>
      <c r="K567" s="137">
        <f>Simulações!AO544</f>
        <v>2</v>
      </c>
      <c r="L567" s="137">
        <f>Simulações!AV544</f>
        <v>0</v>
      </c>
      <c r="M567" s="133" t="str">
        <f>IF(Simulações!DB544="","",Simulações!DB544)</f>
        <v/>
      </c>
      <c r="N567" s="133" t="str">
        <f>IF(Simulações!DC544="","",Simulações!DC544)</f>
        <v/>
      </c>
      <c r="O567" s="133">
        <v>1</v>
      </c>
    </row>
    <row r="568" spans="1:15" ht="14.25" customHeight="1" x14ac:dyDescent="0.3">
      <c r="A568" s="5" t="str">
        <f>Simulações!G545</f>
        <v>Rua Rua Antônio de Barros</v>
      </c>
      <c r="B568" s="133" t="str">
        <f>Simulações!DN545</f>
        <v>Sim</v>
      </c>
      <c r="C568" s="175">
        <f>Simulações!N545</f>
        <v>100</v>
      </c>
      <c r="D568" s="133" t="str">
        <f>Simulações!J545</f>
        <v>C3</v>
      </c>
      <c r="E568" s="133" t="e">
        <f>Simulações!CK545</f>
        <v>#N/A</v>
      </c>
      <c r="F568" s="133">
        <f>Simulações!CL545</f>
        <v>0</v>
      </c>
      <c r="G568" s="133" t="e">
        <f>Simulações!CQ545</f>
        <v>#N/A</v>
      </c>
      <c r="H568" s="133" t="str">
        <f>Simulações!CW545</f>
        <v>Médio II</v>
      </c>
      <c r="I568" s="133" t="str">
        <f>IF(Simulações!CX545="","",Simulações!CX545)</f>
        <v/>
      </c>
      <c r="J568" s="133" t="str">
        <f>IF(Simulações!DA545="","",Simulações!DA545)</f>
        <v/>
      </c>
      <c r="K568" s="137">
        <f>Simulações!AO545</f>
        <v>2</v>
      </c>
      <c r="L568" s="137">
        <f>Simulações!AV545</f>
        <v>0</v>
      </c>
      <c r="M568" s="133" t="str">
        <f>IF(Simulações!DB545="","",Simulações!DB545)</f>
        <v/>
      </c>
      <c r="N568" s="133" t="str">
        <f>IF(Simulações!DC545="","",Simulações!DC545)</f>
        <v/>
      </c>
      <c r="O568" s="133">
        <v>1</v>
      </c>
    </row>
    <row r="569" spans="1:15" ht="14.25" customHeight="1" x14ac:dyDescent="0.3">
      <c r="A569" s="5" t="str">
        <f>Simulações!G546</f>
        <v>Rua Rua Antônio de Barros</v>
      </c>
      <c r="B569" s="133" t="str">
        <f>Simulações!DN546</f>
        <v>Sim</v>
      </c>
      <c r="C569" s="175">
        <f>Simulações!N546</f>
        <v>100</v>
      </c>
      <c r="D569" s="133" t="str">
        <f>Simulações!J546</f>
        <v>C3</v>
      </c>
      <c r="E569" s="133" t="e">
        <f>Simulações!CK546</f>
        <v>#N/A</v>
      </c>
      <c r="F569" s="133">
        <f>Simulações!CL546</f>
        <v>0</v>
      </c>
      <c r="G569" s="133" t="e">
        <f>Simulações!CQ546</f>
        <v>#N/A</v>
      </c>
      <c r="H569" s="133" t="str">
        <f>Simulações!CW546</f>
        <v>Médio II</v>
      </c>
      <c r="I569" s="133" t="str">
        <f>IF(Simulações!CX546="","",Simulações!CX546)</f>
        <v/>
      </c>
      <c r="J569" s="133" t="str">
        <f>IF(Simulações!DA546="","",Simulações!DA546)</f>
        <v/>
      </c>
      <c r="K569" s="137">
        <f>Simulações!AO546</f>
        <v>2</v>
      </c>
      <c r="L569" s="137">
        <f>Simulações!AV546</f>
        <v>0</v>
      </c>
      <c r="M569" s="133" t="str">
        <f>IF(Simulações!DB546="","",Simulações!DB546)</f>
        <v/>
      </c>
      <c r="N569" s="133" t="str">
        <f>IF(Simulações!DC546="","",Simulações!DC546)</f>
        <v/>
      </c>
      <c r="O569" s="133">
        <v>1</v>
      </c>
    </row>
    <row r="570" spans="1:15" ht="14.25" customHeight="1" x14ac:dyDescent="0.3">
      <c r="A570" s="5" t="str">
        <f>Simulações!G547</f>
        <v>Rua Rua Antônio de Barros</v>
      </c>
      <c r="B570" s="133" t="str">
        <f>Simulações!DN547</f>
        <v>Sim</v>
      </c>
      <c r="C570" s="175">
        <f>Simulações!N547</f>
        <v>100</v>
      </c>
      <c r="D570" s="133" t="str">
        <f>Simulações!J547</f>
        <v>C3</v>
      </c>
      <c r="E570" s="133" t="e">
        <f>Simulações!CK547</f>
        <v>#N/A</v>
      </c>
      <c r="F570" s="133">
        <f>Simulações!CL547</f>
        <v>0</v>
      </c>
      <c r="G570" s="133" t="e">
        <f>Simulações!CQ547</f>
        <v>#N/A</v>
      </c>
      <c r="H570" s="133" t="str">
        <f>Simulações!CW547</f>
        <v>Médio II</v>
      </c>
      <c r="I570" s="133" t="str">
        <f>IF(Simulações!CX547="","",Simulações!CX547)</f>
        <v/>
      </c>
      <c r="J570" s="133" t="str">
        <f>IF(Simulações!DA547="","",Simulações!DA547)</f>
        <v/>
      </c>
      <c r="K570" s="137">
        <f>Simulações!AO547</f>
        <v>2</v>
      </c>
      <c r="L570" s="137">
        <f>Simulações!AV547</f>
        <v>0</v>
      </c>
      <c r="M570" s="133" t="str">
        <f>IF(Simulações!DB547="","",Simulações!DB547)</f>
        <v/>
      </c>
      <c r="N570" s="133" t="str">
        <f>IF(Simulações!DC547="","",Simulações!DC547)</f>
        <v/>
      </c>
      <c r="O570" s="133">
        <v>1</v>
      </c>
    </row>
    <row r="571" spans="1:15" ht="14.25" customHeight="1" x14ac:dyDescent="0.3">
      <c r="A571" s="5" t="str">
        <f>Simulações!G548</f>
        <v>Rua José Marques Ribeiro</v>
      </c>
      <c r="B571" s="133" t="str">
        <f>Simulações!DN548</f>
        <v>Sim</v>
      </c>
      <c r="C571" s="175">
        <f>Simulações!N548</f>
        <v>120</v>
      </c>
      <c r="D571" s="133" t="str">
        <f>Simulações!J548</f>
        <v>C1</v>
      </c>
      <c r="E571" s="133" t="str">
        <f>Simulações!CK548</f>
        <v>LEDSTAR</v>
      </c>
      <c r="F571" s="133" t="str">
        <f>Simulações!CL548</f>
        <v xml:space="preserve"> SL VT 9.1 120W</v>
      </c>
      <c r="G571" s="133">
        <f>Simulações!CQ548</f>
        <v>120</v>
      </c>
      <c r="H571" s="133" t="str">
        <f>Simulações!CW548</f>
        <v>Longo II</v>
      </c>
      <c r="I571" s="133" t="str">
        <f>IF(Simulações!CX548="","",Simulações!CX548)</f>
        <v/>
      </c>
      <c r="J571" s="133" t="str">
        <f>IF(Simulações!DA548="","",Simulações!DA548)</f>
        <v/>
      </c>
      <c r="K571" s="137">
        <f>Simulações!AO548</f>
        <v>2</v>
      </c>
      <c r="L571" s="137">
        <f>Simulações!AV548</f>
        <v>0</v>
      </c>
      <c r="M571" s="133" t="str">
        <f>IF(Simulações!DB548="","",Simulações!DB548)</f>
        <v/>
      </c>
      <c r="N571" s="133" t="str">
        <f>IF(Simulações!DC548="","",Simulações!DC548)</f>
        <v/>
      </c>
      <c r="O571" s="133">
        <v>1</v>
      </c>
    </row>
    <row r="572" spans="1:15" ht="14.25" customHeight="1" x14ac:dyDescent="0.3">
      <c r="A572" s="5" t="str">
        <f>Simulações!G549</f>
        <v>Rua José Marques Ribeiro</v>
      </c>
      <c r="B572" s="133" t="str">
        <f>Simulações!DN549</f>
        <v>Sim</v>
      </c>
      <c r="C572" s="175">
        <f>Simulações!N549</f>
        <v>120</v>
      </c>
      <c r="D572" s="133" t="str">
        <f>Simulações!J549</f>
        <v>C1</v>
      </c>
      <c r="E572" s="133" t="str">
        <f>Simulações!CK549</f>
        <v>SX LIGHTING</v>
      </c>
      <c r="F572" s="133" t="str">
        <f>Simulações!CL549</f>
        <v>SX-INLPP120HF</v>
      </c>
      <c r="G572" s="133">
        <f>Simulações!CQ549</f>
        <v>120</v>
      </c>
      <c r="H572" s="133" t="str">
        <f>Simulações!CW549</f>
        <v>Longo II</v>
      </c>
      <c r="I572" s="133" t="str">
        <f>IF(Simulações!CX549="","",Simulações!CX549)</f>
        <v/>
      </c>
      <c r="J572" s="133" t="str">
        <f>IF(Simulações!DA549="","",Simulações!DA549)</f>
        <v/>
      </c>
      <c r="K572" s="137">
        <f>Simulações!AO549</f>
        <v>2</v>
      </c>
      <c r="L572" s="137">
        <f>Simulações!AV549</f>
        <v>0</v>
      </c>
      <c r="M572" s="133" t="str">
        <f>IF(Simulações!DB549="","",Simulações!DB549)</f>
        <v/>
      </c>
      <c r="N572" s="133" t="str">
        <f>IF(Simulações!DC549="","",Simulações!DC549)</f>
        <v/>
      </c>
      <c r="O572" s="133">
        <v>1</v>
      </c>
    </row>
    <row r="573" spans="1:15" ht="14.25" customHeight="1" x14ac:dyDescent="0.3">
      <c r="A573" s="5" t="str">
        <f>Simulações!G550</f>
        <v>Rua José Marques Ribeiro</v>
      </c>
      <c r="B573" s="133" t="str">
        <f>Simulações!DN550</f>
        <v>Sim</v>
      </c>
      <c r="C573" s="175">
        <f>Simulações!N550</f>
        <v>120</v>
      </c>
      <c r="D573" s="133" t="str">
        <f>Simulações!J550</f>
        <v>C1</v>
      </c>
      <c r="E573" s="133" t="str">
        <f>Simulações!CK550</f>
        <v>TECNOWATT</v>
      </c>
      <c r="F573" s="133" t="str">
        <f>Simulações!CL550</f>
        <v xml:space="preserve">SIGMAGPTLRRSMNDL120W_82IBBR
</v>
      </c>
      <c r="G573" s="133">
        <f>Simulações!CQ550</f>
        <v>120</v>
      </c>
      <c r="H573" s="133" t="str">
        <f>Simulações!CW550</f>
        <v>Longo II</v>
      </c>
      <c r="I573" s="133" t="str">
        <f>IF(Simulações!CX550="","",Simulações!CX550)</f>
        <v/>
      </c>
      <c r="J573" s="133" t="str">
        <f>IF(Simulações!DA550="","",Simulações!DA550)</f>
        <v/>
      </c>
      <c r="K573" s="137">
        <f>Simulações!AO550</f>
        <v>2</v>
      </c>
      <c r="L573" s="137">
        <f>Simulações!AV550</f>
        <v>0</v>
      </c>
      <c r="M573" s="133" t="str">
        <f>IF(Simulações!DB550="","",Simulações!DB550)</f>
        <v/>
      </c>
      <c r="N573" s="133" t="str">
        <f>IF(Simulações!DC550="","",Simulações!DC550)</f>
        <v/>
      </c>
      <c r="O573" s="133">
        <v>1</v>
      </c>
    </row>
    <row r="574" spans="1:15" ht="14.25" customHeight="1" x14ac:dyDescent="0.3">
      <c r="A574" s="5" t="str">
        <f>Simulações!G551</f>
        <v>Rua dos Antúrios</v>
      </c>
      <c r="B574" s="133" t="str">
        <f>Simulações!DN551</f>
        <v>Sim</v>
      </c>
      <c r="C574" s="175">
        <f>Simulações!N551</f>
        <v>60</v>
      </c>
      <c r="D574" s="133" t="str">
        <f>Simulações!J551</f>
        <v>C4</v>
      </c>
      <c r="E574" s="133" t="e">
        <f>Simulações!CK551</f>
        <v>#N/A</v>
      </c>
      <c r="F574" s="133">
        <f>Simulações!CL551</f>
        <v>0</v>
      </c>
      <c r="G574" s="133" t="e">
        <f>Simulações!CQ551</f>
        <v>#N/A</v>
      </c>
      <c r="H574" s="133" t="str">
        <f>Simulações!CW551</f>
        <v>Médio II</v>
      </c>
      <c r="I574" s="133" t="str">
        <f>IF(Simulações!CX551="","",Simulações!CX551)</f>
        <v/>
      </c>
      <c r="J574" s="133" t="str">
        <f>IF(Simulações!DA551="","",Simulações!DA551)</f>
        <v/>
      </c>
      <c r="K574" s="137">
        <f>Simulações!AO551</f>
        <v>2</v>
      </c>
      <c r="L574" s="137">
        <f>Simulações!AV551</f>
        <v>0</v>
      </c>
      <c r="M574" s="133" t="str">
        <f>IF(Simulações!DB551="","",Simulações!DB551)</f>
        <v/>
      </c>
      <c r="N574" s="133" t="str">
        <f>IF(Simulações!DC551="","",Simulações!DC551)</f>
        <v/>
      </c>
      <c r="O574" s="133">
        <v>1</v>
      </c>
    </row>
    <row r="575" spans="1:15" ht="14.25" customHeight="1" x14ac:dyDescent="0.3">
      <c r="A575" s="5" t="str">
        <f>Simulações!G552</f>
        <v>Rua dos Antúrios</v>
      </c>
      <c r="B575" s="133" t="str">
        <f>Simulações!DN552</f>
        <v>Sim</v>
      </c>
      <c r="C575" s="175">
        <f>Simulações!N552</f>
        <v>60</v>
      </c>
      <c r="D575" s="133" t="str">
        <f>Simulações!J552</f>
        <v>C4</v>
      </c>
      <c r="E575" s="133" t="e">
        <f>Simulações!CK552</f>
        <v>#N/A</v>
      </c>
      <c r="F575" s="133">
        <f>Simulações!CL552</f>
        <v>0</v>
      </c>
      <c r="G575" s="133" t="e">
        <f>Simulações!CQ552</f>
        <v>#N/A</v>
      </c>
      <c r="H575" s="133" t="str">
        <f>Simulações!CW552</f>
        <v>Médio II</v>
      </c>
      <c r="I575" s="133" t="str">
        <f>IF(Simulações!CX552="","",Simulações!CX552)</f>
        <v/>
      </c>
      <c r="J575" s="133" t="str">
        <f>IF(Simulações!DA552="","",Simulações!DA552)</f>
        <v/>
      </c>
      <c r="K575" s="137">
        <f>Simulações!AO552</f>
        <v>2</v>
      </c>
      <c r="L575" s="137">
        <f>Simulações!AV552</f>
        <v>0</v>
      </c>
      <c r="M575" s="133" t="str">
        <f>IF(Simulações!DB552="","",Simulações!DB552)</f>
        <v/>
      </c>
      <c r="N575" s="133" t="str">
        <f>IF(Simulações!DC552="","",Simulações!DC552)</f>
        <v/>
      </c>
      <c r="O575" s="133">
        <v>1</v>
      </c>
    </row>
    <row r="576" spans="1:15" ht="14.25" customHeight="1" x14ac:dyDescent="0.3">
      <c r="A576" s="5" t="str">
        <f>Simulações!G553</f>
        <v>Rua dos Antúrios</v>
      </c>
      <c r="B576" s="133" t="str">
        <f>Simulações!DN553</f>
        <v>Sim</v>
      </c>
      <c r="C576" s="175">
        <f>Simulações!N553</f>
        <v>60</v>
      </c>
      <c r="D576" s="133" t="str">
        <f>Simulações!J553</f>
        <v>C4</v>
      </c>
      <c r="E576" s="133" t="e">
        <f>Simulações!CK553</f>
        <v>#N/A</v>
      </c>
      <c r="F576" s="133">
        <f>Simulações!CL553</f>
        <v>0</v>
      </c>
      <c r="G576" s="133" t="e">
        <f>Simulações!CQ553</f>
        <v>#N/A</v>
      </c>
      <c r="H576" s="133" t="str">
        <f>Simulações!CW553</f>
        <v>Médio II</v>
      </c>
      <c r="I576" s="133" t="str">
        <f>IF(Simulações!CX553="","",Simulações!CX553)</f>
        <v/>
      </c>
      <c r="J576" s="133" t="str">
        <f>IF(Simulações!DA553="","",Simulações!DA553)</f>
        <v/>
      </c>
      <c r="K576" s="137">
        <f>Simulações!AO553</f>
        <v>2</v>
      </c>
      <c r="L576" s="137">
        <f>Simulações!AV553</f>
        <v>0</v>
      </c>
      <c r="M576" s="133" t="str">
        <f>IF(Simulações!DB553="","",Simulações!DB553)</f>
        <v/>
      </c>
      <c r="N576" s="133" t="str">
        <f>IF(Simulações!DC553="","",Simulações!DC553)</f>
        <v/>
      </c>
      <c r="O576" s="133">
        <v>1</v>
      </c>
    </row>
    <row r="577" spans="1:15" ht="14.25" customHeight="1" x14ac:dyDescent="0.3">
      <c r="A577" s="5" t="str">
        <f>Simulações!G554</f>
        <v>Rua 3 - Residencial Eldorado</v>
      </c>
      <c r="B577" s="133" t="str">
        <f>Simulações!DN554</f>
        <v>Sim</v>
      </c>
      <c r="C577" s="175">
        <f>Simulações!N554</f>
        <v>87</v>
      </c>
      <c r="D577" s="133" t="str">
        <f>Simulações!J554</f>
        <v>C5</v>
      </c>
      <c r="E577" s="133" t="e">
        <f>Simulações!CK554</f>
        <v>#N/A</v>
      </c>
      <c r="F577" s="176">
        <f>Simulações!CL554</f>
        <v>0</v>
      </c>
      <c r="G577" s="133" t="e">
        <f>Simulações!CQ554</f>
        <v>#N/A</v>
      </c>
      <c r="H577" s="133" t="str">
        <f>Simulações!CW554</f>
        <v>Médio II</v>
      </c>
      <c r="I577" s="133" t="str">
        <f>IF(Simulações!CX554="","",Simulações!CX554)</f>
        <v/>
      </c>
      <c r="J577" s="133" t="str">
        <f>IF(Simulações!DA554="","",Simulações!DA554)</f>
        <v/>
      </c>
      <c r="K577" s="137">
        <f>Simulações!AO554</f>
        <v>2</v>
      </c>
      <c r="L577" s="137">
        <f>Simulações!AV554</f>
        <v>0</v>
      </c>
      <c r="M577" s="133" t="str">
        <f>IF(Simulações!DB554="","",Simulações!DB554)</f>
        <v/>
      </c>
      <c r="N577" s="133" t="str">
        <f>IF(Simulações!DC554="","",Simulações!DC554)</f>
        <v/>
      </c>
      <c r="O577" s="133">
        <v>1</v>
      </c>
    </row>
    <row r="578" spans="1:15" ht="14.25" customHeight="1" x14ac:dyDescent="0.3">
      <c r="A578" s="5" t="str">
        <f>Simulações!G555</f>
        <v>Rua 3 - Residencial Eldorado</v>
      </c>
      <c r="B578" s="133" t="str">
        <f>Simulações!DN555</f>
        <v>Sim</v>
      </c>
      <c r="C578" s="175">
        <f>Simulações!N555</f>
        <v>87</v>
      </c>
      <c r="D578" s="133" t="str">
        <f>Simulações!J555</f>
        <v>C5</v>
      </c>
      <c r="E578" s="133" t="e">
        <f>Simulações!CK555</f>
        <v>#N/A</v>
      </c>
      <c r="F578" s="176">
        <f>Simulações!CL555</f>
        <v>0</v>
      </c>
      <c r="G578" s="133" t="e">
        <f>Simulações!CQ555</f>
        <v>#N/A</v>
      </c>
      <c r="H578" s="133" t="str">
        <f>Simulações!CW555</f>
        <v>Médio II</v>
      </c>
      <c r="I578" s="133" t="str">
        <f>IF(Simulações!CX555="","",Simulações!CX555)</f>
        <v/>
      </c>
      <c r="J578" s="133" t="str">
        <f>IF(Simulações!DA555="","",Simulações!DA555)</f>
        <v/>
      </c>
      <c r="K578" s="137">
        <f>Simulações!AO555</f>
        <v>2</v>
      </c>
      <c r="L578" s="137">
        <f>Simulações!AV555</f>
        <v>0</v>
      </c>
      <c r="M578" s="133" t="str">
        <f>IF(Simulações!DB555="","",Simulações!DB555)</f>
        <v/>
      </c>
      <c r="N578" s="133" t="str">
        <f>IF(Simulações!DC555="","",Simulações!DC555)</f>
        <v/>
      </c>
      <c r="O578" s="133">
        <v>1</v>
      </c>
    </row>
    <row r="579" spans="1:15" ht="14.25" customHeight="1" x14ac:dyDescent="0.3">
      <c r="A579" s="5" t="str">
        <f>Simulações!G556</f>
        <v>Rua 3 - Residencial Eldorado</v>
      </c>
      <c r="B579" s="133" t="str">
        <f>Simulações!DN556</f>
        <v>Sim</v>
      </c>
      <c r="C579" s="175">
        <f>Simulações!N556</f>
        <v>87</v>
      </c>
      <c r="D579" s="133" t="str">
        <f>Simulações!J556</f>
        <v>C5</v>
      </c>
      <c r="E579" s="133" t="e">
        <f>Simulações!CK556</f>
        <v>#N/A</v>
      </c>
      <c r="F579" s="176">
        <f>Simulações!CL556</f>
        <v>0</v>
      </c>
      <c r="G579" s="133" t="e">
        <f>Simulações!CQ556</f>
        <v>#N/A</v>
      </c>
      <c r="H579" s="133" t="str">
        <f>Simulações!CW556</f>
        <v>Médio II</v>
      </c>
      <c r="I579" s="133" t="str">
        <f>IF(Simulações!CX556="","",Simulações!CX556)</f>
        <v/>
      </c>
      <c r="J579" s="133" t="str">
        <f>IF(Simulações!DA556="","",Simulações!DA556)</f>
        <v/>
      </c>
      <c r="K579" s="137">
        <f>Simulações!AO556</f>
        <v>2</v>
      </c>
      <c r="L579" s="137">
        <f>Simulações!AV556</f>
        <v>0</v>
      </c>
      <c r="M579" s="133" t="str">
        <f>IF(Simulações!DB556="","",Simulações!DB556)</f>
        <v/>
      </c>
      <c r="N579" s="133" t="str">
        <f>IF(Simulações!DC556="","",Simulações!DC556)</f>
        <v/>
      </c>
      <c r="O579" s="133">
        <v>1</v>
      </c>
    </row>
    <row r="580" spans="1:15" ht="14.25" customHeight="1" x14ac:dyDescent="0.3">
      <c r="A580" s="5" t="str">
        <f>Simulações!G557</f>
        <v>Rua Vereador João Cardoso</v>
      </c>
      <c r="B580" s="133" t="str">
        <f>Simulações!DN557</f>
        <v>Sim</v>
      </c>
      <c r="C580" s="175">
        <f>Simulações!N557</f>
        <v>87</v>
      </c>
      <c r="D580" s="133" t="str">
        <f>Simulações!J557</f>
        <v>C4</v>
      </c>
      <c r="E580" s="133" t="e">
        <f>Simulações!CK557</f>
        <v>#N/A</v>
      </c>
      <c r="F580" s="133">
        <f>Simulações!CL557</f>
        <v>0</v>
      </c>
      <c r="G580" s="133" t="e">
        <f>Simulações!CQ557</f>
        <v>#N/A</v>
      </c>
      <c r="H580" s="133" t="str">
        <f>Simulações!CW557</f>
        <v>Médio II</v>
      </c>
      <c r="I580" s="133" t="str">
        <f>IF(Simulações!CX557="","",Simulações!CX557)</f>
        <v/>
      </c>
      <c r="J580" s="133" t="str">
        <f>IF(Simulações!DA557="","",Simulações!DA557)</f>
        <v/>
      </c>
      <c r="K580" s="137">
        <f>Simulações!AO557</f>
        <v>2</v>
      </c>
      <c r="L580" s="137">
        <f>Simulações!AV557</f>
        <v>0</v>
      </c>
      <c r="M580" s="133" t="str">
        <f>IF(Simulações!DB557="","",Simulações!DB557)</f>
        <v/>
      </c>
      <c r="N580" s="133" t="str">
        <f>IF(Simulações!DC557="","",Simulações!DC557)</f>
        <v/>
      </c>
      <c r="O580" s="133">
        <v>1</v>
      </c>
    </row>
    <row r="581" spans="1:15" ht="14.25" customHeight="1" x14ac:dyDescent="0.3">
      <c r="A581" s="5" t="str">
        <f>Simulações!G558</f>
        <v>Rua Vereador João Cardoso</v>
      </c>
      <c r="B581" s="133" t="str">
        <f>Simulações!DN558</f>
        <v>Sim</v>
      </c>
      <c r="C581" s="175">
        <f>Simulações!N558</f>
        <v>87</v>
      </c>
      <c r="D581" s="133" t="str">
        <f>Simulações!J558</f>
        <v>C4</v>
      </c>
      <c r="E581" s="133" t="e">
        <f>Simulações!CK558</f>
        <v>#N/A</v>
      </c>
      <c r="F581" s="133">
        <f>Simulações!CL558</f>
        <v>0</v>
      </c>
      <c r="G581" s="133" t="e">
        <f>Simulações!CQ558</f>
        <v>#N/A</v>
      </c>
      <c r="H581" s="133" t="str">
        <f>Simulações!CW558</f>
        <v>Médio II</v>
      </c>
      <c r="I581" s="133" t="str">
        <f>IF(Simulações!CX558="","",Simulações!CX558)</f>
        <v/>
      </c>
      <c r="J581" s="133" t="str">
        <f>IF(Simulações!DA558="","",Simulações!DA558)</f>
        <v/>
      </c>
      <c r="K581" s="137">
        <f>Simulações!AO558</f>
        <v>2</v>
      </c>
      <c r="L581" s="137">
        <f>Simulações!AV558</f>
        <v>0</v>
      </c>
      <c r="M581" s="133" t="str">
        <f>IF(Simulações!DB558="","",Simulações!DB558)</f>
        <v/>
      </c>
      <c r="N581" s="133" t="str">
        <f>IF(Simulações!DC558="","",Simulações!DC558)</f>
        <v/>
      </c>
      <c r="O581" s="133">
        <v>1</v>
      </c>
    </row>
    <row r="582" spans="1:15" ht="14.25" customHeight="1" x14ac:dyDescent="0.3">
      <c r="A582" s="5" t="str">
        <f>Simulações!G559</f>
        <v>Rua Vereador João Cardoso</v>
      </c>
      <c r="B582" s="133" t="str">
        <f>Simulações!DN559</f>
        <v>Sim</v>
      </c>
      <c r="C582" s="175">
        <f>Simulações!N559</f>
        <v>87</v>
      </c>
      <c r="D582" s="133" t="str">
        <f>Simulações!J559</f>
        <v>C4</v>
      </c>
      <c r="E582" s="133" t="e">
        <f>Simulações!CK559</f>
        <v>#N/A</v>
      </c>
      <c r="F582" s="133">
        <f>Simulações!CL559</f>
        <v>0</v>
      </c>
      <c r="G582" s="133" t="e">
        <f>Simulações!CQ559</f>
        <v>#N/A</v>
      </c>
      <c r="H582" s="133" t="str">
        <f>Simulações!CW559</f>
        <v>Médio II</v>
      </c>
      <c r="I582" s="133" t="str">
        <f>IF(Simulações!CX559="","",Simulações!CX559)</f>
        <v/>
      </c>
      <c r="J582" s="133" t="str">
        <f>IF(Simulações!DA559="","",Simulações!DA559)</f>
        <v/>
      </c>
      <c r="K582" s="137">
        <f>Simulações!AO559</f>
        <v>2</v>
      </c>
      <c r="L582" s="137">
        <f>Simulações!AV559</f>
        <v>0</v>
      </c>
      <c r="M582" s="133" t="str">
        <f>IF(Simulações!DB559="","",Simulações!DB559)</f>
        <v/>
      </c>
      <c r="N582" s="133" t="str">
        <f>IF(Simulações!DC559="","",Simulações!DC559)</f>
        <v/>
      </c>
      <c r="O582" s="133">
        <v>1</v>
      </c>
    </row>
    <row r="583" spans="1:15" ht="14.25" customHeight="1" x14ac:dyDescent="0.3">
      <c r="A583" s="5" t="str">
        <f>Simulações!G560</f>
        <v>Avenida Arnaldo Rojek</v>
      </c>
      <c r="B583" s="133" t="str">
        <f>Simulações!DN560</f>
        <v>Sim</v>
      </c>
      <c r="C583" s="175">
        <f>Simulações!N560</f>
        <v>60</v>
      </c>
      <c r="D583" s="133" t="str">
        <f>Simulações!J560</f>
        <v>C4</v>
      </c>
      <c r="E583" s="133" t="e">
        <f>Simulações!CK560</f>
        <v>#N/A</v>
      </c>
      <c r="F583" s="133">
        <f>Simulações!CL560</f>
        <v>0</v>
      </c>
      <c r="G583" s="133" t="e">
        <f>Simulações!CQ560</f>
        <v>#N/A</v>
      </c>
      <c r="H583" s="133" t="str">
        <f>Simulações!CW560</f>
        <v>Longo I</v>
      </c>
      <c r="I583" s="133" t="str">
        <f>IF(Simulações!CX560="","",Simulações!CX560)</f>
        <v/>
      </c>
      <c r="J583" s="133" t="str">
        <f>IF(Simulações!DA560="","",Simulações!DA560)</f>
        <v/>
      </c>
      <c r="K583" s="137">
        <f>Simulações!AO560</f>
        <v>2</v>
      </c>
      <c r="L583" s="137">
        <f>Simulações!AV560</f>
        <v>0</v>
      </c>
      <c r="M583" s="133" t="str">
        <f>IF(Simulações!DB560="","",Simulações!DB560)</f>
        <v/>
      </c>
      <c r="N583" s="133" t="str">
        <f>IF(Simulações!DC560="","",Simulações!DC560)</f>
        <v/>
      </c>
      <c r="O583" s="133">
        <v>1</v>
      </c>
    </row>
    <row r="584" spans="1:15" ht="14.25" customHeight="1" x14ac:dyDescent="0.3">
      <c r="A584" s="5" t="str">
        <f>Simulações!G561</f>
        <v>Avenida Arnaldo Rojek</v>
      </c>
      <c r="B584" s="133" t="str">
        <f>Simulações!DN561</f>
        <v>Sim</v>
      </c>
      <c r="C584" s="175">
        <f>Simulações!N561</f>
        <v>60</v>
      </c>
      <c r="D584" s="133" t="str">
        <f>Simulações!J561</f>
        <v>C4</v>
      </c>
      <c r="E584" s="133" t="e">
        <f>Simulações!CK561</f>
        <v>#N/A</v>
      </c>
      <c r="F584" s="133">
        <f>Simulações!CL561</f>
        <v>0</v>
      </c>
      <c r="G584" s="133" t="e">
        <f>Simulações!CQ561</f>
        <v>#N/A</v>
      </c>
      <c r="H584" s="133" t="str">
        <f>Simulações!CW561</f>
        <v>Longo I</v>
      </c>
      <c r="I584" s="133" t="str">
        <f>IF(Simulações!CX561="","",Simulações!CX561)</f>
        <v/>
      </c>
      <c r="J584" s="133" t="str">
        <f>IF(Simulações!DA561="","",Simulações!DA561)</f>
        <v/>
      </c>
      <c r="K584" s="137">
        <f>Simulações!AO561</f>
        <v>2</v>
      </c>
      <c r="L584" s="137">
        <f>Simulações!AV561</f>
        <v>0</v>
      </c>
      <c r="M584" s="133" t="str">
        <f>IF(Simulações!DB561="","",Simulações!DB561)</f>
        <v/>
      </c>
      <c r="N584" s="133" t="str">
        <f>IF(Simulações!DC561="","",Simulações!DC561)</f>
        <v/>
      </c>
      <c r="O584" s="133">
        <v>1</v>
      </c>
    </row>
    <row r="585" spans="1:15" ht="14.25" customHeight="1" x14ac:dyDescent="0.3">
      <c r="A585" s="5" t="str">
        <f>Simulações!G562</f>
        <v>Avenida Arnaldo Rojek</v>
      </c>
      <c r="B585" s="133" t="str">
        <f>Simulações!DN562</f>
        <v>Sim</v>
      </c>
      <c r="C585" s="175">
        <f>Simulações!N562</f>
        <v>60</v>
      </c>
      <c r="D585" s="133" t="str">
        <f>Simulações!J562</f>
        <v>C4</v>
      </c>
      <c r="E585" s="133" t="e">
        <f>Simulações!CK562</f>
        <v>#N/A</v>
      </c>
      <c r="F585" s="133">
        <f>Simulações!CL562</f>
        <v>0</v>
      </c>
      <c r="G585" s="133" t="e">
        <f>Simulações!CQ562</f>
        <v>#N/A</v>
      </c>
      <c r="H585" s="133" t="str">
        <f>Simulações!CW562</f>
        <v>Longo I</v>
      </c>
      <c r="I585" s="133" t="str">
        <f>IF(Simulações!CX562="","",Simulações!CX562)</f>
        <v/>
      </c>
      <c r="J585" s="133" t="str">
        <f>IF(Simulações!DA562="","",Simulações!DA562)</f>
        <v/>
      </c>
      <c r="K585" s="137">
        <f>Simulações!AO562</f>
        <v>2</v>
      </c>
      <c r="L585" s="137">
        <f>Simulações!AV562</f>
        <v>0</v>
      </c>
      <c r="M585" s="133" t="str">
        <f>IF(Simulações!DB562="","",Simulações!DB562)</f>
        <v/>
      </c>
      <c r="N585" s="133" t="str">
        <f>IF(Simulações!DC562="","",Simulações!DC562)</f>
        <v/>
      </c>
      <c r="O585" s="133">
        <v>1</v>
      </c>
    </row>
    <row r="586" spans="1:15" ht="14.25" customHeight="1" x14ac:dyDescent="0.3">
      <c r="A586" s="5" t="str">
        <f>Simulações!G563</f>
        <v>Avenida das Avencas</v>
      </c>
      <c r="B586" s="133" t="str">
        <f>Simulações!DN563</f>
        <v>Sim</v>
      </c>
      <c r="C586" s="175">
        <f>Simulações!N563</f>
        <v>60</v>
      </c>
      <c r="D586" s="133" t="str">
        <f>Simulações!J563</f>
        <v>C4</v>
      </c>
      <c r="E586" s="133" t="e">
        <f>Simulações!CK563</f>
        <v>#N/A</v>
      </c>
      <c r="F586" s="133">
        <f>Simulações!CL563</f>
        <v>0</v>
      </c>
      <c r="G586" s="133" t="e">
        <f>Simulações!CQ563</f>
        <v>#N/A</v>
      </c>
      <c r="H586" s="133" t="str">
        <f>Simulações!CW563</f>
        <v>Médio II</v>
      </c>
      <c r="I586" s="133" t="str">
        <f>IF(Simulações!CX563="","",Simulações!CX563)</f>
        <v/>
      </c>
      <c r="J586" s="133" t="str">
        <f>IF(Simulações!DA563="","",Simulações!DA563)</f>
        <v/>
      </c>
      <c r="K586" s="137">
        <f>Simulações!AO563</f>
        <v>2</v>
      </c>
      <c r="L586" s="137">
        <f>Simulações!AV563</f>
        <v>0</v>
      </c>
      <c r="M586" s="133" t="str">
        <f>IF(Simulações!DB563="","",Simulações!DB563)</f>
        <v/>
      </c>
      <c r="N586" s="133" t="str">
        <f>IF(Simulações!DC563="","",Simulações!DC563)</f>
        <v/>
      </c>
      <c r="O586" s="133">
        <v>1</v>
      </c>
    </row>
    <row r="587" spans="1:15" ht="14.25" customHeight="1" x14ac:dyDescent="0.3">
      <c r="A587" s="5" t="str">
        <f>Simulações!G564</f>
        <v>Avenida das Avencas</v>
      </c>
      <c r="B587" s="133" t="str">
        <f>Simulações!DN564</f>
        <v>Sim</v>
      </c>
      <c r="C587" s="175">
        <f>Simulações!N564</f>
        <v>60</v>
      </c>
      <c r="D587" s="133" t="str">
        <f>Simulações!J564</f>
        <v>C4</v>
      </c>
      <c r="E587" s="133" t="e">
        <f>Simulações!CK564</f>
        <v>#N/A</v>
      </c>
      <c r="F587" s="133">
        <f>Simulações!CL564</f>
        <v>0</v>
      </c>
      <c r="G587" s="133" t="e">
        <f>Simulações!CQ564</f>
        <v>#N/A</v>
      </c>
      <c r="H587" s="133" t="str">
        <f>Simulações!CW564</f>
        <v>Médio II</v>
      </c>
      <c r="I587" s="133" t="str">
        <f>IF(Simulações!CX564="","",Simulações!CX564)</f>
        <v/>
      </c>
      <c r="J587" s="133" t="str">
        <f>IF(Simulações!DA564="","",Simulações!DA564)</f>
        <v/>
      </c>
      <c r="K587" s="137">
        <f>Simulações!AO564</f>
        <v>2</v>
      </c>
      <c r="L587" s="137">
        <f>Simulações!AV564</f>
        <v>0</v>
      </c>
      <c r="M587" s="133" t="str">
        <f>IF(Simulações!DB564="","",Simulações!DB564)</f>
        <v/>
      </c>
      <c r="N587" s="133" t="str">
        <f>IF(Simulações!DC564="","",Simulações!DC564)</f>
        <v/>
      </c>
      <c r="O587" s="133">
        <v>1</v>
      </c>
    </row>
    <row r="588" spans="1:15" ht="14.25" customHeight="1" x14ac:dyDescent="0.3">
      <c r="A588" s="5" t="str">
        <f>Simulações!G565</f>
        <v>Avenida das Avencas</v>
      </c>
      <c r="B588" s="133" t="str">
        <f>Simulações!DN565</f>
        <v>Sim</v>
      </c>
      <c r="C588" s="175">
        <f>Simulações!N565</f>
        <v>60</v>
      </c>
      <c r="D588" s="133" t="str">
        <f>Simulações!J565</f>
        <v>C4</v>
      </c>
      <c r="E588" s="133" t="e">
        <f>Simulações!CK565</f>
        <v>#N/A</v>
      </c>
      <c r="F588" s="133">
        <f>Simulações!CL565</f>
        <v>0</v>
      </c>
      <c r="G588" s="133" t="e">
        <f>Simulações!CQ565</f>
        <v>#N/A</v>
      </c>
      <c r="H588" s="133" t="str">
        <f>Simulações!CW565</f>
        <v>Médio II</v>
      </c>
      <c r="I588" s="133" t="str">
        <f>IF(Simulações!CX565="","",Simulações!CX565)</f>
        <v/>
      </c>
      <c r="J588" s="133" t="str">
        <f>IF(Simulações!DA565="","",Simulações!DA565)</f>
        <v/>
      </c>
      <c r="K588" s="137">
        <f>Simulações!AO565</f>
        <v>2</v>
      </c>
      <c r="L588" s="137">
        <f>Simulações!AV565</f>
        <v>0</v>
      </c>
      <c r="M588" s="133" t="str">
        <f>IF(Simulações!DB565="","",Simulações!DB565)</f>
        <v/>
      </c>
      <c r="N588" s="133" t="str">
        <f>IF(Simulações!DC565="","",Simulações!DC565)</f>
        <v/>
      </c>
      <c r="O588" s="133">
        <v>1</v>
      </c>
    </row>
    <row r="589" spans="1:15" ht="14.25" customHeight="1" x14ac:dyDescent="0.3">
      <c r="A589" s="5" t="e">
        <f>Simulações!#REF!</f>
        <v>#REF!</v>
      </c>
      <c r="B589" s="133" t="e">
        <f>Simulações!#REF!</f>
        <v>#REF!</v>
      </c>
      <c r="C589" s="175" t="e">
        <f>Simulações!#REF!</f>
        <v>#REF!</v>
      </c>
      <c r="D589" s="133" t="e">
        <f>Simulações!#REF!</f>
        <v>#REF!</v>
      </c>
      <c r="E589" s="133" t="e">
        <f>Simulações!#REF!</f>
        <v>#REF!</v>
      </c>
      <c r="F589" s="133" t="e">
        <f>Simulações!#REF!</f>
        <v>#REF!</v>
      </c>
      <c r="G589" s="133" t="e">
        <f>Simulações!#REF!</f>
        <v>#REF!</v>
      </c>
      <c r="H589" s="133" t="e">
        <f>Simulações!#REF!</f>
        <v>#REF!</v>
      </c>
      <c r="I589" s="133" t="e">
        <f>IF(Simulações!#REF!="","",Simulações!#REF!)</f>
        <v>#REF!</v>
      </c>
      <c r="J589" s="133" t="e">
        <f>IF(Simulações!#REF!="","",Simulações!#REF!)</f>
        <v>#REF!</v>
      </c>
      <c r="K589" s="137" t="e">
        <f>Simulações!#REF!</f>
        <v>#REF!</v>
      </c>
      <c r="L589" s="137" t="e">
        <f>Simulações!#REF!</f>
        <v>#REF!</v>
      </c>
      <c r="M589" s="133" t="e">
        <f>IF(Simulações!#REF!="","",Simulações!#REF!)</f>
        <v>#REF!</v>
      </c>
      <c r="N589" s="133" t="e">
        <f>IF(Simulações!#REF!="","",Simulações!#REF!)</f>
        <v>#REF!</v>
      </c>
      <c r="O589" s="133">
        <v>1</v>
      </c>
    </row>
    <row r="590" spans="1:15" ht="14.25" customHeight="1" x14ac:dyDescent="0.3">
      <c r="A590" s="5" t="e">
        <f>Simulações!#REF!</f>
        <v>#REF!</v>
      </c>
      <c r="B590" s="133" t="e">
        <f>Simulações!#REF!</f>
        <v>#REF!</v>
      </c>
      <c r="C590" s="175" t="e">
        <f>Simulações!#REF!</f>
        <v>#REF!</v>
      </c>
      <c r="D590" s="133" t="e">
        <f>Simulações!#REF!</f>
        <v>#REF!</v>
      </c>
      <c r="E590" s="133" t="e">
        <f>Simulações!#REF!</f>
        <v>#REF!</v>
      </c>
      <c r="F590" s="133" t="e">
        <f>Simulações!#REF!</f>
        <v>#REF!</v>
      </c>
      <c r="G590" s="133" t="e">
        <f>Simulações!#REF!</f>
        <v>#REF!</v>
      </c>
      <c r="H590" s="133" t="e">
        <f>Simulações!#REF!</f>
        <v>#REF!</v>
      </c>
      <c r="I590" s="133" t="e">
        <f>IF(Simulações!#REF!="","",Simulações!#REF!)</f>
        <v>#REF!</v>
      </c>
      <c r="J590" s="133" t="e">
        <f>IF(Simulações!#REF!="","",Simulações!#REF!)</f>
        <v>#REF!</v>
      </c>
      <c r="K590" s="137" t="e">
        <f>Simulações!#REF!</f>
        <v>#REF!</v>
      </c>
      <c r="L590" s="137" t="e">
        <f>Simulações!#REF!</f>
        <v>#REF!</v>
      </c>
      <c r="M590" s="133" t="e">
        <f>IF(Simulações!#REF!="","",Simulações!#REF!)</f>
        <v>#REF!</v>
      </c>
      <c r="N590" s="133" t="e">
        <f>IF(Simulações!#REF!="","",Simulações!#REF!)</f>
        <v>#REF!</v>
      </c>
      <c r="O590" s="133">
        <v>1</v>
      </c>
    </row>
    <row r="591" spans="1:15" ht="14.25" customHeight="1" x14ac:dyDescent="0.3">
      <c r="A591" s="5" t="e">
        <f>Simulações!#REF!</f>
        <v>#REF!</v>
      </c>
      <c r="B591" s="133" t="e">
        <f>Simulações!#REF!</f>
        <v>#REF!</v>
      </c>
      <c r="C591" s="175" t="e">
        <f>Simulações!#REF!</f>
        <v>#REF!</v>
      </c>
      <c r="D591" s="133" t="e">
        <f>Simulações!#REF!</f>
        <v>#REF!</v>
      </c>
      <c r="E591" s="133" t="e">
        <f>Simulações!#REF!</f>
        <v>#REF!</v>
      </c>
      <c r="F591" s="133" t="e">
        <f>Simulações!#REF!</f>
        <v>#REF!</v>
      </c>
      <c r="G591" s="133" t="e">
        <f>Simulações!#REF!</f>
        <v>#REF!</v>
      </c>
      <c r="H591" s="133" t="e">
        <f>Simulações!#REF!</f>
        <v>#REF!</v>
      </c>
      <c r="I591" s="133" t="e">
        <f>IF(Simulações!#REF!="","",Simulações!#REF!)</f>
        <v>#REF!</v>
      </c>
      <c r="J591" s="133" t="e">
        <f>IF(Simulações!#REF!="","",Simulações!#REF!)</f>
        <v>#REF!</v>
      </c>
      <c r="K591" s="137" t="e">
        <f>Simulações!#REF!</f>
        <v>#REF!</v>
      </c>
      <c r="L591" s="137" t="e">
        <f>Simulações!#REF!</f>
        <v>#REF!</v>
      </c>
      <c r="M591" s="133" t="e">
        <f>IF(Simulações!#REF!="","",Simulações!#REF!)</f>
        <v>#REF!</v>
      </c>
      <c r="N591" s="133" t="e">
        <f>IF(Simulações!#REF!="","",Simulações!#REF!)</f>
        <v>#REF!</v>
      </c>
      <c r="O591" s="133">
        <v>1</v>
      </c>
    </row>
    <row r="592" spans="1:15" ht="14.25" customHeight="1" x14ac:dyDescent="0.3">
      <c r="A592" s="5" t="str">
        <f>Simulações!G566</f>
        <v>Rua dos Jasmins</v>
      </c>
      <c r="B592" s="133" t="str">
        <f>Simulações!DN566</f>
        <v>Sim</v>
      </c>
      <c r="C592" s="175">
        <f>Simulações!N566</f>
        <v>90</v>
      </c>
      <c r="D592" s="133" t="str">
        <f>Simulações!J566</f>
        <v>C4</v>
      </c>
      <c r="E592" s="133" t="e">
        <f>Simulações!CK566</f>
        <v>#N/A</v>
      </c>
      <c r="F592" s="133">
        <f>Simulações!CL566</f>
        <v>0</v>
      </c>
      <c r="G592" s="133" t="e">
        <f>Simulações!CQ566</f>
        <v>#N/A</v>
      </c>
      <c r="H592" s="133" t="str">
        <f>Simulações!CW566</f>
        <v>Médio II</v>
      </c>
      <c r="I592" s="133" t="str">
        <f>IF(Simulações!CX566="","",Simulações!CX566)</f>
        <v/>
      </c>
      <c r="J592" s="133" t="str">
        <f>IF(Simulações!DA566="","",Simulações!DA566)</f>
        <v/>
      </c>
      <c r="K592" s="137">
        <f>Simulações!AO566</f>
        <v>2</v>
      </c>
      <c r="L592" s="137">
        <f>Simulações!AV566</f>
        <v>0</v>
      </c>
      <c r="M592" s="133" t="str">
        <f>IF(Simulações!DB566="","",Simulações!DB566)</f>
        <v/>
      </c>
      <c r="N592" s="133" t="str">
        <f>IF(Simulações!DC566="","",Simulações!DC566)</f>
        <v/>
      </c>
      <c r="O592" s="133">
        <v>1</v>
      </c>
    </row>
    <row r="593" spans="1:15" ht="14.25" customHeight="1" x14ac:dyDescent="0.3">
      <c r="A593" s="5" t="str">
        <f>Simulações!G567</f>
        <v>Rua dos Jasmins</v>
      </c>
      <c r="B593" s="133" t="str">
        <f>Simulações!DN567</f>
        <v>Sim</v>
      </c>
      <c r="C593" s="175">
        <f>Simulações!N567</f>
        <v>90</v>
      </c>
      <c r="D593" s="133" t="str">
        <f>Simulações!J567</f>
        <v>C4</v>
      </c>
      <c r="E593" s="133" t="e">
        <f>Simulações!CK567</f>
        <v>#N/A</v>
      </c>
      <c r="F593" s="133">
        <f>Simulações!CL567</f>
        <v>0</v>
      </c>
      <c r="G593" s="133" t="e">
        <f>Simulações!CQ567</f>
        <v>#N/A</v>
      </c>
      <c r="H593" s="133" t="str">
        <f>Simulações!CW567</f>
        <v>Médio II</v>
      </c>
      <c r="I593" s="133" t="str">
        <f>IF(Simulações!CX567="","",Simulações!CX567)</f>
        <v/>
      </c>
      <c r="J593" s="133" t="str">
        <f>IF(Simulações!DA567="","",Simulações!DA567)</f>
        <v/>
      </c>
      <c r="K593" s="137">
        <f>Simulações!AO567</f>
        <v>2</v>
      </c>
      <c r="L593" s="137">
        <f>Simulações!AV567</f>
        <v>0</v>
      </c>
      <c r="M593" s="133" t="str">
        <f>IF(Simulações!DB567="","",Simulações!DB567)</f>
        <v/>
      </c>
      <c r="N593" s="133" t="str">
        <f>IF(Simulações!DC567="","",Simulações!DC567)</f>
        <v/>
      </c>
      <c r="O593" s="133">
        <v>1</v>
      </c>
    </row>
    <row r="594" spans="1:15" ht="14.25" customHeight="1" x14ac:dyDescent="0.3">
      <c r="A594" s="5" t="str">
        <f>Simulações!G568</f>
        <v>Rua dos Jasmins</v>
      </c>
      <c r="B594" s="133" t="str">
        <f>Simulações!DN568</f>
        <v>Sim</v>
      </c>
      <c r="C594" s="175">
        <f>Simulações!N568</f>
        <v>90</v>
      </c>
      <c r="D594" s="133" t="str">
        <f>Simulações!J568</f>
        <v>C4</v>
      </c>
      <c r="E594" s="133" t="e">
        <f>Simulações!CK568</f>
        <v>#N/A</v>
      </c>
      <c r="F594" s="133">
        <f>Simulações!CL568</f>
        <v>0</v>
      </c>
      <c r="G594" s="133" t="e">
        <f>Simulações!CQ568</f>
        <v>#N/A</v>
      </c>
      <c r="H594" s="133" t="str">
        <f>Simulações!CW568</f>
        <v>Médio II</v>
      </c>
      <c r="I594" s="133" t="str">
        <f>IF(Simulações!CX568="","",Simulações!CX568)</f>
        <v/>
      </c>
      <c r="J594" s="133" t="str">
        <f>IF(Simulações!DA568="","",Simulações!DA568)</f>
        <v/>
      </c>
      <c r="K594" s="137">
        <f>Simulações!AO568</f>
        <v>2</v>
      </c>
      <c r="L594" s="137">
        <f>Simulações!AV568</f>
        <v>0</v>
      </c>
      <c r="M594" s="133" t="str">
        <f>IF(Simulações!DB568="","",Simulações!DB568)</f>
        <v/>
      </c>
      <c r="N594" s="133" t="str">
        <f>IF(Simulações!DC568="","",Simulações!DC568)</f>
        <v/>
      </c>
      <c r="O594" s="133">
        <v>1</v>
      </c>
    </row>
    <row r="595" spans="1:15" ht="14.25" customHeight="1" x14ac:dyDescent="0.3">
      <c r="A595" s="5" t="str">
        <f>Simulações!G569</f>
        <v>Rua Mongaguá</v>
      </c>
      <c r="B595" s="133" t="str">
        <f>Simulações!DN569</f>
        <v>Sim</v>
      </c>
      <c r="C595" s="175">
        <f>Simulações!N569</f>
        <v>58</v>
      </c>
      <c r="D595" s="133" t="str">
        <f>Simulações!J569</f>
        <v>C5</v>
      </c>
      <c r="E595" s="133" t="e">
        <f>Simulações!CK569</f>
        <v>#N/A</v>
      </c>
      <c r="F595" s="133">
        <f>Simulações!CL569</f>
        <v>0</v>
      </c>
      <c r="G595" s="133" t="e">
        <f>Simulações!CQ569</f>
        <v>#N/A</v>
      </c>
      <c r="H595" s="133" t="str">
        <f>Simulações!CW569</f>
        <v>Médio II</v>
      </c>
      <c r="I595" s="133" t="str">
        <f>IF(Simulações!CX569="","",Simulações!CX569)</f>
        <v/>
      </c>
      <c r="J595" s="133" t="str">
        <f>IF(Simulações!DA569="","",Simulações!DA569)</f>
        <v/>
      </c>
      <c r="K595" s="137">
        <f>Simulações!AO569</f>
        <v>2</v>
      </c>
      <c r="L595" s="137">
        <f>Simulações!AV569</f>
        <v>0</v>
      </c>
      <c r="M595" s="133" t="str">
        <f>IF(Simulações!DB569="","",Simulações!DB569)</f>
        <v/>
      </c>
      <c r="N595" s="133" t="str">
        <f>IF(Simulações!DC569="","",Simulações!DC569)</f>
        <v/>
      </c>
      <c r="O595" s="133">
        <v>1</v>
      </c>
    </row>
    <row r="596" spans="1:15" ht="14.25" customHeight="1" x14ac:dyDescent="0.3">
      <c r="A596" s="5" t="str">
        <f>Simulações!G570</f>
        <v>Rua Mongaguá</v>
      </c>
      <c r="B596" s="133" t="str">
        <f>Simulações!DN570</f>
        <v>Sim</v>
      </c>
      <c r="C596" s="175">
        <f>Simulações!N570</f>
        <v>58</v>
      </c>
      <c r="D596" s="133" t="str">
        <f>Simulações!J570</f>
        <v>C5</v>
      </c>
      <c r="E596" s="133" t="e">
        <f>Simulações!CK570</f>
        <v>#N/A</v>
      </c>
      <c r="F596" s="133">
        <f>Simulações!CL570</f>
        <v>0</v>
      </c>
      <c r="G596" s="133" t="e">
        <f>Simulações!CQ570</f>
        <v>#N/A</v>
      </c>
      <c r="H596" s="133" t="str">
        <f>Simulações!CW570</f>
        <v>Médio II</v>
      </c>
      <c r="I596" s="133" t="str">
        <f>IF(Simulações!CX570="","",Simulações!CX570)</f>
        <v/>
      </c>
      <c r="J596" s="133" t="str">
        <f>IF(Simulações!DA570="","",Simulações!DA570)</f>
        <v/>
      </c>
      <c r="K596" s="137">
        <f>Simulações!AO570</f>
        <v>2</v>
      </c>
      <c r="L596" s="137">
        <f>Simulações!AV570</f>
        <v>0</v>
      </c>
      <c r="M596" s="133" t="str">
        <f>IF(Simulações!DB570="","",Simulações!DB570)</f>
        <v/>
      </c>
      <c r="N596" s="133" t="str">
        <f>IF(Simulações!DC570="","",Simulações!DC570)</f>
        <v/>
      </c>
      <c r="O596" s="133">
        <v>1</v>
      </c>
    </row>
    <row r="597" spans="1:15" ht="14.25" customHeight="1" x14ac:dyDescent="0.3">
      <c r="A597" s="5" t="str">
        <f>Simulações!G571</f>
        <v>Rua Mongaguá</v>
      </c>
      <c r="B597" s="133" t="str">
        <f>Simulações!DN571</f>
        <v>Sim</v>
      </c>
      <c r="C597" s="175">
        <f>Simulações!N571</f>
        <v>58</v>
      </c>
      <c r="D597" s="133" t="str">
        <f>Simulações!J571</f>
        <v>C5</v>
      </c>
      <c r="E597" s="133" t="e">
        <f>Simulações!CK571</f>
        <v>#N/A</v>
      </c>
      <c r="F597" s="133">
        <f>Simulações!CL571</f>
        <v>0</v>
      </c>
      <c r="G597" s="133" t="e">
        <f>Simulações!CQ571</f>
        <v>#N/A</v>
      </c>
      <c r="H597" s="133" t="str">
        <f>Simulações!CW571</f>
        <v>Médio II</v>
      </c>
      <c r="I597" s="133" t="str">
        <f>IF(Simulações!CX571="","",Simulações!CX571)</f>
        <v/>
      </c>
      <c r="J597" s="133" t="str">
        <f>IF(Simulações!DA571="","",Simulações!DA571)</f>
        <v/>
      </c>
      <c r="K597" s="137">
        <f>Simulações!AO571</f>
        <v>2</v>
      </c>
      <c r="L597" s="137">
        <f>Simulações!AV571</f>
        <v>0</v>
      </c>
      <c r="M597" s="133" t="str">
        <f>IF(Simulações!DB571="","",Simulações!DB571)</f>
        <v/>
      </c>
      <c r="N597" s="133" t="str">
        <f>IF(Simulações!DC571="","",Simulações!DC571)</f>
        <v/>
      </c>
      <c r="O597" s="133">
        <v>1</v>
      </c>
    </row>
    <row r="598" spans="1:15" ht="14.25" customHeight="1" x14ac:dyDescent="0.3">
      <c r="A598" s="5" t="str">
        <f>Simulações!G572</f>
        <v>Rua Irapuã</v>
      </c>
      <c r="B598" s="133" t="str">
        <f>Simulações!DN572</f>
        <v>Sim</v>
      </c>
      <c r="C598" s="175">
        <f>Simulações!N572</f>
        <v>58</v>
      </c>
      <c r="D598" s="133" t="str">
        <f>Simulações!J572</f>
        <v>C5</v>
      </c>
      <c r="E598" s="133" t="e">
        <f>Simulações!CK572</f>
        <v>#N/A</v>
      </c>
      <c r="F598" s="133">
        <f>Simulações!CL572</f>
        <v>0</v>
      </c>
      <c r="G598" s="133" t="e">
        <f>Simulações!CQ572</f>
        <v>#N/A</v>
      </c>
      <c r="H598" s="133" t="str">
        <f>Simulações!CW572</f>
        <v>Longo I</v>
      </c>
      <c r="I598" s="133" t="str">
        <f>IF(Simulações!CX572="","",Simulações!CX572)</f>
        <v/>
      </c>
      <c r="J598" s="133" t="str">
        <f>IF(Simulações!DA572="","",Simulações!DA572)</f>
        <v/>
      </c>
      <c r="K598" s="137">
        <f>Simulações!AO572</f>
        <v>2</v>
      </c>
      <c r="L598" s="137">
        <f>Simulações!AV572</f>
        <v>0</v>
      </c>
      <c r="M598" s="133" t="str">
        <f>IF(Simulações!DB572="","",Simulações!DB572)</f>
        <v/>
      </c>
      <c r="N598" s="133" t="str">
        <f>IF(Simulações!DC572="","",Simulações!DC572)</f>
        <v/>
      </c>
      <c r="O598" s="133">
        <v>1</v>
      </c>
    </row>
    <row r="599" spans="1:15" ht="14.25" customHeight="1" x14ac:dyDescent="0.3">
      <c r="A599" s="5" t="str">
        <f>Simulações!G573</f>
        <v>Rua Irapuã</v>
      </c>
      <c r="B599" s="133" t="str">
        <f>Simulações!DN573</f>
        <v>Sim</v>
      </c>
      <c r="C599" s="175">
        <f>Simulações!N573</f>
        <v>58</v>
      </c>
      <c r="D599" s="133" t="str">
        <f>Simulações!J573</f>
        <v>C5</v>
      </c>
      <c r="E599" s="133" t="e">
        <f>Simulações!CK573</f>
        <v>#N/A</v>
      </c>
      <c r="F599" s="133">
        <f>Simulações!CL573</f>
        <v>0</v>
      </c>
      <c r="G599" s="133" t="e">
        <f>Simulações!CQ573</f>
        <v>#N/A</v>
      </c>
      <c r="H599" s="133" t="str">
        <f>Simulações!CW573</f>
        <v>Longo I</v>
      </c>
      <c r="I599" s="133" t="str">
        <f>IF(Simulações!CX573="","",Simulações!CX573)</f>
        <v/>
      </c>
      <c r="J599" s="133" t="str">
        <f>IF(Simulações!DA573="","",Simulações!DA573)</f>
        <v/>
      </c>
      <c r="K599" s="137">
        <f>Simulações!AO573</f>
        <v>2</v>
      </c>
      <c r="L599" s="137">
        <f>Simulações!AV573</f>
        <v>0</v>
      </c>
      <c r="M599" s="133" t="str">
        <f>IF(Simulações!DB573="","",Simulações!DB573)</f>
        <v/>
      </c>
      <c r="N599" s="133" t="str">
        <f>IF(Simulações!DC573="","",Simulações!DC573)</f>
        <v/>
      </c>
      <c r="O599" s="133">
        <v>1</v>
      </c>
    </row>
    <row r="600" spans="1:15" ht="14.25" customHeight="1" x14ac:dyDescent="0.3">
      <c r="A600" s="5" t="str">
        <f>Simulações!G574</f>
        <v>Rua Irapuã</v>
      </c>
      <c r="B600" s="133" t="str">
        <f>Simulações!DN574</f>
        <v>Sim</v>
      </c>
      <c r="C600" s="175">
        <f>Simulações!N574</f>
        <v>58</v>
      </c>
      <c r="D600" s="133" t="str">
        <f>Simulações!J574</f>
        <v>C5</v>
      </c>
      <c r="E600" s="133" t="e">
        <f>Simulações!CK574</f>
        <v>#N/A</v>
      </c>
      <c r="F600" s="133">
        <f>Simulações!CL574</f>
        <v>0</v>
      </c>
      <c r="G600" s="133" t="e">
        <f>Simulações!CQ574</f>
        <v>#N/A</v>
      </c>
      <c r="H600" s="133" t="str">
        <f>Simulações!CW574</f>
        <v>Longo I</v>
      </c>
      <c r="I600" s="133" t="str">
        <f>IF(Simulações!CX574="","",Simulações!CX574)</f>
        <v/>
      </c>
      <c r="J600" s="133" t="str">
        <f>IF(Simulações!DA574="","",Simulações!DA574)</f>
        <v/>
      </c>
      <c r="K600" s="137">
        <f>Simulações!AO574</f>
        <v>2</v>
      </c>
      <c r="L600" s="137">
        <f>Simulações!AV574</f>
        <v>0</v>
      </c>
      <c r="M600" s="133" t="str">
        <f>IF(Simulações!DB574="","",Simulações!DB574)</f>
        <v/>
      </c>
      <c r="N600" s="133" t="str">
        <f>IF(Simulações!DC574="","",Simulações!DC574)</f>
        <v/>
      </c>
      <c r="O600" s="133">
        <v>1</v>
      </c>
    </row>
    <row r="601" spans="1:15" ht="14.25" customHeight="1" x14ac:dyDescent="0.3">
      <c r="A601" s="5" t="str">
        <f>Simulações!G575</f>
        <v>Rua Rua das Palmas</v>
      </c>
      <c r="B601" s="133" t="str">
        <f>Simulações!DN575</f>
        <v>Sim</v>
      </c>
      <c r="C601" s="175">
        <f>Simulações!N575</f>
        <v>90</v>
      </c>
      <c r="D601" s="133" t="str">
        <f>Simulações!J575</f>
        <v>C4</v>
      </c>
      <c r="E601" s="133" t="e">
        <f>Simulações!CK575</f>
        <v>#N/A</v>
      </c>
      <c r="F601" s="133">
        <f>Simulações!CL575</f>
        <v>0</v>
      </c>
      <c r="G601" s="133" t="e">
        <f>Simulações!CQ575</f>
        <v>#N/A</v>
      </c>
      <c r="H601" s="133" t="str">
        <f>Simulações!CW575</f>
        <v>Médio I</v>
      </c>
      <c r="I601" s="133" t="str">
        <f>IF(Simulações!CX575="","",Simulações!CX575)</f>
        <v/>
      </c>
      <c r="J601" s="133" t="str">
        <f>IF(Simulações!DA575="","",Simulações!DA575)</f>
        <v/>
      </c>
      <c r="K601" s="137">
        <f>Simulações!AO575</f>
        <v>2</v>
      </c>
      <c r="L601" s="137">
        <f>Simulações!AV575</f>
        <v>0</v>
      </c>
      <c r="M601" s="133" t="str">
        <f>IF(Simulações!DB575="","",Simulações!DB575)</f>
        <v/>
      </c>
      <c r="N601" s="133" t="str">
        <f>IF(Simulações!DC575="","",Simulações!DC575)</f>
        <v/>
      </c>
      <c r="O601" s="133">
        <v>1</v>
      </c>
    </row>
    <row r="602" spans="1:15" ht="14.25" customHeight="1" x14ac:dyDescent="0.3">
      <c r="A602" s="5" t="str">
        <f>Simulações!G576</f>
        <v>Rua Rua das Palmas</v>
      </c>
      <c r="B602" s="133" t="str">
        <f>Simulações!DN576</f>
        <v>Sim</v>
      </c>
      <c r="C602" s="175">
        <f>Simulações!N576</f>
        <v>90</v>
      </c>
      <c r="D602" s="133" t="str">
        <f>Simulações!J576</f>
        <v>C4</v>
      </c>
      <c r="E602" s="133" t="e">
        <f>Simulações!CK576</f>
        <v>#N/A</v>
      </c>
      <c r="F602" s="133">
        <f>Simulações!CL576</f>
        <v>0</v>
      </c>
      <c r="G602" s="133" t="e">
        <f>Simulações!CQ576</f>
        <v>#N/A</v>
      </c>
      <c r="H602" s="133" t="str">
        <f>Simulações!CW576</f>
        <v>Médio I</v>
      </c>
      <c r="I602" s="133" t="str">
        <f>IF(Simulações!CX576="","",Simulações!CX576)</f>
        <v/>
      </c>
      <c r="J602" s="133" t="str">
        <f>IF(Simulações!DA576="","",Simulações!DA576)</f>
        <v/>
      </c>
      <c r="K602" s="137">
        <f>Simulações!AO576</f>
        <v>2</v>
      </c>
      <c r="L602" s="137">
        <f>Simulações!AV576</f>
        <v>0</v>
      </c>
      <c r="M602" s="133" t="str">
        <f>IF(Simulações!DB576="","",Simulações!DB576)</f>
        <v/>
      </c>
      <c r="N602" s="133" t="str">
        <f>IF(Simulações!DC576="","",Simulações!DC576)</f>
        <v/>
      </c>
      <c r="O602" s="133">
        <v>1</v>
      </c>
    </row>
    <row r="603" spans="1:15" ht="14.25" customHeight="1" x14ac:dyDescent="0.3">
      <c r="A603" s="5" t="str">
        <f>Simulações!G577</f>
        <v>Rua Rua das Palmas</v>
      </c>
      <c r="B603" s="133" t="str">
        <f>Simulações!DN577</f>
        <v>Sim</v>
      </c>
      <c r="C603" s="175">
        <f>Simulações!N577</f>
        <v>90</v>
      </c>
      <c r="D603" s="133" t="str">
        <f>Simulações!J577</f>
        <v>C4</v>
      </c>
      <c r="E603" s="133" t="e">
        <f>Simulações!CK577</f>
        <v>#N/A</v>
      </c>
      <c r="F603" s="133">
        <f>Simulações!CL577</f>
        <v>0</v>
      </c>
      <c r="G603" s="133" t="e">
        <f>Simulações!CQ577</f>
        <v>#N/A</v>
      </c>
      <c r="H603" s="133" t="str">
        <f>Simulações!CW577</f>
        <v>Médio I</v>
      </c>
      <c r="I603" s="133" t="str">
        <f>IF(Simulações!CX577="","",Simulações!CX577)</f>
        <v/>
      </c>
      <c r="J603" s="133" t="str">
        <f>IF(Simulações!DA577="","",Simulações!DA577)</f>
        <v/>
      </c>
      <c r="K603" s="137">
        <f>Simulações!AO577</f>
        <v>2</v>
      </c>
      <c r="L603" s="137">
        <f>Simulações!AV577</f>
        <v>0</v>
      </c>
      <c r="M603" s="133" t="str">
        <f>IF(Simulações!DB577="","",Simulações!DB577)</f>
        <v/>
      </c>
      <c r="N603" s="133" t="str">
        <f>IF(Simulações!DC577="","",Simulações!DC577)</f>
        <v/>
      </c>
      <c r="O603" s="133">
        <v>1</v>
      </c>
    </row>
    <row r="604" spans="1:15" ht="14.25" customHeight="1" x14ac:dyDescent="0.3">
      <c r="A604" s="5" t="str">
        <f>Simulações!G578</f>
        <v>Rua José Isidro de Oliveira</v>
      </c>
      <c r="B604" s="133" t="str">
        <f>Simulações!DN578</f>
        <v>Sim</v>
      </c>
      <c r="C604" s="175">
        <f>Simulações!N578</f>
        <v>58</v>
      </c>
      <c r="D604" s="133" t="str">
        <f>Simulações!J578</f>
        <v>C4</v>
      </c>
      <c r="E604" s="133" t="e">
        <f>Simulações!CK578</f>
        <v>#N/A</v>
      </c>
      <c r="F604" s="133">
        <f>Simulações!CL578</f>
        <v>0</v>
      </c>
      <c r="G604" s="133" t="e">
        <f>Simulações!CQ578</f>
        <v>#N/A</v>
      </c>
      <c r="H604" s="133" t="str">
        <f>Simulações!CW578</f>
        <v>Longo I</v>
      </c>
      <c r="I604" s="133" t="str">
        <f>IF(Simulações!CX578="","",Simulações!CX578)</f>
        <v/>
      </c>
      <c r="J604" s="133" t="str">
        <f>IF(Simulações!DA578="","",Simulações!DA578)</f>
        <v/>
      </c>
      <c r="K604" s="137">
        <f>Simulações!AO578</f>
        <v>2</v>
      </c>
      <c r="L604" s="137">
        <f>Simulações!AV578</f>
        <v>0</v>
      </c>
      <c r="M604" s="133" t="str">
        <f>IF(Simulações!DB578="","",Simulações!DB578)</f>
        <v/>
      </c>
      <c r="N604" s="133" t="str">
        <f>IF(Simulações!DC578="","",Simulações!DC578)</f>
        <v/>
      </c>
      <c r="O604" s="133">
        <v>1</v>
      </c>
    </row>
    <row r="605" spans="1:15" ht="14.25" customHeight="1" x14ac:dyDescent="0.3">
      <c r="A605" s="5" t="str">
        <f>Simulações!G579</f>
        <v>Rua José Isidro de Oliveira</v>
      </c>
      <c r="B605" s="133" t="str">
        <f>Simulações!DN579</f>
        <v>Sim</v>
      </c>
      <c r="C605" s="175">
        <f>Simulações!N579</f>
        <v>58</v>
      </c>
      <c r="D605" s="133" t="str">
        <f>Simulações!J579</f>
        <v>C4</v>
      </c>
      <c r="E605" s="133" t="e">
        <f>Simulações!CK579</f>
        <v>#N/A</v>
      </c>
      <c r="F605" s="133">
        <f>Simulações!CL579</f>
        <v>0</v>
      </c>
      <c r="G605" s="133" t="e">
        <f>Simulações!CQ579</f>
        <v>#N/A</v>
      </c>
      <c r="H605" s="133" t="str">
        <f>Simulações!CW579</f>
        <v>Longo I</v>
      </c>
      <c r="I605" s="133" t="str">
        <f>IF(Simulações!CX579="","",Simulações!CX579)</f>
        <v/>
      </c>
      <c r="J605" s="133" t="str">
        <f>IF(Simulações!DA579="","",Simulações!DA579)</f>
        <v/>
      </c>
      <c r="K605" s="137">
        <f>Simulações!AO579</f>
        <v>2</v>
      </c>
      <c r="L605" s="137">
        <f>Simulações!AV579</f>
        <v>0</v>
      </c>
      <c r="M605" s="133" t="str">
        <f>IF(Simulações!DB579="","",Simulações!DB579)</f>
        <v/>
      </c>
      <c r="N605" s="133" t="str">
        <f>IF(Simulações!DC579="","",Simulações!DC579)</f>
        <v/>
      </c>
      <c r="O605" s="133">
        <v>1</v>
      </c>
    </row>
    <row r="606" spans="1:15" ht="14.25" customHeight="1" x14ac:dyDescent="0.3">
      <c r="A606" s="5" t="str">
        <f>Simulações!G580</f>
        <v>Rua José Isidro de Oliveira</v>
      </c>
      <c r="B606" s="133" t="str">
        <f>Simulações!DN580</f>
        <v>Sim</v>
      </c>
      <c r="C606" s="175">
        <f>Simulações!N580</f>
        <v>58</v>
      </c>
      <c r="D606" s="133" t="str">
        <f>Simulações!J580</f>
        <v>C4</v>
      </c>
      <c r="E606" s="133" t="e">
        <f>Simulações!CK580</f>
        <v>#N/A</v>
      </c>
      <c r="F606" s="133">
        <f>Simulações!CL580</f>
        <v>0</v>
      </c>
      <c r="G606" s="133" t="e">
        <f>Simulações!CQ580</f>
        <v>#N/A</v>
      </c>
      <c r="H606" s="133" t="str">
        <f>Simulações!CW580</f>
        <v>Longo I</v>
      </c>
      <c r="I606" s="133" t="str">
        <f>IF(Simulações!CX580="","",Simulações!CX580)</f>
        <v/>
      </c>
      <c r="J606" s="133" t="str">
        <f>IF(Simulações!DA580="","",Simulações!DA580)</f>
        <v/>
      </c>
      <c r="K606" s="137">
        <f>Simulações!AO580</f>
        <v>2</v>
      </c>
      <c r="L606" s="137">
        <f>Simulações!AV580</f>
        <v>0</v>
      </c>
      <c r="M606" s="133" t="str">
        <f>IF(Simulações!DB580="","",Simulações!DB580)</f>
        <v/>
      </c>
      <c r="N606" s="133" t="str">
        <f>IF(Simulações!DC580="","",Simulações!DC580)</f>
        <v/>
      </c>
      <c r="O606" s="133">
        <v>1</v>
      </c>
    </row>
    <row r="607" spans="1:15" ht="14.25" customHeight="1" x14ac:dyDescent="0.3">
      <c r="A607" s="5" t="str">
        <f>Simulações!G581</f>
        <v>Rua Penápolis</v>
      </c>
      <c r="B607" s="133" t="str">
        <f>Simulações!DN581</f>
        <v>Sim</v>
      </c>
      <c r="C607" s="175">
        <f>Simulações!N581</f>
        <v>87</v>
      </c>
      <c r="D607" s="133" t="str">
        <f>Simulações!J581</f>
        <v>C5</v>
      </c>
      <c r="E607" s="133" t="e">
        <f>Simulações!CK581</f>
        <v>#N/A</v>
      </c>
      <c r="F607" s="133">
        <f>Simulações!CL581</f>
        <v>0</v>
      </c>
      <c r="G607" s="133" t="e">
        <f>Simulações!CQ581</f>
        <v>#N/A</v>
      </c>
      <c r="H607" s="133" t="str">
        <f>Simulações!CW581</f>
        <v>Médio II</v>
      </c>
      <c r="I607" s="133" t="str">
        <f>IF(Simulações!CX581="","",Simulações!CX581)</f>
        <v/>
      </c>
      <c r="J607" s="133" t="str">
        <f>IF(Simulações!DA581="","",Simulações!DA581)</f>
        <v/>
      </c>
      <c r="K607" s="137">
        <f>Simulações!AO581</f>
        <v>2</v>
      </c>
      <c r="L607" s="137">
        <f>Simulações!AV581</f>
        <v>0</v>
      </c>
      <c r="M607" s="133" t="str">
        <f>IF(Simulações!DB581="","",Simulações!DB581)</f>
        <v/>
      </c>
      <c r="N607" s="133" t="str">
        <f>IF(Simulações!DC581="","",Simulações!DC581)</f>
        <v/>
      </c>
      <c r="O607" s="133">
        <v>1</v>
      </c>
    </row>
    <row r="608" spans="1:15" ht="14.25" customHeight="1" x14ac:dyDescent="0.3">
      <c r="A608" s="5" t="str">
        <f>Simulações!G582</f>
        <v>Rua Penápolis</v>
      </c>
      <c r="B608" s="133" t="str">
        <f>Simulações!DN582</f>
        <v>Sim</v>
      </c>
      <c r="C608" s="175">
        <f>Simulações!N582</f>
        <v>87</v>
      </c>
      <c r="D608" s="133" t="str">
        <f>Simulações!J582</f>
        <v>C5</v>
      </c>
      <c r="E608" s="133" t="e">
        <f>Simulações!CK582</f>
        <v>#N/A</v>
      </c>
      <c r="F608" s="133">
        <f>Simulações!CL582</f>
        <v>0</v>
      </c>
      <c r="G608" s="133" t="e">
        <f>Simulações!CQ582</f>
        <v>#N/A</v>
      </c>
      <c r="H608" s="133" t="str">
        <f>Simulações!CW582</f>
        <v>Médio II</v>
      </c>
      <c r="I608" s="133" t="str">
        <f>IF(Simulações!CX582="","",Simulações!CX582)</f>
        <v/>
      </c>
      <c r="J608" s="133" t="str">
        <f>IF(Simulações!DA582="","",Simulações!DA582)</f>
        <v/>
      </c>
      <c r="K608" s="137">
        <f>Simulações!AO582</f>
        <v>2</v>
      </c>
      <c r="L608" s="137">
        <f>Simulações!AV582</f>
        <v>0</v>
      </c>
      <c r="M608" s="133" t="str">
        <f>IF(Simulações!DB582="","",Simulações!DB582)</f>
        <v/>
      </c>
      <c r="N608" s="133" t="str">
        <f>IF(Simulações!DC582="","",Simulações!DC582)</f>
        <v/>
      </c>
      <c r="O608" s="133">
        <v>1</v>
      </c>
    </row>
    <row r="609" spans="1:15" ht="14.25" customHeight="1" x14ac:dyDescent="0.3">
      <c r="A609" s="5" t="str">
        <f>Simulações!G583</f>
        <v>Rua Penápolis</v>
      </c>
      <c r="B609" s="133" t="str">
        <f>Simulações!DN583</f>
        <v>Sim</v>
      </c>
      <c r="C609" s="175">
        <f>Simulações!N583</f>
        <v>87</v>
      </c>
      <c r="D609" s="133" t="str">
        <f>Simulações!J583</f>
        <v>C5</v>
      </c>
      <c r="E609" s="133" t="e">
        <f>Simulações!CK583</f>
        <v>#N/A</v>
      </c>
      <c r="F609" s="133">
        <f>Simulações!CL583</f>
        <v>0</v>
      </c>
      <c r="G609" s="133" t="e">
        <f>Simulações!CQ583</f>
        <v>#N/A</v>
      </c>
      <c r="H609" s="133" t="str">
        <f>Simulações!CW583</f>
        <v>Médio II</v>
      </c>
      <c r="I609" s="133" t="str">
        <f>IF(Simulações!CX583="","",Simulações!CX583)</f>
        <v/>
      </c>
      <c r="J609" s="133" t="str">
        <f>IF(Simulações!DA583="","",Simulações!DA583)</f>
        <v/>
      </c>
      <c r="K609" s="137">
        <f>Simulações!AO583</f>
        <v>2</v>
      </c>
      <c r="L609" s="137">
        <f>Simulações!AV583</f>
        <v>0</v>
      </c>
      <c r="M609" s="133" t="str">
        <f>IF(Simulações!DB583="","",Simulações!DB583)</f>
        <v/>
      </c>
      <c r="N609" s="133" t="str">
        <f>IF(Simulações!DC583="","",Simulações!DC583)</f>
        <v/>
      </c>
      <c r="O609" s="133">
        <v>1</v>
      </c>
    </row>
    <row r="610" spans="1:15" ht="14.25" customHeight="1" x14ac:dyDescent="0.3">
      <c r="A610" s="5" t="str">
        <f>Simulações!G584</f>
        <v>Rua Salto</v>
      </c>
      <c r="B610" s="133" t="str">
        <f>Simulações!DN584</f>
        <v>Sim</v>
      </c>
      <c r="C610" s="175">
        <f>Simulações!N584</f>
        <v>60</v>
      </c>
      <c r="D610" s="133" t="str">
        <f>Simulações!J584</f>
        <v>C5</v>
      </c>
      <c r="E610" s="133" t="e">
        <f>Simulações!CK584</f>
        <v>#N/A</v>
      </c>
      <c r="F610" s="133">
        <f>Simulações!CL584</f>
        <v>0</v>
      </c>
      <c r="G610" s="133" t="e">
        <f>Simulações!CQ584</f>
        <v>#N/A</v>
      </c>
      <c r="H610" s="133" t="str">
        <f>Simulações!CW584</f>
        <v>Médio II</v>
      </c>
      <c r="I610" s="133" t="str">
        <f>IF(Simulações!CX584="","",Simulações!CX584)</f>
        <v/>
      </c>
      <c r="J610" s="133" t="str">
        <f>IF(Simulações!DA584="","",Simulações!DA584)</f>
        <v/>
      </c>
      <c r="K610" s="137">
        <f>Simulações!AO584</f>
        <v>2</v>
      </c>
      <c r="L610" s="137">
        <f>Simulações!AV584</f>
        <v>0</v>
      </c>
      <c r="M610" s="133" t="str">
        <f>IF(Simulações!DB584="","",Simulações!DB584)</f>
        <v/>
      </c>
      <c r="N610" s="133" t="str">
        <f>IF(Simulações!DC584="","",Simulações!DC584)</f>
        <v/>
      </c>
      <c r="O610" s="133">
        <v>1</v>
      </c>
    </row>
    <row r="611" spans="1:15" ht="14.25" customHeight="1" x14ac:dyDescent="0.3">
      <c r="A611" s="5" t="str">
        <f>Simulações!G585</f>
        <v>Rua Salto</v>
      </c>
      <c r="B611" s="133" t="str">
        <f>Simulações!DN585</f>
        <v>Sim</v>
      </c>
      <c r="C611" s="175">
        <f>Simulações!N585</f>
        <v>60</v>
      </c>
      <c r="D611" s="133" t="str">
        <f>Simulações!J585</f>
        <v>C5</v>
      </c>
      <c r="E611" s="133" t="e">
        <f>Simulações!CK585</f>
        <v>#N/A</v>
      </c>
      <c r="F611" s="133">
        <f>Simulações!CL585</f>
        <v>0</v>
      </c>
      <c r="G611" s="133" t="e">
        <f>Simulações!CQ585</f>
        <v>#N/A</v>
      </c>
      <c r="H611" s="133" t="str">
        <f>Simulações!CW585</f>
        <v>Médio II</v>
      </c>
      <c r="I611" s="133" t="str">
        <f>IF(Simulações!CX585="","",Simulações!CX585)</f>
        <v/>
      </c>
      <c r="J611" s="133" t="str">
        <f>IF(Simulações!DA585="","",Simulações!DA585)</f>
        <v/>
      </c>
      <c r="K611" s="137">
        <f>Simulações!AO585</f>
        <v>2</v>
      </c>
      <c r="L611" s="137">
        <f>Simulações!AV585</f>
        <v>0</v>
      </c>
      <c r="M611" s="133" t="str">
        <f>IF(Simulações!DB585="","",Simulações!DB585)</f>
        <v/>
      </c>
      <c r="N611" s="133" t="str">
        <f>IF(Simulações!DC585="","",Simulações!DC585)</f>
        <v/>
      </c>
      <c r="O611" s="133">
        <v>1</v>
      </c>
    </row>
    <row r="612" spans="1:15" ht="14.25" customHeight="1" x14ac:dyDescent="0.3">
      <c r="A612" s="5" t="str">
        <f>Simulações!G586</f>
        <v>Rua Salto</v>
      </c>
      <c r="B612" s="133" t="str">
        <f>Simulações!DN586</f>
        <v>Sim</v>
      </c>
      <c r="C612" s="175">
        <f>Simulações!N586</f>
        <v>60</v>
      </c>
      <c r="D612" s="133" t="str">
        <f>Simulações!J586</f>
        <v>C5</v>
      </c>
      <c r="E612" s="133" t="e">
        <f>Simulações!CK586</f>
        <v>#N/A</v>
      </c>
      <c r="F612" s="133">
        <f>Simulações!CL586</f>
        <v>0</v>
      </c>
      <c r="G612" s="133" t="e">
        <f>Simulações!CQ586</f>
        <v>#N/A</v>
      </c>
      <c r="H612" s="133" t="str">
        <f>Simulações!CW586</f>
        <v>Médio II</v>
      </c>
      <c r="I612" s="133" t="str">
        <f>IF(Simulações!CX586="","",Simulações!CX586)</f>
        <v/>
      </c>
      <c r="J612" s="133" t="str">
        <f>IF(Simulações!DA586="","",Simulações!DA586)</f>
        <v/>
      </c>
      <c r="K612" s="137">
        <f>Simulações!AO586</f>
        <v>2</v>
      </c>
      <c r="L612" s="137">
        <f>Simulações!AV586</f>
        <v>0</v>
      </c>
      <c r="M612" s="133" t="str">
        <f>IF(Simulações!DB586="","",Simulações!DB586)</f>
        <v/>
      </c>
      <c r="N612" s="133" t="str">
        <f>IF(Simulações!DC586="","",Simulações!DC586)</f>
        <v/>
      </c>
      <c r="O612" s="133">
        <v>1</v>
      </c>
    </row>
    <row r="613" spans="1:15" ht="14.25" customHeight="1" x14ac:dyDescent="0.3">
      <c r="A613" s="5" t="str">
        <f>Simulações!G587</f>
        <v>Avenida Arnaldo Rojek</v>
      </c>
      <c r="B613" s="133" t="str">
        <f>Simulações!DN587</f>
        <v>Sim</v>
      </c>
      <c r="C613" s="175">
        <f>Simulações!N587</f>
        <v>60</v>
      </c>
      <c r="D613" s="133" t="str">
        <f>Simulações!J587</f>
        <v>C4</v>
      </c>
      <c r="E613" s="133" t="e">
        <f>Simulações!CK587</f>
        <v>#N/A</v>
      </c>
      <c r="F613" s="133">
        <f>Simulações!CL587</f>
        <v>0</v>
      </c>
      <c r="G613" s="133" t="e">
        <f>Simulações!CQ587</f>
        <v>#N/A</v>
      </c>
      <c r="H613" s="133" t="str">
        <f>Simulações!CW587</f>
        <v>Médio I</v>
      </c>
      <c r="I613" s="133" t="str">
        <f>IF(Simulações!CX587="","",Simulações!CX587)</f>
        <v/>
      </c>
      <c r="J613" s="133" t="str">
        <f>IF(Simulações!DA587="","",Simulações!DA587)</f>
        <v/>
      </c>
      <c r="K613" s="137">
        <f>Simulações!AO587</f>
        <v>2</v>
      </c>
      <c r="L613" s="137">
        <f>Simulações!AV587</f>
        <v>0</v>
      </c>
      <c r="M613" s="133" t="str">
        <f>IF(Simulações!DB587="","",Simulações!DB587)</f>
        <v/>
      </c>
      <c r="N613" s="133" t="str">
        <f>IF(Simulações!DC587="","",Simulações!DC587)</f>
        <v/>
      </c>
      <c r="O613" s="133">
        <v>1</v>
      </c>
    </row>
    <row r="614" spans="1:15" ht="14.25" customHeight="1" x14ac:dyDescent="0.3">
      <c r="A614" s="5" t="str">
        <f>Simulações!G588</f>
        <v>Avenida Arnaldo Rojek</v>
      </c>
      <c r="B614" s="133" t="str">
        <f>Simulações!DN588</f>
        <v>Sim</v>
      </c>
      <c r="C614" s="175">
        <f>Simulações!N588</f>
        <v>60</v>
      </c>
      <c r="D614" s="133" t="str">
        <f>Simulações!J588</f>
        <v>C4</v>
      </c>
      <c r="E614" s="133" t="e">
        <f>Simulações!CK588</f>
        <v>#N/A</v>
      </c>
      <c r="F614" s="133">
        <f>Simulações!CL588</f>
        <v>0</v>
      </c>
      <c r="G614" s="133" t="e">
        <f>Simulações!CQ588</f>
        <v>#N/A</v>
      </c>
      <c r="H614" s="133" t="str">
        <f>Simulações!CW588</f>
        <v>Médio I</v>
      </c>
      <c r="I614" s="133" t="str">
        <f>IF(Simulações!CX588="","",Simulações!CX588)</f>
        <v/>
      </c>
      <c r="J614" s="133" t="str">
        <f>IF(Simulações!DA588="","",Simulações!DA588)</f>
        <v/>
      </c>
      <c r="K614" s="137">
        <f>Simulações!AO588</f>
        <v>2</v>
      </c>
      <c r="L614" s="137">
        <f>Simulações!AV588</f>
        <v>0</v>
      </c>
      <c r="M614" s="133" t="str">
        <f>IF(Simulações!DB588="","",Simulações!DB588)</f>
        <v/>
      </c>
      <c r="N614" s="133" t="str">
        <f>IF(Simulações!DC588="","",Simulações!DC588)</f>
        <v/>
      </c>
      <c r="O614" s="133">
        <v>1</v>
      </c>
    </row>
    <row r="615" spans="1:15" ht="14.25" customHeight="1" x14ac:dyDescent="0.3">
      <c r="A615" s="5" t="str">
        <f>Simulações!G589</f>
        <v>Avenida Arnaldo Rojek</v>
      </c>
      <c r="B615" s="133" t="str">
        <f>Simulações!DN589</f>
        <v>Sim</v>
      </c>
      <c r="C615" s="175">
        <f>Simulações!N589</f>
        <v>60</v>
      </c>
      <c r="D615" s="133" t="str">
        <f>Simulações!J589</f>
        <v>C4</v>
      </c>
      <c r="E615" s="133" t="e">
        <f>Simulações!CK589</f>
        <v>#N/A</v>
      </c>
      <c r="F615" s="133">
        <f>Simulações!CL589</f>
        <v>0</v>
      </c>
      <c r="G615" s="133" t="e">
        <f>Simulações!CQ589</f>
        <v>#N/A</v>
      </c>
      <c r="H615" s="133" t="str">
        <f>Simulações!CW589</f>
        <v>Médio I</v>
      </c>
      <c r="I615" s="133" t="str">
        <f>IF(Simulações!CX589="","",Simulações!CX589)</f>
        <v/>
      </c>
      <c r="J615" s="133" t="str">
        <f>IF(Simulações!DA589="","",Simulações!DA589)</f>
        <v/>
      </c>
      <c r="K615" s="137">
        <f>Simulações!AO589</f>
        <v>2</v>
      </c>
      <c r="L615" s="137">
        <f>Simulações!AV589</f>
        <v>0</v>
      </c>
      <c r="M615" s="133" t="str">
        <f>IF(Simulações!DB589="","",Simulações!DB589)</f>
        <v/>
      </c>
      <c r="N615" s="133" t="str">
        <f>IF(Simulações!DC589="","",Simulações!DC589)</f>
        <v/>
      </c>
      <c r="O615" s="133">
        <v>1</v>
      </c>
    </row>
    <row r="616" spans="1:15" ht="14.25" customHeight="1" x14ac:dyDescent="0.3">
      <c r="A616" s="5" t="str">
        <f>Simulações!G590</f>
        <v>Rua dos Antúrios</v>
      </c>
      <c r="B616" s="133" t="str">
        <f>Simulações!DN590</f>
        <v>Sim</v>
      </c>
      <c r="C616" s="175">
        <f>Simulações!N590</f>
        <v>60</v>
      </c>
      <c r="D616" s="133" t="str">
        <f>Simulações!J590</f>
        <v>C4</v>
      </c>
      <c r="E616" s="133" t="e">
        <f>Simulações!CK590</f>
        <v>#N/A</v>
      </c>
      <c r="F616" s="133">
        <f>Simulações!CL590</f>
        <v>0</v>
      </c>
      <c r="G616" s="133" t="e">
        <f>Simulações!CQ590</f>
        <v>#N/A</v>
      </c>
      <c r="H616" s="133" t="str">
        <f>Simulações!CW590</f>
        <v>Médio II</v>
      </c>
      <c r="I616" s="133" t="str">
        <f>IF(Simulações!CX590="","",Simulações!CX590)</f>
        <v/>
      </c>
      <c r="J616" s="133" t="str">
        <f>IF(Simulações!DA590="","",Simulações!DA590)</f>
        <v/>
      </c>
      <c r="K616" s="137">
        <f>Simulações!AO590</f>
        <v>2</v>
      </c>
      <c r="L616" s="137">
        <f>Simulações!AV590</f>
        <v>0</v>
      </c>
      <c r="M616" s="133" t="str">
        <f>IF(Simulações!DB590="","",Simulações!DB590)</f>
        <v/>
      </c>
      <c r="N616" s="133" t="str">
        <f>IF(Simulações!DC590="","",Simulações!DC590)</f>
        <v/>
      </c>
      <c r="O616" s="133">
        <v>1</v>
      </c>
    </row>
    <row r="617" spans="1:15" ht="14.25" customHeight="1" x14ac:dyDescent="0.3">
      <c r="A617" s="5" t="str">
        <f>Simulações!G591</f>
        <v>Rua dos Antúrios</v>
      </c>
      <c r="B617" s="133" t="str">
        <f>Simulações!DN591</f>
        <v>Sim</v>
      </c>
      <c r="C617" s="175">
        <f>Simulações!N591</f>
        <v>60</v>
      </c>
      <c r="D617" s="133" t="str">
        <f>Simulações!J591</f>
        <v>C4</v>
      </c>
      <c r="E617" s="133" t="e">
        <f>Simulações!CK591</f>
        <v>#N/A</v>
      </c>
      <c r="F617" s="133">
        <f>Simulações!CL591</f>
        <v>0</v>
      </c>
      <c r="G617" s="133" t="e">
        <f>Simulações!CQ591</f>
        <v>#N/A</v>
      </c>
      <c r="H617" s="133" t="str">
        <f>Simulações!CW591</f>
        <v>Médio II</v>
      </c>
      <c r="I617" s="133" t="str">
        <f>IF(Simulações!CX591="","",Simulações!CX591)</f>
        <v/>
      </c>
      <c r="J617" s="133" t="str">
        <f>IF(Simulações!DA591="","",Simulações!DA591)</f>
        <v/>
      </c>
      <c r="K617" s="137">
        <f>Simulações!AO591</f>
        <v>2</v>
      </c>
      <c r="L617" s="137">
        <f>Simulações!AV591</f>
        <v>0</v>
      </c>
      <c r="M617" s="133" t="str">
        <f>IF(Simulações!DB591="","",Simulações!DB591)</f>
        <v/>
      </c>
      <c r="N617" s="133" t="str">
        <f>IF(Simulações!DC591="","",Simulações!DC591)</f>
        <v/>
      </c>
      <c r="O617" s="133">
        <v>1</v>
      </c>
    </row>
    <row r="618" spans="1:15" ht="14.25" customHeight="1" x14ac:dyDescent="0.3">
      <c r="A618" s="5" t="str">
        <f>Simulações!G592</f>
        <v>Rua dos Antúrios</v>
      </c>
      <c r="B618" s="133" t="str">
        <f>Simulações!DN592</f>
        <v>Sim</v>
      </c>
      <c r="C618" s="175">
        <f>Simulações!N592</f>
        <v>60</v>
      </c>
      <c r="D618" s="133" t="str">
        <f>Simulações!J592</f>
        <v>C4</v>
      </c>
      <c r="E618" s="133" t="e">
        <f>Simulações!CK592</f>
        <v>#N/A</v>
      </c>
      <c r="F618" s="133">
        <f>Simulações!CL592</f>
        <v>0</v>
      </c>
      <c r="G618" s="133" t="e">
        <f>Simulações!CQ592</f>
        <v>#N/A</v>
      </c>
      <c r="H618" s="133" t="str">
        <f>Simulações!CW592</f>
        <v>Médio II</v>
      </c>
      <c r="I618" s="133" t="str">
        <f>IF(Simulações!CX592="","",Simulações!CX592)</f>
        <v/>
      </c>
      <c r="J618" s="133" t="str">
        <f>IF(Simulações!DA592="","",Simulações!DA592)</f>
        <v/>
      </c>
      <c r="K618" s="137">
        <f>Simulações!AO592</f>
        <v>2</v>
      </c>
      <c r="L618" s="137">
        <f>Simulações!AV592</f>
        <v>0</v>
      </c>
      <c r="M618" s="133" t="str">
        <f>IF(Simulações!DB592="","",Simulações!DB592)</f>
        <v/>
      </c>
      <c r="N618" s="133" t="str">
        <f>IF(Simulações!DC592="","",Simulações!DC592)</f>
        <v/>
      </c>
      <c r="O618" s="133">
        <v>1</v>
      </c>
    </row>
    <row r="619" spans="1:15" ht="14.25" customHeight="1" x14ac:dyDescent="0.3">
      <c r="A619" s="5" t="str">
        <f>Simulações!G593</f>
        <v>Rua Rua Chavantes</v>
      </c>
      <c r="B619" s="133" t="str">
        <f>Simulações!DN593</f>
        <v>Sim</v>
      </c>
      <c r="C619" s="175">
        <f>Simulações!N593</f>
        <v>58</v>
      </c>
      <c r="D619" s="133" t="str">
        <f>Simulações!J593</f>
        <v>C4</v>
      </c>
      <c r="E619" s="133" t="e">
        <f>Simulações!CK593</f>
        <v>#N/A</v>
      </c>
      <c r="F619" s="133">
        <f>Simulações!CL593</f>
        <v>0</v>
      </c>
      <c r="G619" s="133" t="e">
        <f>Simulações!CQ593</f>
        <v>#N/A</v>
      </c>
      <c r="H619" s="133" t="str">
        <f>Simulações!CW593</f>
        <v>Longo II</v>
      </c>
      <c r="I619" s="133" t="str">
        <f>IF(Simulações!CX593="","",Simulações!CX593)</f>
        <v/>
      </c>
      <c r="J619" s="133" t="str">
        <f>IF(Simulações!DA593="","",Simulações!DA593)</f>
        <v/>
      </c>
      <c r="K619" s="137">
        <f>Simulações!AO593</f>
        <v>2</v>
      </c>
      <c r="L619" s="137">
        <f>Simulações!AV593</f>
        <v>0</v>
      </c>
      <c r="M619" s="133" t="str">
        <f>IF(Simulações!DB593="","",Simulações!DB593)</f>
        <v/>
      </c>
      <c r="N619" s="133" t="str">
        <f>IF(Simulações!DC593="","",Simulações!DC593)</f>
        <v/>
      </c>
      <c r="O619" s="133">
        <v>1</v>
      </c>
    </row>
    <row r="620" spans="1:15" ht="14.25" customHeight="1" x14ac:dyDescent="0.3">
      <c r="A620" s="5" t="str">
        <f>Simulações!G594</f>
        <v>Rua Rua Chavantes</v>
      </c>
      <c r="B620" s="133" t="str">
        <f>Simulações!DN594</f>
        <v>Sim</v>
      </c>
      <c r="C620" s="175">
        <f>Simulações!N594</f>
        <v>58</v>
      </c>
      <c r="D620" s="133" t="str">
        <f>Simulações!J594</f>
        <v>C4</v>
      </c>
      <c r="E620" s="133" t="e">
        <f>Simulações!CK594</f>
        <v>#N/A</v>
      </c>
      <c r="F620" s="133">
        <f>Simulações!CL594</f>
        <v>0</v>
      </c>
      <c r="G620" s="133" t="e">
        <f>Simulações!CQ594</f>
        <v>#N/A</v>
      </c>
      <c r="H620" s="133" t="str">
        <f>Simulações!CW594</f>
        <v>Longo II</v>
      </c>
      <c r="I620" s="133" t="str">
        <f>IF(Simulações!CX594="","",Simulações!CX594)</f>
        <v/>
      </c>
      <c r="J620" s="133" t="str">
        <f>IF(Simulações!DA594="","",Simulações!DA594)</f>
        <v/>
      </c>
      <c r="K620" s="137">
        <f>Simulações!AO594</f>
        <v>2</v>
      </c>
      <c r="L620" s="137">
        <f>Simulações!AV594</f>
        <v>0</v>
      </c>
      <c r="M620" s="133" t="str">
        <f>IF(Simulações!DB594="","",Simulações!DB594)</f>
        <v/>
      </c>
      <c r="N620" s="133" t="str">
        <f>IF(Simulações!DC594="","",Simulações!DC594)</f>
        <v/>
      </c>
      <c r="O620" s="133">
        <v>1</v>
      </c>
    </row>
    <row r="621" spans="1:15" ht="14.25" customHeight="1" x14ac:dyDescent="0.3">
      <c r="A621" s="5" t="str">
        <f>Simulações!G595</f>
        <v>Rua Rua Chavantes</v>
      </c>
      <c r="B621" s="133" t="str">
        <f>Simulações!DN595</f>
        <v>Sim</v>
      </c>
      <c r="C621" s="175">
        <f>Simulações!N595</f>
        <v>58</v>
      </c>
      <c r="D621" s="133" t="str">
        <f>Simulações!J595</f>
        <v>C4</v>
      </c>
      <c r="E621" s="133" t="e">
        <f>Simulações!CK595</f>
        <v>#N/A</v>
      </c>
      <c r="F621" s="133">
        <f>Simulações!CL595</f>
        <v>0</v>
      </c>
      <c r="G621" s="133" t="e">
        <f>Simulações!CQ595</f>
        <v>#N/A</v>
      </c>
      <c r="H621" s="133" t="str">
        <f>Simulações!CW595</f>
        <v>Longo II</v>
      </c>
      <c r="I621" s="133" t="str">
        <f>IF(Simulações!CX595="","",Simulações!CX595)</f>
        <v/>
      </c>
      <c r="J621" s="133" t="str">
        <f>IF(Simulações!DA595="","",Simulações!DA595)</f>
        <v/>
      </c>
      <c r="K621" s="137">
        <f>Simulações!AO595</f>
        <v>2</v>
      </c>
      <c r="L621" s="137">
        <f>Simulações!AV595</f>
        <v>0</v>
      </c>
      <c r="M621" s="133" t="str">
        <f>IF(Simulações!DB595="","",Simulações!DB595)</f>
        <v/>
      </c>
      <c r="N621" s="133" t="str">
        <f>IF(Simulações!DC595="","",Simulações!DC595)</f>
        <v/>
      </c>
      <c r="O621" s="133">
        <v>1</v>
      </c>
    </row>
    <row r="622" spans="1:15" ht="14.25" customHeight="1" x14ac:dyDescent="0.3">
      <c r="A622" s="5" t="str">
        <f>Simulações!G596</f>
        <v>Rua Estrada do Lago</v>
      </c>
      <c r="B622" s="133" t="str">
        <f>Simulações!DN596</f>
        <v>Sim</v>
      </c>
      <c r="C622" s="175">
        <f>Simulações!N596</f>
        <v>58</v>
      </c>
      <c r="D622" s="133" t="str">
        <f>Simulações!J596</f>
        <v>C5</v>
      </c>
      <c r="E622" s="133" t="e">
        <f>Simulações!CK596</f>
        <v>#N/A</v>
      </c>
      <c r="F622" s="133">
        <f>Simulações!CL596</f>
        <v>0</v>
      </c>
      <c r="G622" s="133" t="e">
        <f>Simulações!CQ596</f>
        <v>#N/A</v>
      </c>
      <c r="H622" s="133" t="str">
        <f>Simulações!CW596</f>
        <v>Médio I</v>
      </c>
      <c r="I622" s="133" t="str">
        <f>IF(Simulações!CX596="","",Simulações!CX596)</f>
        <v/>
      </c>
      <c r="J622" s="133" t="str">
        <f>IF(Simulações!DA596="","",Simulações!DA596)</f>
        <v/>
      </c>
      <c r="K622" s="137">
        <f>Simulações!AO596</f>
        <v>2</v>
      </c>
      <c r="L622" s="137">
        <f>Simulações!AV596</f>
        <v>0</v>
      </c>
      <c r="M622" s="133" t="str">
        <f>IF(Simulações!DB596="","",Simulações!DB596)</f>
        <v/>
      </c>
      <c r="N622" s="133" t="str">
        <f>IF(Simulações!DC596="","",Simulações!DC596)</f>
        <v/>
      </c>
      <c r="O622" s="133">
        <v>1</v>
      </c>
    </row>
    <row r="623" spans="1:15" ht="14.25" customHeight="1" x14ac:dyDescent="0.3">
      <c r="A623" s="5" t="str">
        <f>Simulações!G597</f>
        <v>Rua Estrada do Lago</v>
      </c>
      <c r="B623" s="133" t="str">
        <f>Simulações!DN597</f>
        <v>Sim</v>
      </c>
      <c r="C623" s="175">
        <f>Simulações!N597</f>
        <v>58</v>
      </c>
      <c r="D623" s="133" t="str">
        <f>Simulações!J597</f>
        <v>C5</v>
      </c>
      <c r="E623" s="133" t="e">
        <f>Simulações!CK597</f>
        <v>#N/A</v>
      </c>
      <c r="F623" s="133">
        <f>Simulações!CL597</f>
        <v>0</v>
      </c>
      <c r="G623" s="133" t="e">
        <f>Simulações!CQ597</f>
        <v>#N/A</v>
      </c>
      <c r="H623" s="133" t="str">
        <f>Simulações!CW597</f>
        <v>Médio I</v>
      </c>
      <c r="I623" s="133" t="str">
        <f>IF(Simulações!CX597="","",Simulações!CX597)</f>
        <v/>
      </c>
      <c r="J623" s="133" t="str">
        <f>IF(Simulações!DA597="","",Simulações!DA597)</f>
        <v/>
      </c>
      <c r="K623" s="137">
        <f>Simulações!AO597</f>
        <v>2</v>
      </c>
      <c r="L623" s="137">
        <f>Simulações!AV597</f>
        <v>0</v>
      </c>
      <c r="M623" s="133" t="str">
        <f>IF(Simulações!DB597="","",Simulações!DB597)</f>
        <v/>
      </c>
      <c r="N623" s="133" t="str">
        <f>IF(Simulações!DC597="","",Simulações!DC597)</f>
        <v/>
      </c>
      <c r="O623" s="133">
        <v>1</v>
      </c>
    </row>
    <row r="624" spans="1:15" ht="14.25" customHeight="1" x14ac:dyDescent="0.3">
      <c r="A624" s="5" t="str">
        <f>Simulações!G598</f>
        <v>Rua Estrada do Lago</v>
      </c>
      <c r="B624" s="133" t="str">
        <f>Simulações!DN598</f>
        <v>Sim</v>
      </c>
      <c r="C624" s="175">
        <f>Simulações!N598</f>
        <v>58</v>
      </c>
      <c r="D624" s="133" t="str">
        <f>Simulações!J598</f>
        <v>C5</v>
      </c>
      <c r="E624" s="133" t="e">
        <f>Simulações!CK598</f>
        <v>#N/A</v>
      </c>
      <c r="F624" s="133">
        <f>Simulações!CL598</f>
        <v>0</v>
      </c>
      <c r="G624" s="133" t="e">
        <f>Simulações!CQ598</f>
        <v>#N/A</v>
      </c>
      <c r="H624" s="133" t="str">
        <f>Simulações!CW598</f>
        <v>Médio I</v>
      </c>
      <c r="I624" s="133" t="str">
        <f>IF(Simulações!CX598="","",Simulações!CX598)</f>
        <v/>
      </c>
      <c r="J624" s="133" t="str">
        <f>IF(Simulações!DA598="","",Simulações!DA598)</f>
        <v/>
      </c>
      <c r="K624" s="137">
        <f>Simulações!AO598</f>
        <v>2</v>
      </c>
      <c r="L624" s="137">
        <f>Simulações!AV598</f>
        <v>0</v>
      </c>
      <c r="M624" s="133" t="str">
        <f>IF(Simulações!DB598="","",Simulações!DB598)</f>
        <v/>
      </c>
      <c r="N624" s="133" t="str">
        <f>IF(Simulações!DC598="","",Simulações!DC598)</f>
        <v/>
      </c>
      <c r="O624" s="133">
        <v>1</v>
      </c>
    </row>
    <row r="625" spans="1:15" ht="14.25" customHeight="1" x14ac:dyDescent="0.3">
      <c r="A625" s="5" t="str">
        <f>Simulações!G599</f>
        <v>Rua das Lavandas</v>
      </c>
      <c r="B625" s="133" t="str">
        <f>Simulações!DN599</f>
        <v>Sim</v>
      </c>
      <c r="C625" s="175">
        <f>Simulações!N599</f>
        <v>90</v>
      </c>
      <c r="D625" s="133" t="str">
        <f>Simulações!J599</f>
        <v>C4</v>
      </c>
      <c r="E625" s="133" t="str">
        <f>Simulações!CK599</f>
        <v>LEDSTAR</v>
      </c>
      <c r="F625" s="133" t="str">
        <f>Simulações!CL599</f>
        <v xml:space="preserve"> SL VT 9.1 52W</v>
      </c>
      <c r="G625" s="133">
        <f>Simulações!CQ599</f>
        <v>52</v>
      </c>
      <c r="H625" s="133" t="str">
        <f>Simulações!CW599</f>
        <v>Médio II</v>
      </c>
      <c r="I625" s="133" t="str">
        <f>IF(Simulações!CX599="","",Simulações!CX599)</f>
        <v/>
      </c>
      <c r="J625" s="133" t="str">
        <f>IF(Simulações!DA599="","",Simulações!DA599)</f>
        <v/>
      </c>
      <c r="K625" s="137">
        <f>Simulações!AO599</f>
        <v>2</v>
      </c>
      <c r="L625" s="137">
        <f>Simulações!AV599</f>
        <v>0</v>
      </c>
      <c r="M625" s="133" t="str">
        <f>IF(Simulações!DB599="","",Simulações!DB599)</f>
        <v/>
      </c>
      <c r="N625" s="133" t="str">
        <f>IF(Simulações!DC599="","",Simulações!DC599)</f>
        <v/>
      </c>
      <c r="O625" s="133">
        <v>1</v>
      </c>
    </row>
    <row r="626" spans="1:15" ht="14.25" customHeight="1" x14ac:dyDescent="0.3">
      <c r="A626" s="5" t="str">
        <f>Simulações!G600</f>
        <v>Rua das Lavandas</v>
      </c>
      <c r="B626" s="133" t="str">
        <f>Simulações!DN600</f>
        <v>Sim</v>
      </c>
      <c r="C626" s="175">
        <f>Simulações!N600</f>
        <v>90</v>
      </c>
      <c r="D626" s="133" t="str">
        <f>Simulações!J600</f>
        <v>C4</v>
      </c>
      <c r="E626" s="133" t="str">
        <f>Simulações!CK600</f>
        <v>SX LIGHTING</v>
      </c>
      <c r="F626" s="133" t="str">
        <f>Simulações!CL600</f>
        <v>SX-INEVO050HF</v>
      </c>
      <c r="G626" s="133">
        <f>Simulações!CQ600</f>
        <v>50</v>
      </c>
      <c r="H626" s="133" t="str">
        <f>Simulações!CW600</f>
        <v>Médio II</v>
      </c>
      <c r="I626" s="133" t="str">
        <f>IF(Simulações!CX600="","",Simulações!CX600)</f>
        <v/>
      </c>
      <c r="J626" s="133" t="str">
        <f>IF(Simulações!DA600="","",Simulações!DA600)</f>
        <v/>
      </c>
      <c r="K626" s="137">
        <f>Simulações!AO600</f>
        <v>2</v>
      </c>
      <c r="L626" s="137">
        <f>Simulações!AV600</f>
        <v>0</v>
      </c>
      <c r="M626" s="133" t="str">
        <f>IF(Simulações!DB600="","",Simulações!DB600)</f>
        <v/>
      </c>
      <c r="N626" s="133" t="str">
        <f>IF(Simulações!DC600="","",Simulações!DC600)</f>
        <v/>
      </c>
      <c r="O626" s="133">
        <v>1</v>
      </c>
    </row>
    <row r="627" spans="1:15" ht="14.25" customHeight="1" x14ac:dyDescent="0.3">
      <c r="A627" s="5" t="str">
        <f>Simulações!G601</f>
        <v>Rua das Lavandas</v>
      </c>
      <c r="B627" s="133" t="str">
        <f>Simulações!DN601</f>
        <v>Sim</v>
      </c>
      <c r="C627" s="175">
        <f>Simulações!N601</f>
        <v>90</v>
      </c>
      <c r="D627" s="133" t="str">
        <f>Simulações!J601</f>
        <v>C4</v>
      </c>
      <c r="E627" s="133" t="str">
        <f>Simulações!CK601</f>
        <v>TECNOWATT</v>
      </c>
      <c r="F627" s="133" t="str">
        <f>Simulações!CL601</f>
        <v xml:space="preserve">SIGSAGPTLRRSSNDL_60W_73IBBRS
</v>
      </c>
      <c r="G627" s="133">
        <f>Simulações!CQ601</f>
        <v>60</v>
      </c>
      <c r="H627" s="133" t="str">
        <f>Simulações!CW601</f>
        <v>Médio II</v>
      </c>
      <c r="I627" s="133" t="str">
        <f>IF(Simulações!CX601="","",Simulações!CX601)</f>
        <v/>
      </c>
      <c r="J627" s="133" t="str">
        <f>IF(Simulações!DA601="","",Simulações!DA601)</f>
        <v/>
      </c>
      <c r="K627" s="137">
        <f>Simulações!AO601</f>
        <v>2</v>
      </c>
      <c r="L627" s="137">
        <f>Simulações!AV601</f>
        <v>0</v>
      </c>
      <c r="M627" s="133" t="str">
        <f>IF(Simulações!DB601="","",Simulações!DB601)</f>
        <v/>
      </c>
      <c r="N627" s="133" t="str">
        <f>IF(Simulações!DC601="","",Simulações!DC601)</f>
        <v/>
      </c>
      <c r="O627" s="133">
        <v>1</v>
      </c>
    </row>
    <row r="628" spans="1:15" ht="14.25" customHeight="1" x14ac:dyDescent="0.3">
      <c r="A628" s="5" t="str">
        <f>Simulações!G602</f>
        <v>Estrada Estrada do Limoeiro</v>
      </c>
      <c r="B628" s="133" t="str">
        <f>Simulações!DN602</f>
        <v>Sim</v>
      </c>
      <c r="C628" s="175">
        <f>Simulações!N602</f>
        <v>90</v>
      </c>
      <c r="D628" s="133" t="str">
        <f>Simulações!J602</f>
        <v>C3</v>
      </c>
      <c r="E628" s="133" t="e">
        <f>Simulações!CK602</f>
        <v>#N/A</v>
      </c>
      <c r="F628" s="133">
        <f>Simulações!CL602</f>
        <v>0</v>
      </c>
      <c r="G628" s="133" t="e">
        <f>Simulações!CQ602</f>
        <v>#N/A</v>
      </c>
      <c r="H628" s="133" t="str">
        <f>Simulações!CW602</f>
        <v>Longo I</v>
      </c>
      <c r="I628" s="133" t="str">
        <f>IF(Simulações!CX602="","",Simulações!CX602)</f>
        <v/>
      </c>
      <c r="J628" s="133" t="str">
        <f>IF(Simulações!DA602="","",Simulações!DA602)</f>
        <v/>
      </c>
      <c r="K628" s="137">
        <f>Simulações!AO602</f>
        <v>2</v>
      </c>
      <c r="L628" s="137">
        <f>Simulações!AV602</f>
        <v>0</v>
      </c>
      <c r="M628" s="133" t="str">
        <f>IF(Simulações!DB602="","",Simulações!DB602)</f>
        <v/>
      </c>
      <c r="N628" s="133" t="str">
        <f>IF(Simulações!DC602="","",Simulações!DC602)</f>
        <v/>
      </c>
      <c r="O628" s="133">
        <v>1</v>
      </c>
    </row>
    <row r="629" spans="1:15" ht="14.25" customHeight="1" x14ac:dyDescent="0.3">
      <c r="A629" s="5" t="str">
        <f>Simulações!G603</f>
        <v>Estrada Estrada do Limoeiro</v>
      </c>
      <c r="B629" s="133" t="str">
        <f>Simulações!DN603</f>
        <v>Sim</v>
      </c>
      <c r="C629" s="175">
        <f>Simulações!N603</f>
        <v>90</v>
      </c>
      <c r="D629" s="133" t="str">
        <f>Simulações!J603</f>
        <v>C3</v>
      </c>
      <c r="E629" s="133" t="e">
        <f>Simulações!CK603</f>
        <v>#N/A</v>
      </c>
      <c r="F629" s="133">
        <f>Simulações!CL603</f>
        <v>0</v>
      </c>
      <c r="G629" s="133" t="e">
        <f>Simulações!CQ603</f>
        <v>#N/A</v>
      </c>
      <c r="H629" s="133" t="str">
        <f>Simulações!CW603</f>
        <v>Longo I</v>
      </c>
      <c r="I629" s="133" t="str">
        <f>IF(Simulações!CX603="","",Simulações!CX603)</f>
        <v/>
      </c>
      <c r="J629" s="133" t="str">
        <f>IF(Simulações!DA603="","",Simulações!DA603)</f>
        <v/>
      </c>
      <c r="K629" s="137">
        <f>Simulações!AO603</f>
        <v>2</v>
      </c>
      <c r="L629" s="137">
        <f>Simulações!AV603</f>
        <v>0</v>
      </c>
      <c r="M629" s="133" t="str">
        <f>IF(Simulações!DB603="","",Simulações!DB603)</f>
        <v/>
      </c>
      <c r="N629" s="133" t="str">
        <f>IF(Simulações!DC603="","",Simulações!DC603)</f>
        <v/>
      </c>
      <c r="O629" s="133">
        <v>1</v>
      </c>
    </row>
    <row r="630" spans="1:15" ht="14.25" customHeight="1" x14ac:dyDescent="0.3">
      <c r="A630" s="5" t="str">
        <f>Simulações!G604</f>
        <v>Estrada Estrada do Limoeiro</v>
      </c>
      <c r="B630" s="133" t="str">
        <f>Simulações!DN604</f>
        <v>Sim</v>
      </c>
      <c r="C630" s="175">
        <f>Simulações!N604</f>
        <v>90</v>
      </c>
      <c r="D630" s="133" t="str">
        <f>Simulações!J604</f>
        <v>C3</v>
      </c>
      <c r="E630" s="133" t="e">
        <f>Simulações!CK604</f>
        <v>#N/A</v>
      </c>
      <c r="F630" s="133">
        <f>Simulações!CL604</f>
        <v>0</v>
      </c>
      <c r="G630" s="133" t="e">
        <f>Simulações!CQ604</f>
        <v>#N/A</v>
      </c>
      <c r="H630" s="133" t="str">
        <f>Simulações!CW604</f>
        <v>Longo I</v>
      </c>
      <c r="I630" s="133" t="str">
        <f>IF(Simulações!CX604="","",Simulações!CX604)</f>
        <v/>
      </c>
      <c r="J630" s="133" t="str">
        <f>IF(Simulações!DA604="","",Simulações!DA604)</f>
        <v/>
      </c>
      <c r="K630" s="137">
        <f>Simulações!AO604</f>
        <v>2</v>
      </c>
      <c r="L630" s="137">
        <f>Simulações!AV604</f>
        <v>0</v>
      </c>
      <c r="M630" s="133" t="str">
        <f>IF(Simulações!DB604="","",Simulações!DB604)</f>
        <v/>
      </c>
      <c r="N630" s="133" t="str">
        <f>IF(Simulações!DC604="","",Simulações!DC604)</f>
        <v/>
      </c>
      <c r="O630" s="133">
        <v>1</v>
      </c>
    </row>
    <row r="631" spans="1:15" ht="14.25" customHeight="1" x14ac:dyDescent="0.3">
      <c r="A631" s="5" t="str">
        <f>Simulações!G605</f>
        <v>Rua Bertioga</v>
      </c>
      <c r="B631" s="133" t="str">
        <f>Simulações!DN605</f>
        <v>Sim</v>
      </c>
      <c r="C631" s="175">
        <f>Simulações!N605</f>
        <v>60</v>
      </c>
      <c r="D631" s="133" t="str">
        <f>Simulações!J605</f>
        <v>C2</v>
      </c>
      <c r="E631" s="133" t="e">
        <f>Simulações!CK605</f>
        <v>#N/A</v>
      </c>
      <c r="F631" s="133">
        <f>Simulações!CL605</f>
        <v>0</v>
      </c>
      <c r="G631" s="133" t="e">
        <f>Simulações!CQ605</f>
        <v>#N/A</v>
      </c>
      <c r="H631" s="133" t="str">
        <f>Simulações!CW605</f>
        <v>Longo I</v>
      </c>
      <c r="I631" s="133" t="str">
        <f>IF(Simulações!CX605="","",Simulações!CX605)</f>
        <v/>
      </c>
      <c r="J631" s="133" t="str">
        <f>IF(Simulações!DA605="","",Simulações!DA605)</f>
        <v/>
      </c>
      <c r="K631" s="137">
        <f>Simulações!AO605</f>
        <v>2</v>
      </c>
      <c r="L631" s="137">
        <f>Simulações!AV605</f>
        <v>0</v>
      </c>
      <c r="M631" s="133" t="str">
        <f>IF(Simulações!DB605="","",Simulações!DB605)</f>
        <v/>
      </c>
      <c r="N631" s="133" t="str">
        <f>IF(Simulações!DC605="","",Simulações!DC605)</f>
        <v/>
      </c>
      <c r="O631" s="133">
        <v>1</v>
      </c>
    </row>
    <row r="632" spans="1:15" ht="14.25" customHeight="1" x14ac:dyDescent="0.3">
      <c r="A632" s="5" t="str">
        <f>Simulações!G606</f>
        <v>Rua Bertioga</v>
      </c>
      <c r="B632" s="133" t="str">
        <f>Simulações!DN606</f>
        <v>Sim</v>
      </c>
      <c r="C632" s="175">
        <f>Simulações!N606</f>
        <v>60</v>
      </c>
      <c r="D632" s="133" t="str">
        <f>Simulações!J606</f>
        <v>C2</v>
      </c>
      <c r="E632" s="133" t="e">
        <f>Simulações!CK606</f>
        <v>#N/A</v>
      </c>
      <c r="F632" s="133">
        <f>Simulações!CL606</f>
        <v>0</v>
      </c>
      <c r="G632" s="133" t="e">
        <f>Simulações!CQ606</f>
        <v>#N/A</v>
      </c>
      <c r="H632" s="133" t="str">
        <f>Simulações!CW606</f>
        <v>Longo I</v>
      </c>
      <c r="I632" s="133" t="str">
        <f>IF(Simulações!CX606="","",Simulações!CX606)</f>
        <v/>
      </c>
      <c r="J632" s="133" t="str">
        <f>IF(Simulações!DA606="","",Simulações!DA606)</f>
        <v/>
      </c>
      <c r="K632" s="137">
        <f>Simulações!AO606</f>
        <v>2</v>
      </c>
      <c r="L632" s="137">
        <f>Simulações!AV606</f>
        <v>0</v>
      </c>
      <c r="M632" s="133" t="str">
        <f>IF(Simulações!DB606="","",Simulações!DB606)</f>
        <v/>
      </c>
      <c r="N632" s="133" t="str">
        <f>IF(Simulações!DC606="","",Simulações!DC606)</f>
        <v/>
      </c>
      <c r="O632" s="133">
        <v>1</v>
      </c>
    </row>
    <row r="633" spans="1:15" ht="14.25" customHeight="1" x14ac:dyDescent="0.3">
      <c r="A633" s="5" t="str">
        <f>Simulações!G607</f>
        <v>Rua Bertioga</v>
      </c>
      <c r="B633" s="133" t="str">
        <f>Simulações!DN607</f>
        <v>Sim</v>
      </c>
      <c r="C633" s="175">
        <f>Simulações!N607</f>
        <v>60</v>
      </c>
      <c r="D633" s="133" t="str">
        <f>Simulações!J607</f>
        <v>C2</v>
      </c>
      <c r="E633" s="133" t="e">
        <f>Simulações!CK607</f>
        <v>#N/A</v>
      </c>
      <c r="F633" s="133">
        <f>Simulações!CL607</f>
        <v>0</v>
      </c>
      <c r="G633" s="133" t="e">
        <f>Simulações!CQ607</f>
        <v>#N/A</v>
      </c>
      <c r="H633" s="133" t="str">
        <f>Simulações!CW607</f>
        <v>Longo I</v>
      </c>
      <c r="I633" s="133" t="str">
        <f>IF(Simulações!CX607="","",Simulações!CX607)</f>
        <v/>
      </c>
      <c r="J633" s="133" t="str">
        <f>IF(Simulações!DA607="","",Simulações!DA607)</f>
        <v/>
      </c>
      <c r="K633" s="137">
        <f>Simulações!AO607</f>
        <v>2</v>
      </c>
      <c r="L633" s="137">
        <f>Simulações!AV607</f>
        <v>0</v>
      </c>
      <c r="M633" s="133" t="str">
        <f>IF(Simulações!DB607="","",Simulações!DB607)</f>
        <v/>
      </c>
      <c r="N633" s="133" t="str">
        <f>IF(Simulações!DC607="","",Simulações!DC607)</f>
        <v/>
      </c>
      <c r="O633" s="133">
        <v>1</v>
      </c>
    </row>
    <row r="634" spans="1:15" ht="14.25" customHeight="1" x14ac:dyDescent="0.3">
      <c r="A634" s="5" t="str">
        <f>Simulações!G608</f>
        <v>Avenida Prefeito Juvenal Ferreira dos Santos</v>
      </c>
      <c r="B634" s="133" t="str">
        <f>Simulações!DN608</f>
        <v>Sim</v>
      </c>
      <c r="C634" s="175">
        <f>Simulações!N608</f>
        <v>120</v>
      </c>
      <c r="D634" s="133" t="str">
        <f>Simulações!J608</f>
        <v>C2</v>
      </c>
      <c r="E634" s="133" t="e">
        <f>Simulações!CK608</f>
        <v>#N/A</v>
      </c>
      <c r="F634" s="133">
        <f>Simulações!CL608</f>
        <v>0</v>
      </c>
      <c r="G634" s="133" t="e">
        <f>Simulações!CQ608</f>
        <v>#N/A</v>
      </c>
      <c r="H634" s="133" t="str">
        <f>Simulações!CW608</f>
        <v>Longo I</v>
      </c>
      <c r="I634" s="133" t="str">
        <f>IF(Simulações!CX608="","",Simulações!CX608)</f>
        <v/>
      </c>
      <c r="J634" s="133" t="str">
        <f>IF(Simulações!DA608="","",Simulações!DA608)</f>
        <v/>
      </c>
      <c r="K634" s="137">
        <f>Simulações!AO608</f>
        <v>2</v>
      </c>
      <c r="L634" s="137">
        <f>Simulações!AV608</f>
        <v>0</v>
      </c>
      <c r="M634" s="133" t="str">
        <f>IF(Simulações!DB608="","",Simulações!DB608)</f>
        <v/>
      </c>
      <c r="N634" s="133" t="str">
        <f>IF(Simulações!DC608="","",Simulações!DC608)</f>
        <v/>
      </c>
      <c r="O634" s="133">
        <v>1</v>
      </c>
    </row>
    <row r="635" spans="1:15" ht="14.25" customHeight="1" x14ac:dyDescent="0.3">
      <c r="A635" s="5" t="str">
        <f>Simulações!G609</f>
        <v>Avenida Prefeito Juvenal Ferreira dos Santos</v>
      </c>
      <c r="B635" s="133" t="str">
        <f>Simulações!DN609</f>
        <v>Sim</v>
      </c>
      <c r="C635" s="175">
        <f>Simulações!N609</f>
        <v>120</v>
      </c>
      <c r="D635" s="133" t="str">
        <f>Simulações!J609</f>
        <v>C2</v>
      </c>
      <c r="E635" s="133" t="e">
        <f>Simulações!CK609</f>
        <v>#N/A</v>
      </c>
      <c r="F635" s="133">
        <f>Simulações!CL609</f>
        <v>0</v>
      </c>
      <c r="G635" s="133" t="e">
        <f>Simulações!CQ609</f>
        <v>#N/A</v>
      </c>
      <c r="H635" s="133" t="str">
        <f>Simulações!CW609</f>
        <v>Longo I</v>
      </c>
      <c r="I635" s="133" t="str">
        <f>IF(Simulações!CX609="","",Simulações!CX609)</f>
        <v/>
      </c>
      <c r="J635" s="133" t="str">
        <f>IF(Simulações!DA609="","",Simulações!DA609)</f>
        <v/>
      </c>
      <c r="K635" s="137">
        <f>Simulações!AO609</f>
        <v>2</v>
      </c>
      <c r="L635" s="137">
        <f>Simulações!AV609</f>
        <v>0</v>
      </c>
      <c r="M635" s="133" t="str">
        <f>IF(Simulações!DB609="","",Simulações!DB609)</f>
        <v/>
      </c>
      <c r="N635" s="133" t="str">
        <f>IF(Simulações!DC609="","",Simulações!DC609)</f>
        <v/>
      </c>
      <c r="O635" s="133">
        <v>1</v>
      </c>
    </row>
    <row r="636" spans="1:15" ht="14.25" customHeight="1" x14ac:dyDescent="0.3">
      <c r="A636" s="5" t="str">
        <f>Simulações!G610</f>
        <v>Avenida Prefeito Juvenal Ferreira dos Santos</v>
      </c>
      <c r="B636" s="133" t="str">
        <f>Simulações!DN610</f>
        <v>Sim</v>
      </c>
      <c r="C636" s="175">
        <f>Simulações!N610</f>
        <v>120</v>
      </c>
      <c r="D636" s="133" t="str">
        <f>Simulações!J610</f>
        <v>C2</v>
      </c>
      <c r="E636" s="133" t="e">
        <f>Simulações!CK610</f>
        <v>#N/A</v>
      </c>
      <c r="F636" s="133">
        <f>Simulações!CL610</f>
        <v>0</v>
      </c>
      <c r="G636" s="133" t="e">
        <f>Simulações!CQ610</f>
        <v>#N/A</v>
      </c>
      <c r="H636" s="133" t="str">
        <f>Simulações!CW610</f>
        <v>Longo I</v>
      </c>
      <c r="I636" s="133" t="str">
        <f>IF(Simulações!CX610="","",Simulações!CX610)</f>
        <v/>
      </c>
      <c r="J636" s="133" t="str">
        <f>IF(Simulações!DA610="","",Simulações!DA610)</f>
        <v/>
      </c>
      <c r="K636" s="137">
        <f>Simulações!AO610</f>
        <v>2</v>
      </c>
      <c r="L636" s="137">
        <f>Simulações!AV610</f>
        <v>0</v>
      </c>
      <c r="M636" s="133" t="str">
        <f>IF(Simulações!DB610="","",Simulações!DB610)</f>
        <v/>
      </c>
      <c r="N636" s="133" t="str">
        <f>IF(Simulações!DC610="","",Simulações!DC610)</f>
        <v/>
      </c>
      <c r="O636" s="133">
        <v>1</v>
      </c>
    </row>
    <row r="637" spans="1:15" ht="14.25" customHeight="1" x14ac:dyDescent="0.3">
      <c r="A637" s="5" t="str">
        <f>Simulações!G611</f>
        <v>V</v>
      </c>
      <c r="B637" s="133" t="str">
        <f>Simulações!DN611</f>
        <v>Sim</v>
      </c>
      <c r="C637" s="175">
        <f>Simulações!N611</f>
        <v>58</v>
      </c>
      <c r="D637" s="133" t="str">
        <f>Simulações!J611</f>
        <v>C5</v>
      </c>
      <c r="E637" s="133" t="e">
        <f>Simulações!CK611</f>
        <v>#N/A</v>
      </c>
      <c r="F637" s="133">
        <f>Simulações!CL611</f>
        <v>0</v>
      </c>
      <c r="G637" s="133" t="e">
        <f>Simulações!CQ611</f>
        <v>#N/A</v>
      </c>
      <c r="H637" s="133" t="str">
        <f>Simulações!CW611</f>
        <v>Longo I</v>
      </c>
      <c r="I637" s="133" t="str">
        <f>IF(Simulações!CX611="","",Simulações!CX611)</f>
        <v/>
      </c>
      <c r="J637" s="133" t="str">
        <f>IF(Simulações!DA611="","",Simulações!DA611)</f>
        <v/>
      </c>
      <c r="K637" s="137">
        <f>Simulações!AO611</f>
        <v>2</v>
      </c>
      <c r="L637" s="137">
        <f>Simulações!AV611</f>
        <v>0</v>
      </c>
      <c r="M637" s="133" t="str">
        <f>IF(Simulações!DB611="","",Simulações!DB611)</f>
        <v/>
      </c>
      <c r="N637" s="133" t="str">
        <f>IF(Simulações!DC611="","",Simulações!DC611)</f>
        <v/>
      </c>
      <c r="O637" s="133">
        <v>1</v>
      </c>
    </row>
    <row r="638" spans="1:15" ht="14.25" customHeight="1" x14ac:dyDescent="0.3">
      <c r="A638" s="5" t="str">
        <f>Simulações!G612</f>
        <v>V</v>
      </c>
      <c r="B638" s="133" t="str">
        <f>Simulações!DN612</f>
        <v>Sim</v>
      </c>
      <c r="C638" s="175">
        <f>Simulações!N612</f>
        <v>58</v>
      </c>
      <c r="D638" s="133" t="str">
        <f>Simulações!J612</f>
        <v>C5</v>
      </c>
      <c r="E638" s="133" t="e">
        <f>Simulações!CK612</f>
        <v>#N/A</v>
      </c>
      <c r="F638" s="133">
        <f>Simulações!CL612</f>
        <v>0</v>
      </c>
      <c r="G638" s="133" t="e">
        <f>Simulações!CQ612</f>
        <v>#N/A</v>
      </c>
      <c r="H638" s="133" t="str">
        <f>Simulações!CW612</f>
        <v>Longo I</v>
      </c>
      <c r="I638" s="133" t="str">
        <f>IF(Simulações!CX612="","",Simulações!CX612)</f>
        <v/>
      </c>
      <c r="J638" s="133" t="str">
        <f>IF(Simulações!DA612="","",Simulações!DA612)</f>
        <v/>
      </c>
      <c r="K638" s="137">
        <f>Simulações!AO612</f>
        <v>2</v>
      </c>
      <c r="L638" s="137">
        <f>Simulações!AV612</f>
        <v>0</v>
      </c>
      <c r="M638" s="133" t="str">
        <f>IF(Simulações!DB612="","",Simulações!DB612)</f>
        <v/>
      </c>
      <c r="N638" s="133" t="str">
        <f>IF(Simulações!DC612="","",Simulações!DC612)</f>
        <v/>
      </c>
      <c r="O638" s="133">
        <v>1</v>
      </c>
    </row>
    <row r="639" spans="1:15" ht="14.25" customHeight="1" x14ac:dyDescent="0.3">
      <c r="A639" s="5" t="str">
        <f>Simulações!G613</f>
        <v>V</v>
      </c>
      <c r="B639" s="133" t="str">
        <f>Simulações!DN613</f>
        <v>Sim</v>
      </c>
      <c r="C639" s="175">
        <f>Simulações!N613</f>
        <v>58</v>
      </c>
      <c r="D639" s="133" t="str">
        <f>Simulações!J613</f>
        <v>C5</v>
      </c>
      <c r="E639" s="133" t="e">
        <f>Simulações!CK613</f>
        <v>#N/A</v>
      </c>
      <c r="F639" s="133">
        <f>Simulações!CL613</f>
        <v>0</v>
      </c>
      <c r="G639" s="133" t="e">
        <f>Simulações!CQ613</f>
        <v>#N/A</v>
      </c>
      <c r="H639" s="133" t="str">
        <f>Simulações!CW613</f>
        <v>Longo I</v>
      </c>
      <c r="I639" s="133" t="str">
        <f>IF(Simulações!CX613="","",Simulações!CX613)</f>
        <v/>
      </c>
      <c r="J639" s="133" t="str">
        <f>IF(Simulações!DA613="","",Simulações!DA613)</f>
        <v/>
      </c>
      <c r="K639" s="137">
        <f>Simulações!AO613</f>
        <v>2</v>
      </c>
      <c r="L639" s="137">
        <f>Simulações!AV613</f>
        <v>0</v>
      </c>
      <c r="M639" s="133" t="str">
        <f>IF(Simulações!DB613="","",Simulações!DB613)</f>
        <v/>
      </c>
      <c r="N639" s="133" t="str">
        <f>IF(Simulações!DC613="","",Simulações!DC613)</f>
        <v/>
      </c>
      <c r="O639" s="133">
        <v>1</v>
      </c>
    </row>
    <row r="640" spans="1:15" ht="14.25" customHeight="1" x14ac:dyDescent="0.3">
      <c r="A640" s="5" t="str">
        <f>Simulações!G614</f>
        <v>Avenida Doutor Antonio João Abdalla</v>
      </c>
      <c r="B640" s="133" t="str">
        <f>Simulações!DN614</f>
        <v>Sim</v>
      </c>
      <c r="C640" s="175">
        <f>Simulações!N614</f>
        <v>200</v>
      </c>
      <c r="D640" s="133" t="str">
        <f>Simulações!J614</f>
        <v>C1</v>
      </c>
      <c r="E640" s="133" t="str">
        <f>Simulações!CK614</f>
        <v>LEDSTAR</v>
      </c>
      <c r="F640" s="133" t="str">
        <f>Simulações!CL614</f>
        <v xml:space="preserve"> SL VT 9.1 200W</v>
      </c>
      <c r="G640" s="133">
        <f>Simulações!CQ614</f>
        <v>200</v>
      </c>
      <c r="H640" s="133" t="str">
        <f>Simulações!CW614</f>
        <v>Longo I</v>
      </c>
      <c r="I640" s="133" t="str">
        <f>IF(Simulações!CX614="","",Simulações!CX614)</f>
        <v/>
      </c>
      <c r="J640" s="133" t="str">
        <f>IF(Simulações!DA614="","",Simulações!DA614)</f>
        <v/>
      </c>
      <c r="K640" s="137">
        <f>Simulações!AO614</f>
        <v>2</v>
      </c>
      <c r="L640" s="137">
        <f>Simulações!AV614</f>
        <v>0</v>
      </c>
      <c r="M640" s="133" t="str">
        <f>IF(Simulações!DB614="","",Simulações!DB614)</f>
        <v/>
      </c>
      <c r="N640" s="133" t="str">
        <f>IF(Simulações!DC614="","",Simulações!DC614)</f>
        <v/>
      </c>
      <c r="O640" s="133">
        <v>1</v>
      </c>
    </row>
    <row r="641" spans="1:15" ht="14.25" customHeight="1" x14ac:dyDescent="0.3">
      <c r="A641" s="5" t="str">
        <f>Simulações!G615</f>
        <v>Avenida Doutor Antonio João Abdalla</v>
      </c>
      <c r="B641" s="133" t="str">
        <f>Simulações!DN615</f>
        <v>Sim</v>
      </c>
      <c r="C641" s="175">
        <f>Simulações!N615</f>
        <v>200</v>
      </c>
      <c r="D641" s="133" t="str">
        <f>Simulações!J615</f>
        <v>C1</v>
      </c>
      <c r="E641" s="133" t="str">
        <f>Simulações!CK615</f>
        <v>SX LIGHTING</v>
      </c>
      <c r="F641" s="133" t="str">
        <f>Simulações!CL615</f>
        <v>SX-INLPP090HF</v>
      </c>
      <c r="G641" s="133">
        <f>Simulações!CQ615</f>
        <v>90</v>
      </c>
      <c r="H641" s="133" t="str">
        <f>Simulações!CW615</f>
        <v>Longo I</v>
      </c>
      <c r="I641" s="133" t="str">
        <f>IF(Simulações!CX615="","",Simulações!CX615)</f>
        <v/>
      </c>
      <c r="J641" s="133" t="str">
        <f>IF(Simulações!DA615="","",Simulações!DA615)</f>
        <v>APC</v>
      </c>
      <c r="K641" s="137">
        <f>Simulações!AO615</f>
        <v>2</v>
      </c>
      <c r="L641" s="137">
        <f>Simulações!AV615</f>
        <v>0</v>
      </c>
      <c r="M641" s="133" t="str">
        <f>IF(Simulações!DB615="","",Simulações!DB615)</f>
        <v/>
      </c>
      <c r="N641" s="133" t="str">
        <f>IF(Simulações!DC615="","",Simulações!DC615)</f>
        <v/>
      </c>
      <c r="O641" s="133">
        <v>1</v>
      </c>
    </row>
    <row r="642" spans="1:15" ht="14.25" customHeight="1" x14ac:dyDescent="0.3">
      <c r="A642" s="5" t="str">
        <f>Simulações!G616</f>
        <v>Avenida Doutor Antonio João Abdalla</v>
      </c>
      <c r="B642" s="133" t="str">
        <f>Simulações!DN616</f>
        <v>Sim</v>
      </c>
      <c r="C642" s="175">
        <f>Simulações!N616</f>
        <v>200</v>
      </c>
      <c r="D642" s="133" t="str">
        <f>Simulações!J616</f>
        <v>C1</v>
      </c>
      <c r="E642" s="133" t="str">
        <f>Simulações!CK616</f>
        <v>TECNOWATT</v>
      </c>
      <c r="F642" s="133" t="str">
        <f>Simulações!CL616</f>
        <v xml:space="preserve">SIGMAGPTLRRSMNDL120W_82IBBR
</v>
      </c>
      <c r="G642" s="133">
        <f>Simulações!CQ616</f>
        <v>120</v>
      </c>
      <c r="H642" s="133" t="str">
        <f>Simulações!CW616</f>
        <v>Longo I</v>
      </c>
      <c r="I642" s="133" t="str">
        <f>IF(Simulações!CX616="","",Simulações!CX616)</f>
        <v/>
      </c>
      <c r="J642" s="133" t="str">
        <f>IF(Simulações!DA616="","",Simulações!DA616)</f>
        <v>APC</v>
      </c>
      <c r="K642" s="137">
        <f>Simulações!AO616</f>
        <v>2</v>
      </c>
      <c r="L642" s="137">
        <f>Simulações!AV616</f>
        <v>0</v>
      </c>
      <c r="M642" s="133" t="str">
        <f>IF(Simulações!DB616="","",Simulações!DB616)</f>
        <v/>
      </c>
      <c r="N642" s="133" t="str">
        <f>IF(Simulações!DC616="","",Simulações!DC616)</f>
        <v/>
      </c>
      <c r="O642" s="133">
        <v>1</v>
      </c>
    </row>
    <row r="643" spans="1:15" ht="14.25" customHeight="1" x14ac:dyDescent="0.3">
      <c r="A643" s="5" t="str">
        <f>Simulações!G617</f>
        <v>Rua Rua Pedro Binatto</v>
      </c>
      <c r="B643" s="133" t="str">
        <f>Simulações!DN617</f>
        <v>Sim</v>
      </c>
      <c r="C643" s="175">
        <f>Simulações!N617</f>
        <v>90</v>
      </c>
      <c r="D643" s="133" t="str">
        <f>Simulações!J617</f>
        <v>C4</v>
      </c>
      <c r="E643" s="133" t="e">
        <f>Simulações!CK617</f>
        <v>#N/A</v>
      </c>
      <c r="F643" s="133">
        <f>Simulações!CL617</f>
        <v>0</v>
      </c>
      <c r="G643" s="133" t="e">
        <f>Simulações!CQ617</f>
        <v>#N/A</v>
      </c>
      <c r="H643" s="133" t="str">
        <f>Simulações!CW617</f>
        <v>Longo I</v>
      </c>
      <c r="I643" s="133" t="str">
        <f>IF(Simulações!CX617="","",Simulações!CX617)</f>
        <v/>
      </c>
      <c r="J643" s="133" t="str">
        <f>IF(Simulações!DA617="","",Simulações!DA617)</f>
        <v/>
      </c>
      <c r="K643" s="137">
        <f>Simulações!AO617</f>
        <v>2</v>
      </c>
      <c r="L643" s="137">
        <f>Simulações!AV617</f>
        <v>0</v>
      </c>
      <c r="M643" s="133" t="str">
        <f>IF(Simulações!DB617="","",Simulações!DB617)</f>
        <v/>
      </c>
      <c r="N643" s="133" t="str">
        <f>IF(Simulações!DC617="","",Simulações!DC617)</f>
        <v/>
      </c>
      <c r="O643" s="133">
        <v>1</v>
      </c>
    </row>
    <row r="644" spans="1:15" ht="14.25" customHeight="1" x14ac:dyDescent="0.3">
      <c r="A644" s="5" t="str">
        <f>Simulações!G618</f>
        <v>Rua Rua Pedro Binatto</v>
      </c>
      <c r="B644" s="133" t="str">
        <f>Simulações!DN618</f>
        <v>Sim</v>
      </c>
      <c r="C644" s="175">
        <f>Simulações!N618</f>
        <v>90</v>
      </c>
      <c r="D644" s="133" t="str">
        <f>Simulações!J618</f>
        <v>C4</v>
      </c>
      <c r="E644" s="133" t="e">
        <f>Simulações!CK618</f>
        <v>#N/A</v>
      </c>
      <c r="F644" s="133">
        <f>Simulações!CL618</f>
        <v>0</v>
      </c>
      <c r="G644" s="133" t="e">
        <f>Simulações!CQ618</f>
        <v>#N/A</v>
      </c>
      <c r="H644" s="133" t="str">
        <f>Simulações!CW618</f>
        <v>Longo I</v>
      </c>
      <c r="I644" s="133" t="str">
        <f>IF(Simulações!CX618="","",Simulações!CX618)</f>
        <v/>
      </c>
      <c r="J644" s="133" t="str">
        <f>IF(Simulações!DA618="","",Simulações!DA618)</f>
        <v/>
      </c>
      <c r="K644" s="137">
        <f>Simulações!AO618</f>
        <v>2</v>
      </c>
      <c r="L644" s="137">
        <f>Simulações!AV618</f>
        <v>0</v>
      </c>
      <c r="M644" s="133" t="str">
        <f>IF(Simulações!DB618="","",Simulações!DB618)</f>
        <v/>
      </c>
      <c r="N644" s="133" t="str">
        <f>IF(Simulações!DC618="","",Simulações!DC618)</f>
        <v/>
      </c>
      <c r="O644" s="133">
        <v>1</v>
      </c>
    </row>
    <row r="645" spans="1:15" ht="14.25" customHeight="1" x14ac:dyDescent="0.3">
      <c r="A645" s="5" t="str">
        <f>Simulações!G619</f>
        <v>Rua Rua Pedro Binatto</v>
      </c>
      <c r="B645" s="133" t="str">
        <f>Simulações!DN619</f>
        <v>Sim</v>
      </c>
      <c r="C645" s="175">
        <f>Simulações!N619</f>
        <v>90</v>
      </c>
      <c r="D645" s="133" t="str">
        <f>Simulações!J619</f>
        <v>C4</v>
      </c>
      <c r="E645" s="133" t="e">
        <f>Simulações!CK619</f>
        <v>#N/A</v>
      </c>
      <c r="F645" s="133">
        <f>Simulações!CL619</f>
        <v>0</v>
      </c>
      <c r="G645" s="133" t="e">
        <f>Simulações!CQ619</f>
        <v>#N/A</v>
      </c>
      <c r="H645" s="133" t="str">
        <f>Simulações!CW619</f>
        <v>Longo I</v>
      </c>
      <c r="I645" s="133" t="str">
        <f>IF(Simulações!CX619="","",Simulações!CX619)</f>
        <v/>
      </c>
      <c r="J645" s="133" t="str">
        <f>IF(Simulações!DA619="","",Simulações!DA619)</f>
        <v/>
      </c>
      <c r="K645" s="137">
        <f>Simulações!AO619</f>
        <v>2</v>
      </c>
      <c r="L645" s="137">
        <f>Simulações!AV619</f>
        <v>0</v>
      </c>
      <c r="M645" s="133" t="str">
        <f>IF(Simulações!DB619="","",Simulações!DB619)</f>
        <v/>
      </c>
      <c r="N645" s="133" t="str">
        <f>IF(Simulações!DC619="","",Simulações!DC619)</f>
        <v/>
      </c>
      <c r="O645" s="133">
        <v>1</v>
      </c>
    </row>
    <row r="646" spans="1:15" ht="14.25" customHeight="1" x14ac:dyDescent="0.3">
      <c r="A646" s="5" t="str">
        <f>Simulações!G620</f>
        <v>Rua dos Hibiscos</v>
      </c>
      <c r="B646" s="133" t="str">
        <f>Simulações!DN620</f>
        <v>Sim</v>
      </c>
      <c r="C646" s="175">
        <f>Simulações!N620</f>
        <v>90</v>
      </c>
      <c r="D646" s="133" t="str">
        <f>Simulações!J620</f>
        <v>C4</v>
      </c>
      <c r="E646" s="133" t="e">
        <f>Simulações!CK620</f>
        <v>#N/A</v>
      </c>
      <c r="F646" s="133">
        <f>Simulações!CL620</f>
        <v>0</v>
      </c>
      <c r="G646" s="133" t="e">
        <f>Simulações!CQ620</f>
        <v>#N/A</v>
      </c>
      <c r="H646" s="133" t="str">
        <f>Simulações!CW620</f>
        <v>Médio II</v>
      </c>
      <c r="I646" s="133" t="str">
        <f>IF(Simulações!CX620="","",Simulações!CX620)</f>
        <v/>
      </c>
      <c r="J646" s="133" t="str">
        <f>IF(Simulações!DA620="","",Simulações!DA620)</f>
        <v/>
      </c>
      <c r="K646" s="137">
        <f>Simulações!AO620</f>
        <v>2</v>
      </c>
      <c r="L646" s="137">
        <f>Simulações!AV620</f>
        <v>0</v>
      </c>
      <c r="M646" s="133" t="str">
        <f>IF(Simulações!DB620="","",Simulações!DB620)</f>
        <v/>
      </c>
      <c r="N646" s="133" t="str">
        <f>IF(Simulações!DC620="","",Simulações!DC620)</f>
        <v/>
      </c>
      <c r="O646" s="133">
        <v>1</v>
      </c>
    </row>
    <row r="647" spans="1:15" ht="14.25" customHeight="1" x14ac:dyDescent="0.3">
      <c r="A647" s="5" t="str">
        <f>Simulações!G621</f>
        <v>Rua dos Hibiscos</v>
      </c>
      <c r="B647" s="133" t="str">
        <f>Simulações!DN621</f>
        <v>Sim</v>
      </c>
      <c r="C647" s="175">
        <f>Simulações!N621</f>
        <v>90</v>
      </c>
      <c r="D647" s="133" t="str">
        <f>Simulações!J621</f>
        <v>C4</v>
      </c>
      <c r="E647" s="133" t="e">
        <f>Simulações!CK621</f>
        <v>#N/A</v>
      </c>
      <c r="F647" s="133">
        <f>Simulações!CL621</f>
        <v>0</v>
      </c>
      <c r="G647" s="133" t="e">
        <f>Simulações!CQ621</f>
        <v>#N/A</v>
      </c>
      <c r="H647" s="133" t="str">
        <f>Simulações!CW621</f>
        <v>Médio II</v>
      </c>
      <c r="I647" s="133" t="str">
        <f>IF(Simulações!CX621="","",Simulações!CX621)</f>
        <v/>
      </c>
      <c r="J647" s="133" t="str">
        <f>IF(Simulações!DA621="","",Simulações!DA621)</f>
        <v/>
      </c>
      <c r="K647" s="137">
        <f>Simulações!AO621</f>
        <v>2</v>
      </c>
      <c r="L647" s="137">
        <f>Simulações!AV621</f>
        <v>0</v>
      </c>
      <c r="M647" s="133" t="str">
        <f>IF(Simulações!DB621="","",Simulações!DB621)</f>
        <v/>
      </c>
      <c r="N647" s="133" t="str">
        <f>IF(Simulações!DC621="","",Simulações!DC621)</f>
        <v/>
      </c>
      <c r="O647" s="133">
        <v>1</v>
      </c>
    </row>
    <row r="648" spans="1:15" ht="14.25" customHeight="1" x14ac:dyDescent="0.3">
      <c r="A648" s="5" t="str">
        <f>Simulações!G622</f>
        <v>Rua dos Hibiscos</v>
      </c>
      <c r="B648" s="133" t="str">
        <f>Simulações!DN622</f>
        <v>Sim</v>
      </c>
      <c r="C648" s="175">
        <f>Simulações!N622</f>
        <v>90</v>
      </c>
      <c r="D648" s="133" t="str">
        <f>Simulações!J622</f>
        <v>C4</v>
      </c>
      <c r="E648" s="133" t="e">
        <f>Simulações!CK622</f>
        <v>#N/A</v>
      </c>
      <c r="F648" s="133">
        <f>Simulações!CL622</f>
        <v>0</v>
      </c>
      <c r="G648" s="133" t="e">
        <f>Simulações!CQ622</f>
        <v>#N/A</v>
      </c>
      <c r="H648" s="133" t="str">
        <f>Simulações!CW622</f>
        <v>Médio II</v>
      </c>
      <c r="I648" s="133" t="str">
        <f>IF(Simulações!CX622="","",Simulações!CX622)</f>
        <v/>
      </c>
      <c r="J648" s="133" t="str">
        <f>IF(Simulações!DA622="","",Simulações!DA622)</f>
        <v/>
      </c>
      <c r="K648" s="137">
        <f>Simulações!AO622</f>
        <v>2</v>
      </c>
      <c r="L648" s="137">
        <f>Simulações!AV622</f>
        <v>0</v>
      </c>
      <c r="M648" s="133" t="str">
        <f>IF(Simulações!DB622="","",Simulações!DB622)</f>
        <v/>
      </c>
      <c r="N648" s="133" t="str">
        <f>IF(Simulações!DC622="","",Simulações!DC622)</f>
        <v/>
      </c>
      <c r="O648" s="133">
        <v>1</v>
      </c>
    </row>
    <row r="649" spans="1:15" ht="14.25" customHeight="1" x14ac:dyDescent="0.3">
      <c r="A649" s="5" t="str">
        <f>Simulações!G623</f>
        <v>rua taguatinga</v>
      </c>
      <c r="B649" s="133" t="str">
        <f>Simulações!DN623</f>
        <v>Sim</v>
      </c>
      <c r="C649" s="175">
        <f>Simulações!N623</f>
        <v>90</v>
      </c>
      <c r="D649" s="133" t="str">
        <f>Simulações!J623</f>
        <v>C5</v>
      </c>
      <c r="E649" s="133" t="e">
        <f>Simulações!CK623</f>
        <v>#N/A</v>
      </c>
      <c r="F649" s="133">
        <f>Simulações!CL623</f>
        <v>0</v>
      </c>
      <c r="G649" s="133" t="e">
        <f>Simulações!CQ623</f>
        <v>#N/A</v>
      </c>
      <c r="H649" s="133" t="str">
        <f>Simulações!CW623</f>
        <v>Longo I</v>
      </c>
      <c r="I649" s="133" t="str">
        <f>IF(Simulações!CX623="","",Simulações!CX623)</f>
        <v/>
      </c>
      <c r="J649" s="133" t="str">
        <f>IF(Simulações!DA623="","",Simulações!DA623)</f>
        <v/>
      </c>
      <c r="K649" s="137">
        <f>Simulações!AO623</f>
        <v>2</v>
      </c>
      <c r="L649" s="137">
        <f>Simulações!AV623</f>
        <v>0</v>
      </c>
      <c r="M649" s="133" t="str">
        <f>IF(Simulações!DB623="","",Simulações!DB623)</f>
        <v/>
      </c>
      <c r="N649" s="133" t="str">
        <f>IF(Simulações!DC623="","",Simulações!DC623)</f>
        <v/>
      </c>
      <c r="O649" s="133">
        <v>1</v>
      </c>
    </row>
    <row r="650" spans="1:15" ht="14.25" customHeight="1" x14ac:dyDescent="0.3">
      <c r="A650" s="5" t="str">
        <f>Simulações!G624</f>
        <v>rua taguatinga</v>
      </c>
      <c r="B650" s="133" t="str">
        <f>Simulações!DN624</f>
        <v>Sim</v>
      </c>
      <c r="C650" s="175">
        <f>Simulações!N624</f>
        <v>90</v>
      </c>
      <c r="D650" s="133" t="str">
        <f>Simulações!J624</f>
        <v>C5</v>
      </c>
      <c r="E650" s="133" t="e">
        <f>Simulações!CK624</f>
        <v>#N/A</v>
      </c>
      <c r="F650" s="133">
        <f>Simulações!CL624</f>
        <v>0</v>
      </c>
      <c r="G650" s="133" t="e">
        <f>Simulações!CQ624</f>
        <v>#N/A</v>
      </c>
      <c r="H650" s="133" t="str">
        <f>Simulações!CW624</f>
        <v>Longo I</v>
      </c>
      <c r="I650" s="133" t="str">
        <f>IF(Simulações!CX624="","",Simulações!CX624)</f>
        <v/>
      </c>
      <c r="J650" s="133" t="str">
        <f>IF(Simulações!DA624="","",Simulações!DA624)</f>
        <v/>
      </c>
      <c r="K650" s="137">
        <f>Simulações!AO624</f>
        <v>2</v>
      </c>
      <c r="L650" s="137">
        <f>Simulações!AV624</f>
        <v>0</v>
      </c>
      <c r="M650" s="133" t="str">
        <f>IF(Simulações!DB624="","",Simulações!DB624)</f>
        <v/>
      </c>
      <c r="N650" s="133" t="str">
        <f>IF(Simulações!DC624="","",Simulações!DC624)</f>
        <v/>
      </c>
      <c r="O650" s="133">
        <v>1</v>
      </c>
    </row>
    <row r="651" spans="1:15" ht="14.25" customHeight="1" x14ac:dyDescent="0.3">
      <c r="A651" s="5" t="str">
        <f>Simulações!G625</f>
        <v>rua taguatinga</v>
      </c>
      <c r="B651" s="133" t="str">
        <f>Simulações!DN625</f>
        <v>Sim</v>
      </c>
      <c r="C651" s="175">
        <f>Simulações!N625</f>
        <v>90</v>
      </c>
      <c r="D651" s="133" t="str">
        <f>Simulações!J625</f>
        <v>C5</v>
      </c>
      <c r="E651" s="133" t="e">
        <f>Simulações!CK625</f>
        <v>#N/A</v>
      </c>
      <c r="F651" s="133">
        <f>Simulações!CL625</f>
        <v>0</v>
      </c>
      <c r="G651" s="133" t="e">
        <f>Simulações!CQ625</f>
        <v>#N/A</v>
      </c>
      <c r="H651" s="133" t="str">
        <f>Simulações!CW625</f>
        <v>Longo I</v>
      </c>
      <c r="I651" s="133" t="str">
        <f>IF(Simulações!CX625="","",Simulações!CX625)</f>
        <v/>
      </c>
      <c r="J651" s="133" t="str">
        <f>IF(Simulações!DA625="","",Simulações!DA625)</f>
        <v/>
      </c>
      <c r="K651" s="137">
        <f>Simulações!AO625</f>
        <v>2</v>
      </c>
      <c r="L651" s="137">
        <f>Simulações!AV625</f>
        <v>0</v>
      </c>
      <c r="M651" s="133" t="str">
        <f>IF(Simulações!DB625="","",Simulações!DB625)</f>
        <v/>
      </c>
      <c r="N651" s="133" t="str">
        <f>IF(Simulações!DC625="","",Simulações!DC625)</f>
        <v/>
      </c>
      <c r="O651" s="133">
        <v>1</v>
      </c>
    </row>
    <row r="652" spans="1:15" ht="14.25" customHeight="1" x14ac:dyDescent="0.3">
      <c r="A652" s="5" t="str">
        <f>Simulações!G626</f>
        <v>Rua Vereador Mário Marcolongo</v>
      </c>
      <c r="B652" s="133" t="str">
        <f>Simulações!DN626</f>
        <v>Sim</v>
      </c>
      <c r="C652" s="175">
        <f>Simulações!N626</f>
        <v>120</v>
      </c>
      <c r="D652" s="133" t="str">
        <f>Simulações!J626</f>
        <v>C4</v>
      </c>
      <c r="E652" s="133" t="e">
        <f>Simulações!CK626</f>
        <v>#N/A</v>
      </c>
      <c r="F652" s="133">
        <f>Simulações!CL626</f>
        <v>0</v>
      </c>
      <c r="G652" s="133" t="e">
        <f>Simulações!CQ626</f>
        <v>#N/A</v>
      </c>
      <c r="H652" s="133" t="str">
        <f>Simulações!CW626</f>
        <v>Longo II</v>
      </c>
      <c r="I652" s="133" t="str">
        <f>IF(Simulações!CX626="","",Simulações!CX626)</f>
        <v/>
      </c>
      <c r="J652" s="133" t="str">
        <f>IF(Simulações!DA626="","",Simulações!DA626)</f>
        <v/>
      </c>
      <c r="K652" s="137">
        <f>Simulações!AO626</f>
        <v>2</v>
      </c>
      <c r="L652" s="137">
        <f>Simulações!AV626</f>
        <v>0</v>
      </c>
      <c r="M652" s="133" t="str">
        <f>IF(Simulações!DB626="","",Simulações!DB626)</f>
        <v/>
      </c>
      <c r="N652" s="133" t="str">
        <f>IF(Simulações!DC626="","",Simulações!DC626)</f>
        <v/>
      </c>
      <c r="O652" s="133">
        <v>1</v>
      </c>
    </row>
    <row r="653" spans="1:15" ht="14.25" customHeight="1" x14ac:dyDescent="0.3">
      <c r="A653" s="5" t="str">
        <f>Simulações!G627</f>
        <v>Rua Vereador Mário Marcolongo</v>
      </c>
      <c r="B653" s="133" t="str">
        <f>Simulações!DN627</f>
        <v>Sim</v>
      </c>
      <c r="C653" s="175">
        <f>Simulações!N627</f>
        <v>120</v>
      </c>
      <c r="D653" s="133" t="str">
        <f>Simulações!J627</f>
        <v>C4</v>
      </c>
      <c r="E653" s="133" t="e">
        <f>Simulações!CK627</f>
        <v>#N/A</v>
      </c>
      <c r="F653" s="133">
        <f>Simulações!CL627</f>
        <v>0</v>
      </c>
      <c r="G653" s="133" t="e">
        <f>Simulações!CQ627</f>
        <v>#N/A</v>
      </c>
      <c r="H653" s="133" t="str">
        <f>Simulações!CW627</f>
        <v>Longo II</v>
      </c>
      <c r="I653" s="133" t="str">
        <f>IF(Simulações!CX627="","",Simulações!CX627)</f>
        <v/>
      </c>
      <c r="J653" s="133" t="str">
        <f>IF(Simulações!DA627="","",Simulações!DA627)</f>
        <v/>
      </c>
      <c r="K653" s="137">
        <f>Simulações!AO627</f>
        <v>2</v>
      </c>
      <c r="L653" s="137">
        <f>Simulações!AV627</f>
        <v>0</v>
      </c>
      <c r="M653" s="133" t="str">
        <f>IF(Simulações!DB627="","",Simulações!DB627)</f>
        <v/>
      </c>
      <c r="N653" s="133" t="str">
        <f>IF(Simulações!DC627="","",Simulações!DC627)</f>
        <v/>
      </c>
      <c r="O653" s="133">
        <v>1</v>
      </c>
    </row>
    <row r="654" spans="1:15" ht="14.25" customHeight="1" x14ac:dyDescent="0.3">
      <c r="A654" s="5" t="str">
        <f>Simulações!G628</f>
        <v>Rua Vereador Mário Marcolongo</v>
      </c>
      <c r="B654" s="133" t="str">
        <f>Simulações!DN628</f>
        <v>Sim</v>
      </c>
      <c r="C654" s="175">
        <f>Simulações!N628</f>
        <v>120</v>
      </c>
      <c r="D654" s="133" t="str">
        <f>Simulações!J628</f>
        <v>C4</v>
      </c>
      <c r="E654" s="133" t="e">
        <f>Simulações!CK628</f>
        <v>#N/A</v>
      </c>
      <c r="F654" s="133">
        <f>Simulações!CL628</f>
        <v>0</v>
      </c>
      <c r="G654" s="133" t="e">
        <f>Simulações!CQ628</f>
        <v>#N/A</v>
      </c>
      <c r="H654" s="133" t="str">
        <f>Simulações!CW628</f>
        <v>Longo II</v>
      </c>
      <c r="I654" s="133" t="str">
        <f>IF(Simulações!CX628="","",Simulações!CX628)</f>
        <v/>
      </c>
      <c r="J654" s="133" t="str">
        <f>IF(Simulações!DA628="","",Simulações!DA628)</f>
        <v/>
      </c>
      <c r="K654" s="137">
        <f>Simulações!AO628</f>
        <v>2</v>
      </c>
      <c r="L654" s="137">
        <f>Simulações!AV628</f>
        <v>0</v>
      </c>
      <c r="M654" s="133" t="str">
        <f>IF(Simulações!DB628="","",Simulações!DB628)</f>
        <v/>
      </c>
      <c r="N654" s="133" t="str">
        <f>IF(Simulações!DC628="","",Simulações!DC628)</f>
        <v/>
      </c>
      <c r="O654" s="133">
        <v>1</v>
      </c>
    </row>
    <row r="655" spans="1:15" ht="14.25" customHeight="1" x14ac:dyDescent="0.3">
      <c r="A655" s="5" t="str">
        <f>Simulações!G629</f>
        <v>Rua Manoel Aguiar Pinto</v>
      </c>
      <c r="B655" s="133" t="str">
        <f>Simulações!DN629</f>
        <v>Sim</v>
      </c>
      <c r="C655" s="175">
        <f>Simulações!N629</f>
        <v>60</v>
      </c>
      <c r="D655" s="133" t="str">
        <f>Simulações!J629</f>
        <v>C4</v>
      </c>
      <c r="E655" s="133" t="e">
        <f>Simulações!CK629</f>
        <v>#N/A</v>
      </c>
      <c r="F655" s="133">
        <f>Simulações!CL629</f>
        <v>0</v>
      </c>
      <c r="G655" s="133" t="e">
        <f>Simulações!CQ629</f>
        <v>#N/A</v>
      </c>
      <c r="H655" s="133" t="str">
        <f>Simulações!CW629</f>
        <v>Longo I</v>
      </c>
      <c r="I655" s="133" t="str">
        <f>IF(Simulações!CX629="","",Simulações!CX629)</f>
        <v/>
      </c>
      <c r="J655" s="133" t="str">
        <f>IF(Simulações!DA629="","",Simulações!DA629)</f>
        <v/>
      </c>
      <c r="K655" s="137">
        <f>Simulações!AO629</f>
        <v>2</v>
      </c>
      <c r="L655" s="137">
        <f>Simulações!AV629</f>
        <v>0</v>
      </c>
      <c r="M655" s="133" t="str">
        <f>IF(Simulações!DB629="","",Simulações!DB629)</f>
        <v/>
      </c>
      <c r="N655" s="133" t="str">
        <f>IF(Simulações!DC629="","",Simulações!DC629)</f>
        <v/>
      </c>
      <c r="O655" s="133">
        <v>1</v>
      </c>
    </row>
    <row r="656" spans="1:15" ht="14.25" customHeight="1" x14ac:dyDescent="0.3">
      <c r="A656" s="5" t="str">
        <f>Simulações!G630</f>
        <v>Rua Manoel Aguiar Pinto</v>
      </c>
      <c r="B656" s="133" t="str">
        <f>Simulações!DN630</f>
        <v>Sim</v>
      </c>
      <c r="C656" s="175">
        <f>Simulações!N630</f>
        <v>60</v>
      </c>
      <c r="D656" s="133" t="str">
        <f>Simulações!J630</f>
        <v>C4</v>
      </c>
      <c r="E656" s="133" t="e">
        <f>Simulações!CK630</f>
        <v>#N/A</v>
      </c>
      <c r="F656" s="133">
        <f>Simulações!CL630</f>
        <v>0</v>
      </c>
      <c r="G656" s="133" t="e">
        <f>Simulações!CQ630</f>
        <v>#N/A</v>
      </c>
      <c r="H656" s="133" t="str">
        <f>Simulações!CW630</f>
        <v>Longo I</v>
      </c>
      <c r="I656" s="133" t="str">
        <f>IF(Simulações!CX630="","",Simulações!CX630)</f>
        <v/>
      </c>
      <c r="J656" s="133" t="str">
        <f>IF(Simulações!DA630="","",Simulações!DA630)</f>
        <v/>
      </c>
      <c r="K656" s="137">
        <f>Simulações!AO630</f>
        <v>2</v>
      </c>
      <c r="L656" s="137">
        <f>Simulações!AV630</f>
        <v>0</v>
      </c>
      <c r="M656" s="133" t="str">
        <f>IF(Simulações!DB630="","",Simulações!DB630)</f>
        <v/>
      </c>
      <c r="N656" s="133" t="str">
        <f>IF(Simulações!DC630="","",Simulações!DC630)</f>
        <v/>
      </c>
      <c r="O656" s="133">
        <v>1</v>
      </c>
    </row>
    <row r="657" spans="1:15" ht="14.25" customHeight="1" x14ac:dyDescent="0.3">
      <c r="A657" s="5" t="str">
        <f>Simulações!G631</f>
        <v>Rua Manoel Aguiar Pinto</v>
      </c>
      <c r="B657" s="133" t="str">
        <f>Simulações!DN631</f>
        <v>Sim</v>
      </c>
      <c r="C657" s="175">
        <f>Simulações!N631</f>
        <v>60</v>
      </c>
      <c r="D657" s="133" t="str">
        <f>Simulações!J631</f>
        <v>C4</v>
      </c>
      <c r="E657" s="133" t="e">
        <f>Simulações!CK631</f>
        <v>#N/A</v>
      </c>
      <c r="F657" s="133">
        <f>Simulações!CL631</f>
        <v>0</v>
      </c>
      <c r="G657" s="133" t="e">
        <f>Simulações!CQ631</f>
        <v>#N/A</v>
      </c>
      <c r="H657" s="133" t="str">
        <f>Simulações!CW631</f>
        <v>Longo I</v>
      </c>
      <c r="I657" s="133" t="str">
        <f>IF(Simulações!CX631="","",Simulações!CX631)</f>
        <v/>
      </c>
      <c r="J657" s="133" t="str">
        <f>IF(Simulações!DA631="","",Simulações!DA631)</f>
        <v/>
      </c>
      <c r="K657" s="137">
        <f>Simulações!AO631</f>
        <v>2</v>
      </c>
      <c r="L657" s="137">
        <f>Simulações!AV631</f>
        <v>0</v>
      </c>
      <c r="M657" s="133" t="str">
        <f>IF(Simulações!DB631="","",Simulações!DB631)</f>
        <v/>
      </c>
      <c r="N657" s="133" t="str">
        <f>IF(Simulações!DC631="","",Simulações!DC631)</f>
        <v/>
      </c>
      <c r="O657" s="133">
        <v>1</v>
      </c>
    </row>
    <row r="658" spans="1:15" ht="14.25" customHeight="1" x14ac:dyDescent="0.3">
      <c r="A658" s="5" t="str">
        <f>Simulações!G632</f>
        <v>Rua Rua das Espirradeiras</v>
      </c>
      <c r="B658" s="133" t="str">
        <f>Simulações!DN632</f>
        <v>Sim</v>
      </c>
      <c r="C658" s="175">
        <f>Simulações!N632</f>
        <v>90</v>
      </c>
      <c r="D658" s="133" t="str">
        <f>Simulações!J632</f>
        <v>C4</v>
      </c>
      <c r="E658" s="133" t="e">
        <f>Simulações!CK632</f>
        <v>#N/A</v>
      </c>
      <c r="F658" s="133">
        <f>Simulações!CL632</f>
        <v>0</v>
      </c>
      <c r="G658" s="133" t="e">
        <f>Simulações!CQ632</f>
        <v>#N/A</v>
      </c>
      <c r="H658" s="133" t="str">
        <f>Simulações!CW632</f>
        <v>Médio II</v>
      </c>
      <c r="I658" s="133" t="str">
        <f>IF(Simulações!CX632="","",Simulações!CX632)</f>
        <v/>
      </c>
      <c r="J658" s="133" t="str">
        <f>IF(Simulações!DA632="","",Simulações!DA632)</f>
        <v/>
      </c>
      <c r="K658" s="137">
        <f>Simulações!AO632</f>
        <v>2</v>
      </c>
      <c r="L658" s="137">
        <f>Simulações!AV632</f>
        <v>0</v>
      </c>
      <c r="M658" s="133" t="str">
        <f>IF(Simulações!DB632="","",Simulações!DB632)</f>
        <v/>
      </c>
      <c r="N658" s="133" t="str">
        <f>IF(Simulações!DC632="","",Simulações!DC632)</f>
        <v/>
      </c>
      <c r="O658" s="133">
        <v>1</v>
      </c>
    </row>
    <row r="659" spans="1:15" ht="14.25" customHeight="1" x14ac:dyDescent="0.3">
      <c r="A659" s="5" t="str">
        <f>Simulações!G633</f>
        <v>Rua Rua das Espirradeiras</v>
      </c>
      <c r="B659" s="133" t="str">
        <f>Simulações!DN633</f>
        <v>Sim</v>
      </c>
      <c r="C659" s="175">
        <f>Simulações!N633</f>
        <v>90</v>
      </c>
      <c r="D659" s="133" t="str">
        <f>Simulações!J633</f>
        <v>C4</v>
      </c>
      <c r="E659" s="133" t="e">
        <f>Simulações!CK633</f>
        <v>#N/A</v>
      </c>
      <c r="F659" s="133">
        <f>Simulações!CL633</f>
        <v>0</v>
      </c>
      <c r="G659" s="133" t="e">
        <f>Simulações!CQ633</f>
        <v>#N/A</v>
      </c>
      <c r="H659" s="133" t="str">
        <f>Simulações!CW633</f>
        <v>Médio II</v>
      </c>
      <c r="I659" s="133" t="str">
        <f>IF(Simulações!CX633="","",Simulações!CX633)</f>
        <v/>
      </c>
      <c r="J659" s="133" t="str">
        <f>IF(Simulações!DA633="","",Simulações!DA633)</f>
        <v/>
      </c>
      <c r="K659" s="137">
        <f>Simulações!AO633</f>
        <v>2</v>
      </c>
      <c r="L659" s="137">
        <f>Simulações!AV633</f>
        <v>0</v>
      </c>
      <c r="M659" s="133" t="str">
        <f>IF(Simulações!DB633="","",Simulações!DB633)</f>
        <v/>
      </c>
      <c r="N659" s="133" t="str">
        <f>IF(Simulações!DC633="","",Simulações!DC633)</f>
        <v/>
      </c>
      <c r="O659" s="133">
        <v>1</v>
      </c>
    </row>
    <row r="660" spans="1:15" ht="14.25" customHeight="1" x14ac:dyDescent="0.3">
      <c r="A660" s="5" t="str">
        <f>Simulações!G634</f>
        <v>Rua Rua das Espirradeiras</v>
      </c>
      <c r="B660" s="133" t="str">
        <f>Simulações!DN634</f>
        <v>Sim</v>
      </c>
      <c r="C660" s="175">
        <f>Simulações!N634</f>
        <v>90</v>
      </c>
      <c r="D660" s="133" t="str">
        <f>Simulações!J634</f>
        <v>C4</v>
      </c>
      <c r="E660" s="133" t="e">
        <f>Simulações!CK634</f>
        <v>#N/A</v>
      </c>
      <c r="F660" s="133">
        <f>Simulações!CL634</f>
        <v>0</v>
      </c>
      <c r="G660" s="133" t="e">
        <f>Simulações!CQ634</f>
        <v>#N/A</v>
      </c>
      <c r="H660" s="133" t="str">
        <f>Simulações!CW634</f>
        <v>Médio II</v>
      </c>
      <c r="I660" s="133" t="str">
        <f>IF(Simulações!CX634="","",Simulações!CX634)</f>
        <v/>
      </c>
      <c r="J660" s="133" t="str">
        <f>IF(Simulações!DA634="","",Simulações!DA634)</f>
        <v/>
      </c>
      <c r="K660" s="137">
        <f>Simulações!AO634</f>
        <v>2</v>
      </c>
      <c r="L660" s="137">
        <f>Simulações!AV634</f>
        <v>0</v>
      </c>
      <c r="M660" s="133" t="str">
        <f>IF(Simulações!DB634="","",Simulações!DB634)</f>
        <v/>
      </c>
      <c r="N660" s="133" t="str">
        <f>IF(Simulações!DC634="","",Simulações!DC634)</f>
        <v/>
      </c>
      <c r="O660" s="133">
        <v>1</v>
      </c>
    </row>
    <row r="661" spans="1:15" ht="14.25" customHeight="1" x14ac:dyDescent="0.3">
      <c r="A661" s="5" t="str">
        <f>Simulações!G635</f>
        <v>rua das sucupiras</v>
      </c>
      <c r="B661" s="133" t="str">
        <f>Simulações!DN635</f>
        <v>Sim</v>
      </c>
      <c r="C661" s="175">
        <f>Simulações!N635</f>
        <v>90</v>
      </c>
      <c r="D661" s="133" t="str">
        <f>Simulações!J635</f>
        <v>C3</v>
      </c>
      <c r="E661" s="133" t="e">
        <f>Simulações!CK635</f>
        <v>#N/A</v>
      </c>
      <c r="F661" s="133">
        <f>Simulações!CL635</f>
        <v>0</v>
      </c>
      <c r="G661" s="133" t="e">
        <f>Simulações!CQ635</f>
        <v>#N/A</v>
      </c>
      <c r="H661" s="133" t="str">
        <f>Simulações!CW635</f>
        <v>Médio I</v>
      </c>
      <c r="I661" s="133" t="str">
        <f>IF(Simulações!CX635="","",Simulações!CX635)</f>
        <v/>
      </c>
      <c r="J661" s="133" t="str">
        <f>IF(Simulações!DA635="","",Simulações!DA635)</f>
        <v/>
      </c>
      <c r="K661" s="137">
        <f>Simulações!AO635</f>
        <v>2</v>
      </c>
      <c r="L661" s="137">
        <f>Simulações!AV635</f>
        <v>4</v>
      </c>
      <c r="M661" s="133" t="str">
        <f>IF(Simulações!DB635="","",Simulações!DB635)</f>
        <v/>
      </c>
      <c r="N661" s="133" t="str">
        <f>IF(Simulações!DC635="","",Simulações!DC635)</f>
        <v/>
      </c>
      <c r="O661" s="133">
        <v>1</v>
      </c>
    </row>
    <row r="662" spans="1:15" ht="14.25" customHeight="1" x14ac:dyDescent="0.3">
      <c r="A662" s="5" t="str">
        <f>Simulações!G636</f>
        <v>rua das sucupiras</v>
      </c>
      <c r="B662" s="133" t="str">
        <f>Simulações!DN636</f>
        <v>Sim</v>
      </c>
      <c r="C662" s="175">
        <f>Simulações!N636</f>
        <v>90</v>
      </c>
      <c r="D662" s="133" t="str">
        <f>Simulações!J636</f>
        <v>C3</v>
      </c>
      <c r="E662" s="133" t="e">
        <f>Simulações!CK636</f>
        <v>#N/A</v>
      </c>
      <c r="F662" s="133">
        <f>Simulações!CL636</f>
        <v>0</v>
      </c>
      <c r="G662" s="133" t="e">
        <f>Simulações!CQ636</f>
        <v>#N/A</v>
      </c>
      <c r="H662" s="133" t="str">
        <f>Simulações!CW636</f>
        <v>Médio I</v>
      </c>
      <c r="I662" s="133" t="str">
        <f>IF(Simulações!CX636="","",Simulações!CX636)</f>
        <v/>
      </c>
      <c r="J662" s="133" t="str">
        <f>IF(Simulações!DA636="","",Simulações!DA636)</f>
        <v/>
      </c>
      <c r="K662" s="137">
        <f>Simulações!AO636</f>
        <v>2</v>
      </c>
      <c r="L662" s="137">
        <f>Simulações!AV636</f>
        <v>4</v>
      </c>
      <c r="M662" s="133" t="str">
        <f>IF(Simulações!DB636="","",Simulações!DB636)</f>
        <v/>
      </c>
      <c r="N662" s="133" t="str">
        <f>IF(Simulações!DC636="","",Simulações!DC636)</f>
        <v/>
      </c>
      <c r="O662" s="133">
        <v>1</v>
      </c>
    </row>
    <row r="663" spans="1:15" ht="14.25" customHeight="1" x14ac:dyDescent="0.3">
      <c r="A663" s="5" t="str">
        <f>Simulações!G637</f>
        <v>rua das sucupiras</v>
      </c>
      <c r="B663" s="133" t="str">
        <f>Simulações!DN637</f>
        <v>Sim</v>
      </c>
      <c r="C663" s="175">
        <f>Simulações!N637</f>
        <v>90</v>
      </c>
      <c r="D663" s="133" t="str">
        <f>Simulações!J637</f>
        <v>C3</v>
      </c>
      <c r="E663" s="133" t="e">
        <f>Simulações!CK637</f>
        <v>#N/A</v>
      </c>
      <c r="F663" s="133">
        <f>Simulações!CL637</f>
        <v>0</v>
      </c>
      <c r="G663" s="133" t="e">
        <f>Simulações!CQ637</f>
        <v>#N/A</v>
      </c>
      <c r="H663" s="133" t="str">
        <f>Simulações!CW637</f>
        <v>Médio I</v>
      </c>
      <c r="I663" s="133" t="str">
        <f>IF(Simulações!CX637="","",Simulações!CX637)</f>
        <v/>
      </c>
      <c r="J663" s="133" t="str">
        <f>IF(Simulações!DA637="","",Simulações!DA637)</f>
        <v/>
      </c>
      <c r="K663" s="137">
        <f>Simulações!AO637</f>
        <v>2</v>
      </c>
      <c r="L663" s="137">
        <f>Simulações!AV637</f>
        <v>4</v>
      </c>
      <c r="M663" s="133" t="str">
        <f>IF(Simulações!DB637="","",Simulações!DB637)</f>
        <v/>
      </c>
      <c r="N663" s="133" t="str">
        <f>IF(Simulações!DC637="","",Simulações!DC637)</f>
        <v/>
      </c>
      <c r="O663" s="133">
        <v>1</v>
      </c>
    </row>
    <row r="664" spans="1:15" ht="14.25" customHeight="1" x14ac:dyDescent="0.3">
      <c r="A664" s="5" t="str">
        <f>Simulações!G638</f>
        <v>Viela Travessa Colina</v>
      </c>
      <c r="B664" s="133" t="str">
        <f>Simulações!DN638</f>
        <v>Sim</v>
      </c>
      <c r="C664" s="175">
        <f>Simulações!N638</f>
        <v>58</v>
      </c>
      <c r="D664" s="133" t="str">
        <f>Simulações!J638</f>
        <v>C5</v>
      </c>
      <c r="E664" s="133" t="e">
        <f>Simulações!CK638</f>
        <v>#N/A</v>
      </c>
      <c r="F664" s="133">
        <f>Simulações!CL638</f>
        <v>0</v>
      </c>
      <c r="G664" s="133" t="e">
        <f>Simulações!CQ638</f>
        <v>#N/A</v>
      </c>
      <c r="H664" s="133" t="str">
        <f>Simulações!CW638</f>
        <v>Curto II</v>
      </c>
      <c r="I664" s="133" t="str">
        <f>IF(Simulações!CX638="","",Simulações!CX638)</f>
        <v/>
      </c>
      <c r="J664" s="133" t="str">
        <f>IF(Simulações!DA638="","",Simulações!DA638)</f>
        <v/>
      </c>
      <c r="K664" s="137">
        <f>Simulações!AO638</f>
        <v>2</v>
      </c>
      <c r="L664" s="137">
        <f>Simulações!AV638</f>
        <v>0</v>
      </c>
      <c r="M664" s="133" t="str">
        <f>IF(Simulações!DB638="","",Simulações!DB638)</f>
        <v/>
      </c>
      <c r="N664" s="133" t="str">
        <f>IF(Simulações!DC638="","",Simulações!DC638)</f>
        <v/>
      </c>
      <c r="O664" s="133">
        <v>1</v>
      </c>
    </row>
    <row r="665" spans="1:15" ht="14.25" customHeight="1" x14ac:dyDescent="0.3">
      <c r="A665" s="5" t="str">
        <f>Simulações!G639</f>
        <v>Viela Travessa Colina</v>
      </c>
      <c r="B665" s="133" t="str">
        <f>Simulações!DN639</f>
        <v>Sim</v>
      </c>
      <c r="C665" s="175">
        <f>Simulações!N639</f>
        <v>58</v>
      </c>
      <c r="D665" s="133" t="str">
        <f>Simulações!J639</f>
        <v>C5</v>
      </c>
      <c r="E665" s="133" t="e">
        <f>Simulações!CK639</f>
        <v>#N/A</v>
      </c>
      <c r="F665" s="133">
        <f>Simulações!CL639</f>
        <v>0</v>
      </c>
      <c r="G665" s="133" t="e">
        <f>Simulações!CQ639</f>
        <v>#N/A</v>
      </c>
      <c r="H665" s="133" t="str">
        <f>Simulações!CW639</f>
        <v>Curto II</v>
      </c>
      <c r="I665" s="133" t="str">
        <f>IF(Simulações!CX639="","",Simulações!CX639)</f>
        <v/>
      </c>
      <c r="J665" s="133" t="str">
        <f>IF(Simulações!DA639="","",Simulações!DA639)</f>
        <v/>
      </c>
      <c r="K665" s="137">
        <f>Simulações!AO639</f>
        <v>2</v>
      </c>
      <c r="L665" s="137">
        <f>Simulações!AV639</f>
        <v>0</v>
      </c>
      <c r="M665" s="133" t="str">
        <f>IF(Simulações!DB639="","",Simulações!DB639)</f>
        <v/>
      </c>
      <c r="N665" s="133" t="str">
        <f>IF(Simulações!DC639="","",Simulações!DC639)</f>
        <v/>
      </c>
      <c r="O665" s="133">
        <v>1</v>
      </c>
    </row>
    <row r="666" spans="1:15" ht="14.25" customHeight="1" x14ac:dyDescent="0.3">
      <c r="A666" s="5" t="str">
        <f>Simulações!G640</f>
        <v>Viela Travessa Colina</v>
      </c>
      <c r="B666" s="133" t="str">
        <f>Simulações!DN640</f>
        <v>Sim</v>
      </c>
      <c r="C666" s="175">
        <f>Simulações!N640</f>
        <v>58</v>
      </c>
      <c r="D666" s="133" t="str">
        <f>Simulações!J640</f>
        <v>C5</v>
      </c>
      <c r="E666" s="133" t="e">
        <f>Simulações!CK640</f>
        <v>#N/A</v>
      </c>
      <c r="F666" s="133">
        <f>Simulações!CL640</f>
        <v>0</v>
      </c>
      <c r="G666" s="133" t="e">
        <f>Simulações!CQ640</f>
        <v>#N/A</v>
      </c>
      <c r="H666" s="133" t="str">
        <f>Simulações!CW640</f>
        <v>Curto II</v>
      </c>
      <c r="I666" s="133" t="str">
        <f>IF(Simulações!CX640="","",Simulações!CX640)</f>
        <v/>
      </c>
      <c r="J666" s="133" t="str">
        <f>IF(Simulações!DA640="","",Simulações!DA640)</f>
        <v/>
      </c>
      <c r="K666" s="137">
        <f>Simulações!AO640</f>
        <v>2</v>
      </c>
      <c r="L666" s="137">
        <f>Simulações!AV640</f>
        <v>0</v>
      </c>
      <c r="M666" s="133" t="str">
        <f>IF(Simulações!DB640="","",Simulações!DB640)</f>
        <v/>
      </c>
      <c r="N666" s="133" t="str">
        <f>IF(Simulações!DC640="","",Simulações!DC640)</f>
        <v/>
      </c>
      <c r="O666" s="133">
        <v>1</v>
      </c>
    </row>
    <row r="667" spans="1:15" ht="14.25" customHeight="1" x14ac:dyDescent="0.3">
      <c r="A667" s="5" t="str">
        <f>Simulações!G641</f>
        <v>Rua Novo Horizonte</v>
      </c>
      <c r="B667" s="133" t="str">
        <f>Simulações!DN641</f>
        <v>Sim</v>
      </c>
      <c r="C667" s="175">
        <f>Simulações!N641</f>
        <v>58</v>
      </c>
      <c r="D667" s="133" t="str">
        <f>Simulações!J641</f>
        <v>C4</v>
      </c>
      <c r="E667" s="133" t="e">
        <f>Simulações!CK641</f>
        <v>#N/A</v>
      </c>
      <c r="F667" s="133">
        <f>Simulações!CL641</f>
        <v>0</v>
      </c>
      <c r="G667" s="133" t="e">
        <f>Simulações!CQ641</f>
        <v>#N/A</v>
      </c>
      <c r="H667" s="133" t="str">
        <f>Simulações!CW641</f>
        <v>Longo I</v>
      </c>
      <c r="I667" s="133" t="str">
        <f>IF(Simulações!CX641="","",Simulações!CX641)</f>
        <v/>
      </c>
      <c r="J667" s="133" t="str">
        <f>IF(Simulações!DA641="","",Simulações!DA641)</f>
        <v/>
      </c>
      <c r="K667" s="137">
        <f>Simulações!AO641</f>
        <v>2</v>
      </c>
      <c r="L667" s="137">
        <f>Simulações!AV641</f>
        <v>0</v>
      </c>
      <c r="M667" s="133" t="str">
        <f>IF(Simulações!DB641="","",Simulações!DB641)</f>
        <v/>
      </c>
      <c r="N667" s="133" t="str">
        <f>IF(Simulações!DC641="","",Simulações!DC641)</f>
        <v/>
      </c>
      <c r="O667" s="133">
        <v>1</v>
      </c>
    </row>
    <row r="668" spans="1:15" ht="14.25" customHeight="1" x14ac:dyDescent="0.3">
      <c r="A668" s="5" t="str">
        <f>Simulações!G642</f>
        <v>Rua Novo Horizonte</v>
      </c>
      <c r="B668" s="133" t="str">
        <f>Simulações!DN642</f>
        <v>Sim</v>
      </c>
      <c r="C668" s="175">
        <f>Simulações!N642</f>
        <v>58</v>
      </c>
      <c r="D668" s="133" t="str">
        <f>Simulações!J642</f>
        <v>C4</v>
      </c>
      <c r="E668" s="133" t="e">
        <f>Simulações!CK642</f>
        <v>#N/A</v>
      </c>
      <c r="F668" s="133">
        <f>Simulações!CL642</f>
        <v>0</v>
      </c>
      <c r="G668" s="133" t="e">
        <f>Simulações!CQ642</f>
        <v>#N/A</v>
      </c>
      <c r="H668" s="133" t="str">
        <f>Simulações!CW642</f>
        <v>Longo I</v>
      </c>
      <c r="I668" s="133" t="str">
        <f>IF(Simulações!CX642="","",Simulações!CX642)</f>
        <v/>
      </c>
      <c r="J668" s="133" t="str">
        <f>IF(Simulações!DA642="","",Simulações!DA642)</f>
        <v/>
      </c>
      <c r="K668" s="137">
        <f>Simulações!AO642</f>
        <v>2</v>
      </c>
      <c r="L668" s="137">
        <f>Simulações!AV642</f>
        <v>0</v>
      </c>
      <c r="M668" s="133" t="str">
        <f>IF(Simulações!DB642="","",Simulações!DB642)</f>
        <v/>
      </c>
      <c r="N668" s="133" t="str">
        <f>IF(Simulações!DC642="","",Simulações!DC642)</f>
        <v/>
      </c>
      <c r="O668" s="133">
        <v>1</v>
      </c>
    </row>
    <row r="669" spans="1:15" ht="14.25" customHeight="1" x14ac:dyDescent="0.3">
      <c r="A669" s="5" t="str">
        <f>Simulações!G643</f>
        <v>Rua Novo Horizonte</v>
      </c>
      <c r="B669" s="133" t="str">
        <f>Simulações!DN643</f>
        <v>Sim</v>
      </c>
      <c r="C669" s="175">
        <f>Simulações!N643</f>
        <v>58</v>
      </c>
      <c r="D669" s="133" t="str">
        <f>Simulações!J643</f>
        <v>C4</v>
      </c>
      <c r="E669" s="133" t="e">
        <f>Simulações!CK643</f>
        <v>#N/A</v>
      </c>
      <c r="F669" s="133">
        <f>Simulações!CL643</f>
        <v>0</v>
      </c>
      <c r="G669" s="133" t="e">
        <f>Simulações!CQ643</f>
        <v>#N/A</v>
      </c>
      <c r="H669" s="133" t="str">
        <f>Simulações!CW643</f>
        <v>Longo I</v>
      </c>
      <c r="I669" s="133" t="str">
        <f>IF(Simulações!CX643="","",Simulações!CX643)</f>
        <v/>
      </c>
      <c r="J669" s="133" t="str">
        <f>IF(Simulações!DA643="","",Simulações!DA643)</f>
        <v/>
      </c>
      <c r="K669" s="137">
        <f>Simulações!AO643</f>
        <v>2</v>
      </c>
      <c r="L669" s="137">
        <f>Simulações!AV643</f>
        <v>0</v>
      </c>
      <c r="M669" s="133" t="str">
        <f>IF(Simulações!DB643="","",Simulações!DB643)</f>
        <v/>
      </c>
      <c r="N669" s="133" t="str">
        <f>IF(Simulações!DC643="","",Simulações!DC643)</f>
        <v/>
      </c>
      <c r="O669" s="133">
        <v>1</v>
      </c>
    </row>
    <row r="670" spans="1:15" ht="14.25" customHeight="1" x14ac:dyDescent="0.3">
      <c r="A670" s="5" t="str">
        <f>Simulações!G644</f>
        <v>Rua Rua Hortências</v>
      </c>
      <c r="B670" s="133" t="str">
        <f>Simulações!DN644</f>
        <v>Sim</v>
      </c>
      <c r="C670" s="175">
        <f>Simulações!N644</f>
        <v>58</v>
      </c>
      <c r="D670" s="133" t="str">
        <f>Simulações!J644</f>
        <v>C4</v>
      </c>
      <c r="E670" s="133" t="e">
        <f>Simulações!CK644</f>
        <v>#N/A</v>
      </c>
      <c r="F670" s="133">
        <f>Simulações!CL644</f>
        <v>0</v>
      </c>
      <c r="G670" s="133" t="e">
        <f>Simulações!CQ644</f>
        <v>#N/A</v>
      </c>
      <c r="H670" s="133" t="str">
        <f>Simulações!CW644</f>
        <v>Médio II</v>
      </c>
      <c r="I670" s="133" t="str">
        <f>IF(Simulações!CX644="","",Simulações!CX644)</f>
        <v/>
      </c>
      <c r="J670" s="133" t="str">
        <f>IF(Simulações!DA644="","",Simulações!DA644)</f>
        <v/>
      </c>
      <c r="K670" s="137">
        <f>Simulações!AO644</f>
        <v>2</v>
      </c>
      <c r="L670" s="137">
        <f>Simulações!AV644</f>
        <v>0</v>
      </c>
      <c r="M670" s="133" t="str">
        <f>IF(Simulações!DB644="","",Simulações!DB644)</f>
        <v/>
      </c>
      <c r="N670" s="133" t="str">
        <f>IF(Simulações!DC644="","",Simulações!DC644)</f>
        <v/>
      </c>
      <c r="O670" s="133">
        <v>1</v>
      </c>
    </row>
    <row r="671" spans="1:15" ht="14.25" customHeight="1" x14ac:dyDescent="0.3">
      <c r="A671" s="5" t="str">
        <f>Simulações!G645</f>
        <v>Rua Rua Hortências</v>
      </c>
      <c r="B671" s="133" t="str">
        <f>Simulações!DN645</f>
        <v>Sim</v>
      </c>
      <c r="C671" s="175">
        <f>Simulações!N645</f>
        <v>58</v>
      </c>
      <c r="D671" s="133" t="str">
        <f>Simulações!J645</f>
        <v>C4</v>
      </c>
      <c r="E671" s="133" t="e">
        <f>Simulações!CK645</f>
        <v>#N/A</v>
      </c>
      <c r="F671" s="133">
        <f>Simulações!CL645</f>
        <v>0</v>
      </c>
      <c r="G671" s="133" t="e">
        <f>Simulações!CQ645</f>
        <v>#N/A</v>
      </c>
      <c r="H671" s="133" t="str">
        <f>Simulações!CW645</f>
        <v>Médio II</v>
      </c>
      <c r="I671" s="133" t="str">
        <f>IF(Simulações!CX645="","",Simulações!CX645)</f>
        <v/>
      </c>
      <c r="J671" s="133" t="str">
        <f>IF(Simulações!DA645="","",Simulações!DA645)</f>
        <v/>
      </c>
      <c r="K671" s="137">
        <f>Simulações!AO645</f>
        <v>2</v>
      </c>
      <c r="L671" s="137">
        <f>Simulações!AV645</f>
        <v>0</v>
      </c>
      <c r="M671" s="133" t="str">
        <f>IF(Simulações!DB645="","",Simulações!DB645)</f>
        <v/>
      </c>
      <c r="N671" s="133" t="str">
        <f>IF(Simulações!DC645="","",Simulações!DC645)</f>
        <v/>
      </c>
      <c r="O671" s="133">
        <v>1</v>
      </c>
    </row>
    <row r="672" spans="1:15" ht="14.25" customHeight="1" x14ac:dyDescent="0.3">
      <c r="A672" s="5" t="str">
        <f>Simulações!G646</f>
        <v>Rua Rua Hortências</v>
      </c>
      <c r="B672" s="133" t="str">
        <f>Simulações!DN646</f>
        <v>Sim</v>
      </c>
      <c r="C672" s="175">
        <f>Simulações!N646</f>
        <v>58</v>
      </c>
      <c r="D672" s="133" t="str">
        <f>Simulações!J646</f>
        <v>C4</v>
      </c>
      <c r="E672" s="133" t="e">
        <f>Simulações!CK646</f>
        <v>#N/A</v>
      </c>
      <c r="F672" s="133">
        <f>Simulações!CL646</f>
        <v>0</v>
      </c>
      <c r="G672" s="133" t="e">
        <f>Simulações!CQ646</f>
        <v>#N/A</v>
      </c>
      <c r="H672" s="133" t="str">
        <f>Simulações!CW646</f>
        <v>Médio II</v>
      </c>
      <c r="I672" s="133" t="str">
        <f>IF(Simulações!CX646="","",Simulações!CX646)</f>
        <v/>
      </c>
      <c r="J672" s="133" t="str">
        <f>IF(Simulações!DA646="","",Simulações!DA646)</f>
        <v/>
      </c>
      <c r="K672" s="137">
        <f>Simulações!AO646</f>
        <v>2</v>
      </c>
      <c r="L672" s="137">
        <f>Simulações!AV646</f>
        <v>0</v>
      </c>
      <c r="M672" s="133" t="str">
        <f>IF(Simulações!DB646="","",Simulações!DB646)</f>
        <v/>
      </c>
      <c r="N672" s="133" t="str">
        <f>IF(Simulações!DC646="","",Simulações!DC646)</f>
        <v/>
      </c>
      <c r="O672" s="133">
        <v>1</v>
      </c>
    </row>
    <row r="673" spans="1:15" ht="14.25" customHeight="1" x14ac:dyDescent="0.3">
      <c r="A673" s="5" t="str">
        <f>Simulações!G647</f>
        <v>Rua Machado de Assis</v>
      </c>
      <c r="B673" s="133" t="str">
        <f>Simulações!DN647</f>
        <v>Sim</v>
      </c>
      <c r="C673" s="175">
        <f>Simulações!N647</f>
        <v>58</v>
      </c>
      <c r="D673" s="133" t="str">
        <f>Simulações!J647</f>
        <v>C5</v>
      </c>
      <c r="E673" s="133" t="e">
        <f>Simulações!CK647</f>
        <v>#N/A</v>
      </c>
      <c r="F673" s="133">
        <f>Simulações!CL647</f>
        <v>0</v>
      </c>
      <c r="G673" s="133" t="e">
        <f>Simulações!CQ647</f>
        <v>#N/A</v>
      </c>
      <c r="H673" s="133" t="str">
        <f>Simulações!CW647</f>
        <v>Médio II</v>
      </c>
      <c r="I673" s="133" t="str">
        <f>IF(Simulações!CX647="","",Simulações!CX647)</f>
        <v/>
      </c>
      <c r="J673" s="133" t="str">
        <f>IF(Simulações!DA647="","",Simulações!DA647)</f>
        <v/>
      </c>
      <c r="K673" s="137">
        <f>Simulações!AO647</f>
        <v>2</v>
      </c>
      <c r="L673" s="137">
        <f>Simulações!AV647</f>
        <v>0</v>
      </c>
      <c r="M673" s="133" t="str">
        <f>IF(Simulações!DB647="","",Simulações!DB647)</f>
        <v/>
      </c>
      <c r="N673" s="133" t="str">
        <f>IF(Simulações!DC647="","",Simulações!DC647)</f>
        <v/>
      </c>
      <c r="O673" s="133">
        <v>1</v>
      </c>
    </row>
    <row r="674" spans="1:15" ht="14.25" customHeight="1" x14ac:dyDescent="0.3">
      <c r="A674" s="5" t="str">
        <f>Simulações!G648</f>
        <v>Rua Machado de Assis</v>
      </c>
      <c r="B674" s="133" t="str">
        <f>Simulações!DN648</f>
        <v>Sim</v>
      </c>
      <c r="C674" s="175">
        <f>Simulações!N648</f>
        <v>58</v>
      </c>
      <c r="D674" s="133" t="str">
        <f>Simulações!J648</f>
        <v>C5</v>
      </c>
      <c r="E674" s="133" t="e">
        <f>Simulações!CK648</f>
        <v>#N/A</v>
      </c>
      <c r="F674" s="133">
        <f>Simulações!CL648</f>
        <v>0</v>
      </c>
      <c r="G674" s="133" t="e">
        <f>Simulações!CQ648</f>
        <v>#N/A</v>
      </c>
      <c r="H674" s="133" t="str">
        <f>Simulações!CW648</f>
        <v>Médio II</v>
      </c>
      <c r="I674" s="133" t="str">
        <f>IF(Simulações!CX648="","",Simulações!CX648)</f>
        <v/>
      </c>
      <c r="J674" s="133" t="str">
        <f>IF(Simulações!DA648="","",Simulações!DA648)</f>
        <v/>
      </c>
      <c r="K674" s="137">
        <f>Simulações!AO648</f>
        <v>2</v>
      </c>
      <c r="L674" s="137">
        <f>Simulações!AV648</f>
        <v>0</v>
      </c>
      <c r="M674" s="133" t="str">
        <f>IF(Simulações!DB648="","",Simulações!DB648)</f>
        <v/>
      </c>
      <c r="N674" s="133" t="str">
        <f>IF(Simulações!DC648="","",Simulações!DC648)</f>
        <v/>
      </c>
      <c r="O674" s="133">
        <v>1</v>
      </c>
    </row>
    <row r="675" spans="1:15" ht="14.25" customHeight="1" x14ac:dyDescent="0.3">
      <c r="A675" s="5" t="str">
        <f>Simulações!G649</f>
        <v>Rua Machado de Assis</v>
      </c>
      <c r="B675" s="133" t="str">
        <f>Simulações!DN649</f>
        <v>Sim</v>
      </c>
      <c r="C675" s="175">
        <f>Simulações!N649</f>
        <v>58</v>
      </c>
      <c r="D675" s="133" t="str">
        <f>Simulações!J649</f>
        <v>C5</v>
      </c>
      <c r="E675" s="133" t="e">
        <f>Simulações!CK649</f>
        <v>#N/A</v>
      </c>
      <c r="F675" s="133">
        <f>Simulações!CL649</f>
        <v>0</v>
      </c>
      <c r="G675" s="133" t="e">
        <f>Simulações!CQ649</f>
        <v>#N/A</v>
      </c>
      <c r="H675" s="133" t="str">
        <f>Simulações!CW649</f>
        <v>Médio II</v>
      </c>
      <c r="I675" s="133" t="str">
        <f>IF(Simulações!CX649="","",Simulações!CX649)</f>
        <v/>
      </c>
      <c r="J675" s="133" t="str">
        <f>IF(Simulações!DA649="","",Simulações!DA649)</f>
        <v/>
      </c>
      <c r="K675" s="137">
        <f>Simulações!AO649</f>
        <v>2</v>
      </c>
      <c r="L675" s="137">
        <f>Simulações!AV649</f>
        <v>0</v>
      </c>
      <c r="M675" s="133" t="str">
        <f>IF(Simulações!DB649="","",Simulações!DB649)</f>
        <v/>
      </c>
      <c r="N675" s="133" t="str">
        <f>IF(Simulações!DC649="","",Simulações!DC649)</f>
        <v/>
      </c>
      <c r="O675" s="133">
        <v>1</v>
      </c>
    </row>
    <row r="676" spans="1:15" ht="14.25" customHeight="1" x14ac:dyDescent="0.3">
      <c r="A676" s="5" t="str">
        <f>Simulações!G650</f>
        <v>Avenida Bom Sucesso</v>
      </c>
      <c r="B676" s="133" t="str">
        <f>Simulações!DN650</f>
        <v>Sim</v>
      </c>
      <c r="C676" s="175">
        <f>Simulações!N650</f>
        <v>58</v>
      </c>
      <c r="D676" s="133" t="str">
        <f>Simulações!J650</f>
        <v>C3</v>
      </c>
      <c r="E676" s="133" t="str">
        <f>Simulações!CK650</f>
        <v>LEDSTAR</v>
      </c>
      <c r="F676" s="133" t="str">
        <f>Simulações!CL650</f>
        <v xml:space="preserve"> SL VT 9.1 28W</v>
      </c>
      <c r="G676" s="133">
        <f>Simulações!CQ650</f>
        <v>28</v>
      </c>
      <c r="H676" s="133" t="str">
        <f>Simulações!CW650</f>
        <v>Curto I</v>
      </c>
      <c r="I676" s="133" t="str">
        <f>IF(Simulações!CX650="","",Simulações!CX650)</f>
        <v/>
      </c>
      <c r="J676" s="133" t="str">
        <f>IF(Simulações!DA650="","",Simulações!DA650)</f>
        <v/>
      </c>
      <c r="K676" s="137">
        <f>Simulações!AO650</f>
        <v>8</v>
      </c>
      <c r="L676" s="137">
        <f>Simulações!AV650</f>
        <v>0</v>
      </c>
      <c r="M676" s="133" t="str">
        <f>IF(Simulações!DB650="","",Simulações!DB650)</f>
        <v/>
      </c>
      <c r="N676" s="133" t="str">
        <f>IF(Simulações!DC650="","",Simulações!DC650)</f>
        <v/>
      </c>
      <c r="O676" s="133">
        <v>1</v>
      </c>
    </row>
    <row r="677" spans="1:15" ht="14.25" customHeight="1" x14ac:dyDescent="0.3">
      <c r="A677" s="5" t="str">
        <f>Simulações!G651</f>
        <v>Avenida Bom Sucesso</v>
      </c>
      <c r="B677" s="133" t="str">
        <f>Simulações!DN651</f>
        <v>Sim</v>
      </c>
      <c r="C677" s="175">
        <f>Simulações!N651</f>
        <v>58</v>
      </c>
      <c r="D677" s="133" t="str">
        <f>Simulações!J651</f>
        <v>C3</v>
      </c>
      <c r="E677" s="133" t="str">
        <f>Simulações!CK651</f>
        <v>SX LIGHTING</v>
      </c>
      <c r="F677" s="133" t="str">
        <f>Simulações!CL651</f>
        <v>SX-INEVO020HF</v>
      </c>
      <c r="G677" s="133">
        <f>Simulações!CQ651</f>
        <v>22.5</v>
      </c>
      <c r="H677" s="133" t="str">
        <f>Simulações!CW651</f>
        <v>Curto I</v>
      </c>
      <c r="I677" s="133" t="str">
        <f>IF(Simulações!CX651="","",Simulações!CX651)</f>
        <v/>
      </c>
      <c r="J677" s="133" t="str">
        <f>IF(Simulações!DA651="","",Simulações!DA651)</f>
        <v/>
      </c>
      <c r="K677" s="137">
        <f>Simulações!AO651</f>
        <v>8</v>
      </c>
      <c r="L677" s="137">
        <f>Simulações!AV651</f>
        <v>0</v>
      </c>
      <c r="M677" s="133" t="str">
        <f>IF(Simulações!DB651="","",Simulações!DB651)</f>
        <v/>
      </c>
      <c r="N677" s="133" t="str">
        <f>IF(Simulações!DC651="","",Simulações!DC651)</f>
        <v/>
      </c>
      <c r="O677" s="133">
        <v>1</v>
      </c>
    </row>
    <row r="678" spans="1:15" ht="14.25" customHeight="1" x14ac:dyDescent="0.3">
      <c r="A678" s="5" t="str">
        <f>Simulações!G652</f>
        <v>Avenida Bom Sucesso</v>
      </c>
      <c r="B678" s="133" t="str">
        <f>Simulações!DN652</f>
        <v>Sim</v>
      </c>
      <c r="C678" s="175">
        <f>Simulações!N652</f>
        <v>58</v>
      </c>
      <c r="D678" s="133" t="str">
        <f>Simulações!J652</f>
        <v>C3</v>
      </c>
      <c r="E678" s="133" t="str">
        <f>Simulações!CK652</f>
        <v>TECNOWATT</v>
      </c>
      <c r="F678" s="133" t="str">
        <f>Simulações!CL652</f>
        <v xml:space="preserve">SIGSAGPTLRRSSNDL_30W_38IBBRS
</v>
      </c>
      <c r="G678" s="133">
        <f>Simulações!CQ652</f>
        <v>30</v>
      </c>
      <c r="H678" s="133" t="str">
        <f>Simulações!CW652</f>
        <v>Curto I</v>
      </c>
      <c r="I678" s="133" t="str">
        <f>IF(Simulações!CX652="","",Simulações!CX652)</f>
        <v/>
      </c>
      <c r="J678" s="133" t="str">
        <f>IF(Simulações!DA652="","",Simulações!DA652)</f>
        <v/>
      </c>
      <c r="K678" s="137">
        <f>Simulações!AO652</f>
        <v>8</v>
      </c>
      <c r="L678" s="137">
        <f>Simulações!AV652</f>
        <v>0</v>
      </c>
      <c r="M678" s="133" t="str">
        <f>IF(Simulações!DB652="","",Simulações!DB652)</f>
        <v/>
      </c>
      <c r="N678" s="133" t="str">
        <f>IF(Simulações!DC652="","",Simulações!DC652)</f>
        <v/>
      </c>
      <c r="O678" s="133">
        <v>1</v>
      </c>
    </row>
    <row r="679" spans="1:15" ht="14.25" customHeight="1" x14ac:dyDescent="0.3">
      <c r="A679" s="5" t="str">
        <f>Simulações!G653</f>
        <v>Estrada Prefeito Juvenal F Dos Santos</v>
      </c>
      <c r="B679" s="133" t="str">
        <f>Simulações!DN653</f>
        <v>Sim</v>
      </c>
      <c r="C679" s="175">
        <f>Simulações!N653</f>
        <v>120</v>
      </c>
      <c r="D679" s="133" t="str">
        <f>Simulações!J653</f>
        <v>C2</v>
      </c>
      <c r="E679" s="133" t="e">
        <f>Simulações!CK653</f>
        <v>#N/A</v>
      </c>
      <c r="F679" s="133">
        <f>Simulações!CL653</f>
        <v>0</v>
      </c>
      <c r="G679" s="133" t="e">
        <f>Simulações!CQ653</f>
        <v>#N/A</v>
      </c>
      <c r="H679" s="133" t="str">
        <f>Simulações!CW653</f>
        <v>Longo I</v>
      </c>
      <c r="I679" s="133" t="str">
        <f>IF(Simulações!CX653="","",Simulações!CX653)</f>
        <v/>
      </c>
      <c r="J679" s="133" t="str">
        <f>IF(Simulações!DA653="","",Simulações!DA653)</f>
        <v/>
      </c>
      <c r="K679" s="137">
        <f>Simulações!AO653</f>
        <v>2</v>
      </c>
      <c r="L679" s="137">
        <f>Simulações!AV653</f>
        <v>0</v>
      </c>
      <c r="M679" s="133" t="str">
        <f>IF(Simulações!DB653="","",Simulações!DB653)</f>
        <v/>
      </c>
      <c r="N679" s="133" t="str">
        <f>IF(Simulações!DC653="","",Simulações!DC653)</f>
        <v/>
      </c>
      <c r="O679" s="133">
        <v>1</v>
      </c>
    </row>
    <row r="680" spans="1:15" ht="14.25" customHeight="1" x14ac:dyDescent="0.3">
      <c r="A680" s="5" t="str">
        <f>Simulações!G654</f>
        <v>Estrada Prefeito Juvenal F Dos Santos</v>
      </c>
      <c r="B680" s="133" t="str">
        <f>Simulações!DN654</f>
        <v>Sim</v>
      </c>
      <c r="C680" s="175">
        <f>Simulações!N654</f>
        <v>120</v>
      </c>
      <c r="D680" s="133" t="str">
        <f>Simulações!J654</f>
        <v>C2</v>
      </c>
      <c r="E680" s="133" t="e">
        <f>Simulações!CK654</f>
        <v>#N/A</v>
      </c>
      <c r="F680" s="133">
        <f>Simulações!CL654</f>
        <v>0</v>
      </c>
      <c r="G680" s="133" t="e">
        <f>Simulações!CQ654</f>
        <v>#N/A</v>
      </c>
      <c r="H680" s="133" t="str">
        <f>Simulações!CW654</f>
        <v>Longo I</v>
      </c>
      <c r="I680" s="133" t="str">
        <f>IF(Simulações!CX654="","",Simulações!CX654)</f>
        <v/>
      </c>
      <c r="J680" s="133" t="str">
        <f>IF(Simulações!DA654="","",Simulações!DA654)</f>
        <v/>
      </c>
      <c r="K680" s="137">
        <f>Simulações!AO654</f>
        <v>2</v>
      </c>
      <c r="L680" s="137">
        <f>Simulações!AV654</f>
        <v>0</v>
      </c>
      <c r="M680" s="133" t="str">
        <f>IF(Simulações!DB654="","",Simulações!DB654)</f>
        <v/>
      </c>
      <c r="N680" s="133" t="str">
        <f>IF(Simulações!DC654="","",Simulações!DC654)</f>
        <v/>
      </c>
      <c r="O680" s="133">
        <v>1</v>
      </c>
    </row>
    <row r="681" spans="1:15" ht="14.25" customHeight="1" x14ac:dyDescent="0.3">
      <c r="A681" s="5" t="str">
        <f>Simulações!G655</f>
        <v>Estrada Prefeito Juvenal F Dos Santos</v>
      </c>
      <c r="B681" s="133" t="str">
        <f>Simulações!DN655</f>
        <v>Sim</v>
      </c>
      <c r="C681" s="175">
        <f>Simulações!N655</f>
        <v>120</v>
      </c>
      <c r="D681" s="133" t="str">
        <f>Simulações!J655</f>
        <v>C2</v>
      </c>
      <c r="E681" s="133" t="e">
        <f>Simulações!CK655</f>
        <v>#N/A</v>
      </c>
      <c r="F681" s="133">
        <f>Simulações!CL655</f>
        <v>0</v>
      </c>
      <c r="G681" s="133" t="e">
        <f>Simulações!CQ655</f>
        <v>#N/A</v>
      </c>
      <c r="H681" s="133" t="str">
        <f>Simulações!CW655</f>
        <v>Longo I</v>
      </c>
      <c r="I681" s="133" t="str">
        <f>IF(Simulações!CX655="","",Simulações!CX655)</f>
        <v/>
      </c>
      <c r="J681" s="133" t="str">
        <f>IF(Simulações!DA655="","",Simulações!DA655)</f>
        <v/>
      </c>
      <c r="K681" s="137">
        <f>Simulações!AO655</f>
        <v>2</v>
      </c>
      <c r="L681" s="137">
        <f>Simulações!AV655</f>
        <v>0</v>
      </c>
      <c r="M681" s="133" t="str">
        <f>IF(Simulações!DB655="","",Simulações!DB655)</f>
        <v/>
      </c>
      <c r="N681" s="133" t="str">
        <f>IF(Simulações!DC655="","",Simulações!DC655)</f>
        <v/>
      </c>
      <c r="O681" s="133">
        <v>1</v>
      </c>
    </row>
    <row r="682" spans="1:15" ht="14.25" customHeight="1" x14ac:dyDescent="0.3">
      <c r="A682" s="5" t="str">
        <f>Simulações!G656</f>
        <v>Avenida Bom Sucesso</v>
      </c>
      <c r="B682" s="133" t="str">
        <f>Simulações!DN656</f>
        <v>Sim</v>
      </c>
      <c r="C682" s="175">
        <f>Simulações!N656</f>
        <v>58</v>
      </c>
      <c r="D682" s="133" t="str">
        <f>Simulações!J656</f>
        <v>C3</v>
      </c>
      <c r="E682" s="133" t="str">
        <f>Simulações!CK656</f>
        <v>LEDSTAR</v>
      </c>
      <c r="F682" s="133" t="str">
        <f>Simulações!CL656</f>
        <v xml:space="preserve"> SL VT 9.1 28W</v>
      </c>
      <c r="G682" s="133">
        <f>Simulações!CQ656</f>
        <v>28</v>
      </c>
      <c r="H682" s="133" t="str">
        <f>Simulações!CW656</f>
        <v>Curto I</v>
      </c>
      <c r="I682" s="133" t="str">
        <f>IF(Simulações!CX656="","",Simulações!CX656)</f>
        <v/>
      </c>
      <c r="J682" s="133" t="str">
        <f>IF(Simulações!DA656="","",Simulações!DA656)</f>
        <v/>
      </c>
      <c r="K682" s="137">
        <f>Simulações!AO656</f>
        <v>8</v>
      </c>
      <c r="L682" s="137">
        <f>Simulações!AV656</f>
        <v>0</v>
      </c>
      <c r="M682" s="133" t="str">
        <f>IF(Simulações!DB656="","",Simulações!DB656)</f>
        <v/>
      </c>
      <c r="N682" s="133" t="str">
        <f>IF(Simulações!DC656="","",Simulações!DC656)</f>
        <v/>
      </c>
      <c r="O682" s="133">
        <v>1</v>
      </c>
    </row>
    <row r="683" spans="1:15" ht="14.25" customHeight="1" x14ac:dyDescent="0.3">
      <c r="A683" s="5" t="str">
        <f>Simulações!G657</f>
        <v>Avenida Bom Sucesso</v>
      </c>
      <c r="B683" s="133" t="str">
        <f>Simulações!DN657</f>
        <v>Sim</v>
      </c>
      <c r="C683" s="175">
        <f>Simulações!N657</f>
        <v>58</v>
      </c>
      <c r="D683" s="133" t="str">
        <f>Simulações!J657</f>
        <v>C3</v>
      </c>
      <c r="E683" s="133" t="str">
        <f>Simulações!CK657</f>
        <v>SX LIGHTING</v>
      </c>
      <c r="F683" s="133" t="str">
        <f>Simulações!CL657</f>
        <v>SX-INEVO020HF</v>
      </c>
      <c r="G683" s="133">
        <f>Simulações!CQ657</f>
        <v>22.5</v>
      </c>
      <c r="H683" s="133" t="str">
        <f>Simulações!CW657</f>
        <v>Curto I</v>
      </c>
      <c r="I683" s="133" t="str">
        <f>IF(Simulações!CX657="","",Simulações!CX657)</f>
        <v/>
      </c>
      <c r="J683" s="133" t="str">
        <f>IF(Simulações!DA657="","",Simulações!DA657)</f>
        <v/>
      </c>
      <c r="K683" s="137">
        <f>Simulações!AO657</f>
        <v>8</v>
      </c>
      <c r="L683" s="137">
        <f>Simulações!AV657</f>
        <v>0</v>
      </c>
      <c r="M683" s="133" t="str">
        <f>IF(Simulações!DB657="","",Simulações!DB657)</f>
        <v/>
      </c>
      <c r="N683" s="133" t="str">
        <f>IF(Simulações!DC657="","",Simulações!DC657)</f>
        <v/>
      </c>
      <c r="O683" s="133">
        <v>1</v>
      </c>
    </row>
    <row r="684" spans="1:15" ht="14.25" customHeight="1" x14ac:dyDescent="0.3">
      <c r="A684" s="5" t="str">
        <f>Simulações!G658</f>
        <v>Avenida Bom Sucesso</v>
      </c>
      <c r="B684" s="133" t="str">
        <f>Simulações!DN658</f>
        <v>Sim</v>
      </c>
      <c r="C684" s="175">
        <f>Simulações!N658</f>
        <v>58</v>
      </c>
      <c r="D684" s="133" t="str">
        <f>Simulações!J658</f>
        <v>C3</v>
      </c>
      <c r="E684" s="133" t="str">
        <f>Simulações!CK658</f>
        <v>TECNOWATT</v>
      </c>
      <c r="F684" s="133" t="str">
        <f>Simulações!CL658</f>
        <v xml:space="preserve">SIGSAGPTLRRSSNDL_30W_38IBBRS
</v>
      </c>
      <c r="G684" s="133">
        <f>Simulações!CQ658</f>
        <v>30</v>
      </c>
      <c r="H684" s="133" t="str">
        <f>Simulações!CW658</f>
        <v>Curto I</v>
      </c>
      <c r="I684" s="133" t="str">
        <f>IF(Simulações!CX658="","",Simulações!CX658)</f>
        <v/>
      </c>
      <c r="J684" s="133" t="str">
        <f>IF(Simulações!DA658="","",Simulações!DA658)</f>
        <v/>
      </c>
      <c r="K684" s="137">
        <f>Simulações!AO658</f>
        <v>8</v>
      </c>
      <c r="L684" s="137">
        <f>Simulações!AV658</f>
        <v>0</v>
      </c>
      <c r="M684" s="133" t="str">
        <f>IF(Simulações!DB658="","",Simulações!DB658)</f>
        <v/>
      </c>
      <c r="N684" s="133" t="str">
        <f>IF(Simulações!DC658="","",Simulações!DC658)</f>
        <v/>
      </c>
      <c r="O684" s="133">
        <v>1</v>
      </c>
    </row>
    <row r="685" spans="1:15" ht="14.25" customHeight="1" x14ac:dyDescent="0.3">
      <c r="A685" s="5" t="str">
        <f>Simulações!G659</f>
        <v>Avenida Avenida Resedá</v>
      </c>
      <c r="B685" s="133" t="str">
        <f>Simulações!DN659</f>
        <v>Sim</v>
      </c>
      <c r="C685" s="175">
        <f>Simulações!N659</f>
        <v>100</v>
      </c>
      <c r="D685" s="133" t="str">
        <f>Simulações!J659</f>
        <v>C3</v>
      </c>
      <c r="E685" s="133" t="e">
        <f>Simulações!CK659</f>
        <v>#N/A</v>
      </c>
      <c r="F685" s="133">
        <f>Simulações!CL659</f>
        <v>0</v>
      </c>
      <c r="G685" s="133" t="e">
        <f>Simulações!CQ659</f>
        <v>#N/A</v>
      </c>
      <c r="H685" s="133" t="str">
        <f>Simulações!CW659</f>
        <v>Longo I</v>
      </c>
      <c r="I685" s="133" t="str">
        <f>IF(Simulações!CX659="","",Simulações!CX659)</f>
        <v/>
      </c>
      <c r="J685" s="133" t="str">
        <f>IF(Simulações!DA659="","",Simulações!DA659)</f>
        <v/>
      </c>
      <c r="K685" s="137">
        <f>Simulações!AO659</f>
        <v>2</v>
      </c>
      <c r="L685" s="137">
        <f>Simulações!AV659</f>
        <v>0</v>
      </c>
      <c r="M685" s="133" t="str">
        <f>IF(Simulações!DB659="","",Simulações!DB659)</f>
        <v/>
      </c>
      <c r="N685" s="133" t="str">
        <f>IF(Simulações!DC659="","",Simulações!DC659)</f>
        <v/>
      </c>
      <c r="O685" s="133">
        <v>1</v>
      </c>
    </row>
    <row r="686" spans="1:15" ht="14.25" customHeight="1" x14ac:dyDescent="0.3">
      <c r="A686" s="5" t="str">
        <f>Simulações!G660</f>
        <v>Avenida Avenida Resedá</v>
      </c>
      <c r="B686" s="133" t="str">
        <f>Simulações!DN660</f>
        <v>Sim</v>
      </c>
      <c r="C686" s="175">
        <f>Simulações!N660</f>
        <v>100</v>
      </c>
      <c r="D686" s="133" t="str">
        <f>Simulações!J660</f>
        <v>C3</v>
      </c>
      <c r="E686" s="133" t="e">
        <f>Simulações!CK660</f>
        <v>#N/A</v>
      </c>
      <c r="F686" s="133">
        <f>Simulações!CL660</f>
        <v>0</v>
      </c>
      <c r="G686" s="133" t="e">
        <f>Simulações!CQ660</f>
        <v>#N/A</v>
      </c>
      <c r="H686" s="133" t="str">
        <f>Simulações!CW660</f>
        <v>Longo I</v>
      </c>
      <c r="I686" s="133" t="str">
        <f>IF(Simulações!CX660="","",Simulações!CX660)</f>
        <v/>
      </c>
      <c r="J686" s="133" t="str">
        <f>IF(Simulações!DA660="","",Simulações!DA660)</f>
        <v/>
      </c>
      <c r="K686" s="137">
        <f>Simulações!AO660</f>
        <v>2</v>
      </c>
      <c r="L686" s="137">
        <f>Simulações!AV660</f>
        <v>0</v>
      </c>
      <c r="M686" s="133" t="str">
        <f>IF(Simulações!DB660="","",Simulações!DB660)</f>
        <v/>
      </c>
      <c r="N686" s="133" t="str">
        <f>IF(Simulações!DC660="","",Simulações!DC660)</f>
        <v/>
      </c>
      <c r="O686" s="133">
        <v>1</v>
      </c>
    </row>
    <row r="687" spans="1:15" ht="14.25" customHeight="1" x14ac:dyDescent="0.3">
      <c r="A687" s="5" t="str">
        <f>Simulações!G661</f>
        <v>Avenida Avenida Resedá</v>
      </c>
      <c r="B687" s="133" t="str">
        <f>Simulações!DN661</f>
        <v>Sim</v>
      </c>
      <c r="C687" s="175">
        <f>Simulações!N661</f>
        <v>100</v>
      </c>
      <c r="D687" s="133" t="str">
        <f>Simulações!J661</f>
        <v>C3</v>
      </c>
      <c r="E687" s="133" t="e">
        <f>Simulações!CK661</f>
        <v>#N/A</v>
      </c>
      <c r="F687" s="133">
        <f>Simulações!CL661</f>
        <v>0</v>
      </c>
      <c r="G687" s="133" t="e">
        <f>Simulações!CQ661</f>
        <v>#N/A</v>
      </c>
      <c r="H687" s="133" t="str">
        <f>Simulações!CW661</f>
        <v>Longo I</v>
      </c>
      <c r="I687" s="133" t="str">
        <f>IF(Simulações!CX661="","",Simulações!CX661)</f>
        <v/>
      </c>
      <c r="J687" s="133" t="str">
        <f>IF(Simulações!DA661="","",Simulações!DA661)</f>
        <v/>
      </c>
      <c r="K687" s="137">
        <f>Simulações!AO661</f>
        <v>2</v>
      </c>
      <c r="L687" s="137">
        <f>Simulações!AV661</f>
        <v>0</v>
      </c>
      <c r="M687" s="133" t="str">
        <f>IF(Simulações!DB661="","",Simulações!DB661)</f>
        <v/>
      </c>
      <c r="N687" s="133" t="str">
        <f>IF(Simulações!DC661="","",Simulações!DC661)</f>
        <v/>
      </c>
      <c r="O687" s="133">
        <v>1</v>
      </c>
    </row>
    <row r="688" spans="1:15" ht="14.25" customHeight="1" x14ac:dyDescent="0.3">
      <c r="A688" s="5" t="str">
        <f>Simulações!G662</f>
        <v>Rua dos Cisnes</v>
      </c>
      <c r="B688" s="133" t="str">
        <f>Simulações!DN662</f>
        <v>Sim</v>
      </c>
      <c r="C688" s="175">
        <f>Simulações!N662</f>
        <v>60</v>
      </c>
      <c r="D688" s="133" t="str">
        <f>Simulações!J662</f>
        <v>C4</v>
      </c>
      <c r="E688" s="133" t="e">
        <f>Simulações!CK662</f>
        <v>#N/A</v>
      </c>
      <c r="F688" s="133">
        <f>Simulações!CL662</f>
        <v>0</v>
      </c>
      <c r="G688" s="133" t="e">
        <f>Simulações!CQ662</f>
        <v>#N/A</v>
      </c>
      <c r="H688" s="133" t="str">
        <f>Simulações!CW662</f>
        <v>Curto I</v>
      </c>
      <c r="I688" s="133" t="str">
        <f>IF(Simulações!CX662="","",Simulações!CX662)</f>
        <v/>
      </c>
      <c r="J688" s="133" t="str">
        <f>IF(Simulações!DA662="","",Simulações!DA662)</f>
        <v/>
      </c>
      <c r="K688" s="137">
        <f>Simulações!AO662</f>
        <v>2</v>
      </c>
      <c r="L688" s="137">
        <f>Simulações!AV662</f>
        <v>0</v>
      </c>
      <c r="M688" s="133" t="str">
        <f>IF(Simulações!DB662="","",Simulações!DB662)</f>
        <v/>
      </c>
      <c r="N688" s="133" t="str">
        <f>IF(Simulações!DC662="","",Simulações!DC662)</f>
        <v/>
      </c>
      <c r="O688" s="133">
        <v>1</v>
      </c>
    </row>
    <row r="689" spans="1:15" ht="14.25" customHeight="1" x14ac:dyDescent="0.3">
      <c r="A689" s="5" t="str">
        <f>Simulações!G663</f>
        <v>Rua dos Cisnes</v>
      </c>
      <c r="B689" s="133" t="str">
        <f>Simulações!DN663</f>
        <v>Sim</v>
      </c>
      <c r="C689" s="175">
        <f>Simulações!N663</f>
        <v>60</v>
      </c>
      <c r="D689" s="133" t="str">
        <f>Simulações!J663</f>
        <v>C4</v>
      </c>
      <c r="E689" s="133" t="e">
        <f>Simulações!CK663</f>
        <v>#N/A</v>
      </c>
      <c r="F689" s="133">
        <f>Simulações!CL663</f>
        <v>0</v>
      </c>
      <c r="G689" s="133" t="e">
        <f>Simulações!CQ663</f>
        <v>#N/A</v>
      </c>
      <c r="H689" s="133" t="str">
        <f>Simulações!CW663</f>
        <v>Curto I</v>
      </c>
      <c r="I689" s="133" t="str">
        <f>IF(Simulações!CX663="","",Simulações!CX663)</f>
        <v/>
      </c>
      <c r="J689" s="133" t="str">
        <f>IF(Simulações!DA663="","",Simulações!DA663)</f>
        <v/>
      </c>
      <c r="K689" s="137">
        <f>Simulações!AO663</f>
        <v>2</v>
      </c>
      <c r="L689" s="137">
        <f>Simulações!AV663</f>
        <v>0</v>
      </c>
      <c r="M689" s="133" t="str">
        <f>IF(Simulações!DB663="","",Simulações!DB663)</f>
        <v/>
      </c>
      <c r="N689" s="133" t="str">
        <f>IF(Simulações!DC663="","",Simulações!DC663)</f>
        <v/>
      </c>
      <c r="O689" s="133">
        <v>1</v>
      </c>
    </row>
    <row r="690" spans="1:15" ht="14.25" customHeight="1" x14ac:dyDescent="0.3">
      <c r="A690" s="5" t="str">
        <f>Simulações!G664</f>
        <v>Rua dos Cisnes</v>
      </c>
      <c r="B690" s="133" t="str">
        <f>Simulações!DN664</f>
        <v>Sim</v>
      </c>
      <c r="C690" s="175">
        <f>Simulações!N664</f>
        <v>60</v>
      </c>
      <c r="D690" s="133" t="str">
        <f>Simulações!J664</f>
        <v>C4</v>
      </c>
      <c r="E690" s="133" t="e">
        <f>Simulações!CK664</f>
        <v>#N/A</v>
      </c>
      <c r="F690" s="133">
        <f>Simulações!CL664</f>
        <v>0</v>
      </c>
      <c r="G690" s="133" t="e">
        <f>Simulações!CQ664</f>
        <v>#N/A</v>
      </c>
      <c r="H690" s="133" t="str">
        <f>Simulações!CW664</f>
        <v>Curto I</v>
      </c>
      <c r="I690" s="133" t="str">
        <f>IF(Simulações!CX664="","",Simulações!CX664)</f>
        <v/>
      </c>
      <c r="J690" s="133" t="str">
        <f>IF(Simulações!DA664="","",Simulações!DA664)</f>
        <v/>
      </c>
      <c r="K690" s="137">
        <f>Simulações!AO664</f>
        <v>2</v>
      </c>
      <c r="L690" s="137">
        <f>Simulações!AV664</f>
        <v>0</v>
      </c>
      <c r="M690" s="133" t="str">
        <f>IF(Simulações!DB664="","",Simulações!DB664)</f>
        <v/>
      </c>
      <c r="N690" s="133" t="str">
        <f>IF(Simulações!DC664="","",Simulações!DC664)</f>
        <v/>
      </c>
      <c r="O690" s="133">
        <v>1</v>
      </c>
    </row>
    <row r="691" spans="1:15" ht="14.25" customHeight="1" x14ac:dyDescent="0.3">
      <c r="A691" s="5" t="str">
        <f>Simulações!G665</f>
        <v>Rua Manoel Gregorio Sobrinho</v>
      </c>
      <c r="B691" s="133" t="str">
        <f>Simulações!DN665</f>
        <v>Sim</v>
      </c>
      <c r="C691" s="175">
        <f>Simulações!N665</f>
        <v>87</v>
      </c>
      <c r="D691" s="133" t="str">
        <f>Simulações!J665</f>
        <v>C4</v>
      </c>
      <c r="E691" s="133" t="str">
        <f>Simulações!CK665</f>
        <v>LEDSTAR</v>
      </c>
      <c r="F691" s="133" t="str">
        <f>Simulações!CL665</f>
        <v xml:space="preserve"> SL VT 9.1 35W</v>
      </c>
      <c r="G691" s="133">
        <f>Simulações!CQ665</f>
        <v>35</v>
      </c>
      <c r="H691" s="133" t="str">
        <f>Simulações!CW665</f>
        <v>Longo I</v>
      </c>
      <c r="I691" s="133" t="str">
        <f>IF(Simulações!CX665="","",Simulações!CX665)</f>
        <v/>
      </c>
      <c r="J691" s="133" t="str">
        <f>IF(Simulações!DA665="","",Simulações!DA665)</f>
        <v/>
      </c>
      <c r="K691" s="137">
        <f>Simulações!AO665</f>
        <v>2</v>
      </c>
      <c r="L691" s="137">
        <f>Simulações!AV665</f>
        <v>0</v>
      </c>
      <c r="M691" s="133" t="str">
        <f>IF(Simulações!DB665="","",Simulações!DB665)</f>
        <v/>
      </c>
      <c r="N691" s="133" t="str">
        <f>IF(Simulações!DC665="","",Simulações!DC665)</f>
        <v/>
      </c>
      <c r="O691" s="133">
        <v>1</v>
      </c>
    </row>
    <row r="692" spans="1:15" ht="14.25" customHeight="1" x14ac:dyDescent="0.3">
      <c r="A692" s="5" t="str">
        <f>Simulações!G666</f>
        <v>Rua Manoel Gregorio Sobrinho</v>
      </c>
      <c r="B692" s="133" t="str">
        <f>Simulações!DN666</f>
        <v>Sim</v>
      </c>
      <c r="C692" s="175">
        <f>Simulações!N666</f>
        <v>87</v>
      </c>
      <c r="D692" s="133" t="str">
        <f>Simulações!J666</f>
        <v>C4</v>
      </c>
      <c r="E692" s="133" t="str">
        <f>Simulações!CK666</f>
        <v>SX LIGHTING</v>
      </c>
      <c r="F692" s="133" t="str">
        <f>Simulações!CL666</f>
        <v>SX-INEVO040HF</v>
      </c>
      <c r="G692" s="133">
        <f>Simulações!CQ666</f>
        <v>39</v>
      </c>
      <c r="H692" s="133" t="str">
        <f>Simulações!CW666</f>
        <v>Longo I</v>
      </c>
      <c r="I692" s="133" t="str">
        <f>IF(Simulações!CX666="","",Simulações!CX666)</f>
        <v/>
      </c>
      <c r="J692" s="133" t="str">
        <f>IF(Simulações!DA666="","",Simulações!DA666)</f>
        <v/>
      </c>
      <c r="K692" s="137">
        <f>Simulações!AO666</f>
        <v>2</v>
      </c>
      <c r="L692" s="137">
        <f>Simulações!AV666</f>
        <v>0</v>
      </c>
      <c r="M692" s="133" t="str">
        <f>IF(Simulações!DB666="","",Simulações!DB666)</f>
        <v/>
      </c>
      <c r="N692" s="133" t="str">
        <f>IF(Simulações!DC666="","",Simulações!DC666)</f>
        <v/>
      </c>
      <c r="O692" s="133">
        <v>1</v>
      </c>
    </row>
    <row r="693" spans="1:15" ht="14.25" customHeight="1" x14ac:dyDescent="0.3">
      <c r="A693" s="5" t="str">
        <f>Simulações!G667</f>
        <v>Rua Manoel Gregorio Sobrinho</v>
      </c>
      <c r="B693" s="133" t="str">
        <f>Simulações!DN667</f>
        <v>Sim</v>
      </c>
      <c r="C693" s="175">
        <f>Simulações!N667</f>
        <v>87</v>
      </c>
      <c r="D693" s="133" t="str">
        <f>Simulações!J667</f>
        <v>C4</v>
      </c>
      <c r="E693" s="133" t="str">
        <f>Simulações!CK667</f>
        <v>TECNOWATT</v>
      </c>
      <c r="F693" s="133" t="str">
        <f>Simulações!CL667</f>
        <v xml:space="preserve">SIGSAGPTLRRSSNDL_30W_38IBBRS
</v>
      </c>
      <c r="G693" s="133">
        <f>Simulações!CQ667</f>
        <v>30</v>
      </c>
      <c r="H693" s="133" t="str">
        <f>Simulações!CW667</f>
        <v>Longo I</v>
      </c>
      <c r="I693" s="133" t="str">
        <f>IF(Simulações!CX667="","",Simulações!CX667)</f>
        <v/>
      </c>
      <c r="J693" s="133" t="str">
        <f>IF(Simulações!DA667="","",Simulações!DA667)</f>
        <v/>
      </c>
      <c r="K693" s="137">
        <f>Simulações!AO667</f>
        <v>2</v>
      </c>
      <c r="L693" s="137">
        <f>Simulações!AV667</f>
        <v>0</v>
      </c>
      <c r="M693" s="133" t="str">
        <f>IF(Simulações!DB667="","",Simulações!DB667)</f>
        <v/>
      </c>
      <c r="N693" s="133" t="str">
        <f>IF(Simulações!DC667="","",Simulações!DC667)</f>
        <v/>
      </c>
      <c r="O693" s="133">
        <v>1</v>
      </c>
    </row>
    <row r="694" spans="1:15" ht="14.25" customHeight="1" x14ac:dyDescent="0.3">
      <c r="A694" s="5" t="str">
        <f>Simulações!G668</f>
        <v>Estrada Francisco Misse</v>
      </c>
      <c r="B694" s="133" t="str">
        <f>Simulações!DN668</f>
        <v>Sim</v>
      </c>
      <c r="C694" s="175">
        <f>Simulações!N668</f>
        <v>60</v>
      </c>
      <c r="D694" s="133" t="str">
        <f>Simulações!J668</f>
        <v>C2</v>
      </c>
      <c r="E694" s="133" t="e">
        <f>Simulações!CK668</f>
        <v>#N/A</v>
      </c>
      <c r="F694" s="133">
        <f>Simulações!CL668</f>
        <v>0</v>
      </c>
      <c r="G694" s="133" t="e">
        <f>Simulações!CQ668</f>
        <v>#N/A</v>
      </c>
      <c r="H694" s="133" t="str">
        <f>Simulações!CW668</f>
        <v>Médio II</v>
      </c>
      <c r="I694" s="133" t="str">
        <f>IF(Simulações!CX668="","",Simulações!CX668)</f>
        <v/>
      </c>
      <c r="J694" s="133" t="str">
        <f>IF(Simulações!DA668="","",Simulações!DA668)</f>
        <v/>
      </c>
      <c r="K694" s="137">
        <f>Simulações!AO668</f>
        <v>2</v>
      </c>
      <c r="L694" s="137">
        <f>Simulações!AV668</f>
        <v>0</v>
      </c>
      <c r="M694" s="133" t="str">
        <f>IF(Simulações!DB668="","",Simulações!DB668)</f>
        <v/>
      </c>
      <c r="N694" s="133" t="str">
        <f>IF(Simulações!DC668="","",Simulações!DC668)</f>
        <v/>
      </c>
      <c r="O694" s="133">
        <v>1</v>
      </c>
    </row>
    <row r="695" spans="1:15" ht="14.25" customHeight="1" x14ac:dyDescent="0.3">
      <c r="A695" s="5" t="str">
        <f>Simulações!G669</f>
        <v>Estrada Francisco Misse</v>
      </c>
      <c r="B695" s="133" t="str">
        <f>Simulações!DN669</f>
        <v>Sim</v>
      </c>
      <c r="C695" s="175">
        <f>Simulações!N669</f>
        <v>60</v>
      </c>
      <c r="D695" s="133" t="str">
        <f>Simulações!J669</f>
        <v>C2</v>
      </c>
      <c r="E695" s="133" t="e">
        <f>Simulações!CK669</f>
        <v>#N/A</v>
      </c>
      <c r="F695" s="133">
        <f>Simulações!CL669</f>
        <v>0</v>
      </c>
      <c r="G695" s="133" t="e">
        <f>Simulações!CQ669</f>
        <v>#N/A</v>
      </c>
      <c r="H695" s="133" t="str">
        <f>Simulações!CW669</f>
        <v>Médio II</v>
      </c>
      <c r="I695" s="133" t="str">
        <f>IF(Simulações!CX669="","",Simulações!CX669)</f>
        <v/>
      </c>
      <c r="J695" s="133" t="str">
        <f>IF(Simulações!DA669="","",Simulações!DA669)</f>
        <v/>
      </c>
      <c r="K695" s="137">
        <f>Simulações!AO669</f>
        <v>2</v>
      </c>
      <c r="L695" s="137">
        <f>Simulações!AV669</f>
        <v>0</v>
      </c>
      <c r="M695" s="133" t="str">
        <f>IF(Simulações!DB669="","",Simulações!DB669)</f>
        <v/>
      </c>
      <c r="N695" s="133" t="str">
        <f>IF(Simulações!DC669="","",Simulações!DC669)</f>
        <v/>
      </c>
      <c r="O695" s="133">
        <v>1</v>
      </c>
    </row>
    <row r="696" spans="1:15" ht="14.25" customHeight="1" x14ac:dyDescent="0.3">
      <c r="A696" s="5" t="str">
        <f>Simulações!G670</f>
        <v>Estrada Francisco Misse</v>
      </c>
      <c r="B696" s="133" t="str">
        <f>Simulações!DN670</f>
        <v>Sim</v>
      </c>
      <c r="C696" s="175">
        <f>Simulações!N670</f>
        <v>60</v>
      </c>
      <c r="D696" s="133" t="str">
        <f>Simulações!J670</f>
        <v>C2</v>
      </c>
      <c r="E696" s="133" t="e">
        <f>Simulações!CK670</f>
        <v>#N/A</v>
      </c>
      <c r="F696" s="133">
        <f>Simulações!CL670</f>
        <v>0</v>
      </c>
      <c r="G696" s="133" t="e">
        <f>Simulações!CQ670</f>
        <v>#N/A</v>
      </c>
      <c r="H696" s="133" t="str">
        <f>Simulações!CW670</f>
        <v>Médio II</v>
      </c>
      <c r="I696" s="133" t="str">
        <f>IF(Simulações!CX670="","",Simulações!CX670)</f>
        <v/>
      </c>
      <c r="J696" s="133" t="str">
        <f>IF(Simulações!DA670="","",Simulações!DA670)</f>
        <v/>
      </c>
      <c r="K696" s="137">
        <f>Simulações!AO670</f>
        <v>2</v>
      </c>
      <c r="L696" s="137">
        <f>Simulações!AV670</f>
        <v>0</v>
      </c>
      <c r="M696" s="133" t="str">
        <f>IF(Simulações!DB670="","",Simulações!DB670)</f>
        <v/>
      </c>
      <c r="N696" s="133" t="str">
        <f>IF(Simulações!DC670="","",Simulações!DC670)</f>
        <v/>
      </c>
      <c r="O696" s="133">
        <v>1</v>
      </c>
    </row>
    <row r="697" spans="1:15" ht="14.25" customHeight="1" x14ac:dyDescent="0.3">
      <c r="A697" s="5" t="str">
        <f>Simulações!G671</f>
        <v>Avenida Avenida Ribeirão dos Cristais</v>
      </c>
      <c r="B697" s="133" t="str">
        <f>Simulações!DN671</f>
        <v>Sim</v>
      </c>
      <c r="C697" s="175">
        <f>Simulações!N671</f>
        <v>87</v>
      </c>
      <c r="D697" s="133" t="str">
        <f>Simulações!J671</f>
        <v>C3</v>
      </c>
      <c r="E697" s="133" t="str">
        <f>Simulações!CK671</f>
        <v>LEDSTAR</v>
      </c>
      <c r="F697" s="133" t="str">
        <f>Simulações!CL671</f>
        <v xml:space="preserve"> SL VT 9.1 72W</v>
      </c>
      <c r="G697" s="133">
        <f>Simulações!CQ671</f>
        <v>72</v>
      </c>
      <c r="H697" s="133" t="str">
        <f>Simulações!CW671</f>
        <v>Longo I</v>
      </c>
      <c r="I697" s="133" t="str">
        <f>IF(Simulações!CX671="","",Simulações!CX671)</f>
        <v/>
      </c>
      <c r="J697" s="133" t="str">
        <f>IF(Simulações!DA671="","",Simulações!DA671)</f>
        <v/>
      </c>
      <c r="K697" s="137">
        <f>Simulações!AO671</f>
        <v>2</v>
      </c>
      <c r="L697" s="137">
        <f>Simulações!AV671</f>
        <v>0</v>
      </c>
      <c r="M697" s="133" t="str">
        <f>IF(Simulações!DB671="","",Simulações!DB671)</f>
        <v/>
      </c>
      <c r="N697" s="133" t="str">
        <f>IF(Simulações!DC671="","",Simulações!DC671)</f>
        <v/>
      </c>
      <c r="O697" s="133">
        <v>1</v>
      </c>
    </row>
    <row r="698" spans="1:15" ht="14.25" customHeight="1" x14ac:dyDescent="0.3">
      <c r="A698" s="5" t="str">
        <f>Simulações!G672</f>
        <v>Avenida Avenida Ribeirão dos Cristais</v>
      </c>
      <c r="B698" s="133" t="str">
        <f>Simulações!DN672</f>
        <v>Sim</v>
      </c>
      <c r="C698" s="175">
        <f>Simulações!N672</f>
        <v>87</v>
      </c>
      <c r="D698" s="133" t="str">
        <f>Simulações!J672</f>
        <v>C3</v>
      </c>
      <c r="E698" s="133" t="str">
        <f>Simulações!CK672</f>
        <v>SX LIGHTING</v>
      </c>
      <c r="F698" s="133" t="str">
        <f>Simulações!CL672</f>
        <v>SX-INLPP070HF</v>
      </c>
      <c r="G698" s="133">
        <f>Simulações!CQ672</f>
        <v>70</v>
      </c>
      <c r="H698" s="133" t="str">
        <f>Simulações!CW672</f>
        <v>Longo I</v>
      </c>
      <c r="I698" s="133" t="str">
        <f>IF(Simulações!CX672="","",Simulações!CX672)</f>
        <v/>
      </c>
      <c r="J698" s="133" t="str">
        <f>IF(Simulações!DA672="","",Simulações!DA672)</f>
        <v/>
      </c>
      <c r="K698" s="137">
        <f>Simulações!AO672</f>
        <v>2</v>
      </c>
      <c r="L698" s="137">
        <f>Simulações!AV672</f>
        <v>0</v>
      </c>
      <c r="M698" s="133" t="str">
        <f>IF(Simulações!DB672="","",Simulações!DB672)</f>
        <v/>
      </c>
      <c r="N698" s="133" t="str">
        <f>IF(Simulações!DC672="","",Simulações!DC672)</f>
        <v/>
      </c>
      <c r="O698" s="133">
        <v>1</v>
      </c>
    </row>
    <row r="699" spans="1:15" ht="14.25" customHeight="1" x14ac:dyDescent="0.3">
      <c r="A699" s="5" t="str">
        <f>Simulações!G673</f>
        <v>Avenida Avenida Ribeirão dos Cristais</v>
      </c>
      <c r="B699" s="133" t="str">
        <f>Simulações!DN673</f>
        <v>Sim</v>
      </c>
      <c r="C699" s="175">
        <f>Simulações!N673</f>
        <v>87</v>
      </c>
      <c r="D699" s="133" t="str">
        <f>Simulações!J673</f>
        <v>C3</v>
      </c>
      <c r="E699" s="133" t="str">
        <f>Simulações!CK673</f>
        <v>TECNOWATT</v>
      </c>
      <c r="F699" s="133" t="str">
        <f>Simulações!CL673</f>
        <v xml:space="preserve">SIGSAGPTLRRSSNDL_68W_83IBBRS
</v>
      </c>
      <c r="G699" s="133">
        <f>Simulações!CQ673</f>
        <v>68</v>
      </c>
      <c r="H699" s="133" t="str">
        <f>Simulações!CW673</f>
        <v>Longo I</v>
      </c>
      <c r="I699" s="133" t="str">
        <f>IF(Simulações!CX673="","",Simulações!CX673)</f>
        <v/>
      </c>
      <c r="J699" s="133" t="str">
        <f>IF(Simulações!DA673="","",Simulações!DA673)</f>
        <v/>
      </c>
      <c r="K699" s="137">
        <f>Simulações!AO673</f>
        <v>2</v>
      </c>
      <c r="L699" s="137">
        <f>Simulações!AV673</f>
        <v>0</v>
      </c>
      <c r="M699" s="133" t="str">
        <f>IF(Simulações!DB673="","",Simulações!DB673)</f>
        <v/>
      </c>
      <c r="N699" s="133" t="str">
        <f>IF(Simulações!DC673="","",Simulações!DC673)</f>
        <v/>
      </c>
      <c r="O699" s="133">
        <v>1</v>
      </c>
    </row>
    <row r="700" spans="1:15" ht="14.25" customHeight="1" x14ac:dyDescent="0.3">
      <c r="A700" s="5" t="str">
        <f>Simulações!G674</f>
        <v>Avenida das Amoreiras</v>
      </c>
      <c r="B700" s="133" t="str">
        <f>Simulações!DN674</f>
        <v>Sim</v>
      </c>
      <c r="C700" s="175">
        <f>Simulações!N674</f>
        <v>120</v>
      </c>
      <c r="D700" s="133" t="str">
        <f>Simulações!J674</f>
        <v>C4</v>
      </c>
      <c r="E700" s="133" t="str">
        <f>Simulações!CK674</f>
        <v>LEDSTAR</v>
      </c>
      <c r="F700" s="133" t="str">
        <f>Simulações!CL674</f>
        <v xml:space="preserve"> SL VT 9.1 85W</v>
      </c>
      <c r="G700" s="133">
        <f>Simulações!CQ674</f>
        <v>85</v>
      </c>
      <c r="H700" s="133" t="str">
        <f>Simulações!CW674</f>
        <v>Longo II</v>
      </c>
      <c r="I700" s="133" t="str">
        <f>IF(Simulações!CX674="","",Simulações!CX674)</f>
        <v/>
      </c>
      <c r="J700" s="133" t="str">
        <f>IF(Simulações!DA674="","",Simulações!DA674)</f>
        <v>APC</v>
      </c>
      <c r="K700" s="137">
        <f>Simulações!AO674</f>
        <v>2</v>
      </c>
      <c r="L700" s="137">
        <f>Simulações!AV674</f>
        <v>0</v>
      </c>
      <c r="M700" s="133" t="str">
        <f>IF(Simulações!DB674="","",Simulações!DB674)</f>
        <v/>
      </c>
      <c r="N700" s="133" t="str">
        <f>IF(Simulações!DC674="","",Simulações!DC674)</f>
        <v/>
      </c>
      <c r="O700" s="133">
        <v>1</v>
      </c>
    </row>
    <row r="701" spans="1:15" ht="14.25" customHeight="1" x14ac:dyDescent="0.3">
      <c r="A701" s="5" t="str">
        <f>Simulações!G675</f>
        <v>Avenida das Amoreiras</v>
      </c>
      <c r="B701" s="133" t="str">
        <f>Simulações!DN675</f>
        <v>Sim</v>
      </c>
      <c r="C701" s="175">
        <f>Simulações!N675</f>
        <v>120</v>
      </c>
      <c r="D701" s="133" t="str">
        <f>Simulações!J675</f>
        <v>C4</v>
      </c>
      <c r="E701" s="133" t="str">
        <f>Simulações!CK675</f>
        <v>SX LIGHTING</v>
      </c>
      <c r="F701" s="133" t="str">
        <f>Simulações!CL675</f>
        <v>SX-INLPP070HF</v>
      </c>
      <c r="G701" s="133">
        <f>Simulações!CQ675</f>
        <v>70</v>
      </c>
      <c r="H701" s="133" t="str">
        <f>Simulações!CW675</f>
        <v>Longo II</v>
      </c>
      <c r="I701" s="133" t="str">
        <f>IF(Simulações!CX675="","",Simulações!CX675)</f>
        <v/>
      </c>
      <c r="J701" s="133" t="str">
        <f>IF(Simulações!DA675="","",Simulações!DA675)</f>
        <v>APC</v>
      </c>
      <c r="K701" s="137">
        <f>Simulações!AO675</f>
        <v>2</v>
      </c>
      <c r="L701" s="137">
        <f>Simulações!AV675</f>
        <v>0</v>
      </c>
      <c r="M701" s="133" t="str">
        <f>IF(Simulações!DB675="","",Simulações!DB675)</f>
        <v/>
      </c>
      <c r="N701" s="133" t="str">
        <f>IF(Simulações!DC675="","",Simulações!DC675)</f>
        <v/>
      </c>
      <c r="O701" s="133">
        <v>1</v>
      </c>
    </row>
    <row r="702" spans="1:15" ht="14.25" customHeight="1" x14ac:dyDescent="0.3">
      <c r="A702" s="5" t="str">
        <f>Simulações!G676</f>
        <v>Avenida das Amoreiras</v>
      </c>
      <c r="B702" s="133" t="str">
        <f>Simulações!DN676</f>
        <v>Sim</v>
      </c>
      <c r="C702" s="175">
        <f>Simulações!N676</f>
        <v>120</v>
      </c>
      <c r="D702" s="133" t="str">
        <f>Simulações!J676</f>
        <v>C4</v>
      </c>
      <c r="E702" s="133" t="str">
        <f>Simulações!CK676</f>
        <v>TECNOWATT</v>
      </c>
      <c r="F702" s="133" t="str">
        <f>Simulações!CL676</f>
        <v xml:space="preserve">SIGMAGPTLRRSMNDL120W_82IBBR
</v>
      </c>
      <c r="G702" s="133">
        <f>Simulações!CQ676</f>
        <v>120</v>
      </c>
      <c r="H702" s="133" t="str">
        <f>Simulações!CW676</f>
        <v>Longo II</v>
      </c>
      <c r="I702" s="133" t="str">
        <f>IF(Simulações!CX676="","",Simulações!CX676)</f>
        <v/>
      </c>
      <c r="J702" s="133" t="str">
        <f>IF(Simulações!DA676="","",Simulações!DA676)</f>
        <v>APC</v>
      </c>
      <c r="K702" s="137">
        <f>Simulações!AO676</f>
        <v>2</v>
      </c>
      <c r="L702" s="137">
        <f>Simulações!AV676</f>
        <v>0</v>
      </c>
      <c r="M702" s="133" t="str">
        <f>IF(Simulações!DB676="","",Simulações!DB676)</f>
        <v/>
      </c>
      <c r="N702" s="133" t="str">
        <f>IF(Simulações!DC676="","",Simulações!DC676)</f>
        <v/>
      </c>
      <c r="O702" s="133">
        <v>1</v>
      </c>
    </row>
    <row r="703" spans="1:15" ht="14.25" customHeight="1" x14ac:dyDescent="0.3">
      <c r="A703" s="5" t="str">
        <f>Simulações!G677</f>
        <v>Rua Rua Adolfo</v>
      </c>
      <c r="B703" s="133" t="str">
        <f>Simulações!DN677</f>
        <v>Sim</v>
      </c>
      <c r="C703" s="175">
        <f>Simulações!N677</f>
        <v>60</v>
      </c>
      <c r="D703" s="133" t="str">
        <f>Simulações!J677</f>
        <v>C5</v>
      </c>
      <c r="E703" s="133" t="e">
        <f>Simulações!CK677</f>
        <v>#N/A</v>
      </c>
      <c r="F703" s="133">
        <f>Simulações!CL677</f>
        <v>0</v>
      </c>
      <c r="G703" s="133" t="e">
        <f>Simulações!CQ677</f>
        <v>#N/A</v>
      </c>
      <c r="H703" s="133" t="str">
        <f>Simulações!CW677</f>
        <v>Médio I</v>
      </c>
      <c r="I703" s="133" t="str">
        <f>IF(Simulações!CX677="","",Simulações!CX677)</f>
        <v/>
      </c>
      <c r="J703" s="133" t="str">
        <f>IF(Simulações!DA677="","",Simulações!DA677)</f>
        <v/>
      </c>
      <c r="K703" s="137">
        <f>Simulações!AO677</f>
        <v>2</v>
      </c>
      <c r="L703" s="137">
        <f>Simulações!AV677</f>
        <v>0</v>
      </c>
      <c r="M703" s="133" t="str">
        <f>IF(Simulações!DB677="","",Simulações!DB677)</f>
        <v/>
      </c>
      <c r="N703" s="133" t="str">
        <f>IF(Simulações!DC677="","",Simulações!DC677)</f>
        <v/>
      </c>
      <c r="O703" s="133">
        <v>1</v>
      </c>
    </row>
    <row r="704" spans="1:15" ht="14.25" customHeight="1" x14ac:dyDescent="0.3">
      <c r="A704" s="5" t="str">
        <f>Simulações!G678</f>
        <v>Rua Rua Adolfo</v>
      </c>
      <c r="B704" s="133" t="str">
        <f>Simulações!DN678</f>
        <v>Sim</v>
      </c>
      <c r="C704" s="175">
        <f>Simulações!N678</f>
        <v>60</v>
      </c>
      <c r="D704" s="133" t="str">
        <f>Simulações!J678</f>
        <v>C5</v>
      </c>
      <c r="E704" s="133" t="e">
        <f>Simulações!CK678</f>
        <v>#N/A</v>
      </c>
      <c r="F704" s="133">
        <f>Simulações!CL678</f>
        <v>0</v>
      </c>
      <c r="G704" s="133" t="e">
        <f>Simulações!CQ678</f>
        <v>#N/A</v>
      </c>
      <c r="H704" s="133" t="str">
        <f>Simulações!CW678</f>
        <v>Médio I</v>
      </c>
      <c r="I704" s="133" t="str">
        <f>IF(Simulações!CX678="","",Simulações!CX678)</f>
        <v/>
      </c>
      <c r="J704" s="133" t="str">
        <f>IF(Simulações!DA678="","",Simulações!DA678)</f>
        <v/>
      </c>
      <c r="K704" s="137">
        <f>Simulações!AO678</f>
        <v>2</v>
      </c>
      <c r="L704" s="137">
        <f>Simulações!AV678</f>
        <v>0</v>
      </c>
      <c r="M704" s="133" t="str">
        <f>IF(Simulações!DB678="","",Simulações!DB678)</f>
        <v/>
      </c>
      <c r="N704" s="133" t="str">
        <f>IF(Simulações!DC678="","",Simulações!DC678)</f>
        <v/>
      </c>
      <c r="O704" s="133">
        <v>1</v>
      </c>
    </row>
    <row r="705" spans="1:15" ht="14.25" customHeight="1" x14ac:dyDescent="0.3">
      <c r="A705" s="5" t="str">
        <f>Simulações!G679</f>
        <v>Rua Rua Adolfo</v>
      </c>
      <c r="B705" s="133" t="str">
        <f>Simulações!DN679</f>
        <v>Sim</v>
      </c>
      <c r="C705" s="175">
        <f>Simulações!N679</f>
        <v>60</v>
      </c>
      <c r="D705" s="133" t="str">
        <f>Simulações!J679</f>
        <v>C5</v>
      </c>
      <c r="E705" s="133" t="e">
        <f>Simulações!CK679</f>
        <v>#N/A</v>
      </c>
      <c r="F705" s="133">
        <f>Simulações!CL679</f>
        <v>0</v>
      </c>
      <c r="G705" s="133" t="e">
        <f>Simulações!CQ679</f>
        <v>#N/A</v>
      </c>
      <c r="H705" s="133" t="str">
        <f>Simulações!CW679</f>
        <v>Médio I</v>
      </c>
      <c r="I705" s="133" t="str">
        <f>IF(Simulações!CX679="","",Simulações!CX679)</f>
        <v/>
      </c>
      <c r="J705" s="133" t="str">
        <f>IF(Simulações!DA679="","",Simulações!DA679)</f>
        <v/>
      </c>
      <c r="K705" s="137">
        <f>Simulações!AO679</f>
        <v>2</v>
      </c>
      <c r="L705" s="137">
        <f>Simulações!AV679</f>
        <v>0</v>
      </c>
      <c r="M705" s="133" t="str">
        <f>IF(Simulações!DB679="","",Simulações!DB679)</f>
        <v/>
      </c>
      <c r="N705" s="133" t="str">
        <f>IF(Simulações!DC679="","",Simulações!DC679)</f>
        <v/>
      </c>
      <c r="O705" s="133">
        <v>1</v>
      </c>
    </row>
    <row r="706" spans="1:15" ht="14.25" customHeight="1" x14ac:dyDescent="0.3">
      <c r="A706" s="5" t="str">
        <f>Simulações!G680</f>
        <v>Rua Vereador João Cardoso</v>
      </c>
      <c r="B706" s="133" t="str">
        <f>Simulações!DN680</f>
        <v>Sim</v>
      </c>
      <c r="C706" s="175">
        <f>Simulações!N680</f>
        <v>87</v>
      </c>
      <c r="D706" s="133" t="str">
        <f>Simulações!J680</f>
        <v>C4</v>
      </c>
      <c r="E706" s="133" t="e">
        <f>Simulações!CK680</f>
        <v>#N/A</v>
      </c>
      <c r="F706" s="133">
        <f>Simulações!CL680</f>
        <v>0</v>
      </c>
      <c r="G706" s="133" t="e">
        <f>Simulações!CQ680</f>
        <v>#N/A</v>
      </c>
      <c r="H706" s="133" t="str">
        <f>Simulações!CW680</f>
        <v>Longo I</v>
      </c>
      <c r="I706" s="133" t="str">
        <f>IF(Simulações!CX680="","",Simulações!CX680)</f>
        <v/>
      </c>
      <c r="J706" s="133" t="str">
        <f>IF(Simulações!DA680="","",Simulações!DA680)</f>
        <v/>
      </c>
      <c r="K706" s="137">
        <f>Simulações!AO680</f>
        <v>2</v>
      </c>
      <c r="L706" s="137">
        <f>Simulações!AV680</f>
        <v>0</v>
      </c>
      <c r="M706" s="133" t="str">
        <f>IF(Simulações!DB680="","",Simulações!DB680)</f>
        <v/>
      </c>
      <c r="N706" s="133" t="str">
        <f>IF(Simulações!DC680="","",Simulações!DC680)</f>
        <v/>
      </c>
      <c r="O706" s="133">
        <v>1</v>
      </c>
    </row>
    <row r="707" spans="1:15" ht="14.25" customHeight="1" x14ac:dyDescent="0.3">
      <c r="A707" s="5" t="str">
        <f>Simulações!G681</f>
        <v>Rua Vereador João Cardoso</v>
      </c>
      <c r="B707" s="133" t="str">
        <f>Simulações!DN681</f>
        <v>Sim</v>
      </c>
      <c r="C707" s="175">
        <f>Simulações!N681</f>
        <v>87</v>
      </c>
      <c r="D707" s="133" t="str">
        <f>Simulações!J681</f>
        <v>C4</v>
      </c>
      <c r="E707" s="133" t="e">
        <f>Simulações!CK681</f>
        <v>#N/A</v>
      </c>
      <c r="F707" s="133">
        <f>Simulações!CL681</f>
        <v>0</v>
      </c>
      <c r="G707" s="133" t="e">
        <f>Simulações!CQ681</f>
        <v>#N/A</v>
      </c>
      <c r="H707" s="133" t="str">
        <f>Simulações!CW681</f>
        <v>Longo I</v>
      </c>
      <c r="I707" s="133" t="str">
        <f>IF(Simulações!CX681="","",Simulações!CX681)</f>
        <v/>
      </c>
      <c r="J707" s="133" t="str">
        <f>IF(Simulações!DA681="","",Simulações!DA681)</f>
        <v/>
      </c>
      <c r="K707" s="137">
        <f>Simulações!AO681</f>
        <v>2</v>
      </c>
      <c r="L707" s="137">
        <f>Simulações!AV681</f>
        <v>0</v>
      </c>
      <c r="M707" s="133" t="str">
        <f>IF(Simulações!DB681="","",Simulações!DB681)</f>
        <v/>
      </c>
      <c r="N707" s="133" t="str">
        <f>IF(Simulações!DC681="","",Simulações!DC681)</f>
        <v/>
      </c>
      <c r="O707" s="133">
        <v>1</v>
      </c>
    </row>
    <row r="708" spans="1:15" ht="14.25" customHeight="1" x14ac:dyDescent="0.3">
      <c r="A708" s="5" t="str">
        <f>Simulações!G682</f>
        <v>Rua Vereador João Cardoso</v>
      </c>
      <c r="B708" s="133" t="str">
        <f>Simulações!DN682</f>
        <v>Sim</v>
      </c>
      <c r="C708" s="175">
        <f>Simulações!N682</f>
        <v>87</v>
      </c>
      <c r="D708" s="133" t="str">
        <f>Simulações!J682</f>
        <v>C4</v>
      </c>
      <c r="E708" s="133" t="e">
        <f>Simulações!CK682</f>
        <v>#N/A</v>
      </c>
      <c r="F708" s="133">
        <f>Simulações!CL682</f>
        <v>0</v>
      </c>
      <c r="G708" s="133" t="e">
        <f>Simulações!CQ682</f>
        <v>#N/A</v>
      </c>
      <c r="H708" s="133" t="str">
        <f>Simulações!CW682</f>
        <v>Longo I</v>
      </c>
      <c r="I708" s="133" t="str">
        <f>IF(Simulações!CX682="","",Simulações!CX682)</f>
        <v/>
      </c>
      <c r="J708" s="133" t="str">
        <f>IF(Simulações!DA682="","",Simulações!DA682)</f>
        <v/>
      </c>
      <c r="K708" s="137">
        <f>Simulações!AO682</f>
        <v>2</v>
      </c>
      <c r="L708" s="137">
        <f>Simulações!AV682</f>
        <v>0</v>
      </c>
      <c r="M708" s="133" t="str">
        <f>IF(Simulações!DB682="","",Simulações!DB682)</f>
        <v/>
      </c>
      <c r="N708" s="133" t="str">
        <f>IF(Simulações!DC682="","",Simulações!DC682)</f>
        <v/>
      </c>
      <c r="O708" s="133">
        <v>1</v>
      </c>
    </row>
    <row r="709" spans="1:15" ht="14.25" customHeight="1" x14ac:dyDescent="0.3">
      <c r="A709" s="5" t="str">
        <f>Simulações!G683</f>
        <v>Rua Socorro</v>
      </c>
      <c r="B709" s="133" t="str">
        <f>Simulações!DN683</f>
        <v>Sim</v>
      </c>
      <c r="C709" s="175">
        <f>Simulações!N683</f>
        <v>58</v>
      </c>
      <c r="D709" s="133" t="str">
        <f>Simulações!J683</f>
        <v>C5</v>
      </c>
      <c r="E709" s="133" t="e">
        <f>Simulações!CK683</f>
        <v>#N/A</v>
      </c>
      <c r="F709" s="133">
        <f>Simulações!CL683</f>
        <v>0</v>
      </c>
      <c r="G709" s="133" t="e">
        <f>Simulações!CQ683</f>
        <v>#N/A</v>
      </c>
      <c r="H709" s="133" t="str">
        <f>Simulações!CW683</f>
        <v>Longo I</v>
      </c>
      <c r="I709" s="133" t="str">
        <f>IF(Simulações!CX683="","",Simulações!CX683)</f>
        <v/>
      </c>
      <c r="J709" s="133" t="str">
        <f>IF(Simulações!DA683="","",Simulações!DA683)</f>
        <v/>
      </c>
      <c r="K709" s="137">
        <f>Simulações!AO683</f>
        <v>2</v>
      </c>
      <c r="L709" s="137">
        <f>Simulações!AV683</f>
        <v>0</v>
      </c>
      <c r="M709" s="133" t="str">
        <f>IF(Simulações!DB683="","",Simulações!DB683)</f>
        <v/>
      </c>
      <c r="N709" s="133" t="str">
        <f>IF(Simulações!DC683="","",Simulações!DC683)</f>
        <v/>
      </c>
      <c r="O709" s="133">
        <v>1</v>
      </c>
    </row>
    <row r="710" spans="1:15" ht="14.25" customHeight="1" x14ac:dyDescent="0.3">
      <c r="A710" s="5" t="str">
        <f>Simulações!G684</f>
        <v>Rua Socorro</v>
      </c>
      <c r="B710" s="133" t="str">
        <f>Simulações!DN684</f>
        <v>Sim</v>
      </c>
      <c r="C710" s="175">
        <f>Simulações!N684</f>
        <v>58</v>
      </c>
      <c r="D710" s="133" t="str">
        <f>Simulações!J684</f>
        <v>C5</v>
      </c>
      <c r="E710" s="133" t="e">
        <f>Simulações!CK684</f>
        <v>#N/A</v>
      </c>
      <c r="F710" s="133">
        <f>Simulações!CL684</f>
        <v>0</v>
      </c>
      <c r="G710" s="133" t="e">
        <f>Simulações!CQ684</f>
        <v>#N/A</v>
      </c>
      <c r="H710" s="133" t="str">
        <f>Simulações!CW684</f>
        <v>Longo I</v>
      </c>
      <c r="I710" s="133" t="str">
        <f>IF(Simulações!CX684="","",Simulações!CX684)</f>
        <v/>
      </c>
      <c r="J710" s="133" t="str">
        <f>IF(Simulações!DA684="","",Simulações!DA684)</f>
        <v/>
      </c>
      <c r="K710" s="137">
        <f>Simulações!AO684</f>
        <v>2</v>
      </c>
      <c r="L710" s="137">
        <f>Simulações!AV684</f>
        <v>0</v>
      </c>
      <c r="M710" s="133" t="str">
        <f>IF(Simulações!DB684="","",Simulações!DB684)</f>
        <v/>
      </c>
      <c r="N710" s="133" t="str">
        <f>IF(Simulações!DC684="","",Simulações!DC684)</f>
        <v/>
      </c>
      <c r="O710" s="133">
        <v>1</v>
      </c>
    </row>
    <row r="711" spans="1:15" ht="14.25" customHeight="1" x14ac:dyDescent="0.3">
      <c r="A711" s="5" t="str">
        <f>Simulações!G685</f>
        <v>Rua Socorro</v>
      </c>
      <c r="B711" s="133" t="str">
        <f>Simulações!DN685</f>
        <v>Sim</v>
      </c>
      <c r="C711" s="175">
        <f>Simulações!N685</f>
        <v>58</v>
      </c>
      <c r="D711" s="133" t="str">
        <f>Simulações!J685</f>
        <v>C5</v>
      </c>
      <c r="E711" s="133" t="e">
        <f>Simulações!CK685</f>
        <v>#N/A</v>
      </c>
      <c r="F711" s="133">
        <f>Simulações!CL685</f>
        <v>0</v>
      </c>
      <c r="G711" s="133" t="e">
        <f>Simulações!CQ685</f>
        <v>#N/A</v>
      </c>
      <c r="H711" s="133" t="str">
        <f>Simulações!CW685</f>
        <v>Longo I</v>
      </c>
      <c r="I711" s="133" t="str">
        <f>IF(Simulações!CX685="","",Simulações!CX685)</f>
        <v/>
      </c>
      <c r="J711" s="133" t="str">
        <f>IF(Simulações!DA685="","",Simulações!DA685)</f>
        <v/>
      </c>
      <c r="K711" s="137">
        <f>Simulações!AO685</f>
        <v>2</v>
      </c>
      <c r="L711" s="137">
        <f>Simulações!AV685</f>
        <v>0</v>
      </c>
      <c r="M711" s="133" t="str">
        <f>IF(Simulações!DB685="","",Simulações!DB685)</f>
        <v/>
      </c>
      <c r="N711" s="133" t="str">
        <f>IF(Simulações!DC685="","",Simulações!DC685)</f>
        <v/>
      </c>
      <c r="O711" s="133">
        <v>1</v>
      </c>
    </row>
    <row r="712" spans="1:15" ht="14.25" customHeight="1" x14ac:dyDescent="0.3">
      <c r="A712" s="5" t="str">
        <f>Simulações!G686</f>
        <v>Rua Cardoso</v>
      </c>
      <c r="B712" s="133" t="str">
        <f>Simulações!DN686</f>
        <v>Sim</v>
      </c>
      <c r="C712" s="175">
        <f>Simulações!N686</f>
        <v>58</v>
      </c>
      <c r="D712" s="133" t="str">
        <f>Simulações!J686</f>
        <v>C5</v>
      </c>
      <c r="E712" s="133" t="str">
        <f>Simulações!CK686</f>
        <v>LEDSTAR</v>
      </c>
      <c r="F712" s="133" t="str">
        <f>Simulações!CL686</f>
        <v xml:space="preserve"> SL VT 9.1 35W</v>
      </c>
      <c r="G712" s="133">
        <f>Simulações!CQ686</f>
        <v>35</v>
      </c>
      <c r="H712" s="133" t="str">
        <f>Simulações!CW686</f>
        <v>Curto I</v>
      </c>
      <c r="I712" s="133" t="str">
        <f>IF(Simulações!CX686="","",Simulações!CX686)</f>
        <v/>
      </c>
      <c r="J712" s="133" t="str">
        <f>IF(Simulações!DA686="","",Simulações!DA686)</f>
        <v/>
      </c>
      <c r="K712" s="137">
        <f>Simulações!AO686</f>
        <v>2</v>
      </c>
      <c r="L712" s="137">
        <f>Simulações!AV686</f>
        <v>0</v>
      </c>
      <c r="M712" s="133" t="str">
        <f>IF(Simulações!DB686="","",Simulações!DB686)</f>
        <v/>
      </c>
      <c r="N712" s="133" t="str">
        <f>IF(Simulações!DC686="","",Simulações!DC686)</f>
        <v/>
      </c>
      <c r="O712" s="133">
        <v>1</v>
      </c>
    </row>
    <row r="713" spans="1:15" ht="14.25" customHeight="1" x14ac:dyDescent="0.3">
      <c r="A713" s="5" t="str">
        <f>Simulações!G687</f>
        <v>Rua Cardoso</v>
      </c>
      <c r="B713" s="133" t="str">
        <f>Simulações!DN687</f>
        <v>Sim</v>
      </c>
      <c r="C713" s="175">
        <f>Simulações!N687</f>
        <v>58</v>
      </c>
      <c r="D713" s="133" t="str">
        <f>Simulações!J687</f>
        <v>C5</v>
      </c>
      <c r="E713" s="133" t="str">
        <f>Simulações!CK687</f>
        <v>SX LIGHTING</v>
      </c>
      <c r="F713" s="133" t="str">
        <f>Simulações!CL687</f>
        <v>SX-INEVO040HF</v>
      </c>
      <c r="G713" s="133">
        <f>Simulações!CQ687</f>
        <v>39</v>
      </c>
      <c r="H713" s="133" t="str">
        <f>Simulações!CW687</f>
        <v>Curto I</v>
      </c>
      <c r="I713" s="133" t="str">
        <f>IF(Simulações!CX687="","",Simulações!CX687)</f>
        <v/>
      </c>
      <c r="J713" s="133" t="str">
        <f>IF(Simulações!DA687="","",Simulações!DA687)</f>
        <v/>
      </c>
      <c r="K713" s="137">
        <f>Simulações!AO687</f>
        <v>2</v>
      </c>
      <c r="L713" s="137">
        <f>Simulações!AV687</f>
        <v>0</v>
      </c>
      <c r="M713" s="133" t="str">
        <f>IF(Simulações!DB687="","",Simulações!DB687)</f>
        <v/>
      </c>
      <c r="N713" s="133" t="str">
        <f>IF(Simulações!DC687="","",Simulações!DC687)</f>
        <v/>
      </c>
      <c r="O713" s="133">
        <v>1</v>
      </c>
    </row>
    <row r="714" spans="1:15" ht="14.25" customHeight="1" x14ac:dyDescent="0.3">
      <c r="A714" s="5" t="str">
        <f>Simulações!G688</f>
        <v>Rua Cardoso</v>
      </c>
      <c r="B714" s="133" t="str">
        <f>Simulações!DN688</f>
        <v>Sim</v>
      </c>
      <c r="C714" s="175">
        <f>Simulações!N688</f>
        <v>58</v>
      </c>
      <c r="D714" s="133" t="str">
        <f>Simulações!J688</f>
        <v>C5</v>
      </c>
      <c r="E714" s="133" t="str">
        <f>Simulações!CK688</f>
        <v>TECNOWATT</v>
      </c>
      <c r="F714" s="133" t="str">
        <f>Simulações!CL688</f>
        <v xml:space="preserve">SIGSAGPTLRRSSNDL_40W_50IBBRS
</v>
      </c>
      <c r="G714" s="133">
        <f>Simulações!CQ688</f>
        <v>40</v>
      </c>
      <c r="H714" s="133" t="str">
        <f>Simulações!CW688</f>
        <v>Curto I</v>
      </c>
      <c r="I714" s="133" t="str">
        <f>IF(Simulações!CX688="","",Simulações!CX688)</f>
        <v/>
      </c>
      <c r="J714" s="133" t="str">
        <f>IF(Simulações!DA688="","",Simulações!DA688)</f>
        <v/>
      </c>
      <c r="K714" s="137">
        <f>Simulações!AO688</f>
        <v>2</v>
      </c>
      <c r="L714" s="137">
        <f>Simulações!AV688</f>
        <v>0</v>
      </c>
      <c r="M714" s="133" t="str">
        <f>IF(Simulações!DB688="","",Simulações!DB688)</f>
        <v/>
      </c>
      <c r="N714" s="133" t="str">
        <f>IF(Simulações!DC688="","",Simulações!DC688)</f>
        <v/>
      </c>
      <c r="O714" s="133">
        <v>1</v>
      </c>
    </row>
    <row r="715" spans="1:15" ht="14.25" customHeight="1" x14ac:dyDescent="0.3">
      <c r="A715" s="5" t="str">
        <f>Simulações!G689</f>
        <v>Rua Rua Flórida Paulista</v>
      </c>
      <c r="B715" s="133" t="str">
        <f>Simulações!DN689</f>
        <v>Sim</v>
      </c>
      <c r="C715" s="175">
        <f>Simulações!N689</f>
        <v>58</v>
      </c>
      <c r="D715" s="133" t="str">
        <f>Simulações!J689</f>
        <v>C4</v>
      </c>
      <c r="E715" s="133" t="e">
        <f>Simulações!CK689</f>
        <v>#N/A</v>
      </c>
      <c r="F715" s="133">
        <f>Simulações!CL689</f>
        <v>0</v>
      </c>
      <c r="G715" s="133" t="e">
        <f>Simulações!CQ689</f>
        <v>#N/A</v>
      </c>
      <c r="H715" s="133" t="str">
        <f>Simulações!CW689</f>
        <v>Longo I</v>
      </c>
      <c r="I715" s="133" t="str">
        <f>IF(Simulações!CX689="","",Simulações!CX689)</f>
        <v/>
      </c>
      <c r="J715" s="133" t="str">
        <f>IF(Simulações!DA689="","",Simulações!DA689)</f>
        <v/>
      </c>
      <c r="K715" s="137">
        <f>Simulações!AO689</f>
        <v>2</v>
      </c>
      <c r="L715" s="137">
        <f>Simulações!AV689</f>
        <v>0</v>
      </c>
      <c r="M715" s="133" t="str">
        <f>IF(Simulações!DB689="","",Simulações!DB689)</f>
        <v/>
      </c>
      <c r="N715" s="133" t="str">
        <f>IF(Simulações!DC689="","",Simulações!DC689)</f>
        <v/>
      </c>
      <c r="O715" s="133">
        <v>1</v>
      </c>
    </row>
    <row r="716" spans="1:15" ht="14.25" customHeight="1" x14ac:dyDescent="0.3">
      <c r="A716" s="5" t="str">
        <f>Simulações!G690</f>
        <v>Rua Rua Flórida Paulista</v>
      </c>
      <c r="B716" s="133" t="str">
        <f>Simulações!DN690</f>
        <v>Sim</v>
      </c>
      <c r="C716" s="175">
        <f>Simulações!N690</f>
        <v>58</v>
      </c>
      <c r="D716" s="133" t="str">
        <f>Simulações!J690</f>
        <v>C4</v>
      </c>
      <c r="E716" s="133" t="e">
        <f>Simulações!CK690</f>
        <v>#N/A</v>
      </c>
      <c r="F716" s="133">
        <f>Simulações!CL690</f>
        <v>0</v>
      </c>
      <c r="G716" s="133" t="e">
        <f>Simulações!CQ690</f>
        <v>#N/A</v>
      </c>
      <c r="H716" s="133" t="str">
        <f>Simulações!CW690</f>
        <v>Longo I</v>
      </c>
      <c r="I716" s="133" t="str">
        <f>IF(Simulações!CX690="","",Simulações!CX690)</f>
        <v/>
      </c>
      <c r="J716" s="133" t="str">
        <f>IF(Simulações!DA690="","",Simulações!DA690)</f>
        <v/>
      </c>
      <c r="K716" s="137">
        <f>Simulações!AO690</f>
        <v>2</v>
      </c>
      <c r="L716" s="137">
        <f>Simulações!AV690</f>
        <v>0</v>
      </c>
      <c r="M716" s="133" t="str">
        <f>IF(Simulações!DB690="","",Simulações!DB690)</f>
        <v/>
      </c>
      <c r="N716" s="133" t="str">
        <f>IF(Simulações!DC690="","",Simulações!DC690)</f>
        <v/>
      </c>
      <c r="O716" s="133">
        <v>1</v>
      </c>
    </row>
    <row r="717" spans="1:15" ht="14.25" customHeight="1" x14ac:dyDescent="0.3">
      <c r="A717" s="5" t="str">
        <f>Simulações!G691</f>
        <v>Rua Rua Flórida Paulista</v>
      </c>
      <c r="B717" s="133" t="str">
        <f>Simulações!DN691</f>
        <v>Sim</v>
      </c>
      <c r="C717" s="175">
        <f>Simulações!N691</f>
        <v>58</v>
      </c>
      <c r="D717" s="133" t="str">
        <f>Simulações!J691</f>
        <v>C4</v>
      </c>
      <c r="E717" s="133" t="e">
        <f>Simulações!CK691</f>
        <v>#N/A</v>
      </c>
      <c r="F717" s="133">
        <f>Simulações!CL691</f>
        <v>0</v>
      </c>
      <c r="G717" s="133" t="e">
        <f>Simulações!CQ691</f>
        <v>#N/A</v>
      </c>
      <c r="H717" s="133" t="str">
        <f>Simulações!CW691</f>
        <v>Longo I</v>
      </c>
      <c r="I717" s="133" t="str">
        <f>IF(Simulações!CX691="","",Simulações!CX691)</f>
        <v/>
      </c>
      <c r="J717" s="133" t="str">
        <f>IF(Simulações!DA691="","",Simulações!DA691)</f>
        <v/>
      </c>
      <c r="K717" s="137">
        <f>Simulações!AO691</f>
        <v>2</v>
      </c>
      <c r="L717" s="137">
        <f>Simulações!AV691</f>
        <v>0</v>
      </c>
      <c r="M717" s="133" t="str">
        <f>IF(Simulações!DB691="","",Simulações!DB691)</f>
        <v/>
      </c>
      <c r="N717" s="133" t="str">
        <f>IF(Simulações!DC691="","",Simulações!DC691)</f>
        <v/>
      </c>
      <c r="O717" s="133">
        <v>1</v>
      </c>
    </row>
    <row r="718" spans="1:15" ht="14.25" customHeight="1" x14ac:dyDescent="0.3">
      <c r="A718" s="5" t="str">
        <f>Simulações!G692</f>
        <v>Rua das Papoulas</v>
      </c>
      <c r="B718" s="133" t="str">
        <f>Simulações!DN692</f>
        <v>Sim</v>
      </c>
      <c r="C718" s="175">
        <f>Simulações!N692</f>
        <v>90</v>
      </c>
      <c r="D718" s="133" t="str">
        <f>Simulações!J692</f>
        <v>C4</v>
      </c>
      <c r="E718" s="133" t="e">
        <f>Simulações!CK692</f>
        <v>#N/A</v>
      </c>
      <c r="F718" s="133">
        <f>Simulações!CL692</f>
        <v>0</v>
      </c>
      <c r="G718" s="133" t="e">
        <f>Simulações!CQ692</f>
        <v>#N/A</v>
      </c>
      <c r="H718" s="133" t="str">
        <f>Simulações!CW692</f>
        <v xml:space="preserve">Suporte </v>
      </c>
      <c r="I718" s="133" t="str">
        <f>IF(Simulações!CX692="","",Simulações!CX692)</f>
        <v/>
      </c>
      <c r="J718" s="133" t="str">
        <f>IF(Simulações!DA692="","",Simulações!DA692)</f>
        <v/>
      </c>
      <c r="K718" s="137">
        <f>Simulações!AO692</f>
        <v>2</v>
      </c>
      <c r="L718" s="137">
        <f>Simulações!AV692</f>
        <v>0</v>
      </c>
      <c r="M718" s="133" t="str">
        <f>IF(Simulações!DB692="","",Simulações!DB692)</f>
        <v/>
      </c>
      <c r="N718" s="133" t="str">
        <f>IF(Simulações!DC692="","",Simulações!DC692)</f>
        <v/>
      </c>
      <c r="O718" s="133">
        <v>1</v>
      </c>
    </row>
    <row r="719" spans="1:15" ht="14.25" customHeight="1" x14ac:dyDescent="0.3">
      <c r="A719" s="5" t="str">
        <f>Simulações!G693</f>
        <v>Rua das Papoulas</v>
      </c>
      <c r="B719" s="133" t="str">
        <f>Simulações!DN693</f>
        <v>Sim</v>
      </c>
      <c r="C719" s="175">
        <f>Simulações!N693</f>
        <v>90</v>
      </c>
      <c r="D719" s="133" t="str">
        <f>Simulações!J693</f>
        <v>C4</v>
      </c>
      <c r="E719" s="133" t="e">
        <f>Simulações!CK693</f>
        <v>#N/A</v>
      </c>
      <c r="F719" s="133">
        <f>Simulações!CL693</f>
        <v>0</v>
      </c>
      <c r="G719" s="133" t="e">
        <f>Simulações!CQ693</f>
        <v>#N/A</v>
      </c>
      <c r="H719" s="133" t="str">
        <f>Simulações!CW693</f>
        <v xml:space="preserve">Suporte </v>
      </c>
      <c r="I719" s="133" t="str">
        <f>IF(Simulações!CX693="","",Simulações!CX693)</f>
        <v/>
      </c>
      <c r="J719" s="133" t="str">
        <f>IF(Simulações!DA693="","",Simulações!DA693)</f>
        <v/>
      </c>
      <c r="K719" s="137">
        <f>Simulações!AO693</f>
        <v>2</v>
      </c>
      <c r="L719" s="137">
        <f>Simulações!AV693</f>
        <v>0</v>
      </c>
      <c r="M719" s="133" t="str">
        <f>IF(Simulações!DB693="","",Simulações!DB693)</f>
        <v/>
      </c>
      <c r="N719" s="133" t="str">
        <f>IF(Simulações!DC693="","",Simulações!DC693)</f>
        <v/>
      </c>
      <c r="O719" s="133">
        <v>1</v>
      </c>
    </row>
    <row r="720" spans="1:15" ht="14.25" customHeight="1" x14ac:dyDescent="0.3">
      <c r="A720" s="5" t="str">
        <f>Simulações!G694</f>
        <v>Rua das Papoulas</v>
      </c>
      <c r="B720" s="133" t="str">
        <f>Simulações!DN694</f>
        <v>Sim</v>
      </c>
      <c r="C720" s="175">
        <f>Simulações!N694</f>
        <v>90</v>
      </c>
      <c r="D720" s="133" t="str">
        <f>Simulações!J694</f>
        <v>C4</v>
      </c>
      <c r="E720" s="133" t="e">
        <f>Simulações!CK694</f>
        <v>#N/A</v>
      </c>
      <c r="F720" s="133">
        <f>Simulações!CL694</f>
        <v>0</v>
      </c>
      <c r="G720" s="133" t="e">
        <f>Simulações!CQ694</f>
        <v>#N/A</v>
      </c>
      <c r="H720" s="133" t="str">
        <f>Simulações!CW694</f>
        <v xml:space="preserve">Suporte </v>
      </c>
      <c r="I720" s="133" t="str">
        <f>IF(Simulações!CX694="","",Simulações!CX694)</f>
        <v/>
      </c>
      <c r="J720" s="133" t="str">
        <f>IF(Simulações!DA694="","",Simulações!DA694)</f>
        <v/>
      </c>
      <c r="K720" s="137">
        <f>Simulações!AO694</f>
        <v>2</v>
      </c>
      <c r="L720" s="137">
        <f>Simulações!AV694</f>
        <v>0</v>
      </c>
      <c r="M720" s="133" t="str">
        <f>IF(Simulações!DB694="","",Simulações!DB694)</f>
        <v/>
      </c>
      <c r="N720" s="133" t="str">
        <f>IF(Simulações!DC694="","",Simulações!DC694)</f>
        <v/>
      </c>
      <c r="O720" s="133">
        <v>1</v>
      </c>
    </row>
    <row r="721" spans="1:15" ht="14.25" customHeight="1" x14ac:dyDescent="0.3">
      <c r="A721" s="5" t="str">
        <f>Simulações!G695</f>
        <v>Avenida Doutor Antonio João Abdalla</v>
      </c>
      <c r="B721" s="133" t="str">
        <f>Simulações!DN695</f>
        <v>Sim</v>
      </c>
      <c r="C721" s="175">
        <f>Simulações!N695</f>
        <v>90</v>
      </c>
      <c r="D721" s="133" t="str">
        <f>Simulações!J695</f>
        <v>C1</v>
      </c>
      <c r="E721" s="133" t="str">
        <f>Simulações!CK695</f>
        <v>LEDSTAR</v>
      </c>
      <c r="F721" s="133" t="str">
        <f>Simulações!CL695</f>
        <v xml:space="preserve"> SL VT 9.1 120W</v>
      </c>
      <c r="G721" s="133">
        <f>Simulações!CQ695</f>
        <v>120</v>
      </c>
      <c r="H721" s="133" t="str">
        <f>Simulações!CW695</f>
        <v xml:space="preserve">Suporte </v>
      </c>
      <c r="I721" s="133" t="str">
        <f>IF(Simulações!CX695="","",Simulações!CX695)</f>
        <v/>
      </c>
      <c r="J721" s="133" t="str">
        <f>IF(Simulações!DA695="","",Simulações!DA695)</f>
        <v/>
      </c>
      <c r="K721" s="137">
        <f>Simulações!AO695</f>
        <v>2</v>
      </c>
      <c r="L721" s="137">
        <f>Simulações!AV695</f>
        <v>0</v>
      </c>
      <c r="M721" s="133" t="str">
        <f>IF(Simulações!DB695="","",Simulações!DB695)</f>
        <v/>
      </c>
      <c r="N721" s="133" t="str">
        <f>IF(Simulações!DC695="","",Simulações!DC695)</f>
        <v/>
      </c>
      <c r="O721" s="133">
        <v>1</v>
      </c>
    </row>
    <row r="722" spans="1:15" ht="14.25" customHeight="1" x14ac:dyDescent="0.3">
      <c r="A722" s="5" t="str">
        <f>Simulações!G696</f>
        <v>Avenida Doutor Antonio João Abdalla</v>
      </c>
      <c r="B722" s="133" t="str">
        <f>Simulações!DN696</f>
        <v>Sim</v>
      </c>
      <c r="C722" s="175">
        <f>Simulações!N696</f>
        <v>90</v>
      </c>
      <c r="D722" s="133" t="str">
        <f>Simulações!J696</f>
        <v>C1</v>
      </c>
      <c r="E722" s="133" t="str">
        <f>Simulações!CK696</f>
        <v>SX LIGHTING</v>
      </c>
      <c r="F722" s="133" t="str">
        <f>Simulações!CL696</f>
        <v>SX-INLPP120HF</v>
      </c>
      <c r="G722" s="133">
        <f>Simulações!CQ696</f>
        <v>120</v>
      </c>
      <c r="H722" s="133" t="str">
        <f>Simulações!CW696</f>
        <v xml:space="preserve">Suporte </v>
      </c>
      <c r="I722" s="133" t="str">
        <f>IF(Simulações!CX696="","",Simulações!CX696)</f>
        <v/>
      </c>
      <c r="J722" s="133" t="str">
        <f>IF(Simulações!DA696="","",Simulações!DA696)</f>
        <v/>
      </c>
      <c r="K722" s="137">
        <f>Simulações!AO696</f>
        <v>2</v>
      </c>
      <c r="L722" s="137">
        <f>Simulações!AV696</f>
        <v>0</v>
      </c>
      <c r="M722" s="133" t="str">
        <f>IF(Simulações!DB696="","",Simulações!DB696)</f>
        <v/>
      </c>
      <c r="N722" s="133" t="str">
        <f>IF(Simulações!DC696="","",Simulações!DC696)</f>
        <v/>
      </c>
      <c r="O722" s="133">
        <v>1</v>
      </c>
    </row>
    <row r="723" spans="1:15" ht="14.25" customHeight="1" x14ac:dyDescent="0.3">
      <c r="A723" s="5" t="str">
        <f>Simulações!G697</f>
        <v>Avenida Doutor Antonio João Abdalla</v>
      </c>
      <c r="B723" s="133" t="str">
        <f>Simulações!DN697</f>
        <v>Sim</v>
      </c>
      <c r="C723" s="175">
        <f>Simulações!N697</f>
        <v>90</v>
      </c>
      <c r="D723" s="133" t="str">
        <f>Simulações!J697</f>
        <v>C1</v>
      </c>
      <c r="E723" s="133" t="str">
        <f>Simulações!CK697</f>
        <v>TECNOWATT</v>
      </c>
      <c r="F723" s="133" t="str">
        <f>Simulações!CL697</f>
        <v xml:space="preserve">SIGMAGPTLRRSMNDL150W102IBBR
</v>
      </c>
      <c r="G723" s="133">
        <f>Simulações!CQ697</f>
        <v>150</v>
      </c>
      <c r="H723" s="133" t="str">
        <f>Simulações!CW697</f>
        <v xml:space="preserve">Suporte </v>
      </c>
      <c r="I723" s="133" t="str">
        <f>IF(Simulações!CX697="","",Simulações!CX697)</f>
        <v/>
      </c>
      <c r="J723" s="133" t="str">
        <f>IF(Simulações!DA697="","",Simulações!DA697)</f>
        <v/>
      </c>
      <c r="K723" s="137">
        <f>Simulações!AO697</f>
        <v>2</v>
      </c>
      <c r="L723" s="137">
        <f>Simulações!AV697</f>
        <v>0</v>
      </c>
      <c r="M723" s="133" t="str">
        <f>IF(Simulações!DB697="","",Simulações!DB697)</f>
        <v/>
      </c>
      <c r="N723" s="133" t="str">
        <f>IF(Simulações!DC697="","",Simulações!DC697)</f>
        <v/>
      </c>
      <c r="O723" s="133">
        <v>1</v>
      </c>
    </row>
    <row r="724" spans="1:15" ht="14.25" customHeight="1" x14ac:dyDescent="0.3">
      <c r="A724" s="5" t="str">
        <f>Simulações!G698</f>
        <v>Viela José Arnaldo de Sousa Feitosa</v>
      </c>
      <c r="B724" s="133" t="str">
        <f>Simulações!DN698</f>
        <v>Sim</v>
      </c>
      <c r="C724" s="175">
        <f>Simulações!N698</f>
        <v>58</v>
      </c>
      <c r="D724" s="133" t="str">
        <f>Simulações!J698</f>
        <v>C5</v>
      </c>
      <c r="E724" s="133" t="e">
        <f>Simulações!CK698</f>
        <v>#N/A</v>
      </c>
      <c r="F724" s="133">
        <f>Simulações!CL698</f>
        <v>0</v>
      </c>
      <c r="G724" s="133" t="e">
        <f>Simulações!CQ698</f>
        <v>#N/A</v>
      </c>
      <c r="H724" s="133" t="str">
        <f>Simulações!CW698</f>
        <v xml:space="preserve">Suporte </v>
      </c>
      <c r="I724" s="133" t="str">
        <f>IF(Simulações!CX698="","",Simulações!CX698)</f>
        <v/>
      </c>
      <c r="J724" s="133" t="str">
        <f>IF(Simulações!DA698="","",Simulações!DA698)</f>
        <v/>
      </c>
      <c r="K724" s="137">
        <f>Simulações!AO698</f>
        <v>2</v>
      </c>
      <c r="L724" s="137">
        <f>Simulações!AV698</f>
        <v>0</v>
      </c>
      <c r="M724" s="133" t="str">
        <f>IF(Simulações!DB698="","",Simulações!DB698)</f>
        <v/>
      </c>
      <c r="N724" s="133" t="str">
        <f>IF(Simulações!DC698="","",Simulações!DC698)</f>
        <v/>
      </c>
      <c r="O724" s="133">
        <v>1</v>
      </c>
    </row>
    <row r="725" spans="1:15" ht="14.25" customHeight="1" x14ac:dyDescent="0.3">
      <c r="A725" s="5" t="str">
        <f>Simulações!G699</f>
        <v>Viela José Arnaldo de Sousa Feitosa</v>
      </c>
      <c r="B725" s="133" t="str">
        <f>Simulações!DN699</f>
        <v>Sim</v>
      </c>
      <c r="C725" s="175">
        <f>Simulações!N699</f>
        <v>58</v>
      </c>
      <c r="D725" s="133" t="str">
        <f>Simulações!J699</f>
        <v>C5</v>
      </c>
      <c r="E725" s="133" t="e">
        <f>Simulações!CK699</f>
        <v>#N/A</v>
      </c>
      <c r="F725" s="133">
        <f>Simulações!CL699</f>
        <v>0</v>
      </c>
      <c r="G725" s="133" t="e">
        <f>Simulações!CQ699</f>
        <v>#N/A</v>
      </c>
      <c r="H725" s="133" t="str">
        <f>Simulações!CW699</f>
        <v xml:space="preserve">Suporte </v>
      </c>
      <c r="I725" s="133" t="str">
        <f>IF(Simulações!CX699="","",Simulações!CX699)</f>
        <v/>
      </c>
      <c r="J725" s="133" t="str">
        <f>IF(Simulações!DA699="","",Simulações!DA699)</f>
        <v/>
      </c>
      <c r="K725" s="137">
        <f>Simulações!AO699</f>
        <v>2</v>
      </c>
      <c r="L725" s="137">
        <f>Simulações!AV699</f>
        <v>0</v>
      </c>
      <c r="M725" s="133" t="str">
        <f>IF(Simulações!DB699="","",Simulações!DB699)</f>
        <v/>
      </c>
      <c r="N725" s="133" t="str">
        <f>IF(Simulações!DC699="","",Simulações!DC699)</f>
        <v/>
      </c>
      <c r="O725" s="133">
        <v>1</v>
      </c>
    </row>
    <row r="726" spans="1:15" ht="14.25" customHeight="1" x14ac:dyDescent="0.3">
      <c r="A726" s="5" t="str">
        <f>Simulações!G700</f>
        <v>Viela José Arnaldo de Sousa Feitosa</v>
      </c>
      <c r="B726" s="133" t="str">
        <f>Simulações!DN700</f>
        <v>Sim</v>
      </c>
      <c r="C726" s="175">
        <f>Simulações!N700</f>
        <v>58</v>
      </c>
      <c r="D726" s="133" t="str">
        <f>Simulações!J700</f>
        <v>C5</v>
      </c>
      <c r="E726" s="133" t="e">
        <f>Simulações!CK700</f>
        <v>#N/A</v>
      </c>
      <c r="F726" s="133">
        <f>Simulações!CL700</f>
        <v>0</v>
      </c>
      <c r="G726" s="133" t="e">
        <f>Simulações!CQ700</f>
        <v>#N/A</v>
      </c>
      <c r="H726" s="133" t="str">
        <f>Simulações!CW700</f>
        <v xml:space="preserve">Suporte </v>
      </c>
      <c r="I726" s="133" t="str">
        <f>IF(Simulações!CX700="","",Simulações!CX700)</f>
        <v/>
      </c>
      <c r="J726" s="133" t="str">
        <f>IF(Simulações!DA700="","",Simulações!DA700)</f>
        <v/>
      </c>
      <c r="K726" s="137">
        <f>Simulações!AO700</f>
        <v>2</v>
      </c>
      <c r="L726" s="137">
        <f>Simulações!AV700</f>
        <v>0</v>
      </c>
      <c r="M726" s="133" t="str">
        <f>IF(Simulações!DB700="","",Simulações!DB700)</f>
        <v/>
      </c>
      <c r="N726" s="133" t="str">
        <f>IF(Simulações!DC700="","",Simulações!DC700)</f>
        <v/>
      </c>
      <c r="O726" s="133">
        <v>1</v>
      </c>
    </row>
    <row r="727" spans="1:15" ht="14.25" customHeight="1" x14ac:dyDescent="0.3">
      <c r="A727" s="5" t="str">
        <f>Simulações!G701</f>
        <v>Rua Louveira</v>
      </c>
      <c r="B727" s="133" t="str">
        <f>Simulações!DN701</f>
        <v>Sim</v>
      </c>
      <c r="C727" s="175">
        <f>Simulações!N701</f>
        <v>58</v>
      </c>
      <c r="D727" s="133" t="str">
        <f>Simulações!J701</f>
        <v>C5</v>
      </c>
      <c r="E727" s="133" t="e">
        <f>Simulações!CK701</f>
        <v>#N/A</v>
      </c>
      <c r="F727" s="133">
        <f>Simulações!CL701</f>
        <v>0</v>
      </c>
      <c r="G727" s="133" t="e">
        <f>Simulações!CQ701</f>
        <v>#N/A</v>
      </c>
      <c r="H727" s="133" t="str">
        <f>Simulações!CW701</f>
        <v>Médio I</v>
      </c>
      <c r="I727" s="133" t="str">
        <f>IF(Simulações!CX701="","",Simulações!CX701)</f>
        <v/>
      </c>
      <c r="J727" s="133" t="str">
        <f>IF(Simulações!DA701="","",Simulações!DA701)</f>
        <v/>
      </c>
      <c r="K727" s="137">
        <f>Simulações!AO701</f>
        <v>2</v>
      </c>
      <c r="L727" s="137">
        <f>Simulações!AV701</f>
        <v>0</v>
      </c>
      <c r="M727" s="133">
        <f>IF(Simulações!DB701="","",Simulações!DB701)</f>
        <v>1</v>
      </c>
      <c r="N727" s="133">
        <f>IF(Simulações!DC701="","",Simulações!DC701)</f>
        <v>1</v>
      </c>
      <c r="O727" s="133">
        <v>1</v>
      </c>
    </row>
    <row r="728" spans="1:15" ht="14.25" customHeight="1" x14ac:dyDescent="0.3">
      <c r="A728" s="5" t="str">
        <f>Simulações!G702</f>
        <v>Rua Louveira</v>
      </c>
      <c r="B728" s="133" t="str">
        <f>Simulações!DN702</f>
        <v>Sim</v>
      </c>
      <c r="C728" s="175">
        <f>Simulações!N702</f>
        <v>58</v>
      </c>
      <c r="D728" s="133" t="str">
        <f>Simulações!J702</f>
        <v>C5</v>
      </c>
      <c r="E728" s="133" t="e">
        <f>Simulações!CK702</f>
        <v>#N/A</v>
      </c>
      <c r="F728" s="133">
        <f>Simulações!CL702</f>
        <v>0</v>
      </c>
      <c r="G728" s="133" t="e">
        <f>Simulações!CQ702</f>
        <v>#N/A</v>
      </c>
      <c r="H728" s="133" t="str">
        <f>Simulações!CW702</f>
        <v>Médio I</v>
      </c>
      <c r="I728" s="133" t="str">
        <f>IF(Simulações!CX702="","",Simulações!CX702)</f>
        <v/>
      </c>
      <c r="J728" s="133" t="str">
        <f>IF(Simulações!DA702="","",Simulações!DA702)</f>
        <v/>
      </c>
      <c r="K728" s="137">
        <f>Simulações!AO702</f>
        <v>2</v>
      </c>
      <c r="L728" s="137">
        <f>Simulações!AV702</f>
        <v>0</v>
      </c>
      <c r="M728" s="133">
        <f>IF(Simulações!DB702="","",Simulações!DB702)</f>
        <v>1</v>
      </c>
      <c r="N728" s="133">
        <f>IF(Simulações!DC702="","",Simulações!DC702)</f>
        <v>1</v>
      </c>
      <c r="O728" s="133">
        <v>1</v>
      </c>
    </row>
    <row r="729" spans="1:15" ht="14.25" customHeight="1" x14ac:dyDescent="0.3">
      <c r="A729" s="5" t="str">
        <f>Simulações!G703</f>
        <v>Rua Louveira</v>
      </c>
      <c r="B729" s="133" t="str">
        <f>Simulações!DN703</f>
        <v>Sim</v>
      </c>
      <c r="C729" s="175">
        <f>Simulações!N703</f>
        <v>58</v>
      </c>
      <c r="D729" s="133" t="str">
        <f>Simulações!J703</f>
        <v>C5</v>
      </c>
      <c r="E729" s="133" t="e">
        <f>Simulações!CK703</f>
        <v>#N/A</v>
      </c>
      <c r="F729" s="133">
        <f>Simulações!CL703</f>
        <v>0</v>
      </c>
      <c r="G729" s="133" t="e">
        <f>Simulações!CQ703</f>
        <v>#N/A</v>
      </c>
      <c r="H729" s="133" t="str">
        <f>Simulações!CW703</f>
        <v>Médio I</v>
      </c>
      <c r="I729" s="133" t="str">
        <f>IF(Simulações!CX703="","",Simulações!CX703)</f>
        <v/>
      </c>
      <c r="J729" s="133" t="str">
        <f>IF(Simulações!DA703="","",Simulações!DA703)</f>
        <v/>
      </c>
      <c r="K729" s="137">
        <f>Simulações!AO703</f>
        <v>2</v>
      </c>
      <c r="L729" s="137">
        <f>Simulações!AV703</f>
        <v>0</v>
      </c>
      <c r="M729" s="133">
        <f>IF(Simulações!DB703="","",Simulações!DB703)</f>
        <v>1</v>
      </c>
      <c r="N729" s="133">
        <f>IF(Simulações!DC703="","",Simulações!DC703)</f>
        <v>1</v>
      </c>
      <c r="O729" s="133">
        <v>1</v>
      </c>
    </row>
    <row r="730" spans="1:15" ht="14.25" customHeight="1" x14ac:dyDescent="0.3">
      <c r="A730" s="5" t="str">
        <f>Simulações!G704</f>
        <v>Rua das Cravinas</v>
      </c>
      <c r="B730" s="133" t="str">
        <f>Simulações!DN704</f>
        <v>Sim</v>
      </c>
      <c r="C730" s="175">
        <f>Simulações!N704</f>
        <v>90</v>
      </c>
      <c r="D730" s="133" t="str">
        <f>Simulações!J704</f>
        <v>C4</v>
      </c>
      <c r="E730" s="133" t="e">
        <f>Simulações!CK704</f>
        <v>#N/A</v>
      </c>
      <c r="F730" s="133">
        <f>Simulações!CL704</f>
        <v>0</v>
      </c>
      <c r="G730" s="133" t="e">
        <f>Simulações!CQ704</f>
        <v>#N/A</v>
      </c>
      <c r="H730" s="133" t="str">
        <f>Simulações!CW704</f>
        <v>Médio II</v>
      </c>
      <c r="I730" s="133" t="str">
        <f>IF(Simulações!CX704="","",Simulações!CX704)</f>
        <v/>
      </c>
      <c r="J730" s="133" t="str">
        <f>IF(Simulações!DA704="","",Simulações!DA704)</f>
        <v/>
      </c>
      <c r="K730" s="137">
        <f>Simulações!AO704</f>
        <v>2</v>
      </c>
      <c r="L730" s="137">
        <f>Simulações!AV704</f>
        <v>0</v>
      </c>
      <c r="M730" s="133">
        <f>IF(Simulações!DB704="","",Simulações!DB704)</f>
        <v>1</v>
      </c>
      <c r="N730" s="133">
        <f>IF(Simulações!DC704="","",Simulações!DC704)</f>
        <v>1</v>
      </c>
      <c r="O730" s="133">
        <v>1</v>
      </c>
    </row>
    <row r="731" spans="1:15" ht="14.25" customHeight="1" x14ac:dyDescent="0.3">
      <c r="A731" s="5" t="str">
        <f>Simulações!G705</f>
        <v>Rua das Cravinas</v>
      </c>
      <c r="B731" s="133" t="str">
        <f>Simulações!DN705</f>
        <v>Sim</v>
      </c>
      <c r="C731" s="175">
        <f>Simulações!N705</f>
        <v>90</v>
      </c>
      <c r="D731" s="133" t="str">
        <f>Simulações!J705</f>
        <v>C4</v>
      </c>
      <c r="E731" s="133" t="e">
        <f>Simulações!CK705</f>
        <v>#N/A</v>
      </c>
      <c r="F731" s="133">
        <f>Simulações!CL705</f>
        <v>0</v>
      </c>
      <c r="G731" s="133" t="e">
        <f>Simulações!CQ705</f>
        <v>#N/A</v>
      </c>
      <c r="H731" s="133" t="str">
        <f>Simulações!CW705</f>
        <v>Médio II</v>
      </c>
      <c r="I731" s="133" t="str">
        <f>IF(Simulações!CX705="","",Simulações!CX705)</f>
        <v/>
      </c>
      <c r="J731" s="133" t="str">
        <f>IF(Simulações!DA705="","",Simulações!DA705)</f>
        <v/>
      </c>
      <c r="K731" s="137">
        <f>Simulações!AO705</f>
        <v>2</v>
      </c>
      <c r="L731" s="137">
        <f>Simulações!AV705</f>
        <v>0</v>
      </c>
      <c r="M731" s="133">
        <f>IF(Simulações!DB705="","",Simulações!DB705)</f>
        <v>1</v>
      </c>
      <c r="N731" s="133">
        <f>IF(Simulações!DC705="","",Simulações!DC705)</f>
        <v>1</v>
      </c>
      <c r="O731" s="133">
        <v>1</v>
      </c>
    </row>
    <row r="732" spans="1:15" ht="14.25" customHeight="1" x14ac:dyDescent="0.3">
      <c r="A732" s="5" t="str">
        <f>Simulações!G706</f>
        <v>Rua das Cravinas</v>
      </c>
      <c r="B732" s="133" t="str">
        <f>Simulações!DN706</f>
        <v>Sim</v>
      </c>
      <c r="C732" s="175">
        <f>Simulações!N706</f>
        <v>90</v>
      </c>
      <c r="D732" s="133" t="str">
        <f>Simulações!J706</f>
        <v>C4</v>
      </c>
      <c r="E732" s="133" t="e">
        <f>Simulações!CK706</f>
        <v>#N/A</v>
      </c>
      <c r="F732" s="133">
        <f>Simulações!CL706</f>
        <v>0</v>
      </c>
      <c r="G732" s="133" t="e">
        <f>Simulações!CQ706</f>
        <v>#N/A</v>
      </c>
      <c r="H732" s="133" t="str">
        <f>Simulações!CW706</f>
        <v>Médio II</v>
      </c>
      <c r="I732" s="133" t="str">
        <f>IF(Simulações!CX706="","",Simulações!CX706)</f>
        <v/>
      </c>
      <c r="J732" s="133" t="str">
        <f>IF(Simulações!DA706="","",Simulações!DA706)</f>
        <v/>
      </c>
      <c r="K732" s="137">
        <f>Simulações!AO706</f>
        <v>2</v>
      </c>
      <c r="L732" s="137">
        <f>Simulações!AV706</f>
        <v>0</v>
      </c>
      <c r="M732" s="133">
        <f>IF(Simulações!DB706="","",Simulações!DB706)</f>
        <v>1</v>
      </c>
      <c r="N732" s="133">
        <f>IF(Simulações!DC706="","",Simulações!DC706)</f>
        <v>1</v>
      </c>
      <c r="O732" s="133">
        <v>1</v>
      </c>
    </row>
    <row r="733" spans="1:15" ht="14.25" customHeight="1" x14ac:dyDescent="0.3">
      <c r="A733" s="5" t="str">
        <f>Simulações!G707</f>
        <v>Rua Rua Vila Nova</v>
      </c>
      <c r="B733" s="133" t="str">
        <f>Simulações!DN707</f>
        <v>Sim</v>
      </c>
      <c r="C733" s="175">
        <f>Simulações!N707</f>
        <v>120</v>
      </c>
      <c r="D733" s="133" t="str">
        <f>Simulações!J707</f>
        <v>C4</v>
      </c>
      <c r="E733" s="133" t="e">
        <f>Simulações!CK707</f>
        <v>#N/A</v>
      </c>
      <c r="F733" s="133">
        <f>Simulações!CL707</f>
        <v>0</v>
      </c>
      <c r="G733" s="133" t="e">
        <f>Simulações!CQ707</f>
        <v>#N/A</v>
      </c>
      <c r="H733" s="133" t="str">
        <f>Simulações!CW707</f>
        <v>Médio I</v>
      </c>
      <c r="I733" s="133" t="str">
        <f>IF(Simulações!CX707="","",Simulações!CX707)</f>
        <v/>
      </c>
      <c r="J733" s="133" t="str">
        <f>IF(Simulações!DA707="","",Simulações!DA707)</f>
        <v/>
      </c>
      <c r="K733" s="137">
        <f>Simulações!AO707</f>
        <v>2</v>
      </c>
      <c r="L733" s="137">
        <f>Simulações!AV707</f>
        <v>0</v>
      </c>
      <c r="M733" s="133">
        <f>IF(Simulações!DB707="","",Simulações!DB707)</f>
        <v>1</v>
      </c>
      <c r="N733" s="133">
        <f>IF(Simulações!DC707="","",Simulações!DC707)</f>
        <v>1</v>
      </c>
      <c r="O733" s="133">
        <v>1</v>
      </c>
    </row>
    <row r="734" spans="1:15" ht="14.25" customHeight="1" x14ac:dyDescent="0.3">
      <c r="A734" s="5" t="str">
        <f>Simulações!G708</f>
        <v>Rua Rua Vila Nova</v>
      </c>
      <c r="B734" s="133" t="str">
        <f>Simulações!DN708</f>
        <v>Sim</v>
      </c>
      <c r="C734" s="175">
        <f>Simulações!N708</f>
        <v>120</v>
      </c>
      <c r="D734" s="133" t="str">
        <f>Simulações!J708</f>
        <v>C4</v>
      </c>
      <c r="E734" s="133" t="e">
        <f>Simulações!CK708</f>
        <v>#N/A</v>
      </c>
      <c r="F734" s="133">
        <f>Simulações!CL708</f>
        <v>0</v>
      </c>
      <c r="G734" s="133" t="e">
        <f>Simulações!CQ708</f>
        <v>#N/A</v>
      </c>
      <c r="H734" s="133" t="str">
        <f>Simulações!CW708</f>
        <v>Médio I</v>
      </c>
      <c r="I734" s="133" t="str">
        <f>IF(Simulações!CX708="","",Simulações!CX708)</f>
        <v/>
      </c>
      <c r="J734" s="133" t="str">
        <f>IF(Simulações!DA708="","",Simulações!DA708)</f>
        <v/>
      </c>
      <c r="K734" s="137">
        <f>Simulações!AO708</f>
        <v>2</v>
      </c>
      <c r="L734" s="137">
        <f>Simulações!AV708</f>
        <v>0</v>
      </c>
      <c r="M734" s="133">
        <f>IF(Simulações!DB708="","",Simulações!DB708)</f>
        <v>1</v>
      </c>
      <c r="N734" s="133">
        <f>IF(Simulações!DC708="","",Simulações!DC708)</f>
        <v>1</v>
      </c>
      <c r="O734" s="133">
        <v>1</v>
      </c>
    </row>
    <row r="735" spans="1:15" ht="14.25" customHeight="1" x14ac:dyDescent="0.3">
      <c r="A735" s="5" t="str">
        <f>Simulações!G709</f>
        <v>Rua Rua Vila Nova</v>
      </c>
      <c r="B735" s="133" t="str">
        <f>Simulações!DN709</f>
        <v>Sim</v>
      </c>
      <c r="C735" s="175">
        <f>Simulações!N709</f>
        <v>120</v>
      </c>
      <c r="D735" s="133" t="str">
        <f>Simulações!J709</f>
        <v>C4</v>
      </c>
      <c r="E735" s="133" t="e">
        <f>Simulações!CK709</f>
        <v>#N/A</v>
      </c>
      <c r="F735" s="133">
        <f>Simulações!CL709</f>
        <v>0</v>
      </c>
      <c r="G735" s="133" t="e">
        <f>Simulações!CQ709</f>
        <v>#N/A</v>
      </c>
      <c r="H735" s="133" t="str">
        <f>Simulações!CW709</f>
        <v>Médio I</v>
      </c>
      <c r="I735" s="133" t="str">
        <f>IF(Simulações!CX709="","",Simulações!CX709)</f>
        <v/>
      </c>
      <c r="J735" s="133" t="str">
        <f>IF(Simulações!DA709="","",Simulações!DA709)</f>
        <v/>
      </c>
      <c r="K735" s="137">
        <f>Simulações!AO709</f>
        <v>2</v>
      </c>
      <c r="L735" s="137">
        <f>Simulações!AV709</f>
        <v>0</v>
      </c>
      <c r="M735" s="133">
        <f>IF(Simulações!DB709="","",Simulações!DB709)</f>
        <v>1</v>
      </c>
      <c r="N735" s="133">
        <f>IF(Simulações!DC709="","",Simulações!DC709)</f>
        <v>1</v>
      </c>
      <c r="O735" s="133">
        <v>1</v>
      </c>
    </row>
    <row r="736" spans="1:15" ht="14.25" customHeight="1" x14ac:dyDescent="0.3">
      <c r="A736" s="5" t="str">
        <f>Simulações!G710</f>
        <v>Avenida Jordano Mendes</v>
      </c>
      <c r="B736" s="133" t="str">
        <f>Simulações!DN710</f>
        <v>Sim</v>
      </c>
      <c r="C736" s="175">
        <f>Simulações!N710</f>
        <v>100</v>
      </c>
      <c r="D736" s="133" t="str">
        <f>Simulações!J710</f>
        <v>C2</v>
      </c>
      <c r="E736" s="133" t="e">
        <f>Simulações!CK710</f>
        <v>#N/A</v>
      </c>
      <c r="F736" s="133">
        <f>Simulações!CL710</f>
        <v>0</v>
      </c>
      <c r="G736" s="133" t="e">
        <f>Simulações!CQ710</f>
        <v>#N/A</v>
      </c>
      <c r="H736" s="133" t="str">
        <f>Simulações!CW710</f>
        <v>Longo II</v>
      </c>
      <c r="I736" s="133" t="str">
        <f>IF(Simulações!CX710="","",Simulações!CX710)</f>
        <v/>
      </c>
      <c r="J736" s="133" t="str">
        <f>IF(Simulações!DA710="","",Simulações!DA710)</f>
        <v/>
      </c>
      <c r="K736" s="137">
        <f>Simulações!AO710</f>
        <v>2</v>
      </c>
      <c r="L736" s="137">
        <f>Simulações!AV710</f>
        <v>0</v>
      </c>
      <c r="M736" s="133" t="str">
        <f>IF(Simulações!DB710="","",Simulações!DB710)</f>
        <v/>
      </c>
      <c r="N736" s="133" t="str">
        <f>IF(Simulações!DC710="","",Simulações!DC710)</f>
        <v/>
      </c>
      <c r="O736" s="133">
        <v>1</v>
      </c>
    </row>
    <row r="737" spans="1:15" ht="14.25" customHeight="1" x14ac:dyDescent="0.3">
      <c r="A737" s="5" t="str">
        <f>Simulações!G711</f>
        <v>Avenida Jordano Mendes</v>
      </c>
      <c r="B737" s="133" t="str">
        <f>Simulações!DN711</f>
        <v>Sim</v>
      </c>
      <c r="C737" s="175">
        <f>Simulações!N711</f>
        <v>100</v>
      </c>
      <c r="D737" s="133" t="str">
        <f>Simulações!J711</f>
        <v>C2</v>
      </c>
      <c r="E737" s="133" t="e">
        <f>Simulações!CK711</f>
        <v>#N/A</v>
      </c>
      <c r="F737" s="133">
        <f>Simulações!CL711</f>
        <v>0</v>
      </c>
      <c r="G737" s="133" t="e">
        <f>Simulações!CQ711</f>
        <v>#N/A</v>
      </c>
      <c r="H737" s="133" t="str">
        <f>Simulações!CW711</f>
        <v>Longo II</v>
      </c>
      <c r="I737" s="133" t="str">
        <f>IF(Simulações!CX711="","",Simulações!CX711)</f>
        <v/>
      </c>
      <c r="J737" s="133" t="str">
        <f>IF(Simulações!DA711="","",Simulações!DA711)</f>
        <v/>
      </c>
      <c r="K737" s="137">
        <f>Simulações!AO711</f>
        <v>2</v>
      </c>
      <c r="L737" s="137">
        <f>Simulações!AV711</f>
        <v>0</v>
      </c>
      <c r="M737" s="133" t="str">
        <f>IF(Simulações!DB711="","",Simulações!DB711)</f>
        <v/>
      </c>
      <c r="N737" s="133" t="str">
        <f>IF(Simulações!DC711="","",Simulações!DC711)</f>
        <v/>
      </c>
      <c r="O737" s="133">
        <v>1</v>
      </c>
    </row>
    <row r="738" spans="1:15" ht="14.25" customHeight="1" x14ac:dyDescent="0.3">
      <c r="A738" s="5" t="str">
        <f>Simulações!G712</f>
        <v>Avenida Jordano Mendes</v>
      </c>
      <c r="B738" s="133" t="str">
        <f>Simulações!DN712</f>
        <v>Sim</v>
      </c>
      <c r="C738" s="175">
        <f>Simulações!N712</f>
        <v>100</v>
      </c>
      <c r="D738" s="133" t="str">
        <f>Simulações!J712</f>
        <v>C2</v>
      </c>
      <c r="E738" s="133" t="e">
        <f>Simulações!CK712</f>
        <v>#N/A</v>
      </c>
      <c r="F738" s="133">
        <f>Simulações!CL712</f>
        <v>0</v>
      </c>
      <c r="G738" s="133" t="e">
        <f>Simulações!CQ712</f>
        <v>#N/A</v>
      </c>
      <c r="H738" s="133" t="str">
        <f>Simulações!CW712</f>
        <v>Longo II</v>
      </c>
      <c r="I738" s="133" t="str">
        <f>IF(Simulações!CX712="","",Simulações!CX712)</f>
        <v/>
      </c>
      <c r="J738" s="133" t="str">
        <f>IF(Simulações!DA712="","",Simulações!DA712)</f>
        <v/>
      </c>
      <c r="K738" s="137">
        <f>Simulações!AO712</f>
        <v>2</v>
      </c>
      <c r="L738" s="137">
        <f>Simulações!AV712</f>
        <v>0</v>
      </c>
      <c r="M738" s="133" t="str">
        <f>IF(Simulações!DB712="","",Simulações!DB712)</f>
        <v/>
      </c>
      <c r="N738" s="133" t="str">
        <f>IF(Simulações!DC712="","",Simulações!DC712)</f>
        <v/>
      </c>
      <c r="O738" s="133">
        <v>1</v>
      </c>
    </row>
    <row r="739" spans="1:15" ht="14.25" customHeight="1" x14ac:dyDescent="0.3">
      <c r="A739" s="5" t="str">
        <f>Simulações!G713</f>
        <v>Rua Boa Vista</v>
      </c>
      <c r="B739" s="133" t="str">
        <f>Simulações!DN713</f>
        <v>Sim</v>
      </c>
      <c r="C739" s="175">
        <f>Simulações!N713</f>
        <v>60</v>
      </c>
      <c r="D739" s="133" t="str">
        <f>Simulações!J713</f>
        <v>C5</v>
      </c>
      <c r="E739" s="133" t="e">
        <f>Simulações!CK713</f>
        <v>#N/A</v>
      </c>
      <c r="F739" s="133">
        <f>Simulações!CL713</f>
        <v>0</v>
      </c>
      <c r="G739" s="133" t="e">
        <f>Simulações!CQ713</f>
        <v>#N/A</v>
      </c>
      <c r="H739" s="133" t="str">
        <f>Simulações!CW713</f>
        <v>Médio I</v>
      </c>
      <c r="I739" s="133" t="str">
        <f>IF(Simulações!CX713="","",Simulações!CX713)</f>
        <v/>
      </c>
      <c r="J739" s="133" t="str">
        <f>IF(Simulações!DA713="","",Simulações!DA713)</f>
        <v/>
      </c>
      <c r="K739" s="137">
        <f>Simulações!AO713</f>
        <v>2</v>
      </c>
      <c r="L739" s="137">
        <f>Simulações!AV713</f>
        <v>0</v>
      </c>
      <c r="M739" s="133" t="str">
        <f>IF(Simulações!DB713="","",Simulações!DB713)</f>
        <v/>
      </c>
      <c r="N739" s="133" t="str">
        <f>IF(Simulações!DC713="","",Simulações!DC713)</f>
        <v/>
      </c>
      <c r="O739" s="133">
        <v>1</v>
      </c>
    </row>
    <row r="740" spans="1:15" ht="14.25" customHeight="1" x14ac:dyDescent="0.3">
      <c r="A740" s="5" t="str">
        <f>Simulações!G714</f>
        <v>Rua Boa Vista</v>
      </c>
      <c r="B740" s="133" t="str">
        <f>Simulações!DN714</f>
        <v>Sim</v>
      </c>
      <c r="C740" s="175">
        <f>Simulações!N714</f>
        <v>60</v>
      </c>
      <c r="D740" s="133" t="str">
        <f>Simulações!J714</f>
        <v>C5</v>
      </c>
      <c r="E740" s="133" t="e">
        <f>Simulações!CK714</f>
        <v>#N/A</v>
      </c>
      <c r="F740" s="133">
        <f>Simulações!CL714</f>
        <v>0</v>
      </c>
      <c r="G740" s="133" t="e">
        <f>Simulações!CQ714</f>
        <v>#N/A</v>
      </c>
      <c r="H740" s="133" t="str">
        <f>Simulações!CW714</f>
        <v>Médio I</v>
      </c>
      <c r="I740" s="133" t="str">
        <f>IF(Simulações!CX714="","",Simulações!CX714)</f>
        <v/>
      </c>
      <c r="J740" s="133" t="str">
        <f>IF(Simulações!DA714="","",Simulações!DA714)</f>
        <v/>
      </c>
      <c r="K740" s="137">
        <f>Simulações!AO714</f>
        <v>2</v>
      </c>
      <c r="L740" s="137">
        <f>Simulações!AV714</f>
        <v>0</v>
      </c>
      <c r="M740" s="133" t="str">
        <f>IF(Simulações!DB714="","",Simulações!DB714)</f>
        <v/>
      </c>
      <c r="N740" s="133" t="str">
        <f>IF(Simulações!DC714="","",Simulações!DC714)</f>
        <v/>
      </c>
      <c r="O740" s="133">
        <v>1</v>
      </c>
    </row>
    <row r="741" spans="1:15" ht="14.25" customHeight="1" x14ac:dyDescent="0.3">
      <c r="A741" s="5" t="str">
        <f>Simulações!G715</f>
        <v>Rua Boa Vista</v>
      </c>
      <c r="B741" s="133" t="str">
        <f>Simulações!DN715</f>
        <v>Sim</v>
      </c>
      <c r="C741" s="175">
        <f>Simulações!N715</f>
        <v>60</v>
      </c>
      <c r="D741" s="133" t="str">
        <f>Simulações!J715</f>
        <v>C5</v>
      </c>
      <c r="E741" s="133" t="e">
        <f>Simulações!CK715</f>
        <v>#N/A</v>
      </c>
      <c r="F741" s="133">
        <f>Simulações!CL715</f>
        <v>0</v>
      </c>
      <c r="G741" s="133" t="e">
        <f>Simulações!CQ715</f>
        <v>#N/A</v>
      </c>
      <c r="H741" s="133" t="str">
        <f>Simulações!CW715</f>
        <v>Médio I</v>
      </c>
      <c r="I741" s="133" t="str">
        <f>IF(Simulações!CX715="","",Simulações!CX715)</f>
        <v/>
      </c>
      <c r="J741" s="133" t="str">
        <f>IF(Simulações!DA715="","",Simulações!DA715)</f>
        <v/>
      </c>
      <c r="K741" s="137">
        <f>Simulações!AO715</f>
        <v>2</v>
      </c>
      <c r="L741" s="137">
        <f>Simulações!AV715</f>
        <v>0</v>
      </c>
      <c r="M741" s="133" t="str">
        <f>IF(Simulações!DB715="","",Simulações!DB715)</f>
        <v/>
      </c>
      <c r="N741" s="133" t="str">
        <f>IF(Simulações!DC715="","",Simulações!DC715)</f>
        <v/>
      </c>
      <c r="O741" s="133">
        <v>1</v>
      </c>
    </row>
    <row r="742" spans="1:15" ht="14.25" customHeight="1" x14ac:dyDescent="0.3">
      <c r="A742" s="5" t="str">
        <f>Simulações!G716</f>
        <v>Rua das Alamandras</v>
      </c>
      <c r="B742" s="133" t="str">
        <f>Simulações!DN716</f>
        <v>Sim</v>
      </c>
      <c r="C742" s="175">
        <f>Simulações!N716</f>
        <v>90</v>
      </c>
      <c r="D742" s="133" t="str">
        <f>Simulações!J716</f>
        <v>C3</v>
      </c>
      <c r="E742" s="133" t="e">
        <f>Simulações!CK716</f>
        <v>#N/A</v>
      </c>
      <c r="F742" s="133">
        <f>Simulações!CL716</f>
        <v>0</v>
      </c>
      <c r="G742" s="133" t="e">
        <f>Simulações!CQ716</f>
        <v>#N/A</v>
      </c>
      <c r="H742" s="133" t="str">
        <f>Simulações!CW716</f>
        <v>Médio I</v>
      </c>
      <c r="I742" s="133" t="str">
        <f>IF(Simulações!CX716="","",Simulações!CX716)</f>
        <v/>
      </c>
      <c r="J742" s="133" t="str">
        <f>IF(Simulações!DA716="","",Simulações!DA716)</f>
        <v/>
      </c>
      <c r="K742" s="137">
        <f>Simulações!AO716</f>
        <v>2</v>
      </c>
      <c r="L742" s="137">
        <f>Simulações!AV716</f>
        <v>0</v>
      </c>
      <c r="M742" s="133" t="str">
        <f>IF(Simulações!DB716="","",Simulações!DB716)</f>
        <v/>
      </c>
      <c r="N742" s="133" t="str">
        <f>IF(Simulações!DC716="","",Simulações!DC716)</f>
        <v/>
      </c>
      <c r="O742" s="133">
        <v>1</v>
      </c>
    </row>
    <row r="743" spans="1:15" ht="14.25" customHeight="1" x14ac:dyDescent="0.3">
      <c r="A743" s="5" t="str">
        <f>Simulações!G717</f>
        <v>Rua das Alamandras</v>
      </c>
      <c r="B743" s="133" t="str">
        <f>Simulações!DN717</f>
        <v>Sim</v>
      </c>
      <c r="C743" s="175">
        <f>Simulações!N717</f>
        <v>90</v>
      </c>
      <c r="D743" s="133" t="str">
        <f>Simulações!J717</f>
        <v>C3</v>
      </c>
      <c r="E743" s="133" t="e">
        <f>Simulações!CK717</f>
        <v>#N/A</v>
      </c>
      <c r="F743" s="133">
        <f>Simulações!CL717</f>
        <v>0</v>
      </c>
      <c r="G743" s="133" t="e">
        <f>Simulações!CQ717</f>
        <v>#N/A</v>
      </c>
      <c r="H743" s="133" t="str">
        <f>Simulações!CW717</f>
        <v>Médio I</v>
      </c>
      <c r="I743" s="133" t="str">
        <f>IF(Simulações!CX717="","",Simulações!CX717)</f>
        <v/>
      </c>
      <c r="J743" s="133" t="str">
        <f>IF(Simulações!DA717="","",Simulações!DA717)</f>
        <v/>
      </c>
      <c r="K743" s="137">
        <f>Simulações!AO717</f>
        <v>2</v>
      </c>
      <c r="L743" s="137">
        <f>Simulações!AV717</f>
        <v>0</v>
      </c>
      <c r="M743" s="133" t="str">
        <f>IF(Simulações!DB717="","",Simulações!DB717)</f>
        <v/>
      </c>
      <c r="N743" s="133" t="str">
        <f>IF(Simulações!DC717="","",Simulações!DC717)</f>
        <v/>
      </c>
      <c r="O743" s="133">
        <v>1</v>
      </c>
    </row>
    <row r="744" spans="1:15" ht="14.25" customHeight="1" x14ac:dyDescent="0.3">
      <c r="A744" s="5" t="str">
        <f>Simulações!G718</f>
        <v>Rua das Alamandras</v>
      </c>
      <c r="B744" s="133" t="str">
        <f>Simulações!DN718</f>
        <v>Sim</v>
      </c>
      <c r="C744" s="175">
        <f>Simulações!N718</f>
        <v>90</v>
      </c>
      <c r="D744" s="133" t="str">
        <f>Simulações!J718</f>
        <v>C3</v>
      </c>
      <c r="E744" s="133" t="e">
        <f>Simulações!CK718</f>
        <v>#N/A</v>
      </c>
      <c r="F744" s="133">
        <f>Simulações!CL718</f>
        <v>0</v>
      </c>
      <c r="G744" s="133" t="e">
        <f>Simulações!CQ718</f>
        <v>#N/A</v>
      </c>
      <c r="H744" s="133" t="str">
        <f>Simulações!CW718</f>
        <v>Médio I</v>
      </c>
      <c r="I744" s="133" t="str">
        <f>IF(Simulações!CX718="","",Simulações!CX718)</f>
        <v/>
      </c>
      <c r="J744" s="133" t="str">
        <f>IF(Simulações!DA718="","",Simulações!DA718)</f>
        <v/>
      </c>
      <c r="K744" s="137">
        <f>Simulações!AO718</f>
        <v>2</v>
      </c>
      <c r="L744" s="137">
        <f>Simulações!AV718</f>
        <v>0</v>
      </c>
      <c r="M744" s="133" t="str">
        <f>IF(Simulações!DB718="","",Simulações!DB718)</f>
        <v/>
      </c>
      <c r="N744" s="133" t="str">
        <f>IF(Simulações!DC718="","",Simulações!DC718)</f>
        <v/>
      </c>
      <c r="O744" s="133">
        <v>1</v>
      </c>
    </row>
    <row r="745" spans="1:15" ht="14.25" customHeight="1" x14ac:dyDescent="0.3">
      <c r="A745" s="5" t="str">
        <f>Simulações!G719</f>
        <v>rua pedra bela</v>
      </c>
      <c r="B745" s="133" t="str">
        <f>Simulações!DN719</f>
        <v>Sim</v>
      </c>
      <c r="C745" s="175">
        <f>Simulações!N719</f>
        <v>120</v>
      </c>
      <c r="D745" s="133" t="str">
        <f>Simulações!J719</f>
        <v>C5</v>
      </c>
      <c r="E745" s="133" t="e">
        <f>Simulações!CK719</f>
        <v>#N/A</v>
      </c>
      <c r="F745" s="133">
        <f>Simulações!CL719</f>
        <v>0</v>
      </c>
      <c r="G745" s="133" t="e">
        <f>Simulações!CQ719</f>
        <v>#N/A</v>
      </c>
      <c r="H745" s="133" t="str">
        <f>Simulações!CW719</f>
        <v>Médio I</v>
      </c>
      <c r="I745" s="133" t="str">
        <f>IF(Simulações!CX719="","",Simulações!CX719)</f>
        <v/>
      </c>
      <c r="J745" s="133" t="str">
        <f>IF(Simulações!DA719="","",Simulações!DA719)</f>
        <v>APC</v>
      </c>
      <c r="K745" s="137">
        <f>Simulações!AO719</f>
        <v>2</v>
      </c>
      <c r="L745" s="137">
        <f>Simulações!AV719</f>
        <v>0</v>
      </c>
      <c r="M745" s="133" t="str">
        <f>IF(Simulações!DB719="","",Simulações!DB719)</f>
        <v/>
      </c>
      <c r="N745" s="133" t="str">
        <f>IF(Simulações!DC719="","",Simulações!DC719)</f>
        <v/>
      </c>
      <c r="O745" s="133">
        <v>1</v>
      </c>
    </row>
    <row r="746" spans="1:15" ht="14.25" customHeight="1" x14ac:dyDescent="0.3">
      <c r="A746" s="5" t="str">
        <f>Simulações!G720</f>
        <v>rua pedra bela</v>
      </c>
      <c r="B746" s="133" t="str">
        <f>Simulações!DN720</f>
        <v>Sim</v>
      </c>
      <c r="C746" s="175">
        <f>Simulações!N720</f>
        <v>120</v>
      </c>
      <c r="D746" s="133" t="str">
        <f>Simulações!J720</f>
        <v>C5</v>
      </c>
      <c r="E746" s="133" t="e">
        <f>Simulações!CK720</f>
        <v>#N/A</v>
      </c>
      <c r="F746" s="133">
        <f>Simulações!CL720</f>
        <v>0</v>
      </c>
      <c r="G746" s="133" t="e">
        <f>Simulações!CQ720</f>
        <v>#N/A</v>
      </c>
      <c r="H746" s="133" t="str">
        <f>Simulações!CW720</f>
        <v>Médio I</v>
      </c>
      <c r="I746" s="133" t="str">
        <f>IF(Simulações!CX720="","",Simulações!CX720)</f>
        <v/>
      </c>
      <c r="J746" s="133" t="str">
        <f>IF(Simulações!DA720="","",Simulações!DA720)</f>
        <v>APC</v>
      </c>
      <c r="K746" s="137">
        <f>Simulações!AO720</f>
        <v>2</v>
      </c>
      <c r="L746" s="137">
        <f>Simulações!AV720</f>
        <v>0</v>
      </c>
      <c r="M746" s="133" t="str">
        <f>IF(Simulações!DB720="","",Simulações!DB720)</f>
        <v/>
      </c>
      <c r="N746" s="133" t="str">
        <f>IF(Simulações!DC720="","",Simulações!DC720)</f>
        <v/>
      </c>
      <c r="O746" s="133">
        <v>1</v>
      </c>
    </row>
    <row r="747" spans="1:15" ht="14.25" customHeight="1" x14ac:dyDescent="0.3">
      <c r="A747" s="5" t="str">
        <f>Simulações!G721</f>
        <v>rua pedra bela</v>
      </c>
      <c r="B747" s="133" t="str">
        <f>Simulações!DN721</f>
        <v>Sim</v>
      </c>
      <c r="C747" s="175">
        <f>Simulações!N721</f>
        <v>120</v>
      </c>
      <c r="D747" s="133" t="str">
        <f>Simulações!J721</f>
        <v>C5</v>
      </c>
      <c r="E747" s="133" t="e">
        <f>Simulações!CK721</f>
        <v>#N/A</v>
      </c>
      <c r="F747" s="133">
        <f>Simulações!CL721</f>
        <v>0</v>
      </c>
      <c r="G747" s="133" t="e">
        <f>Simulações!CQ721</f>
        <v>#N/A</v>
      </c>
      <c r="H747" s="133" t="str">
        <f>Simulações!CW721</f>
        <v>Médio I</v>
      </c>
      <c r="I747" s="133" t="str">
        <f>IF(Simulações!CX721="","",Simulações!CX721)</f>
        <v/>
      </c>
      <c r="J747" s="133" t="str">
        <f>IF(Simulações!DA721="","",Simulações!DA721)</f>
        <v>APC</v>
      </c>
      <c r="K747" s="137">
        <f>Simulações!AO721</f>
        <v>2</v>
      </c>
      <c r="L747" s="137">
        <f>Simulações!AV721</f>
        <v>0</v>
      </c>
      <c r="M747" s="133" t="str">
        <f>IF(Simulações!DB721="","",Simulações!DB721)</f>
        <v/>
      </c>
      <c r="N747" s="133" t="str">
        <f>IF(Simulações!DC721="","",Simulações!DC721)</f>
        <v/>
      </c>
      <c r="O747" s="133">
        <v>1</v>
      </c>
    </row>
    <row r="748" spans="1:15" ht="14.25" customHeight="1" x14ac:dyDescent="0.3">
      <c r="A748" s="5" t="str">
        <f>Simulações!G722</f>
        <v>rua utinga</v>
      </c>
      <c r="B748" s="133" t="str">
        <f>Simulações!DN722</f>
        <v>Sim</v>
      </c>
      <c r="C748" s="175">
        <f>Simulações!N722</f>
        <v>60</v>
      </c>
      <c r="D748" s="133" t="str">
        <f>Simulações!J722</f>
        <v>C5</v>
      </c>
      <c r="E748" s="133" t="e">
        <f>Simulações!CK722</f>
        <v>#N/A</v>
      </c>
      <c r="F748" s="133">
        <f>Simulações!CL722</f>
        <v>0</v>
      </c>
      <c r="G748" s="133" t="e">
        <f>Simulações!CQ722</f>
        <v>#N/A</v>
      </c>
      <c r="H748" s="133" t="str">
        <f>Simulações!CW722</f>
        <v>Médio I</v>
      </c>
      <c r="I748" s="133" t="str">
        <f>IF(Simulações!CX722="","",Simulações!CX722)</f>
        <v/>
      </c>
      <c r="J748" s="133" t="str">
        <f>IF(Simulações!DA722="","",Simulações!DA722)</f>
        <v>APC</v>
      </c>
      <c r="K748" s="137">
        <f>Simulações!AO722</f>
        <v>2</v>
      </c>
      <c r="L748" s="137">
        <f>Simulações!AV722</f>
        <v>0</v>
      </c>
      <c r="M748" s="133" t="str">
        <f>IF(Simulações!DB722="","",Simulações!DB722)</f>
        <v/>
      </c>
      <c r="N748" s="133" t="str">
        <f>IF(Simulações!DC722="","",Simulações!DC722)</f>
        <v/>
      </c>
      <c r="O748" s="133">
        <v>1</v>
      </c>
    </row>
    <row r="749" spans="1:15" ht="14.25" customHeight="1" x14ac:dyDescent="0.3">
      <c r="A749" s="5" t="str">
        <f>Simulações!G723</f>
        <v>rua utinga</v>
      </c>
      <c r="B749" s="133" t="str">
        <f>Simulações!DN723</f>
        <v>Sim</v>
      </c>
      <c r="C749" s="175">
        <f>Simulações!N723</f>
        <v>60</v>
      </c>
      <c r="D749" s="133" t="str">
        <f>Simulações!J723</f>
        <v>C5</v>
      </c>
      <c r="E749" s="133" t="e">
        <f>Simulações!CK723</f>
        <v>#N/A</v>
      </c>
      <c r="F749" s="133">
        <f>Simulações!CL723</f>
        <v>0</v>
      </c>
      <c r="G749" s="133" t="e">
        <f>Simulações!CQ723</f>
        <v>#N/A</v>
      </c>
      <c r="H749" s="133" t="str">
        <f>Simulações!CW723</f>
        <v>Médio I</v>
      </c>
      <c r="I749" s="133" t="str">
        <f>IF(Simulações!CX723="","",Simulações!CX723)</f>
        <v/>
      </c>
      <c r="J749" s="133" t="str">
        <f>IF(Simulações!DA723="","",Simulações!DA723)</f>
        <v>APC</v>
      </c>
      <c r="K749" s="137">
        <f>Simulações!AO723</f>
        <v>2</v>
      </c>
      <c r="L749" s="137">
        <f>Simulações!AV723</f>
        <v>0</v>
      </c>
      <c r="M749" s="133" t="str">
        <f>IF(Simulações!DB723="","",Simulações!DB723)</f>
        <v/>
      </c>
      <c r="N749" s="133" t="str">
        <f>IF(Simulações!DC723="","",Simulações!DC723)</f>
        <v/>
      </c>
      <c r="O749" s="133">
        <v>1</v>
      </c>
    </row>
    <row r="750" spans="1:15" ht="14.25" customHeight="1" x14ac:dyDescent="0.3">
      <c r="A750" s="5" t="str">
        <f>Simulações!G724</f>
        <v>rua utinga</v>
      </c>
      <c r="B750" s="133" t="str">
        <f>Simulações!DN724</f>
        <v>Sim</v>
      </c>
      <c r="C750" s="175">
        <f>Simulações!N724</f>
        <v>60</v>
      </c>
      <c r="D750" s="133" t="str">
        <f>Simulações!J724</f>
        <v>C5</v>
      </c>
      <c r="E750" s="133" t="e">
        <f>Simulações!CK724</f>
        <v>#N/A</v>
      </c>
      <c r="F750" s="133">
        <f>Simulações!CL724</f>
        <v>0</v>
      </c>
      <c r="G750" s="133" t="e">
        <f>Simulações!CQ724</f>
        <v>#N/A</v>
      </c>
      <c r="H750" s="133" t="str">
        <f>Simulações!CW724</f>
        <v>Médio I</v>
      </c>
      <c r="I750" s="133" t="str">
        <f>IF(Simulações!CX724="","",Simulações!CX724)</f>
        <v/>
      </c>
      <c r="J750" s="133" t="str">
        <f>IF(Simulações!DA724="","",Simulações!DA724)</f>
        <v>APC</v>
      </c>
      <c r="K750" s="137">
        <f>Simulações!AO724</f>
        <v>2</v>
      </c>
      <c r="L750" s="137">
        <f>Simulações!AV724</f>
        <v>0</v>
      </c>
      <c r="M750" s="133" t="str">
        <f>IF(Simulações!DB724="","",Simulações!DB724)</f>
        <v/>
      </c>
      <c r="N750" s="133" t="str">
        <f>IF(Simulações!DC724="","",Simulações!DC724)</f>
        <v/>
      </c>
      <c r="O750" s="133">
        <v>1</v>
      </c>
    </row>
    <row r="751" spans="1:15" ht="14.25" customHeight="1" x14ac:dyDescent="0.3">
      <c r="A751" s="5" t="str">
        <f>Simulações!G725</f>
        <v>Rua das Amazonas</v>
      </c>
      <c r="B751" s="133" t="str">
        <f>Simulações!DN725</f>
        <v>Sim</v>
      </c>
      <c r="C751" s="175">
        <f>Simulações!N725</f>
        <v>60</v>
      </c>
      <c r="D751" s="133" t="str">
        <f>Simulações!J725</f>
        <v>C4</v>
      </c>
      <c r="E751" s="133" t="e">
        <f>Simulações!CK725</f>
        <v>#N/A</v>
      </c>
      <c r="F751" s="133">
        <f>Simulações!CL725</f>
        <v>0</v>
      </c>
      <c r="G751" s="133" t="e">
        <f>Simulações!CQ725</f>
        <v>#N/A</v>
      </c>
      <c r="H751" s="133" t="str">
        <f>Simulações!CW725</f>
        <v>Médio I</v>
      </c>
      <c r="I751" s="133" t="str">
        <f>IF(Simulações!CX725="","",Simulações!CX725)</f>
        <v/>
      </c>
      <c r="J751" s="133" t="str">
        <f>IF(Simulações!DA725="","",Simulações!DA725)</f>
        <v/>
      </c>
      <c r="K751" s="137">
        <f>Simulações!AO725</f>
        <v>2</v>
      </c>
      <c r="L751" s="137">
        <f>Simulações!AV725</f>
        <v>0</v>
      </c>
      <c r="M751" s="133" t="str">
        <f>IF(Simulações!DB725="","",Simulações!DB725)</f>
        <v/>
      </c>
      <c r="N751" s="133" t="str">
        <f>IF(Simulações!DC725="","",Simulações!DC725)</f>
        <v/>
      </c>
      <c r="O751" s="133">
        <v>1</v>
      </c>
    </row>
    <row r="752" spans="1:15" ht="14.25" customHeight="1" x14ac:dyDescent="0.3">
      <c r="A752" s="5" t="str">
        <f>Simulações!G726</f>
        <v>Rua das Amazonas</v>
      </c>
      <c r="B752" s="133" t="str">
        <f>Simulações!DN726</f>
        <v>Sim</v>
      </c>
      <c r="C752" s="175">
        <f>Simulações!N726</f>
        <v>60</v>
      </c>
      <c r="D752" s="133" t="str">
        <f>Simulações!J726</f>
        <v>C4</v>
      </c>
      <c r="E752" s="133" t="e">
        <f>Simulações!CK726</f>
        <v>#N/A</v>
      </c>
      <c r="F752" s="133">
        <f>Simulações!CL726</f>
        <v>0</v>
      </c>
      <c r="G752" s="133" t="e">
        <f>Simulações!CQ726</f>
        <v>#N/A</v>
      </c>
      <c r="H752" s="133" t="str">
        <f>Simulações!CW726</f>
        <v>Médio I</v>
      </c>
      <c r="I752" s="133" t="str">
        <f>IF(Simulações!CX726="","",Simulações!CX726)</f>
        <v/>
      </c>
      <c r="J752" s="133" t="str">
        <f>IF(Simulações!DA726="","",Simulações!DA726)</f>
        <v/>
      </c>
      <c r="K752" s="137">
        <f>Simulações!AO726</f>
        <v>2</v>
      </c>
      <c r="L752" s="137">
        <f>Simulações!AV726</f>
        <v>0</v>
      </c>
      <c r="M752" s="133" t="str">
        <f>IF(Simulações!DB726="","",Simulações!DB726)</f>
        <v/>
      </c>
      <c r="N752" s="133" t="str">
        <f>IF(Simulações!DC726="","",Simulações!DC726)</f>
        <v/>
      </c>
      <c r="O752" s="133">
        <v>1</v>
      </c>
    </row>
    <row r="753" spans="1:15" ht="14.25" customHeight="1" x14ac:dyDescent="0.3">
      <c r="A753" s="5" t="str">
        <f>Simulações!G727</f>
        <v>Rua das Amazonas</v>
      </c>
      <c r="B753" s="133" t="str">
        <f>Simulações!DN727</f>
        <v>Sim</v>
      </c>
      <c r="C753" s="175">
        <f>Simulações!N727</f>
        <v>60</v>
      </c>
      <c r="D753" s="133" t="str">
        <f>Simulações!J727</f>
        <v>C4</v>
      </c>
      <c r="E753" s="133" t="e">
        <f>Simulações!CK727</f>
        <v>#N/A</v>
      </c>
      <c r="F753" s="133">
        <f>Simulações!CL727</f>
        <v>0</v>
      </c>
      <c r="G753" s="133" t="e">
        <f>Simulações!CQ727</f>
        <v>#N/A</v>
      </c>
      <c r="H753" s="133" t="str">
        <f>Simulações!CW727</f>
        <v>Médio I</v>
      </c>
      <c r="I753" s="133" t="str">
        <f>IF(Simulações!CX727="","",Simulações!CX727)</f>
        <v/>
      </c>
      <c r="J753" s="133" t="str">
        <f>IF(Simulações!DA727="","",Simulações!DA727)</f>
        <v/>
      </c>
      <c r="K753" s="137">
        <f>Simulações!AO727</f>
        <v>2</v>
      </c>
      <c r="L753" s="137">
        <f>Simulações!AV727</f>
        <v>0</v>
      </c>
      <c r="M753" s="133" t="str">
        <f>IF(Simulações!DB727="","",Simulações!DB727)</f>
        <v/>
      </c>
      <c r="N753" s="133" t="str">
        <f>IF(Simulações!DC727="","",Simulações!DC727)</f>
        <v/>
      </c>
      <c r="O753" s="133">
        <v>1</v>
      </c>
    </row>
    <row r="754" spans="1:15" ht="14.25" customHeight="1" x14ac:dyDescent="0.3">
      <c r="A754" s="5" t="str">
        <f>Simulações!G728</f>
        <v>Avenida Professor Valter Ribas de Andrade</v>
      </c>
      <c r="B754" s="133" t="str">
        <f>Simulações!DN728</f>
        <v>Sim</v>
      </c>
      <c r="C754" s="175">
        <f>Simulações!N728</f>
        <v>200</v>
      </c>
      <c r="D754" s="133" t="str">
        <f>Simulações!J728</f>
        <v>C1</v>
      </c>
      <c r="E754" s="133" t="str">
        <f>Simulações!CK728</f>
        <v>LEDSTAR</v>
      </c>
      <c r="F754" s="133" t="str">
        <f>Simulações!CL728</f>
        <v xml:space="preserve"> SL VT 9.1 120W</v>
      </c>
      <c r="G754" s="133">
        <f>Simulações!CQ728</f>
        <v>120</v>
      </c>
      <c r="H754" s="133" t="str">
        <f>Simulações!CW728</f>
        <v>Médio I</v>
      </c>
      <c r="I754" s="133" t="str">
        <f>IF(Simulações!CX728="","",Simulações!CX728)</f>
        <v/>
      </c>
      <c r="J754" s="133" t="str">
        <f>IF(Simulações!DA728="","",Simulações!DA728)</f>
        <v/>
      </c>
      <c r="K754" s="137">
        <f>Simulações!AO728</f>
        <v>4</v>
      </c>
      <c r="L754" s="137">
        <f>Simulações!AV728</f>
        <v>0</v>
      </c>
      <c r="M754" s="133" t="str">
        <f>IF(Simulações!DB728="","",Simulações!DB728)</f>
        <v/>
      </c>
      <c r="N754" s="133" t="str">
        <f>IF(Simulações!DC728="","",Simulações!DC728)</f>
        <v/>
      </c>
      <c r="O754" s="133">
        <v>1</v>
      </c>
    </row>
    <row r="755" spans="1:15" ht="14.25" customHeight="1" x14ac:dyDescent="0.3">
      <c r="A755" s="5" t="str">
        <f>Simulações!G729</f>
        <v>Avenida Professor Valter Ribas de Andrade</v>
      </c>
      <c r="B755" s="133" t="str">
        <f>Simulações!DN729</f>
        <v>Sim</v>
      </c>
      <c r="C755" s="175">
        <f>Simulações!N729</f>
        <v>200</v>
      </c>
      <c r="D755" s="133" t="str">
        <f>Simulações!J729</f>
        <v>C1</v>
      </c>
      <c r="E755" s="133" t="str">
        <f>Simulações!CK729</f>
        <v>SX LIGHTING</v>
      </c>
      <c r="F755" s="133" t="str">
        <f>Simulações!CL729</f>
        <v>SX-INLPP100HF</v>
      </c>
      <c r="G755" s="133">
        <f>Simulações!CQ729</f>
        <v>100</v>
      </c>
      <c r="H755" s="133" t="str">
        <f>Simulações!CW729</f>
        <v>Médio I</v>
      </c>
      <c r="I755" s="133" t="str">
        <f>IF(Simulações!CX729="","",Simulações!CX729)</f>
        <v/>
      </c>
      <c r="J755" s="133" t="str">
        <f>IF(Simulações!DA729="","",Simulações!DA729)</f>
        <v/>
      </c>
      <c r="K755" s="137">
        <f>Simulações!AO729</f>
        <v>4</v>
      </c>
      <c r="L755" s="137">
        <f>Simulações!AV729</f>
        <v>0</v>
      </c>
      <c r="M755" s="133" t="str">
        <f>IF(Simulações!DB729="","",Simulações!DB729)</f>
        <v/>
      </c>
      <c r="N755" s="133" t="str">
        <f>IF(Simulações!DC729="","",Simulações!DC729)</f>
        <v/>
      </c>
      <c r="O755" s="133">
        <v>1</v>
      </c>
    </row>
    <row r="756" spans="1:15" ht="14.25" customHeight="1" x14ac:dyDescent="0.3">
      <c r="A756" s="5" t="str">
        <f>Simulações!G730</f>
        <v>Avenida Professor Valter Ribas de Andrade</v>
      </c>
      <c r="B756" s="133" t="str">
        <f>Simulações!DN730</f>
        <v>Sim</v>
      </c>
      <c r="C756" s="175">
        <f>Simulações!N730</f>
        <v>200</v>
      </c>
      <c r="D756" s="133" t="str">
        <f>Simulações!J730</f>
        <v>C1</v>
      </c>
      <c r="E756" s="133" t="str">
        <f>Simulações!CK730</f>
        <v>TECNOWATT</v>
      </c>
      <c r="F756" s="133" t="str">
        <f>Simulações!CL730</f>
        <v xml:space="preserve">SIGMAGPTLRRSMNDL120W_82IBBR
</v>
      </c>
      <c r="G756" s="133">
        <f>Simulações!CQ730</f>
        <v>120</v>
      </c>
      <c r="H756" s="133" t="str">
        <f>Simulações!CW730</f>
        <v>Médio I</v>
      </c>
      <c r="I756" s="133" t="str">
        <f>IF(Simulações!CX730="","",Simulações!CX730)</f>
        <v/>
      </c>
      <c r="J756" s="133" t="str">
        <f>IF(Simulações!DA730="","",Simulações!DA730)</f>
        <v/>
      </c>
      <c r="K756" s="137">
        <f>Simulações!AO730</f>
        <v>4</v>
      </c>
      <c r="L756" s="137">
        <f>Simulações!AV730</f>
        <v>0</v>
      </c>
      <c r="M756" s="133" t="str">
        <f>IF(Simulações!DB730="","",Simulações!DB730)</f>
        <v/>
      </c>
      <c r="N756" s="133" t="str">
        <f>IF(Simulações!DC730="","",Simulações!DC730)</f>
        <v/>
      </c>
      <c r="O756" s="133">
        <v>1</v>
      </c>
    </row>
    <row r="757" spans="1:15" ht="14.25" customHeight="1" x14ac:dyDescent="0.3">
      <c r="A757" s="5" t="str">
        <f>Simulações!G731</f>
        <v>Rua Pontal</v>
      </c>
      <c r="B757" s="133" t="str">
        <f>Simulações!DN731</f>
        <v>Sim</v>
      </c>
      <c r="C757" s="175">
        <f>Simulações!N731</f>
        <v>58</v>
      </c>
      <c r="D757" s="133" t="str">
        <f>Simulações!J731</f>
        <v>C5</v>
      </c>
      <c r="E757" s="133" t="e">
        <f>Simulações!CK731</f>
        <v>#N/A</v>
      </c>
      <c r="F757" s="133">
        <f>Simulações!CL731</f>
        <v>0</v>
      </c>
      <c r="G757" s="133" t="e">
        <f>Simulações!CQ731</f>
        <v>#N/A</v>
      </c>
      <c r="H757" s="133" t="str">
        <f>Simulações!CW731</f>
        <v>Médio II</v>
      </c>
      <c r="I757" s="133" t="str">
        <f>IF(Simulações!CX731="","",Simulações!CX731)</f>
        <v/>
      </c>
      <c r="J757" s="133" t="str">
        <f>IF(Simulações!DA731="","",Simulações!DA731)</f>
        <v/>
      </c>
      <c r="K757" s="137">
        <f>Simulações!AO731</f>
        <v>2</v>
      </c>
      <c r="L757" s="137">
        <f>Simulações!AV731</f>
        <v>0</v>
      </c>
      <c r="M757" s="133" t="str">
        <f>IF(Simulações!DB731="","",Simulações!DB731)</f>
        <v/>
      </c>
      <c r="N757" s="133" t="str">
        <f>IF(Simulações!DC731="","",Simulações!DC731)</f>
        <v/>
      </c>
      <c r="O757" s="133">
        <v>1</v>
      </c>
    </row>
    <row r="758" spans="1:15" ht="14.25" customHeight="1" x14ac:dyDescent="0.3">
      <c r="A758" s="5" t="str">
        <f>Simulações!G732</f>
        <v>Rua Pontal</v>
      </c>
      <c r="B758" s="133" t="str">
        <f>Simulações!DN732</f>
        <v>Sim</v>
      </c>
      <c r="C758" s="175">
        <f>Simulações!N732</f>
        <v>58</v>
      </c>
      <c r="D758" s="133" t="str">
        <f>Simulações!J732</f>
        <v>C5</v>
      </c>
      <c r="E758" s="133" t="e">
        <f>Simulações!CK732</f>
        <v>#N/A</v>
      </c>
      <c r="F758" s="133">
        <f>Simulações!CL732</f>
        <v>0</v>
      </c>
      <c r="G758" s="133" t="e">
        <f>Simulações!CQ732</f>
        <v>#N/A</v>
      </c>
      <c r="H758" s="133" t="str">
        <f>Simulações!CW732</f>
        <v>Médio II</v>
      </c>
      <c r="I758" s="133" t="str">
        <f>IF(Simulações!CX732="","",Simulações!CX732)</f>
        <v/>
      </c>
      <c r="J758" s="133" t="str">
        <f>IF(Simulações!DA732="","",Simulações!DA732)</f>
        <v/>
      </c>
      <c r="K758" s="137">
        <f>Simulações!AO732</f>
        <v>2</v>
      </c>
      <c r="L758" s="137">
        <f>Simulações!AV732</f>
        <v>0</v>
      </c>
      <c r="M758" s="133" t="str">
        <f>IF(Simulações!DB732="","",Simulações!DB732)</f>
        <v/>
      </c>
      <c r="N758" s="133" t="str">
        <f>IF(Simulações!DC732="","",Simulações!DC732)</f>
        <v/>
      </c>
      <c r="O758" s="133">
        <v>1</v>
      </c>
    </row>
    <row r="759" spans="1:15" ht="14.25" customHeight="1" x14ac:dyDescent="0.3">
      <c r="A759" s="5" t="str">
        <f>Simulações!G733</f>
        <v>Rua Pontal</v>
      </c>
      <c r="B759" s="133" t="str">
        <f>Simulações!DN733</f>
        <v>Sim</v>
      </c>
      <c r="C759" s="175">
        <f>Simulações!N733</f>
        <v>58</v>
      </c>
      <c r="D759" s="133" t="str">
        <f>Simulações!J733</f>
        <v>C5</v>
      </c>
      <c r="E759" s="133" t="e">
        <f>Simulações!CK733</f>
        <v>#N/A</v>
      </c>
      <c r="F759" s="133">
        <f>Simulações!CL733</f>
        <v>0</v>
      </c>
      <c r="G759" s="133" t="e">
        <f>Simulações!CQ733</f>
        <v>#N/A</v>
      </c>
      <c r="H759" s="133" t="str">
        <f>Simulações!CW733</f>
        <v>Médio II</v>
      </c>
      <c r="I759" s="133" t="str">
        <f>IF(Simulações!CX733="","",Simulações!CX733)</f>
        <v/>
      </c>
      <c r="J759" s="133" t="str">
        <f>IF(Simulações!DA733="","",Simulações!DA733)</f>
        <v/>
      </c>
      <c r="K759" s="137">
        <f>Simulações!AO733</f>
        <v>2</v>
      </c>
      <c r="L759" s="137">
        <f>Simulações!AV733</f>
        <v>0</v>
      </c>
      <c r="M759" s="133" t="str">
        <f>IF(Simulações!DB733="","",Simulações!DB733)</f>
        <v/>
      </c>
      <c r="N759" s="133" t="str">
        <f>IF(Simulações!DC733="","",Simulações!DC733)</f>
        <v/>
      </c>
      <c r="O759" s="133">
        <v>1</v>
      </c>
    </row>
    <row r="760" spans="1:15" ht="14.25" customHeight="1" x14ac:dyDescent="0.3">
      <c r="A760" s="5" t="str">
        <f>Simulações!G734</f>
        <v>Estrada Francisco Missé</v>
      </c>
      <c r="B760" s="133" t="str">
        <f>Simulações!DN734</f>
        <v>Sim</v>
      </c>
      <c r="C760" s="175">
        <f>Simulações!N734</f>
        <v>60</v>
      </c>
      <c r="D760" s="133" t="str">
        <f>Simulações!J734</f>
        <v>C2</v>
      </c>
      <c r="E760" s="133" t="e">
        <f>Simulações!CK734</f>
        <v>#N/A</v>
      </c>
      <c r="F760" s="133">
        <f>Simulações!CL734</f>
        <v>0</v>
      </c>
      <c r="G760" s="133" t="e">
        <f>Simulações!CQ734</f>
        <v>#N/A</v>
      </c>
      <c r="H760" s="133" t="str">
        <f>Simulações!CW734</f>
        <v>Longo I</v>
      </c>
      <c r="I760" s="133" t="str">
        <f>IF(Simulações!CX734="","",Simulações!CX734)</f>
        <v/>
      </c>
      <c r="J760" s="133" t="str">
        <f>IF(Simulações!DA734="","",Simulações!DA734)</f>
        <v/>
      </c>
      <c r="K760" s="137">
        <f>Simulações!AO734</f>
        <v>2</v>
      </c>
      <c r="L760" s="137">
        <f>Simulações!AV734</f>
        <v>0</v>
      </c>
      <c r="M760" s="133" t="str">
        <f>IF(Simulações!DB734="","",Simulações!DB734)</f>
        <v/>
      </c>
      <c r="N760" s="133" t="str">
        <f>IF(Simulações!DC734="","",Simulações!DC734)</f>
        <v/>
      </c>
      <c r="O760" s="133">
        <v>1</v>
      </c>
    </row>
    <row r="761" spans="1:15" ht="14.25" customHeight="1" x14ac:dyDescent="0.3">
      <c r="A761" s="5" t="str">
        <f>Simulações!G735</f>
        <v>Estrada Francisco Missé</v>
      </c>
      <c r="B761" s="133" t="str">
        <f>Simulações!DN735</f>
        <v>Sim</v>
      </c>
      <c r="C761" s="175">
        <f>Simulações!N735</f>
        <v>60</v>
      </c>
      <c r="D761" s="133" t="str">
        <f>Simulações!J735</f>
        <v>C2</v>
      </c>
      <c r="E761" s="133" t="e">
        <f>Simulações!CK735</f>
        <v>#N/A</v>
      </c>
      <c r="F761" s="133">
        <f>Simulações!CL735</f>
        <v>0</v>
      </c>
      <c r="G761" s="133" t="e">
        <f>Simulações!CQ735</f>
        <v>#N/A</v>
      </c>
      <c r="H761" s="133" t="str">
        <f>Simulações!CW735</f>
        <v>Longo I</v>
      </c>
      <c r="I761" s="133" t="str">
        <f>IF(Simulações!CX735="","",Simulações!CX735)</f>
        <v/>
      </c>
      <c r="J761" s="133" t="str">
        <f>IF(Simulações!DA735="","",Simulações!DA735)</f>
        <v/>
      </c>
      <c r="K761" s="137">
        <f>Simulações!AO735</f>
        <v>2</v>
      </c>
      <c r="L761" s="137">
        <f>Simulações!AV735</f>
        <v>0</v>
      </c>
      <c r="M761" s="133" t="str">
        <f>IF(Simulações!DB735="","",Simulações!DB735)</f>
        <v/>
      </c>
      <c r="N761" s="133" t="str">
        <f>IF(Simulações!DC735="","",Simulações!DC735)</f>
        <v/>
      </c>
      <c r="O761" s="133">
        <v>1</v>
      </c>
    </row>
    <row r="762" spans="1:15" ht="14.25" customHeight="1" x14ac:dyDescent="0.3">
      <c r="A762" s="5" t="str">
        <f>Simulações!G736</f>
        <v>Estrada Francisco Missé</v>
      </c>
      <c r="B762" s="133" t="str">
        <f>Simulações!DN736</f>
        <v>Sim</v>
      </c>
      <c r="C762" s="175">
        <f>Simulações!N736</f>
        <v>60</v>
      </c>
      <c r="D762" s="133" t="str">
        <f>Simulações!J736</f>
        <v>C2</v>
      </c>
      <c r="E762" s="133" t="e">
        <f>Simulações!CK736</f>
        <v>#N/A</v>
      </c>
      <c r="F762" s="133">
        <f>Simulações!CL736</f>
        <v>0</v>
      </c>
      <c r="G762" s="133" t="e">
        <f>Simulações!CQ736</f>
        <v>#N/A</v>
      </c>
      <c r="H762" s="133" t="str">
        <f>Simulações!CW736</f>
        <v>Longo I</v>
      </c>
      <c r="I762" s="133" t="str">
        <f>IF(Simulações!CX736="","",Simulações!CX736)</f>
        <v/>
      </c>
      <c r="J762" s="133" t="str">
        <f>IF(Simulações!DA736="","",Simulações!DA736)</f>
        <v/>
      </c>
      <c r="K762" s="137">
        <f>Simulações!AO736</f>
        <v>2</v>
      </c>
      <c r="L762" s="137">
        <f>Simulações!AV736</f>
        <v>0</v>
      </c>
      <c r="M762" s="133" t="str">
        <f>IF(Simulações!DB736="","",Simulações!DB736)</f>
        <v/>
      </c>
      <c r="N762" s="133" t="str">
        <f>IF(Simulações!DC736="","",Simulações!DC736)</f>
        <v/>
      </c>
      <c r="O762" s="133">
        <v>1</v>
      </c>
    </row>
    <row r="763" spans="1:15" ht="14.25" customHeight="1" x14ac:dyDescent="0.3">
      <c r="A763" s="5" t="str">
        <f>Simulações!G737</f>
        <v>Avenida Avenida Luiz Alli Fayrdin</v>
      </c>
      <c r="B763" s="133" t="str">
        <f>Simulações!DN737</f>
        <v>Sim</v>
      </c>
      <c r="C763" s="175">
        <f>Simulações!N737</f>
        <v>87</v>
      </c>
      <c r="D763" s="133" t="str">
        <f>Simulações!J737</f>
        <v>C3</v>
      </c>
      <c r="E763" s="133" t="e">
        <f>Simulações!CK737</f>
        <v>#N/A</v>
      </c>
      <c r="F763" s="133">
        <f>Simulações!CL737</f>
        <v>0</v>
      </c>
      <c r="G763" s="133" t="e">
        <f>Simulações!CQ737</f>
        <v>#N/A</v>
      </c>
      <c r="H763" s="133" t="str">
        <f>Simulações!CW737</f>
        <v>Longo II</v>
      </c>
      <c r="I763" s="133" t="str">
        <f>IF(Simulações!CX737="","",Simulações!CX737)</f>
        <v/>
      </c>
      <c r="J763" s="133" t="str">
        <f>IF(Simulações!DA737="","",Simulações!DA737)</f>
        <v/>
      </c>
      <c r="K763" s="137">
        <f>Simulações!AO737</f>
        <v>2</v>
      </c>
      <c r="L763" s="137">
        <f>Simulações!AV737</f>
        <v>0</v>
      </c>
      <c r="M763" s="133" t="str">
        <f>IF(Simulações!DB737="","",Simulações!DB737)</f>
        <v/>
      </c>
      <c r="N763" s="133" t="str">
        <f>IF(Simulações!DC737="","",Simulações!DC737)</f>
        <v/>
      </c>
      <c r="O763" s="133">
        <v>1</v>
      </c>
    </row>
    <row r="764" spans="1:15" ht="14.25" customHeight="1" x14ac:dyDescent="0.3">
      <c r="A764" s="5" t="str">
        <f>Simulações!G738</f>
        <v>Avenida Avenida Luiz Alli Fayrdin</v>
      </c>
      <c r="B764" s="133" t="str">
        <f>Simulações!DN738</f>
        <v>Sim</v>
      </c>
      <c r="C764" s="175">
        <f>Simulações!N738</f>
        <v>87</v>
      </c>
      <c r="D764" s="133" t="str">
        <f>Simulações!J738</f>
        <v>C3</v>
      </c>
      <c r="E764" s="133" t="e">
        <f>Simulações!CK738</f>
        <v>#N/A</v>
      </c>
      <c r="F764" s="133">
        <f>Simulações!CL738</f>
        <v>0</v>
      </c>
      <c r="G764" s="133" t="e">
        <f>Simulações!CQ738</f>
        <v>#N/A</v>
      </c>
      <c r="H764" s="133" t="str">
        <f>Simulações!CW738</f>
        <v>Longo II</v>
      </c>
      <c r="I764" s="133" t="str">
        <f>IF(Simulações!CX738="","",Simulações!CX738)</f>
        <v/>
      </c>
      <c r="J764" s="133" t="str">
        <f>IF(Simulações!DA738="","",Simulações!DA738)</f>
        <v/>
      </c>
      <c r="K764" s="137">
        <f>Simulações!AO738</f>
        <v>2</v>
      </c>
      <c r="L764" s="137">
        <f>Simulações!AV738</f>
        <v>0</v>
      </c>
      <c r="M764" s="133" t="str">
        <f>IF(Simulações!DB738="","",Simulações!DB738)</f>
        <v/>
      </c>
      <c r="N764" s="133" t="str">
        <f>IF(Simulações!DC738="","",Simulações!DC738)</f>
        <v/>
      </c>
      <c r="O764" s="133">
        <v>1</v>
      </c>
    </row>
    <row r="765" spans="1:15" ht="14.25" customHeight="1" x14ac:dyDescent="0.3">
      <c r="A765" s="5" t="str">
        <f>Simulações!G739</f>
        <v>Avenida Avenida Luiz Alli Fayrdin</v>
      </c>
      <c r="B765" s="133" t="str">
        <f>Simulações!DN739</f>
        <v>Sim</v>
      </c>
      <c r="C765" s="175">
        <f>Simulações!N739</f>
        <v>87</v>
      </c>
      <c r="D765" s="133" t="str">
        <f>Simulações!J739</f>
        <v>C3</v>
      </c>
      <c r="E765" s="133" t="e">
        <f>Simulações!CK739</f>
        <v>#N/A</v>
      </c>
      <c r="F765" s="133">
        <f>Simulações!CL739</f>
        <v>0</v>
      </c>
      <c r="G765" s="133" t="e">
        <f>Simulações!CQ739</f>
        <v>#N/A</v>
      </c>
      <c r="H765" s="133" t="str">
        <f>Simulações!CW739</f>
        <v>Longo II</v>
      </c>
      <c r="I765" s="133" t="str">
        <f>IF(Simulações!CX739="","",Simulações!CX739)</f>
        <v/>
      </c>
      <c r="J765" s="133" t="str">
        <f>IF(Simulações!DA739="","",Simulações!DA739)</f>
        <v/>
      </c>
      <c r="K765" s="137">
        <f>Simulações!AO739</f>
        <v>2</v>
      </c>
      <c r="L765" s="137">
        <f>Simulações!AV739</f>
        <v>0</v>
      </c>
      <c r="M765" s="133" t="str">
        <f>IF(Simulações!DB739="","",Simulações!DB739)</f>
        <v/>
      </c>
      <c r="N765" s="133" t="str">
        <f>IF(Simulações!DC739="","",Simulações!DC739)</f>
        <v/>
      </c>
      <c r="O765" s="133">
        <v>1</v>
      </c>
    </row>
    <row r="766" spans="1:15" ht="14.25" customHeight="1" x14ac:dyDescent="0.3">
      <c r="A766" s="5" t="str">
        <f>Simulações!G740</f>
        <v>Estrada Joaquim Novais Mazzaropi</v>
      </c>
      <c r="B766" s="133" t="str">
        <f>Simulações!DN740</f>
        <v>Sim</v>
      </c>
      <c r="C766" s="175">
        <f>Simulações!N740</f>
        <v>120</v>
      </c>
      <c r="D766" s="133" t="str">
        <f>Simulações!J740</f>
        <v>C4</v>
      </c>
      <c r="E766" s="133" t="e">
        <f>Simulações!CK740</f>
        <v>#N/A</v>
      </c>
      <c r="F766" s="133">
        <f>Simulações!CL740</f>
        <v>0</v>
      </c>
      <c r="G766" s="133" t="e">
        <f>Simulações!CQ740</f>
        <v>#N/A</v>
      </c>
      <c r="H766" s="133" t="str">
        <f>Simulações!CW740</f>
        <v>ERRO</v>
      </c>
      <c r="I766" s="133" t="str">
        <f>IF(Simulações!CX740="","",Simulações!CX740)</f>
        <v/>
      </c>
      <c r="J766" s="133" t="str">
        <f>IF(Simulações!DA740="","",Simulações!DA740)</f>
        <v/>
      </c>
      <c r="K766" s="137">
        <f>Simulações!AO740</f>
        <v>2</v>
      </c>
      <c r="L766" s="137">
        <f>Simulações!AV740</f>
        <v>0</v>
      </c>
      <c r="M766" s="133" t="str">
        <f>IF(Simulações!DB740="","",Simulações!DB740)</f>
        <v/>
      </c>
      <c r="N766" s="133" t="str">
        <f>IF(Simulações!DC740="","",Simulações!DC740)</f>
        <v/>
      </c>
      <c r="O766" s="133">
        <v>1</v>
      </c>
    </row>
    <row r="767" spans="1:15" ht="14.25" customHeight="1" x14ac:dyDescent="0.3">
      <c r="A767" s="5" t="str">
        <f>Simulações!G741</f>
        <v>Estrada Joaquim Novais Mazzaropi</v>
      </c>
      <c r="B767" s="133" t="str">
        <f>Simulações!DN741</f>
        <v>Sim</v>
      </c>
      <c r="C767" s="175">
        <f>Simulações!N741</f>
        <v>120</v>
      </c>
      <c r="D767" s="133" t="str">
        <f>Simulações!J741</f>
        <v>C4</v>
      </c>
      <c r="E767" s="133" t="e">
        <f>Simulações!CK741</f>
        <v>#N/A</v>
      </c>
      <c r="F767" s="133">
        <f>Simulações!CL741</f>
        <v>0</v>
      </c>
      <c r="G767" s="133" t="e">
        <f>Simulações!CQ741</f>
        <v>#N/A</v>
      </c>
      <c r="H767" s="133" t="str">
        <f>Simulações!CW741</f>
        <v>ERRO</v>
      </c>
      <c r="I767" s="133" t="str">
        <f>IF(Simulações!CX741="","",Simulações!CX741)</f>
        <v/>
      </c>
      <c r="J767" s="133" t="str">
        <f>IF(Simulações!DA741="","",Simulações!DA741)</f>
        <v/>
      </c>
      <c r="K767" s="137">
        <f>Simulações!AO741</f>
        <v>2</v>
      </c>
      <c r="L767" s="137">
        <f>Simulações!AV741</f>
        <v>0</v>
      </c>
      <c r="M767" s="133" t="str">
        <f>IF(Simulações!DB741="","",Simulações!DB741)</f>
        <v/>
      </c>
      <c r="N767" s="133" t="str">
        <f>IF(Simulações!DC741="","",Simulações!DC741)</f>
        <v/>
      </c>
      <c r="O767" s="133">
        <v>1</v>
      </c>
    </row>
    <row r="768" spans="1:15" ht="14.25" customHeight="1" x14ac:dyDescent="0.3">
      <c r="A768" s="5" t="str">
        <f>Simulações!G742</f>
        <v>Estrada Joaquim Novais Mazzaropi</v>
      </c>
      <c r="B768" s="133" t="str">
        <f>Simulações!DN742</f>
        <v>Sim</v>
      </c>
      <c r="C768" s="175">
        <f>Simulações!N742</f>
        <v>120</v>
      </c>
      <c r="D768" s="133" t="str">
        <f>Simulações!J742</f>
        <v>C4</v>
      </c>
      <c r="E768" s="133" t="e">
        <f>Simulações!CK742</f>
        <v>#N/A</v>
      </c>
      <c r="F768" s="133">
        <f>Simulações!CL742</f>
        <v>0</v>
      </c>
      <c r="G768" s="133" t="e">
        <f>Simulações!CQ742</f>
        <v>#N/A</v>
      </c>
      <c r="H768" s="133" t="str">
        <f>Simulações!CW742</f>
        <v>ERRO</v>
      </c>
      <c r="I768" s="133" t="str">
        <f>IF(Simulações!CX742="","",Simulações!CX742)</f>
        <v/>
      </c>
      <c r="J768" s="133" t="str">
        <f>IF(Simulações!DA742="","",Simulações!DA742)</f>
        <v/>
      </c>
      <c r="K768" s="137">
        <f>Simulações!AO742</f>
        <v>2</v>
      </c>
      <c r="L768" s="137">
        <f>Simulações!AV742</f>
        <v>0</v>
      </c>
      <c r="M768" s="133" t="str">
        <f>IF(Simulações!DB742="","",Simulações!DB742)</f>
        <v/>
      </c>
      <c r="N768" s="133" t="str">
        <f>IF(Simulações!DC742="","",Simulações!DC742)</f>
        <v/>
      </c>
      <c r="O768" s="133">
        <v>1</v>
      </c>
    </row>
    <row r="769" spans="1:15" ht="14.25" customHeight="1" x14ac:dyDescent="0.3">
      <c r="A769" s="5" t="str">
        <f>Simulações!G743</f>
        <v>avenida bento da silva bueno</v>
      </c>
      <c r="B769" s="133" t="str">
        <f>Simulações!DN743</f>
        <v>Sim</v>
      </c>
      <c r="C769" s="175">
        <f>Simulações!N743</f>
        <v>58</v>
      </c>
      <c r="D769" s="133" t="str">
        <f>Simulações!J743</f>
        <v>C5</v>
      </c>
      <c r="E769" s="133" t="e">
        <f>Simulações!CK743</f>
        <v>#N/A</v>
      </c>
      <c r="F769" s="133">
        <f>Simulações!CL743</f>
        <v>0</v>
      </c>
      <c r="G769" s="133" t="e">
        <f>Simulações!CQ743</f>
        <v>#N/A</v>
      </c>
      <c r="H769" s="133" t="str">
        <f>Simulações!CW743</f>
        <v>Médio I</v>
      </c>
      <c r="I769" s="133" t="str">
        <f>IF(Simulações!CX743="","",Simulações!CX743)</f>
        <v/>
      </c>
      <c r="J769" s="133" t="str">
        <f>IF(Simulações!DA743="","",Simulações!DA743)</f>
        <v/>
      </c>
      <c r="K769" s="137">
        <f>Simulações!AO743</f>
        <v>2</v>
      </c>
      <c r="L769" s="137">
        <f>Simulações!AV743</f>
        <v>0</v>
      </c>
      <c r="M769" s="133" t="str">
        <f>IF(Simulações!DB743="","",Simulações!DB743)</f>
        <v/>
      </c>
      <c r="N769" s="133" t="str">
        <f>IF(Simulações!DC743="","",Simulações!DC743)</f>
        <v/>
      </c>
      <c r="O769" s="133">
        <v>1</v>
      </c>
    </row>
    <row r="770" spans="1:15" ht="14.25" customHeight="1" x14ac:dyDescent="0.3">
      <c r="A770" s="5" t="str">
        <f>Simulações!G744</f>
        <v>avenida bento da silva bueno</v>
      </c>
      <c r="B770" s="133" t="str">
        <f>Simulações!DN744</f>
        <v>Sim</v>
      </c>
      <c r="C770" s="175">
        <f>Simulações!N744</f>
        <v>58</v>
      </c>
      <c r="D770" s="133" t="str">
        <f>Simulações!J744</f>
        <v>C5</v>
      </c>
      <c r="E770" s="133" t="e">
        <f>Simulações!CK744</f>
        <v>#N/A</v>
      </c>
      <c r="F770" s="133">
        <f>Simulações!CL744</f>
        <v>0</v>
      </c>
      <c r="G770" s="133" t="e">
        <f>Simulações!CQ744</f>
        <v>#N/A</v>
      </c>
      <c r="H770" s="133" t="str">
        <f>Simulações!CW744</f>
        <v>Médio I</v>
      </c>
      <c r="I770" s="133" t="str">
        <f>IF(Simulações!CX744="","",Simulações!CX744)</f>
        <v/>
      </c>
      <c r="J770" s="133" t="str">
        <f>IF(Simulações!DA744="","",Simulações!DA744)</f>
        <v/>
      </c>
      <c r="K770" s="137">
        <f>Simulações!AO744</f>
        <v>2</v>
      </c>
      <c r="L770" s="137">
        <f>Simulações!AV744</f>
        <v>0</v>
      </c>
      <c r="M770" s="133" t="str">
        <f>IF(Simulações!DB744="","",Simulações!DB744)</f>
        <v/>
      </c>
      <c r="N770" s="133" t="str">
        <f>IF(Simulações!DC744="","",Simulações!DC744)</f>
        <v/>
      </c>
      <c r="O770" s="133">
        <v>1</v>
      </c>
    </row>
    <row r="771" spans="1:15" ht="14.25" customHeight="1" x14ac:dyDescent="0.3">
      <c r="A771" s="5" t="str">
        <f>Simulações!G745</f>
        <v>avenida bento da silva bueno</v>
      </c>
      <c r="B771" s="133" t="str">
        <f>Simulações!DN745</f>
        <v>Sim</v>
      </c>
      <c r="C771" s="175">
        <f>Simulações!N745</f>
        <v>58</v>
      </c>
      <c r="D771" s="133" t="str">
        <f>Simulações!J745</f>
        <v>C5</v>
      </c>
      <c r="E771" s="133" t="e">
        <f>Simulações!CK745</f>
        <v>#N/A</v>
      </c>
      <c r="F771" s="133">
        <f>Simulações!CL745</f>
        <v>0</v>
      </c>
      <c r="G771" s="133" t="e">
        <f>Simulações!CQ745</f>
        <v>#N/A</v>
      </c>
      <c r="H771" s="133" t="str">
        <f>Simulações!CW745</f>
        <v>Médio I</v>
      </c>
      <c r="I771" s="133" t="str">
        <f>IF(Simulações!CX745="","",Simulações!CX745)</f>
        <v/>
      </c>
      <c r="J771" s="133" t="str">
        <f>IF(Simulações!DA745="","",Simulações!DA745)</f>
        <v/>
      </c>
      <c r="K771" s="137">
        <f>Simulações!AO745</f>
        <v>2</v>
      </c>
      <c r="L771" s="137">
        <f>Simulações!AV745</f>
        <v>0</v>
      </c>
      <c r="M771" s="133" t="str">
        <f>IF(Simulações!DB745="","",Simulações!DB745)</f>
        <v/>
      </c>
      <c r="N771" s="133" t="str">
        <f>IF(Simulações!DC745="","",Simulações!DC745)</f>
        <v/>
      </c>
      <c r="O771" s="133">
        <v>1</v>
      </c>
    </row>
    <row r="772" spans="1:15" ht="14.25" customHeight="1" x14ac:dyDescent="0.3">
      <c r="A772" s="5" t="str">
        <f>Simulações!G746</f>
        <v>Rua Mongaguá</v>
      </c>
      <c r="B772" s="133" t="str">
        <f>Simulações!DN746</f>
        <v>Sim</v>
      </c>
      <c r="C772" s="175">
        <f>Simulações!N746</f>
        <v>58</v>
      </c>
      <c r="D772" s="133" t="str">
        <f>Simulações!J746</f>
        <v>C5</v>
      </c>
      <c r="E772" s="133" t="e">
        <f>Simulações!CK746</f>
        <v>#N/A</v>
      </c>
      <c r="F772" s="133">
        <f>Simulações!CL746</f>
        <v>0</v>
      </c>
      <c r="G772" s="133" t="e">
        <f>Simulações!CQ746</f>
        <v>#N/A</v>
      </c>
      <c r="H772" s="133" t="str">
        <f>Simulações!CW746</f>
        <v>Médio II</v>
      </c>
      <c r="I772" s="133" t="str">
        <f>IF(Simulações!CX746="","",Simulações!CX746)</f>
        <v/>
      </c>
      <c r="J772" s="133" t="str">
        <f>IF(Simulações!DA746="","",Simulações!DA746)</f>
        <v/>
      </c>
      <c r="K772" s="137">
        <f>Simulações!AO746</f>
        <v>2</v>
      </c>
      <c r="L772" s="137">
        <f>Simulações!AV746</f>
        <v>0</v>
      </c>
      <c r="M772" s="133" t="str">
        <f>IF(Simulações!DB746="","",Simulações!DB746)</f>
        <v/>
      </c>
      <c r="N772" s="133" t="str">
        <f>IF(Simulações!DC746="","",Simulações!DC746)</f>
        <v/>
      </c>
      <c r="O772" s="133">
        <v>1</v>
      </c>
    </row>
    <row r="773" spans="1:15" ht="14.25" customHeight="1" x14ac:dyDescent="0.3">
      <c r="A773" s="5" t="str">
        <f>Simulações!G747</f>
        <v>Rua Mongaguá</v>
      </c>
      <c r="B773" s="133" t="str">
        <f>Simulações!DN747</f>
        <v>Sim</v>
      </c>
      <c r="C773" s="175">
        <f>Simulações!N747</f>
        <v>58</v>
      </c>
      <c r="D773" s="133" t="str">
        <f>Simulações!J747</f>
        <v>C5</v>
      </c>
      <c r="E773" s="133" t="e">
        <f>Simulações!CK747</f>
        <v>#N/A</v>
      </c>
      <c r="F773" s="133">
        <f>Simulações!CL747</f>
        <v>0</v>
      </c>
      <c r="G773" s="133" t="e">
        <f>Simulações!CQ747</f>
        <v>#N/A</v>
      </c>
      <c r="H773" s="133" t="str">
        <f>Simulações!CW747</f>
        <v>Médio II</v>
      </c>
      <c r="I773" s="133" t="str">
        <f>IF(Simulações!CX747="","",Simulações!CX747)</f>
        <v/>
      </c>
      <c r="J773" s="133" t="str">
        <f>IF(Simulações!DA747="","",Simulações!DA747)</f>
        <v/>
      </c>
      <c r="K773" s="137">
        <f>Simulações!AO747</f>
        <v>2</v>
      </c>
      <c r="L773" s="137">
        <f>Simulações!AV747</f>
        <v>0</v>
      </c>
      <c r="M773" s="133" t="str">
        <f>IF(Simulações!DB747="","",Simulações!DB747)</f>
        <v/>
      </c>
      <c r="N773" s="133" t="str">
        <f>IF(Simulações!DC747="","",Simulações!DC747)</f>
        <v/>
      </c>
      <c r="O773" s="133">
        <v>1</v>
      </c>
    </row>
    <row r="774" spans="1:15" ht="14.25" customHeight="1" x14ac:dyDescent="0.3">
      <c r="A774" s="5" t="str">
        <f>Simulações!G748</f>
        <v>Rua Mongaguá</v>
      </c>
      <c r="B774" s="133" t="str">
        <f>Simulações!DN748</f>
        <v>Sim</v>
      </c>
      <c r="C774" s="175">
        <f>Simulações!N748</f>
        <v>58</v>
      </c>
      <c r="D774" s="133" t="str">
        <f>Simulações!J748</f>
        <v>C5</v>
      </c>
      <c r="E774" s="133" t="e">
        <f>Simulações!CK748</f>
        <v>#N/A</v>
      </c>
      <c r="F774" s="133">
        <f>Simulações!CL748</f>
        <v>0</v>
      </c>
      <c r="G774" s="133" t="e">
        <f>Simulações!CQ748</f>
        <v>#N/A</v>
      </c>
      <c r="H774" s="133" t="str">
        <f>Simulações!CW748</f>
        <v>Médio II</v>
      </c>
      <c r="I774" s="133" t="str">
        <f>IF(Simulações!CX748="","",Simulações!CX748)</f>
        <v/>
      </c>
      <c r="J774" s="133" t="str">
        <f>IF(Simulações!DA748="","",Simulações!DA748)</f>
        <v/>
      </c>
      <c r="K774" s="137">
        <f>Simulações!AO748</f>
        <v>2</v>
      </c>
      <c r="L774" s="137">
        <f>Simulações!AV748</f>
        <v>0</v>
      </c>
      <c r="M774" s="133" t="str">
        <f>IF(Simulações!DB748="","",Simulações!DB748)</f>
        <v/>
      </c>
      <c r="N774" s="133" t="str">
        <f>IF(Simulações!DC748="","",Simulações!DC748)</f>
        <v/>
      </c>
      <c r="O774" s="133">
        <v>1</v>
      </c>
    </row>
    <row r="775" spans="1:15" ht="14.25" customHeight="1" x14ac:dyDescent="0.3">
      <c r="A775" s="5" t="str">
        <f>Simulações!G749</f>
        <v>Rua Dumont</v>
      </c>
      <c r="B775" s="133" t="str">
        <f>Simulações!DN749</f>
        <v>Sim</v>
      </c>
      <c r="C775" s="175">
        <f>Simulações!N749</f>
        <v>60</v>
      </c>
      <c r="D775" s="133" t="str">
        <f>Simulações!J749</f>
        <v>C5</v>
      </c>
      <c r="E775" s="133" t="e">
        <f>Simulações!CK749</f>
        <v>#N/A</v>
      </c>
      <c r="F775" s="133">
        <f>Simulações!CL749</f>
        <v>0</v>
      </c>
      <c r="G775" s="133" t="e">
        <f>Simulações!CQ749</f>
        <v>#N/A</v>
      </c>
      <c r="H775" s="133" t="str">
        <f>Simulações!CW749</f>
        <v>Médio I</v>
      </c>
      <c r="I775" s="133" t="str">
        <f>IF(Simulações!CX749="","",Simulações!CX749)</f>
        <v/>
      </c>
      <c r="J775" s="133" t="str">
        <f>IF(Simulações!DA749="","",Simulações!DA749)</f>
        <v/>
      </c>
      <c r="K775" s="137">
        <f>Simulações!AO749</f>
        <v>2</v>
      </c>
      <c r="L775" s="137">
        <f>Simulações!AV749</f>
        <v>0</v>
      </c>
      <c r="M775" s="133" t="str">
        <f>IF(Simulações!DB749="","",Simulações!DB749)</f>
        <v/>
      </c>
      <c r="N775" s="133" t="str">
        <f>IF(Simulações!DC749="","",Simulações!DC749)</f>
        <v/>
      </c>
      <c r="O775" s="133">
        <v>1</v>
      </c>
    </row>
    <row r="776" spans="1:15" ht="14.25" customHeight="1" x14ac:dyDescent="0.3">
      <c r="A776" s="5" t="str">
        <f>Simulações!G750</f>
        <v>Rua Dumont</v>
      </c>
      <c r="B776" s="133" t="str">
        <f>Simulações!DN750</f>
        <v>Sim</v>
      </c>
      <c r="C776" s="175">
        <f>Simulações!N750</f>
        <v>60</v>
      </c>
      <c r="D776" s="133" t="str">
        <f>Simulações!J750</f>
        <v>C5</v>
      </c>
      <c r="E776" s="133" t="e">
        <f>Simulações!CK750</f>
        <v>#N/A</v>
      </c>
      <c r="F776" s="133">
        <f>Simulações!CL750</f>
        <v>0</v>
      </c>
      <c r="G776" s="133" t="e">
        <f>Simulações!CQ750</f>
        <v>#N/A</v>
      </c>
      <c r="H776" s="133" t="str">
        <f>Simulações!CW750</f>
        <v>Médio I</v>
      </c>
      <c r="I776" s="133" t="str">
        <f>IF(Simulações!CX750="","",Simulações!CX750)</f>
        <v/>
      </c>
      <c r="J776" s="133" t="str">
        <f>IF(Simulações!DA750="","",Simulações!DA750)</f>
        <v/>
      </c>
      <c r="K776" s="137">
        <f>Simulações!AO750</f>
        <v>2</v>
      </c>
      <c r="L776" s="137">
        <f>Simulações!AV750</f>
        <v>0</v>
      </c>
      <c r="M776" s="133" t="str">
        <f>IF(Simulações!DB750="","",Simulações!DB750)</f>
        <v/>
      </c>
      <c r="N776" s="133" t="str">
        <f>IF(Simulações!DC750="","",Simulações!DC750)</f>
        <v/>
      </c>
      <c r="O776" s="133">
        <v>1</v>
      </c>
    </row>
    <row r="777" spans="1:15" ht="14.25" customHeight="1" x14ac:dyDescent="0.3">
      <c r="A777" s="5" t="str">
        <f>Simulações!G751</f>
        <v>Rua Dumont</v>
      </c>
      <c r="B777" s="133" t="str">
        <f>Simulações!DN751</f>
        <v>Sim</v>
      </c>
      <c r="C777" s="175">
        <f>Simulações!N751</f>
        <v>60</v>
      </c>
      <c r="D777" s="133" t="str">
        <f>Simulações!J751</f>
        <v>C5</v>
      </c>
      <c r="E777" s="133" t="e">
        <f>Simulações!CK751</f>
        <v>#N/A</v>
      </c>
      <c r="F777" s="133">
        <f>Simulações!CL751</f>
        <v>0</v>
      </c>
      <c r="G777" s="133" t="e">
        <f>Simulações!CQ751</f>
        <v>#N/A</v>
      </c>
      <c r="H777" s="133" t="str">
        <f>Simulações!CW751</f>
        <v>Médio I</v>
      </c>
      <c r="I777" s="133" t="str">
        <f>IF(Simulações!CX751="","",Simulações!CX751)</f>
        <v/>
      </c>
      <c r="J777" s="133" t="str">
        <f>IF(Simulações!DA751="","",Simulações!DA751)</f>
        <v/>
      </c>
      <c r="K777" s="137">
        <f>Simulações!AO751</f>
        <v>2</v>
      </c>
      <c r="L777" s="137">
        <f>Simulações!AV751</f>
        <v>0</v>
      </c>
      <c r="M777" s="133" t="str">
        <f>IF(Simulações!DB751="","",Simulações!DB751)</f>
        <v/>
      </c>
      <c r="N777" s="133" t="str">
        <f>IF(Simulações!DC751="","",Simulações!DC751)</f>
        <v/>
      </c>
      <c r="O777" s="133">
        <v>1</v>
      </c>
    </row>
    <row r="778" spans="1:15" ht="14.25" customHeight="1" x14ac:dyDescent="0.3">
      <c r="A778" s="5" t="str">
        <f>Simulações!G752</f>
        <v>Rua Armando Gomes da Silva</v>
      </c>
      <c r="B778" s="133" t="str">
        <f>Simulações!DN752</f>
        <v>Sim</v>
      </c>
      <c r="C778" s="175">
        <f>Simulações!N752</f>
        <v>60</v>
      </c>
      <c r="D778" s="133" t="str">
        <f>Simulações!J752</f>
        <v>C5</v>
      </c>
      <c r="E778" s="133" t="e">
        <f>Simulações!CK752</f>
        <v>#N/A</v>
      </c>
      <c r="F778" s="133">
        <f>Simulações!CL752</f>
        <v>0</v>
      </c>
      <c r="G778" s="133" t="e">
        <f>Simulações!CQ752</f>
        <v>#N/A</v>
      </c>
      <c r="H778" s="133" t="str">
        <f>Simulações!CW752</f>
        <v>Médio I</v>
      </c>
      <c r="I778" s="133" t="str">
        <f>IF(Simulações!CX752="","",Simulações!CX752)</f>
        <v/>
      </c>
      <c r="J778" s="133" t="str">
        <f>IF(Simulações!DA752="","",Simulações!DA752)</f>
        <v/>
      </c>
      <c r="K778" s="137">
        <f>Simulações!AO752</f>
        <v>2</v>
      </c>
      <c r="L778" s="137">
        <f>Simulações!AV752</f>
        <v>0</v>
      </c>
      <c r="M778" s="133" t="str">
        <f>IF(Simulações!DB752="","",Simulações!DB752)</f>
        <v/>
      </c>
      <c r="N778" s="133" t="str">
        <f>IF(Simulações!DC752="","",Simulações!DC752)</f>
        <v/>
      </c>
      <c r="O778" s="133">
        <v>1</v>
      </c>
    </row>
    <row r="779" spans="1:15" ht="14.25" customHeight="1" x14ac:dyDescent="0.3">
      <c r="A779" s="5" t="str">
        <f>Simulações!G753</f>
        <v>Rua Armando Gomes da Silva</v>
      </c>
      <c r="B779" s="133" t="str">
        <f>Simulações!DN753</f>
        <v>Sim</v>
      </c>
      <c r="C779" s="175">
        <f>Simulações!N753</f>
        <v>60</v>
      </c>
      <c r="D779" s="133" t="str">
        <f>Simulações!J753</f>
        <v>C5</v>
      </c>
      <c r="E779" s="133" t="e">
        <f>Simulações!CK753</f>
        <v>#N/A</v>
      </c>
      <c r="F779" s="133">
        <f>Simulações!CL753</f>
        <v>0</v>
      </c>
      <c r="G779" s="133" t="e">
        <f>Simulações!CQ753</f>
        <v>#N/A</v>
      </c>
      <c r="H779" s="133" t="str">
        <f>Simulações!CW753</f>
        <v>Médio I</v>
      </c>
      <c r="I779" s="133" t="str">
        <f>IF(Simulações!CX753="","",Simulações!CX753)</f>
        <v/>
      </c>
      <c r="J779" s="133" t="str">
        <f>IF(Simulações!DA753="","",Simulações!DA753)</f>
        <v/>
      </c>
      <c r="K779" s="137">
        <f>Simulações!AO753</f>
        <v>2</v>
      </c>
      <c r="L779" s="137">
        <f>Simulações!AV753</f>
        <v>0</v>
      </c>
      <c r="M779" s="133" t="str">
        <f>IF(Simulações!DB753="","",Simulações!DB753)</f>
        <v/>
      </c>
      <c r="N779" s="133" t="str">
        <f>IF(Simulações!DC753="","",Simulações!DC753)</f>
        <v/>
      </c>
      <c r="O779" s="133">
        <v>1</v>
      </c>
    </row>
    <row r="780" spans="1:15" ht="14.25" customHeight="1" x14ac:dyDescent="0.3">
      <c r="A780" s="5" t="str">
        <f>Simulações!G754</f>
        <v>Rua Armando Gomes da Silva</v>
      </c>
      <c r="B780" s="133" t="str">
        <f>Simulações!DN754</f>
        <v>Sim</v>
      </c>
      <c r="C780" s="175">
        <f>Simulações!N754</f>
        <v>60</v>
      </c>
      <c r="D780" s="133" t="str">
        <f>Simulações!J754</f>
        <v>C5</v>
      </c>
      <c r="E780" s="133" t="e">
        <f>Simulações!CK754</f>
        <v>#N/A</v>
      </c>
      <c r="F780" s="133">
        <f>Simulações!CL754</f>
        <v>0</v>
      </c>
      <c r="G780" s="133" t="e">
        <f>Simulações!CQ754</f>
        <v>#N/A</v>
      </c>
      <c r="H780" s="133" t="str">
        <f>Simulações!CW754</f>
        <v>Médio I</v>
      </c>
      <c r="I780" s="133" t="str">
        <f>IF(Simulações!CX754="","",Simulações!CX754)</f>
        <v/>
      </c>
      <c r="J780" s="133" t="str">
        <f>IF(Simulações!DA754="","",Simulações!DA754)</f>
        <v/>
      </c>
      <c r="K780" s="137">
        <f>Simulações!AO754</f>
        <v>2</v>
      </c>
      <c r="L780" s="137">
        <f>Simulações!AV754</f>
        <v>0</v>
      </c>
      <c r="M780" s="133" t="str">
        <f>IF(Simulações!DB754="","",Simulações!DB754)</f>
        <v/>
      </c>
      <c r="N780" s="133" t="str">
        <f>IF(Simulações!DC754="","",Simulações!DC754)</f>
        <v/>
      </c>
      <c r="O780" s="133">
        <v>1</v>
      </c>
    </row>
    <row r="781" spans="1:15" ht="14.25" customHeight="1" x14ac:dyDescent="0.3">
      <c r="A781" s="5" t="str">
        <f>Simulações!G755</f>
        <v>Rua Rua Benedito Artur Lopes</v>
      </c>
      <c r="B781" s="133" t="str">
        <f>Simulações!DN755</f>
        <v>Sim</v>
      </c>
      <c r="C781" s="175">
        <f>Simulações!N755</f>
        <v>90</v>
      </c>
      <c r="D781" s="133" t="str">
        <f>Simulações!J755</f>
        <v>C4</v>
      </c>
      <c r="E781" s="133" t="e">
        <f>Simulações!CK755</f>
        <v>#N/A</v>
      </c>
      <c r="F781" s="133">
        <f>Simulações!CL755</f>
        <v>0</v>
      </c>
      <c r="G781" s="133" t="e">
        <f>Simulações!CQ755</f>
        <v>#N/A</v>
      </c>
      <c r="H781" s="133" t="str">
        <f>Simulações!CW755</f>
        <v>Longo I</v>
      </c>
      <c r="I781" s="133" t="str">
        <f>IF(Simulações!CX755="","",Simulações!CX755)</f>
        <v/>
      </c>
      <c r="J781" s="133" t="str">
        <f>IF(Simulações!DA755="","",Simulações!DA755)</f>
        <v/>
      </c>
      <c r="K781" s="137">
        <f>Simulações!AO755</f>
        <v>2</v>
      </c>
      <c r="L781" s="137">
        <f>Simulações!AV755</f>
        <v>0</v>
      </c>
      <c r="M781" s="133" t="str">
        <f>IF(Simulações!DB755="","",Simulações!DB755)</f>
        <v/>
      </c>
      <c r="N781" s="133" t="str">
        <f>IF(Simulações!DC755="","",Simulações!DC755)</f>
        <v/>
      </c>
      <c r="O781" s="133">
        <v>1</v>
      </c>
    </row>
    <row r="782" spans="1:15" ht="14.25" customHeight="1" x14ac:dyDescent="0.3">
      <c r="A782" s="5" t="str">
        <f>Simulações!G756</f>
        <v>Rua Rua Benedito Artur Lopes</v>
      </c>
      <c r="B782" s="133" t="str">
        <f>Simulações!DN756</f>
        <v>Sim</v>
      </c>
      <c r="C782" s="175">
        <f>Simulações!N756</f>
        <v>90</v>
      </c>
      <c r="D782" s="133" t="str">
        <f>Simulações!J756</f>
        <v>C4</v>
      </c>
      <c r="E782" s="133" t="e">
        <f>Simulações!CK756</f>
        <v>#N/A</v>
      </c>
      <c r="F782" s="133">
        <f>Simulações!CL756</f>
        <v>0</v>
      </c>
      <c r="G782" s="133" t="e">
        <f>Simulações!CQ756</f>
        <v>#N/A</v>
      </c>
      <c r="H782" s="133" t="str">
        <f>Simulações!CW756</f>
        <v>Longo I</v>
      </c>
      <c r="I782" s="133" t="str">
        <f>IF(Simulações!CX756="","",Simulações!CX756)</f>
        <v/>
      </c>
      <c r="J782" s="133" t="str">
        <f>IF(Simulações!DA756="","",Simulações!DA756)</f>
        <v/>
      </c>
      <c r="K782" s="137">
        <f>Simulações!AO756</f>
        <v>2</v>
      </c>
      <c r="L782" s="137">
        <f>Simulações!AV756</f>
        <v>0</v>
      </c>
      <c r="M782" s="133" t="str">
        <f>IF(Simulações!DB756="","",Simulações!DB756)</f>
        <v/>
      </c>
      <c r="N782" s="133" t="str">
        <f>IF(Simulações!DC756="","",Simulações!DC756)</f>
        <v/>
      </c>
      <c r="O782" s="133">
        <v>1</v>
      </c>
    </row>
    <row r="783" spans="1:15" ht="14.25" customHeight="1" x14ac:dyDescent="0.3">
      <c r="A783" s="5" t="str">
        <f>Simulações!G757</f>
        <v>Rua Rua Benedito Artur Lopes</v>
      </c>
      <c r="B783" s="133" t="str">
        <f>Simulações!DN757</f>
        <v>Sim</v>
      </c>
      <c r="C783" s="175">
        <f>Simulações!N757</f>
        <v>90</v>
      </c>
      <c r="D783" s="133" t="str">
        <f>Simulações!J757</f>
        <v>C4</v>
      </c>
      <c r="E783" s="133" t="e">
        <f>Simulações!CK757</f>
        <v>#N/A</v>
      </c>
      <c r="F783" s="133">
        <f>Simulações!CL757</f>
        <v>0</v>
      </c>
      <c r="G783" s="133" t="e">
        <f>Simulações!CQ757</f>
        <v>#N/A</v>
      </c>
      <c r="H783" s="133" t="str">
        <f>Simulações!CW757</f>
        <v>Longo I</v>
      </c>
      <c r="I783" s="133" t="str">
        <f>IF(Simulações!CX757="","",Simulações!CX757)</f>
        <v/>
      </c>
      <c r="J783" s="133" t="str">
        <f>IF(Simulações!DA757="","",Simulações!DA757)</f>
        <v/>
      </c>
      <c r="K783" s="137">
        <f>Simulações!AO757</f>
        <v>2</v>
      </c>
      <c r="L783" s="137">
        <f>Simulações!AV757</f>
        <v>0</v>
      </c>
      <c r="M783" s="133" t="str">
        <f>IF(Simulações!DB757="","",Simulações!DB757)</f>
        <v/>
      </c>
      <c r="N783" s="133" t="str">
        <f>IF(Simulações!DC757="","",Simulações!DC757)</f>
        <v/>
      </c>
      <c r="O783" s="133">
        <v>1</v>
      </c>
    </row>
    <row r="784" spans="1:15" ht="14.25" customHeight="1" x14ac:dyDescent="0.3">
      <c r="A784" s="5" t="str">
        <f>Simulações!G758</f>
        <v>Rua Rita José da Silva</v>
      </c>
      <c r="B784" s="133" t="str">
        <f>Simulações!DN758</f>
        <v>Sim</v>
      </c>
      <c r="C784" s="175">
        <f>Simulações!N758</f>
        <v>87</v>
      </c>
      <c r="D784" s="133" t="str">
        <f>Simulações!J758</f>
        <v>C4</v>
      </c>
      <c r="E784" s="133" t="e">
        <f>Simulações!CK758</f>
        <v>#N/A</v>
      </c>
      <c r="F784" s="133">
        <f>Simulações!CL758</f>
        <v>0</v>
      </c>
      <c r="G784" s="133" t="e">
        <f>Simulações!CQ758</f>
        <v>#N/A</v>
      </c>
      <c r="H784" s="133" t="str">
        <f>Simulações!CW758</f>
        <v>Longo I</v>
      </c>
      <c r="I784" s="133" t="str">
        <f>IF(Simulações!CX758="","",Simulações!CX758)</f>
        <v/>
      </c>
      <c r="J784" s="133" t="str">
        <f>IF(Simulações!DA758="","",Simulações!DA758)</f>
        <v/>
      </c>
      <c r="K784" s="137">
        <f>Simulações!AO758</f>
        <v>2</v>
      </c>
      <c r="L784" s="137">
        <f>Simulações!AV758</f>
        <v>0</v>
      </c>
      <c r="M784" s="133" t="str">
        <f>IF(Simulações!DB758="","",Simulações!DB758)</f>
        <v/>
      </c>
      <c r="N784" s="133" t="str">
        <f>IF(Simulações!DC758="","",Simulações!DC758)</f>
        <v/>
      </c>
      <c r="O784" s="133">
        <v>1</v>
      </c>
    </row>
    <row r="785" spans="1:15" ht="14.25" customHeight="1" x14ac:dyDescent="0.3">
      <c r="A785" s="5" t="str">
        <f>Simulações!G759</f>
        <v>Rua Rita José da Silva</v>
      </c>
      <c r="B785" s="133" t="str">
        <f>Simulações!DN759</f>
        <v>Sim</v>
      </c>
      <c r="C785" s="175">
        <f>Simulações!N759</f>
        <v>87</v>
      </c>
      <c r="D785" s="133" t="str">
        <f>Simulações!J759</f>
        <v>C4</v>
      </c>
      <c r="E785" s="133" t="e">
        <f>Simulações!CK759</f>
        <v>#N/A</v>
      </c>
      <c r="F785" s="133">
        <f>Simulações!CL759</f>
        <v>0</v>
      </c>
      <c r="G785" s="133" t="e">
        <f>Simulações!CQ759</f>
        <v>#N/A</v>
      </c>
      <c r="H785" s="133" t="str">
        <f>Simulações!CW759</f>
        <v>Longo I</v>
      </c>
      <c r="I785" s="133" t="str">
        <f>IF(Simulações!CX759="","",Simulações!CX759)</f>
        <v/>
      </c>
      <c r="J785" s="133" t="str">
        <f>IF(Simulações!DA759="","",Simulações!DA759)</f>
        <v/>
      </c>
      <c r="K785" s="137">
        <f>Simulações!AO759</f>
        <v>2</v>
      </c>
      <c r="L785" s="137">
        <f>Simulações!AV759</f>
        <v>0</v>
      </c>
      <c r="M785" s="133" t="str">
        <f>IF(Simulações!DB759="","",Simulações!DB759)</f>
        <v/>
      </c>
      <c r="N785" s="133" t="str">
        <f>IF(Simulações!DC759="","",Simulações!DC759)</f>
        <v/>
      </c>
      <c r="O785" s="133">
        <v>1</v>
      </c>
    </row>
    <row r="786" spans="1:15" ht="14.25" customHeight="1" x14ac:dyDescent="0.3">
      <c r="A786" s="5" t="str">
        <f>Simulações!G760</f>
        <v>Rua Rita José da Silva</v>
      </c>
      <c r="B786" s="133" t="str">
        <f>Simulações!DN760</f>
        <v>Sim</v>
      </c>
      <c r="C786" s="175">
        <f>Simulações!N760</f>
        <v>87</v>
      </c>
      <c r="D786" s="133" t="str">
        <f>Simulações!J760</f>
        <v>C4</v>
      </c>
      <c r="E786" s="133" t="e">
        <f>Simulações!CK760</f>
        <v>#N/A</v>
      </c>
      <c r="F786" s="133">
        <f>Simulações!CL760</f>
        <v>0</v>
      </c>
      <c r="G786" s="133" t="e">
        <f>Simulações!CQ760</f>
        <v>#N/A</v>
      </c>
      <c r="H786" s="133" t="str">
        <f>Simulações!CW760</f>
        <v>Longo I</v>
      </c>
      <c r="I786" s="133" t="str">
        <f>IF(Simulações!CX760="","",Simulações!CX760)</f>
        <v/>
      </c>
      <c r="J786" s="133" t="str">
        <f>IF(Simulações!DA760="","",Simulações!DA760)</f>
        <v/>
      </c>
      <c r="K786" s="137">
        <f>Simulações!AO760</f>
        <v>2</v>
      </c>
      <c r="L786" s="137">
        <f>Simulações!AV760</f>
        <v>0</v>
      </c>
      <c r="M786" s="133" t="str">
        <f>IF(Simulações!DB760="","",Simulações!DB760)</f>
        <v/>
      </c>
      <c r="N786" s="133" t="str">
        <f>IF(Simulações!DC760="","",Simulações!DC760)</f>
        <v/>
      </c>
      <c r="O786" s="133">
        <v>1</v>
      </c>
    </row>
    <row r="787" spans="1:15" ht="14.25" customHeight="1" x14ac:dyDescent="0.3">
      <c r="A787" s="5" t="str">
        <f>Simulações!G761</f>
        <v>Avenida Prefeito Juvenal Ferreira dos Santos</v>
      </c>
      <c r="B787" s="133" t="str">
        <f>Simulações!DN761</f>
        <v>Sim</v>
      </c>
      <c r="C787" s="175">
        <f>Simulações!N761</f>
        <v>120</v>
      </c>
      <c r="D787" s="133" t="str">
        <f>Simulações!J761</f>
        <v>C2</v>
      </c>
      <c r="E787" s="133" t="e">
        <f>Simulações!CK761</f>
        <v>#N/A</v>
      </c>
      <c r="F787" s="133">
        <f>Simulações!CL761</f>
        <v>0</v>
      </c>
      <c r="G787" s="133" t="e">
        <f>Simulações!CQ761</f>
        <v>#N/A</v>
      </c>
      <c r="H787" s="133" t="str">
        <f>Simulações!CW761</f>
        <v>Longo I</v>
      </c>
      <c r="I787" s="133" t="str">
        <f>IF(Simulações!CX761="","",Simulações!CX761)</f>
        <v/>
      </c>
      <c r="J787" s="133" t="str">
        <f>IF(Simulações!DA761="","",Simulações!DA761)</f>
        <v/>
      </c>
      <c r="K787" s="137">
        <f>Simulações!AO761</f>
        <v>2</v>
      </c>
      <c r="L787" s="137">
        <f>Simulações!AV761</f>
        <v>0</v>
      </c>
      <c r="M787" s="133" t="str">
        <f>IF(Simulações!DB761="","",Simulações!DB761)</f>
        <v/>
      </c>
      <c r="N787" s="133" t="str">
        <f>IF(Simulações!DC761="","",Simulações!DC761)</f>
        <v/>
      </c>
      <c r="O787" s="133">
        <v>1</v>
      </c>
    </row>
    <row r="788" spans="1:15" ht="14.25" customHeight="1" x14ac:dyDescent="0.3">
      <c r="A788" s="5" t="str">
        <f>Simulações!G762</f>
        <v>Avenida Prefeito Juvenal Ferreira dos Santos</v>
      </c>
      <c r="B788" s="133" t="str">
        <f>Simulações!DN762</f>
        <v>Sim</v>
      </c>
      <c r="C788" s="175">
        <f>Simulações!N762</f>
        <v>120</v>
      </c>
      <c r="D788" s="133" t="str">
        <f>Simulações!J762</f>
        <v>C2</v>
      </c>
      <c r="E788" s="133" t="e">
        <f>Simulações!CK762</f>
        <v>#N/A</v>
      </c>
      <c r="F788" s="133">
        <f>Simulações!CL762</f>
        <v>0</v>
      </c>
      <c r="G788" s="133" t="e">
        <f>Simulações!CQ762</f>
        <v>#N/A</v>
      </c>
      <c r="H788" s="133" t="str">
        <f>Simulações!CW762</f>
        <v>Longo I</v>
      </c>
      <c r="I788" s="133" t="str">
        <f>IF(Simulações!CX762="","",Simulações!CX762)</f>
        <v/>
      </c>
      <c r="J788" s="133" t="str">
        <f>IF(Simulações!DA762="","",Simulações!DA762)</f>
        <v/>
      </c>
      <c r="K788" s="137">
        <f>Simulações!AO762</f>
        <v>2</v>
      </c>
      <c r="L788" s="137">
        <f>Simulações!AV762</f>
        <v>0</v>
      </c>
      <c r="M788" s="133" t="str">
        <f>IF(Simulações!DB762="","",Simulações!DB762)</f>
        <v/>
      </c>
      <c r="N788" s="133" t="str">
        <f>IF(Simulações!DC762="","",Simulações!DC762)</f>
        <v/>
      </c>
      <c r="O788" s="133">
        <v>1</v>
      </c>
    </row>
    <row r="789" spans="1:15" ht="14.25" customHeight="1" x14ac:dyDescent="0.3">
      <c r="A789" s="5" t="str">
        <f>Simulações!G763</f>
        <v>Avenida Prefeito Juvenal Ferreira dos Santos</v>
      </c>
      <c r="B789" s="133" t="str">
        <f>Simulações!DN763</f>
        <v>Sim</v>
      </c>
      <c r="C789" s="175">
        <f>Simulações!N763</f>
        <v>120</v>
      </c>
      <c r="D789" s="133" t="str">
        <f>Simulações!J763</f>
        <v>C2</v>
      </c>
      <c r="E789" s="133" t="e">
        <f>Simulações!CK763</f>
        <v>#N/A</v>
      </c>
      <c r="F789" s="133">
        <f>Simulações!CL763</f>
        <v>0</v>
      </c>
      <c r="G789" s="133" t="e">
        <f>Simulações!CQ763</f>
        <v>#N/A</v>
      </c>
      <c r="H789" s="133" t="str">
        <f>Simulações!CW763</f>
        <v>Longo I</v>
      </c>
      <c r="I789" s="133" t="str">
        <f>IF(Simulações!CX763="","",Simulações!CX763)</f>
        <v/>
      </c>
      <c r="J789" s="133" t="str">
        <f>IF(Simulações!DA763="","",Simulações!DA763)</f>
        <v/>
      </c>
      <c r="K789" s="137">
        <f>Simulações!AO763</f>
        <v>2</v>
      </c>
      <c r="L789" s="137">
        <f>Simulações!AV763</f>
        <v>0</v>
      </c>
      <c r="M789" s="133" t="str">
        <f>IF(Simulações!DB763="","",Simulações!DB763)</f>
        <v/>
      </c>
      <c r="N789" s="133" t="str">
        <f>IF(Simulações!DC763="","",Simulações!DC763)</f>
        <v/>
      </c>
      <c r="O789" s="133">
        <v>1</v>
      </c>
    </row>
    <row r="790" spans="1:15" ht="14.25" customHeight="1" x14ac:dyDescent="0.3">
      <c r="A790" s="5" t="str">
        <f>Simulações!G764</f>
        <v>Rua das Calêndulas</v>
      </c>
      <c r="B790" s="133" t="str">
        <f>Simulações!DN764</f>
        <v>Sim</v>
      </c>
      <c r="C790" s="175">
        <f>Simulações!N764</f>
        <v>90</v>
      </c>
      <c r="D790" s="133" t="str">
        <f>Simulações!J764</f>
        <v>C4</v>
      </c>
      <c r="E790" s="133" t="e">
        <f>Simulações!CK764</f>
        <v>#N/A</v>
      </c>
      <c r="F790" s="133">
        <f>Simulações!CL764</f>
        <v>0</v>
      </c>
      <c r="G790" s="133" t="e">
        <f>Simulações!CQ764</f>
        <v>#N/A</v>
      </c>
      <c r="H790" s="133" t="str">
        <f>Simulações!CW764</f>
        <v>Médio II</v>
      </c>
      <c r="I790" s="133" t="str">
        <f>IF(Simulações!CX764="","",Simulações!CX764)</f>
        <v/>
      </c>
      <c r="J790" s="133" t="str">
        <f>IF(Simulações!DA764="","",Simulações!DA764)</f>
        <v/>
      </c>
      <c r="K790" s="137">
        <f>Simulações!AO764</f>
        <v>2</v>
      </c>
      <c r="L790" s="137">
        <f>Simulações!AV764</f>
        <v>0</v>
      </c>
      <c r="M790" s="133" t="str">
        <f>IF(Simulações!DB764="","",Simulações!DB764)</f>
        <v/>
      </c>
      <c r="N790" s="133" t="str">
        <f>IF(Simulações!DC764="","",Simulações!DC764)</f>
        <v/>
      </c>
      <c r="O790" s="133">
        <v>1</v>
      </c>
    </row>
    <row r="791" spans="1:15" ht="14.25" customHeight="1" x14ac:dyDescent="0.3">
      <c r="A791" s="5" t="str">
        <f>Simulações!G765</f>
        <v>Rua das Calêndulas</v>
      </c>
      <c r="B791" s="133" t="str">
        <f>Simulações!DN765</f>
        <v>Sim</v>
      </c>
      <c r="C791" s="175">
        <f>Simulações!N765</f>
        <v>90</v>
      </c>
      <c r="D791" s="133" t="str">
        <f>Simulações!J765</f>
        <v>C4</v>
      </c>
      <c r="E791" s="133" t="e">
        <f>Simulações!CK765</f>
        <v>#N/A</v>
      </c>
      <c r="F791" s="133">
        <f>Simulações!CL765</f>
        <v>0</v>
      </c>
      <c r="G791" s="133" t="e">
        <f>Simulações!CQ765</f>
        <v>#N/A</v>
      </c>
      <c r="H791" s="133" t="str">
        <f>Simulações!CW765</f>
        <v>Médio II</v>
      </c>
      <c r="I791" s="133" t="str">
        <f>IF(Simulações!CX765="","",Simulações!CX765)</f>
        <v/>
      </c>
      <c r="J791" s="133" t="str">
        <f>IF(Simulações!DA765="","",Simulações!DA765)</f>
        <v/>
      </c>
      <c r="K791" s="137">
        <f>Simulações!AO765</f>
        <v>2</v>
      </c>
      <c r="L791" s="137">
        <f>Simulações!AV765</f>
        <v>0</v>
      </c>
      <c r="M791" s="133" t="str">
        <f>IF(Simulações!DB765="","",Simulações!DB765)</f>
        <v/>
      </c>
      <c r="N791" s="133" t="str">
        <f>IF(Simulações!DC765="","",Simulações!DC765)</f>
        <v/>
      </c>
      <c r="O791" s="133">
        <v>1</v>
      </c>
    </row>
    <row r="792" spans="1:15" ht="14.25" customHeight="1" x14ac:dyDescent="0.3">
      <c r="A792" s="5" t="str">
        <f>Simulações!G766</f>
        <v>Rua das Calêndulas</v>
      </c>
      <c r="B792" s="133" t="str">
        <f>Simulações!DN766</f>
        <v>Sim</v>
      </c>
      <c r="C792" s="175">
        <f>Simulações!N766</f>
        <v>90</v>
      </c>
      <c r="D792" s="133" t="str">
        <f>Simulações!J766</f>
        <v>C4</v>
      </c>
      <c r="E792" s="133" t="e">
        <f>Simulações!CK766</f>
        <v>#N/A</v>
      </c>
      <c r="F792" s="133">
        <f>Simulações!CL766</f>
        <v>0</v>
      </c>
      <c r="G792" s="133" t="e">
        <f>Simulações!CQ766</f>
        <v>#N/A</v>
      </c>
      <c r="H792" s="133" t="str">
        <f>Simulações!CW766</f>
        <v>Médio II</v>
      </c>
      <c r="I792" s="133" t="str">
        <f>IF(Simulações!CX766="","",Simulações!CX766)</f>
        <v/>
      </c>
      <c r="J792" s="133" t="str">
        <f>IF(Simulações!DA766="","",Simulações!DA766)</f>
        <v/>
      </c>
      <c r="K792" s="137">
        <f>Simulações!AO766</f>
        <v>2</v>
      </c>
      <c r="L792" s="137">
        <f>Simulações!AV766</f>
        <v>0</v>
      </c>
      <c r="M792" s="133" t="str">
        <f>IF(Simulações!DB766="","",Simulações!DB766)</f>
        <v/>
      </c>
      <c r="N792" s="133" t="str">
        <f>IF(Simulações!DC766="","",Simulações!DC766)</f>
        <v/>
      </c>
      <c r="O792" s="133">
        <v>1</v>
      </c>
    </row>
    <row r="793" spans="1:15" ht="14.25" customHeight="1" x14ac:dyDescent="0.3">
      <c r="A793" s="5" t="str">
        <f>Simulações!G767</f>
        <v>Rua Taubaté</v>
      </c>
      <c r="B793" s="133" t="str">
        <f>Simulações!DN767</f>
        <v>Sim</v>
      </c>
      <c r="C793" s="175">
        <f>Simulações!N767</f>
        <v>58</v>
      </c>
      <c r="D793" s="133" t="str">
        <f>Simulações!J767</f>
        <v>C5</v>
      </c>
      <c r="E793" s="133" t="e">
        <f>Simulações!CK767</f>
        <v>#N/A</v>
      </c>
      <c r="F793" s="133">
        <f>Simulações!CL767</f>
        <v>0</v>
      </c>
      <c r="G793" s="133" t="e">
        <f>Simulações!CQ767</f>
        <v>#N/A</v>
      </c>
      <c r="H793" s="133" t="str">
        <f>Simulações!CW767</f>
        <v>Longo I</v>
      </c>
      <c r="I793" s="133" t="str">
        <f>IF(Simulações!CX767="","",Simulações!CX767)</f>
        <v/>
      </c>
      <c r="J793" s="133" t="str">
        <f>IF(Simulações!DA767="","",Simulações!DA767)</f>
        <v/>
      </c>
      <c r="K793" s="137">
        <f>Simulações!AO767</f>
        <v>2</v>
      </c>
      <c r="L793" s="137">
        <f>Simulações!AV767</f>
        <v>0</v>
      </c>
      <c r="M793" s="133" t="str">
        <f>IF(Simulações!DB767="","",Simulações!DB767)</f>
        <v/>
      </c>
      <c r="N793" s="133" t="str">
        <f>IF(Simulações!DC767="","",Simulações!DC767)</f>
        <v/>
      </c>
      <c r="O793" s="133">
        <v>1</v>
      </c>
    </row>
    <row r="794" spans="1:15" ht="14.25" customHeight="1" x14ac:dyDescent="0.3">
      <c r="A794" s="5" t="str">
        <f>Simulações!G768</f>
        <v>Rua Taubaté</v>
      </c>
      <c r="B794" s="133" t="str">
        <f>Simulações!DN768</f>
        <v>Sim</v>
      </c>
      <c r="C794" s="175">
        <f>Simulações!N768</f>
        <v>58</v>
      </c>
      <c r="D794" s="133" t="str">
        <f>Simulações!J768</f>
        <v>C5</v>
      </c>
      <c r="E794" s="133" t="e">
        <f>Simulações!CK768</f>
        <v>#N/A</v>
      </c>
      <c r="F794" s="133">
        <f>Simulações!CL768</f>
        <v>0</v>
      </c>
      <c r="G794" s="133" t="e">
        <f>Simulações!CQ768</f>
        <v>#N/A</v>
      </c>
      <c r="H794" s="133" t="str">
        <f>Simulações!CW768</f>
        <v>Longo I</v>
      </c>
      <c r="I794" s="133" t="str">
        <f>IF(Simulações!CX768="","",Simulações!CX768)</f>
        <v/>
      </c>
      <c r="J794" s="133" t="str">
        <f>IF(Simulações!DA768="","",Simulações!DA768)</f>
        <v/>
      </c>
      <c r="K794" s="137">
        <f>Simulações!AO768</f>
        <v>2</v>
      </c>
      <c r="L794" s="137">
        <f>Simulações!AV768</f>
        <v>0</v>
      </c>
      <c r="M794" s="133" t="str">
        <f>IF(Simulações!DB768="","",Simulações!DB768)</f>
        <v/>
      </c>
      <c r="N794" s="133" t="str">
        <f>IF(Simulações!DC768="","",Simulações!DC768)</f>
        <v/>
      </c>
      <c r="O794" s="133">
        <v>1</v>
      </c>
    </row>
    <row r="795" spans="1:15" ht="14.25" customHeight="1" x14ac:dyDescent="0.3">
      <c r="A795" s="5" t="str">
        <f>Simulações!G769</f>
        <v>Rua Taubaté</v>
      </c>
      <c r="B795" s="133" t="str">
        <f>Simulações!DN769</f>
        <v>Sim</v>
      </c>
      <c r="C795" s="175">
        <f>Simulações!N769</f>
        <v>58</v>
      </c>
      <c r="D795" s="133" t="str">
        <f>Simulações!J769</f>
        <v>C5</v>
      </c>
      <c r="E795" s="133" t="e">
        <f>Simulações!CK769</f>
        <v>#N/A</v>
      </c>
      <c r="F795" s="133">
        <f>Simulações!CL769</f>
        <v>0</v>
      </c>
      <c r="G795" s="133" t="e">
        <f>Simulações!CQ769</f>
        <v>#N/A</v>
      </c>
      <c r="H795" s="133" t="str">
        <f>Simulações!CW769</f>
        <v>Longo I</v>
      </c>
      <c r="I795" s="133" t="str">
        <f>IF(Simulações!CX769="","",Simulações!CX769)</f>
        <v/>
      </c>
      <c r="J795" s="133" t="str">
        <f>IF(Simulações!DA769="","",Simulações!DA769)</f>
        <v/>
      </c>
      <c r="K795" s="137">
        <f>Simulações!AO769</f>
        <v>2</v>
      </c>
      <c r="L795" s="137">
        <f>Simulações!AV769</f>
        <v>0</v>
      </c>
      <c r="M795" s="133" t="str">
        <f>IF(Simulações!DB769="","",Simulações!DB769)</f>
        <v/>
      </c>
      <c r="N795" s="133" t="str">
        <f>IF(Simulações!DC769="","",Simulações!DC769)</f>
        <v/>
      </c>
      <c r="O795" s="133">
        <v>1</v>
      </c>
    </row>
    <row r="796" spans="1:15" ht="14.25" customHeight="1" x14ac:dyDescent="0.3">
      <c r="A796" s="5" t="str">
        <f>Simulações!G770</f>
        <v>Avenida Belmiro Campos Cortez</v>
      </c>
      <c r="B796" s="133" t="str">
        <f>Simulações!DN770</f>
        <v>Sim</v>
      </c>
      <c r="C796" s="175">
        <f>Simulações!N770</f>
        <v>60</v>
      </c>
      <c r="D796" s="133" t="str">
        <f>Simulações!J770</f>
        <v>C3</v>
      </c>
      <c r="E796" s="133" t="str">
        <f>Simulações!CK770</f>
        <v>LEDSTAR</v>
      </c>
      <c r="F796" s="133" t="str">
        <f>Simulações!CL770</f>
        <v xml:space="preserve"> SL VT 9.1 44W</v>
      </c>
      <c r="G796" s="133">
        <f>Simulações!CQ770</f>
        <v>44</v>
      </c>
      <c r="H796" s="133" t="str">
        <f>Simulações!CW770</f>
        <v>Longo II</v>
      </c>
      <c r="I796" s="133" t="str">
        <f>IF(Simulações!CX770="","",Simulações!CX770)</f>
        <v/>
      </c>
      <c r="J796" s="133" t="str">
        <f>IF(Simulações!DA770="","",Simulações!DA770)</f>
        <v/>
      </c>
      <c r="K796" s="137">
        <f>Simulações!AO770</f>
        <v>4</v>
      </c>
      <c r="L796" s="137">
        <f>Simulações!AV770</f>
        <v>0</v>
      </c>
      <c r="M796" s="133" t="str">
        <f>IF(Simulações!DB770="","",Simulações!DB770)</f>
        <v/>
      </c>
      <c r="N796" s="133" t="str">
        <f>IF(Simulações!DC770="","",Simulações!DC770)</f>
        <v/>
      </c>
      <c r="O796" s="133">
        <v>1</v>
      </c>
    </row>
    <row r="797" spans="1:15" ht="14.25" customHeight="1" x14ac:dyDescent="0.3">
      <c r="A797" s="5" t="str">
        <f>Simulações!G771</f>
        <v>Avenida Belmiro Campos Cortez</v>
      </c>
      <c r="B797" s="133" t="str">
        <f>Simulações!DN771</f>
        <v>Sim</v>
      </c>
      <c r="C797" s="175">
        <f>Simulações!N771</f>
        <v>60</v>
      </c>
      <c r="D797" s="133" t="str">
        <f>Simulações!J771</f>
        <v>C3</v>
      </c>
      <c r="E797" s="133" t="str">
        <f>Simulações!CK771</f>
        <v>SX LIGHTING</v>
      </c>
      <c r="F797" s="133" t="str">
        <f>Simulações!CL771</f>
        <v>SX-INEVO050HF</v>
      </c>
      <c r="G797" s="133">
        <f>Simulações!CQ771</f>
        <v>50</v>
      </c>
      <c r="H797" s="133" t="str">
        <f>Simulações!CW771</f>
        <v>Longo II</v>
      </c>
      <c r="I797" s="133" t="str">
        <f>IF(Simulações!CX771="","",Simulações!CX771)</f>
        <v/>
      </c>
      <c r="J797" s="133" t="str">
        <f>IF(Simulações!DA771="","",Simulações!DA771)</f>
        <v/>
      </c>
      <c r="K797" s="137">
        <f>Simulações!AO771</f>
        <v>4</v>
      </c>
      <c r="L797" s="137">
        <f>Simulações!AV771</f>
        <v>0</v>
      </c>
      <c r="M797" s="133" t="str">
        <f>IF(Simulações!DB771="","",Simulações!DB771)</f>
        <v/>
      </c>
      <c r="N797" s="133" t="str">
        <f>IF(Simulações!DC771="","",Simulações!DC771)</f>
        <v/>
      </c>
      <c r="O797" s="133">
        <v>1</v>
      </c>
    </row>
    <row r="798" spans="1:15" ht="14.25" customHeight="1" x14ac:dyDescent="0.3">
      <c r="A798" s="5" t="str">
        <f>Simulações!G772</f>
        <v>Avenida Belmiro Campos Cortez</v>
      </c>
      <c r="B798" s="133" t="str">
        <f>Simulações!DN772</f>
        <v>Sim</v>
      </c>
      <c r="C798" s="175">
        <f>Simulações!N772</f>
        <v>60</v>
      </c>
      <c r="D798" s="133" t="str">
        <f>Simulações!J772</f>
        <v>C3</v>
      </c>
      <c r="E798" s="133" t="str">
        <f>Simulações!CK772</f>
        <v>TECNOWATT</v>
      </c>
      <c r="F798" s="133" t="str">
        <f>Simulações!CL772</f>
        <v xml:space="preserve">SIGSAGPTLRRSSNDL_40W_50IBBRS
</v>
      </c>
      <c r="G798" s="133">
        <f>Simulações!CQ772</f>
        <v>40</v>
      </c>
      <c r="H798" s="133" t="str">
        <f>Simulações!CW772</f>
        <v>Longo II</v>
      </c>
      <c r="I798" s="133" t="str">
        <f>IF(Simulações!CX772="","",Simulações!CX772)</f>
        <v/>
      </c>
      <c r="J798" s="133" t="str">
        <f>IF(Simulações!DA772="","",Simulações!DA772)</f>
        <v/>
      </c>
      <c r="K798" s="137">
        <f>Simulações!AO772</f>
        <v>4</v>
      </c>
      <c r="L798" s="137">
        <f>Simulações!AV772</f>
        <v>0</v>
      </c>
      <c r="M798" s="133" t="str">
        <f>IF(Simulações!DB772="","",Simulações!DB772)</f>
        <v/>
      </c>
      <c r="N798" s="133" t="str">
        <f>IF(Simulações!DC772="","",Simulações!DC772)</f>
        <v/>
      </c>
      <c r="O798" s="133">
        <v>1</v>
      </c>
    </row>
    <row r="799" spans="1:15" ht="14.25" customHeight="1" x14ac:dyDescent="0.3">
      <c r="A799" s="5" t="str">
        <f>Simulações!G773</f>
        <v>Rua Itaóca</v>
      </c>
      <c r="B799" s="133" t="str">
        <f>Simulações!DN773</f>
        <v>Sim</v>
      </c>
      <c r="C799" s="175">
        <f>Simulações!N773</f>
        <v>60</v>
      </c>
      <c r="D799" s="133" t="str">
        <f>Simulações!J773</f>
        <v>C4</v>
      </c>
      <c r="E799" s="133" t="e">
        <f>Simulações!CK773</f>
        <v>#N/A</v>
      </c>
      <c r="F799" s="133">
        <f>Simulações!CL773</f>
        <v>0</v>
      </c>
      <c r="G799" s="133" t="e">
        <f>Simulações!CQ773</f>
        <v>#N/A</v>
      </c>
      <c r="H799" s="133" t="str">
        <f>Simulações!CW773</f>
        <v>Longo I</v>
      </c>
      <c r="I799" s="133" t="str">
        <f>IF(Simulações!CX773="","",Simulações!CX773)</f>
        <v/>
      </c>
      <c r="J799" s="133" t="str">
        <f>IF(Simulações!DA773="","",Simulações!DA773)</f>
        <v>APC</v>
      </c>
      <c r="K799" s="137">
        <f>Simulações!AO773</f>
        <v>2</v>
      </c>
      <c r="L799" s="137">
        <f>Simulações!AV773</f>
        <v>0</v>
      </c>
      <c r="M799" s="133">
        <f>IF(Simulações!DB773="","",Simulações!DB773)</f>
        <v>1</v>
      </c>
      <c r="N799" s="133" t="str">
        <f>IF(Simulações!DC773="","",Simulações!DC773)</f>
        <v/>
      </c>
      <c r="O799" s="133">
        <v>1</v>
      </c>
    </row>
    <row r="800" spans="1:15" ht="14.25" customHeight="1" x14ac:dyDescent="0.3">
      <c r="A800" s="5" t="str">
        <f>Simulações!G774</f>
        <v>Rua Itaóca</v>
      </c>
      <c r="B800" s="133" t="str">
        <f>Simulações!DN774</f>
        <v>Sim</v>
      </c>
      <c r="C800" s="175">
        <f>Simulações!N774</f>
        <v>60</v>
      </c>
      <c r="D800" s="133" t="str">
        <f>Simulações!J774</f>
        <v>C4</v>
      </c>
      <c r="E800" s="133" t="e">
        <f>Simulações!CK774</f>
        <v>#N/A</v>
      </c>
      <c r="F800" s="133">
        <f>Simulações!CL774</f>
        <v>0</v>
      </c>
      <c r="G800" s="133" t="e">
        <f>Simulações!CQ774</f>
        <v>#N/A</v>
      </c>
      <c r="H800" s="133" t="str">
        <f>Simulações!CW774</f>
        <v>Longo I</v>
      </c>
      <c r="I800" s="133" t="str">
        <f>IF(Simulações!CX774="","",Simulações!CX774)</f>
        <v/>
      </c>
      <c r="J800" s="133" t="str">
        <f>IF(Simulações!DA774="","",Simulações!DA774)</f>
        <v>APC</v>
      </c>
      <c r="K800" s="137">
        <f>Simulações!AO774</f>
        <v>2</v>
      </c>
      <c r="L800" s="137">
        <f>Simulações!AV774</f>
        <v>0</v>
      </c>
      <c r="M800" s="133">
        <f>IF(Simulações!DB774="","",Simulações!DB774)</f>
        <v>1</v>
      </c>
      <c r="N800" s="133" t="str">
        <f>IF(Simulações!DC774="","",Simulações!DC774)</f>
        <v/>
      </c>
      <c r="O800" s="133">
        <v>1</v>
      </c>
    </row>
    <row r="801" spans="1:15" ht="14.25" customHeight="1" x14ac:dyDescent="0.3">
      <c r="A801" s="5" t="str">
        <f>Simulações!G775</f>
        <v>Rua Itaóca</v>
      </c>
      <c r="B801" s="133" t="str">
        <f>Simulações!DN775</f>
        <v>Sim</v>
      </c>
      <c r="C801" s="175">
        <f>Simulações!N775</f>
        <v>60</v>
      </c>
      <c r="D801" s="133" t="str">
        <f>Simulações!J775</f>
        <v>C4</v>
      </c>
      <c r="E801" s="133" t="e">
        <f>Simulações!CK775</f>
        <v>#N/A</v>
      </c>
      <c r="F801" s="133">
        <f>Simulações!CL775</f>
        <v>0</v>
      </c>
      <c r="G801" s="133" t="e">
        <f>Simulações!CQ775</f>
        <v>#N/A</v>
      </c>
      <c r="H801" s="133" t="str">
        <f>Simulações!CW775</f>
        <v>Longo I</v>
      </c>
      <c r="I801" s="133" t="str">
        <f>IF(Simulações!CX775="","",Simulações!CX775)</f>
        <v/>
      </c>
      <c r="J801" s="133" t="str">
        <f>IF(Simulações!DA775="","",Simulações!DA775)</f>
        <v>APC</v>
      </c>
      <c r="K801" s="137">
        <f>Simulações!AO775</f>
        <v>2</v>
      </c>
      <c r="L801" s="137">
        <f>Simulações!AV775</f>
        <v>0</v>
      </c>
      <c r="M801" s="133">
        <f>IF(Simulações!DB775="","",Simulações!DB775)</f>
        <v>1</v>
      </c>
      <c r="N801" s="133" t="str">
        <f>IF(Simulações!DC775="","",Simulações!DC775)</f>
        <v/>
      </c>
      <c r="O801" s="133">
        <v>1</v>
      </c>
    </row>
    <row r="802" spans="1:15" ht="14.25" customHeight="1" x14ac:dyDescent="0.3">
      <c r="A802" s="5" t="str">
        <f>Simulações!G776</f>
        <v>Estrada Flávio Beneducce</v>
      </c>
      <c r="B802" s="133" t="str">
        <f>Simulações!DN776</f>
        <v>Sim</v>
      </c>
      <c r="C802" s="175">
        <f>Simulações!N776</f>
        <v>90</v>
      </c>
      <c r="D802" s="133" t="str">
        <f>Simulações!J776</f>
        <v>C3</v>
      </c>
      <c r="E802" s="133" t="e">
        <f>Simulações!CK776</f>
        <v>#N/A</v>
      </c>
      <c r="F802" s="133">
        <f>Simulações!CL776</f>
        <v>0</v>
      </c>
      <c r="G802" s="133" t="e">
        <f>Simulações!CQ776</f>
        <v>#N/A</v>
      </c>
      <c r="H802" s="133" t="str">
        <f>Simulações!CW776</f>
        <v>Longo II</v>
      </c>
      <c r="I802" s="133" t="str">
        <f>IF(Simulações!CX776="","",Simulações!CX776)</f>
        <v/>
      </c>
      <c r="J802" s="133" t="str">
        <f>IF(Simulações!DA776="","",Simulações!DA776)</f>
        <v>APC</v>
      </c>
      <c r="K802" s="137">
        <f>Simulações!AO776</f>
        <v>2</v>
      </c>
      <c r="L802" s="137">
        <f>Simulações!AV776</f>
        <v>0</v>
      </c>
      <c r="M802" s="133">
        <f>IF(Simulações!DB776="","",Simulações!DB776)</f>
        <v>1</v>
      </c>
      <c r="N802" s="133" t="str">
        <f>IF(Simulações!DC776="","",Simulações!DC776)</f>
        <v/>
      </c>
      <c r="O802" s="133">
        <v>1</v>
      </c>
    </row>
    <row r="803" spans="1:15" ht="14.25" customHeight="1" x14ac:dyDescent="0.3">
      <c r="A803" s="5" t="str">
        <f>Simulações!G777</f>
        <v>Estrada Flávio Beneducce</v>
      </c>
      <c r="B803" s="133" t="str">
        <f>Simulações!DN777</f>
        <v>Sim</v>
      </c>
      <c r="C803" s="175">
        <f>Simulações!N777</f>
        <v>90</v>
      </c>
      <c r="D803" s="133" t="str">
        <f>Simulações!J777</f>
        <v>C3</v>
      </c>
      <c r="E803" s="133" t="e">
        <f>Simulações!CK777</f>
        <v>#N/A</v>
      </c>
      <c r="F803" s="133">
        <f>Simulações!CL777</f>
        <v>0</v>
      </c>
      <c r="G803" s="133" t="e">
        <f>Simulações!CQ777</f>
        <v>#N/A</v>
      </c>
      <c r="H803" s="133" t="str">
        <f>Simulações!CW777</f>
        <v>Longo II</v>
      </c>
      <c r="I803" s="133" t="str">
        <f>IF(Simulações!CX777="","",Simulações!CX777)</f>
        <v/>
      </c>
      <c r="J803" s="133" t="str">
        <f>IF(Simulações!DA777="","",Simulações!DA777)</f>
        <v>APC</v>
      </c>
      <c r="K803" s="137">
        <f>Simulações!AO777</f>
        <v>2</v>
      </c>
      <c r="L803" s="137">
        <f>Simulações!AV777</f>
        <v>0</v>
      </c>
      <c r="M803" s="133">
        <f>IF(Simulações!DB777="","",Simulações!DB777)</f>
        <v>1</v>
      </c>
      <c r="N803" s="133" t="str">
        <f>IF(Simulações!DC777="","",Simulações!DC777)</f>
        <v/>
      </c>
      <c r="O803" s="133">
        <v>1</v>
      </c>
    </row>
    <row r="804" spans="1:15" ht="14.25" customHeight="1" x14ac:dyDescent="0.3">
      <c r="A804" s="5" t="str">
        <f>Simulações!G778</f>
        <v>Estrada Flávio Beneducce</v>
      </c>
      <c r="B804" s="133" t="str">
        <f>Simulações!DN778</f>
        <v>Sim</v>
      </c>
      <c r="C804" s="175">
        <f>Simulações!N778</f>
        <v>90</v>
      </c>
      <c r="D804" s="133" t="str">
        <f>Simulações!J778</f>
        <v>C3</v>
      </c>
      <c r="E804" s="133" t="e">
        <f>Simulações!CK778</f>
        <v>#N/A</v>
      </c>
      <c r="F804" s="133">
        <f>Simulações!CL778</f>
        <v>0</v>
      </c>
      <c r="G804" s="133" t="e">
        <f>Simulações!CQ778</f>
        <v>#N/A</v>
      </c>
      <c r="H804" s="133" t="str">
        <f>Simulações!CW778</f>
        <v>Longo II</v>
      </c>
      <c r="I804" s="133" t="str">
        <f>IF(Simulações!CX778="","",Simulações!CX778)</f>
        <v/>
      </c>
      <c r="J804" s="133" t="str">
        <f>IF(Simulações!DA778="","",Simulações!DA778)</f>
        <v>APC</v>
      </c>
      <c r="K804" s="137">
        <f>Simulações!AO778</f>
        <v>2</v>
      </c>
      <c r="L804" s="137">
        <f>Simulações!AV778</f>
        <v>0</v>
      </c>
      <c r="M804" s="133">
        <f>IF(Simulações!DB778="","",Simulações!DB778)</f>
        <v>1</v>
      </c>
      <c r="N804" s="133" t="str">
        <f>IF(Simulações!DC778="","",Simulações!DC778)</f>
        <v/>
      </c>
      <c r="O804" s="133">
        <v>1</v>
      </c>
    </row>
    <row r="805" spans="1:15" ht="14.25" customHeight="1" x14ac:dyDescent="0.3">
      <c r="A805" s="5" t="str">
        <f>Simulações!G779</f>
        <v>Rua Manoel Gregorio Sobrinho</v>
      </c>
      <c r="B805" s="133" t="str">
        <f>Simulações!DN779</f>
        <v>Sim</v>
      </c>
      <c r="C805" s="175">
        <f>Simulações!N779</f>
        <v>87</v>
      </c>
      <c r="D805" s="133" t="str">
        <f>Simulações!J779</f>
        <v>C4</v>
      </c>
      <c r="E805" s="133" t="e">
        <f>Simulações!CK779</f>
        <v>#N/A</v>
      </c>
      <c r="F805" s="133">
        <f>Simulações!CL779</f>
        <v>0</v>
      </c>
      <c r="G805" s="133" t="e">
        <f>Simulações!CQ779</f>
        <v>#N/A</v>
      </c>
      <c r="H805" s="133" t="str">
        <f>Simulações!CW779</f>
        <v>Longo I</v>
      </c>
      <c r="I805" s="133" t="str">
        <f>IF(Simulações!CX779="","",Simulações!CX779)</f>
        <v/>
      </c>
      <c r="J805" s="133" t="str">
        <f>IF(Simulações!DA779="","",Simulações!DA779)</f>
        <v>APC</v>
      </c>
      <c r="K805" s="137">
        <f>Simulações!AO779</f>
        <v>2</v>
      </c>
      <c r="L805" s="137">
        <f>Simulações!AV779</f>
        <v>0</v>
      </c>
      <c r="M805" s="133">
        <f>IF(Simulações!DB779="","",Simulações!DB779)</f>
        <v>1</v>
      </c>
      <c r="N805" s="133" t="str">
        <f>IF(Simulações!DC779="","",Simulações!DC779)</f>
        <v/>
      </c>
      <c r="O805" s="133">
        <v>1</v>
      </c>
    </row>
    <row r="806" spans="1:15" ht="14.25" customHeight="1" x14ac:dyDescent="0.3">
      <c r="A806" s="5" t="str">
        <f>Simulações!G780</f>
        <v>Rua Manoel Gregorio Sobrinho</v>
      </c>
      <c r="B806" s="133" t="str">
        <f>Simulações!DN780</f>
        <v>Sim</v>
      </c>
      <c r="C806" s="175">
        <f>Simulações!N780</f>
        <v>87</v>
      </c>
      <c r="D806" s="133" t="str">
        <f>Simulações!J780</f>
        <v>C4</v>
      </c>
      <c r="E806" s="133" t="e">
        <f>Simulações!CK780</f>
        <v>#N/A</v>
      </c>
      <c r="F806" s="133">
        <f>Simulações!CL780</f>
        <v>0</v>
      </c>
      <c r="G806" s="133" t="e">
        <f>Simulações!CQ780</f>
        <v>#N/A</v>
      </c>
      <c r="H806" s="133" t="str">
        <f>Simulações!CW780</f>
        <v>Longo I</v>
      </c>
      <c r="I806" s="133" t="str">
        <f>IF(Simulações!CX780="","",Simulações!CX780)</f>
        <v/>
      </c>
      <c r="J806" s="133" t="str">
        <f>IF(Simulações!DA780="","",Simulações!DA780)</f>
        <v>APC</v>
      </c>
      <c r="K806" s="137">
        <f>Simulações!AO780</f>
        <v>2</v>
      </c>
      <c r="L806" s="137">
        <f>Simulações!AV780</f>
        <v>0</v>
      </c>
      <c r="M806" s="133">
        <f>IF(Simulações!DB780="","",Simulações!DB780)</f>
        <v>1</v>
      </c>
      <c r="N806" s="133" t="str">
        <f>IF(Simulações!DC780="","",Simulações!DC780)</f>
        <v/>
      </c>
      <c r="O806" s="133">
        <v>1</v>
      </c>
    </row>
    <row r="807" spans="1:15" ht="14.25" customHeight="1" x14ac:dyDescent="0.3">
      <c r="A807" s="5" t="str">
        <f>Simulações!G781</f>
        <v>Rua Manoel Gregorio Sobrinho</v>
      </c>
      <c r="B807" s="133" t="str">
        <f>Simulações!DN781</f>
        <v>Sim</v>
      </c>
      <c r="C807" s="175">
        <f>Simulações!N781</f>
        <v>87</v>
      </c>
      <c r="D807" s="133" t="str">
        <f>Simulações!J781</f>
        <v>C4</v>
      </c>
      <c r="E807" s="133" t="e">
        <f>Simulações!CK781</f>
        <v>#N/A</v>
      </c>
      <c r="F807" s="133">
        <f>Simulações!CL781</f>
        <v>0</v>
      </c>
      <c r="G807" s="133" t="e">
        <f>Simulações!CQ781</f>
        <v>#N/A</v>
      </c>
      <c r="H807" s="133" t="str">
        <f>Simulações!CW781</f>
        <v>Longo I</v>
      </c>
      <c r="I807" s="133" t="str">
        <f>IF(Simulações!CX781="","",Simulações!CX781)</f>
        <v/>
      </c>
      <c r="J807" s="133" t="str">
        <f>IF(Simulações!DA781="","",Simulações!DA781)</f>
        <v>APC</v>
      </c>
      <c r="K807" s="137">
        <f>Simulações!AO781</f>
        <v>2</v>
      </c>
      <c r="L807" s="137">
        <f>Simulações!AV781</f>
        <v>0</v>
      </c>
      <c r="M807" s="133">
        <f>IF(Simulações!DB781="","",Simulações!DB781)</f>
        <v>1</v>
      </c>
      <c r="N807" s="133" t="str">
        <f>IF(Simulações!DC781="","",Simulações!DC781)</f>
        <v/>
      </c>
      <c r="O807" s="133">
        <v>1</v>
      </c>
    </row>
    <row r="808" spans="1:15" ht="14.25" customHeight="1" x14ac:dyDescent="0.3">
      <c r="A808" s="5" t="str">
        <f>Simulações!G782</f>
        <v>Rua Monte Alto</v>
      </c>
      <c r="B808" s="133" t="str">
        <f>Simulações!DN782</f>
        <v>Sim</v>
      </c>
      <c r="C808" s="175">
        <f>Simulações!N782</f>
        <v>87</v>
      </c>
      <c r="D808" s="133" t="str">
        <f>Simulações!J782</f>
        <v>C5</v>
      </c>
      <c r="E808" s="133" t="e">
        <f>Simulações!CK782</f>
        <v>#N/A</v>
      </c>
      <c r="F808" s="133">
        <f>Simulações!CL782</f>
        <v>0</v>
      </c>
      <c r="G808" s="133" t="e">
        <f>Simulações!CQ782</f>
        <v>#N/A</v>
      </c>
      <c r="H808" s="133" t="str">
        <f>Simulações!CW782</f>
        <v>Longo I</v>
      </c>
      <c r="I808" s="133" t="str">
        <f>IF(Simulações!CX782="","",Simulações!CX782)</f>
        <v/>
      </c>
      <c r="J808" s="133" t="str">
        <f>IF(Simulações!DA782="","",Simulações!DA782)</f>
        <v/>
      </c>
      <c r="K808" s="137">
        <f>Simulações!AO782</f>
        <v>2</v>
      </c>
      <c r="L808" s="137">
        <f>Simulações!AV782</f>
        <v>0</v>
      </c>
      <c r="M808" s="133" t="str">
        <f>IF(Simulações!DB782="","",Simulações!DB782)</f>
        <v/>
      </c>
      <c r="N808" s="133" t="str">
        <f>IF(Simulações!DC782="","",Simulações!DC782)</f>
        <v/>
      </c>
      <c r="O808" s="133">
        <v>1</v>
      </c>
    </row>
    <row r="809" spans="1:15" ht="14.25" customHeight="1" x14ac:dyDescent="0.3">
      <c r="A809" s="5" t="str">
        <f>Simulações!G783</f>
        <v>Rua Monte Alto</v>
      </c>
      <c r="B809" s="133" t="str">
        <f>Simulações!DN783</f>
        <v>Sim</v>
      </c>
      <c r="C809" s="175">
        <f>Simulações!N783</f>
        <v>87</v>
      </c>
      <c r="D809" s="133" t="str">
        <f>Simulações!J783</f>
        <v>C5</v>
      </c>
      <c r="E809" s="133" t="e">
        <f>Simulações!CK783</f>
        <v>#N/A</v>
      </c>
      <c r="F809" s="133">
        <f>Simulações!CL783</f>
        <v>0</v>
      </c>
      <c r="G809" s="133" t="e">
        <f>Simulações!CQ783</f>
        <v>#N/A</v>
      </c>
      <c r="H809" s="133" t="str">
        <f>Simulações!CW783</f>
        <v>Longo I</v>
      </c>
      <c r="I809" s="133" t="str">
        <f>IF(Simulações!CX783="","",Simulações!CX783)</f>
        <v/>
      </c>
      <c r="J809" s="133" t="str">
        <f>IF(Simulações!DA783="","",Simulações!DA783)</f>
        <v/>
      </c>
      <c r="K809" s="137">
        <f>Simulações!AO783</f>
        <v>2</v>
      </c>
      <c r="L809" s="137">
        <f>Simulações!AV783</f>
        <v>0</v>
      </c>
      <c r="M809" s="133" t="str">
        <f>IF(Simulações!DB783="","",Simulações!DB783)</f>
        <v/>
      </c>
      <c r="N809" s="133" t="str">
        <f>IF(Simulações!DC783="","",Simulações!DC783)</f>
        <v/>
      </c>
      <c r="O809" s="133">
        <v>1</v>
      </c>
    </row>
    <row r="810" spans="1:15" ht="14.25" customHeight="1" x14ac:dyDescent="0.3">
      <c r="A810" s="5" t="str">
        <f>Simulações!G784</f>
        <v>Rua Monte Alto</v>
      </c>
      <c r="B810" s="133" t="str">
        <f>Simulações!DN784</f>
        <v>Sim</v>
      </c>
      <c r="C810" s="175">
        <f>Simulações!N784</f>
        <v>87</v>
      </c>
      <c r="D810" s="133" t="str">
        <f>Simulações!J784</f>
        <v>C5</v>
      </c>
      <c r="E810" s="133" t="e">
        <f>Simulações!CK784</f>
        <v>#N/A</v>
      </c>
      <c r="F810" s="133">
        <f>Simulações!CL784</f>
        <v>0</v>
      </c>
      <c r="G810" s="133" t="e">
        <f>Simulações!CQ784</f>
        <v>#N/A</v>
      </c>
      <c r="H810" s="133" t="str">
        <f>Simulações!CW784</f>
        <v>Longo I</v>
      </c>
      <c r="I810" s="133" t="str">
        <f>IF(Simulações!CX784="","",Simulações!CX784)</f>
        <v/>
      </c>
      <c r="J810" s="133" t="str">
        <f>IF(Simulações!DA784="","",Simulações!DA784)</f>
        <v/>
      </c>
      <c r="K810" s="137">
        <f>Simulações!AO784</f>
        <v>2</v>
      </c>
      <c r="L810" s="137">
        <f>Simulações!AV784</f>
        <v>0</v>
      </c>
      <c r="M810" s="133" t="str">
        <f>IF(Simulações!DB784="","",Simulações!DB784)</f>
        <v/>
      </c>
      <c r="N810" s="133" t="str">
        <f>IF(Simulações!DC784="","",Simulações!DC784)</f>
        <v/>
      </c>
      <c r="O810" s="133">
        <v>1</v>
      </c>
    </row>
    <row r="811" spans="1:15" ht="14.25" customHeight="1" x14ac:dyDescent="0.3">
      <c r="A811" s="5" t="str">
        <f>Simulações!G785</f>
        <v>Rua Sete Barras</v>
      </c>
      <c r="B811" s="133" t="str">
        <f>Simulações!DN785</f>
        <v>Sim</v>
      </c>
      <c r="C811" s="175">
        <f>Simulações!N785</f>
        <v>58</v>
      </c>
      <c r="D811" s="133" t="str">
        <f>Simulações!J785</f>
        <v>C5</v>
      </c>
      <c r="E811" s="133" t="e">
        <f>Simulações!CK785</f>
        <v>#N/A</v>
      </c>
      <c r="F811" s="133">
        <f>Simulações!CL785</f>
        <v>0</v>
      </c>
      <c r="G811" s="133" t="e">
        <f>Simulações!CQ785</f>
        <v>#N/A</v>
      </c>
      <c r="H811" s="133" t="str">
        <f>Simulações!CW785</f>
        <v>Longo I</v>
      </c>
      <c r="I811" s="133" t="str">
        <f>IF(Simulações!CX785="","",Simulações!CX785)</f>
        <v/>
      </c>
      <c r="J811" s="133" t="str">
        <f>IF(Simulações!DA785="","",Simulações!DA785)</f>
        <v/>
      </c>
      <c r="K811" s="137">
        <f>Simulações!AO785</f>
        <v>2</v>
      </c>
      <c r="L811" s="137">
        <f>Simulações!AV785</f>
        <v>0</v>
      </c>
      <c r="M811" s="133" t="str">
        <f>IF(Simulações!DB785="","",Simulações!DB785)</f>
        <v/>
      </c>
      <c r="N811" s="133" t="str">
        <f>IF(Simulações!DC785="","",Simulações!DC785)</f>
        <v/>
      </c>
      <c r="O811" s="133">
        <v>1</v>
      </c>
    </row>
    <row r="812" spans="1:15" ht="14.25" customHeight="1" x14ac:dyDescent="0.3">
      <c r="A812" s="5" t="str">
        <f>Simulações!G786</f>
        <v>Rua Sete Barras</v>
      </c>
      <c r="B812" s="133" t="str">
        <f>Simulações!DN786</f>
        <v>Sim</v>
      </c>
      <c r="C812" s="175">
        <f>Simulações!N786</f>
        <v>58</v>
      </c>
      <c r="D812" s="133" t="str">
        <f>Simulações!J786</f>
        <v>C5</v>
      </c>
      <c r="E812" s="133" t="e">
        <f>Simulações!CK786</f>
        <v>#N/A</v>
      </c>
      <c r="F812" s="133">
        <f>Simulações!CL786</f>
        <v>0</v>
      </c>
      <c r="G812" s="133" t="e">
        <f>Simulações!CQ786</f>
        <v>#N/A</v>
      </c>
      <c r="H812" s="133" t="str">
        <f>Simulações!CW786</f>
        <v>Longo I</v>
      </c>
      <c r="I812" s="133" t="str">
        <f>IF(Simulações!CX786="","",Simulações!CX786)</f>
        <v/>
      </c>
      <c r="J812" s="133" t="str">
        <f>IF(Simulações!DA786="","",Simulações!DA786)</f>
        <v/>
      </c>
      <c r="K812" s="137">
        <f>Simulações!AO786</f>
        <v>2</v>
      </c>
      <c r="L812" s="137">
        <f>Simulações!AV786</f>
        <v>0</v>
      </c>
      <c r="M812" s="133" t="str">
        <f>IF(Simulações!DB786="","",Simulações!DB786)</f>
        <v/>
      </c>
      <c r="N812" s="133" t="str">
        <f>IF(Simulações!DC786="","",Simulações!DC786)</f>
        <v/>
      </c>
      <c r="O812" s="133">
        <v>1</v>
      </c>
    </row>
    <row r="813" spans="1:15" ht="14.25" customHeight="1" x14ac:dyDescent="0.3">
      <c r="A813" s="5" t="str">
        <f>Simulações!G787</f>
        <v>Rua Sete Barras</v>
      </c>
      <c r="B813" s="133" t="str">
        <f>Simulações!DN787</f>
        <v>Sim</v>
      </c>
      <c r="C813" s="175">
        <f>Simulações!N787</f>
        <v>58</v>
      </c>
      <c r="D813" s="133" t="str">
        <f>Simulações!J787</f>
        <v>C5</v>
      </c>
      <c r="E813" s="133" t="e">
        <f>Simulações!CK787</f>
        <v>#N/A</v>
      </c>
      <c r="F813" s="133">
        <f>Simulações!CL787</f>
        <v>0</v>
      </c>
      <c r="G813" s="133" t="e">
        <f>Simulações!CQ787</f>
        <v>#N/A</v>
      </c>
      <c r="H813" s="133" t="str">
        <f>Simulações!CW787</f>
        <v>Longo I</v>
      </c>
      <c r="I813" s="133" t="str">
        <f>IF(Simulações!CX787="","",Simulações!CX787)</f>
        <v/>
      </c>
      <c r="J813" s="133" t="str">
        <f>IF(Simulações!DA787="","",Simulações!DA787)</f>
        <v/>
      </c>
      <c r="K813" s="137">
        <f>Simulações!AO787</f>
        <v>2</v>
      </c>
      <c r="L813" s="137">
        <f>Simulações!AV787</f>
        <v>0</v>
      </c>
      <c r="M813" s="133" t="str">
        <f>IF(Simulações!DB787="","",Simulações!DB787)</f>
        <v/>
      </c>
      <c r="N813" s="133" t="str">
        <f>IF(Simulações!DC787="","",Simulações!DC787)</f>
        <v/>
      </c>
      <c r="O813" s="133">
        <v>1</v>
      </c>
    </row>
    <row r="814" spans="1:15" ht="14.25" customHeight="1" x14ac:dyDescent="0.3">
      <c r="A814" s="5" t="str">
        <f>Simulações!G788</f>
        <v>Rua Lençóis Paulista</v>
      </c>
      <c r="B814" s="133" t="str">
        <f>Simulações!DN788</f>
        <v>Sim</v>
      </c>
      <c r="C814" s="175">
        <f>Simulações!N788</f>
        <v>60</v>
      </c>
      <c r="D814" s="133" t="str">
        <f>Simulações!J788</f>
        <v>C5</v>
      </c>
      <c r="E814" s="133" t="e">
        <f>Simulações!CK788</f>
        <v>#N/A</v>
      </c>
      <c r="F814" s="133">
        <f>Simulações!CL788</f>
        <v>0</v>
      </c>
      <c r="G814" s="133" t="e">
        <f>Simulações!CQ788</f>
        <v>#N/A</v>
      </c>
      <c r="H814" s="133" t="str">
        <f>Simulações!CW788</f>
        <v>Médio I</v>
      </c>
      <c r="I814" s="133" t="str">
        <f>IF(Simulações!CX788="","",Simulações!CX788)</f>
        <v/>
      </c>
      <c r="J814" s="133" t="str">
        <f>IF(Simulações!DA788="","",Simulações!DA788)</f>
        <v/>
      </c>
      <c r="K814" s="137">
        <f>Simulações!AO788</f>
        <v>2</v>
      </c>
      <c r="L814" s="137">
        <f>Simulações!AV788</f>
        <v>0</v>
      </c>
      <c r="M814" s="133" t="str">
        <f>IF(Simulações!DB788="","",Simulações!DB788)</f>
        <v/>
      </c>
      <c r="N814" s="133" t="str">
        <f>IF(Simulações!DC788="","",Simulações!DC788)</f>
        <v/>
      </c>
      <c r="O814" s="133">
        <v>1</v>
      </c>
    </row>
    <row r="815" spans="1:15" ht="14.25" customHeight="1" x14ac:dyDescent="0.3">
      <c r="A815" s="5" t="str">
        <f>Simulações!G789</f>
        <v>Rua Lençóis Paulista</v>
      </c>
      <c r="B815" s="133" t="str">
        <f>Simulações!DN789</f>
        <v>Sim</v>
      </c>
      <c r="C815" s="175">
        <f>Simulações!N789</f>
        <v>60</v>
      </c>
      <c r="D815" s="133" t="str">
        <f>Simulações!J789</f>
        <v>C5</v>
      </c>
      <c r="E815" s="133" t="e">
        <f>Simulações!CK789</f>
        <v>#N/A</v>
      </c>
      <c r="F815" s="133">
        <f>Simulações!CL789</f>
        <v>0</v>
      </c>
      <c r="G815" s="133" t="e">
        <f>Simulações!CQ789</f>
        <v>#N/A</v>
      </c>
      <c r="H815" s="133" t="str">
        <f>Simulações!CW789</f>
        <v>Médio I</v>
      </c>
      <c r="I815" s="133" t="str">
        <f>IF(Simulações!CX789="","",Simulações!CX789)</f>
        <v/>
      </c>
      <c r="J815" s="133" t="str">
        <f>IF(Simulações!DA789="","",Simulações!DA789)</f>
        <v/>
      </c>
      <c r="K815" s="137">
        <f>Simulações!AO789</f>
        <v>2</v>
      </c>
      <c r="L815" s="137">
        <f>Simulações!AV789</f>
        <v>0</v>
      </c>
      <c r="M815" s="133" t="str">
        <f>IF(Simulações!DB789="","",Simulações!DB789)</f>
        <v/>
      </c>
      <c r="N815" s="133" t="str">
        <f>IF(Simulações!DC789="","",Simulações!DC789)</f>
        <v/>
      </c>
      <c r="O815" s="133">
        <v>1</v>
      </c>
    </row>
    <row r="816" spans="1:15" ht="14.25" customHeight="1" x14ac:dyDescent="0.3">
      <c r="A816" s="5" t="str">
        <f>Simulações!G790</f>
        <v>Rua Lençóis Paulista</v>
      </c>
      <c r="B816" s="133" t="str">
        <f>Simulações!DN790</f>
        <v>Sim</v>
      </c>
      <c r="C816" s="175">
        <f>Simulações!N790</f>
        <v>60</v>
      </c>
      <c r="D816" s="133" t="str">
        <f>Simulações!J790</f>
        <v>C5</v>
      </c>
      <c r="E816" s="133" t="e">
        <f>Simulações!CK790</f>
        <v>#N/A</v>
      </c>
      <c r="F816" s="133">
        <f>Simulações!CL790</f>
        <v>0</v>
      </c>
      <c r="G816" s="133" t="e">
        <f>Simulações!CQ790</f>
        <v>#N/A</v>
      </c>
      <c r="H816" s="133" t="str">
        <f>Simulações!CW790</f>
        <v>Médio I</v>
      </c>
      <c r="I816" s="133" t="str">
        <f>IF(Simulações!CX790="","",Simulações!CX790)</f>
        <v/>
      </c>
      <c r="J816" s="133" t="str">
        <f>IF(Simulações!DA790="","",Simulações!DA790)</f>
        <v/>
      </c>
      <c r="K816" s="137">
        <f>Simulações!AO790</f>
        <v>2</v>
      </c>
      <c r="L816" s="137">
        <f>Simulações!AV790</f>
        <v>0</v>
      </c>
      <c r="M816" s="133" t="str">
        <f>IF(Simulações!DB790="","",Simulações!DB790)</f>
        <v/>
      </c>
      <c r="N816" s="133" t="str">
        <f>IF(Simulações!DC790="","",Simulações!DC790)</f>
        <v/>
      </c>
      <c r="O816" s="133">
        <v>1</v>
      </c>
    </row>
    <row r="817" spans="1:15" ht="14.25" customHeight="1" x14ac:dyDescent="0.3">
      <c r="A817" s="5" t="str">
        <f>Simulações!G791</f>
        <v>Avenida Tenente Marques</v>
      </c>
      <c r="B817" s="133" t="str">
        <f>Simulações!DN791</f>
        <v>Sim</v>
      </c>
      <c r="C817" s="175">
        <f>Simulações!N791</f>
        <v>200</v>
      </c>
      <c r="D817" s="133" t="str">
        <f>Simulações!J791</f>
        <v>C2</v>
      </c>
      <c r="E817" s="133" t="str">
        <f>Simulações!CK791</f>
        <v>LEDSTAR</v>
      </c>
      <c r="F817" s="133" t="str">
        <f>Simulações!CL791</f>
        <v xml:space="preserve"> SL VT 9.1 85W</v>
      </c>
      <c r="G817" s="133">
        <f>Simulações!CQ791</f>
        <v>85</v>
      </c>
      <c r="H817" s="133" t="str">
        <f>Simulações!CW791</f>
        <v>Longo II</v>
      </c>
      <c r="I817" s="133" t="str">
        <f>IF(Simulações!CX791="","",Simulações!CX791)</f>
        <v/>
      </c>
      <c r="J817" s="133" t="str">
        <f>IF(Simulações!DA791="","",Simulações!DA791)</f>
        <v/>
      </c>
      <c r="K817" s="137">
        <f>Simulações!AO791</f>
        <v>4</v>
      </c>
      <c r="L817" s="137">
        <f>Simulações!AV791</f>
        <v>0</v>
      </c>
      <c r="M817" s="133" t="str">
        <f>IF(Simulações!DB791="","",Simulações!DB791)</f>
        <v/>
      </c>
      <c r="N817" s="133" t="str">
        <f>IF(Simulações!DC791="","",Simulações!DC791)</f>
        <v/>
      </c>
      <c r="O817" s="133">
        <v>1</v>
      </c>
    </row>
    <row r="818" spans="1:15" ht="14.25" customHeight="1" x14ac:dyDescent="0.3">
      <c r="A818" s="5" t="str">
        <f>Simulações!G792</f>
        <v>Avenida Tenente Marques</v>
      </c>
      <c r="B818" s="133" t="str">
        <f>Simulações!DN792</f>
        <v>Sim</v>
      </c>
      <c r="C818" s="175">
        <f>Simulações!N792</f>
        <v>200</v>
      </c>
      <c r="D818" s="133" t="str">
        <f>Simulações!J792</f>
        <v>C2</v>
      </c>
      <c r="E818" s="133" t="str">
        <f>Simulações!CK792</f>
        <v>SX LIGHTING</v>
      </c>
      <c r="F818" s="133" t="str">
        <f>Simulações!CL792</f>
        <v>SX-INLPP080HF</v>
      </c>
      <c r="G818" s="133">
        <f>Simulações!CQ792</f>
        <v>79</v>
      </c>
      <c r="H818" s="133" t="str">
        <f>Simulações!CW792</f>
        <v>Longo II</v>
      </c>
      <c r="I818" s="133" t="str">
        <f>IF(Simulações!CX792="","",Simulações!CX792)</f>
        <v/>
      </c>
      <c r="J818" s="133" t="str">
        <f>IF(Simulações!DA792="","",Simulações!DA792)</f>
        <v/>
      </c>
      <c r="K818" s="137">
        <f>Simulações!AO792</f>
        <v>4</v>
      </c>
      <c r="L818" s="137">
        <f>Simulações!AV792</f>
        <v>0</v>
      </c>
      <c r="M818" s="133" t="str">
        <f>IF(Simulações!DB792="","",Simulações!DB792)</f>
        <v/>
      </c>
      <c r="N818" s="133" t="str">
        <f>IF(Simulações!DC792="","",Simulações!DC792)</f>
        <v/>
      </c>
      <c r="O818" s="133">
        <v>1</v>
      </c>
    </row>
    <row r="819" spans="1:15" ht="14.25" customHeight="1" x14ac:dyDescent="0.3">
      <c r="A819" s="5" t="str">
        <f>Simulações!G793</f>
        <v>Avenida Tenente Marques</v>
      </c>
      <c r="B819" s="133" t="str">
        <f>Simulações!DN793</f>
        <v>Sim</v>
      </c>
      <c r="C819" s="175">
        <f>Simulações!N793</f>
        <v>200</v>
      </c>
      <c r="D819" s="133" t="str">
        <f>Simulações!J793</f>
        <v>C2</v>
      </c>
      <c r="E819" s="133" t="str">
        <f>Simulações!CK793</f>
        <v>TECNOWATT</v>
      </c>
      <c r="F819" s="133" t="str">
        <f>Simulações!CL793</f>
        <v xml:space="preserve">SIGSAGPTLRRSSNDL100W125IBBRS
</v>
      </c>
      <c r="G819" s="133">
        <f>Simulações!CQ793</f>
        <v>100</v>
      </c>
      <c r="H819" s="133" t="str">
        <f>Simulações!CW793</f>
        <v>Longo II</v>
      </c>
      <c r="I819" s="133" t="str">
        <f>IF(Simulações!CX793="","",Simulações!CX793)</f>
        <v/>
      </c>
      <c r="J819" s="133" t="str">
        <f>IF(Simulações!DA793="","",Simulações!DA793)</f>
        <v/>
      </c>
      <c r="K819" s="137">
        <f>Simulações!AO793</f>
        <v>4</v>
      </c>
      <c r="L819" s="137">
        <f>Simulações!AV793</f>
        <v>0</v>
      </c>
      <c r="M819" s="133" t="str">
        <f>IF(Simulações!DB793="","",Simulações!DB793)</f>
        <v/>
      </c>
      <c r="N819" s="133" t="str">
        <f>IF(Simulações!DC793="","",Simulações!DC793)</f>
        <v/>
      </c>
      <c r="O819" s="133">
        <v>1</v>
      </c>
    </row>
    <row r="820" spans="1:15" ht="14.25" customHeight="1" x14ac:dyDescent="0.3">
      <c r="A820" s="5" t="str">
        <f>Simulações!G794</f>
        <v>Rua Rua Antonio Carlos Paiva Camelo</v>
      </c>
      <c r="B820" s="133" t="str">
        <f>Simulações!DN794</f>
        <v>Sim</v>
      </c>
      <c r="C820" s="175">
        <f>Simulações!N794</f>
        <v>87</v>
      </c>
      <c r="D820" s="133" t="str">
        <f>Simulações!J794</f>
        <v>C4</v>
      </c>
      <c r="E820" s="133" t="e">
        <f>Simulações!CK794</f>
        <v>#N/A</v>
      </c>
      <c r="F820" s="133">
        <f>Simulações!CL794</f>
        <v>0</v>
      </c>
      <c r="G820" s="133" t="e">
        <f>Simulações!CQ794</f>
        <v>#N/A</v>
      </c>
      <c r="H820" s="133" t="str">
        <f>Simulações!CW794</f>
        <v>Longo I</v>
      </c>
      <c r="I820" s="133" t="str">
        <f>IF(Simulações!CX794="","",Simulações!CX794)</f>
        <v/>
      </c>
      <c r="J820" s="133" t="str">
        <f>IF(Simulações!DA794="","",Simulações!DA794)</f>
        <v/>
      </c>
      <c r="K820" s="137">
        <f>Simulações!AO794</f>
        <v>2</v>
      </c>
      <c r="L820" s="137">
        <f>Simulações!AV794</f>
        <v>0</v>
      </c>
      <c r="M820" s="133" t="str">
        <f>IF(Simulações!DB794="","",Simulações!DB794)</f>
        <v/>
      </c>
      <c r="N820" s="133" t="str">
        <f>IF(Simulações!DC794="","",Simulações!DC794)</f>
        <v/>
      </c>
      <c r="O820" s="133">
        <v>1</v>
      </c>
    </row>
    <row r="821" spans="1:15" ht="14.25" customHeight="1" x14ac:dyDescent="0.3">
      <c r="A821" s="5" t="str">
        <f>Simulações!G795</f>
        <v>Rua Rua Antonio Carlos Paiva Camelo</v>
      </c>
      <c r="B821" s="133" t="str">
        <f>Simulações!DN795</f>
        <v>Sim</v>
      </c>
      <c r="C821" s="175">
        <f>Simulações!N795</f>
        <v>87</v>
      </c>
      <c r="D821" s="133" t="str">
        <f>Simulações!J795</f>
        <v>C4</v>
      </c>
      <c r="E821" s="133" t="e">
        <f>Simulações!CK795</f>
        <v>#N/A</v>
      </c>
      <c r="F821" s="133">
        <f>Simulações!CL795</f>
        <v>0</v>
      </c>
      <c r="G821" s="133" t="e">
        <f>Simulações!CQ795</f>
        <v>#N/A</v>
      </c>
      <c r="H821" s="133" t="str">
        <f>Simulações!CW795</f>
        <v>Longo I</v>
      </c>
      <c r="I821" s="133" t="str">
        <f>IF(Simulações!CX795="","",Simulações!CX795)</f>
        <v/>
      </c>
      <c r="J821" s="133" t="str">
        <f>IF(Simulações!DA795="","",Simulações!DA795)</f>
        <v/>
      </c>
      <c r="K821" s="137">
        <f>Simulações!AO795</f>
        <v>2</v>
      </c>
      <c r="L821" s="137">
        <f>Simulações!AV795</f>
        <v>0</v>
      </c>
      <c r="M821" s="133" t="str">
        <f>IF(Simulações!DB795="","",Simulações!DB795)</f>
        <v/>
      </c>
      <c r="N821" s="133" t="str">
        <f>IF(Simulações!DC795="","",Simulações!DC795)</f>
        <v/>
      </c>
      <c r="O821" s="133">
        <v>1</v>
      </c>
    </row>
    <row r="822" spans="1:15" ht="14.25" customHeight="1" x14ac:dyDescent="0.3">
      <c r="A822" s="5" t="str">
        <f>Simulações!G796</f>
        <v>Rua Rua Antonio Carlos Paiva Camelo</v>
      </c>
      <c r="B822" s="133" t="str">
        <f>Simulações!DN796</f>
        <v>Sim</v>
      </c>
      <c r="C822" s="175">
        <f>Simulações!N796</f>
        <v>87</v>
      </c>
      <c r="D822" s="133" t="str">
        <f>Simulações!J796</f>
        <v>C4</v>
      </c>
      <c r="E822" s="133" t="e">
        <f>Simulações!CK796</f>
        <v>#N/A</v>
      </c>
      <c r="F822" s="133">
        <f>Simulações!CL796</f>
        <v>0</v>
      </c>
      <c r="G822" s="133" t="e">
        <f>Simulações!CQ796</f>
        <v>#N/A</v>
      </c>
      <c r="H822" s="133" t="str">
        <f>Simulações!CW796</f>
        <v>Longo I</v>
      </c>
      <c r="I822" s="133" t="str">
        <f>IF(Simulações!CX796="","",Simulações!CX796)</f>
        <v/>
      </c>
      <c r="J822" s="133" t="str">
        <f>IF(Simulações!DA796="","",Simulações!DA796)</f>
        <v/>
      </c>
      <c r="K822" s="137">
        <f>Simulações!AO796</f>
        <v>2</v>
      </c>
      <c r="L822" s="137">
        <f>Simulações!AV796</f>
        <v>0</v>
      </c>
      <c r="M822" s="133" t="str">
        <f>IF(Simulações!DB796="","",Simulações!DB796)</f>
        <v/>
      </c>
      <c r="N822" s="133" t="str">
        <f>IF(Simulações!DC796="","",Simulações!DC796)</f>
        <v/>
      </c>
      <c r="O822" s="133">
        <v>1</v>
      </c>
    </row>
    <row r="823" spans="1:15" ht="14.25" customHeight="1" x14ac:dyDescent="0.3">
      <c r="A823" s="5" t="str">
        <f>Simulações!G797</f>
        <v>Rua dos Amores-perfeitos</v>
      </c>
      <c r="B823" s="133" t="str">
        <f>Simulações!DN797</f>
        <v>Sim</v>
      </c>
      <c r="C823" s="175">
        <f>Simulações!N797</f>
        <v>90</v>
      </c>
      <c r="D823" s="133" t="str">
        <f>Simulações!J797</f>
        <v>C4</v>
      </c>
      <c r="E823" s="133" t="e">
        <f>Simulações!CK797</f>
        <v>#N/A</v>
      </c>
      <c r="F823" s="133">
        <f>Simulações!CL797</f>
        <v>0</v>
      </c>
      <c r="G823" s="133" t="e">
        <f>Simulações!CQ797</f>
        <v>#N/A</v>
      </c>
      <c r="H823" s="133" t="str">
        <f>Simulações!CW797</f>
        <v>Médio I</v>
      </c>
      <c r="I823" s="133" t="str">
        <f>IF(Simulações!CX797="","",Simulações!CX797)</f>
        <v/>
      </c>
      <c r="J823" s="133" t="str">
        <f>IF(Simulações!DA797="","",Simulações!DA797)</f>
        <v/>
      </c>
      <c r="K823" s="137">
        <f>Simulações!AO797</f>
        <v>2</v>
      </c>
      <c r="L823" s="137">
        <f>Simulações!AV797</f>
        <v>0</v>
      </c>
      <c r="M823" s="133" t="str">
        <f>IF(Simulações!DB797="","",Simulações!DB797)</f>
        <v/>
      </c>
      <c r="N823" s="133" t="str">
        <f>IF(Simulações!DC797="","",Simulações!DC797)</f>
        <v/>
      </c>
      <c r="O823" s="133">
        <v>1</v>
      </c>
    </row>
    <row r="824" spans="1:15" ht="14.25" customHeight="1" x14ac:dyDescent="0.3">
      <c r="A824" s="5" t="str">
        <f>Simulações!G798</f>
        <v>Rua dos Amores-perfeitos</v>
      </c>
      <c r="B824" s="133" t="str">
        <f>Simulações!DN798</f>
        <v>Sim</v>
      </c>
      <c r="C824" s="175">
        <f>Simulações!N798</f>
        <v>90</v>
      </c>
      <c r="D824" s="133" t="str">
        <f>Simulações!J798</f>
        <v>C4</v>
      </c>
      <c r="E824" s="133" t="e">
        <f>Simulações!CK798</f>
        <v>#N/A</v>
      </c>
      <c r="F824" s="133">
        <f>Simulações!CL798</f>
        <v>0</v>
      </c>
      <c r="G824" s="133" t="e">
        <f>Simulações!CQ798</f>
        <v>#N/A</v>
      </c>
      <c r="H824" s="133" t="str">
        <f>Simulações!CW798</f>
        <v>Médio I</v>
      </c>
      <c r="I824" s="133" t="str">
        <f>IF(Simulações!CX798="","",Simulações!CX798)</f>
        <v/>
      </c>
      <c r="J824" s="133" t="str">
        <f>IF(Simulações!DA798="","",Simulações!DA798)</f>
        <v/>
      </c>
      <c r="K824" s="137">
        <f>Simulações!AO798</f>
        <v>2</v>
      </c>
      <c r="L824" s="137">
        <f>Simulações!AV798</f>
        <v>0</v>
      </c>
      <c r="M824" s="133" t="str">
        <f>IF(Simulações!DB798="","",Simulações!DB798)</f>
        <v/>
      </c>
      <c r="N824" s="133" t="str">
        <f>IF(Simulações!DC798="","",Simulações!DC798)</f>
        <v/>
      </c>
      <c r="O824" s="133">
        <v>1</v>
      </c>
    </row>
    <row r="825" spans="1:15" ht="14.25" customHeight="1" x14ac:dyDescent="0.3">
      <c r="A825" s="5" t="str">
        <f>Simulações!G799</f>
        <v>Rua dos Amores-perfeitos</v>
      </c>
      <c r="B825" s="133" t="str">
        <f>Simulações!DN799</f>
        <v>Sim</v>
      </c>
      <c r="C825" s="175">
        <f>Simulações!N799</f>
        <v>90</v>
      </c>
      <c r="D825" s="133" t="str">
        <f>Simulações!J799</f>
        <v>C4</v>
      </c>
      <c r="E825" s="133" t="e">
        <f>Simulações!CK799</f>
        <v>#N/A</v>
      </c>
      <c r="F825" s="133">
        <f>Simulações!CL799</f>
        <v>0</v>
      </c>
      <c r="G825" s="133" t="e">
        <f>Simulações!CQ799</f>
        <v>#N/A</v>
      </c>
      <c r="H825" s="133" t="str">
        <f>Simulações!CW799</f>
        <v>Médio I</v>
      </c>
      <c r="I825" s="133" t="str">
        <f>IF(Simulações!CX799="","",Simulações!CX799)</f>
        <v/>
      </c>
      <c r="J825" s="133" t="str">
        <f>IF(Simulações!DA799="","",Simulações!DA799)</f>
        <v/>
      </c>
      <c r="K825" s="137">
        <f>Simulações!AO799</f>
        <v>2</v>
      </c>
      <c r="L825" s="137">
        <f>Simulações!AV799</f>
        <v>0</v>
      </c>
      <c r="M825" s="133" t="str">
        <f>IF(Simulações!DB799="","",Simulações!DB799)</f>
        <v/>
      </c>
      <c r="N825" s="133" t="str">
        <f>IF(Simulações!DC799="","",Simulações!DC799)</f>
        <v/>
      </c>
      <c r="O825" s="133">
        <v>1</v>
      </c>
    </row>
    <row r="826" spans="1:15" ht="14.25" customHeight="1" x14ac:dyDescent="0.3">
      <c r="A826" s="5" t="str">
        <f>Simulações!G800</f>
        <v>Rua Barueri</v>
      </c>
      <c r="B826" s="133" t="str">
        <f>Simulações!DN800</f>
        <v>Sim</v>
      </c>
      <c r="C826" s="175">
        <f>Simulações!N800</f>
        <v>90</v>
      </c>
      <c r="D826" s="133" t="str">
        <f>Simulações!J800</f>
        <v>C4</v>
      </c>
      <c r="E826" s="133" t="e">
        <f>Simulações!CK800</f>
        <v>#N/A</v>
      </c>
      <c r="F826" s="133">
        <f>Simulações!CL800</f>
        <v>0</v>
      </c>
      <c r="G826" s="133" t="e">
        <f>Simulações!CQ800</f>
        <v>#N/A</v>
      </c>
      <c r="H826" s="133" t="str">
        <f>Simulações!CW800</f>
        <v>Médio II</v>
      </c>
      <c r="I826" s="133" t="str">
        <f>IF(Simulações!CX800="","",Simulações!CX800)</f>
        <v/>
      </c>
      <c r="J826" s="133" t="str">
        <f>IF(Simulações!DA800="","",Simulações!DA800)</f>
        <v/>
      </c>
      <c r="K826" s="137">
        <f>Simulações!AO800</f>
        <v>2</v>
      </c>
      <c r="L826" s="137">
        <f>Simulações!AV800</f>
        <v>0</v>
      </c>
      <c r="M826" s="133" t="str">
        <f>IF(Simulações!DB800="","",Simulações!DB800)</f>
        <v/>
      </c>
      <c r="N826" s="133" t="str">
        <f>IF(Simulações!DC800="","",Simulações!DC800)</f>
        <v/>
      </c>
      <c r="O826" s="133">
        <v>1</v>
      </c>
    </row>
    <row r="827" spans="1:15" ht="14.25" customHeight="1" x14ac:dyDescent="0.3">
      <c r="A827" s="5" t="str">
        <f>Simulações!G801</f>
        <v>Rua Barueri</v>
      </c>
      <c r="B827" s="133" t="str">
        <f>Simulações!DN801</f>
        <v>Sim</v>
      </c>
      <c r="C827" s="175">
        <f>Simulações!N801</f>
        <v>90</v>
      </c>
      <c r="D827" s="133" t="str">
        <f>Simulações!J801</f>
        <v>C4</v>
      </c>
      <c r="E827" s="133" t="e">
        <f>Simulações!CK801</f>
        <v>#N/A</v>
      </c>
      <c r="F827" s="133">
        <f>Simulações!CL801</f>
        <v>0</v>
      </c>
      <c r="G827" s="133" t="e">
        <f>Simulações!CQ801</f>
        <v>#N/A</v>
      </c>
      <c r="H827" s="133" t="str">
        <f>Simulações!CW801</f>
        <v>Médio II</v>
      </c>
      <c r="I827" s="133" t="str">
        <f>IF(Simulações!CX801="","",Simulações!CX801)</f>
        <v/>
      </c>
      <c r="J827" s="133" t="str">
        <f>IF(Simulações!DA801="","",Simulações!DA801)</f>
        <v/>
      </c>
      <c r="K827" s="137">
        <f>Simulações!AO801</f>
        <v>2</v>
      </c>
      <c r="L827" s="137">
        <f>Simulações!AV801</f>
        <v>0</v>
      </c>
      <c r="M827" s="133" t="str">
        <f>IF(Simulações!DB801="","",Simulações!DB801)</f>
        <v/>
      </c>
      <c r="N827" s="133" t="str">
        <f>IF(Simulações!DC801="","",Simulações!DC801)</f>
        <v/>
      </c>
      <c r="O827" s="133">
        <v>1</v>
      </c>
    </row>
    <row r="828" spans="1:15" ht="14.25" customHeight="1" x14ac:dyDescent="0.3">
      <c r="A828" s="5" t="str">
        <f>Simulações!G802</f>
        <v>Rua Barueri</v>
      </c>
      <c r="B828" s="133" t="str">
        <f>Simulações!DN802</f>
        <v>Sim</v>
      </c>
      <c r="C828" s="175">
        <f>Simulações!N802</f>
        <v>90</v>
      </c>
      <c r="D828" s="133" t="str">
        <f>Simulações!J802</f>
        <v>C4</v>
      </c>
      <c r="E828" s="133" t="e">
        <f>Simulações!CK802</f>
        <v>#N/A</v>
      </c>
      <c r="F828" s="133">
        <f>Simulações!CL802</f>
        <v>0</v>
      </c>
      <c r="G828" s="133" t="e">
        <f>Simulações!CQ802</f>
        <v>#N/A</v>
      </c>
      <c r="H828" s="133" t="str">
        <f>Simulações!CW802</f>
        <v>Médio II</v>
      </c>
      <c r="I828" s="133" t="str">
        <f>IF(Simulações!CX802="","",Simulações!CX802)</f>
        <v/>
      </c>
      <c r="J828" s="133" t="str">
        <f>IF(Simulações!DA802="","",Simulações!DA802)</f>
        <v/>
      </c>
      <c r="K828" s="137">
        <f>Simulações!AO802</f>
        <v>2</v>
      </c>
      <c r="L828" s="137">
        <f>Simulações!AV802</f>
        <v>0</v>
      </c>
      <c r="M828" s="133" t="str">
        <f>IF(Simulações!DB802="","",Simulações!DB802)</f>
        <v/>
      </c>
      <c r="N828" s="133" t="str">
        <f>IF(Simulações!DC802="","",Simulações!DC802)</f>
        <v/>
      </c>
      <c r="O828" s="133">
        <v>1</v>
      </c>
    </row>
    <row r="829" spans="1:15" ht="14.25" customHeight="1" x14ac:dyDescent="0.3">
      <c r="A829" s="5" t="str">
        <f>Simulações!G803</f>
        <v>Rua Pirangi (Jundiaí?)</v>
      </c>
      <c r="B829" s="133" t="str">
        <f>Simulações!DN803</f>
        <v>Sim</v>
      </c>
      <c r="C829" s="175">
        <f>Simulações!N803</f>
        <v>87</v>
      </c>
      <c r="D829" s="133" t="str">
        <f>Simulações!J803</f>
        <v>C5</v>
      </c>
      <c r="E829" s="133" t="e">
        <f>Simulações!CK803</f>
        <v>#N/A</v>
      </c>
      <c r="F829" s="133">
        <f>Simulações!CL803</f>
        <v>0</v>
      </c>
      <c r="G829" s="133" t="e">
        <f>Simulações!CQ803</f>
        <v>#N/A</v>
      </c>
      <c r="H829" s="133" t="str">
        <f>Simulações!CW803</f>
        <v>Médio II</v>
      </c>
      <c r="I829" s="133" t="str">
        <f>IF(Simulações!CX803="","",Simulações!CX803)</f>
        <v/>
      </c>
      <c r="J829" s="133" t="str">
        <f>IF(Simulações!DA803="","",Simulações!DA803)</f>
        <v/>
      </c>
      <c r="K829" s="137">
        <f>Simulações!AO803</f>
        <v>2</v>
      </c>
      <c r="L829" s="137">
        <f>Simulações!AV803</f>
        <v>0</v>
      </c>
      <c r="M829" s="133" t="str">
        <f>IF(Simulações!DB803="","",Simulações!DB803)</f>
        <v/>
      </c>
      <c r="N829" s="133" t="str">
        <f>IF(Simulações!DC803="","",Simulações!DC803)</f>
        <v/>
      </c>
      <c r="O829" s="133">
        <v>1</v>
      </c>
    </row>
    <row r="830" spans="1:15" ht="14.25" customHeight="1" x14ac:dyDescent="0.3">
      <c r="A830" s="5" t="str">
        <f>Simulações!G804</f>
        <v>Rua Pirangi (Jundiaí?)</v>
      </c>
      <c r="B830" s="133" t="str">
        <f>Simulações!DN804</f>
        <v>Sim</v>
      </c>
      <c r="C830" s="175">
        <f>Simulações!N804</f>
        <v>87</v>
      </c>
      <c r="D830" s="133" t="str">
        <f>Simulações!J804</f>
        <v>C5</v>
      </c>
      <c r="E830" s="133" t="e">
        <f>Simulações!CK804</f>
        <v>#N/A</v>
      </c>
      <c r="F830" s="133">
        <f>Simulações!CL804</f>
        <v>0</v>
      </c>
      <c r="G830" s="133" t="e">
        <f>Simulações!CQ804</f>
        <v>#N/A</v>
      </c>
      <c r="H830" s="133" t="str">
        <f>Simulações!CW804</f>
        <v>Médio II</v>
      </c>
      <c r="I830" s="133" t="str">
        <f>IF(Simulações!CX804="","",Simulações!CX804)</f>
        <v/>
      </c>
      <c r="J830" s="133" t="str">
        <f>IF(Simulações!DA804="","",Simulações!DA804)</f>
        <v/>
      </c>
      <c r="K830" s="137">
        <f>Simulações!AO804</f>
        <v>2</v>
      </c>
      <c r="L830" s="137">
        <f>Simulações!AV804</f>
        <v>0</v>
      </c>
      <c r="M830" s="133" t="str">
        <f>IF(Simulações!DB804="","",Simulações!DB804)</f>
        <v/>
      </c>
      <c r="N830" s="133" t="str">
        <f>IF(Simulações!DC804="","",Simulações!DC804)</f>
        <v/>
      </c>
      <c r="O830" s="133">
        <v>1</v>
      </c>
    </row>
    <row r="831" spans="1:15" ht="14.25" customHeight="1" x14ac:dyDescent="0.3">
      <c r="A831" s="5" t="str">
        <f>Simulações!G805</f>
        <v>Rua Pirangi (Jundiaí?)</v>
      </c>
      <c r="B831" s="133" t="str">
        <f>Simulações!DN805</f>
        <v>Sim</v>
      </c>
      <c r="C831" s="175">
        <f>Simulações!N805</f>
        <v>87</v>
      </c>
      <c r="D831" s="133" t="str">
        <f>Simulações!J805</f>
        <v>C5</v>
      </c>
      <c r="E831" s="133" t="e">
        <f>Simulações!CK805</f>
        <v>#N/A</v>
      </c>
      <c r="F831" s="133">
        <f>Simulações!CL805</f>
        <v>0</v>
      </c>
      <c r="G831" s="133" t="e">
        <f>Simulações!CQ805</f>
        <v>#N/A</v>
      </c>
      <c r="H831" s="133" t="str">
        <f>Simulações!CW805</f>
        <v>Médio II</v>
      </c>
      <c r="I831" s="133" t="str">
        <f>IF(Simulações!CX805="","",Simulações!CX805)</f>
        <v/>
      </c>
      <c r="J831" s="133" t="str">
        <f>IF(Simulações!DA805="","",Simulações!DA805)</f>
        <v/>
      </c>
      <c r="K831" s="137">
        <f>Simulações!AO805</f>
        <v>2</v>
      </c>
      <c r="L831" s="137">
        <f>Simulações!AV805</f>
        <v>0</v>
      </c>
      <c r="M831" s="133" t="str">
        <f>IF(Simulações!DB805="","",Simulações!DB805)</f>
        <v/>
      </c>
      <c r="N831" s="133" t="str">
        <f>IF(Simulações!DC805="","",Simulações!DC805)</f>
        <v/>
      </c>
      <c r="O831" s="133">
        <v>1</v>
      </c>
    </row>
    <row r="832" spans="1:15" ht="14.25" customHeight="1" x14ac:dyDescent="0.3">
      <c r="A832" s="5" t="str">
        <f>Simulações!G806</f>
        <v>Rua Caconde</v>
      </c>
      <c r="B832" s="133" t="str">
        <f>Simulações!DN806</f>
        <v>Sim</v>
      </c>
      <c r="C832" s="175">
        <f>Simulações!N806</f>
        <v>58</v>
      </c>
      <c r="D832" s="133" t="str">
        <f>Simulações!J806</f>
        <v>C5</v>
      </c>
      <c r="E832" s="133" t="e">
        <f>Simulações!CK806</f>
        <v>#N/A</v>
      </c>
      <c r="F832" s="133">
        <f>Simulações!CL806</f>
        <v>0</v>
      </c>
      <c r="G832" s="133" t="e">
        <f>Simulações!CQ806</f>
        <v>#N/A</v>
      </c>
      <c r="H832" s="133" t="str">
        <f>Simulações!CW806</f>
        <v>Longo I</v>
      </c>
      <c r="I832" s="133" t="str">
        <f>IF(Simulações!CX806="","",Simulações!CX806)</f>
        <v/>
      </c>
      <c r="J832" s="133" t="str">
        <f>IF(Simulações!DA806="","",Simulações!DA806)</f>
        <v/>
      </c>
      <c r="K832" s="137">
        <f>Simulações!AO806</f>
        <v>2</v>
      </c>
      <c r="L832" s="137">
        <f>Simulações!AV806</f>
        <v>0</v>
      </c>
      <c r="M832" s="133" t="str">
        <f>IF(Simulações!DB806="","",Simulações!DB806)</f>
        <v/>
      </c>
      <c r="N832" s="133" t="str">
        <f>IF(Simulações!DC806="","",Simulações!DC806)</f>
        <v/>
      </c>
      <c r="O832" s="133">
        <v>1</v>
      </c>
    </row>
    <row r="833" spans="1:15" ht="14.25" customHeight="1" x14ac:dyDescent="0.3">
      <c r="A833" s="5" t="str">
        <f>Simulações!G807</f>
        <v>Rua Caconde</v>
      </c>
      <c r="B833" s="133" t="str">
        <f>Simulações!DN807</f>
        <v>Sim</v>
      </c>
      <c r="C833" s="175">
        <f>Simulações!N807</f>
        <v>58</v>
      </c>
      <c r="D833" s="133" t="str">
        <f>Simulações!J807</f>
        <v>C5</v>
      </c>
      <c r="E833" s="133" t="e">
        <f>Simulações!CK807</f>
        <v>#N/A</v>
      </c>
      <c r="F833" s="133">
        <f>Simulações!CL807</f>
        <v>0</v>
      </c>
      <c r="G833" s="133" t="e">
        <f>Simulações!CQ807</f>
        <v>#N/A</v>
      </c>
      <c r="H833" s="133" t="str">
        <f>Simulações!CW807</f>
        <v>Longo I</v>
      </c>
      <c r="I833" s="133" t="str">
        <f>IF(Simulações!CX807="","",Simulações!CX807)</f>
        <v/>
      </c>
      <c r="J833" s="133" t="str">
        <f>IF(Simulações!DA807="","",Simulações!DA807)</f>
        <v/>
      </c>
      <c r="K833" s="137">
        <f>Simulações!AO807</f>
        <v>2</v>
      </c>
      <c r="L833" s="137">
        <f>Simulações!AV807</f>
        <v>0</v>
      </c>
      <c r="M833" s="133" t="str">
        <f>IF(Simulações!DB807="","",Simulações!DB807)</f>
        <v/>
      </c>
      <c r="N833" s="133" t="str">
        <f>IF(Simulações!DC807="","",Simulações!DC807)</f>
        <v/>
      </c>
      <c r="O833" s="133">
        <v>1</v>
      </c>
    </row>
    <row r="834" spans="1:15" ht="14.25" customHeight="1" x14ac:dyDescent="0.3">
      <c r="A834" s="5" t="str">
        <f>Simulações!G808</f>
        <v>Rua Caconde</v>
      </c>
      <c r="B834" s="133" t="str">
        <f>Simulações!DN808</f>
        <v>Sim</v>
      </c>
      <c r="C834" s="175">
        <f>Simulações!N808</f>
        <v>58</v>
      </c>
      <c r="D834" s="133" t="str">
        <f>Simulações!J808</f>
        <v>C5</v>
      </c>
      <c r="E834" s="133" t="e">
        <f>Simulações!CK808</f>
        <v>#N/A</v>
      </c>
      <c r="F834" s="133">
        <f>Simulações!CL808</f>
        <v>0</v>
      </c>
      <c r="G834" s="133" t="e">
        <f>Simulações!CQ808</f>
        <v>#N/A</v>
      </c>
      <c r="H834" s="133" t="str">
        <f>Simulações!CW808</f>
        <v>Longo I</v>
      </c>
      <c r="I834" s="133" t="str">
        <f>IF(Simulações!CX808="","",Simulações!CX808)</f>
        <v/>
      </c>
      <c r="J834" s="133" t="str">
        <f>IF(Simulações!DA808="","",Simulações!DA808)</f>
        <v/>
      </c>
      <c r="K834" s="137">
        <f>Simulações!AO808</f>
        <v>2</v>
      </c>
      <c r="L834" s="137">
        <f>Simulações!AV808</f>
        <v>0</v>
      </c>
      <c r="M834" s="133" t="str">
        <f>IF(Simulações!DB808="","",Simulações!DB808)</f>
        <v/>
      </c>
      <c r="N834" s="133" t="str">
        <f>IF(Simulações!DC808="","",Simulações!DC808)</f>
        <v/>
      </c>
      <c r="O834" s="133">
        <v>1</v>
      </c>
    </row>
    <row r="835" spans="1:15" ht="14.25" customHeight="1" x14ac:dyDescent="0.3">
      <c r="A835" s="5" t="str">
        <f>Simulações!G809</f>
        <v>Rua das Alpinias</v>
      </c>
      <c r="B835" s="133" t="str">
        <f>Simulações!DN809</f>
        <v>Sim</v>
      </c>
      <c r="C835" s="175">
        <f>Simulações!N809</f>
        <v>90</v>
      </c>
      <c r="D835" s="133" t="str">
        <f>Simulações!J809</f>
        <v>C5</v>
      </c>
      <c r="E835" s="133" t="e">
        <f>Simulações!CK809</f>
        <v>#N/A</v>
      </c>
      <c r="F835" s="133">
        <f>Simulações!CL809</f>
        <v>0</v>
      </c>
      <c r="G835" s="133" t="e">
        <f>Simulações!CQ809</f>
        <v>#N/A</v>
      </c>
      <c r="H835" s="133" t="str">
        <f>Simulações!CW809</f>
        <v>Médio II</v>
      </c>
      <c r="I835" s="133" t="str">
        <f>IF(Simulações!CX809="","",Simulações!CX809)</f>
        <v/>
      </c>
      <c r="J835" s="133" t="str">
        <f>IF(Simulações!DA809="","",Simulações!DA809)</f>
        <v/>
      </c>
      <c r="K835" s="137">
        <f>Simulações!AO809</f>
        <v>2</v>
      </c>
      <c r="L835" s="137">
        <f>Simulações!AV809</f>
        <v>0</v>
      </c>
      <c r="M835" s="133" t="str">
        <f>IF(Simulações!DB809="","",Simulações!DB809)</f>
        <v/>
      </c>
      <c r="N835" s="133" t="str">
        <f>IF(Simulações!DC809="","",Simulações!DC809)</f>
        <v/>
      </c>
      <c r="O835" s="133">
        <v>1</v>
      </c>
    </row>
    <row r="836" spans="1:15" ht="14.25" customHeight="1" x14ac:dyDescent="0.3">
      <c r="A836" s="5" t="str">
        <f>Simulações!G810</f>
        <v>Rua das Alpinias</v>
      </c>
      <c r="B836" s="133" t="str">
        <f>Simulações!DN810</f>
        <v>Sim</v>
      </c>
      <c r="C836" s="175">
        <f>Simulações!N810</f>
        <v>90</v>
      </c>
      <c r="D836" s="133" t="str">
        <f>Simulações!J810</f>
        <v>C5</v>
      </c>
      <c r="E836" s="133" t="e">
        <f>Simulações!CK810</f>
        <v>#N/A</v>
      </c>
      <c r="F836" s="133">
        <f>Simulações!CL810</f>
        <v>0</v>
      </c>
      <c r="G836" s="133" t="e">
        <f>Simulações!CQ810</f>
        <v>#N/A</v>
      </c>
      <c r="H836" s="133" t="str">
        <f>Simulações!CW810</f>
        <v>Médio II</v>
      </c>
      <c r="I836" s="133" t="str">
        <f>IF(Simulações!CX810="","",Simulações!CX810)</f>
        <v/>
      </c>
      <c r="J836" s="133" t="str">
        <f>IF(Simulações!DA810="","",Simulações!DA810)</f>
        <v/>
      </c>
      <c r="K836" s="137">
        <f>Simulações!AO810</f>
        <v>2</v>
      </c>
      <c r="L836" s="137">
        <f>Simulações!AV810</f>
        <v>0</v>
      </c>
      <c r="M836" s="133" t="str">
        <f>IF(Simulações!DB810="","",Simulações!DB810)</f>
        <v/>
      </c>
      <c r="N836" s="133" t="str">
        <f>IF(Simulações!DC810="","",Simulações!DC810)</f>
        <v/>
      </c>
      <c r="O836" s="133">
        <v>1</v>
      </c>
    </row>
    <row r="837" spans="1:15" ht="14.25" customHeight="1" x14ac:dyDescent="0.3">
      <c r="A837" s="5" t="str">
        <f>Simulações!G811</f>
        <v>Rua das Alpinias</v>
      </c>
      <c r="B837" s="133" t="str">
        <f>Simulações!DN811</f>
        <v>Sim</v>
      </c>
      <c r="C837" s="175">
        <f>Simulações!N811</f>
        <v>90</v>
      </c>
      <c r="D837" s="133" t="str">
        <f>Simulações!J811</f>
        <v>C5</v>
      </c>
      <c r="E837" s="133" t="e">
        <f>Simulações!CK811</f>
        <v>#N/A</v>
      </c>
      <c r="F837" s="133">
        <f>Simulações!CL811</f>
        <v>0</v>
      </c>
      <c r="G837" s="133" t="e">
        <f>Simulações!CQ811</f>
        <v>#N/A</v>
      </c>
      <c r="H837" s="133" t="str">
        <f>Simulações!CW811</f>
        <v>Médio II</v>
      </c>
      <c r="I837" s="133" t="str">
        <f>IF(Simulações!CX811="","",Simulações!CX811)</f>
        <v/>
      </c>
      <c r="J837" s="133" t="str">
        <f>IF(Simulações!DA811="","",Simulações!DA811)</f>
        <v/>
      </c>
      <c r="K837" s="137">
        <f>Simulações!AO811</f>
        <v>2</v>
      </c>
      <c r="L837" s="137">
        <f>Simulações!AV811</f>
        <v>0</v>
      </c>
      <c r="M837" s="133" t="str">
        <f>IF(Simulações!DB811="","",Simulações!DB811)</f>
        <v/>
      </c>
      <c r="N837" s="133" t="str">
        <f>IF(Simulações!DC811="","",Simulações!DC811)</f>
        <v/>
      </c>
      <c r="O837" s="133">
        <v>1</v>
      </c>
    </row>
    <row r="838" spans="1:15" ht="14.25" customHeight="1" x14ac:dyDescent="0.3">
      <c r="A838" s="5" t="str">
        <f>Simulações!G812</f>
        <v>Rua Ipuã</v>
      </c>
      <c r="B838" s="133" t="str">
        <f>Simulações!DN812</f>
        <v>Sim</v>
      </c>
      <c r="C838" s="175">
        <f>Simulações!N812</f>
        <v>58</v>
      </c>
      <c r="D838" s="133" t="str">
        <f>Simulações!J812</f>
        <v>C5</v>
      </c>
      <c r="E838" s="133">
        <f>Simulações!CK812</f>
        <v>0</v>
      </c>
      <c r="F838" s="133">
        <f>Simulações!CL812</f>
        <v>0</v>
      </c>
      <c r="G838" s="133" t="e">
        <f>Simulações!CQ812</f>
        <v>#N/A</v>
      </c>
      <c r="H838" s="133" t="str">
        <f>Simulações!CW812</f>
        <v>Longo I</v>
      </c>
      <c r="I838" s="133" t="str">
        <f>IF(Simulações!CX812="","",Simulações!CX812)</f>
        <v/>
      </c>
      <c r="J838" s="133" t="str">
        <f>IF(Simulações!DA812="","",Simulações!DA812)</f>
        <v/>
      </c>
      <c r="K838" s="137">
        <f>Simulações!AO812</f>
        <v>2</v>
      </c>
      <c r="L838" s="137">
        <f>Simulações!AV812</f>
        <v>0</v>
      </c>
      <c r="M838" s="133" t="str">
        <f>IF(Simulações!DB812="","",Simulações!DB812)</f>
        <v/>
      </c>
      <c r="N838" s="133" t="str">
        <f>IF(Simulações!DC812="","",Simulações!DC812)</f>
        <v/>
      </c>
      <c r="O838" s="133">
        <v>1</v>
      </c>
    </row>
    <row r="839" spans="1:15" ht="14.25" customHeight="1" x14ac:dyDescent="0.3">
      <c r="A839" s="5" t="str">
        <f>Simulações!G813</f>
        <v>Rua Ipuã</v>
      </c>
      <c r="B839" s="133" t="str">
        <f>Simulações!DN813</f>
        <v>Sim</v>
      </c>
      <c r="C839" s="175">
        <f>Simulações!N813</f>
        <v>58</v>
      </c>
      <c r="D839" s="133" t="str">
        <f>Simulações!J813</f>
        <v>C5</v>
      </c>
      <c r="E839" s="133">
        <f>Simulações!CK813</f>
        <v>0</v>
      </c>
      <c r="F839" s="133">
        <f>Simulações!CL813</f>
        <v>0</v>
      </c>
      <c r="G839" s="133" t="e">
        <f>Simulações!CQ813</f>
        <v>#N/A</v>
      </c>
      <c r="H839" s="133" t="str">
        <f>Simulações!CW813</f>
        <v>Longo I</v>
      </c>
      <c r="I839" s="133" t="str">
        <f>IF(Simulações!CX813="","",Simulações!CX813)</f>
        <v/>
      </c>
      <c r="J839" s="133" t="str">
        <f>IF(Simulações!DA813="","",Simulações!DA813)</f>
        <v/>
      </c>
      <c r="K839" s="137">
        <f>Simulações!AO813</f>
        <v>2</v>
      </c>
      <c r="L839" s="137">
        <f>Simulações!AV813</f>
        <v>0</v>
      </c>
      <c r="M839" s="133" t="str">
        <f>IF(Simulações!DB813="","",Simulações!DB813)</f>
        <v/>
      </c>
      <c r="N839" s="133" t="str">
        <f>IF(Simulações!DC813="","",Simulações!DC813)</f>
        <v/>
      </c>
      <c r="O839" s="133">
        <v>1</v>
      </c>
    </row>
    <row r="840" spans="1:15" ht="14.25" customHeight="1" x14ac:dyDescent="0.3">
      <c r="A840" s="5" t="str">
        <f>Simulações!G814</f>
        <v>Rua Ipuã</v>
      </c>
      <c r="B840" s="133" t="str">
        <f>Simulações!DN814</f>
        <v>Sim</v>
      </c>
      <c r="C840" s="175">
        <f>Simulações!N814</f>
        <v>58</v>
      </c>
      <c r="D840" s="133" t="str">
        <f>Simulações!J814</f>
        <v>C5</v>
      </c>
      <c r="E840" s="133">
        <f>Simulações!CK814</f>
        <v>0</v>
      </c>
      <c r="F840" s="133">
        <f>Simulações!CL814</f>
        <v>0</v>
      </c>
      <c r="G840" s="133" t="e">
        <f>Simulações!CQ814</f>
        <v>#N/A</v>
      </c>
      <c r="H840" s="133" t="str">
        <f>Simulações!CW814</f>
        <v>Longo I</v>
      </c>
      <c r="I840" s="133" t="str">
        <f>IF(Simulações!CX814="","",Simulações!CX814)</f>
        <v/>
      </c>
      <c r="J840" s="133" t="str">
        <f>IF(Simulações!DA814="","",Simulações!DA814)</f>
        <v/>
      </c>
      <c r="K840" s="137">
        <f>Simulações!AO814</f>
        <v>2</v>
      </c>
      <c r="L840" s="137">
        <f>Simulações!AV814</f>
        <v>0</v>
      </c>
      <c r="M840" s="133" t="str">
        <f>IF(Simulações!DB814="","",Simulações!DB814)</f>
        <v/>
      </c>
      <c r="N840" s="133" t="str">
        <f>IF(Simulações!DC814="","",Simulações!DC814)</f>
        <v/>
      </c>
      <c r="O840" s="133">
        <v>1</v>
      </c>
    </row>
    <row r="841" spans="1:15" ht="14.25" customHeight="1" x14ac:dyDescent="0.3">
      <c r="A841" s="5" t="str">
        <f>Simulações!G815</f>
        <v>Estrada Mun. Flávio Beneduce</v>
      </c>
      <c r="B841" s="133" t="str">
        <f>Simulações!DN815</f>
        <v>Sim</v>
      </c>
      <c r="C841" s="175">
        <f>Simulações!N815</f>
        <v>60</v>
      </c>
      <c r="D841" s="133" t="str">
        <f>Simulações!J815</f>
        <v>C4</v>
      </c>
      <c r="E841" s="133">
        <f>Simulações!CK815</f>
        <v>0</v>
      </c>
      <c r="F841" s="133">
        <f>Simulações!CL815</f>
        <v>0</v>
      </c>
      <c r="G841" s="133" t="e">
        <f>Simulações!CQ815</f>
        <v>#N/A</v>
      </c>
      <c r="H841" s="133" t="str">
        <f>Simulações!CW815</f>
        <v>Médio I</v>
      </c>
      <c r="I841" s="133" t="str">
        <f>IF(Simulações!CX815="","",Simulações!CX815)</f>
        <v/>
      </c>
      <c r="J841" s="133" t="str">
        <f>IF(Simulações!DA815="","",Simulações!DA815)</f>
        <v/>
      </c>
      <c r="K841" s="137">
        <f>Simulações!AO815</f>
        <v>2</v>
      </c>
      <c r="L841" s="137">
        <f>Simulações!AV815</f>
        <v>0</v>
      </c>
      <c r="M841" s="133" t="str">
        <f>IF(Simulações!DB815="","",Simulações!DB815)</f>
        <v/>
      </c>
      <c r="N841" s="133" t="str">
        <f>IF(Simulações!DC815="","",Simulações!DC815)</f>
        <v/>
      </c>
      <c r="O841" s="133">
        <v>1</v>
      </c>
    </row>
    <row r="842" spans="1:15" ht="14.25" customHeight="1" x14ac:dyDescent="0.3">
      <c r="A842" s="5" t="str">
        <f>Simulações!G816</f>
        <v>Estrada Mun. Flávio Beneduce</v>
      </c>
      <c r="B842" s="133" t="str">
        <f>Simulações!DN816</f>
        <v>Sim</v>
      </c>
      <c r="C842" s="175">
        <f>Simulações!N816</f>
        <v>60</v>
      </c>
      <c r="D842" s="133" t="str">
        <f>Simulações!J816</f>
        <v>C4</v>
      </c>
      <c r="E842" s="133">
        <f>Simulações!CK816</f>
        <v>0</v>
      </c>
      <c r="F842" s="133">
        <f>Simulações!CL816</f>
        <v>0</v>
      </c>
      <c r="G842" s="133">
        <f>Simulações!CQ816</f>
        <v>0</v>
      </c>
      <c r="H842" s="133" t="str">
        <f>Simulações!CW816</f>
        <v>Médio I</v>
      </c>
      <c r="I842" s="133" t="str">
        <f>IF(Simulações!CX816="","",Simulações!CX816)</f>
        <v/>
      </c>
      <c r="J842" s="133" t="str">
        <f>IF(Simulações!DA816="","",Simulações!DA816)</f>
        <v/>
      </c>
      <c r="K842" s="137">
        <f>Simulações!AO816</f>
        <v>2</v>
      </c>
      <c r="L842" s="137">
        <f>Simulações!AV816</f>
        <v>0</v>
      </c>
      <c r="M842" s="133" t="str">
        <f>IF(Simulações!DB816="","",Simulações!DB816)</f>
        <v/>
      </c>
      <c r="N842" s="133" t="str">
        <f>IF(Simulações!DC816="","",Simulações!DC816)</f>
        <v/>
      </c>
      <c r="O842" s="133">
        <v>1</v>
      </c>
    </row>
    <row r="843" spans="1:15" ht="14.25" customHeight="1" x14ac:dyDescent="0.3">
      <c r="A843" s="5" t="str">
        <f>Simulações!G817</f>
        <v>Estrada Mun. Flávio Beneduce</v>
      </c>
      <c r="B843" s="133" t="str">
        <f>Simulações!DN817</f>
        <v>Sim</v>
      </c>
      <c r="C843" s="175">
        <f>Simulações!N817</f>
        <v>60</v>
      </c>
      <c r="D843" s="133" t="str">
        <f>Simulações!J817</f>
        <v>C4</v>
      </c>
      <c r="E843" s="133">
        <f>Simulações!CK817</f>
        <v>0</v>
      </c>
      <c r="F843" s="133">
        <f>Simulações!CL817</f>
        <v>0</v>
      </c>
      <c r="G843" s="133">
        <f>Simulações!CQ817</f>
        <v>0</v>
      </c>
      <c r="H843" s="133" t="str">
        <f>Simulações!CW817</f>
        <v>Médio I</v>
      </c>
      <c r="I843" s="133" t="str">
        <f>IF(Simulações!CX817="","",Simulações!CX817)</f>
        <v/>
      </c>
      <c r="J843" s="133" t="str">
        <f>IF(Simulações!DA817="","",Simulações!DA817)</f>
        <v/>
      </c>
      <c r="K843" s="137">
        <f>Simulações!AO817</f>
        <v>2</v>
      </c>
      <c r="L843" s="137">
        <f>Simulações!AV817</f>
        <v>0</v>
      </c>
      <c r="M843" s="133" t="str">
        <f>IF(Simulações!DB817="","",Simulações!DB817)</f>
        <v/>
      </c>
      <c r="N843" s="133" t="str">
        <f>IF(Simulações!DC817="","",Simulações!DC817)</f>
        <v/>
      </c>
      <c r="O843" s="133">
        <v>1</v>
      </c>
    </row>
    <row r="844" spans="1:15" ht="14.25" customHeight="1" x14ac:dyDescent="0.3">
      <c r="A844" s="5" t="str">
        <f>Simulações!G818</f>
        <v>Estrada Francisco Missé</v>
      </c>
      <c r="B844" s="133" t="str">
        <f>Simulações!DN818</f>
        <v>Sim</v>
      </c>
      <c r="C844" s="175">
        <f>Simulações!N818</f>
        <v>60</v>
      </c>
      <c r="D844" s="133" t="str">
        <f>Simulações!J818</f>
        <v>C2</v>
      </c>
      <c r="E844" s="133">
        <f>Simulações!CK818</f>
        <v>0</v>
      </c>
      <c r="F844" s="133">
        <f>Simulações!CL818</f>
        <v>0</v>
      </c>
      <c r="G844" s="133">
        <f>Simulações!CQ818</f>
        <v>0</v>
      </c>
      <c r="H844" s="133" t="str">
        <f>Simulações!CW818</f>
        <v xml:space="preserve">Suporte </v>
      </c>
      <c r="I844" s="133" t="str">
        <f>IF(Simulações!CX818="","",Simulações!CX818)</f>
        <v/>
      </c>
      <c r="J844" s="133" t="str">
        <f>IF(Simulações!DA818="","",Simulações!DA818)</f>
        <v/>
      </c>
      <c r="K844" s="137">
        <f>Simulações!AO818</f>
        <v>2</v>
      </c>
      <c r="L844" s="137">
        <f>Simulações!AV818</f>
        <v>0</v>
      </c>
      <c r="M844" s="133" t="str">
        <f>IF(Simulações!DB818="","",Simulações!DB818)</f>
        <v/>
      </c>
      <c r="N844" s="133" t="str">
        <f>IF(Simulações!DC818="","",Simulações!DC818)</f>
        <v/>
      </c>
      <c r="O844" s="133">
        <v>1</v>
      </c>
    </row>
    <row r="845" spans="1:15" ht="14.25" customHeight="1" x14ac:dyDescent="0.3">
      <c r="A845" s="5" t="str">
        <f>Simulações!G819</f>
        <v>Estrada Francisco Missé</v>
      </c>
      <c r="B845" s="133" t="str">
        <f>Simulações!DN819</f>
        <v>Sim</v>
      </c>
      <c r="C845" s="175">
        <f>Simulações!N819</f>
        <v>60</v>
      </c>
      <c r="D845" s="133" t="str">
        <f>Simulações!J819</f>
        <v>C2</v>
      </c>
      <c r="E845" s="133">
        <f>Simulações!CK819</f>
        <v>0</v>
      </c>
      <c r="F845" s="133">
        <f>Simulações!CL819</f>
        <v>0</v>
      </c>
      <c r="G845" s="133">
        <f>Simulações!CQ819</f>
        <v>0</v>
      </c>
      <c r="H845" s="133" t="str">
        <f>Simulações!CW819</f>
        <v xml:space="preserve">Suporte </v>
      </c>
      <c r="I845" s="133" t="str">
        <f>IF(Simulações!CX819="","",Simulações!CX819)</f>
        <v/>
      </c>
      <c r="J845" s="133" t="str">
        <f>IF(Simulações!DA819="","",Simulações!DA819)</f>
        <v/>
      </c>
      <c r="K845" s="137">
        <f>Simulações!AO819</f>
        <v>2</v>
      </c>
      <c r="L845" s="137">
        <f>Simulações!AV819</f>
        <v>0</v>
      </c>
      <c r="M845" s="133" t="str">
        <f>IF(Simulações!DB819="","",Simulações!DB819)</f>
        <v/>
      </c>
      <c r="N845" s="133" t="str">
        <f>IF(Simulações!DC819="","",Simulações!DC819)</f>
        <v/>
      </c>
      <c r="O845" s="133">
        <v>1</v>
      </c>
    </row>
    <row r="846" spans="1:15" ht="14.25" customHeight="1" x14ac:dyDescent="0.3">
      <c r="A846" s="5" t="str">
        <f>Simulações!G820</f>
        <v>Estrada Francisco Missé</v>
      </c>
      <c r="B846" s="133" t="str">
        <f>Simulações!DN820</f>
        <v>Sim</v>
      </c>
      <c r="C846" s="175">
        <f>Simulações!N820</f>
        <v>60</v>
      </c>
      <c r="D846" s="133" t="str">
        <f>Simulações!J820</f>
        <v>C2</v>
      </c>
      <c r="E846" s="133">
        <f>Simulações!CK820</f>
        <v>0</v>
      </c>
      <c r="F846" s="133">
        <f>Simulações!CL820</f>
        <v>0</v>
      </c>
      <c r="G846" s="133">
        <f>Simulações!CQ820</f>
        <v>0</v>
      </c>
      <c r="H846" s="133" t="str">
        <f>Simulações!CW820</f>
        <v xml:space="preserve">Suporte </v>
      </c>
      <c r="I846" s="133" t="str">
        <f>IF(Simulações!CX820="","",Simulações!CX820)</f>
        <v/>
      </c>
      <c r="J846" s="133" t="str">
        <f>IF(Simulações!DA820="","",Simulações!DA820)</f>
        <v/>
      </c>
      <c r="K846" s="137">
        <f>Simulações!AO820</f>
        <v>2</v>
      </c>
      <c r="L846" s="137">
        <f>Simulações!AV820</f>
        <v>0</v>
      </c>
      <c r="M846" s="133" t="str">
        <f>IF(Simulações!DB820="","",Simulações!DB820)</f>
        <v/>
      </c>
      <c r="N846" s="133" t="str">
        <f>IF(Simulações!DC820="","",Simulações!DC820)</f>
        <v/>
      </c>
      <c r="O846" s="133">
        <v>1</v>
      </c>
    </row>
    <row r="847" spans="1:15" ht="14.25" customHeight="1" x14ac:dyDescent="0.3">
      <c r="A847" s="5" t="str">
        <f>Simulações!G821</f>
        <v>Rua Rua das Espirradeiras</v>
      </c>
      <c r="B847" s="133" t="str">
        <f>Simulações!DN821</f>
        <v>Sim</v>
      </c>
      <c r="C847" s="175">
        <f>Simulações!N821</f>
        <v>90</v>
      </c>
      <c r="D847" s="133" t="str">
        <f>Simulações!J821</f>
        <v>C4</v>
      </c>
      <c r="E847" s="133" t="str">
        <f>Simulações!CK821</f>
        <v>LEDSTAR</v>
      </c>
      <c r="F847" s="133" t="str">
        <f>Simulações!CL821</f>
        <v xml:space="preserve"> SL VT 9.1 35W</v>
      </c>
      <c r="G847" s="133">
        <f>Simulações!CQ821</f>
        <v>35</v>
      </c>
      <c r="H847" s="133" t="str">
        <f>Simulações!CW821</f>
        <v xml:space="preserve">Suporte </v>
      </c>
      <c r="I847" s="133" t="str">
        <f>IF(Simulações!CX821="","",Simulações!CX821)</f>
        <v/>
      </c>
      <c r="J847" s="133" t="str">
        <f>IF(Simulações!DA821="","",Simulações!DA821)</f>
        <v/>
      </c>
      <c r="K847" s="137" t="str">
        <f>Simulações!AO821</f>
        <v>erro</v>
      </c>
      <c r="L847" s="137">
        <f>Simulações!AV821</f>
        <v>0</v>
      </c>
      <c r="M847" s="133" t="str">
        <f>IF(Simulações!DB821="","",Simulações!DB821)</f>
        <v/>
      </c>
      <c r="N847" s="133" t="str">
        <f>IF(Simulações!DC821="","",Simulações!DC821)</f>
        <v/>
      </c>
      <c r="O847" s="133">
        <v>1</v>
      </c>
    </row>
    <row r="848" spans="1:15" ht="14.25" customHeight="1" x14ac:dyDescent="0.3">
      <c r="A848" s="5" t="str">
        <f>Simulações!G822</f>
        <v>Rua Rua das Espirradeiras</v>
      </c>
      <c r="B848" s="133" t="str">
        <f>Simulações!DN822</f>
        <v>Sim</v>
      </c>
      <c r="C848" s="175">
        <f>Simulações!N822</f>
        <v>90</v>
      </c>
      <c r="D848" s="133" t="str">
        <f>Simulações!J822</f>
        <v>C4</v>
      </c>
      <c r="E848" s="133" t="str">
        <f>Simulações!CK822</f>
        <v>SX LIGHTING</v>
      </c>
      <c r="F848" s="133" t="str">
        <f>Simulações!CL822</f>
        <v>SX-INEVO030HF</v>
      </c>
      <c r="G848" s="133">
        <f>Simulações!CQ822</f>
        <v>31</v>
      </c>
      <c r="H848" s="133" t="str">
        <f>Simulações!CW822</f>
        <v xml:space="preserve">Suporte </v>
      </c>
      <c r="I848" s="133" t="str">
        <f>IF(Simulações!CX822="","",Simulações!CX822)</f>
        <v/>
      </c>
      <c r="J848" s="133" t="str">
        <f>IF(Simulações!DA822="","",Simulações!DA822)</f>
        <v/>
      </c>
      <c r="K848" s="137" t="str">
        <f>Simulações!AO822</f>
        <v>erro</v>
      </c>
      <c r="L848" s="137">
        <f>Simulações!AV822</f>
        <v>0</v>
      </c>
      <c r="M848" s="133" t="str">
        <f>IF(Simulações!DB822="","",Simulações!DB822)</f>
        <v/>
      </c>
      <c r="N848" s="133" t="str">
        <f>IF(Simulações!DC822="","",Simulações!DC822)</f>
        <v/>
      </c>
      <c r="O848" s="133">
        <v>1</v>
      </c>
    </row>
    <row r="849" spans="1:15" ht="14.25" customHeight="1" x14ac:dyDescent="0.3">
      <c r="A849" s="5" t="str">
        <f>Simulações!G823</f>
        <v>Rua Rua das Espirradeiras</v>
      </c>
      <c r="B849" s="133" t="str">
        <f>Simulações!DN823</f>
        <v>Sim</v>
      </c>
      <c r="C849" s="175">
        <f>Simulações!N823</f>
        <v>90</v>
      </c>
      <c r="D849" s="133" t="str">
        <f>Simulações!J823</f>
        <v>C4</v>
      </c>
      <c r="E849" s="133" t="str">
        <f>Simulações!CK823</f>
        <v>TECNOWATT</v>
      </c>
      <c r="F849" s="133" t="str">
        <f>Simulações!CL823</f>
        <v xml:space="preserve">SIGSAGPTLRRSSNDL_30W_38IBBRS
</v>
      </c>
      <c r="G849" s="133">
        <f>Simulações!CQ823</f>
        <v>30</v>
      </c>
      <c r="H849" s="133" t="str">
        <f>Simulações!CW823</f>
        <v xml:space="preserve">Suporte </v>
      </c>
      <c r="I849" s="133" t="str">
        <f>IF(Simulações!CX823="","",Simulações!CX823)</f>
        <v/>
      </c>
      <c r="J849" s="133" t="str">
        <f>IF(Simulações!DA823="","",Simulações!DA823)</f>
        <v/>
      </c>
      <c r="K849" s="137" t="str">
        <f>Simulações!AO823</f>
        <v>erro</v>
      </c>
      <c r="L849" s="137">
        <f>Simulações!AV823</f>
        <v>0</v>
      </c>
      <c r="M849" s="133" t="str">
        <f>IF(Simulações!DB823="","",Simulações!DB823)</f>
        <v/>
      </c>
      <c r="N849" s="133" t="str">
        <f>IF(Simulações!DC823="","",Simulações!DC823)</f>
        <v/>
      </c>
      <c r="O849" s="133">
        <v>1</v>
      </c>
    </row>
    <row r="850" spans="1:15" ht="14.25" customHeight="1" x14ac:dyDescent="0.3">
      <c r="A850" s="5" t="str">
        <f>Simulações!G824</f>
        <v>Rua das Garapas</v>
      </c>
      <c r="B850" s="133" t="str">
        <f>Simulações!DN824</f>
        <v>Sim</v>
      </c>
      <c r="C850" s="175">
        <f>Simulações!N824</f>
        <v>60</v>
      </c>
      <c r="D850" s="133" t="str">
        <f>Simulações!J824</f>
        <v>C4</v>
      </c>
      <c r="E850" s="133">
        <f>Simulações!CK824</f>
        <v>0</v>
      </c>
      <c r="F850" s="133">
        <f>Simulações!CL824</f>
        <v>0</v>
      </c>
      <c r="G850" s="133">
        <f>Simulações!CQ824</f>
        <v>0</v>
      </c>
      <c r="H850" s="133" t="str">
        <f>Simulações!CW824</f>
        <v xml:space="preserve">Suporte </v>
      </c>
      <c r="I850" s="133" t="str">
        <f>IF(Simulações!CX824="","",Simulações!CX824)</f>
        <v/>
      </c>
      <c r="J850" s="133" t="str">
        <f>IF(Simulações!DA824="","",Simulações!DA824)</f>
        <v/>
      </c>
      <c r="K850" s="137">
        <f>Simulações!AO824</f>
        <v>2</v>
      </c>
      <c r="L850" s="137">
        <f>Simulações!AV824</f>
        <v>0</v>
      </c>
      <c r="M850" s="133" t="str">
        <f>IF(Simulações!DB824="","",Simulações!DB824)</f>
        <v/>
      </c>
      <c r="N850" s="133" t="str">
        <f>IF(Simulações!DC824="","",Simulações!DC824)</f>
        <v/>
      </c>
      <c r="O850" s="133">
        <v>1</v>
      </c>
    </row>
    <row r="851" spans="1:15" ht="14.25" customHeight="1" x14ac:dyDescent="0.3">
      <c r="A851" s="5" t="str">
        <f>Simulações!G825</f>
        <v>Rua das Garapas</v>
      </c>
      <c r="B851" s="133" t="str">
        <f>Simulações!DN825</f>
        <v>Sim</v>
      </c>
      <c r="C851" s="175">
        <f>Simulações!N825</f>
        <v>60</v>
      </c>
      <c r="D851" s="133" t="str">
        <f>Simulações!J825</f>
        <v>C4</v>
      </c>
      <c r="E851" s="133">
        <f>Simulações!CK825</f>
        <v>0</v>
      </c>
      <c r="F851" s="133">
        <f>Simulações!CL825</f>
        <v>0</v>
      </c>
      <c r="G851" s="133">
        <f>Simulações!CQ825</f>
        <v>0</v>
      </c>
      <c r="H851" s="133" t="str">
        <f>Simulações!CW825</f>
        <v xml:space="preserve">Suporte </v>
      </c>
      <c r="I851" s="133" t="str">
        <f>IF(Simulações!CX825="","",Simulações!CX825)</f>
        <v/>
      </c>
      <c r="J851" s="133" t="str">
        <f>IF(Simulações!DA825="","",Simulações!DA825)</f>
        <v/>
      </c>
      <c r="K851" s="137">
        <f>Simulações!AO825</f>
        <v>2</v>
      </c>
      <c r="L851" s="137">
        <f>Simulações!AV825</f>
        <v>0</v>
      </c>
      <c r="M851" s="133" t="str">
        <f>IF(Simulações!DB825="","",Simulações!DB825)</f>
        <v/>
      </c>
      <c r="N851" s="133" t="str">
        <f>IF(Simulações!DC825="","",Simulações!DC825)</f>
        <v/>
      </c>
      <c r="O851" s="133">
        <v>1</v>
      </c>
    </row>
    <row r="852" spans="1:15" ht="14.25" customHeight="1" x14ac:dyDescent="0.3">
      <c r="A852" s="5" t="str">
        <f>Simulações!G826</f>
        <v>Rua das Garapas</v>
      </c>
      <c r="B852" s="133" t="str">
        <f>Simulações!DN826</f>
        <v>Sim</v>
      </c>
      <c r="C852" s="175">
        <f>Simulações!N826</f>
        <v>60</v>
      </c>
      <c r="D852" s="133" t="str">
        <f>Simulações!J826</f>
        <v>C4</v>
      </c>
      <c r="E852" s="133">
        <f>Simulações!CK826</f>
        <v>0</v>
      </c>
      <c r="F852" s="133">
        <f>Simulações!CL826</f>
        <v>0</v>
      </c>
      <c r="G852" s="133">
        <f>Simulações!CQ826</f>
        <v>0</v>
      </c>
      <c r="H852" s="133" t="str">
        <f>Simulações!CW826</f>
        <v xml:space="preserve">Suporte </v>
      </c>
      <c r="I852" s="133" t="str">
        <f>IF(Simulações!CX826="","",Simulações!CX826)</f>
        <v/>
      </c>
      <c r="J852" s="133" t="str">
        <f>IF(Simulações!DA826="","",Simulações!DA826)</f>
        <v/>
      </c>
      <c r="K852" s="137">
        <f>Simulações!AO826</f>
        <v>2</v>
      </c>
      <c r="L852" s="137">
        <f>Simulações!AV826</f>
        <v>0</v>
      </c>
      <c r="M852" s="133" t="str">
        <f>IF(Simulações!DB826="","",Simulações!DB826)</f>
        <v/>
      </c>
      <c r="N852" s="133" t="str">
        <f>IF(Simulações!DC826="","",Simulações!DC826)</f>
        <v/>
      </c>
      <c r="O852" s="133">
        <v>1</v>
      </c>
    </row>
    <row r="853" spans="1:15" ht="14.25" customHeight="1" x14ac:dyDescent="0.3">
      <c r="A853" s="5" t="str">
        <f>Simulações!G827</f>
        <v>Avenida Avenida Ribeirão dos Cristais</v>
      </c>
      <c r="B853" s="133" t="str">
        <f>Simulações!DN827</f>
        <v>Sim</v>
      </c>
      <c r="C853" s="175">
        <f>Simulações!N827</f>
        <v>90</v>
      </c>
      <c r="D853" s="133" t="str">
        <f>Simulações!J827</f>
        <v>C3</v>
      </c>
      <c r="E853" s="133">
        <f>Simulações!CK827</f>
        <v>0</v>
      </c>
      <c r="F853" s="133">
        <f>Simulações!CL827</f>
        <v>0</v>
      </c>
      <c r="G853" s="133">
        <f>Simulações!CQ827</f>
        <v>0</v>
      </c>
      <c r="H853" s="133" t="str">
        <f>Simulações!CW827</f>
        <v xml:space="preserve">Suporte </v>
      </c>
      <c r="I853" s="133" t="str">
        <f>IF(Simulações!CX827="","",Simulações!CX827)</f>
        <v/>
      </c>
      <c r="J853" s="133" t="str">
        <f>IF(Simulações!DA827="","",Simulações!DA827)</f>
        <v/>
      </c>
      <c r="K853" s="137">
        <f>Simulações!AO827</f>
        <v>2</v>
      </c>
      <c r="L853" s="137">
        <f>Simulações!AV827</f>
        <v>0</v>
      </c>
      <c r="M853" s="133" t="str">
        <f>IF(Simulações!DB827="","",Simulações!DB827)</f>
        <v/>
      </c>
      <c r="N853" s="133" t="str">
        <f>IF(Simulações!DC827="","",Simulações!DC827)</f>
        <v/>
      </c>
      <c r="O853" s="133">
        <v>1</v>
      </c>
    </row>
    <row r="854" spans="1:15" ht="14.25" customHeight="1" x14ac:dyDescent="0.3">
      <c r="A854" s="5" t="str">
        <f>Simulações!G828</f>
        <v>Avenida Avenida Ribeirão dos Cristais</v>
      </c>
      <c r="B854" s="133" t="str">
        <f>Simulações!DN828</f>
        <v>Sim</v>
      </c>
      <c r="C854" s="175">
        <f>Simulações!N828</f>
        <v>90</v>
      </c>
      <c r="D854" s="133" t="str">
        <f>Simulações!J828</f>
        <v>C3</v>
      </c>
      <c r="E854" s="133">
        <f>Simulações!CK828</f>
        <v>0</v>
      </c>
      <c r="F854" s="133">
        <f>Simulações!CL828</f>
        <v>0</v>
      </c>
      <c r="G854" s="133">
        <f>Simulações!CQ828</f>
        <v>0</v>
      </c>
      <c r="H854" s="133" t="str">
        <f>Simulações!CW828</f>
        <v xml:space="preserve">Suporte </v>
      </c>
      <c r="I854" s="133" t="str">
        <f>IF(Simulações!CX828="","",Simulações!CX828)</f>
        <v/>
      </c>
      <c r="J854" s="133" t="str">
        <f>IF(Simulações!DA828="","",Simulações!DA828)</f>
        <v/>
      </c>
      <c r="K854" s="137">
        <f>Simulações!AO828</f>
        <v>2</v>
      </c>
      <c r="L854" s="137">
        <f>Simulações!AV828</f>
        <v>0</v>
      </c>
      <c r="M854" s="133" t="str">
        <f>IF(Simulações!DB828="","",Simulações!DB828)</f>
        <v/>
      </c>
      <c r="N854" s="133" t="str">
        <f>IF(Simulações!DC828="","",Simulações!DC828)</f>
        <v/>
      </c>
      <c r="O854" s="133">
        <v>1</v>
      </c>
    </row>
    <row r="855" spans="1:15" ht="14.25" customHeight="1" x14ac:dyDescent="0.3">
      <c r="A855" s="5" t="str">
        <f>Simulações!G829</f>
        <v>Avenida Avenida Ribeirão dos Cristais</v>
      </c>
      <c r="B855" s="133" t="str">
        <f>Simulações!DN829</f>
        <v>Sim</v>
      </c>
      <c r="C855" s="175">
        <f>Simulações!N829</f>
        <v>90</v>
      </c>
      <c r="D855" s="133" t="str">
        <f>Simulações!J829</f>
        <v>C3</v>
      </c>
      <c r="E855" s="133">
        <f>Simulações!CK829</f>
        <v>0</v>
      </c>
      <c r="F855" s="133">
        <f>Simulações!CL829</f>
        <v>0</v>
      </c>
      <c r="G855" s="133">
        <f>Simulações!CQ829</f>
        <v>0</v>
      </c>
      <c r="H855" s="133" t="str">
        <f>Simulações!CW829</f>
        <v xml:space="preserve">Suporte </v>
      </c>
      <c r="I855" s="133" t="str">
        <f>IF(Simulações!CX829="","",Simulações!CX829)</f>
        <v/>
      </c>
      <c r="J855" s="133" t="str">
        <f>IF(Simulações!DA829="","",Simulações!DA829)</f>
        <v/>
      </c>
      <c r="K855" s="137">
        <f>Simulações!AO829</f>
        <v>2</v>
      </c>
      <c r="L855" s="137">
        <f>Simulações!AV829</f>
        <v>0</v>
      </c>
      <c r="M855" s="133" t="str">
        <f>IF(Simulações!DB829="","",Simulações!DB829)</f>
        <v/>
      </c>
      <c r="N855" s="133" t="str">
        <f>IF(Simulações!DC829="","",Simulações!DC829)</f>
        <v/>
      </c>
      <c r="O855" s="133">
        <v>1</v>
      </c>
    </row>
    <row r="856" spans="1:15" ht="14.25" customHeight="1" x14ac:dyDescent="0.3">
      <c r="A856" s="5" t="str">
        <f>Simulações!G830</f>
        <v>Estrada Estrada do Limoeiro</v>
      </c>
      <c r="B856" s="133" t="str">
        <f>Simulações!DN830</f>
        <v>Sim</v>
      </c>
      <c r="C856" s="175">
        <f>Simulações!N830</f>
        <v>100</v>
      </c>
      <c r="D856" s="133" t="str">
        <f>Simulações!J830</f>
        <v>C2</v>
      </c>
      <c r="E856" s="133">
        <f>Simulações!CK830</f>
        <v>0</v>
      </c>
      <c r="F856" s="133">
        <f>Simulações!CL830</f>
        <v>0</v>
      </c>
      <c r="G856" s="133">
        <f>Simulações!CQ830</f>
        <v>0</v>
      </c>
      <c r="H856" s="133" t="str">
        <f>Simulações!CW830</f>
        <v xml:space="preserve">Suporte </v>
      </c>
      <c r="I856" s="133" t="str">
        <f>IF(Simulações!CX830="","",Simulações!CX830)</f>
        <v/>
      </c>
      <c r="J856" s="133" t="str">
        <f>IF(Simulações!DA830="","",Simulações!DA830)</f>
        <v/>
      </c>
      <c r="K856" s="137">
        <f>Simulações!AO830</f>
        <v>2</v>
      </c>
      <c r="L856" s="137">
        <f>Simulações!AV830</f>
        <v>0</v>
      </c>
      <c r="M856" s="133" t="str">
        <f>IF(Simulações!DB830="","",Simulações!DB830)</f>
        <v/>
      </c>
      <c r="N856" s="133" t="str">
        <f>IF(Simulações!DC830="","",Simulações!DC830)</f>
        <v/>
      </c>
      <c r="O856" s="133">
        <v>1</v>
      </c>
    </row>
    <row r="857" spans="1:15" ht="14.25" customHeight="1" x14ac:dyDescent="0.3">
      <c r="A857" s="5" t="str">
        <f>Simulações!G831</f>
        <v>Estrada Estrada do Limoeiro</v>
      </c>
      <c r="B857" s="133" t="str">
        <f>Simulações!DN831</f>
        <v>Sim</v>
      </c>
      <c r="C857" s="175">
        <f>Simulações!N831</f>
        <v>100</v>
      </c>
      <c r="D857" s="133" t="str">
        <f>Simulações!J831</f>
        <v>C2</v>
      </c>
      <c r="E857" s="133">
        <f>Simulações!CK831</f>
        <v>0</v>
      </c>
      <c r="F857" s="133">
        <f>Simulações!CL831</f>
        <v>0</v>
      </c>
      <c r="G857" s="133">
        <f>Simulações!CQ831</f>
        <v>0</v>
      </c>
      <c r="H857" s="133" t="str">
        <f>Simulações!CW831</f>
        <v xml:space="preserve">Suporte </v>
      </c>
      <c r="I857" s="133" t="str">
        <f>IF(Simulações!CX831="","",Simulações!CX831)</f>
        <v/>
      </c>
      <c r="J857" s="133" t="str">
        <f>IF(Simulações!DA831="","",Simulações!DA831)</f>
        <v/>
      </c>
      <c r="K857" s="137">
        <f>Simulações!AO831</f>
        <v>2</v>
      </c>
      <c r="L857" s="137">
        <f>Simulações!AV831</f>
        <v>0</v>
      </c>
      <c r="M857" s="133" t="str">
        <f>IF(Simulações!DB831="","",Simulações!DB831)</f>
        <v/>
      </c>
      <c r="N857" s="133" t="str">
        <f>IF(Simulações!DC831="","",Simulações!DC831)</f>
        <v/>
      </c>
      <c r="O857" s="133">
        <v>1</v>
      </c>
    </row>
    <row r="858" spans="1:15" ht="14.25" customHeight="1" x14ac:dyDescent="0.3">
      <c r="A858" s="5" t="str">
        <f>Simulações!G832</f>
        <v>Estrada Estrada do Limoeiro</v>
      </c>
      <c r="B858" s="133" t="str">
        <f>Simulações!DN832</f>
        <v>Sim</v>
      </c>
      <c r="C858" s="175">
        <f>Simulações!N832</f>
        <v>100</v>
      </c>
      <c r="D858" s="133" t="str">
        <f>Simulações!J832</f>
        <v>C2</v>
      </c>
      <c r="E858" s="133">
        <f>Simulações!CK832</f>
        <v>0</v>
      </c>
      <c r="F858" s="133">
        <f>Simulações!CL832</f>
        <v>0</v>
      </c>
      <c r="G858" s="133">
        <f>Simulações!CQ832</f>
        <v>0</v>
      </c>
      <c r="H858" s="133" t="str">
        <f>Simulações!CW832</f>
        <v xml:space="preserve">Suporte </v>
      </c>
      <c r="I858" s="133" t="str">
        <f>IF(Simulações!CX832="","",Simulações!CX832)</f>
        <v/>
      </c>
      <c r="J858" s="133" t="str">
        <f>IF(Simulações!DA832="","",Simulações!DA832)</f>
        <v/>
      </c>
      <c r="K858" s="137">
        <f>Simulações!AO832</f>
        <v>2</v>
      </c>
      <c r="L858" s="137">
        <f>Simulações!AV832</f>
        <v>0</v>
      </c>
      <c r="M858" s="133" t="str">
        <f>IF(Simulações!DB832="","",Simulações!DB832)</f>
        <v/>
      </c>
      <c r="N858" s="133" t="str">
        <f>IF(Simulações!DC832="","",Simulações!DC832)</f>
        <v/>
      </c>
      <c r="O858" s="133">
        <v>1</v>
      </c>
    </row>
    <row r="859" spans="1:15" ht="14.25" customHeight="1" x14ac:dyDescent="0.3">
      <c r="A859" s="5" t="str">
        <f>Simulações!G833</f>
        <v>Rua Rua das Palmas</v>
      </c>
      <c r="B859" s="133" t="str">
        <f>Simulações!DN833</f>
        <v>Sim</v>
      </c>
      <c r="C859" s="175">
        <f>Simulações!N833</f>
        <v>90</v>
      </c>
      <c r="D859" s="133" t="str">
        <f>Simulações!J833</f>
        <v>C4</v>
      </c>
      <c r="E859" s="133">
        <f>Simulações!CK833</f>
        <v>0</v>
      </c>
      <c r="F859" s="133">
        <f>Simulações!CL833</f>
        <v>0</v>
      </c>
      <c r="G859" s="133">
        <f>Simulações!CQ833</f>
        <v>0</v>
      </c>
      <c r="H859" s="133" t="str">
        <f>Simulações!CW833</f>
        <v xml:space="preserve">Suporte </v>
      </c>
      <c r="I859" s="133" t="str">
        <f>IF(Simulações!CX833="","",Simulações!CX833)</f>
        <v/>
      </c>
      <c r="J859" s="133" t="str">
        <f>IF(Simulações!DA833="","",Simulações!DA833)</f>
        <v/>
      </c>
      <c r="K859" s="137">
        <f>Simulações!AO833</f>
        <v>2</v>
      </c>
      <c r="L859" s="137">
        <f>Simulações!AV833</f>
        <v>0</v>
      </c>
      <c r="M859" s="133" t="str">
        <f>IF(Simulações!DB833="","",Simulações!DB833)</f>
        <v/>
      </c>
      <c r="N859" s="133" t="str">
        <f>IF(Simulações!DC833="","",Simulações!DC833)</f>
        <v/>
      </c>
      <c r="O859" s="133">
        <v>1</v>
      </c>
    </row>
    <row r="860" spans="1:15" ht="14.25" customHeight="1" x14ac:dyDescent="0.3">
      <c r="A860" s="5" t="str">
        <f>Simulações!G834</f>
        <v>Rua Rua das Palmas</v>
      </c>
      <c r="B860" s="133" t="str">
        <f>Simulações!DN834</f>
        <v>Sim</v>
      </c>
      <c r="C860" s="175">
        <f>Simulações!N834</f>
        <v>90</v>
      </c>
      <c r="D860" s="133" t="str">
        <f>Simulações!J834</f>
        <v>C4</v>
      </c>
      <c r="E860" s="133">
        <f>Simulações!CK834</f>
        <v>0</v>
      </c>
      <c r="F860" s="133">
        <f>Simulações!CL834</f>
        <v>0</v>
      </c>
      <c r="G860" s="133">
        <f>Simulações!CQ834</f>
        <v>0</v>
      </c>
      <c r="H860" s="133" t="str">
        <f>Simulações!CW834</f>
        <v xml:space="preserve">Suporte </v>
      </c>
      <c r="I860" s="133" t="str">
        <f>IF(Simulações!CX834="","",Simulações!CX834)</f>
        <v/>
      </c>
      <c r="J860" s="133" t="str">
        <f>IF(Simulações!DA834="","",Simulações!DA834)</f>
        <v/>
      </c>
      <c r="K860" s="137">
        <f>Simulações!AO834</f>
        <v>2</v>
      </c>
      <c r="L860" s="137">
        <f>Simulações!AV834</f>
        <v>0</v>
      </c>
      <c r="M860" s="133" t="str">
        <f>IF(Simulações!DB834="","",Simulações!DB834)</f>
        <v/>
      </c>
      <c r="N860" s="133" t="str">
        <f>IF(Simulações!DC834="","",Simulações!DC834)</f>
        <v/>
      </c>
      <c r="O860" s="133">
        <v>1</v>
      </c>
    </row>
    <row r="861" spans="1:15" ht="14.25" customHeight="1" x14ac:dyDescent="0.3">
      <c r="A861" s="5" t="str">
        <f>Simulações!G835</f>
        <v>Rua Rua das Palmas</v>
      </c>
      <c r="B861" s="133" t="str">
        <f>Simulações!DN835</f>
        <v>Sim</v>
      </c>
      <c r="C861" s="175">
        <f>Simulações!N835</f>
        <v>90</v>
      </c>
      <c r="D861" s="133" t="str">
        <f>Simulações!J835</f>
        <v>C4</v>
      </c>
      <c r="E861" s="133">
        <f>Simulações!CK835</f>
        <v>0</v>
      </c>
      <c r="F861" s="133">
        <f>Simulações!CL835</f>
        <v>0</v>
      </c>
      <c r="G861" s="133">
        <f>Simulações!CQ835</f>
        <v>0</v>
      </c>
      <c r="H861" s="133" t="str">
        <f>Simulações!CW835</f>
        <v xml:space="preserve">Suporte </v>
      </c>
      <c r="I861" s="133" t="str">
        <f>IF(Simulações!CX835="","",Simulações!CX835)</f>
        <v/>
      </c>
      <c r="J861" s="133" t="str">
        <f>IF(Simulações!DA835="","",Simulações!DA835)</f>
        <v/>
      </c>
      <c r="K861" s="137">
        <f>Simulações!AO835</f>
        <v>2</v>
      </c>
      <c r="L861" s="137">
        <f>Simulações!AV835</f>
        <v>0</v>
      </c>
      <c r="M861" s="133" t="str">
        <f>IF(Simulações!DB835="","",Simulações!DB835)</f>
        <v/>
      </c>
      <c r="N861" s="133" t="str">
        <f>IF(Simulações!DC835="","",Simulações!DC835)</f>
        <v/>
      </c>
      <c r="O861" s="133">
        <v>1</v>
      </c>
    </row>
    <row r="862" spans="1:15" ht="14.25" customHeight="1" x14ac:dyDescent="0.3">
      <c r="A862" s="5" t="str">
        <f>Simulações!G836</f>
        <v>Rua Chipre</v>
      </c>
      <c r="B862" s="133" t="str">
        <f>Simulações!DN836</f>
        <v>Sim</v>
      </c>
      <c r="C862" s="175">
        <f>Simulações!N836</f>
        <v>58</v>
      </c>
      <c r="D862" s="133" t="str">
        <f>Simulações!J836</f>
        <v>C4</v>
      </c>
      <c r="E862" s="133">
        <f>Simulações!CK836</f>
        <v>0</v>
      </c>
      <c r="F862" s="133">
        <f>Simulações!CL836</f>
        <v>0</v>
      </c>
      <c r="G862" s="133">
        <f>Simulações!CQ836</f>
        <v>0</v>
      </c>
      <c r="H862" s="133" t="str">
        <f>Simulações!CW836</f>
        <v>Médio I</v>
      </c>
      <c r="I862" s="133" t="str">
        <f>IF(Simulações!CX836="","",Simulações!CX836)</f>
        <v/>
      </c>
      <c r="J862" s="133" t="str">
        <f>IF(Simulações!DA836="","",Simulações!DA836)</f>
        <v/>
      </c>
      <c r="K862" s="137">
        <f>Simulações!AO836</f>
        <v>2</v>
      </c>
      <c r="L862" s="137">
        <f>Simulações!AV836</f>
        <v>0</v>
      </c>
      <c r="M862" s="133" t="str">
        <f>IF(Simulações!DB836="","",Simulações!DB836)</f>
        <v/>
      </c>
      <c r="N862" s="133" t="str">
        <f>IF(Simulações!DC836="","",Simulações!DC836)</f>
        <v/>
      </c>
      <c r="O862" s="133">
        <v>1</v>
      </c>
    </row>
    <row r="863" spans="1:15" ht="14.25" customHeight="1" x14ac:dyDescent="0.3">
      <c r="A863" s="5" t="str">
        <f>Simulações!G837</f>
        <v>Rua Chipre</v>
      </c>
      <c r="B863" s="133" t="str">
        <f>Simulações!DN837</f>
        <v>Sim</v>
      </c>
      <c r="C863" s="175">
        <f>Simulações!N837</f>
        <v>58</v>
      </c>
      <c r="D863" s="133" t="str">
        <f>Simulações!J837</f>
        <v>C4</v>
      </c>
      <c r="E863" s="133">
        <f>Simulações!CK837</f>
        <v>0</v>
      </c>
      <c r="F863" s="133">
        <f>Simulações!CL837</f>
        <v>0</v>
      </c>
      <c r="G863" s="133">
        <f>Simulações!CQ837</f>
        <v>0</v>
      </c>
      <c r="H863" s="133" t="str">
        <f>Simulações!CW837</f>
        <v>Médio I</v>
      </c>
      <c r="I863" s="133" t="str">
        <f>IF(Simulações!CX837="","",Simulações!CX837)</f>
        <v/>
      </c>
      <c r="J863" s="133" t="str">
        <f>IF(Simulações!DA837="","",Simulações!DA837)</f>
        <v/>
      </c>
      <c r="K863" s="137">
        <f>Simulações!AO837</f>
        <v>2</v>
      </c>
      <c r="L863" s="137">
        <f>Simulações!AV837</f>
        <v>0</v>
      </c>
      <c r="M863" s="133" t="str">
        <f>IF(Simulações!DB837="","",Simulações!DB837)</f>
        <v/>
      </c>
      <c r="N863" s="133" t="str">
        <f>IF(Simulações!DC837="","",Simulações!DC837)</f>
        <v/>
      </c>
      <c r="O863" s="133">
        <v>1</v>
      </c>
    </row>
    <row r="864" spans="1:15" ht="14.25" customHeight="1" x14ac:dyDescent="0.3">
      <c r="A864" s="5" t="str">
        <f>Simulações!G838</f>
        <v>Rua Chipre</v>
      </c>
      <c r="B864" s="133" t="str">
        <f>Simulações!DN838</f>
        <v>Sim</v>
      </c>
      <c r="C864" s="175">
        <f>Simulações!N838</f>
        <v>58</v>
      </c>
      <c r="D864" s="133" t="str">
        <f>Simulações!J838</f>
        <v>C4</v>
      </c>
      <c r="E864" s="133">
        <f>Simulações!CK838</f>
        <v>0</v>
      </c>
      <c r="F864" s="133">
        <f>Simulações!CL838</f>
        <v>0</v>
      </c>
      <c r="G864" s="133">
        <f>Simulações!CQ838</f>
        <v>0</v>
      </c>
      <c r="H864" s="133" t="str">
        <f>Simulações!CW838</f>
        <v>Médio I</v>
      </c>
      <c r="I864" s="133" t="str">
        <f>IF(Simulações!CX838="","",Simulações!CX838)</f>
        <v/>
      </c>
      <c r="J864" s="133" t="str">
        <f>IF(Simulações!DA838="","",Simulações!DA838)</f>
        <v/>
      </c>
      <c r="K864" s="137">
        <f>Simulações!AO838</f>
        <v>2</v>
      </c>
      <c r="L864" s="137">
        <f>Simulações!AV838</f>
        <v>0</v>
      </c>
      <c r="M864" s="133" t="str">
        <f>IF(Simulações!DB838="","",Simulações!DB838)</f>
        <v/>
      </c>
      <c r="N864" s="133" t="str">
        <f>IF(Simulações!DC838="","",Simulações!DC838)</f>
        <v/>
      </c>
      <c r="O864" s="133">
        <v>1</v>
      </c>
    </row>
    <row r="865" spans="1:15" ht="14.25" customHeight="1" x14ac:dyDescent="0.3">
      <c r="A865" s="5" t="str">
        <f>Simulações!G839</f>
        <v>Avenida Pedro Celestino Leite Penteado</v>
      </c>
      <c r="B865" s="133" t="str">
        <f>Simulações!DN839</f>
        <v>Sim</v>
      </c>
      <c r="C865" s="175">
        <f>Simulações!N839</f>
        <v>90</v>
      </c>
      <c r="D865" s="133" t="str">
        <f>Simulações!J839</f>
        <v>C4</v>
      </c>
      <c r="E865" s="133">
        <f>Simulações!CK839</f>
        <v>0</v>
      </c>
      <c r="F865" s="133">
        <f>Simulações!CL839</f>
        <v>0</v>
      </c>
      <c r="G865" s="133">
        <f>Simulações!CQ839</f>
        <v>0</v>
      </c>
      <c r="H865" s="133" t="str">
        <f>Simulações!CW839</f>
        <v>Longo II</v>
      </c>
      <c r="I865" s="133" t="str">
        <f>IF(Simulações!CX839="","",Simulações!CX839)</f>
        <v/>
      </c>
      <c r="J865" s="133" t="str">
        <f>IF(Simulações!DA839="","",Simulações!DA839)</f>
        <v/>
      </c>
      <c r="K865" s="137">
        <f>Simulações!AO839</f>
        <v>2</v>
      </c>
      <c r="L865" s="137">
        <f>Simulações!AV839</f>
        <v>0</v>
      </c>
      <c r="M865" s="133" t="str">
        <f>IF(Simulações!DB839="","",Simulações!DB839)</f>
        <v/>
      </c>
      <c r="N865" s="133" t="str">
        <f>IF(Simulações!DC839="","",Simulações!DC839)</f>
        <v/>
      </c>
      <c r="O865" s="133">
        <v>1</v>
      </c>
    </row>
    <row r="866" spans="1:15" ht="14.25" customHeight="1" x14ac:dyDescent="0.3">
      <c r="A866" s="5" t="str">
        <f>Simulações!G840</f>
        <v>Avenida Pedro Celestino Leite Penteado</v>
      </c>
      <c r="B866" s="133" t="str">
        <f>Simulações!DN840</f>
        <v>Sim</v>
      </c>
      <c r="C866" s="175">
        <f>Simulações!N840</f>
        <v>90</v>
      </c>
      <c r="D866" s="133" t="str">
        <f>Simulações!J840</f>
        <v>C4</v>
      </c>
      <c r="E866" s="133">
        <f>Simulações!CK840</f>
        <v>0</v>
      </c>
      <c r="F866" s="133">
        <f>Simulações!CL840</f>
        <v>0</v>
      </c>
      <c r="G866" s="133">
        <f>Simulações!CQ840</f>
        <v>0</v>
      </c>
      <c r="H866" s="133" t="str">
        <f>Simulações!CW840</f>
        <v>Longo II</v>
      </c>
      <c r="I866" s="133" t="str">
        <f>IF(Simulações!CX840="","",Simulações!CX840)</f>
        <v/>
      </c>
      <c r="J866" s="133" t="str">
        <f>IF(Simulações!DA840="","",Simulações!DA840)</f>
        <v/>
      </c>
      <c r="K866" s="137">
        <f>Simulações!AO840</f>
        <v>2</v>
      </c>
      <c r="L866" s="137">
        <f>Simulações!AV840</f>
        <v>0</v>
      </c>
      <c r="M866" s="133" t="str">
        <f>IF(Simulações!DB840="","",Simulações!DB840)</f>
        <v/>
      </c>
      <c r="N866" s="133" t="str">
        <f>IF(Simulações!DC840="","",Simulações!DC840)</f>
        <v/>
      </c>
      <c r="O866" s="133">
        <v>1</v>
      </c>
    </row>
    <row r="867" spans="1:15" ht="14.25" customHeight="1" x14ac:dyDescent="0.3">
      <c r="A867" s="5" t="str">
        <f>Simulações!G841</f>
        <v>Avenida Pedro Celestino Leite Penteado</v>
      </c>
      <c r="B867" s="133" t="str">
        <f>Simulações!DN841</f>
        <v>Sim</v>
      </c>
      <c r="C867" s="175">
        <f>Simulações!N841</f>
        <v>90</v>
      </c>
      <c r="D867" s="133" t="str">
        <f>Simulações!J841</f>
        <v>C4</v>
      </c>
      <c r="E867" s="133">
        <f>Simulações!CK841</f>
        <v>0</v>
      </c>
      <c r="F867" s="133">
        <f>Simulações!CL841</f>
        <v>0</v>
      </c>
      <c r="G867" s="133">
        <f>Simulações!CQ841</f>
        <v>0</v>
      </c>
      <c r="H867" s="133" t="str">
        <f>Simulações!CW841</f>
        <v>Longo II</v>
      </c>
      <c r="I867" s="133" t="str">
        <f>IF(Simulações!CX841="","",Simulações!CX841)</f>
        <v/>
      </c>
      <c r="J867" s="133" t="str">
        <f>IF(Simulações!DA841="","",Simulações!DA841)</f>
        <v/>
      </c>
      <c r="K867" s="137">
        <f>Simulações!AO841</f>
        <v>2</v>
      </c>
      <c r="L867" s="137">
        <f>Simulações!AV841</f>
        <v>0</v>
      </c>
      <c r="M867" s="133" t="str">
        <f>IF(Simulações!DB841="","",Simulações!DB841)</f>
        <v/>
      </c>
      <c r="N867" s="133" t="str">
        <f>IF(Simulações!DC841="","",Simulações!DC841)</f>
        <v/>
      </c>
      <c r="O867" s="133">
        <v>1</v>
      </c>
    </row>
    <row r="868" spans="1:15" ht="14.25" customHeight="1" x14ac:dyDescent="0.3">
      <c r="A868" s="5" t="str">
        <f>Simulações!G842</f>
        <v>Rua Rua Pitangueiras</v>
      </c>
      <c r="B868" s="133" t="str">
        <f>Simulações!DN842</f>
        <v>Sim</v>
      </c>
      <c r="C868" s="175">
        <f>Simulações!N842</f>
        <v>87</v>
      </c>
      <c r="D868" s="133" t="str">
        <f>Simulações!J842</f>
        <v>C5</v>
      </c>
      <c r="E868" s="133">
        <f>Simulações!CK842</f>
        <v>0</v>
      </c>
      <c r="F868" s="133">
        <f>Simulações!CL842</f>
        <v>0</v>
      </c>
      <c r="G868" s="133">
        <f>Simulações!CQ842</f>
        <v>0</v>
      </c>
      <c r="H868" s="133" t="str">
        <f>Simulações!CW842</f>
        <v>Médio II</v>
      </c>
      <c r="I868" s="133" t="str">
        <f>IF(Simulações!CX842="","",Simulações!CX842)</f>
        <v/>
      </c>
      <c r="J868" s="133" t="str">
        <f>IF(Simulações!DA842="","",Simulações!DA842)</f>
        <v/>
      </c>
      <c r="K868" s="137">
        <f>Simulações!AO842</f>
        <v>2</v>
      </c>
      <c r="L868" s="137">
        <f>Simulações!AV842</f>
        <v>0</v>
      </c>
      <c r="M868" s="133" t="str">
        <f>IF(Simulações!DB842="","",Simulações!DB842)</f>
        <v/>
      </c>
      <c r="N868" s="133" t="str">
        <f>IF(Simulações!DC842="","",Simulações!DC842)</f>
        <v/>
      </c>
      <c r="O868" s="133">
        <v>1</v>
      </c>
    </row>
    <row r="869" spans="1:15" ht="14.25" customHeight="1" x14ac:dyDescent="0.3">
      <c r="A869" s="5" t="str">
        <f>Simulações!G843</f>
        <v>Rua Rua Pitangueiras</v>
      </c>
      <c r="B869" s="133" t="str">
        <f>Simulações!DN843</f>
        <v>Sim</v>
      </c>
      <c r="C869" s="175">
        <f>Simulações!N843</f>
        <v>87</v>
      </c>
      <c r="D869" s="133" t="str">
        <f>Simulações!J843</f>
        <v>C5</v>
      </c>
      <c r="E869" s="133">
        <f>Simulações!CK843</f>
        <v>0</v>
      </c>
      <c r="F869" s="133">
        <f>Simulações!CL843</f>
        <v>0</v>
      </c>
      <c r="G869" s="133">
        <f>Simulações!CQ843</f>
        <v>0</v>
      </c>
      <c r="H869" s="133" t="str">
        <f>Simulações!CW843</f>
        <v>Médio II</v>
      </c>
      <c r="I869" s="133" t="str">
        <f>IF(Simulações!CX843="","",Simulações!CX843)</f>
        <v/>
      </c>
      <c r="J869" s="133" t="str">
        <f>IF(Simulações!DA843="","",Simulações!DA843)</f>
        <v/>
      </c>
      <c r="K869" s="137">
        <f>Simulações!AO843</f>
        <v>2</v>
      </c>
      <c r="L869" s="137">
        <f>Simulações!AV843</f>
        <v>0</v>
      </c>
      <c r="M869" s="133" t="str">
        <f>IF(Simulações!DB843="","",Simulações!DB843)</f>
        <v/>
      </c>
      <c r="N869" s="133" t="str">
        <f>IF(Simulações!DC843="","",Simulações!DC843)</f>
        <v/>
      </c>
      <c r="O869" s="133">
        <v>1</v>
      </c>
    </row>
    <row r="870" spans="1:15" ht="14.25" customHeight="1" x14ac:dyDescent="0.3">
      <c r="A870" s="5" t="str">
        <f>Simulações!G844</f>
        <v>Rua Rua Pitangueiras</v>
      </c>
      <c r="B870" s="133" t="str">
        <f>Simulações!DN844</f>
        <v>Sim</v>
      </c>
      <c r="C870" s="175">
        <f>Simulações!N844</f>
        <v>87</v>
      </c>
      <c r="D870" s="133" t="str">
        <f>Simulações!J844</f>
        <v>C5</v>
      </c>
      <c r="E870" s="133">
        <f>Simulações!CK844</f>
        <v>0</v>
      </c>
      <c r="F870" s="133">
        <f>Simulações!CL844</f>
        <v>0</v>
      </c>
      <c r="G870" s="133">
        <f>Simulações!CQ844</f>
        <v>0</v>
      </c>
      <c r="H870" s="133" t="str">
        <f>Simulações!CW844</f>
        <v>Médio II</v>
      </c>
      <c r="I870" s="133" t="str">
        <f>IF(Simulações!CX844="","",Simulações!CX844)</f>
        <v/>
      </c>
      <c r="J870" s="133" t="str">
        <f>IF(Simulações!DA844="","",Simulações!DA844)</f>
        <v/>
      </c>
      <c r="K870" s="137">
        <f>Simulações!AO844</f>
        <v>2</v>
      </c>
      <c r="L870" s="137">
        <f>Simulações!AV844</f>
        <v>0</v>
      </c>
      <c r="M870" s="133" t="str">
        <f>IF(Simulações!DB844="","",Simulações!DB844)</f>
        <v/>
      </c>
      <c r="N870" s="133" t="str">
        <f>IF(Simulações!DC844="","",Simulações!DC844)</f>
        <v/>
      </c>
      <c r="O870" s="133">
        <v>1</v>
      </c>
    </row>
    <row r="871" spans="1:15" ht="14.25" customHeight="1" x14ac:dyDescent="0.3">
      <c r="A871" s="5" t="str">
        <f>Simulações!G845</f>
        <v>Rua dos Ingas</v>
      </c>
      <c r="B871" s="133" t="str">
        <f>Simulações!DN845</f>
        <v>Sim</v>
      </c>
      <c r="C871" s="175">
        <f>Simulações!N845</f>
        <v>90</v>
      </c>
      <c r="D871" s="133" t="str">
        <f>Simulações!J845</f>
        <v>C3</v>
      </c>
      <c r="E871" s="133">
        <f>Simulações!CK845</f>
        <v>0</v>
      </c>
      <c r="F871" s="133">
        <f>Simulações!CL845</f>
        <v>0</v>
      </c>
      <c r="G871" s="133">
        <f>Simulações!CQ845</f>
        <v>0</v>
      </c>
      <c r="H871" s="133" t="str">
        <f>Simulações!CW845</f>
        <v>Médio I</v>
      </c>
      <c r="I871" s="133" t="str">
        <f>IF(Simulações!CX845="","",Simulações!CX845)</f>
        <v/>
      </c>
      <c r="J871" s="133" t="str">
        <f>IF(Simulações!DA845="","",Simulações!DA845)</f>
        <v/>
      </c>
      <c r="K871" s="137">
        <f>Simulações!AO845</f>
        <v>2</v>
      </c>
      <c r="L871" s="137">
        <f>Simulações!AV845</f>
        <v>0</v>
      </c>
      <c r="M871" s="133" t="str">
        <f>IF(Simulações!DB845="","",Simulações!DB845)</f>
        <v/>
      </c>
      <c r="N871" s="133" t="str">
        <f>IF(Simulações!DC845="","",Simulações!DC845)</f>
        <v/>
      </c>
      <c r="O871" s="133">
        <v>1</v>
      </c>
    </row>
    <row r="872" spans="1:15" ht="14.25" customHeight="1" x14ac:dyDescent="0.3">
      <c r="A872" s="5" t="str">
        <f>Simulações!G846</f>
        <v>Rua dos Ingas</v>
      </c>
      <c r="B872" s="133" t="str">
        <f>Simulações!DN846</f>
        <v>Sim</v>
      </c>
      <c r="C872" s="175">
        <f>Simulações!N846</f>
        <v>90</v>
      </c>
      <c r="D872" s="133" t="str">
        <f>Simulações!J846</f>
        <v>C3</v>
      </c>
      <c r="E872" s="133">
        <f>Simulações!CK846</f>
        <v>0</v>
      </c>
      <c r="F872" s="133">
        <f>Simulações!CL846</f>
        <v>0</v>
      </c>
      <c r="G872" s="133">
        <f>Simulações!CQ846</f>
        <v>0</v>
      </c>
      <c r="H872" s="133" t="str">
        <f>Simulações!CW846</f>
        <v>Médio I</v>
      </c>
      <c r="I872" s="133" t="str">
        <f>IF(Simulações!CX846="","",Simulações!CX846)</f>
        <v/>
      </c>
      <c r="J872" s="133" t="str">
        <f>IF(Simulações!DA846="","",Simulações!DA846)</f>
        <v/>
      </c>
      <c r="K872" s="137">
        <f>Simulações!AO846</f>
        <v>2</v>
      </c>
      <c r="L872" s="137">
        <f>Simulações!AV846</f>
        <v>0</v>
      </c>
      <c r="M872" s="133" t="str">
        <f>IF(Simulações!DB846="","",Simulações!DB846)</f>
        <v/>
      </c>
      <c r="N872" s="133" t="str">
        <f>IF(Simulações!DC846="","",Simulações!DC846)</f>
        <v/>
      </c>
      <c r="O872" s="133">
        <v>1</v>
      </c>
    </row>
    <row r="873" spans="1:15" ht="14.25" customHeight="1" x14ac:dyDescent="0.3">
      <c r="A873" s="5" t="str">
        <f>Simulações!G847</f>
        <v>Rua dos Ingas</v>
      </c>
      <c r="B873" s="133" t="str">
        <f>Simulações!DN847</f>
        <v>Sim</v>
      </c>
      <c r="C873" s="175">
        <f>Simulações!N847</f>
        <v>90</v>
      </c>
      <c r="D873" s="133" t="str">
        <f>Simulações!J847</f>
        <v>C3</v>
      </c>
      <c r="E873" s="133">
        <f>Simulações!CK847</f>
        <v>0</v>
      </c>
      <c r="F873" s="133">
        <f>Simulações!CL847</f>
        <v>0</v>
      </c>
      <c r="G873" s="133">
        <f>Simulações!CQ847</f>
        <v>0</v>
      </c>
      <c r="H873" s="133" t="str">
        <f>Simulações!CW847</f>
        <v>Médio I</v>
      </c>
      <c r="I873" s="133" t="str">
        <f>IF(Simulações!CX847="","",Simulações!CX847)</f>
        <v/>
      </c>
      <c r="J873" s="133" t="str">
        <f>IF(Simulações!DA847="","",Simulações!DA847)</f>
        <v/>
      </c>
      <c r="K873" s="137">
        <f>Simulações!AO847</f>
        <v>2</v>
      </c>
      <c r="L873" s="137">
        <f>Simulações!AV847</f>
        <v>0</v>
      </c>
      <c r="M873" s="133" t="str">
        <f>IF(Simulações!DB847="","",Simulações!DB847)</f>
        <v/>
      </c>
      <c r="N873" s="133" t="str">
        <f>IF(Simulações!DC847="","",Simulações!DC847)</f>
        <v/>
      </c>
      <c r="O873" s="133">
        <v>1</v>
      </c>
    </row>
    <row r="874" spans="1:15" ht="14.25" customHeight="1" x14ac:dyDescent="0.3">
      <c r="A874" s="5" t="str">
        <f>Simulações!G848</f>
        <v>Avenida Avenida Luiz Alli Fayrdin</v>
      </c>
      <c r="B874" s="133" t="str">
        <f>Simulações!DN848</f>
        <v>Sim</v>
      </c>
      <c r="C874" s="175">
        <f>Simulações!N848</f>
        <v>90</v>
      </c>
      <c r="D874" s="133" t="str">
        <f>Simulações!J848</f>
        <v>C3</v>
      </c>
      <c r="E874" s="133">
        <f>Simulações!CK848</f>
        <v>0</v>
      </c>
      <c r="F874" s="133">
        <f>Simulações!CL848</f>
        <v>0</v>
      </c>
      <c r="G874" s="133">
        <f>Simulações!CQ848</f>
        <v>0</v>
      </c>
      <c r="H874" s="133" t="str">
        <f>Simulações!CW848</f>
        <v>Longo I</v>
      </c>
      <c r="I874" s="133" t="str">
        <f>IF(Simulações!CX848="","",Simulações!CX848)</f>
        <v/>
      </c>
      <c r="J874" s="133" t="str">
        <f>IF(Simulações!DA848="","",Simulações!DA848)</f>
        <v/>
      </c>
      <c r="K874" s="137">
        <f>Simulações!AO848</f>
        <v>2</v>
      </c>
      <c r="L874" s="137">
        <f>Simulações!AV848</f>
        <v>0</v>
      </c>
      <c r="M874" s="133" t="str">
        <f>IF(Simulações!DB848="","",Simulações!DB848)</f>
        <v/>
      </c>
      <c r="N874" s="133" t="str">
        <f>IF(Simulações!DC848="","",Simulações!DC848)</f>
        <v/>
      </c>
      <c r="O874" s="133">
        <v>1</v>
      </c>
    </row>
    <row r="875" spans="1:15" ht="14.25" customHeight="1" x14ac:dyDescent="0.3">
      <c r="A875" s="5" t="str">
        <f>Simulações!G849</f>
        <v>Avenida Avenida Luiz Alli Fayrdin</v>
      </c>
      <c r="B875" s="133" t="str">
        <f>Simulações!DN849</f>
        <v>Sim</v>
      </c>
      <c r="C875" s="175">
        <f>Simulações!N849</f>
        <v>90</v>
      </c>
      <c r="D875" s="133" t="str">
        <f>Simulações!J849</f>
        <v>C3</v>
      </c>
      <c r="E875" s="133">
        <f>Simulações!CK849</f>
        <v>0</v>
      </c>
      <c r="F875" s="133">
        <f>Simulações!CL849</f>
        <v>0</v>
      </c>
      <c r="G875" s="133">
        <f>Simulações!CQ849</f>
        <v>0</v>
      </c>
      <c r="H875" s="133" t="str">
        <f>Simulações!CW849</f>
        <v>Longo I</v>
      </c>
      <c r="I875" s="133" t="str">
        <f>IF(Simulações!CX849="","",Simulações!CX849)</f>
        <v/>
      </c>
      <c r="J875" s="133" t="str">
        <f>IF(Simulações!DA849="","",Simulações!DA849)</f>
        <v/>
      </c>
      <c r="K875" s="137">
        <f>Simulações!AO849</f>
        <v>2</v>
      </c>
      <c r="L875" s="137">
        <f>Simulações!AV849</f>
        <v>0</v>
      </c>
      <c r="M875" s="133" t="str">
        <f>IF(Simulações!DB849="","",Simulações!DB849)</f>
        <v/>
      </c>
      <c r="N875" s="133" t="str">
        <f>IF(Simulações!DC849="","",Simulações!DC849)</f>
        <v/>
      </c>
      <c r="O875" s="133">
        <v>1</v>
      </c>
    </row>
    <row r="876" spans="1:15" ht="14.25" customHeight="1" x14ac:dyDescent="0.3">
      <c r="A876" s="5" t="str">
        <f>Simulações!G850</f>
        <v>Avenida Avenida Luiz Alli Fayrdin</v>
      </c>
      <c r="B876" s="133" t="str">
        <f>Simulações!DN850</f>
        <v>Sim</v>
      </c>
      <c r="C876" s="175">
        <f>Simulações!N850</f>
        <v>90</v>
      </c>
      <c r="D876" s="133" t="str">
        <f>Simulações!J850</f>
        <v>C3</v>
      </c>
      <c r="E876" s="133">
        <f>Simulações!CK850</f>
        <v>0</v>
      </c>
      <c r="F876" s="133">
        <f>Simulações!CL850</f>
        <v>0</v>
      </c>
      <c r="G876" s="133">
        <f>Simulações!CQ850</f>
        <v>0</v>
      </c>
      <c r="H876" s="133" t="str">
        <f>Simulações!CW850</f>
        <v>Longo I</v>
      </c>
      <c r="I876" s="133" t="str">
        <f>IF(Simulações!CX850="","",Simulações!CX850)</f>
        <v/>
      </c>
      <c r="J876" s="133" t="str">
        <f>IF(Simulações!DA850="","",Simulações!DA850)</f>
        <v/>
      </c>
      <c r="K876" s="137">
        <f>Simulações!AO850</f>
        <v>2</v>
      </c>
      <c r="L876" s="137">
        <f>Simulações!AV850</f>
        <v>0</v>
      </c>
      <c r="M876" s="133" t="str">
        <f>IF(Simulações!DB850="","",Simulações!DB850)</f>
        <v/>
      </c>
      <c r="N876" s="133" t="str">
        <f>IF(Simulações!DC850="","",Simulações!DC850)</f>
        <v/>
      </c>
      <c r="O876" s="133">
        <v>1</v>
      </c>
    </row>
    <row r="877" spans="1:15" ht="14.25" customHeight="1" x14ac:dyDescent="0.3">
      <c r="A877" s="5" t="str">
        <f>Simulações!G851</f>
        <v>avenida ribeirao dos cristais</v>
      </c>
      <c r="B877" s="133" t="str">
        <f>Simulações!DN851</f>
        <v>Sim</v>
      </c>
      <c r="C877" s="175">
        <f>Simulações!N851</f>
        <v>90</v>
      </c>
      <c r="D877" s="133" t="str">
        <f>Simulações!J851</f>
        <v>C3</v>
      </c>
      <c r="E877" s="133">
        <f>Simulações!CK851</f>
        <v>0</v>
      </c>
      <c r="F877" s="133">
        <f>Simulações!CL851</f>
        <v>0</v>
      </c>
      <c r="G877" s="133">
        <f>Simulações!CQ851</f>
        <v>0</v>
      </c>
      <c r="H877" s="133" t="str">
        <f>Simulações!CW851</f>
        <v>Longo II</v>
      </c>
      <c r="I877" s="133" t="str">
        <f>IF(Simulações!CX851="","",Simulações!CX851)</f>
        <v/>
      </c>
      <c r="J877" s="133" t="str">
        <f>IF(Simulações!DA851="","",Simulações!DA851)</f>
        <v/>
      </c>
      <c r="K877" s="137">
        <f>Simulações!AO851</f>
        <v>2</v>
      </c>
      <c r="L877" s="137">
        <f>Simulações!AV851</f>
        <v>0</v>
      </c>
      <c r="M877" s="133" t="str">
        <f>IF(Simulações!DB851="","",Simulações!DB851)</f>
        <v/>
      </c>
      <c r="N877" s="133" t="str">
        <f>IF(Simulações!DC851="","",Simulações!DC851)</f>
        <v/>
      </c>
      <c r="O877" s="133">
        <v>1</v>
      </c>
    </row>
    <row r="878" spans="1:15" ht="14.25" customHeight="1" x14ac:dyDescent="0.3">
      <c r="A878" s="5" t="str">
        <f>Simulações!G852</f>
        <v>avenida ribeirao dos cristais</v>
      </c>
      <c r="B878" s="133" t="str">
        <f>Simulações!DN852</f>
        <v>Sim</v>
      </c>
      <c r="C878" s="175">
        <f>Simulações!N852</f>
        <v>90</v>
      </c>
      <c r="D878" s="133" t="str">
        <f>Simulações!J852</f>
        <v>C3</v>
      </c>
      <c r="E878" s="133">
        <f>Simulações!CK852</f>
        <v>0</v>
      </c>
      <c r="F878" s="133">
        <f>Simulações!CL852</f>
        <v>0</v>
      </c>
      <c r="G878" s="133">
        <f>Simulações!CQ852</f>
        <v>0</v>
      </c>
      <c r="H878" s="133" t="str">
        <f>Simulações!CW852</f>
        <v>Longo II</v>
      </c>
      <c r="I878" s="133" t="str">
        <f>IF(Simulações!CX852="","",Simulações!CX852)</f>
        <v/>
      </c>
      <c r="J878" s="133" t="str">
        <f>IF(Simulações!DA852="","",Simulações!DA852)</f>
        <v/>
      </c>
      <c r="K878" s="137">
        <f>Simulações!AO852</f>
        <v>2</v>
      </c>
      <c r="L878" s="137">
        <f>Simulações!AV852</f>
        <v>0</v>
      </c>
      <c r="M878" s="133" t="str">
        <f>IF(Simulações!DB852="","",Simulações!DB852)</f>
        <v/>
      </c>
      <c r="N878" s="133" t="str">
        <f>IF(Simulações!DC852="","",Simulações!DC852)</f>
        <v/>
      </c>
      <c r="O878" s="133">
        <v>1</v>
      </c>
    </row>
    <row r="879" spans="1:15" ht="14.25" customHeight="1" x14ac:dyDescent="0.3">
      <c r="A879" s="5" t="str">
        <f>Simulações!G853</f>
        <v>avenida ribeirao dos cristais</v>
      </c>
      <c r="B879" s="133" t="str">
        <f>Simulações!DN853</f>
        <v>Sim</v>
      </c>
      <c r="C879" s="175">
        <f>Simulações!N853</f>
        <v>90</v>
      </c>
      <c r="D879" s="133" t="str">
        <f>Simulações!J853</f>
        <v>C3</v>
      </c>
      <c r="E879" s="133">
        <f>Simulações!CK853</f>
        <v>0</v>
      </c>
      <c r="F879" s="133">
        <f>Simulações!CL853</f>
        <v>0</v>
      </c>
      <c r="G879" s="133">
        <f>Simulações!CQ853</f>
        <v>0</v>
      </c>
      <c r="H879" s="133" t="str">
        <f>Simulações!CW853</f>
        <v>Longo II</v>
      </c>
      <c r="I879" s="133" t="str">
        <f>IF(Simulações!CX853="","",Simulações!CX853)</f>
        <v/>
      </c>
      <c r="J879" s="133" t="str">
        <f>IF(Simulações!DA853="","",Simulações!DA853)</f>
        <v/>
      </c>
      <c r="K879" s="137">
        <f>Simulações!AO853</f>
        <v>2</v>
      </c>
      <c r="L879" s="137">
        <f>Simulações!AV853</f>
        <v>0</v>
      </c>
      <c r="M879" s="133" t="str">
        <f>IF(Simulações!DB853="","",Simulações!DB853)</f>
        <v/>
      </c>
      <c r="N879" s="133" t="str">
        <f>IF(Simulações!DC853="","",Simulações!DC853)</f>
        <v/>
      </c>
      <c r="O879" s="133">
        <v>1</v>
      </c>
    </row>
    <row r="880" spans="1:15" ht="14.25" customHeight="1" x14ac:dyDescent="0.3">
      <c r="A880" s="5" t="str">
        <f>Simulações!G854</f>
        <v>rua recife</v>
      </c>
      <c r="B880" s="133" t="str">
        <f>Simulações!DN854</f>
        <v>Sim</v>
      </c>
      <c r="C880" s="175">
        <f>Simulações!N854</f>
        <v>87</v>
      </c>
      <c r="D880" s="133" t="str">
        <f>Simulações!J854</f>
        <v>C5</v>
      </c>
      <c r="E880" s="133">
        <f>Simulações!CK854</f>
        <v>0</v>
      </c>
      <c r="F880" s="133">
        <f>Simulações!CL854</f>
        <v>0</v>
      </c>
      <c r="G880" s="133">
        <f>Simulações!CQ854</f>
        <v>0</v>
      </c>
      <c r="H880" s="133" t="str">
        <f>Simulações!CW854</f>
        <v>Médio II</v>
      </c>
      <c r="I880" s="133" t="str">
        <f>IF(Simulações!CX854="","",Simulações!CX854)</f>
        <v/>
      </c>
      <c r="J880" s="133" t="str">
        <f>IF(Simulações!DA854="","",Simulações!DA854)</f>
        <v/>
      </c>
      <c r="K880" s="137">
        <f>Simulações!AO854</f>
        <v>2</v>
      </c>
      <c r="L880" s="137">
        <f>Simulações!AV854</f>
        <v>0</v>
      </c>
      <c r="M880" s="133" t="str">
        <f>IF(Simulações!DB854="","",Simulações!DB854)</f>
        <v/>
      </c>
      <c r="N880" s="133" t="str">
        <f>IF(Simulações!DC854="","",Simulações!DC854)</f>
        <v/>
      </c>
      <c r="O880" s="133">
        <v>1</v>
      </c>
    </row>
    <row r="881" spans="1:15" ht="14.25" customHeight="1" x14ac:dyDescent="0.3">
      <c r="A881" s="5" t="str">
        <f>Simulações!G855</f>
        <v>rua recife</v>
      </c>
      <c r="B881" s="133" t="str">
        <f>Simulações!DN855</f>
        <v>Sim</v>
      </c>
      <c r="C881" s="175">
        <f>Simulações!N855</f>
        <v>87</v>
      </c>
      <c r="D881" s="133" t="str">
        <f>Simulações!J855</f>
        <v>C5</v>
      </c>
      <c r="E881" s="133">
        <f>Simulações!CK855</f>
        <v>0</v>
      </c>
      <c r="F881" s="133">
        <f>Simulações!CL855</f>
        <v>0</v>
      </c>
      <c r="G881" s="133">
        <f>Simulações!CQ855</f>
        <v>0</v>
      </c>
      <c r="H881" s="133" t="str">
        <f>Simulações!CW855</f>
        <v>Médio II</v>
      </c>
      <c r="I881" s="133" t="str">
        <f>IF(Simulações!CX855="","",Simulações!CX855)</f>
        <v/>
      </c>
      <c r="J881" s="133" t="str">
        <f>IF(Simulações!DA855="","",Simulações!DA855)</f>
        <v/>
      </c>
      <c r="K881" s="137">
        <f>Simulações!AO855</f>
        <v>2</v>
      </c>
      <c r="L881" s="137">
        <f>Simulações!AV855</f>
        <v>0</v>
      </c>
      <c r="M881" s="133" t="str">
        <f>IF(Simulações!DB855="","",Simulações!DB855)</f>
        <v/>
      </c>
      <c r="N881" s="133" t="str">
        <f>IF(Simulações!DC855="","",Simulações!DC855)</f>
        <v/>
      </c>
      <c r="O881" s="133">
        <v>1</v>
      </c>
    </row>
    <row r="882" spans="1:15" ht="14.25" customHeight="1" x14ac:dyDescent="0.3">
      <c r="A882" s="5" t="str">
        <f>Simulações!G856</f>
        <v>rua recife</v>
      </c>
      <c r="B882" s="133" t="str">
        <f>Simulações!DN856</f>
        <v>Sim</v>
      </c>
      <c r="C882" s="175">
        <f>Simulações!N856</f>
        <v>87</v>
      </c>
      <c r="D882" s="133" t="str">
        <f>Simulações!J856</f>
        <v>C5</v>
      </c>
      <c r="E882" s="133">
        <f>Simulações!CK856</f>
        <v>0</v>
      </c>
      <c r="F882" s="133">
        <f>Simulações!CL856</f>
        <v>0</v>
      </c>
      <c r="G882" s="133">
        <f>Simulações!CQ856</f>
        <v>0</v>
      </c>
      <c r="H882" s="133" t="str">
        <f>Simulações!CW856</f>
        <v>Médio II</v>
      </c>
      <c r="I882" s="133" t="str">
        <f>IF(Simulações!CX856="","",Simulações!CX856)</f>
        <v/>
      </c>
      <c r="J882" s="133" t="str">
        <f>IF(Simulações!DA856="","",Simulações!DA856)</f>
        <v/>
      </c>
      <c r="K882" s="137">
        <f>Simulações!AO856</f>
        <v>2</v>
      </c>
      <c r="L882" s="137">
        <f>Simulações!AV856</f>
        <v>0</v>
      </c>
      <c r="M882" s="133" t="str">
        <f>IF(Simulações!DB856="","",Simulações!DB856)</f>
        <v/>
      </c>
      <c r="N882" s="133" t="str">
        <f>IF(Simulações!DC856="","",Simulações!DC856)</f>
        <v/>
      </c>
      <c r="O882" s="133">
        <v>1</v>
      </c>
    </row>
    <row r="883" spans="1:15" ht="14.25" customHeight="1" x14ac:dyDescent="0.3">
      <c r="A883" s="5" t="str">
        <f>Simulações!G857</f>
        <v>Rua Rua Hortolândia</v>
      </c>
      <c r="B883" s="133" t="str">
        <f>Simulações!DN857</f>
        <v>Sim</v>
      </c>
      <c r="C883" s="175">
        <f>Simulações!N857</f>
        <v>120</v>
      </c>
      <c r="D883" s="133" t="str">
        <f>Simulações!J857</f>
        <v>C5</v>
      </c>
      <c r="E883" s="133">
        <f>Simulações!CK857</f>
        <v>0</v>
      </c>
      <c r="F883" s="133">
        <f>Simulações!CL857</f>
        <v>0</v>
      </c>
      <c r="G883" s="133">
        <f>Simulações!CQ857</f>
        <v>0</v>
      </c>
      <c r="H883" s="133" t="str">
        <f>Simulações!CW857</f>
        <v>Médio II</v>
      </c>
      <c r="I883" s="133" t="str">
        <f>IF(Simulações!CX857="","",Simulações!CX857)</f>
        <v/>
      </c>
      <c r="J883" s="133" t="str">
        <f>IF(Simulações!DA857="","",Simulações!DA857)</f>
        <v/>
      </c>
      <c r="K883" s="137">
        <f>Simulações!AO857</f>
        <v>2</v>
      </c>
      <c r="L883" s="137">
        <f>Simulações!AV857</f>
        <v>0</v>
      </c>
      <c r="M883" s="133" t="str">
        <f>IF(Simulações!DB857="","",Simulações!DB857)</f>
        <v/>
      </c>
      <c r="N883" s="133" t="str">
        <f>IF(Simulações!DC857="","",Simulações!DC857)</f>
        <v/>
      </c>
      <c r="O883" s="133">
        <v>1</v>
      </c>
    </row>
    <row r="884" spans="1:15" ht="14.25" customHeight="1" x14ac:dyDescent="0.3">
      <c r="A884" s="5" t="str">
        <f>Simulações!G858</f>
        <v>Rua Rua Hortolândia</v>
      </c>
      <c r="B884" s="133" t="str">
        <f>Simulações!DN858</f>
        <v>Sim</v>
      </c>
      <c r="C884" s="175">
        <f>Simulações!N858</f>
        <v>120</v>
      </c>
      <c r="D884" s="133" t="str">
        <f>Simulações!J858</f>
        <v>C5</v>
      </c>
      <c r="E884" s="133">
        <f>Simulações!CK858</f>
        <v>0</v>
      </c>
      <c r="F884" s="133">
        <f>Simulações!CL858</f>
        <v>0</v>
      </c>
      <c r="G884" s="133">
        <f>Simulações!CQ858</f>
        <v>0</v>
      </c>
      <c r="H884" s="133" t="str">
        <f>Simulações!CW858</f>
        <v>Médio II</v>
      </c>
      <c r="I884" s="133" t="str">
        <f>IF(Simulações!CX858="","",Simulações!CX858)</f>
        <v/>
      </c>
      <c r="J884" s="133" t="str">
        <f>IF(Simulações!DA858="","",Simulações!DA858)</f>
        <v/>
      </c>
      <c r="K884" s="137">
        <f>Simulações!AO858</f>
        <v>2</v>
      </c>
      <c r="L884" s="137">
        <f>Simulações!AV858</f>
        <v>0</v>
      </c>
      <c r="M884" s="133" t="str">
        <f>IF(Simulações!DB858="","",Simulações!DB858)</f>
        <v/>
      </c>
      <c r="N884" s="133" t="str">
        <f>IF(Simulações!DC858="","",Simulações!DC858)</f>
        <v/>
      </c>
      <c r="O884" s="133">
        <v>1</v>
      </c>
    </row>
    <row r="885" spans="1:15" ht="14.25" customHeight="1" x14ac:dyDescent="0.3">
      <c r="A885" s="5" t="str">
        <f>Simulações!G859</f>
        <v>Rua Rua Hortolândia</v>
      </c>
      <c r="B885" s="133" t="str">
        <f>Simulações!DN859</f>
        <v>Sim</v>
      </c>
      <c r="C885" s="175">
        <f>Simulações!N859</f>
        <v>120</v>
      </c>
      <c r="D885" s="133" t="str">
        <f>Simulações!J859</f>
        <v>C5</v>
      </c>
      <c r="E885" s="133">
        <f>Simulações!CK859</f>
        <v>0</v>
      </c>
      <c r="F885" s="133">
        <f>Simulações!CL859</f>
        <v>0</v>
      </c>
      <c r="G885" s="133">
        <f>Simulações!CQ859</f>
        <v>0</v>
      </c>
      <c r="H885" s="133" t="str">
        <f>Simulações!CW859</f>
        <v>Médio II</v>
      </c>
      <c r="I885" s="133" t="str">
        <f>IF(Simulações!CX859="","",Simulações!CX859)</f>
        <v/>
      </c>
      <c r="J885" s="133" t="str">
        <f>IF(Simulações!DA859="","",Simulações!DA859)</f>
        <v/>
      </c>
      <c r="K885" s="137">
        <f>Simulações!AO859</f>
        <v>2</v>
      </c>
      <c r="L885" s="137">
        <f>Simulações!AV859</f>
        <v>0</v>
      </c>
      <c r="M885" s="133" t="str">
        <f>IF(Simulações!DB859="","",Simulações!DB859)</f>
        <v/>
      </c>
      <c r="N885" s="133" t="str">
        <f>IF(Simulações!DC859="","",Simulações!DC859)</f>
        <v/>
      </c>
      <c r="O885" s="133">
        <v>1</v>
      </c>
    </row>
    <row r="886" spans="1:15" ht="14.25" customHeight="1" x14ac:dyDescent="0.3">
      <c r="A886" s="5" t="str">
        <f>Simulações!G860</f>
        <v>Rua Guaratinguetá</v>
      </c>
      <c r="B886" s="133" t="str">
        <f>Simulações!DN860</f>
        <v>Sim</v>
      </c>
      <c r="C886" s="175">
        <f>Simulações!N860</f>
        <v>58</v>
      </c>
      <c r="D886" s="133" t="str">
        <f>Simulações!J860</f>
        <v>C5</v>
      </c>
      <c r="E886" s="133">
        <f>Simulações!CK860</f>
        <v>0</v>
      </c>
      <c r="F886" s="133">
        <f>Simulações!CL860</f>
        <v>0</v>
      </c>
      <c r="G886" s="133">
        <f>Simulações!CQ860</f>
        <v>0</v>
      </c>
      <c r="H886" s="133" t="str">
        <f>Simulações!CW860</f>
        <v>ERRO</v>
      </c>
      <c r="I886" s="133" t="str">
        <f>IF(Simulações!CX860="","",Simulações!CX860)</f>
        <v/>
      </c>
      <c r="J886" s="133" t="str">
        <f>IF(Simulações!DA860="","",Simulações!DA860)</f>
        <v/>
      </c>
      <c r="K886" s="137">
        <f>Simulações!AO860</f>
        <v>2</v>
      </c>
      <c r="L886" s="137">
        <f>Simulações!AV860</f>
        <v>0</v>
      </c>
      <c r="M886" s="133" t="str">
        <f>IF(Simulações!DB860="","",Simulações!DB860)</f>
        <v/>
      </c>
      <c r="N886" s="133" t="str">
        <f>IF(Simulações!DC860="","",Simulações!DC860)</f>
        <v/>
      </c>
      <c r="O886" s="133">
        <v>1</v>
      </c>
    </row>
    <row r="887" spans="1:15" ht="14.25" customHeight="1" x14ac:dyDescent="0.3">
      <c r="A887" s="5" t="str">
        <f>Simulações!G861</f>
        <v>Rua Guaratinguetá</v>
      </c>
      <c r="B887" s="133" t="str">
        <f>Simulações!DN861</f>
        <v>Sim</v>
      </c>
      <c r="C887" s="175">
        <f>Simulações!N861</f>
        <v>58</v>
      </c>
      <c r="D887" s="133" t="str">
        <f>Simulações!J861</f>
        <v>C5</v>
      </c>
      <c r="E887" s="133">
        <f>Simulações!CK861</f>
        <v>0</v>
      </c>
      <c r="F887" s="133">
        <f>Simulações!CL861</f>
        <v>0</v>
      </c>
      <c r="G887" s="133">
        <f>Simulações!CQ861</f>
        <v>0</v>
      </c>
      <c r="H887" s="133" t="str">
        <f>Simulações!CW861</f>
        <v>ERRO</v>
      </c>
      <c r="I887" s="133" t="str">
        <f>IF(Simulações!CX861="","",Simulações!CX861)</f>
        <v/>
      </c>
      <c r="J887" s="133" t="str">
        <f>IF(Simulações!DA861="","",Simulações!DA861)</f>
        <v/>
      </c>
      <c r="K887" s="137">
        <f>Simulações!AO861</f>
        <v>2</v>
      </c>
      <c r="L887" s="137">
        <f>Simulações!AV861</f>
        <v>0</v>
      </c>
      <c r="M887" s="133" t="str">
        <f>IF(Simulações!DB861="","",Simulações!DB861)</f>
        <v/>
      </c>
      <c r="N887" s="133" t="str">
        <f>IF(Simulações!DC861="","",Simulações!DC861)</f>
        <v/>
      </c>
      <c r="O887" s="133">
        <v>1</v>
      </c>
    </row>
    <row r="888" spans="1:15" ht="14.25" customHeight="1" x14ac:dyDescent="0.3">
      <c r="A888" s="5" t="str">
        <f>Simulações!G862</f>
        <v>Rua Guaratinguetá</v>
      </c>
      <c r="B888" s="133" t="str">
        <f>Simulações!DN862</f>
        <v>Sim</v>
      </c>
      <c r="C888" s="175">
        <f>Simulações!N862</f>
        <v>58</v>
      </c>
      <c r="D888" s="133" t="str">
        <f>Simulações!J862</f>
        <v>C5</v>
      </c>
      <c r="E888" s="133">
        <f>Simulações!CK862</f>
        <v>0</v>
      </c>
      <c r="F888" s="133">
        <f>Simulações!CL862</f>
        <v>0</v>
      </c>
      <c r="G888" s="133">
        <f>Simulações!CQ862</f>
        <v>0</v>
      </c>
      <c r="H888" s="133" t="str">
        <f>Simulações!CW862</f>
        <v>ERRO</v>
      </c>
      <c r="I888" s="133" t="str">
        <f>IF(Simulações!CX862="","",Simulações!CX862)</f>
        <v/>
      </c>
      <c r="J888" s="133" t="str">
        <f>IF(Simulações!DA862="","",Simulações!DA862)</f>
        <v/>
      </c>
      <c r="K888" s="137">
        <f>Simulações!AO862</f>
        <v>2</v>
      </c>
      <c r="L888" s="137">
        <f>Simulações!AV862</f>
        <v>0</v>
      </c>
      <c r="M888" s="133" t="str">
        <f>IF(Simulações!DB862="","",Simulações!DB862)</f>
        <v/>
      </c>
      <c r="N888" s="133" t="str">
        <f>IF(Simulações!DC862="","",Simulações!DC862)</f>
        <v/>
      </c>
      <c r="O888" s="133">
        <v>1</v>
      </c>
    </row>
    <row r="889" spans="1:15" ht="14.25" customHeight="1" x14ac:dyDescent="0.3">
      <c r="A889" s="5" t="str">
        <f>Simulações!G863</f>
        <v>Rua Vereador José Mendes</v>
      </c>
      <c r="B889" s="133" t="str">
        <f>Simulações!DN863</f>
        <v>Sim</v>
      </c>
      <c r="C889" s="175">
        <f>Simulações!N863</f>
        <v>100</v>
      </c>
      <c r="D889" s="133" t="str">
        <f>Simulações!J863</f>
        <v>C4</v>
      </c>
      <c r="E889" s="133" t="str">
        <f>Simulações!CK863</f>
        <v>LEDSTAR</v>
      </c>
      <c r="F889" s="176" t="str">
        <f>Simulações!CL863</f>
        <v xml:space="preserve"> SL VT 9.1 35W</v>
      </c>
      <c r="G889" s="133">
        <f>Simulações!CQ863</f>
        <v>35</v>
      </c>
      <c r="H889" s="133" t="str">
        <f>Simulações!CW863</f>
        <v>Longo I</v>
      </c>
      <c r="I889" s="133" t="str">
        <f>IF(Simulações!CX863="","",Simulações!CX863)</f>
        <v/>
      </c>
      <c r="J889" s="133" t="str">
        <f>IF(Simulações!DA863="","",Simulações!DA863)</f>
        <v/>
      </c>
      <c r="K889" s="137">
        <f>Simulações!AO863</f>
        <v>2</v>
      </c>
      <c r="L889" s="137">
        <f>Simulações!AV863</f>
        <v>0</v>
      </c>
      <c r="M889" s="133" t="str">
        <f>IF(Simulações!DB863="","",Simulações!DB863)</f>
        <v/>
      </c>
      <c r="N889" s="133" t="str">
        <f>IF(Simulações!DC863="","",Simulações!DC863)</f>
        <v/>
      </c>
      <c r="O889" s="133">
        <v>1</v>
      </c>
    </row>
    <row r="890" spans="1:15" ht="14.25" customHeight="1" x14ac:dyDescent="0.3">
      <c r="A890" s="5" t="str">
        <f>Simulações!G864</f>
        <v>Rua Vereador José Mendes</v>
      </c>
      <c r="B890" s="133" t="str">
        <f>Simulações!DN864</f>
        <v>Sim</v>
      </c>
      <c r="C890" s="175">
        <f>Simulações!N864</f>
        <v>100</v>
      </c>
      <c r="D890" s="133" t="str">
        <f>Simulações!J864</f>
        <v>C4</v>
      </c>
      <c r="E890" s="133" t="str">
        <f>Simulações!CK864</f>
        <v>SX LIGHTING</v>
      </c>
      <c r="F890" s="176" t="str">
        <f>Simulações!CL864</f>
        <v>SX-INEVO040HF</v>
      </c>
      <c r="G890" s="133">
        <f>Simulações!CQ864</f>
        <v>39</v>
      </c>
      <c r="H890" s="133" t="str">
        <f>Simulações!CW864</f>
        <v>Longo I</v>
      </c>
      <c r="I890" s="133" t="str">
        <f>IF(Simulações!CX864="","",Simulações!CX864)</f>
        <v/>
      </c>
      <c r="J890" s="133" t="str">
        <f>IF(Simulações!DA864="","",Simulações!DA864)</f>
        <v/>
      </c>
      <c r="K890" s="137">
        <f>Simulações!AO864</f>
        <v>2</v>
      </c>
      <c r="L890" s="137">
        <f>Simulações!AV864</f>
        <v>0</v>
      </c>
      <c r="M890" s="133" t="str">
        <f>IF(Simulações!DB864="","",Simulações!DB864)</f>
        <v/>
      </c>
      <c r="N890" s="133" t="str">
        <f>IF(Simulações!DC864="","",Simulações!DC864)</f>
        <v/>
      </c>
      <c r="O890" s="133">
        <v>1</v>
      </c>
    </row>
    <row r="891" spans="1:15" ht="14.25" customHeight="1" x14ac:dyDescent="0.3">
      <c r="A891" s="5" t="str">
        <f>Simulações!G865</f>
        <v>Rua Vereador José Mendes</v>
      </c>
      <c r="B891" s="133" t="str">
        <f>Simulações!DN865</f>
        <v>Sim</v>
      </c>
      <c r="C891" s="175">
        <f>Simulações!N865</f>
        <v>100</v>
      </c>
      <c r="D891" s="133" t="str">
        <f>Simulações!J865</f>
        <v>C4</v>
      </c>
      <c r="E891" s="133" t="str">
        <f>Simulações!CK865</f>
        <v>TECNOWATT</v>
      </c>
      <c r="F891" s="176" t="str">
        <f>Simulações!CL865</f>
        <v xml:space="preserve">SIGSAGPTLRRSSNDL_40W_50IBBRS
</v>
      </c>
      <c r="G891" s="133">
        <f>Simulações!CQ865</f>
        <v>40</v>
      </c>
      <c r="H891" s="133" t="str">
        <f>Simulações!CW865</f>
        <v>Longo I</v>
      </c>
      <c r="I891" s="133" t="str">
        <f>IF(Simulações!CX865="","",Simulações!CX865)</f>
        <v/>
      </c>
      <c r="J891" s="133" t="str">
        <f>IF(Simulações!DA865="","",Simulações!DA865)</f>
        <v/>
      </c>
      <c r="K891" s="137">
        <f>Simulações!AO865</f>
        <v>2</v>
      </c>
      <c r="L891" s="137">
        <f>Simulações!AV865</f>
        <v>0</v>
      </c>
      <c r="M891" s="133" t="str">
        <f>IF(Simulações!DB865="","",Simulações!DB865)</f>
        <v/>
      </c>
      <c r="N891" s="133" t="str">
        <f>IF(Simulações!DC865="","",Simulações!DC865)</f>
        <v/>
      </c>
      <c r="O891" s="133">
        <v>1</v>
      </c>
    </row>
    <row r="892" spans="1:15" ht="14.25" customHeight="1" x14ac:dyDescent="0.3">
      <c r="A892" s="5" t="str">
        <f>Simulações!G866</f>
        <v>Estrada Francisco Misse</v>
      </c>
      <c r="B892" s="133" t="str">
        <f>Simulações!DN866</f>
        <v>Sim</v>
      </c>
      <c r="C892" s="175">
        <f>Simulações!N866</f>
        <v>60</v>
      </c>
      <c r="D892" s="133" t="str">
        <f>Simulações!J866</f>
        <v>C3</v>
      </c>
      <c r="E892" s="133">
        <f>Simulações!CK866</f>
        <v>0</v>
      </c>
      <c r="F892" s="133">
        <f>Simulações!CL866</f>
        <v>0</v>
      </c>
      <c r="G892" s="133">
        <f>Simulações!CQ866</f>
        <v>0</v>
      </c>
      <c r="H892" s="133" t="str">
        <f>Simulações!CW866</f>
        <v>Médio I</v>
      </c>
      <c r="I892" s="133" t="str">
        <f>IF(Simulações!CX866="","",Simulações!CX866)</f>
        <v/>
      </c>
      <c r="J892" s="133" t="str">
        <f>IF(Simulações!DA866="","",Simulações!DA866)</f>
        <v/>
      </c>
      <c r="K892" s="137">
        <f>Simulações!AO866</f>
        <v>2</v>
      </c>
      <c r="L892" s="137">
        <f>Simulações!AV866</f>
        <v>0</v>
      </c>
      <c r="M892" s="133" t="str">
        <f>IF(Simulações!DB866="","",Simulações!DB866)</f>
        <v/>
      </c>
      <c r="N892" s="133" t="str">
        <f>IF(Simulações!DC866="","",Simulações!DC866)</f>
        <v/>
      </c>
      <c r="O892" s="133">
        <v>1</v>
      </c>
    </row>
    <row r="893" spans="1:15" ht="14.25" customHeight="1" x14ac:dyDescent="0.3">
      <c r="A893" s="5" t="str">
        <f>Simulações!G867</f>
        <v>Estrada Francisco Misse</v>
      </c>
      <c r="B893" s="133" t="str">
        <f>Simulações!DN867</f>
        <v>Sim</v>
      </c>
      <c r="C893" s="175">
        <f>Simulações!N867</f>
        <v>60</v>
      </c>
      <c r="D893" s="133" t="str">
        <f>Simulações!J867</f>
        <v>C3</v>
      </c>
      <c r="E893" s="133">
        <f>Simulações!CK867</f>
        <v>0</v>
      </c>
      <c r="F893" s="133">
        <f>Simulações!CL867</f>
        <v>0</v>
      </c>
      <c r="G893" s="133">
        <f>Simulações!CQ867</f>
        <v>0</v>
      </c>
      <c r="H893" s="133" t="str">
        <f>Simulações!CW867</f>
        <v>Médio I</v>
      </c>
      <c r="I893" s="133" t="str">
        <f>IF(Simulações!CX867="","",Simulações!CX867)</f>
        <v/>
      </c>
      <c r="J893" s="133" t="str">
        <f>IF(Simulações!DA867="","",Simulações!DA867)</f>
        <v/>
      </c>
      <c r="K893" s="137">
        <f>Simulações!AO867</f>
        <v>2</v>
      </c>
      <c r="L893" s="137">
        <f>Simulações!AV867</f>
        <v>0</v>
      </c>
      <c r="M893" s="133" t="str">
        <f>IF(Simulações!DB867="","",Simulações!DB867)</f>
        <v/>
      </c>
      <c r="N893" s="133" t="str">
        <f>IF(Simulações!DC867="","",Simulações!DC867)</f>
        <v/>
      </c>
      <c r="O893" s="133">
        <v>1</v>
      </c>
    </row>
    <row r="894" spans="1:15" ht="14.25" customHeight="1" x14ac:dyDescent="0.3">
      <c r="A894" s="5" t="str">
        <f>Simulações!G868</f>
        <v>Estrada Francisco Misse</v>
      </c>
      <c r="B894" s="133" t="str">
        <f>Simulações!DN868</f>
        <v>Sim</v>
      </c>
      <c r="C894" s="175">
        <f>Simulações!N868</f>
        <v>60</v>
      </c>
      <c r="D894" s="133" t="str">
        <f>Simulações!J868</f>
        <v>C3</v>
      </c>
      <c r="E894" s="133">
        <f>Simulações!CK868</f>
        <v>0</v>
      </c>
      <c r="F894" s="133">
        <f>Simulações!CL868</f>
        <v>0</v>
      </c>
      <c r="G894" s="133">
        <f>Simulações!CQ868</f>
        <v>0</v>
      </c>
      <c r="H894" s="133" t="str">
        <f>Simulações!CW868</f>
        <v>Médio I</v>
      </c>
      <c r="I894" s="133" t="str">
        <f>IF(Simulações!CX868="","",Simulações!CX868)</f>
        <v/>
      </c>
      <c r="J894" s="133" t="str">
        <f>IF(Simulações!DA868="","",Simulações!DA868)</f>
        <v/>
      </c>
      <c r="K894" s="137">
        <f>Simulações!AO868</f>
        <v>2</v>
      </c>
      <c r="L894" s="137">
        <f>Simulações!AV868</f>
        <v>0</v>
      </c>
      <c r="M894" s="133" t="str">
        <f>IF(Simulações!DB868="","",Simulações!DB868)</f>
        <v/>
      </c>
      <c r="N894" s="133" t="str">
        <f>IF(Simulações!DC868="","",Simulações!DC868)</f>
        <v/>
      </c>
      <c r="O894" s="133">
        <v>1</v>
      </c>
    </row>
    <row r="895" spans="1:15" ht="14.25" customHeight="1" x14ac:dyDescent="0.3">
      <c r="A895" s="5" t="str">
        <f>Simulações!G869</f>
        <v>Rua do Curió</v>
      </c>
      <c r="B895" s="133" t="str">
        <f>Simulações!DN869</f>
        <v>Sim</v>
      </c>
      <c r="C895" s="175">
        <f>Simulações!N869</f>
        <v>58</v>
      </c>
      <c r="D895" s="133" t="str">
        <f>Simulações!J869</f>
        <v>C5</v>
      </c>
      <c r="E895" s="133">
        <f>Simulações!CK869</f>
        <v>0</v>
      </c>
      <c r="F895" s="133">
        <f>Simulações!CL869</f>
        <v>0</v>
      </c>
      <c r="G895" s="133">
        <f>Simulações!CQ869</f>
        <v>0</v>
      </c>
      <c r="H895" s="133" t="str">
        <f>Simulações!CW869</f>
        <v>Longo I</v>
      </c>
      <c r="I895" s="133" t="str">
        <f>IF(Simulações!CX869="","",Simulações!CX869)</f>
        <v/>
      </c>
      <c r="J895" s="133" t="str">
        <f>IF(Simulações!DA869="","",Simulações!DA869)</f>
        <v/>
      </c>
      <c r="K895" s="137">
        <f>Simulações!AO869</f>
        <v>2</v>
      </c>
      <c r="L895" s="137">
        <f>Simulações!AV869</f>
        <v>0</v>
      </c>
      <c r="M895" s="133" t="str">
        <f>IF(Simulações!DB869="","",Simulações!DB869)</f>
        <v/>
      </c>
      <c r="N895" s="133" t="str">
        <f>IF(Simulações!DC869="","",Simulações!DC869)</f>
        <v/>
      </c>
      <c r="O895" s="133">
        <v>1</v>
      </c>
    </row>
    <row r="896" spans="1:15" ht="14.25" customHeight="1" x14ac:dyDescent="0.3">
      <c r="A896" s="5" t="str">
        <f>Simulações!G870</f>
        <v>Rua do Curió</v>
      </c>
      <c r="B896" s="133" t="str">
        <f>Simulações!DN870</f>
        <v>Sim</v>
      </c>
      <c r="C896" s="175">
        <f>Simulações!N870</f>
        <v>58</v>
      </c>
      <c r="D896" s="133" t="str">
        <f>Simulações!J870</f>
        <v>C5</v>
      </c>
      <c r="E896" s="133">
        <f>Simulações!CK870</f>
        <v>0</v>
      </c>
      <c r="F896" s="133">
        <f>Simulações!CL870</f>
        <v>0</v>
      </c>
      <c r="G896" s="133">
        <f>Simulações!CQ870</f>
        <v>0</v>
      </c>
      <c r="H896" s="133" t="str">
        <f>Simulações!CW870</f>
        <v>Longo I</v>
      </c>
      <c r="I896" s="133" t="str">
        <f>IF(Simulações!CX870="","",Simulações!CX870)</f>
        <v/>
      </c>
      <c r="J896" s="133" t="str">
        <f>IF(Simulações!DA870="","",Simulações!DA870)</f>
        <v/>
      </c>
      <c r="K896" s="137">
        <f>Simulações!AO870</f>
        <v>2</v>
      </c>
      <c r="L896" s="137">
        <f>Simulações!AV870</f>
        <v>0</v>
      </c>
      <c r="M896" s="133" t="str">
        <f>IF(Simulações!DB870="","",Simulações!DB870)</f>
        <v/>
      </c>
      <c r="N896" s="133" t="str">
        <f>IF(Simulações!DC870="","",Simulações!DC870)</f>
        <v/>
      </c>
      <c r="O896" s="133">
        <v>1</v>
      </c>
    </row>
    <row r="897" spans="1:15" ht="14.25" customHeight="1" x14ac:dyDescent="0.3">
      <c r="A897" s="5" t="str">
        <f>Simulações!G871</f>
        <v>Rua do Curió</v>
      </c>
      <c r="B897" s="133" t="str">
        <f>Simulações!DN871</f>
        <v>Sim</v>
      </c>
      <c r="C897" s="175">
        <f>Simulações!N871</f>
        <v>58</v>
      </c>
      <c r="D897" s="133" t="str">
        <f>Simulações!J871</f>
        <v>C5</v>
      </c>
      <c r="E897" s="133">
        <f>Simulações!CK871</f>
        <v>0</v>
      </c>
      <c r="F897" s="133">
        <f>Simulações!CL871</f>
        <v>0</v>
      </c>
      <c r="G897" s="133">
        <f>Simulações!CQ871</f>
        <v>0</v>
      </c>
      <c r="H897" s="133" t="str">
        <f>Simulações!CW871</f>
        <v>Longo I</v>
      </c>
      <c r="I897" s="133" t="str">
        <f>IF(Simulações!CX871="","",Simulações!CX871)</f>
        <v/>
      </c>
      <c r="J897" s="133" t="str">
        <f>IF(Simulações!DA871="","",Simulações!DA871)</f>
        <v/>
      </c>
      <c r="K897" s="137">
        <f>Simulações!AO871</f>
        <v>2</v>
      </c>
      <c r="L897" s="137">
        <f>Simulações!AV871</f>
        <v>0</v>
      </c>
      <c r="M897" s="133" t="str">
        <f>IF(Simulações!DB871="","",Simulações!DB871)</f>
        <v/>
      </c>
      <c r="N897" s="133" t="str">
        <f>IF(Simulações!DC871="","",Simulações!DC871)</f>
        <v/>
      </c>
      <c r="O897" s="133">
        <v>1</v>
      </c>
    </row>
    <row r="898" spans="1:15" ht="14.25" customHeight="1" x14ac:dyDescent="0.3">
      <c r="A898" s="5" t="str">
        <f>Simulações!G872</f>
        <v>Rua Pindamonhangaba</v>
      </c>
      <c r="B898" s="133" t="str">
        <f>Simulações!DN872</f>
        <v>Sim</v>
      </c>
      <c r="C898" s="175">
        <f>Simulações!N872</f>
        <v>60</v>
      </c>
      <c r="D898" s="133" t="str">
        <f>Simulações!J872</f>
        <v>C5</v>
      </c>
      <c r="E898" s="133">
        <f>Simulações!CK872</f>
        <v>0</v>
      </c>
      <c r="F898" s="176">
        <f>Simulações!CL872</f>
        <v>0</v>
      </c>
      <c r="G898" s="133">
        <f>Simulações!CQ872</f>
        <v>0</v>
      </c>
      <c r="H898" s="133" t="str">
        <f>Simulações!CW872</f>
        <v>Longo I</v>
      </c>
      <c r="I898" s="133" t="str">
        <f>IF(Simulações!CX872="","",Simulações!CX872)</f>
        <v/>
      </c>
      <c r="J898" s="133" t="str">
        <f>IF(Simulações!DA872="","",Simulações!DA872)</f>
        <v/>
      </c>
      <c r="K898" s="137">
        <f>Simulações!AO872</f>
        <v>2</v>
      </c>
      <c r="L898" s="137">
        <f>Simulações!AV872</f>
        <v>0</v>
      </c>
      <c r="M898" s="133" t="str">
        <f>IF(Simulações!DB872="","",Simulações!DB872)</f>
        <v/>
      </c>
      <c r="N898" s="133" t="str">
        <f>IF(Simulações!DC872="","",Simulações!DC872)</f>
        <v/>
      </c>
      <c r="O898" s="133">
        <v>1</v>
      </c>
    </row>
    <row r="899" spans="1:15" ht="14.25" customHeight="1" x14ac:dyDescent="0.3">
      <c r="A899" s="5" t="str">
        <f>Simulações!G873</f>
        <v>Rua Pindamonhangaba</v>
      </c>
      <c r="B899" s="133" t="str">
        <f>Simulações!DN873</f>
        <v>Sim</v>
      </c>
      <c r="C899" s="175">
        <f>Simulações!N873</f>
        <v>60</v>
      </c>
      <c r="D899" s="133" t="str">
        <f>Simulações!J873</f>
        <v>C5</v>
      </c>
      <c r="E899" s="133">
        <f>Simulações!CK873</f>
        <v>0</v>
      </c>
      <c r="F899" s="176">
        <f>Simulações!CL873</f>
        <v>0</v>
      </c>
      <c r="G899" s="133">
        <f>Simulações!CQ873</f>
        <v>0</v>
      </c>
      <c r="H899" s="133" t="str">
        <f>Simulações!CW873</f>
        <v>Longo I</v>
      </c>
      <c r="I899" s="133" t="str">
        <f>IF(Simulações!CX873="","",Simulações!CX873)</f>
        <v/>
      </c>
      <c r="J899" s="133" t="str">
        <f>IF(Simulações!DA873="","",Simulações!DA873)</f>
        <v/>
      </c>
      <c r="K899" s="137">
        <f>Simulações!AO873</f>
        <v>2</v>
      </c>
      <c r="L899" s="137">
        <f>Simulações!AV873</f>
        <v>0</v>
      </c>
      <c r="M899" s="133" t="str">
        <f>IF(Simulações!DB873="","",Simulações!DB873)</f>
        <v/>
      </c>
      <c r="N899" s="133" t="str">
        <f>IF(Simulações!DC873="","",Simulações!DC873)</f>
        <v/>
      </c>
      <c r="O899" s="133">
        <v>1</v>
      </c>
    </row>
    <row r="900" spans="1:15" ht="14.25" customHeight="1" x14ac:dyDescent="0.3">
      <c r="A900" s="5" t="str">
        <f>Simulações!G874</f>
        <v>Rua Pindamonhangaba</v>
      </c>
      <c r="B900" s="133" t="str">
        <f>Simulações!DN874</f>
        <v>Sim</v>
      </c>
      <c r="C900" s="175">
        <f>Simulações!N874</f>
        <v>60</v>
      </c>
      <c r="D900" s="133" t="str">
        <f>Simulações!J874</f>
        <v>C5</v>
      </c>
      <c r="E900" s="133">
        <f>Simulações!CK874</f>
        <v>0</v>
      </c>
      <c r="F900" s="176">
        <f>Simulações!CL874</f>
        <v>0</v>
      </c>
      <c r="G900" s="133">
        <f>Simulações!CQ874</f>
        <v>0</v>
      </c>
      <c r="H900" s="133" t="str">
        <f>Simulações!CW874</f>
        <v>Longo I</v>
      </c>
      <c r="I900" s="133" t="str">
        <f>IF(Simulações!CX874="","",Simulações!CX874)</f>
        <v/>
      </c>
      <c r="J900" s="133" t="str">
        <f>IF(Simulações!DA874="","",Simulações!DA874)</f>
        <v/>
      </c>
      <c r="K900" s="137">
        <f>Simulações!AO874</f>
        <v>2</v>
      </c>
      <c r="L900" s="137">
        <f>Simulações!AV874</f>
        <v>0</v>
      </c>
      <c r="M900" s="133" t="str">
        <f>IF(Simulações!DB874="","",Simulações!DB874)</f>
        <v/>
      </c>
      <c r="N900" s="133" t="str">
        <f>IF(Simulações!DC874="","",Simulações!DC874)</f>
        <v/>
      </c>
      <c r="O900" s="133">
        <v>1</v>
      </c>
    </row>
    <row r="901" spans="1:15" ht="14.25" customHeight="1" x14ac:dyDescent="0.3">
      <c r="A901" s="5" t="str">
        <f>Simulações!G875</f>
        <v>Rua Rua Boa Esperança</v>
      </c>
      <c r="B901" s="133" t="str">
        <f>Simulações!DN875</f>
        <v>Sim</v>
      </c>
      <c r="C901" s="175">
        <f>Simulações!N875</f>
        <v>58</v>
      </c>
      <c r="D901" s="133" t="str">
        <f>Simulações!J875</f>
        <v>C4</v>
      </c>
      <c r="E901" s="133">
        <f>Simulações!CK875</f>
        <v>0</v>
      </c>
      <c r="F901" s="133">
        <f>Simulações!CL875</f>
        <v>0</v>
      </c>
      <c r="G901" s="133">
        <f>Simulações!CQ875</f>
        <v>0</v>
      </c>
      <c r="H901" s="133" t="str">
        <f>Simulações!CW875</f>
        <v>Longo I</v>
      </c>
      <c r="I901" s="133" t="str">
        <f>IF(Simulações!CX875="","",Simulações!CX875)</f>
        <v/>
      </c>
      <c r="J901" s="133" t="str">
        <f>IF(Simulações!DA875="","",Simulações!DA875)</f>
        <v/>
      </c>
      <c r="K901" s="137">
        <f>Simulações!AO875</f>
        <v>2</v>
      </c>
      <c r="L901" s="137">
        <f>Simulações!AV875</f>
        <v>0</v>
      </c>
      <c r="M901" s="133" t="str">
        <f>IF(Simulações!DB875="","",Simulações!DB875)</f>
        <v/>
      </c>
      <c r="N901" s="133" t="str">
        <f>IF(Simulações!DC875="","",Simulações!DC875)</f>
        <v/>
      </c>
      <c r="O901" s="133">
        <v>1</v>
      </c>
    </row>
    <row r="902" spans="1:15" ht="14.25" customHeight="1" x14ac:dyDescent="0.3">
      <c r="A902" s="5" t="str">
        <f>Simulações!G876</f>
        <v>Rua Rua Boa Esperança</v>
      </c>
      <c r="B902" s="133" t="str">
        <f>Simulações!DN876</f>
        <v>Sim</v>
      </c>
      <c r="C902" s="175">
        <f>Simulações!N876</f>
        <v>58</v>
      </c>
      <c r="D902" s="133" t="str">
        <f>Simulações!J876</f>
        <v>C4</v>
      </c>
      <c r="E902" s="133">
        <f>Simulações!CK876</f>
        <v>0</v>
      </c>
      <c r="F902" s="133">
        <f>Simulações!CL876</f>
        <v>0</v>
      </c>
      <c r="G902" s="133">
        <f>Simulações!CQ876</f>
        <v>0</v>
      </c>
      <c r="H902" s="133" t="str">
        <f>Simulações!CW876</f>
        <v>Longo I</v>
      </c>
      <c r="I902" s="133" t="str">
        <f>IF(Simulações!CX876="","",Simulações!CX876)</f>
        <v/>
      </c>
      <c r="J902" s="133" t="str">
        <f>IF(Simulações!DA876="","",Simulações!DA876)</f>
        <v/>
      </c>
      <c r="K902" s="137">
        <f>Simulações!AO876</f>
        <v>2</v>
      </c>
      <c r="L902" s="137">
        <f>Simulações!AV876</f>
        <v>0</v>
      </c>
      <c r="M902" s="133" t="str">
        <f>IF(Simulações!DB876="","",Simulações!DB876)</f>
        <v/>
      </c>
      <c r="N902" s="133" t="str">
        <f>IF(Simulações!DC876="","",Simulações!DC876)</f>
        <v/>
      </c>
      <c r="O902" s="133">
        <v>1</v>
      </c>
    </row>
    <row r="903" spans="1:15" ht="14.25" customHeight="1" x14ac:dyDescent="0.3">
      <c r="A903" s="5" t="str">
        <f>Simulações!G877</f>
        <v>Rua Rua Boa Esperança</v>
      </c>
      <c r="B903" s="133" t="str">
        <f>Simulações!DN877</f>
        <v>Sim</v>
      </c>
      <c r="C903" s="175">
        <f>Simulações!N877</f>
        <v>58</v>
      </c>
      <c r="D903" s="133" t="str">
        <f>Simulações!J877</f>
        <v>C4</v>
      </c>
      <c r="E903" s="133">
        <f>Simulações!CK877</f>
        <v>0</v>
      </c>
      <c r="F903" s="133">
        <f>Simulações!CL877</f>
        <v>0</v>
      </c>
      <c r="G903" s="133">
        <f>Simulações!CQ877</f>
        <v>0</v>
      </c>
      <c r="H903" s="133" t="str">
        <f>Simulações!CW877</f>
        <v>Longo I</v>
      </c>
      <c r="I903" s="133" t="str">
        <f>IF(Simulações!CX877="","",Simulações!CX877)</f>
        <v/>
      </c>
      <c r="J903" s="133" t="str">
        <f>IF(Simulações!DA877="","",Simulações!DA877)</f>
        <v/>
      </c>
      <c r="K903" s="137">
        <f>Simulações!AO877</f>
        <v>2</v>
      </c>
      <c r="L903" s="137">
        <f>Simulações!AV877</f>
        <v>0</v>
      </c>
      <c r="M903" s="133" t="str">
        <f>IF(Simulações!DB877="","",Simulações!DB877)</f>
        <v/>
      </c>
      <c r="N903" s="133" t="str">
        <f>IF(Simulações!DC877="","",Simulações!DC877)</f>
        <v/>
      </c>
      <c r="O903" s="133">
        <v>1</v>
      </c>
    </row>
    <row r="904" spans="1:15" ht="14.25" customHeight="1" x14ac:dyDescent="0.3">
      <c r="A904" s="5" t="str">
        <f>Simulações!G878</f>
        <v>rua jose marques</v>
      </c>
      <c r="B904" s="133" t="str">
        <f>Simulações!DN878</f>
        <v>Sim</v>
      </c>
      <c r="C904" s="175">
        <f>Simulações!N878</f>
        <v>60</v>
      </c>
      <c r="D904" s="133" t="str">
        <f>Simulações!J878</f>
        <v>C5</v>
      </c>
      <c r="E904" s="133">
        <f>Simulações!CK878</f>
        <v>0</v>
      </c>
      <c r="F904" s="133">
        <f>Simulações!CL878</f>
        <v>0</v>
      </c>
      <c r="G904" s="133">
        <f>Simulações!CQ878</f>
        <v>0</v>
      </c>
      <c r="H904" s="133" t="str">
        <f>Simulações!CW878</f>
        <v>Curto I</v>
      </c>
      <c r="I904" s="133" t="str">
        <f>IF(Simulações!CX878="","",Simulações!CX878)</f>
        <v/>
      </c>
      <c r="J904" s="133" t="str">
        <f>IF(Simulações!DA878="","",Simulações!DA878)</f>
        <v/>
      </c>
      <c r="K904" s="137">
        <f>Simulações!AO878</f>
        <v>2</v>
      </c>
      <c r="L904" s="137">
        <f>Simulações!AV878</f>
        <v>0</v>
      </c>
      <c r="M904" s="133" t="str">
        <f>IF(Simulações!DB878="","",Simulações!DB878)</f>
        <v/>
      </c>
      <c r="N904" s="133" t="str">
        <f>IF(Simulações!DC878="","",Simulações!DC878)</f>
        <v/>
      </c>
      <c r="O904" s="133">
        <v>1</v>
      </c>
    </row>
    <row r="905" spans="1:15" ht="14.25" customHeight="1" x14ac:dyDescent="0.3">
      <c r="A905" s="5" t="str">
        <f>Simulações!G879</f>
        <v>rua jose marques</v>
      </c>
      <c r="B905" s="133" t="str">
        <f>Simulações!DN879</f>
        <v>Sim</v>
      </c>
      <c r="C905" s="175">
        <f>Simulações!N879</f>
        <v>60</v>
      </c>
      <c r="D905" s="133" t="str">
        <f>Simulações!J879</f>
        <v>C5</v>
      </c>
      <c r="E905" s="133">
        <f>Simulações!CK879</f>
        <v>0</v>
      </c>
      <c r="F905" s="133">
        <f>Simulações!CL879</f>
        <v>0</v>
      </c>
      <c r="G905" s="133">
        <f>Simulações!CQ879</f>
        <v>0</v>
      </c>
      <c r="H905" s="133" t="str">
        <f>Simulações!CW879</f>
        <v>Curto I</v>
      </c>
      <c r="I905" s="133" t="str">
        <f>IF(Simulações!CX879="","",Simulações!CX879)</f>
        <v/>
      </c>
      <c r="J905" s="133" t="str">
        <f>IF(Simulações!DA879="","",Simulações!DA879)</f>
        <v/>
      </c>
      <c r="K905" s="137">
        <f>Simulações!AO879</f>
        <v>2</v>
      </c>
      <c r="L905" s="137">
        <f>Simulações!AV879</f>
        <v>0</v>
      </c>
      <c r="M905" s="133" t="str">
        <f>IF(Simulações!DB879="","",Simulações!DB879)</f>
        <v/>
      </c>
      <c r="N905" s="133" t="str">
        <f>IF(Simulações!DC879="","",Simulações!DC879)</f>
        <v/>
      </c>
      <c r="O905" s="133">
        <v>1</v>
      </c>
    </row>
    <row r="906" spans="1:15" ht="14.25" customHeight="1" x14ac:dyDescent="0.3">
      <c r="A906" s="5" t="str">
        <f>Simulações!G880</f>
        <v>rua jose marques</v>
      </c>
      <c r="B906" s="133" t="str">
        <f>Simulações!DN880</f>
        <v>Sim</v>
      </c>
      <c r="C906" s="175">
        <f>Simulações!N880</f>
        <v>60</v>
      </c>
      <c r="D906" s="133" t="str">
        <f>Simulações!J880</f>
        <v>C5</v>
      </c>
      <c r="E906" s="133">
        <f>Simulações!CK880</f>
        <v>0</v>
      </c>
      <c r="F906" s="133">
        <f>Simulações!CL880</f>
        <v>0</v>
      </c>
      <c r="G906" s="133">
        <f>Simulações!CQ880</f>
        <v>0</v>
      </c>
      <c r="H906" s="133" t="str">
        <f>Simulações!CW880</f>
        <v>Curto I</v>
      </c>
      <c r="I906" s="133" t="str">
        <f>IF(Simulações!CX880="","",Simulações!CX880)</f>
        <v/>
      </c>
      <c r="J906" s="133" t="str">
        <f>IF(Simulações!DA880="","",Simulações!DA880)</f>
        <v/>
      </c>
      <c r="K906" s="137">
        <f>Simulações!AO880</f>
        <v>2</v>
      </c>
      <c r="L906" s="137">
        <f>Simulações!AV880</f>
        <v>0</v>
      </c>
      <c r="M906" s="133" t="str">
        <f>IF(Simulações!DB880="","",Simulações!DB880)</f>
        <v/>
      </c>
      <c r="N906" s="133" t="str">
        <f>IF(Simulações!DC880="","",Simulações!DC880)</f>
        <v/>
      </c>
      <c r="O906" s="133">
        <v>1</v>
      </c>
    </row>
    <row r="907" spans="1:15" ht="14.25" customHeight="1" x14ac:dyDescent="0.3">
      <c r="A907" s="5" t="str">
        <f>Simulações!G881</f>
        <v>Avenida Prefeito Juvenal Ferreira dos Santos</v>
      </c>
      <c r="B907" s="133" t="str">
        <f>Simulações!DN881</f>
        <v>Sim</v>
      </c>
      <c r="C907" s="175">
        <f>Simulações!N881</f>
        <v>120</v>
      </c>
      <c r="D907" s="133" t="str">
        <f>Simulações!J881</f>
        <v>C2</v>
      </c>
      <c r="E907" s="133">
        <f>Simulações!CK881</f>
        <v>0</v>
      </c>
      <c r="F907" s="176">
        <f>Simulações!CL881</f>
        <v>0</v>
      </c>
      <c r="G907" s="133">
        <f>Simulações!CQ881</f>
        <v>0</v>
      </c>
      <c r="H907" s="133" t="str">
        <f>Simulações!CW881</f>
        <v>Longo I</v>
      </c>
      <c r="I907" s="133" t="str">
        <f>IF(Simulações!CX881="","",Simulações!CX881)</f>
        <v/>
      </c>
      <c r="J907" s="133" t="str">
        <f>IF(Simulações!DA881="","",Simulações!DA881)</f>
        <v/>
      </c>
      <c r="K907" s="137">
        <f>Simulações!AO881</f>
        <v>2</v>
      </c>
      <c r="L907" s="137">
        <f>Simulações!AV881</f>
        <v>0</v>
      </c>
      <c r="M907" s="133" t="str">
        <f>IF(Simulações!DB881="","",Simulações!DB881)</f>
        <v/>
      </c>
      <c r="N907" s="133" t="str">
        <f>IF(Simulações!DC881="","",Simulações!DC881)</f>
        <v/>
      </c>
      <c r="O907" s="133">
        <v>1</v>
      </c>
    </row>
    <row r="908" spans="1:15" ht="14.25" customHeight="1" x14ac:dyDescent="0.3">
      <c r="A908" s="5" t="str">
        <f>Simulações!G882</f>
        <v>Avenida Prefeito Juvenal Ferreira dos Santos</v>
      </c>
      <c r="B908" s="133" t="str">
        <f>Simulações!DN882</f>
        <v>Sim</v>
      </c>
      <c r="C908" s="175">
        <f>Simulações!N882</f>
        <v>120</v>
      </c>
      <c r="D908" s="133" t="str">
        <f>Simulações!J882</f>
        <v>C2</v>
      </c>
      <c r="E908" s="133">
        <f>Simulações!CK882</f>
        <v>0</v>
      </c>
      <c r="F908" s="176">
        <f>Simulações!CL882</f>
        <v>0</v>
      </c>
      <c r="G908" s="133">
        <f>Simulações!CQ882</f>
        <v>0</v>
      </c>
      <c r="H908" s="133" t="str">
        <f>Simulações!CW882</f>
        <v>Longo I</v>
      </c>
      <c r="I908" s="133" t="str">
        <f>IF(Simulações!CX882="","",Simulações!CX882)</f>
        <v/>
      </c>
      <c r="J908" s="133" t="str">
        <f>IF(Simulações!DA882="","",Simulações!DA882)</f>
        <v/>
      </c>
      <c r="K908" s="137">
        <f>Simulações!AO882</f>
        <v>2</v>
      </c>
      <c r="L908" s="137">
        <f>Simulações!AV882</f>
        <v>0</v>
      </c>
      <c r="M908" s="133" t="str">
        <f>IF(Simulações!DB882="","",Simulações!DB882)</f>
        <v/>
      </c>
      <c r="N908" s="133" t="str">
        <f>IF(Simulações!DC882="","",Simulações!DC882)</f>
        <v/>
      </c>
      <c r="O908" s="133">
        <v>1</v>
      </c>
    </row>
    <row r="909" spans="1:15" ht="14.25" customHeight="1" x14ac:dyDescent="0.3">
      <c r="A909" s="5" t="str">
        <f>Simulações!G883</f>
        <v>Avenida Prefeito Juvenal Ferreira dos Santos</v>
      </c>
      <c r="B909" s="133" t="str">
        <f>Simulações!DN883</f>
        <v>Sim</v>
      </c>
      <c r="C909" s="175">
        <f>Simulações!N883</f>
        <v>120</v>
      </c>
      <c r="D909" s="133" t="str">
        <f>Simulações!J883</f>
        <v>C2</v>
      </c>
      <c r="E909" s="133">
        <f>Simulações!CK883</f>
        <v>0</v>
      </c>
      <c r="F909" s="176">
        <f>Simulações!CL883</f>
        <v>0</v>
      </c>
      <c r="G909" s="133">
        <f>Simulações!CQ883</f>
        <v>0</v>
      </c>
      <c r="H909" s="133" t="str">
        <f>Simulações!CW883</f>
        <v>Longo I</v>
      </c>
      <c r="I909" s="133" t="str">
        <f>IF(Simulações!CX883="","",Simulações!CX883)</f>
        <v/>
      </c>
      <c r="J909" s="133" t="str">
        <f>IF(Simulações!DA883="","",Simulações!DA883)</f>
        <v/>
      </c>
      <c r="K909" s="137">
        <f>Simulações!AO883</f>
        <v>2</v>
      </c>
      <c r="L909" s="137">
        <f>Simulações!AV883</f>
        <v>0</v>
      </c>
      <c r="M909" s="133" t="str">
        <f>IF(Simulações!DB883="","",Simulações!DB883)</f>
        <v/>
      </c>
      <c r="N909" s="133" t="str">
        <f>IF(Simulações!DC883="","",Simulações!DC883)</f>
        <v/>
      </c>
      <c r="O909" s="133">
        <v>1</v>
      </c>
    </row>
    <row r="910" spans="1:15" ht="14.25" customHeight="1" x14ac:dyDescent="0.3">
      <c r="A910" s="5" t="str">
        <f>Simulações!G884</f>
        <v>Rua das Figueiras</v>
      </c>
      <c r="B910" s="133" t="str">
        <f>Simulações!DN884</f>
        <v>Sim</v>
      </c>
      <c r="C910" s="175">
        <f>Simulações!N884</f>
        <v>90</v>
      </c>
      <c r="D910" s="133" t="str">
        <f>Simulações!J884</f>
        <v>C4</v>
      </c>
      <c r="E910" s="133" t="str">
        <f>Simulações!CK884</f>
        <v>LEDSTAR</v>
      </c>
      <c r="F910" s="133" t="str">
        <f>Simulações!CL884</f>
        <v xml:space="preserve"> SL VT 9.1 35W</v>
      </c>
      <c r="G910" s="133">
        <f>Simulações!CQ884</f>
        <v>35</v>
      </c>
      <c r="H910" s="133" t="str">
        <f>Simulações!CW884</f>
        <v>Médio II</v>
      </c>
      <c r="I910" s="133" t="str">
        <f>IF(Simulações!CX884="","",Simulações!CX884)</f>
        <v/>
      </c>
      <c r="J910" s="133" t="str">
        <f>IF(Simulações!DA884="","",Simulações!DA884)</f>
        <v/>
      </c>
      <c r="K910" s="137">
        <f>Simulações!AO884</f>
        <v>2</v>
      </c>
      <c r="L910" s="137">
        <f>Simulações!AV884</f>
        <v>0</v>
      </c>
      <c r="M910" s="133" t="str">
        <f>IF(Simulações!DB884="","",Simulações!DB884)</f>
        <v/>
      </c>
      <c r="N910" s="133" t="str">
        <f>IF(Simulações!DC884="","",Simulações!DC884)</f>
        <v/>
      </c>
      <c r="O910" s="133">
        <v>1</v>
      </c>
    </row>
    <row r="911" spans="1:15" ht="14.25" customHeight="1" x14ac:dyDescent="0.3">
      <c r="A911" s="5" t="str">
        <f>Simulações!G885</f>
        <v>Rua das Figueiras</v>
      </c>
      <c r="B911" s="133" t="str">
        <f>Simulações!DN885</f>
        <v>Sim</v>
      </c>
      <c r="C911" s="175">
        <f>Simulações!N885</f>
        <v>90</v>
      </c>
      <c r="D911" s="133" t="str">
        <f>Simulações!J885</f>
        <v>C4</v>
      </c>
      <c r="E911" s="133" t="str">
        <f>Simulações!CK885</f>
        <v>SX LIGHTING</v>
      </c>
      <c r="F911" s="133" t="str">
        <f>Simulações!CL885</f>
        <v>SX-INEVO030HF</v>
      </c>
      <c r="G911" s="133">
        <f>Simulações!CQ885</f>
        <v>31</v>
      </c>
      <c r="H911" s="133" t="str">
        <f>Simulações!CW885</f>
        <v>Médio II</v>
      </c>
      <c r="I911" s="133" t="str">
        <f>IF(Simulações!CX885="","",Simulações!CX885)</f>
        <v/>
      </c>
      <c r="J911" s="133" t="str">
        <f>IF(Simulações!DA885="","",Simulações!DA885)</f>
        <v/>
      </c>
      <c r="K911" s="137">
        <f>Simulações!AO885</f>
        <v>2</v>
      </c>
      <c r="L911" s="137">
        <f>Simulações!AV885</f>
        <v>0</v>
      </c>
      <c r="M911" s="133" t="str">
        <f>IF(Simulações!DB885="","",Simulações!DB885)</f>
        <v/>
      </c>
      <c r="N911" s="133" t="str">
        <f>IF(Simulações!DC885="","",Simulações!DC885)</f>
        <v/>
      </c>
      <c r="O911" s="133">
        <v>1</v>
      </c>
    </row>
    <row r="912" spans="1:15" ht="14.25" customHeight="1" x14ac:dyDescent="0.3">
      <c r="A912" s="5" t="str">
        <f>Simulações!G886</f>
        <v>Rua das Figueiras</v>
      </c>
      <c r="B912" s="133" t="str">
        <f>Simulações!DN886</f>
        <v>Sim</v>
      </c>
      <c r="C912" s="175">
        <f>Simulações!N886</f>
        <v>90</v>
      </c>
      <c r="D912" s="133" t="str">
        <f>Simulações!J886</f>
        <v>C4</v>
      </c>
      <c r="E912" s="133" t="str">
        <f>Simulações!CK886</f>
        <v>TECNOWATT</v>
      </c>
      <c r="F912" s="133" t="str">
        <f>Simulações!CL886</f>
        <v xml:space="preserve">SIGSAGPTLRRSSNDL_30W_38IBBRS
</v>
      </c>
      <c r="G912" s="133">
        <f>Simulações!CQ886</f>
        <v>30</v>
      </c>
      <c r="H912" s="133" t="str">
        <f>Simulações!CW886</f>
        <v>Médio II</v>
      </c>
      <c r="I912" s="133" t="str">
        <f>IF(Simulações!CX886="","",Simulações!CX886)</f>
        <v/>
      </c>
      <c r="J912" s="133" t="str">
        <f>IF(Simulações!DA886="","",Simulações!DA886)</f>
        <v/>
      </c>
      <c r="K912" s="137">
        <f>Simulações!AO886</f>
        <v>2</v>
      </c>
      <c r="L912" s="137">
        <f>Simulações!AV886</f>
        <v>0</v>
      </c>
      <c r="M912" s="133" t="str">
        <f>IF(Simulações!DB886="","",Simulações!DB886)</f>
        <v/>
      </c>
      <c r="N912" s="133" t="str">
        <f>IF(Simulações!DC886="","",Simulações!DC886)</f>
        <v/>
      </c>
      <c r="O912" s="133">
        <v>1</v>
      </c>
    </row>
    <row r="913" spans="1:15" ht="14.25" customHeight="1" x14ac:dyDescent="0.3">
      <c r="A913" s="5" t="str">
        <f>Simulações!G887</f>
        <v>Rua Castilho</v>
      </c>
      <c r="B913" s="133" t="str">
        <f>Simulações!DN887</f>
        <v>Sim</v>
      </c>
      <c r="C913" s="175">
        <f>Simulações!N887</f>
        <v>58</v>
      </c>
      <c r="D913" s="133" t="str">
        <f>Simulações!J887</f>
        <v>C5</v>
      </c>
      <c r="E913" s="133">
        <f>Simulações!CK887</f>
        <v>0</v>
      </c>
      <c r="F913" s="133">
        <f>Simulações!CL887</f>
        <v>0</v>
      </c>
      <c r="G913" s="133">
        <f>Simulações!CQ887</f>
        <v>0</v>
      </c>
      <c r="H913" s="133" t="str">
        <f>Simulações!CW887</f>
        <v>Longo I</v>
      </c>
      <c r="I913" s="133" t="str">
        <f>IF(Simulações!CX887="","",Simulações!CX887)</f>
        <v/>
      </c>
      <c r="J913" s="133" t="str">
        <f>IF(Simulações!DA887="","",Simulações!DA887)</f>
        <v/>
      </c>
      <c r="K913" s="137">
        <f>Simulações!AO887</f>
        <v>2</v>
      </c>
      <c r="L913" s="137">
        <f>Simulações!AV887</f>
        <v>0</v>
      </c>
      <c r="M913" s="133" t="str">
        <f>IF(Simulações!DB887="","",Simulações!DB887)</f>
        <v/>
      </c>
      <c r="N913" s="133" t="str">
        <f>IF(Simulações!DC887="","",Simulações!DC887)</f>
        <v/>
      </c>
      <c r="O913" s="133">
        <v>1</v>
      </c>
    </row>
    <row r="914" spans="1:15" ht="14.25" customHeight="1" x14ac:dyDescent="0.3">
      <c r="A914" s="5" t="str">
        <f>Simulações!G888</f>
        <v>Rua Castilho</v>
      </c>
      <c r="B914" s="133" t="str">
        <f>Simulações!DN888</f>
        <v>Sim</v>
      </c>
      <c r="C914" s="175">
        <f>Simulações!N888</f>
        <v>58</v>
      </c>
      <c r="D914" s="133" t="str">
        <f>Simulações!J888</f>
        <v>C5</v>
      </c>
      <c r="E914" s="133">
        <f>Simulações!CK888</f>
        <v>0</v>
      </c>
      <c r="F914" s="133">
        <f>Simulações!CL888</f>
        <v>0</v>
      </c>
      <c r="G914" s="133">
        <f>Simulações!CQ888</f>
        <v>0</v>
      </c>
      <c r="H914" s="133" t="str">
        <f>Simulações!CW888</f>
        <v>Longo I</v>
      </c>
      <c r="I914" s="133" t="str">
        <f>IF(Simulações!CX888="","",Simulações!CX888)</f>
        <v/>
      </c>
      <c r="J914" s="133" t="str">
        <f>IF(Simulações!DA888="","",Simulações!DA888)</f>
        <v/>
      </c>
      <c r="K914" s="137">
        <f>Simulações!AO888</f>
        <v>2</v>
      </c>
      <c r="L914" s="137">
        <f>Simulações!AV888</f>
        <v>0</v>
      </c>
      <c r="M914" s="133" t="str">
        <f>IF(Simulações!DB888="","",Simulações!DB888)</f>
        <v/>
      </c>
      <c r="N914" s="133" t="str">
        <f>IF(Simulações!DC888="","",Simulações!DC888)</f>
        <v/>
      </c>
      <c r="O914" s="133">
        <v>1</v>
      </c>
    </row>
    <row r="915" spans="1:15" ht="14.25" customHeight="1" x14ac:dyDescent="0.3">
      <c r="A915" s="5" t="str">
        <f>Simulações!G889</f>
        <v>Rua Castilho</v>
      </c>
      <c r="B915" s="133" t="str">
        <f>Simulações!DN889</f>
        <v>Sim</v>
      </c>
      <c r="C915" s="175">
        <f>Simulações!N889</f>
        <v>58</v>
      </c>
      <c r="D915" s="133" t="str">
        <f>Simulações!J889</f>
        <v>C5</v>
      </c>
      <c r="E915" s="133">
        <f>Simulações!CK889</f>
        <v>0</v>
      </c>
      <c r="F915" s="133">
        <f>Simulações!CL889</f>
        <v>0</v>
      </c>
      <c r="G915" s="133">
        <f>Simulações!CQ889</f>
        <v>0</v>
      </c>
      <c r="H915" s="133" t="str">
        <f>Simulações!CW889</f>
        <v>Longo I</v>
      </c>
      <c r="I915" s="133" t="str">
        <f>IF(Simulações!CX889="","",Simulações!CX889)</f>
        <v/>
      </c>
      <c r="J915" s="133" t="str">
        <f>IF(Simulações!DA889="","",Simulações!DA889)</f>
        <v/>
      </c>
      <c r="K915" s="137">
        <f>Simulações!AO889</f>
        <v>2</v>
      </c>
      <c r="L915" s="137">
        <f>Simulações!AV889</f>
        <v>0</v>
      </c>
      <c r="M915" s="133" t="str">
        <f>IF(Simulações!DB889="","",Simulações!DB889)</f>
        <v/>
      </c>
      <c r="N915" s="133" t="str">
        <f>IF(Simulações!DC889="","",Simulações!DC889)</f>
        <v/>
      </c>
      <c r="O915" s="133">
        <v>1</v>
      </c>
    </row>
    <row r="916" spans="1:15" ht="14.25" customHeight="1" x14ac:dyDescent="0.3">
      <c r="A916" s="5" t="str">
        <f>Simulações!G890</f>
        <v>Rua dos Ingas</v>
      </c>
      <c r="B916" s="133" t="str">
        <f>Simulações!DN890</f>
        <v>Sim</v>
      </c>
      <c r="C916" s="175">
        <f>Simulações!N890</f>
        <v>90</v>
      </c>
      <c r="D916" s="133" t="str">
        <f>Simulações!J890</f>
        <v>C4</v>
      </c>
      <c r="E916" s="133">
        <f>Simulações!CK890</f>
        <v>0</v>
      </c>
      <c r="F916" s="176">
        <f>Simulações!CL890</f>
        <v>0</v>
      </c>
      <c r="G916" s="133">
        <f>Simulações!CQ890</f>
        <v>0</v>
      </c>
      <c r="H916" s="133" t="str">
        <f>Simulações!CW890</f>
        <v>Longo I</v>
      </c>
      <c r="I916" s="133" t="str">
        <f>IF(Simulações!CX890="","",Simulações!CX890)</f>
        <v/>
      </c>
      <c r="J916" s="133" t="str">
        <f>IF(Simulações!DA890="","",Simulações!DA890)</f>
        <v/>
      </c>
      <c r="K916" s="137">
        <f>Simulações!AO890</f>
        <v>2</v>
      </c>
      <c r="L916" s="137">
        <f>Simulações!AV890</f>
        <v>0</v>
      </c>
      <c r="M916" s="133" t="str">
        <f>IF(Simulações!DB890="","",Simulações!DB890)</f>
        <v/>
      </c>
      <c r="N916" s="133" t="str">
        <f>IF(Simulações!DC890="","",Simulações!DC890)</f>
        <v/>
      </c>
      <c r="O916" s="133">
        <v>1</v>
      </c>
    </row>
    <row r="917" spans="1:15" ht="14.25" customHeight="1" x14ac:dyDescent="0.3">
      <c r="A917" s="5" t="str">
        <f>Simulações!G891</f>
        <v>Rua dos Ingas</v>
      </c>
      <c r="B917" s="133" t="str">
        <f>Simulações!DN891</f>
        <v>Sim</v>
      </c>
      <c r="C917" s="175">
        <f>Simulações!N891</f>
        <v>90</v>
      </c>
      <c r="D917" s="133" t="str">
        <f>Simulações!J891</f>
        <v>C4</v>
      </c>
      <c r="E917" s="133">
        <f>Simulações!CK891</f>
        <v>0</v>
      </c>
      <c r="F917" s="176">
        <f>Simulações!CL891</f>
        <v>0</v>
      </c>
      <c r="G917" s="133">
        <f>Simulações!CQ891</f>
        <v>0</v>
      </c>
      <c r="H917" s="133" t="str">
        <f>Simulações!CW891</f>
        <v>Longo I</v>
      </c>
      <c r="I917" s="133" t="str">
        <f>IF(Simulações!CX891="","",Simulações!CX891)</f>
        <v/>
      </c>
      <c r="J917" s="133" t="str">
        <f>IF(Simulações!DA891="","",Simulações!DA891)</f>
        <v/>
      </c>
      <c r="K917" s="137">
        <f>Simulações!AO891</f>
        <v>2</v>
      </c>
      <c r="L917" s="137">
        <f>Simulações!AV891</f>
        <v>0</v>
      </c>
      <c r="M917" s="133" t="str">
        <f>IF(Simulações!DB891="","",Simulações!DB891)</f>
        <v/>
      </c>
      <c r="N917" s="133" t="str">
        <f>IF(Simulações!DC891="","",Simulações!DC891)</f>
        <v/>
      </c>
      <c r="O917" s="133">
        <v>1</v>
      </c>
    </row>
    <row r="918" spans="1:15" ht="14.25" customHeight="1" x14ac:dyDescent="0.3">
      <c r="A918" s="5" t="str">
        <f>Simulações!G892</f>
        <v>Rua dos Ingas</v>
      </c>
      <c r="B918" s="133" t="str">
        <f>Simulações!DN892</f>
        <v>Sim</v>
      </c>
      <c r="C918" s="175">
        <f>Simulações!N892</f>
        <v>90</v>
      </c>
      <c r="D918" s="133" t="str">
        <f>Simulações!J892</f>
        <v>C4</v>
      </c>
      <c r="E918" s="133">
        <f>Simulações!CK892</f>
        <v>0</v>
      </c>
      <c r="F918" s="176">
        <f>Simulações!CL892</f>
        <v>0</v>
      </c>
      <c r="G918" s="133">
        <f>Simulações!CQ892</f>
        <v>0</v>
      </c>
      <c r="H918" s="133" t="str">
        <f>Simulações!CW892</f>
        <v>Longo I</v>
      </c>
      <c r="I918" s="133" t="str">
        <f>IF(Simulações!CX892="","",Simulações!CX892)</f>
        <v/>
      </c>
      <c r="J918" s="133" t="str">
        <f>IF(Simulações!DA892="","",Simulações!DA892)</f>
        <v/>
      </c>
      <c r="K918" s="137">
        <f>Simulações!AO892</f>
        <v>2</v>
      </c>
      <c r="L918" s="137">
        <f>Simulações!AV892</f>
        <v>0</v>
      </c>
      <c r="M918" s="133" t="str">
        <f>IF(Simulações!DB892="","",Simulações!DB892)</f>
        <v/>
      </c>
      <c r="N918" s="133" t="str">
        <f>IF(Simulações!DC892="","",Simulações!DC892)</f>
        <v/>
      </c>
      <c r="O918" s="133">
        <v>1</v>
      </c>
    </row>
    <row r="919" spans="1:15" ht="14.25" customHeight="1" x14ac:dyDescent="0.3">
      <c r="A919" s="5" t="str">
        <f>Simulações!G893</f>
        <v>Rua Benedita Leme da Silva</v>
      </c>
      <c r="B919" s="133" t="str">
        <f>Simulações!DN893</f>
        <v>Sim</v>
      </c>
      <c r="C919" s="175">
        <f>Simulações!N893</f>
        <v>60</v>
      </c>
      <c r="D919" s="133" t="str">
        <f>Simulações!J893</f>
        <v>C5</v>
      </c>
      <c r="E919" s="133">
        <f>Simulações!CK893</f>
        <v>0</v>
      </c>
      <c r="F919" s="133">
        <f>Simulações!CL893</f>
        <v>0</v>
      </c>
      <c r="G919" s="133">
        <f>Simulações!CQ893</f>
        <v>0</v>
      </c>
      <c r="H919" s="133" t="str">
        <f>Simulações!CW893</f>
        <v>Médio I</v>
      </c>
      <c r="I919" s="133" t="str">
        <f>IF(Simulações!CX893="","",Simulações!CX893)</f>
        <v/>
      </c>
      <c r="J919" s="133" t="str">
        <f>IF(Simulações!DA893="","",Simulações!DA893)</f>
        <v/>
      </c>
      <c r="K919" s="137">
        <f>Simulações!AO893</f>
        <v>2</v>
      </c>
      <c r="L919" s="137">
        <f>Simulações!AV893</f>
        <v>0</v>
      </c>
      <c r="M919" s="133" t="str">
        <f>IF(Simulações!DB893="","",Simulações!DB893)</f>
        <v/>
      </c>
      <c r="N919" s="133" t="str">
        <f>IF(Simulações!DC893="","",Simulações!DC893)</f>
        <v/>
      </c>
      <c r="O919" s="133">
        <v>1</v>
      </c>
    </row>
    <row r="920" spans="1:15" ht="14.25" customHeight="1" x14ac:dyDescent="0.3">
      <c r="A920" s="5" t="str">
        <f>Simulações!G894</f>
        <v>Rua Benedita Leme da Silva</v>
      </c>
      <c r="B920" s="133" t="str">
        <f>Simulações!DN894</f>
        <v>Sim</v>
      </c>
      <c r="C920" s="175">
        <f>Simulações!N894</f>
        <v>60</v>
      </c>
      <c r="D920" s="133" t="str">
        <f>Simulações!J894</f>
        <v>C5</v>
      </c>
      <c r="E920" s="133">
        <f>Simulações!CK894</f>
        <v>0</v>
      </c>
      <c r="F920" s="133">
        <f>Simulações!CL894</f>
        <v>0</v>
      </c>
      <c r="G920" s="133">
        <f>Simulações!CQ894</f>
        <v>0</v>
      </c>
      <c r="H920" s="133" t="str">
        <f>Simulações!CW894</f>
        <v>Médio I</v>
      </c>
      <c r="I920" s="133" t="str">
        <f>IF(Simulações!CX894="","",Simulações!CX894)</f>
        <v/>
      </c>
      <c r="J920" s="133" t="str">
        <f>IF(Simulações!DA894="","",Simulações!DA894)</f>
        <v/>
      </c>
      <c r="K920" s="137">
        <f>Simulações!AO894</f>
        <v>2</v>
      </c>
      <c r="L920" s="137">
        <f>Simulações!AV894</f>
        <v>0</v>
      </c>
      <c r="M920" s="133" t="str">
        <f>IF(Simulações!DB894="","",Simulações!DB894)</f>
        <v/>
      </c>
      <c r="N920" s="133" t="str">
        <f>IF(Simulações!DC894="","",Simulações!DC894)</f>
        <v/>
      </c>
      <c r="O920" s="133">
        <v>1</v>
      </c>
    </row>
    <row r="921" spans="1:15" ht="14.25" customHeight="1" x14ac:dyDescent="0.3">
      <c r="A921" s="5" t="str">
        <f>Simulações!G895</f>
        <v>Rua Benedita Leme da Silva</v>
      </c>
      <c r="B921" s="133" t="str">
        <f>Simulações!DN895</f>
        <v>Sim</v>
      </c>
      <c r="C921" s="175">
        <f>Simulações!N895</f>
        <v>60</v>
      </c>
      <c r="D921" s="133" t="str">
        <f>Simulações!J895</f>
        <v>C5</v>
      </c>
      <c r="E921" s="133">
        <f>Simulações!CK895</f>
        <v>0</v>
      </c>
      <c r="F921" s="133">
        <f>Simulações!CL895</f>
        <v>0</v>
      </c>
      <c r="G921" s="133">
        <f>Simulações!CQ895</f>
        <v>0</v>
      </c>
      <c r="H921" s="133" t="str">
        <f>Simulações!CW895</f>
        <v>Médio I</v>
      </c>
      <c r="I921" s="133" t="str">
        <f>IF(Simulações!CX895="","",Simulações!CX895)</f>
        <v/>
      </c>
      <c r="J921" s="133" t="str">
        <f>IF(Simulações!DA895="","",Simulações!DA895)</f>
        <v/>
      </c>
      <c r="K921" s="137">
        <f>Simulações!AO895</f>
        <v>2</v>
      </c>
      <c r="L921" s="137">
        <f>Simulações!AV895</f>
        <v>0</v>
      </c>
      <c r="M921" s="133" t="str">
        <f>IF(Simulações!DB895="","",Simulações!DB895)</f>
        <v/>
      </c>
      <c r="N921" s="133" t="str">
        <f>IF(Simulações!DC895="","",Simulações!DC895)</f>
        <v/>
      </c>
      <c r="O921" s="133">
        <v>1</v>
      </c>
    </row>
    <row r="922" spans="1:15" ht="14.25" customHeight="1" x14ac:dyDescent="0.3">
      <c r="A922" s="5" t="str">
        <f>Simulações!G896</f>
        <v>Rua das Tulipas</v>
      </c>
      <c r="B922" s="133" t="str">
        <f>Simulações!DN896</f>
        <v>Sim</v>
      </c>
      <c r="C922" s="175">
        <f>Simulações!N896</f>
        <v>90</v>
      </c>
      <c r="D922" s="133" t="str">
        <f>Simulações!J896</f>
        <v>C4</v>
      </c>
      <c r="E922" s="133">
        <f>Simulações!CK896</f>
        <v>0</v>
      </c>
      <c r="F922" s="133">
        <f>Simulações!CL896</f>
        <v>0</v>
      </c>
      <c r="G922" s="133">
        <f>Simulações!CQ896</f>
        <v>0</v>
      </c>
      <c r="H922" s="133" t="str">
        <f>Simulações!CW896</f>
        <v>Médio I</v>
      </c>
      <c r="I922" s="133" t="str">
        <f>IF(Simulações!CX896="","",Simulações!CX896)</f>
        <v/>
      </c>
      <c r="J922" s="133" t="str">
        <f>IF(Simulações!DA896="","",Simulações!DA896)</f>
        <v/>
      </c>
      <c r="K922" s="137">
        <f>Simulações!AO896</f>
        <v>2</v>
      </c>
      <c r="L922" s="137">
        <f>Simulações!AV896</f>
        <v>0</v>
      </c>
      <c r="M922" s="133" t="str">
        <f>IF(Simulações!DB896="","",Simulações!DB896)</f>
        <v/>
      </c>
      <c r="N922" s="133" t="str">
        <f>IF(Simulações!DC896="","",Simulações!DC896)</f>
        <v/>
      </c>
      <c r="O922" s="133">
        <v>1</v>
      </c>
    </row>
    <row r="923" spans="1:15" ht="14.25" customHeight="1" x14ac:dyDescent="0.3">
      <c r="A923" s="5" t="str">
        <f>Simulações!G897</f>
        <v>Rua das Tulipas</v>
      </c>
      <c r="B923" s="133" t="str">
        <f>Simulações!DN897</f>
        <v>Sim</v>
      </c>
      <c r="C923" s="175">
        <f>Simulações!N897</f>
        <v>90</v>
      </c>
      <c r="D923" s="133" t="str">
        <f>Simulações!J897</f>
        <v>C4</v>
      </c>
      <c r="E923" s="133">
        <f>Simulações!CK897</f>
        <v>0</v>
      </c>
      <c r="F923" s="133">
        <f>Simulações!CL897</f>
        <v>0</v>
      </c>
      <c r="G923" s="133">
        <f>Simulações!CQ897</f>
        <v>0</v>
      </c>
      <c r="H923" s="133" t="str">
        <f>Simulações!CW897</f>
        <v>Médio I</v>
      </c>
      <c r="I923" s="133" t="str">
        <f>IF(Simulações!CX897="","",Simulações!CX897)</f>
        <v/>
      </c>
      <c r="J923" s="133" t="str">
        <f>IF(Simulações!DA897="","",Simulações!DA897)</f>
        <v/>
      </c>
      <c r="K923" s="137">
        <f>Simulações!AO897</f>
        <v>2</v>
      </c>
      <c r="L923" s="137">
        <f>Simulações!AV897</f>
        <v>0</v>
      </c>
      <c r="M923" s="133" t="str">
        <f>IF(Simulações!DB897="","",Simulações!DB897)</f>
        <v/>
      </c>
      <c r="N923" s="133" t="str">
        <f>IF(Simulações!DC897="","",Simulações!DC897)</f>
        <v/>
      </c>
      <c r="O923" s="133">
        <v>1</v>
      </c>
    </row>
    <row r="924" spans="1:15" ht="14.25" customHeight="1" x14ac:dyDescent="0.3">
      <c r="A924" s="5" t="str">
        <f>Simulações!G898</f>
        <v>Rua das Tulipas</v>
      </c>
      <c r="B924" s="133" t="str">
        <f>Simulações!DN898</f>
        <v>Sim</v>
      </c>
      <c r="C924" s="175">
        <f>Simulações!N898</f>
        <v>90</v>
      </c>
      <c r="D924" s="133" t="str">
        <f>Simulações!J898</f>
        <v>C4</v>
      </c>
      <c r="E924" s="133">
        <f>Simulações!CK898</f>
        <v>0</v>
      </c>
      <c r="F924" s="133">
        <f>Simulações!CL898</f>
        <v>0</v>
      </c>
      <c r="G924" s="133">
        <f>Simulações!CQ898</f>
        <v>0</v>
      </c>
      <c r="H924" s="133" t="str">
        <f>Simulações!CW898</f>
        <v>Médio I</v>
      </c>
      <c r="I924" s="133" t="str">
        <f>IF(Simulações!CX898="","",Simulações!CX898)</f>
        <v/>
      </c>
      <c r="J924" s="133" t="str">
        <f>IF(Simulações!DA898="","",Simulações!DA898)</f>
        <v/>
      </c>
      <c r="K924" s="137">
        <f>Simulações!AO898</f>
        <v>2</v>
      </c>
      <c r="L924" s="137">
        <f>Simulações!AV898</f>
        <v>0</v>
      </c>
      <c r="M924" s="133" t="str">
        <f>IF(Simulações!DB898="","",Simulações!DB898)</f>
        <v/>
      </c>
      <c r="N924" s="133" t="str">
        <f>IF(Simulações!DC898="","",Simulações!DC898)</f>
        <v/>
      </c>
      <c r="O924" s="133">
        <v>1</v>
      </c>
    </row>
    <row r="925" spans="1:15" ht="14.25" customHeight="1" x14ac:dyDescent="0.3">
      <c r="A925" s="5" t="str">
        <f>Simulações!G899</f>
        <v>Avenida das Açucenas</v>
      </c>
      <c r="B925" s="133" t="str">
        <f>Simulações!DN899</f>
        <v>Sim</v>
      </c>
      <c r="C925" s="175">
        <f>Simulações!N899</f>
        <v>90</v>
      </c>
      <c r="D925" s="133" t="str">
        <f>Simulações!J899</f>
        <v>C3</v>
      </c>
      <c r="E925" s="133">
        <f>Simulações!CK899</f>
        <v>0</v>
      </c>
      <c r="F925" s="133">
        <f>Simulações!CL899</f>
        <v>0</v>
      </c>
      <c r="G925" s="133">
        <f>Simulações!CQ899</f>
        <v>0</v>
      </c>
      <c r="H925" s="133" t="str">
        <f>Simulações!CW899</f>
        <v>Longo II</v>
      </c>
      <c r="I925" s="133" t="str">
        <f>IF(Simulações!CX899="","",Simulações!CX899)</f>
        <v/>
      </c>
      <c r="J925" s="133" t="str">
        <f>IF(Simulações!DA899="","",Simulações!DA899)</f>
        <v/>
      </c>
      <c r="K925" s="137">
        <f>Simulações!AO899</f>
        <v>2</v>
      </c>
      <c r="L925" s="137">
        <f>Simulações!AV899</f>
        <v>0</v>
      </c>
      <c r="M925" s="133" t="str">
        <f>IF(Simulações!DB899="","",Simulações!DB899)</f>
        <v/>
      </c>
      <c r="N925" s="133" t="str">
        <f>IF(Simulações!DC899="","",Simulações!DC899)</f>
        <v/>
      </c>
      <c r="O925" s="133">
        <v>1</v>
      </c>
    </row>
    <row r="926" spans="1:15" ht="14.25" customHeight="1" x14ac:dyDescent="0.3">
      <c r="A926" s="5" t="str">
        <f>Simulações!G900</f>
        <v>Avenida das Açucenas</v>
      </c>
      <c r="B926" s="133" t="str">
        <f>Simulações!DN900</f>
        <v>Sim</v>
      </c>
      <c r="C926" s="175">
        <f>Simulações!N900</f>
        <v>90</v>
      </c>
      <c r="D926" s="133" t="str">
        <f>Simulações!J900</f>
        <v>C3</v>
      </c>
      <c r="E926" s="133">
        <f>Simulações!CK900</f>
        <v>0</v>
      </c>
      <c r="F926" s="133">
        <f>Simulações!CL900</f>
        <v>0</v>
      </c>
      <c r="G926" s="133">
        <f>Simulações!CQ900</f>
        <v>0</v>
      </c>
      <c r="H926" s="133" t="str">
        <f>Simulações!CW900</f>
        <v>Longo II</v>
      </c>
      <c r="I926" s="133" t="str">
        <f>IF(Simulações!CX900="","",Simulações!CX900)</f>
        <v/>
      </c>
      <c r="J926" s="133" t="str">
        <f>IF(Simulações!DA900="","",Simulações!DA900)</f>
        <v/>
      </c>
      <c r="K926" s="137">
        <f>Simulações!AO900</f>
        <v>2</v>
      </c>
      <c r="L926" s="137">
        <f>Simulações!AV900</f>
        <v>0</v>
      </c>
      <c r="M926" s="133" t="str">
        <f>IF(Simulações!DB900="","",Simulações!DB900)</f>
        <v/>
      </c>
      <c r="N926" s="133" t="str">
        <f>IF(Simulações!DC900="","",Simulações!DC900)</f>
        <v/>
      </c>
      <c r="O926" s="133">
        <v>1</v>
      </c>
    </row>
    <row r="927" spans="1:15" ht="14.25" customHeight="1" x14ac:dyDescent="0.3">
      <c r="A927" s="5" t="str">
        <f>Simulações!G901</f>
        <v>Avenida das Açucenas</v>
      </c>
      <c r="B927" s="133" t="str">
        <f>Simulações!DN901</f>
        <v>Sim</v>
      </c>
      <c r="C927" s="175">
        <f>Simulações!N901</f>
        <v>90</v>
      </c>
      <c r="D927" s="133" t="str">
        <f>Simulações!J901</f>
        <v>C3</v>
      </c>
      <c r="E927" s="133">
        <f>Simulações!CK901</f>
        <v>0</v>
      </c>
      <c r="F927" s="133">
        <f>Simulações!CL901</f>
        <v>0</v>
      </c>
      <c r="G927" s="133">
        <f>Simulações!CQ901</f>
        <v>0</v>
      </c>
      <c r="H927" s="133" t="str">
        <f>Simulações!CW901</f>
        <v>Longo II</v>
      </c>
      <c r="I927" s="133" t="str">
        <f>IF(Simulações!CX901="","",Simulações!CX901)</f>
        <v/>
      </c>
      <c r="J927" s="133" t="str">
        <f>IF(Simulações!DA901="","",Simulações!DA901)</f>
        <v/>
      </c>
      <c r="K927" s="137">
        <f>Simulações!AO901</f>
        <v>2</v>
      </c>
      <c r="L927" s="137">
        <f>Simulações!AV901</f>
        <v>0</v>
      </c>
      <c r="M927" s="133" t="str">
        <f>IF(Simulações!DB901="","",Simulações!DB901)</f>
        <v/>
      </c>
      <c r="N927" s="133" t="str">
        <f>IF(Simulações!DC901="","",Simulações!DC901)</f>
        <v/>
      </c>
      <c r="O927" s="133">
        <v>1</v>
      </c>
    </row>
    <row r="928" spans="1:15" ht="14.25" customHeight="1" x14ac:dyDescent="0.3">
      <c r="A928" s="5" t="str">
        <f>Simulações!G902</f>
        <v>Rua Utinga</v>
      </c>
      <c r="B928" s="133" t="str">
        <f>Simulações!DN902</f>
        <v>Sim</v>
      </c>
      <c r="C928" s="175">
        <f>Simulações!N902</f>
        <v>58</v>
      </c>
      <c r="D928" s="133" t="str">
        <f>Simulações!J902</f>
        <v>C5</v>
      </c>
      <c r="E928" s="133">
        <f>Simulações!CK902</f>
        <v>0</v>
      </c>
      <c r="F928" s="133">
        <f>Simulações!CL902</f>
        <v>0</v>
      </c>
      <c r="G928" s="133">
        <f>Simulações!CQ902</f>
        <v>0</v>
      </c>
      <c r="H928" s="133" t="str">
        <f>Simulações!CW902</f>
        <v>Longo I</v>
      </c>
      <c r="I928" s="133" t="str">
        <f>IF(Simulações!CX902="","",Simulações!CX902)</f>
        <v/>
      </c>
      <c r="J928" s="133" t="str">
        <f>IF(Simulações!DA902="","",Simulações!DA902)</f>
        <v/>
      </c>
      <c r="K928" s="137">
        <f>Simulações!AO902</f>
        <v>2</v>
      </c>
      <c r="L928" s="137">
        <f>Simulações!AV902</f>
        <v>0</v>
      </c>
      <c r="M928" s="133" t="str">
        <f>IF(Simulações!DB902="","",Simulações!DB902)</f>
        <v/>
      </c>
      <c r="N928" s="133" t="str">
        <f>IF(Simulações!DC902="","",Simulações!DC902)</f>
        <v/>
      </c>
      <c r="O928" s="133">
        <v>1</v>
      </c>
    </row>
    <row r="929" spans="1:15" ht="14.25" customHeight="1" x14ac:dyDescent="0.3">
      <c r="A929" s="5" t="str">
        <f>Simulações!G903</f>
        <v>Rua Utinga</v>
      </c>
      <c r="B929" s="133" t="str">
        <f>Simulações!DN903</f>
        <v>Sim</v>
      </c>
      <c r="C929" s="175">
        <f>Simulações!N903</f>
        <v>58</v>
      </c>
      <c r="D929" s="133" t="str">
        <f>Simulações!J903</f>
        <v>C5</v>
      </c>
      <c r="E929" s="133">
        <f>Simulações!CK903</f>
        <v>0</v>
      </c>
      <c r="F929" s="133">
        <f>Simulações!CL903</f>
        <v>0</v>
      </c>
      <c r="G929" s="133">
        <f>Simulações!CQ903</f>
        <v>0</v>
      </c>
      <c r="H929" s="133" t="str">
        <f>Simulações!CW903</f>
        <v>Longo I</v>
      </c>
      <c r="I929" s="133" t="str">
        <f>IF(Simulações!CX903="","",Simulações!CX903)</f>
        <v/>
      </c>
      <c r="J929" s="133" t="str">
        <f>IF(Simulações!DA903="","",Simulações!DA903)</f>
        <v/>
      </c>
      <c r="K929" s="137">
        <f>Simulações!AO903</f>
        <v>2</v>
      </c>
      <c r="L929" s="137">
        <f>Simulações!AV903</f>
        <v>0</v>
      </c>
      <c r="M929" s="133" t="str">
        <f>IF(Simulações!DB903="","",Simulações!DB903)</f>
        <v/>
      </c>
      <c r="N929" s="133" t="str">
        <f>IF(Simulações!DC903="","",Simulações!DC903)</f>
        <v/>
      </c>
      <c r="O929" s="133">
        <v>1</v>
      </c>
    </row>
    <row r="930" spans="1:15" ht="14.25" customHeight="1" x14ac:dyDescent="0.3">
      <c r="A930" s="5" t="str">
        <f>Simulações!G904</f>
        <v>Rua Utinga</v>
      </c>
      <c r="B930" s="133" t="str">
        <f>Simulações!DN904</f>
        <v>Sim</v>
      </c>
      <c r="C930" s="175">
        <f>Simulações!N904</f>
        <v>58</v>
      </c>
      <c r="D930" s="133" t="str">
        <f>Simulações!J904</f>
        <v>C5</v>
      </c>
      <c r="E930" s="133">
        <f>Simulações!CK904</f>
        <v>0</v>
      </c>
      <c r="F930" s="133">
        <f>Simulações!CL904</f>
        <v>0</v>
      </c>
      <c r="G930" s="133">
        <f>Simulações!CQ904</f>
        <v>0</v>
      </c>
      <c r="H930" s="133" t="str">
        <f>Simulações!CW904</f>
        <v>Longo I</v>
      </c>
      <c r="I930" s="133" t="str">
        <f>IF(Simulações!CX904="","",Simulações!CX904)</f>
        <v/>
      </c>
      <c r="J930" s="133" t="str">
        <f>IF(Simulações!DA904="","",Simulações!DA904)</f>
        <v/>
      </c>
      <c r="K930" s="137">
        <f>Simulações!AO904</f>
        <v>2</v>
      </c>
      <c r="L930" s="137">
        <f>Simulações!AV904</f>
        <v>0</v>
      </c>
      <c r="M930" s="133" t="str">
        <f>IF(Simulações!DB904="","",Simulações!DB904)</f>
        <v/>
      </c>
      <c r="N930" s="133" t="str">
        <f>IF(Simulações!DC904="","",Simulações!DC904)</f>
        <v/>
      </c>
      <c r="O930" s="133">
        <v>1</v>
      </c>
    </row>
    <row r="931" spans="1:15" ht="14.25" customHeight="1" x14ac:dyDescent="0.3">
      <c r="A931" s="5" t="str">
        <f>Simulações!G905</f>
        <v>Rua das Zíneas</v>
      </c>
      <c r="B931" s="133" t="str">
        <f>Simulações!DN905</f>
        <v>Sim</v>
      </c>
      <c r="C931" s="175">
        <f>Simulações!N905</f>
        <v>60</v>
      </c>
      <c r="D931" s="133" t="str">
        <f>Simulações!J905</f>
        <v>C4</v>
      </c>
      <c r="E931" s="133">
        <f>Simulações!CK905</f>
        <v>0</v>
      </c>
      <c r="F931" s="133">
        <f>Simulações!CL905</f>
        <v>0</v>
      </c>
      <c r="G931" s="133">
        <f>Simulações!CQ905</f>
        <v>0</v>
      </c>
      <c r="H931" s="133" t="str">
        <f>Simulações!CW905</f>
        <v>Médio I</v>
      </c>
      <c r="I931" s="133" t="str">
        <f>IF(Simulações!CX905="","",Simulações!CX905)</f>
        <v/>
      </c>
      <c r="J931" s="133" t="str">
        <f>IF(Simulações!DA905="","",Simulações!DA905)</f>
        <v/>
      </c>
      <c r="K931" s="137">
        <f>Simulações!AO905</f>
        <v>2</v>
      </c>
      <c r="L931" s="137">
        <f>Simulações!AV905</f>
        <v>0</v>
      </c>
      <c r="M931" s="133" t="str">
        <f>IF(Simulações!DB905="","",Simulações!DB905)</f>
        <v/>
      </c>
      <c r="N931" s="133" t="str">
        <f>IF(Simulações!DC905="","",Simulações!DC905)</f>
        <v/>
      </c>
      <c r="O931" s="133">
        <v>1</v>
      </c>
    </row>
    <row r="932" spans="1:15" ht="14.25" customHeight="1" x14ac:dyDescent="0.3">
      <c r="A932" s="5" t="str">
        <f>Simulações!G906</f>
        <v>Rua das Zíneas</v>
      </c>
      <c r="B932" s="133" t="str">
        <f>Simulações!DN906</f>
        <v>Sim</v>
      </c>
      <c r="C932" s="175">
        <f>Simulações!N906</f>
        <v>60</v>
      </c>
      <c r="D932" s="133" t="str">
        <f>Simulações!J906</f>
        <v>C4</v>
      </c>
      <c r="E932" s="133">
        <f>Simulações!CK906</f>
        <v>0</v>
      </c>
      <c r="F932" s="133">
        <f>Simulações!CL906</f>
        <v>0</v>
      </c>
      <c r="G932" s="133">
        <f>Simulações!CQ906</f>
        <v>0</v>
      </c>
      <c r="H932" s="133" t="str">
        <f>Simulações!CW906</f>
        <v>Médio I</v>
      </c>
      <c r="I932" s="133" t="str">
        <f>IF(Simulações!CX906="","",Simulações!CX906)</f>
        <v/>
      </c>
      <c r="J932" s="133" t="str">
        <f>IF(Simulações!DA906="","",Simulações!DA906)</f>
        <v/>
      </c>
      <c r="K932" s="137">
        <f>Simulações!AO906</f>
        <v>2</v>
      </c>
      <c r="L932" s="137">
        <f>Simulações!AV906</f>
        <v>0</v>
      </c>
      <c r="M932" s="133" t="str">
        <f>IF(Simulações!DB906="","",Simulações!DB906)</f>
        <v/>
      </c>
      <c r="N932" s="133" t="str">
        <f>IF(Simulações!DC906="","",Simulações!DC906)</f>
        <v/>
      </c>
      <c r="O932" s="133">
        <v>1</v>
      </c>
    </row>
    <row r="933" spans="1:15" ht="14.25" customHeight="1" x14ac:dyDescent="0.3">
      <c r="A933" s="5" t="str">
        <f>Simulações!G907</f>
        <v>Rua das Zíneas</v>
      </c>
      <c r="B933" s="133" t="str">
        <f>Simulações!DN907</f>
        <v>Sim</v>
      </c>
      <c r="C933" s="175">
        <f>Simulações!N907</f>
        <v>60</v>
      </c>
      <c r="D933" s="133" t="str">
        <f>Simulações!J907</f>
        <v>C4</v>
      </c>
      <c r="E933" s="133">
        <f>Simulações!CK907</f>
        <v>0</v>
      </c>
      <c r="F933" s="133">
        <f>Simulações!CL907</f>
        <v>0</v>
      </c>
      <c r="G933" s="133">
        <f>Simulações!CQ907</f>
        <v>0</v>
      </c>
      <c r="H933" s="133" t="str">
        <f>Simulações!CW907</f>
        <v>Médio I</v>
      </c>
      <c r="I933" s="133" t="str">
        <f>IF(Simulações!CX907="","",Simulações!CX907)</f>
        <v/>
      </c>
      <c r="J933" s="133" t="str">
        <f>IF(Simulações!DA907="","",Simulações!DA907)</f>
        <v/>
      </c>
      <c r="K933" s="137">
        <f>Simulações!AO907</f>
        <v>2</v>
      </c>
      <c r="L933" s="137">
        <f>Simulações!AV907</f>
        <v>0</v>
      </c>
      <c r="M933" s="133" t="str">
        <f>IF(Simulações!DB907="","",Simulações!DB907)</f>
        <v/>
      </c>
      <c r="N933" s="133" t="str">
        <f>IF(Simulações!DC907="","",Simulações!DC907)</f>
        <v/>
      </c>
      <c r="O933" s="133">
        <v>1</v>
      </c>
    </row>
    <row r="934" spans="1:15" ht="14.25" customHeight="1" x14ac:dyDescent="0.3">
      <c r="A934" s="5" t="str">
        <f>Simulações!G908</f>
        <v>Avenida Jordano Mendes</v>
      </c>
      <c r="B934" s="133" t="str">
        <f>Simulações!DN908</f>
        <v>Sim</v>
      </c>
      <c r="C934" s="175">
        <f>Simulações!N908</f>
        <v>90</v>
      </c>
      <c r="D934" s="133" t="str">
        <f>Simulações!J908</f>
        <v>C2</v>
      </c>
      <c r="E934" s="133">
        <f>Simulações!CK908</f>
        <v>0</v>
      </c>
      <c r="F934" s="176">
        <f>Simulações!CL908</f>
        <v>0</v>
      </c>
      <c r="G934" s="133">
        <f>Simulações!CQ908</f>
        <v>0</v>
      </c>
      <c r="H934" s="133" t="str">
        <f>Simulações!CW908</f>
        <v>Longo II</v>
      </c>
      <c r="I934" s="133" t="str">
        <f>IF(Simulações!CX908="","",Simulações!CX908)</f>
        <v/>
      </c>
      <c r="J934" s="133" t="str">
        <f>IF(Simulações!DA908="","",Simulações!DA908)</f>
        <v/>
      </c>
      <c r="K934" s="137">
        <f>Simulações!AO908</f>
        <v>2</v>
      </c>
      <c r="L934" s="137">
        <f>Simulações!AV908</f>
        <v>0</v>
      </c>
      <c r="M934" s="133" t="str">
        <f>IF(Simulações!DB908="","",Simulações!DB908)</f>
        <v/>
      </c>
      <c r="N934" s="133" t="str">
        <f>IF(Simulações!DC908="","",Simulações!DC908)</f>
        <v/>
      </c>
      <c r="O934" s="133">
        <v>1</v>
      </c>
    </row>
    <row r="935" spans="1:15" ht="14.25" customHeight="1" x14ac:dyDescent="0.3">
      <c r="A935" s="5" t="str">
        <f>Simulações!G909</f>
        <v>Avenida Jordano Mendes</v>
      </c>
      <c r="B935" s="133" t="str">
        <f>Simulações!DN909</f>
        <v>Sim</v>
      </c>
      <c r="C935" s="175">
        <f>Simulações!N909</f>
        <v>90</v>
      </c>
      <c r="D935" s="133" t="str">
        <f>Simulações!J909</f>
        <v>C2</v>
      </c>
      <c r="E935" s="133">
        <f>Simulações!CK909</f>
        <v>0</v>
      </c>
      <c r="F935" s="176">
        <f>Simulações!CL909</f>
        <v>0</v>
      </c>
      <c r="G935" s="133">
        <f>Simulações!CQ909</f>
        <v>0</v>
      </c>
      <c r="H935" s="133" t="str">
        <f>Simulações!CW909</f>
        <v>Longo II</v>
      </c>
      <c r="I935" s="133" t="str">
        <f>IF(Simulações!CX909="","",Simulações!CX909)</f>
        <v/>
      </c>
      <c r="J935" s="133" t="str">
        <f>IF(Simulações!DA909="","",Simulações!DA909)</f>
        <v/>
      </c>
      <c r="K935" s="137">
        <f>Simulações!AO909</f>
        <v>2</v>
      </c>
      <c r="L935" s="137">
        <f>Simulações!AV909</f>
        <v>0</v>
      </c>
      <c r="M935" s="133" t="str">
        <f>IF(Simulações!DB909="","",Simulações!DB909)</f>
        <v/>
      </c>
      <c r="N935" s="133" t="str">
        <f>IF(Simulações!DC909="","",Simulações!DC909)</f>
        <v/>
      </c>
      <c r="O935" s="133">
        <v>1</v>
      </c>
    </row>
    <row r="936" spans="1:15" ht="14.25" customHeight="1" x14ac:dyDescent="0.3">
      <c r="A936" s="5" t="str">
        <f>Simulações!G910</f>
        <v>Avenida Jordano Mendes</v>
      </c>
      <c r="B936" s="133" t="str">
        <f>Simulações!DN910</f>
        <v>Sim</v>
      </c>
      <c r="C936" s="175">
        <f>Simulações!N910</f>
        <v>90</v>
      </c>
      <c r="D936" s="133" t="str">
        <f>Simulações!J910</f>
        <v>C2</v>
      </c>
      <c r="E936" s="133">
        <f>Simulações!CK910</f>
        <v>0</v>
      </c>
      <c r="F936" s="176">
        <f>Simulações!CL910</f>
        <v>0</v>
      </c>
      <c r="G936" s="133">
        <f>Simulações!CQ910</f>
        <v>0</v>
      </c>
      <c r="H936" s="133" t="str">
        <f>Simulações!CW910</f>
        <v>Longo II</v>
      </c>
      <c r="I936" s="133" t="str">
        <f>IF(Simulações!CX910="","",Simulações!CX910)</f>
        <v/>
      </c>
      <c r="J936" s="133" t="str">
        <f>IF(Simulações!DA910="","",Simulações!DA910)</f>
        <v/>
      </c>
      <c r="K936" s="137">
        <f>Simulações!AO910</f>
        <v>2</v>
      </c>
      <c r="L936" s="137">
        <f>Simulações!AV910</f>
        <v>0</v>
      </c>
      <c r="M936" s="133" t="str">
        <f>IF(Simulações!DB910="","",Simulações!DB910)</f>
        <v/>
      </c>
      <c r="N936" s="133" t="str">
        <f>IF(Simulações!DC910="","",Simulações!DC910)</f>
        <v/>
      </c>
      <c r="O936" s="133">
        <v>1</v>
      </c>
    </row>
    <row r="937" spans="1:15" ht="14.25" customHeight="1" x14ac:dyDescent="0.3">
      <c r="A937" s="5">
        <f>Simulações!G911</f>
        <v>0</v>
      </c>
      <c r="B937" s="133" t="str">
        <f>Simulações!DN911</f>
        <v>Sim</v>
      </c>
      <c r="C937" s="175">
        <f>Simulações!N911</f>
        <v>85</v>
      </c>
      <c r="D937" s="133" t="str">
        <f>Simulações!J911</f>
        <v>C5</v>
      </c>
      <c r="E937" s="133">
        <f>Simulações!CK911</f>
        <v>0</v>
      </c>
      <c r="F937" s="133">
        <f>Simulações!CL911</f>
        <v>0</v>
      </c>
      <c r="G937" s="133">
        <f>Simulações!CQ911</f>
        <v>0</v>
      </c>
      <c r="H937" s="133" t="str">
        <f>Simulações!CW911</f>
        <v>Longo I</v>
      </c>
      <c r="I937" s="133" t="str">
        <f>IF(Simulações!CX911="","",Simulações!CX911)</f>
        <v/>
      </c>
      <c r="J937" s="133" t="str">
        <f>IF(Simulações!DA911="","",Simulações!DA911)</f>
        <v/>
      </c>
      <c r="K937" s="137">
        <f>Simulações!AO911</f>
        <v>2</v>
      </c>
      <c r="L937" s="137">
        <f>Simulações!AV911</f>
        <v>0</v>
      </c>
      <c r="M937" s="133" t="str">
        <f>IF(Simulações!DB911="","",Simulações!DB911)</f>
        <v/>
      </c>
      <c r="N937" s="133" t="str">
        <f>IF(Simulações!DC911="","",Simulações!DC911)</f>
        <v/>
      </c>
      <c r="O937" s="133">
        <v>1</v>
      </c>
    </row>
    <row r="938" spans="1:15" ht="14.25" customHeight="1" x14ac:dyDescent="0.3">
      <c r="A938" s="5">
        <f>Simulações!G912</f>
        <v>0</v>
      </c>
      <c r="B938" s="133" t="str">
        <f>Simulações!DN912</f>
        <v>Sim</v>
      </c>
      <c r="C938" s="175">
        <f>Simulações!N912</f>
        <v>85</v>
      </c>
      <c r="D938" s="133" t="str">
        <f>Simulações!J912</f>
        <v>C5</v>
      </c>
      <c r="E938" s="133">
        <f>Simulações!CK912</f>
        <v>0</v>
      </c>
      <c r="F938" s="133">
        <f>Simulações!CL912</f>
        <v>0</v>
      </c>
      <c r="G938" s="133">
        <f>Simulações!CQ912</f>
        <v>0</v>
      </c>
      <c r="H938" s="133" t="str">
        <f>Simulações!CW912</f>
        <v>Longo I</v>
      </c>
      <c r="I938" s="133" t="str">
        <f>IF(Simulações!CX912="","",Simulações!CX912)</f>
        <v/>
      </c>
      <c r="J938" s="133" t="str">
        <f>IF(Simulações!DA912="","",Simulações!DA912)</f>
        <v/>
      </c>
      <c r="K938" s="137">
        <f>Simulações!AO912</f>
        <v>2</v>
      </c>
      <c r="L938" s="137">
        <f>Simulações!AV912</f>
        <v>0</v>
      </c>
      <c r="M938" s="133" t="str">
        <f>IF(Simulações!DB912="","",Simulações!DB912)</f>
        <v/>
      </c>
      <c r="N938" s="133" t="str">
        <f>IF(Simulações!DC912="","",Simulações!DC912)</f>
        <v/>
      </c>
      <c r="O938" s="133">
        <v>1</v>
      </c>
    </row>
    <row r="939" spans="1:15" ht="14.25" customHeight="1" x14ac:dyDescent="0.3">
      <c r="A939" s="5">
        <f>Simulações!G913</f>
        <v>0</v>
      </c>
      <c r="B939" s="133" t="str">
        <f>Simulações!DN913</f>
        <v>Sim</v>
      </c>
      <c r="C939" s="175">
        <f>Simulações!N913</f>
        <v>85</v>
      </c>
      <c r="D939" s="133" t="str">
        <f>Simulações!J913</f>
        <v>C5</v>
      </c>
      <c r="E939" s="133">
        <f>Simulações!CK913</f>
        <v>0</v>
      </c>
      <c r="F939" s="133">
        <f>Simulações!CL913</f>
        <v>0</v>
      </c>
      <c r="G939" s="133">
        <f>Simulações!CQ913</f>
        <v>0</v>
      </c>
      <c r="H939" s="133" t="str">
        <f>Simulações!CW913</f>
        <v>Longo I</v>
      </c>
      <c r="I939" s="133" t="str">
        <f>IF(Simulações!CX913="","",Simulações!CX913)</f>
        <v/>
      </c>
      <c r="J939" s="133" t="str">
        <f>IF(Simulações!DA913="","",Simulações!DA913)</f>
        <v/>
      </c>
      <c r="K939" s="137">
        <f>Simulações!AO913</f>
        <v>2</v>
      </c>
      <c r="L939" s="137">
        <f>Simulações!AV913</f>
        <v>0</v>
      </c>
      <c r="M939" s="133" t="str">
        <f>IF(Simulações!DB913="","",Simulações!DB913)</f>
        <v/>
      </c>
      <c r="N939" s="133" t="str">
        <f>IF(Simulações!DC913="","",Simulações!DC913)</f>
        <v/>
      </c>
      <c r="O939" s="133">
        <v>1</v>
      </c>
    </row>
    <row r="940" spans="1:15" ht="14.25" customHeight="1" x14ac:dyDescent="0.3">
      <c r="A940" s="5" t="str">
        <f>Simulações!G914</f>
        <v>Rua Antonieta Pasquareli Penteado</v>
      </c>
      <c r="B940" s="133" t="str">
        <f>Simulações!DN914</f>
        <v>Sim</v>
      </c>
      <c r="C940" s="175">
        <f>Simulações!N914</f>
        <v>60</v>
      </c>
      <c r="D940" s="133" t="str">
        <f>Simulações!J914</f>
        <v>C4</v>
      </c>
      <c r="E940" s="133">
        <f>Simulações!CK914</f>
        <v>0</v>
      </c>
      <c r="F940" s="133">
        <f>Simulações!CL914</f>
        <v>0</v>
      </c>
      <c r="G940" s="133">
        <f>Simulações!CQ914</f>
        <v>0</v>
      </c>
      <c r="H940" s="133" t="str">
        <f>Simulações!CW914</f>
        <v>Longo II</v>
      </c>
      <c r="I940" s="133" t="str">
        <f>IF(Simulações!CX914="","",Simulações!CX914)</f>
        <v/>
      </c>
      <c r="J940" s="133" t="str">
        <f>IF(Simulações!DA914="","",Simulações!DA914)</f>
        <v/>
      </c>
      <c r="K940" s="137">
        <f>Simulações!AO914</f>
        <v>2</v>
      </c>
      <c r="L940" s="137">
        <f>Simulações!AV914</f>
        <v>0</v>
      </c>
      <c r="M940" s="133" t="str">
        <f>IF(Simulações!DB914="","",Simulações!DB914)</f>
        <v/>
      </c>
      <c r="N940" s="133" t="str">
        <f>IF(Simulações!DC914="","",Simulações!DC914)</f>
        <v/>
      </c>
      <c r="O940" s="133">
        <v>1</v>
      </c>
    </row>
    <row r="941" spans="1:15" ht="14.25" customHeight="1" x14ac:dyDescent="0.3">
      <c r="A941" s="5" t="str">
        <f>Simulações!G915</f>
        <v>Rua Antonieta Pasquareli Penteado</v>
      </c>
      <c r="B941" s="133" t="str">
        <f>Simulações!DN915</f>
        <v>Sim</v>
      </c>
      <c r="C941" s="175">
        <f>Simulações!N915</f>
        <v>60</v>
      </c>
      <c r="D941" s="133" t="str">
        <f>Simulações!J915</f>
        <v>C4</v>
      </c>
      <c r="E941" s="133">
        <f>Simulações!CK915</f>
        <v>0</v>
      </c>
      <c r="F941" s="133">
        <f>Simulações!CL915</f>
        <v>0</v>
      </c>
      <c r="G941" s="133">
        <f>Simulações!CQ915</f>
        <v>0</v>
      </c>
      <c r="H941" s="133" t="str">
        <f>Simulações!CW915</f>
        <v>Longo II</v>
      </c>
      <c r="I941" s="133" t="str">
        <f>IF(Simulações!CX915="","",Simulações!CX915)</f>
        <v/>
      </c>
      <c r="J941" s="133" t="str">
        <f>IF(Simulações!DA915="","",Simulações!DA915)</f>
        <v/>
      </c>
      <c r="K941" s="137">
        <f>Simulações!AO915</f>
        <v>2</v>
      </c>
      <c r="L941" s="137">
        <f>Simulações!AV915</f>
        <v>0</v>
      </c>
      <c r="M941" s="133" t="str">
        <f>IF(Simulações!DB915="","",Simulações!DB915)</f>
        <v/>
      </c>
      <c r="N941" s="133" t="str">
        <f>IF(Simulações!DC915="","",Simulações!DC915)</f>
        <v/>
      </c>
      <c r="O941" s="133">
        <v>1</v>
      </c>
    </row>
    <row r="942" spans="1:15" ht="14.25" customHeight="1" x14ac:dyDescent="0.3">
      <c r="A942" s="5" t="str">
        <f>Simulações!G916</f>
        <v>Rua Antonieta Pasquareli Penteado</v>
      </c>
      <c r="B942" s="133" t="str">
        <f>Simulações!DN916</f>
        <v>Sim</v>
      </c>
      <c r="C942" s="175">
        <f>Simulações!N916</f>
        <v>60</v>
      </c>
      <c r="D942" s="133" t="str">
        <f>Simulações!J916</f>
        <v>C4</v>
      </c>
      <c r="E942" s="133">
        <f>Simulações!CK916</f>
        <v>0</v>
      </c>
      <c r="F942" s="133">
        <f>Simulações!CL916</f>
        <v>0</v>
      </c>
      <c r="G942" s="133">
        <f>Simulações!CQ916</f>
        <v>0</v>
      </c>
      <c r="H942" s="133" t="str">
        <f>Simulações!CW916</f>
        <v>Longo II</v>
      </c>
      <c r="I942" s="133" t="str">
        <f>IF(Simulações!CX916="","",Simulações!CX916)</f>
        <v/>
      </c>
      <c r="J942" s="133" t="str">
        <f>IF(Simulações!DA916="","",Simulações!DA916)</f>
        <v/>
      </c>
      <c r="K942" s="137">
        <f>Simulações!AO916</f>
        <v>2</v>
      </c>
      <c r="L942" s="137">
        <f>Simulações!AV916</f>
        <v>0</v>
      </c>
      <c r="M942" s="133" t="str">
        <f>IF(Simulações!DB916="","",Simulações!DB916)</f>
        <v/>
      </c>
      <c r="N942" s="133" t="str">
        <f>IF(Simulações!DC916="","",Simulações!DC916)</f>
        <v/>
      </c>
      <c r="O942" s="133">
        <v>1</v>
      </c>
    </row>
    <row r="943" spans="1:15" ht="14.25" customHeight="1" x14ac:dyDescent="0.3">
      <c r="A943" s="5" t="str">
        <f>Simulações!G917</f>
        <v>Rua Curupira</v>
      </c>
      <c r="B943" s="133" t="str">
        <f>Simulações!DN917</f>
        <v>Sim</v>
      </c>
      <c r="C943" s="175">
        <f>Simulações!N917</f>
        <v>58</v>
      </c>
      <c r="D943" s="133" t="str">
        <f>Simulações!J917</f>
        <v>C4</v>
      </c>
      <c r="E943" s="133">
        <f>Simulações!CK917</f>
        <v>0</v>
      </c>
      <c r="F943" s="133">
        <f>Simulações!CL917</f>
        <v>0</v>
      </c>
      <c r="G943" s="133">
        <f>Simulações!CQ917</f>
        <v>0</v>
      </c>
      <c r="H943" s="133" t="str">
        <f>Simulações!CW917</f>
        <v>Médio II</v>
      </c>
      <c r="I943" s="133" t="str">
        <f>IF(Simulações!CX917="","",Simulações!CX917)</f>
        <v/>
      </c>
      <c r="J943" s="133" t="str">
        <f>IF(Simulações!DA917="","",Simulações!DA917)</f>
        <v/>
      </c>
      <c r="K943" s="137">
        <f>Simulações!AO917</f>
        <v>2</v>
      </c>
      <c r="L943" s="137">
        <f>Simulações!AV917</f>
        <v>0</v>
      </c>
      <c r="M943" s="133" t="str">
        <f>IF(Simulações!DB917="","",Simulações!DB917)</f>
        <v/>
      </c>
      <c r="N943" s="133" t="str">
        <f>IF(Simulações!DC917="","",Simulações!DC917)</f>
        <v/>
      </c>
      <c r="O943" s="133">
        <v>1</v>
      </c>
    </row>
    <row r="944" spans="1:15" ht="14.25" customHeight="1" x14ac:dyDescent="0.3">
      <c r="A944" s="5" t="str">
        <f>Simulações!G918</f>
        <v>Rua Curupira</v>
      </c>
      <c r="B944" s="133" t="str">
        <f>Simulações!DN918</f>
        <v>Sim</v>
      </c>
      <c r="C944" s="175">
        <f>Simulações!N918</f>
        <v>58</v>
      </c>
      <c r="D944" s="133" t="str">
        <f>Simulações!J918</f>
        <v>C4</v>
      </c>
      <c r="E944" s="133">
        <f>Simulações!CK918</f>
        <v>0</v>
      </c>
      <c r="F944" s="133">
        <f>Simulações!CL918</f>
        <v>0</v>
      </c>
      <c r="G944" s="133">
        <f>Simulações!CQ918</f>
        <v>0</v>
      </c>
      <c r="H944" s="133" t="str">
        <f>Simulações!CW918</f>
        <v>Médio II</v>
      </c>
      <c r="I944" s="133" t="str">
        <f>IF(Simulações!CX918="","",Simulações!CX918)</f>
        <v/>
      </c>
      <c r="J944" s="133" t="str">
        <f>IF(Simulações!DA918="","",Simulações!DA918)</f>
        <v/>
      </c>
      <c r="K944" s="137">
        <f>Simulações!AO918</f>
        <v>2</v>
      </c>
      <c r="L944" s="137">
        <f>Simulações!AV918</f>
        <v>0</v>
      </c>
      <c r="M944" s="133" t="str">
        <f>IF(Simulações!DB918="","",Simulações!DB918)</f>
        <v/>
      </c>
      <c r="N944" s="133" t="str">
        <f>IF(Simulações!DC918="","",Simulações!DC918)</f>
        <v/>
      </c>
      <c r="O944" s="133">
        <v>1</v>
      </c>
    </row>
    <row r="945" spans="1:15" ht="14.25" customHeight="1" x14ac:dyDescent="0.3">
      <c r="A945" s="5" t="str">
        <f>Simulações!G919</f>
        <v>Rua Curupira</v>
      </c>
      <c r="B945" s="133" t="str">
        <f>Simulações!DN919</f>
        <v>Sim</v>
      </c>
      <c r="C945" s="175">
        <f>Simulações!N919</f>
        <v>58</v>
      </c>
      <c r="D945" s="133" t="str">
        <f>Simulações!J919</f>
        <v>C4</v>
      </c>
      <c r="E945" s="133">
        <f>Simulações!CK919</f>
        <v>0</v>
      </c>
      <c r="F945" s="133">
        <f>Simulações!CL919</f>
        <v>0</v>
      </c>
      <c r="G945" s="133">
        <f>Simulações!CQ919</f>
        <v>0</v>
      </c>
      <c r="H945" s="133" t="str">
        <f>Simulações!CW919</f>
        <v>Médio II</v>
      </c>
      <c r="I945" s="133" t="str">
        <f>IF(Simulações!CX919="","",Simulações!CX919)</f>
        <v/>
      </c>
      <c r="J945" s="133" t="str">
        <f>IF(Simulações!DA919="","",Simulações!DA919)</f>
        <v/>
      </c>
      <c r="K945" s="137">
        <f>Simulações!AO919</f>
        <v>2</v>
      </c>
      <c r="L945" s="137">
        <f>Simulações!AV919</f>
        <v>0</v>
      </c>
      <c r="M945" s="133" t="str">
        <f>IF(Simulações!DB919="","",Simulações!DB919)</f>
        <v/>
      </c>
      <c r="N945" s="133" t="str">
        <f>IF(Simulações!DC919="","",Simulações!DC919)</f>
        <v/>
      </c>
      <c r="O945" s="133">
        <v>1</v>
      </c>
    </row>
    <row r="946" spans="1:15" ht="14.25" customHeight="1" x14ac:dyDescent="0.3">
      <c r="A946" s="5" t="str">
        <f>Simulações!G920</f>
        <v>Rua Luiz Magri</v>
      </c>
      <c r="B946" s="133" t="str">
        <f>Simulações!DN920</f>
        <v>Sim</v>
      </c>
      <c r="C946" s="175">
        <f>Simulações!N920</f>
        <v>60</v>
      </c>
      <c r="D946" s="133" t="str">
        <f>Simulações!J920</f>
        <v>C4</v>
      </c>
      <c r="E946" s="133">
        <f>Simulações!CK920</f>
        <v>0</v>
      </c>
      <c r="F946" s="133">
        <f>Simulações!CL920</f>
        <v>0</v>
      </c>
      <c r="G946" s="133">
        <f>Simulações!CQ920</f>
        <v>0</v>
      </c>
      <c r="H946" s="133" t="str">
        <f>Simulações!CW920</f>
        <v>Médio II</v>
      </c>
      <c r="I946" s="133" t="str">
        <f>IF(Simulações!CX920="","",Simulações!CX920)</f>
        <v/>
      </c>
      <c r="J946" s="133" t="str">
        <f>IF(Simulações!DA920="","",Simulações!DA920)</f>
        <v/>
      </c>
      <c r="K946" s="137">
        <f>Simulações!AO920</f>
        <v>2</v>
      </c>
      <c r="L946" s="137">
        <f>Simulações!AV920</f>
        <v>0</v>
      </c>
      <c r="M946" s="133" t="str">
        <f>IF(Simulações!DB920="","",Simulações!DB920)</f>
        <v/>
      </c>
      <c r="N946" s="133" t="str">
        <f>IF(Simulações!DC920="","",Simulações!DC920)</f>
        <v/>
      </c>
      <c r="O946" s="133">
        <v>1</v>
      </c>
    </row>
    <row r="947" spans="1:15" ht="14.25" customHeight="1" x14ac:dyDescent="0.3">
      <c r="A947" s="5" t="str">
        <f>Simulações!G921</f>
        <v>Rua Luiz Magri</v>
      </c>
      <c r="B947" s="133" t="str">
        <f>Simulações!DN921</f>
        <v>Sim</v>
      </c>
      <c r="C947" s="175">
        <f>Simulações!N921</f>
        <v>60</v>
      </c>
      <c r="D947" s="133" t="str">
        <f>Simulações!J921</f>
        <v>C4</v>
      </c>
      <c r="E947" s="133">
        <f>Simulações!CK921</f>
        <v>0</v>
      </c>
      <c r="F947" s="133">
        <f>Simulações!CL921</f>
        <v>0</v>
      </c>
      <c r="G947" s="133">
        <f>Simulações!CQ921</f>
        <v>0</v>
      </c>
      <c r="H947" s="133" t="str">
        <f>Simulações!CW921</f>
        <v>Médio II</v>
      </c>
      <c r="I947" s="133" t="str">
        <f>IF(Simulações!CX921="","",Simulações!CX921)</f>
        <v/>
      </c>
      <c r="J947" s="133" t="str">
        <f>IF(Simulações!DA921="","",Simulações!DA921)</f>
        <v/>
      </c>
      <c r="K947" s="137">
        <f>Simulações!AO921</f>
        <v>2</v>
      </c>
      <c r="L947" s="137">
        <f>Simulações!AV921</f>
        <v>0</v>
      </c>
      <c r="M947" s="133" t="str">
        <f>IF(Simulações!DB921="","",Simulações!DB921)</f>
        <v/>
      </c>
      <c r="N947" s="133" t="str">
        <f>IF(Simulações!DC921="","",Simulações!DC921)</f>
        <v/>
      </c>
      <c r="O947" s="133">
        <v>1</v>
      </c>
    </row>
    <row r="948" spans="1:15" ht="14.25" customHeight="1" x14ac:dyDescent="0.3">
      <c r="A948" s="5" t="str">
        <f>Simulações!G922</f>
        <v>Rua Luiz Magri</v>
      </c>
      <c r="B948" s="133" t="str">
        <f>Simulações!DN922</f>
        <v>Sim</v>
      </c>
      <c r="C948" s="175">
        <f>Simulações!N922</f>
        <v>60</v>
      </c>
      <c r="D948" s="133" t="str">
        <f>Simulações!J922</f>
        <v>C4</v>
      </c>
      <c r="E948" s="133">
        <f>Simulações!CK922</f>
        <v>0</v>
      </c>
      <c r="F948" s="133">
        <f>Simulações!CL922</f>
        <v>0</v>
      </c>
      <c r="G948" s="133">
        <f>Simulações!CQ922</f>
        <v>0</v>
      </c>
      <c r="H948" s="133" t="str">
        <f>Simulações!CW922</f>
        <v>Médio II</v>
      </c>
      <c r="I948" s="133" t="str">
        <f>IF(Simulações!CX922="","",Simulações!CX922)</f>
        <v/>
      </c>
      <c r="J948" s="133" t="str">
        <f>IF(Simulações!DA922="","",Simulações!DA922)</f>
        <v/>
      </c>
      <c r="K948" s="137">
        <f>Simulações!AO922</f>
        <v>2</v>
      </c>
      <c r="L948" s="137">
        <f>Simulações!AV922</f>
        <v>0</v>
      </c>
      <c r="M948" s="133" t="str">
        <f>IF(Simulações!DB922="","",Simulações!DB922)</f>
        <v/>
      </c>
      <c r="N948" s="133" t="str">
        <f>IF(Simulações!DC922="","",Simulações!DC922)</f>
        <v/>
      </c>
      <c r="O948" s="133">
        <v>1</v>
      </c>
    </row>
    <row r="949" spans="1:15" ht="14.25" customHeight="1" x14ac:dyDescent="0.3">
      <c r="A949" s="5" t="str">
        <f>Simulações!G923</f>
        <v>Avenida Antônio Cândido Machado</v>
      </c>
      <c r="B949" s="133" t="str">
        <f>Simulações!DN923</f>
        <v>Sim</v>
      </c>
      <c r="C949" s="175">
        <f>Simulações!N923</f>
        <v>90</v>
      </c>
      <c r="D949" s="133" t="str">
        <f>Simulações!J923</f>
        <v>C4</v>
      </c>
      <c r="E949" s="133">
        <f>Simulações!CK923</f>
        <v>0</v>
      </c>
      <c r="F949" s="133">
        <f>Simulações!CL923</f>
        <v>0</v>
      </c>
      <c r="G949" s="133">
        <f>Simulações!CQ923</f>
        <v>0</v>
      </c>
      <c r="H949" s="133" t="str">
        <f>Simulações!CW923</f>
        <v>Longo I</v>
      </c>
      <c r="I949" s="133" t="str">
        <f>IF(Simulações!CX923="","",Simulações!CX923)</f>
        <v/>
      </c>
      <c r="J949" s="133" t="str">
        <f>IF(Simulações!DA923="","",Simulações!DA923)</f>
        <v/>
      </c>
      <c r="K949" s="137">
        <f>Simulações!AO923</f>
        <v>2</v>
      </c>
      <c r="L949" s="137">
        <f>Simulações!AV923</f>
        <v>0</v>
      </c>
      <c r="M949" s="133" t="str">
        <f>IF(Simulações!DB923="","",Simulações!DB923)</f>
        <v/>
      </c>
      <c r="N949" s="133" t="str">
        <f>IF(Simulações!DC923="","",Simulações!DC923)</f>
        <v/>
      </c>
      <c r="O949" s="133">
        <v>1</v>
      </c>
    </row>
    <row r="950" spans="1:15" ht="14.25" customHeight="1" x14ac:dyDescent="0.3">
      <c r="A950" s="5" t="str">
        <f>Simulações!G924</f>
        <v>Avenida Antônio Cândido Machado</v>
      </c>
      <c r="B950" s="133" t="str">
        <f>Simulações!DN924</f>
        <v>Sim</v>
      </c>
      <c r="C950" s="175">
        <f>Simulações!N924</f>
        <v>90</v>
      </c>
      <c r="D950" s="133" t="str">
        <f>Simulações!J924</f>
        <v>C4</v>
      </c>
      <c r="E950" s="133">
        <f>Simulações!CK924</f>
        <v>0</v>
      </c>
      <c r="F950" s="133">
        <f>Simulações!CL924</f>
        <v>0</v>
      </c>
      <c r="G950" s="133">
        <f>Simulações!CQ924</f>
        <v>0</v>
      </c>
      <c r="H950" s="133" t="str">
        <f>Simulações!CW924</f>
        <v>Longo I</v>
      </c>
      <c r="I950" s="133" t="str">
        <f>IF(Simulações!CX924="","",Simulações!CX924)</f>
        <v/>
      </c>
      <c r="J950" s="133" t="str">
        <f>IF(Simulações!DA924="","",Simulações!DA924)</f>
        <v/>
      </c>
      <c r="K950" s="137">
        <f>Simulações!AO924</f>
        <v>2</v>
      </c>
      <c r="L950" s="137">
        <f>Simulações!AV924</f>
        <v>0</v>
      </c>
      <c r="M950" s="133" t="str">
        <f>IF(Simulações!DB924="","",Simulações!DB924)</f>
        <v/>
      </c>
      <c r="N950" s="133" t="str">
        <f>IF(Simulações!DC924="","",Simulações!DC924)</f>
        <v/>
      </c>
      <c r="O950" s="133">
        <v>1</v>
      </c>
    </row>
    <row r="951" spans="1:15" ht="14.25" customHeight="1" x14ac:dyDescent="0.3">
      <c r="A951" s="5" t="str">
        <f>Simulações!G925</f>
        <v>Avenida Antônio Cândido Machado</v>
      </c>
      <c r="B951" s="133" t="str">
        <f>Simulações!DN925</f>
        <v>Sim</v>
      </c>
      <c r="C951" s="175">
        <f>Simulações!N925</f>
        <v>90</v>
      </c>
      <c r="D951" s="133" t="str">
        <f>Simulações!J925</f>
        <v>C4</v>
      </c>
      <c r="E951" s="133">
        <f>Simulações!CK925</f>
        <v>0</v>
      </c>
      <c r="F951" s="133">
        <f>Simulações!CL925</f>
        <v>0</v>
      </c>
      <c r="G951" s="133">
        <f>Simulações!CQ925</f>
        <v>0</v>
      </c>
      <c r="H951" s="133" t="str">
        <f>Simulações!CW925</f>
        <v>Longo I</v>
      </c>
      <c r="I951" s="133" t="str">
        <f>IF(Simulações!CX925="","",Simulações!CX925)</f>
        <v/>
      </c>
      <c r="J951" s="133" t="str">
        <f>IF(Simulações!DA925="","",Simulações!DA925)</f>
        <v/>
      </c>
      <c r="K951" s="137">
        <f>Simulações!AO925</f>
        <v>2</v>
      </c>
      <c r="L951" s="137">
        <f>Simulações!AV925</f>
        <v>0</v>
      </c>
      <c r="M951" s="133" t="str">
        <f>IF(Simulações!DB925="","",Simulações!DB925)</f>
        <v/>
      </c>
      <c r="N951" s="133" t="str">
        <f>IF(Simulações!DC925="","",Simulações!DC925)</f>
        <v/>
      </c>
      <c r="O951" s="133">
        <v>1</v>
      </c>
    </row>
    <row r="952" spans="1:15" ht="14.25" customHeight="1" x14ac:dyDescent="0.3">
      <c r="A952" s="5" t="str">
        <f>Simulações!G926</f>
        <v>Avenida Buri</v>
      </c>
      <c r="B952" s="133" t="str">
        <f>Simulações!DN926</f>
        <v>Sim</v>
      </c>
      <c r="C952" s="175">
        <f>Simulações!N926</f>
        <v>90</v>
      </c>
      <c r="D952" s="133" t="str">
        <f>Simulações!J926</f>
        <v>C4</v>
      </c>
      <c r="E952" s="133">
        <f>Simulações!CK926</f>
        <v>0</v>
      </c>
      <c r="F952" s="176">
        <f>Simulações!CL926</f>
        <v>0</v>
      </c>
      <c r="G952" s="133">
        <f>Simulações!CQ926</f>
        <v>0</v>
      </c>
      <c r="H952" s="133" t="str">
        <f>Simulações!CW926</f>
        <v>Médio II</v>
      </c>
      <c r="I952" s="133" t="str">
        <f>IF(Simulações!CX926="","",Simulações!CX926)</f>
        <v/>
      </c>
      <c r="J952" s="133" t="str">
        <f>IF(Simulações!DA926="","",Simulações!DA926)</f>
        <v/>
      </c>
      <c r="K952" s="137">
        <f>Simulações!AO926</f>
        <v>2</v>
      </c>
      <c r="L952" s="137">
        <f>Simulações!AV926</f>
        <v>0</v>
      </c>
      <c r="M952" s="133" t="str">
        <f>IF(Simulações!DB926="","",Simulações!DB926)</f>
        <v/>
      </c>
      <c r="N952" s="133" t="str">
        <f>IF(Simulações!DC926="","",Simulações!DC926)</f>
        <v/>
      </c>
      <c r="O952" s="133">
        <v>1</v>
      </c>
    </row>
    <row r="953" spans="1:15" ht="14.25" customHeight="1" x14ac:dyDescent="0.3">
      <c r="A953" s="5" t="str">
        <f>Simulações!G927</f>
        <v>Avenida Buri</v>
      </c>
      <c r="B953" s="133" t="str">
        <f>Simulações!DN927</f>
        <v>Sim</v>
      </c>
      <c r="C953" s="175">
        <f>Simulações!N927</f>
        <v>90</v>
      </c>
      <c r="D953" s="133" t="str">
        <f>Simulações!J927</f>
        <v>C4</v>
      </c>
      <c r="E953" s="133">
        <f>Simulações!CK927</f>
        <v>0</v>
      </c>
      <c r="F953" s="176">
        <f>Simulações!CL927</f>
        <v>0</v>
      </c>
      <c r="G953" s="133">
        <f>Simulações!CQ927</f>
        <v>0</v>
      </c>
      <c r="H953" s="133" t="str">
        <f>Simulações!CW927</f>
        <v>Médio II</v>
      </c>
      <c r="I953" s="133" t="str">
        <f>IF(Simulações!CX927="","",Simulações!CX927)</f>
        <v/>
      </c>
      <c r="J953" s="133" t="str">
        <f>IF(Simulações!DA927="","",Simulações!DA927)</f>
        <v/>
      </c>
      <c r="K953" s="137">
        <f>Simulações!AO927</f>
        <v>2</v>
      </c>
      <c r="L953" s="137">
        <f>Simulações!AV927</f>
        <v>0</v>
      </c>
      <c r="M953" s="133" t="str">
        <f>IF(Simulações!DB927="","",Simulações!DB927)</f>
        <v/>
      </c>
      <c r="N953" s="133" t="str">
        <f>IF(Simulações!DC927="","",Simulações!DC927)</f>
        <v/>
      </c>
      <c r="O953" s="133">
        <v>1</v>
      </c>
    </row>
    <row r="954" spans="1:15" ht="14.25" customHeight="1" x14ac:dyDescent="0.3">
      <c r="A954" s="5" t="str">
        <f>Simulações!G928</f>
        <v>Avenida Buri</v>
      </c>
      <c r="B954" s="133" t="str">
        <f>Simulações!DN928</f>
        <v>Sim</v>
      </c>
      <c r="C954" s="175">
        <f>Simulações!N928</f>
        <v>90</v>
      </c>
      <c r="D954" s="133" t="str">
        <f>Simulações!J928</f>
        <v>C4</v>
      </c>
      <c r="E954" s="133">
        <f>Simulações!CK928</f>
        <v>0</v>
      </c>
      <c r="F954" s="176">
        <f>Simulações!CL928</f>
        <v>0</v>
      </c>
      <c r="G954" s="133">
        <f>Simulações!CQ928</f>
        <v>0</v>
      </c>
      <c r="H954" s="133" t="str">
        <f>Simulações!CW928</f>
        <v>Médio II</v>
      </c>
      <c r="I954" s="133" t="str">
        <f>IF(Simulações!CX928="","",Simulações!CX928)</f>
        <v/>
      </c>
      <c r="J954" s="133" t="str">
        <f>IF(Simulações!DA928="","",Simulações!DA928)</f>
        <v/>
      </c>
      <c r="K954" s="137">
        <f>Simulações!AO928</f>
        <v>2</v>
      </c>
      <c r="L954" s="137">
        <f>Simulações!AV928</f>
        <v>0</v>
      </c>
      <c r="M954" s="133" t="str">
        <f>IF(Simulações!DB928="","",Simulações!DB928)</f>
        <v/>
      </c>
      <c r="N954" s="133" t="str">
        <f>IF(Simulações!DC928="","",Simulações!DC928)</f>
        <v/>
      </c>
      <c r="O954" s="133">
        <v>1</v>
      </c>
    </row>
    <row r="955" spans="1:15" ht="14.25" customHeight="1" x14ac:dyDescent="0.3">
      <c r="A955" s="5" t="str">
        <f>Simulações!G929</f>
        <v>Rua General Salgado</v>
      </c>
      <c r="B955" s="133" t="str">
        <f>Simulações!DN929</f>
        <v>Sim</v>
      </c>
      <c r="C955" s="175">
        <f>Simulações!N929</f>
        <v>58</v>
      </c>
      <c r="D955" s="133" t="str">
        <f>Simulações!J929</f>
        <v>C4</v>
      </c>
      <c r="E955" s="133">
        <f>Simulações!CK929</f>
        <v>0</v>
      </c>
      <c r="F955" s="133">
        <f>Simulações!CL929</f>
        <v>0</v>
      </c>
      <c r="G955" s="133">
        <f>Simulações!CQ929</f>
        <v>0</v>
      </c>
      <c r="H955" s="133" t="str">
        <f>Simulações!CW929</f>
        <v>Longo I</v>
      </c>
      <c r="I955" s="133" t="str">
        <f>IF(Simulações!CX929="","",Simulações!CX929)</f>
        <v/>
      </c>
      <c r="J955" s="133" t="str">
        <f>IF(Simulações!DA929="","",Simulações!DA929)</f>
        <v/>
      </c>
      <c r="K955" s="137">
        <f>Simulações!AO929</f>
        <v>2</v>
      </c>
      <c r="L955" s="137">
        <f>Simulações!AV929</f>
        <v>0</v>
      </c>
      <c r="M955" s="133" t="str">
        <f>IF(Simulações!DB929="","",Simulações!DB929)</f>
        <v/>
      </c>
      <c r="N955" s="133" t="str">
        <f>IF(Simulações!DC929="","",Simulações!DC929)</f>
        <v/>
      </c>
      <c r="O955" s="133">
        <v>1</v>
      </c>
    </row>
    <row r="956" spans="1:15" ht="14.25" customHeight="1" x14ac:dyDescent="0.3">
      <c r="A956" s="5" t="str">
        <f>Simulações!G930</f>
        <v>Rua General Salgado</v>
      </c>
      <c r="B956" s="133" t="str">
        <f>Simulações!DN930</f>
        <v>Sim</v>
      </c>
      <c r="C956" s="175">
        <f>Simulações!N930</f>
        <v>58</v>
      </c>
      <c r="D956" s="133" t="str">
        <f>Simulações!J930</f>
        <v>C4</v>
      </c>
      <c r="E956" s="133">
        <f>Simulações!CK930</f>
        <v>0</v>
      </c>
      <c r="F956" s="133">
        <f>Simulações!CL930</f>
        <v>0</v>
      </c>
      <c r="G956" s="133">
        <f>Simulações!CQ930</f>
        <v>0</v>
      </c>
      <c r="H956" s="133" t="str">
        <f>Simulações!CW930</f>
        <v>Longo I</v>
      </c>
      <c r="I956" s="133" t="str">
        <f>IF(Simulações!CX930="","",Simulações!CX930)</f>
        <v/>
      </c>
      <c r="J956" s="133" t="str">
        <f>IF(Simulações!DA930="","",Simulações!DA930)</f>
        <v/>
      </c>
      <c r="K956" s="137">
        <f>Simulações!AO930</f>
        <v>2</v>
      </c>
      <c r="L956" s="137">
        <f>Simulações!AV930</f>
        <v>0</v>
      </c>
      <c r="M956" s="133" t="str">
        <f>IF(Simulações!DB930="","",Simulações!DB930)</f>
        <v/>
      </c>
      <c r="N956" s="133" t="str">
        <f>IF(Simulações!DC930="","",Simulações!DC930)</f>
        <v/>
      </c>
      <c r="O956" s="133">
        <v>1</v>
      </c>
    </row>
    <row r="957" spans="1:15" ht="14.25" customHeight="1" x14ac:dyDescent="0.3">
      <c r="A957" s="5" t="str">
        <f>Simulações!G931</f>
        <v>Rua General Salgado</v>
      </c>
      <c r="B957" s="133" t="str">
        <f>Simulações!DN931</f>
        <v>Sim</v>
      </c>
      <c r="C957" s="175">
        <f>Simulações!N931</f>
        <v>58</v>
      </c>
      <c r="D957" s="133" t="str">
        <f>Simulações!J931</f>
        <v>C4</v>
      </c>
      <c r="E957" s="133">
        <f>Simulações!CK931</f>
        <v>0</v>
      </c>
      <c r="F957" s="133">
        <f>Simulações!CL931</f>
        <v>0</v>
      </c>
      <c r="G957" s="133">
        <f>Simulações!CQ931</f>
        <v>0</v>
      </c>
      <c r="H957" s="133" t="str">
        <f>Simulações!CW931</f>
        <v>Longo I</v>
      </c>
      <c r="I957" s="133" t="str">
        <f>IF(Simulações!CX931="","",Simulações!CX931)</f>
        <v/>
      </c>
      <c r="J957" s="133" t="str">
        <f>IF(Simulações!DA931="","",Simulações!DA931)</f>
        <v/>
      </c>
      <c r="K957" s="137">
        <f>Simulações!AO931</f>
        <v>2</v>
      </c>
      <c r="L957" s="137">
        <f>Simulações!AV931</f>
        <v>0</v>
      </c>
      <c r="M957" s="133" t="str">
        <f>IF(Simulações!DB931="","",Simulações!DB931)</f>
        <v/>
      </c>
      <c r="N957" s="133" t="str">
        <f>IF(Simulações!DC931="","",Simulações!DC931)</f>
        <v/>
      </c>
      <c r="O957" s="133">
        <v>1</v>
      </c>
    </row>
    <row r="958" spans="1:15" ht="14.25" customHeight="1" x14ac:dyDescent="0.3">
      <c r="A958" s="5" t="str">
        <f>Simulações!G932</f>
        <v>Rua Taubaté</v>
      </c>
      <c r="B958" s="133" t="str">
        <f>Simulações!DN932</f>
        <v>Sim</v>
      </c>
      <c r="C958" s="175">
        <f>Simulações!N932</f>
        <v>58</v>
      </c>
      <c r="D958" s="133" t="str">
        <f>Simulações!J932</f>
        <v>C4</v>
      </c>
      <c r="E958" s="133">
        <f>Simulações!CK932</f>
        <v>0</v>
      </c>
      <c r="F958" s="133">
        <f>Simulações!CL932</f>
        <v>0</v>
      </c>
      <c r="G958" s="133">
        <f>Simulações!CQ932</f>
        <v>0</v>
      </c>
      <c r="H958" s="133" t="str">
        <f>Simulações!CW932</f>
        <v>ERRO</v>
      </c>
      <c r="I958" s="133" t="str">
        <f>IF(Simulações!CX932="","",Simulações!CX932)</f>
        <v/>
      </c>
      <c r="J958" s="133" t="str">
        <f>IF(Simulações!DA932="","",Simulações!DA932)</f>
        <v/>
      </c>
      <c r="K958" s="137">
        <f>Simulações!AO932</f>
        <v>2</v>
      </c>
      <c r="L958" s="137">
        <f>Simulações!AV932</f>
        <v>0</v>
      </c>
      <c r="M958" s="133" t="str">
        <f>IF(Simulações!DB932="","",Simulações!DB932)</f>
        <v/>
      </c>
      <c r="N958" s="133" t="str">
        <f>IF(Simulações!DC932="","",Simulações!DC932)</f>
        <v/>
      </c>
      <c r="O958" s="133">
        <v>1</v>
      </c>
    </row>
    <row r="959" spans="1:15" ht="14.25" customHeight="1" x14ac:dyDescent="0.3">
      <c r="A959" s="5" t="str">
        <f>Simulações!G933</f>
        <v>Rua Taubaté</v>
      </c>
      <c r="B959" s="133" t="str">
        <f>Simulações!DN933</f>
        <v>Sim</v>
      </c>
      <c r="C959" s="175">
        <f>Simulações!N933</f>
        <v>58</v>
      </c>
      <c r="D959" s="133" t="str">
        <f>Simulações!J933</f>
        <v>C4</v>
      </c>
      <c r="E959" s="133">
        <f>Simulações!CK933</f>
        <v>0</v>
      </c>
      <c r="F959" s="133">
        <f>Simulações!CL933</f>
        <v>0</v>
      </c>
      <c r="G959" s="133">
        <f>Simulações!CQ933</f>
        <v>0</v>
      </c>
      <c r="H959" s="133" t="str">
        <f>Simulações!CW933</f>
        <v>ERRO</v>
      </c>
      <c r="I959" s="133" t="str">
        <f>IF(Simulações!CX933="","",Simulações!CX933)</f>
        <v/>
      </c>
      <c r="J959" s="133" t="str">
        <f>IF(Simulações!DA933="","",Simulações!DA933)</f>
        <v/>
      </c>
      <c r="K959" s="137">
        <f>Simulações!AO933</f>
        <v>2</v>
      </c>
      <c r="L959" s="137">
        <f>Simulações!AV933</f>
        <v>0</v>
      </c>
      <c r="M959" s="133" t="str">
        <f>IF(Simulações!DB933="","",Simulações!DB933)</f>
        <v/>
      </c>
      <c r="N959" s="133" t="str">
        <f>IF(Simulações!DC933="","",Simulações!DC933)</f>
        <v/>
      </c>
      <c r="O959" s="133">
        <v>1</v>
      </c>
    </row>
    <row r="960" spans="1:15" ht="14.25" customHeight="1" x14ac:dyDescent="0.3">
      <c r="A960" s="5" t="str">
        <f>Simulações!G934</f>
        <v>Rua Taubaté</v>
      </c>
      <c r="B960" s="133" t="str">
        <f>Simulações!DN934</f>
        <v>Sim</v>
      </c>
      <c r="C960" s="175">
        <f>Simulações!N934</f>
        <v>58</v>
      </c>
      <c r="D960" s="133" t="str">
        <f>Simulações!J934</f>
        <v>C4</v>
      </c>
      <c r="E960" s="133">
        <f>Simulações!CK934</f>
        <v>0</v>
      </c>
      <c r="F960" s="133">
        <f>Simulações!CL934</f>
        <v>0</v>
      </c>
      <c r="G960" s="133">
        <f>Simulações!CQ934</f>
        <v>0</v>
      </c>
      <c r="H960" s="133" t="str">
        <f>Simulações!CW934</f>
        <v>ERRO</v>
      </c>
      <c r="I960" s="133" t="str">
        <f>IF(Simulações!CX934="","",Simulações!CX934)</f>
        <v/>
      </c>
      <c r="J960" s="133" t="str">
        <f>IF(Simulações!DA934="","",Simulações!DA934)</f>
        <v/>
      </c>
      <c r="K960" s="137">
        <f>Simulações!AO934</f>
        <v>2</v>
      </c>
      <c r="L960" s="137">
        <f>Simulações!AV934</f>
        <v>0</v>
      </c>
      <c r="M960" s="133" t="str">
        <f>IF(Simulações!DB934="","",Simulações!DB934)</f>
        <v/>
      </c>
      <c r="N960" s="133" t="str">
        <f>IF(Simulações!DC934="","",Simulações!DC934)</f>
        <v/>
      </c>
      <c r="O960" s="133">
        <v>1</v>
      </c>
    </row>
    <row r="961" spans="1:15" ht="14.25" customHeight="1" x14ac:dyDescent="0.3">
      <c r="A961" s="5" t="str">
        <f>Simulações!G935</f>
        <v>V</v>
      </c>
      <c r="B961" s="133" t="str">
        <f>Simulações!DN935</f>
        <v>Sim</v>
      </c>
      <c r="C961" s="175">
        <f>Simulações!N935</f>
        <v>58</v>
      </c>
      <c r="D961" s="133" t="str">
        <f>Simulações!J935</f>
        <v>C5</v>
      </c>
      <c r="E961" s="133">
        <f>Simulações!CK935</f>
        <v>0</v>
      </c>
      <c r="F961" s="133">
        <f>Simulações!CL935</f>
        <v>0</v>
      </c>
      <c r="G961" s="133">
        <f>Simulações!CQ935</f>
        <v>0</v>
      </c>
      <c r="H961" s="133" t="str">
        <f>Simulações!CW935</f>
        <v>Médio II</v>
      </c>
      <c r="I961" s="133" t="str">
        <f>IF(Simulações!CX935="","",Simulações!CX935)</f>
        <v/>
      </c>
      <c r="J961" s="133" t="str">
        <f>IF(Simulações!DA935="","",Simulações!DA935)</f>
        <v/>
      </c>
      <c r="K961" s="137">
        <f>Simulações!AO935</f>
        <v>2</v>
      </c>
      <c r="L961" s="137">
        <f>Simulações!AV935</f>
        <v>0</v>
      </c>
      <c r="M961" s="133" t="str">
        <f>IF(Simulações!DB935="","",Simulações!DB935)</f>
        <v/>
      </c>
      <c r="N961" s="133" t="str">
        <f>IF(Simulações!DC935="","",Simulações!DC935)</f>
        <v/>
      </c>
      <c r="O961" s="133">
        <v>1</v>
      </c>
    </row>
    <row r="962" spans="1:15" ht="14.25" customHeight="1" x14ac:dyDescent="0.3">
      <c r="A962" s="5" t="str">
        <f>Simulações!G936</f>
        <v>V</v>
      </c>
      <c r="B962" s="133" t="str">
        <f>Simulações!DN936</f>
        <v>Sim</v>
      </c>
      <c r="C962" s="175">
        <f>Simulações!N936</f>
        <v>58</v>
      </c>
      <c r="D962" s="133" t="str">
        <f>Simulações!J936</f>
        <v>C5</v>
      </c>
      <c r="E962" s="133">
        <f>Simulações!CK936</f>
        <v>0</v>
      </c>
      <c r="F962" s="133">
        <f>Simulações!CL936</f>
        <v>0</v>
      </c>
      <c r="G962" s="133">
        <f>Simulações!CQ936</f>
        <v>0</v>
      </c>
      <c r="H962" s="133" t="str">
        <f>Simulações!CW936</f>
        <v>Médio II</v>
      </c>
      <c r="I962" s="133" t="str">
        <f>IF(Simulações!CX936="","",Simulações!CX936)</f>
        <v/>
      </c>
      <c r="J962" s="133" t="str">
        <f>IF(Simulações!DA936="","",Simulações!DA936)</f>
        <v/>
      </c>
      <c r="K962" s="137">
        <f>Simulações!AO936</f>
        <v>2</v>
      </c>
      <c r="L962" s="137">
        <f>Simulações!AV936</f>
        <v>0</v>
      </c>
      <c r="M962" s="133" t="str">
        <f>IF(Simulações!DB936="","",Simulações!DB936)</f>
        <v/>
      </c>
      <c r="N962" s="133" t="str">
        <f>IF(Simulações!DC936="","",Simulações!DC936)</f>
        <v/>
      </c>
      <c r="O962" s="133">
        <v>1</v>
      </c>
    </row>
    <row r="963" spans="1:15" ht="14.25" customHeight="1" x14ac:dyDescent="0.3">
      <c r="A963" s="5" t="str">
        <f>Simulações!G937</f>
        <v>V</v>
      </c>
      <c r="B963" s="133" t="str">
        <f>Simulações!DN937</f>
        <v>Sim</v>
      </c>
      <c r="C963" s="175">
        <f>Simulações!N937</f>
        <v>58</v>
      </c>
      <c r="D963" s="133" t="str">
        <f>Simulações!J937</f>
        <v>C5</v>
      </c>
      <c r="E963" s="133">
        <f>Simulações!CK937</f>
        <v>0</v>
      </c>
      <c r="F963" s="133">
        <f>Simulações!CL937</f>
        <v>0</v>
      </c>
      <c r="G963" s="133">
        <f>Simulações!CQ937</f>
        <v>0</v>
      </c>
      <c r="H963" s="133" t="str">
        <f>Simulações!CW937</f>
        <v>Médio II</v>
      </c>
      <c r="I963" s="133" t="str">
        <f>IF(Simulações!CX937="","",Simulações!CX937)</f>
        <v/>
      </c>
      <c r="J963" s="133" t="str">
        <f>IF(Simulações!DA937="","",Simulações!DA937)</f>
        <v/>
      </c>
      <c r="K963" s="137">
        <f>Simulações!AO937</f>
        <v>2</v>
      </c>
      <c r="L963" s="137">
        <f>Simulações!AV937</f>
        <v>0</v>
      </c>
      <c r="M963" s="133" t="str">
        <f>IF(Simulações!DB937="","",Simulações!DB937)</f>
        <v/>
      </c>
      <c r="N963" s="133" t="str">
        <f>IF(Simulações!DC937="","",Simulações!DC937)</f>
        <v/>
      </c>
      <c r="O963" s="133">
        <v>1</v>
      </c>
    </row>
    <row r="964" spans="1:15" ht="14.25" customHeight="1" x14ac:dyDescent="0.3">
      <c r="A964" s="5" t="str">
        <f>Simulações!G938</f>
        <v>Avenida Nascentes</v>
      </c>
      <c r="B964" s="133" t="str">
        <f>Simulações!DN938</f>
        <v>Sim</v>
      </c>
      <c r="C964" s="175">
        <f>Simulações!N938</f>
        <v>120</v>
      </c>
      <c r="D964" s="133" t="str">
        <f>Simulações!J938</f>
        <v>C4</v>
      </c>
      <c r="E964" s="133">
        <f>Simulações!CK938</f>
        <v>0</v>
      </c>
      <c r="F964" s="133">
        <f>Simulações!CL938</f>
        <v>0</v>
      </c>
      <c r="G964" s="133">
        <f>Simulações!CQ938</f>
        <v>0</v>
      </c>
      <c r="H964" s="133" t="str">
        <f>Simulações!CW938</f>
        <v>Médio II</v>
      </c>
      <c r="I964" s="133" t="str">
        <f>IF(Simulações!CX938="","",Simulações!CX938)</f>
        <v/>
      </c>
      <c r="J964" s="133" t="str">
        <f>IF(Simulações!DA938="","",Simulações!DA938)</f>
        <v/>
      </c>
      <c r="K964" s="137">
        <f>Simulações!AO938</f>
        <v>2</v>
      </c>
      <c r="L964" s="137">
        <f>Simulações!AV938</f>
        <v>0</v>
      </c>
      <c r="M964" s="133" t="str">
        <f>IF(Simulações!DB938="","",Simulações!DB938)</f>
        <v/>
      </c>
      <c r="N964" s="133" t="str">
        <f>IF(Simulações!DC938="","",Simulações!DC938)</f>
        <v/>
      </c>
      <c r="O964" s="133">
        <v>1</v>
      </c>
    </row>
    <row r="965" spans="1:15" ht="14.25" customHeight="1" x14ac:dyDescent="0.3">
      <c r="A965" s="5" t="str">
        <f>Simulações!G939</f>
        <v>Avenida Nascentes</v>
      </c>
      <c r="B965" s="133" t="str">
        <f>Simulações!DN939</f>
        <v>Sim</v>
      </c>
      <c r="C965" s="175">
        <f>Simulações!N939</f>
        <v>120</v>
      </c>
      <c r="D965" s="133" t="str">
        <f>Simulações!J939</f>
        <v>C4</v>
      </c>
      <c r="E965" s="133">
        <f>Simulações!CK939</f>
        <v>0</v>
      </c>
      <c r="F965" s="133">
        <f>Simulações!CL939</f>
        <v>0</v>
      </c>
      <c r="G965" s="133">
        <f>Simulações!CQ939</f>
        <v>0</v>
      </c>
      <c r="H965" s="133" t="str">
        <f>Simulações!CW939</f>
        <v>Médio II</v>
      </c>
      <c r="I965" s="133" t="str">
        <f>IF(Simulações!CX939="","",Simulações!CX939)</f>
        <v/>
      </c>
      <c r="J965" s="133" t="str">
        <f>IF(Simulações!DA939="","",Simulações!DA939)</f>
        <v/>
      </c>
      <c r="K965" s="137">
        <f>Simulações!AO939</f>
        <v>2</v>
      </c>
      <c r="L965" s="137">
        <f>Simulações!AV939</f>
        <v>0</v>
      </c>
      <c r="M965" s="133" t="str">
        <f>IF(Simulações!DB939="","",Simulações!DB939)</f>
        <v/>
      </c>
      <c r="N965" s="133" t="str">
        <f>IF(Simulações!DC939="","",Simulações!DC939)</f>
        <v/>
      </c>
      <c r="O965" s="133">
        <v>1</v>
      </c>
    </row>
    <row r="966" spans="1:15" ht="14.25" customHeight="1" x14ac:dyDescent="0.3">
      <c r="A966" s="5" t="str">
        <f>Simulações!G940</f>
        <v>Avenida Nascentes</v>
      </c>
      <c r="B966" s="133" t="str">
        <f>Simulações!DN940</f>
        <v>Sim</v>
      </c>
      <c r="C966" s="175">
        <f>Simulações!N940</f>
        <v>120</v>
      </c>
      <c r="D966" s="133" t="str">
        <f>Simulações!J940</f>
        <v>C4</v>
      </c>
      <c r="E966" s="133">
        <f>Simulações!CK940</f>
        <v>0</v>
      </c>
      <c r="F966" s="133">
        <f>Simulações!CL940</f>
        <v>0</v>
      </c>
      <c r="G966" s="133">
        <f>Simulações!CQ940</f>
        <v>0</v>
      </c>
      <c r="H966" s="133" t="str">
        <f>Simulações!CW940</f>
        <v>Médio II</v>
      </c>
      <c r="I966" s="133" t="str">
        <f>IF(Simulações!CX940="","",Simulações!CX940)</f>
        <v/>
      </c>
      <c r="J966" s="133" t="str">
        <f>IF(Simulações!DA940="","",Simulações!DA940)</f>
        <v/>
      </c>
      <c r="K966" s="137">
        <f>Simulações!AO940</f>
        <v>2</v>
      </c>
      <c r="L966" s="137">
        <f>Simulações!AV940</f>
        <v>0</v>
      </c>
      <c r="M966" s="133" t="str">
        <f>IF(Simulações!DB940="","",Simulações!DB940)</f>
        <v/>
      </c>
      <c r="N966" s="133" t="str">
        <f>IF(Simulações!DC940="","",Simulações!DC940)</f>
        <v/>
      </c>
      <c r="O966" s="133">
        <v>1</v>
      </c>
    </row>
    <row r="967" spans="1:15" ht="14.25" customHeight="1" x14ac:dyDescent="0.3">
      <c r="A967" s="5" t="str">
        <f>Simulações!G941</f>
        <v>Avenida Professor Valter Ribas de Andrade</v>
      </c>
      <c r="B967" s="133" t="str">
        <f>Simulações!DN941</f>
        <v>Sim</v>
      </c>
      <c r="C967" s="175">
        <f>Simulações!N941</f>
        <v>200</v>
      </c>
      <c r="D967" s="133" t="str">
        <f>Simulações!J941</f>
        <v>C3</v>
      </c>
      <c r="E967" s="133" t="str">
        <f>Simulações!CK941</f>
        <v>LEDSTAR</v>
      </c>
      <c r="F967" s="133" t="str">
        <f>Simulações!CL941</f>
        <v xml:space="preserve"> SL VT 9.1 65W</v>
      </c>
      <c r="G967" s="133">
        <f>Simulações!CQ941</f>
        <v>65</v>
      </c>
      <c r="H967" s="133" t="str">
        <f>Simulações!CW941</f>
        <v>Curto II</v>
      </c>
      <c r="I967" s="133" t="str">
        <f>IF(Simulações!CX941="","",Simulações!CX941)</f>
        <v/>
      </c>
      <c r="J967" s="133" t="str">
        <f>IF(Simulações!DA941="","",Simulações!DA941)</f>
        <v/>
      </c>
      <c r="K967" s="137">
        <f>Simulações!AO941</f>
        <v>4</v>
      </c>
      <c r="L967" s="137">
        <f>Simulações!AV941</f>
        <v>0</v>
      </c>
      <c r="M967" s="133" t="str">
        <f>IF(Simulações!DB941="","",Simulações!DB941)</f>
        <v/>
      </c>
      <c r="N967" s="133" t="str">
        <f>IF(Simulações!DC941="","",Simulações!DC941)</f>
        <v/>
      </c>
      <c r="O967" s="133">
        <v>1</v>
      </c>
    </row>
    <row r="968" spans="1:15" ht="14.25" customHeight="1" x14ac:dyDescent="0.3">
      <c r="A968" s="5" t="str">
        <f>Simulações!G942</f>
        <v>Avenida Professor Valter Ribas de Andrade</v>
      </c>
      <c r="B968" s="133" t="str">
        <f>Simulações!DN942</f>
        <v>Sim</v>
      </c>
      <c r="C968" s="175">
        <f>Simulações!N942</f>
        <v>200</v>
      </c>
      <c r="D968" s="133" t="str">
        <f>Simulações!J942</f>
        <v>C3</v>
      </c>
      <c r="E968" s="133" t="str">
        <f>Simulações!CK942</f>
        <v>SX LIGHTING</v>
      </c>
      <c r="F968" s="133" t="str">
        <f>Simulações!CL942</f>
        <v>SX-INLPP070HF</v>
      </c>
      <c r="G968" s="133">
        <f>Simulações!CQ942</f>
        <v>70</v>
      </c>
      <c r="H968" s="133" t="str">
        <f>Simulações!CW942</f>
        <v>Curto II</v>
      </c>
      <c r="I968" s="133" t="str">
        <f>IF(Simulações!CX942="","",Simulações!CX942)</f>
        <v/>
      </c>
      <c r="J968" s="133" t="str">
        <f>IF(Simulações!DA942="","",Simulações!DA942)</f>
        <v/>
      </c>
      <c r="K968" s="137">
        <f>Simulações!AO942</f>
        <v>4</v>
      </c>
      <c r="L968" s="137">
        <f>Simulações!AV942</f>
        <v>0</v>
      </c>
      <c r="M968" s="133" t="str">
        <f>IF(Simulações!DB942="","",Simulações!DB942)</f>
        <v/>
      </c>
      <c r="N968" s="133" t="str">
        <f>IF(Simulações!DC942="","",Simulações!DC942)</f>
        <v/>
      </c>
      <c r="O968" s="133">
        <v>1</v>
      </c>
    </row>
    <row r="969" spans="1:15" ht="14.25" customHeight="1" x14ac:dyDescent="0.3">
      <c r="A969" s="5" t="str">
        <f>Simulações!G943</f>
        <v>Avenida Professor Valter Ribas de Andrade</v>
      </c>
      <c r="B969" s="133" t="str">
        <f>Simulações!DN943</f>
        <v>Sim</v>
      </c>
      <c r="C969" s="175">
        <f>Simulações!N943</f>
        <v>200</v>
      </c>
      <c r="D969" s="133" t="str">
        <f>Simulações!J943</f>
        <v>C3</v>
      </c>
      <c r="E969" s="133" t="str">
        <f>Simulações!CK943</f>
        <v>TECNOWATT</v>
      </c>
      <c r="F969" s="133" t="str">
        <f>Simulações!CL943</f>
        <v xml:space="preserve">SIGSAGPTLRRSSNDL_60W_73IBBRS
</v>
      </c>
      <c r="G969" s="133">
        <f>Simulações!CQ943</f>
        <v>60</v>
      </c>
      <c r="H969" s="133" t="str">
        <f>Simulações!CW943</f>
        <v>Curto II</v>
      </c>
      <c r="I969" s="133" t="str">
        <f>IF(Simulações!CX943="","",Simulações!CX943)</f>
        <v/>
      </c>
      <c r="J969" s="133" t="str">
        <f>IF(Simulações!DA943="","",Simulações!DA943)</f>
        <v/>
      </c>
      <c r="K969" s="137">
        <f>Simulações!AO943</f>
        <v>4</v>
      </c>
      <c r="L969" s="137">
        <f>Simulações!AV943</f>
        <v>0</v>
      </c>
      <c r="M969" s="133" t="str">
        <f>IF(Simulações!DB943="","",Simulações!DB943)</f>
        <v/>
      </c>
      <c r="N969" s="133" t="str">
        <f>IF(Simulações!DC943="","",Simulações!DC943)</f>
        <v/>
      </c>
      <c r="O969" s="133">
        <v>1</v>
      </c>
    </row>
    <row r="970" spans="1:15" ht="14.25" customHeight="1" x14ac:dyDescent="0.3">
      <c r="A970" s="5" t="str">
        <f>Simulações!G944</f>
        <v>Rua Bela Vista</v>
      </c>
      <c r="B970" s="133" t="str">
        <f>Simulações!DN944</f>
        <v>Sim</v>
      </c>
      <c r="C970" s="175">
        <f>Simulações!N944</f>
        <v>120</v>
      </c>
      <c r="D970" s="133" t="str">
        <f>Simulações!J944</f>
        <v>C4</v>
      </c>
      <c r="E970" s="133">
        <f>Simulações!CK944</f>
        <v>0</v>
      </c>
      <c r="F970" s="176">
        <f>Simulações!CL944</f>
        <v>0</v>
      </c>
      <c r="G970" s="133">
        <f>Simulações!CQ944</f>
        <v>0</v>
      </c>
      <c r="H970" s="133" t="str">
        <f>Simulações!CW944</f>
        <v>Longo I</v>
      </c>
      <c r="I970" s="133" t="str">
        <f>IF(Simulações!CX944="","",Simulações!CX944)</f>
        <v/>
      </c>
      <c r="J970" s="133" t="str">
        <f>IF(Simulações!DA944="","",Simulações!DA944)</f>
        <v/>
      </c>
      <c r="K970" s="137">
        <f>Simulações!AO944</f>
        <v>2</v>
      </c>
      <c r="L970" s="137">
        <f>Simulações!AV944</f>
        <v>0</v>
      </c>
      <c r="M970" s="133" t="str">
        <f>IF(Simulações!DB944="","",Simulações!DB944)</f>
        <v/>
      </c>
      <c r="N970" s="133" t="str">
        <f>IF(Simulações!DC944="","",Simulações!DC944)</f>
        <v/>
      </c>
      <c r="O970" s="133">
        <v>1</v>
      </c>
    </row>
    <row r="971" spans="1:15" ht="14.25" customHeight="1" x14ac:dyDescent="0.3">
      <c r="A971" s="5" t="str">
        <f>Simulações!G945</f>
        <v>Rua Bela Vista</v>
      </c>
      <c r="B971" s="133" t="str">
        <f>Simulações!DN945</f>
        <v>Sim</v>
      </c>
      <c r="C971" s="175">
        <f>Simulações!N945</f>
        <v>120</v>
      </c>
      <c r="D971" s="133" t="str">
        <f>Simulações!J945</f>
        <v>C4</v>
      </c>
      <c r="E971" s="133">
        <f>Simulações!CK945</f>
        <v>0</v>
      </c>
      <c r="F971" s="176">
        <f>Simulações!CL945</f>
        <v>0</v>
      </c>
      <c r="G971" s="133">
        <f>Simulações!CQ945</f>
        <v>0</v>
      </c>
      <c r="H971" s="133" t="str">
        <f>Simulações!CW945</f>
        <v>Longo I</v>
      </c>
      <c r="I971" s="133" t="str">
        <f>IF(Simulações!CX945="","",Simulações!CX945)</f>
        <v/>
      </c>
      <c r="J971" s="133" t="str">
        <f>IF(Simulações!DA945="","",Simulações!DA945)</f>
        <v/>
      </c>
      <c r="K971" s="137">
        <f>Simulações!AO945</f>
        <v>2</v>
      </c>
      <c r="L971" s="137">
        <f>Simulações!AV945</f>
        <v>0</v>
      </c>
      <c r="M971" s="133" t="str">
        <f>IF(Simulações!DB945="","",Simulações!DB945)</f>
        <v/>
      </c>
      <c r="N971" s="133" t="str">
        <f>IF(Simulações!DC945="","",Simulações!DC945)</f>
        <v/>
      </c>
      <c r="O971" s="133">
        <v>1</v>
      </c>
    </row>
    <row r="972" spans="1:15" ht="14.25" customHeight="1" x14ac:dyDescent="0.3">
      <c r="A972" s="5" t="str">
        <f>Simulações!G946</f>
        <v>Rua Bela Vista</v>
      </c>
      <c r="B972" s="133" t="str">
        <f>Simulações!DN946</f>
        <v>Sim</v>
      </c>
      <c r="C972" s="175">
        <f>Simulações!N946</f>
        <v>120</v>
      </c>
      <c r="D972" s="133" t="str">
        <f>Simulações!J946</f>
        <v>C4</v>
      </c>
      <c r="E972" s="133">
        <f>Simulações!CK946</f>
        <v>0</v>
      </c>
      <c r="F972" s="176">
        <f>Simulações!CL946</f>
        <v>0</v>
      </c>
      <c r="G972" s="133">
        <f>Simulações!CQ946</f>
        <v>0</v>
      </c>
      <c r="H972" s="133" t="str">
        <f>Simulações!CW946</f>
        <v>Longo I</v>
      </c>
      <c r="I972" s="133" t="str">
        <f>IF(Simulações!CX946="","",Simulações!CX946)</f>
        <v/>
      </c>
      <c r="J972" s="133" t="str">
        <f>IF(Simulações!DA946="","",Simulações!DA946)</f>
        <v/>
      </c>
      <c r="K972" s="137">
        <f>Simulações!AO946</f>
        <v>2</v>
      </c>
      <c r="L972" s="137">
        <f>Simulações!AV946</f>
        <v>0</v>
      </c>
      <c r="M972" s="133" t="str">
        <f>IF(Simulações!DB946="","",Simulações!DB946)</f>
        <v/>
      </c>
      <c r="N972" s="133" t="str">
        <f>IF(Simulações!DC946="","",Simulações!DC946)</f>
        <v/>
      </c>
      <c r="O972" s="133">
        <v>1</v>
      </c>
    </row>
    <row r="973" spans="1:15" ht="14.25" customHeight="1" x14ac:dyDescent="0.3">
      <c r="A973" s="5" t="str">
        <f>Simulações!G947</f>
        <v>Rua Armando Gomes da Silva</v>
      </c>
      <c r="B973" s="133" t="str">
        <f>Simulações!DN947</f>
        <v>Sim</v>
      </c>
      <c r="C973" s="175">
        <f>Simulações!N947</f>
        <v>60</v>
      </c>
      <c r="D973" s="133" t="str">
        <f>Simulações!J947</f>
        <v>C5</v>
      </c>
      <c r="E973" s="133">
        <f>Simulações!CK947</f>
        <v>0</v>
      </c>
      <c r="F973" s="133">
        <f>Simulações!CL947</f>
        <v>0</v>
      </c>
      <c r="G973" s="133">
        <f>Simulações!CQ947</f>
        <v>0</v>
      </c>
      <c r="H973" s="133" t="str">
        <f>Simulações!CW947</f>
        <v>Médio I</v>
      </c>
      <c r="I973" s="133" t="str">
        <f>IF(Simulações!CX947="","",Simulações!CX947)</f>
        <v/>
      </c>
      <c r="J973" s="133" t="str">
        <f>IF(Simulações!DA947="","",Simulações!DA947)</f>
        <v/>
      </c>
      <c r="K973" s="137">
        <f>Simulações!AO947</f>
        <v>2</v>
      </c>
      <c r="L973" s="137">
        <f>Simulações!AV947</f>
        <v>0</v>
      </c>
      <c r="M973" s="133" t="str">
        <f>IF(Simulações!DB947="","",Simulações!DB947)</f>
        <v/>
      </c>
      <c r="N973" s="133" t="str">
        <f>IF(Simulações!DC947="","",Simulações!DC947)</f>
        <v/>
      </c>
      <c r="O973" s="133">
        <v>1</v>
      </c>
    </row>
    <row r="974" spans="1:15" ht="14.25" customHeight="1" x14ac:dyDescent="0.3">
      <c r="A974" s="5" t="str">
        <f>Simulações!G948</f>
        <v>Rua Armando Gomes da Silva</v>
      </c>
      <c r="B974" s="133" t="str">
        <f>Simulações!DN948</f>
        <v>Sim</v>
      </c>
      <c r="C974" s="175">
        <f>Simulações!N948</f>
        <v>60</v>
      </c>
      <c r="D974" s="133" t="str">
        <f>Simulações!J948</f>
        <v>C5</v>
      </c>
      <c r="E974" s="133">
        <f>Simulações!CK948</f>
        <v>0</v>
      </c>
      <c r="F974" s="133">
        <f>Simulações!CL948</f>
        <v>0</v>
      </c>
      <c r="G974" s="133">
        <f>Simulações!CQ948</f>
        <v>0</v>
      </c>
      <c r="H974" s="133" t="str">
        <f>Simulações!CW948</f>
        <v>Médio I</v>
      </c>
      <c r="I974" s="133" t="str">
        <f>IF(Simulações!CX948="","",Simulações!CX948)</f>
        <v/>
      </c>
      <c r="J974" s="133" t="str">
        <f>IF(Simulações!DA948="","",Simulações!DA948)</f>
        <v/>
      </c>
      <c r="K974" s="137">
        <f>Simulações!AO948</f>
        <v>2</v>
      </c>
      <c r="L974" s="137">
        <f>Simulações!AV948</f>
        <v>0</v>
      </c>
      <c r="M974" s="133" t="str">
        <f>IF(Simulações!DB948="","",Simulações!DB948)</f>
        <v/>
      </c>
      <c r="N974" s="133" t="str">
        <f>IF(Simulações!DC948="","",Simulações!DC948)</f>
        <v/>
      </c>
      <c r="O974" s="133">
        <v>1</v>
      </c>
    </row>
    <row r="975" spans="1:15" ht="14.25" customHeight="1" x14ac:dyDescent="0.3">
      <c r="A975" s="5" t="str">
        <f>Simulações!G949</f>
        <v>Rua Armando Gomes da Silva</v>
      </c>
      <c r="B975" s="133" t="str">
        <f>Simulações!DN949</f>
        <v>Sim</v>
      </c>
      <c r="C975" s="175">
        <f>Simulações!N949</f>
        <v>60</v>
      </c>
      <c r="D975" s="133" t="str">
        <f>Simulações!J949</f>
        <v>C5</v>
      </c>
      <c r="E975" s="133">
        <f>Simulações!CK949</f>
        <v>0</v>
      </c>
      <c r="F975" s="133">
        <f>Simulações!CL949</f>
        <v>0</v>
      </c>
      <c r="G975" s="133">
        <f>Simulações!CQ949</f>
        <v>0</v>
      </c>
      <c r="H975" s="133" t="str">
        <f>Simulações!CW949</f>
        <v>Médio I</v>
      </c>
      <c r="I975" s="133" t="str">
        <f>IF(Simulações!CX949="","",Simulações!CX949)</f>
        <v/>
      </c>
      <c r="J975" s="133" t="str">
        <f>IF(Simulações!DA949="","",Simulações!DA949)</f>
        <v/>
      </c>
      <c r="K975" s="137">
        <f>Simulações!AO949</f>
        <v>2</v>
      </c>
      <c r="L975" s="137">
        <f>Simulações!AV949</f>
        <v>0</v>
      </c>
      <c r="M975" s="133" t="str">
        <f>IF(Simulações!DB949="","",Simulações!DB949)</f>
        <v/>
      </c>
      <c r="N975" s="133" t="str">
        <f>IF(Simulações!DC949="","",Simulações!DC949)</f>
        <v/>
      </c>
      <c r="O975" s="133">
        <v>1</v>
      </c>
    </row>
    <row r="976" spans="1:15" ht="14.25" customHeight="1" x14ac:dyDescent="0.3">
      <c r="A976" s="5" t="str">
        <f>Simulações!G950</f>
        <v>Rua Benedito Pereira de Mesquita</v>
      </c>
      <c r="B976" s="133" t="str">
        <f>Simulações!DN950</f>
        <v>Sim</v>
      </c>
      <c r="C976" s="175">
        <f>Simulações!N950</f>
        <v>60</v>
      </c>
      <c r="D976" s="133" t="str">
        <f>Simulações!J950</f>
        <v>C4</v>
      </c>
      <c r="E976" s="133">
        <f>Simulações!CK950</f>
        <v>0</v>
      </c>
      <c r="F976" s="133">
        <f>Simulações!CL950</f>
        <v>0</v>
      </c>
      <c r="G976" s="133">
        <f>Simulações!CQ950</f>
        <v>0</v>
      </c>
      <c r="H976" s="133" t="str">
        <f>Simulações!CW950</f>
        <v>Longo I</v>
      </c>
      <c r="I976" s="133" t="str">
        <f>IF(Simulações!CX950="","",Simulações!CX950)</f>
        <v/>
      </c>
      <c r="J976" s="133" t="str">
        <f>IF(Simulações!DA950="","",Simulações!DA950)</f>
        <v/>
      </c>
      <c r="K976" s="137">
        <f>Simulações!AO950</f>
        <v>2</v>
      </c>
      <c r="L976" s="137">
        <f>Simulações!AV950</f>
        <v>0</v>
      </c>
      <c r="M976" s="133" t="str">
        <f>IF(Simulações!DB950="","",Simulações!DB950)</f>
        <v/>
      </c>
      <c r="N976" s="133" t="str">
        <f>IF(Simulações!DC950="","",Simulações!DC950)</f>
        <v/>
      </c>
      <c r="O976" s="133">
        <v>1</v>
      </c>
    </row>
    <row r="977" spans="1:15" ht="14.25" customHeight="1" x14ac:dyDescent="0.3">
      <c r="A977" s="5" t="str">
        <f>Simulações!G951</f>
        <v>Rua Benedito Pereira de Mesquita</v>
      </c>
      <c r="B977" s="133" t="str">
        <f>Simulações!DN951</f>
        <v>Sim</v>
      </c>
      <c r="C977" s="175">
        <f>Simulações!N951</f>
        <v>60</v>
      </c>
      <c r="D977" s="133" t="str">
        <f>Simulações!J951</f>
        <v>C4</v>
      </c>
      <c r="E977" s="133">
        <f>Simulações!CK951</f>
        <v>0</v>
      </c>
      <c r="F977" s="133">
        <f>Simulações!CL951</f>
        <v>0</v>
      </c>
      <c r="G977" s="133">
        <f>Simulações!CQ951</f>
        <v>0</v>
      </c>
      <c r="H977" s="133" t="str">
        <f>Simulações!CW951</f>
        <v>Longo I</v>
      </c>
      <c r="I977" s="133" t="str">
        <f>IF(Simulações!CX951="","",Simulações!CX951)</f>
        <v/>
      </c>
      <c r="J977" s="133" t="str">
        <f>IF(Simulações!DA951="","",Simulações!DA951)</f>
        <v/>
      </c>
      <c r="K977" s="137">
        <f>Simulações!AO951</f>
        <v>2</v>
      </c>
      <c r="L977" s="137">
        <f>Simulações!AV951</f>
        <v>0</v>
      </c>
      <c r="M977" s="133" t="str">
        <f>IF(Simulações!DB951="","",Simulações!DB951)</f>
        <v/>
      </c>
      <c r="N977" s="133" t="str">
        <f>IF(Simulações!DC951="","",Simulações!DC951)</f>
        <v/>
      </c>
      <c r="O977" s="133">
        <v>1</v>
      </c>
    </row>
    <row r="978" spans="1:15" ht="14.25" customHeight="1" x14ac:dyDescent="0.3">
      <c r="A978" s="5" t="str">
        <f>Simulações!G952</f>
        <v>Rua Benedito Pereira de Mesquita</v>
      </c>
      <c r="B978" s="133" t="str">
        <f>Simulações!DN952</f>
        <v>Sim</v>
      </c>
      <c r="C978" s="175">
        <f>Simulações!N952</f>
        <v>60</v>
      </c>
      <c r="D978" s="133" t="str">
        <f>Simulações!J952</f>
        <v>C4</v>
      </c>
      <c r="E978" s="133">
        <f>Simulações!CK952</f>
        <v>0</v>
      </c>
      <c r="F978" s="133">
        <f>Simulações!CL952</f>
        <v>0</v>
      </c>
      <c r="G978" s="133">
        <f>Simulações!CQ952</f>
        <v>0</v>
      </c>
      <c r="H978" s="133" t="str">
        <f>Simulações!CW952</f>
        <v>Longo I</v>
      </c>
      <c r="I978" s="133" t="str">
        <f>IF(Simulações!CX952="","",Simulações!CX952)</f>
        <v/>
      </c>
      <c r="J978" s="133" t="str">
        <f>IF(Simulações!DA952="","",Simulações!DA952)</f>
        <v/>
      </c>
      <c r="K978" s="137">
        <f>Simulações!AO952</f>
        <v>2</v>
      </c>
      <c r="L978" s="137">
        <f>Simulações!AV952</f>
        <v>0</v>
      </c>
      <c r="M978" s="133" t="str">
        <f>IF(Simulações!DB952="","",Simulações!DB952)</f>
        <v/>
      </c>
      <c r="N978" s="133" t="str">
        <f>IF(Simulações!DC952="","",Simulações!DC952)</f>
        <v/>
      </c>
      <c r="O978" s="133">
        <v>1</v>
      </c>
    </row>
    <row r="979" spans="1:15" ht="14.25" customHeight="1" x14ac:dyDescent="0.3">
      <c r="A979" s="5" t="str">
        <f>Simulações!G953</f>
        <v>Avenida Antônio Cândido Machado</v>
      </c>
      <c r="B979" s="133" t="str">
        <f>Simulações!DN953</f>
        <v>Sim</v>
      </c>
      <c r="C979" s="175">
        <f>Simulações!N953</f>
        <v>90</v>
      </c>
      <c r="D979" s="133" t="str">
        <f>Simulações!J953</f>
        <v>C1</v>
      </c>
      <c r="E979" s="133" t="str">
        <f>Simulações!CK953</f>
        <v>LEDSTAR</v>
      </c>
      <c r="F979" s="133" t="str">
        <f>Simulações!CL953</f>
        <v xml:space="preserve"> SL VT 9.1 200W</v>
      </c>
      <c r="G979" s="133">
        <f>Simulações!CQ953</f>
        <v>200</v>
      </c>
      <c r="H979" s="133" t="str">
        <f>Simulações!CW953</f>
        <v>Longo II</v>
      </c>
      <c r="I979" s="133" t="str">
        <f>IF(Simulações!CX953="","",Simulações!CX953)</f>
        <v/>
      </c>
      <c r="J979" s="133" t="str">
        <f>IF(Simulações!DA953="","",Simulações!DA953)</f>
        <v/>
      </c>
      <c r="K979" s="137">
        <f>Simulações!AO953</f>
        <v>2</v>
      </c>
      <c r="L979" s="137">
        <f>Simulações!AV953</f>
        <v>0</v>
      </c>
      <c r="M979" s="133" t="str">
        <f>IF(Simulações!DB953="","",Simulações!DB953)</f>
        <v/>
      </c>
      <c r="N979" s="133" t="str">
        <f>IF(Simulações!DC953="","",Simulações!DC953)</f>
        <v/>
      </c>
      <c r="O979" s="133">
        <v>1</v>
      </c>
    </row>
    <row r="980" spans="1:15" ht="14.25" customHeight="1" x14ac:dyDescent="0.3">
      <c r="A980" s="5" t="str">
        <f>Simulações!G954</f>
        <v>Avenida Antônio Cândido Machado</v>
      </c>
      <c r="B980" s="133" t="str">
        <f>Simulações!DN954</f>
        <v>Sim</v>
      </c>
      <c r="C980" s="175">
        <f>Simulações!N954</f>
        <v>90</v>
      </c>
      <c r="D980" s="133" t="str">
        <f>Simulações!J954</f>
        <v>C1</v>
      </c>
      <c r="E980" s="133" t="str">
        <f>Simulações!CK954</f>
        <v>SX LIGHTING</v>
      </c>
      <c r="F980" s="133" t="str">
        <f>Simulações!CL954</f>
        <v>SX-INLPP090HF</v>
      </c>
      <c r="G980" s="133">
        <f>Simulações!CQ954</f>
        <v>90</v>
      </c>
      <c r="H980" s="133" t="str">
        <f>Simulações!CW954</f>
        <v>Longo II</v>
      </c>
      <c r="I980" s="133" t="str">
        <f>IF(Simulações!CX954="","",Simulações!CX954)</f>
        <v/>
      </c>
      <c r="J980" s="133" t="str">
        <f>IF(Simulações!DA954="","",Simulações!DA954)</f>
        <v>APC</v>
      </c>
      <c r="K980" s="137">
        <f>Simulações!AO954</f>
        <v>2</v>
      </c>
      <c r="L980" s="137">
        <f>Simulações!AV954</f>
        <v>0</v>
      </c>
      <c r="M980" s="133" t="str">
        <f>IF(Simulações!DB954="","",Simulações!DB954)</f>
        <v/>
      </c>
      <c r="N980" s="133" t="str">
        <f>IF(Simulações!DC954="","",Simulações!DC954)</f>
        <v/>
      </c>
      <c r="O980" s="133">
        <v>1</v>
      </c>
    </row>
    <row r="981" spans="1:15" ht="14.25" customHeight="1" x14ac:dyDescent="0.3">
      <c r="A981" s="5" t="str">
        <f>Simulações!G955</f>
        <v>Avenida Antônio Cândido Machado</v>
      </c>
      <c r="B981" s="133" t="str">
        <f>Simulações!DN955</f>
        <v>Sim</v>
      </c>
      <c r="C981" s="175">
        <f>Simulações!N955</f>
        <v>90</v>
      </c>
      <c r="D981" s="133" t="str">
        <f>Simulações!J955</f>
        <v>C1</v>
      </c>
      <c r="E981" s="133" t="str">
        <f>Simulações!CK955</f>
        <v>TECNOWATT</v>
      </c>
      <c r="F981" s="133" t="str">
        <f>Simulações!CL955</f>
        <v>TAUMAGPTLRRTMNDL183W_95IBB</v>
      </c>
      <c r="G981" s="133">
        <f>Simulações!CQ955</f>
        <v>183</v>
      </c>
      <c r="H981" s="133" t="str">
        <f>Simulações!CW955</f>
        <v>Longo II</v>
      </c>
      <c r="I981" s="133" t="str">
        <f>IF(Simulações!CX955="","",Simulações!CX955)</f>
        <v/>
      </c>
      <c r="J981" s="133" t="str">
        <f>IF(Simulações!DA955="","",Simulações!DA955)</f>
        <v/>
      </c>
      <c r="K981" s="137">
        <f>Simulações!AO955</f>
        <v>2</v>
      </c>
      <c r="L981" s="137">
        <f>Simulações!AV955</f>
        <v>0</v>
      </c>
      <c r="M981" s="133" t="str">
        <f>IF(Simulações!DB955="","",Simulações!DB955)</f>
        <v/>
      </c>
      <c r="N981" s="133" t="str">
        <f>IF(Simulações!DC955="","",Simulações!DC955)</f>
        <v/>
      </c>
      <c r="O981" s="133">
        <v>1</v>
      </c>
    </row>
    <row r="982" spans="1:15" ht="14.25" customHeight="1" x14ac:dyDescent="0.3">
      <c r="A982" s="5" t="str">
        <f>Simulações!G956</f>
        <v>Rua Gilberto de Carvalho</v>
      </c>
      <c r="B982" s="133" t="str">
        <f>Simulações!DN956</f>
        <v>Sim</v>
      </c>
      <c r="C982" s="175">
        <f>Simulações!N956</f>
        <v>120</v>
      </c>
      <c r="D982" s="133" t="str">
        <f>Simulações!J956</f>
        <v>C4</v>
      </c>
      <c r="E982" s="133">
        <f>Simulações!CK956</f>
        <v>0</v>
      </c>
      <c r="F982" s="133">
        <f>Simulações!CL956</f>
        <v>0</v>
      </c>
      <c r="G982" s="133">
        <f>Simulações!CQ956</f>
        <v>0</v>
      </c>
      <c r="H982" s="133" t="str">
        <f>Simulações!CW956</f>
        <v>Médio II</v>
      </c>
      <c r="I982" s="133" t="str">
        <f>IF(Simulações!CX956="","",Simulações!CX956)</f>
        <v/>
      </c>
      <c r="J982" s="133" t="str">
        <f>IF(Simulações!DA956="","",Simulações!DA956)</f>
        <v/>
      </c>
      <c r="K982" s="137">
        <f>Simulações!AO956</f>
        <v>2</v>
      </c>
      <c r="L982" s="137">
        <f>Simulações!AV956</f>
        <v>0</v>
      </c>
      <c r="M982" s="133" t="str">
        <f>IF(Simulações!DB956="","",Simulações!DB956)</f>
        <v/>
      </c>
      <c r="N982" s="133" t="str">
        <f>IF(Simulações!DC956="","",Simulações!DC956)</f>
        <v/>
      </c>
      <c r="O982" s="133">
        <v>1</v>
      </c>
    </row>
    <row r="983" spans="1:15" ht="14.25" customHeight="1" x14ac:dyDescent="0.3">
      <c r="A983" s="5" t="str">
        <f>Simulações!G957</f>
        <v>Rua Gilberto de Carvalho</v>
      </c>
      <c r="B983" s="133" t="str">
        <f>Simulações!DN957</f>
        <v>Sim</v>
      </c>
      <c r="C983" s="175">
        <f>Simulações!N957</f>
        <v>120</v>
      </c>
      <c r="D983" s="133" t="str">
        <f>Simulações!J957</f>
        <v>C4</v>
      </c>
      <c r="E983" s="133">
        <f>Simulações!CK957</f>
        <v>0</v>
      </c>
      <c r="F983" s="133">
        <f>Simulações!CL957</f>
        <v>0</v>
      </c>
      <c r="G983" s="133">
        <f>Simulações!CQ957</f>
        <v>0</v>
      </c>
      <c r="H983" s="133" t="str">
        <f>Simulações!CW957</f>
        <v>Médio II</v>
      </c>
      <c r="I983" s="133" t="str">
        <f>IF(Simulações!CX957="","",Simulações!CX957)</f>
        <v/>
      </c>
      <c r="J983" s="133" t="str">
        <f>IF(Simulações!DA957="","",Simulações!DA957)</f>
        <v/>
      </c>
      <c r="K983" s="137">
        <f>Simulações!AO957</f>
        <v>2</v>
      </c>
      <c r="L983" s="137">
        <f>Simulações!AV957</f>
        <v>0</v>
      </c>
      <c r="M983" s="133" t="str">
        <f>IF(Simulações!DB957="","",Simulações!DB957)</f>
        <v/>
      </c>
      <c r="N983" s="133" t="str">
        <f>IF(Simulações!DC957="","",Simulações!DC957)</f>
        <v/>
      </c>
      <c r="O983" s="133">
        <v>1</v>
      </c>
    </row>
    <row r="984" spans="1:15" ht="14.25" customHeight="1" x14ac:dyDescent="0.3">
      <c r="A984" s="5" t="str">
        <f>Simulações!G958</f>
        <v>Rua Gilberto de Carvalho</v>
      </c>
      <c r="B984" s="133" t="str">
        <f>Simulações!DN958</f>
        <v>Sim</v>
      </c>
      <c r="C984" s="175">
        <f>Simulações!N958</f>
        <v>120</v>
      </c>
      <c r="D984" s="133" t="str">
        <f>Simulações!J958</f>
        <v>C4</v>
      </c>
      <c r="E984" s="133">
        <f>Simulações!CK958</f>
        <v>0</v>
      </c>
      <c r="F984" s="133">
        <f>Simulações!CL958</f>
        <v>0</v>
      </c>
      <c r="G984" s="133">
        <f>Simulações!CQ958</f>
        <v>0</v>
      </c>
      <c r="H984" s="133" t="str">
        <f>Simulações!CW958</f>
        <v>Médio II</v>
      </c>
      <c r="I984" s="133" t="str">
        <f>IF(Simulações!CX958="","",Simulações!CX958)</f>
        <v/>
      </c>
      <c r="J984" s="133" t="str">
        <f>IF(Simulações!DA958="","",Simulações!DA958)</f>
        <v/>
      </c>
      <c r="K984" s="137">
        <f>Simulações!AO958</f>
        <v>2</v>
      </c>
      <c r="L984" s="137">
        <f>Simulações!AV958</f>
        <v>0</v>
      </c>
      <c r="M984" s="133" t="str">
        <f>IF(Simulações!DB958="","",Simulações!DB958)</f>
        <v/>
      </c>
      <c r="N984" s="133" t="str">
        <f>IF(Simulações!DC958="","",Simulações!DC958)</f>
        <v/>
      </c>
      <c r="O984" s="133">
        <v>1</v>
      </c>
    </row>
    <row r="985" spans="1:15" ht="14.25" customHeight="1" x14ac:dyDescent="0.3">
      <c r="A985" s="5" t="str">
        <f>Simulações!G959</f>
        <v>Rua Pindamonhangaba</v>
      </c>
      <c r="B985" s="133" t="str">
        <f>Simulações!DN959</f>
        <v>Sim</v>
      </c>
      <c r="C985" s="175">
        <f>Simulações!N959</f>
        <v>60</v>
      </c>
      <c r="D985" s="133" t="str">
        <f>Simulações!J959</f>
        <v>C5</v>
      </c>
      <c r="E985" s="133">
        <f>Simulações!CK959</f>
        <v>0</v>
      </c>
      <c r="F985" s="133">
        <f>Simulações!CL959</f>
        <v>0</v>
      </c>
      <c r="G985" s="133">
        <f>Simulações!CQ959</f>
        <v>0</v>
      </c>
      <c r="H985" s="133" t="str">
        <f>Simulações!CW959</f>
        <v>Médio II</v>
      </c>
      <c r="I985" s="133" t="str">
        <f>IF(Simulações!CX959="","",Simulações!CX959)</f>
        <v/>
      </c>
      <c r="J985" s="133" t="str">
        <f>IF(Simulações!DA959="","",Simulações!DA959)</f>
        <v/>
      </c>
      <c r="K985" s="137">
        <f>Simulações!AO959</f>
        <v>2</v>
      </c>
      <c r="L985" s="137">
        <f>Simulações!AV959</f>
        <v>0</v>
      </c>
      <c r="M985" s="133" t="str">
        <f>IF(Simulações!DB959="","",Simulações!DB959)</f>
        <v/>
      </c>
      <c r="N985" s="133" t="str">
        <f>IF(Simulações!DC959="","",Simulações!DC959)</f>
        <v/>
      </c>
      <c r="O985" s="133">
        <v>1</v>
      </c>
    </row>
    <row r="986" spans="1:15" ht="14.25" customHeight="1" x14ac:dyDescent="0.3">
      <c r="A986" s="5" t="str">
        <f>Simulações!G960</f>
        <v>Rua Pindamonhangaba</v>
      </c>
      <c r="B986" s="133" t="str">
        <f>Simulações!DN960</f>
        <v>Sim</v>
      </c>
      <c r="C986" s="175">
        <f>Simulações!N960</f>
        <v>60</v>
      </c>
      <c r="D986" s="133" t="str">
        <f>Simulações!J960</f>
        <v>C5</v>
      </c>
      <c r="E986" s="133">
        <f>Simulações!CK960</f>
        <v>0</v>
      </c>
      <c r="F986" s="133">
        <f>Simulações!CL960</f>
        <v>0</v>
      </c>
      <c r="G986" s="133">
        <f>Simulações!CQ960</f>
        <v>0</v>
      </c>
      <c r="H986" s="133" t="str">
        <f>Simulações!CW960</f>
        <v>Médio II</v>
      </c>
      <c r="I986" s="133" t="str">
        <f>IF(Simulações!CX960="","",Simulações!CX960)</f>
        <v/>
      </c>
      <c r="J986" s="133" t="str">
        <f>IF(Simulações!DA960="","",Simulações!DA960)</f>
        <v/>
      </c>
      <c r="K986" s="137">
        <f>Simulações!AO960</f>
        <v>2</v>
      </c>
      <c r="L986" s="137">
        <f>Simulações!AV960</f>
        <v>0</v>
      </c>
      <c r="M986" s="133" t="str">
        <f>IF(Simulações!DB960="","",Simulações!DB960)</f>
        <v/>
      </c>
      <c r="N986" s="133" t="str">
        <f>IF(Simulações!DC960="","",Simulações!DC960)</f>
        <v/>
      </c>
      <c r="O986" s="133">
        <v>1</v>
      </c>
    </row>
    <row r="987" spans="1:15" ht="14.25" customHeight="1" x14ac:dyDescent="0.3">
      <c r="A987" s="5" t="str">
        <f>Simulações!G961</f>
        <v>Rua Pindamonhangaba</v>
      </c>
      <c r="B987" s="133" t="str">
        <f>Simulações!DN961</f>
        <v>Sim</v>
      </c>
      <c r="C987" s="175">
        <f>Simulações!N961</f>
        <v>60</v>
      </c>
      <c r="D987" s="133" t="str">
        <f>Simulações!J961</f>
        <v>C5</v>
      </c>
      <c r="E987" s="133">
        <f>Simulações!CK961</f>
        <v>0</v>
      </c>
      <c r="F987" s="133">
        <f>Simulações!CL961</f>
        <v>0</v>
      </c>
      <c r="G987" s="133">
        <f>Simulações!CQ961</f>
        <v>0</v>
      </c>
      <c r="H987" s="133" t="str">
        <f>Simulações!CW961</f>
        <v>Médio II</v>
      </c>
      <c r="I987" s="133" t="str">
        <f>IF(Simulações!CX961="","",Simulações!CX961)</f>
        <v/>
      </c>
      <c r="J987" s="133" t="str">
        <f>IF(Simulações!DA961="","",Simulações!DA961)</f>
        <v/>
      </c>
      <c r="K987" s="137">
        <f>Simulações!AO961</f>
        <v>2</v>
      </c>
      <c r="L987" s="137">
        <f>Simulações!AV961</f>
        <v>0</v>
      </c>
      <c r="M987" s="133" t="str">
        <f>IF(Simulações!DB961="","",Simulações!DB961)</f>
        <v/>
      </c>
      <c r="N987" s="133" t="str">
        <f>IF(Simulações!DC961="","",Simulações!DC961)</f>
        <v/>
      </c>
      <c r="O987" s="133">
        <v>1</v>
      </c>
    </row>
    <row r="988" spans="1:15" ht="14.25" customHeight="1" x14ac:dyDescent="0.3">
      <c r="A988" s="5" t="str">
        <f>Simulações!G962</f>
        <v>Rua Tupi</v>
      </c>
      <c r="B988" s="133" t="str">
        <f>Simulações!DN962</f>
        <v>Sim</v>
      </c>
      <c r="C988" s="175">
        <f>Simulações!N962</f>
        <v>58</v>
      </c>
      <c r="D988" s="133" t="str">
        <f>Simulações!J962</f>
        <v>C5</v>
      </c>
      <c r="E988" s="133">
        <f>Simulações!CK962</f>
        <v>0</v>
      </c>
      <c r="F988" s="176">
        <f>Simulações!CL962</f>
        <v>0</v>
      </c>
      <c r="G988" s="133">
        <f>Simulações!CQ962</f>
        <v>0</v>
      </c>
      <c r="H988" s="133" t="str">
        <f>Simulações!CW962</f>
        <v>Médio II</v>
      </c>
      <c r="I988" s="133" t="str">
        <f>IF(Simulações!CX962="","",Simulações!CX962)</f>
        <v/>
      </c>
      <c r="J988" s="133" t="str">
        <f>IF(Simulações!DA962="","",Simulações!DA962)</f>
        <v/>
      </c>
      <c r="K988" s="137">
        <f>Simulações!AO962</f>
        <v>2</v>
      </c>
      <c r="L988" s="137">
        <f>Simulações!AV962</f>
        <v>0</v>
      </c>
      <c r="M988" s="133" t="str">
        <f>IF(Simulações!DB962="","",Simulações!DB962)</f>
        <v/>
      </c>
      <c r="N988" s="133" t="str">
        <f>IF(Simulações!DC962="","",Simulações!DC962)</f>
        <v/>
      </c>
      <c r="O988" s="133">
        <v>1</v>
      </c>
    </row>
    <row r="989" spans="1:15" ht="14.25" customHeight="1" x14ac:dyDescent="0.3">
      <c r="A989" s="5" t="str">
        <f>Simulações!G963</f>
        <v>Rua Tupi</v>
      </c>
      <c r="B989" s="133" t="str">
        <f>Simulações!DN963</f>
        <v>Sim</v>
      </c>
      <c r="C989" s="175">
        <f>Simulações!N963</f>
        <v>58</v>
      </c>
      <c r="D989" s="133" t="str">
        <f>Simulações!J963</f>
        <v>C5</v>
      </c>
      <c r="E989" s="133">
        <f>Simulações!CK963</f>
        <v>0</v>
      </c>
      <c r="F989" s="176">
        <f>Simulações!CL963</f>
        <v>0</v>
      </c>
      <c r="G989" s="133">
        <f>Simulações!CQ963</f>
        <v>0</v>
      </c>
      <c r="H989" s="133" t="str">
        <f>Simulações!CW963</f>
        <v>Médio II</v>
      </c>
      <c r="I989" s="133" t="str">
        <f>IF(Simulações!CX963="","",Simulações!CX963)</f>
        <v/>
      </c>
      <c r="J989" s="133" t="str">
        <f>IF(Simulações!DA963="","",Simulações!DA963)</f>
        <v/>
      </c>
      <c r="K989" s="137">
        <f>Simulações!AO963</f>
        <v>2</v>
      </c>
      <c r="L989" s="137">
        <f>Simulações!AV963</f>
        <v>0</v>
      </c>
      <c r="M989" s="133" t="str">
        <f>IF(Simulações!DB963="","",Simulações!DB963)</f>
        <v/>
      </c>
      <c r="N989" s="133" t="str">
        <f>IF(Simulações!DC963="","",Simulações!DC963)</f>
        <v/>
      </c>
      <c r="O989" s="133">
        <v>1</v>
      </c>
    </row>
    <row r="990" spans="1:15" ht="14.25" customHeight="1" x14ac:dyDescent="0.3">
      <c r="A990" s="5" t="str">
        <f>Simulações!G964</f>
        <v>Rua Tupi</v>
      </c>
      <c r="B990" s="133" t="str">
        <f>Simulações!DN964</f>
        <v>Sim</v>
      </c>
      <c r="C990" s="175">
        <f>Simulações!N964</f>
        <v>58</v>
      </c>
      <c r="D990" s="133" t="str">
        <f>Simulações!J964</f>
        <v>C5</v>
      </c>
      <c r="E990" s="133">
        <f>Simulações!CK964</f>
        <v>0</v>
      </c>
      <c r="F990" s="176">
        <f>Simulações!CL964</f>
        <v>0</v>
      </c>
      <c r="G990" s="133">
        <f>Simulações!CQ964</f>
        <v>0</v>
      </c>
      <c r="H990" s="133" t="str">
        <f>Simulações!CW964</f>
        <v>Médio II</v>
      </c>
      <c r="I990" s="133" t="str">
        <f>IF(Simulações!CX964="","",Simulações!CX964)</f>
        <v/>
      </c>
      <c r="J990" s="133" t="str">
        <f>IF(Simulações!DA964="","",Simulações!DA964)</f>
        <v/>
      </c>
      <c r="K990" s="137">
        <f>Simulações!AO964</f>
        <v>2</v>
      </c>
      <c r="L990" s="137">
        <f>Simulações!AV964</f>
        <v>0</v>
      </c>
      <c r="M990" s="133" t="str">
        <f>IF(Simulações!DB964="","",Simulações!DB964)</f>
        <v/>
      </c>
      <c r="N990" s="133" t="str">
        <f>IF(Simulações!DC964="","",Simulações!DC964)</f>
        <v/>
      </c>
      <c r="O990" s="133">
        <v>1</v>
      </c>
    </row>
    <row r="991" spans="1:15" ht="14.25" customHeight="1" x14ac:dyDescent="0.3">
      <c r="A991" s="5" t="str">
        <f>Simulações!G965</f>
        <v>Rua Rua das Primulas</v>
      </c>
      <c r="B991" s="133" t="str">
        <f>Simulações!DN965</f>
        <v>Sim</v>
      </c>
      <c r="C991" s="175">
        <f>Simulações!N965</f>
        <v>90</v>
      </c>
      <c r="D991" s="133" t="str">
        <f>Simulações!J965</f>
        <v>C4</v>
      </c>
      <c r="E991" s="133" t="str">
        <f>Simulações!CK965</f>
        <v>LEDSTAR</v>
      </c>
      <c r="F991" s="133" t="str">
        <f>Simulações!CL965</f>
        <v xml:space="preserve"> SL VT 9.1 35W</v>
      </c>
      <c r="G991" s="133">
        <f>Simulações!CQ965</f>
        <v>35</v>
      </c>
      <c r="H991" s="133" t="str">
        <f>Simulações!CW965</f>
        <v>Médio II</v>
      </c>
      <c r="I991" s="133" t="str">
        <f>IF(Simulações!CX965="","",Simulações!CX965)</f>
        <v/>
      </c>
      <c r="J991" s="133" t="str">
        <f>IF(Simulações!DA965="","",Simulações!DA965)</f>
        <v/>
      </c>
      <c r="K991" s="137">
        <f>Simulações!AO965</f>
        <v>2</v>
      </c>
      <c r="L991" s="137">
        <f>Simulações!AV965</f>
        <v>0</v>
      </c>
      <c r="M991" s="133" t="str">
        <f>IF(Simulações!DB965="","",Simulações!DB965)</f>
        <v/>
      </c>
      <c r="N991" s="133" t="str">
        <f>IF(Simulações!DC965="","",Simulações!DC965)</f>
        <v/>
      </c>
      <c r="O991" s="133">
        <v>1</v>
      </c>
    </row>
    <row r="992" spans="1:15" ht="14.25" customHeight="1" x14ac:dyDescent="0.3">
      <c r="A992" s="5" t="str">
        <f>Simulações!G966</f>
        <v>Rua Rua das Primulas</v>
      </c>
      <c r="B992" s="133" t="str">
        <f>Simulações!DN966</f>
        <v>Sim</v>
      </c>
      <c r="C992" s="175">
        <f>Simulações!N966</f>
        <v>90</v>
      </c>
      <c r="D992" s="133" t="str">
        <f>Simulações!J966</f>
        <v>C4</v>
      </c>
      <c r="E992" s="133" t="str">
        <f>Simulações!CK966</f>
        <v>SX LIGHTING</v>
      </c>
      <c r="F992" s="133" t="str">
        <f>Simulações!CL966</f>
        <v>SX-INEVO030HF</v>
      </c>
      <c r="G992" s="133">
        <f>Simulações!CQ966</f>
        <v>31</v>
      </c>
      <c r="H992" s="133" t="str">
        <f>Simulações!CW966</f>
        <v>Médio II</v>
      </c>
      <c r="I992" s="133" t="str">
        <f>IF(Simulações!CX966="","",Simulações!CX966)</f>
        <v/>
      </c>
      <c r="J992" s="133" t="str">
        <f>IF(Simulações!DA966="","",Simulações!DA966)</f>
        <v/>
      </c>
      <c r="K992" s="137">
        <f>Simulações!AO966</f>
        <v>2</v>
      </c>
      <c r="L992" s="137">
        <f>Simulações!AV966</f>
        <v>0</v>
      </c>
      <c r="M992" s="133" t="str">
        <f>IF(Simulações!DB966="","",Simulações!DB966)</f>
        <v/>
      </c>
      <c r="N992" s="133" t="str">
        <f>IF(Simulações!DC966="","",Simulações!DC966)</f>
        <v/>
      </c>
      <c r="O992" s="133">
        <v>1</v>
      </c>
    </row>
    <row r="993" spans="1:15" ht="14.25" customHeight="1" x14ac:dyDescent="0.3">
      <c r="A993" s="5" t="str">
        <f>Simulações!G967</f>
        <v>Rua Rua das Primulas</v>
      </c>
      <c r="B993" s="133" t="str">
        <f>Simulações!DN967</f>
        <v>Sim</v>
      </c>
      <c r="C993" s="175">
        <f>Simulações!N967</f>
        <v>90</v>
      </c>
      <c r="D993" s="133" t="str">
        <f>Simulações!J967</f>
        <v>C4</v>
      </c>
      <c r="E993" s="133" t="str">
        <f>Simulações!CK967</f>
        <v>TECNOWATT</v>
      </c>
      <c r="F993" s="133" t="str">
        <f>Simulações!CL967</f>
        <v xml:space="preserve">SIGSAGPTLRRSSNDL_30W_38IBBRS
</v>
      </c>
      <c r="G993" s="133">
        <f>Simulações!CQ967</f>
        <v>30</v>
      </c>
      <c r="H993" s="133" t="str">
        <f>Simulações!CW967</f>
        <v>Médio II</v>
      </c>
      <c r="I993" s="133" t="str">
        <f>IF(Simulações!CX967="","",Simulações!CX967)</f>
        <v/>
      </c>
      <c r="J993" s="133" t="str">
        <f>IF(Simulações!DA967="","",Simulações!DA967)</f>
        <v/>
      </c>
      <c r="K993" s="137">
        <f>Simulações!AO967</f>
        <v>2</v>
      </c>
      <c r="L993" s="137">
        <f>Simulações!AV967</f>
        <v>0</v>
      </c>
      <c r="M993" s="133" t="str">
        <f>IF(Simulações!DB967="","",Simulações!DB967)</f>
        <v/>
      </c>
      <c r="N993" s="133" t="str">
        <f>IF(Simulações!DC967="","",Simulações!DC967)</f>
        <v/>
      </c>
      <c r="O993" s="133">
        <v>1</v>
      </c>
    </row>
    <row r="994" spans="1:15" ht="14.25" customHeight="1" x14ac:dyDescent="0.3">
      <c r="A994" s="5" t="str">
        <f>Simulações!G968</f>
        <v>Avenida Doutor Antônio João Abdalla</v>
      </c>
      <c r="B994" s="133" t="str">
        <f>Simulações!DN968</f>
        <v>Sim</v>
      </c>
      <c r="C994" s="175">
        <f>Simulações!N968</f>
        <v>200</v>
      </c>
      <c r="D994" s="133" t="str">
        <f>Simulações!J968</f>
        <v>C1</v>
      </c>
      <c r="E994" s="133" t="str">
        <f>Simulações!CK968</f>
        <v>LEDSTAR</v>
      </c>
      <c r="F994" s="133" t="str">
        <f>Simulações!CL968</f>
        <v xml:space="preserve"> SL VT 9.1 85W</v>
      </c>
      <c r="G994" s="133">
        <f>Simulações!CQ968</f>
        <v>85</v>
      </c>
      <c r="H994" s="133" t="str">
        <f>Simulações!CW968</f>
        <v>Longo II</v>
      </c>
      <c r="I994" s="133" t="str">
        <f>IF(Simulações!CX968="","",Simulações!CX968)</f>
        <v/>
      </c>
      <c r="J994" s="133" t="str">
        <f>IF(Simulações!DA968="","",Simulações!DA968)</f>
        <v/>
      </c>
      <c r="K994" s="137">
        <f>Simulações!AO968</f>
        <v>4</v>
      </c>
      <c r="L994" s="137">
        <f>Simulações!AV968</f>
        <v>0</v>
      </c>
      <c r="M994" s="133" t="str">
        <f>IF(Simulações!DB968="","",Simulações!DB968)</f>
        <v/>
      </c>
      <c r="N994" s="133" t="str">
        <f>IF(Simulações!DC968="","",Simulações!DC968)</f>
        <v/>
      </c>
      <c r="O994" s="133">
        <v>1</v>
      </c>
    </row>
    <row r="995" spans="1:15" ht="14.25" customHeight="1" x14ac:dyDescent="0.3">
      <c r="A995" s="5" t="str">
        <f>Simulações!G969</f>
        <v>Avenida Doutor Antônio João Abdalla</v>
      </c>
      <c r="B995" s="133" t="str">
        <f>Simulações!DN969</f>
        <v>Sim</v>
      </c>
      <c r="C995" s="175">
        <f>Simulações!N969</f>
        <v>200</v>
      </c>
      <c r="D995" s="133" t="str">
        <f>Simulações!J969</f>
        <v>C1</v>
      </c>
      <c r="E995" s="133" t="str">
        <f>Simulações!CK969</f>
        <v>SX LIGHTING</v>
      </c>
      <c r="F995" s="133" t="str">
        <f>Simulações!CL969</f>
        <v>SX-INLPP070HF</v>
      </c>
      <c r="G995" s="133">
        <f>Simulações!CQ969</f>
        <v>70</v>
      </c>
      <c r="H995" s="133" t="str">
        <f>Simulações!CW969</f>
        <v>Longo II</v>
      </c>
      <c r="I995" s="133" t="str">
        <f>IF(Simulações!CX969="","",Simulações!CX969)</f>
        <v/>
      </c>
      <c r="J995" s="133" t="str">
        <f>IF(Simulações!DA969="","",Simulações!DA969)</f>
        <v/>
      </c>
      <c r="K995" s="137">
        <f>Simulações!AO969</f>
        <v>4</v>
      </c>
      <c r="L995" s="137">
        <f>Simulações!AV969</f>
        <v>0</v>
      </c>
      <c r="M995" s="133" t="str">
        <f>IF(Simulações!DB969="","",Simulações!DB969)</f>
        <v/>
      </c>
      <c r="N995" s="133" t="str">
        <f>IF(Simulações!DC969="","",Simulações!DC969)</f>
        <v/>
      </c>
      <c r="O995" s="133">
        <v>1</v>
      </c>
    </row>
    <row r="996" spans="1:15" ht="14.25" customHeight="1" x14ac:dyDescent="0.3">
      <c r="A996" s="5" t="str">
        <f>Simulações!G970</f>
        <v>Avenida Doutor Antônio João Abdalla</v>
      </c>
      <c r="B996" s="133" t="str">
        <f>Simulações!DN970</f>
        <v>Sim</v>
      </c>
      <c r="C996" s="175">
        <f>Simulações!N970</f>
        <v>200</v>
      </c>
      <c r="D996" s="133" t="str">
        <f>Simulações!J970</f>
        <v>C1</v>
      </c>
      <c r="E996" s="133" t="str">
        <f>Simulações!CK970</f>
        <v>TECNOWATT</v>
      </c>
      <c r="F996" s="133" t="str">
        <f>Simulações!CL970</f>
        <v xml:space="preserve">SIGMAGPTLRRSMNDL_80W_56IBBR
</v>
      </c>
      <c r="G996" s="133">
        <f>Simulações!CQ970</f>
        <v>80</v>
      </c>
      <c r="H996" s="133" t="str">
        <f>Simulações!CW970</f>
        <v>Longo II</v>
      </c>
      <c r="I996" s="133" t="str">
        <f>IF(Simulações!CX970="","",Simulações!CX970)</f>
        <v/>
      </c>
      <c r="J996" s="133" t="str">
        <f>IF(Simulações!DA970="","",Simulações!DA970)</f>
        <v/>
      </c>
      <c r="K996" s="137">
        <f>Simulações!AO970</f>
        <v>4</v>
      </c>
      <c r="L996" s="137">
        <f>Simulações!AV970</f>
        <v>0</v>
      </c>
      <c r="M996" s="133" t="str">
        <f>IF(Simulações!DB970="","",Simulações!DB970)</f>
        <v/>
      </c>
      <c r="N996" s="133" t="str">
        <f>IF(Simulações!DC970="","",Simulações!DC970)</f>
        <v/>
      </c>
      <c r="O996" s="133">
        <v>1</v>
      </c>
    </row>
    <row r="997" spans="1:15" ht="14.25" customHeight="1" x14ac:dyDescent="0.3">
      <c r="A997" s="5" t="str">
        <f>Simulações!G971</f>
        <v>Rua Daniel Anastácio dos Santos</v>
      </c>
      <c r="B997" s="133" t="str">
        <f>Simulações!DN971</f>
        <v>Sim</v>
      </c>
      <c r="C997" s="175">
        <f>Simulações!N971</f>
        <v>58</v>
      </c>
      <c r="D997" s="133" t="str">
        <f>Simulações!J971</f>
        <v>C5</v>
      </c>
      <c r="E997" s="133">
        <f>Simulações!CK971</f>
        <v>0</v>
      </c>
      <c r="F997" s="133">
        <f>Simulações!CL971</f>
        <v>0</v>
      </c>
      <c r="G997" s="133">
        <f>Simulações!CQ971</f>
        <v>0</v>
      </c>
      <c r="H997" s="133" t="str">
        <f>Simulações!CW971</f>
        <v>Médio II</v>
      </c>
      <c r="I997" s="133" t="str">
        <f>IF(Simulações!CX971="","",Simulações!CX971)</f>
        <v/>
      </c>
      <c r="J997" s="133" t="str">
        <f>IF(Simulações!DA971="","",Simulações!DA971)</f>
        <v/>
      </c>
      <c r="K997" s="137">
        <f>Simulações!AO971</f>
        <v>2</v>
      </c>
      <c r="L997" s="137">
        <f>Simulações!AV971</f>
        <v>0</v>
      </c>
      <c r="M997" s="133" t="str">
        <f>IF(Simulações!DB971="","",Simulações!DB971)</f>
        <v/>
      </c>
      <c r="N997" s="133" t="str">
        <f>IF(Simulações!DC971="","",Simulações!DC971)</f>
        <v/>
      </c>
      <c r="O997" s="133">
        <v>1</v>
      </c>
    </row>
    <row r="998" spans="1:15" ht="14.25" customHeight="1" x14ac:dyDescent="0.3">
      <c r="A998" s="5" t="str">
        <f>Simulações!G972</f>
        <v>Rua Daniel Anastácio dos Santos</v>
      </c>
      <c r="B998" s="133" t="str">
        <f>Simulações!DN972</f>
        <v>Sim</v>
      </c>
      <c r="C998" s="175">
        <f>Simulações!N972</f>
        <v>58</v>
      </c>
      <c r="D998" s="133" t="str">
        <f>Simulações!J972</f>
        <v>C5</v>
      </c>
      <c r="E998" s="133">
        <f>Simulações!CK972</f>
        <v>0</v>
      </c>
      <c r="F998" s="133">
        <f>Simulações!CL972</f>
        <v>0</v>
      </c>
      <c r="G998" s="133">
        <f>Simulações!CQ972</f>
        <v>0</v>
      </c>
      <c r="H998" s="133" t="str">
        <f>Simulações!CW972</f>
        <v>Médio II</v>
      </c>
      <c r="I998" s="133" t="str">
        <f>IF(Simulações!CX972="","",Simulações!CX972)</f>
        <v/>
      </c>
      <c r="J998" s="133" t="str">
        <f>IF(Simulações!DA972="","",Simulações!DA972)</f>
        <v/>
      </c>
      <c r="K998" s="137">
        <f>Simulações!AO972</f>
        <v>2</v>
      </c>
      <c r="L998" s="137">
        <f>Simulações!AV972</f>
        <v>0</v>
      </c>
      <c r="M998" s="133" t="str">
        <f>IF(Simulações!DB972="","",Simulações!DB972)</f>
        <v/>
      </c>
      <c r="N998" s="133" t="str">
        <f>IF(Simulações!DC972="","",Simulações!DC972)</f>
        <v/>
      </c>
      <c r="O998" s="133">
        <v>1</v>
      </c>
    </row>
    <row r="999" spans="1:15" ht="14.25" customHeight="1" x14ac:dyDescent="0.3">
      <c r="A999" s="5" t="str">
        <f>Simulações!G973</f>
        <v>Rua Daniel Anastácio dos Santos</v>
      </c>
      <c r="B999" s="133" t="str">
        <f>Simulações!DN973</f>
        <v>Sim</v>
      </c>
      <c r="C999" s="175">
        <f>Simulações!N973</f>
        <v>58</v>
      </c>
      <c r="D999" s="133" t="str">
        <f>Simulações!J973</f>
        <v>C5</v>
      </c>
      <c r="E999" s="133">
        <f>Simulações!CK973</f>
        <v>0</v>
      </c>
      <c r="F999" s="133">
        <f>Simulações!CL973</f>
        <v>0</v>
      </c>
      <c r="G999" s="133">
        <f>Simulações!CQ973</f>
        <v>0</v>
      </c>
      <c r="H999" s="133" t="str">
        <f>Simulações!CW973</f>
        <v>Médio II</v>
      </c>
      <c r="I999" s="133" t="str">
        <f>IF(Simulações!CX973="","",Simulações!CX973)</f>
        <v/>
      </c>
      <c r="J999" s="133" t="str">
        <f>IF(Simulações!DA973="","",Simulações!DA973)</f>
        <v/>
      </c>
      <c r="K999" s="137">
        <f>Simulações!AO973</f>
        <v>2</v>
      </c>
      <c r="L999" s="137">
        <f>Simulações!AV973</f>
        <v>0</v>
      </c>
      <c r="M999" s="133" t="str">
        <f>IF(Simulações!DB973="","",Simulações!DB973)</f>
        <v/>
      </c>
      <c r="N999" s="133" t="str">
        <f>IF(Simulações!DC973="","",Simulações!DC973)</f>
        <v/>
      </c>
      <c r="O999" s="133">
        <v>1</v>
      </c>
    </row>
    <row r="1000" spans="1:15" ht="14.25" customHeight="1" x14ac:dyDescent="0.3">
      <c r="A1000" s="5" t="str">
        <f>Simulações!G974</f>
        <v>Rua Alto Porã</v>
      </c>
      <c r="B1000" s="133" t="str">
        <f>Simulações!DN974</f>
        <v>Sim</v>
      </c>
      <c r="C1000" s="175">
        <f>Simulações!N974</f>
        <v>120</v>
      </c>
      <c r="D1000" s="133" t="str">
        <f>Simulações!J974</f>
        <v>C5</v>
      </c>
      <c r="E1000" s="133">
        <f>Simulações!CK974</f>
        <v>0</v>
      </c>
      <c r="F1000" s="133">
        <f>Simulações!CL974</f>
        <v>0</v>
      </c>
      <c r="G1000" s="133">
        <f>Simulações!CQ974</f>
        <v>0</v>
      </c>
      <c r="H1000" s="133" t="str">
        <f>Simulações!CW974</f>
        <v>Médio I</v>
      </c>
      <c r="I1000" s="133" t="str">
        <f>IF(Simulações!CX974="","",Simulações!CX974)</f>
        <v/>
      </c>
      <c r="J1000" s="133" t="str">
        <f>IF(Simulações!DA974="","",Simulações!DA974)</f>
        <v/>
      </c>
      <c r="K1000" s="137">
        <f>Simulações!AO974</f>
        <v>8</v>
      </c>
      <c r="L1000" s="137">
        <f>Simulações!AV974</f>
        <v>0</v>
      </c>
      <c r="M1000" s="133" t="str">
        <f>IF(Simulações!DB974="","",Simulações!DB974)</f>
        <v/>
      </c>
      <c r="N1000" s="133" t="str">
        <f>IF(Simulações!DC974="","",Simulações!DC974)</f>
        <v/>
      </c>
      <c r="O1000" s="133">
        <v>1</v>
      </c>
    </row>
    <row r="1001" spans="1:15" ht="14.25" customHeight="1" x14ac:dyDescent="0.3">
      <c r="A1001" s="5" t="str">
        <f>Simulações!G975</f>
        <v>Rua Alto Porã</v>
      </c>
      <c r="B1001" s="133" t="str">
        <f>Simulações!DN975</f>
        <v>Sim</v>
      </c>
      <c r="C1001" s="175">
        <f>Simulações!N975</f>
        <v>120</v>
      </c>
      <c r="D1001" s="133" t="str">
        <f>Simulações!J975</f>
        <v>C5</v>
      </c>
      <c r="E1001" s="133">
        <f>Simulações!CK975</f>
        <v>0</v>
      </c>
      <c r="F1001" s="133">
        <f>Simulações!CL975</f>
        <v>0</v>
      </c>
      <c r="G1001" s="133">
        <f>Simulações!CQ975</f>
        <v>0</v>
      </c>
      <c r="H1001" s="133" t="str">
        <f>Simulações!CW975</f>
        <v>Médio I</v>
      </c>
      <c r="I1001" s="133" t="str">
        <f>IF(Simulações!CX975="","",Simulações!CX975)</f>
        <v/>
      </c>
      <c r="J1001" s="133" t="str">
        <f>IF(Simulações!DA975="","",Simulações!DA975)</f>
        <v/>
      </c>
      <c r="K1001" s="137">
        <f>Simulações!AO975</f>
        <v>8</v>
      </c>
      <c r="L1001" s="137">
        <f>Simulações!AV975</f>
        <v>0</v>
      </c>
      <c r="M1001" s="133" t="str">
        <f>IF(Simulações!DB975="","",Simulações!DB975)</f>
        <v/>
      </c>
      <c r="N1001" s="133" t="str">
        <f>IF(Simulações!DC975="","",Simulações!DC975)</f>
        <v/>
      </c>
      <c r="O1001" s="133">
        <v>1</v>
      </c>
    </row>
    <row r="1002" spans="1:15" ht="14.25" customHeight="1" x14ac:dyDescent="0.3">
      <c r="A1002" s="5" t="str">
        <f>Simulações!G976</f>
        <v>Rua Alto Porã</v>
      </c>
      <c r="B1002" s="133" t="str">
        <f>Simulações!DN976</f>
        <v>Sim</v>
      </c>
      <c r="C1002" s="175">
        <f>Simulações!N976</f>
        <v>120</v>
      </c>
      <c r="D1002" s="133" t="str">
        <f>Simulações!J976</f>
        <v>C5</v>
      </c>
      <c r="E1002" s="133">
        <f>Simulações!CK976</f>
        <v>0</v>
      </c>
      <c r="F1002" s="133">
        <f>Simulações!CL976</f>
        <v>0</v>
      </c>
      <c r="G1002" s="133">
        <f>Simulações!CQ976</f>
        <v>0</v>
      </c>
      <c r="H1002" s="133" t="str">
        <f>Simulações!CW976</f>
        <v>Médio I</v>
      </c>
      <c r="I1002" s="133" t="str">
        <f>IF(Simulações!CX976="","",Simulações!CX976)</f>
        <v/>
      </c>
      <c r="J1002" s="133" t="str">
        <f>IF(Simulações!DA976="","",Simulações!DA976)</f>
        <v/>
      </c>
      <c r="K1002" s="137">
        <f>Simulações!AO976</f>
        <v>8</v>
      </c>
      <c r="L1002" s="137">
        <f>Simulações!AV976</f>
        <v>0</v>
      </c>
      <c r="M1002" s="133" t="str">
        <f>IF(Simulações!DB976="","",Simulações!DB976)</f>
        <v/>
      </c>
      <c r="N1002" s="133" t="str">
        <f>IF(Simulações!DC976="","",Simulações!DC976)</f>
        <v/>
      </c>
      <c r="O1002" s="133">
        <v>1</v>
      </c>
    </row>
    <row r="1003" spans="1:15" ht="14.25" customHeight="1" x14ac:dyDescent="0.3">
      <c r="A1003" s="5" t="str">
        <f>Simulações!G977</f>
        <v>Rua Vereador Jo?o Cardoso</v>
      </c>
      <c r="B1003" s="133" t="str">
        <f>Simulações!DN977</f>
        <v>Sim</v>
      </c>
      <c r="C1003" s="175">
        <f>Simulações!N977</f>
        <v>87</v>
      </c>
      <c r="D1003" s="133" t="str">
        <f>Simulações!J977</f>
        <v>C3</v>
      </c>
      <c r="E1003" s="133">
        <f>Simulações!CK977</f>
        <v>0</v>
      </c>
      <c r="F1003" s="133">
        <f>Simulações!CL977</f>
        <v>0</v>
      </c>
      <c r="G1003" s="133">
        <f>Simulações!CQ977</f>
        <v>0</v>
      </c>
      <c r="H1003" s="133" t="str">
        <f>Simulações!CW977</f>
        <v>Longo I</v>
      </c>
      <c r="I1003" s="133" t="str">
        <f>IF(Simulações!CX977="","",Simulações!CX977)</f>
        <v/>
      </c>
      <c r="J1003" s="133" t="str">
        <f>IF(Simulações!DA977="","",Simulações!DA977)</f>
        <v/>
      </c>
      <c r="K1003" s="137">
        <f>Simulações!AO977</f>
        <v>2</v>
      </c>
      <c r="L1003" s="137">
        <f>Simulações!AV977</f>
        <v>0</v>
      </c>
      <c r="M1003" s="133" t="str">
        <f>IF(Simulações!DB977="","",Simulações!DB977)</f>
        <v/>
      </c>
      <c r="N1003" s="133" t="str">
        <f>IF(Simulações!DC977="","",Simulações!DC977)</f>
        <v/>
      </c>
      <c r="O1003" s="133">
        <v>1</v>
      </c>
    </row>
    <row r="1004" spans="1:15" ht="14.25" customHeight="1" x14ac:dyDescent="0.3">
      <c r="A1004" s="5" t="str">
        <f>Simulações!G978</f>
        <v>Rua Vereador Jo?o Cardoso</v>
      </c>
      <c r="B1004" s="133" t="str">
        <f>Simulações!DN978</f>
        <v>Sim</v>
      </c>
      <c r="C1004" s="175">
        <f>Simulações!N978</f>
        <v>87</v>
      </c>
      <c r="D1004" s="133" t="str">
        <f>Simulações!J978</f>
        <v>C3</v>
      </c>
      <c r="E1004" s="133">
        <f>Simulações!CK978</f>
        <v>0</v>
      </c>
      <c r="F1004" s="133">
        <f>Simulações!CL978</f>
        <v>0</v>
      </c>
      <c r="G1004" s="133">
        <f>Simulações!CQ978</f>
        <v>0</v>
      </c>
      <c r="H1004" s="133" t="str">
        <f>Simulações!CW978</f>
        <v>Longo I</v>
      </c>
      <c r="I1004" s="133" t="str">
        <f>IF(Simulações!CX978="","",Simulações!CX978)</f>
        <v/>
      </c>
      <c r="J1004" s="133" t="str">
        <f>IF(Simulações!DA978="","",Simulações!DA978)</f>
        <v/>
      </c>
      <c r="K1004" s="137">
        <f>Simulações!AO978</f>
        <v>2</v>
      </c>
      <c r="L1004" s="137">
        <f>Simulações!AV978</f>
        <v>0</v>
      </c>
      <c r="M1004" s="133" t="str">
        <f>IF(Simulações!DB978="","",Simulações!DB978)</f>
        <v/>
      </c>
      <c r="N1004" s="133" t="str">
        <f>IF(Simulações!DC978="","",Simulações!DC978)</f>
        <v/>
      </c>
      <c r="O1004" s="133">
        <v>1</v>
      </c>
    </row>
    <row r="1005" spans="1:15" ht="14.25" customHeight="1" x14ac:dyDescent="0.3">
      <c r="A1005" s="5" t="str">
        <f>Simulações!G979</f>
        <v>Rua Vereador Jo?o Cardoso</v>
      </c>
      <c r="B1005" s="133" t="str">
        <f>Simulações!DN979</f>
        <v>Sim</v>
      </c>
      <c r="C1005" s="175">
        <f>Simulações!N979</f>
        <v>87</v>
      </c>
      <c r="D1005" s="133" t="str">
        <f>Simulações!J979</f>
        <v>C3</v>
      </c>
      <c r="E1005" s="133">
        <f>Simulações!CK979</f>
        <v>0</v>
      </c>
      <c r="F1005" s="133">
        <f>Simulações!CL979</f>
        <v>0</v>
      </c>
      <c r="G1005" s="133">
        <f>Simulações!CQ979</f>
        <v>0</v>
      </c>
      <c r="H1005" s="133" t="str">
        <f>Simulações!CW979</f>
        <v>Longo I</v>
      </c>
      <c r="I1005" s="133" t="str">
        <f>IF(Simulações!CX979="","",Simulações!CX979)</f>
        <v/>
      </c>
      <c r="J1005" s="133" t="str">
        <f>IF(Simulações!DA979="","",Simulações!DA979)</f>
        <v/>
      </c>
      <c r="K1005" s="137">
        <f>Simulações!AO979</f>
        <v>2</v>
      </c>
      <c r="L1005" s="137">
        <f>Simulações!AV979</f>
        <v>0</v>
      </c>
      <c r="M1005" s="133" t="str">
        <f>IF(Simulações!DB979="","",Simulações!DB979)</f>
        <v/>
      </c>
      <c r="N1005" s="133" t="str">
        <f>IF(Simulações!DC979="","",Simulações!DC979)</f>
        <v/>
      </c>
      <c r="O1005" s="133">
        <v>1</v>
      </c>
    </row>
    <row r="1006" spans="1:15" ht="14.25" customHeight="1" x14ac:dyDescent="0.3">
      <c r="A1006" s="5" t="str">
        <f>Simulações!G980</f>
        <v>Av. Tenente Marques (Hotel?)</v>
      </c>
      <c r="B1006" s="133" t="str">
        <f>Simulações!DN980</f>
        <v>Sim</v>
      </c>
      <c r="C1006" s="175">
        <f>Simulações!N980</f>
        <v>200</v>
      </c>
      <c r="D1006" s="133" t="str">
        <f>Simulações!J980</f>
        <v>C3</v>
      </c>
      <c r="E1006" s="133">
        <f>Simulações!CK980</f>
        <v>0</v>
      </c>
      <c r="F1006" s="176">
        <f>Simulações!CL980</f>
        <v>0</v>
      </c>
      <c r="G1006" s="133">
        <f>Simulações!CQ980</f>
        <v>0</v>
      </c>
      <c r="H1006" s="133" t="str">
        <f>Simulações!CW980</f>
        <v>Longo II</v>
      </c>
      <c r="I1006" s="133" t="str">
        <f>IF(Simulações!CX980="","",Simulações!CX980)</f>
        <v/>
      </c>
      <c r="J1006" s="133" t="str">
        <f>IF(Simulações!DA980="","",Simulações!DA980)</f>
        <v/>
      </c>
      <c r="K1006" s="137">
        <f>Simulações!AO980</f>
        <v>2</v>
      </c>
      <c r="L1006" s="137">
        <f>Simulações!AV980</f>
        <v>0</v>
      </c>
      <c r="M1006" s="133" t="str">
        <f>IF(Simulações!DB980="","",Simulações!DB980)</f>
        <v/>
      </c>
      <c r="N1006" s="133" t="str">
        <f>IF(Simulações!DC980="","",Simulações!DC980)</f>
        <v/>
      </c>
      <c r="O1006" s="133">
        <v>1</v>
      </c>
    </row>
    <row r="1007" spans="1:15" ht="14.25" customHeight="1" x14ac:dyDescent="0.3">
      <c r="A1007" s="5" t="str">
        <f>Simulações!G981</f>
        <v>Av. Tenente Marques (Hotel?)</v>
      </c>
      <c r="B1007" s="133" t="str">
        <f>Simulações!DN981</f>
        <v>Sim</v>
      </c>
      <c r="C1007" s="175">
        <f>Simulações!N981</f>
        <v>200</v>
      </c>
      <c r="D1007" s="133" t="str">
        <f>Simulações!J981</f>
        <v>C3</v>
      </c>
      <c r="E1007" s="133">
        <f>Simulações!CK981</f>
        <v>0</v>
      </c>
      <c r="F1007" s="176">
        <f>Simulações!CL981</f>
        <v>0</v>
      </c>
      <c r="G1007" s="133">
        <f>Simulações!CQ981</f>
        <v>0</v>
      </c>
      <c r="H1007" s="133" t="str">
        <f>Simulações!CW981</f>
        <v>Longo II</v>
      </c>
      <c r="I1007" s="133" t="str">
        <f>IF(Simulações!CX981="","",Simulações!CX981)</f>
        <v/>
      </c>
      <c r="J1007" s="133" t="str">
        <f>IF(Simulações!DA981="","",Simulações!DA981)</f>
        <v/>
      </c>
      <c r="K1007" s="137">
        <f>Simulações!AO981</f>
        <v>2</v>
      </c>
      <c r="L1007" s="137">
        <f>Simulações!AV981</f>
        <v>0</v>
      </c>
      <c r="M1007" s="133" t="str">
        <f>IF(Simulações!DB981="","",Simulações!DB981)</f>
        <v/>
      </c>
      <c r="N1007" s="133" t="str">
        <f>IF(Simulações!DC981="","",Simulações!DC981)</f>
        <v/>
      </c>
      <c r="O1007" s="133">
        <v>1</v>
      </c>
    </row>
    <row r="1008" spans="1:15" ht="14.25" customHeight="1" x14ac:dyDescent="0.3">
      <c r="A1008" s="5" t="str">
        <f>Simulações!G982</f>
        <v>Av. Tenente Marques (Hotel?)</v>
      </c>
      <c r="B1008" s="133" t="str">
        <f>Simulações!DN982</f>
        <v>Sim</v>
      </c>
      <c r="C1008" s="175">
        <f>Simulações!N982</f>
        <v>200</v>
      </c>
      <c r="D1008" s="133" t="str">
        <f>Simulações!J982</f>
        <v>C3</v>
      </c>
      <c r="E1008" s="133">
        <f>Simulações!CK982</f>
        <v>0</v>
      </c>
      <c r="F1008" s="176">
        <f>Simulações!CL982</f>
        <v>0</v>
      </c>
      <c r="G1008" s="133">
        <f>Simulações!CQ982</f>
        <v>0</v>
      </c>
      <c r="H1008" s="133" t="str">
        <f>Simulações!CW982</f>
        <v>Longo II</v>
      </c>
      <c r="I1008" s="133" t="str">
        <f>IF(Simulações!CX982="","",Simulações!CX982)</f>
        <v/>
      </c>
      <c r="J1008" s="133" t="str">
        <f>IF(Simulações!DA982="","",Simulações!DA982)</f>
        <v/>
      </c>
      <c r="K1008" s="137">
        <f>Simulações!AO982</f>
        <v>2</v>
      </c>
      <c r="L1008" s="137">
        <f>Simulações!AV982</f>
        <v>0</v>
      </c>
      <c r="M1008" s="133" t="str">
        <f>IF(Simulações!DB982="","",Simulações!DB982)</f>
        <v/>
      </c>
      <c r="N1008" s="133" t="str">
        <f>IF(Simulações!DC982="","",Simulações!DC982)</f>
        <v/>
      </c>
      <c r="O1008" s="133">
        <v>1</v>
      </c>
    </row>
    <row r="1009" spans="1:15" ht="14.25" customHeight="1" x14ac:dyDescent="0.3">
      <c r="A1009" s="5" t="str">
        <f>Simulações!G983</f>
        <v>Avenida Vereador Joaquim Pereira Barbosa</v>
      </c>
      <c r="B1009" s="133" t="str">
        <f>Simulações!DN983</f>
        <v>Sim</v>
      </c>
      <c r="C1009" s="175">
        <f>Simulações!N983</f>
        <v>150</v>
      </c>
      <c r="D1009" s="133" t="str">
        <f>Simulações!J983</f>
        <v>C1</v>
      </c>
      <c r="E1009" s="133" t="str">
        <f>Simulações!CK983</f>
        <v>LEDSTAR</v>
      </c>
      <c r="F1009" s="133" t="str">
        <f>Simulações!CL983</f>
        <v xml:space="preserve"> SL VT 9.1 120W</v>
      </c>
      <c r="G1009" s="133">
        <f>Simulações!CQ983</f>
        <v>120</v>
      </c>
      <c r="H1009" s="133" t="str">
        <f>Simulações!CW983</f>
        <v>Longo II</v>
      </c>
      <c r="I1009" s="133" t="str">
        <f>IF(Simulações!CX983="","",Simulações!CX983)</f>
        <v/>
      </c>
      <c r="J1009" s="133" t="str">
        <f>IF(Simulações!DA983="","",Simulações!DA983)</f>
        <v/>
      </c>
      <c r="K1009" s="137">
        <f>Simulações!AO983</f>
        <v>2</v>
      </c>
      <c r="L1009" s="137">
        <f>Simulações!AV983</f>
        <v>0</v>
      </c>
      <c r="M1009" s="133" t="str">
        <f>IF(Simulações!DB983="","",Simulações!DB983)</f>
        <v/>
      </c>
      <c r="N1009" s="133" t="str">
        <f>IF(Simulações!DC983="","",Simulações!DC983)</f>
        <v/>
      </c>
      <c r="O1009" s="133">
        <v>1</v>
      </c>
    </row>
    <row r="1010" spans="1:15" ht="14.25" customHeight="1" x14ac:dyDescent="0.3">
      <c r="A1010" s="5" t="str">
        <f>Simulações!G984</f>
        <v>Avenida Vereador Joaquim Pereira Barbosa</v>
      </c>
      <c r="B1010" s="133" t="str">
        <f>Simulações!DN984</f>
        <v>Sim</v>
      </c>
      <c r="C1010" s="175">
        <f>Simulações!N984</f>
        <v>150</v>
      </c>
      <c r="D1010" s="133" t="str">
        <f>Simulações!J984</f>
        <v>C1</v>
      </c>
      <c r="E1010" s="133" t="str">
        <f>Simulações!CK984</f>
        <v>SX LIGHTING</v>
      </c>
      <c r="F1010" s="133" t="str">
        <f>Simulações!CL984</f>
        <v>SX-INLPP150HF</v>
      </c>
      <c r="G1010" s="133">
        <f>Simulações!CQ984</f>
        <v>137</v>
      </c>
      <c r="H1010" s="133" t="str">
        <f>Simulações!CW984</f>
        <v>Longo II</v>
      </c>
      <c r="I1010" s="133" t="str">
        <f>IF(Simulações!CX984="","",Simulações!CX984)</f>
        <v/>
      </c>
      <c r="J1010" s="133" t="str">
        <f>IF(Simulações!DA984="","",Simulações!DA984)</f>
        <v/>
      </c>
      <c r="K1010" s="137">
        <f>Simulações!AO984</f>
        <v>2</v>
      </c>
      <c r="L1010" s="137">
        <f>Simulações!AV984</f>
        <v>0</v>
      </c>
      <c r="M1010" s="133" t="str">
        <f>IF(Simulações!DB984="","",Simulações!DB984)</f>
        <v/>
      </c>
      <c r="N1010" s="133" t="str">
        <f>IF(Simulações!DC984="","",Simulações!DC984)</f>
        <v/>
      </c>
      <c r="O1010" s="133">
        <v>1</v>
      </c>
    </row>
    <row r="1011" spans="1:15" ht="14.25" customHeight="1" x14ac:dyDescent="0.3">
      <c r="A1011" s="5" t="str">
        <f>Simulações!G985</f>
        <v>Avenida Vereador Joaquim Pereira Barbosa</v>
      </c>
      <c r="B1011" s="133" t="str">
        <f>Simulações!DN985</f>
        <v>Sim</v>
      </c>
      <c r="C1011" s="175">
        <f>Simulações!N985</f>
        <v>150</v>
      </c>
      <c r="D1011" s="133" t="str">
        <f>Simulações!J985</f>
        <v>C1</v>
      </c>
      <c r="E1011" s="133" t="str">
        <f>Simulações!CK985</f>
        <v>TECNOWATT</v>
      </c>
      <c r="F1011" s="133" t="str">
        <f>Simulações!CL985</f>
        <v xml:space="preserve">SIGMAGPTLRRSMNDL120W_82IBBR
</v>
      </c>
      <c r="G1011" s="133">
        <f>Simulações!CQ985</f>
        <v>120</v>
      </c>
      <c r="H1011" s="133" t="str">
        <f>Simulações!CW985</f>
        <v>Longo II</v>
      </c>
      <c r="I1011" s="133" t="str">
        <f>IF(Simulações!CX985="","",Simulações!CX985)</f>
        <v/>
      </c>
      <c r="J1011" s="133" t="str">
        <f>IF(Simulações!DA985="","",Simulações!DA985)</f>
        <v/>
      </c>
      <c r="K1011" s="137">
        <f>Simulações!AO985</f>
        <v>2</v>
      </c>
      <c r="L1011" s="137">
        <f>Simulações!AV985</f>
        <v>0</v>
      </c>
      <c r="M1011" s="133" t="str">
        <f>IF(Simulações!DB985="","",Simulações!DB985)</f>
        <v/>
      </c>
      <c r="N1011" s="133" t="str">
        <f>IF(Simulações!DC985="","",Simulações!DC985)</f>
        <v/>
      </c>
      <c r="O1011" s="133">
        <v>1</v>
      </c>
    </row>
    <row r="1012" spans="1:15" ht="14.25" customHeight="1" x14ac:dyDescent="0.3">
      <c r="A1012" s="5" t="str">
        <f>Simulações!G986</f>
        <v>Avenida Doutor Antônio João Abdalla</v>
      </c>
      <c r="B1012" s="133" t="str">
        <f>Simulações!DN986</f>
        <v>Sim</v>
      </c>
      <c r="C1012" s="175">
        <f>Simulações!N986</f>
        <v>200</v>
      </c>
      <c r="D1012" s="133" t="str">
        <f>Simulações!J986</f>
        <v>C2</v>
      </c>
      <c r="E1012" s="133" t="str">
        <f>Simulações!CK986</f>
        <v>LEDSTAR</v>
      </c>
      <c r="F1012" s="133" t="str">
        <f>Simulações!CL986</f>
        <v xml:space="preserve"> SL VT 9.1 120W</v>
      </c>
      <c r="G1012" s="133">
        <f>Simulações!CQ986</f>
        <v>120</v>
      </c>
      <c r="H1012" s="133" t="str">
        <f>Simulações!CW986</f>
        <v>Longo I</v>
      </c>
      <c r="I1012" s="133" t="str">
        <f>IF(Simulações!CX986="","",Simulações!CX986)</f>
        <v/>
      </c>
      <c r="J1012" s="133" t="str">
        <f>IF(Simulações!DA986="","",Simulações!DA986)</f>
        <v/>
      </c>
      <c r="K1012" s="137">
        <f>Simulações!AO986</f>
        <v>2</v>
      </c>
      <c r="L1012" s="137">
        <f>Simulações!AV986</f>
        <v>0</v>
      </c>
      <c r="M1012" s="133" t="str">
        <f>IF(Simulações!DB986="","",Simulações!DB986)</f>
        <v/>
      </c>
      <c r="N1012" s="133" t="str">
        <f>IF(Simulações!DC986="","",Simulações!DC986)</f>
        <v/>
      </c>
      <c r="O1012" s="133">
        <v>1</v>
      </c>
    </row>
    <row r="1013" spans="1:15" ht="14.25" customHeight="1" x14ac:dyDescent="0.3">
      <c r="A1013" s="5" t="str">
        <f>Simulações!G987</f>
        <v>Avenida Doutor Antônio João Abdalla</v>
      </c>
      <c r="B1013" s="133" t="str">
        <f>Simulações!DN987</f>
        <v>Sim</v>
      </c>
      <c r="C1013" s="175">
        <f>Simulações!N987</f>
        <v>200</v>
      </c>
      <c r="D1013" s="133" t="str">
        <f>Simulações!J987</f>
        <v>C2</v>
      </c>
      <c r="E1013" s="133" t="str">
        <f>Simulações!CK987</f>
        <v>SX LIGHTING</v>
      </c>
      <c r="F1013" s="133" t="str">
        <f>Simulações!CL987</f>
        <v>SX-INLPP120HF</v>
      </c>
      <c r="G1013" s="133">
        <f>Simulações!CQ987</f>
        <v>120</v>
      </c>
      <c r="H1013" s="133" t="str">
        <f>Simulações!CW987</f>
        <v>Longo I</v>
      </c>
      <c r="I1013" s="133" t="str">
        <f>IF(Simulações!CX987="","",Simulações!CX987)</f>
        <v/>
      </c>
      <c r="J1013" s="133" t="str">
        <f>IF(Simulações!DA987="","",Simulações!DA987)</f>
        <v/>
      </c>
      <c r="K1013" s="137">
        <f>Simulações!AO987</f>
        <v>2</v>
      </c>
      <c r="L1013" s="137">
        <f>Simulações!AV987</f>
        <v>0</v>
      </c>
      <c r="M1013" s="133" t="str">
        <f>IF(Simulações!DB987="","",Simulações!DB987)</f>
        <v/>
      </c>
      <c r="N1013" s="133" t="str">
        <f>IF(Simulações!DC987="","",Simulações!DC987)</f>
        <v/>
      </c>
      <c r="O1013" s="133">
        <v>1</v>
      </c>
    </row>
    <row r="1014" spans="1:15" ht="14.25" customHeight="1" x14ac:dyDescent="0.3">
      <c r="A1014" s="5" t="str">
        <f>Simulações!G988</f>
        <v>Avenida Doutor Antônio João Abdalla</v>
      </c>
      <c r="B1014" s="133" t="str">
        <f>Simulações!DN988</f>
        <v>Sim</v>
      </c>
      <c r="C1014" s="175">
        <f>Simulações!N988</f>
        <v>200</v>
      </c>
      <c r="D1014" s="133" t="str">
        <f>Simulações!J988</f>
        <v>C2</v>
      </c>
      <c r="E1014" s="133" t="str">
        <f>Simulações!CK988</f>
        <v>TECNOWATT</v>
      </c>
      <c r="F1014" s="133" t="str">
        <f>Simulações!CL988</f>
        <v xml:space="preserve">SIGMAGPTLRRSMNDL120W_82IBBR
</v>
      </c>
      <c r="G1014" s="133">
        <f>Simulações!CQ988</f>
        <v>120</v>
      </c>
      <c r="H1014" s="133" t="str">
        <f>Simulações!CW988</f>
        <v>Longo I</v>
      </c>
      <c r="I1014" s="133" t="str">
        <f>IF(Simulações!CX988="","",Simulações!CX988)</f>
        <v/>
      </c>
      <c r="J1014" s="133" t="str">
        <f>IF(Simulações!DA988="","",Simulações!DA988)</f>
        <v/>
      </c>
      <c r="K1014" s="137">
        <f>Simulações!AO988</f>
        <v>2</v>
      </c>
      <c r="L1014" s="137">
        <f>Simulações!AV988</f>
        <v>0</v>
      </c>
      <c r="M1014" s="133" t="str">
        <f>IF(Simulações!DB988="","",Simulações!DB988)</f>
        <v/>
      </c>
      <c r="N1014" s="133" t="str">
        <f>IF(Simulações!DC988="","",Simulações!DC988)</f>
        <v/>
      </c>
      <c r="O1014" s="133">
        <v>1</v>
      </c>
    </row>
    <row r="1015" spans="1:15" ht="14.25" customHeight="1" x14ac:dyDescent="0.3">
      <c r="A1015" s="5" t="str">
        <f>Simulações!G989</f>
        <v>Viela Viela Teodoro Sampaio</v>
      </c>
      <c r="B1015" s="133" t="str">
        <f>Simulações!DN989</f>
        <v>Sim</v>
      </c>
      <c r="C1015" s="175">
        <f>Simulações!N989</f>
        <v>58</v>
      </c>
      <c r="D1015" s="133" t="str">
        <f>Simulações!J989</f>
        <v>C5</v>
      </c>
      <c r="E1015" s="133">
        <f>Simulações!CK989</f>
        <v>0</v>
      </c>
      <c r="F1015" s="133">
        <f>Simulações!CL989</f>
        <v>0</v>
      </c>
      <c r="G1015" s="133">
        <f>Simulações!CQ989</f>
        <v>0</v>
      </c>
      <c r="H1015" s="133" t="str">
        <f>Simulações!CW989</f>
        <v>Longo I</v>
      </c>
      <c r="I1015" s="133" t="str">
        <f>IF(Simulações!CX989="","",Simulações!CX989)</f>
        <v/>
      </c>
      <c r="J1015" s="133" t="str">
        <f>IF(Simulações!DA989="","",Simulações!DA989)</f>
        <v/>
      </c>
      <c r="K1015" s="137">
        <f>Simulações!AO989</f>
        <v>2</v>
      </c>
      <c r="L1015" s="137">
        <f>Simulações!AV989</f>
        <v>0</v>
      </c>
      <c r="M1015" s="133" t="str">
        <f>IF(Simulações!DB989="","",Simulações!DB989)</f>
        <v/>
      </c>
      <c r="N1015" s="133" t="str">
        <f>IF(Simulações!DC989="","",Simulações!DC989)</f>
        <v/>
      </c>
      <c r="O1015" s="133">
        <v>1</v>
      </c>
    </row>
    <row r="1016" spans="1:15" ht="14.25" customHeight="1" x14ac:dyDescent="0.3">
      <c r="A1016" s="5" t="str">
        <f>Simulações!G990</f>
        <v>Viela Viela Teodoro Sampaio</v>
      </c>
      <c r="B1016" s="133" t="str">
        <f>Simulações!DN990</f>
        <v>Sim</v>
      </c>
      <c r="C1016" s="175">
        <f>Simulações!N990</f>
        <v>58</v>
      </c>
      <c r="D1016" s="133" t="str">
        <f>Simulações!J990</f>
        <v>C5</v>
      </c>
      <c r="E1016" s="133">
        <f>Simulações!CK990</f>
        <v>0</v>
      </c>
      <c r="F1016" s="133">
        <f>Simulações!CL990</f>
        <v>0</v>
      </c>
      <c r="G1016" s="133">
        <f>Simulações!CQ990</f>
        <v>0</v>
      </c>
      <c r="H1016" s="133" t="str">
        <f>Simulações!CW990</f>
        <v>Longo I</v>
      </c>
      <c r="I1016" s="133" t="str">
        <f>IF(Simulações!CX990="","",Simulações!CX990)</f>
        <v/>
      </c>
      <c r="J1016" s="133" t="str">
        <f>IF(Simulações!DA990="","",Simulações!DA990)</f>
        <v/>
      </c>
      <c r="K1016" s="137">
        <f>Simulações!AO990</f>
        <v>2</v>
      </c>
      <c r="L1016" s="137">
        <f>Simulações!AV990</f>
        <v>0</v>
      </c>
      <c r="M1016" s="133" t="str">
        <f>IF(Simulações!DB990="","",Simulações!DB990)</f>
        <v/>
      </c>
      <c r="N1016" s="133" t="str">
        <f>IF(Simulações!DC990="","",Simulações!DC990)</f>
        <v/>
      </c>
      <c r="O1016" s="133">
        <v>1</v>
      </c>
    </row>
    <row r="1017" spans="1:15" ht="14.25" customHeight="1" x14ac:dyDescent="0.3">
      <c r="A1017" s="5" t="str">
        <f>Simulações!G991</f>
        <v>Viela Viela Teodoro Sampaio</v>
      </c>
      <c r="B1017" s="133" t="str">
        <f>Simulações!DN991</f>
        <v>Sim</v>
      </c>
      <c r="C1017" s="175">
        <f>Simulações!N991</f>
        <v>58</v>
      </c>
      <c r="D1017" s="133" t="str">
        <f>Simulações!J991</f>
        <v>C5</v>
      </c>
      <c r="E1017" s="133">
        <f>Simulações!CK991</f>
        <v>0</v>
      </c>
      <c r="F1017" s="133">
        <f>Simulações!CL991</f>
        <v>0</v>
      </c>
      <c r="G1017" s="133">
        <f>Simulações!CQ991</f>
        <v>0</v>
      </c>
      <c r="H1017" s="133" t="str">
        <f>Simulações!CW991</f>
        <v>Longo I</v>
      </c>
      <c r="I1017" s="133" t="str">
        <f>IF(Simulações!CX991="","",Simulações!CX991)</f>
        <v/>
      </c>
      <c r="J1017" s="133" t="str">
        <f>IF(Simulações!DA991="","",Simulações!DA991)</f>
        <v/>
      </c>
      <c r="K1017" s="137">
        <f>Simulações!AO991</f>
        <v>2</v>
      </c>
      <c r="L1017" s="137">
        <f>Simulações!AV991</f>
        <v>0</v>
      </c>
      <c r="M1017" s="133" t="str">
        <f>IF(Simulações!DB991="","",Simulações!DB991)</f>
        <v/>
      </c>
      <c r="N1017" s="133" t="str">
        <f>IF(Simulações!DC991="","",Simulações!DC991)</f>
        <v/>
      </c>
      <c r="O1017" s="133">
        <v>1</v>
      </c>
    </row>
    <row r="1018" spans="1:15" ht="14.25" customHeight="1" x14ac:dyDescent="0.3">
      <c r="A1018" s="5">
        <f>Simulações!G992</f>
        <v>0</v>
      </c>
      <c r="B1018" s="133">
        <f>Simulações!DN992</f>
        <v>0</v>
      </c>
      <c r="C1018" s="175">
        <f>Simulações!N992</f>
        <v>0</v>
      </c>
      <c r="D1018" s="133">
        <f>Simulações!J992</f>
        <v>0</v>
      </c>
      <c r="E1018" s="133">
        <f>Simulações!CK992</f>
        <v>0</v>
      </c>
      <c r="F1018" s="133">
        <f>Simulações!CL992</f>
        <v>0</v>
      </c>
      <c r="G1018" s="133">
        <f>Simulações!CQ992</f>
        <v>0</v>
      </c>
      <c r="H1018" s="133">
        <f>Simulações!CW992</f>
        <v>0</v>
      </c>
      <c r="I1018" s="133" t="str">
        <f>IF(Simulações!CX992="","",Simulações!CX992)</f>
        <v/>
      </c>
      <c r="J1018" s="133" t="str">
        <f>IF(Simulações!DA992="","",Simulações!DA992)</f>
        <v/>
      </c>
      <c r="K1018" s="137">
        <f>Simulações!AO992</f>
        <v>0</v>
      </c>
      <c r="L1018" s="137">
        <f>Simulações!AV992</f>
        <v>0</v>
      </c>
      <c r="M1018" s="133" t="str">
        <f>IF(Simulações!DB992="","",Simulações!DB992)</f>
        <v/>
      </c>
      <c r="N1018" s="133" t="str">
        <f>IF(Simulações!DC992="","",Simulações!DC992)</f>
        <v/>
      </c>
      <c r="O1018" s="133">
        <v>1</v>
      </c>
    </row>
    <row r="1019" spans="1:15" ht="14.25" customHeight="1" x14ac:dyDescent="0.3">
      <c r="A1019" s="5">
        <f>Simulações!G993</f>
        <v>0</v>
      </c>
      <c r="B1019" s="133">
        <f>Simulações!DN993</f>
        <v>0</v>
      </c>
      <c r="C1019" s="175">
        <f>Simulações!N993</f>
        <v>0</v>
      </c>
      <c r="D1019" s="133">
        <f>Simulações!J993</f>
        <v>0</v>
      </c>
      <c r="E1019" s="133">
        <f>Simulações!CK993</f>
        <v>0</v>
      </c>
      <c r="F1019" s="133">
        <f>Simulações!CL993</f>
        <v>0</v>
      </c>
      <c r="G1019" s="133">
        <f>Simulações!CQ993</f>
        <v>0</v>
      </c>
      <c r="H1019" s="133">
        <f>Simulações!CW993</f>
        <v>0</v>
      </c>
      <c r="I1019" s="133" t="str">
        <f>IF(Simulações!CX993="","",Simulações!CX993)</f>
        <v/>
      </c>
      <c r="J1019" s="133" t="str">
        <f>IF(Simulações!DA993="","",Simulações!DA993)</f>
        <v/>
      </c>
      <c r="K1019" s="137">
        <f>Simulações!AO993</f>
        <v>0</v>
      </c>
      <c r="L1019" s="137">
        <f>Simulações!AV993</f>
        <v>0</v>
      </c>
      <c r="M1019" s="133" t="str">
        <f>IF(Simulações!DB993="","",Simulações!DB993)</f>
        <v/>
      </c>
      <c r="N1019" s="133" t="str">
        <f>IF(Simulações!DC993="","",Simulações!DC993)</f>
        <v/>
      </c>
      <c r="O1019" s="133">
        <v>1</v>
      </c>
    </row>
    <row r="1020" spans="1:15" ht="14.25" customHeight="1" x14ac:dyDescent="0.3">
      <c r="A1020" s="5">
        <f>Simulações!G994</f>
        <v>0</v>
      </c>
      <c r="B1020" s="133">
        <f>Simulações!DN994</f>
        <v>0</v>
      </c>
      <c r="C1020" s="175">
        <f>Simulações!N994</f>
        <v>0</v>
      </c>
      <c r="D1020" s="133">
        <f>Simulações!J994</f>
        <v>0</v>
      </c>
      <c r="E1020" s="133">
        <f>Simulações!CK994</f>
        <v>0</v>
      </c>
      <c r="F1020" s="133">
        <f>Simulações!CL994</f>
        <v>0</v>
      </c>
      <c r="G1020" s="133">
        <f>Simulações!CQ994</f>
        <v>0</v>
      </c>
      <c r="H1020" s="133">
        <f>Simulações!CW994</f>
        <v>0</v>
      </c>
      <c r="I1020" s="133" t="str">
        <f>IF(Simulações!CX994="","",Simulações!CX994)</f>
        <v/>
      </c>
      <c r="J1020" s="133" t="str">
        <f>IF(Simulações!DA994="","",Simulações!DA994)</f>
        <v/>
      </c>
      <c r="K1020" s="137">
        <f>Simulações!AO994</f>
        <v>0</v>
      </c>
      <c r="L1020" s="137">
        <f>Simulações!AV994</f>
        <v>0</v>
      </c>
      <c r="M1020" s="133" t="str">
        <f>IF(Simulações!DB994="","",Simulações!DB994)</f>
        <v/>
      </c>
      <c r="N1020" s="133" t="str">
        <f>IF(Simulações!DC994="","",Simulações!DC994)</f>
        <v/>
      </c>
      <c r="O1020" s="133">
        <v>1</v>
      </c>
    </row>
    <row r="1021" spans="1:15" ht="14.25" customHeight="1" x14ac:dyDescent="0.3">
      <c r="A1021" s="5">
        <f>Simulações!G995</f>
        <v>0</v>
      </c>
      <c r="B1021" s="133">
        <f>Simulações!DN995</f>
        <v>0</v>
      </c>
      <c r="C1021" s="175">
        <f>Simulações!N995</f>
        <v>0</v>
      </c>
      <c r="D1021" s="133">
        <f>Simulações!J995</f>
        <v>0</v>
      </c>
      <c r="E1021" s="133">
        <f>Simulações!CK995</f>
        <v>0</v>
      </c>
      <c r="F1021" s="133">
        <f>Simulações!CL995</f>
        <v>0</v>
      </c>
      <c r="G1021" s="133">
        <f>Simulações!CQ995</f>
        <v>0</v>
      </c>
      <c r="H1021" s="133">
        <f>Simulações!CW995</f>
        <v>0</v>
      </c>
      <c r="I1021" s="133" t="str">
        <f>IF(Simulações!CX995="","",Simulações!CX995)</f>
        <v/>
      </c>
      <c r="J1021" s="133" t="str">
        <f>IF(Simulações!DA995="","",Simulações!DA995)</f>
        <v/>
      </c>
      <c r="K1021" s="137">
        <f>Simulações!AO995</f>
        <v>0</v>
      </c>
      <c r="L1021" s="137">
        <f>Simulações!AV995</f>
        <v>0</v>
      </c>
      <c r="M1021" s="133" t="str">
        <f>IF(Simulações!DB995="","",Simulações!DB995)</f>
        <v/>
      </c>
      <c r="N1021" s="133" t="str">
        <f>IF(Simulações!DC995="","",Simulações!DC995)</f>
        <v/>
      </c>
      <c r="O1021" s="133">
        <v>1</v>
      </c>
    </row>
    <row r="1022" spans="1:15" ht="14.25" customHeight="1" x14ac:dyDescent="0.3">
      <c r="A1022" s="5">
        <f>Simulações!G996</f>
        <v>0</v>
      </c>
      <c r="B1022" s="133">
        <f>Simulações!DN996</f>
        <v>0</v>
      </c>
      <c r="C1022" s="175">
        <f>Simulações!N996</f>
        <v>0</v>
      </c>
      <c r="D1022" s="133">
        <f>Simulações!J996</f>
        <v>0</v>
      </c>
      <c r="E1022" s="133">
        <f>Simulações!CK996</f>
        <v>0</v>
      </c>
      <c r="F1022" s="133">
        <f>Simulações!CL996</f>
        <v>0</v>
      </c>
      <c r="G1022" s="133">
        <f>Simulações!CQ996</f>
        <v>0</v>
      </c>
      <c r="H1022" s="133">
        <f>Simulações!CW996</f>
        <v>0</v>
      </c>
      <c r="I1022" s="133" t="str">
        <f>IF(Simulações!CX996="","",Simulações!CX996)</f>
        <v/>
      </c>
      <c r="J1022" s="133" t="str">
        <f>IF(Simulações!DA996="","",Simulações!DA996)</f>
        <v/>
      </c>
      <c r="K1022" s="137">
        <f>Simulações!AO996</f>
        <v>0</v>
      </c>
      <c r="L1022" s="137">
        <f>Simulações!AV996</f>
        <v>0</v>
      </c>
      <c r="M1022" s="133" t="str">
        <f>IF(Simulações!DB996="","",Simulações!DB996)</f>
        <v/>
      </c>
      <c r="N1022" s="133" t="str">
        <f>IF(Simulações!DC996="","",Simulações!DC996)</f>
        <v/>
      </c>
      <c r="O1022" s="133">
        <v>1</v>
      </c>
    </row>
    <row r="1023" spans="1:15" ht="14.25" customHeight="1" x14ac:dyDescent="0.3">
      <c r="A1023" s="5">
        <f>Simulações!G997</f>
        <v>0</v>
      </c>
      <c r="B1023" s="133">
        <f>Simulações!DN997</f>
        <v>0</v>
      </c>
      <c r="C1023" s="175">
        <f>Simulações!N997</f>
        <v>0</v>
      </c>
      <c r="D1023" s="133">
        <f>Simulações!J997</f>
        <v>0</v>
      </c>
      <c r="E1023" s="133">
        <f>Simulações!CK997</f>
        <v>0</v>
      </c>
      <c r="F1023" s="133">
        <f>Simulações!CL997</f>
        <v>0</v>
      </c>
      <c r="G1023" s="133">
        <f>Simulações!CQ997</f>
        <v>0</v>
      </c>
      <c r="H1023" s="133">
        <f>Simulações!CW997</f>
        <v>0</v>
      </c>
      <c r="I1023" s="133" t="str">
        <f>IF(Simulações!CX997="","",Simulações!CX997)</f>
        <v/>
      </c>
      <c r="J1023" s="133" t="str">
        <f>IF(Simulações!DA997="","",Simulações!DA997)</f>
        <v/>
      </c>
      <c r="K1023" s="137">
        <f>Simulações!AO997</f>
        <v>0</v>
      </c>
      <c r="L1023" s="137">
        <f>Simulações!AV997</f>
        <v>0</v>
      </c>
      <c r="M1023" s="133" t="str">
        <f>IF(Simulações!DB997="","",Simulações!DB997)</f>
        <v/>
      </c>
      <c r="N1023" s="133" t="str">
        <f>IF(Simulações!DC997="","",Simulações!DC997)</f>
        <v/>
      </c>
      <c r="O1023" s="133">
        <v>1</v>
      </c>
    </row>
    <row r="1024" spans="1:15" ht="14.25" customHeight="1" x14ac:dyDescent="0.3">
      <c r="A1024" s="5">
        <f>Simulações!G998</f>
        <v>0</v>
      </c>
      <c r="B1024" s="133">
        <f>Simulações!DN998</f>
        <v>0</v>
      </c>
      <c r="C1024" s="175">
        <f>Simulações!N998</f>
        <v>0</v>
      </c>
      <c r="D1024" s="133">
        <f>Simulações!J998</f>
        <v>0</v>
      </c>
      <c r="E1024" s="133">
        <f>Simulações!CK998</f>
        <v>0</v>
      </c>
      <c r="F1024" s="133">
        <f>Simulações!CL998</f>
        <v>0</v>
      </c>
      <c r="G1024" s="133">
        <f>Simulações!CQ998</f>
        <v>0</v>
      </c>
      <c r="H1024" s="133">
        <f>Simulações!CW998</f>
        <v>0</v>
      </c>
      <c r="I1024" s="133" t="str">
        <f>IF(Simulações!CX998="","",Simulações!CX998)</f>
        <v/>
      </c>
      <c r="J1024" s="133" t="str">
        <f>IF(Simulações!DA998="","",Simulações!DA998)</f>
        <v/>
      </c>
      <c r="K1024" s="137">
        <f>Simulações!AO998</f>
        <v>0</v>
      </c>
      <c r="L1024" s="137">
        <f>Simulações!AV998</f>
        <v>0</v>
      </c>
      <c r="M1024" s="133" t="str">
        <f>IF(Simulações!DB998="","",Simulações!DB998)</f>
        <v/>
      </c>
      <c r="N1024" s="133" t="str">
        <f>IF(Simulações!DC998="","",Simulações!DC998)</f>
        <v/>
      </c>
      <c r="O1024" s="133">
        <v>1</v>
      </c>
    </row>
    <row r="1025" spans="1:15" ht="14.25" customHeight="1" x14ac:dyDescent="0.3">
      <c r="A1025" s="5">
        <f>Simulações!G999</f>
        <v>0</v>
      </c>
      <c r="B1025" s="133">
        <f>Simulações!DN999</f>
        <v>0</v>
      </c>
      <c r="C1025" s="175">
        <f>Simulações!N999</f>
        <v>0</v>
      </c>
      <c r="D1025" s="133">
        <f>Simulações!J999</f>
        <v>0</v>
      </c>
      <c r="E1025" s="133">
        <f>Simulações!CK999</f>
        <v>0</v>
      </c>
      <c r="F1025" s="133">
        <f>Simulações!CL999</f>
        <v>0</v>
      </c>
      <c r="G1025" s="133">
        <f>Simulações!CQ999</f>
        <v>0</v>
      </c>
      <c r="H1025" s="133">
        <f>Simulações!CW999</f>
        <v>0</v>
      </c>
      <c r="I1025" s="133" t="str">
        <f>IF(Simulações!CX999="","",Simulações!CX999)</f>
        <v/>
      </c>
      <c r="J1025" s="133" t="str">
        <f>IF(Simulações!DA999="","",Simulações!DA999)</f>
        <v/>
      </c>
      <c r="K1025" s="137">
        <f>Simulações!AO999</f>
        <v>0</v>
      </c>
      <c r="L1025" s="137">
        <f>Simulações!AV999</f>
        <v>0</v>
      </c>
      <c r="M1025" s="133" t="str">
        <f>IF(Simulações!DB999="","",Simulações!DB999)</f>
        <v/>
      </c>
      <c r="N1025" s="133" t="str">
        <f>IF(Simulações!DC999="","",Simulações!DC999)</f>
        <v/>
      </c>
      <c r="O1025" s="133">
        <v>1</v>
      </c>
    </row>
    <row r="1026" spans="1:15" ht="14.25" customHeight="1" x14ac:dyDescent="0.3">
      <c r="A1026" s="5">
        <f>Simulações!G1000</f>
        <v>0</v>
      </c>
      <c r="B1026" s="133">
        <f>Simulações!DN1000</f>
        <v>0</v>
      </c>
      <c r="C1026" s="175">
        <f>Simulações!N1000</f>
        <v>0</v>
      </c>
      <c r="D1026" s="133">
        <f>Simulações!J1000</f>
        <v>0</v>
      </c>
      <c r="E1026" s="133">
        <f>Simulações!CK1000</f>
        <v>0</v>
      </c>
      <c r="F1026" s="133">
        <f>Simulações!CL1000</f>
        <v>0</v>
      </c>
      <c r="G1026" s="133">
        <f>Simulações!CQ1000</f>
        <v>0</v>
      </c>
      <c r="H1026" s="133">
        <f>Simulações!CW1000</f>
        <v>0</v>
      </c>
      <c r="I1026" s="133" t="str">
        <f>IF(Simulações!CX1000="","",Simulações!CX1000)</f>
        <v/>
      </c>
      <c r="J1026" s="133" t="str">
        <f>IF(Simulações!DA1000="","",Simulações!DA1000)</f>
        <v/>
      </c>
      <c r="K1026" s="137">
        <f>Simulações!AO1000</f>
        <v>0</v>
      </c>
      <c r="L1026" s="137">
        <f>Simulações!AV1000</f>
        <v>0</v>
      </c>
      <c r="M1026" s="133" t="str">
        <f>IF(Simulações!DB1000="","",Simulações!DB1000)</f>
        <v/>
      </c>
      <c r="N1026" s="133" t="str">
        <f>IF(Simulações!DC1000="","",Simulações!DC1000)</f>
        <v/>
      </c>
      <c r="O1026" s="133">
        <v>1</v>
      </c>
    </row>
    <row r="1027" spans="1:15" ht="14.25" customHeight="1" x14ac:dyDescent="0.3">
      <c r="A1027" s="5">
        <f>Simulações!G1001</f>
        <v>0</v>
      </c>
      <c r="B1027" s="133">
        <f>Simulações!DN1001</f>
        <v>0</v>
      </c>
      <c r="C1027" s="175">
        <f>Simulações!N1001</f>
        <v>0</v>
      </c>
      <c r="D1027" s="133">
        <f>Simulações!J1001</f>
        <v>0</v>
      </c>
      <c r="E1027" s="133">
        <f>Simulações!CK1001</f>
        <v>0</v>
      </c>
      <c r="F1027" s="133">
        <f>Simulações!CL1001</f>
        <v>0</v>
      </c>
      <c r="G1027" s="133">
        <f>Simulações!CQ1001</f>
        <v>0</v>
      </c>
      <c r="H1027" s="133">
        <f>Simulações!CW1001</f>
        <v>0</v>
      </c>
      <c r="I1027" s="133" t="str">
        <f>IF(Simulações!CX1001="","",Simulações!CX1001)</f>
        <v/>
      </c>
      <c r="J1027" s="133" t="str">
        <f>IF(Simulações!DA1001="","",Simulações!DA1001)</f>
        <v/>
      </c>
      <c r="K1027" s="137">
        <f>Simulações!AO1001</f>
        <v>0</v>
      </c>
      <c r="L1027" s="137">
        <f>Simulações!AV1001</f>
        <v>0</v>
      </c>
      <c r="M1027" s="133" t="str">
        <f>IF(Simulações!DB1001="","",Simulações!DB1001)</f>
        <v/>
      </c>
      <c r="N1027" s="133" t="str">
        <f>IF(Simulações!DC1001="","",Simulações!DC1001)</f>
        <v/>
      </c>
      <c r="O1027" s="133">
        <v>1</v>
      </c>
    </row>
    <row r="1028" spans="1:15" ht="14.25" customHeight="1" x14ac:dyDescent="0.3">
      <c r="A1028" s="5">
        <f>Simulações!G1002</f>
        <v>0</v>
      </c>
      <c r="B1028" s="133">
        <f>Simulações!DN1002</f>
        <v>0</v>
      </c>
      <c r="C1028" s="175">
        <f>Simulações!N1002</f>
        <v>0</v>
      </c>
      <c r="D1028" s="133">
        <f>Simulações!J1002</f>
        <v>0</v>
      </c>
      <c r="E1028" s="133">
        <f>Simulações!CK1002</f>
        <v>0</v>
      </c>
      <c r="F1028" s="133">
        <f>Simulações!CL1002</f>
        <v>0</v>
      </c>
      <c r="G1028" s="133">
        <f>Simulações!CQ1002</f>
        <v>0</v>
      </c>
      <c r="H1028" s="133">
        <f>Simulações!CW1002</f>
        <v>0</v>
      </c>
      <c r="I1028" s="133" t="str">
        <f>IF(Simulações!CX1002="","",Simulações!CX1002)</f>
        <v/>
      </c>
      <c r="J1028" s="133" t="str">
        <f>IF(Simulações!DA1002="","",Simulações!DA1002)</f>
        <v/>
      </c>
      <c r="K1028" s="137">
        <f>Simulações!AO1002</f>
        <v>0</v>
      </c>
      <c r="L1028" s="137">
        <f>Simulações!AV1002</f>
        <v>0</v>
      </c>
      <c r="M1028" s="133" t="str">
        <f>IF(Simulações!DB1002="","",Simulações!DB1002)</f>
        <v/>
      </c>
      <c r="N1028" s="133" t="str">
        <f>IF(Simulações!DC1002="","",Simulações!DC1002)</f>
        <v/>
      </c>
      <c r="O1028" s="133">
        <v>1</v>
      </c>
    </row>
    <row r="1029" spans="1:15" ht="14.25" customHeight="1" x14ac:dyDescent="0.3">
      <c r="A1029" s="5">
        <f>Simulações!G1003</f>
        <v>0</v>
      </c>
      <c r="B1029" s="133">
        <f>Simulações!DN1003</f>
        <v>0</v>
      </c>
      <c r="C1029" s="175">
        <f>Simulações!N1003</f>
        <v>0</v>
      </c>
      <c r="D1029" s="133">
        <f>Simulações!J1003</f>
        <v>0</v>
      </c>
      <c r="E1029" s="133">
        <f>Simulações!CK1003</f>
        <v>0</v>
      </c>
      <c r="F1029" s="133">
        <f>Simulações!CL1003</f>
        <v>0</v>
      </c>
      <c r="G1029" s="133">
        <f>Simulações!CQ1003</f>
        <v>0</v>
      </c>
      <c r="H1029" s="133">
        <f>Simulações!CW1003</f>
        <v>0</v>
      </c>
      <c r="I1029" s="133" t="str">
        <f>IF(Simulações!CX1003="","",Simulações!CX1003)</f>
        <v/>
      </c>
      <c r="J1029" s="133" t="str">
        <f>IF(Simulações!DA1003="","",Simulações!DA1003)</f>
        <v/>
      </c>
      <c r="K1029" s="137">
        <f>Simulações!AO1003</f>
        <v>0</v>
      </c>
      <c r="L1029" s="137">
        <f>Simulações!AV1003</f>
        <v>0</v>
      </c>
      <c r="M1029" s="133" t="str">
        <f>IF(Simulações!DB1003="","",Simulações!DB1003)</f>
        <v/>
      </c>
      <c r="N1029" s="133" t="str">
        <f>IF(Simulações!DC1003="","",Simulações!DC1003)</f>
        <v/>
      </c>
      <c r="O1029" s="133">
        <v>1</v>
      </c>
    </row>
    <row r="1030" spans="1:15" ht="14.25" customHeight="1" x14ac:dyDescent="0.3">
      <c r="A1030" s="5">
        <f>Simulações!G1004</f>
        <v>0</v>
      </c>
      <c r="B1030" s="133">
        <f>Simulações!DN1004</f>
        <v>0</v>
      </c>
      <c r="C1030" s="175">
        <f>Simulações!N1004</f>
        <v>0</v>
      </c>
      <c r="D1030" s="133">
        <f>Simulações!J1004</f>
        <v>0</v>
      </c>
      <c r="E1030" s="133">
        <f>Simulações!CK1004</f>
        <v>0</v>
      </c>
      <c r="F1030" s="133">
        <f>Simulações!CL1004</f>
        <v>0</v>
      </c>
      <c r="G1030" s="133">
        <f>Simulações!CQ1004</f>
        <v>0</v>
      </c>
      <c r="H1030" s="133">
        <f>Simulações!CW1004</f>
        <v>0</v>
      </c>
      <c r="I1030" s="133" t="str">
        <f>IF(Simulações!CX1004="","",Simulações!CX1004)</f>
        <v/>
      </c>
      <c r="J1030" s="133" t="str">
        <f>IF(Simulações!DA1004="","",Simulações!DA1004)</f>
        <v/>
      </c>
      <c r="K1030" s="137">
        <f>Simulações!AO1004</f>
        <v>0</v>
      </c>
      <c r="L1030" s="137">
        <f>Simulações!AV1004</f>
        <v>0</v>
      </c>
      <c r="M1030" s="133" t="str">
        <f>IF(Simulações!DB1004="","",Simulações!DB1004)</f>
        <v/>
      </c>
      <c r="N1030" s="133" t="str">
        <f>IF(Simulações!DC1004="","",Simulações!DC1004)</f>
        <v/>
      </c>
      <c r="O1030" s="133">
        <v>1</v>
      </c>
    </row>
    <row r="1031" spans="1:15" ht="14.25" customHeight="1" x14ac:dyDescent="0.3">
      <c r="A1031" s="5">
        <f>Simulações!G1005</f>
        <v>0</v>
      </c>
      <c r="B1031" s="133">
        <f>Simulações!DN1005</f>
        <v>0</v>
      </c>
      <c r="C1031" s="175">
        <f>Simulações!N1005</f>
        <v>0</v>
      </c>
      <c r="D1031" s="133">
        <f>Simulações!J1005</f>
        <v>0</v>
      </c>
      <c r="E1031" s="133">
        <f>Simulações!CK1005</f>
        <v>0</v>
      </c>
      <c r="F1031" s="133">
        <f>Simulações!CL1005</f>
        <v>0</v>
      </c>
      <c r="G1031" s="133">
        <f>Simulações!CQ1005</f>
        <v>0</v>
      </c>
      <c r="H1031" s="133">
        <f>Simulações!CW1005</f>
        <v>0</v>
      </c>
      <c r="I1031" s="133" t="str">
        <f>IF(Simulações!CX1005="","",Simulações!CX1005)</f>
        <v/>
      </c>
      <c r="J1031" s="133" t="str">
        <f>IF(Simulações!DA1005="","",Simulações!DA1005)</f>
        <v/>
      </c>
      <c r="K1031" s="137">
        <f>Simulações!AO1005</f>
        <v>0</v>
      </c>
      <c r="L1031" s="137">
        <f>Simulações!AV1005</f>
        <v>0</v>
      </c>
      <c r="M1031" s="133" t="str">
        <f>IF(Simulações!DB1005="","",Simulações!DB1005)</f>
        <v/>
      </c>
      <c r="N1031" s="133" t="str">
        <f>IF(Simulações!DC1005="","",Simulações!DC1005)</f>
        <v/>
      </c>
      <c r="O1031" s="133">
        <v>1</v>
      </c>
    </row>
    <row r="1032" spans="1:15" ht="14.25" customHeight="1" x14ac:dyDescent="0.3">
      <c r="A1032" s="5">
        <f>Simulações!G1006</f>
        <v>0</v>
      </c>
      <c r="B1032" s="133">
        <f>Simulações!DN1006</f>
        <v>0</v>
      </c>
      <c r="C1032" s="175">
        <f>Simulações!N1006</f>
        <v>0</v>
      </c>
      <c r="D1032" s="133">
        <f>Simulações!J1006</f>
        <v>0</v>
      </c>
      <c r="E1032" s="133">
        <f>Simulações!CK1006</f>
        <v>0</v>
      </c>
      <c r="F1032" s="133">
        <f>Simulações!CL1006</f>
        <v>0</v>
      </c>
      <c r="G1032" s="133">
        <f>Simulações!CQ1006</f>
        <v>0</v>
      </c>
      <c r="H1032" s="133">
        <f>Simulações!CW1006</f>
        <v>0</v>
      </c>
      <c r="I1032" s="133" t="str">
        <f>IF(Simulações!CX1006="","",Simulações!CX1006)</f>
        <v/>
      </c>
      <c r="J1032" s="133" t="str">
        <f>IF(Simulações!DA1006="","",Simulações!DA1006)</f>
        <v/>
      </c>
      <c r="K1032" s="137">
        <f>Simulações!AO1006</f>
        <v>0</v>
      </c>
      <c r="L1032" s="137">
        <f>Simulações!AV1006</f>
        <v>0</v>
      </c>
      <c r="M1032" s="133" t="str">
        <f>IF(Simulações!DB1006="","",Simulações!DB1006)</f>
        <v/>
      </c>
      <c r="N1032" s="133" t="str">
        <f>IF(Simulações!DC1006="","",Simulações!DC1006)</f>
        <v/>
      </c>
      <c r="O1032" s="133">
        <v>1</v>
      </c>
    </row>
    <row r="1033" spans="1:15" ht="14.25" customHeight="1" x14ac:dyDescent="0.3">
      <c r="A1033" s="5">
        <f>Simulações!G1007</f>
        <v>0</v>
      </c>
      <c r="B1033" s="133">
        <f>Simulações!DN1007</f>
        <v>0</v>
      </c>
      <c r="C1033" s="175">
        <f>Simulações!N1007</f>
        <v>0</v>
      </c>
      <c r="D1033" s="133">
        <f>Simulações!J1007</f>
        <v>0</v>
      </c>
      <c r="E1033" s="133">
        <f>Simulações!CK1007</f>
        <v>0</v>
      </c>
      <c r="F1033" s="133">
        <f>Simulações!CL1007</f>
        <v>0</v>
      </c>
      <c r="G1033" s="133">
        <f>Simulações!CQ1007</f>
        <v>0</v>
      </c>
      <c r="H1033" s="133">
        <f>Simulações!CW1007</f>
        <v>0</v>
      </c>
      <c r="I1033" s="133" t="str">
        <f>IF(Simulações!CX1007="","",Simulações!CX1007)</f>
        <v/>
      </c>
      <c r="J1033" s="133" t="str">
        <f>IF(Simulações!DA1007="","",Simulações!DA1007)</f>
        <v/>
      </c>
      <c r="K1033" s="137">
        <f>Simulações!AO1007</f>
        <v>0</v>
      </c>
      <c r="L1033" s="137">
        <f>Simulações!AV1007</f>
        <v>0</v>
      </c>
      <c r="M1033" s="133" t="str">
        <f>IF(Simulações!DB1007="","",Simulações!DB1007)</f>
        <v/>
      </c>
      <c r="N1033" s="133" t="str">
        <f>IF(Simulações!DC1007="","",Simulações!DC1007)</f>
        <v/>
      </c>
      <c r="O1033" s="133">
        <v>1</v>
      </c>
    </row>
    <row r="1034" spans="1:15" ht="14.25" customHeight="1" x14ac:dyDescent="0.3">
      <c r="A1034" s="5">
        <f>Simulações!G1008</f>
        <v>0</v>
      </c>
      <c r="B1034" s="133">
        <f>Simulações!DN1008</f>
        <v>0</v>
      </c>
      <c r="C1034" s="175">
        <f>Simulações!N1008</f>
        <v>0</v>
      </c>
      <c r="D1034" s="133">
        <f>Simulações!J1008</f>
        <v>0</v>
      </c>
      <c r="E1034" s="133">
        <f>Simulações!CK1008</f>
        <v>0</v>
      </c>
      <c r="F1034" s="133">
        <f>Simulações!CL1008</f>
        <v>0</v>
      </c>
      <c r="G1034" s="133">
        <f>Simulações!CQ1008</f>
        <v>0</v>
      </c>
      <c r="H1034" s="133">
        <f>Simulações!CW1008</f>
        <v>0</v>
      </c>
      <c r="I1034" s="133" t="str">
        <f>IF(Simulações!CX1008="","",Simulações!CX1008)</f>
        <v/>
      </c>
      <c r="J1034" s="133" t="str">
        <f>IF(Simulações!DA1008="","",Simulações!DA1008)</f>
        <v/>
      </c>
      <c r="K1034" s="137">
        <f>Simulações!AO1008</f>
        <v>0</v>
      </c>
      <c r="L1034" s="137">
        <f>Simulações!AV1008</f>
        <v>0</v>
      </c>
      <c r="M1034" s="133" t="str">
        <f>IF(Simulações!DB1008="","",Simulações!DB1008)</f>
        <v/>
      </c>
      <c r="N1034" s="133" t="str">
        <f>IF(Simulações!DC1008="","",Simulações!DC1008)</f>
        <v/>
      </c>
      <c r="O1034" s="133">
        <v>1</v>
      </c>
    </row>
    <row r="1035" spans="1:15" ht="14.25" customHeight="1" x14ac:dyDescent="0.3">
      <c r="A1035" s="5">
        <f>Simulações!G1009</f>
        <v>0</v>
      </c>
      <c r="B1035" s="133">
        <f>Simulações!DN1009</f>
        <v>0</v>
      </c>
      <c r="C1035" s="175">
        <f>Simulações!N1009</f>
        <v>0</v>
      </c>
      <c r="D1035" s="133">
        <f>Simulações!J1009</f>
        <v>0</v>
      </c>
      <c r="E1035" s="133">
        <f>Simulações!CK1009</f>
        <v>0</v>
      </c>
      <c r="F1035" s="133">
        <f>Simulações!CL1009</f>
        <v>0</v>
      </c>
      <c r="G1035" s="133">
        <f>Simulações!CQ1009</f>
        <v>0</v>
      </c>
      <c r="H1035" s="133">
        <f>Simulações!CW1009</f>
        <v>0</v>
      </c>
      <c r="I1035" s="133" t="str">
        <f>IF(Simulações!CX1009="","",Simulações!CX1009)</f>
        <v/>
      </c>
      <c r="J1035" s="133" t="str">
        <f>IF(Simulações!DA1009="","",Simulações!DA1009)</f>
        <v/>
      </c>
      <c r="K1035" s="137">
        <f>Simulações!AO1009</f>
        <v>0</v>
      </c>
      <c r="L1035" s="137">
        <f>Simulações!AV1009</f>
        <v>0</v>
      </c>
      <c r="M1035" s="133" t="str">
        <f>IF(Simulações!DB1009="","",Simulações!DB1009)</f>
        <v/>
      </c>
      <c r="N1035" s="133" t="str">
        <f>IF(Simulações!DC1009="","",Simulações!DC1009)</f>
        <v/>
      </c>
      <c r="O1035" s="133">
        <v>1</v>
      </c>
    </row>
    <row r="1036" spans="1:15" ht="14.25" customHeight="1" x14ac:dyDescent="0.3">
      <c r="A1036" s="5">
        <f>Simulações!G1010</f>
        <v>0</v>
      </c>
      <c r="B1036" s="133">
        <f>Simulações!DN1010</f>
        <v>0</v>
      </c>
      <c r="C1036" s="175">
        <f>Simulações!N1010</f>
        <v>0</v>
      </c>
      <c r="D1036" s="133">
        <f>Simulações!J1010</f>
        <v>0</v>
      </c>
      <c r="E1036" s="133">
        <f>Simulações!CK1010</f>
        <v>0</v>
      </c>
      <c r="F1036" s="133">
        <f>Simulações!CL1010</f>
        <v>0</v>
      </c>
      <c r="G1036" s="133">
        <f>Simulações!CQ1010</f>
        <v>0</v>
      </c>
      <c r="H1036" s="133">
        <f>Simulações!CW1010</f>
        <v>0</v>
      </c>
      <c r="I1036" s="133" t="str">
        <f>IF(Simulações!CX1010="","",Simulações!CX1010)</f>
        <v/>
      </c>
      <c r="J1036" s="133" t="str">
        <f>IF(Simulações!DA1010="","",Simulações!DA1010)</f>
        <v/>
      </c>
      <c r="K1036" s="137">
        <f>Simulações!AO1010</f>
        <v>0</v>
      </c>
      <c r="L1036" s="137">
        <f>Simulações!AV1010</f>
        <v>0</v>
      </c>
      <c r="M1036" s="133" t="str">
        <f>IF(Simulações!DB1010="","",Simulações!DB1010)</f>
        <v/>
      </c>
      <c r="N1036" s="133" t="str">
        <f>IF(Simulações!DC1010="","",Simulações!DC1010)</f>
        <v/>
      </c>
      <c r="O1036" s="133">
        <v>1</v>
      </c>
    </row>
    <row r="1037" spans="1:15" ht="14.25" customHeight="1" x14ac:dyDescent="0.3">
      <c r="A1037" s="5">
        <f>Simulações!G1011</f>
        <v>0</v>
      </c>
      <c r="B1037" s="133">
        <f>Simulações!DN1011</f>
        <v>0</v>
      </c>
      <c r="C1037" s="175">
        <f>Simulações!N1011</f>
        <v>0</v>
      </c>
      <c r="D1037" s="133">
        <f>Simulações!J1011</f>
        <v>0</v>
      </c>
      <c r="E1037" s="133">
        <f>Simulações!CK1011</f>
        <v>0</v>
      </c>
      <c r="F1037" s="133">
        <f>Simulações!CL1011</f>
        <v>0</v>
      </c>
      <c r="G1037" s="133">
        <f>Simulações!CQ1011</f>
        <v>0</v>
      </c>
      <c r="H1037" s="133">
        <f>Simulações!CW1011</f>
        <v>0</v>
      </c>
      <c r="I1037" s="133" t="str">
        <f>IF(Simulações!CX1011="","",Simulações!CX1011)</f>
        <v/>
      </c>
      <c r="J1037" s="133" t="str">
        <f>IF(Simulações!DA1011="","",Simulações!DA1011)</f>
        <v/>
      </c>
      <c r="K1037" s="137">
        <f>Simulações!AO1011</f>
        <v>0</v>
      </c>
      <c r="L1037" s="137">
        <f>Simulações!AV1011</f>
        <v>0</v>
      </c>
      <c r="M1037" s="133" t="str">
        <f>IF(Simulações!DB1011="","",Simulações!DB1011)</f>
        <v/>
      </c>
      <c r="N1037" s="133" t="str">
        <f>IF(Simulações!DC1011="","",Simulações!DC1011)</f>
        <v/>
      </c>
      <c r="O1037" s="133">
        <v>1</v>
      </c>
    </row>
    <row r="1038" spans="1:15" ht="14.25" customHeight="1" x14ac:dyDescent="0.3">
      <c r="A1038" s="5">
        <f>Simulações!G1012</f>
        <v>0</v>
      </c>
      <c r="B1038" s="133">
        <f>Simulações!DN1012</f>
        <v>0</v>
      </c>
      <c r="C1038" s="175">
        <f>Simulações!N1012</f>
        <v>0</v>
      </c>
      <c r="D1038" s="133">
        <f>Simulações!J1012</f>
        <v>0</v>
      </c>
      <c r="E1038" s="133">
        <f>Simulações!CK1012</f>
        <v>0</v>
      </c>
      <c r="F1038" s="133">
        <f>Simulações!CL1012</f>
        <v>0</v>
      </c>
      <c r="G1038" s="133">
        <f>Simulações!CQ1012</f>
        <v>0</v>
      </c>
      <c r="H1038" s="133">
        <f>Simulações!CW1012</f>
        <v>0</v>
      </c>
      <c r="I1038" s="133" t="str">
        <f>IF(Simulações!CX1012="","",Simulações!CX1012)</f>
        <v/>
      </c>
      <c r="J1038" s="133" t="str">
        <f>IF(Simulações!DA1012="","",Simulações!DA1012)</f>
        <v/>
      </c>
      <c r="K1038" s="137">
        <f>Simulações!AO1012</f>
        <v>0</v>
      </c>
      <c r="L1038" s="137">
        <f>Simulações!AV1012</f>
        <v>0</v>
      </c>
      <c r="M1038" s="133" t="str">
        <f>IF(Simulações!DB1012="","",Simulações!DB1012)</f>
        <v/>
      </c>
      <c r="N1038" s="133" t="str">
        <f>IF(Simulações!DC1012="","",Simulações!DC1012)</f>
        <v/>
      </c>
      <c r="O1038" s="133">
        <v>1</v>
      </c>
    </row>
    <row r="1039" spans="1:15" ht="14.25" customHeight="1" x14ac:dyDescent="0.3">
      <c r="A1039" s="5">
        <f>Simulações!G1013</f>
        <v>0</v>
      </c>
      <c r="B1039" s="133">
        <f>Simulações!DN1013</f>
        <v>0</v>
      </c>
      <c r="C1039" s="175">
        <f>Simulações!N1013</f>
        <v>0</v>
      </c>
      <c r="D1039" s="133">
        <f>Simulações!J1013</f>
        <v>0</v>
      </c>
      <c r="E1039" s="133">
        <f>Simulações!CK1013</f>
        <v>0</v>
      </c>
      <c r="F1039" s="133">
        <f>Simulações!CL1013</f>
        <v>0</v>
      </c>
      <c r="G1039" s="133">
        <f>Simulações!CQ1013</f>
        <v>0</v>
      </c>
      <c r="H1039" s="133">
        <f>Simulações!CW1013</f>
        <v>0</v>
      </c>
      <c r="I1039" s="133" t="str">
        <f>IF(Simulações!CX1013="","",Simulações!CX1013)</f>
        <v/>
      </c>
      <c r="J1039" s="133" t="str">
        <f>IF(Simulações!DA1013="","",Simulações!DA1013)</f>
        <v/>
      </c>
      <c r="K1039" s="137">
        <f>Simulações!AO1013</f>
        <v>0</v>
      </c>
      <c r="L1039" s="137">
        <f>Simulações!AV1013</f>
        <v>0</v>
      </c>
      <c r="M1039" s="133" t="str">
        <f>IF(Simulações!DB1013="","",Simulações!DB1013)</f>
        <v/>
      </c>
      <c r="N1039" s="133" t="str">
        <f>IF(Simulações!DC1013="","",Simulações!DC1013)</f>
        <v/>
      </c>
      <c r="O1039" s="133">
        <v>1</v>
      </c>
    </row>
    <row r="1040" spans="1:15" ht="14.25" customHeight="1" x14ac:dyDescent="0.3">
      <c r="A1040" s="5">
        <f>Simulações!G1014</f>
        <v>0</v>
      </c>
      <c r="B1040" s="133">
        <f>Simulações!DN1014</f>
        <v>0</v>
      </c>
      <c r="C1040" s="175">
        <f>Simulações!N1014</f>
        <v>0</v>
      </c>
      <c r="D1040" s="133">
        <f>Simulações!J1014</f>
        <v>0</v>
      </c>
      <c r="E1040" s="133">
        <f>Simulações!CK1014</f>
        <v>0</v>
      </c>
      <c r="F1040" s="133">
        <f>Simulações!CL1014</f>
        <v>0</v>
      </c>
      <c r="G1040" s="133">
        <f>Simulações!CQ1014</f>
        <v>0</v>
      </c>
      <c r="H1040" s="133">
        <f>Simulações!CW1014</f>
        <v>0</v>
      </c>
      <c r="I1040" s="133" t="str">
        <f>IF(Simulações!CX1014="","",Simulações!CX1014)</f>
        <v/>
      </c>
      <c r="J1040" s="133" t="str">
        <f>IF(Simulações!DA1014="","",Simulações!DA1014)</f>
        <v/>
      </c>
      <c r="K1040" s="137">
        <f>Simulações!AO1014</f>
        <v>0</v>
      </c>
      <c r="L1040" s="137">
        <f>Simulações!AV1014</f>
        <v>0</v>
      </c>
      <c r="M1040" s="133" t="str">
        <f>IF(Simulações!DB1014="","",Simulações!DB1014)</f>
        <v/>
      </c>
      <c r="N1040" s="133" t="str">
        <f>IF(Simulações!DC1014="","",Simulações!DC1014)</f>
        <v/>
      </c>
      <c r="O1040" s="133">
        <v>1</v>
      </c>
    </row>
    <row r="1041" spans="1:15" ht="14.25" customHeight="1" x14ac:dyDescent="0.3">
      <c r="A1041" s="5">
        <f>Simulações!G1015</f>
        <v>0</v>
      </c>
      <c r="B1041" s="133">
        <f>Simulações!DN1015</f>
        <v>0</v>
      </c>
      <c r="C1041" s="175">
        <f>Simulações!N1015</f>
        <v>0</v>
      </c>
      <c r="D1041" s="133">
        <f>Simulações!J1015</f>
        <v>0</v>
      </c>
      <c r="E1041" s="133">
        <f>Simulações!CK1015</f>
        <v>0</v>
      </c>
      <c r="F1041" s="133">
        <f>Simulações!CL1015</f>
        <v>0</v>
      </c>
      <c r="G1041" s="133">
        <f>Simulações!CQ1015</f>
        <v>0</v>
      </c>
      <c r="H1041" s="133">
        <f>Simulações!CW1015</f>
        <v>0</v>
      </c>
      <c r="I1041" s="133" t="str">
        <f>IF(Simulações!CX1015="","",Simulações!CX1015)</f>
        <v/>
      </c>
      <c r="J1041" s="133" t="str">
        <f>IF(Simulações!DA1015="","",Simulações!DA1015)</f>
        <v/>
      </c>
      <c r="K1041" s="137">
        <f>Simulações!AO1015</f>
        <v>0</v>
      </c>
      <c r="L1041" s="137">
        <f>Simulações!AV1015</f>
        <v>0</v>
      </c>
      <c r="M1041" s="133" t="str">
        <f>IF(Simulações!DB1015="","",Simulações!DB1015)</f>
        <v/>
      </c>
      <c r="N1041" s="133" t="str">
        <f>IF(Simulações!DC1015="","",Simulações!DC1015)</f>
        <v/>
      </c>
      <c r="O1041" s="133">
        <v>1</v>
      </c>
    </row>
    <row r="1042" spans="1:15" ht="14.25" customHeight="1" x14ac:dyDescent="0.3">
      <c r="A1042" s="5">
        <f>Simulações!G1016</f>
        <v>0</v>
      </c>
      <c r="B1042" s="133">
        <f>Simulações!DN1016</f>
        <v>0</v>
      </c>
      <c r="C1042" s="175">
        <f>Simulações!N1016</f>
        <v>0</v>
      </c>
      <c r="D1042" s="133">
        <f>Simulações!J1016</f>
        <v>0</v>
      </c>
      <c r="E1042" s="133">
        <f>Simulações!CK1016</f>
        <v>0</v>
      </c>
      <c r="F1042" s="133">
        <f>Simulações!CL1016</f>
        <v>0</v>
      </c>
      <c r="G1042" s="133">
        <f>Simulações!CQ1016</f>
        <v>0</v>
      </c>
      <c r="H1042" s="133">
        <f>Simulações!CW1016</f>
        <v>0</v>
      </c>
      <c r="I1042" s="133" t="str">
        <f>IF(Simulações!CX1016="","",Simulações!CX1016)</f>
        <v/>
      </c>
      <c r="J1042" s="133" t="str">
        <f>IF(Simulações!DA1016="","",Simulações!DA1016)</f>
        <v/>
      </c>
      <c r="K1042" s="137">
        <f>Simulações!AO1016</f>
        <v>0</v>
      </c>
      <c r="L1042" s="137">
        <f>Simulações!AV1016</f>
        <v>0</v>
      </c>
      <c r="M1042" s="133" t="str">
        <f>IF(Simulações!DB1016="","",Simulações!DB1016)</f>
        <v/>
      </c>
      <c r="N1042" s="133" t="str">
        <f>IF(Simulações!DC1016="","",Simulações!DC1016)</f>
        <v/>
      </c>
      <c r="O1042" s="133">
        <v>1</v>
      </c>
    </row>
    <row r="1043" spans="1:15" ht="14.25" customHeight="1" x14ac:dyDescent="0.3">
      <c r="A1043" s="5">
        <f>Simulações!G1017</f>
        <v>0</v>
      </c>
      <c r="B1043" s="133">
        <f>Simulações!DN1017</f>
        <v>0</v>
      </c>
      <c r="C1043" s="175">
        <f>Simulações!N1017</f>
        <v>0</v>
      </c>
      <c r="D1043" s="133">
        <f>Simulações!J1017</f>
        <v>0</v>
      </c>
      <c r="E1043" s="133">
        <f>Simulações!CK1017</f>
        <v>0</v>
      </c>
      <c r="F1043" s="133">
        <f>Simulações!CL1017</f>
        <v>0</v>
      </c>
      <c r="G1043" s="133">
        <f>Simulações!CQ1017</f>
        <v>0</v>
      </c>
      <c r="H1043" s="133">
        <f>Simulações!CW1017</f>
        <v>0</v>
      </c>
      <c r="I1043" s="133" t="str">
        <f>IF(Simulações!CX1017="","",Simulações!CX1017)</f>
        <v/>
      </c>
      <c r="J1043" s="133" t="str">
        <f>IF(Simulações!DA1017="","",Simulações!DA1017)</f>
        <v/>
      </c>
      <c r="K1043" s="137">
        <f>Simulações!AO1017</f>
        <v>0</v>
      </c>
      <c r="L1043" s="137">
        <f>Simulações!AV1017</f>
        <v>0</v>
      </c>
      <c r="M1043" s="133" t="str">
        <f>IF(Simulações!DB1017="","",Simulações!DB1017)</f>
        <v/>
      </c>
      <c r="N1043" s="133" t="str">
        <f>IF(Simulações!DC1017="","",Simulações!DC1017)</f>
        <v/>
      </c>
      <c r="O1043" s="133">
        <v>1</v>
      </c>
    </row>
    <row r="1044" spans="1:15" ht="14.25" customHeight="1" x14ac:dyDescent="0.3">
      <c r="A1044" s="5">
        <f>Simulações!G1018</f>
        <v>0</v>
      </c>
      <c r="B1044" s="133">
        <f>Simulações!DN1018</f>
        <v>0</v>
      </c>
      <c r="C1044" s="175">
        <f>Simulações!N1018</f>
        <v>0</v>
      </c>
      <c r="D1044" s="133">
        <f>Simulações!J1018</f>
        <v>0</v>
      </c>
      <c r="E1044" s="133">
        <f>Simulações!CK1018</f>
        <v>0</v>
      </c>
      <c r="F1044" s="133">
        <f>Simulações!CL1018</f>
        <v>0</v>
      </c>
      <c r="G1044" s="133">
        <f>Simulações!CQ1018</f>
        <v>0</v>
      </c>
      <c r="H1044" s="133">
        <f>Simulações!CW1018</f>
        <v>0</v>
      </c>
      <c r="I1044" s="133" t="str">
        <f>IF(Simulações!CX1018="","",Simulações!CX1018)</f>
        <v/>
      </c>
      <c r="J1044" s="133" t="str">
        <f>IF(Simulações!DA1018="","",Simulações!DA1018)</f>
        <v/>
      </c>
      <c r="K1044" s="137">
        <f>Simulações!AO1018</f>
        <v>0</v>
      </c>
      <c r="L1044" s="137">
        <f>Simulações!AV1018</f>
        <v>0</v>
      </c>
      <c r="M1044" s="133" t="str">
        <f>IF(Simulações!DB1018="","",Simulações!DB1018)</f>
        <v/>
      </c>
      <c r="N1044" s="133" t="str">
        <f>IF(Simulações!DC1018="","",Simulações!DC1018)</f>
        <v/>
      </c>
      <c r="O1044" s="133">
        <v>1</v>
      </c>
    </row>
    <row r="1045" spans="1:15" ht="14.25" customHeight="1" x14ac:dyDescent="0.3">
      <c r="A1045" s="5">
        <f>Simulações!G1019</f>
        <v>0</v>
      </c>
      <c r="B1045" s="133">
        <f>Simulações!DN1019</f>
        <v>0</v>
      </c>
      <c r="C1045" s="175">
        <f>Simulações!N1019</f>
        <v>0</v>
      </c>
      <c r="D1045" s="133">
        <f>Simulações!J1019</f>
        <v>0</v>
      </c>
      <c r="E1045" s="133">
        <f>Simulações!CK1019</f>
        <v>0</v>
      </c>
      <c r="F1045" s="133">
        <f>Simulações!CL1019</f>
        <v>0</v>
      </c>
      <c r="G1045" s="133">
        <f>Simulações!CQ1019</f>
        <v>0</v>
      </c>
      <c r="H1045" s="133">
        <f>Simulações!CW1019</f>
        <v>0</v>
      </c>
      <c r="I1045" s="133" t="str">
        <f>IF(Simulações!CX1019="","",Simulações!CX1019)</f>
        <v/>
      </c>
      <c r="J1045" s="133" t="str">
        <f>IF(Simulações!DA1019="","",Simulações!DA1019)</f>
        <v/>
      </c>
      <c r="K1045" s="137">
        <f>Simulações!AO1019</f>
        <v>0</v>
      </c>
      <c r="L1045" s="137">
        <f>Simulações!AV1019</f>
        <v>0</v>
      </c>
      <c r="M1045" s="133" t="str">
        <f>IF(Simulações!DB1019="","",Simulações!DB1019)</f>
        <v/>
      </c>
      <c r="N1045" s="133" t="str">
        <f>IF(Simulações!DC1019="","",Simulações!DC1019)</f>
        <v/>
      </c>
      <c r="O1045" s="133">
        <v>1</v>
      </c>
    </row>
    <row r="1046" spans="1:15" ht="14.25" customHeight="1" x14ac:dyDescent="0.3">
      <c r="A1046" s="5">
        <f>Simulações!G1020</f>
        <v>0</v>
      </c>
      <c r="B1046" s="133">
        <f>Simulações!DN1020</f>
        <v>0</v>
      </c>
      <c r="C1046" s="175">
        <f>Simulações!N1020</f>
        <v>0</v>
      </c>
      <c r="D1046" s="133">
        <f>Simulações!J1020</f>
        <v>0</v>
      </c>
      <c r="E1046" s="133">
        <f>Simulações!CK1020</f>
        <v>0</v>
      </c>
      <c r="F1046" s="133">
        <f>Simulações!CL1020</f>
        <v>0</v>
      </c>
      <c r="G1046" s="133">
        <f>Simulações!CQ1020</f>
        <v>0</v>
      </c>
      <c r="H1046" s="133">
        <f>Simulações!CW1020</f>
        <v>0</v>
      </c>
      <c r="I1046" s="133" t="str">
        <f>IF(Simulações!CX1020="","",Simulações!CX1020)</f>
        <v/>
      </c>
      <c r="J1046" s="133" t="str">
        <f>IF(Simulações!DA1020="","",Simulações!DA1020)</f>
        <v/>
      </c>
      <c r="K1046" s="137">
        <f>Simulações!AO1020</f>
        <v>0</v>
      </c>
      <c r="L1046" s="137">
        <f>Simulações!AV1020</f>
        <v>0</v>
      </c>
      <c r="M1046" s="133" t="str">
        <f>IF(Simulações!DB1020="","",Simulações!DB1020)</f>
        <v/>
      </c>
      <c r="N1046" s="133" t="str">
        <f>IF(Simulações!DC1020="","",Simulações!DC1020)</f>
        <v/>
      </c>
      <c r="O1046" s="133">
        <v>1</v>
      </c>
    </row>
    <row r="1047" spans="1:15" ht="14.25" customHeight="1" x14ac:dyDescent="0.3">
      <c r="A1047" s="5">
        <f>Simulações!G1021</f>
        <v>0</v>
      </c>
      <c r="B1047" s="133">
        <f>Simulações!DN1021</f>
        <v>0</v>
      </c>
      <c r="C1047" s="175">
        <f>Simulações!N1021</f>
        <v>0</v>
      </c>
      <c r="D1047" s="133">
        <f>Simulações!J1021</f>
        <v>0</v>
      </c>
      <c r="E1047" s="133">
        <f>Simulações!CK1021</f>
        <v>0</v>
      </c>
      <c r="F1047" s="133">
        <f>Simulações!CL1021</f>
        <v>0</v>
      </c>
      <c r="G1047" s="133">
        <f>Simulações!CQ1021</f>
        <v>0</v>
      </c>
      <c r="H1047" s="133">
        <f>Simulações!CW1021</f>
        <v>0</v>
      </c>
      <c r="I1047" s="133" t="str">
        <f>IF(Simulações!CX1021="","",Simulações!CX1021)</f>
        <v/>
      </c>
      <c r="J1047" s="133" t="str">
        <f>IF(Simulações!DA1021="","",Simulações!DA1021)</f>
        <v/>
      </c>
      <c r="K1047" s="137">
        <f>Simulações!AO1021</f>
        <v>0</v>
      </c>
      <c r="L1047" s="137">
        <f>Simulações!AV1021</f>
        <v>0</v>
      </c>
      <c r="M1047" s="133" t="str">
        <f>IF(Simulações!DB1021="","",Simulações!DB1021)</f>
        <v/>
      </c>
      <c r="N1047" s="133" t="str">
        <f>IF(Simulações!DC1021="","",Simulações!DC1021)</f>
        <v/>
      </c>
      <c r="O1047" s="133">
        <v>1</v>
      </c>
    </row>
    <row r="1048" spans="1:15" ht="14.25" customHeight="1" x14ac:dyDescent="0.3">
      <c r="A1048" s="5">
        <f>Simulações!G1022</f>
        <v>0</v>
      </c>
      <c r="B1048" s="133">
        <f>Simulações!DN1022</f>
        <v>0</v>
      </c>
      <c r="C1048" s="175">
        <f>Simulações!N1022</f>
        <v>0</v>
      </c>
      <c r="D1048" s="133">
        <f>Simulações!J1022</f>
        <v>0</v>
      </c>
      <c r="E1048" s="133">
        <f>Simulações!CK1022</f>
        <v>0</v>
      </c>
      <c r="F1048" s="133">
        <f>Simulações!CL1022</f>
        <v>0</v>
      </c>
      <c r="G1048" s="133">
        <f>Simulações!CQ1022</f>
        <v>0</v>
      </c>
      <c r="H1048" s="133">
        <f>Simulações!CW1022</f>
        <v>0</v>
      </c>
      <c r="I1048" s="133" t="str">
        <f>IF(Simulações!CX1022="","",Simulações!CX1022)</f>
        <v/>
      </c>
      <c r="J1048" s="133" t="str">
        <f>IF(Simulações!DA1022="","",Simulações!DA1022)</f>
        <v/>
      </c>
      <c r="K1048" s="137">
        <f>Simulações!AO1022</f>
        <v>0</v>
      </c>
      <c r="L1048" s="137">
        <f>Simulações!AV1022</f>
        <v>0</v>
      </c>
      <c r="M1048" s="133" t="str">
        <f>IF(Simulações!DB1022="","",Simulações!DB1022)</f>
        <v/>
      </c>
      <c r="N1048" s="133" t="str">
        <f>IF(Simulações!DC1022="","",Simulações!DC1022)</f>
        <v/>
      </c>
      <c r="O1048" s="133">
        <v>1</v>
      </c>
    </row>
    <row r="1049" spans="1:15" ht="14.25" customHeight="1" x14ac:dyDescent="0.3">
      <c r="A1049" s="5">
        <f>Simulações!G1023</f>
        <v>0</v>
      </c>
      <c r="B1049" s="133">
        <f>Simulações!DN1023</f>
        <v>0</v>
      </c>
      <c r="C1049" s="175">
        <f>Simulações!N1023</f>
        <v>0</v>
      </c>
      <c r="D1049" s="133">
        <f>Simulações!J1023</f>
        <v>0</v>
      </c>
      <c r="E1049" s="133">
        <f>Simulações!CK1023</f>
        <v>0</v>
      </c>
      <c r="F1049" s="176">
        <f>Simulações!CL1023</f>
        <v>0</v>
      </c>
      <c r="G1049" s="133">
        <f>Simulações!CQ1023</f>
        <v>0</v>
      </c>
      <c r="H1049" s="133">
        <f>Simulações!CW1023</f>
        <v>0</v>
      </c>
      <c r="I1049" s="133" t="str">
        <f>IF(Simulações!CX1023="","",Simulações!CX1023)</f>
        <v/>
      </c>
      <c r="J1049" s="133" t="str">
        <f>IF(Simulações!DA1023="","",Simulações!DA1023)</f>
        <v/>
      </c>
      <c r="K1049" s="137">
        <f>Simulações!AO1023</f>
        <v>0</v>
      </c>
      <c r="L1049" s="137">
        <f>Simulações!AV1023</f>
        <v>0</v>
      </c>
      <c r="M1049" s="133" t="str">
        <f>IF(Simulações!DB1023="","",Simulações!DB1023)</f>
        <v/>
      </c>
      <c r="N1049" s="133" t="str">
        <f>IF(Simulações!DC1023="","",Simulações!DC1023)</f>
        <v/>
      </c>
      <c r="O1049" s="133">
        <v>1</v>
      </c>
    </row>
    <row r="1050" spans="1:15" ht="14.25" customHeight="1" x14ac:dyDescent="0.3">
      <c r="A1050" s="5">
        <f>Simulações!G1024</f>
        <v>0</v>
      </c>
      <c r="B1050" s="133">
        <f>Simulações!DN1024</f>
        <v>0</v>
      </c>
      <c r="C1050" s="175">
        <f>Simulações!N1024</f>
        <v>0</v>
      </c>
      <c r="D1050" s="133">
        <f>Simulações!J1024</f>
        <v>0</v>
      </c>
      <c r="E1050" s="133">
        <f>Simulações!CK1024</f>
        <v>0</v>
      </c>
      <c r="F1050" s="133">
        <f>Simulações!CL1024</f>
        <v>0</v>
      </c>
      <c r="G1050" s="133">
        <f>Simulações!CQ1024</f>
        <v>0</v>
      </c>
      <c r="H1050" s="133">
        <f>Simulações!CW1024</f>
        <v>0</v>
      </c>
      <c r="I1050" s="133" t="str">
        <f>IF(Simulações!CX1024="","",Simulações!CX1024)</f>
        <v/>
      </c>
      <c r="J1050" s="133" t="str">
        <f>IF(Simulações!DA1024="","",Simulações!DA1024)</f>
        <v/>
      </c>
      <c r="K1050" s="137">
        <f>Simulações!AO1024</f>
        <v>0</v>
      </c>
      <c r="L1050" s="137">
        <f>Simulações!AV1024</f>
        <v>0</v>
      </c>
      <c r="M1050" s="133" t="str">
        <f>IF(Simulações!DB1024="","",Simulações!DB1024)</f>
        <v/>
      </c>
      <c r="N1050" s="133" t="str">
        <f>IF(Simulações!DC1024="","",Simulações!DC1024)</f>
        <v/>
      </c>
      <c r="O1050" s="133">
        <v>1</v>
      </c>
    </row>
    <row r="1051" spans="1:15" ht="14.25" customHeight="1" x14ac:dyDescent="0.3">
      <c r="A1051" s="5">
        <f>Simulações!G1025</f>
        <v>0</v>
      </c>
      <c r="B1051" s="133">
        <f>Simulações!DN1025</f>
        <v>0</v>
      </c>
      <c r="C1051" s="175">
        <f>Simulações!N1025</f>
        <v>0</v>
      </c>
      <c r="D1051" s="133">
        <f>Simulações!J1025</f>
        <v>0</v>
      </c>
      <c r="E1051" s="133">
        <f>Simulações!CK1025</f>
        <v>0</v>
      </c>
      <c r="F1051" s="133">
        <f>Simulações!CL1025</f>
        <v>0</v>
      </c>
      <c r="G1051" s="133">
        <f>Simulações!CQ1025</f>
        <v>0</v>
      </c>
      <c r="H1051" s="133">
        <f>Simulações!CW1025</f>
        <v>0</v>
      </c>
      <c r="I1051" s="133" t="str">
        <f>IF(Simulações!CX1025="","",Simulações!CX1025)</f>
        <v/>
      </c>
      <c r="J1051" s="133" t="str">
        <f>IF(Simulações!DA1025="","",Simulações!DA1025)</f>
        <v/>
      </c>
      <c r="K1051" s="137">
        <f>Simulações!AO1025</f>
        <v>0</v>
      </c>
      <c r="L1051" s="137">
        <f>Simulações!AV1025</f>
        <v>0</v>
      </c>
      <c r="M1051" s="133" t="str">
        <f>IF(Simulações!DB1025="","",Simulações!DB1025)</f>
        <v/>
      </c>
      <c r="N1051" s="133" t="str">
        <f>IF(Simulações!DC1025="","",Simulações!DC1025)</f>
        <v/>
      </c>
      <c r="O1051" s="133">
        <v>1</v>
      </c>
    </row>
    <row r="1052" spans="1:15" ht="14.25" customHeight="1" x14ac:dyDescent="0.3">
      <c r="A1052" s="5">
        <f>Simulações!G1026</f>
        <v>0</v>
      </c>
      <c r="B1052" s="133">
        <f>Simulações!DN1026</f>
        <v>0</v>
      </c>
      <c r="C1052" s="175">
        <f>Simulações!N1026</f>
        <v>0</v>
      </c>
      <c r="D1052" s="133">
        <f>Simulações!J1026</f>
        <v>0</v>
      </c>
      <c r="E1052" s="133">
        <f>Simulações!CK1026</f>
        <v>0</v>
      </c>
      <c r="F1052" s="133">
        <f>Simulações!CL1026</f>
        <v>0</v>
      </c>
      <c r="G1052" s="133">
        <f>Simulações!CQ1026</f>
        <v>0</v>
      </c>
      <c r="H1052" s="133">
        <f>Simulações!CW1026</f>
        <v>0</v>
      </c>
      <c r="I1052" s="133" t="str">
        <f>IF(Simulações!CX1026="","",Simulações!CX1026)</f>
        <v/>
      </c>
      <c r="J1052" s="133" t="str">
        <f>IF(Simulações!DA1026="","",Simulações!DA1026)</f>
        <v/>
      </c>
      <c r="K1052" s="137">
        <f>Simulações!AO1026</f>
        <v>0</v>
      </c>
      <c r="L1052" s="137">
        <f>Simulações!AV1026</f>
        <v>0</v>
      </c>
      <c r="M1052" s="133" t="str">
        <f>IF(Simulações!DB1026="","",Simulações!DB1026)</f>
        <v/>
      </c>
      <c r="N1052" s="133" t="str">
        <f>IF(Simulações!DC1026="","",Simulações!DC1026)</f>
        <v/>
      </c>
      <c r="O1052" s="133">
        <v>1</v>
      </c>
    </row>
    <row r="1053" spans="1:15" ht="14.25" customHeight="1" x14ac:dyDescent="0.3">
      <c r="A1053" s="5">
        <f>Simulações!G1027</f>
        <v>0</v>
      </c>
      <c r="B1053" s="133">
        <f>Simulações!DN1027</f>
        <v>0</v>
      </c>
      <c r="C1053" s="175">
        <f>Simulações!N1027</f>
        <v>0</v>
      </c>
      <c r="D1053" s="133">
        <f>Simulações!J1027</f>
        <v>0</v>
      </c>
      <c r="E1053" s="133">
        <f>Simulações!CK1027</f>
        <v>0</v>
      </c>
      <c r="F1053" s="133">
        <f>Simulações!CL1027</f>
        <v>0</v>
      </c>
      <c r="G1053" s="133">
        <f>Simulações!CQ1027</f>
        <v>0</v>
      </c>
      <c r="H1053" s="133">
        <f>Simulações!CW1027</f>
        <v>0</v>
      </c>
      <c r="I1053" s="133" t="str">
        <f>IF(Simulações!CX1027="","",Simulações!CX1027)</f>
        <v/>
      </c>
      <c r="J1053" s="133" t="str">
        <f>IF(Simulações!DA1027="","",Simulações!DA1027)</f>
        <v/>
      </c>
      <c r="K1053" s="137">
        <f>Simulações!AO1027</f>
        <v>0</v>
      </c>
      <c r="L1053" s="137">
        <f>Simulações!AV1027</f>
        <v>0</v>
      </c>
      <c r="M1053" s="133" t="str">
        <f>IF(Simulações!DB1027="","",Simulações!DB1027)</f>
        <v/>
      </c>
      <c r="N1053" s="133" t="str">
        <f>IF(Simulações!DC1027="","",Simulações!DC1027)</f>
        <v/>
      </c>
      <c r="O1053" s="133">
        <v>1</v>
      </c>
    </row>
    <row r="1054" spans="1:15" ht="14.25" customHeight="1" x14ac:dyDescent="0.3">
      <c r="A1054" s="5">
        <f>Simulações!G1028</f>
        <v>0</v>
      </c>
      <c r="B1054" s="133">
        <f>Simulações!DN1028</f>
        <v>0</v>
      </c>
      <c r="C1054" s="175">
        <f>Simulações!N1028</f>
        <v>0</v>
      </c>
      <c r="D1054" s="133">
        <f>Simulações!J1028</f>
        <v>0</v>
      </c>
      <c r="E1054" s="133">
        <f>Simulações!CK1028</f>
        <v>0</v>
      </c>
      <c r="F1054" s="133">
        <f>Simulações!CL1028</f>
        <v>0</v>
      </c>
      <c r="G1054" s="133">
        <f>Simulações!CQ1028</f>
        <v>0</v>
      </c>
      <c r="H1054" s="133">
        <f>Simulações!CW1028</f>
        <v>0</v>
      </c>
      <c r="I1054" s="133" t="str">
        <f>IF(Simulações!CX1028="","",Simulações!CX1028)</f>
        <v/>
      </c>
      <c r="J1054" s="133" t="str">
        <f>IF(Simulações!DA1028="","",Simulações!DA1028)</f>
        <v/>
      </c>
      <c r="K1054" s="137">
        <f>Simulações!AO1028</f>
        <v>0</v>
      </c>
      <c r="L1054" s="137">
        <f>Simulações!AV1028</f>
        <v>0</v>
      </c>
      <c r="M1054" s="133" t="str">
        <f>IF(Simulações!DB1028="","",Simulações!DB1028)</f>
        <v/>
      </c>
      <c r="N1054" s="133" t="str">
        <f>IF(Simulações!DC1028="","",Simulações!DC1028)</f>
        <v/>
      </c>
      <c r="O1054" s="133">
        <v>1</v>
      </c>
    </row>
    <row r="1055" spans="1:15" ht="14.25" customHeight="1" x14ac:dyDescent="0.3">
      <c r="A1055" s="5">
        <f>Simulações!G1029</f>
        <v>0</v>
      </c>
      <c r="B1055" s="133">
        <f>Simulações!DN1029</f>
        <v>0</v>
      </c>
      <c r="C1055" s="175">
        <f>Simulações!N1029</f>
        <v>0</v>
      </c>
      <c r="D1055" s="133">
        <f>Simulações!J1029</f>
        <v>0</v>
      </c>
      <c r="E1055" s="133">
        <f>Simulações!CK1029</f>
        <v>0</v>
      </c>
      <c r="F1055" s="133">
        <f>Simulações!CL1029</f>
        <v>0</v>
      </c>
      <c r="G1055" s="133">
        <f>Simulações!CQ1029</f>
        <v>0</v>
      </c>
      <c r="H1055" s="133">
        <f>Simulações!CW1029</f>
        <v>0</v>
      </c>
      <c r="I1055" s="133" t="str">
        <f>IF(Simulações!CX1029="","",Simulações!CX1029)</f>
        <v/>
      </c>
      <c r="J1055" s="133" t="str">
        <f>IF(Simulações!DA1029="","",Simulações!DA1029)</f>
        <v/>
      </c>
      <c r="K1055" s="137">
        <f>Simulações!AO1029</f>
        <v>0</v>
      </c>
      <c r="L1055" s="137">
        <f>Simulações!AV1029</f>
        <v>0</v>
      </c>
      <c r="M1055" s="133" t="str">
        <f>IF(Simulações!DB1029="","",Simulações!DB1029)</f>
        <v/>
      </c>
      <c r="N1055" s="133" t="str">
        <f>IF(Simulações!DC1029="","",Simulações!DC1029)</f>
        <v/>
      </c>
      <c r="O1055" s="133">
        <v>1</v>
      </c>
    </row>
    <row r="1056" spans="1:15" ht="14.25" customHeight="1" x14ac:dyDescent="0.3">
      <c r="A1056" s="5">
        <f>Simulações!G1030</f>
        <v>0</v>
      </c>
      <c r="B1056" s="133">
        <f>Simulações!DN1030</f>
        <v>0</v>
      </c>
      <c r="C1056" s="175">
        <f>Simulações!N1030</f>
        <v>0</v>
      </c>
      <c r="D1056" s="133">
        <f>Simulações!J1030</f>
        <v>0</v>
      </c>
      <c r="E1056" s="133">
        <f>Simulações!CK1030</f>
        <v>0</v>
      </c>
      <c r="F1056" s="133">
        <f>Simulações!CL1030</f>
        <v>0</v>
      </c>
      <c r="G1056" s="133">
        <f>Simulações!CQ1030</f>
        <v>0</v>
      </c>
      <c r="H1056" s="133">
        <f>Simulações!CW1030</f>
        <v>0</v>
      </c>
      <c r="I1056" s="133" t="str">
        <f>IF(Simulações!CX1030="","",Simulações!CX1030)</f>
        <v/>
      </c>
      <c r="J1056" s="133" t="str">
        <f>IF(Simulações!DA1030="","",Simulações!DA1030)</f>
        <v/>
      </c>
      <c r="K1056" s="137">
        <f>Simulações!AO1030</f>
        <v>0</v>
      </c>
      <c r="L1056" s="137">
        <f>Simulações!AV1030</f>
        <v>0</v>
      </c>
      <c r="M1056" s="133" t="str">
        <f>IF(Simulações!DB1030="","",Simulações!DB1030)</f>
        <v/>
      </c>
      <c r="N1056" s="133" t="str">
        <f>IF(Simulações!DC1030="","",Simulações!DC1030)</f>
        <v/>
      </c>
      <c r="O1056" s="133">
        <v>1</v>
      </c>
    </row>
    <row r="1057" spans="1:15" ht="14.25" customHeight="1" x14ac:dyDescent="0.3">
      <c r="A1057" s="5">
        <f>Simulações!G1031</f>
        <v>0</v>
      </c>
      <c r="B1057" s="133">
        <f>Simulações!DN1031</f>
        <v>0</v>
      </c>
      <c r="C1057" s="175">
        <f>Simulações!N1031</f>
        <v>0</v>
      </c>
      <c r="D1057" s="133">
        <f>Simulações!J1031</f>
        <v>0</v>
      </c>
      <c r="E1057" s="133">
        <f>Simulações!CK1031</f>
        <v>0</v>
      </c>
      <c r="F1057" s="133">
        <f>Simulações!CL1031</f>
        <v>0</v>
      </c>
      <c r="G1057" s="133">
        <f>Simulações!CQ1031</f>
        <v>0</v>
      </c>
      <c r="H1057" s="133">
        <f>Simulações!CW1031</f>
        <v>0</v>
      </c>
      <c r="I1057" s="133" t="str">
        <f>IF(Simulações!CX1031="","",Simulações!CX1031)</f>
        <v/>
      </c>
      <c r="J1057" s="133" t="str">
        <f>IF(Simulações!DA1031="","",Simulações!DA1031)</f>
        <v/>
      </c>
      <c r="K1057" s="137">
        <f>Simulações!AO1031</f>
        <v>0</v>
      </c>
      <c r="L1057" s="137">
        <f>Simulações!AV1031</f>
        <v>0</v>
      </c>
      <c r="M1057" s="133" t="str">
        <f>IF(Simulações!DB1031="","",Simulações!DB1031)</f>
        <v/>
      </c>
      <c r="N1057" s="133" t="str">
        <f>IF(Simulações!DC1031="","",Simulações!DC1031)</f>
        <v/>
      </c>
      <c r="O1057" s="133">
        <v>1</v>
      </c>
    </row>
    <row r="1058" spans="1:15" ht="14.25" customHeight="1" x14ac:dyDescent="0.3">
      <c r="A1058" s="5">
        <f>Simulações!G1032</f>
        <v>0</v>
      </c>
      <c r="B1058" s="133">
        <f>Simulações!DN1032</f>
        <v>0</v>
      </c>
      <c r="C1058" s="175">
        <f>Simulações!N1032</f>
        <v>0</v>
      </c>
      <c r="D1058" s="133">
        <f>Simulações!J1032</f>
        <v>0</v>
      </c>
      <c r="E1058" s="133">
        <f>Simulações!CK1032</f>
        <v>0</v>
      </c>
      <c r="F1058" s="133">
        <f>Simulações!CL1032</f>
        <v>0</v>
      </c>
      <c r="G1058" s="133">
        <f>Simulações!CQ1032</f>
        <v>0</v>
      </c>
      <c r="H1058" s="133">
        <f>Simulações!CW1032</f>
        <v>0</v>
      </c>
      <c r="I1058" s="133" t="str">
        <f>IF(Simulações!CX1032="","",Simulações!CX1032)</f>
        <v/>
      </c>
      <c r="J1058" s="133" t="str">
        <f>IF(Simulações!DA1032="","",Simulações!DA1032)</f>
        <v/>
      </c>
      <c r="K1058" s="137">
        <f>Simulações!AO1032</f>
        <v>0</v>
      </c>
      <c r="L1058" s="137">
        <f>Simulações!AV1032</f>
        <v>0</v>
      </c>
      <c r="M1058" s="133" t="str">
        <f>IF(Simulações!DB1032="","",Simulações!DB1032)</f>
        <v/>
      </c>
      <c r="N1058" s="133" t="str">
        <f>IF(Simulações!DC1032="","",Simulações!DC1032)</f>
        <v/>
      </c>
      <c r="O1058" s="133">
        <v>1</v>
      </c>
    </row>
    <row r="1059" spans="1:15" ht="14.25" customHeight="1" x14ac:dyDescent="0.3">
      <c r="A1059" s="5">
        <f>Simulações!G1033</f>
        <v>0</v>
      </c>
      <c r="B1059" s="133">
        <f>Simulações!DN1033</f>
        <v>0</v>
      </c>
      <c r="C1059" s="175">
        <f>Simulações!N1033</f>
        <v>0</v>
      </c>
      <c r="D1059" s="133">
        <f>Simulações!J1033</f>
        <v>0</v>
      </c>
      <c r="E1059" s="133">
        <f>Simulações!CK1033</f>
        <v>0</v>
      </c>
      <c r="F1059" s="133">
        <f>Simulações!CL1033</f>
        <v>0</v>
      </c>
      <c r="G1059" s="133">
        <f>Simulações!CQ1033</f>
        <v>0</v>
      </c>
      <c r="H1059" s="133">
        <f>Simulações!CW1033</f>
        <v>0</v>
      </c>
      <c r="I1059" s="133" t="str">
        <f>IF(Simulações!CX1033="","",Simulações!CX1033)</f>
        <v/>
      </c>
      <c r="J1059" s="133" t="str">
        <f>IF(Simulações!DA1033="","",Simulações!DA1033)</f>
        <v/>
      </c>
      <c r="K1059" s="137">
        <f>Simulações!AO1033</f>
        <v>0</v>
      </c>
      <c r="L1059" s="137">
        <f>Simulações!AV1033</f>
        <v>0</v>
      </c>
      <c r="M1059" s="133" t="str">
        <f>IF(Simulações!DB1033="","",Simulações!DB1033)</f>
        <v/>
      </c>
      <c r="N1059" s="133" t="str">
        <f>IF(Simulações!DC1033="","",Simulações!DC1033)</f>
        <v/>
      </c>
      <c r="O1059" s="133">
        <v>1</v>
      </c>
    </row>
    <row r="1060" spans="1:15" ht="14.25" customHeight="1" x14ac:dyDescent="0.3">
      <c r="A1060" s="5">
        <f>Simulações!G1034</f>
        <v>0</v>
      </c>
      <c r="B1060" s="133">
        <f>Simulações!DN1034</f>
        <v>0</v>
      </c>
      <c r="C1060" s="175">
        <f>Simulações!N1034</f>
        <v>0</v>
      </c>
      <c r="D1060" s="133">
        <f>Simulações!J1034</f>
        <v>0</v>
      </c>
      <c r="E1060" s="133">
        <f>Simulações!CK1034</f>
        <v>0</v>
      </c>
      <c r="F1060" s="133">
        <f>Simulações!CL1034</f>
        <v>0</v>
      </c>
      <c r="G1060" s="133">
        <f>Simulações!CQ1034</f>
        <v>0</v>
      </c>
      <c r="H1060" s="133">
        <f>Simulações!CW1034</f>
        <v>0</v>
      </c>
      <c r="I1060" s="133" t="str">
        <f>IF(Simulações!CX1034="","",Simulações!CX1034)</f>
        <v/>
      </c>
      <c r="J1060" s="133" t="str">
        <f>IF(Simulações!DA1034="","",Simulações!DA1034)</f>
        <v/>
      </c>
      <c r="K1060" s="137">
        <f>Simulações!AO1034</f>
        <v>0</v>
      </c>
      <c r="L1060" s="137">
        <f>Simulações!AV1034</f>
        <v>0</v>
      </c>
      <c r="M1060" s="133" t="str">
        <f>IF(Simulações!DB1034="","",Simulações!DB1034)</f>
        <v/>
      </c>
      <c r="N1060" s="133" t="str">
        <f>IF(Simulações!DC1034="","",Simulações!DC1034)</f>
        <v/>
      </c>
      <c r="O1060" s="133">
        <v>1</v>
      </c>
    </row>
    <row r="1061" spans="1:15" ht="14.25" customHeight="1" x14ac:dyDescent="0.3">
      <c r="A1061" s="5">
        <f>Simulações!G1035</f>
        <v>0</v>
      </c>
      <c r="B1061" s="133">
        <f>Simulações!DN1035</f>
        <v>0</v>
      </c>
      <c r="C1061" s="175">
        <f>Simulações!N1035</f>
        <v>0</v>
      </c>
      <c r="D1061" s="133">
        <f>Simulações!J1035</f>
        <v>0</v>
      </c>
      <c r="E1061" s="133">
        <f>Simulações!CK1035</f>
        <v>0</v>
      </c>
      <c r="F1061" s="133">
        <f>Simulações!CL1035</f>
        <v>0</v>
      </c>
      <c r="G1061" s="133">
        <f>Simulações!CQ1035</f>
        <v>0</v>
      </c>
      <c r="H1061" s="133">
        <f>Simulações!CW1035</f>
        <v>0</v>
      </c>
      <c r="I1061" s="133" t="str">
        <f>IF(Simulações!CX1035="","",Simulações!CX1035)</f>
        <v/>
      </c>
      <c r="J1061" s="133" t="str">
        <f>IF(Simulações!DA1035="","",Simulações!DA1035)</f>
        <v/>
      </c>
      <c r="K1061" s="137">
        <f>Simulações!AO1035</f>
        <v>0</v>
      </c>
      <c r="L1061" s="137">
        <f>Simulações!AV1035</f>
        <v>0</v>
      </c>
      <c r="M1061" s="133" t="str">
        <f>IF(Simulações!DB1035="","",Simulações!DB1035)</f>
        <v/>
      </c>
      <c r="N1061" s="133" t="str">
        <f>IF(Simulações!DC1035="","",Simulações!DC1035)</f>
        <v/>
      </c>
      <c r="O1061" s="133">
        <v>1</v>
      </c>
    </row>
    <row r="1062" spans="1:15" ht="14.25" customHeight="1" x14ac:dyDescent="0.3">
      <c r="A1062" s="5">
        <f>Simulações!G1036</f>
        <v>0</v>
      </c>
      <c r="B1062" s="133">
        <f>Simulações!DN1036</f>
        <v>0</v>
      </c>
      <c r="C1062" s="175">
        <f>Simulações!N1036</f>
        <v>0</v>
      </c>
      <c r="D1062" s="133">
        <f>Simulações!J1036</f>
        <v>0</v>
      </c>
      <c r="E1062" s="133">
        <f>Simulações!CK1036</f>
        <v>0</v>
      </c>
      <c r="F1062" s="133">
        <f>Simulações!CL1036</f>
        <v>0</v>
      </c>
      <c r="G1062" s="133">
        <f>Simulações!CQ1036</f>
        <v>0</v>
      </c>
      <c r="H1062" s="133">
        <f>Simulações!CW1036</f>
        <v>0</v>
      </c>
      <c r="I1062" s="133" t="str">
        <f>IF(Simulações!CX1036="","",Simulações!CX1036)</f>
        <v/>
      </c>
      <c r="J1062" s="133" t="str">
        <f>IF(Simulações!DA1036="","",Simulações!DA1036)</f>
        <v/>
      </c>
      <c r="K1062" s="137">
        <f>Simulações!AO1036</f>
        <v>0</v>
      </c>
      <c r="L1062" s="137">
        <f>Simulações!AV1036</f>
        <v>0</v>
      </c>
      <c r="M1062" s="133" t="str">
        <f>IF(Simulações!DB1036="","",Simulações!DB1036)</f>
        <v/>
      </c>
      <c r="N1062" s="133" t="str">
        <f>IF(Simulações!DC1036="","",Simulações!DC1036)</f>
        <v/>
      </c>
      <c r="O1062" s="133">
        <v>1</v>
      </c>
    </row>
    <row r="1063" spans="1:15" ht="14.25" customHeight="1" x14ac:dyDescent="0.3">
      <c r="A1063" s="5">
        <f>Simulações!G1037</f>
        <v>0</v>
      </c>
      <c r="B1063" s="133">
        <f>Simulações!DN1037</f>
        <v>0</v>
      </c>
      <c r="C1063" s="175">
        <f>Simulações!N1037</f>
        <v>0</v>
      </c>
      <c r="D1063" s="133">
        <f>Simulações!J1037</f>
        <v>0</v>
      </c>
      <c r="E1063" s="133">
        <f>Simulações!CK1037</f>
        <v>0</v>
      </c>
      <c r="F1063" s="133">
        <f>Simulações!CL1037</f>
        <v>0</v>
      </c>
      <c r="G1063" s="133">
        <f>Simulações!CQ1037</f>
        <v>0</v>
      </c>
      <c r="H1063" s="133">
        <f>Simulações!CW1037</f>
        <v>0</v>
      </c>
      <c r="I1063" s="133" t="str">
        <f>IF(Simulações!CX1037="","",Simulações!CX1037)</f>
        <v/>
      </c>
      <c r="J1063" s="133" t="str">
        <f>IF(Simulações!DA1037="","",Simulações!DA1037)</f>
        <v/>
      </c>
      <c r="K1063" s="137">
        <f>Simulações!AO1037</f>
        <v>0</v>
      </c>
      <c r="L1063" s="137">
        <f>Simulações!AV1037</f>
        <v>0</v>
      </c>
      <c r="M1063" s="133" t="str">
        <f>IF(Simulações!DB1037="","",Simulações!DB1037)</f>
        <v/>
      </c>
      <c r="N1063" s="133" t="str">
        <f>IF(Simulações!DC1037="","",Simulações!DC1037)</f>
        <v/>
      </c>
      <c r="O1063" s="133">
        <v>1</v>
      </c>
    </row>
    <row r="1064" spans="1:15" ht="14.25" customHeight="1" x14ac:dyDescent="0.3">
      <c r="A1064" s="5">
        <f>Simulações!G1038</f>
        <v>0</v>
      </c>
      <c r="B1064" s="133">
        <f>Simulações!DN1038</f>
        <v>0</v>
      </c>
      <c r="C1064" s="175">
        <f>Simulações!N1038</f>
        <v>0</v>
      </c>
      <c r="D1064" s="133">
        <f>Simulações!J1038</f>
        <v>0</v>
      </c>
      <c r="E1064" s="133">
        <f>Simulações!CK1038</f>
        <v>0</v>
      </c>
      <c r="F1064" s="133">
        <f>Simulações!CL1038</f>
        <v>0</v>
      </c>
      <c r="G1064" s="133">
        <f>Simulações!CQ1038</f>
        <v>0</v>
      </c>
      <c r="H1064" s="133">
        <f>Simulações!CW1038</f>
        <v>0</v>
      </c>
      <c r="I1064" s="133" t="str">
        <f>IF(Simulações!CX1038="","",Simulações!CX1038)</f>
        <v/>
      </c>
      <c r="J1064" s="133" t="str">
        <f>IF(Simulações!DA1038="","",Simulações!DA1038)</f>
        <v/>
      </c>
      <c r="K1064" s="137">
        <f>Simulações!AO1038</f>
        <v>0</v>
      </c>
      <c r="L1064" s="137">
        <f>Simulações!AV1038</f>
        <v>0</v>
      </c>
      <c r="M1064" s="133" t="str">
        <f>IF(Simulações!DB1038="","",Simulações!DB1038)</f>
        <v/>
      </c>
      <c r="N1064" s="133" t="str">
        <f>IF(Simulações!DC1038="","",Simulações!DC1038)</f>
        <v/>
      </c>
      <c r="O1064" s="133">
        <v>1</v>
      </c>
    </row>
    <row r="1065" spans="1:15" ht="14.25" customHeight="1" x14ac:dyDescent="0.3">
      <c r="A1065" s="5">
        <f>Simulações!G1039</f>
        <v>0</v>
      </c>
      <c r="B1065" s="133">
        <f>Simulações!DN1039</f>
        <v>0</v>
      </c>
      <c r="C1065" s="175">
        <f>Simulações!N1039</f>
        <v>0</v>
      </c>
      <c r="D1065" s="133">
        <f>Simulações!J1039</f>
        <v>0</v>
      </c>
      <c r="E1065" s="133">
        <f>Simulações!CK1039</f>
        <v>0</v>
      </c>
      <c r="F1065" s="133">
        <f>Simulações!CL1039</f>
        <v>0</v>
      </c>
      <c r="G1065" s="133">
        <f>Simulações!CQ1039</f>
        <v>0</v>
      </c>
      <c r="H1065" s="133">
        <f>Simulações!CW1039</f>
        <v>0</v>
      </c>
      <c r="I1065" s="133" t="str">
        <f>IF(Simulações!CX1039="","",Simulações!CX1039)</f>
        <v/>
      </c>
      <c r="J1065" s="133" t="str">
        <f>IF(Simulações!DA1039="","",Simulações!DA1039)</f>
        <v/>
      </c>
      <c r="K1065" s="137">
        <f>Simulações!AO1039</f>
        <v>0</v>
      </c>
      <c r="L1065" s="137">
        <f>Simulações!AV1039</f>
        <v>0</v>
      </c>
      <c r="M1065" s="133" t="str">
        <f>IF(Simulações!DB1039="","",Simulações!DB1039)</f>
        <v/>
      </c>
      <c r="N1065" s="133" t="str">
        <f>IF(Simulações!DC1039="","",Simulações!DC1039)</f>
        <v/>
      </c>
      <c r="O1065" s="133">
        <v>1</v>
      </c>
    </row>
    <row r="1066" spans="1:15" ht="14.25" customHeight="1" x14ac:dyDescent="0.3">
      <c r="A1066" s="5">
        <f>Simulações!G1040</f>
        <v>0</v>
      </c>
      <c r="B1066" s="133">
        <f>Simulações!DN1040</f>
        <v>0</v>
      </c>
      <c r="C1066" s="175">
        <f>Simulações!N1040</f>
        <v>0</v>
      </c>
      <c r="D1066" s="133">
        <f>Simulações!J1040</f>
        <v>0</v>
      </c>
      <c r="E1066" s="133">
        <f>Simulações!CK1040</f>
        <v>0</v>
      </c>
      <c r="F1066" s="133">
        <f>Simulações!CL1040</f>
        <v>0</v>
      </c>
      <c r="G1066" s="133">
        <f>Simulações!CQ1040</f>
        <v>0</v>
      </c>
      <c r="H1066" s="133">
        <f>Simulações!CW1040</f>
        <v>0</v>
      </c>
      <c r="I1066" s="133" t="str">
        <f>IF(Simulações!CX1040="","",Simulações!CX1040)</f>
        <v/>
      </c>
      <c r="J1066" s="133" t="str">
        <f>IF(Simulações!DA1040="","",Simulações!DA1040)</f>
        <v/>
      </c>
      <c r="K1066" s="137">
        <f>Simulações!AO1040</f>
        <v>0</v>
      </c>
      <c r="L1066" s="137">
        <f>Simulações!AV1040</f>
        <v>0</v>
      </c>
      <c r="M1066" s="133" t="str">
        <f>IF(Simulações!DB1040="","",Simulações!DB1040)</f>
        <v/>
      </c>
      <c r="N1066" s="133" t="str">
        <f>IF(Simulações!DC1040="","",Simulações!DC1040)</f>
        <v/>
      </c>
      <c r="O1066" s="133">
        <v>1</v>
      </c>
    </row>
    <row r="1067" spans="1:15" ht="14.25" customHeight="1" x14ac:dyDescent="0.3">
      <c r="A1067" s="5">
        <f>Simulações!G1041</f>
        <v>0</v>
      </c>
      <c r="B1067" s="133">
        <f>Simulações!DN1041</f>
        <v>0</v>
      </c>
      <c r="C1067" s="175">
        <f>Simulações!N1041</f>
        <v>0</v>
      </c>
      <c r="D1067" s="133">
        <f>Simulações!J1041</f>
        <v>0</v>
      </c>
      <c r="E1067" s="133">
        <f>Simulações!CK1041</f>
        <v>0</v>
      </c>
      <c r="F1067" s="133">
        <f>Simulações!CL1041</f>
        <v>0</v>
      </c>
      <c r="G1067" s="133">
        <f>Simulações!CQ1041</f>
        <v>0</v>
      </c>
      <c r="H1067" s="133">
        <f>Simulações!CW1041</f>
        <v>0</v>
      </c>
      <c r="I1067" s="133" t="str">
        <f>IF(Simulações!CX1041="","",Simulações!CX1041)</f>
        <v/>
      </c>
      <c r="J1067" s="133" t="str">
        <f>IF(Simulações!DA1041="","",Simulações!DA1041)</f>
        <v/>
      </c>
      <c r="K1067" s="137">
        <f>Simulações!AO1041</f>
        <v>0</v>
      </c>
      <c r="L1067" s="137">
        <f>Simulações!AV1041</f>
        <v>0</v>
      </c>
      <c r="M1067" s="133" t="str">
        <f>IF(Simulações!DB1041="","",Simulações!DB1041)</f>
        <v/>
      </c>
      <c r="N1067" s="133" t="str">
        <f>IF(Simulações!DC1041="","",Simulações!DC1041)</f>
        <v/>
      </c>
      <c r="O1067" s="133">
        <v>1</v>
      </c>
    </row>
    <row r="1068" spans="1:15" ht="14.25" customHeight="1" x14ac:dyDescent="0.3">
      <c r="A1068" s="5">
        <f>Simulações!G1042</f>
        <v>0</v>
      </c>
      <c r="B1068" s="133">
        <f>Simulações!DN1042</f>
        <v>0</v>
      </c>
      <c r="C1068" s="175">
        <f>Simulações!N1042</f>
        <v>0</v>
      </c>
      <c r="D1068" s="133">
        <f>Simulações!J1042</f>
        <v>0</v>
      </c>
      <c r="E1068" s="133">
        <f>Simulações!CK1042</f>
        <v>0</v>
      </c>
      <c r="F1068" s="133">
        <f>Simulações!CL1042</f>
        <v>0</v>
      </c>
      <c r="G1068" s="133">
        <f>Simulações!CQ1042</f>
        <v>0</v>
      </c>
      <c r="H1068" s="133">
        <f>Simulações!CW1042</f>
        <v>0</v>
      </c>
      <c r="I1068" s="133" t="str">
        <f>IF(Simulações!CX1042="","",Simulações!CX1042)</f>
        <v/>
      </c>
      <c r="J1068" s="133" t="str">
        <f>IF(Simulações!DA1042="","",Simulações!DA1042)</f>
        <v/>
      </c>
      <c r="K1068" s="137">
        <f>Simulações!AO1042</f>
        <v>0</v>
      </c>
      <c r="L1068" s="137">
        <f>Simulações!AV1042</f>
        <v>0</v>
      </c>
      <c r="M1068" s="133" t="str">
        <f>IF(Simulações!DB1042="","",Simulações!DB1042)</f>
        <v/>
      </c>
      <c r="N1068" s="133" t="str">
        <f>IF(Simulações!DC1042="","",Simulações!DC1042)</f>
        <v/>
      </c>
      <c r="O1068" s="133">
        <v>1</v>
      </c>
    </row>
    <row r="1069" spans="1:15" ht="14.25" customHeight="1" x14ac:dyDescent="0.3">
      <c r="A1069" s="5">
        <f>Simulações!G1043</f>
        <v>0</v>
      </c>
      <c r="B1069" s="133">
        <f>Simulações!DN1043</f>
        <v>0</v>
      </c>
      <c r="C1069" s="175">
        <f>Simulações!N1043</f>
        <v>0</v>
      </c>
      <c r="D1069" s="133">
        <f>Simulações!J1043</f>
        <v>0</v>
      </c>
      <c r="E1069" s="133">
        <f>Simulações!CK1043</f>
        <v>0</v>
      </c>
      <c r="F1069" s="133">
        <f>Simulações!CL1043</f>
        <v>0</v>
      </c>
      <c r="G1069" s="133">
        <f>Simulações!CQ1043</f>
        <v>0</v>
      </c>
      <c r="H1069" s="133">
        <f>Simulações!CW1043</f>
        <v>0</v>
      </c>
      <c r="I1069" s="133" t="str">
        <f>IF(Simulações!CX1043="","",Simulações!CX1043)</f>
        <v/>
      </c>
      <c r="J1069" s="133" t="str">
        <f>IF(Simulações!DA1043="","",Simulações!DA1043)</f>
        <v/>
      </c>
      <c r="K1069" s="137">
        <f>Simulações!AO1043</f>
        <v>0</v>
      </c>
      <c r="L1069" s="137">
        <f>Simulações!AV1043</f>
        <v>0</v>
      </c>
      <c r="M1069" s="133" t="str">
        <f>IF(Simulações!DB1043="","",Simulações!DB1043)</f>
        <v/>
      </c>
      <c r="N1069" s="133" t="str">
        <f>IF(Simulações!DC1043="","",Simulações!DC1043)</f>
        <v/>
      </c>
      <c r="O1069" s="133">
        <v>1</v>
      </c>
    </row>
    <row r="1070" spans="1:15" ht="14.25" customHeight="1" x14ac:dyDescent="0.3">
      <c r="A1070" s="5">
        <f>Simulações!G1044</f>
        <v>0</v>
      </c>
      <c r="B1070" s="133">
        <f>Simulações!DN1044</f>
        <v>0</v>
      </c>
      <c r="C1070" s="175">
        <f>Simulações!N1044</f>
        <v>0</v>
      </c>
      <c r="D1070" s="133">
        <f>Simulações!J1044</f>
        <v>0</v>
      </c>
      <c r="E1070" s="133">
        <f>Simulações!CK1044</f>
        <v>0</v>
      </c>
      <c r="F1070" s="133">
        <f>Simulações!CL1044</f>
        <v>0</v>
      </c>
      <c r="G1070" s="133">
        <f>Simulações!CQ1044</f>
        <v>0</v>
      </c>
      <c r="H1070" s="133">
        <f>Simulações!CW1044</f>
        <v>0</v>
      </c>
      <c r="I1070" s="133" t="str">
        <f>IF(Simulações!CX1044="","",Simulações!CX1044)</f>
        <v/>
      </c>
      <c r="J1070" s="133" t="str">
        <f>IF(Simulações!DA1044="","",Simulações!DA1044)</f>
        <v/>
      </c>
      <c r="K1070" s="137">
        <f>Simulações!AO1044</f>
        <v>0</v>
      </c>
      <c r="L1070" s="137">
        <f>Simulações!AV1044</f>
        <v>0</v>
      </c>
      <c r="M1070" s="133" t="str">
        <f>IF(Simulações!DB1044="","",Simulações!DB1044)</f>
        <v/>
      </c>
      <c r="N1070" s="133" t="str">
        <f>IF(Simulações!DC1044="","",Simulações!DC1044)</f>
        <v/>
      </c>
      <c r="O1070" s="133">
        <v>1</v>
      </c>
    </row>
    <row r="1071" spans="1:15" ht="14.25" customHeight="1" x14ac:dyDescent="0.3">
      <c r="A1071" s="5">
        <f>Simulações!G1045</f>
        <v>0</v>
      </c>
      <c r="B1071" s="133">
        <f>Simulações!DN1045</f>
        <v>0</v>
      </c>
      <c r="C1071" s="175">
        <f>Simulações!N1045</f>
        <v>0</v>
      </c>
      <c r="D1071" s="133">
        <f>Simulações!J1045</f>
        <v>0</v>
      </c>
      <c r="E1071" s="133">
        <f>Simulações!CK1045</f>
        <v>0</v>
      </c>
      <c r="F1071" s="133">
        <f>Simulações!CL1045</f>
        <v>0</v>
      </c>
      <c r="G1071" s="133">
        <f>Simulações!CQ1045</f>
        <v>0</v>
      </c>
      <c r="H1071" s="133">
        <f>Simulações!CW1045</f>
        <v>0</v>
      </c>
      <c r="I1071" s="133" t="str">
        <f>IF(Simulações!CX1045="","",Simulações!CX1045)</f>
        <v/>
      </c>
      <c r="J1071" s="133" t="str">
        <f>IF(Simulações!DA1045="","",Simulações!DA1045)</f>
        <v/>
      </c>
      <c r="K1071" s="137">
        <f>Simulações!AO1045</f>
        <v>0</v>
      </c>
      <c r="L1071" s="137">
        <f>Simulações!AV1045</f>
        <v>0</v>
      </c>
      <c r="M1071" s="133" t="str">
        <f>IF(Simulações!DB1045="","",Simulações!DB1045)</f>
        <v/>
      </c>
      <c r="N1071" s="133" t="str">
        <f>IF(Simulações!DC1045="","",Simulações!DC1045)</f>
        <v/>
      </c>
      <c r="O1071" s="133">
        <v>1</v>
      </c>
    </row>
    <row r="1072" spans="1:15" ht="14.25" customHeight="1" x14ac:dyDescent="0.3">
      <c r="A1072" s="5">
        <f>Simulações!G1046</f>
        <v>0</v>
      </c>
      <c r="B1072" s="133">
        <f>Simulações!DN1046</f>
        <v>0</v>
      </c>
      <c r="C1072" s="175">
        <f>Simulações!N1046</f>
        <v>0</v>
      </c>
      <c r="D1072" s="133">
        <f>Simulações!J1046</f>
        <v>0</v>
      </c>
      <c r="E1072" s="133">
        <f>Simulações!CK1046</f>
        <v>0</v>
      </c>
      <c r="F1072" s="133">
        <f>Simulações!CL1046</f>
        <v>0</v>
      </c>
      <c r="G1072" s="133">
        <f>Simulações!CQ1046</f>
        <v>0</v>
      </c>
      <c r="H1072" s="133">
        <f>Simulações!CW1046</f>
        <v>0</v>
      </c>
      <c r="I1072" s="133" t="str">
        <f>IF(Simulações!CX1046="","",Simulações!CX1046)</f>
        <v/>
      </c>
      <c r="J1072" s="133" t="str">
        <f>IF(Simulações!DA1046="","",Simulações!DA1046)</f>
        <v/>
      </c>
      <c r="K1072" s="137">
        <f>Simulações!AO1046</f>
        <v>0</v>
      </c>
      <c r="L1072" s="137">
        <f>Simulações!AV1046</f>
        <v>0</v>
      </c>
      <c r="M1072" s="133" t="str">
        <f>IF(Simulações!DB1046="","",Simulações!DB1046)</f>
        <v/>
      </c>
      <c r="N1072" s="133" t="str">
        <f>IF(Simulações!DC1046="","",Simulações!DC1046)</f>
        <v/>
      </c>
      <c r="O1072" s="133">
        <v>1</v>
      </c>
    </row>
    <row r="1073" spans="1:15" ht="14.25" customHeight="1" x14ac:dyDescent="0.3">
      <c r="A1073" s="5">
        <f>Simulações!G1047</f>
        <v>0</v>
      </c>
      <c r="B1073" s="133">
        <f>Simulações!DN1047</f>
        <v>0</v>
      </c>
      <c r="C1073" s="175">
        <f>Simulações!N1047</f>
        <v>0</v>
      </c>
      <c r="D1073" s="133">
        <f>Simulações!J1047</f>
        <v>0</v>
      </c>
      <c r="E1073" s="133">
        <f>Simulações!CK1047</f>
        <v>0</v>
      </c>
      <c r="F1073" s="176">
        <f>Simulações!CL1047</f>
        <v>0</v>
      </c>
      <c r="G1073" s="133">
        <f>Simulações!CQ1047</f>
        <v>0</v>
      </c>
      <c r="H1073" s="133">
        <f>Simulações!CW1047</f>
        <v>0</v>
      </c>
      <c r="I1073" s="133" t="str">
        <f>IF(Simulações!CX1047="","",Simulações!CX1047)</f>
        <v/>
      </c>
      <c r="J1073" s="133" t="str">
        <f>IF(Simulações!DA1047="","",Simulações!DA1047)</f>
        <v/>
      </c>
      <c r="K1073" s="137">
        <f>Simulações!AO1047</f>
        <v>0</v>
      </c>
      <c r="L1073" s="137">
        <f>Simulações!AV1047</f>
        <v>0</v>
      </c>
      <c r="M1073" s="133" t="str">
        <f>IF(Simulações!DB1047="","",Simulações!DB1047)</f>
        <v/>
      </c>
      <c r="N1073" s="133" t="str">
        <f>IF(Simulações!DC1047="","",Simulações!DC1047)</f>
        <v/>
      </c>
      <c r="O1073" s="133">
        <v>1</v>
      </c>
    </row>
    <row r="1074" spans="1:15" ht="14.25" customHeight="1" x14ac:dyDescent="0.3">
      <c r="A1074" s="5">
        <f>Simulações!G1048</f>
        <v>0</v>
      </c>
      <c r="B1074" s="133">
        <f>Simulações!DN1048</f>
        <v>0</v>
      </c>
      <c r="C1074" s="175">
        <f>Simulações!N1048</f>
        <v>0</v>
      </c>
      <c r="D1074" s="133">
        <f>Simulações!J1048</f>
        <v>0</v>
      </c>
      <c r="E1074" s="133">
        <f>Simulações!CK1048</f>
        <v>0</v>
      </c>
      <c r="F1074" s="133">
        <f>Simulações!CL1048</f>
        <v>0</v>
      </c>
      <c r="G1074" s="133">
        <f>Simulações!CQ1048</f>
        <v>0</v>
      </c>
      <c r="H1074" s="133">
        <f>Simulações!CW1048</f>
        <v>0</v>
      </c>
      <c r="I1074" s="133" t="str">
        <f>IF(Simulações!CX1048="","",Simulações!CX1048)</f>
        <v/>
      </c>
      <c r="J1074" s="133" t="str">
        <f>IF(Simulações!DA1048="","",Simulações!DA1048)</f>
        <v/>
      </c>
      <c r="K1074" s="137">
        <f>Simulações!AO1048</f>
        <v>0</v>
      </c>
      <c r="L1074" s="137">
        <f>Simulações!AV1048</f>
        <v>0</v>
      </c>
      <c r="M1074" s="133" t="str">
        <f>IF(Simulações!DB1048="","",Simulações!DB1048)</f>
        <v/>
      </c>
      <c r="N1074" s="133" t="str">
        <f>IF(Simulações!DC1048="","",Simulações!DC1048)</f>
        <v/>
      </c>
      <c r="O1074" s="133">
        <v>1</v>
      </c>
    </row>
    <row r="1075" spans="1:15" ht="14.25" customHeight="1" x14ac:dyDescent="0.3">
      <c r="A1075" s="5">
        <f>Simulações!G1049</f>
        <v>0</v>
      </c>
      <c r="B1075" s="133">
        <f>Simulações!DN1049</f>
        <v>0</v>
      </c>
      <c r="C1075" s="175">
        <f>Simulações!N1049</f>
        <v>0</v>
      </c>
      <c r="D1075" s="133">
        <f>Simulações!J1049</f>
        <v>0</v>
      </c>
      <c r="E1075" s="133">
        <f>Simulações!CK1049</f>
        <v>0</v>
      </c>
      <c r="F1075" s="133">
        <f>Simulações!CL1049</f>
        <v>0</v>
      </c>
      <c r="G1075" s="133">
        <f>Simulações!CQ1049</f>
        <v>0</v>
      </c>
      <c r="H1075" s="133">
        <f>Simulações!CW1049</f>
        <v>0</v>
      </c>
      <c r="I1075" s="133" t="str">
        <f>IF(Simulações!CX1049="","",Simulações!CX1049)</f>
        <v/>
      </c>
      <c r="J1075" s="133" t="str">
        <f>IF(Simulações!DA1049="","",Simulações!DA1049)</f>
        <v/>
      </c>
      <c r="K1075" s="137">
        <f>Simulações!AO1049</f>
        <v>0</v>
      </c>
      <c r="L1075" s="137">
        <f>Simulações!AV1049</f>
        <v>0</v>
      </c>
      <c r="M1075" s="133" t="str">
        <f>IF(Simulações!DB1049="","",Simulações!DB1049)</f>
        <v/>
      </c>
      <c r="N1075" s="133" t="str">
        <f>IF(Simulações!DC1049="","",Simulações!DC1049)</f>
        <v/>
      </c>
      <c r="O1075" s="133">
        <v>1</v>
      </c>
    </row>
    <row r="1076" spans="1:15" ht="14.25" customHeight="1" x14ac:dyDescent="0.3">
      <c r="A1076" s="5">
        <f>Simulações!G1050</f>
        <v>0</v>
      </c>
      <c r="B1076" s="133">
        <f>Simulações!DN1050</f>
        <v>0</v>
      </c>
      <c r="C1076" s="175">
        <f>Simulações!N1050</f>
        <v>0</v>
      </c>
      <c r="D1076" s="133">
        <f>Simulações!J1050</f>
        <v>0</v>
      </c>
      <c r="E1076" s="133">
        <f>Simulações!CK1050</f>
        <v>0</v>
      </c>
      <c r="F1076" s="176">
        <f>Simulações!CL1050</f>
        <v>0</v>
      </c>
      <c r="G1076" s="133">
        <f>Simulações!CQ1050</f>
        <v>0</v>
      </c>
      <c r="H1076" s="133">
        <f>Simulações!CW1050</f>
        <v>0</v>
      </c>
      <c r="I1076" s="133" t="str">
        <f>IF(Simulações!CX1050="","",Simulações!CX1050)</f>
        <v/>
      </c>
      <c r="J1076" s="133" t="str">
        <f>IF(Simulações!DA1050="","",Simulações!DA1050)</f>
        <v/>
      </c>
      <c r="K1076" s="137">
        <f>Simulações!AO1050</f>
        <v>0</v>
      </c>
      <c r="L1076" s="137">
        <f>Simulações!AV1050</f>
        <v>0</v>
      </c>
      <c r="M1076" s="133" t="str">
        <f>IF(Simulações!DB1050="","",Simulações!DB1050)</f>
        <v/>
      </c>
      <c r="N1076" s="133" t="str">
        <f>IF(Simulações!DC1050="","",Simulações!DC1050)</f>
        <v/>
      </c>
      <c r="O1076" s="133">
        <v>1</v>
      </c>
    </row>
    <row r="1077" spans="1:15" ht="14.25" customHeight="1" x14ac:dyDescent="0.3">
      <c r="A1077" s="5">
        <f>Simulações!G1051</f>
        <v>0</v>
      </c>
      <c r="B1077" s="133">
        <f>Simulações!DN1051</f>
        <v>0</v>
      </c>
      <c r="C1077" s="175">
        <f>Simulações!N1051</f>
        <v>0</v>
      </c>
      <c r="D1077" s="133">
        <f>Simulações!J1051</f>
        <v>0</v>
      </c>
      <c r="E1077" s="133">
        <f>Simulações!CK1051</f>
        <v>0</v>
      </c>
      <c r="F1077" s="133">
        <f>Simulações!CL1051</f>
        <v>0</v>
      </c>
      <c r="G1077" s="133">
        <f>Simulações!CQ1051</f>
        <v>0</v>
      </c>
      <c r="H1077" s="133">
        <f>Simulações!CW1051</f>
        <v>0</v>
      </c>
      <c r="I1077" s="133" t="str">
        <f>IF(Simulações!CX1051="","",Simulações!CX1051)</f>
        <v/>
      </c>
      <c r="J1077" s="133" t="str">
        <f>IF(Simulações!DA1051="","",Simulações!DA1051)</f>
        <v/>
      </c>
      <c r="K1077" s="137">
        <f>Simulações!AO1051</f>
        <v>0</v>
      </c>
      <c r="L1077" s="137">
        <f>Simulações!AV1051</f>
        <v>0</v>
      </c>
      <c r="M1077" s="133" t="str">
        <f>IF(Simulações!DB1051="","",Simulações!DB1051)</f>
        <v/>
      </c>
      <c r="N1077" s="133" t="str">
        <f>IF(Simulações!DC1051="","",Simulações!DC1051)</f>
        <v/>
      </c>
      <c r="O1077" s="133">
        <v>1</v>
      </c>
    </row>
    <row r="1078" spans="1:15" ht="14.25" customHeight="1" x14ac:dyDescent="0.3">
      <c r="A1078" s="5">
        <f>Simulações!G1052</f>
        <v>0</v>
      </c>
      <c r="B1078" s="133">
        <f>Simulações!DN1052</f>
        <v>0</v>
      </c>
      <c r="C1078" s="175">
        <f>Simulações!N1052</f>
        <v>0</v>
      </c>
      <c r="D1078" s="133">
        <f>Simulações!J1052</f>
        <v>0</v>
      </c>
      <c r="E1078" s="133">
        <f>Simulações!CK1052</f>
        <v>0</v>
      </c>
      <c r="F1078" s="133">
        <f>Simulações!CL1052</f>
        <v>0</v>
      </c>
      <c r="G1078" s="133">
        <f>Simulações!CQ1052</f>
        <v>0</v>
      </c>
      <c r="H1078" s="133">
        <f>Simulações!CW1052</f>
        <v>0</v>
      </c>
      <c r="I1078" s="133" t="str">
        <f>IF(Simulações!CX1052="","",Simulações!CX1052)</f>
        <v/>
      </c>
      <c r="J1078" s="133" t="str">
        <f>IF(Simulações!DA1052="","",Simulações!DA1052)</f>
        <v/>
      </c>
      <c r="K1078" s="137">
        <f>Simulações!AO1052</f>
        <v>0</v>
      </c>
      <c r="L1078" s="137">
        <f>Simulações!AV1052</f>
        <v>0</v>
      </c>
      <c r="M1078" s="133" t="str">
        <f>IF(Simulações!DB1052="","",Simulações!DB1052)</f>
        <v/>
      </c>
      <c r="N1078" s="133" t="str">
        <f>IF(Simulações!DC1052="","",Simulações!DC1052)</f>
        <v/>
      </c>
      <c r="O1078" s="133">
        <v>1</v>
      </c>
    </row>
    <row r="1079" spans="1:15" ht="14.25" customHeight="1" x14ac:dyDescent="0.3">
      <c r="A1079" s="5">
        <f>Simulações!G1053</f>
        <v>0</v>
      </c>
      <c r="B1079" s="133">
        <f>Simulações!DN1053</f>
        <v>0</v>
      </c>
      <c r="C1079" s="175">
        <f>Simulações!N1053</f>
        <v>0</v>
      </c>
      <c r="D1079" s="133">
        <f>Simulações!J1053</f>
        <v>0</v>
      </c>
      <c r="E1079" s="133">
        <f>Simulações!CK1053</f>
        <v>0</v>
      </c>
      <c r="F1079" s="133">
        <f>Simulações!CL1053</f>
        <v>0</v>
      </c>
      <c r="G1079" s="133">
        <f>Simulações!CQ1053</f>
        <v>0</v>
      </c>
      <c r="H1079" s="133">
        <f>Simulações!CW1053</f>
        <v>0</v>
      </c>
      <c r="I1079" s="133" t="str">
        <f>IF(Simulações!CX1053="","",Simulações!CX1053)</f>
        <v/>
      </c>
      <c r="J1079" s="133" t="str">
        <f>IF(Simulações!DA1053="","",Simulações!DA1053)</f>
        <v/>
      </c>
      <c r="K1079" s="137">
        <f>Simulações!AO1053</f>
        <v>0</v>
      </c>
      <c r="L1079" s="137">
        <f>Simulações!AV1053</f>
        <v>0</v>
      </c>
      <c r="M1079" s="133" t="str">
        <f>IF(Simulações!DB1053="","",Simulações!DB1053)</f>
        <v/>
      </c>
      <c r="N1079" s="133" t="str">
        <f>IF(Simulações!DC1053="","",Simulações!DC1053)</f>
        <v/>
      </c>
      <c r="O1079" s="133">
        <v>1</v>
      </c>
    </row>
    <row r="1080" spans="1:15" ht="14.25" customHeight="1" x14ac:dyDescent="0.3">
      <c r="A1080" s="5">
        <f>Simulações!G1054</f>
        <v>0</v>
      </c>
      <c r="B1080" s="133">
        <f>Simulações!DN1054</f>
        <v>0</v>
      </c>
      <c r="C1080" s="175">
        <f>Simulações!N1054</f>
        <v>0</v>
      </c>
      <c r="D1080" s="133">
        <f>Simulações!J1054</f>
        <v>0</v>
      </c>
      <c r="E1080" s="133">
        <f>Simulações!CK1054</f>
        <v>0</v>
      </c>
      <c r="F1080" s="133">
        <f>Simulações!CL1054</f>
        <v>0</v>
      </c>
      <c r="G1080" s="133">
        <f>Simulações!CQ1054</f>
        <v>0</v>
      </c>
      <c r="H1080" s="133">
        <f>Simulações!CW1054</f>
        <v>0</v>
      </c>
      <c r="I1080" s="133" t="str">
        <f>IF(Simulações!CX1054="","",Simulações!CX1054)</f>
        <v/>
      </c>
      <c r="J1080" s="133" t="str">
        <f>IF(Simulações!DA1054="","",Simulações!DA1054)</f>
        <v/>
      </c>
      <c r="K1080" s="137">
        <f>Simulações!AO1054</f>
        <v>0</v>
      </c>
      <c r="L1080" s="137">
        <f>Simulações!AV1054</f>
        <v>0</v>
      </c>
      <c r="M1080" s="133" t="str">
        <f>IF(Simulações!DB1054="","",Simulações!DB1054)</f>
        <v/>
      </c>
      <c r="N1080" s="133" t="str">
        <f>IF(Simulações!DC1054="","",Simulações!DC1054)</f>
        <v/>
      </c>
      <c r="O1080" s="133">
        <v>1</v>
      </c>
    </row>
    <row r="1081" spans="1:15" ht="14.25" customHeight="1" x14ac:dyDescent="0.3">
      <c r="A1081" s="5">
        <f>Simulações!G1055</f>
        <v>0</v>
      </c>
      <c r="B1081" s="133">
        <f>Simulações!DN1055</f>
        <v>0</v>
      </c>
      <c r="C1081" s="175">
        <f>Simulações!N1055</f>
        <v>0</v>
      </c>
      <c r="D1081" s="133">
        <f>Simulações!J1055</f>
        <v>0</v>
      </c>
      <c r="E1081" s="133">
        <f>Simulações!CK1055</f>
        <v>0</v>
      </c>
      <c r="F1081" s="133">
        <f>Simulações!CL1055</f>
        <v>0</v>
      </c>
      <c r="G1081" s="133">
        <f>Simulações!CQ1055</f>
        <v>0</v>
      </c>
      <c r="H1081" s="133">
        <f>Simulações!CW1055</f>
        <v>0</v>
      </c>
      <c r="I1081" s="133" t="str">
        <f>IF(Simulações!CX1055="","",Simulações!CX1055)</f>
        <v/>
      </c>
      <c r="J1081" s="133" t="str">
        <f>IF(Simulações!DA1055="","",Simulações!DA1055)</f>
        <v/>
      </c>
      <c r="K1081" s="137">
        <f>Simulações!AO1055</f>
        <v>0</v>
      </c>
      <c r="L1081" s="137">
        <f>Simulações!AV1055</f>
        <v>0</v>
      </c>
      <c r="M1081" s="133" t="str">
        <f>IF(Simulações!DB1055="","",Simulações!DB1055)</f>
        <v/>
      </c>
      <c r="N1081" s="133" t="str">
        <f>IF(Simulações!DC1055="","",Simulações!DC1055)</f>
        <v/>
      </c>
      <c r="O1081" s="133">
        <v>1</v>
      </c>
    </row>
    <row r="1082" spans="1:15" ht="14.25" customHeight="1" x14ac:dyDescent="0.3">
      <c r="A1082" s="5">
        <f>Simulações!G1056</f>
        <v>0</v>
      </c>
      <c r="B1082" s="133">
        <f>Simulações!DN1056</f>
        <v>0</v>
      </c>
      <c r="C1082" s="175">
        <f>Simulações!N1056</f>
        <v>0</v>
      </c>
      <c r="D1082" s="133">
        <f>Simulações!J1056</f>
        <v>0</v>
      </c>
      <c r="E1082" s="133">
        <f>Simulações!CK1056</f>
        <v>0</v>
      </c>
      <c r="F1082" s="133">
        <f>Simulações!CL1056</f>
        <v>0</v>
      </c>
      <c r="G1082" s="133">
        <f>Simulações!CQ1056</f>
        <v>0</v>
      </c>
      <c r="H1082" s="133">
        <f>Simulações!CW1056</f>
        <v>0</v>
      </c>
      <c r="I1082" s="133" t="str">
        <f>IF(Simulações!CX1056="","",Simulações!CX1056)</f>
        <v/>
      </c>
      <c r="J1082" s="133" t="str">
        <f>IF(Simulações!DA1056="","",Simulações!DA1056)</f>
        <v/>
      </c>
      <c r="K1082" s="137">
        <f>Simulações!AO1056</f>
        <v>0</v>
      </c>
      <c r="L1082" s="137">
        <f>Simulações!AV1056</f>
        <v>0</v>
      </c>
      <c r="M1082" s="133" t="str">
        <f>IF(Simulações!DB1056="","",Simulações!DB1056)</f>
        <v/>
      </c>
      <c r="N1082" s="133" t="str">
        <f>IF(Simulações!DC1056="","",Simulações!DC1056)</f>
        <v/>
      </c>
      <c r="O1082" s="133">
        <v>1</v>
      </c>
    </row>
    <row r="1083" spans="1:15" ht="14.25" customHeight="1" x14ac:dyDescent="0.3">
      <c r="A1083" s="5">
        <f>Simulações!G1057</f>
        <v>0</v>
      </c>
      <c r="B1083" s="133">
        <f>Simulações!DN1057</f>
        <v>0</v>
      </c>
      <c r="C1083" s="175">
        <f>Simulações!N1057</f>
        <v>0</v>
      </c>
      <c r="D1083" s="133">
        <f>Simulações!J1057</f>
        <v>0</v>
      </c>
      <c r="E1083" s="133">
        <f>Simulações!CK1057</f>
        <v>0</v>
      </c>
      <c r="F1083" s="133">
        <f>Simulações!CL1057</f>
        <v>0</v>
      </c>
      <c r="G1083" s="133">
        <f>Simulações!CQ1057</f>
        <v>0</v>
      </c>
      <c r="H1083" s="133">
        <f>Simulações!CW1057</f>
        <v>0</v>
      </c>
      <c r="I1083" s="133" t="str">
        <f>IF(Simulações!CX1057="","",Simulações!CX1057)</f>
        <v/>
      </c>
      <c r="J1083" s="133" t="str">
        <f>IF(Simulações!DA1057="","",Simulações!DA1057)</f>
        <v/>
      </c>
      <c r="K1083" s="137">
        <f>Simulações!AO1057</f>
        <v>0</v>
      </c>
      <c r="L1083" s="137">
        <f>Simulações!AV1057</f>
        <v>0</v>
      </c>
      <c r="M1083" s="133" t="str">
        <f>IF(Simulações!DB1057="","",Simulações!DB1057)</f>
        <v/>
      </c>
      <c r="N1083" s="133" t="str">
        <f>IF(Simulações!DC1057="","",Simulações!DC1057)</f>
        <v/>
      </c>
      <c r="O1083" s="133">
        <v>1</v>
      </c>
    </row>
    <row r="1084" spans="1:15" ht="14.25" customHeight="1" x14ac:dyDescent="0.3">
      <c r="A1084" s="5">
        <f>Simulações!G1058</f>
        <v>0</v>
      </c>
      <c r="B1084" s="133">
        <f>Simulações!DN1058</f>
        <v>0</v>
      </c>
      <c r="C1084" s="175">
        <f>Simulações!N1058</f>
        <v>0</v>
      </c>
      <c r="D1084" s="133">
        <f>Simulações!J1058</f>
        <v>0</v>
      </c>
      <c r="E1084" s="133">
        <f>Simulações!CK1058</f>
        <v>0</v>
      </c>
      <c r="F1084" s="133">
        <f>Simulações!CL1058</f>
        <v>0</v>
      </c>
      <c r="G1084" s="133">
        <f>Simulações!CQ1058</f>
        <v>0</v>
      </c>
      <c r="H1084" s="133">
        <f>Simulações!CW1058</f>
        <v>0</v>
      </c>
      <c r="I1084" s="133" t="str">
        <f>IF(Simulações!CX1058="","",Simulações!CX1058)</f>
        <v/>
      </c>
      <c r="J1084" s="133" t="str">
        <f>IF(Simulações!DA1058="","",Simulações!DA1058)</f>
        <v/>
      </c>
      <c r="K1084" s="137">
        <f>Simulações!AO1058</f>
        <v>0</v>
      </c>
      <c r="L1084" s="137">
        <f>Simulações!AV1058</f>
        <v>0</v>
      </c>
      <c r="M1084" s="133" t="str">
        <f>IF(Simulações!DB1058="","",Simulações!DB1058)</f>
        <v/>
      </c>
      <c r="N1084" s="133" t="str">
        <f>IF(Simulações!DC1058="","",Simulações!DC1058)</f>
        <v/>
      </c>
      <c r="O1084" s="133">
        <v>1</v>
      </c>
    </row>
    <row r="1085" spans="1:15" ht="14.25" customHeight="1" x14ac:dyDescent="0.3">
      <c r="A1085" s="5">
        <f>Simulações!G1059</f>
        <v>0</v>
      </c>
      <c r="B1085" s="133">
        <f>Simulações!DN1059</f>
        <v>0</v>
      </c>
      <c r="C1085" s="175">
        <f>Simulações!N1059</f>
        <v>0</v>
      </c>
      <c r="D1085" s="133">
        <f>Simulações!J1059</f>
        <v>0</v>
      </c>
      <c r="E1085" s="133">
        <f>Simulações!CK1059</f>
        <v>0</v>
      </c>
      <c r="F1085" s="133">
        <f>Simulações!CL1059</f>
        <v>0</v>
      </c>
      <c r="G1085" s="133">
        <f>Simulações!CQ1059</f>
        <v>0</v>
      </c>
      <c r="H1085" s="133">
        <f>Simulações!CW1059</f>
        <v>0</v>
      </c>
      <c r="I1085" s="133" t="str">
        <f>IF(Simulações!CX1059="","",Simulações!CX1059)</f>
        <v/>
      </c>
      <c r="J1085" s="133" t="str">
        <f>IF(Simulações!DA1059="","",Simulações!DA1059)</f>
        <v/>
      </c>
      <c r="K1085" s="137">
        <f>Simulações!AO1059</f>
        <v>0</v>
      </c>
      <c r="L1085" s="137">
        <f>Simulações!AV1059</f>
        <v>0</v>
      </c>
      <c r="M1085" s="133" t="str">
        <f>IF(Simulações!DB1059="","",Simulações!DB1059)</f>
        <v/>
      </c>
      <c r="N1085" s="133" t="str">
        <f>IF(Simulações!DC1059="","",Simulações!DC1059)</f>
        <v/>
      </c>
      <c r="O1085" s="133">
        <v>1</v>
      </c>
    </row>
    <row r="1086" spans="1:15" ht="14.25" customHeight="1" x14ac:dyDescent="0.3">
      <c r="A1086" s="5">
        <f>Simulações!G1060</f>
        <v>0</v>
      </c>
      <c r="B1086" s="133">
        <f>Simulações!DN1060</f>
        <v>0</v>
      </c>
      <c r="C1086" s="175">
        <f>Simulações!N1060</f>
        <v>0</v>
      </c>
      <c r="D1086" s="133">
        <f>Simulações!J1060</f>
        <v>0</v>
      </c>
      <c r="E1086" s="133">
        <f>Simulações!CK1060</f>
        <v>0</v>
      </c>
      <c r="F1086" s="133">
        <f>Simulações!CL1060</f>
        <v>0</v>
      </c>
      <c r="G1086" s="133">
        <f>Simulações!CQ1060</f>
        <v>0</v>
      </c>
      <c r="H1086" s="133">
        <f>Simulações!CW1060</f>
        <v>0</v>
      </c>
      <c r="I1086" s="133" t="str">
        <f>IF(Simulações!CX1060="","",Simulações!CX1060)</f>
        <v/>
      </c>
      <c r="J1086" s="133" t="str">
        <f>IF(Simulações!DA1060="","",Simulações!DA1060)</f>
        <v/>
      </c>
      <c r="K1086" s="137">
        <f>Simulações!AO1060</f>
        <v>0</v>
      </c>
      <c r="L1086" s="137">
        <f>Simulações!AV1060</f>
        <v>0</v>
      </c>
      <c r="M1086" s="133" t="str">
        <f>IF(Simulações!DB1060="","",Simulações!DB1060)</f>
        <v/>
      </c>
      <c r="N1086" s="133" t="str">
        <f>IF(Simulações!DC1060="","",Simulações!DC1060)</f>
        <v/>
      </c>
      <c r="O1086" s="133">
        <v>1</v>
      </c>
    </row>
    <row r="1087" spans="1:15" ht="14.25" customHeight="1" x14ac:dyDescent="0.3">
      <c r="A1087" s="5">
        <f>Simulações!G1061</f>
        <v>0</v>
      </c>
      <c r="B1087" s="133">
        <f>Simulações!DN1061</f>
        <v>0</v>
      </c>
      <c r="C1087" s="175">
        <f>Simulações!N1061</f>
        <v>0</v>
      </c>
      <c r="D1087" s="133">
        <f>Simulações!J1061</f>
        <v>0</v>
      </c>
      <c r="E1087" s="133">
        <f>Simulações!CK1061</f>
        <v>0</v>
      </c>
      <c r="F1087" s="133">
        <f>Simulações!CL1061</f>
        <v>0</v>
      </c>
      <c r="G1087" s="133">
        <f>Simulações!CQ1061</f>
        <v>0</v>
      </c>
      <c r="H1087" s="133">
        <f>Simulações!CW1061</f>
        <v>0</v>
      </c>
      <c r="I1087" s="133" t="str">
        <f>IF(Simulações!CX1061="","",Simulações!CX1061)</f>
        <v/>
      </c>
      <c r="J1087" s="133" t="str">
        <f>IF(Simulações!DA1061="","",Simulações!DA1061)</f>
        <v/>
      </c>
      <c r="K1087" s="137">
        <f>Simulações!AO1061</f>
        <v>0</v>
      </c>
      <c r="L1087" s="137">
        <f>Simulações!AV1061</f>
        <v>0</v>
      </c>
      <c r="M1087" s="133" t="str">
        <f>IF(Simulações!DB1061="","",Simulações!DB1061)</f>
        <v/>
      </c>
      <c r="N1087" s="133" t="str">
        <f>IF(Simulações!DC1061="","",Simulações!DC1061)</f>
        <v/>
      </c>
      <c r="O1087" s="133">
        <v>1</v>
      </c>
    </row>
    <row r="1088" spans="1:15" ht="14.25" customHeight="1" x14ac:dyDescent="0.3">
      <c r="A1088" s="5">
        <f>Simulações!G1062</f>
        <v>0</v>
      </c>
      <c r="B1088" s="133">
        <f>Simulações!DN1062</f>
        <v>0</v>
      </c>
      <c r="C1088" s="175">
        <f>Simulações!N1062</f>
        <v>0</v>
      </c>
      <c r="D1088" s="133">
        <f>Simulações!J1062</f>
        <v>0</v>
      </c>
      <c r="E1088" s="133">
        <f>Simulações!CK1062</f>
        <v>0</v>
      </c>
      <c r="F1088" s="133">
        <f>Simulações!CL1062</f>
        <v>0</v>
      </c>
      <c r="G1088" s="133">
        <f>Simulações!CQ1062</f>
        <v>0</v>
      </c>
      <c r="H1088" s="133">
        <f>Simulações!CW1062</f>
        <v>0</v>
      </c>
      <c r="I1088" s="133" t="str">
        <f>IF(Simulações!CX1062="","",Simulações!CX1062)</f>
        <v/>
      </c>
      <c r="J1088" s="133" t="str">
        <f>IF(Simulações!DA1062="","",Simulações!DA1062)</f>
        <v/>
      </c>
      <c r="K1088" s="137">
        <f>Simulações!AO1062</f>
        <v>0</v>
      </c>
      <c r="L1088" s="137">
        <f>Simulações!AV1062</f>
        <v>0</v>
      </c>
      <c r="M1088" s="133" t="str">
        <f>IF(Simulações!DB1062="","",Simulações!DB1062)</f>
        <v/>
      </c>
      <c r="N1088" s="133" t="str">
        <f>IF(Simulações!DC1062="","",Simulações!DC1062)</f>
        <v/>
      </c>
      <c r="O1088" s="133">
        <v>1</v>
      </c>
    </row>
    <row r="1089" spans="1:15" ht="14.25" customHeight="1" x14ac:dyDescent="0.3">
      <c r="A1089" s="5">
        <f>Simulações!G1063</f>
        <v>0</v>
      </c>
      <c r="B1089" s="133">
        <f>Simulações!DN1063</f>
        <v>0</v>
      </c>
      <c r="C1089" s="175">
        <f>Simulações!N1063</f>
        <v>0</v>
      </c>
      <c r="D1089" s="133">
        <f>Simulações!J1063</f>
        <v>0</v>
      </c>
      <c r="E1089" s="133">
        <f>Simulações!CK1063</f>
        <v>0</v>
      </c>
      <c r="F1089" s="133">
        <f>Simulações!CL1063</f>
        <v>0</v>
      </c>
      <c r="G1089" s="133">
        <f>Simulações!CQ1063</f>
        <v>0</v>
      </c>
      <c r="H1089" s="133">
        <f>Simulações!CW1063</f>
        <v>0</v>
      </c>
      <c r="I1089" s="133" t="str">
        <f>IF(Simulações!CX1063="","",Simulações!CX1063)</f>
        <v/>
      </c>
      <c r="J1089" s="133" t="str">
        <f>IF(Simulações!DA1063="","",Simulações!DA1063)</f>
        <v/>
      </c>
      <c r="K1089" s="137">
        <f>Simulações!AO1063</f>
        <v>0</v>
      </c>
      <c r="L1089" s="137">
        <f>Simulações!AV1063</f>
        <v>0</v>
      </c>
      <c r="M1089" s="133" t="str">
        <f>IF(Simulações!DB1063="","",Simulações!DB1063)</f>
        <v/>
      </c>
      <c r="N1089" s="133" t="str">
        <f>IF(Simulações!DC1063="","",Simulações!DC1063)</f>
        <v/>
      </c>
      <c r="O1089" s="133">
        <v>1</v>
      </c>
    </row>
    <row r="1090" spans="1:15" ht="14.25" customHeight="1" x14ac:dyDescent="0.3">
      <c r="A1090" s="5">
        <f>Simulações!G1064</f>
        <v>0</v>
      </c>
      <c r="B1090" s="133">
        <f>Simulações!DN1064</f>
        <v>0</v>
      </c>
      <c r="C1090" s="175">
        <f>Simulações!N1064</f>
        <v>0</v>
      </c>
      <c r="D1090" s="133">
        <f>Simulações!J1064</f>
        <v>0</v>
      </c>
      <c r="E1090" s="133">
        <f>Simulações!CK1064</f>
        <v>0</v>
      </c>
      <c r="F1090" s="133">
        <f>Simulações!CL1064</f>
        <v>0</v>
      </c>
      <c r="G1090" s="133">
        <f>Simulações!CQ1064</f>
        <v>0</v>
      </c>
      <c r="H1090" s="133">
        <f>Simulações!CW1064</f>
        <v>0</v>
      </c>
      <c r="I1090" s="133" t="str">
        <f>IF(Simulações!CX1064="","",Simulações!CX1064)</f>
        <v/>
      </c>
      <c r="J1090" s="133" t="str">
        <f>IF(Simulações!DA1064="","",Simulações!DA1064)</f>
        <v/>
      </c>
      <c r="K1090" s="137">
        <f>Simulações!AO1064</f>
        <v>0</v>
      </c>
      <c r="L1090" s="137">
        <f>Simulações!AV1064</f>
        <v>0</v>
      </c>
      <c r="M1090" s="133" t="str">
        <f>IF(Simulações!DB1064="","",Simulações!DB1064)</f>
        <v/>
      </c>
      <c r="N1090" s="133" t="str">
        <f>IF(Simulações!DC1064="","",Simulações!DC1064)</f>
        <v/>
      </c>
      <c r="O1090" s="133">
        <v>1</v>
      </c>
    </row>
    <row r="1091" spans="1:15" ht="14.25" customHeight="1" x14ac:dyDescent="0.3">
      <c r="A1091" s="5">
        <f>Simulações!G1065</f>
        <v>0</v>
      </c>
      <c r="B1091" s="133">
        <f>Simulações!DN1065</f>
        <v>0</v>
      </c>
      <c r="C1091" s="175">
        <f>Simulações!N1065</f>
        <v>0</v>
      </c>
      <c r="D1091" s="133">
        <f>Simulações!J1065</f>
        <v>0</v>
      </c>
      <c r="E1091" s="133">
        <f>Simulações!CK1065</f>
        <v>0</v>
      </c>
      <c r="F1091" s="133">
        <f>Simulações!CL1065</f>
        <v>0</v>
      </c>
      <c r="G1091" s="133">
        <f>Simulações!CQ1065</f>
        <v>0</v>
      </c>
      <c r="H1091" s="133">
        <f>Simulações!CW1065</f>
        <v>0</v>
      </c>
      <c r="I1091" s="133" t="str">
        <f>IF(Simulações!CX1065="","",Simulações!CX1065)</f>
        <v/>
      </c>
      <c r="J1091" s="133" t="str">
        <f>IF(Simulações!DA1065="","",Simulações!DA1065)</f>
        <v/>
      </c>
      <c r="K1091" s="137">
        <f>Simulações!AO1065</f>
        <v>0</v>
      </c>
      <c r="L1091" s="137">
        <f>Simulações!AV1065</f>
        <v>0</v>
      </c>
      <c r="M1091" s="133" t="str">
        <f>IF(Simulações!DB1065="","",Simulações!DB1065)</f>
        <v/>
      </c>
      <c r="N1091" s="133" t="str">
        <f>IF(Simulações!DC1065="","",Simulações!DC1065)</f>
        <v/>
      </c>
      <c r="O1091" s="133">
        <v>1</v>
      </c>
    </row>
    <row r="1092" spans="1:15" ht="14.25" customHeight="1" x14ac:dyDescent="0.3">
      <c r="A1092" s="5">
        <f>Simulações!G1066</f>
        <v>0</v>
      </c>
      <c r="B1092" s="133">
        <f>Simulações!DN1066</f>
        <v>0</v>
      </c>
      <c r="C1092" s="175">
        <f>Simulações!N1066</f>
        <v>0</v>
      </c>
      <c r="D1092" s="133">
        <f>Simulações!J1066</f>
        <v>0</v>
      </c>
      <c r="E1092" s="133">
        <f>Simulações!CK1066</f>
        <v>0</v>
      </c>
      <c r="F1092" s="133">
        <f>Simulações!CL1066</f>
        <v>0</v>
      </c>
      <c r="G1092" s="133">
        <f>Simulações!CQ1066</f>
        <v>0</v>
      </c>
      <c r="H1092" s="133">
        <f>Simulações!CW1066</f>
        <v>0</v>
      </c>
      <c r="I1092" s="133" t="str">
        <f>IF(Simulações!CX1066="","",Simulações!CX1066)</f>
        <v/>
      </c>
      <c r="J1092" s="133" t="str">
        <f>IF(Simulações!DA1066="","",Simulações!DA1066)</f>
        <v/>
      </c>
      <c r="K1092" s="137">
        <f>Simulações!AO1066</f>
        <v>0</v>
      </c>
      <c r="L1092" s="137">
        <f>Simulações!AV1066</f>
        <v>0</v>
      </c>
      <c r="M1092" s="133" t="str">
        <f>IF(Simulações!DB1066="","",Simulações!DB1066)</f>
        <v/>
      </c>
      <c r="N1092" s="133" t="str">
        <f>IF(Simulações!DC1066="","",Simulações!DC1066)</f>
        <v/>
      </c>
      <c r="O1092" s="133">
        <v>1</v>
      </c>
    </row>
    <row r="1093" spans="1:15" ht="14.25" customHeight="1" x14ac:dyDescent="0.3">
      <c r="A1093" s="5">
        <f>Simulações!G1067</f>
        <v>0</v>
      </c>
      <c r="B1093" s="133">
        <f>Simulações!DN1067</f>
        <v>0</v>
      </c>
      <c r="C1093" s="175">
        <f>Simulações!N1067</f>
        <v>0</v>
      </c>
      <c r="D1093" s="133">
        <f>Simulações!J1067</f>
        <v>0</v>
      </c>
      <c r="E1093" s="133">
        <f>Simulações!CK1067</f>
        <v>0</v>
      </c>
      <c r="F1093" s="133">
        <f>Simulações!CL1067</f>
        <v>0</v>
      </c>
      <c r="G1093" s="133">
        <f>Simulações!CQ1067</f>
        <v>0</v>
      </c>
      <c r="H1093" s="133">
        <f>Simulações!CW1067</f>
        <v>0</v>
      </c>
      <c r="I1093" s="133" t="str">
        <f>IF(Simulações!CX1067="","",Simulações!CX1067)</f>
        <v/>
      </c>
      <c r="J1093" s="133" t="str">
        <f>IF(Simulações!DA1067="","",Simulações!DA1067)</f>
        <v/>
      </c>
      <c r="K1093" s="137">
        <f>Simulações!AO1067</f>
        <v>0</v>
      </c>
      <c r="L1093" s="137">
        <f>Simulações!AV1067</f>
        <v>0</v>
      </c>
      <c r="M1093" s="133" t="str">
        <f>IF(Simulações!DB1067="","",Simulações!DB1067)</f>
        <v/>
      </c>
      <c r="N1093" s="133" t="str">
        <f>IF(Simulações!DC1067="","",Simulações!DC1067)</f>
        <v/>
      </c>
      <c r="O1093" s="133">
        <v>1</v>
      </c>
    </row>
    <row r="1094" spans="1:15" ht="14.25" customHeight="1" x14ac:dyDescent="0.3">
      <c r="A1094" s="5">
        <f>Simulações!G1068</f>
        <v>0</v>
      </c>
      <c r="B1094" s="133">
        <f>Simulações!DN1068</f>
        <v>0</v>
      </c>
      <c r="C1094" s="175">
        <f>Simulações!N1068</f>
        <v>0</v>
      </c>
      <c r="D1094" s="133">
        <f>Simulações!J1068</f>
        <v>0</v>
      </c>
      <c r="E1094" s="133">
        <f>Simulações!CK1068</f>
        <v>0</v>
      </c>
      <c r="F1094" s="133">
        <f>Simulações!CL1068</f>
        <v>0</v>
      </c>
      <c r="G1094" s="133">
        <f>Simulações!CQ1068</f>
        <v>0</v>
      </c>
      <c r="H1094" s="133">
        <f>Simulações!CW1068</f>
        <v>0</v>
      </c>
      <c r="I1094" s="133" t="str">
        <f>IF(Simulações!CX1068="","",Simulações!CX1068)</f>
        <v/>
      </c>
      <c r="J1094" s="133" t="str">
        <f>IF(Simulações!DA1068="","",Simulações!DA1068)</f>
        <v/>
      </c>
      <c r="K1094" s="137">
        <f>Simulações!AO1068</f>
        <v>0</v>
      </c>
      <c r="L1094" s="137">
        <f>Simulações!AV1068</f>
        <v>0</v>
      </c>
      <c r="M1094" s="133" t="str">
        <f>IF(Simulações!DB1068="","",Simulações!DB1068)</f>
        <v/>
      </c>
      <c r="N1094" s="133" t="str">
        <f>IF(Simulações!DC1068="","",Simulações!DC1068)</f>
        <v/>
      </c>
      <c r="O1094" s="133">
        <v>1</v>
      </c>
    </row>
    <row r="1095" spans="1:15" ht="14.25" customHeight="1" x14ac:dyDescent="0.3">
      <c r="A1095" s="5">
        <f>Simulações!G1069</f>
        <v>0</v>
      </c>
      <c r="B1095" s="133">
        <f>Simulações!DN1069</f>
        <v>0</v>
      </c>
      <c r="C1095" s="175">
        <f>Simulações!N1069</f>
        <v>0</v>
      </c>
      <c r="D1095" s="133">
        <f>Simulações!J1069</f>
        <v>0</v>
      </c>
      <c r="E1095" s="133">
        <f>Simulações!CK1069</f>
        <v>0</v>
      </c>
      <c r="F1095" s="133">
        <f>Simulações!CL1069</f>
        <v>0</v>
      </c>
      <c r="G1095" s="133">
        <f>Simulações!CQ1069</f>
        <v>0</v>
      </c>
      <c r="H1095" s="133">
        <f>Simulações!CW1069</f>
        <v>0</v>
      </c>
      <c r="I1095" s="133" t="str">
        <f>IF(Simulações!CX1069="","",Simulações!CX1069)</f>
        <v/>
      </c>
      <c r="J1095" s="133" t="str">
        <f>IF(Simulações!DA1069="","",Simulações!DA1069)</f>
        <v/>
      </c>
      <c r="K1095" s="137">
        <f>Simulações!AO1069</f>
        <v>0</v>
      </c>
      <c r="L1095" s="137">
        <f>Simulações!AV1069</f>
        <v>0</v>
      </c>
      <c r="M1095" s="133" t="str">
        <f>IF(Simulações!DB1069="","",Simulações!DB1069)</f>
        <v/>
      </c>
      <c r="N1095" s="133" t="str">
        <f>IF(Simulações!DC1069="","",Simulações!DC1069)</f>
        <v/>
      </c>
      <c r="O1095" s="133">
        <v>1</v>
      </c>
    </row>
    <row r="1096" spans="1:15" ht="14.25" customHeight="1" x14ac:dyDescent="0.3">
      <c r="A1096" s="5">
        <f>Simulações!G1070</f>
        <v>0</v>
      </c>
      <c r="B1096" s="133">
        <f>Simulações!DN1070</f>
        <v>0</v>
      </c>
      <c r="C1096" s="175">
        <f>Simulações!N1070</f>
        <v>0</v>
      </c>
      <c r="D1096" s="133">
        <f>Simulações!J1070</f>
        <v>0</v>
      </c>
      <c r="E1096" s="133">
        <f>Simulações!CK1070</f>
        <v>0</v>
      </c>
      <c r="F1096" s="133">
        <f>Simulações!CL1070</f>
        <v>0</v>
      </c>
      <c r="G1096" s="133">
        <f>Simulações!CQ1070</f>
        <v>0</v>
      </c>
      <c r="H1096" s="133">
        <f>Simulações!CW1070</f>
        <v>0</v>
      </c>
      <c r="I1096" s="133" t="str">
        <f>IF(Simulações!CX1070="","",Simulações!CX1070)</f>
        <v/>
      </c>
      <c r="J1096" s="133" t="str">
        <f>IF(Simulações!DA1070="","",Simulações!DA1070)</f>
        <v/>
      </c>
      <c r="K1096" s="137">
        <f>Simulações!AO1070</f>
        <v>0</v>
      </c>
      <c r="L1096" s="137">
        <f>Simulações!AV1070</f>
        <v>0</v>
      </c>
      <c r="M1096" s="133" t="str">
        <f>IF(Simulações!DB1070="","",Simulações!DB1070)</f>
        <v/>
      </c>
      <c r="N1096" s="133" t="str">
        <f>IF(Simulações!DC1070="","",Simulações!DC1070)</f>
        <v/>
      </c>
      <c r="O1096" s="133">
        <v>1</v>
      </c>
    </row>
    <row r="1097" spans="1:15" ht="14.25" customHeight="1" x14ac:dyDescent="0.3">
      <c r="A1097" s="5">
        <f>Simulações!G1071</f>
        <v>0</v>
      </c>
      <c r="B1097" s="133">
        <f>Simulações!DN1071</f>
        <v>0</v>
      </c>
      <c r="C1097" s="175">
        <f>Simulações!N1071</f>
        <v>0</v>
      </c>
      <c r="D1097" s="133">
        <f>Simulações!J1071</f>
        <v>0</v>
      </c>
      <c r="E1097" s="133">
        <f>Simulações!CK1071</f>
        <v>0</v>
      </c>
      <c r="F1097" s="133">
        <f>Simulações!CL1071</f>
        <v>0</v>
      </c>
      <c r="G1097" s="133">
        <f>Simulações!CQ1071</f>
        <v>0</v>
      </c>
      <c r="H1097" s="133">
        <f>Simulações!CW1071</f>
        <v>0</v>
      </c>
      <c r="I1097" s="133" t="str">
        <f>IF(Simulações!CX1071="","",Simulações!CX1071)</f>
        <v/>
      </c>
      <c r="J1097" s="133" t="str">
        <f>IF(Simulações!DA1071="","",Simulações!DA1071)</f>
        <v/>
      </c>
      <c r="K1097" s="137">
        <f>Simulações!AO1071</f>
        <v>0</v>
      </c>
      <c r="L1097" s="137">
        <f>Simulações!AV1071</f>
        <v>0</v>
      </c>
      <c r="M1097" s="133" t="str">
        <f>IF(Simulações!DB1071="","",Simulações!DB1071)</f>
        <v/>
      </c>
      <c r="N1097" s="133" t="str">
        <f>IF(Simulações!DC1071="","",Simulações!DC1071)</f>
        <v/>
      </c>
      <c r="O1097" s="133">
        <v>1</v>
      </c>
    </row>
    <row r="1098" spans="1:15" ht="14.25" customHeight="1" x14ac:dyDescent="0.3">
      <c r="A1098" s="5">
        <f>Simulações!G1072</f>
        <v>0</v>
      </c>
      <c r="B1098" s="133">
        <f>Simulações!DN1072</f>
        <v>0</v>
      </c>
      <c r="C1098" s="175">
        <f>Simulações!N1072</f>
        <v>0</v>
      </c>
      <c r="D1098" s="133">
        <f>Simulações!J1072</f>
        <v>0</v>
      </c>
      <c r="E1098" s="133">
        <f>Simulações!CK1072</f>
        <v>0</v>
      </c>
      <c r="F1098" s="133">
        <f>Simulações!CL1072</f>
        <v>0</v>
      </c>
      <c r="G1098" s="133">
        <f>Simulações!CQ1072</f>
        <v>0</v>
      </c>
      <c r="H1098" s="133">
        <f>Simulações!CW1072</f>
        <v>0</v>
      </c>
      <c r="I1098" s="133" t="str">
        <f>IF(Simulações!CX1072="","",Simulações!CX1072)</f>
        <v/>
      </c>
      <c r="J1098" s="133" t="str">
        <f>IF(Simulações!DA1072="","",Simulações!DA1072)</f>
        <v/>
      </c>
      <c r="K1098" s="137">
        <f>Simulações!AO1072</f>
        <v>0</v>
      </c>
      <c r="L1098" s="137">
        <f>Simulações!AV1072</f>
        <v>0</v>
      </c>
      <c r="M1098" s="133" t="str">
        <f>IF(Simulações!DB1072="","",Simulações!DB1072)</f>
        <v/>
      </c>
      <c r="N1098" s="133" t="str">
        <f>IF(Simulações!DC1072="","",Simulações!DC1072)</f>
        <v/>
      </c>
      <c r="O1098" s="133">
        <v>1</v>
      </c>
    </row>
    <row r="1099" spans="1:15" ht="14.25" customHeight="1" x14ac:dyDescent="0.3">
      <c r="A1099" s="5">
        <f>Simulações!G1073</f>
        <v>0</v>
      </c>
      <c r="B1099" s="133">
        <f>Simulações!DN1073</f>
        <v>0</v>
      </c>
      <c r="C1099" s="175">
        <f>Simulações!N1073</f>
        <v>0</v>
      </c>
      <c r="D1099" s="133">
        <f>Simulações!J1073</f>
        <v>0</v>
      </c>
      <c r="E1099" s="133">
        <f>Simulações!CK1073</f>
        <v>0</v>
      </c>
      <c r="F1099" s="133">
        <f>Simulações!CL1073</f>
        <v>0</v>
      </c>
      <c r="G1099" s="133">
        <f>Simulações!CQ1073</f>
        <v>0</v>
      </c>
      <c r="H1099" s="133">
        <f>Simulações!CW1073</f>
        <v>0</v>
      </c>
      <c r="I1099" s="133" t="str">
        <f>IF(Simulações!CX1073="","",Simulações!CX1073)</f>
        <v/>
      </c>
      <c r="J1099" s="133" t="str">
        <f>IF(Simulações!DA1073="","",Simulações!DA1073)</f>
        <v/>
      </c>
      <c r="K1099" s="137">
        <f>Simulações!AO1073</f>
        <v>0</v>
      </c>
      <c r="L1099" s="137">
        <f>Simulações!AV1073</f>
        <v>0</v>
      </c>
      <c r="M1099" s="133" t="str">
        <f>IF(Simulações!DB1073="","",Simulações!DB1073)</f>
        <v/>
      </c>
      <c r="N1099" s="133" t="str">
        <f>IF(Simulações!DC1073="","",Simulações!DC1073)</f>
        <v/>
      </c>
      <c r="O1099" s="133">
        <v>1</v>
      </c>
    </row>
    <row r="1100" spans="1:15" ht="14.25" customHeight="1" x14ac:dyDescent="0.3">
      <c r="A1100" s="5">
        <f>Simulações!G1074</f>
        <v>0</v>
      </c>
      <c r="B1100" s="133">
        <f>Simulações!DN1074</f>
        <v>0</v>
      </c>
      <c r="C1100" s="175">
        <f>Simulações!N1074</f>
        <v>0</v>
      </c>
      <c r="D1100" s="133">
        <f>Simulações!J1074</f>
        <v>0</v>
      </c>
      <c r="E1100" s="133">
        <f>Simulações!CK1074</f>
        <v>0</v>
      </c>
      <c r="F1100" s="133">
        <f>Simulações!CL1074</f>
        <v>0</v>
      </c>
      <c r="G1100" s="133">
        <f>Simulações!CQ1074</f>
        <v>0</v>
      </c>
      <c r="H1100" s="133">
        <f>Simulações!CW1074</f>
        <v>0</v>
      </c>
      <c r="I1100" s="133" t="str">
        <f>IF(Simulações!CX1074="","",Simulações!CX1074)</f>
        <v/>
      </c>
      <c r="J1100" s="133" t="str">
        <f>IF(Simulações!DA1074="","",Simulações!DA1074)</f>
        <v/>
      </c>
      <c r="K1100" s="137">
        <f>Simulações!AO1074</f>
        <v>0</v>
      </c>
      <c r="L1100" s="137">
        <f>Simulações!AV1074</f>
        <v>0</v>
      </c>
      <c r="M1100" s="133" t="str">
        <f>IF(Simulações!DB1074="","",Simulações!DB1074)</f>
        <v/>
      </c>
      <c r="N1100" s="133" t="str">
        <f>IF(Simulações!DC1074="","",Simulações!DC1074)</f>
        <v/>
      </c>
      <c r="O1100" s="133">
        <v>1</v>
      </c>
    </row>
    <row r="1101" spans="1:15" ht="14.25" customHeight="1" x14ac:dyDescent="0.3">
      <c r="A1101" s="5">
        <f>Simulações!G1075</f>
        <v>0</v>
      </c>
      <c r="B1101" s="133">
        <f>Simulações!DN1075</f>
        <v>0</v>
      </c>
      <c r="C1101" s="175">
        <f>Simulações!N1075</f>
        <v>0</v>
      </c>
      <c r="D1101" s="133">
        <f>Simulações!J1075</f>
        <v>0</v>
      </c>
      <c r="E1101" s="133">
        <f>Simulações!CK1075</f>
        <v>0</v>
      </c>
      <c r="F1101" s="133">
        <f>Simulações!CL1075</f>
        <v>0</v>
      </c>
      <c r="G1101" s="133">
        <f>Simulações!CQ1075</f>
        <v>0</v>
      </c>
      <c r="H1101" s="133">
        <f>Simulações!CW1075</f>
        <v>0</v>
      </c>
      <c r="I1101" s="133" t="str">
        <f>IF(Simulações!CX1075="","",Simulações!CX1075)</f>
        <v/>
      </c>
      <c r="J1101" s="133" t="str">
        <f>IF(Simulações!DA1075="","",Simulações!DA1075)</f>
        <v/>
      </c>
      <c r="K1101" s="137">
        <f>Simulações!AO1075</f>
        <v>0</v>
      </c>
      <c r="L1101" s="137">
        <f>Simulações!AV1075</f>
        <v>0</v>
      </c>
      <c r="M1101" s="133" t="str">
        <f>IF(Simulações!DB1075="","",Simulações!DB1075)</f>
        <v/>
      </c>
      <c r="N1101" s="133" t="str">
        <f>IF(Simulações!DC1075="","",Simulações!DC1075)</f>
        <v/>
      </c>
      <c r="O1101" s="133">
        <v>1</v>
      </c>
    </row>
    <row r="1102" spans="1:15" ht="14.25" customHeight="1" x14ac:dyDescent="0.3">
      <c r="A1102" s="5">
        <f>Simulações!G1076</f>
        <v>0</v>
      </c>
      <c r="B1102" s="133">
        <f>Simulações!DN1076</f>
        <v>0</v>
      </c>
      <c r="C1102" s="175">
        <f>Simulações!N1076</f>
        <v>0</v>
      </c>
      <c r="D1102" s="133">
        <f>Simulações!J1076</f>
        <v>0</v>
      </c>
      <c r="E1102" s="133">
        <f>Simulações!CK1076</f>
        <v>0</v>
      </c>
      <c r="F1102" s="133">
        <f>Simulações!CL1076</f>
        <v>0</v>
      </c>
      <c r="G1102" s="133">
        <f>Simulações!CQ1076</f>
        <v>0</v>
      </c>
      <c r="H1102" s="133">
        <f>Simulações!CW1076</f>
        <v>0</v>
      </c>
      <c r="I1102" s="133" t="str">
        <f>IF(Simulações!CX1076="","",Simulações!CX1076)</f>
        <v/>
      </c>
      <c r="J1102" s="133" t="str">
        <f>IF(Simulações!DA1076="","",Simulações!DA1076)</f>
        <v/>
      </c>
      <c r="K1102" s="137">
        <f>Simulações!AO1076</f>
        <v>0</v>
      </c>
      <c r="L1102" s="137">
        <f>Simulações!AV1076</f>
        <v>0</v>
      </c>
      <c r="M1102" s="133" t="str">
        <f>IF(Simulações!DB1076="","",Simulações!DB1076)</f>
        <v/>
      </c>
      <c r="N1102" s="133" t="str">
        <f>IF(Simulações!DC1076="","",Simulações!DC1076)</f>
        <v/>
      </c>
      <c r="O1102" s="133">
        <v>1</v>
      </c>
    </row>
    <row r="1103" spans="1:15" ht="14.25" customHeight="1" x14ac:dyDescent="0.3">
      <c r="A1103" s="5">
        <f>Simulações!G1077</f>
        <v>0</v>
      </c>
      <c r="B1103" s="133">
        <f>Simulações!DN1077</f>
        <v>0</v>
      </c>
      <c r="C1103" s="175">
        <f>Simulações!N1077</f>
        <v>0</v>
      </c>
      <c r="D1103" s="133">
        <f>Simulações!J1077</f>
        <v>0</v>
      </c>
      <c r="E1103" s="133">
        <f>Simulações!CK1077</f>
        <v>0</v>
      </c>
      <c r="F1103" s="133">
        <f>Simulações!CL1077</f>
        <v>0</v>
      </c>
      <c r="G1103" s="133">
        <f>Simulações!CQ1077</f>
        <v>0</v>
      </c>
      <c r="H1103" s="133">
        <f>Simulações!CW1077</f>
        <v>0</v>
      </c>
      <c r="I1103" s="133" t="str">
        <f>IF(Simulações!CX1077="","",Simulações!CX1077)</f>
        <v/>
      </c>
      <c r="J1103" s="133" t="str">
        <f>IF(Simulações!DA1077="","",Simulações!DA1077)</f>
        <v/>
      </c>
      <c r="K1103" s="137">
        <f>Simulações!AO1077</f>
        <v>0</v>
      </c>
      <c r="L1103" s="137">
        <f>Simulações!AV1077</f>
        <v>0</v>
      </c>
      <c r="M1103" s="133" t="str">
        <f>IF(Simulações!DB1077="","",Simulações!DB1077)</f>
        <v/>
      </c>
      <c r="N1103" s="133" t="str">
        <f>IF(Simulações!DC1077="","",Simulações!DC1077)</f>
        <v/>
      </c>
      <c r="O1103" s="133">
        <v>1</v>
      </c>
    </row>
    <row r="1104" spans="1:15" ht="14.25" customHeight="1" x14ac:dyDescent="0.3">
      <c r="A1104" s="5">
        <f>Simulações!G1078</f>
        <v>0</v>
      </c>
      <c r="B1104" s="133">
        <f>Simulações!DN1078</f>
        <v>0</v>
      </c>
      <c r="C1104" s="175">
        <f>Simulações!N1078</f>
        <v>0</v>
      </c>
      <c r="D1104" s="133">
        <f>Simulações!J1078</f>
        <v>0</v>
      </c>
      <c r="E1104" s="133">
        <f>Simulações!CK1078</f>
        <v>0</v>
      </c>
      <c r="F1104" s="133">
        <f>Simulações!CL1078</f>
        <v>0</v>
      </c>
      <c r="G1104" s="133">
        <f>Simulações!CQ1078</f>
        <v>0</v>
      </c>
      <c r="H1104" s="133">
        <f>Simulações!CW1078</f>
        <v>0</v>
      </c>
      <c r="I1104" s="133" t="str">
        <f>IF(Simulações!CX1078="","",Simulações!CX1078)</f>
        <v/>
      </c>
      <c r="J1104" s="133" t="str">
        <f>IF(Simulações!DA1078="","",Simulações!DA1078)</f>
        <v/>
      </c>
      <c r="K1104" s="137">
        <f>Simulações!AO1078</f>
        <v>0</v>
      </c>
      <c r="L1104" s="137">
        <f>Simulações!AV1078</f>
        <v>0</v>
      </c>
      <c r="M1104" s="133" t="str">
        <f>IF(Simulações!DB1078="","",Simulações!DB1078)</f>
        <v/>
      </c>
      <c r="N1104" s="133" t="str">
        <f>IF(Simulações!DC1078="","",Simulações!DC1078)</f>
        <v/>
      </c>
      <c r="O1104" s="133">
        <v>1</v>
      </c>
    </row>
    <row r="1105" spans="1:15" ht="14.25" customHeight="1" x14ac:dyDescent="0.3">
      <c r="A1105" s="5">
        <f>Simulações!G1079</f>
        <v>0</v>
      </c>
      <c r="B1105" s="133">
        <f>Simulações!DN1079</f>
        <v>0</v>
      </c>
      <c r="C1105" s="175">
        <f>Simulações!N1079</f>
        <v>0</v>
      </c>
      <c r="D1105" s="133">
        <f>Simulações!J1079</f>
        <v>0</v>
      </c>
      <c r="E1105" s="133">
        <f>Simulações!CK1079</f>
        <v>0</v>
      </c>
      <c r="F1105" s="133">
        <f>Simulações!CL1079</f>
        <v>0</v>
      </c>
      <c r="G1105" s="133">
        <f>Simulações!CQ1079</f>
        <v>0</v>
      </c>
      <c r="H1105" s="133">
        <f>Simulações!CW1079</f>
        <v>0</v>
      </c>
      <c r="I1105" s="133" t="str">
        <f>IF(Simulações!CX1079="","",Simulações!CX1079)</f>
        <v/>
      </c>
      <c r="J1105" s="133" t="str">
        <f>IF(Simulações!DA1079="","",Simulações!DA1079)</f>
        <v/>
      </c>
      <c r="K1105" s="137">
        <f>Simulações!AO1079</f>
        <v>0</v>
      </c>
      <c r="L1105" s="137">
        <f>Simulações!AV1079</f>
        <v>0</v>
      </c>
      <c r="M1105" s="133" t="str">
        <f>IF(Simulações!DB1079="","",Simulações!DB1079)</f>
        <v/>
      </c>
      <c r="N1105" s="133" t="str">
        <f>IF(Simulações!DC1079="","",Simulações!DC1079)</f>
        <v/>
      </c>
      <c r="O1105" s="133">
        <v>1</v>
      </c>
    </row>
    <row r="1106" spans="1:15" ht="14.25" customHeight="1" x14ac:dyDescent="0.3">
      <c r="A1106" s="5">
        <f>Simulações!G1080</f>
        <v>0</v>
      </c>
      <c r="B1106" s="133">
        <f>Simulações!DN1080</f>
        <v>0</v>
      </c>
      <c r="C1106" s="175">
        <f>Simulações!N1080</f>
        <v>0</v>
      </c>
      <c r="D1106" s="133">
        <f>Simulações!J1080</f>
        <v>0</v>
      </c>
      <c r="E1106" s="133">
        <f>Simulações!CK1080</f>
        <v>0</v>
      </c>
      <c r="F1106" s="133">
        <f>Simulações!CL1080</f>
        <v>0</v>
      </c>
      <c r="G1106" s="133">
        <f>Simulações!CQ1080</f>
        <v>0</v>
      </c>
      <c r="H1106" s="133">
        <f>Simulações!CW1080</f>
        <v>0</v>
      </c>
      <c r="I1106" s="133" t="str">
        <f>IF(Simulações!CX1080="","",Simulações!CX1080)</f>
        <v/>
      </c>
      <c r="J1106" s="133" t="str">
        <f>IF(Simulações!DA1080="","",Simulações!DA1080)</f>
        <v/>
      </c>
      <c r="K1106" s="137">
        <f>Simulações!AO1080</f>
        <v>0</v>
      </c>
      <c r="L1106" s="137">
        <f>Simulações!AV1080</f>
        <v>0</v>
      </c>
      <c r="M1106" s="133" t="str">
        <f>IF(Simulações!DB1080="","",Simulações!DB1080)</f>
        <v/>
      </c>
      <c r="N1106" s="133" t="str">
        <f>IF(Simulações!DC1080="","",Simulações!DC1080)</f>
        <v/>
      </c>
      <c r="O1106" s="133">
        <v>1</v>
      </c>
    </row>
    <row r="1107" spans="1:15" ht="14.25" customHeight="1" x14ac:dyDescent="0.3">
      <c r="A1107" s="5">
        <f>Simulações!G1081</f>
        <v>0</v>
      </c>
      <c r="B1107" s="133">
        <f>Simulações!DN1081</f>
        <v>0</v>
      </c>
      <c r="C1107" s="175">
        <f>Simulações!N1081</f>
        <v>0</v>
      </c>
      <c r="D1107" s="133">
        <f>Simulações!J1081</f>
        <v>0</v>
      </c>
      <c r="E1107" s="133">
        <f>Simulações!CK1081</f>
        <v>0</v>
      </c>
      <c r="F1107" s="133">
        <f>Simulações!CL1081</f>
        <v>0</v>
      </c>
      <c r="G1107" s="133">
        <f>Simulações!CQ1081</f>
        <v>0</v>
      </c>
      <c r="H1107" s="133">
        <f>Simulações!CW1081</f>
        <v>0</v>
      </c>
      <c r="I1107" s="133" t="str">
        <f>IF(Simulações!CX1081="","",Simulações!CX1081)</f>
        <v/>
      </c>
      <c r="J1107" s="133" t="str">
        <f>IF(Simulações!DA1081="","",Simulações!DA1081)</f>
        <v/>
      </c>
      <c r="K1107" s="137">
        <f>Simulações!AO1081</f>
        <v>0</v>
      </c>
      <c r="L1107" s="137">
        <f>Simulações!AV1081</f>
        <v>0</v>
      </c>
      <c r="M1107" s="133" t="str">
        <f>IF(Simulações!DB1081="","",Simulações!DB1081)</f>
        <v/>
      </c>
      <c r="N1107" s="133" t="str">
        <f>IF(Simulações!DC1081="","",Simulações!DC1081)</f>
        <v/>
      </c>
      <c r="O1107" s="133">
        <v>1</v>
      </c>
    </row>
    <row r="1108" spans="1:15" ht="14.25" customHeight="1" x14ac:dyDescent="0.3">
      <c r="A1108" s="5">
        <f>Simulações!G1082</f>
        <v>0</v>
      </c>
      <c r="B1108" s="133">
        <f>Simulações!DN1082</f>
        <v>0</v>
      </c>
      <c r="C1108" s="175">
        <f>Simulações!N1082</f>
        <v>0</v>
      </c>
      <c r="D1108" s="133">
        <f>Simulações!J1082</f>
        <v>0</v>
      </c>
      <c r="E1108" s="133">
        <f>Simulações!CK1082</f>
        <v>0</v>
      </c>
      <c r="F1108" s="133">
        <f>Simulações!CL1082</f>
        <v>0</v>
      </c>
      <c r="G1108" s="133">
        <f>Simulações!CQ1082</f>
        <v>0</v>
      </c>
      <c r="H1108" s="133">
        <f>Simulações!CW1082</f>
        <v>0</v>
      </c>
      <c r="I1108" s="133" t="str">
        <f>IF(Simulações!CX1082="","",Simulações!CX1082)</f>
        <v/>
      </c>
      <c r="J1108" s="133" t="str">
        <f>IF(Simulações!DA1082="","",Simulações!DA1082)</f>
        <v/>
      </c>
      <c r="K1108" s="137">
        <f>Simulações!AO1082</f>
        <v>0</v>
      </c>
      <c r="L1108" s="137">
        <f>Simulações!AV1082</f>
        <v>0</v>
      </c>
      <c r="M1108" s="133" t="str">
        <f>IF(Simulações!DB1082="","",Simulações!DB1082)</f>
        <v/>
      </c>
      <c r="N1108" s="133" t="str">
        <f>IF(Simulações!DC1082="","",Simulações!DC1082)</f>
        <v/>
      </c>
      <c r="O1108" s="133">
        <v>1</v>
      </c>
    </row>
    <row r="1109" spans="1:15" ht="14.25" customHeight="1" x14ac:dyDescent="0.3">
      <c r="A1109" s="5">
        <f>Simulações!G1083</f>
        <v>0</v>
      </c>
      <c r="B1109" s="133">
        <f>Simulações!DN1083</f>
        <v>0</v>
      </c>
      <c r="C1109" s="175">
        <f>Simulações!N1083</f>
        <v>0</v>
      </c>
      <c r="D1109" s="133">
        <f>Simulações!J1083</f>
        <v>0</v>
      </c>
      <c r="E1109" s="133">
        <f>Simulações!CK1083</f>
        <v>0</v>
      </c>
      <c r="F1109" s="133">
        <f>Simulações!CL1083</f>
        <v>0</v>
      </c>
      <c r="G1109" s="133">
        <f>Simulações!CQ1083</f>
        <v>0</v>
      </c>
      <c r="H1109" s="133">
        <f>Simulações!CW1083</f>
        <v>0</v>
      </c>
      <c r="I1109" s="133" t="str">
        <f>IF(Simulações!CX1083="","",Simulações!CX1083)</f>
        <v/>
      </c>
      <c r="J1109" s="133" t="str">
        <f>IF(Simulações!DA1083="","",Simulações!DA1083)</f>
        <v/>
      </c>
      <c r="K1109" s="137">
        <f>Simulações!AO1083</f>
        <v>0</v>
      </c>
      <c r="L1109" s="137">
        <f>Simulações!AV1083</f>
        <v>0</v>
      </c>
      <c r="M1109" s="133" t="str">
        <f>IF(Simulações!DB1083="","",Simulações!DB1083)</f>
        <v/>
      </c>
      <c r="N1109" s="133" t="str">
        <f>IF(Simulações!DC1083="","",Simulações!DC1083)</f>
        <v/>
      </c>
      <c r="O1109" s="133">
        <v>1</v>
      </c>
    </row>
    <row r="1110" spans="1:15" ht="14.25" customHeight="1" x14ac:dyDescent="0.3">
      <c r="A1110" s="5">
        <f>Simulações!G1084</f>
        <v>0</v>
      </c>
      <c r="B1110" s="133">
        <f>Simulações!DN1084</f>
        <v>0</v>
      </c>
      <c r="C1110" s="175">
        <f>Simulações!N1084</f>
        <v>0</v>
      </c>
      <c r="D1110" s="133">
        <f>Simulações!J1084</f>
        <v>0</v>
      </c>
      <c r="E1110" s="133">
        <f>Simulações!CK1084</f>
        <v>0</v>
      </c>
      <c r="F1110" s="133">
        <f>Simulações!CL1084</f>
        <v>0</v>
      </c>
      <c r="G1110" s="133">
        <f>Simulações!CQ1084</f>
        <v>0</v>
      </c>
      <c r="H1110" s="133">
        <f>Simulações!CW1084</f>
        <v>0</v>
      </c>
      <c r="I1110" s="133" t="str">
        <f>IF(Simulações!CX1084="","",Simulações!CX1084)</f>
        <v/>
      </c>
      <c r="J1110" s="133" t="str">
        <f>IF(Simulações!DA1084="","",Simulações!DA1084)</f>
        <v/>
      </c>
      <c r="K1110" s="137">
        <f>Simulações!AO1084</f>
        <v>0</v>
      </c>
      <c r="L1110" s="137">
        <f>Simulações!AV1084</f>
        <v>0</v>
      </c>
      <c r="M1110" s="133" t="str">
        <f>IF(Simulações!DB1084="","",Simulações!DB1084)</f>
        <v/>
      </c>
      <c r="N1110" s="133" t="str">
        <f>IF(Simulações!DC1084="","",Simulações!DC1084)</f>
        <v/>
      </c>
      <c r="O1110" s="133">
        <v>1</v>
      </c>
    </row>
    <row r="1111" spans="1:15" ht="14.25" customHeight="1" x14ac:dyDescent="0.3">
      <c r="A1111" s="5">
        <f>Simulações!G1085</f>
        <v>0</v>
      </c>
      <c r="B1111" s="133">
        <f>Simulações!DN1085</f>
        <v>0</v>
      </c>
      <c r="C1111" s="175">
        <f>Simulações!N1085</f>
        <v>0</v>
      </c>
      <c r="D1111" s="133">
        <f>Simulações!J1085</f>
        <v>0</v>
      </c>
      <c r="E1111" s="133">
        <f>Simulações!CK1085</f>
        <v>0</v>
      </c>
      <c r="F1111" s="133">
        <f>Simulações!CL1085</f>
        <v>0</v>
      </c>
      <c r="G1111" s="133">
        <f>Simulações!CQ1085</f>
        <v>0</v>
      </c>
      <c r="H1111" s="133">
        <f>Simulações!CW1085</f>
        <v>0</v>
      </c>
      <c r="I1111" s="133" t="str">
        <f>IF(Simulações!CX1085="","",Simulações!CX1085)</f>
        <v/>
      </c>
      <c r="J1111" s="133" t="str">
        <f>IF(Simulações!DA1085="","",Simulações!DA1085)</f>
        <v/>
      </c>
      <c r="K1111" s="137">
        <f>Simulações!AO1085</f>
        <v>0</v>
      </c>
      <c r="L1111" s="137">
        <f>Simulações!AV1085</f>
        <v>0</v>
      </c>
      <c r="M1111" s="133" t="str">
        <f>IF(Simulações!DB1085="","",Simulações!DB1085)</f>
        <v/>
      </c>
      <c r="N1111" s="133" t="str">
        <f>IF(Simulações!DC1085="","",Simulações!DC1085)</f>
        <v/>
      </c>
      <c r="O1111" s="133">
        <v>1</v>
      </c>
    </row>
    <row r="1112" spans="1:15" ht="14.25" customHeight="1" x14ac:dyDescent="0.3">
      <c r="A1112" s="5">
        <f>Simulações!G1086</f>
        <v>0</v>
      </c>
      <c r="B1112" s="133">
        <f>Simulações!DN1086</f>
        <v>0</v>
      </c>
      <c r="C1112" s="175">
        <f>Simulações!N1086</f>
        <v>0</v>
      </c>
      <c r="D1112" s="133">
        <f>Simulações!J1086</f>
        <v>0</v>
      </c>
      <c r="E1112" s="133">
        <f>Simulações!CK1086</f>
        <v>0</v>
      </c>
      <c r="F1112" s="133">
        <f>Simulações!CL1086</f>
        <v>0</v>
      </c>
      <c r="G1112" s="133">
        <f>Simulações!CQ1086</f>
        <v>0</v>
      </c>
      <c r="H1112" s="133">
        <f>Simulações!CW1086</f>
        <v>0</v>
      </c>
      <c r="I1112" s="133" t="str">
        <f>IF(Simulações!CX1086="","",Simulações!CX1086)</f>
        <v/>
      </c>
      <c r="J1112" s="133" t="str">
        <f>IF(Simulações!DA1086="","",Simulações!DA1086)</f>
        <v/>
      </c>
      <c r="K1112" s="137">
        <f>Simulações!AO1086</f>
        <v>0</v>
      </c>
      <c r="L1112" s="137">
        <f>Simulações!AV1086</f>
        <v>0</v>
      </c>
      <c r="M1112" s="133" t="str">
        <f>IF(Simulações!DB1086="","",Simulações!DB1086)</f>
        <v/>
      </c>
      <c r="N1112" s="133" t="str">
        <f>IF(Simulações!DC1086="","",Simulações!DC1086)</f>
        <v/>
      </c>
      <c r="O1112" s="133">
        <v>1</v>
      </c>
    </row>
    <row r="1113" spans="1:15" ht="14.25" customHeight="1" x14ac:dyDescent="0.3">
      <c r="A1113" s="5">
        <f>Simulações!G1087</f>
        <v>0</v>
      </c>
      <c r="B1113" s="133">
        <f>Simulações!DN1087</f>
        <v>0</v>
      </c>
      <c r="C1113" s="175">
        <f>Simulações!N1087</f>
        <v>0</v>
      </c>
      <c r="D1113" s="133">
        <f>Simulações!J1087</f>
        <v>0</v>
      </c>
      <c r="E1113" s="133">
        <f>Simulações!CK1087</f>
        <v>0</v>
      </c>
      <c r="F1113" s="133">
        <f>Simulações!CL1087</f>
        <v>0</v>
      </c>
      <c r="G1113" s="133">
        <f>Simulações!CQ1087</f>
        <v>0</v>
      </c>
      <c r="H1113" s="133">
        <f>Simulações!CW1087</f>
        <v>0</v>
      </c>
      <c r="I1113" s="133" t="str">
        <f>IF(Simulações!CX1087="","",Simulações!CX1087)</f>
        <v/>
      </c>
      <c r="J1113" s="133" t="str">
        <f>IF(Simulações!DA1087="","",Simulações!DA1087)</f>
        <v/>
      </c>
      <c r="K1113" s="137">
        <f>Simulações!AO1087</f>
        <v>0</v>
      </c>
      <c r="L1113" s="137">
        <f>Simulações!AV1087</f>
        <v>0</v>
      </c>
      <c r="M1113" s="133" t="str">
        <f>IF(Simulações!DB1087="","",Simulações!DB1087)</f>
        <v/>
      </c>
      <c r="N1113" s="133" t="str">
        <f>IF(Simulações!DC1087="","",Simulações!DC1087)</f>
        <v/>
      </c>
      <c r="O1113" s="133">
        <v>1</v>
      </c>
    </row>
    <row r="1114" spans="1:15" ht="14.25" customHeight="1" x14ac:dyDescent="0.3">
      <c r="A1114" s="5">
        <f>Simulações!G1088</f>
        <v>0</v>
      </c>
      <c r="B1114" s="133">
        <f>Simulações!DN1088</f>
        <v>0</v>
      </c>
      <c r="C1114" s="175">
        <f>Simulações!N1088</f>
        <v>0</v>
      </c>
      <c r="D1114" s="133">
        <f>Simulações!J1088</f>
        <v>0</v>
      </c>
      <c r="E1114" s="133">
        <f>Simulações!CK1088</f>
        <v>0</v>
      </c>
      <c r="F1114" s="133">
        <f>Simulações!CL1088</f>
        <v>0</v>
      </c>
      <c r="G1114" s="133">
        <f>Simulações!CQ1088</f>
        <v>0</v>
      </c>
      <c r="H1114" s="133">
        <f>Simulações!CW1088</f>
        <v>0</v>
      </c>
      <c r="I1114" s="133" t="str">
        <f>IF(Simulações!CX1088="","",Simulações!CX1088)</f>
        <v/>
      </c>
      <c r="J1114" s="133" t="str">
        <f>IF(Simulações!DA1088="","",Simulações!DA1088)</f>
        <v/>
      </c>
      <c r="K1114" s="137">
        <f>Simulações!AO1088</f>
        <v>0</v>
      </c>
      <c r="L1114" s="137">
        <f>Simulações!AV1088</f>
        <v>0</v>
      </c>
      <c r="M1114" s="133" t="str">
        <f>IF(Simulações!DB1088="","",Simulações!DB1088)</f>
        <v/>
      </c>
      <c r="N1114" s="133" t="str">
        <f>IF(Simulações!DC1088="","",Simulações!DC1088)</f>
        <v/>
      </c>
      <c r="O1114" s="133">
        <v>1</v>
      </c>
    </row>
    <row r="1115" spans="1:15" ht="14.25" customHeight="1" x14ac:dyDescent="0.3">
      <c r="A1115" s="5">
        <f>Simulações!G1089</f>
        <v>0</v>
      </c>
      <c r="B1115" s="133">
        <f>Simulações!DN1089</f>
        <v>0</v>
      </c>
      <c r="C1115" s="175">
        <f>Simulações!N1089</f>
        <v>0</v>
      </c>
      <c r="D1115" s="133">
        <f>Simulações!J1089</f>
        <v>0</v>
      </c>
      <c r="E1115" s="133">
        <f>Simulações!CK1089</f>
        <v>0</v>
      </c>
      <c r="F1115" s="133">
        <f>Simulações!CL1089</f>
        <v>0</v>
      </c>
      <c r="G1115" s="133">
        <f>Simulações!CQ1089</f>
        <v>0</v>
      </c>
      <c r="H1115" s="133">
        <f>Simulações!CW1089</f>
        <v>0</v>
      </c>
      <c r="I1115" s="133" t="str">
        <f>IF(Simulações!CX1089="","",Simulações!CX1089)</f>
        <v/>
      </c>
      <c r="J1115" s="133" t="str">
        <f>IF(Simulações!DA1089="","",Simulações!DA1089)</f>
        <v/>
      </c>
      <c r="K1115" s="137">
        <f>Simulações!AO1089</f>
        <v>0</v>
      </c>
      <c r="L1115" s="137">
        <f>Simulações!AV1089</f>
        <v>0</v>
      </c>
      <c r="M1115" s="133" t="str">
        <f>IF(Simulações!DB1089="","",Simulações!DB1089)</f>
        <v/>
      </c>
      <c r="N1115" s="133" t="str">
        <f>IF(Simulações!DC1089="","",Simulações!DC1089)</f>
        <v/>
      </c>
      <c r="O1115" s="133">
        <v>1</v>
      </c>
    </row>
    <row r="1116" spans="1:15" ht="14.25" customHeight="1" x14ac:dyDescent="0.3">
      <c r="A1116" s="5">
        <f>Simulações!G1090</f>
        <v>0</v>
      </c>
      <c r="B1116" s="133">
        <f>Simulações!DN1090</f>
        <v>0</v>
      </c>
      <c r="C1116" s="175">
        <f>Simulações!N1090</f>
        <v>0</v>
      </c>
      <c r="D1116" s="133">
        <f>Simulações!J1090</f>
        <v>0</v>
      </c>
      <c r="E1116" s="133">
        <f>Simulações!CK1090</f>
        <v>0</v>
      </c>
      <c r="F1116" s="133">
        <f>Simulações!CL1090</f>
        <v>0</v>
      </c>
      <c r="G1116" s="133">
        <f>Simulações!CQ1090</f>
        <v>0</v>
      </c>
      <c r="H1116" s="133">
        <f>Simulações!CW1090</f>
        <v>0</v>
      </c>
      <c r="I1116" s="133" t="str">
        <f>IF(Simulações!CX1090="","",Simulações!CX1090)</f>
        <v/>
      </c>
      <c r="J1116" s="133" t="str">
        <f>IF(Simulações!DA1090="","",Simulações!DA1090)</f>
        <v/>
      </c>
      <c r="K1116" s="137">
        <f>Simulações!AO1090</f>
        <v>0</v>
      </c>
      <c r="L1116" s="137">
        <f>Simulações!AV1090</f>
        <v>0</v>
      </c>
      <c r="M1116" s="133" t="str">
        <f>IF(Simulações!DB1090="","",Simulações!DB1090)</f>
        <v/>
      </c>
      <c r="N1116" s="133" t="str">
        <f>IF(Simulações!DC1090="","",Simulações!DC1090)</f>
        <v/>
      </c>
      <c r="O1116" s="133">
        <v>1</v>
      </c>
    </row>
    <row r="1117" spans="1:15" ht="14.25" customHeight="1" x14ac:dyDescent="0.3">
      <c r="A1117" s="5">
        <f>Simulações!G1091</f>
        <v>0</v>
      </c>
      <c r="B1117" s="133">
        <f>Simulações!DN1091</f>
        <v>0</v>
      </c>
      <c r="C1117" s="175">
        <f>Simulações!N1091</f>
        <v>0</v>
      </c>
      <c r="D1117" s="133">
        <f>Simulações!J1091</f>
        <v>0</v>
      </c>
      <c r="E1117" s="133">
        <f>Simulações!CK1091</f>
        <v>0</v>
      </c>
      <c r="F1117" s="133">
        <f>Simulações!CL1091</f>
        <v>0</v>
      </c>
      <c r="G1117" s="133">
        <f>Simulações!CQ1091</f>
        <v>0</v>
      </c>
      <c r="H1117" s="133">
        <f>Simulações!CW1091</f>
        <v>0</v>
      </c>
      <c r="I1117" s="133" t="str">
        <f>IF(Simulações!CX1091="","",Simulações!CX1091)</f>
        <v/>
      </c>
      <c r="J1117" s="133" t="str">
        <f>IF(Simulações!DA1091="","",Simulações!DA1091)</f>
        <v/>
      </c>
      <c r="K1117" s="137">
        <f>Simulações!AO1091</f>
        <v>0</v>
      </c>
      <c r="L1117" s="137">
        <f>Simulações!AV1091</f>
        <v>0</v>
      </c>
      <c r="M1117" s="133" t="str">
        <f>IF(Simulações!DB1091="","",Simulações!DB1091)</f>
        <v/>
      </c>
      <c r="N1117" s="133" t="str">
        <f>IF(Simulações!DC1091="","",Simulações!DC1091)</f>
        <v/>
      </c>
      <c r="O1117" s="133">
        <v>1</v>
      </c>
    </row>
    <row r="1118" spans="1:15" ht="14.25" customHeight="1" x14ac:dyDescent="0.3">
      <c r="A1118" s="5">
        <f>Simulações!G1092</f>
        <v>0</v>
      </c>
      <c r="B1118" s="133">
        <f>Simulações!DN1092</f>
        <v>0</v>
      </c>
      <c r="C1118" s="175">
        <f>Simulações!N1092</f>
        <v>0</v>
      </c>
      <c r="D1118" s="133">
        <f>Simulações!J1092</f>
        <v>0</v>
      </c>
      <c r="E1118" s="133">
        <f>Simulações!CK1092</f>
        <v>0</v>
      </c>
      <c r="F1118" s="133">
        <f>Simulações!CL1092</f>
        <v>0</v>
      </c>
      <c r="G1118" s="133">
        <f>Simulações!CQ1092</f>
        <v>0</v>
      </c>
      <c r="H1118" s="133">
        <f>Simulações!CW1092</f>
        <v>0</v>
      </c>
      <c r="I1118" s="133" t="str">
        <f>IF(Simulações!CX1092="","",Simulações!CX1092)</f>
        <v/>
      </c>
      <c r="J1118" s="133" t="str">
        <f>IF(Simulações!DA1092="","",Simulações!DA1092)</f>
        <v/>
      </c>
      <c r="K1118" s="137">
        <f>Simulações!AO1092</f>
        <v>0</v>
      </c>
      <c r="L1118" s="137">
        <f>Simulações!AV1092</f>
        <v>0</v>
      </c>
      <c r="M1118" s="133" t="str">
        <f>IF(Simulações!DB1092="","",Simulações!DB1092)</f>
        <v/>
      </c>
      <c r="N1118" s="133" t="str">
        <f>IF(Simulações!DC1092="","",Simulações!DC1092)</f>
        <v/>
      </c>
      <c r="O1118" s="133">
        <v>1</v>
      </c>
    </row>
    <row r="1119" spans="1:15" ht="14.25" customHeight="1" x14ac:dyDescent="0.3">
      <c r="A1119" s="5">
        <f>Simulações!G1093</f>
        <v>0</v>
      </c>
      <c r="B1119" s="133">
        <f>Simulações!DN1093</f>
        <v>0</v>
      </c>
      <c r="C1119" s="175">
        <f>Simulações!N1093</f>
        <v>0</v>
      </c>
      <c r="D1119" s="133">
        <f>Simulações!J1093</f>
        <v>0</v>
      </c>
      <c r="E1119" s="133">
        <f>Simulações!CK1093</f>
        <v>0</v>
      </c>
      <c r="F1119" s="133">
        <f>Simulações!CL1093</f>
        <v>0</v>
      </c>
      <c r="G1119" s="133">
        <f>Simulações!CQ1093</f>
        <v>0</v>
      </c>
      <c r="H1119" s="133">
        <f>Simulações!CW1093</f>
        <v>0</v>
      </c>
      <c r="I1119" s="133" t="str">
        <f>IF(Simulações!CX1093="","",Simulações!CX1093)</f>
        <v/>
      </c>
      <c r="J1119" s="133" t="str">
        <f>IF(Simulações!DA1093="","",Simulações!DA1093)</f>
        <v/>
      </c>
      <c r="K1119" s="137">
        <f>Simulações!AO1093</f>
        <v>0</v>
      </c>
      <c r="L1119" s="137">
        <f>Simulações!AV1093</f>
        <v>0</v>
      </c>
      <c r="M1119" s="133" t="str">
        <f>IF(Simulações!DB1093="","",Simulações!DB1093)</f>
        <v/>
      </c>
      <c r="N1119" s="133" t="str">
        <f>IF(Simulações!DC1093="","",Simulações!DC1093)</f>
        <v/>
      </c>
      <c r="O1119" s="133">
        <v>1</v>
      </c>
    </row>
    <row r="1120" spans="1:15" ht="14.25" customHeight="1" x14ac:dyDescent="0.3">
      <c r="A1120" s="5">
        <f>Simulações!G1094</f>
        <v>0</v>
      </c>
      <c r="B1120" s="133">
        <f>Simulações!DN1094</f>
        <v>0</v>
      </c>
      <c r="C1120" s="175">
        <f>Simulações!N1094</f>
        <v>0</v>
      </c>
      <c r="D1120" s="133">
        <f>Simulações!J1094</f>
        <v>0</v>
      </c>
      <c r="E1120" s="133">
        <f>Simulações!CK1094</f>
        <v>0</v>
      </c>
      <c r="F1120" s="133">
        <f>Simulações!CL1094</f>
        <v>0</v>
      </c>
      <c r="G1120" s="133">
        <f>Simulações!CQ1094</f>
        <v>0</v>
      </c>
      <c r="H1120" s="133">
        <f>Simulações!CW1094</f>
        <v>0</v>
      </c>
      <c r="I1120" s="133" t="str">
        <f>IF(Simulações!CX1094="","",Simulações!CX1094)</f>
        <v/>
      </c>
      <c r="J1120" s="133" t="str">
        <f>IF(Simulações!DA1094="","",Simulações!DA1094)</f>
        <v/>
      </c>
      <c r="K1120" s="137">
        <f>Simulações!AO1094</f>
        <v>0</v>
      </c>
      <c r="L1120" s="137">
        <f>Simulações!AV1094</f>
        <v>0</v>
      </c>
      <c r="M1120" s="133" t="str">
        <f>IF(Simulações!DB1094="","",Simulações!DB1094)</f>
        <v/>
      </c>
      <c r="N1120" s="133" t="str">
        <f>IF(Simulações!DC1094="","",Simulações!DC1094)</f>
        <v/>
      </c>
      <c r="O1120" s="133">
        <v>1</v>
      </c>
    </row>
    <row r="1121" spans="1:15" ht="14.25" customHeight="1" x14ac:dyDescent="0.3">
      <c r="A1121" s="5">
        <f>Simulações!G1095</f>
        <v>0</v>
      </c>
      <c r="B1121" s="133">
        <f>Simulações!DN1095</f>
        <v>0</v>
      </c>
      <c r="C1121" s="175">
        <f>Simulações!N1095</f>
        <v>0</v>
      </c>
      <c r="D1121" s="133">
        <f>Simulações!J1095</f>
        <v>0</v>
      </c>
      <c r="E1121" s="133">
        <f>Simulações!CK1095</f>
        <v>0</v>
      </c>
      <c r="F1121" s="133">
        <f>Simulações!CL1095</f>
        <v>0</v>
      </c>
      <c r="G1121" s="133">
        <f>Simulações!CQ1095</f>
        <v>0</v>
      </c>
      <c r="H1121" s="133">
        <f>Simulações!CW1095</f>
        <v>0</v>
      </c>
      <c r="I1121" s="133" t="str">
        <f>IF(Simulações!CX1095="","",Simulações!CX1095)</f>
        <v/>
      </c>
      <c r="J1121" s="133" t="str">
        <f>IF(Simulações!DA1095="","",Simulações!DA1095)</f>
        <v/>
      </c>
      <c r="K1121" s="137">
        <f>Simulações!AO1095</f>
        <v>0</v>
      </c>
      <c r="L1121" s="137">
        <f>Simulações!AV1095</f>
        <v>0</v>
      </c>
      <c r="M1121" s="133" t="str">
        <f>IF(Simulações!DB1095="","",Simulações!DB1095)</f>
        <v/>
      </c>
      <c r="N1121" s="133" t="str">
        <f>IF(Simulações!DC1095="","",Simulações!DC1095)</f>
        <v/>
      </c>
      <c r="O1121" s="133">
        <v>1</v>
      </c>
    </row>
    <row r="1122" spans="1:15" ht="14.25" customHeight="1" x14ac:dyDescent="0.3">
      <c r="A1122" s="5">
        <f>Simulações!G1096</f>
        <v>0</v>
      </c>
      <c r="B1122" s="133">
        <f>Simulações!DN1096</f>
        <v>0</v>
      </c>
      <c r="C1122" s="175">
        <f>Simulações!N1096</f>
        <v>0</v>
      </c>
      <c r="D1122" s="133">
        <f>Simulações!J1096</f>
        <v>0</v>
      </c>
      <c r="E1122" s="133">
        <f>Simulações!CK1096</f>
        <v>0</v>
      </c>
      <c r="F1122" s="133">
        <f>Simulações!CL1096</f>
        <v>0</v>
      </c>
      <c r="G1122" s="133">
        <f>Simulações!CQ1096</f>
        <v>0</v>
      </c>
      <c r="H1122" s="133">
        <f>Simulações!CW1096</f>
        <v>0</v>
      </c>
      <c r="I1122" s="133" t="str">
        <f>IF(Simulações!CX1096="","",Simulações!CX1096)</f>
        <v/>
      </c>
      <c r="J1122" s="133" t="str">
        <f>IF(Simulações!DA1096="","",Simulações!DA1096)</f>
        <v/>
      </c>
      <c r="K1122" s="137">
        <f>Simulações!AO1096</f>
        <v>0</v>
      </c>
      <c r="L1122" s="137">
        <f>Simulações!AV1096</f>
        <v>0</v>
      </c>
      <c r="M1122" s="133" t="str">
        <f>IF(Simulações!DB1096="","",Simulações!DB1096)</f>
        <v/>
      </c>
      <c r="N1122" s="133" t="str">
        <f>IF(Simulações!DC1096="","",Simulações!DC1096)</f>
        <v/>
      </c>
      <c r="O1122" s="133">
        <v>1</v>
      </c>
    </row>
    <row r="1123" spans="1:15" ht="14.25" customHeight="1" x14ac:dyDescent="0.3">
      <c r="A1123" s="5">
        <f>Simulações!G1097</f>
        <v>0</v>
      </c>
      <c r="B1123" s="133">
        <f>Simulações!DN1097</f>
        <v>0</v>
      </c>
      <c r="C1123" s="175">
        <f>Simulações!N1097</f>
        <v>0</v>
      </c>
      <c r="D1123" s="133">
        <f>Simulações!J1097</f>
        <v>0</v>
      </c>
      <c r="E1123" s="133">
        <f>Simulações!CK1097</f>
        <v>0</v>
      </c>
      <c r="F1123" s="133">
        <f>Simulações!CL1097</f>
        <v>0</v>
      </c>
      <c r="G1123" s="133">
        <f>Simulações!CQ1097</f>
        <v>0</v>
      </c>
      <c r="H1123" s="133">
        <f>Simulações!CW1097</f>
        <v>0</v>
      </c>
      <c r="I1123" s="133" t="str">
        <f>IF(Simulações!CX1097="","",Simulações!CX1097)</f>
        <v/>
      </c>
      <c r="J1123" s="133" t="str">
        <f>IF(Simulações!DA1097="","",Simulações!DA1097)</f>
        <v/>
      </c>
      <c r="K1123" s="137">
        <f>Simulações!AO1097</f>
        <v>0</v>
      </c>
      <c r="L1123" s="137">
        <f>Simulações!AV1097</f>
        <v>0</v>
      </c>
      <c r="M1123" s="133" t="str">
        <f>IF(Simulações!DB1097="","",Simulações!DB1097)</f>
        <v/>
      </c>
      <c r="N1123" s="133" t="str">
        <f>IF(Simulações!DC1097="","",Simulações!DC1097)</f>
        <v/>
      </c>
      <c r="O1123" s="133">
        <v>1</v>
      </c>
    </row>
    <row r="1124" spans="1:15" ht="14.25" customHeight="1" x14ac:dyDescent="0.3">
      <c r="A1124" s="5">
        <f>Simulações!G1098</f>
        <v>0</v>
      </c>
      <c r="B1124" s="133">
        <f>Simulações!DN1098</f>
        <v>0</v>
      </c>
      <c r="C1124" s="175">
        <f>Simulações!N1098</f>
        <v>0</v>
      </c>
      <c r="D1124" s="133">
        <f>Simulações!J1098</f>
        <v>0</v>
      </c>
      <c r="E1124" s="133">
        <f>Simulações!CK1098</f>
        <v>0</v>
      </c>
      <c r="F1124" s="133">
        <f>Simulações!CL1098</f>
        <v>0</v>
      </c>
      <c r="G1124" s="133">
        <f>Simulações!CQ1098</f>
        <v>0</v>
      </c>
      <c r="H1124" s="133">
        <f>Simulações!CW1098</f>
        <v>0</v>
      </c>
      <c r="I1124" s="133" t="str">
        <f>IF(Simulações!CX1098="","",Simulações!CX1098)</f>
        <v/>
      </c>
      <c r="J1124" s="133" t="str">
        <f>IF(Simulações!DA1098="","",Simulações!DA1098)</f>
        <v/>
      </c>
      <c r="K1124" s="137">
        <f>Simulações!AO1098</f>
        <v>0</v>
      </c>
      <c r="L1124" s="137">
        <f>Simulações!AV1098</f>
        <v>0</v>
      </c>
      <c r="M1124" s="133" t="str">
        <f>IF(Simulações!DB1098="","",Simulações!DB1098)</f>
        <v/>
      </c>
      <c r="N1124" s="133" t="str">
        <f>IF(Simulações!DC1098="","",Simulações!DC1098)</f>
        <v/>
      </c>
      <c r="O1124" s="133">
        <v>1</v>
      </c>
    </row>
    <row r="1125" spans="1:15" ht="14.25" customHeight="1" x14ac:dyDescent="0.3">
      <c r="A1125" s="5">
        <f>Simulações!G1099</f>
        <v>0</v>
      </c>
      <c r="B1125" s="133">
        <f>Simulações!DN1099</f>
        <v>0</v>
      </c>
      <c r="C1125" s="175">
        <f>Simulações!N1099</f>
        <v>0</v>
      </c>
      <c r="D1125" s="133">
        <f>Simulações!J1099</f>
        <v>0</v>
      </c>
      <c r="E1125" s="133">
        <f>Simulações!CK1099</f>
        <v>0</v>
      </c>
      <c r="F1125" s="133">
        <f>Simulações!CL1099</f>
        <v>0</v>
      </c>
      <c r="G1125" s="133">
        <f>Simulações!CQ1099</f>
        <v>0</v>
      </c>
      <c r="H1125" s="133">
        <f>Simulações!CW1099</f>
        <v>0</v>
      </c>
      <c r="I1125" s="133" t="str">
        <f>IF(Simulações!CX1099="","",Simulações!CX1099)</f>
        <v/>
      </c>
      <c r="J1125" s="133" t="str">
        <f>IF(Simulações!DA1099="","",Simulações!DA1099)</f>
        <v/>
      </c>
      <c r="K1125" s="137">
        <f>Simulações!AO1099</f>
        <v>0</v>
      </c>
      <c r="L1125" s="137">
        <f>Simulações!AV1099</f>
        <v>0</v>
      </c>
      <c r="M1125" s="133" t="str">
        <f>IF(Simulações!DB1099="","",Simulações!DB1099)</f>
        <v/>
      </c>
      <c r="N1125" s="133" t="str">
        <f>IF(Simulações!DC1099="","",Simulações!DC1099)</f>
        <v/>
      </c>
      <c r="O1125" s="133">
        <v>1</v>
      </c>
    </row>
    <row r="1126" spans="1:15" ht="14.25" customHeight="1" x14ac:dyDescent="0.3">
      <c r="A1126" s="5">
        <f>Simulações!G1100</f>
        <v>0</v>
      </c>
      <c r="B1126" s="133">
        <f>Simulações!DN1100</f>
        <v>0</v>
      </c>
      <c r="C1126" s="175">
        <f>Simulações!N1100</f>
        <v>0</v>
      </c>
      <c r="D1126" s="133">
        <f>Simulações!J1100</f>
        <v>0</v>
      </c>
      <c r="E1126" s="133">
        <f>Simulações!CK1100</f>
        <v>0</v>
      </c>
      <c r="F1126" s="133">
        <f>Simulações!CL1100</f>
        <v>0</v>
      </c>
      <c r="G1126" s="133">
        <f>Simulações!CQ1100</f>
        <v>0</v>
      </c>
      <c r="H1126" s="133">
        <f>Simulações!CW1100</f>
        <v>0</v>
      </c>
      <c r="I1126" s="133" t="str">
        <f>IF(Simulações!CX1100="","",Simulações!CX1100)</f>
        <v/>
      </c>
      <c r="J1126" s="133" t="str">
        <f>IF(Simulações!DA1100="","",Simulações!DA1100)</f>
        <v/>
      </c>
      <c r="K1126" s="137">
        <f>Simulações!AO1100</f>
        <v>0</v>
      </c>
      <c r="L1126" s="137">
        <f>Simulações!AV1100</f>
        <v>0</v>
      </c>
      <c r="M1126" s="133" t="str">
        <f>IF(Simulações!DB1100="","",Simulações!DB1100)</f>
        <v/>
      </c>
      <c r="N1126" s="133" t="str">
        <f>IF(Simulações!DC1100="","",Simulações!DC1100)</f>
        <v/>
      </c>
      <c r="O1126" s="133">
        <v>1</v>
      </c>
    </row>
    <row r="1127" spans="1:15" ht="14.25" customHeight="1" x14ac:dyDescent="0.3">
      <c r="A1127" s="5">
        <f>Simulações!G1101</f>
        <v>0</v>
      </c>
      <c r="B1127" s="133">
        <f>Simulações!DN1101</f>
        <v>0</v>
      </c>
      <c r="C1127" s="175">
        <f>Simulações!N1101</f>
        <v>0</v>
      </c>
      <c r="D1127" s="133">
        <f>Simulações!J1101</f>
        <v>0</v>
      </c>
      <c r="E1127" s="133">
        <f>Simulações!CK1101</f>
        <v>0</v>
      </c>
      <c r="F1127" s="133">
        <f>Simulações!CL1101</f>
        <v>0</v>
      </c>
      <c r="G1127" s="133">
        <f>Simulações!CQ1101</f>
        <v>0</v>
      </c>
      <c r="H1127" s="133">
        <f>Simulações!CW1101</f>
        <v>0</v>
      </c>
      <c r="I1127" s="133" t="str">
        <f>IF(Simulações!CX1101="","",Simulações!CX1101)</f>
        <v/>
      </c>
      <c r="J1127" s="133" t="str">
        <f>IF(Simulações!DA1101="","",Simulações!DA1101)</f>
        <v/>
      </c>
      <c r="K1127" s="137">
        <f>Simulações!AO1101</f>
        <v>0</v>
      </c>
      <c r="L1127" s="137">
        <f>Simulações!AV1101</f>
        <v>0</v>
      </c>
      <c r="M1127" s="133" t="str">
        <f>IF(Simulações!DB1101="","",Simulações!DB1101)</f>
        <v/>
      </c>
      <c r="N1127" s="133" t="str">
        <f>IF(Simulações!DC1101="","",Simulações!DC1101)</f>
        <v/>
      </c>
      <c r="O1127" s="133">
        <v>1</v>
      </c>
    </row>
    <row r="1128" spans="1:15" ht="14.25" customHeight="1" x14ac:dyDescent="0.3">
      <c r="A1128" s="5">
        <f>Simulações!G1102</f>
        <v>0</v>
      </c>
      <c r="B1128" s="133">
        <f>Simulações!DN1102</f>
        <v>0</v>
      </c>
      <c r="C1128" s="175">
        <f>Simulações!N1102</f>
        <v>0</v>
      </c>
      <c r="D1128" s="133">
        <f>Simulações!J1102</f>
        <v>0</v>
      </c>
      <c r="E1128" s="133">
        <f>Simulações!CK1102</f>
        <v>0</v>
      </c>
      <c r="F1128" s="133">
        <f>Simulações!CL1102</f>
        <v>0</v>
      </c>
      <c r="G1128" s="133">
        <f>Simulações!CQ1102</f>
        <v>0</v>
      </c>
      <c r="H1128" s="133">
        <f>Simulações!CW1102</f>
        <v>0</v>
      </c>
      <c r="I1128" s="133" t="str">
        <f>IF(Simulações!CX1102="","",Simulações!CX1102)</f>
        <v/>
      </c>
      <c r="J1128" s="133" t="str">
        <f>IF(Simulações!DA1102="","",Simulações!DA1102)</f>
        <v/>
      </c>
      <c r="K1128" s="137">
        <f>Simulações!AO1102</f>
        <v>0</v>
      </c>
      <c r="L1128" s="137">
        <f>Simulações!AV1102</f>
        <v>0</v>
      </c>
      <c r="M1128" s="133" t="str">
        <f>IF(Simulações!DB1102="","",Simulações!DB1102)</f>
        <v/>
      </c>
      <c r="N1128" s="133" t="str">
        <f>IF(Simulações!DC1102="","",Simulações!DC1102)</f>
        <v/>
      </c>
      <c r="O1128" s="133">
        <v>1</v>
      </c>
    </row>
    <row r="1129" spans="1:15" ht="14.25" customHeight="1" x14ac:dyDescent="0.3">
      <c r="A1129" s="5">
        <f>Simulações!G1103</f>
        <v>0</v>
      </c>
      <c r="B1129" s="133">
        <f>Simulações!DN1103</f>
        <v>0</v>
      </c>
      <c r="C1129" s="175">
        <f>Simulações!N1103</f>
        <v>0</v>
      </c>
      <c r="D1129" s="133">
        <f>Simulações!J1103</f>
        <v>0</v>
      </c>
      <c r="E1129" s="133">
        <f>Simulações!CK1103</f>
        <v>0</v>
      </c>
      <c r="F1129" s="133">
        <f>Simulações!CL1103</f>
        <v>0</v>
      </c>
      <c r="G1129" s="133">
        <f>Simulações!CQ1103</f>
        <v>0</v>
      </c>
      <c r="H1129" s="133">
        <f>Simulações!CW1103</f>
        <v>0</v>
      </c>
      <c r="I1129" s="133" t="str">
        <f>IF(Simulações!CX1103="","",Simulações!CX1103)</f>
        <v/>
      </c>
      <c r="J1129" s="133" t="str">
        <f>IF(Simulações!DA1103="","",Simulações!DA1103)</f>
        <v/>
      </c>
      <c r="K1129" s="137">
        <f>Simulações!AO1103</f>
        <v>0</v>
      </c>
      <c r="L1129" s="137">
        <f>Simulações!AV1103</f>
        <v>0</v>
      </c>
      <c r="M1129" s="133" t="str">
        <f>IF(Simulações!DB1103="","",Simulações!DB1103)</f>
        <v/>
      </c>
      <c r="N1129" s="133" t="str">
        <f>IF(Simulações!DC1103="","",Simulações!DC1103)</f>
        <v/>
      </c>
      <c r="O1129" s="133">
        <v>1</v>
      </c>
    </row>
    <row r="1130" spans="1:15" ht="14.25" customHeight="1" x14ac:dyDescent="0.3">
      <c r="A1130" s="5">
        <f>Simulações!G1104</f>
        <v>0</v>
      </c>
      <c r="B1130" s="133">
        <f>Simulações!DN1104</f>
        <v>0</v>
      </c>
      <c r="C1130" s="175">
        <f>Simulações!N1104</f>
        <v>0</v>
      </c>
      <c r="D1130" s="133">
        <f>Simulações!J1104</f>
        <v>0</v>
      </c>
      <c r="E1130" s="133">
        <f>Simulações!CK1104</f>
        <v>0</v>
      </c>
      <c r="F1130" s="133">
        <f>Simulações!CL1104</f>
        <v>0</v>
      </c>
      <c r="G1130" s="133">
        <f>Simulações!CQ1104</f>
        <v>0</v>
      </c>
      <c r="H1130" s="133">
        <f>Simulações!CW1104</f>
        <v>0</v>
      </c>
      <c r="I1130" s="133" t="str">
        <f>IF(Simulações!CX1104="","",Simulações!CX1104)</f>
        <v/>
      </c>
      <c r="J1130" s="133" t="str">
        <f>IF(Simulações!DA1104="","",Simulações!DA1104)</f>
        <v/>
      </c>
      <c r="K1130" s="137">
        <f>Simulações!AO1104</f>
        <v>0</v>
      </c>
      <c r="L1130" s="137">
        <f>Simulações!AV1104</f>
        <v>0</v>
      </c>
      <c r="M1130" s="133" t="str">
        <f>IF(Simulações!DB1104="","",Simulações!DB1104)</f>
        <v/>
      </c>
      <c r="N1130" s="133" t="str">
        <f>IF(Simulações!DC1104="","",Simulações!DC1104)</f>
        <v/>
      </c>
      <c r="O1130" s="133">
        <v>1</v>
      </c>
    </row>
    <row r="1131" spans="1:15" ht="14.25" customHeight="1" x14ac:dyDescent="0.3">
      <c r="A1131" s="5">
        <f>Simulações!G1105</f>
        <v>0</v>
      </c>
      <c r="B1131" s="133">
        <f>Simulações!DN1105</f>
        <v>0</v>
      </c>
      <c r="C1131" s="175">
        <f>Simulações!N1105</f>
        <v>0</v>
      </c>
      <c r="D1131" s="133">
        <f>Simulações!J1105</f>
        <v>0</v>
      </c>
      <c r="E1131" s="133">
        <f>Simulações!CK1105</f>
        <v>0</v>
      </c>
      <c r="F1131" s="133">
        <f>Simulações!CL1105</f>
        <v>0</v>
      </c>
      <c r="G1131" s="133">
        <f>Simulações!CQ1105</f>
        <v>0</v>
      </c>
      <c r="H1131" s="133">
        <f>Simulações!CW1105</f>
        <v>0</v>
      </c>
      <c r="I1131" s="133" t="str">
        <f>IF(Simulações!CX1105="","",Simulações!CX1105)</f>
        <v/>
      </c>
      <c r="J1131" s="133" t="str">
        <f>IF(Simulações!DA1105="","",Simulações!DA1105)</f>
        <v/>
      </c>
      <c r="K1131" s="137">
        <f>Simulações!AO1105</f>
        <v>0</v>
      </c>
      <c r="L1131" s="137">
        <f>Simulações!AV1105</f>
        <v>0</v>
      </c>
      <c r="M1131" s="133" t="str">
        <f>IF(Simulações!DB1105="","",Simulações!DB1105)</f>
        <v/>
      </c>
      <c r="N1131" s="133" t="str">
        <f>IF(Simulações!DC1105="","",Simulações!DC1105)</f>
        <v/>
      </c>
      <c r="O1131" s="133">
        <v>1</v>
      </c>
    </row>
    <row r="1132" spans="1:15" ht="14.25" customHeight="1" x14ac:dyDescent="0.3">
      <c r="A1132" s="5">
        <f>Simulações!G1106</f>
        <v>0</v>
      </c>
      <c r="B1132" s="133">
        <f>Simulações!DN1106</f>
        <v>0</v>
      </c>
      <c r="C1132" s="175">
        <f>Simulações!N1106</f>
        <v>0</v>
      </c>
      <c r="D1132" s="133">
        <f>Simulações!J1106</f>
        <v>0</v>
      </c>
      <c r="E1132" s="133">
        <f>Simulações!CK1106</f>
        <v>0</v>
      </c>
      <c r="F1132" s="133">
        <f>Simulações!CL1106</f>
        <v>0</v>
      </c>
      <c r="G1132" s="133">
        <f>Simulações!CQ1106</f>
        <v>0</v>
      </c>
      <c r="H1132" s="133">
        <f>Simulações!CW1106</f>
        <v>0</v>
      </c>
      <c r="I1132" s="133" t="str">
        <f>IF(Simulações!CX1106="","",Simulações!CX1106)</f>
        <v/>
      </c>
      <c r="J1132" s="133" t="str">
        <f>IF(Simulações!DA1106="","",Simulações!DA1106)</f>
        <v/>
      </c>
      <c r="K1132" s="137">
        <f>Simulações!AO1106</f>
        <v>0</v>
      </c>
      <c r="L1132" s="137">
        <f>Simulações!AV1106</f>
        <v>0</v>
      </c>
      <c r="M1132" s="133" t="str">
        <f>IF(Simulações!DB1106="","",Simulações!DB1106)</f>
        <v/>
      </c>
      <c r="N1132" s="133" t="str">
        <f>IF(Simulações!DC1106="","",Simulações!DC1106)</f>
        <v/>
      </c>
      <c r="O1132" s="133">
        <v>1</v>
      </c>
    </row>
    <row r="1133" spans="1:15" ht="14.25" customHeight="1" x14ac:dyDescent="0.3">
      <c r="A1133" s="5">
        <f>Simulações!G1107</f>
        <v>0</v>
      </c>
      <c r="B1133" s="133">
        <f>Simulações!DN1107</f>
        <v>0</v>
      </c>
      <c r="C1133" s="175">
        <f>Simulações!N1107</f>
        <v>0</v>
      </c>
      <c r="D1133" s="133">
        <f>Simulações!J1107</f>
        <v>0</v>
      </c>
      <c r="E1133" s="133">
        <f>Simulações!CK1107</f>
        <v>0</v>
      </c>
      <c r="F1133" s="133">
        <f>Simulações!CL1107</f>
        <v>0</v>
      </c>
      <c r="G1133" s="133">
        <f>Simulações!CQ1107</f>
        <v>0</v>
      </c>
      <c r="H1133" s="133">
        <f>Simulações!CW1107</f>
        <v>0</v>
      </c>
      <c r="I1133" s="133" t="str">
        <f>IF(Simulações!CX1107="","",Simulações!CX1107)</f>
        <v/>
      </c>
      <c r="J1133" s="133" t="str">
        <f>IF(Simulações!DA1107="","",Simulações!DA1107)</f>
        <v/>
      </c>
      <c r="K1133" s="137">
        <f>Simulações!AO1107</f>
        <v>0</v>
      </c>
      <c r="L1133" s="137">
        <f>Simulações!AV1107</f>
        <v>0</v>
      </c>
      <c r="M1133" s="133" t="str">
        <f>IF(Simulações!DB1107="","",Simulações!DB1107)</f>
        <v/>
      </c>
      <c r="N1133" s="133" t="str">
        <f>IF(Simulações!DC1107="","",Simulações!DC1107)</f>
        <v/>
      </c>
      <c r="O1133" s="133">
        <v>1</v>
      </c>
    </row>
    <row r="1134" spans="1:15" ht="14.25" customHeight="1" x14ac:dyDescent="0.3">
      <c r="A1134" s="5">
        <f>Simulações!G1108</f>
        <v>0</v>
      </c>
      <c r="B1134" s="133">
        <f>Simulações!DN1108</f>
        <v>0</v>
      </c>
      <c r="C1134" s="175">
        <f>Simulações!N1108</f>
        <v>0</v>
      </c>
      <c r="D1134" s="133">
        <f>Simulações!J1108</f>
        <v>0</v>
      </c>
      <c r="E1134" s="133">
        <f>Simulações!CK1108</f>
        <v>0</v>
      </c>
      <c r="F1134" s="133">
        <f>Simulações!CL1108</f>
        <v>0</v>
      </c>
      <c r="G1134" s="133">
        <f>Simulações!CQ1108</f>
        <v>0</v>
      </c>
      <c r="H1134" s="133">
        <f>Simulações!CW1108</f>
        <v>0</v>
      </c>
      <c r="I1134" s="133" t="str">
        <f>IF(Simulações!CX1108="","",Simulações!CX1108)</f>
        <v/>
      </c>
      <c r="J1134" s="133" t="str">
        <f>IF(Simulações!DA1108="","",Simulações!DA1108)</f>
        <v/>
      </c>
      <c r="K1134" s="137">
        <f>Simulações!AO1108</f>
        <v>0</v>
      </c>
      <c r="L1134" s="137">
        <f>Simulações!AV1108</f>
        <v>0</v>
      </c>
      <c r="M1134" s="133" t="str">
        <f>IF(Simulações!DB1108="","",Simulações!DB1108)</f>
        <v/>
      </c>
      <c r="N1134" s="133" t="str">
        <f>IF(Simulações!DC1108="","",Simulações!DC1108)</f>
        <v/>
      </c>
      <c r="O1134" s="133">
        <v>1</v>
      </c>
    </row>
    <row r="1135" spans="1:15" ht="14.25" customHeight="1" x14ac:dyDescent="0.3">
      <c r="A1135" s="5">
        <f>Simulações!G1109</f>
        <v>0</v>
      </c>
      <c r="B1135" s="133">
        <f>Simulações!DN1109</f>
        <v>0</v>
      </c>
      <c r="C1135" s="175">
        <f>Simulações!N1109</f>
        <v>0</v>
      </c>
      <c r="D1135" s="133">
        <f>Simulações!J1109</f>
        <v>0</v>
      </c>
      <c r="E1135" s="133">
        <f>Simulações!CK1109</f>
        <v>0</v>
      </c>
      <c r="F1135" s="133">
        <f>Simulações!CL1109</f>
        <v>0</v>
      </c>
      <c r="G1135" s="133">
        <f>Simulações!CQ1109</f>
        <v>0</v>
      </c>
      <c r="H1135" s="133">
        <f>Simulações!CW1109</f>
        <v>0</v>
      </c>
      <c r="I1135" s="133" t="str">
        <f>IF(Simulações!CX1109="","",Simulações!CX1109)</f>
        <v/>
      </c>
      <c r="J1135" s="133" t="str">
        <f>IF(Simulações!DA1109="","",Simulações!DA1109)</f>
        <v/>
      </c>
      <c r="K1135" s="137">
        <f>Simulações!AO1109</f>
        <v>0</v>
      </c>
      <c r="L1135" s="137">
        <f>Simulações!AV1109</f>
        <v>0</v>
      </c>
      <c r="M1135" s="133" t="str">
        <f>IF(Simulações!DB1109="","",Simulações!DB1109)</f>
        <v/>
      </c>
      <c r="N1135" s="133" t="str">
        <f>IF(Simulações!DC1109="","",Simulações!DC1109)</f>
        <v/>
      </c>
      <c r="O1135" s="133">
        <v>1</v>
      </c>
    </row>
    <row r="1136" spans="1:15" ht="14.25" customHeight="1" x14ac:dyDescent="0.3">
      <c r="A1136" s="5">
        <f>Simulações!G1110</f>
        <v>0</v>
      </c>
      <c r="B1136" s="133">
        <f>Simulações!DN1110</f>
        <v>0</v>
      </c>
      <c r="C1136" s="175">
        <f>Simulações!N1110</f>
        <v>0</v>
      </c>
      <c r="D1136" s="133">
        <f>Simulações!J1110</f>
        <v>0</v>
      </c>
      <c r="E1136" s="133">
        <f>Simulações!CK1110</f>
        <v>0</v>
      </c>
      <c r="F1136" s="176">
        <f>Simulações!CL1110</f>
        <v>0</v>
      </c>
      <c r="G1136" s="133">
        <f>Simulações!CQ1110</f>
        <v>0</v>
      </c>
      <c r="H1136" s="133">
        <f>Simulações!CW1110</f>
        <v>0</v>
      </c>
      <c r="I1136" s="133" t="str">
        <f>IF(Simulações!CX1110="","",Simulações!CX1110)</f>
        <v/>
      </c>
      <c r="J1136" s="133" t="str">
        <f>IF(Simulações!DA1110="","",Simulações!DA1110)</f>
        <v/>
      </c>
      <c r="K1136" s="137">
        <f>Simulações!AO1110</f>
        <v>0</v>
      </c>
      <c r="L1136" s="137">
        <f>Simulações!AV1110</f>
        <v>0</v>
      </c>
      <c r="M1136" s="133" t="str">
        <f>IF(Simulações!DB1110="","",Simulações!DB1110)</f>
        <v/>
      </c>
      <c r="N1136" s="133" t="str">
        <f>IF(Simulações!DC1110="","",Simulações!DC1110)</f>
        <v/>
      </c>
      <c r="O1136" s="133">
        <v>1</v>
      </c>
    </row>
    <row r="1137" spans="1:15" ht="14.25" customHeight="1" x14ac:dyDescent="0.3">
      <c r="A1137" s="5">
        <f>Simulações!G1111</f>
        <v>0</v>
      </c>
      <c r="B1137" s="133">
        <f>Simulações!DN1111</f>
        <v>0</v>
      </c>
      <c r="C1137" s="175">
        <f>Simulações!N1111</f>
        <v>0</v>
      </c>
      <c r="D1137" s="133">
        <f>Simulações!J1111</f>
        <v>0</v>
      </c>
      <c r="E1137" s="133">
        <f>Simulações!CK1111</f>
        <v>0</v>
      </c>
      <c r="F1137" s="133">
        <f>Simulações!CL1111</f>
        <v>0</v>
      </c>
      <c r="G1137" s="133">
        <f>Simulações!CQ1111</f>
        <v>0</v>
      </c>
      <c r="H1137" s="133">
        <f>Simulações!CW1111</f>
        <v>0</v>
      </c>
      <c r="I1137" s="133" t="str">
        <f>IF(Simulações!CX1111="","",Simulações!CX1111)</f>
        <v/>
      </c>
      <c r="J1137" s="133" t="str">
        <f>IF(Simulações!DA1111="","",Simulações!DA1111)</f>
        <v/>
      </c>
      <c r="K1137" s="137">
        <f>Simulações!AO1111</f>
        <v>0</v>
      </c>
      <c r="L1137" s="137">
        <f>Simulações!AV1111</f>
        <v>0</v>
      </c>
      <c r="M1137" s="133" t="str">
        <f>IF(Simulações!DB1111="","",Simulações!DB1111)</f>
        <v/>
      </c>
      <c r="N1137" s="133" t="str">
        <f>IF(Simulações!DC1111="","",Simulações!DC1111)</f>
        <v/>
      </c>
      <c r="O1137" s="133">
        <v>1</v>
      </c>
    </row>
    <row r="1138" spans="1:15" ht="14.25" customHeight="1" x14ac:dyDescent="0.3">
      <c r="A1138" s="5">
        <f>Simulações!G1112</f>
        <v>0</v>
      </c>
      <c r="B1138" s="133">
        <f>Simulações!DN1112</f>
        <v>0</v>
      </c>
      <c r="C1138" s="175">
        <f>Simulações!N1112</f>
        <v>0</v>
      </c>
      <c r="D1138" s="133">
        <f>Simulações!J1112</f>
        <v>0</v>
      </c>
      <c r="E1138" s="133">
        <f>Simulações!CK1112</f>
        <v>0</v>
      </c>
      <c r="F1138" s="133">
        <f>Simulações!CL1112</f>
        <v>0</v>
      </c>
      <c r="G1138" s="133">
        <f>Simulações!CQ1112</f>
        <v>0</v>
      </c>
      <c r="H1138" s="133">
        <f>Simulações!CW1112</f>
        <v>0</v>
      </c>
      <c r="I1138" s="133" t="str">
        <f>IF(Simulações!CX1112="","",Simulações!CX1112)</f>
        <v/>
      </c>
      <c r="J1138" s="133" t="str">
        <f>IF(Simulações!DA1112="","",Simulações!DA1112)</f>
        <v/>
      </c>
      <c r="K1138" s="137">
        <f>Simulações!AO1112</f>
        <v>0</v>
      </c>
      <c r="L1138" s="137">
        <f>Simulações!AV1112</f>
        <v>0</v>
      </c>
      <c r="M1138" s="133" t="str">
        <f>IF(Simulações!DB1112="","",Simulações!DB1112)</f>
        <v/>
      </c>
      <c r="N1138" s="133" t="str">
        <f>IF(Simulações!DC1112="","",Simulações!DC1112)</f>
        <v/>
      </c>
      <c r="O1138" s="133">
        <v>1</v>
      </c>
    </row>
    <row r="1139" spans="1:15" ht="14.25" customHeight="1" x14ac:dyDescent="0.3">
      <c r="A1139" s="5">
        <f>Simulações!G1113</f>
        <v>0</v>
      </c>
      <c r="B1139" s="133">
        <f>Simulações!DN1113</f>
        <v>0</v>
      </c>
      <c r="C1139" s="175">
        <f>Simulações!N1113</f>
        <v>0</v>
      </c>
      <c r="D1139" s="133">
        <f>Simulações!J1113</f>
        <v>0</v>
      </c>
      <c r="E1139" s="133">
        <f>Simulações!CK1113</f>
        <v>0</v>
      </c>
      <c r="F1139" s="176">
        <f>Simulações!CL1113</f>
        <v>0</v>
      </c>
      <c r="G1139" s="133">
        <f>Simulações!CQ1113</f>
        <v>0</v>
      </c>
      <c r="H1139" s="133">
        <f>Simulações!CW1113</f>
        <v>0</v>
      </c>
      <c r="I1139" s="133" t="str">
        <f>IF(Simulações!CX1113="","",Simulações!CX1113)</f>
        <v/>
      </c>
      <c r="J1139" s="133" t="str">
        <f>IF(Simulações!DA1113="","",Simulações!DA1113)</f>
        <v/>
      </c>
      <c r="K1139" s="137">
        <f>Simulações!AO1113</f>
        <v>0</v>
      </c>
      <c r="L1139" s="137">
        <f>Simulações!AV1113</f>
        <v>0</v>
      </c>
      <c r="M1139" s="133" t="str">
        <f>IF(Simulações!DB1113="","",Simulações!DB1113)</f>
        <v/>
      </c>
      <c r="N1139" s="133" t="str">
        <f>IF(Simulações!DC1113="","",Simulações!DC1113)</f>
        <v/>
      </c>
      <c r="O1139" s="133">
        <v>1</v>
      </c>
    </row>
    <row r="1140" spans="1:15" ht="14.25" customHeight="1" x14ac:dyDescent="0.3">
      <c r="A1140" s="5">
        <f>Simulações!G1114</f>
        <v>0</v>
      </c>
      <c r="B1140" s="133">
        <f>Simulações!DN1114</f>
        <v>0</v>
      </c>
      <c r="C1140" s="175">
        <f>Simulações!N1114</f>
        <v>0</v>
      </c>
      <c r="D1140" s="133">
        <f>Simulações!J1114</f>
        <v>0</v>
      </c>
      <c r="E1140" s="133">
        <f>Simulações!CK1114</f>
        <v>0</v>
      </c>
      <c r="F1140" s="133">
        <f>Simulações!CL1114</f>
        <v>0</v>
      </c>
      <c r="G1140" s="133">
        <f>Simulações!CQ1114</f>
        <v>0</v>
      </c>
      <c r="H1140" s="133">
        <f>Simulações!CW1114</f>
        <v>0</v>
      </c>
      <c r="I1140" s="133" t="str">
        <f>IF(Simulações!CX1114="","",Simulações!CX1114)</f>
        <v/>
      </c>
      <c r="J1140" s="133" t="str">
        <f>IF(Simulações!DA1114="","",Simulações!DA1114)</f>
        <v/>
      </c>
      <c r="K1140" s="137">
        <f>Simulações!AO1114</f>
        <v>0</v>
      </c>
      <c r="L1140" s="137">
        <f>Simulações!AV1114</f>
        <v>0</v>
      </c>
      <c r="M1140" s="133" t="str">
        <f>IF(Simulações!DB1114="","",Simulações!DB1114)</f>
        <v/>
      </c>
      <c r="N1140" s="133" t="str">
        <f>IF(Simulações!DC1114="","",Simulações!DC1114)</f>
        <v/>
      </c>
      <c r="O1140" s="133">
        <v>1</v>
      </c>
    </row>
    <row r="1141" spans="1:15" ht="14.25" customHeight="1" x14ac:dyDescent="0.3">
      <c r="A1141" s="5">
        <f>Simulações!G1115</f>
        <v>0</v>
      </c>
      <c r="B1141" s="133">
        <f>Simulações!DN1115</f>
        <v>0</v>
      </c>
      <c r="C1141" s="175">
        <f>Simulações!N1115</f>
        <v>0</v>
      </c>
      <c r="D1141" s="133">
        <f>Simulações!J1115</f>
        <v>0</v>
      </c>
      <c r="E1141" s="133">
        <f>Simulações!CK1115</f>
        <v>0</v>
      </c>
      <c r="F1141" s="133">
        <f>Simulações!CL1115</f>
        <v>0</v>
      </c>
      <c r="G1141" s="133">
        <f>Simulações!CQ1115</f>
        <v>0</v>
      </c>
      <c r="H1141" s="133">
        <f>Simulações!CW1115</f>
        <v>0</v>
      </c>
      <c r="I1141" s="133" t="str">
        <f>IF(Simulações!CX1115="","",Simulações!CX1115)</f>
        <v/>
      </c>
      <c r="J1141" s="133" t="str">
        <f>IF(Simulações!DA1115="","",Simulações!DA1115)</f>
        <v/>
      </c>
      <c r="K1141" s="137">
        <f>Simulações!AO1115</f>
        <v>0</v>
      </c>
      <c r="L1141" s="137">
        <f>Simulações!AV1115</f>
        <v>0</v>
      </c>
      <c r="M1141" s="133" t="str">
        <f>IF(Simulações!DB1115="","",Simulações!DB1115)</f>
        <v/>
      </c>
      <c r="N1141" s="133" t="str">
        <f>IF(Simulações!DC1115="","",Simulações!DC1115)</f>
        <v/>
      </c>
      <c r="O1141" s="133">
        <v>1</v>
      </c>
    </row>
    <row r="1142" spans="1:15" ht="14.25" customHeight="1" x14ac:dyDescent="0.3">
      <c r="A1142" s="5">
        <f>Simulações!G1116</f>
        <v>0</v>
      </c>
      <c r="B1142" s="133">
        <f>Simulações!DN1116</f>
        <v>0</v>
      </c>
      <c r="C1142" s="175">
        <f>Simulações!N1116</f>
        <v>0</v>
      </c>
      <c r="D1142" s="133">
        <f>Simulações!J1116</f>
        <v>0</v>
      </c>
      <c r="E1142" s="133">
        <f>Simulações!CK1116</f>
        <v>0</v>
      </c>
      <c r="F1142" s="176">
        <f>Simulações!CL1116</f>
        <v>0</v>
      </c>
      <c r="G1142" s="133">
        <f>Simulações!CQ1116</f>
        <v>0</v>
      </c>
      <c r="H1142" s="133">
        <f>Simulações!CW1116</f>
        <v>0</v>
      </c>
      <c r="I1142" s="133" t="str">
        <f>IF(Simulações!CX1116="","",Simulações!CX1116)</f>
        <v/>
      </c>
      <c r="J1142" s="133" t="str">
        <f>IF(Simulações!DA1116="","",Simulações!DA1116)</f>
        <v/>
      </c>
      <c r="K1142" s="137">
        <f>Simulações!AO1116</f>
        <v>0</v>
      </c>
      <c r="L1142" s="137">
        <f>Simulações!AV1116</f>
        <v>0</v>
      </c>
      <c r="M1142" s="133" t="str">
        <f>IF(Simulações!DB1116="","",Simulações!DB1116)</f>
        <v/>
      </c>
      <c r="N1142" s="133" t="str">
        <f>IF(Simulações!DC1116="","",Simulações!DC1116)</f>
        <v/>
      </c>
      <c r="O1142" s="133">
        <v>1</v>
      </c>
    </row>
    <row r="1143" spans="1:15" ht="14.25" customHeight="1" x14ac:dyDescent="0.3">
      <c r="A1143" s="5">
        <f>Simulações!G1117</f>
        <v>0</v>
      </c>
      <c r="B1143" s="133">
        <f>Simulações!DN1117</f>
        <v>0</v>
      </c>
      <c r="C1143" s="175">
        <f>Simulações!N1117</f>
        <v>0</v>
      </c>
      <c r="D1143" s="133">
        <f>Simulações!J1117</f>
        <v>0</v>
      </c>
      <c r="E1143" s="133">
        <f>Simulações!CK1117</f>
        <v>0</v>
      </c>
      <c r="F1143" s="133">
        <f>Simulações!CL1117</f>
        <v>0</v>
      </c>
      <c r="G1143" s="133">
        <f>Simulações!CQ1117</f>
        <v>0</v>
      </c>
      <c r="H1143" s="133">
        <f>Simulações!CW1117</f>
        <v>0</v>
      </c>
      <c r="I1143" s="133" t="str">
        <f>IF(Simulações!CX1117="","",Simulações!CX1117)</f>
        <v/>
      </c>
      <c r="J1143" s="133" t="str">
        <f>IF(Simulações!DA1117="","",Simulações!DA1117)</f>
        <v/>
      </c>
      <c r="K1143" s="137">
        <f>Simulações!AO1117</f>
        <v>0</v>
      </c>
      <c r="L1143" s="137">
        <f>Simulações!AV1117</f>
        <v>0</v>
      </c>
      <c r="M1143" s="133" t="str">
        <f>IF(Simulações!DB1117="","",Simulações!DB1117)</f>
        <v/>
      </c>
      <c r="N1143" s="133" t="str">
        <f>IF(Simulações!DC1117="","",Simulações!DC1117)</f>
        <v/>
      </c>
      <c r="O1143" s="133">
        <v>1</v>
      </c>
    </row>
    <row r="1144" spans="1:15" ht="14.25" customHeight="1" x14ac:dyDescent="0.3">
      <c r="A1144" s="5">
        <f>Simulações!G1118</f>
        <v>0</v>
      </c>
      <c r="B1144" s="133">
        <f>Simulações!DN1118</f>
        <v>0</v>
      </c>
      <c r="C1144" s="175">
        <f>Simulações!N1118</f>
        <v>0</v>
      </c>
      <c r="D1144" s="133">
        <f>Simulações!J1118</f>
        <v>0</v>
      </c>
      <c r="E1144" s="133">
        <f>Simulações!CK1118</f>
        <v>0</v>
      </c>
      <c r="F1144" s="133">
        <f>Simulações!CL1118</f>
        <v>0</v>
      </c>
      <c r="G1144" s="133">
        <f>Simulações!CQ1118</f>
        <v>0</v>
      </c>
      <c r="H1144" s="133">
        <f>Simulações!CW1118</f>
        <v>0</v>
      </c>
      <c r="I1144" s="133" t="str">
        <f>IF(Simulações!CX1118="","",Simulações!CX1118)</f>
        <v/>
      </c>
      <c r="J1144" s="133" t="str">
        <f>IF(Simulações!DA1118="","",Simulações!DA1118)</f>
        <v/>
      </c>
      <c r="K1144" s="137">
        <f>Simulações!AO1118</f>
        <v>0</v>
      </c>
      <c r="L1144" s="137">
        <f>Simulações!AV1118</f>
        <v>0</v>
      </c>
      <c r="M1144" s="133" t="str">
        <f>IF(Simulações!DB1118="","",Simulações!DB1118)</f>
        <v/>
      </c>
      <c r="N1144" s="133" t="str">
        <f>IF(Simulações!DC1118="","",Simulações!DC1118)</f>
        <v/>
      </c>
      <c r="O1144" s="133">
        <v>1</v>
      </c>
    </row>
    <row r="1145" spans="1:15" ht="14.25" customHeight="1" x14ac:dyDescent="0.3">
      <c r="A1145" s="5">
        <f>Simulações!G1119</f>
        <v>0</v>
      </c>
      <c r="B1145" s="133">
        <f>Simulações!DN1119</f>
        <v>0</v>
      </c>
      <c r="C1145" s="175">
        <f>Simulações!N1119</f>
        <v>0</v>
      </c>
      <c r="D1145" s="133">
        <f>Simulações!J1119</f>
        <v>0</v>
      </c>
      <c r="E1145" s="133">
        <f>Simulações!CK1119</f>
        <v>0</v>
      </c>
      <c r="F1145" s="176">
        <f>Simulações!CL1119</f>
        <v>0</v>
      </c>
      <c r="G1145" s="133">
        <f>Simulações!CQ1119</f>
        <v>0</v>
      </c>
      <c r="H1145" s="133">
        <f>Simulações!CW1119</f>
        <v>0</v>
      </c>
      <c r="I1145" s="133" t="str">
        <f>IF(Simulações!CX1119="","",Simulações!CX1119)</f>
        <v/>
      </c>
      <c r="J1145" s="133" t="str">
        <f>IF(Simulações!DA1119="","",Simulações!DA1119)</f>
        <v/>
      </c>
      <c r="K1145" s="137">
        <f>Simulações!AO1119</f>
        <v>0</v>
      </c>
      <c r="L1145" s="137">
        <f>Simulações!AV1119</f>
        <v>0</v>
      </c>
      <c r="M1145" s="133" t="str">
        <f>IF(Simulações!DB1119="","",Simulações!DB1119)</f>
        <v/>
      </c>
      <c r="N1145" s="133" t="str">
        <f>IF(Simulações!DC1119="","",Simulações!DC1119)</f>
        <v/>
      </c>
      <c r="O1145" s="133">
        <v>1</v>
      </c>
    </row>
    <row r="1146" spans="1:15" ht="14.25" customHeight="1" x14ac:dyDescent="0.3">
      <c r="A1146" s="5">
        <f>Simulações!G1120</f>
        <v>0</v>
      </c>
      <c r="B1146" s="133">
        <f>Simulações!DN1120</f>
        <v>0</v>
      </c>
      <c r="C1146" s="175">
        <f>Simulações!N1120</f>
        <v>0</v>
      </c>
      <c r="D1146" s="133">
        <f>Simulações!J1120</f>
        <v>0</v>
      </c>
      <c r="E1146" s="133">
        <f>Simulações!CK1120</f>
        <v>0</v>
      </c>
      <c r="F1146" s="133">
        <f>Simulações!CL1120</f>
        <v>0</v>
      </c>
      <c r="G1146" s="133">
        <f>Simulações!CQ1120</f>
        <v>0</v>
      </c>
      <c r="H1146" s="133">
        <f>Simulações!CW1120</f>
        <v>0</v>
      </c>
      <c r="I1146" s="133" t="str">
        <f>IF(Simulações!CX1120="","",Simulações!CX1120)</f>
        <v/>
      </c>
      <c r="J1146" s="133" t="str">
        <f>IF(Simulações!DA1120="","",Simulações!DA1120)</f>
        <v/>
      </c>
      <c r="K1146" s="137">
        <f>Simulações!AO1120</f>
        <v>0</v>
      </c>
      <c r="L1146" s="137">
        <f>Simulações!AV1120</f>
        <v>0</v>
      </c>
      <c r="M1146" s="133" t="str">
        <f>IF(Simulações!DB1120="","",Simulações!DB1120)</f>
        <v/>
      </c>
      <c r="N1146" s="133" t="str">
        <f>IF(Simulações!DC1120="","",Simulações!DC1120)</f>
        <v/>
      </c>
      <c r="O1146" s="133">
        <v>1</v>
      </c>
    </row>
    <row r="1147" spans="1:15" ht="14.25" customHeight="1" x14ac:dyDescent="0.3">
      <c r="A1147" s="5">
        <f>Simulações!G1121</f>
        <v>0</v>
      </c>
      <c r="B1147" s="133">
        <f>Simulações!DN1121</f>
        <v>0</v>
      </c>
      <c r="C1147" s="175">
        <f>Simulações!N1121</f>
        <v>0</v>
      </c>
      <c r="D1147" s="133">
        <f>Simulações!J1121</f>
        <v>0</v>
      </c>
      <c r="E1147" s="133">
        <f>Simulações!CK1121</f>
        <v>0</v>
      </c>
      <c r="F1147" s="133">
        <f>Simulações!CL1121</f>
        <v>0</v>
      </c>
      <c r="G1147" s="133">
        <f>Simulações!CQ1121</f>
        <v>0</v>
      </c>
      <c r="H1147" s="133">
        <f>Simulações!CW1121</f>
        <v>0</v>
      </c>
      <c r="I1147" s="133" t="str">
        <f>IF(Simulações!CX1121="","",Simulações!CX1121)</f>
        <v/>
      </c>
      <c r="J1147" s="133" t="str">
        <f>IF(Simulações!DA1121="","",Simulações!DA1121)</f>
        <v/>
      </c>
      <c r="K1147" s="137">
        <f>Simulações!AO1121</f>
        <v>0</v>
      </c>
      <c r="L1147" s="137">
        <f>Simulações!AV1121</f>
        <v>0</v>
      </c>
      <c r="M1147" s="133" t="str">
        <f>IF(Simulações!DB1121="","",Simulações!DB1121)</f>
        <v/>
      </c>
      <c r="N1147" s="133" t="str">
        <f>IF(Simulações!DC1121="","",Simulações!DC1121)</f>
        <v/>
      </c>
      <c r="O1147" s="133">
        <v>1</v>
      </c>
    </row>
    <row r="1148" spans="1:15" ht="14.25" customHeight="1" x14ac:dyDescent="0.3">
      <c r="A1148" s="5">
        <f>Simulações!G1122</f>
        <v>0</v>
      </c>
      <c r="B1148" s="133">
        <f>Simulações!DN1122</f>
        <v>0</v>
      </c>
      <c r="C1148" s="175">
        <f>Simulações!N1122</f>
        <v>0</v>
      </c>
      <c r="D1148" s="133">
        <f>Simulações!J1122</f>
        <v>0</v>
      </c>
      <c r="E1148" s="133">
        <f>Simulações!CK1122</f>
        <v>0</v>
      </c>
      <c r="F1148" s="176">
        <f>Simulações!CL1122</f>
        <v>0</v>
      </c>
      <c r="G1148" s="133">
        <f>Simulações!CQ1122</f>
        <v>0</v>
      </c>
      <c r="H1148" s="133">
        <f>Simulações!CW1122</f>
        <v>0</v>
      </c>
      <c r="I1148" s="133" t="str">
        <f>IF(Simulações!CX1122="","",Simulações!CX1122)</f>
        <v/>
      </c>
      <c r="J1148" s="133" t="str">
        <f>IF(Simulações!DA1122="","",Simulações!DA1122)</f>
        <v/>
      </c>
      <c r="K1148" s="137">
        <f>Simulações!AO1122</f>
        <v>0</v>
      </c>
      <c r="L1148" s="137">
        <f>Simulações!AV1122</f>
        <v>0</v>
      </c>
      <c r="M1148" s="133" t="str">
        <f>IF(Simulações!DB1122="","",Simulações!DB1122)</f>
        <v/>
      </c>
      <c r="N1148" s="133" t="str">
        <f>IF(Simulações!DC1122="","",Simulações!DC1122)</f>
        <v/>
      </c>
      <c r="O1148" s="133">
        <v>1</v>
      </c>
    </row>
    <row r="1149" spans="1:15" ht="14.25" customHeight="1" x14ac:dyDescent="0.3">
      <c r="A1149" s="5">
        <f>Simulações!G1123</f>
        <v>0</v>
      </c>
      <c r="B1149" s="133">
        <f>Simulações!DN1123</f>
        <v>0</v>
      </c>
      <c r="C1149" s="175">
        <f>Simulações!N1123</f>
        <v>0</v>
      </c>
      <c r="D1149" s="133">
        <f>Simulações!J1123</f>
        <v>0</v>
      </c>
      <c r="E1149" s="133">
        <f>Simulações!CK1123</f>
        <v>0</v>
      </c>
      <c r="F1149" s="133">
        <f>Simulações!CL1123</f>
        <v>0</v>
      </c>
      <c r="G1149" s="133">
        <f>Simulações!CQ1123</f>
        <v>0</v>
      </c>
      <c r="H1149" s="133">
        <f>Simulações!CW1123</f>
        <v>0</v>
      </c>
      <c r="I1149" s="133" t="str">
        <f>IF(Simulações!CX1123="","",Simulações!CX1123)</f>
        <v/>
      </c>
      <c r="J1149" s="133" t="str">
        <f>IF(Simulações!DA1123="","",Simulações!DA1123)</f>
        <v/>
      </c>
      <c r="K1149" s="137">
        <f>Simulações!AO1123</f>
        <v>0</v>
      </c>
      <c r="L1149" s="137">
        <f>Simulações!AV1123</f>
        <v>0</v>
      </c>
      <c r="M1149" s="133" t="str">
        <f>IF(Simulações!DB1123="","",Simulações!DB1123)</f>
        <v/>
      </c>
      <c r="N1149" s="133" t="str">
        <f>IF(Simulações!DC1123="","",Simulações!DC1123)</f>
        <v/>
      </c>
      <c r="O1149" s="133">
        <v>1</v>
      </c>
    </row>
    <row r="1150" spans="1:15" ht="14.25" customHeight="1" x14ac:dyDescent="0.3">
      <c r="A1150" s="5">
        <f>Simulações!G1124</f>
        <v>0</v>
      </c>
      <c r="B1150" s="133">
        <f>Simulações!DN1124</f>
        <v>0</v>
      </c>
      <c r="C1150" s="175">
        <f>Simulações!N1124</f>
        <v>0</v>
      </c>
      <c r="D1150" s="133">
        <f>Simulações!J1124</f>
        <v>0</v>
      </c>
      <c r="E1150" s="133">
        <f>Simulações!CK1124</f>
        <v>0</v>
      </c>
      <c r="F1150" s="133">
        <f>Simulações!CL1124</f>
        <v>0</v>
      </c>
      <c r="G1150" s="133">
        <f>Simulações!CQ1124</f>
        <v>0</v>
      </c>
      <c r="H1150" s="133">
        <f>Simulações!CW1124</f>
        <v>0</v>
      </c>
      <c r="I1150" s="133" t="str">
        <f>IF(Simulações!CX1124="","",Simulações!CX1124)</f>
        <v/>
      </c>
      <c r="J1150" s="133" t="str">
        <f>IF(Simulações!DA1124="","",Simulações!DA1124)</f>
        <v/>
      </c>
      <c r="K1150" s="137">
        <f>Simulações!AO1124</f>
        <v>0</v>
      </c>
      <c r="L1150" s="137">
        <f>Simulações!AV1124</f>
        <v>0</v>
      </c>
      <c r="M1150" s="133" t="str">
        <f>IF(Simulações!DB1124="","",Simulações!DB1124)</f>
        <v/>
      </c>
      <c r="N1150" s="133" t="str">
        <f>IF(Simulações!DC1124="","",Simulações!DC1124)</f>
        <v/>
      </c>
      <c r="O1150" s="133">
        <v>1</v>
      </c>
    </row>
    <row r="1151" spans="1:15" ht="14.25" customHeight="1" x14ac:dyDescent="0.3">
      <c r="A1151" s="5">
        <f>Simulações!G1125</f>
        <v>0</v>
      </c>
      <c r="B1151" s="133">
        <f>Simulações!DN1125</f>
        <v>0</v>
      </c>
      <c r="C1151" s="175">
        <f>Simulações!N1125</f>
        <v>0</v>
      </c>
      <c r="D1151" s="133">
        <f>Simulações!J1125</f>
        <v>0</v>
      </c>
      <c r="E1151" s="133">
        <f>Simulações!CK1125</f>
        <v>0</v>
      </c>
      <c r="F1151" s="176">
        <f>Simulações!CL1125</f>
        <v>0</v>
      </c>
      <c r="G1151" s="133">
        <f>Simulações!CQ1125</f>
        <v>0</v>
      </c>
      <c r="H1151" s="133">
        <f>Simulações!CW1125</f>
        <v>0</v>
      </c>
      <c r="I1151" s="133" t="str">
        <f>IF(Simulações!CX1125="","",Simulações!CX1125)</f>
        <v/>
      </c>
      <c r="J1151" s="133" t="str">
        <f>IF(Simulações!DA1125="","",Simulações!DA1125)</f>
        <v/>
      </c>
      <c r="K1151" s="137">
        <f>Simulações!AO1125</f>
        <v>0</v>
      </c>
      <c r="L1151" s="137">
        <f>Simulações!AV1125</f>
        <v>0</v>
      </c>
      <c r="M1151" s="133" t="str">
        <f>IF(Simulações!DB1125="","",Simulações!DB1125)</f>
        <v/>
      </c>
      <c r="N1151" s="133" t="str">
        <f>IF(Simulações!DC1125="","",Simulações!DC1125)</f>
        <v/>
      </c>
      <c r="O1151" s="133">
        <v>1</v>
      </c>
    </row>
    <row r="1152" spans="1:15" ht="14.25" customHeight="1" x14ac:dyDescent="0.3">
      <c r="A1152" s="5">
        <f>Simulações!G1126</f>
        <v>0</v>
      </c>
      <c r="B1152" s="133">
        <f>Simulações!DN1126</f>
        <v>0</v>
      </c>
      <c r="C1152" s="175">
        <f>Simulações!N1126</f>
        <v>0</v>
      </c>
      <c r="D1152" s="133">
        <f>Simulações!J1126</f>
        <v>0</v>
      </c>
      <c r="E1152" s="133">
        <f>Simulações!CK1126</f>
        <v>0</v>
      </c>
      <c r="F1152" s="133">
        <f>Simulações!CL1126</f>
        <v>0</v>
      </c>
      <c r="G1152" s="133">
        <f>Simulações!CQ1126</f>
        <v>0</v>
      </c>
      <c r="H1152" s="133">
        <f>Simulações!CW1126</f>
        <v>0</v>
      </c>
      <c r="I1152" s="133" t="str">
        <f>IF(Simulações!CX1126="","",Simulações!CX1126)</f>
        <v/>
      </c>
      <c r="J1152" s="133" t="str">
        <f>IF(Simulações!DA1126="","",Simulações!DA1126)</f>
        <v/>
      </c>
      <c r="K1152" s="137">
        <f>Simulações!AO1126</f>
        <v>0</v>
      </c>
      <c r="L1152" s="137">
        <f>Simulações!AV1126</f>
        <v>0</v>
      </c>
      <c r="M1152" s="133" t="str">
        <f>IF(Simulações!DB1126="","",Simulações!DB1126)</f>
        <v/>
      </c>
      <c r="N1152" s="133" t="str">
        <f>IF(Simulações!DC1126="","",Simulações!DC1126)</f>
        <v/>
      </c>
      <c r="O1152" s="133">
        <v>1</v>
      </c>
    </row>
    <row r="1153" spans="1:15" ht="14.25" customHeight="1" x14ac:dyDescent="0.3">
      <c r="A1153" s="5">
        <f>Simulações!G1127</f>
        <v>0</v>
      </c>
      <c r="B1153" s="133">
        <f>Simulações!DN1127</f>
        <v>0</v>
      </c>
      <c r="C1153" s="175">
        <f>Simulações!N1127</f>
        <v>0</v>
      </c>
      <c r="D1153" s="133">
        <f>Simulações!J1127</f>
        <v>0</v>
      </c>
      <c r="E1153" s="133">
        <f>Simulações!CK1127</f>
        <v>0</v>
      </c>
      <c r="F1153" s="133">
        <f>Simulações!CL1127</f>
        <v>0</v>
      </c>
      <c r="G1153" s="133">
        <f>Simulações!CQ1127</f>
        <v>0</v>
      </c>
      <c r="H1153" s="133">
        <f>Simulações!CW1127</f>
        <v>0</v>
      </c>
      <c r="I1153" s="133" t="str">
        <f>IF(Simulações!CX1127="","",Simulações!CX1127)</f>
        <v/>
      </c>
      <c r="J1153" s="133" t="str">
        <f>IF(Simulações!DA1127="","",Simulações!DA1127)</f>
        <v/>
      </c>
      <c r="K1153" s="137">
        <f>Simulações!AO1127</f>
        <v>0</v>
      </c>
      <c r="L1153" s="137">
        <f>Simulações!AV1127</f>
        <v>0</v>
      </c>
      <c r="M1153" s="133" t="str">
        <f>IF(Simulações!DB1127="","",Simulações!DB1127)</f>
        <v/>
      </c>
      <c r="N1153" s="133" t="str">
        <f>IF(Simulações!DC1127="","",Simulações!DC1127)</f>
        <v/>
      </c>
      <c r="O1153" s="133">
        <v>1</v>
      </c>
    </row>
    <row r="1154" spans="1:15" ht="14.25" customHeight="1" x14ac:dyDescent="0.3">
      <c r="A1154" s="5">
        <f>Simulações!G1128</f>
        <v>0</v>
      </c>
      <c r="B1154" s="133">
        <f>Simulações!DN1128</f>
        <v>0</v>
      </c>
      <c r="C1154" s="175">
        <f>Simulações!N1128</f>
        <v>0</v>
      </c>
      <c r="D1154" s="133">
        <f>Simulações!J1128</f>
        <v>0</v>
      </c>
      <c r="E1154" s="133">
        <f>Simulações!CK1128</f>
        <v>0</v>
      </c>
      <c r="F1154" s="176">
        <f>Simulações!CL1128</f>
        <v>0</v>
      </c>
      <c r="G1154" s="133">
        <f>Simulações!CQ1128</f>
        <v>0</v>
      </c>
      <c r="H1154" s="133">
        <f>Simulações!CW1128</f>
        <v>0</v>
      </c>
      <c r="I1154" s="133" t="str">
        <f>IF(Simulações!CX1128="","",Simulações!CX1128)</f>
        <v/>
      </c>
      <c r="J1154" s="133" t="str">
        <f>IF(Simulações!DA1128="","",Simulações!DA1128)</f>
        <v/>
      </c>
      <c r="K1154" s="137">
        <f>Simulações!AO1128</f>
        <v>0</v>
      </c>
      <c r="L1154" s="137">
        <f>Simulações!AV1128</f>
        <v>0</v>
      </c>
      <c r="M1154" s="133" t="str">
        <f>IF(Simulações!DB1128="","",Simulações!DB1128)</f>
        <v/>
      </c>
      <c r="N1154" s="133" t="str">
        <f>IF(Simulações!DC1128="","",Simulações!DC1128)</f>
        <v/>
      </c>
      <c r="O1154" s="133">
        <v>1</v>
      </c>
    </row>
    <row r="1155" spans="1:15" ht="14.25" customHeight="1" x14ac:dyDescent="0.3">
      <c r="A1155" s="5">
        <f>Simulações!G1129</f>
        <v>0</v>
      </c>
      <c r="B1155" s="133">
        <f>Simulações!DN1129</f>
        <v>0</v>
      </c>
      <c r="C1155" s="175">
        <f>Simulações!N1129</f>
        <v>0</v>
      </c>
      <c r="D1155" s="133">
        <f>Simulações!J1129</f>
        <v>0</v>
      </c>
      <c r="E1155" s="133">
        <f>Simulações!CK1129</f>
        <v>0</v>
      </c>
      <c r="F1155" s="133">
        <f>Simulações!CL1129</f>
        <v>0</v>
      </c>
      <c r="G1155" s="133">
        <f>Simulações!CQ1129</f>
        <v>0</v>
      </c>
      <c r="H1155" s="133">
        <f>Simulações!CW1129</f>
        <v>0</v>
      </c>
      <c r="I1155" s="133" t="str">
        <f>IF(Simulações!CX1129="","",Simulações!CX1129)</f>
        <v/>
      </c>
      <c r="J1155" s="133" t="str">
        <f>IF(Simulações!DA1129="","",Simulações!DA1129)</f>
        <v/>
      </c>
      <c r="K1155" s="137">
        <f>Simulações!AO1129</f>
        <v>0</v>
      </c>
      <c r="L1155" s="137">
        <f>Simulações!AV1129</f>
        <v>0</v>
      </c>
      <c r="M1155" s="133" t="str">
        <f>IF(Simulações!DB1129="","",Simulações!DB1129)</f>
        <v/>
      </c>
      <c r="N1155" s="133" t="str">
        <f>IF(Simulações!DC1129="","",Simulações!DC1129)</f>
        <v/>
      </c>
      <c r="O1155" s="133">
        <v>1</v>
      </c>
    </row>
    <row r="1156" spans="1:15" ht="14.25" customHeight="1" x14ac:dyDescent="0.3">
      <c r="A1156" s="5">
        <f>Simulações!G1130</f>
        <v>0</v>
      </c>
      <c r="B1156" s="133">
        <f>Simulações!DN1130</f>
        <v>0</v>
      </c>
      <c r="C1156" s="175">
        <f>Simulações!N1130</f>
        <v>0</v>
      </c>
      <c r="D1156" s="133">
        <f>Simulações!J1130</f>
        <v>0</v>
      </c>
      <c r="E1156" s="133">
        <f>Simulações!CK1130</f>
        <v>0</v>
      </c>
      <c r="F1156" s="133">
        <f>Simulações!CL1130</f>
        <v>0</v>
      </c>
      <c r="G1156" s="133">
        <f>Simulações!CQ1130</f>
        <v>0</v>
      </c>
      <c r="H1156" s="133">
        <f>Simulações!CW1130</f>
        <v>0</v>
      </c>
      <c r="I1156" s="133" t="str">
        <f>IF(Simulações!CX1130="","",Simulações!CX1130)</f>
        <v/>
      </c>
      <c r="J1156" s="133" t="str">
        <f>IF(Simulações!DA1130="","",Simulações!DA1130)</f>
        <v/>
      </c>
      <c r="K1156" s="137">
        <f>Simulações!AO1130</f>
        <v>0</v>
      </c>
      <c r="L1156" s="137">
        <f>Simulações!AV1130</f>
        <v>0</v>
      </c>
      <c r="M1156" s="133" t="str">
        <f>IF(Simulações!DB1130="","",Simulações!DB1130)</f>
        <v/>
      </c>
      <c r="N1156" s="133" t="str">
        <f>IF(Simulações!DC1130="","",Simulações!DC1130)</f>
        <v/>
      </c>
      <c r="O1156" s="133">
        <v>1</v>
      </c>
    </row>
    <row r="1157" spans="1:15" ht="14.25" customHeight="1" x14ac:dyDescent="0.3">
      <c r="A1157" s="5">
        <f>Simulações!G1131</f>
        <v>0</v>
      </c>
      <c r="B1157" s="133">
        <f>Simulações!DN1131</f>
        <v>0</v>
      </c>
      <c r="C1157" s="175">
        <f>Simulações!N1131</f>
        <v>0</v>
      </c>
      <c r="D1157" s="133">
        <f>Simulações!J1131</f>
        <v>0</v>
      </c>
      <c r="E1157" s="133">
        <f>Simulações!CK1131</f>
        <v>0</v>
      </c>
      <c r="F1157" s="176">
        <f>Simulações!CL1131</f>
        <v>0</v>
      </c>
      <c r="G1157" s="133">
        <f>Simulações!CQ1131</f>
        <v>0</v>
      </c>
      <c r="H1157" s="133">
        <f>Simulações!CW1131</f>
        <v>0</v>
      </c>
      <c r="I1157" s="133" t="str">
        <f>IF(Simulações!CX1131="","",Simulações!CX1131)</f>
        <v/>
      </c>
      <c r="J1157" s="133" t="str">
        <f>IF(Simulações!DA1131="","",Simulações!DA1131)</f>
        <v/>
      </c>
      <c r="K1157" s="137">
        <f>Simulações!AO1131</f>
        <v>0</v>
      </c>
      <c r="L1157" s="137">
        <f>Simulações!AV1131</f>
        <v>0</v>
      </c>
      <c r="M1157" s="133" t="str">
        <f>IF(Simulações!DB1131="","",Simulações!DB1131)</f>
        <v/>
      </c>
      <c r="N1157" s="133" t="str">
        <f>IF(Simulações!DC1131="","",Simulações!DC1131)</f>
        <v/>
      </c>
      <c r="O1157" s="133">
        <v>1</v>
      </c>
    </row>
    <row r="1158" spans="1:15" ht="14.25" customHeight="1" x14ac:dyDescent="0.3">
      <c r="A1158" s="5">
        <f>Simulações!G1132</f>
        <v>0</v>
      </c>
      <c r="B1158" s="133">
        <f>Simulações!DN1132</f>
        <v>0</v>
      </c>
      <c r="C1158" s="175">
        <f>Simulações!N1132</f>
        <v>0</v>
      </c>
      <c r="D1158" s="133">
        <f>Simulações!J1132</f>
        <v>0</v>
      </c>
      <c r="E1158" s="133">
        <f>Simulações!CK1132</f>
        <v>0</v>
      </c>
      <c r="F1158" s="133">
        <f>Simulações!CL1132</f>
        <v>0</v>
      </c>
      <c r="G1158" s="133">
        <f>Simulações!CQ1132</f>
        <v>0</v>
      </c>
      <c r="H1158" s="133">
        <f>Simulações!CW1132</f>
        <v>0</v>
      </c>
      <c r="I1158" s="133" t="str">
        <f>IF(Simulações!CX1132="","",Simulações!CX1132)</f>
        <v/>
      </c>
      <c r="J1158" s="133" t="str">
        <f>IF(Simulações!DA1132="","",Simulações!DA1132)</f>
        <v/>
      </c>
      <c r="K1158" s="137">
        <f>Simulações!AO1132</f>
        <v>0</v>
      </c>
      <c r="L1158" s="137">
        <f>Simulações!AV1132</f>
        <v>0</v>
      </c>
      <c r="M1158" s="133" t="str">
        <f>IF(Simulações!DB1132="","",Simulações!DB1132)</f>
        <v/>
      </c>
      <c r="N1158" s="133" t="str">
        <f>IF(Simulações!DC1132="","",Simulações!DC1132)</f>
        <v/>
      </c>
      <c r="O1158" s="133">
        <v>1</v>
      </c>
    </row>
    <row r="1159" spans="1:15" ht="14.25" customHeight="1" x14ac:dyDescent="0.3">
      <c r="A1159" s="5">
        <f>Simulações!G1133</f>
        <v>0</v>
      </c>
      <c r="B1159" s="133">
        <f>Simulações!DN1133</f>
        <v>0</v>
      </c>
      <c r="C1159" s="175">
        <f>Simulações!N1133</f>
        <v>0</v>
      </c>
      <c r="D1159" s="133">
        <f>Simulações!J1133</f>
        <v>0</v>
      </c>
      <c r="E1159" s="133">
        <f>Simulações!CK1133</f>
        <v>0</v>
      </c>
      <c r="F1159" s="133">
        <f>Simulações!CL1133</f>
        <v>0</v>
      </c>
      <c r="G1159" s="133">
        <f>Simulações!CQ1133</f>
        <v>0</v>
      </c>
      <c r="H1159" s="133">
        <f>Simulações!CW1133</f>
        <v>0</v>
      </c>
      <c r="I1159" s="133" t="str">
        <f>IF(Simulações!CX1133="","",Simulações!CX1133)</f>
        <v/>
      </c>
      <c r="J1159" s="133" t="str">
        <f>IF(Simulações!DA1133="","",Simulações!DA1133)</f>
        <v/>
      </c>
      <c r="K1159" s="137">
        <f>Simulações!AO1133</f>
        <v>0</v>
      </c>
      <c r="L1159" s="137">
        <f>Simulações!AV1133</f>
        <v>0</v>
      </c>
      <c r="M1159" s="133" t="str">
        <f>IF(Simulações!DB1133="","",Simulações!DB1133)</f>
        <v/>
      </c>
      <c r="N1159" s="133" t="str">
        <f>IF(Simulações!DC1133="","",Simulações!DC1133)</f>
        <v/>
      </c>
      <c r="O1159" s="133">
        <v>1</v>
      </c>
    </row>
    <row r="1160" spans="1:15" ht="14.25" customHeight="1" x14ac:dyDescent="0.3">
      <c r="A1160" s="5">
        <f>Simulações!G1134</f>
        <v>0</v>
      </c>
      <c r="B1160" s="133">
        <f>Simulações!DN1134</f>
        <v>0</v>
      </c>
      <c r="C1160" s="175">
        <f>Simulações!N1134</f>
        <v>0</v>
      </c>
      <c r="D1160" s="133">
        <f>Simulações!J1134</f>
        <v>0</v>
      </c>
      <c r="E1160" s="133">
        <f>Simulações!CK1134</f>
        <v>0</v>
      </c>
      <c r="F1160" s="176">
        <f>Simulações!CL1134</f>
        <v>0</v>
      </c>
      <c r="G1160" s="133">
        <f>Simulações!CQ1134</f>
        <v>0</v>
      </c>
      <c r="H1160" s="133">
        <f>Simulações!CW1134</f>
        <v>0</v>
      </c>
      <c r="I1160" s="133" t="str">
        <f>IF(Simulações!CX1134="","",Simulações!CX1134)</f>
        <v/>
      </c>
      <c r="J1160" s="133" t="str">
        <f>IF(Simulações!DA1134="","",Simulações!DA1134)</f>
        <v/>
      </c>
      <c r="K1160" s="137">
        <f>Simulações!AO1134</f>
        <v>0</v>
      </c>
      <c r="L1160" s="137">
        <f>Simulações!AV1134</f>
        <v>0</v>
      </c>
      <c r="M1160" s="133" t="str">
        <f>IF(Simulações!DB1134="","",Simulações!DB1134)</f>
        <v/>
      </c>
      <c r="N1160" s="133" t="str">
        <f>IF(Simulações!DC1134="","",Simulações!DC1134)</f>
        <v/>
      </c>
      <c r="O1160" s="133">
        <v>1</v>
      </c>
    </row>
    <row r="1161" spans="1:15" ht="14.25" customHeight="1" x14ac:dyDescent="0.3">
      <c r="A1161" s="5">
        <f>Simulações!G1135</f>
        <v>0</v>
      </c>
      <c r="B1161" s="133">
        <f>Simulações!DN1135</f>
        <v>0</v>
      </c>
      <c r="C1161" s="175">
        <f>Simulações!N1135</f>
        <v>0</v>
      </c>
      <c r="D1161" s="133">
        <f>Simulações!J1135</f>
        <v>0</v>
      </c>
      <c r="E1161" s="133">
        <f>Simulações!CK1135</f>
        <v>0</v>
      </c>
      <c r="F1161" s="133">
        <f>Simulações!CL1135</f>
        <v>0</v>
      </c>
      <c r="G1161" s="133">
        <f>Simulações!CQ1135</f>
        <v>0</v>
      </c>
      <c r="H1161" s="133">
        <f>Simulações!CW1135</f>
        <v>0</v>
      </c>
      <c r="I1161" s="133" t="str">
        <f>IF(Simulações!CX1135="","",Simulações!CX1135)</f>
        <v/>
      </c>
      <c r="J1161" s="133" t="str">
        <f>IF(Simulações!DA1135="","",Simulações!DA1135)</f>
        <v/>
      </c>
      <c r="K1161" s="137">
        <f>Simulações!AO1135</f>
        <v>0</v>
      </c>
      <c r="L1161" s="137">
        <f>Simulações!AV1135</f>
        <v>0</v>
      </c>
      <c r="M1161" s="133" t="str">
        <f>IF(Simulações!DB1135="","",Simulações!DB1135)</f>
        <v/>
      </c>
      <c r="N1161" s="133" t="str">
        <f>IF(Simulações!DC1135="","",Simulações!DC1135)</f>
        <v/>
      </c>
      <c r="O1161" s="133">
        <v>1</v>
      </c>
    </row>
    <row r="1162" spans="1:15" ht="14.25" customHeight="1" x14ac:dyDescent="0.3">
      <c r="A1162" s="5">
        <f>Simulações!G1136</f>
        <v>0</v>
      </c>
      <c r="B1162" s="133">
        <f>Simulações!DN1136</f>
        <v>0</v>
      </c>
      <c r="C1162" s="175">
        <f>Simulações!N1136</f>
        <v>0</v>
      </c>
      <c r="D1162" s="133">
        <f>Simulações!J1136</f>
        <v>0</v>
      </c>
      <c r="E1162" s="133">
        <f>Simulações!CK1136</f>
        <v>0</v>
      </c>
      <c r="F1162" s="133">
        <f>Simulações!CL1136</f>
        <v>0</v>
      </c>
      <c r="G1162" s="133">
        <f>Simulações!CQ1136</f>
        <v>0</v>
      </c>
      <c r="H1162" s="133">
        <f>Simulações!CW1136</f>
        <v>0</v>
      </c>
      <c r="I1162" s="133" t="str">
        <f>IF(Simulações!CX1136="","",Simulações!CX1136)</f>
        <v/>
      </c>
      <c r="J1162" s="133" t="str">
        <f>IF(Simulações!DA1136="","",Simulações!DA1136)</f>
        <v/>
      </c>
      <c r="K1162" s="137">
        <f>Simulações!AO1136</f>
        <v>0</v>
      </c>
      <c r="L1162" s="137">
        <f>Simulações!AV1136</f>
        <v>0</v>
      </c>
      <c r="M1162" s="133" t="str">
        <f>IF(Simulações!DB1136="","",Simulações!DB1136)</f>
        <v/>
      </c>
      <c r="N1162" s="133" t="str">
        <f>IF(Simulações!DC1136="","",Simulações!DC1136)</f>
        <v/>
      </c>
      <c r="O1162" s="133">
        <v>1</v>
      </c>
    </row>
    <row r="1163" spans="1:15" ht="14.25" customHeight="1" x14ac:dyDescent="0.3">
      <c r="A1163" s="5">
        <f>Simulações!G1137</f>
        <v>0</v>
      </c>
      <c r="B1163" s="133">
        <f>Simulações!DN1137</f>
        <v>0</v>
      </c>
      <c r="C1163" s="175">
        <f>Simulações!N1137</f>
        <v>0</v>
      </c>
      <c r="D1163" s="133">
        <f>Simulações!J1137</f>
        <v>0</v>
      </c>
      <c r="E1163" s="133">
        <f>Simulações!CK1137</f>
        <v>0</v>
      </c>
      <c r="F1163" s="176">
        <f>Simulações!CL1137</f>
        <v>0</v>
      </c>
      <c r="G1163" s="133">
        <f>Simulações!CQ1137</f>
        <v>0</v>
      </c>
      <c r="H1163" s="133">
        <f>Simulações!CW1137</f>
        <v>0</v>
      </c>
      <c r="I1163" s="133" t="str">
        <f>IF(Simulações!CX1137="","",Simulações!CX1137)</f>
        <v/>
      </c>
      <c r="J1163" s="133" t="str">
        <f>IF(Simulações!DA1137="","",Simulações!DA1137)</f>
        <v/>
      </c>
      <c r="K1163" s="137">
        <f>Simulações!AO1137</f>
        <v>0</v>
      </c>
      <c r="L1163" s="137">
        <f>Simulações!AV1137</f>
        <v>0</v>
      </c>
      <c r="M1163" s="133" t="str">
        <f>IF(Simulações!DB1137="","",Simulações!DB1137)</f>
        <v/>
      </c>
      <c r="N1163" s="133" t="str">
        <f>IF(Simulações!DC1137="","",Simulações!DC1137)</f>
        <v/>
      </c>
      <c r="O1163" s="133">
        <v>1</v>
      </c>
    </row>
    <row r="1164" spans="1:15" ht="14.25" customHeight="1" x14ac:dyDescent="0.3">
      <c r="A1164" s="5">
        <f>Simulações!G1138</f>
        <v>0</v>
      </c>
      <c r="B1164" s="133">
        <f>Simulações!DN1138</f>
        <v>0</v>
      </c>
      <c r="C1164" s="175">
        <f>Simulações!N1138</f>
        <v>0</v>
      </c>
      <c r="D1164" s="133">
        <f>Simulações!J1138</f>
        <v>0</v>
      </c>
      <c r="E1164" s="133">
        <f>Simulações!CK1138</f>
        <v>0</v>
      </c>
      <c r="F1164" s="133">
        <f>Simulações!CL1138</f>
        <v>0</v>
      </c>
      <c r="G1164" s="133">
        <f>Simulações!CQ1138</f>
        <v>0</v>
      </c>
      <c r="H1164" s="133">
        <f>Simulações!CW1138</f>
        <v>0</v>
      </c>
      <c r="I1164" s="133" t="str">
        <f>IF(Simulações!CX1138="","",Simulações!CX1138)</f>
        <v/>
      </c>
      <c r="J1164" s="133" t="str">
        <f>IF(Simulações!DA1138="","",Simulações!DA1138)</f>
        <v/>
      </c>
      <c r="K1164" s="137">
        <f>Simulações!AO1138</f>
        <v>0</v>
      </c>
      <c r="L1164" s="137">
        <f>Simulações!AV1138</f>
        <v>0</v>
      </c>
      <c r="M1164" s="133" t="str">
        <f>IF(Simulações!DB1138="","",Simulações!DB1138)</f>
        <v/>
      </c>
      <c r="N1164" s="133" t="str">
        <f>IF(Simulações!DC1138="","",Simulações!DC1138)</f>
        <v/>
      </c>
      <c r="O1164" s="133">
        <v>1</v>
      </c>
    </row>
    <row r="1165" spans="1:15" ht="14.25" customHeight="1" x14ac:dyDescent="0.3">
      <c r="A1165" s="5">
        <f>Simulações!G1139</f>
        <v>0</v>
      </c>
      <c r="B1165" s="133">
        <f>Simulações!DN1139</f>
        <v>0</v>
      </c>
      <c r="C1165" s="175">
        <f>Simulações!N1139</f>
        <v>0</v>
      </c>
      <c r="D1165" s="133">
        <f>Simulações!J1139</f>
        <v>0</v>
      </c>
      <c r="E1165" s="133">
        <f>Simulações!CK1139</f>
        <v>0</v>
      </c>
      <c r="F1165" s="133">
        <f>Simulações!CL1139</f>
        <v>0</v>
      </c>
      <c r="G1165" s="133">
        <f>Simulações!CQ1139</f>
        <v>0</v>
      </c>
      <c r="H1165" s="133">
        <f>Simulações!CW1139</f>
        <v>0</v>
      </c>
      <c r="I1165" s="133" t="str">
        <f>IF(Simulações!CX1139="","",Simulações!CX1139)</f>
        <v/>
      </c>
      <c r="J1165" s="133" t="str">
        <f>IF(Simulações!DA1139="","",Simulações!DA1139)</f>
        <v/>
      </c>
      <c r="K1165" s="137">
        <f>Simulações!AO1139</f>
        <v>0</v>
      </c>
      <c r="L1165" s="137">
        <f>Simulações!AV1139</f>
        <v>0</v>
      </c>
      <c r="M1165" s="133" t="str">
        <f>IF(Simulações!DB1139="","",Simulações!DB1139)</f>
        <v/>
      </c>
      <c r="N1165" s="133" t="str">
        <f>IF(Simulações!DC1139="","",Simulações!DC1139)</f>
        <v/>
      </c>
      <c r="O1165" s="133">
        <v>1</v>
      </c>
    </row>
    <row r="1166" spans="1:15" ht="14.25" customHeight="1" x14ac:dyDescent="0.3">
      <c r="A1166" s="5">
        <f>Simulações!G1140</f>
        <v>0</v>
      </c>
      <c r="B1166" s="133">
        <f>Simulações!DN1140</f>
        <v>0</v>
      </c>
      <c r="C1166" s="175">
        <f>Simulações!N1140</f>
        <v>0</v>
      </c>
      <c r="D1166" s="133">
        <f>Simulações!J1140</f>
        <v>0</v>
      </c>
      <c r="E1166" s="133">
        <f>Simulações!CK1140</f>
        <v>0</v>
      </c>
      <c r="F1166" s="176">
        <f>Simulações!CL1140</f>
        <v>0</v>
      </c>
      <c r="G1166" s="133">
        <f>Simulações!CQ1140</f>
        <v>0</v>
      </c>
      <c r="H1166" s="133">
        <f>Simulações!CW1140</f>
        <v>0</v>
      </c>
      <c r="I1166" s="133" t="str">
        <f>IF(Simulações!CX1140="","",Simulações!CX1140)</f>
        <v/>
      </c>
      <c r="J1166" s="133" t="str">
        <f>IF(Simulações!DA1140="","",Simulações!DA1140)</f>
        <v/>
      </c>
      <c r="K1166" s="137">
        <f>Simulações!AO1140</f>
        <v>0</v>
      </c>
      <c r="L1166" s="137">
        <f>Simulações!AV1140</f>
        <v>0</v>
      </c>
      <c r="M1166" s="133" t="str">
        <f>IF(Simulações!DB1140="","",Simulações!DB1140)</f>
        <v/>
      </c>
      <c r="N1166" s="133" t="str">
        <f>IF(Simulações!DC1140="","",Simulações!DC1140)</f>
        <v/>
      </c>
      <c r="O1166" s="133">
        <v>1</v>
      </c>
    </row>
    <row r="1167" spans="1:15" ht="14.25" customHeight="1" x14ac:dyDescent="0.3">
      <c r="A1167" s="5">
        <f>Simulações!G1141</f>
        <v>0</v>
      </c>
      <c r="B1167" s="133">
        <f>Simulações!DN1141</f>
        <v>0</v>
      </c>
      <c r="C1167" s="175">
        <f>Simulações!N1141</f>
        <v>0</v>
      </c>
      <c r="D1167" s="133">
        <f>Simulações!J1141</f>
        <v>0</v>
      </c>
      <c r="E1167" s="133">
        <f>Simulações!CK1141</f>
        <v>0</v>
      </c>
      <c r="F1167" s="133">
        <f>Simulações!CL1141</f>
        <v>0</v>
      </c>
      <c r="G1167" s="133">
        <f>Simulações!CQ1141</f>
        <v>0</v>
      </c>
      <c r="H1167" s="133">
        <f>Simulações!CW1141</f>
        <v>0</v>
      </c>
      <c r="I1167" s="133" t="str">
        <f>IF(Simulações!CX1141="","",Simulações!CX1141)</f>
        <v/>
      </c>
      <c r="J1167" s="133" t="str">
        <f>IF(Simulações!DA1141="","",Simulações!DA1141)</f>
        <v/>
      </c>
      <c r="K1167" s="137">
        <f>Simulações!AO1141</f>
        <v>0</v>
      </c>
      <c r="L1167" s="137">
        <f>Simulações!AV1141</f>
        <v>0</v>
      </c>
      <c r="M1167" s="133" t="str">
        <f>IF(Simulações!DB1141="","",Simulações!DB1141)</f>
        <v/>
      </c>
      <c r="N1167" s="133" t="str">
        <f>IF(Simulações!DC1141="","",Simulações!DC1141)</f>
        <v/>
      </c>
      <c r="O1167" s="133">
        <v>1</v>
      </c>
    </row>
    <row r="1168" spans="1:15" ht="14.25" customHeight="1" x14ac:dyDescent="0.3">
      <c r="A1168" s="5">
        <f>Simulações!G1142</f>
        <v>0</v>
      </c>
      <c r="B1168" s="133">
        <f>Simulações!DN1142</f>
        <v>0</v>
      </c>
      <c r="C1168" s="175">
        <f>Simulações!N1142</f>
        <v>0</v>
      </c>
      <c r="D1168" s="133">
        <f>Simulações!J1142</f>
        <v>0</v>
      </c>
      <c r="E1168" s="133">
        <f>Simulações!CK1142</f>
        <v>0</v>
      </c>
      <c r="F1168" s="133">
        <f>Simulações!CL1142</f>
        <v>0</v>
      </c>
      <c r="G1168" s="133">
        <f>Simulações!CQ1142</f>
        <v>0</v>
      </c>
      <c r="H1168" s="133">
        <f>Simulações!CW1142</f>
        <v>0</v>
      </c>
      <c r="I1168" s="133" t="str">
        <f>IF(Simulações!CX1142="","",Simulações!CX1142)</f>
        <v/>
      </c>
      <c r="J1168" s="133" t="str">
        <f>IF(Simulações!DA1142="","",Simulações!DA1142)</f>
        <v/>
      </c>
      <c r="K1168" s="137">
        <f>Simulações!AO1142</f>
        <v>0</v>
      </c>
      <c r="L1168" s="137">
        <f>Simulações!AV1142</f>
        <v>0</v>
      </c>
      <c r="M1168" s="133" t="str">
        <f>IF(Simulações!DB1142="","",Simulações!DB1142)</f>
        <v/>
      </c>
      <c r="N1168" s="133" t="str">
        <f>IF(Simulações!DC1142="","",Simulações!DC1142)</f>
        <v/>
      </c>
      <c r="O1168" s="133">
        <v>1</v>
      </c>
    </row>
    <row r="1169" spans="1:15" ht="14.25" customHeight="1" x14ac:dyDescent="0.3">
      <c r="A1169" s="5">
        <f>Simulações!G1143</f>
        <v>0</v>
      </c>
      <c r="B1169" s="133">
        <f>Simulações!DN1143</f>
        <v>0</v>
      </c>
      <c r="C1169" s="175">
        <f>Simulações!N1143</f>
        <v>0</v>
      </c>
      <c r="D1169" s="133">
        <f>Simulações!J1143</f>
        <v>0</v>
      </c>
      <c r="E1169" s="133">
        <f>Simulações!CK1143</f>
        <v>0</v>
      </c>
      <c r="F1169" s="176">
        <f>Simulações!CL1143</f>
        <v>0</v>
      </c>
      <c r="G1169" s="133">
        <f>Simulações!CQ1143</f>
        <v>0</v>
      </c>
      <c r="H1169" s="133">
        <f>Simulações!CW1143</f>
        <v>0</v>
      </c>
      <c r="I1169" s="133" t="str">
        <f>IF(Simulações!CX1143="","",Simulações!CX1143)</f>
        <v/>
      </c>
      <c r="J1169" s="133" t="str">
        <f>IF(Simulações!DA1143="","",Simulações!DA1143)</f>
        <v/>
      </c>
      <c r="K1169" s="137">
        <f>Simulações!AO1143</f>
        <v>0</v>
      </c>
      <c r="L1169" s="137">
        <f>Simulações!AV1143</f>
        <v>0</v>
      </c>
      <c r="M1169" s="133" t="str">
        <f>IF(Simulações!DB1143="","",Simulações!DB1143)</f>
        <v/>
      </c>
      <c r="N1169" s="133" t="str">
        <f>IF(Simulações!DC1143="","",Simulações!DC1143)</f>
        <v/>
      </c>
      <c r="O1169" s="133">
        <v>1</v>
      </c>
    </row>
    <row r="1170" spans="1:15" ht="14.25" customHeight="1" x14ac:dyDescent="0.3">
      <c r="A1170" s="5">
        <f>Simulações!G1144</f>
        <v>0</v>
      </c>
      <c r="B1170" s="133">
        <f>Simulações!DN1144</f>
        <v>0</v>
      </c>
      <c r="C1170" s="175">
        <f>Simulações!N1144</f>
        <v>0</v>
      </c>
      <c r="D1170" s="133">
        <f>Simulações!J1144</f>
        <v>0</v>
      </c>
      <c r="E1170" s="133">
        <f>Simulações!CK1144</f>
        <v>0</v>
      </c>
      <c r="F1170" s="133">
        <f>Simulações!CL1144</f>
        <v>0</v>
      </c>
      <c r="G1170" s="133">
        <f>Simulações!CQ1144</f>
        <v>0</v>
      </c>
      <c r="H1170" s="133">
        <f>Simulações!CW1144</f>
        <v>0</v>
      </c>
      <c r="I1170" s="133" t="str">
        <f>IF(Simulações!CX1144="","",Simulações!CX1144)</f>
        <v/>
      </c>
      <c r="J1170" s="133" t="str">
        <f>IF(Simulações!DA1144="","",Simulações!DA1144)</f>
        <v/>
      </c>
      <c r="K1170" s="137">
        <f>Simulações!AO1144</f>
        <v>0</v>
      </c>
      <c r="L1170" s="137">
        <f>Simulações!AV1144</f>
        <v>0</v>
      </c>
      <c r="M1170" s="133" t="str">
        <f>IF(Simulações!DB1144="","",Simulações!DB1144)</f>
        <v/>
      </c>
      <c r="N1170" s="133" t="str">
        <f>IF(Simulações!DC1144="","",Simulações!DC1144)</f>
        <v/>
      </c>
      <c r="O1170" s="133">
        <v>1</v>
      </c>
    </row>
    <row r="1171" spans="1:15" ht="14.25" customHeight="1" x14ac:dyDescent="0.3">
      <c r="A1171" s="5">
        <f>Simulações!G1145</f>
        <v>0</v>
      </c>
      <c r="B1171" s="133">
        <f>Simulações!DN1145</f>
        <v>0</v>
      </c>
      <c r="C1171" s="175">
        <f>Simulações!N1145</f>
        <v>0</v>
      </c>
      <c r="D1171" s="133">
        <f>Simulações!J1145</f>
        <v>0</v>
      </c>
      <c r="E1171" s="133">
        <f>Simulações!CK1145</f>
        <v>0</v>
      </c>
      <c r="F1171" s="133">
        <f>Simulações!CL1145</f>
        <v>0</v>
      </c>
      <c r="G1171" s="133">
        <f>Simulações!CQ1145</f>
        <v>0</v>
      </c>
      <c r="H1171" s="133">
        <f>Simulações!CW1145</f>
        <v>0</v>
      </c>
      <c r="I1171" s="133" t="str">
        <f>IF(Simulações!CX1145="","",Simulações!CX1145)</f>
        <v/>
      </c>
      <c r="J1171" s="133" t="str">
        <f>IF(Simulações!DA1145="","",Simulações!DA1145)</f>
        <v/>
      </c>
      <c r="K1171" s="137">
        <f>Simulações!AO1145</f>
        <v>0</v>
      </c>
      <c r="L1171" s="137">
        <f>Simulações!AV1145</f>
        <v>0</v>
      </c>
      <c r="M1171" s="133" t="str">
        <f>IF(Simulações!DB1145="","",Simulações!DB1145)</f>
        <v/>
      </c>
      <c r="N1171" s="133" t="str">
        <f>IF(Simulações!DC1145="","",Simulações!DC1145)</f>
        <v/>
      </c>
      <c r="O1171" s="133">
        <v>1</v>
      </c>
    </row>
    <row r="1172" spans="1:15" ht="14.25" customHeight="1" x14ac:dyDescent="0.3">
      <c r="A1172" s="5">
        <f>Simulações!G1146</f>
        <v>0</v>
      </c>
      <c r="B1172" s="133">
        <f>Simulações!DN1146</f>
        <v>0</v>
      </c>
      <c r="C1172" s="175">
        <f>Simulações!N1146</f>
        <v>0</v>
      </c>
      <c r="D1172" s="133">
        <f>Simulações!J1146</f>
        <v>0</v>
      </c>
      <c r="E1172" s="133">
        <f>Simulações!CK1146</f>
        <v>0</v>
      </c>
      <c r="F1172" s="176">
        <f>Simulações!CL1146</f>
        <v>0</v>
      </c>
      <c r="G1172" s="133">
        <f>Simulações!CQ1146</f>
        <v>0</v>
      </c>
      <c r="H1172" s="133">
        <f>Simulações!CW1146</f>
        <v>0</v>
      </c>
      <c r="I1172" s="133" t="str">
        <f>IF(Simulações!CX1146="","",Simulações!CX1146)</f>
        <v/>
      </c>
      <c r="J1172" s="133" t="str">
        <f>IF(Simulações!DA1146="","",Simulações!DA1146)</f>
        <v/>
      </c>
      <c r="K1172" s="137">
        <f>Simulações!AO1146</f>
        <v>0</v>
      </c>
      <c r="L1172" s="137">
        <f>Simulações!AV1146</f>
        <v>0</v>
      </c>
      <c r="M1172" s="133" t="str">
        <f>IF(Simulações!DB1146="","",Simulações!DB1146)</f>
        <v/>
      </c>
      <c r="N1172" s="133" t="str">
        <f>IF(Simulações!DC1146="","",Simulações!DC1146)</f>
        <v/>
      </c>
      <c r="O1172" s="133">
        <v>1</v>
      </c>
    </row>
    <row r="1173" spans="1:15" ht="14.25" customHeight="1" x14ac:dyDescent="0.3">
      <c r="A1173" s="5">
        <f>Simulações!G1147</f>
        <v>0</v>
      </c>
      <c r="B1173" s="133">
        <f>Simulações!DN1147</f>
        <v>0</v>
      </c>
      <c r="C1173" s="175">
        <f>Simulações!N1147</f>
        <v>0</v>
      </c>
      <c r="D1173" s="133">
        <f>Simulações!J1147</f>
        <v>0</v>
      </c>
      <c r="E1173" s="133">
        <f>Simulações!CK1147</f>
        <v>0</v>
      </c>
      <c r="F1173" s="133">
        <f>Simulações!CL1147</f>
        <v>0</v>
      </c>
      <c r="G1173" s="133">
        <f>Simulações!CQ1147</f>
        <v>0</v>
      </c>
      <c r="H1173" s="133">
        <f>Simulações!CW1147</f>
        <v>0</v>
      </c>
      <c r="I1173" s="133" t="str">
        <f>IF(Simulações!CX1147="","",Simulações!CX1147)</f>
        <v/>
      </c>
      <c r="J1173" s="133" t="str">
        <f>IF(Simulações!DA1147="","",Simulações!DA1147)</f>
        <v/>
      </c>
      <c r="K1173" s="137">
        <f>Simulações!AO1147</f>
        <v>0</v>
      </c>
      <c r="L1173" s="137">
        <f>Simulações!AV1147</f>
        <v>0</v>
      </c>
      <c r="M1173" s="133" t="str">
        <f>IF(Simulações!DB1147="","",Simulações!DB1147)</f>
        <v/>
      </c>
      <c r="N1173" s="133" t="str">
        <f>IF(Simulações!DC1147="","",Simulações!DC1147)</f>
        <v/>
      </c>
      <c r="O1173" s="133">
        <v>1</v>
      </c>
    </row>
    <row r="1174" spans="1:15" ht="14.25" customHeight="1" x14ac:dyDescent="0.3">
      <c r="A1174" s="5">
        <f>Simulações!G1148</f>
        <v>0</v>
      </c>
      <c r="B1174" s="133">
        <f>Simulações!DN1148</f>
        <v>0</v>
      </c>
      <c r="C1174" s="175">
        <f>Simulações!N1148</f>
        <v>0</v>
      </c>
      <c r="D1174" s="133">
        <f>Simulações!J1148</f>
        <v>0</v>
      </c>
      <c r="E1174" s="133">
        <f>Simulações!CK1148</f>
        <v>0</v>
      </c>
      <c r="F1174" s="133">
        <f>Simulações!CL1148</f>
        <v>0</v>
      </c>
      <c r="G1174" s="133">
        <f>Simulações!CQ1148</f>
        <v>0</v>
      </c>
      <c r="H1174" s="133">
        <f>Simulações!CW1148</f>
        <v>0</v>
      </c>
      <c r="I1174" s="133" t="str">
        <f>IF(Simulações!CX1148="","",Simulações!CX1148)</f>
        <v/>
      </c>
      <c r="J1174" s="133" t="str">
        <f>IF(Simulações!DA1148="","",Simulações!DA1148)</f>
        <v/>
      </c>
      <c r="K1174" s="137">
        <f>Simulações!AO1148</f>
        <v>0</v>
      </c>
      <c r="L1174" s="137">
        <f>Simulações!AV1148</f>
        <v>0</v>
      </c>
      <c r="M1174" s="133" t="str">
        <f>IF(Simulações!DB1148="","",Simulações!DB1148)</f>
        <v/>
      </c>
      <c r="N1174" s="133" t="str">
        <f>IF(Simulações!DC1148="","",Simulações!DC1148)</f>
        <v/>
      </c>
      <c r="O1174" s="133">
        <v>1</v>
      </c>
    </row>
    <row r="1175" spans="1:15" ht="14.25" customHeight="1" x14ac:dyDescent="0.3">
      <c r="A1175" s="5">
        <f>Simulações!G1149</f>
        <v>0</v>
      </c>
      <c r="B1175" s="133">
        <f>Simulações!DN1149</f>
        <v>0</v>
      </c>
      <c r="C1175" s="175">
        <f>Simulações!N1149</f>
        <v>0</v>
      </c>
      <c r="D1175" s="133">
        <f>Simulações!J1149</f>
        <v>0</v>
      </c>
      <c r="E1175" s="133">
        <f>Simulações!CK1149</f>
        <v>0</v>
      </c>
      <c r="F1175" s="176">
        <f>Simulações!CL1149</f>
        <v>0</v>
      </c>
      <c r="G1175" s="133">
        <f>Simulações!CQ1149</f>
        <v>0</v>
      </c>
      <c r="H1175" s="133">
        <f>Simulações!CW1149</f>
        <v>0</v>
      </c>
      <c r="I1175" s="133" t="str">
        <f>IF(Simulações!CX1149="","",Simulações!CX1149)</f>
        <v/>
      </c>
      <c r="J1175" s="133" t="str">
        <f>IF(Simulações!DA1149="","",Simulações!DA1149)</f>
        <v/>
      </c>
      <c r="K1175" s="137">
        <f>Simulações!AO1149</f>
        <v>0</v>
      </c>
      <c r="L1175" s="137">
        <f>Simulações!AV1149</f>
        <v>0</v>
      </c>
      <c r="M1175" s="133" t="str">
        <f>IF(Simulações!DB1149="","",Simulações!DB1149)</f>
        <v/>
      </c>
      <c r="N1175" s="133" t="str">
        <f>IF(Simulações!DC1149="","",Simulações!DC1149)</f>
        <v/>
      </c>
      <c r="O1175" s="133">
        <v>1</v>
      </c>
    </row>
    <row r="1176" spans="1:15" ht="14.25" customHeight="1" x14ac:dyDescent="0.3">
      <c r="A1176" s="5">
        <f>Simulações!G1150</f>
        <v>0</v>
      </c>
      <c r="B1176" s="133">
        <f>Simulações!DN1150</f>
        <v>0</v>
      </c>
      <c r="C1176" s="175">
        <f>Simulações!N1150</f>
        <v>0</v>
      </c>
      <c r="D1176" s="133">
        <f>Simulações!J1150</f>
        <v>0</v>
      </c>
      <c r="E1176" s="133">
        <f>Simulações!CK1150</f>
        <v>0</v>
      </c>
      <c r="F1176" s="133">
        <f>Simulações!CL1150</f>
        <v>0</v>
      </c>
      <c r="G1176" s="133">
        <f>Simulações!CQ1150</f>
        <v>0</v>
      </c>
      <c r="H1176" s="133">
        <f>Simulações!CW1150</f>
        <v>0</v>
      </c>
      <c r="I1176" s="133" t="str">
        <f>IF(Simulações!CX1150="","",Simulações!CX1150)</f>
        <v/>
      </c>
      <c r="J1176" s="133" t="str">
        <f>IF(Simulações!DA1150="","",Simulações!DA1150)</f>
        <v/>
      </c>
      <c r="K1176" s="137">
        <f>Simulações!AO1150</f>
        <v>0</v>
      </c>
      <c r="L1176" s="137">
        <f>Simulações!AV1150</f>
        <v>0</v>
      </c>
      <c r="M1176" s="133" t="str">
        <f>IF(Simulações!DB1150="","",Simulações!DB1150)</f>
        <v/>
      </c>
      <c r="N1176" s="133" t="str">
        <f>IF(Simulações!DC1150="","",Simulações!DC1150)</f>
        <v/>
      </c>
      <c r="O1176" s="133">
        <v>1</v>
      </c>
    </row>
    <row r="1177" spans="1:15" ht="14.25" customHeight="1" x14ac:dyDescent="0.3">
      <c r="A1177" s="5">
        <f>Simulações!G1151</f>
        <v>0</v>
      </c>
      <c r="B1177" s="133">
        <f>Simulações!DN1151</f>
        <v>0</v>
      </c>
      <c r="C1177" s="175">
        <f>Simulações!N1151</f>
        <v>0</v>
      </c>
      <c r="D1177" s="133">
        <f>Simulações!J1151</f>
        <v>0</v>
      </c>
      <c r="E1177" s="133">
        <f>Simulações!CK1151</f>
        <v>0</v>
      </c>
      <c r="F1177" s="133">
        <f>Simulações!CL1151</f>
        <v>0</v>
      </c>
      <c r="G1177" s="133">
        <f>Simulações!CQ1151</f>
        <v>0</v>
      </c>
      <c r="H1177" s="133">
        <f>Simulações!CW1151</f>
        <v>0</v>
      </c>
      <c r="I1177" s="133" t="str">
        <f>IF(Simulações!CX1151="","",Simulações!CX1151)</f>
        <v/>
      </c>
      <c r="J1177" s="133" t="str">
        <f>IF(Simulações!DA1151="","",Simulações!DA1151)</f>
        <v/>
      </c>
      <c r="K1177" s="137">
        <f>Simulações!AO1151</f>
        <v>0</v>
      </c>
      <c r="L1177" s="137">
        <f>Simulações!AV1151</f>
        <v>0</v>
      </c>
      <c r="M1177" s="133" t="str">
        <f>IF(Simulações!DB1151="","",Simulações!DB1151)</f>
        <v/>
      </c>
      <c r="N1177" s="133" t="str">
        <f>IF(Simulações!DC1151="","",Simulações!DC1151)</f>
        <v/>
      </c>
      <c r="O1177" s="133">
        <v>1</v>
      </c>
    </row>
    <row r="1178" spans="1:15" ht="14.25" customHeight="1" x14ac:dyDescent="0.3">
      <c r="A1178" s="5">
        <f>Simulações!G1152</f>
        <v>0</v>
      </c>
      <c r="B1178" s="133">
        <f>Simulações!DN1152</f>
        <v>0</v>
      </c>
      <c r="C1178" s="175">
        <f>Simulações!N1152</f>
        <v>0</v>
      </c>
      <c r="D1178" s="133">
        <f>Simulações!J1152</f>
        <v>0</v>
      </c>
      <c r="E1178" s="133">
        <f>Simulações!CK1152</f>
        <v>0</v>
      </c>
      <c r="F1178" s="176">
        <f>Simulações!CL1152</f>
        <v>0</v>
      </c>
      <c r="G1178" s="133">
        <f>Simulações!CQ1152</f>
        <v>0</v>
      </c>
      <c r="H1178" s="133">
        <f>Simulações!CW1152</f>
        <v>0</v>
      </c>
      <c r="I1178" s="133" t="str">
        <f>IF(Simulações!CX1152="","",Simulações!CX1152)</f>
        <v/>
      </c>
      <c r="J1178" s="133" t="str">
        <f>IF(Simulações!DA1152="","",Simulações!DA1152)</f>
        <v/>
      </c>
      <c r="K1178" s="137">
        <f>Simulações!AO1152</f>
        <v>0</v>
      </c>
      <c r="L1178" s="137">
        <f>Simulações!AV1152</f>
        <v>0</v>
      </c>
      <c r="M1178" s="133" t="str">
        <f>IF(Simulações!DB1152="","",Simulações!DB1152)</f>
        <v/>
      </c>
      <c r="N1178" s="133" t="str">
        <f>IF(Simulações!DC1152="","",Simulações!DC1152)</f>
        <v/>
      </c>
      <c r="O1178" s="133">
        <v>1</v>
      </c>
    </row>
    <row r="1179" spans="1:15" ht="14.25" customHeight="1" x14ac:dyDescent="0.3">
      <c r="A1179" s="5">
        <f>Simulações!G1153</f>
        <v>0</v>
      </c>
      <c r="B1179" s="133">
        <f>Simulações!DN1153</f>
        <v>0</v>
      </c>
      <c r="C1179" s="175">
        <f>Simulações!N1153</f>
        <v>0</v>
      </c>
      <c r="D1179" s="133">
        <f>Simulações!J1153</f>
        <v>0</v>
      </c>
      <c r="E1179" s="133">
        <f>Simulações!CK1153</f>
        <v>0</v>
      </c>
      <c r="F1179" s="133">
        <f>Simulações!CL1153</f>
        <v>0</v>
      </c>
      <c r="G1179" s="133">
        <f>Simulações!CQ1153</f>
        <v>0</v>
      </c>
      <c r="H1179" s="133">
        <f>Simulações!CW1153</f>
        <v>0</v>
      </c>
      <c r="I1179" s="133" t="str">
        <f>IF(Simulações!CX1153="","",Simulações!CX1153)</f>
        <v/>
      </c>
      <c r="J1179" s="133" t="str">
        <f>IF(Simulações!DA1153="","",Simulações!DA1153)</f>
        <v/>
      </c>
      <c r="K1179" s="137">
        <f>Simulações!AO1153</f>
        <v>0</v>
      </c>
      <c r="L1179" s="137">
        <f>Simulações!AV1153</f>
        <v>0</v>
      </c>
      <c r="M1179" s="133" t="str">
        <f>IF(Simulações!DB1153="","",Simulações!DB1153)</f>
        <v/>
      </c>
      <c r="N1179" s="133" t="str">
        <f>IF(Simulações!DC1153="","",Simulações!DC1153)</f>
        <v/>
      </c>
      <c r="O1179" s="133">
        <v>1</v>
      </c>
    </row>
    <row r="1180" spans="1:15" ht="14.25" customHeight="1" x14ac:dyDescent="0.3">
      <c r="A1180" s="5">
        <f>Simulações!G1154</f>
        <v>0</v>
      </c>
      <c r="B1180" s="133">
        <f>Simulações!DN1154</f>
        <v>0</v>
      </c>
      <c r="C1180" s="175">
        <f>Simulações!N1154</f>
        <v>0</v>
      </c>
      <c r="D1180" s="133">
        <f>Simulações!J1154</f>
        <v>0</v>
      </c>
      <c r="E1180" s="133">
        <f>Simulações!CK1154</f>
        <v>0</v>
      </c>
      <c r="F1180" s="133">
        <f>Simulações!CL1154</f>
        <v>0</v>
      </c>
      <c r="G1180" s="133">
        <f>Simulações!CQ1154</f>
        <v>0</v>
      </c>
      <c r="H1180" s="133">
        <f>Simulações!CW1154</f>
        <v>0</v>
      </c>
      <c r="I1180" s="133" t="str">
        <f>IF(Simulações!CX1154="","",Simulações!CX1154)</f>
        <v/>
      </c>
      <c r="J1180" s="133" t="str">
        <f>IF(Simulações!DA1154="","",Simulações!DA1154)</f>
        <v/>
      </c>
      <c r="K1180" s="137">
        <f>Simulações!AO1154</f>
        <v>0</v>
      </c>
      <c r="L1180" s="137">
        <f>Simulações!AV1154</f>
        <v>0</v>
      </c>
      <c r="M1180" s="133" t="str">
        <f>IF(Simulações!DB1154="","",Simulações!DB1154)</f>
        <v/>
      </c>
      <c r="N1180" s="133" t="str">
        <f>IF(Simulações!DC1154="","",Simulações!DC1154)</f>
        <v/>
      </c>
      <c r="O1180" s="133">
        <v>1</v>
      </c>
    </row>
    <row r="1181" spans="1:15" ht="14.25" customHeight="1" x14ac:dyDescent="0.3">
      <c r="A1181" s="5">
        <f>Simulações!G1155</f>
        <v>0</v>
      </c>
      <c r="B1181" s="133">
        <f>Simulações!DN1155</f>
        <v>0</v>
      </c>
      <c r="C1181" s="175">
        <f>Simulações!N1155</f>
        <v>0</v>
      </c>
      <c r="D1181" s="133">
        <f>Simulações!J1155</f>
        <v>0</v>
      </c>
      <c r="E1181" s="133">
        <f>Simulações!CK1155</f>
        <v>0</v>
      </c>
      <c r="F1181" s="176">
        <f>Simulações!CL1155</f>
        <v>0</v>
      </c>
      <c r="G1181" s="133">
        <f>Simulações!CQ1155</f>
        <v>0</v>
      </c>
      <c r="H1181" s="133">
        <f>Simulações!CW1155</f>
        <v>0</v>
      </c>
      <c r="I1181" s="133" t="str">
        <f>IF(Simulações!CX1155="","",Simulações!CX1155)</f>
        <v/>
      </c>
      <c r="J1181" s="133" t="str">
        <f>IF(Simulações!DA1155="","",Simulações!DA1155)</f>
        <v/>
      </c>
      <c r="K1181" s="137">
        <f>Simulações!AO1155</f>
        <v>0</v>
      </c>
      <c r="L1181" s="137">
        <f>Simulações!AV1155</f>
        <v>0</v>
      </c>
      <c r="M1181" s="133" t="str">
        <f>IF(Simulações!DB1155="","",Simulações!DB1155)</f>
        <v/>
      </c>
      <c r="N1181" s="133" t="str">
        <f>IF(Simulações!DC1155="","",Simulações!DC1155)</f>
        <v/>
      </c>
      <c r="O1181" s="133">
        <v>1</v>
      </c>
    </row>
    <row r="1182" spans="1:15" ht="14.25" customHeight="1" x14ac:dyDescent="0.3">
      <c r="A1182" s="5">
        <f>Simulações!G1156</f>
        <v>0</v>
      </c>
      <c r="B1182" s="133">
        <f>Simulações!DN1156</f>
        <v>0</v>
      </c>
      <c r="C1182" s="175">
        <f>Simulações!N1156</f>
        <v>0</v>
      </c>
      <c r="D1182" s="133">
        <f>Simulações!J1156</f>
        <v>0</v>
      </c>
      <c r="E1182" s="133">
        <f>Simulações!CK1156</f>
        <v>0</v>
      </c>
      <c r="F1182" s="133">
        <f>Simulações!CL1156</f>
        <v>0</v>
      </c>
      <c r="G1182" s="133">
        <f>Simulações!CQ1156</f>
        <v>0</v>
      </c>
      <c r="H1182" s="133">
        <f>Simulações!CW1156</f>
        <v>0</v>
      </c>
      <c r="I1182" s="133" t="str">
        <f>IF(Simulações!CX1156="","",Simulações!CX1156)</f>
        <v/>
      </c>
      <c r="J1182" s="133" t="str">
        <f>IF(Simulações!DA1156="","",Simulações!DA1156)</f>
        <v/>
      </c>
      <c r="K1182" s="137">
        <f>Simulações!AO1156</f>
        <v>0</v>
      </c>
      <c r="L1182" s="137">
        <f>Simulações!AV1156</f>
        <v>0</v>
      </c>
      <c r="M1182" s="133" t="str">
        <f>IF(Simulações!DB1156="","",Simulações!DB1156)</f>
        <v/>
      </c>
      <c r="N1182" s="133" t="str">
        <f>IF(Simulações!DC1156="","",Simulações!DC1156)</f>
        <v/>
      </c>
      <c r="O1182" s="133">
        <v>1</v>
      </c>
    </row>
    <row r="1183" spans="1:15" ht="14.25" customHeight="1" x14ac:dyDescent="0.3">
      <c r="A1183" s="5">
        <f>Simulações!G1157</f>
        <v>0</v>
      </c>
      <c r="B1183" s="133">
        <f>Simulações!DN1157</f>
        <v>0</v>
      </c>
      <c r="C1183" s="175">
        <f>Simulações!N1157</f>
        <v>0</v>
      </c>
      <c r="D1183" s="133">
        <f>Simulações!J1157</f>
        <v>0</v>
      </c>
      <c r="E1183" s="133">
        <f>Simulações!CK1157</f>
        <v>0</v>
      </c>
      <c r="F1183" s="133">
        <f>Simulações!CL1157</f>
        <v>0</v>
      </c>
      <c r="G1183" s="133">
        <f>Simulações!CQ1157</f>
        <v>0</v>
      </c>
      <c r="H1183" s="133">
        <f>Simulações!CW1157</f>
        <v>0</v>
      </c>
      <c r="I1183" s="133" t="str">
        <f>IF(Simulações!CX1157="","",Simulações!CX1157)</f>
        <v/>
      </c>
      <c r="J1183" s="133" t="str">
        <f>IF(Simulações!DA1157="","",Simulações!DA1157)</f>
        <v/>
      </c>
      <c r="K1183" s="137">
        <f>Simulações!AO1157</f>
        <v>0</v>
      </c>
      <c r="L1183" s="137">
        <f>Simulações!AV1157</f>
        <v>0</v>
      </c>
      <c r="M1183" s="133" t="str">
        <f>IF(Simulações!DB1157="","",Simulações!DB1157)</f>
        <v/>
      </c>
      <c r="N1183" s="133" t="str">
        <f>IF(Simulações!DC1157="","",Simulações!DC1157)</f>
        <v/>
      </c>
      <c r="O1183" s="133">
        <v>1</v>
      </c>
    </row>
    <row r="1184" spans="1:15" ht="14.25" customHeight="1" x14ac:dyDescent="0.3">
      <c r="A1184" s="5">
        <f>Simulações!G1158</f>
        <v>0</v>
      </c>
      <c r="B1184" s="133">
        <f>Simulações!DN1158</f>
        <v>0</v>
      </c>
      <c r="C1184" s="175">
        <f>Simulações!N1158</f>
        <v>0</v>
      </c>
      <c r="D1184" s="133">
        <f>Simulações!J1158</f>
        <v>0</v>
      </c>
      <c r="E1184" s="133">
        <f>Simulações!CK1158</f>
        <v>0</v>
      </c>
      <c r="F1184" s="176">
        <f>Simulações!CL1158</f>
        <v>0</v>
      </c>
      <c r="G1184" s="133">
        <f>Simulações!CQ1158</f>
        <v>0</v>
      </c>
      <c r="H1184" s="133">
        <f>Simulações!CW1158</f>
        <v>0</v>
      </c>
      <c r="I1184" s="133" t="str">
        <f>IF(Simulações!CX1158="","",Simulações!CX1158)</f>
        <v/>
      </c>
      <c r="J1184" s="133" t="str">
        <f>IF(Simulações!DA1158="","",Simulações!DA1158)</f>
        <v/>
      </c>
      <c r="K1184" s="137">
        <f>Simulações!AO1158</f>
        <v>0</v>
      </c>
      <c r="L1184" s="137">
        <f>Simulações!AV1158</f>
        <v>0</v>
      </c>
      <c r="M1184" s="133" t="str">
        <f>IF(Simulações!DB1158="","",Simulações!DB1158)</f>
        <v/>
      </c>
      <c r="N1184" s="133" t="str">
        <f>IF(Simulações!DC1158="","",Simulações!DC1158)</f>
        <v/>
      </c>
      <c r="O1184" s="133">
        <v>1</v>
      </c>
    </row>
    <row r="1185" spans="1:15" ht="14.25" customHeight="1" x14ac:dyDescent="0.3">
      <c r="A1185" s="5">
        <f>Simulações!G1159</f>
        <v>0</v>
      </c>
      <c r="B1185" s="133">
        <f>Simulações!DN1159</f>
        <v>0</v>
      </c>
      <c r="C1185" s="175">
        <f>Simulações!N1159</f>
        <v>0</v>
      </c>
      <c r="D1185" s="133">
        <f>Simulações!J1159</f>
        <v>0</v>
      </c>
      <c r="E1185" s="133">
        <f>Simulações!CK1159</f>
        <v>0</v>
      </c>
      <c r="F1185" s="133">
        <f>Simulações!CL1159</f>
        <v>0</v>
      </c>
      <c r="G1185" s="133">
        <f>Simulações!CQ1159</f>
        <v>0</v>
      </c>
      <c r="H1185" s="133">
        <f>Simulações!CW1159</f>
        <v>0</v>
      </c>
      <c r="I1185" s="133" t="str">
        <f>IF(Simulações!CX1159="","",Simulações!CX1159)</f>
        <v/>
      </c>
      <c r="J1185" s="133" t="str">
        <f>IF(Simulações!DA1159="","",Simulações!DA1159)</f>
        <v/>
      </c>
      <c r="K1185" s="137">
        <f>Simulações!AO1159</f>
        <v>0</v>
      </c>
      <c r="L1185" s="137">
        <f>Simulações!AV1159</f>
        <v>0</v>
      </c>
      <c r="M1185" s="133" t="str">
        <f>IF(Simulações!DB1159="","",Simulações!DB1159)</f>
        <v/>
      </c>
      <c r="N1185" s="133" t="str">
        <f>IF(Simulações!DC1159="","",Simulações!DC1159)</f>
        <v/>
      </c>
      <c r="O1185" s="133">
        <v>1</v>
      </c>
    </row>
    <row r="1186" spans="1:15" ht="14.25" customHeight="1" x14ac:dyDescent="0.3">
      <c r="A1186" s="5">
        <f>Simulações!G1160</f>
        <v>0</v>
      </c>
      <c r="B1186" s="133">
        <f>Simulações!DN1160</f>
        <v>0</v>
      </c>
      <c r="C1186" s="175">
        <f>Simulações!N1160</f>
        <v>0</v>
      </c>
      <c r="D1186" s="133">
        <f>Simulações!J1160</f>
        <v>0</v>
      </c>
      <c r="E1186" s="133">
        <f>Simulações!CK1160</f>
        <v>0</v>
      </c>
      <c r="F1186" s="133">
        <f>Simulações!CL1160</f>
        <v>0</v>
      </c>
      <c r="G1186" s="133">
        <f>Simulações!CQ1160</f>
        <v>0</v>
      </c>
      <c r="H1186" s="133">
        <f>Simulações!CW1160</f>
        <v>0</v>
      </c>
      <c r="I1186" s="133" t="str">
        <f>IF(Simulações!CX1160="","",Simulações!CX1160)</f>
        <v/>
      </c>
      <c r="J1186" s="133" t="str">
        <f>IF(Simulações!DA1160="","",Simulações!DA1160)</f>
        <v/>
      </c>
      <c r="K1186" s="137">
        <f>Simulações!AO1160</f>
        <v>0</v>
      </c>
      <c r="L1186" s="137">
        <f>Simulações!AV1160</f>
        <v>0</v>
      </c>
      <c r="M1186" s="133" t="str">
        <f>IF(Simulações!DB1160="","",Simulações!DB1160)</f>
        <v/>
      </c>
      <c r="N1186" s="133" t="str">
        <f>IF(Simulações!DC1160="","",Simulações!DC1160)</f>
        <v/>
      </c>
      <c r="O1186" s="133">
        <v>1</v>
      </c>
    </row>
    <row r="1187" spans="1:15" ht="14.25" customHeight="1" x14ac:dyDescent="0.3">
      <c r="A1187" s="5">
        <f>Simulações!G1161</f>
        <v>0</v>
      </c>
      <c r="B1187" s="133">
        <f>Simulações!DN1161</f>
        <v>0</v>
      </c>
      <c r="C1187" s="175">
        <f>Simulações!N1161</f>
        <v>0</v>
      </c>
      <c r="D1187" s="133">
        <f>Simulações!J1161</f>
        <v>0</v>
      </c>
      <c r="E1187" s="133">
        <f>Simulações!CK1161</f>
        <v>0</v>
      </c>
      <c r="F1187" s="176">
        <f>Simulações!CL1161</f>
        <v>0</v>
      </c>
      <c r="G1187" s="133">
        <f>Simulações!CQ1161</f>
        <v>0</v>
      </c>
      <c r="H1187" s="133">
        <f>Simulações!CW1161</f>
        <v>0</v>
      </c>
      <c r="I1187" s="133" t="str">
        <f>IF(Simulações!CX1161="","",Simulações!CX1161)</f>
        <v/>
      </c>
      <c r="J1187" s="133" t="str">
        <f>IF(Simulações!DA1161="","",Simulações!DA1161)</f>
        <v/>
      </c>
      <c r="K1187" s="137">
        <f>Simulações!AO1161</f>
        <v>0</v>
      </c>
      <c r="L1187" s="137">
        <f>Simulações!AV1161</f>
        <v>0</v>
      </c>
      <c r="M1187" s="133" t="str">
        <f>IF(Simulações!DB1161="","",Simulações!DB1161)</f>
        <v/>
      </c>
      <c r="N1187" s="133" t="str">
        <f>IF(Simulações!DC1161="","",Simulações!DC1161)</f>
        <v/>
      </c>
      <c r="O1187" s="133">
        <v>1</v>
      </c>
    </row>
    <row r="1188" spans="1:15" ht="14.25" customHeight="1" x14ac:dyDescent="0.3">
      <c r="A1188" s="5">
        <f>Simulações!G1162</f>
        <v>0</v>
      </c>
      <c r="B1188" s="133">
        <f>Simulações!DN1162</f>
        <v>0</v>
      </c>
      <c r="C1188" s="175">
        <f>Simulações!N1162</f>
        <v>0</v>
      </c>
      <c r="D1188" s="133">
        <f>Simulações!J1162</f>
        <v>0</v>
      </c>
      <c r="E1188" s="133">
        <f>Simulações!CK1162</f>
        <v>0</v>
      </c>
      <c r="F1188" s="133">
        <f>Simulações!CL1162</f>
        <v>0</v>
      </c>
      <c r="G1188" s="133">
        <f>Simulações!CQ1162</f>
        <v>0</v>
      </c>
      <c r="H1188" s="133">
        <f>Simulações!CW1162</f>
        <v>0</v>
      </c>
      <c r="I1188" s="133" t="str">
        <f>IF(Simulações!CX1162="","",Simulações!CX1162)</f>
        <v/>
      </c>
      <c r="J1188" s="133" t="str">
        <f>IF(Simulações!DA1162="","",Simulações!DA1162)</f>
        <v/>
      </c>
      <c r="K1188" s="137">
        <f>Simulações!AO1162</f>
        <v>0</v>
      </c>
      <c r="L1188" s="137">
        <f>Simulações!AV1162</f>
        <v>0</v>
      </c>
      <c r="M1188" s="133" t="str">
        <f>IF(Simulações!DB1162="","",Simulações!DB1162)</f>
        <v/>
      </c>
      <c r="N1188" s="133" t="str">
        <f>IF(Simulações!DC1162="","",Simulações!DC1162)</f>
        <v/>
      </c>
      <c r="O1188" s="133">
        <v>1</v>
      </c>
    </row>
    <row r="1189" spans="1:15" ht="14.25" customHeight="1" x14ac:dyDescent="0.3">
      <c r="A1189" s="5">
        <f>Simulações!G1163</f>
        <v>0</v>
      </c>
      <c r="B1189" s="133">
        <f>Simulações!DN1163</f>
        <v>0</v>
      </c>
      <c r="C1189" s="175">
        <f>Simulações!N1163</f>
        <v>0</v>
      </c>
      <c r="D1189" s="133">
        <f>Simulações!J1163</f>
        <v>0</v>
      </c>
      <c r="E1189" s="133">
        <f>Simulações!CK1163</f>
        <v>0</v>
      </c>
      <c r="F1189" s="133">
        <f>Simulações!CL1163</f>
        <v>0</v>
      </c>
      <c r="G1189" s="133">
        <f>Simulações!CQ1163</f>
        <v>0</v>
      </c>
      <c r="H1189" s="133">
        <f>Simulações!CW1163</f>
        <v>0</v>
      </c>
      <c r="I1189" s="133" t="str">
        <f>IF(Simulações!CX1163="","",Simulações!CX1163)</f>
        <v/>
      </c>
      <c r="J1189" s="133" t="str">
        <f>IF(Simulações!DA1163="","",Simulações!DA1163)</f>
        <v/>
      </c>
      <c r="K1189" s="137">
        <f>Simulações!AO1163</f>
        <v>0</v>
      </c>
      <c r="L1189" s="137">
        <f>Simulações!AV1163</f>
        <v>0</v>
      </c>
      <c r="M1189" s="133" t="str">
        <f>IF(Simulações!DB1163="","",Simulações!DB1163)</f>
        <v/>
      </c>
      <c r="N1189" s="133" t="str">
        <f>IF(Simulações!DC1163="","",Simulações!DC1163)</f>
        <v/>
      </c>
      <c r="O1189" s="133">
        <v>1</v>
      </c>
    </row>
    <row r="1190" spans="1:15" ht="14.25" customHeight="1" x14ac:dyDescent="0.3">
      <c r="A1190" s="5">
        <f>Simulações!G1164</f>
        <v>0</v>
      </c>
      <c r="B1190" s="133">
        <f>Simulações!DN1164</f>
        <v>0</v>
      </c>
      <c r="C1190" s="175">
        <f>Simulações!N1164</f>
        <v>0</v>
      </c>
      <c r="D1190" s="133">
        <f>Simulações!J1164</f>
        <v>0</v>
      </c>
      <c r="E1190" s="133">
        <f>Simulações!CK1164</f>
        <v>0</v>
      </c>
      <c r="F1190" s="176">
        <f>Simulações!CL1164</f>
        <v>0</v>
      </c>
      <c r="G1190" s="133">
        <f>Simulações!CQ1164</f>
        <v>0</v>
      </c>
      <c r="H1190" s="133">
        <f>Simulações!CW1164</f>
        <v>0</v>
      </c>
      <c r="I1190" s="133" t="str">
        <f>IF(Simulações!CX1164="","",Simulações!CX1164)</f>
        <v/>
      </c>
      <c r="J1190" s="133" t="str">
        <f>IF(Simulações!DA1164="","",Simulações!DA1164)</f>
        <v/>
      </c>
      <c r="K1190" s="137">
        <f>Simulações!AO1164</f>
        <v>0</v>
      </c>
      <c r="L1190" s="137">
        <f>Simulações!AV1164</f>
        <v>0</v>
      </c>
      <c r="M1190" s="133" t="str">
        <f>IF(Simulações!DB1164="","",Simulações!DB1164)</f>
        <v/>
      </c>
      <c r="N1190" s="133" t="str">
        <f>IF(Simulações!DC1164="","",Simulações!DC1164)</f>
        <v/>
      </c>
      <c r="O1190" s="133">
        <v>1</v>
      </c>
    </row>
    <row r="1191" spans="1:15" ht="14.25" customHeight="1" x14ac:dyDescent="0.3">
      <c r="A1191" s="5">
        <f>Simulações!G1165</f>
        <v>0</v>
      </c>
      <c r="B1191" s="133">
        <f>Simulações!DN1165</f>
        <v>0</v>
      </c>
      <c r="C1191" s="175">
        <f>Simulações!N1165</f>
        <v>0</v>
      </c>
      <c r="D1191" s="133">
        <f>Simulações!J1165</f>
        <v>0</v>
      </c>
      <c r="E1191" s="133">
        <f>Simulações!CK1165</f>
        <v>0</v>
      </c>
      <c r="F1191" s="133">
        <f>Simulações!CL1165</f>
        <v>0</v>
      </c>
      <c r="G1191" s="133">
        <f>Simulações!CQ1165</f>
        <v>0</v>
      </c>
      <c r="H1191" s="133">
        <f>Simulações!CW1165</f>
        <v>0</v>
      </c>
      <c r="I1191" s="133" t="str">
        <f>IF(Simulações!CX1165="","",Simulações!CX1165)</f>
        <v/>
      </c>
      <c r="J1191" s="133" t="str">
        <f>IF(Simulações!DA1165="","",Simulações!DA1165)</f>
        <v/>
      </c>
      <c r="K1191" s="137">
        <f>Simulações!AO1165</f>
        <v>0</v>
      </c>
      <c r="L1191" s="137">
        <f>Simulações!AV1165</f>
        <v>0</v>
      </c>
      <c r="M1191" s="133" t="str">
        <f>IF(Simulações!DB1165="","",Simulações!DB1165)</f>
        <v/>
      </c>
      <c r="N1191" s="133" t="str">
        <f>IF(Simulações!DC1165="","",Simulações!DC1165)</f>
        <v/>
      </c>
      <c r="O1191" s="133">
        <v>1</v>
      </c>
    </row>
    <row r="1192" spans="1:15" ht="14.25" customHeight="1" x14ac:dyDescent="0.3">
      <c r="A1192" s="5">
        <f>Simulações!G1166</f>
        <v>0</v>
      </c>
      <c r="B1192" s="133">
        <f>Simulações!DN1166</f>
        <v>0</v>
      </c>
      <c r="C1192" s="175">
        <f>Simulações!N1166</f>
        <v>0</v>
      </c>
      <c r="D1192" s="133">
        <f>Simulações!J1166</f>
        <v>0</v>
      </c>
      <c r="E1192" s="133">
        <f>Simulações!CK1166</f>
        <v>0</v>
      </c>
      <c r="F1192" s="133">
        <f>Simulações!CL1166</f>
        <v>0</v>
      </c>
      <c r="G1192" s="133">
        <f>Simulações!CQ1166</f>
        <v>0</v>
      </c>
      <c r="H1192" s="133">
        <f>Simulações!CW1166</f>
        <v>0</v>
      </c>
      <c r="I1192" s="133" t="str">
        <f>IF(Simulações!CX1166="","",Simulações!CX1166)</f>
        <v/>
      </c>
      <c r="J1192" s="133" t="str">
        <f>IF(Simulações!DA1166="","",Simulações!DA1166)</f>
        <v/>
      </c>
      <c r="K1192" s="137">
        <f>Simulações!AO1166</f>
        <v>0</v>
      </c>
      <c r="L1192" s="137">
        <f>Simulações!AV1166</f>
        <v>0</v>
      </c>
      <c r="M1192" s="133" t="str">
        <f>IF(Simulações!DB1166="","",Simulações!DB1166)</f>
        <v/>
      </c>
      <c r="N1192" s="133" t="str">
        <f>IF(Simulações!DC1166="","",Simulações!DC1166)</f>
        <v/>
      </c>
      <c r="O1192" s="133">
        <v>1</v>
      </c>
    </row>
    <row r="1193" spans="1:15" ht="14.25" customHeight="1" x14ac:dyDescent="0.3">
      <c r="A1193" s="5">
        <f>Simulações!G1167</f>
        <v>0</v>
      </c>
      <c r="B1193" s="133">
        <f>Simulações!DN1167</f>
        <v>0</v>
      </c>
      <c r="C1193" s="175">
        <f>Simulações!N1167</f>
        <v>0</v>
      </c>
      <c r="D1193" s="133">
        <f>Simulações!J1167</f>
        <v>0</v>
      </c>
      <c r="E1193" s="133">
        <f>Simulações!CK1167</f>
        <v>0</v>
      </c>
      <c r="F1193" s="176">
        <f>Simulações!CL1167</f>
        <v>0</v>
      </c>
      <c r="G1193" s="133">
        <f>Simulações!CQ1167</f>
        <v>0</v>
      </c>
      <c r="H1193" s="133">
        <f>Simulações!CW1167</f>
        <v>0</v>
      </c>
      <c r="I1193" s="133" t="str">
        <f>IF(Simulações!CX1167="","",Simulações!CX1167)</f>
        <v/>
      </c>
      <c r="J1193" s="133" t="str">
        <f>IF(Simulações!DA1167="","",Simulações!DA1167)</f>
        <v/>
      </c>
      <c r="K1193" s="137">
        <f>Simulações!AO1167</f>
        <v>0</v>
      </c>
      <c r="L1193" s="137">
        <f>Simulações!AV1167</f>
        <v>0</v>
      </c>
      <c r="M1193" s="133" t="str">
        <f>IF(Simulações!DB1167="","",Simulações!DB1167)</f>
        <v/>
      </c>
      <c r="N1193" s="133" t="str">
        <f>IF(Simulações!DC1167="","",Simulações!DC1167)</f>
        <v/>
      </c>
      <c r="O1193" s="133">
        <v>1</v>
      </c>
    </row>
    <row r="1194" spans="1:15" ht="14.25" customHeight="1" x14ac:dyDescent="0.3">
      <c r="A1194" s="5">
        <f>Simulações!G1168</f>
        <v>0</v>
      </c>
      <c r="B1194" s="133">
        <f>Simulações!DN1168</f>
        <v>0</v>
      </c>
      <c r="C1194" s="175">
        <f>Simulações!N1168</f>
        <v>0</v>
      </c>
      <c r="D1194" s="133">
        <f>Simulações!J1168</f>
        <v>0</v>
      </c>
      <c r="E1194" s="133">
        <f>Simulações!CK1168</f>
        <v>0</v>
      </c>
      <c r="F1194" s="133">
        <f>Simulações!CL1168</f>
        <v>0</v>
      </c>
      <c r="G1194" s="133">
        <f>Simulações!CQ1168</f>
        <v>0</v>
      </c>
      <c r="H1194" s="133">
        <f>Simulações!CW1168</f>
        <v>0</v>
      </c>
      <c r="I1194" s="133" t="str">
        <f>IF(Simulações!CX1168="","",Simulações!CX1168)</f>
        <v/>
      </c>
      <c r="J1194" s="133" t="str">
        <f>IF(Simulações!DA1168="","",Simulações!DA1168)</f>
        <v/>
      </c>
      <c r="K1194" s="137">
        <f>Simulações!AO1168</f>
        <v>0</v>
      </c>
      <c r="L1194" s="137">
        <f>Simulações!AV1168</f>
        <v>0</v>
      </c>
      <c r="M1194" s="133" t="str">
        <f>IF(Simulações!DB1168="","",Simulações!DB1168)</f>
        <v/>
      </c>
      <c r="N1194" s="133" t="str">
        <f>IF(Simulações!DC1168="","",Simulações!DC1168)</f>
        <v/>
      </c>
      <c r="O1194" s="133">
        <v>1</v>
      </c>
    </row>
    <row r="1195" spans="1:15" ht="14.25" customHeight="1" x14ac:dyDescent="0.3">
      <c r="A1195" s="5">
        <f>Simulações!G1169</f>
        <v>0</v>
      </c>
      <c r="B1195" s="133">
        <f>Simulações!DN1169</f>
        <v>0</v>
      </c>
      <c r="C1195" s="175">
        <f>Simulações!N1169</f>
        <v>0</v>
      </c>
      <c r="D1195" s="133">
        <f>Simulações!J1169</f>
        <v>0</v>
      </c>
      <c r="E1195" s="133">
        <f>Simulações!CK1169</f>
        <v>0</v>
      </c>
      <c r="F1195" s="133">
        <f>Simulações!CL1169</f>
        <v>0</v>
      </c>
      <c r="G1195" s="133">
        <f>Simulações!CQ1169</f>
        <v>0</v>
      </c>
      <c r="H1195" s="133">
        <f>Simulações!CW1169</f>
        <v>0</v>
      </c>
      <c r="I1195" s="133" t="str">
        <f>IF(Simulações!CX1169="","",Simulações!CX1169)</f>
        <v/>
      </c>
      <c r="J1195" s="133" t="str">
        <f>IF(Simulações!DA1169="","",Simulações!DA1169)</f>
        <v/>
      </c>
      <c r="K1195" s="137">
        <f>Simulações!AO1169</f>
        <v>0</v>
      </c>
      <c r="L1195" s="137">
        <f>Simulações!AV1169</f>
        <v>0</v>
      </c>
      <c r="M1195" s="133" t="str">
        <f>IF(Simulações!DB1169="","",Simulações!DB1169)</f>
        <v/>
      </c>
      <c r="N1195" s="133" t="str">
        <f>IF(Simulações!DC1169="","",Simulações!DC1169)</f>
        <v/>
      </c>
      <c r="O1195" s="133">
        <v>1</v>
      </c>
    </row>
    <row r="1196" spans="1:15" ht="14.25" customHeight="1" x14ac:dyDescent="0.3">
      <c r="A1196" s="5">
        <f>Simulações!G1170</f>
        <v>0</v>
      </c>
      <c r="B1196" s="133">
        <f>Simulações!DN1170</f>
        <v>0</v>
      </c>
      <c r="C1196" s="175">
        <f>Simulações!N1170</f>
        <v>0</v>
      </c>
      <c r="D1196" s="133">
        <f>Simulações!J1170</f>
        <v>0</v>
      </c>
      <c r="E1196" s="133">
        <f>Simulações!CK1170</f>
        <v>0</v>
      </c>
      <c r="F1196" s="176">
        <f>Simulações!CL1170</f>
        <v>0</v>
      </c>
      <c r="G1196" s="133">
        <f>Simulações!CQ1170</f>
        <v>0</v>
      </c>
      <c r="H1196" s="133">
        <f>Simulações!CW1170</f>
        <v>0</v>
      </c>
      <c r="I1196" s="133" t="str">
        <f>IF(Simulações!CX1170="","",Simulações!CX1170)</f>
        <v/>
      </c>
      <c r="J1196" s="133" t="str">
        <f>IF(Simulações!DA1170="","",Simulações!DA1170)</f>
        <v/>
      </c>
      <c r="K1196" s="137">
        <f>Simulações!AO1170</f>
        <v>0</v>
      </c>
      <c r="L1196" s="137">
        <f>Simulações!AV1170</f>
        <v>0</v>
      </c>
      <c r="M1196" s="133" t="str">
        <f>IF(Simulações!DB1170="","",Simulações!DB1170)</f>
        <v/>
      </c>
      <c r="N1196" s="133" t="str">
        <f>IF(Simulações!DC1170="","",Simulações!DC1170)</f>
        <v/>
      </c>
      <c r="O1196" s="133">
        <v>1</v>
      </c>
    </row>
    <row r="1197" spans="1:15" ht="14.25" customHeight="1" x14ac:dyDescent="0.3">
      <c r="A1197" s="5">
        <f>Simulações!G1171</f>
        <v>0</v>
      </c>
      <c r="B1197" s="133">
        <f>Simulações!DN1171</f>
        <v>0</v>
      </c>
      <c r="C1197" s="175">
        <f>Simulações!N1171</f>
        <v>0</v>
      </c>
      <c r="D1197" s="133">
        <f>Simulações!J1171</f>
        <v>0</v>
      </c>
      <c r="E1197" s="133">
        <f>Simulações!CK1171</f>
        <v>0</v>
      </c>
      <c r="F1197" s="133">
        <f>Simulações!CL1171</f>
        <v>0</v>
      </c>
      <c r="G1197" s="133">
        <f>Simulações!CQ1171</f>
        <v>0</v>
      </c>
      <c r="H1197" s="133">
        <f>Simulações!CW1171</f>
        <v>0</v>
      </c>
      <c r="I1197" s="133" t="str">
        <f>IF(Simulações!CX1171="","",Simulações!CX1171)</f>
        <v/>
      </c>
      <c r="J1197" s="133" t="str">
        <f>IF(Simulações!DA1171="","",Simulações!DA1171)</f>
        <v/>
      </c>
      <c r="K1197" s="137">
        <f>Simulações!AO1171</f>
        <v>0</v>
      </c>
      <c r="L1197" s="137">
        <f>Simulações!AV1171</f>
        <v>0</v>
      </c>
      <c r="M1197" s="133" t="str">
        <f>IF(Simulações!DB1171="","",Simulações!DB1171)</f>
        <v/>
      </c>
      <c r="N1197" s="133" t="str">
        <f>IF(Simulações!DC1171="","",Simulações!DC1171)</f>
        <v/>
      </c>
      <c r="O1197" s="133">
        <v>1</v>
      </c>
    </row>
    <row r="1198" spans="1:15" ht="14.25" customHeight="1" x14ac:dyDescent="0.3">
      <c r="A1198" s="5">
        <f>Simulações!G1172</f>
        <v>0</v>
      </c>
      <c r="B1198" s="133">
        <f>Simulações!DN1172</f>
        <v>0</v>
      </c>
      <c r="C1198" s="175">
        <f>Simulações!N1172</f>
        <v>0</v>
      </c>
      <c r="D1198" s="133">
        <f>Simulações!J1172</f>
        <v>0</v>
      </c>
      <c r="E1198" s="133">
        <f>Simulações!CK1172</f>
        <v>0</v>
      </c>
      <c r="F1198" s="133">
        <f>Simulações!CL1172</f>
        <v>0</v>
      </c>
      <c r="G1198" s="133">
        <f>Simulações!CQ1172</f>
        <v>0</v>
      </c>
      <c r="H1198" s="133">
        <f>Simulações!CW1172</f>
        <v>0</v>
      </c>
      <c r="I1198" s="133" t="str">
        <f>IF(Simulações!CX1172="","",Simulações!CX1172)</f>
        <v/>
      </c>
      <c r="J1198" s="133" t="str">
        <f>IF(Simulações!DA1172="","",Simulações!DA1172)</f>
        <v/>
      </c>
      <c r="K1198" s="137">
        <f>Simulações!AO1172</f>
        <v>0</v>
      </c>
      <c r="L1198" s="137">
        <f>Simulações!AV1172</f>
        <v>0</v>
      </c>
      <c r="M1198" s="133" t="str">
        <f>IF(Simulações!DB1172="","",Simulações!DB1172)</f>
        <v/>
      </c>
      <c r="N1198" s="133" t="str">
        <f>IF(Simulações!DC1172="","",Simulações!DC1172)</f>
        <v/>
      </c>
      <c r="O1198" s="133">
        <v>1</v>
      </c>
    </row>
    <row r="1199" spans="1:15" ht="14.25" customHeight="1" x14ac:dyDescent="0.3">
      <c r="A1199" s="5">
        <f>Simulações!G1173</f>
        <v>0</v>
      </c>
      <c r="B1199" s="133">
        <f>Simulações!DN1173</f>
        <v>0</v>
      </c>
      <c r="C1199" s="175">
        <f>Simulações!N1173</f>
        <v>0</v>
      </c>
      <c r="D1199" s="133">
        <f>Simulações!J1173</f>
        <v>0</v>
      </c>
      <c r="E1199" s="133">
        <f>Simulações!CK1173</f>
        <v>0</v>
      </c>
      <c r="F1199" s="176">
        <f>Simulações!CL1173</f>
        <v>0</v>
      </c>
      <c r="G1199" s="133">
        <f>Simulações!CQ1173</f>
        <v>0</v>
      </c>
      <c r="H1199" s="133">
        <f>Simulações!CW1173</f>
        <v>0</v>
      </c>
      <c r="I1199" s="133" t="str">
        <f>IF(Simulações!CX1173="","",Simulações!CX1173)</f>
        <v/>
      </c>
      <c r="J1199" s="133" t="str">
        <f>IF(Simulações!DA1173="","",Simulações!DA1173)</f>
        <v/>
      </c>
      <c r="K1199" s="137">
        <f>Simulações!AO1173</f>
        <v>0</v>
      </c>
      <c r="L1199" s="137">
        <f>Simulações!AV1173</f>
        <v>0</v>
      </c>
      <c r="M1199" s="133" t="str">
        <f>IF(Simulações!DB1173="","",Simulações!DB1173)</f>
        <v/>
      </c>
      <c r="N1199" s="133" t="str">
        <f>IF(Simulações!DC1173="","",Simulações!DC1173)</f>
        <v/>
      </c>
      <c r="O1199" s="133">
        <v>1</v>
      </c>
    </row>
    <row r="1200" spans="1:15" ht="14.25" customHeight="1" x14ac:dyDescent="0.3">
      <c r="A1200" s="5">
        <f>Simulações!G1174</f>
        <v>0</v>
      </c>
      <c r="B1200" s="133">
        <f>Simulações!DN1174</f>
        <v>0</v>
      </c>
      <c r="C1200" s="175">
        <f>Simulações!N1174</f>
        <v>0</v>
      </c>
      <c r="D1200" s="133">
        <f>Simulações!J1174</f>
        <v>0</v>
      </c>
      <c r="E1200" s="133">
        <f>Simulações!CK1174</f>
        <v>0</v>
      </c>
      <c r="F1200" s="133">
        <f>Simulações!CL1174</f>
        <v>0</v>
      </c>
      <c r="G1200" s="133">
        <f>Simulações!CQ1174</f>
        <v>0</v>
      </c>
      <c r="H1200" s="133">
        <f>Simulações!CW1174</f>
        <v>0</v>
      </c>
      <c r="I1200" s="133" t="str">
        <f>IF(Simulações!CX1174="","",Simulações!CX1174)</f>
        <v/>
      </c>
      <c r="J1200" s="133" t="str">
        <f>IF(Simulações!DA1174="","",Simulações!DA1174)</f>
        <v/>
      </c>
      <c r="K1200" s="137">
        <f>Simulações!AO1174</f>
        <v>0</v>
      </c>
      <c r="L1200" s="137">
        <f>Simulações!AV1174</f>
        <v>0</v>
      </c>
      <c r="M1200" s="133" t="str">
        <f>IF(Simulações!DB1174="","",Simulações!DB1174)</f>
        <v/>
      </c>
      <c r="N1200" s="133" t="str">
        <f>IF(Simulações!DC1174="","",Simulações!DC1174)</f>
        <v/>
      </c>
      <c r="O1200" s="133">
        <v>1</v>
      </c>
    </row>
    <row r="1201" spans="1:15" ht="14.25" customHeight="1" x14ac:dyDescent="0.3">
      <c r="A1201" s="5">
        <f>Simulações!G1175</f>
        <v>0</v>
      </c>
      <c r="B1201" s="133">
        <f>Simulações!DN1175</f>
        <v>0</v>
      </c>
      <c r="C1201" s="175">
        <f>Simulações!N1175</f>
        <v>0</v>
      </c>
      <c r="D1201" s="133">
        <f>Simulações!J1175</f>
        <v>0</v>
      </c>
      <c r="E1201" s="133">
        <f>Simulações!CK1175</f>
        <v>0</v>
      </c>
      <c r="F1201" s="133">
        <f>Simulações!CL1175</f>
        <v>0</v>
      </c>
      <c r="G1201" s="133">
        <f>Simulações!CQ1175</f>
        <v>0</v>
      </c>
      <c r="H1201" s="133">
        <f>Simulações!CW1175</f>
        <v>0</v>
      </c>
      <c r="I1201" s="133" t="str">
        <f>IF(Simulações!CX1175="","",Simulações!CX1175)</f>
        <v/>
      </c>
      <c r="J1201" s="133" t="str">
        <f>IF(Simulações!DA1175="","",Simulações!DA1175)</f>
        <v/>
      </c>
      <c r="K1201" s="137">
        <f>Simulações!AO1175</f>
        <v>0</v>
      </c>
      <c r="L1201" s="137">
        <f>Simulações!AV1175</f>
        <v>0</v>
      </c>
      <c r="M1201" s="133" t="str">
        <f>IF(Simulações!DB1175="","",Simulações!DB1175)</f>
        <v/>
      </c>
      <c r="N1201" s="133" t="str">
        <f>IF(Simulações!DC1175="","",Simulações!DC1175)</f>
        <v/>
      </c>
      <c r="O1201" s="133">
        <v>1</v>
      </c>
    </row>
    <row r="1202" spans="1:15" ht="14.25" customHeight="1" x14ac:dyDescent="0.3">
      <c r="A1202" s="5">
        <f>Simulações!G1176</f>
        <v>0</v>
      </c>
      <c r="B1202" s="133">
        <f>Simulações!DN1176</f>
        <v>0</v>
      </c>
      <c r="C1202" s="175">
        <f>Simulações!N1176</f>
        <v>0</v>
      </c>
      <c r="D1202" s="133">
        <f>Simulações!J1176</f>
        <v>0</v>
      </c>
      <c r="E1202" s="133">
        <f>Simulações!CK1176</f>
        <v>0</v>
      </c>
      <c r="F1202" s="176">
        <f>Simulações!CL1176</f>
        <v>0</v>
      </c>
      <c r="G1202" s="133">
        <f>Simulações!CQ1176</f>
        <v>0</v>
      </c>
      <c r="H1202" s="133">
        <f>Simulações!CW1176</f>
        <v>0</v>
      </c>
      <c r="I1202" s="133" t="str">
        <f>IF(Simulações!CX1176="","",Simulações!CX1176)</f>
        <v/>
      </c>
      <c r="J1202" s="133" t="str">
        <f>IF(Simulações!DA1176="","",Simulações!DA1176)</f>
        <v/>
      </c>
      <c r="K1202" s="137">
        <f>Simulações!AO1176</f>
        <v>0</v>
      </c>
      <c r="L1202" s="137">
        <f>Simulações!AV1176</f>
        <v>0</v>
      </c>
      <c r="M1202" s="133" t="str">
        <f>IF(Simulações!DB1176="","",Simulações!DB1176)</f>
        <v/>
      </c>
      <c r="N1202" s="133" t="str">
        <f>IF(Simulações!DC1176="","",Simulações!DC1176)</f>
        <v/>
      </c>
      <c r="O1202" s="133">
        <v>1</v>
      </c>
    </row>
    <row r="1203" spans="1:15" ht="14.25" customHeight="1" x14ac:dyDescent="0.3">
      <c r="A1203" s="5">
        <f>Simulações!G1177</f>
        <v>0</v>
      </c>
      <c r="B1203" s="133">
        <f>Simulações!DN1177</f>
        <v>0</v>
      </c>
      <c r="C1203" s="175">
        <f>Simulações!N1177</f>
        <v>0</v>
      </c>
      <c r="D1203" s="133">
        <f>Simulações!J1177</f>
        <v>0</v>
      </c>
      <c r="E1203" s="133">
        <f>Simulações!CK1177</f>
        <v>0</v>
      </c>
      <c r="F1203" s="133">
        <f>Simulações!CL1177</f>
        <v>0</v>
      </c>
      <c r="G1203" s="133">
        <f>Simulações!CQ1177</f>
        <v>0</v>
      </c>
      <c r="H1203" s="133">
        <f>Simulações!CW1177</f>
        <v>0</v>
      </c>
      <c r="I1203" s="133" t="str">
        <f>IF(Simulações!CX1177="","",Simulações!CX1177)</f>
        <v/>
      </c>
      <c r="J1203" s="133" t="str">
        <f>IF(Simulações!DA1177="","",Simulações!DA1177)</f>
        <v/>
      </c>
      <c r="K1203" s="137">
        <f>Simulações!AO1177</f>
        <v>0</v>
      </c>
      <c r="L1203" s="137">
        <f>Simulações!AV1177</f>
        <v>0</v>
      </c>
      <c r="M1203" s="133" t="str">
        <f>IF(Simulações!DB1177="","",Simulações!DB1177)</f>
        <v/>
      </c>
      <c r="N1203" s="133" t="str">
        <f>IF(Simulações!DC1177="","",Simulações!DC1177)</f>
        <v/>
      </c>
      <c r="O1203" s="133">
        <v>1</v>
      </c>
    </row>
    <row r="1204" spans="1:15" ht="14.25" customHeight="1" x14ac:dyDescent="0.3">
      <c r="A1204" s="5">
        <f>Simulações!G1178</f>
        <v>0</v>
      </c>
      <c r="B1204" s="133">
        <f>Simulações!DN1178</f>
        <v>0</v>
      </c>
      <c r="C1204" s="175">
        <f>Simulações!N1178</f>
        <v>0</v>
      </c>
      <c r="D1204" s="133">
        <f>Simulações!J1178</f>
        <v>0</v>
      </c>
      <c r="E1204" s="133">
        <f>Simulações!CK1178</f>
        <v>0</v>
      </c>
      <c r="F1204" s="133">
        <f>Simulações!CL1178</f>
        <v>0</v>
      </c>
      <c r="G1204" s="133">
        <f>Simulações!CQ1178</f>
        <v>0</v>
      </c>
      <c r="H1204" s="133">
        <f>Simulações!CW1178</f>
        <v>0</v>
      </c>
      <c r="I1204" s="133" t="str">
        <f>IF(Simulações!CX1178="","",Simulações!CX1178)</f>
        <v/>
      </c>
      <c r="J1204" s="133" t="str">
        <f>IF(Simulações!DA1178="","",Simulações!DA1178)</f>
        <v/>
      </c>
      <c r="K1204" s="137">
        <f>Simulações!AO1178</f>
        <v>0</v>
      </c>
      <c r="L1204" s="137">
        <f>Simulações!AV1178</f>
        <v>0</v>
      </c>
      <c r="M1204" s="133" t="str">
        <f>IF(Simulações!DB1178="","",Simulações!DB1178)</f>
        <v/>
      </c>
      <c r="N1204" s="133" t="str">
        <f>IF(Simulações!DC1178="","",Simulações!DC1178)</f>
        <v/>
      </c>
      <c r="O1204" s="133">
        <v>1</v>
      </c>
    </row>
    <row r="1205" spans="1:15" ht="14.25" customHeight="1" x14ac:dyDescent="0.3">
      <c r="A1205" s="5">
        <f>Simulações!G1179</f>
        <v>0</v>
      </c>
      <c r="B1205" s="133">
        <f>Simulações!DN1179</f>
        <v>0</v>
      </c>
      <c r="C1205" s="175">
        <f>Simulações!N1179</f>
        <v>0</v>
      </c>
      <c r="D1205" s="133">
        <f>Simulações!J1179</f>
        <v>0</v>
      </c>
      <c r="E1205" s="133">
        <f>Simulações!CK1179</f>
        <v>0</v>
      </c>
      <c r="F1205" s="176">
        <f>Simulações!CL1179</f>
        <v>0</v>
      </c>
      <c r="G1205" s="133">
        <f>Simulações!CQ1179</f>
        <v>0</v>
      </c>
      <c r="H1205" s="133">
        <f>Simulações!CW1179</f>
        <v>0</v>
      </c>
      <c r="I1205" s="133" t="str">
        <f>IF(Simulações!CX1179="","",Simulações!CX1179)</f>
        <v/>
      </c>
      <c r="J1205" s="133" t="str">
        <f>IF(Simulações!DA1179="","",Simulações!DA1179)</f>
        <v/>
      </c>
      <c r="K1205" s="137">
        <f>Simulações!AO1179</f>
        <v>0</v>
      </c>
      <c r="L1205" s="137">
        <f>Simulações!AV1179</f>
        <v>0</v>
      </c>
      <c r="M1205" s="133" t="str">
        <f>IF(Simulações!DB1179="","",Simulações!DB1179)</f>
        <v/>
      </c>
      <c r="N1205" s="133" t="str">
        <f>IF(Simulações!DC1179="","",Simulações!DC1179)</f>
        <v/>
      </c>
      <c r="O1205" s="133">
        <v>1</v>
      </c>
    </row>
    <row r="1206" spans="1:15" ht="14.25" customHeight="1" x14ac:dyDescent="0.3">
      <c r="A1206" s="5">
        <f>Simulações!G1180</f>
        <v>0</v>
      </c>
      <c r="B1206" s="133">
        <f>Simulações!DN1180</f>
        <v>0</v>
      </c>
      <c r="C1206" s="175">
        <f>Simulações!N1180</f>
        <v>0</v>
      </c>
      <c r="D1206" s="133">
        <f>Simulações!J1180</f>
        <v>0</v>
      </c>
      <c r="E1206" s="133">
        <f>Simulações!CK1180</f>
        <v>0</v>
      </c>
      <c r="F1206" s="133">
        <f>Simulações!CL1180</f>
        <v>0</v>
      </c>
      <c r="G1206" s="133">
        <f>Simulações!CQ1180</f>
        <v>0</v>
      </c>
      <c r="H1206" s="133">
        <f>Simulações!CW1180</f>
        <v>0</v>
      </c>
      <c r="I1206" s="133" t="str">
        <f>IF(Simulações!CX1180="","",Simulações!CX1180)</f>
        <v/>
      </c>
      <c r="J1206" s="133" t="str">
        <f>IF(Simulações!DA1180="","",Simulações!DA1180)</f>
        <v/>
      </c>
      <c r="K1206" s="137">
        <f>Simulações!AO1180</f>
        <v>0</v>
      </c>
      <c r="L1206" s="137">
        <f>Simulações!AV1180</f>
        <v>0</v>
      </c>
      <c r="M1206" s="133" t="str">
        <f>IF(Simulações!DB1180="","",Simulações!DB1180)</f>
        <v/>
      </c>
      <c r="N1206" s="133" t="str">
        <f>IF(Simulações!DC1180="","",Simulações!DC1180)</f>
        <v/>
      </c>
      <c r="O1206" s="133">
        <v>1</v>
      </c>
    </row>
    <row r="1207" spans="1:15" ht="14.25" customHeight="1" x14ac:dyDescent="0.3">
      <c r="A1207" s="5">
        <f>Simulações!G1181</f>
        <v>0</v>
      </c>
      <c r="B1207" s="133">
        <f>Simulações!DN1181</f>
        <v>0</v>
      </c>
      <c r="C1207" s="175">
        <f>Simulações!N1181</f>
        <v>0</v>
      </c>
      <c r="D1207" s="133">
        <f>Simulações!J1181</f>
        <v>0</v>
      </c>
      <c r="E1207" s="133">
        <f>Simulações!CK1181</f>
        <v>0</v>
      </c>
      <c r="F1207" s="133">
        <f>Simulações!CL1181</f>
        <v>0</v>
      </c>
      <c r="G1207" s="133">
        <f>Simulações!CQ1181</f>
        <v>0</v>
      </c>
      <c r="H1207" s="133">
        <f>Simulações!CW1181</f>
        <v>0</v>
      </c>
      <c r="I1207" s="133" t="str">
        <f>IF(Simulações!CX1181="","",Simulações!CX1181)</f>
        <v/>
      </c>
      <c r="J1207" s="133" t="str">
        <f>IF(Simulações!DA1181="","",Simulações!DA1181)</f>
        <v/>
      </c>
      <c r="K1207" s="137">
        <f>Simulações!AO1181</f>
        <v>0</v>
      </c>
      <c r="L1207" s="137">
        <f>Simulações!AV1181</f>
        <v>0</v>
      </c>
      <c r="M1207" s="133" t="str">
        <f>IF(Simulações!DB1181="","",Simulações!DB1181)</f>
        <v/>
      </c>
      <c r="N1207" s="133" t="str">
        <f>IF(Simulações!DC1181="","",Simulações!DC1181)</f>
        <v/>
      </c>
      <c r="O1207" s="133">
        <v>1</v>
      </c>
    </row>
    <row r="1208" spans="1:15" ht="14.25" customHeight="1" x14ac:dyDescent="0.3">
      <c r="A1208" s="5">
        <f>Simulações!G1182</f>
        <v>0</v>
      </c>
      <c r="B1208" s="133">
        <f>Simulações!DN1182</f>
        <v>0</v>
      </c>
      <c r="C1208" s="175">
        <f>Simulações!N1182</f>
        <v>0</v>
      </c>
      <c r="D1208" s="133">
        <f>Simulações!J1182</f>
        <v>0</v>
      </c>
      <c r="E1208" s="133">
        <f>Simulações!CK1182</f>
        <v>0</v>
      </c>
      <c r="F1208" s="176">
        <f>Simulações!CL1182</f>
        <v>0</v>
      </c>
      <c r="G1208" s="133">
        <f>Simulações!CQ1182</f>
        <v>0</v>
      </c>
      <c r="H1208" s="133">
        <f>Simulações!CW1182</f>
        <v>0</v>
      </c>
      <c r="I1208" s="133" t="str">
        <f>IF(Simulações!CX1182="","",Simulações!CX1182)</f>
        <v/>
      </c>
      <c r="J1208" s="133" t="str">
        <f>IF(Simulações!DA1182="","",Simulações!DA1182)</f>
        <v/>
      </c>
      <c r="K1208" s="137">
        <f>Simulações!AO1182</f>
        <v>0</v>
      </c>
      <c r="L1208" s="137">
        <f>Simulações!AV1182</f>
        <v>0</v>
      </c>
      <c r="M1208" s="133" t="str">
        <f>IF(Simulações!DB1182="","",Simulações!DB1182)</f>
        <v/>
      </c>
      <c r="N1208" s="133" t="str">
        <f>IF(Simulações!DC1182="","",Simulações!DC1182)</f>
        <v/>
      </c>
      <c r="O1208" s="133">
        <v>1</v>
      </c>
    </row>
    <row r="1209" spans="1:15" ht="14.25" customHeight="1" x14ac:dyDescent="0.3">
      <c r="A1209" s="5">
        <f>Simulações!G1183</f>
        <v>0</v>
      </c>
      <c r="B1209" s="133">
        <f>Simulações!DN1183</f>
        <v>0</v>
      </c>
      <c r="C1209" s="175">
        <f>Simulações!N1183</f>
        <v>0</v>
      </c>
      <c r="D1209" s="133">
        <f>Simulações!J1183</f>
        <v>0</v>
      </c>
      <c r="E1209" s="133">
        <f>Simulações!CK1183</f>
        <v>0</v>
      </c>
      <c r="F1209" s="133">
        <f>Simulações!CL1183</f>
        <v>0</v>
      </c>
      <c r="G1209" s="133">
        <f>Simulações!CQ1183</f>
        <v>0</v>
      </c>
      <c r="H1209" s="133">
        <f>Simulações!CW1183</f>
        <v>0</v>
      </c>
      <c r="I1209" s="133" t="str">
        <f>IF(Simulações!CX1183="","",Simulações!CX1183)</f>
        <v/>
      </c>
      <c r="J1209" s="133" t="str">
        <f>IF(Simulações!DA1183="","",Simulações!DA1183)</f>
        <v/>
      </c>
      <c r="K1209" s="137">
        <f>Simulações!AO1183</f>
        <v>0</v>
      </c>
      <c r="L1209" s="137">
        <f>Simulações!AV1183</f>
        <v>0</v>
      </c>
      <c r="M1209" s="133" t="str">
        <f>IF(Simulações!DB1183="","",Simulações!DB1183)</f>
        <v/>
      </c>
      <c r="N1209" s="133" t="str">
        <f>IF(Simulações!DC1183="","",Simulações!DC1183)</f>
        <v/>
      </c>
      <c r="O1209" s="133">
        <v>1</v>
      </c>
    </row>
    <row r="1210" spans="1:15" ht="14.25" customHeight="1" x14ac:dyDescent="0.3">
      <c r="A1210" s="5">
        <f>Simulações!G1184</f>
        <v>0</v>
      </c>
      <c r="B1210" s="133">
        <f>Simulações!DN1184</f>
        <v>0</v>
      </c>
      <c r="C1210" s="175">
        <f>Simulações!N1184</f>
        <v>0</v>
      </c>
      <c r="D1210" s="133">
        <f>Simulações!J1184</f>
        <v>0</v>
      </c>
      <c r="E1210" s="133">
        <f>Simulações!CK1184</f>
        <v>0</v>
      </c>
      <c r="F1210" s="133">
        <f>Simulações!CL1184</f>
        <v>0</v>
      </c>
      <c r="G1210" s="133">
        <f>Simulações!CQ1184</f>
        <v>0</v>
      </c>
      <c r="H1210" s="133">
        <f>Simulações!CW1184</f>
        <v>0</v>
      </c>
      <c r="I1210" s="133" t="str">
        <f>IF(Simulações!CX1184="","",Simulações!CX1184)</f>
        <v/>
      </c>
      <c r="J1210" s="133" t="str">
        <f>IF(Simulações!DA1184="","",Simulações!DA1184)</f>
        <v/>
      </c>
      <c r="K1210" s="137">
        <f>Simulações!AO1184</f>
        <v>0</v>
      </c>
      <c r="L1210" s="137">
        <f>Simulações!AV1184</f>
        <v>0</v>
      </c>
      <c r="M1210" s="133" t="str">
        <f>IF(Simulações!DB1184="","",Simulações!DB1184)</f>
        <v/>
      </c>
      <c r="N1210" s="133" t="str">
        <f>IF(Simulações!DC1184="","",Simulações!DC1184)</f>
        <v/>
      </c>
      <c r="O1210" s="133">
        <v>1</v>
      </c>
    </row>
    <row r="1211" spans="1:15" ht="14.25" customHeight="1" x14ac:dyDescent="0.3">
      <c r="A1211" s="5">
        <f>Simulações!G1185</f>
        <v>0</v>
      </c>
      <c r="B1211" s="133">
        <f>Simulações!DN1185</f>
        <v>0</v>
      </c>
      <c r="C1211" s="175">
        <f>Simulações!N1185</f>
        <v>0</v>
      </c>
      <c r="D1211" s="133">
        <f>Simulações!J1185</f>
        <v>0</v>
      </c>
      <c r="E1211" s="133">
        <f>Simulações!CK1185</f>
        <v>0</v>
      </c>
      <c r="F1211" s="176">
        <f>Simulações!CL1185</f>
        <v>0</v>
      </c>
      <c r="G1211" s="133">
        <f>Simulações!CQ1185</f>
        <v>0</v>
      </c>
      <c r="H1211" s="133">
        <f>Simulações!CW1185</f>
        <v>0</v>
      </c>
      <c r="I1211" s="133" t="str">
        <f>IF(Simulações!CX1185="","",Simulações!CX1185)</f>
        <v/>
      </c>
      <c r="J1211" s="133" t="str">
        <f>IF(Simulações!DA1185="","",Simulações!DA1185)</f>
        <v/>
      </c>
      <c r="K1211" s="137">
        <f>Simulações!AO1185</f>
        <v>0</v>
      </c>
      <c r="L1211" s="137">
        <f>Simulações!AV1185</f>
        <v>0</v>
      </c>
      <c r="M1211" s="133" t="str">
        <f>IF(Simulações!DB1185="","",Simulações!DB1185)</f>
        <v/>
      </c>
      <c r="N1211" s="133" t="str">
        <f>IF(Simulações!DC1185="","",Simulações!DC1185)</f>
        <v/>
      </c>
      <c r="O1211" s="133">
        <v>1</v>
      </c>
    </row>
    <row r="1212" spans="1:15" ht="14.25" customHeight="1" x14ac:dyDescent="0.3">
      <c r="A1212" s="5">
        <f>Simulações!G1186</f>
        <v>0</v>
      </c>
      <c r="B1212" s="133">
        <f>Simulações!DN1186</f>
        <v>0</v>
      </c>
      <c r="C1212" s="175">
        <f>Simulações!N1186</f>
        <v>0</v>
      </c>
      <c r="D1212" s="133">
        <f>Simulações!J1186</f>
        <v>0</v>
      </c>
      <c r="E1212" s="133">
        <f>Simulações!CK1186</f>
        <v>0</v>
      </c>
      <c r="F1212" s="133">
        <f>Simulações!CL1186</f>
        <v>0</v>
      </c>
      <c r="G1212" s="133">
        <f>Simulações!CQ1186</f>
        <v>0</v>
      </c>
      <c r="H1212" s="133">
        <f>Simulações!CW1186</f>
        <v>0</v>
      </c>
      <c r="I1212" s="133" t="str">
        <f>IF(Simulações!CX1186="","",Simulações!CX1186)</f>
        <v/>
      </c>
      <c r="J1212" s="133" t="str">
        <f>IF(Simulações!DA1186="","",Simulações!DA1186)</f>
        <v/>
      </c>
      <c r="K1212" s="137">
        <f>Simulações!AO1186</f>
        <v>0</v>
      </c>
      <c r="L1212" s="137">
        <f>Simulações!AV1186</f>
        <v>0</v>
      </c>
      <c r="M1212" s="133" t="str">
        <f>IF(Simulações!DB1186="","",Simulações!DB1186)</f>
        <v/>
      </c>
      <c r="N1212" s="133" t="str">
        <f>IF(Simulações!DC1186="","",Simulações!DC1186)</f>
        <v/>
      </c>
      <c r="O1212" s="133">
        <v>1</v>
      </c>
    </row>
    <row r="1213" spans="1:15" ht="14.25" customHeight="1" x14ac:dyDescent="0.3">
      <c r="A1213" s="5">
        <f>Simulações!G1187</f>
        <v>0</v>
      </c>
      <c r="B1213" s="133">
        <f>Simulações!DN1187</f>
        <v>0</v>
      </c>
      <c r="C1213" s="175">
        <f>Simulações!N1187</f>
        <v>0</v>
      </c>
      <c r="D1213" s="133">
        <f>Simulações!J1187</f>
        <v>0</v>
      </c>
      <c r="E1213" s="133">
        <f>Simulações!CK1187</f>
        <v>0</v>
      </c>
      <c r="F1213" s="133">
        <f>Simulações!CL1187</f>
        <v>0</v>
      </c>
      <c r="G1213" s="133">
        <f>Simulações!CQ1187</f>
        <v>0</v>
      </c>
      <c r="H1213" s="133">
        <f>Simulações!CW1187</f>
        <v>0</v>
      </c>
      <c r="I1213" s="133" t="str">
        <f>IF(Simulações!CX1187="","",Simulações!CX1187)</f>
        <v/>
      </c>
      <c r="J1213" s="133" t="str">
        <f>IF(Simulações!DA1187="","",Simulações!DA1187)</f>
        <v/>
      </c>
      <c r="K1213" s="137">
        <f>Simulações!AO1187</f>
        <v>0</v>
      </c>
      <c r="L1213" s="137">
        <f>Simulações!AV1187</f>
        <v>0</v>
      </c>
      <c r="M1213" s="133" t="str">
        <f>IF(Simulações!DB1187="","",Simulações!DB1187)</f>
        <v/>
      </c>
      <c r="N1213" s="133" t="str">
        <f>IF(Simulações!DC1187="","",Simulações!DC1187)</f>
        <v/>
      </c>
      <c r="O1213" s="133">
        <v>1</v>
      </c>
    </row>
    <row r="1214" spans="1:15" ht="14.25" customHeight="1" x14ac:dyDescent="0.3">
      <c r="A1214" s="5">
        <f>Simulações!G1188</f>
        <v>0</v>
      </c>
      <c r="B1214" s="133">
        <f>Simulações!DN1188</f>
        <v>0</v>
      </c>
      <c r="C1214" s="175">
        <f>Simulações!N1188</f>
        <v>0</v>
      </c>
      <c r="D1214" s="133">
        <f>Simulações!J1188</f>
        <v>0</v>
      </c>
      <c r="E1214" s="133">
        <f>Simulações!CK1188</f>
        <v>0</v>
      </c>
      <c r="F1214" s="176">
        <f>Simulações!CL1188</f>
        <v>0</v>
      </c>
      <c r="G1214" s="133">
        <f>Simulações!CQ1188</f>
        <v>0</v>
      </c>
      <c r="H1214" s="133">
        <f>Simulações!CW1188</f>
        <v>0</v>
      </c>
      <c r="I1214" s="133" t="str">
        <f>IF(Simulações!CX1188="","",Simulações!CX1188)</f>
        <v/>
      </c>
      <c r="J1214" s="133" t="str">
        <f>IF(Simulações!DA1188="","",Simulações!DA1188)</f>
        <v/>
      </c>
      <c r="K1214" s="137">
        <f>Simulações!AO1188</f>
        <v>0</v>
      </c>
      <c r="L1214" s="137">
        <f>Simulações!AV1188</f>
        <v>0</v>
      </c>
      <c r="M1214" s="133" t="str">
        <f>IF(Simulações!DB1188="","",Simulações!DB1188)</f>
        <v/>
      </c>
      <c r="N1214" s="133" t="str">
        <f>IF(Simulações!DC1188="","",Simulações!DC1188)</f>
        <v/>
      </c>
      <c r="O1214" s="133">
        <v>1</v>
      </c>
    </row>
    <row r="1215" spans="1:15" ht="14.25" customHeight="1" x14ac:dyDescent="0.3">
      <c r="A1215" s="5">
        <f>Simulações!G1189</f>
        <v>0</v>
      </c>
      <c r="B1215" s="133">
        <f>Simulações!DN1189</f>
        <v>0</v>
      </c>
      <c r="C1215" s="175">
        <f>Simulações!N1189</f>
        <v>0</v>
      </c>
      <c r="D1215" s="133">
        <f>Simulações!J1189</f>
        <v>0</v>
      </c>
      <c r="E1215" s="133">
        <f>Simulações!CK1189</f>
        <v>0</v>
      </c>
      <c r="F1215" s="133">
        <f>Simulações!CL1189</f>
        <v>0</v>
      </c>
      <c r="G1215" s="133">
        <f>Simulações!CQ1189</f>
        <v>0</v>
      </c>
      <c r="H1215" s="133">
        <f>Simulações!CW1189</f>
        <v>0</v>
      </c>
      <c r="I1215" s="133" t="str">
        <f>IF(Simulações!CX1189="","",Simulações!CX1189)</f>
        <v/>
      </c>
      <c r="J1215" s="133" t="str">
        <f>IF(Simulações!DA1189="","",Simulações!DA1189)</f>
        <v/>
      </c>
      <c r="K1215" s="137">
        <f>Simulações!AO1189</f>
        <v>0</v>
      </c>
      <c r="L1215" s="137">
        <f>Simulações!AV1189</f>
        <v>0</v>
      </c>
      <c r="M1215" s="133" t="str">
        <f>IF(Simulações!DB1189="","",Simulações!DB1189)</f>
        <v/>
      </c>
      <c r="N1215" s="133" t="str">
        <f>IF(Simulações!DC1189="","",Simulações!DC1189)</f>
        <v/>
      </c>
      <c r="O1215" s="133">
        <v>1</v>
      </c>
    </row>
    <row r="1216" spans="1:15" ht="14.25" customHeight="1" x14ac:dyDescent="0.3">
      <c r="A1216" s="5">
        <f>Simulações!G1190</f>
        <v>0</v>
      </c>
      <c r="B1216" s="133">
        <f>Simulações!DN1190</f>
        <v>0</v>
      </c>
      <c r="C1216" s="175">
        <f>Simulações!N1190</f>
        <v>0</v>
      </c>
      <c r="D1216" s="133">
        <f>Simulações!J1190</f>
        <v>0</v>
      </c>
      <c r="E1216" s="133">
        <f>Simulações!CK1190</f>
        <v>0</v>
      </c>
      <c r="F1216" s="133">
        <f>Simulações!CL1190</f>
        <v>0</v>
      </c>
      <c r="G1216" s="133">
        <f>Simulações!CQ1190</f>
        <v>0</v>
      </c>
      <c r="H1216" s="133">
        <f>Simulações!CW1190</f>
        <v>0</v>
      </c>
      <c r="I1216" s="133" t="str">
        <f>IF(Simulações!CX1190="","",Simulações!CX1190)</f>
        <v/>
      </c>
      <c r="J1216" s="133" t="str">
        <f>IF(Simulações!DA1190="","",Simulações!DA1190)</f>
        <v/>
      </c>
      <c r="K1216" s="137">
        <f>Simulações!AO1190</f>
        <v>0</v>
      </c>
      <c r="L1216" s="137">
        <f>Simulações!AV1190</f>
        <v>0</v>
      </c>
      <c r="M1216" s="133" t="str">
        <f>IF(Simulações!DB1190="","",Simulações!DB1190)</f>
        <v/>
      </c>
      <c r="N1216" s="133" t="str">
        <f>IF(Simulações!DC1190="","",Simulações!DC1190)</f>
        <v/>
      </c>
      <c r="O1216" s="133">
        <v>1</v>
      </c>
    </row>
    <row r="1217" spans="1:15" ht="14.25" customHeight="1" x14ac:dyDescent="0.3">
      <c r="A1217" s="5">
        <f>Simulações!G1191</f>
        <v>0</v>
      </c>
      <c r="B1217" s="133">
        <f>Simulações!DN1191</f>
        <v>0</v>
      </c>
      <c r="C1217" s="175">
        <f>Simulações!N1191</f>
        <v>0</v>
      </c>
      <c r="D1217" s="133">
        <f>Simulações!J1191</f>
        <v>0</v>
      </c>
      <c r="E1217" s="133">
        <f>Simulações!CK1191</f>
        <v>0</v>
      </c>
      <c r="F1217" s="176">
        <f>Simulações!CL1191</f>
        <v>0</v>
      </c>
      <c r="G1217" s="133">
        <f>Simulações!CQ1191</f>
        <v>0</v>
      </c>
      <c r="H1217" s="133">
        <f>Simulações!CW1191</f>
        <v>0</v>
      </c>
      <c r="I1217" s="133" t="str">
        <f>IF(Simulações!CX1191="","",Simulações!CX1191)</f>
        <v/>
      </c>
      <c r="J1217" s="133" t="str">
        <f>IF(Simulações!DA1191="","",Simulações!DA1191)</f>
        <v/>
      </c>
      <c r="K1217" s="137">
        <f>Simulações!AO1191</f>
        <v>0</v>
      </c>
      <c r="L1217" s="137">
        <f>Simulações!AV1191</f>
        <v>0</v>
      </c>
      <c r="M1217" s="133" t="str">
        <f>IF(Simulações!DB1191="","",Simulações!DB1191)</f>
        <v/>
      </c>
      <c r="N1217" s="133" t="str">
        <f>IF(Simulações!DC1191="","",Simulações!DC1191)</f>
        <v/>
      </c>
      <c r="O1217" s="133">
        <v>1</v>
      </c>
    </row>
    <row r="1218" spans="1:15" ht="14.25" customHeight="1" x14ac:dyDescent="0.3">
      <c r="A1218" s="5">
        <f>Simulações!G1192</f>
        <v>0</v>
      </c>
      <c r="B1218" s="133">
        <f>Simulações!DN1192</f>
        <v>0</v>
      </c>
      <c r="C1218" s="175">
        <f>Simulações!N1192</f>
        <v>0</v>
      </c>
      <c r="D1218" s="133">
        <f>Simulações!J1192</f>
        <v>0</v>
      </c>
      <c r="E1218" s="133">
        <f>Simulações!CK1192</f>
        <v>0</v>
      </c>
      <c r="F1218" s="133">
        <f>Simulações!CL1192</f>
        <v>0</v>
      </c>
      <c r="G1218" s="133">
        <f>Simulações!CQ1192</f>
        <v>0</v>
      </c>
      <c r="H1218" s="133">
        <f>Simulações!CW1192</f>
        <v>0</v>
      </c>
      <c r="I1218" s="133" t="str">
        <f>IF(Simulações!CX1192="","",Simulações!CX1192)</f>
        <v/>
      </c>
      <c r="J1218" s="133" t="str">
        <f>IF(Simulações!DA1192="","",Simulações!DA1192)</f>
        <v/>
      </c>
      <c r="K1218" s="137">
        <f>Simulações!AO1192</f>
        <v>0</v>
      </c>
      <c r="L1218" s="137">
        <f>Simulações!AV1192</f>
        <v>0</v>
      </c>
      <c r="M1218" s="133" t="str">
        <f>IF(Simulações!DB1192="","",Simulações!DB1192)</f>
        <v/>
      </c>
      <c r="N1218" s="133" t="str">
        <f>IF(Simulações!DC1192="","",Simulações!DC1192)</f>
        <v/>
      </c>
      <c r="O1218" s="133">
        <v>1</v>
      </c>
    </row>
    <row r="1219" spans="1:15" ht="14.25" customHeight="1" x14ac:dyDescent="0.3">
      <c r="A1219" s="5">
        <f>Simulações!G1193</f>
        <v>0</v>
      </c>
      <c r="B1219" s="133">
        <f>Simulações!DN1193</f>
        <v>0</v>
      </c>
      <c r="C1219" s="175">
        <f>Simulações!N1193</f>
        <v>0</v>
      </c>
      <c r="D1219" s="133">
        <f>Simulações!J1193</f>
        <v>0</v>
      </c>
      <c r="E1219" s="133">
        <f>Simulações!CK1193</f>
        <v>0</v>
      </c>
      <c r="F1219" s="133">
        <f>Simulações!CL1193</f>
        <v>0</v>
      </c>
      <c r="G1219" s="133">
        <f>Simulações!CQ1193</f>
        <v>0</v>
      </c>
      <c r="H1219" s="133">
        <f>Simulações!CW1193</f>
        <v>0</v>
      </c>
      <c r="I1219" s="133" t="str">
        <f>IF(Simulações!CX1193="","",Simulações!CX1193)</f>
        <v/>
      </c>
      <c r="J1219" s="133" t="str">
        <f>IF(Simulações!DA1193="","",Simulações!DA1193)</f>
        <v/>
      </c>
      <c r="K1219" s="137">
        <f>Simulações!AO1193</f>
        <v>0</v>
      </c>
      <c r="L1219" s="137">
        <f>Simulações!AV1193</f>
        <v>0</v>
      </c>
      <c r="M1219" s="133" t="str">
        <f>IF(Simulações!DB1193="","",Simulações!DB1193)</f>
        <v/>
      </c>
      <c r="N1219" s="133" t="str">
        <f>IF(Simulações!DC1193="","",Simulações!DC1193)</f>
        <v/>
      </c>
      <c r="O1219" s="133">
        <v>1</v>
      </c>
    </row>
    <row r="1220" spans="1:15" ht="14.25" customHeight="1" x14ac:dyDescent="0.3">
      <c r="A1220" s="5">
        <f>Simulações!G1194</f>
        <v>0</v>
      </c>
      <c r="B1220" s="133">
        <f>Simulações!DN1194</f>
        <v>0</v>
      </c>
      <c r="C1220" s="175">
        <f>Simulações!N1194</f>
        <v>0</v>
      </c>
      <c r="D1220" s="133">
        <f>Simulações!J1194</f>
        <v>0</v>
      </c>
      <c r="E1220" s="133">
        <f>Simulações!CK1194</f>
        <v>0</v>
      </c>
      <c r="F1220" s="176">
        <f>Simulações!CL1194</f>
        <v>0</v>
      </c>
      <c r="G1220" s="133">
        <f>Simulações!CQ1194</f>
        <v>0</v>
      </c>
      <c r="H1220" s="133">
        <f>Simulações!CW1194</f>
        <v>0</v>
      </c>
      <c r="I1220" s="133" t="str">
        <f>IF(Simulações!CX1194="","",Simulações!CX1194)</f>
        <v/>
      </c>
      <c r="J1220" s="133" t="str">
        <f>IF(Simulações!DA1194="","",Simulações!DA1194)</f>
        <v/>
      </c>
      <c r="K1220" s="137">
        <f>Simulações!AO1194</f>
        <v>0</v>
      </c>
      <c r="L1220" s="137">
        <f>Simulações!AV1194</f>
        <v>0</v>
      </c>
      <c r="M1220" s="133" t="str">
        <f>IF(Simulações!DB1194="","",Simulações!DB1194)</f>
        <v/>
      </c>
      <c r="N1220" s="133" t="str">
        <f>IF(Simulações!DC1194="","",Simulações!DC1194)</f>
        <v/>
      </c>
      <c r="O1220" s="133">
        <v>1</v>
      </c>
    </row>
    <row r="1221" spans="1:15" ht="14.25" customHeight="1" x14ac:dyDescent="0.3">
      <c r="A1221" s="5">
        <f>Simulações!G1195</f>
        <v>0</v>
      </c>
      <c r="B1221" s="133">
        <f>Simulações!DN1195</f>
        <v>0</v>
      </c>
      <c r="C1221" s="175">
        <f>Simulações!N1195</f>
        <v>0</v>
      </c>
      <c r="D1221" s="133">
        <f>Simulações!J1195</f>
        <v>0</v>
      </c>
      <c r="E1221" s="133">
        <f>Simulações!CK1195</f>
        <v>0</v>
      </c>
      <c r="F1221" s="133">
        <f>Simulações!CL1195</f>
        <v>0</v>
      </c>
      <c r="G1221" s="133">
        <f>Simulações!CQ1195</f>
        <v>0</v>
      </c>
      <c r="H1221" s="133">
        <f>Simulações!CW1195</f>
        <v>0</v>
      </c>
      <c r="I1221" s="133" t="str">
        <f>IF(Simulações!CX1195="","",Simulações!CX1195)</f>
        <v/>
      </c>
      <c r="J1221" s="133" t="str">
        <f>IF(Simulações!DA1195="","",Simulações!DA1195)</f>
        <v/>
      </c>
      <c r="K1221" s="137">
        <f>Simulações!AO1195</f>
        <v>0</v>
      </c>
      <c r="L1221" s="137">
        <f>Simulações!AV1195</f>
        <v>0</v>
      </c>
      <c r="M1221" s="133" t="str">
        <f>IF(Simulações!DB1195="","",Simulações!DB1195)</f>
        <v/>
      </c>
      <c r="N1221" s="133" t="str">
        <f>IF(Simulações!DC1195="","",Simulações!DC1195)</f>
        <v/>
      </c>
      <c r="O1221" s="133">
        <v>1</v>
      </c>
    </row>
    <row r="1222" spans="1:15" ht="14.25" customHeight="1" x14ac:dyDescent="0.3">
      <c r="A1222" s="5">
        <f>Simulações!G1196</f>
        <v>0</v>
      </c>
      <c r="B1222" s="133">
        <f>Simulações!DN1196</f>
        <v>0</v>
      </c>
      <c r="C1222" s="175">
        <f>Simulações!N1196</f>
        <v>0</v>
      </c>
      <c r="D1222" s="133">
        <f>Simulações!J1196</f>
        <v>0</v>
      </c>
      <c r="E1222" s="133">
        <f>Simulações!CK1196</f>
        <v>0</v>
      </c>
      <c r="F1222" s="133">
        <f>Simulações!CL1196</f>
        <v>0</v>
      </c>
      <c r="G1222" s="133">
        <f>Simulações!CQ1196</f>
        <v>0</v>
      </c>
      <c r="H1222" s="133">
        <f>Simulações!CW1196</f>
        <v>0</v>
      </c>
      <c r="I1222" s="133" t="str">
        <f>IF(Simulações!CX1196="","",Simulações!CX1196)</f>
        <v/>
      </c>
      <c r="J1222" s="133" t="str">
        <f>IF(Simulações!DA1196="","",Simulações!DA1196)</f>
        <v/>
      </c>
      <c r="K1222" s="137">
        <f>Simulações!AO1196</f>
        <v>0</v>
      </c>
      <c r="L1222" s="137">
        <f>Simulações!AV1196</f>
        <v>0</v>
      </c>
      <c r="M1222" s="133" t="str">
        <f>IF(Simulações!DB1196="","",Simulações!DB1196)</f>
        <v/>
      </c>
      <c r="N1222" s="133" t="str">
        <f>IF(Simulações!DC1196="","",Simulações!DC1196)</f>
        <v/>
      </c>
      <c r="O1222" s="133">
        <v>1</v>
      </c>
    </row>
    <row r="1223" spans="1:15" ht="14.25" customHeight="1" x14ac:dyDescent="0.3">
      <c r="A1223" s="5">
        <f>Simulações!G1197</f>
        <v>0</v>
      </c>
      <c r="B1223" s="133">
        <f>Simulações!DN1197</f>
        <v>0</v>
      </c>
      <c r="C1223" s="175">
        <f>Simulações!N1197</f>
        <v>0</v>
      </c>
      <c r="D1223" s="133">
        <f>Simulações!J1197</f>
        <v>0</v>
      </c>
      <c r="E1223" s="133">
        <f>Simulações!CK1197</f>
        <v>0</v>
      </c>
      <c r="F1223" s="176">
        <f>Simulações!CL1197</f>
        <v>0</v>
      </c>
      <c r="G1223" s="133">
        <f>Simulações!CQ1197</f>
        <v>0</v>
      </c>
      <c r="H1223" s="133">
        <f>Simulações!CW1197</f>
        <v>0</v>
      </c>
      <c r="I1223" s="133" t="str">
        <f>IF(Simulações!CX1197="","",Simulações!CX1197)</f>
        <v/>
      </c>
      <c r="J1223" s="133" t="str">
        <f>IF(Simulações!DA1197="","",Simulações!DA1197)</f>
        <v/>
      </c>
      <c r="K1223" s="137">
        <f>Simulações!AO1197</f>
        <v>0</v>
      </c>
      <c r="L1223" s="137">
        <f>Simulações!AV1197</f>
        <v>0</v>
      </c>
      <c r="M1223" s="133" t="str">
        <f>IF(Simulações!DB1197="","",Simulações!DB1197)</f>
        <v/>
      </c>
      <c r="N1223" s="133" t="str">
        <f>IF(Simulações!DC1197="","",Simulações!DC1197)</f>
        <v/>
      </c>
      <c r="O1223" s="133">
        <v>1</v>
      </c>
    </row>
    <row r="1224" spans="1:15" ht="14.25" customHeight="1" x14ac:dyDescent="0.3">
      <c r="A1224" s="5">
        <f>Simulações!G1198</f>
        <v>0</v>
      </c>
      <c r="B1224" s="133">
        <f>Simulações!DN1198</f>
        <v>0</v>
      </c>
      <c r="C1224" s="175">
        <f>Simulações!N1198</f>
        <v>0</v>
      </c>
      <c r="D1224" s="133">
        <f>Simulações!J1198</f>
        <v>0</v>
      </c>
      <c r="E1224" s="133">
        <f>Simulações!CK1198</f>
        <v>0</v>
      </c>
      <c r="F1224" s="133">
        <f>Simulações!CL1198</f>
        <v>0</v>
      </c>
      <c r="G1224" s="133">
        <f>Simulações!CQ1198</f>
        <v>0</v>
      </c>
      <c r="H1224" s="133">
        <f>Simulações!CW1198</f>
        <v>0</v>
      </c>
      <c r="I1224" s="133" t="str">
        <f>IF(Simulações!CX1198="","",Simulações!CX1198)</f>
        <v/>
      </c>
      <c r="J1224" s="133" t="str">
        <f>IF(Simulações!DA1198="","",Simulações!DA1198)</f>
        <v/>
      </c>
      <c r="K1224" s="137">
        <f>Simulações!AO1198</f>
        <v>0</v>
      </c>
      <c r="L1224" s="137">
        <f>Simulações!AV1198</f>
        <v>0</v>
      </c>
      <c r="M1224" s="133" t="str">
        <f>IF(Simulações!DB1198="","",Simulações!DB1198)</f>
        <v/>
      </c>
      <c r="N1224" s="133" t="str">
        <f>IF(Simulações!DC1198="","",Simulações!DC1198)</f>
        <v/>
      </c>
      <c r="O1224" s="133">
        <v>1</v>
      </c>
    </row>
    <row r="1225" spans="1:15" ht="14.25" customHeight="1" x14ac:dyDescent="0.3">
      <c r="A1225" s="5">
        <f>Simulações!G1199</f>
        <v>0</v>
      </c>
      <c r="B1225" s="133">
        <f>Simulações!DN1199</f>
        <v>0</v>
      </c>
      <c r="C1225" s="175">
        <f>Simulações!N1199</f>
        <v>0</v>
      </c>
      <c r="D1225" s="133">
        <f>Simulações!J1199</f>
        <v>0</v>
      </c>
      <c r="E1225" s="133">
        <f>Simulações!CK1199</f>
        <v>0</v>
      </c>
      <c r="F1225" s="133">
        <f>Simulações!CL1199</f>
        <v>0</v>
      </c>
      <c r="G1225" s="133">
        <f>Simulações!CQ1199</f>
        <v>0</v>
      </c>
      <c r="H1225" s="133">
        <f>Simulações!CW1199</f>
        <v>0</v>
      </c>
      <c r="I1225" s="133" t="str">
        <f>IF(Simulações!CX1199="","",Simulações!CX1199)</f>
        <v/>
      </c>
      <c r="J1225" s="133" t="str">
        <f>IF(Simulações!DA1199="","",Simulações!DA1199)</f>
        <v/>
      </c>
      <c r="K1225" s="137">
        <f>Simulações!AO1199</f>
        <v>0</v>
      </c>
      <c r="L1225" s="137">
        <f>Simulações!AV1199</f>
        <v>0</v>
      </c>
      <c r="M1225" s="133" t="str">
        <f>IF(Simulações!DB1199="","",Simulações!DB1199)</f>
        <v/>
      </c>
      <c r="N1225" s="133" t="str">
        <f>IF(Simulações!DC1199="","",Simulações!DC1199)</f>
        <v/>
      </c>
      <c r="O1225" s="133">
        <v>1</v>
      </c>
    </row>
    <row r="1226" spans="1:15" ht="14.25" customHeight="1" x14ac:dyDescent="0.3">
      <c r="A1226" s="5">
        <f>Simulações!G1200</f>
        <v>0</v>
      </c>
      <c r="B1226" s="133">
        <f>Simulações!DN1200</f>
        <v>0</v>
      </c>
      <c r="C1226" s="175">
        <f>Simulações!N1200</f>
        <v>0</v>
      </c>
      <c r="D1226" s="133">
        <f>Simulações!J1200</f>
        <v>0</v>
      </c>
      <c r="E1226" s="133">
        <f>Simulações!CK1200</f>
        <v>0</v>
      </c>
      <c r="F1226" s="176">
        <f>Simulações!CL1200</f>
        <v>0</v>
      </c>
      <c r="G1226" s="133">
        <f>Simulações!CQ1200</f>
        <v>0</v>
      </c>
      <c r="H1226" s="133">
        <f>Simulações!CW1200</f>
        <v>0</v>
      </c>
      <c r="I1226" s="133" t="str">
        <f>IF(Simulações!CX1200="","",Simulações!CX1200)</f>
        <v/>
      </c>
      <c r="J1226" s="133" t="str">
        <f>IF(Simulações!DA1200="","",Simulações!DA1200)</f>
        <v/>
      </c>
      <c r="K1226" s="137">
        <f>Simulações!AO1200</f>
        <v>0</v>
      </c>
      <c r="L1226" s="137">
        <f>Simulações!AV1200</f>
        <v>0</v>
      </c>
      <c r="M1226" s="133" t="str">
        <f>IF(Simulações!DB1200="","",Simulações!DB1200)</f>
        <v/>
      </c>
      <c r="N1226" s="133" t="str">
        <f>IF(Simulações!DC1200="","",Simulações!DC1200)</f>
        <v/>
      </c>
      <c r="O1226" s="133">
        <v>1</v>
      </c>
    </row>
    <row r="1227" spans="1:15" ht="14.25" customHeight="1" x14ac:dyDescent="0.3">
      <c r="A1227" s="5">
        <f>Simulações!G1201</f>
        <v>0</v>
      </c>
      <c r="B1227" s="133">
        <f>Simulações!DN1201</f>
        <v>0</v>
      </c>
      <c r="C1227" s="175">
        <f>Simulações!N1201</f>
        <v>0</v>
      </c>
      <c r="D1227" s="133">
        <f>Simulações!J1201</f>
        <v>0</v>
      </c>
      <c r="E1227" s="133">
        <f>Simulações!CK1201</f>
        <v>0</v>
      </c>
      <c r="F1227" s="133">
        <f>Simulações!CL1201</f>
        <v>0</v>
      </c>
      <c r="G1227" s="133">
        <f>Simulações!CQ1201</f>
        <v>0</v>
      </c>
      <c r="H1227" s="133">
        <f>Simulações!CW1201</f>
        <v>0</v>
      </c>
      <c r="I1227" s="133" t="str">
        <f>IF(Simulações!CX1201="","",Simulações!CX1201)</f>
        <v/>
      </c>
      <c r="J1227" s="133" t="str">
        <f>IF(Simulações!DA1201="","",Simulações!DA1201)</f>
        <v/>
      </c>
      <c r="K1227" s="137">
        <f>Simulações!AO1201</f>
        <v>0</v>
      </c>
      <c r="L1227" s="137">
        <f>Simulações!AV1201</f>
        <v>0</v>
      </c>
      <c r="M1227" s="133" t="str">
        <f>IF(Simulações!DB1201="","",Simulações!DB1201)</f>
        <v/>
      </c>
      <c r="N1227" s="133" t="str">
        <f>IF(Simulações!DC1201="","",Simulações!DC1201)</f>
        <v/>
      </c>
      <c r="O1227" s="133">
        <v>1</v>
      </c>
    </row>
    <row r="1228" spans="1:15" ht="14.25" customHeight="1" x14ac:dyDescent="0.3">
      <c r="A1228" s="5">
        <f>Simulações!G1202</f>
        <v>0</v>
      </c>
      <c r="B1228" s="133">
        <f>Simulações!DN1202</f>
        <v>0</v>
      </c>
      <c r="C1228" s="175">
        <f>Simulações!N1202</f>
        <v>0</v>
      </c>
      <c r="D1228" s="133">
        <f>Simulações!J1202</f>
        <v>0</v>
      </c>
      <c r="E1228" s="133">
        <f>Simulações!CK1202</f>
        <v>0</v>
      </c>
      <c r="F1228" s="133">
        <f>Simulações!CL1202</f>
        <v>0</v>
      </c>
      <c r="G1228" s="133">
        <f>Simulações!CQ1202</f>
        <v>0</v>
      </c>
      <c r="H1228" s="133">
        <f>Simulações!CW1202</f>
        <v>0</v>
      </c>
      <c r="I1228" s="133" t="str">
        <f>IF(Simulações!CX1202="","",Simulações!CX1202)</f>
        <v/>
      </c>
      <c r="J1228" s="133" t="str">
        <f>IF(Simulações!DA1202="","",Simulações!DA1202)</f>
        <v/>
      </c>
      <c r="K1228" s="137">
        <f>Simulações!AO1202</f>
        <v>0</v>
      </c>
      <c r="L1228" s="137">
        <f>Simulações!AV1202</f>
        <v>0</v>
      </c>
      <c r="M1228" s="133" t="str">
        <f>IF(Simulações!DB1202="","",Simulações!DB1202)</f>
        <v/>
      </c>
      <c r="N1228" s="133" t="str">
        <f>IF(Simulações!DC1202="","",Simulações!DC1202)</f>
        <v/>
      </c>
      <c r="O1228" s="133">
        <v>1</v>
      </c>
    </row>
    <row r="1229" spans="1:15" ht="14.25" customHeight="1" x14ac:dyDescent="0.3">
      <c r="A1229" s="5">
        <f>Simulações!G1203</f>
        <v>0</v>
      </c>
      <c r="B1229" s="133">
        <f>Simulações!DN1203</f>
        <v>0</v>
      </c>
      <c r="C1229" s="175">
        <f>Simulações!N1203</f>
        <v>0</v>
      </c>
      <c r="D1229" s="133">
        <f>Simulações!J1203</f>
        <v>0</v>
      </c>
      <c r="E1229" s="133">
        <f>Simulações!CK1203</f>
        <v>0</v>
      </c>
      <c r="F1229" s="176">
        <f>Simulações!CL1203</f>
        <v>0</v>
      </c>
      <c r="G1229" s="133">
        <f>Simulações!CQ1203</f>
        <v>0</v>
      </c>
      <c r="H1229" s="133">
        <f>Simulações!CW1203</f>
        <v>0</v>
      </c>
      <c r="I1229" s="133" t="str">
        <f>IF(Simulações!CX1203="","",Simulações!CX1203)</f>
        <v/>
      </c>
      <c r="J1229" s="133" t="str">
        <f>IF(Simulações!DA1203="","",Simulações!DA1203)</f>
        <v/>
      </c>
      <c r="K1229" s="137">
        <f>Simulações!AO1203</f>
        <v>0</v>
      </c>
      <c r="L1229" s="137">
        <f>Simulações!AV1203</f>
        <v>0</v>
      </c>
      <c r="M1229" s="133" t="str">
        <f>IF(Simulações!DB1203="","",Simulações!DB1203)</f>
        <v/>
      </c>
      <c r="N1229" s="133" t="str">
        <f>IF(Simulações!DC1203="","",Simulações!DC1203)</f>
        <v/>
      </c>
      <c r="O1229" s="133">
        <v>1</v>
      </c>
    </row>
    <row r="1230" spans="1:15" ht="14.25" customHeight="1" x14ac:dyDescent="0.3">
      <c r="A1230" s="5">
        <f>Simulações!G1204</f>
        <v>0</v>
      </c>
      <c r="B1230" s="133">
        <f>Simulações!DN1204</f>
        <v>0</v>
      </c>
      <c r="C1230" s="175">
        <f>Simulações!N1204</f>
        <v>0</v>
      </c>
      <c r="D1230" s="133">
        <f>Simulações!J1204</f>
        <v>0</v>
      </c>
      <c r="E1230" s="133">
        <f>Simulações!CK1204</f>
        <v>0</v>
      </c>
      <c r="F1230" s="133">
        <f>Simulações!CL1204</f>
        <v>0</v>
      </c>
      <c r="G1230" s="133">
        <f>Simulações!CQ1204</f>
        <v>0</v>
      </c>
      <c r="H1230" s="133">
        <f>Simulações!CW1204</f>
        <v>0</v>
      </c>
      <c r="I1230" s="133" t="str">
        <f>IF(Simulações!CX1204="","",Simulações!CX1204)</f>
        <v/>
      </c>
      <c r="J1230" s="133" t="str">
        <f>IF(Simulações!DA1204="","",Simulações!DA1204)</f>
        <v/>
      </c>
      <c r="K1230" s="137">
        <f>Simulações!AO1204</f>
        <v>0</v>
      </c>
      <c r="L1230" s="137">
        <f>Simulações!AV1204</f>
        <v>0</v>
      </c>
      <c r="M1230" s="133" t="str">
        <f>IF(Simulações!DB1204="","",Simulações!DB1204)</f>
        <v/>
      </c>
      <c r="N1230" s="133" t="str">
        <f>IF(Simulações!DC1204="","",Simulações!DC1204)</f>
        <v/>
      </c>
      <c r="O1230" s="133">
        <v>1</v>
      </c>
    </row>
    <row r="1231" spans="1:15" ht="14.25" customHeight="1" x14ac:dyDescent="0.3">
      <c r="A1231" s="5">
        <f>Simulações!G1205</f>
        <v>0</v>
      </c>
      <c r="B1231" s="133">
        <f>Simulações!DN1205</f>
        <v>0</v>
      </c>
      <c r="C1231" s="175">
        <f>Simulações!N1205</f>
        <v>0</v>
      </c>
      <c r="D1231" s="133">
        <f>Simulações!J1205</f>
        <v>0</v>
      </c>
      <c r="E1231" s="133">
        <f>Simulações!CK1205</f>
        <v>0</v>
      </c>
      <c r="F1231" s="133">
        <f>Simulações!CL1205</f>
        <v>0</v>
      </c>
      <c r="G1231" s="133">
        <f>Simulações!CQ1205</f>
        <v>0</v>
      </c>
      <c r="H1231" s="133">
        <f>Simulações!CW1205</f>
        <v>0</v>
      </c>
      <c r="I1231" s="133" t="str">
        <f>IF(Simulações!CX1205="","",Simulações!CX1205)</f>
        <v/>
      </c>
      <c r="J1231" s="133" t="str">
        <f>IF(Simulações!DA1205="","",Simulações!DA1205)</f>
        <v/>
      </c>
      <c r="K1231" s="137">
        <f>Simulações!AO1205</f>
        <v>0</v>
      </c>
      <c r="L1231" s="137">
        <f>Simulações!AV1205</f>
        <v>0</v>
      </c>
      <c r="M1231" s="133" t="str">
        <f>IF(Simulações!DB1205="","",Simulações!DB1205)</f>
        <v/>
      </c>
      <c r="N1231" s="133" t="str">
        <f>IF(Simulações!DC1205="","",Simulações!DC1205)</f>
        <v/>
      </c>
      <c r="O1231" s="133">
        <v>1</v>
      </c>
    </row>
    <row r="1232" spans="1:15" ht="14.25" customHeight="1" x14ac:dyDescent="0.3">
      <c r="A1232" s="5">
        <f>Simulações!G1206</f>
        <v>0</v>
      </c>
      <c r="B1232" s="133">
        <f>Simulações!DN1206</f>
        <v>0</v>
      </c>
      <c r="C1232" s="175">
        <f>Simulações!N1206</f>
        <v>0</v>
      </c>
      <c r="D1232" s="133">
        <f>Simulações!J1206</f>
        <v>0</v>
      </c>
      <c r="E1232" s="133">
        <f>Simulações!CK1206</f>
        <v>0</v>
      </c>
      <c r="F1232" s="176">
        <f>Simulações!CL1206</f>
        <v>0</v>
      </c>
      <c r="G1232" s="133">
        <f>Simulações!CQ1206</f>
        <v>0</v>
      </c>
      <c r="H1232" s="133">
        <f>Simulações!CW1206</f>
        <v>0</v>
      </c>
      <c r="I1232" s="133" t="str">
        <f>IF(Simulações!CX1206="","",Simulações!CX1206)</f>
        <v/>
      </c>
      <c r="J1232" s="133" t="str">
        <f>IF(Simulações!DA1206="","",Simulações!DA1206)</f>
        <v/>
      </c>
      <c r="K1232" s="137">
        <f>Simulações!AO1206</f>
        <v>0</v>
      </c>
      <c r="L1232" s="137">
        <f>Simulações!AV1206</f>
        <v>0</v>
      </c>
      <c r="M1232" s="133" t="str">
        <f>IF(Simulações!DB1206="","",Simulações!DB1206)</f>
        <v/>
      </c>
      <c r="N1232" s="133" t="str">
        <f>IF(Simulações!DC1206="","",Simulações!DC1206)</f>
        <v/>
      </c>
      <c r="O1232" s="133">
        <v>1</v>
      </c>
    </row>
    <row r="1233" spans="1:15" ht="14.25" customHeight="1" x14ac:dyDescent="0.3">
      <c r="A1233" s="5">
        <f>Simulações!G1207</f>
        <v>0</v>
      </c>
      <c r="B1233" s="133">
        <f>Simulações!DN1207</f>
        <v>0</v>
      </c>
      <c r="C1233" s="175">
        <f>Simulações!N1207</f>
        <v>0</v>
      </c>
      <c r="D1233" s="133">
        <f>Simulações!J1207</f>
        <v>0</v>
      </c>
      <c r="E1233" s="133">
        <f>Simulações!CK1207</f>
        <v>0</v>
      </c>
      <c r="F1233" s="133">
        <f>Simulações!CL1207</f>
        <v>0</v>
      </c>
      <c r="G1233" s="133">
        <f>Simulações!CQ1207</f>
        <v>0</v>
      </c>
      <c r="H1233" s="133">
        <f>Simulações!CW1207</f>
        <v>0</v>
      </c>
      <c r="I1233" s="133" t="str">
        <f>IF(Simulações!CX1207="","",Simulações!CX1207)</f>
        <v/>
      </c>
      <c r="J1233" s="133" t="str">
        <f>IF(Simulações!DA1207="","",Simulações!DA1207)</f>
        <v/>
      </c>
      <c r="K1233" s="137">
        <f>Simulações!AO1207</f>
        <v>0</v>
      </c>
      <c r="L1233" s="137">
        <f>Simulações!AV1207</f>
        <v>0</v>
      </c>
      <c r="M1233" s="133" t="str">
        <f>IF(Simulações!DB1207="","",Simulações!DB1207)</f>
        <v/>
      </c>
      <c r="N1233" s="133" t="str">
        <f>IF(Simulações!DC1207="","",Simulações!DC1207)</f>
        <v/>
      </c>
      <c r="O1233" s="133">
        <v>1</v>
      </c>
    </row>
    <row r="1234" spans="1:15" ht="14.25" customHeight="1" x14ac:dyDescent="0.3">
      <c r="A1234" s="5">
        <f>Simulações!G1208</f>
        <v>0</v>
      </c>
      <c r="B1234" s="133">
        <f>Simulações!DN1208</f>
        <v>0</v>
      </c>
      <c r="C1234" s="175">
        <f>Simulações!N1208</f>
        <v>0</v>
      </c>
      <c r="D1234" s="133">
        <f>Simulações!J1208</f>
        <v>0</v>
      </c>
      <c r="E1234" s="133">
        <f>Simulações!CK1208</f>
        <v>0</v>
      </c>
      <c r="F1234" s="133">
        <f>Simulações!CL1208</f>
        <v>0</v>
      </c>
      <c r="G1234" s="133">
        <f>Simulações!CQ1208</f>
        <v>0</v>
      </c>
      <c r="H1234" s="133">
        <f>Simulações!CW1208</f>
        <v>0</v>
      </c>
      <c r="I1234" s="133" t="str">
        <f>IF(Simulações!CX1208="","",Simulações!CX1208)</f>
        <v/>
      </c>
      <c r="J1234" s="133" t="str">
        <f>IF(Simulações!DA1208="","",Simulações!DA1208)</f>
        <v/>
      </c>
      <c r="K1234" s="137">
        <f>Simulações!AO1208</f>
        <v>0</v>
      </c>
      <c r="L1234" s="137">
        <f>Simulações!AV1208</f>
        <v>0</v>
      </c>
      <c r="M1234" s="133" t="str">
        <f>IF(Simulações!DB1208="","",Simulações!DB1208)</f>
        <v/>
      </c>
      <c r="N1234" s="133" t="str">
        <f>IF(Simulações!DC1208="","",Simulações!DC1208)</f>
        <v/>
      </c>
      <c r="O1234" s="133">
        <v>1</v>
      </c>
    </row>
    <row r="1235" spans="1:15" ht="14.25" customHeight="1" x14ac:dyDescent="0.3">
      <c r="A1235" s="5">
        <f>Simulações!G1209</f>
        <v>0</v>
      </c>
      <c r="B1235" s="133">
        <f>Simulações!DN1209</f>
        <v>0</v>
      </c>
      <c r="C1235" s="175">
        <f>Simulações!N1209</f>
        <v>0</v>
      </c>
      <c r="D1235" s="133">
        <f>Simulações!J1209</f>
        <v>0</v>
      </c>
      <c r="E1235" s="133">
        <f>Simulações!CK1209</f>
        <v>0</v>
      </c>
      <c r="F1235" s="176">
        <f>Simulações!CL1209</f>
        <v>0</v>
      </c>
      <c r="G1235" s="133">
        <f>Simulações!CQ1209</f>
        <v>0</v>
      </c>
      <c r="H1235" s="133">
        <f>Simulações!CW1209</f>
        <v>0</v>
      </c>
      <c r="I1235" s="133" t="str">
        <f>IF(Simulações!CX1209="","",Simulações!CX1209)</f>
        <v/>
      </c>
      <c r="J1235" s="133" t="str">
        <f>IF(Simulações!DA1209="","",Simulações!DA1209)</f>
        <v/>
      </c>
      <c r="K1235" s="137">
        <f>Simulações!AO1209</f>
        <v>0</v>
      </c>
      <c r="L1235" s="137">
        <f>Simulações!AV1209</f>
        <v>0</v>
      </c>
      <c r="M1235" s="133" t="str">
        <f>IF(Simulações!DB1209="","",Simulações!DB1209)</f>
        <v/>
      </c>
      <c r="N1235" s="133" t="str">
        <f>IF(Simulações!DC1209="","",Simulações!DC1209)</f>
        <v/>
      </c>
      <c r="O1235" s="133">
        <v>1</v>
      </c>
    </row>
    <row r="1236" spans="1:15" ht="14.25" customHeight="1" x14ac:dyDescent="0.3">
      <c r="A1236" s="5">
        <f>Simulações!G1210</f>
        <v>0</v>
      </c>
      <c r="B1236" s="133">
        <f>Simulações!DN1210</f>
        <v>0</v>
      </c>
      <c r="C1236" s="175">
        <f>Simulações!N1210</f>
        <v>0</v>
      </c>
      <c r="D1236" s="133">
        <f>Simulações!J1210</f>
        <v>0</v>
      </c>
      <c r="E1236" s="133">
        <f>Simulações!CK1210</f>
        <v>0</v>
      </c>
      <c r="F1236" s="133">
        <f>Simulações!CL1210</f>
        <v>0</v>
      </c>
      <c r="G1236" s="133">
        <f>Simulações!CQ1210</f>
        <v>0</v>
      </c>
      <c r="H1236" s="133">
        <f>Simulações!CW1210</f>
        <v>0</v>
      </c>
      <c r="I1236" s="133" t="str">
        <f>IF(Simulações!CX1210="","",Simulações!CX1210)</f>
        <v/>
      </c>
      <c r="J1236" s="133" t="str">
        <f>IF(Simulações!DA1210="","",Simulações!DA1210)</f>
        <v/>
      </c>
      <c r="K1236" s="137">
        <f>Simulações!AO1210</f>
        <v>0</v>
      </c>
      <c r="L1236" s="137">
        <f>Simulações!AV1210</f>
        <v>0</v>
      </c>
      <c r="M1236" s="133" t="str">
        <f>IF(Simulações!DB1210="","",Simulações!DB1210)</f>
        <v/>
      </c>
      <c r="N1236" s="133" t="str">
        <f>IF(Simulações!DC1210="","",Simulações!DC1210)</f>
        <v/>
      </c>
      <c r="O1236" s="133">
        <v>1</v>
      </c>
    </row>
    <row r="1237" spans="1:15" ht="14.25" customHeight="1" x14ac:dyDescent="0.3">
      <c r="A1237" s="5">
        <f>Simulações!G1211</f>
        <v>0</v>
      </c>
      <c r="B1237" s="133">
        <f>Simulações!DN1211</f>
        <v>0</v>
      </c>
      <c r="C1237" s="175">
        <f>Simulações!N1211</f>
        <v>0</v>
      </c>
      <c r="D1237" s="133">
        <f>Simulações!J1211</f>
        <v>0</v>
      </c>
      <c r="E1237" s="133">
        <f>Simulações!CK1211</f>
        <v>0</v>
      </c>
      <c r="F1237" s="133">
        <f>Simulações!CL1211</f>
        <v>0</v>
      </c>
      <c r="G1237" s="133">
        <f>Simulações!CQ1211</f>
        <v>0</v>
      </c>
      <c r="H1237" s="133">
        <f>Simulações!CW1211</f>
        <v>0</v>
      </c>
      <c r="I1237" s="133" t="str">
        <f>IF(Simulações!CX1211="","",Simulações!CX1211)</f>
        <v/>
      </c>
      <c r="J1237" s="133" t="str">
        <f>IF(Simulações!DA1211="","",Simulações!DA1211)</f>
        <v/>
      </c>
      <c r="K1237" s="137">
        <f>Simulações!AO1211</f>
        <v>0</v>
      </c>
      <c r="L1237" s="137">
        <f>Simulações!AV1211</f>
        <v>0</v>
      </c>
      <c r="M1237" s="133" t="str">
        <f>IF(Simulações!DB1211="","",Simulações!DB1211)</f>
        <v/>
      </c>
      <c r="N1237" s="133" t="str">
        <f>IF(Simulações!DC1211="","",Simulações!DC1211)</f>
        <v/>
      </c>
      <c r="O1237" s="133">
        <v>1</v>
      </c>
    </row>
    <row r="1238" spans="1:15" ht="14.25" customHeight="1" x14ac:dyDescent="0.3">
      <c r="A1238" s="5">
        <f>Simulações!G1212</f>
        <v>0</v>
      </c>
      <c r="B1238" s="133">
        <f>Simulações!DN1212</f>
        <v>0</v>
      </c>
      <c r="C1238" s="175">
        <f>Simulações!N1212</f>
        <v>0</v>
      </c>
      <c r="D1238" s="133">
        <f>Simulações!J1212</f>
        <v>0</v>
      </c>
      <c r="E1238" s="133">
        <f>Simulações!CK1212</f>
        <v>0</v>
      </c>
      <c r="F1238" s="176">
        <f>Simulações!CL1212</f>
        <v>0</v>
      </c>
      <c r="G1238" s="133">
        <f>Simulações!CQ1212</f>
        <v>0</v>
      </c>
      <c r="H1238" s="133">
        <f>Simulações!CW1212</f>
        <v>0</v>
      </c>
      <c r="I1238" s="133" t="str">
        <f>IF(Simulações!CX1212="","",Simulações!CX1212)</f>
        <v/>
      </c>
      <c r="J1238" s="133" t="str">
        <f>IF(Simulações!DA1212="","",Simulações!DA1212)</f>
        <v/>
      </c>
      <c r="K1238" s="137">
        <f>Simulações!AO1212</f>
        <v>0</v>
      </c>
      <c r="L1238" s="137">
        <f>Simulações!AV1212</f>
        <v>0</v>
      </c>
      <c r="M1238" s="133" t="str">
        <f>IF(Simulações!DB1212="","",Simulações!DB1212)</f>
        <v/>
      </c>
      <c r="N1238" s="133" t="str">
        <f>IF(Simulações!DC1212="","",Simulações!DC1212)</f>
        <v/>
      </c>
      <c r="O1238" s="133">
        <v>1</v>
      </c>
    </row>
    <row r="1239" spans="1:15" ht="14.25" customHeight="1" x14ac:dyDescent="0.3">
      <c r="A1239" s="5">
        <f>Simulações!G1213</f>
        <v>0</v>
      </c>
      <c r="B1239" s="133">
        <f>Simulações!DN1213</f>
        <v>0</v>
      </c>
      <c r="C1239" s="175">
        <f>Simulações!N1213</f>
        <v>0</v>
      </c>
      <c r="D1239" s="133">
        <f>Simulações!J1213</f>
        <v>0</v>
      </c>
      <c r="E1239" s="133">
        <f>Simulações!CK1213</f>
        <v>0</v>
      </c>
      <c r="F1239" s="133">
        <f>Simulações!CL1213</f>
        <v>0</v>
      </c>
      <c r="G1239" s="133">
        <f>Simulações!CQ1213</f>
        <v>0</v>
      </c>
      <c r="H1239" s="133">
        <f>Simulações!CW1213</f>
        <v>0</v>
      </c>
      <c r="I1239" s="133" t="str">
        <f>IF(Simulações!CX1213="","",Simulações!CX1213)</f>
        <v/>
      </c>
      <c r="J1239" s="133" t="str">
        <f>IF(Simulações!DA1213="","",Simulações!DA1213)</f>
        <v/>
      </c>
      <c r="K1239" s="137">
        <f>Simulações!AO1213</f>
        <v>0</v>
      </c>
      <c r="L1239" s="137">
        <f>Simulações!AV1213</f>
        <v>0</v>
      </c>
      <c r="M1239" s="133" t="str">
        <f>IF(Simulações!DB1213="","",Simulações!DB1213)</f>
        <v/>
      </c>
      <c r="N1239" s="133" t="str">
        <f>IF(Simulações!DC1213="","",Simulações!DC1213)</f>
        <v/>
      </c>
      <c r="O1239" s="133">
        <v>1</v>
      </c>
    </row>
    <row r="1240" spans="1:15" ht="14.25" customHeight="1" x14ac:dyDescent="0.3">
      <c r="A1240" s="5">
        <f>Simulações!G1214</f>
        <v>0</v>
      </c>
      <c r="B1240" s="133">
        <f>Simulações!DN1214</f>
        <v>0</v>
      </c>
      <c r="C1240" s="175">
        <f>Simulações!N1214</f>
        <v>0</v>
      </c>
      <c r="D1240" s="133">
        <f>Simulações!J1214</f>
        <v>0</v>
      </c>
      <c r="E1240" s="133">
        <f>Simulações!CK1214</f>
        <v>0</v>
      </c>
      <c r="F1240" s="133">
        <f>Simulações!CL1214</f>
        <v>0</v>
      </c>
      <c r="G1240" s="133">
        <f>Simulações!CQ1214</f>
        <v>0</v>
      </c>
      <c r="H1240" s="133">
        <f>Simulações!CW1214</f>
        <v>0</v>
      </c>
      <c r="I1240" s="133" t="str">
        <f>IF(Simulações!CX1214="","",Simulações!CX1214)</f>
        <v/>
      </c>
      <c r="J1240" s="133" t="str">
        <f>IF(Simulações!DA1214="","",Simulações!DA1214)</f>
        <v/>
      </c>
      <c r="K1240" s="137">
        <f>Simulações!AO1214</f>
        <v>0</v>
      </c>
      <c r="L1240" s="137">
        <f>Simulações!AV1214</f>
        <v>0</v>
      </c>
      <c r="M1240" s="133" t="str">
        <f>IF(Simulações!DB1214="","",Simulações!DB1214)</f>
        <v/>
      </c>
      <c r="N1240" s="133" t="str">
        <f>IF(Simulações!DC1214="","",Simulações!DC1214)</f>
        <v/>
      </c>
      <c r="O1240" s="133">
        <v>1</v>
      </c>
    </row>
    <row r="1241" spans="1:15" ht="14.25" customHeight="1" x14ac:dyDescent="0.3">
      <c r="A1241" s="5">
        <f>Simulações!G1215</f>
        <v>0</v>
      </c>
      <c r="B1241" s="133">
        <f>Simulações!DN1215</f>
        <v>0</v>
      </c>
      <c r="C1241" s="175">
        <f>Simulações!N1215</f>
        <v>0</v>
      </c>
      <c r="D1241" s="133">
        <f>Simulações!J1215</f>
        <v>0</v>
      </c>
      <c r="E1241" s="133">
        <f>Simulações!CK1215</f>
        <v>0</v>
      </c>
      <c r="F1241" s="176">
        <f>Simulações!CL1215</f>
        <v>0</v>
      </c>
      <c r="G1241" s="133">
        <f>Simulações!CQ1215</f>
        <v>0</v>
      </c>
      <c r="H1241" s="133">
        <f>Simulações!CW1215</f>
        <v>0</v>
      </c>
      <c r="I1241" s="133" t="str">
        <f>IF(Simulações!CX1215="","",Simulações!CX1215)</f>
        <v/>
      </c>
      <c r="J1241" s="133" t="str">
        <f>IF(Simulações!DA1215="","",Simulações!DA1215)</f>
        <v/>
      </c>
      <c r="K1241" s="137">
        <f>Simulações!AO1215</f>
        <v>0</v>
      </c>
      <c r="L1241" s="137">
        <f>Simulações!AV1215</f>
        <v>0</v>
      </c>
      <c r="M1241" s="133" t="str">
        <f>IF(Simulações!DB1215="","",Simulações!DB1215)</f>
        <v/>
      </c>
      <c r="N1241" s="133" t="str">
        <f>IF(Simulações!DC1215="","",Simulações!DC1215)</f>
        <v/>
      </c>
      <c r="O1241" s="133">
        <v>1</v>
      </c>
    </row>
    <row r="1242" spans="1:15" ht="14.25" customHeight="1" x14ac:dyDescent="0.3">
      <c r="A1242" s="5">
        <f>Simulações!G1216</f>
        <v>0</v>
      </c>
      <c r="B1242" s="133">
        <f>Simulações!DN1216</f>
        <v>0</v>
      </c>
      <c r="C1242" s="175">
        <f>Simulações!N1216</f>
        <v>0</v>
      </c>
      <c r="D1242" s="133">
        <f>Simulações!J1216</f>
        <v>0</v>
      </c>
      <c r="E1242" s="133">
        <f>Simulações!CK1216</f>
        <v>0</v>
      </c>
      <c r="F1242" s="133">
        <f>Simulações!CL1216</f>
        <v>0</v>
      </c>
      <c r="G1242" s="133">
        <f>Simulações!CQ1216</f>
        <v>0</v>
      </c>
      <c r="H1242" s="133">
        <f>Simulações!CW1216</f>
        <v>0</v>
      </c>
      <c r="I1242" s="133" t="str">
        <f>IF(Simulações!CX1216="","",Simulações!CX1216)</f>
        <v/>
      </c>
      <c r="J1242" s="133" t="str">
        <f>IF(Simulações!DA1216="","",Simulações!DA1216)</f>
        <v/>
      </c>
      <c r="K1242" s="137">
        <f>Simulações!AO1216</f>
        <v>0</v>
      </c>
      <c r="L1242" s="137">
        <f>Simulações!AV1216</f>
        <v>0</v>
      </c>
      <c r="M1242" s="133" t="str">
        <f>IF(Simulações!DB1216="","",Simulações!DB1216)</f>
        <v/>
      </c>
      <c r="N1242" s="133" t="str">
        <f>IF(Simulações!DC1216="","",Simulações!DC1216)</f>
        <v/>
      </c>
      <c r="O1242" s="133">
        <v>1</v>
      </c>
    </row>
    <row r="1243" spans="1:15" ht="14.25" customHeight="1" x14ac:dyDescent="0.3">
      <c r="A1243" s="5">
        <f>Simulações!G1217</f>
        <v>0</v>
      </c>
      <c r="B1243" s="133">
        <f>Simulações!DN1217</f>
        <v>0</v>
      </c>
      <c r="C1243" s="175">
        <f>Simulações!N1217</f>
        <v>0</v>
      </c>
      <c r="D1243" s="133">
        <f>Simulações!J1217</f>
        <v>0</v>
      </c>
      <c r="E1243" s="133">
        <f>Simulações!CK1217</f>
        <v>0</v>
      </c>
      <c r="F1243" s="133">
        <f>Simulações!CL1217</f>
        <v>0</v>
      </c>
      <c r="G1243" s="133">
        <f>Simulações!CQ1217</f>
        <v>0</v>
      </c>
      <c r="H1243" s="133">
        <f>Simulações!CW1217</f>
        <v>0</v>
      </c>
      <c r="I1243" s="133" t="str">
        <f>IF(Simulações!CX1217="","",Simulações!CX1217)</f>
        <v/>
      </c>
      <c r="J1243" s="133" t="str">
        <f>IF(Simulações!DA1217="","",Simulações!DA1217)</f>
        <v/>
      </c>
      <c r="K1243" s="137">
        <f>Simulações!AO1217</f>
        <v>0</v>
      </c>
      <c r="L1243" s="137">
        <f>Simulações!AV1217</f>
        <v>0</v>
      </c>
      <c r="M1243" s="133" t="str">
        <f>IF(Simulações!DB1217="","",Simulações!DB1217)</f>
        <v/>
      </c>
      <c r="N1243" s="133" t="str">
        <f>IF(Simulações!DC1217="","",Simulações!DC1217)</f>
        <v/>
      </c>
      <c r="O1243" s="133">
        <v>1</v>
      </c>
    </row>
    <row r="1244" spans="1:15" ht="14.25" customHeight="1" x14ac:dyDescent="0.3">
      <c r="A1244" s="5">
        <f>Simulações!G1218</f>
        <v>0</v>
      </c>
      <c r="B1244" s="133">
        <f>Simulações!DN1218</f>
        <v>0</v>
      </c>
      <c r="C1244" s="175">
        <f>Simulações!N1218</f>
        <v>0</v>
      </c>
      <c r="D1244" s="133">
        <f>Simulações!J1218</f>
        <v>0</v>
      </c>
      <c r="E1244" s="133">
        <f>Simulações!CK1218</f>
        <v>0</v>
      </c>
      <c r="F1244" s="176">
        <f>Simulações!CL1218</f>
        <v>0</v>
      </c>
      <c r="G1244" s="133">
        <f>Simulações!CQ1218</f>
        <v>0</v>
      </c>
      <c r="H1244" s="133">
        <f>Simulações!CW1218</f>
        <v>0</v>
      </c>
      <c r="I1244" s="133" t="str">
        <f>IF(Simulações!CX1218="","",Simulações!CX1218)</f>
        <v/>
      </c>
      <c r="J1244" s="133" t="str">
        <f>IF(Simulações!DA1218="","",Simulações!DA1218)</f>
        <v/>
      </c>
      <c r="K1244" s="137">
        <f>Simulações!AO1218</f>
        <v>0</v>
      </c>
      <c r="L1244" s="137">
        <f>Simulações!AV1218</f>
        <v>0</v>
      </c>
      <c r="M1244" s="133" t="str">
        <f>IF(Simulações!DB1218="","",Simulações!DB1218)</f>
        <v/>
      </c>
      <c r="N1244" s="133" t="str">
        <f>IF(Simulações!DC1218="","",Simulações!DC1218)</f>
        <v/>
      </c>
      <c r="O1244" s="133">
        <v>1</v>
      </c>
    </row>
    <row r="1245" spans="1:15" ht="14.25" customHeight="1" x14ac:dyDescent="0.3">
      <c r="A1245" s="5">
        <f>Simulações!G1219</f>
        <v>0</v>
      </c>
      <c r="B1245" s="133">
        <f>Simulações!DN1219</f>
        <v>0</v>
      </c>
      <c r="C1245" s="175">
        <f>Simulações!N1219</f>
        <v>0</v>
      </c>
      <c r="D1245" s="133">
        <f>Simulações!J1219</f>
        <v>0</v>
      </c>
      <c r="E1245" s="133">
        <f>Simulações!CK1219</f>
        <v>0</v>
      </c>
      <c r="F1245" s="133">
        <f>Simulações!CL1219</f>
        <v>0</v>
      </c>
      <c r="G1245" s="133">
        <f>Simulações!CQ1219</f>
        <v>0</v>
      </c>
      <c r="H1245" s="133">
        <f>Simulações!CW1219</f>
        <v>0</v>
      </c>
      <c r="I1245" s="133" t="str">
        <f>IF(Simulações!CX1219="","",Simulações!CX1219)</f>
        <v/>
      </c>
      <c r="J1245" s="133" t="str">
        <f>IF(Simulações!DA1219="","",Simulações!DA1219)</f>
        <v/>
      </c>
      <c r="K1245" s="137">
        <f>Simulações!AO1219</f>
        <v>0</v>
      </c>
      <c r="L1245" s="137">
        <f>Simulações!AV1219</f>
        <v>0</v>
      </c>
      <c r="M1245" s="133" t="str">
        <f>IF(Simulações!DB1219="","",Simulações!DB1219)</f>
        <v/>
      </c>
      <c r="N1245" s="133" t="str">
        <f>IF(Simulações!DC1219="","",Simulações!DC1219)</f>
        <v/>
      </c>
      <c r="O1245" s="133">
        <v>1</v>
      </c>
    </row>
    <row r="1246" spans="1:15" ht="14.25" customHeight="1" x14ac:dyDescent="0.3">
      <c r="A1246" s="5">
        <f>Simulações!G1220</f>
        <v>0</v>
      </c>
      <c r="B1246" s="133">
        <f>Simulações!DN1220</f>
        <v>0</v>
      </c>
      <c r="C1246" s="175">
        <f>Simulações!N1220</f>
        <v>0</v>
      </c>
      <c r="D1246" s="133">
        <f>Simulações!J1220</f>
        <v>0</v>
      </c>
      <c r="E1246" s="133">
        <f>Simulações!CK1220</f>
        <v>0</v>
      </c>
      <c r="F1246" s="133">
        <f>Simulações!CL1220</f>
        <v>0</v>
      </c>
      <c r="G1246" s="133">
        <f>Simulações!CQ1220</f>
        <v>0</v>
      </c>
      <c r="H1246" s="133">
        <f>Simulações!CW1220</f>
        <v>0</v>
      </c>
      <c r="I1246" s="133" t="str">
        <f>IF(Simulações!CX1220="","",Simulações!CX1220)</f>
        <v/>
      </c>
      <c r="J1246" s="133" t="str">
        <f>IF(Simulações!DA1220="","",Simulações!DA1220)</f>
        <v/>
      </c>
      <c r="K1246" s="137">
        <f>Simulações!AO1220</f>
        <v>0</v>
      </c>
      <c r="L1246" s="137">
        <f>Simulações!AV1220</f>
        <v>0</v>
      </c>
      <c r="M1246" s="133" t="str">
        <f>IF(Simulações!DB1220="","",Simulações!DB1220)</f>
        <v/>
      </c>
      <c r="N1246" s="133" t="str">
        <f>IF(Simulações!DC1220="","",Simulações!DC1220)</f>
        <v/>
      </c>
      <c r="O1246" s="133">
        <v>1</v>
      </c>
    </row>
    <row r="1247" spans="1:15" ht="14.25" customHeight="1" x14ac:dyDescent="0.3">
      <c r="A1247" s="5">
        <f>Simulações!G1221</f>
        <v>0</v>
      </c>
      <c r="B1247" s="133">
        <f>Simulações!DN1221</f>
        <v>0</v>
      </c>
      <c r="C1247" s="175">
        <f>Simulações!N1221</f>
        <v>0</v>
      </c>
      <c r="D1247" s="133">
        <f>Simulações!J1221</f>
        <v>0</v>
      </c>
      <c r="E1247" s="133">
        <f>Simulações!CK1221</f>
        <v>0</v>
      </c>
      <c r="F1247" s="176">
        <f>Simulações!CL1221</f>
        <v>0</v>
      </c>
      <c r="G1247" s="133">
        <f>Simulações!CQ1221</f>
        <v>0</v>
      </c>
      <c r="H1247" s="133">
        <f>Simulações!CW1221</f>
        <v>0</v>
      </c>
      <c r="I1247" s="133" t="str">
        <f>IF(Simulações!CX1221="","",Simulações!CX1221)</f>
        <v/>
      </c>
      <c r="J1247" s="133" t="str">
        <f>IF(Simulações!DA1221="","",Simulações!DA1221)</f>
        <v/>
      </c>
      <c r="K1247" s="137">
        <f>Simulações!AO1221</f>
        <v>0</v>
      </c>
      <c r="L1247" s="137">
        <f>Simulações!AV1221</f>
        <v>0</v>
      </c>
      <c r="M1247" s="133" t="str">
        <f>IF(Simulações!DB1221="","",Simulações!DB1221)</f>
        <v/>
      </c>
      <c r="N1247" s="133" t="str">
        <f>IF(Simulações!DC1221="","",Simulações!DC1221)</f>
        <v/>
      </c>
      <c r="O1247" s="133">
        <v>1</v>
      </c>
    </row>
    <row r="1248" spans="1:15" ht="14.25" customHeight="1" x14ac:dyDescent="0.3">
      <c r="A1248" s="5">
        <f>Simulações!G1222</f>
        <v>0</v>
      </c>
      <c r="B1248" s="133">
        <f>Simulações!DN1222</f>
        <v>0</v>
      </c>
      <c r="C1248" s="175">
        <f>Simulações!N1222</f>
        <v>0</v>
      </c>
      <c r="D1248" s="133">
        <f>Simulações!J1222</f>
        <v>0</v>
      </c>
      <c r="E1248" s="133">
        <f>Simulações!CK1222</f>
        <v>0</v>
      </c>
      <c r="F1248" s="133">
        <f>Simulações!CL1222</f>
        <v>0</v>
      </c>
      <c r="G1248" s="133">
        <f>Simulações!CQ1222</f>
        <v>0</v>
      </c>
      <c r="H1248" s="133">
        <f>Simulações!CW1222</f>
        <v>0</v>
      </c>
      <c r="I1248" s="133" t="str">
        <f>IF(Simulações!CX1222="","",Simulações!CX1222)</f>
        <v/>
      </c>
      <c r="J1248" s="133" t="str">
        <f>IF(Simulações!DA1222="","",Simulações!DA1222)</f>
        <v/>
      </c>
      <c r="K1248" s="137">
        <f>Simulações!AO1222</f>
        <v>0</v>
      </c>
      <c r="L1248" s="137">
        <f>Simulações!AV1222</f>
        <v>0</v>
      </c>
      <c r="M1248" s="133" t="str">
        <f>IF(Simulações!DB1222="","",Simulações!DB1222)</f>
        <v/>
      </c>
      <c r="N1248" s="133" t="str">
        <f>IF(Simulações!DC1222="","",Simulações!DC1222)</f>
        <v/>
      </c>
      <c r="O1248" s="133">
        <v>1</v>
      </c>
    </row>
    <row r="1249" spans="1:15" ht="14.25" customHeight="1" x14ac:dyDescent="0.3">
      <c r="A1249" s="5">
        <f>Simulações!G1223</f>
        <v>0</v>
      </c>
      <c r="B1249" s="133">
        <f>Simulações!DN1223</f>
        <v>0</v>
      </c>
      <c r="C1249" s="175">
        <f>Simulações!N1223</f>
        <v>0</v>
      </c>
      <c r="D1249" s="133">
        <f>Simulações!J1223</f>
        <v>0</v>
      </c>
      <c r="E1249" s="133">
        <f>Simulações!CK1223</f>
        <v>0</v>
      </c>
      <c r="F1249" s="133">
        <f>Simulações!CL1223</f>
        <v>0</v>
      </c>
      <c r="G1249" s="133">
        <f>Simulações!CQ1223</f>
        <v>0</v>
      </c>
      <c r="H1249" s="133">
        <f>Simulações!CW1223</f>
        <v>0</v>
      </c>
      <c r="I1249" s="133" t="str">
        <f>IF(Simulações!CX1223="","",Simulações!CX1223)</f>
        <v/>
      </c>
      <c r="J1249" s="133" t="str">
        <f>IF(Simulações!DA1223="","",Simulações!DA1223)</f>
        <v/>
      </c>
      <c r="K1249" s="137">
        <f>Simulações!AO1223</f>
        <v>0</v>
      </c>
      <c r="L1249" s="137">
        <f>Simulações!AV1223</f>
        <v>0</v>
      </c>
      <c r="M1249" s="133" t="str">
        <f>IF(Simulações!DB1223="","",Simulações!DB1223)</f>
        <v/>
      </c>
      <c r="N1249" s="133" t="str">
        <f>IF(Simulações!DC1223="","",Simulações!DC1223)</f>
        <v/>
      </c>
      <c r="O1249" s="133">
        <v>1</v>
      </c>
    </row>
    <row r="1250" spans="1:15" ht="14.25" customHeight="1" x14ac:dyDescent="0.3">
      <c r="A1250" s="5">
        <f>Simulações!G1224</f>
        <v>0</v>
      </c>
      <c r="B1250" s="133">
        <f>Simulações!DN1224</f>
        <v>0</v>
      </c>
      <c r="C1250" s="175">
        <f>Simulações!N1224</f>
        <v>0</v>
      </c>
      <c r="D1250" s="133">
        <f>Simulações!J1224</f>
        <v>0</v>
      </c>
      <c r="E1250" s="133">
        <f>Simulações!CK1224</f>
        <v>0</v>
      </c>
      <c r="F1250" s="176">
        <f>Simulações!CL1224</f>
        <v>0</v>
      </c>
      <c r="G1250" s="133">
        <f>Simulações!CQ1224</f>
        <v>0</v>
      </c>
      <c r="H1250" s="133">
        <f>Simulações!CW1224</f>
        <v>0</v>
      </c>
      <c r="I1250" s="133" t="str">
        <f>IF(Simulações!CX1224="","",Simulações!CX1224)</f>
        <v/>
      </c>
      <c r="J1250" s="133" t="str">
        <f>IF(Simulações!DA1224="","",Simulações!DA1224)</f>
        <v/>
      </c>
      <c r="K1250" s="137">
        <f>Simulações!AO1224</f>
        <v>0</v>
      </c>
      <c r="L1250" s="137">
        <f>Simulações!AV1224</f>
        <v>0</v>
      </c>
      <c r="M1250" s="133" t="str">
        <f>IF(Simulações!DB1224="","",Simulações!DB1224)</f>
        <v/>
      </c>
      <c r="N1250" s="133" t="str">
        <f>IF(Simulações!DC1224="","",Simulações!DC1224)</f>
        <v/>
      </c>
      <c r="O1250" s="133">
        <v>1</v>
      </c>
    </row>
    <row r="1251" spans="1:15" ht="14.25" customHeight="1" x14ac:dyDescent="0.3">
      <c r="A1251" s="5">
        <f>Simulações!G1225</f>
        <v>0</v>
      </c>
      <c r="B1251" s="133">
        <f>Simulações!DN1225</f>
        <v>0</v>
      </c>
      <c r="C1251" s="175">
        <f>Simulações!N1225</f>
        <v>0</v>
      </c>
      <c r="D1251" s="133">
        <f>Simulações!J1225</f>
        <v>0</v>
      </c>
      <c r="E1251" s="133">
        <f>Simulações!CK1225</f>
        <v>0</v>
      </c>
      <c r="F1251" s="133">
        <f>Simulações!CL1225</f>
        <v>0</v>
      </c>
      <c r="G1251" s="133">
        <f>Simulações!CQ1225</f>
        <v>0</v>
      </c>
      <c r="H1251" s="133">
        <f>Simulações!CW1225</f>
        <v>0</v>
      </c>
      <c r="I1251" s="133" t="str">
        <f>IF(Simulações!CX1225="","",Simulações!CX1225)</f>
        <v/>
      </c>
      <c r="J1251" s="133" t="str">
        <f>IF(Simulações!DA1225="","",Simulações!DA1225)</f>
        <v/>
      </c>
      <c r="K1251" s="137">
        <f>Simulações!AO1225</f>
        <v>0</v>
      </c>
      <c r="L1251" s="137">
        <f>Simulações!AV1225</f>
        <v>0</v>
      </c>
      <c r="M1251" s="133" t="str">
        <f>IF(Simulações!DB1225="","",Simulações!DB1225)</f>
        <v/>
      </c>
      <c r="N1251" s="133" t="str">
        <f>IF(Simulações!DC1225="","",Simulações!DC1225)</f>
        <v/>
      </c>
      <c r="O1251" s="133">
        <v>1</v>
      </c>
    </row>
    <row r="1252" spans="1:15" ht="14.25" customHeight="1" x14ac:dyDescent="0.3">
      <c r="A1252" s="5">
        <f>Simulações!G1226</f>
        <v>0</v>
      </c>
      <c r="B1252" s="133">
        <f>Simulações!DN1226</f>
        <v>0</v>
      </c>
      <c r="C1252" s="175">
        <f>Simulações!N1226</f>
        <v>0</v>
      </c>
      <c r="D1252" s="133">
        <f>Simulações!J1226</f>
        <v>0</v>
      </c>
      <c r="E1252" s="133">
        <f>Simulações!CK1226</f>
        <v>0</v>
      </c>
      <c r="F1252" s="133">
        <f>Simulações!CL1226</f>
        <v>0</v>
      </c>
      <c r="G1252" s="133">
        <f>Simulações!CQ1226</f>
        <v>0</v>
      </c>
      <c r="H1252" s="133">
        <f>Simulações!CW1226</f>
        <v>0</v>
      </c>
      <c r="I1252" s="133" t="str">
        <f>IF(Simulações!CX1226="","",Simulações!CX1226)</f>
        <v/>
      </c>
      <c r="J1252" s="133" t="str">
        <f>IF(Simulações!DA1226="","",Simulações!DA1226)</f>
        <v/>
      </c>
      <c r="K1252" s="137">
        <f>Simulações!AO1226</f>
        <v>0</v>
      </c>
      <c r="L1252" s="137">
        <f>Simulações!AV1226</f>
        <v>0</v>
      </c>
      <c r="M1252" s="133" t="str">
        <f>IF(Simulações!DB1226="","",Simulações!DB1226)</f>
        <v/>
      </c>
      <c r="N1252" s="133" t="str">
        <f>IF(Simulações!DC1226="","",Simulações!DC1226)</f>
        <v/>
      </c>
      <c r="O1252" s="133">
        <v>1</v>
      </c>
    </row>
    <row r="1253" spans="1:15" ht="14.25" customHeight="1" x14ac:dyDescent="0.3">
      <c r="A1253" s="5">
        <f>Simulações!G1227</f>
        <v>0</v>
      </c>
      <c r="B1253" s="133">
        <f>Simulações!DN1227</f>
        <v>0</v>
      </c>
      <c r="C1253" s="175">
        <f>Simulações!N1227</f>
        <v>0</v>
      </c>
      <c r="D1253" s="133">
        <f>Simulações!J1227</f>
        <v>0</v>
      </c>
      <c r="E1253" s="133">
        <f>Simulações!CK1227</f>
        <v>0</v>
      </c>
      <c r="F1253" s="176">
        <f>Simulações!CL1227</f>
        <v>0</v>
      </c>
      <c r="G1253" s="133">
        <f>Simulações!CQ1227</f>
        <v>0</v>
      </c>
      <c r="H1253" s="133">
        <f>Simulações!CW1227</f>
        <v>0</v>
      </c>
      <c r="I1253" s="133" t="str">
        <f>IF(Simulações!CX1227="","",Simulações!CX1227)</f>
        <v/>
      </c>
      <c r="J1253" s="133" t="str">
        <f>IF(Simulações!DA1227="","",Simulações!DA1227)</f>
        <v/>
      </c>
      <c r="K1253" s="137">
        <f>Simulações!AO1227</f>
        <v>0</v>
      </c>
      <c r="L1253" s="137">
        <f>Simulações!AV1227</f>
        <v>0</v>
      </c>
      <c r="M1253" s="133" t="str">
        <f>IF(Simulações!DB1227="","",Simulações!DB1227)</f>
        <v/>
      </c>
      <c r="N1253" s="133" t="str">
        <f>IF(Simulações!DC1227="","",Simulações!DC1227)</f>
        <v/>
      </c>
      <c r="O1253" s="133">
        <v>1</v>
      </c>
    </row>
    <row r="1254" spans="1:15" ht="14.25" customHeight="1" x14ac:dyDescent="0.3">
      <c r="A1254" s="5">
        <f>Simulações!G1228</f>
        <v>0</v>
      </c>
      <c r="B1254" s="133">
        <f>Simulações!DN1228</f>
        <v>0</v>
      </c>
      <c r="C1254" s="175">
        <f>Simulações!N1228</f>
        <v>0</v>
      </c>
      <c r="D1254" s="133">
        <f>Simulações!J1228</f>
        <v>0</v>
      </c>
      <c r="E1254" s="133">
        <f>Simulações!CK1228</f>
        <v>0</v>
      </c>
      <c r="F1254" s="133">
        <f>Simulações!CL1228</f>
        <v>0</v>
      </c>
      <c r="G1254" s="133">
        <f>Simulações!CQ1228</f>
        <v>0</v>
      </c>
      <c r="H1254" s="133">
        <f>Simulações!CW1228</f>
        <v>0</v>
      </c>
      <c r="I1254" s="133" t="str">
        <f>IF(Simulações!CX1228="","",Simulações!CX1228)</f>
        <v/>
      </c>
      <c r="J1254" s="133" t="str">
        <f>IF(Simulações!DA1228="","",Simulações!DA1228)</f>
        <v/>
      </c>
      <c r="K1254" s="137">
        <f>Simulações!AO1228</f>
        <v>0</v>
      </c>
      <c r="L1254" s="137">
        <f>Simulações!AV1228</f>
        <v>0</v>
      </c>
      <c r="M1254" s="133" t="str">
        <f>IF(Simulações!DB1228="","",Simulações!DB1228)</f>
        <v/>
      </c>
      <c r="N1254" s="133" t="str">
        <f>IF(Simulações!DC1228="","",Simulações!DC1228)</f>
        <v/>
      </c>
      <c r="O1254" s="133">
        <v>1</v>
      </c>
    </row>
    <row r="1255" spans="1:15" ht="14.25" customHeight="1" x14ac:dyDescent="0.3">
      <c r="A1255" s="5">
        <f>Simulações!G1229</f>
        <v>0</v>
      </c>
      <c r="B1255" s="133">
        <f>Simulações!DN1229</f>
        <v>0</v>
      </c>
      <c r="C1255" s="175">
        <f>Simulações!N1229</f>
        <v>0</v>
      </c>
      <c r="D1255" s="133">
        <f>Simulações!J1229</f>
        <v>0</v>
      </c>
      <c r="E1255" s="133">
        <f>Simulações!CK1229</f>
        <v>0</v>
      </c>
      <c r="F1255" s="133">
        <f>Simulações!CL1229</f>
        <v>0</v>
      </c>
      <c r="G1255" s="133">
        <f>Simulações!CQ1229</f>
        <v>0</v>
      </c>
      <c r="H1255" s="133">
        <f>Simulações!CW1229</f>
        <v>0</v>
      </c>
      <c r="I1255" s="133" t="str">
        <f>IF(Simulações!CX1229="","",Simulações!CX1229)</f>
        <v/>
      </c>
      <c r="J1255" s="133" t="str">
        <f>IF(Simulações!DA1229="","",Simulações!DA1229)</f>
        <v/>
      </c>
      <c r="K1255" s="137">
        <f>Simulações!AO1229</f>
        <v>0</v>
      </c>
      <c r="L1255" s="137">
        <f>Simulações!AV1229</f>
        <v>0</v>
      </c>
      <c r="M1255" s="133" t="str">
        <f>IF(Simulações!DB1229="","",Simulações!DB1229)</f>
        <v/>
      </c>
      <c r="N1255" s="133" t="str">
        <f>IF(Simulações!DC1229="","",Simulações!DC1229)</f>
        <v/>
      </c>
      <c r="O1255" s="133">
        <v>1</v>
      </c>
    </row>
    <row r="1256" spans="1:15" ht="14.25" customHeight="1" x14ac:dyDescent="0.3">
      <c r="A1256" s="5">
        <f>Simulações!G1230</f>
        <v>0</v>
      </c>
      <c r="B1256" s="133">
        <f>Simulações!DN1230</f>
        <v>0</v>
      </c>
      <c r="C1256" s="175">
        <f>Simulações!N1230</f>
        <v>0</v>
      </c>
      <c r="D1256" s="133">
        <f>Simulações!J1230</f>
        <v>0</v>
      </c>
      <c r="E1256" s="133">
        <f>Simulações!CK1230</f>
        <v>0</v>
      </c>
      <c r="F1256" s="176">
        <f>Simulações!CL1230</f>
        <v>0</v>
      </c>
      <c r="G1256" s="133">
        <f>Simulações!CQ1230</f>
        <v>0</v>
      </c>
      <c r="H1256" s="133">
        <f>Simulações!CW1230</f>
        <v>0</v>
      </c>
      <c r="I1256" s="133" t="str">
        <f>IF(Simulações!CX1230="","",Simulações!CX1230)</f>
        <v/>
      </c>
      <c r="J1256" s="133" t="str">
        <f>IF(Simulações!DA1230="","",Simulações!DA1230)</f>
        <v/>
      </c>
      <c r="K1256" s="137">
        <f>Simulações!AO1230</f>
        <v>0</v>
      </c>
      <c r="L1256" s="137">
        <f>Simulações!AV1230</f>
        <v>0</v>
      </c>
      <c r="M1256" s="133" t="str">
        <f>IF(Simulações!DB1230="","",Simulações!DB1230)</f>
        <v/>
      </c>
      <c r="N1256" s="133" t="str">
        <f>IF(Simulações!DC1230="","",Simulações!DC1230)</f>
        <v/>
      </c>
      <c r="O1256" s="133">
        <v>1</v>
      </c>
    </row>
    <row r="1257" spans="1:15" ht="14.25" customHeight="1" x14ac:dyDescent="0.3">
      <c r="A1257" s="5">
        <f>Simulações!G1231</f>
        <v>0</v>
      </c>
      <c r="B1257" s="133">
        <f>Simulações!DN1231</f>
        <v>0</v>
      </c>
      <c r="C1257" s="175">
        <f>Simulações!N1231</f>
        <v>0</v>
      </c>
      <c r="D1257" s="133">
        <f>Simulações!J1231</f>
        <v>0</v>
      </c>
      <c r="E1257" s="133">
        <f>Simulações!CK1231</f>
        <v>0</v>
      </c>
      <c r="F1257" s="133">
        <f>Simulações!CL1231</f>
        <v>0</v>
      </c>
      <c r="G1257" s="133">
        <f>Simulações!CQ1231</f>
        <v>0</v>
      </c>
      <c r="H1257" s="133">
        <f>Simulações!CW1231</f>
        <v>0</v>
      </c>
      <c r="I1257" s="133" t="str">
        <f>IF(Simulações!CX1231="","",Simulações!CX1231)</f>
        <v/>
      </c>
      <c r="J1257" s="133" t="str">
        <f>IF(Simulações!DA1231="","",Simulações!DA1231)</f>
        <v/>
      </c>
      <c r="K1257" s="137">
        <f>Simulações!AO1231</f>
        <v>0</v>
      </c>
      <c r="L1257" s="137">
        <f>Simulações!AV1231</f>
        <v>0</v>
      </c>
      <c r="M1257" s="133" t="str">
        <f>IF(Simulações!DB1231="","",Simulações!DB1231)</f>
        <v/>
      </c>
      <c r="N1257" s="133" t="str">
        <f>IF(Simulações!DC1231="","",Simulações!DC1231)</f>
        <v/>
      </c>
      <c r="O1257" s="133">
        <v>1</v>
      </c>
    </row>
    <row r="1258" spans="1:15" ht="14.25" customHeight="1" x14ac:dyDescent="0.3">
      <c r="A1258" s="5">
        <f>Simulações!G1232</f>
        <v>0</v>
      </c>
      <c r="B1258" s="133">
        <f>Simulações!DN1232</f>
        <v>0</v>
      </c>
      <c r="C1258" s="175">
        <f>Simulações!N1232</f>
        <v>0</v>
      </c>
      <c r="D1258" s="133">
        <f>Simulações!J1232</f>
        <v>0</v>
      </c>
      <c r="E1258" s="133">
        <f>Simulações!CK1232</f>
        <v>0</v>
      </c>
      <c r="F1258" s="133">
        <f>Simulações!CL1232</f>
        <v>0</v>
      </c>
      <c r="G1258" s="133">
        <f>Simulações!CQ1232</f>
        <v>0</v>
      </c>
      <c r="H1258" s="133">
        <f>Simulações!CW1232</f>
        <v>0</v>
      </c>
      <c r="I1258" s="133" t="str">
        <f>IF(Simulações!CX1232="","",Simulações!CX1232)</f>
        <v/>
      </c>
      <c r="J1258" s="133" t="str">
        <f>IF(Simulações!DA1232="","",Simulações!DA1232)</f>
        <v/>
      </c>
      <c r="K1258" s="137">
        <f>Simulações!AO1232</f>
        <v>0</v>
      </c>
      <c r="L1258" s="137">
        <f>Simulações!AV1232</f>
        <v>0</v>
      </c>
      <c r="M1258" s="133" t="str">
        <f>IF(Simulações!DB1232="","",Simulações!DB1232)</f>
        <v/>
      </c>
      <c r="N1258" s="133" t="str">
        <f>IF(Simulações!DC1232="","",Simulações!DC1232)</f>
        <v/>
      </c>
      <c r="O1258" s="133">
        <v>1</v>
      </c>
    </row>
    <row r="1259" spans="1:15" ht="14.25" customHeight="1" x14ac:dyDescent="0.3">
      <c r="A1259" s="5">
        <f>Simulações!G1233</f>
        <v>0</v>
      </c>
      <c r="B1259" s="133">
        <f>Simulações!DN1233</f>
        <v>0</v>
      </c>
      <c r="C1259" s="175">
        <f>Simulações!N1233</f>
        <v>0</v>
      </c>
      <c r="D1259" s="133">
        <f>Simulações!J1233</f>
        <v>0</v>
      </c>
      <c r="E1259" s="133">
        <f>Simulações!CK1233</f>
        <v>0</v>
      </c>
      <c r="F1259" s="133">
        <f>Simulações!CL1233</f>
        <v>0</v>
      </c>
      <c r="G1259" s="133">
        <f>Simulações!CQ1233</f>
        <v>0</v>
      </c>
      <c r="H1259" s="133">
        <f>Simulações!CW1233</f>
        <v>0</v>
      </c>
      <c r="I1259" s="133" t="str">
        <f>IF(Simulações!CX1233="","",Simulações!CX1233)</f>
        <v/>
      </c>
      <c r="J1259" s="133" t="str">
        <f>IF(Simulações!DA1233="","",Simulações!DA1233)</f>
        <v/>
      </c>
      <c r="K1259" s="137">
        <f>Simulações!AO1233</f>
        <v>0</v>
      </c>
      <c r="L1259" s="137">
        <f>Simulações!AV1233</f>
        <v>0</v>
      </c>
      <c r="M1259" s="133" t="str">
        <f>IF(Simulações!DB1233="","",Simulações!DB1233)</f>
        <v/>
      </c>
      <c r="N1259" s="133" t="str">
        <f>IF(Simulações!DC1233="","",Simulações!DC1233)</f>
        <v/>
      </c>
      <c r="O1259" s="133">
        <v>1</v>
      </c>
    </row>
    <row r="1260" spans="1:15" ht="14.25" customHeight="1" x14ac:dyDescent="0.3">
      <c r="A1260" s="5">
        <f>Simulações!G1234</f>
        <v>0</v>
      </c>
      <c r="B1260" s="133">
        <f>Simulações!DN1234</f>
        <v>0</v>
      </c>
      <c r="C1260" s="175">
        <f>Simulações!N1234</f>
        <v>0</v>
      </c>
      <c r="D1260" s="133">
        <f>Simulações!J1234</f>
        <v>0</v>
      </c>
      <c r="E1260" s="133">
        <f>Simulações!CK1234</f>
        <v>0</v>
      </c>
      <c r="F1260" s="133">
        <f>Simulações!CL1234</f>
        <v>0</v>
      </c>
      <c r="G1260" s="133">
        <f>Simulações!CQ1234</f>
        <v>0</v>
      </c>
      <c r="H1260" s="133">
        <f>Simulações!CW1234</f>
        <v>0</v>
      </c>
      <c r="I1260" s="133" t="str">
        <f>IF(Simulações!CX1234="","",Simulações!CX1234)</f>
        <v/>
      </c>
      <c r="J1260" s="133" t="str">
        <f>IF(Simulações!DA1234="","",Simulações!DA1234)</f>
        <v/>
      </c>
      <c r="K1260" s="137">
        <f>Simulações!AO1234</f>
        <v>0</v>
      </c>
      <c r="L1260" s="137">
        <f>Simulações!AV1234</f>
        <v>0</v>
      </c>
      <c r="M1260" s="133" t="str">
        <f>IF(Simulações!DB1234="","",Simulações!DB1234)</f>
        <v/>
      </c>
      <c r="N1260" s="133" t="str">
        <f>IF(Simulações!DC1234="","",Simulações!DC1234)</f>
        <v/>
      </c>
      <c r="O1260" s="133">
        <v>1</v>
      </c>
    </row>
    <row r="1261" spans="1:15" ht="14.25" customHeight="1" x14ac:dyDescent="0.3">
      <c r="A1261" s="5">
        <f>Simulações!G1235</f>
        <v>0</v>
      </c>
      <c r="B1261" s="133">
        <f>Simulações!DN1235</f>
        <v>0</v>
      </c>
      <c r="C1261" s="175">
        <f>Simulações!N1235</f>
        <v>0</v>
      </c>
      <c r="D1261" s="133">
        <f>Simulações!J1235</f>
        <v>0</v>
      </c>
      <c r="E1261" s="133">
        <f>Simulações!CK1235</f>
        <v>0</v>
      </c>
      <c r="F1261" s="133">
        <f>Simulações!CL1235</f>
        <v>0</v>
      </c>
      <c r="G1261" s="133">
        <f>Simulações!CQ1235</f>
        <v>0</v>
      </c>
      <c r="H1261" s="133">
        <f>Simulações!CW1235</f>
        <v>0</v>
      </c>
      <c r="I1261" s="133" t="str">
        <f>IF(Simulações!CX1235="","",Simulações!CX1235)</f>
        <v/>
      </c>
      <c r="J1261" s="133" t="str">
        <f>IF(Simulações!DA1235="","",Simulações!DA1235)</f>
        <v/>
      </c>
      <c r="K1261" s="137">
        <f>Simulações!AO1235</f>
        <v>0</v>
      </c>
      <c r="L1261" s="137">
        <f>Simulações!AV1235</f>
        <v>0</v>
      </c>
      <c r="M1261" s="133" t="str">
        <f>IF(Simulações!DB1235="","",Simulações!DB1235)</f>
        <v/>
      </c>
      <c r="N1261" s="133" t="str">
        <f>IF(Simulações!DC1235="","",Simulações!DC1235)</f>
        <v/>
      </c>
      <c r="O1261" s="133">
        <v>1</v>
      </c>
    </row>
    <row r="1262" spans="1:15" ht="14.25" customHeight="1" x14ac:dyDescent="0.3">
      <c r="A1262" s="5">
        <f>Simulações!G1236</f>
        <v>0</v>
      </c>
      <c r="B1262" s="133">
        <f>Simulações!DN1236</f>
        <v>0</v>
      </c>
      <c r="C1262" s="175">
        <f>Simulações!N1236</f>
        <v>0</v>
      </c>
      <c r="D1262" s="133">
        <f>Simulações!J1236</f>
        <v>0</v>
      </c>
      <c r="E1262" s="133">
        <f>Simulações!CK1236</f>
        <v>0</v>
      </c>
      <c r="F1262" s="176">
        <f>Simulações!CL1236</f>
        <v>0</v>
      </c>
      <c r="G1262" s="133">
        <f>Simulações!CQ1236</f>
        <v>0</v>
      </c>
      <c r="H1262" s="133">
        <f>Simulações!CW1236</f>
        <v>0</v>
      </c>
      <c r="I1262" s="133" t="str">
        <f>IF(Simulações!CX1236="","",Simulações!CX1236)</f>
        <v/>
      </c>
      <c r="J1262" s="133" t="str">
        <f>IF(Simulações!DA1236="","",Simulações!DA1236)</f>
        <v/>
      </c>
      <c r="K1262" s="137">
        <f>Simulações!AO1236</f>
        <v>0</v>
      </c>
      <c r="L1262" s="137">
        <f>Simulações!AV1236</f>
        <v>0</v>
      </c>
      <c r="M1262" s="133" t="str">
        <f>IF(Simulações!DB1236="","",Simulações!DB1236)</f>
        <v/>
      </c>
      <c r="N1262" s="133" t="str">
        <f>IF(Simulações!DC1236="","",Simulações!DC1236)</f>
        <v/>
      </c>
      <c r="O1262" s="133">
        <v>1</v>
      </c>
    </row>
    <row r="1263" spans="1:15" ht="14.25" customHeight="1" x14ac:dyDescent="0.3">
      <c r="A1263" s="5">
        <f>Simulações!G1237</f>
        <v>0</v>
      </c>
      <c r="B1263" s="133">
        <f>Simulações!DN1237</f>
        <v>0</v>
      </c>
      <c r="C1263" s="175">
        <f>Simulações!N1237</f>
        <v>0</v>
      </c>
      <c r="D1263" s="133">
        <f>Simulações!J1237</f>
        <v>0</v>
      </c>
      <c r="E1263" s="133">
        <f>Simulações!CK1237</f>
        <v>0</v>
      </c>
      <c r="F1263" s="133">
        <f>Simulações!CL1237</f>
        <v>0</v>
      </c>
      <c r="G1263" s="133">
        <f>Simulações!CQ1237</f>
        <v>0</v>
      </c>
      <c r="H1263" s="133">
        <f>Simulações!CW1237</f>
        <v>0</v>
      </c>
      <c r="I1263" s="133" t="str">
        <f>IF(Simulações!CX1237="","",Simulações!CX1237)</f>
        <v/>
      </c>
      <c r="J1263" s="133" t="str">
        <f>IF(Simulações!DA1237="","",Simulações!DA1237)</f>
        <v/>
      </c>
      <c r="K1263" s="137">
        <f>Simulações!AO1237</f>
        <v>0</v>
      </c>
      <c r="L1263" s="137">
        <f>Simulações!AV1237</f>
        <v>0</v>
      </c>
      <c r="M1263" s="133" t="str">
        <f>IF(Simulações!DB1237="","",Simulações!DB1237)</f>
        <v/>
      </c>
      <c r="N1263" s="133" t="str">
        <f>IF(Simulações!DC1237="","",Simulações!DC1237)</f>
        <v/>
      </c>
      <c r="O1263" s="133">
        <v>1</v>
      </c>
    </row>
    <row r="1264" spans="1:15" ht="14.25" customHeight="1" x14ac:dyDescent="0.3">
      <c r="A1264" s="5">
        <f>Simulações!G1238</f>
        <v>0</v>
      </c>
      <c r="B1264" s="133">
        <f>Simulações!DN1238</f>
        <v>0</v>
      </c>
      <c r="C1264" s="175">
        <f>Simulações!N1238</f>
        <v>0</v>
      </c>
      <c r="D1264" s="133">
        <f>Simulações!J1238</f>
        <v>0</v>
      </c>
      <c r="E1264" s="133">
        <f>Simulações!CK1238</f>
        <v>0</v>
      </c>
      <c r="F1264" s="133">
        <f>Simulações!CL1238</f>
        <v>0</v>
      </c>
      <c r="G1264" s="133">
        <f>Simulações!CQ1238</f>
        <v>0</v>
      </c>
      <c r="H1264" s="133">
        <f>Simulações!CW1238</f>
        <v>0</v>
      </c>
      <c r="I1264" s="133" t="str">
        <f>IF(Simulações!CX1238="","",Simulações!CX1238)</f>
        <v/>
      </c>
      <c r="J1264" s="133" t="str">
        <f>IF(Simulações!DA1238="","",Simulações!DA1238)</f>
        <v/>
      </c>
      <c r="K1264" s="137">
        <f>Simulações!AO1238</f>
        <v>0</v>
      </c>
      <c r="L1264" s="137">
        <f>Simulações!AV1238</f>
        <v>0</v>
      </c>
      <c r="M1264" s="133" t="str">
        <f>IF(Simulações!DB1238="","",Simulações!DB1238)</f>
        <v/>
      </c>
      <c r="N1264" s="133" t="str">
        <f>IF(Simulações!DC1238="","",Simulações!DC1238)</f>
        <v/>
      </c>
      <c r="O1264" s="133">
        <v>1</v>
      </c>
    </row>
    <row r="1265" spans="1:15" ht="14.25" customHeight="1" x14ac:dyDescent="0.3">
      <c r="A1265" s="5">
        <f>Simulações!G1239</f>
        <v>0</v>
      </c>
      <c r="B1265" s="133">
        <f>Simulações!DN1239</f>
        <v>0</v>
      </c>
      <c r="C1265" s="175">
        <f>Simulações!N1239</f>
        <v>0</v>
      </c>
      <c r="D1265" s="133">
        <f>Simulações!J1239</f>
        <v>0</v>
      </c>
      <c r="E1265" s="133">
        <f>Simulações!CK1239</f>
        <v>0</v>
      </c>
      <c r="F1265" s="176">
        <f>Simulações!CL1239</f>
        <v>0</v>
      </c>
      <c r="G1265" s="133">
        <f>Simulações!CQ1239</f>
        <v>0</v>
      </c>
      <c r="H1265" s="133">
        <f>Simulações!CW1239</f>
        <v>0</v>
      </c>
      <c r="I1265" s="133" t="str">
        <f>IF(Simulações!CX1239="","",Simulações!CX1239)</f>
        <v/>
      </c>
      <c r="J1265" s="133" t="str">
        <f>IF(Simulações!DA1239="","",Simulações!DA1239)</f>
        <v/>
      </c>
      <c r="K1265" s="137">
        <f>Simulações!AO1239</f>
        <v>0</v>
      </c>
      <c r="L1265" s="137">
        <f>Simulações!AV1239</f>
        <v>0</v>
      </c>
      <c r="M1265" s="133" t="str">
        <f>IF(Simulações!DB1239="","",Simulações!DB1239)</f>
        <v/>
      </c>
      <c r="N1265" s="133" t="str">
        <f>IF(Simulações!DC1239="","",Simulações!DC1239)</f>
        <v/>
      </c>
      <c r="O1265" s="133">
        <v>1</v>
      </c>
    </row>
    <row r="1266" spans="1:15" ht="14.25" customHeight="1" x14ac:dyDescent="0.3">
      <c r="A1266" s="5">
        <f>Simulações!G1240</f>
        <v>0</v>
      </c>
      <c r="B1266" s="133">
        <f>Simulações!DN1240</f>
        <v>0</v>
      </c>
      <c r="C1266" s="175">
        <f>Simulações!N1240</f>
        <v>0</v>
      </c>
      <c r="D1266" s="133">
        <f>Simulações!J1240</f>
        <v>0</v>
      </c>
      <c r="E1266" s="133">
        <f>Simulações!CK1240</f>
        <v>0</v>
      </c>
      <c r="F1266" s="133">
        <f>Simulações!CL1240</f>
        <v>0</v>
      </c>
      <c r="G1266" s="133">
        <f>Simulações!CQ1240</f>
        <v>0</v>
      </c>
      <c r="H1266" s="133">
        <f>Simulações!CW1240</f>
        <v>0</v>
      </c>
      <c r="I1266" s="133" t="str">
        <f>IF(Simulações!CX1240="","",Simulações!CX1240)</f>
        <v/>
      </c>
      <c r="J1266" s="133" t="str">
        <f>IF(Simulações!DA1240="","",Simulações!DA1240)</f>
        <v/>
      </c>
      <c r="K1266" s="137">
        <f>Simulações!AO1240</f>
        <v>0</v>
      </c>
      <c r="L1266" s="137">
        <f>Simulações!AV1240</f>
        <v>0</v>
      </c>
      <c r="M1266" s="133" t="str">
        <f>IF(Simulações!DB1240="","",Simulações!DB1240)</f>
        <v/>
      </c>
      <c r="N1266" s="133" t="str">
        <f>IF(Simulações!DC1240="","",Simulações!DC1240)</f>
        <v/>
      </c>
      <c r="O1266" s="133">
        <v>1</v>
      </c>
    </row>
    <row r="1267" spans="1:15" ht="14.25" customHeight="1" x14ac:dyDescent="0.3">
      <c r="A1267" s="5">
        <f>Simulações!G1241</f>
        <v>0</v>
      </c>
      <c r="B1267" s="133">
        <f>Simulações!DN1241</f>
        <v>0</v>
      </c>
      <c r="C1267" s="175">
        <f>Simulações!N1241</f>
        <v>0</v>
      </c>
      <c r="D1267" s="133">
        <f>Simulações!J1241</f>
        <v>0</v>
      </c>
      <c r="E1267" s="133">
        <f>Simulações!CK1241</f>
        <v>0</v>
      </c>
      <c r="F1267" s="133">
        <f>Simulações!CL1241</f>
        <v>0</v>
      </c>
      <c r="G1267" s="133">
        <f>Simulações!CQ1241</f>
        <v>0</v>
      </c>
      <c r="H1267" s="133">
        <f>Simulações!CW1241</f>
        <v>0</v>
      </c>
      <c r="I1267" s="133" t="str">
        <f>IF(Simulações!CX1241="","",Simulações!CX1241)</f>
        <v/>
      </c>
      <c r="J1267" s="133" t="str">
        <f>IF(Simulações!DA1241="","",Simulações!DA1241)</f>
        <v/>
      </c>
      <c r="K1267" s="137">
        <f>Simulações!AO1241</f>
        <v>0</v>
      </c>
      <c r="L1267" s="137">
        <f>Simulações!AV1241</f>
        <v>0</v>
      </c>
      <c r="M1267" s="133" t="str">
        <f>IF(Simulações!DB1241="","",Simulações!DB1241)</f>
        <v/>
      </c>
      <c r="N1267" s="133" t="str">
        <f>IF(Simulações!DC1241="","",Simulações!DC1241)</f>
        <v/>
      </c>
      <c r="O1267" s="133">
        <v>1</v>
      </c>
    </row>
    <row r="1268" spans="1:15" ht="14.25" customHeight="1" x14ac:dyDescent="0.3">
      <c r="A1268" s="5">
        <f>Simulações!G1242</f>
        <v>0</v>
      </c>
      <c r="B1268" s="133">
        <f>Simulações!DN1242</f>
        <v>0</v>
      </c>
      <c r="C1268" s="175">
        <f>Simulações!N1242</f>
        <v>0</v>
      </c>
      <c r="D1268" s="133">
        <f>Simulações!J1242</f>
        <v>0</v>
      </c>
      <c r="E1268" s="133">
        <f>Simulações!CK1242</f>
        <v>0</v>
      </c>
      <c r="F1268" s="133">
        <f>Simulações!CL1242</f>
        <v>0</v>
      </c>
      <c r="G1268" s="133">
        <f>Simulações!CQ1242</f>
        <v>0</v>
      </c>
      <c r="H1268" s="133">
        <f>Simulações!CW1242</f>
        <v>0</v>
      </c>
      <c r="I1268" s="133" t="str">
        <f>IF(Simulações!CX1242="","",Simulações!CX1242)</f>
        <v/>
      </c>
      <c r="J1268" s="133" t="str">
        <f>IF(Simulações!DA1242="","",Simulações!DA1242)</f>
        <v/>
      </c>
      <c r="K1268" s="137">
        <f>Simulações!AO1242</f>
        <v>0</v>
      </c>
      <c r="L1268" s="137">
        <f>Simulações!AV1242</f>
        <v>0</v>
      </c>
      <c r="M1268" s="133" t="str">
        <f>IF(Simulações!DB1242="","",Simulações!DB1242)</f>
        <v/>
      </c>
      <c r="N1268" s="133" t="str">
        <f>IF(Simulações!DC1242="","",Simulações!DC1242)</f>
        <v/>
      </c>
      <c r="O1268" s="133">
        <v>1</v>
      </c>
    </row>
    <row r="1269" spans="1:15" ht="14.25" customHeight="1" x14ac:dyDescent="0.3">
      <c r="A1269" s="5">
        <f>Simulações!G1243</f>
        <v>0</v>
      </c>
      <c r="B1269" s="133">
        <f>Simulações!DN1243</f>
        <v>0</v>
      </c>
      <c r="C1269" s="175">
        <f>Simulações!N1243</f>
        <v>0</v>
      </c>
      <c r="D1269" s="133">
        <f>Simulações!J1243</f>
        <v>0</v>
      </c>
      <c r="E1269" s="133">
        <f>Simulações!CK1243</f>
        <v>0</v>
      </c>
      <c r="F1269" s="133">
        <f>Simulações!CL1243</f>
        <v>0</v>
      </c>
      <c r="G1269" s="133">
        <f>Simulações!CQ1243</f>
        <v>0</v>
      </c>
      <c r="H1269" s="133">
        <f>Simulações!CW1243</f>
        <v>0</v>
      </c>
      <c r="I1269" s="133" t="str">
        <f>IF(Simulações!CX1243="","",Simulações!CX1243)</f>
        <v/>
      </c>
      <c r="J1269" s="133" t="str">
        <f>IF(Simulações!DA1243="","",Simulações!DA1243)</f>
        <v/>
      </c>
      <c r="K1269" s="137">
        <f>Simulações!AO1243</f>
        <v>0</v>
      </c>
      <c r="L1269" s="137">
        <f>Simulações!AV1243</f>
        <v>0</v>
      </c>
      <c r="M1269" s="133" t="str">
        <f>IF(Simulações!DB1243="","",Simulações!DB1243)</f>
        <v/>
      </c>
      <c r="N1269" s="133" t="str">
        <f>IF(Simulações!DC1243="","",Simulações!DC1243)</f>
        <v/>
      </c>
      <c r="O1269" s="133">
        <v>1</v>
      </c>
    </row>
    <row r="1270" spans="1:15" ht="14.25" customHeight="1" x14ac:dyDescent="0.3">
      <c r="A1270" s="5">
        <f>Simulações!G1244</f>
        <v>0</v>
      </c>
      <c r="B1270" s="133">
        <f>Simulações!DN1244</f>
        <v>0</v>
      </c>
      <c r="C1270" s="175">
        <f>Simulações!N1244</f>
        <v>0</v>
      </c>
      <c r="D1270" s="133">
        <f>Simulações!J1244</f>
        <v>0</v>
      </c>
      <c r="E1270" s="133">
        <f>Simulações!CK1244</f>
        <v>0</v>
      </c>
      <c r="F1270" s="133">
        <f>Simulações!CL1244</f>
        <v>0</v>
      </c>
      <c r="G1270" s="133">
        <f>Simulações!CQ1244</f>
        <v>0</v>
      </c>
      <c r="H1270" s="133">
        <f>Simulações!CW1244</f>
        <v>0</v>
      </c>
      <c r="I1270" s="133" t="str">
        <f>IF(Simulações!CX1244="","",Simulações!CX1244)</f>
        <v/>
      </c>
      <c r="J1270" s="133" t="str">
        <f>IF(Simulações!DA1244="","",Simulações!DA1244)</f>
        <v/>
      </c>
      <c r="K1270" s="137">
        <f>Simulações!AO1244</f>
        <v>0</v>
      </c>
      <c r="L1270" s="137">
        <f>Simulações!AV1244</f>
        <v>0</v>
      </c>
      <c r="M1270" s="133" t="str">
        <f>IF(Simulações!DB1244="","",Simulações!DB1244)</f>
        <v/>
      </c>
      <c r="N1270" s="133" t="str">
        <f>IF(Simulações!DC1244="","",Simulações!DC1244)</f>
        <v/>
      </c>
      <c r="O1270" s="133">
        <v>1</v>
      </c>
    </row>
    <row r="1271" spans="1:15" ht="14.25" customHeight="1" x14ac:dyDescent="0.3">
      <c r="A1271" s="5">
        <f>Simulações!G1245</f>
        <v>0</v>
      </c>
      <c r="B1271" s="133">
        <f>Simulações!DN1245</f>
        <v>0</v>
      </c>
      <c r="C1271" s="175">
        <f>Simulações!N1245</f>
        <v>0</v>
      </c>
      <c r="D1271" s="133">
        <f>Simulações!J1245</f>
        <v>0</v>
      </c>
      <c r="E1271" s="133">
        <f>Simulações!CK1245</f>
        <v>0</v>
      </c>
      <c r="F1271" s="176">
        <f>Simulações!CL1245</f>
        <v>0</v>
      </c>
      <c r="G1271" s="133">
        <f>Simulações!CQ1245</f>
        <v>0</v>
      </c>
      <c r="H1271" s="133">
        <f>Simulações!CW1245</f>
        <v>0</v>
      </c>
      <c r="I1271" s="133" t="str">
        <f>IF(Simulações!CX1245="","",Simulações!CX1245)</f>
        <v/>
      </c>
      <c r="J1271" s="133" t="str">
        <f>IF(Simulações!DA1245="","",Simulações!DA1245)</f>
        <v/>
      </c>
      <c r="K1271" s="137">
        <f>Simulações!AO1245</f>
        <v>0</v>
      </c>
      <c r="L1271" s="137">
        <f>Simulações!AV1245</f>
        <v>0</v>
      </c>
      <c r="M1271" s="133" t="str">
        <f>IF(Simulações!DB1245="","",Simulações!DB1245)</f>
        <v/>
      </c>
      <c r="N1271" s="133" t="str">
        <f>IF(Simulações!DC1245="","",Simulações!DC1245)</f>
        <v/>
      </c>
      <c r="O1271" s="133">
        <v>1</v>
      </c>
    </row>
    <row r="1272" spans="1:15" ht="14.25" customHeight="1" x14ac:dyDescent="0.3">
      <c r="A1272" s="5">
        <f>Simulações!G1246</f>
        <v>0</v>
      </c>
      <c r="B1272" s="133">
        <f>Simulações!DN1246</f>
        <v>0</v>
      </c>
      <c r="C1272" s="175">
        <f>Simulações!N1246</f>
        <v>0</v>
      </c>
      <c r="D1272" s="133">
        <f>Simulações!J1246</f>
        <v>0</v>
      </c>
      <c r="E1272" s="133">
        <f>Simulações!CK1246</f>
        <v>0</v>
      </c>
      <c r="F1272" s="133">
        <f>Simulações!CL1246</f>
        <v>0</v>
      </c>
      <c r="G1272" s="133">
        <f>Simulações!CQ1246</f>
        <v>0</v>
      </c>
      <c r="H1272" s="133">
        <f>Simulações!CW1246</f>
        <v>0</v>
      </c>
      <c r="I1272" s="133" t="str">
        <f>IF(Simulações!CX1246="","",Simulações!CX1246)</f>
        <v/>
      </c>
      <c r="J1272" s="133" t="str">
        <f>IF(Simulações!DA1246="","",Simulações!DA1246)</f>
        <v/>
      </c>
      <c r="K1272" s="137">
        <f>Simulações!AO1246</f>
        <v>0</v>
      </c>
      <c r="L1272" s="137">
        <f>Simulações!AV1246</f>
        <v>0</v>
      </c>
      <c r="M1272" s="133" t="str">
        <f>IF(Simulações!DB1246="","",Simulações!DB1246)</f>
        <v/>
      </c>
      <c r="N1272" s="133" t="str">
        <f>IF(Simulações!DC1246="","",Simulações!DC1246)</f>
        <v/>
      </c>
      <c r="O1272" s="133">
        <v>1</v>
      </c>
    </row>
    <row r="1273" spans="1:15" ht="14.25" customHeight="1" x14ac:dyDescent="0.3">
      <c r="A1273" s="5">
        <f>Simulações!G1247</f>
        <v>0</v>
      </c>
      <c r="B1273" s="133">
        <f>Simulações!DN1247</f>
        <v>0</v>
      </c>
      <c r="C1273" s="175">
        <f>Simulações!N1247</f>
        <v>0</v>
      </c>
      <c r="D1273" s="133">
        <f>Simulações!J1247</f>
        <v>0</v>
      </c>
      <c r="E1273" s="133">
        <f>Simulações!CK1247</f>
        <v>0</v>
      </c>
      <c r="F1273" s="133">
        <f>Simulações!CL1247</f>
        <v>0</v>
      </c>
      <c r="G1273" s="133">
        <f>Simulações!CQ1247</f>
        <v>0</v>
      </c>
      <c r="H1273" s="133">
        <f>Simulações!CW1247</f>
        <v>0</v>
      </c>
      <c r="I1273" s="133" t="str">
        <f>IF(Simulações!CX1247="","",Simulações!CX1247)</f>
        <v/>
      </c>
      <c r="J1273" s="133" t="str">
        <f>IF(Simulações!DA1247="","",Simulações!DA1247)</f>
        <v/>
      </c>
      <c r="K1273" s="137">
        <f>Simulações!AO1247</f>
        <v>0</v>
      </c>
      <c r="L1273" s="137">
        <f>Simulações!AV1247</f>
        <v>0</v>
      </c>
      <c r="M1273" s="133" t="str">
        <f>IF(Simulações!DB1247="","",Simulações!DB1247)</f>
        <v/>
      </c>
      <c r="N1273" s="133" t="str">
        <f>IF(Simulações!DC1247="","",Simulações!DC1247)</f>
        <v/>
      </c>
      <c r="O1273" s="133">
        <v>1</v>
      </c>
    </row>
    <row r="1274" spans="1:15" ht="14.25" customHeight="1" x14ac:dyDescent="0.3">
      <c r="A1274" s="5">
        <f>Simulações!G1248</f>
        <v>0</v>
      </c>
      <c r="B1274" s="133">
        <f>Simulações!DN1248</f>
        <v>0</v>
      </c>
      <c r="C1274" s="175">
        <f>Simulações!N1248</f>
        <v>0</v>
      </c>
      <c r="D1274" s="133">
        <f>Simulações!J1248</f>
        <v>0</v>
      </c>
      <c r="E1274" s="133">
        <f>Simulações!CK1248</f>
        <v>0</v>
      </c>
      <c r="F1274" s="133">
        <f>Simulações!CL1248</f>
        <v>0</v>
      </c>
      <c r="G1274" s="133">
        <f>Simulações!CQ1248</f>
        <v>0</v>
      </c>
      <c r="H1274" s="133">
        <f>Simulações!CW1248</f>
        <v>0</v>
      </c>
      <c r="I1274" s="133" t="str">
        <f>IF(Simulações!CX1248="","",Simulações!CX1248)</f>
        <v/>
      </c>
      <c r="J1274" s="133" t="str">
        <f>IF(Simulações!DA1248="","",Simulações!DA1248)</f>
        <v/>
      </c>
      <c r="K1274" s="137">
        <f>Simulações!AO1248</f>
        <v>0</v>
      </c>
      <c r="L1274" s="137">
        <f>Simulações!AV1248</f>
        <v>0</v>
      </c>
      <c r="M1274" s="133" t="str">
        <f>IF(Simulações!DB1248="","",Simulações!DB1248)</f>
        <v/>
      </c>
      <c r="N1274" s="133" t="str">
        <f>IF(Simulações!DC1248="","",Simulações!DC1248)</f>
        <v/>
      </c>
      <c r="O1274" s="133">
        <v>1</v>
      </c>
    </row>
    <row r="1275" spans="1:15" ht="14.25" customHeight="1" x14ac:dyDescent="0.3">
      <c r="A1275" s="5">
        <f>Simulações!G1249</f>
        <v>0</v>
      </c>
      <c r="B1275" s="133">
        <f>Simulações!DN1249</f>
        <v>0</v>
      </c>
      <c r="C1275" s="175">
        <f>Simulações!N1249</f>
        <v>0</v>
      </c>
      <c r="D1275" s="133">
        <f>Simulações!J1249</f>
        <v>0</v>
      </c>
      <c r="E1275" s="133">
        <f>Simulações!CK1249</f>
        <v>0</v>
      </c>
      <c r="F1275" s="133">
        <f>Simulações!CL1249</f>
        <v>0</v>
      </c>
      <c r="G1275" s="133">
        <f>Simulações!CQ1249</f>
        <v>0</v>
      </c>
      <c r="H1275" s="133">
        <f>Simulações!CW1249</f>
        <v>0</v>
      </c>
      <c r="I1275" s="133" t="str">
        <f>IF(Simulações!CX1249="","",Simulações!CX1249)</f>
        <v/>
      </c>
      <c r="J1275" s="133" t="str">
        <f>IF(Simulações!DA1249="","",Simulações!DA1249)</f>
        <v/>
      </c>
      <c r="K1275" s="137">
        <f>Simulações!AO1249</f>
        <v>0</v>
      </c>
      <c r="L1275" s="137">
        <f>Simulações!AV1249</f>
        <v>0</v>
      </c>
      <c r="M1275" s="133" t="str">
        <f>IF(Simulações!DB1249="","",Simulações!DB1249)</f>
        <v/>
      </c>
      <c r="N1275" s="133" t="str">
        <f>IF(Simulações!DC1249="","",Simulações!DC1249)</f>
        <v/>
      </c>
      <c r="O1275" s="133">
        <v>1</v>
      </c>
    </row>
    <row r="1276" spans="1:15" ht="14.25" customHeight="1" x14ac:dyDescent="0.3">
      <c r="A1276" s="5">
        <f>Simulações!G1250</f>
        <v>0</v>
      </c>
      <c r="B1276" s="133">
        <f>Simulações!DN1250</f>
        <v>0</v>
      </c>
      <c r="C1276" s="175">
        <f>Simulações!N1250</f>
        <v>0</v>
      </c>
      <c r="D1276" s="133">
        <f>Simulações!J1250</f>
        <v>0</v>
      </c>
      <c r="E1276" s="133">
        <f>Simulações!CK1250</f>
        <v>0</v>
      </c>
      <c r="F1276" s="133">
        <f>Simulações!CL1250</f>
        <v>0</v>
      </c>
      <c r="G1276" s="133">
        <f>Simulações!CQ1250</f>
        <v>0</v>
      </c>
      <c r="H1276" s="133">
        <f>Simulações!CW1250</f>
        <v>0</v>
      </c>
      <c r="I1276" s="133" t="str">
        <f>IF(Simulações!CX1250="","",Simulações!CX1250)</f>
        <v/>
      </c>
      <c r="J1276" s="133" t="str">
        <f>IF(Simulações!DA1250="","",Simulações!DA1250)</f>
        <v/>
      </c>
      <c r="K1276" s="137">
        <f>Simulações!AO1250</f>
        <v>0</v>
      </c>
      <c r="L1276" s="137">
        <f>Simulações!AV1250</f>
        <v>0</v>
      </c>
      <c r="M1276" s="133" t="str">
        <f>IF(Simulações!DB1250="","",Simulações!DB1250)</f>
        <v/>
      </c>
      <c r="N1276" s="133" t="str">
        <f>IF(Simulações!DC1250="","",Simulações!DC1250)</f>
        <v/>
      </c>
      <c r="O1276" s="133">
        <v>1</v>
      </c>
    </row>
    <row r="1277" spans="1:15" ht="14.25" customHeight="1" x14ac:dyDescent="0.3">
      <c r="A1277" s="5">
        <f>Simulações!G1251</f>
        <v>0</v>
      </c>
      <c r="B1277" s="133">
        <f>Simulações!DN1251</f>
        <v>0</v>
      </c>
      <c r="C1277" s="175">
        <f>Simulações!N1251</f>
        <v>0</v>
      </c>
      <c r="D1277" s="133">
        <f>Simulações!J1251</f>
        <v>0</v>
      </c>
      <c r="E1277" s="133">
        <f>Simulações!CK1251</f>
        <v>0</v>
      </c>
      <c r="F1277" s="133">
        <f>Simulações!CL1251</f>
        <v>0</v>
      </c>
      <c r="G1277" s="133">
        <f>Simulações!CQ1251</f>
        <v>0</v>
      </c>
      <c r="H1277" s="133">
        <f>Simulações!CW1251</f>
        <v>0</v>
      </c>
      <c r="I1277" s="133" t="str">
        <f>IF(Simulações!CX1251="","",Simulações!CX1251)</f>
        <v/>
      </c>
      <c r="J1277" s="133" t="str">
        <f>IF(Simulações!DA1251="","",Simulações!DA1251)</f>
        <v/>
      </c>
      <c r="K1277" s="137">
        <f>Simulações!AO1251</f>
        <v>0</v>
      </c>
      <c r="L1277" s="137">
        <f>Simulações!AV1251</f>
        <v>0</v>
      </c>
      <c r="M1277" s="133" t="str">
        <f>IF(Simulações!DB1251="","",Simulações!DB1251)</f>
        <v/>
      </c>
      <c r="N1277" s="133" t="str">
        <f>IF(Simulações!DC1251="","",Simulações!DC1251)</f>
        <v/>
      </c>
      <c r="O1277" s="133">
        <v>1</v>
      </c>
    </row>
    <row r="1278" spans="1:15" ht="14.25" customHeight="1" x14ac:dyDescent="0.3">
      <c r="A1278" s="5">
        <f>Simulações!G1252</f>
        <v>0</v>
      </c>
      <c r="B1278" s="133">
        <f>Simulações!DN1252</f>
        <v>0</v>
      </c>
      <c r="C1278" s="175">
        <f>Simulações!N1252</f>
        <v>0</v>
      </c>
      <c r="D1278" s="133">
        <f>Simulações!J1252</f>
        <v>0</v>
      </c>
      <c r="E1278" s="133">
        <f>Simulações!CK1252</f>
        <v>0</v>
      </c>
      <c r="F1278" s="133">
        <f>Simulações!CL1252</f>
        <v>0</v>
      </c>
      <c r="G1278" s="133">
        <f>Simulações!CQ1252</f>
        <v>0</v>
      </c>
      <c r="H1278" s="133">
        <f>Simulações!CW1252</f>
        <v>0</v>
      </c>
      <c r="I1278" s="133" t="str">
        <f>IF(Simulações!CX1252="","",Simulações!CX1252)</f>
        <v/>
      </c>
      <c r="J1278" s="133" t="str">
        <f>IF(Simulações!DA1252="","",Simulações!DA1252)</f>
        <v/>
      </c>
      <c r="K1278" s="137">
        <f>Simulações!AO1252</f>
        <v>0</v>
      </c>
      <c r="L1278" s="137">
        <f>Simulações!AV1252</f>
        <v>0</v>
      </c>
      <c r="M1278" s="133" t="str">
        <f>IF(Simulações!DB1252="","",Simulações!DB1252)</f>
        <v/>
      </c>
      <c r="N1278" s="133" t="str">
        <f>IF(Simulações!DC1252="","",Simulações!DC1252)</f>
        <v/>
      </c>
      <c r="O1278" s="133">
        <v>1</v>
      </c>
    </row>
    <row r="1279" spans="1:15" ht="14.25" customHeight="1" x14ac:dyDescent="0.3">
      <c r="A1279" s="5">
        <f>Simulações!G1253</f>
        <v>0</v>
      </c>
      <c r="B1279" s="133">
        <f>Simulações!DN1253</f>
        <v>0</v>
      </c>
      <c r="C1279" s="175">
        <f>Simulações!N1253</f>
        <v>0</v>
      </c>
      <c r="D1279" s="133">
        <f>Simulações!J1253</f>
        <v>0</v>
      </c>
      <c r="E1279" s="133">
        <f>Simulações!CK1253</f>
        <v>0</v>
      </c>
      <c r="F1279" s="133">
        <f>Simulações!CL1253</f>
        <v>0</v>
      </c>
      <c r="G1279" s="133">
        <f>Simulações!CQ1253</f>
        <v>0</v>
      </c>
      <c r="H1279" s="133">
        <f>Simulações!CW1253</f>
        <v>0</v>
      </c>
      <c r="I1279" s="133" t="str">
        <f>IF(Simulações!CX1253="","",Simulações!CX1253)</f>
        <v/>
      </c>
      <c r="J1279" s="133" t="str">
        <f>IF(Simulações!DA1253="","",Simulações!DA1253)</f>
        <v/>
      </c>
      <c r="K1279" s="137">
        <f>Simulações!AO1253</f>
        <v>0</v>
      </c>
      <c r="L1279" s="137">
        <f>Simulações!AV1253</f>
        <v>0</v>
      </c>
      <c r="M1279" s="133" t="str">
        <f>IF(Simulações!DB1253="","",Simulações!DB1253)</f>
        <v/>
      </c>
      <c r="N1279" s="133" t="str">
        <f>IF(Simulações!DC1253="","",Simulações!DC1253)</f>
        <v/>
      </c>
      <c r="O1279" s="133">
        <v>1</v>
      </c>
    </row>
    <row r="1280" spans="1:15" ht="14.25" customHeight="1" x14ac:dyDescent="0.3">
      <c r="A1280" s="5">
        <f>Simulações!G1254</f>
        <v>0</v>
      </c>
      <c r="B1280" s="133">
        <f>Simulações!DN1254</f>
        <v>0</v>
      </c>
      <c r="C1280" s="175">
        <f>Simulações!N1254</f>
        <v>0</v>
      </c>
      <c r="D1280" s="133">
        <f>Simulações!J1254</f>
        <v>0</v>
      </c>
      <c r="E1280" s="133">
        <f>Simulações!CK1254</f>
        <v>0</v>
      </c>
      <c r="F1280" s="133">
        <f>Simulações!CL1254</f>
        <v>0</v>
      </c>
      <c r="G1280" s="133">
        <f>Simulações!CQ1254</f>
        <v>0</v>
      </c>
      <c r="H1280" s="133">
        <f>Simulações!CW1254</f>
        <v>0</v>
      </c>
      <c r="I1280" s="133" t="str">
        <f>IF(Simulações!CX1254="","",Simulações!CX1254)</f>
        <v/>
      </c>
      <c r="J1280" s="133" t="str">
        <f>IF(Simulações!DA1254="","",Simulações!DA1254)</f>
        <v/>
      </c>
      <c r="K1280" s="137">
        <f>Simulações!AO1254</f>
        <v>0</v>
      </c>
      <c r="L1280" s="137">
        <f>Simulações!AV1254</f>
        <v>0</v>
      </c>
      <c r="M1280" s="133" t="str">
        <f>IF(Simulações!DB1254="","",Simulações!DB1254)</f>
        <v/>
      </c>
      <c r="N1280" s="133" t="str">
        <f>IF(Simulações!DC1254="","",Simulações!DC1254)</f>
        <v/>
      </c>
      <c r="O1280" s="133">
        <v>1</v>
      </c>
    </row>
    <row r="1281" spans="1:15" ht="14.25" customHeight="1" x14ac:dyDescent="0.3">
      <c r="A1281" s="5">
        <f>Simulações!G1255</f>
        <v>0</v>
      </c>
      <c r="B1281" s="133">
        <f>Simulações!DN1255</f>
        <v>0</v>
      </c>
      <c r="C1281" s="175">
        <f>Simulações!N1255</f>
        <v>0</v>
      </c>
      <c r="D1281" s="133">
        <f>Simulações!J1255</f>
        <v>0</v>
      </c>
      <c r="E1281" s="133">
        <f>Simulações!CK1255</f>
        <v>0</v>
      </c>
      <c r="F1281" s="133">
        <f>Simulações!CL1255</f>
        <v>0</v>
      </c>
      <c r="G1281" s="133">
        <f>Simulações!CQ1255</f>
        <v>0</v>
      </c>
      <c r="H1281" s="133">
        <f>Simulações!CW1255</f>
        <v>0</v>
      </c>
      <c r="I1281" s="133" t="str">
        <f>IF(Simulações!CX1255="","",Simulações!CX1255)</f>
        <v/>
      </c>
      <c r="J1281" s="133" t="str">
        <f>IF(Simulações!DA1255="","",Simulações!DA1255)</f>
        <v/>
      </c>
      <c r="K1281" s="137">
        <f>Simulações!AO1255</f>
        <v>0</v>
      </c>
      <c r="L1281" s="137">
        <f>Simulações!AV1255</f>
        <v>0</v>
      </c>
      <c r="M1281" s="133" t="str">
        <f>IF(Simulações!DB1255="","",Simulações!DB1255)</f>
        <v/>
      </c>
      <c r="N1281" s="133" t="str">
        <f>IF(Simulações!DC1255="","",Simulações!DC1255)</f>
        <v/>
      </c>
      <c r="O1281" s="133">
        <v>1</v>
      </c>
    </row>
    <row r="1282" spans="1:15" ht="14.25" customHeight="1" x14ac:dyDescent="0.3">
      <c r="A1282" s="5">
        <f>Simulações!G1256</f>
        <v>0</v>
      </c>
      <c r="B1282" s="133">
        <f>Simulações!DN1256</f>
        <v>0</v>
      </c>
      <c r="C1282" s="175">
        <f>Simulações!N1256</f>
        <v>0</v>
      </c>
      <c r="D1282" s="133">
        <f>Simulações!J1256</f>
        <v>0</v>
      </c>
      <c r="E1282" s="133">
        <f>Simulações!CK1256</f>
        <v>0</v>
      </c>
      <c r="F1282" s="133">
        <f>Simulações!CL1256</f>
        <v>0</v>
      </c>
      <c r="G1282" s="133">
        <f>Simulações!CQ1256</f>
        <v>0</v>
      </c>
      <c r="H1282" s="133">
        <f>Simulações!CW1256</f>
        <v>0</v>
      </c>
      <c r="I1282" s="133" t="str">
        <f>IF(Simulações!CX1256="","",Simulações!CX1256)</f>
        <v/>
      </c>
      <c r="J1282" s="133" t="str">
        <f>IF(Simulações!DA1256="","",Simulações!DA1256)</f>
        <v/>
      </c>
      <c r="K1282" s="137">
        <f>Simulações!AO1256</f>
        <v>0</v>
      </c>
      <c r="L1282" s="137">
        <f>Simulações!AV1256</f>
        <v>0</v>
      </c>
      <c r="M1282" s="133" t="str">
        <f>IF(Simulações!DB1256="","",Simulações!DB1256)</f>
        <v/>
      </c>
      <c r="N1282" s="133" t="str">
        <f>IF(Simulações!DC1256="","",Simulações!DC1256)</f>
        <v/>
      </c>
      <c r="O1282" s="133">
        <v>1</v>
      </c>
    </row>
    <row r="1283" spans="1:15" ht="14.25" customHeight="1" x14ac:dyDescent="0.3">
      <c r="A1283" s="5">
        <f>Simulações!G1257</f>
        <v>0</v>
      </c>
      <c r="B1283" s="133">
        <f>Simulações!DN1257</f>
        <v>0</v>
      </c>
      <c r="C1283" s="175">
        <f>Simulações!N1257</f>
        <v>0</v>
      </c>
      <c r="D1283" s="133">
        <f>Simulações!J1257</f>
        <v>0</v>
      </c>
      <c r="E1283" s="133">
        <f>Simulações!CK1257</f>
        <v>0</v>
      </c>
      <c r="F1283" s="133">
        <f>Simulações!CL1257</f>
        <v>0</v>
      </c>
      <c r="G1283" s="133">
        <f>Simulações!CQ1257</f>
        <v>0</v>
      </c>
      <c r="H1283" s="133">
        <f>Simulações!CW1257</f>
        <v>0</v>
      </c>
      <c r="I1283" s="133" t="str">
        <f>IF(Simulações!CX1257="","",Simulações!CX1257)</f>
        <v/>
      </c>
      <c r="J1283" s="133" t="str">
        <f>IF(Simulações!DA1257="","",Simulações!DA1257)</f>
        <v/>
      </c>
      <c r="K1283" s="137">
        <f>Simulações!AO1257</f>
        <v>0</v>
      </c>
      <c r="L1283" s="137">
        <f>Simulações!AV1257</f>
        <v>0</v>
      </c>
      <c r="M1283" s="133" t="str">
        <f>IF(Simulações!DB1257="","",Simulações!DB1257)</f>
        <v/>
      </c>
      <c r="N1283" s="133" t="str">
        <f>IF(Simulações!DC1257="","",Simulações!DC1257)</f>
        <v/>
      </c>
      <c r="O1283" s="133">
        <v>1</v>
      </c>
    </row>
    <row r="1284" spans="1:15" ht="14.25" customHeight="1" x14ac:dyDescent="0.3">
      <c r="A1284" s="5">
        <f>Simulações!G1258</f>
        <v>0</v>
      </c>
      <c r="B1284" s="133">
        <f>Simulações!DN1258</f>
        <v>0</v>
      </c>
      <c r="C1284" s="175">
        <f>Simulações!N1258</f>
        <v>0</v>
      </c>
      <c r="D1284" s="133">
        <f>Simulações!J1258</f>
        <v>0</v>
      </c>
      <c r="E1284" s="133">
        <f>Simulações!CK1258</f>
        <v>0</v>
      </c>
      <c r="F1284" s="133">
        <f>Simulações!CL1258</f>
        <v>0</v>
      </c>
      <c r="G1284" s="133">
        <f>Simulações!CQ1258</f>
        <v>0</v>
      </c>
      <c r="H1284" s="133">
        <f>Simulações!CW1258</f>
        <v>0</v>
      </c>
      <c r="I1284" s="133" t="str">
        <f>IF(Simulações!CX1258="","",Simulações!CX1258)</f>
        <v/>
      </c>
      <c r="J1284" s="133" t="str">
        <f>IF(Simulações!DA1258="","",Simulações!DA1258)</f>
        <v/>
      </c>
      <c r="K1284" s="137">
        <f>Simulações!AO1258</f>
        <v>0</v>
      </c>
      <c r="L1284" s="137">
        <f>Simulações!AV1258</f>
        <v>0</v>
      </c>
      <c r="M1284" s="133" t="str">
        <f>IF(Simulações!DB1258="","",Simulações!DB1258)</f>
        <v/>
      </c>
      <c r="N1284" s="133" t="str">
        <f>IF(Simulações!DC1258="","",Simulações!DC1258)</f>
        <v/>
      </c>
      <c r="O1284" s="133">
        <v>1</v>
      </c>
    </row>
    <row r="1285" spans="1:15" ht="14.25" customHeight="1" x14ac:dyDescent="0.3">
      <c r="A1285" s="5">
        <f>Simulações!G1259</f>
        <v>0</v>
      </c>
      <c r="B1285" s="133">
        <f>Simulações!DN1259</f>
        <v>0</v>
      </c>
      <c r="C1285" s="175">
        <f>Simulações!N1259</f>
        <v>0</v>
      </c>
      <c r="D1285" s="133">
        <f>Simulações!J1259</f>
        <v>0</v>
      </c>
      <c r="E1285" s="133">
        <f>Simulações!CK1259</f>
        <v>0</v>
      </c>
      <c r="F1285" s="133">
        <f>Simulações!CL1259</f>
        <v>0</v>
      </c>
      <c r="G1285" s="133">
        <f>Simulações!CQ1259</f>
        <v>0</v>
      </c>
      <c r="H1285" s="133">
        <f>Simulações!CW1259</f>
        <v>0</v>
      </c>
      <c r="I1285" s="133" t="str">
        <f>IF(Simulações!CX1259="","",Simulações!CX1259)</f>
        <v/>
      </c>
      <c r="J1285" s="133" t="str">
        <f>IF(Simulações!DA1259="","",Simulações!DA1259)</f>
        <v/>
      </c>
      <c r="K1285" s="137">
        <f>Simulações!AO1259</f>
        <v>0</v>
      </c>
      <c r="L1285" s="137">
        <f>Simulações!AV1259</f>
        <v>0</v>
      </c>
      <c r="M1285" s="133" t="str">
        <f>IF(Simulações!DB1259="","",Simulações!DB1259)</f>
        <v/>
      </c>
      <c r="N1285" s="133" t="str">
        <f>IF(Simulações!DC1259="","",Simulações!DC1259)</f>
        <v/>
      </c>
      <c r="O1285" s="133">
        <v>1</v>
      </c>
    </row>
    <row r="1286" spans="1:15" ht="14.25" customHeight="1" x14ac:dyDescent="0.3">
      <c r="A1286" s="5">
        <f>Simulações!G1260</f>
        <v>0</v>
      </c>
      <c r="B1286" s="133">
        <f>Simulações!DN1260</f>
        <v>0</v>
      </c>
      <c r="C1286" s="175">
        <f>Simulações!N1260</f>
        <v>0</v>
      </c>
      <c r="D1286" s="133">
        <f>Simulações!J1260</f>
        <v>0</v>
      </c>
      <c r="E1286" s="133">
        <f>Simulações!CK1260</f>
        <v>0</v>
      </c>
      <c r="F1286" s="176">
        <f>Simulações!CL1260</f>
        <v>0</v>
      </c>
      <c r="G1286" s="133">
        <f>Simulações!CQ1260</f>
        <v>0</v>
      </c>
      <c r="H1286" s="133">
        <f>Simulações!CW1260</f>
        <v>0</v>
      </c>
      <c r="I1286" s="133" t="str">
        <f>IF(Simulações!CX1260="","",Simulações!CX1260)</f>
        <v/>
      </c>
      <c r="J1286" s="133" t="str">
        <f>IF(Simulações!DA1260="","",Simulações!DA1260)</f>
        <v/>
      </c>
      <c r="K1286" s="137">
        <f>Simulações!AO1260</f>
        <v>0</v>
      </c>
      <c r="L1286" s="137">
        <f>Simulações!AV1260</f>
        <v>0</v>
      </c>
      <c r="M1286" s="133" t="str">
        <f>IF(Simulações!DB1260="","",Simulações!DB1260)</f>
        <v/>
      </c>
      <c r="N1286" s="133" t="str">
        <f>IF(Simulações!DC1260="","",Simulações!DC1260)</f>
        <v/>
      </c>
      <c r="O1286" s="133">
        <v>1</v>
      </c>
    </row>
    <row r="1287" spans="1:15" ht="14.25" customHeight="1" x14ac:dyDescent="0.3">
      <c r="A1287" s="5">
        <f>Simulações!G1261</f>
        <v>0</v>
      </c>
      <c r="B1287" s="133">
        <f>Simulações!DN1261</f>
        <v>0</v>
      </c>
      <c r="C1287" s="175">
        <f>Simulações!N1261</f>
        <v>0</v>
      </c>
      <c r="D1287" s="133">
        <f>Simulações!J1261</f>
        <v>0</v>
      </c>
      <c r="E1287" s="133">
        <f>Simulações!CK1261</f>
        <v>0</v>
      </c>
      <c r="F1287" s="133">
        <f>Simulações!CL1261</f>
        <v>0</v>
      </c>
      <c r="G1287" s="133">
        <f>Simulações!CQ1261</f>
        <v>0</v>
      </c>
      <c r="H1287" s="133">
        <f>Simulações!CW1261</f>
        <v>0</v>
      </c>
      <c r="I1287" s="133" t="str">
        <f>IF(Simulações!CX1261="","",Simulações!CX1261)</f>
        <v/>
      </c>
      <c r="J1287" s="133" t="str">
        <f>IF(Simulações!DA1261="","",Simulações!DA1261)</f>
        <v/>
      </c>
      <c r="K1287" s="137">
        <f>Simulações!AO1261</f>
        <v>0</v>
      </c>
      <c r="L1287" s="137">
        <f>Simulações!AV1261</f>
        <v>0</v>
      </c>
      <c r="M1287" s="133" t="str">
        <f>IF(Simulações!DB1261="","",Simulações!DB1261)</f>
        <v/>
      </c>
      <c r="N1287" s="133" t="str">
        <f>IF(Simulações!DC1261="","",Simulações!DC1261)</f>
        <v/>
      </c>
      <c r="O1287" s="133">
        <v>1</v>
      </c>
    </row>
    <row r="1288" spans="1:15" ht="14.25" customHeight="1" x14ac:dyDescent="0.3">
      <c r="A1288" s="5">
        <f>Simulações!G1262</f>
        <v>0</v>
      </c>
      <c r="B1288" s="133">
        <f>Simulações!DN1262</f>
        <v>0</v>
      </c>
      <c r="C1288" s="175">
        <f>Simulações!N1262</f>
        <v>0</v>
      </c>
      <c r="D1288" s="133">
        <f>Simulações!J1262</f>
        <v>0</v>
      </c>
      <c r="E1288" s="133">
        <f>Simulações!CK1262</f>
        <v>0</v>
      </c>
      <c r="F1288" s="133">
        <f>Simulações!CL1262</f>
        <v>0</v>
      </c>
      <c r="G1288" s="133">
        <f>Simulações!CQ1262</f>
        <v>0</v>
      </c>
      <c r="H1288" s="133">
        <f>Simulações!CW1262</f>
        <v>0</v>
      </c>
      <c r="I1288" s="133" t="str">
        <f>IF(Simulações!CX1262="","",Simulações!CX1262)</f>
        <v/>
      </c>
      <c r="J1288" s="133" t="str">
        <f>IF(Simulações!DA1262="","",Simulações!DA1262)</f>
        <v/>
      </c>
      <c r="K1288" s="137">
        <f>Simulações!AO1262</f>
        <v>0</v>
      </c>
      <c r="L1288" s="137">
        <f>Simulações!AV1262</f>
        <v>0</v>
      </c>
      <c r="M1288" s="133" t="str">
        <f>IF(Simulações!DB1262="","",Simulações!DB1262)</f>
        <v/>
      </c>
      <c r="N1288" s="133" t="str">
        <f>IF(Simulações!DC1262="","",Simulações!DC1262)</f>
        <v/>
      </c>
      <c r="O1288" s="133">
        <v>1</v>
      </c>
    </row>
    <row r="1289" spans="1:15" ht="14.25" customHeight="1" x14ac:dyDescent="0.3">
      <c r="A1289" s="5">
        <f>Simulações!G1263</f>
        <v>0</v>
      </c>
      <c r="B1289" s="133">
        <f>Simulações!DN1263</f>
        <v>0</v>
      </c>
      <c r="C1289" s="175">
        <f>Simulações!N1263</f>
        <v>0</v>
      </c>
      <c r="D1289" s="133">
        <f>Simulações!J1263</f>
        <v>0</v>
      </c>
      <c r="E1289" s="133">
        <f>Simulações!CK1263</f>
        <v>0</v>
      </c>
      <c r="F1289" s="176">
        <f>Simulações!CL1263</f>
        <v>0</v>
      </c>
      <c r="G1289" s="133">
        <f>Simulações!CQ1263</f>
        <v>0</v>
      </c>
      <c r="H1289" s="133">
        <f>Simulações!CW1263</f>
        <v>0</v>
      </c>
      <c r="I1289" s="133" t="str">
        <f>IF(Simulações!CX1263="","",Simulações!CX1263)</f>
        <v/>
      </c>
      <c r="J1289" s="133" t="str">
        <f>IF(Simulações!DA1263="","",Simulações!DA1263)</f>
        <v/>
      </c>
      <c r="K1289" s="137">
        <f>Simulações!AO1263</f>
        <v>0</v>
      </c>
      <c r="L1289" s="137">
        <f>Simulações!AV1263</f>
        <v>0</v>
      </c>
      <c r="M1289" s="133" t="str">
        <f>IF(Simulações!DB1263="","",Simulações!DB1263)</f>
        <v/>
      </c>
      <c r="N1289" s="133" t="str">
        <f>IF(Simulações!DC1263="","",Simulações!DC1263)</f>
        <v/>
      </c>
      <c r="O1289" s="133">
        <v>1</v>
      </c>
    </row>
    <row r="1290" spans="1:15" ht="14.25" customHeight="1" x14ac:dyDescent="0.3">
      <c r="A1290" s="5">
        <f>Simulações!G1264</f>
        <v>0</v>
      </c>
      <c r="B1290" s="133">
        <f>Simulações!DN1264</f>
        <v>0</v>
      </c>
      <c r="C1290" s="175">
        <f>Simulações!N1264</f>
        <v>0</v>
      </c>
      <c r="D1290" s="133">
        <f>Simulações!J1264</f>
        <v>0</v>
      </c>
      <c r="E1290" s="133">
        <f>Simulações!CK1264</f>
        <v>0</v>
      </c>
      <c r="F1290" s="133">
        <f>Simulações!CL1264</f>
        <v>0</v>
      </c>
      <c r="G1290" s="133">
        <f>Simulações!CQ1264</f>
        <v>0</v>
      </c>
      <c r="H1290" s="133">
        <f>Simulações!CW1264</f>
        <v>0</v>
      </c>
      <c r="I1290" s="133" t="str">
        <f>IF(Simulações!CX1264="","",Simulações!CX1264)</f>
        <v/>
      </c>
      <c r="J1290" s="133" t="str">
        <f>IF(Simulações!DA1264="","",Simulações!DA1264)</f>
        <v/>
      </c>
      <c r="K1290" s="137">
        <f>Simulações!AO1264</f>
        <v>0</v>
      </c>
      <c r="L1290" s="137">
        <f>Simulações!AV1264</f>
        <v>0</v>
      </c>
      <c r="M1290" s="133" t="str">
        <f>IF(Simulações!DB1264="","",Simulações!DB1264)</f>
        <v/>
      </c>
      <c r="N1290" s="133" t="str">
        <f>IF(Simulações!DC1264="","",Simulações!DC1264)</f>
        <v/>
      </c>
      <c r="O1290" s="133">
        <v>1</v>
      </c>
    </row>
    <row r="1291" spans="1:15" ht="14.25" customHeight="1" x14ac:dyDescent="0.3">
      <c r="A1291" s="5">
        <f>Simulações!G1265</f>
        <v>0</v>
      </c>
      <c r="B1291" s="133">
        <f>Simulações!DN1265</f>
        <v>0</v>
      </c>
      <c r="C1291" s="175">
        <f>Simulações!N1265</f>
        <v>0</v>
      </c>
      <c r="D1291" s="133">
        <f>Simulações!J1265</f>
        <v>0</v>
      </c>
      <c r="E1291" s="133">
        <f>Simulações!CK1265</f>
        <v>0</v>
      </c>
      <c r="F1291" s="133">
        <f>Simulações!CL1265</f>
        <v>0</v>
      </c>
      <c r="G1291" s="133">
        <f>Simulações!CQ1265</f>
        <v>0</v>
      </c>
      <c r="H1291" s="133">
        <f>Simulações!CW1265</f>
        <v>0</v>
      </c>
      <c r="I1291" s="133" t="str">
        <f>IF(Simulações!CX1265="","",Simulações!CX1265)</f>
        <v/>
      </c>
      <c r="J1291" s="133" t="str">
        <f>IF(Simulações!DA1265="","",Simulações!DA1265)</f>
        <v/>
      </c>
      <c r="K1291" s="137">
        <f>Simulações!AO1265</f>
        <v>0</v>
      </c>
      <c r="L1291" s="137">
        <f>Simulações!AV1265</f>
        <v>0</v>
      </c>
      <c r="M1291" s="133" t="str">
        <f>IF(Simulações!DB1265="","",Simulações!DB1265)</f>
        <v/>
      </c>
      <c r="N1291" s="133" t="str">
        <f>IF(Simulações!DC1265="","",Simulações!DC1265)</f>
        <v/>
      </c>
      <c r="O1291" s="133">
        <v>1</v>
      </c>
    </row>
    <row r="1292" spans="1:15" ht="14.25" customHeight="1" x14ac:dyDescent="0.3">
      <c r="A1292" s="5">
        <f>Simulações!G1266</f>
        <v>0</v>
      </c>
      <c r="B1292" s="133">
        <f>Simulações!DN1266</f>
        <v>0</v>
      </c>
      <c r="C1292" s="175">
        <f>Simulações!N1266</f>
        <v>0</v>
      </c>
      <c r="D1292" s="133">
        <f>Simulações!J1266</f>
        <v>0</v>
      </c>
      <c r="E1292" s="133">
        <f>Simulações!CK1266</f>
        <v>0</v>
      </c>
      <c r="F1292" s="133">
        <f>Simulações!CL1266</f>
        <v>0</v>
      </c>
      <c r="G1292" s="133">
        <f>Simulações!CQ1266</f>
        <v>0</v>
      </c>
      <c r="H1292" s="133">
        <f>Simulações!CW1266</f>
        <v>0</v>
      </c>
      <c r="I1292" s="133" t="str">
        <f>IF(Simulações!CX1266="","",Simulações!CX1266)</f>
        <v/>
      </c>
      <c r="J1292" s="133" t="str">
        <f>IF(Simulações!DA1266="","",Simulações!DA1266)</f>
        <v/>
      </c>
      <c r="K1292" s="137">
        <f>Simulações!AO1266</f>
        <v>0</v>
      </c>
      <c r="L1292" s="137">
        <f>Simulações!AV1266</f>
        <v>0</v>
      </c>
      <c r="M1292" s="133" t="str">
        <f>IF(Simulações!DB1266="","",Simulações!DB1266)</f>
        <v/>
      </c>
      <c r="N1292" s="133" t="str">
        <f>IF(Simulações!DC1266="","",Simulações!DC1266)</f>
        <v/>
      </c>
      <c r="O1292" s="133">
        <v>1</v>
      </c>
    </row>
    <row r="1293" spans="1:15" ht="14.25" customHeight="1" x14ac:dyDescent="0.3">
      <c r="A1293" s="5">
        <f>Simulações!G1267</f>
        <v>0</v>
      </c>
      <c r="B1293" s="133">
        <f>Simulações!DN1267</f>
        <v>0</v>
      </c>
      <c r="C1293" s="175">
        <f>Simulações!N1267</f>
        <v>0</v>
      </c>
      <c r="D1293" s="133">
        <f>Simulações!J1267</f>
        <v>0</v>
      </c>
      <c r="E1293" s="133">
        <f>Simulações!CK1267</f>
        <v>0</v>
      </c>
      <c r="F1293" s="133">
        <f>Simulações!CL1267</f>
        <v>0</v>
      </c>
      <c r="G1293" s="133">
        <f>Simulações!CQ1267</f>
        <v>0</v>
      </c>
      <c r="H1293" s="133">
        <f>Simulações!CW1267</f>
        <v>0</v>
      </c>
      <c r="I1293" s="133" t="str">
        <f>IF(Simulações!CX1267="","",Simulações!CX1267)</f>
        <v/>
      </c>
      <c r="J1293" s="133" t="str">
        <f>IF(Simulações!DA1267="","",Simulações!DA1267)</f>
        <v/>
      </c>
      <c r="K1293" s="137">
        <f>Simulações!AO1267</f>
        <v>0</v>
      </c>
      <c r="L1293" s="137">
        <f>Simulações!AV1267</f>
        <v>0</v>
      </c>
      <c r="M1293" s="133" t="str">
        <f>IF(Simulações!DB1267="","",Simulações!DB1267)</f>
        <v/>
      </c>
      <c r="N1293" s="133" t="str">
        <f>IF(Simulações!DC1267="","",Simulações!DC1267)</f>
        <v/>
      </c>
      <c r="O1293" s="133">
        <v>1</v>
      </c>
    </row>
    <row r="1294" spans="1:15" ht="14.25" customHeight="1" x14ac:dyDescent="0.3">
      <c r="A1294" s="5">
        <f>Simulações!G1268</f>
        <v>0</v>
      </c>
      <c r="B1294" s="133">
        <f>Simulações!DN1268</f>
        <v>0</v>
      </c>
      <c r="C1294" s="175">
        <f>Simulações!N1268</f>
        <v>0</v>
      </c>
      <c r="D1294" s="133">
        <f>Simulações!J1268</f>
        <v>0</v>
      </c>
      <c r="E1294" s="133">
        <f>Simulações!CK1268</f>
        <v>0</v>
      </c>
      <c r="F1294" s="133">
        <f>Simulações!CL1268</f>
        <v>0</v>
      </c>
      <c r="G1294" s="133">
        <f>Simulações!CQ1268</f>
        <v>0</v>
      </c>
      <c r="H1294" s="133">
        <f>Simulações!CW1268</f>
        <v>0</v>
      </c>
      <c r="I1294" s="133" t="str">
        <f>IF(Simulações!CX1268="","",Simulações!CX1268)</f>
        <v/>
      </c>
      <c r="J1294" s="133" t="str">
        <f>IF(Simulações!DA1268="","",Simulações!DA1268)</f>
        <v/>
      </c>
      <c r="K1294" s="137">
        <f>Simulações!AO1268</f>
        <v>0</v>
      </c>
      <c r="L1294" s="137">
        <f>Simulações!AV1268</f>
        <v>0</v>
      </c>
      <c r="M1294" s="133" t="str">
        <f>IF(Simulações!DB1268="","",Simulações!DB1268)</f>
        <v/>
      </c>
      <c r="N1294" s="133" t="str">
        <f>IF(Simulações!DC1268="","",Simulações!DC1268)</f>
        <v/>
      </c>
      <c r="O1294" s="133">
        <v>1</v>
      </c>
    </row>
    <row r="1295" spans="1:15" ht="14.25" customHeight="1" x14ac:dyDescent="0.3">
      <c r="A1295" s="5">
        <f>Simulações!G1269</f>
        <v>0</v>
      </c>
      <c r="B1295" s="133">
        <f>Simulações!DN1269</f>
        <v>0</v>
      </c>
      <c r="C1295" s="175">
        <f>Simulações!N1269</f>
        <v>0</v>
      </c>
      <c r="D1295" s="133">
        <f>Simulações!J1269</f>
        <v>0</v>
      </c>
      <c r="E1295" s="133">
        <f>Simulações!CK1269</f>
        <v>0</v>
      </c>
      <c r="F1295" s="133">
        <f>Simulações!CL1269</f>
        <v>0</v>
      </c>
      <c r="G1295" s="133">
        <f>Simulações!CQ1269</f>
        <v>0</v>
      </c>
      <c r="H1295" s="133">
        <f>Simulações!CW1269</f>
        <v>0</v>
      </c>
      <c r="I1295" s="133" t="str">
        <f>IF(Simulações!CX1269="","",Simulações!CX1269)</f>
        <v/>
      </c>
      <c r="J1295" s="133" t="str">
        <f>IF(Simulações!DA1269="","",Simulações!DA1269)</f>
        <v/>
      </c>
      <c r="K1295" s="137">
        <f>Simulações!AO1269</f>
        <v>0</v>
      </c>
      <c r="L1295" s="137">
        <f>Simulações!AV1269</f>
        <v>0</v>
      </c>
      <c r="M1295" s="133" t="str">
        <f>IF(Simulações!DB1269="","",Simulações!DB1269)</f>
        <v/>
      </c>
      <c r="N1295" s="133" t="str">
        <f>IF(Simulações!DC1269="","",Simulações!DC1269)</f>
        <v/>
      </c>
      <c r="O1295" s="133">
        <v>1</v>
      </c>
    </row>
    <row r="1296" spans="1:15" ht="14.25" customHeight="1" x14ac:dyDescent="0.3">
      <c r="A1296" s="5">
        <f>Simulações!G1270</f>
        <v>0</v>
      </c>
      <c r="B1296" s="133">
        <f>Simulações!DN1270</f>
        <v>0</v>
      </c>
      <c r="C1296" s="175">
        <f>Simulações!N1270</f>
        <v>0</v>
      </c>
      <c r="D1296" s="133">
        <f>Simulações!J1270</f>
        <v>0</v>
      </c>
      <c r="E1296" s="133">
        <f>Simulações!CK1270</f>
        <v>0</v>
      </c>
      <c r="F1296" s="133">
        <f>Simulações!CL1270</f>
        <v>0</v>
      </c>
      <c r="G1296" s="133">
        <f>Simulações!CQ1270</f>
        <v>0</v>
      </c>
      <c r="H1296" s="133">
        <f>Simulações!CW1270</f>
        <v>0</v>
      </c>
      <c r="I1296" s="133" t="str">
        <f>IF(Simulações!CX1270="","",Simulações!CX1270)</f>
        <v/>
      </c>
      <c r="J1296" s="133" t="str">
        <f>IF(Simulações!DA1270="","",Simulações!DA1270)</f>
        <v/>
      </c>
      <c r="K1296" s="137">
        <f>Simulações!AO1270</f>
        <v>0</v>
      </c>
      <c r="L1296" s="137">
        <f>Simulações!AV1270</f>
        <v>0</v>
      </c>
      <c r="M1296" s="133" t="str">
        <f>IF(Simulações!DB1270="","",Simulações!DB1270)</f>
        <v/>
      </c>
      <c r="N1296" s="133" t="str">
        <f>IF(Simulações!DC1270="","",Simulações!DC1270)</f>
        <v/>
      </c>
      <c r="O1296" s="133">
        <v>1</v>
      </c>
    </row>
    <row r="1297" spans="1:15" ht="14.25" customHeight="1" x14ac:dyDescent="0.3">
      <c r="A1297" s="5">
        <f>Simulações!G1271</f>
        <v>0</v>
      </c>
      <c r="B1297" s="133">
        <f>Simulações!DN1271</f>
        <v>0</v>
      </c>
      <c r="C1297" s="175">
        <f>Simulações!N1271</f>
        <v>0</v>
      </c>
      <c r="D1297" s="133">
        <f>Simulações!J1271</f>
        <v>0</v>
      </c>
      <c r="E1297" s="133">
        <f>Simulações!CK1271</f>
        <v>0</v>
      </c>
      <c r="F1297" s="133">
        <f>Simulações!CL1271</f>
        <v>0</v>
      </c>
      <c r="G1297" s="133">
        <f>Simulações!CQ1271</f>
        <v>0</v>
      </c>
      <c r="H1297" s="133">
        <f>Simulações!CW1271</f>
        <v>0</v>
      </c>
      <c r="I1297" s="133" t="str">
        <f>IF(Simulações!CX1271="","",Simulações!CX1271)</f>
        <v/>
      </c>
      <c r="J1297" s="133" t="str">
        <f>IF(Simulações!DA1271="","",Simulações!DA1271)</f>
        <v/>
      </c>
      <c r="K1297" s="137">
        <f>Simulações!AO1271</f>
        <v>0</v>
      </c>
      <c r="L1297" s="137">
        <f>Simulações!AV1271</f>
        <v>0</v>
      </c>
      <c r="M1297" s="133" t="str">
        <f>IF(Simulações!DB1271="","",Simulações!DB1271)</f>
        <v/>
      </c>
      <c r="N1297" s="133" t="str">
        <f>IF(Simulações!DC1271="","",Simulações!DC1271)</f>
        <v/>
      </c>
      <c r="O1297" s="133">
        <v>1</v>
      </c>
    </row>
    <row r="1298" spans="1:15" ht="14.25" customHeight="1" x14ac:dyDescent="0.3">
      <c r="A1298" s="5">
        <f>Simulações!G1272</f>
        <v>0</v>
      </c>
      <c r="B1298" s="133">
        <f>Simulações!DN1272</f>
        <v>0</v>
      </c>
      <c r="C1298" s="175">
        <f>Simulações!N1272</f>
        <v>0</v>
      </c>
      <c r="D1298" s="133">
        <f>Simulações!J1272</f>
        <v>0</v>
      </c>
      <c r="E1298" s="133">
        <f>Simulações!CK1272</f>
        <v>0</v>
      </c>
      <c r="F1298" s="133">
        <f>Simulações!CL1272</f>
        <v>0</v>
      </c>
      <c r="G1298" s="133">
        <f>Simulações!CQ1272</f>
        <v>0</v>
      </c>
      <c r="H1298" s="133">
        <f>Simulações!CW1272</f>
        <v>0</v>
      </c>
      <c r="I1298" s="133" t="str">
        <f>IF(Simulações!CX1272="","",Simulações!CX1272)</f>
        <v/>
      </c>
      <c r="J1298" s="133" t="str">
        <f>IF(Simulações!DA1272="","",Simulações!DA1272)</f>
        <v/>
      </c>
      <c r="K1298" s="137">
        <f>Simulações!AO1272</f>
        <v>0</v>
      </c>
      <c r="L1298" s="137">
        <f>Simulações!AV1272</f>
        <v>0</v>
      </c>
      <c r="M1298" s="133" t="str">
        <f>IF(Simulações!DB1272="","",Simulações!DB1272)</f>
        <v/>
      </c>
      <c r="N1298" s="133" t="str">
        <f>IF(Simulações!DC1272="","",Simulações!DC1272)</f>
        <v/>
      </c>
      <c r="O1298" s="133">
        <v>1</v>
      </c>
    </row>
    <row r="1299" spans="1:15" ht="14.25" customHeight="1" x14ac:dyDescent="0.3">
      <c r="A1299" s="5">
        <f>Simulações!G1273</f>
        <v>0</v>
      </c>
      <c r="B1299" s="133">
        <f>Simulações!DN1273</f>
        <v>0</v>
      </c>
      <c r="C1299" s="175">
        <f>Simulações!N1273</f>
        <v>0</v>
      </c>
      <c r="D1299" s="133">
        <f>Simulações!J1273</f>
        <v>0</v>
      </c>
      <c r="E1299" s="133">
        <f>Simulações!CK1273</f>
        <v>0</v>
      </c>
      <c r="F1299" s="133">
        <f>Simulações!CL1273</f>
        <v>0</v>
      </c>
      <c r="G1299" s="133">
        <f>Simulações!CQ1273</f>
        <v>0</v>
      </c>
      <c r="H1299" s="133">
        <f>Simulações!CW1273</f>
        <v>0</v>
      </c>
      <c r="I1299" s="133" t="str">
        <f>IF(Simulações!CX1273="","",Simulações!CX1273)</f>
        <v/>
      </c>
      <c r="J1299" s="133" t="str">
        <f>IF(Simulações!DA1273="","",Simulações!DA1273)</f>
        <v/>
      </c>
      <c r="K1299" s="137">
        <f>Simulações!AO1273</f>
        <v>0</v>
      </c>
      <c r="L1299" s="137">
        <f>Simulações!AV1273</f>
        <v>0</v>
      </c>
      <c r="M1299" s="133" t="str">
        <f>IF(Simulações!DB1273="","",Simulações!DB1273)</f>
        <v/>
      </c>
      <c r="N1299" s="133" t="str">
        <f>IF(Simulações!DC1273="","",Simulações!DC1273)</f>
        <v/>
      </c>
      <c r="O1299" s="133">
        <v>1</v>
      </c>
    </row>
    <row r="1300" spans="1:15" ht="14.25" customHeight="1" x14ac:dyDescent="0.3">
      <c r="A1300" s="5">
        <f>Simulações!G1274</f>
        <v>0</v>
      </c>
      <c r="B1300" s="133">
        <f>Simulações!DN1274</f>
        <v>0</v>
      </c>
      <c r="C1300" s="175">
        <f>Simulações!N1274</f>
        <v>0</v>
      </c>
      <c r="D1300" s="133">
        <f>Simulações!J1274</f>
        <v>0</v>
      </c>
      <c r="E1300" s="133">
        <f>Simulações!CK1274</f>
        <v>0</v>
      </c>
      <c r="F1300" s="133">
        <f>Simulações!CL1274</f>
        <v>0</v>
      </c>
      <c r="G1300" s="133">
        <f>Simulações!CQ1274</f>
        <v>0</v>
      </c>
      <c r="H1300" s="133">
        <f>Simulações!CW1274</f>
        <v>0</v>
      </c>
      <c r="I1300" s="133" t="str">
        <f>IF(Simulações!CX1274="","",Simulações!CX1274)</f>
        <v/>
      </c>
      <c r="J1300" s="133" t="str">
        <f>IF(Simulações!DA1274="","",Simulações!DA1274)</f>
        <v/>
      </c>
      <c r="K1300" s="137">
        <f>Simulações!AO1274</f>
        <v>0</v>
      </c>
      <c r="L1300" s="137">
        <f>Simulações!AV1274</f>
        <v>0</v>
      </c>
      <c r="M1300" s="133" t="str">
        <f>IF(Simulações!DB1274="","",Simulações!DB1274)</f>
        <v/>
      </c>
      <c r="N1300" s="133" t="str">
        <f>IF(Simulações!DC1274="","",Simulações!DC1274)</f>
        <v/>
      </c>
      <c r="O1300" s="133">
        <v>1</v>
      </c>
    </row>
    <row r="1301" spans="1:15" ht="14.25" customHeight="1" x14ac:dyDescent="0.3">
      <c r="A1301" s="5">
        <f>Simulações!G1275</f>
        <v>0</v>
      </c>
      <c r="B1301" s="133">
        <f>Simulações!DN1275</f>
        <v>0</v>
      </c>
      <c r="C1301" s="175">
        <f>Simulações!N1275</f>
        <v>0</v>
      </c>
      <c r="D1301" s="133">
        <f>Simulações!J1275</f>
        <v>0</v>
      </c>
      <c r="E1301" s="133">
        <f>Simulações!CK1275</f>
        <v>0</v>
      </c>
      <c r="F1301" s="133">
        <f>Simulações!CL1275</f>
        <v>0</v>
      </c>
      <c r="G1301" s="133">
        <f>Simulações!CQ1275</f>
        <v>0</v>
      </c>
      <c r="H1301" s="133">
        <f>Simulações!CW1275</f>
        <v>0</v>
      </c>
      <c r="I1301" s="133" t="str">
        <f>IF(Simulações!CX1275="","",Simulações!CX1275)</f>
        <v/>
      </c>
      <c r="J1301" s="133" t="str">
        <f>IF(Simulações!DA1275="","",Simulações!DA1275)</f>
        <v/>
      </c>
      <c r="K1301" s="137">
        <f>Simulações!AO1275</f>
        <v>0</v>
      </c>
      <c r="L1301" s="137">
        <f>Simulações!AV1275</f>
        <v>0</v>
      </c>
      <c r="M1301" s="133" t="str">
        <f>IF(Simulações!DB1275="","",Simulações!DB1275)</f>
        <v/>
      </c>
      <c r="N1301" s="133" t="str">
        <f>IF(Simulações!DC1275="","",Simulações!DC1275)</f>
        <v/>
      </c>
      <c r="O1301" s="133">
        <v>1</v>
      </c>
    </row>
    <row r="1302" spans="1:15" ht="14.25" customHeight="1" x14ac:dyDescent="0.3">
      <c r="A1302" s="5">
        <f>Simulações!G1276</f>
        <v>0</v>
      </c>
      <c r="B1302" s="133">
        <f>Simulações!DN1276</f>
        <v>0</v>
      </c>
      <c r="C1302" s="175">
        <f>Simulações!N1276</f>
        <v>0</v>
      </c>
      <c r="D1302" s="133">
        <f>Simulações!J1276</f>
        <v>0</v>
      </c>
      <c r="E1302" s="133">
        <f>Simulações!CK1276</f>
        <v>0</v>
      </c>
      <c r="F1302" s="133">
        <f>Simulações!CL1276</f>
        <v>0</v>
      </c>
      <c r="G1302" s="133">
        <f>Simulações!CQ1276</f>
        <v>0</v>
      </c>
      <c r="H1302" s="133">
        <f>Simulações!CW1276</f>
        <v>0</v>
      </c>
      <c r="I1302" s="133" t="str">
        <f>IF(Simulações!CX1276="","",Simulações!CX1276)</f>
        <v/>
      </c>
      <c r="J1302" s="133" t="str">
        <f>IF(Simulações!DA1276="","",Simulações!DA1276)</f>
        <v/>
      </c>
      <c r="K1302" s="137">
        <f>Simulações!AO1276</f>
        <v>0</v>
      </c>
      <c r="L1302" s="137">
        <f>Simulações!AV1276</f>
        <v>0</v>
      </c>
      <c r="M1302" s="133" t="str">
        <f>IF(Simulações!DB1276="","",Simulações!DB1276)</f>
        <v/>
      </c>
      <c r="N1302" s="133" t="str">
        <f>IF(Simulações!DC1276="","",Simulações!DC1276)</f>
        <v/>
      </c>
      <c r="O1302" s="133">
        <v>1</v>
      </c>
    </row>
    <row r="1303" spans="1:15" ht="14.25" customHeight="1" x14ac:dyDescent="0.3">
      <c r="A1303" s="5">
        <f>Simulações!G1277</f>
        <v>0</v>
      </c>
      <c r="B1303" s="133">
        <f>Simulações!DN1277</f>
        <v>0</v>
      </c>
      <c r="C1303" s="175">
        <f>Simulações!N1277</f>
        <v>0</v>
      </c>
      <c r="D1303" s="133">
        <f>Simulações!J1277</f>
        <v>0</v>
      </c>
      <c r="E1303" s="133">
        <f>Simulações!CK1277</f>
        <v>0</v>
      </c>
      <c r="F1303" s="133">
        <f>Simulações!CL1277</f>
        <v>0</v>
      </c>
      <c r="G1303" s="133">
        <f>Simulações!CQ1277</f>
        <v>0</v>
      </c>
      <c r="H1303" s="133">
        <f>Simulações!CW1277</f>
        <v>0</v>
      </c>
      <c r="I1303" s="133" t="str">
        <f>IF(Simulações!CX1277="","",Simulações!CX1277)</f>
        <v/>
      </c>
      <c r="J1303" s="133" t="str">
        <f>IF(Simulações!DA1277="","",Simulações!DA1277)</f>
        <v/>
      </c>
      <c r="K1303" s="137">
        <f>Simulações!AO1277</f>
        <v>0</v>
      </c>
      <c r="L1303" s="137">
        <f>Simulações!AV1277</f>
        <v>0</v>
      </c>
      <c r="M1303" s="133" t="str">
        <f>IF(Simulações!DB1277="","",Simulações!DB1277)</f>
        <v/>
      </c>
      <c r="N1303" s="133" t="str">
        <f>IF(Simulações!DC1277="","",Simulações!DC1277)</f>
        <v/>
      </c>
      <c r="O1303" s="133">
        <v>1</v>
      </c>
    </row>
    <row r="1304" spans="1:15" ht="14.25" customHeight="1" x14ac:dyDescent="0.3">
      <c r="A1304" s="5">
        <f>Simulações!G1278</f>
        <v>0</v>
      </c>
      <c r="B1304" s="133">
        <f>Simulações!DN1278</f>
        <v>0</v>
      </c>
      <c r="C1304" s="175">
        <f>Simulações!N1278</f>
        <v>0</v>
      </c>
      <c r="D1304" s="133">
        <f>Simulações!J1278</f>
        <v>0</v>
      </c>
      <c r="E1304" s="133">
        <f>Simulações!CK1278</f>
        <v>0</v>
      </c>
      <c r="F1304" s="133">
        <f>Simulações!CL1278</f>
        <v>0</v>
      </c>
      <c r="G1304" s="133">
        <f>Simulações!CQ1278</f>
        <v>0</v>
      </c>
      <c r="H1304" s="133">
        <f>Simulações!CW1278</f>
        <v>0</v>
      </c>
      <c r="I1304" s="133" t="str">
        <f>IF(Simulações!CX1278="","",Simulações!CX1278)</f>
        <v/>
      </c>
      <c r="J1304" s="133" t="str">
        <f>IF(Simulações!DA1278="","",Simulações!DA1278)</f>
        <v/>
      </c>
      <c r="K1304" s="137">
        <f>Simulações!AO1278</f>
        <v>0</v>
      </c>
      <c r="L1304" s="137">
        <f>Simulações!AV1278</f>
        <v>0</v>
      </c>
      <c r="M1304" s="133" t="str">
        <f>IF(Simulações!DB1278="","",Simulações!DB1278)</f>
        <v/>
      </c>
      <c r="N1304" s="133" t="str">
        <f>IF(Simulações!DC1278="","",Simulações!DC1278)</f>
        <v/>
      </c>
      <c r="O1304" s="133">
        <v>1</v>
      </c>
    </row>
    <row r="1305" spans="1:15" ht="14.25" customHeight="1" x14ac:dyDescent="0.3">
      <c r="A1305" s="5">
        <f>Simulações!G1279</f>
        <v>0</v>
      </c>
      <c r="B1305" s="133">
        <f>Simulações!DN1279</f>
        <v>0</v>
      </c>
      <c r="C1305" s="175">
        <f>Simulações!N1279</f>
        <v>0</v>
      </c>
      <c r="D1305" s="133">
        <f>Simulações!J1279</f>
        <v>0</v>
      </c>
      <c r="E1305" s="133">
        <f>Simulações!CK1279</f>
        <v>0</v>
      </c>
      <c r="F1305" s="133">
        <f>Simulações!CL1279</f>
        <v>0</v>
      </c>
      <c r="G1305" s="133">
        <f>Simulações!CQ1279</f>
        <v>0</v>
      </c>
      <c r="H1305" s="133">
        <f>Simulações!CW1279</f>
        <v>0</v>
      </c>
      <c r="I1305" s="133" t="str">
        <f>IF(Simulações!CX1279="","",Simulações!CX1279)</f>
        <v/>
      </c>
      <c r="J1305" s="133" t="str">
        <f>IF(Simulações!DA1279="","",Simulações!DA1279)</f>
        <v/>
      </c>
      <c r="K1305" s="137">
        <f>Simulações!AO1279</f>
        <v>0</v>
      </c>
      <c r="L1305" s="137">
        <f>Simulações!AV1279</f>
        <v>0</v>
      </c>
      <c r="M1305" s="133" t="str">
        <f>IF(Simulações!DB1279="","",Simulações!DB1279)</f>
        <v/>
      </c>
      <c r="N1305" s="133" t="str">
        <f>IF(Simulações!DC1279="","",Simulações!DC1279)</f>
        <v/>
      </c>
      <c r="O1305" s="133">
        <v>1</v>
      </c>
    </row>
    <row r="1306" spans="1:15" ht="14.25" customHeight="1" x14ac:dyDescent="0.3">
      <c r="A1306" s="5">
        <f>Simulações!G1280</f>
        <v>0</v>
      </c>
      <c r="B1306" s="133">
        <f>Simulações!DN1280</f>
        <v>0</v>
      </c>
      <c r="C1306" s="175">
        <f>Simulações!N1280</f>
        <v>0</v>
      </c>
      <c r="D1306" s="133">
        <f>Simulações!J1280</f>
        <v>0</v>
      </c>
      <c r="E1306" s="133">
        <f>Simulações!CK1280</f>
        <v>0</v>
      </c>
      <c r="F1306" s="133">
        <f>Simulações!CL1280</f>
        <v>0</v>
      </c>
      <c r="G1306" s="133">
        <f>Simulações!CQ1280</f>
        <v>0</v>
      </c>
      <c r="H1306" s="133">
        <f>Simulações!CW1280</f>
        <v>0</v>
      </c>
      <c r="I1306" s="133" t="str">
        <f>IF(Simulações!CX1280="","",Simulações!CX1280)</f>
        <v/>
      </c>
      <c r="J1306" s="133" t="str">
        <f>IF(Simulações!DA1280="","",Simulações!DA1280)</f>
        <v/>
      </c>
      <c r="K1306" s="137">
        <f>Simulações!AO1280</f>
        <v>0</v>
      </c>
      <c r="L1306" s="137">
        <f>Simulações!AV1280</f>
        <v>0</v>
      </c>
      <c r="M1306" s="133" t="str">
        <f>IF(Simulações!DB1280="","",Simulações!DB1280)</f>
        <v/>
      </c>
      <c r="N1306" s="133" t="str">
        <f>IF(Simulações!DC1280="","",Simulações!DC1280)</f>
        <v/>
      </c>
      <c r="O1306" s="133">
        <v>1</v>
      </c>
    </row>
    <row r="1307" spans="1:15" ht="14.25" customHeight="1" x14ac:dyDescent="0.3">
      <c r="A1307" s="5">
        <f>Simulações!G1281</f>
        <v>0</v>
      </c>
      <c r="B1307" s="133">
        <f>Simulações!DN1281</f>
        <v>0</v>
      </c>
      <c r="C1307" s="175">
        <f>Simulações!N1281</f>
        <v>0</v>
      </c>
      <c r="D1307" s="133">
        <f>Simulações!J1281</f>
        <v>0</v>
      </c>
      <c r="E1307" s="133">
        <f>Simulações!CK1281</f>
        <v>0</v>
      </c>
      <c r="F1307" s="133">
        <f>Simulações!CL1281</f>
        <v>0</v>
      </c>
      <c r="G1307" s="133">
        <f>Simulações!CQ1281</f>
        <v>0</v>
      </c>
      <c r="H1307" s="133">
        <f>Simulações!CW1281</f>
        <v>0</v>
      </c>
      <c r="I1307" s="133" t="str">
        <f>IF(Simulações!CX1281="","",Simulações!CX1281)</f>
        <v/>
      </c>
      <c r="J1307" s="133" t="str">
        <f>IF(Simulações!DA1281="","",Simulações!DA1281)</f>
        <v/>
      </c>
      <c r="K1307" s="137">
        <f>Simulações!AO1281</f>
        <v>0</v>
      </c>
      <c r="L1307" s="137">
        <f>Simulações!AV1281</f>
        <v>0</v>
      </c>
      <c r="M1307" s="133" t="str">
        <f>IF(Simulações!DB1281="","",Simulações!DB1281)</f>
        <v/>
      </c>
      <c r="N1307" s="133" t="str">
        <f>IF(Simulações!DC1281="","",Simulações!DC1281)</f>
        <v/>
      </c>
      <c r="O1307" s="133">
        <v>1</v>
      </c>
    </row>
    <row r="1308" spans="1:15" ht="14.25" customHeight="1" x14ac:dyDescent="0.3">
      <c r="A1308" s="5">
        <f>Simulações!G1282</f>
        <v>0</v>
      </c>
      <c r="B1308" s="133">
        <f>Simulações!DN1282</f>
        <v>0</v>
      </c>
      <c r="C1308" s="175">
        <f>Simulações!N1282</f>
        <v>0</v>
      </c>
      <c r="D1308" s="133">
        <f>Simulações!J1282</f>
        <v>0</v>
      </c>
      <c r="E1308" s="133">
        <f>Simulações!CK1282</f>
        <v>0</v>
      </c>
      <c r="F1308" s="133">
        <f>Simulações!CL1282</f>
        <v>0</v>
      </c>
      <c r="G1308" s="133">
        <f>Simulações!CQ1282</f>
        <v>0</v>
      </c>
      <c r="H1308" s="133">
        <f>Simulações!CW1282</f>
        <v>0</v>
      </c>
      <c r="I1308" s="133" t="str">
        <f>IF(Simulações!CX1282="","",Simulações!CX1282)</f>
        <v/>
      </c>
      <c r="J1308" s="133" t="str">
        <f>IF(Simulações!DA1282="","",Simulações!DA1282)</f>
        <v/>
      </c>
      <c r="K1308" s="137">
        <f>Simulações!AO1282</f>
        <v>0</v>
      </c>
      <c r="L1308" s="137">
        <f>Simulações!AV1282</f>
        <v>0</v>
      </c>
      <c r="M1308" s="133" t="str">
        <f>IF(Simulações!DB1282="","",Simulações!DB1282)</f>
        <v/>
      </c>
      <c r="N1308" s="133" t="str">
        <f>IF(Simulações!DC1282="","",Simulações!DC1282)</f>
        <v/>
      </c>
      <c r="O1308" s="133">
        <v>1</v>
      </c>
    </row>
    <row r="1309" spans="1:15" ht="14.25" customHeight="1" x14ac:dyDescent="0.3">
      <c r="A1309" s="5">
        <f>Simulações!G1283</f>
        <v>0</v>
      </c>
      <c r="B1309" s="133">
        <f>Simulações!DN1283</f>
        <v>0</v>
      </c>
      <c r="C1309" s="175">
        <f>Simulações!N1283</f>
        <v>0</v>
      </c>
      <c r="D1309" s="133">
        <f>Simulações!J1283</f>
        <v>0</v>
      </c>
      <c r="E1309" s="133">
        <f>Simulações!CK1283</f>
        <v>0</v>
      </c>
      <c r="F1309" s="133">
        <f>Simulações!CL1283</f>
        <v>0</v>
      </c>
      <c r="G1309" s="133">
        <f>Simulações!CQ1283</f>
        <v>0</v>
      </c>
      <c r="H1309" s="133">
        <f>Simulações!CW1283</f>
        <v>0</v>
      </c>
      <c r="I1309" s="133" t="str">
        <f>IF(Simulações!CX1283="","",Simulações!CX1283)</f>
        <v/>
      </c>
      <c r="J1309" s="133" t="str">
        <f>IF(Simulações!DA1283="","",Simulações!DA1283)</f>
        <v/>
      </c>
      <c r="K1309" s="137">
        <f>Simulações!AO1283</f>
        <v>0</v>
      </c>
      <c r="L1309" s="137">
        <f>Simulações!AV1283</f>
        <v>0</v>
      </c>
      <c r="M1309" s="133" t="str">
        <f>IF(Simulações!DB1283="","",Simulações!DB1283)</f>
        <v/>
      </c>
      <c r="N1309" s="133" t="str">
        <f>IF(Simulações!DC1283="","",Simulações!DC1283)</f>
        <v/>
      </c>
      <c r="O1309" s="133">
        <v>1</v>
      </c>
    </row>
    <row r="1310" spans="1:15" ht="14.25" customHeight="1" x14ac:dyDescent="0.3">
      <c r="A1310" s="5">
        <f>Simulações!G1284</f>
        <v>0</v>
      </c>
      <c r="B1310" s="133">
        <f>Simulações!DN1284</f>
        <v>0</v>
      </c>
      <c r="C1310" s="175">
        <f>Simulações!N1284</f>
        <v>0</v>
      </c>
      <c r="D1310" s="133">
        <f>Simulações!J1284</f>
        <v>0</v>
      </c>
      <c r="E1310" s="133">
        <f>Simulações!CK1284</f>
        <v>0</v>
      </c>
      <c r="F1310" s="133">
        <f>Simulações!CL1284</f>
        <v>0</v>
      </c>
      <c r="G1310" s="133">
        <f>Simulações!CQ1284</f>
        <v>0</v>
      </c>
      <c r="H1310" s="133">
        <f>Simulações!CW1284</f>
        <v>0</v>
      </c>
      <c r="I1310" s="133" t="str">
        <f>IF(Simulações!CX1284="","",Simulações!CX1284)</f>
        <v/>
      </c>
      <c r="J1310" s="133" t="str">
        <f>IF(Simulações!DA1284="","",Simulações!DA1284)</f>
        <v/>
      </c>
      <c r="K1310" s="137">
        <f>Simulações!AO1284</f>
        <v>0</v>
      </c>
      <c r="L1310" s="137">
        <f>Simulações!AV1284</f>
        <v>0</v>
      </c>
      <c r="M1310" s="133" t="str">
        <f>IF(Simulações!DB1284="","",Simulações!DB1284)</f>
        <v/>
      </c>
      <c r="N1310" s="133" t="str">
        <f>IF(Simulações!DC1284="","",Simulações!DC1284)</f>
        <v/>
      </c>
      <c r="O1310" s="133">
        <v>1</v>
      </c>
    </row>
    <row r="1311" spans="1:15" ht="14.25" customHeight="1" x14ac:dyDescent="0.3">
      <c r="A1311" s="5">
        <f>Simulações!G1285</f>
        <v>0</v>
      </c>
      <c r="B1311" s="133">
        <f>Simulações!DN1285</f>
        <v>0</v>
      </c>
      <c r="C1311" s="175">
        <f>Simulações!N1285</f>
        <v>0</v>
      </c>
      <c r="D1311" s="133">
        <f>Simulações!J1285</f>
        <v>0</v>
      </c>
      <c r="E1311" s="133">
        <f>Simulações!CK1285</f>
        <v>0</v>
      </c>
      <c r="F1311" s="133">
        <f>Simulações!CL1285</f>
        <v>0</v>
      </c>
      <c r="G1311" s="133">
        <f>Simulações!CQ1285</f>
        <v>0</v>
      </c>
      <c r="H1311" s="133">
        <f>Simulações!CW1285</f>
        <v>0</v>
      </c>
      <c r="I1311" s="133" t="str">
        <f>IF(Simulações!CX1285="","",Simulações!CX1285)</f>
        <v/>
      </c>
      <c r="J1311" s="133" t="str">
        <f>IF(Simulações!DA1285="","",Simulações!DA1285)</f>
        <v/>
      </c>
      <c r="K1311" s="137">
        <f>Simulações!AO1285</f>
        <v>0</v>
      </c>
      <c r="L1311" s="137">
        <f>Simulações!AV1285</f>
        <v>0</v>
      </c>
      <c r="M1311" s="133" t="str">
        <f>IF(Simulações!DB1285="","",Simulações!DB1285)</f>
        <v/>
      </c>
      <c r="N1311" s="133" t="str">
        <f>IF(Simulações!DC1285="","",Simulações!DC1285)</f>
        <v/>
      </c>
      <c r="O1311" s="133">
        <v>1</v>
      </c>
    </row>
    <row r="1312" spans="1:15" ht="14.25" customHeight="1" x14ac:dyDescent="0.3">
      <c r="A1312" s="5">
        <f>Simulações!G1286</f>
        <v>0</v>
      </c>
      <c r="B1312" s="133">
        <f>Simulações!DN1286</f>
        <v>0</v>
      </c>
      <c r="C1312" s="175">
        <f>Simulações!N1286</f>
        <v>0</v>
      </c>
      <c r="D1312" s="133">
        <f>Simulações!J1286</f>
        <v>0</v>
      </c>
      <c r="E1312" s="133">
        <f>Simulações!CK1286</f>
        <v>0</v>
      </c>
      <c r="F1312" s="133">
        <f>Simulações!CL1286</f>
        <v>0</v>
      </c>
      <c r="G1312" s="133">
        <f>Simulações!CQ1286</f>
        <v>0</v>
      </c>
      <c r="H1312" s="133">
        <f>Simulações!CW1286</f>
        <v>0</v>
      </c>
      <c r="I1312" s="133" t="str">
        <f>IF(Simulações!CX1286="","",Simulações!CX1286)</f>
        <v/>
      </c>
      <c r="J1312" s="133" t="str">
        <f>IF(Simulações!DA1286="","",Simulações!DA1286)</f>
        <v/>
      </c>
      <c r="K1312" s="137">
        <f>Simulações!AO1286</f>
        <v>0</v>
      </c>
      <c r="L1312" s="137">
        <f>Simulações!AV1286</f>
        <v>0</v>
      </c>
      <c r="M1312" s="133" t="str">
        <f>IF(Simulações!DB1286="","",Simulações!DB1286)</f>
        <v/>
      </c>
      <c r="N1312" s="133" t="str">
        <f>IF(Simulações!DC1286="","",Simulações!DC1286)</f>
        <v/>
      </c>
      <c r="O1312" s="133">
        <v>1</v>
      </c>
    </row>
    <row r="1313" spans="1:15" ht="14.25" customHeight="1" x14ac:dyDescent="0.3">
      <c r="A1313" s="5">
        <f>Simulações!G1287</f>
        <v>0</v>
      </c>
      <c r="B1313" s="133">
        <f>Simulações!DN1287</f>
        <v>0</v>
      </c>
      <c r="C1313" s="175">
        <f>Simulações!N1287</f>
        <v>0</v>
      </c>
      <c r="D1313" s="133">
        <f>Simulações!J1287</f>
        <v>0</v>
      </c>
      <c r="E1313" s="133">
        <f>Simulações!CK1287</f>
        <v>0</v>
      </c>
      <c r="F1313" s="133">
        <f>Simulações!CL1287</f>
        <v>0</v>
      </c>
      <c r="G1313" s="133">
        <f>Simulações!CQ1287</f>
        <v>0</v>
      </c>
      <c r="H1313" s="133">
        <f>Simulações!CW1287</f>
        <v>0</v>
      </c>
      <c r="I1313" s="133" t="str">
        <f>IF(Simulações!CX1287="","",Simulações!CX1287)</f>
        <v/>
      </c>
      <c r="J1313" s="133" t="str">
        <f>IF(Simulações!DA1287="","",Simulações!DA1287)</f>
        <v/>
      </c>
      <c r="K1313" s="137">
        <f>Simulações!AO1287</f>
        <v>0</v>
      </c>
      <c r="L1313" s="137">
        <f>Simulações!AV1287</f>
        <v>0</v>
      </c>
      <c r="M1313" s="133" t="str">
        <f>IF(Simulações!DB1287="","",Simulações!DB1287)</f>
        <v/>
      </c>
      <c r="N1313" s="133" t="str">
        <f>IF(Simulações!DC1287="","",Simulações!DC1287)</f>
        <v/>
      </c>
      <c r="O1313" s="133">
        <v>1</v>
      </c>
    </row>
    <row r="1314" spans="1:15" ht="14.25" customHeight="1" x14ac:dyDescent="0.3">
      <c r="A1314" s="5">
        <f>Simulações!G1288</f>
        <v>0</v>
      </c>
      <c r="B1314" s="133">
        <f>Simulações!DN1288</f>
        <v>0</v>
      </c>
      <c r="C1314" s="175">
        <f>Simulações!N1288</f>
        <v>0</v>
      </c>
      <c r="D1314" s="133">
        <f>Simulações!J1288</f>
        <v>0</v>
      </c>
      <c r="E1314" s="133">
        <f>Simulações!CK1288</f>
        <v>0</v>
      </c>
      <c r="F1314" s="133">
        <f>Simulações!CL1288</f>
        <v>0</v>
      </c>
      <c r="G1314" s="133">
        <f>Simulações!CQ1288</f>
        <v>0</v>
      </c>
      <c r="H1314" s="133">
        <f>Simulações!CW1288</f>
        <v>0</v>
      </c>
      <c r="I1314" s="133" t="str">
        <f>IF(Simulações!CX1288="","",Simulações!CX1288)</f>
        <v/>
      </c>
      <c r="J1314" s="133" t="str">
        <f>IF(Simulações!DA1288="","",Simulações!DA1288)</f>
        <v/>
      </c>
      <c r="K1314" s="137">
        <f>Simulações!AO1288</f>
        <v>0</v>
      </c>
      <c r="L1314" s="137">
        <f>Simulações!AV1288</f>
        <v>0</v>
      </c>
      <c r="M1314" s="133" t="str">
        <f>IF(Simulações!DB1288="","",Simulações!DB1288)</f>
        <v/>
      </c>
      <c r="N1314" s="133" t="str">
        <f>IF(Simulações!DC1288="","",Simulações!DC1288)</f>
        <v/>
      </c>
      <c r="O1314" s="133">
        <v>1</v>
      </c>
    </row>
    <row r="1315" spans="1:15" ht="14.25" customHeight="1" x14ac:dyDescent="0.3">
      <c r="A1315" s="5">
        <f>Simulações!G1289</f>
        <v>0</v>
      </c>
      <c r="B1315" s="133">
        <f>Simulações!DN1289</f>
        <v>0</v>
      </c>
      <c r="C1315" s="175">
        <f>Simulações!N1289</f>
        <v>0</v>
      </c>
      <c r="D1315" s="133">
        <f>Simulações!J1289</f>
        <v>0</v>
      </c>
      <c r="E1315" s="133">
        <f>Simulações!CK1289</f>
        <v>0</v>
      </c>
      <c r="F1315" s="133">
        <f>Simulações!CL1289</f>
        <v>0</v>
      </c>
      <c r="G1315" s="133">
        <f>Simulações!CQ1289</f>
        <v>0</v>
      </c>
      <c r="H1315" s="133">
        <f>Simulações!CW1289</f>
        <v>0</v>
      </c>
      <c r="I1315" s="133" t="str">
        <f>IF(Simulações!CX1289="","",Simulações!CX1289)</f>
        <v/>
      </c>
      <c r="J1315" s="133" t="str">
        <f>IF(Simulações!DA1289="","",Simulações!DA1289)</f>
        <v/>
      </c>
      <c r="K1315" s="137">
        <f>Simulações!AO1289</f>
        <v>0</v>
      </c>
      <c r="L1315" s="137">
        <f>Simulações!AV1289</f>
        <v>0</v>
      </c>
      <c r="M1315" s="133" t="str">
        <f>IF(Simulações!DB1289="","",Simulações!DB1289)</f>
        <v/>
      </c>
      <c r="N1315" s="133" t="str">
        <f>IF(Simulações!DC1289="","",Simulações!DC1289)</f>
        <v/>
      </c>
      <c r="O1315" s="133">
        <v>1</v>
      </c>
    </row>
    <row r="1316" spans="1:15" ht="14.25" customHeight="1" x14ac:dyDescent="0.3">
      <c r="A1316" s="5">
        <f>Simulações!G1290</f>
        <v>0</v>
      </c>
      <c r="B1316" s="133">
        <f>Simulações!DN1290</f>
        <v>0</v>
      </c>
      <c r="C1316" s="175">
        <f>Simulações!N1290</f>
        <v>0</v>
      </c>
      <c r="D1316" s="133">
        <f>Simulações!J1290</f>
        <v>0</v>
      </c>
      <c r="E1316" s="133">
        <f>Simulações!CK1290</f>
        <v>0</v>
      </c>
      <c r="F1316" s="176">
        <f>Simulações!CL1290</f>
        <v>0</v>
      </c>
      <c r="G1316" s="133">
        <f>Simulações!CQ1290</f>
        <v>0</v>
      </c>
      <c r="H1316" s="133">
        <f>Simulações!CW1290</f>
        <v>0</v>
      </c>
      <c r="I1316" s="133" t="str">
        <f>IF(Simulações!CX1290="","",Simulações!CX1290)</f>
        <v/>
      </c>
      <c r="J1316" s="133" t="str">
        <f>IF(Simulações!DA1290="","",Simulações!DA1290)</f>
        <v/>
      </c>
      <c r="K1316" s="137">
        <f>Simulações!AO1290</f>
        <v>0</v>
      </c>
      <c r="L1316" s="137">
        <f>Simulações!AV1290</f>
        <v>0</v>
      </c>
      <c r="M1316" s="133" t="str">
        <f>IF(Simulações!DB1290="","",Simulações!DB1290)</f>
        <v/>
      </c>
      <c r="N1316" s="133" t="str">
        <f>IF(Simulações!DC1290="","",Simulações!DC1290)</f>
        <v/>
      </c>
      <c r="O1316" s="133">
        <v>1</v>
      </c>
    </row>
    <row r="1317" spans="1:15" ht="14.25" customHeight="1" x14ac:dyDescent="0.3">
      <c r="A1317" s="5">
        <f>Simulações!G1291</f>
        <v>0</v>
      </c>
      <c r="B1317" s="133">
        <f>Simulações!DN1291</f>
        <v>0</v>
      </c>
      <c r="C1317" s="175">
        <f>Simulações!N1291</f>
        <v>0</v>
      </c>
      <c r="D1317" s="133">
        <f>Simulações!J1291</f>
        <v>0</v>
      </c>
      <c r="E1317" s="133">
        <f>Simulações!CK1291</f>
        <v>0</v>
      </c>
      <c r="F1317" s="133">
        <f>Simulações!CL1291</f>
        <v>0</v>
      </c>
      <c r="G1317" s="133">
        <f>Simulações!CQ1291</f>
        <v>0</v>
      </c>
      <c r="H1317" s="133">
        <f>Simulações!CW1291</f>
        <v>0</v>
      </c>
      <c r="I1317" s="133" t="str">
        <f>IF(Simulações!CX1291="","",Simulações!CX1291)</f>
        <v/>
      </c>
      <c r="J1317" s="133" t="str">
        <f>IF(Simulações!DA1291="","",Simulações!DA1291)</f>
        <v/>
      </c>
      <c r="K1317" s="137">
        <f>Simulações!AO1291</f>
        <v>0</v>
      </c>
      <c r="L1317" s="137">
        <f>Simulações!AV1291</f>
        <v>0</v>
      </c>
      <c r="M1317" s="133" t="str">
        <f>IF(Simulações!DB1291="","",Simulações!DB1291)</f>
        <v/>
      </c>
      <c r="N1317" s="133" t="str">
        <f>IF(Simulações!DC1291="","",Simulações!DC1291)</f>
        <v/>
      </c>
      <c r="O1317" s="133">
        <v>1</v>
      </c>
    </row>
    <row r="1318" spans="1:15" ht="14.25" customHeight="1" x14ac:dyDescent="0.3">
      <c r="A1318" s="5">
        <f>Simulações!G1292</f>
        <v>0</v>
      </c>
      <c r="B1318" s="133">
        <f>Simulações!DN1292</f>
        <v>0</v>
      </c>
      <c r="C1318" s="175">
        <f>Simulações!N1292</f>
        <v>0</v>
      </c>
      <c r="D1318" s="133">
        <f>Simulações!J1292</f>
        <v>0</v>
      </c>
      <c r="E1318" s="133">
        <f>Simulações!CK1292</f>
        <v>0</v>
      </c>
      <c r="F1318" s="133">
        <f>Simulações!CL1292</f>
        <v>0</v>
      </c>
      <c r="G1318" s="133">
        <f>Simulações!CQ1292</f>
        <v>0</v>
      </c>
      <c r="H1318" s="133">
        <f>Simulações!CW1292</f>
        <v>0</v>
      </c>
      <c r="I1318" s="133" t="str">
        <f>IF(Simulações!CX1292="","",Simulações!CX1292)</f>
        <v/>
      </c>
      <c r="J1318" s="133" t="str">
        <f>IF(Simulações!DA1292="","",Simulações!DA1292)</f>
        <v/>
      </c>
      <c r="K1318" s="137">
        <f>Simulações!AO1292</f>
        <v>0</v>
      </c>
      <c r="L1318" s="137">
        <f>Simulações!AV1292</f>
        <v>0</v>
      </c>
      <c r="M1318" s="133" t="str">
        <f>IF(Simulações!DB1292="","",Simulações!DB1292)</f>
        <v/>
      </c>
      <c r="N1318" s="133" t="str">
        <f>IF(Simulações!DC1292="","",Simulações!DC1292)</f>
        <v/>
      </c>
      <c r="O1318" s="133">
        <v>1</v>
      </c>
    </row>
    <row r="1319" spans="1:15" ht="14.25" customHeight="1" x14ac:dyDescent="0.3">
      <c r="A1319" s="5">
        <f>Simulações!G1293</f>
        <v>0</v>
      </c>
      <c r="B1319" s="133">
        <f>Simulações!DN1293</f>
        <v>0</v>
      </c>
      <c r="C1319" s="175">
        <f>Simulações!N1293</f>
        <v>0</v>
      </c>
      <c r="D1319" s="133">
        <f>Simulações!J1293</f>
        <v>0</v>
      </c>
      <c r="E1319" s="133">
        <f>Simulações!CK1293</f>
        <v>0</v>
      </c>
      <c r="F1319" s="133">
        <f>Simulações!CL1293</f>
        <v>0</v>
      </c>
      <c r="G1319" s="133">
        <f>Simulações!CQ1293</f>
        <v>0</v>
      </c>
      <c r="H1319" s="133">
        <f>Simulações!CW1293</f>
        <v>0</v>
      </c>
      <c r="I1319" s="133" t="str">
        <f>IF(Simulações!CX1293="","",Simulações!CX1293)</f>
        <v/>
      </c>
      <c r="J1319" s="133" t="str">
        <f>IF(Simulações!DA1293="","",Simulações!DA1293)</f>
        <v/>
      </c>
      <c r="K1319" s="137">
        <f>Simulações!AO1293</f>
        <v>0</v>
      </c>
      <c r="L1319" s="137">
        <f>Simulações!AV1293</f>
        <v>0</v>
      </c>
      <c r="M1319" s="133" t="str">
        <f>IF(Simulações!DB1293="","",Simulações!DB1293)</f>
        <v/>
      </c>
      <c r="N1319" s="133" t="str">
        <f>IF(Simulações!DC1293="","",Simulações!DC1293)</f>
        <v/>
      </c>
      <c r="O1319" s="133">
        <v>1</v>
      </c>
    </row>
    <row r="1320" spans="1:15" ht="14.25" customHeight="1" x14ac:dyDescent="0.3">
      <c r="A1320" s="5">
        <f>Simulações!G1294</f>
        <v>0</v>
      </c>
      <c r="B1320" s="133">
        <f>Simulações!DN1294</f>
        <v>0</v>
      </c>
      <c r="C1320" s="175">
        <f>Simulações!N1294</f>
        <v>0</v>
      </c>
      <c r="D1320" s="133">
        <f>Simulações!J1294</f>
        <v>0</v>
      </c>
      <c r="E1320" s="133">
        <f>Simulações!CK1294</f>
        <v>0</v>
      </c>
      <c r="F1320" s="133">
        <f>Simulações!CL1294</f>
        <v>0</v>
      </c>
      <c r="G1320" s="133">
        <f>Simulações!CQ1294</f>
        <v>0</v>
      </c>
      <c r="H1320" s="133">
        <f>Simulações!CW1294</f>
        <v>0</v>
      </c>
      <c r="I1320" s="133" t="str">
        <f>IF(Simulações!CX1294="","",Simulações!CX1294)</f>
        <v/>
      </c>
      <c r="J1320" s="133" t="str">
        <f>IF(Simulações!DA1294="","",Simulações!DA1294)</f>
        <v/>
      </c>
      <c r="K1320" s="137">
        <f>Simulações!AO1294</f>
        <v>0</v>
      </c>
      <c r="L1320" s="137">
        <f>Simulações!AV1294</f>
        <v>0</v>
      </c>
      <c r="M1320" s="133" t="str">
        <f>IF(Simulações!DB1294="","",Simulações!DB1294)</f>
        <v/>
      </c>
      <c r="N1320" s="133" t="str">
        <f>IF(Simulações!DC1294="","",Simulações!DC1294)</f>
        <v/>
      </c>
      <c r="O1320" s="133">
        <v>1</v>
      </c>
    </row>
    <row r="1321" spans="1:15" ht="14.25" customHeight="1" x14ac:dyDescent="0.3">
      <c r="A1321" s="5">
        <f>Simulações!G1295</f>
        <v>0</v>
      </c>
      <c r="B1321" s="133">
        <f>Simulações!DN1295</f>
        <v>0</v>
      </c>
      <c r="C1321" s="175">
        <f>Simulações!N1295</f>
        <v>0</v>
      </c>
      <c r="D1321" s="133">
        <f>Simulações!J1295</f>
        <v>0</v>
      </c>
      <c r="E1321" s="133">
        <f>Simulações!CK1295</f>
        <v>0</v>
      </c>
      <c r="F1321" s="133">
        <f>Simulações!CL1295</f>
        <v>0</v>
      </c>
      <c r="G1321" s="133">
        <f>Simulações!CQ1295</f>
        <v>0</v>
      </c>
      <c r="H1321" s="133">
        <f>Simulações!CW1295</f>
        <v>0</v>
      </c>
      <c r="I1321" s="133" t="str">
        <f>IF(Simulações!CX1295="","",Simulações!CX1295)</f>
        <v/>
      </c>
      <c r="J1321" s="133" t="str">
        <f>IF(Simulações!DA1295="","",Simulações!DA1295)</f>
        <v/>
      </c>
      <c r="K1321" s="137">
        <f>Simulações!AO1295</f>
        <v>0</v>
      </c>
      <c r="L1321" s="137">
        <f>Simulações!AV1295</f>
        <v>0</v>
      </c>
      <c r="M1321" s="133" t="str">
        <f>IF(Simulações!DB1295="","",Simulações!DB1295)</f>
        <v/>
      </c>
      <c r="N1321" s="133" t="str">
        <f>IF(Simulações!DC1295="","",Simulações!DC1295)</f>
        <v/>
      </c>
      <c r="O1321" s="133">
        <v>1</v>
      </c>
    </row>
    <row r="1322" spans="1:15" ht="14.25" customHeight="1" x14ac:dyDescent="0.3">
      <c r="A1322" s="5">
        <f>Simulações!G1296</f>
        <v>0</v>
      </c>
      <c r="B1322" s="133">
        <f>Simulações!DN1296</f>
        <v>0</v>
      </c>
      <c r="C1322" s="175">
        <f>Simulações!N1296</f>
        <v>0</v>
      </c>
      <c r="D1322" s="133">
        <f>Simulações!J1296</f>
        <v>0</v>
      </c>
      <c r="E1322" s="133">
        <f>Simulações!CK1296</f>
        <v>0</v>
      </c>
      <c r="F1322" s="133">
        <f>Simulações!CL1296</f>
        <v>0</v>
      </c>
      <c r="G1322" s="133">
        <f>Simulações!CQ1296</f>
        <v>0</v>
      </c>
      <c r="H1322" s="133">
        <f>Simulações!CW1296</f>
        <v>0</v>
      </c>
      <c r="I1322" s="133" t="str">
        <f>IF(Simulações!CX1296="","",Simulações!CX1296)</f>
        <v/>
      </c>
      <c r="J1322" s="133" t="str">
        <f>IF(Simulações!DA1296="","",Simulações!DA1296)</f>
        <v/>
      </c>
      <c r="K1322" s="137">
        <f>Simulações!AO1296</f>
        <v>0</v>
      </c>
      <c r="L1322" s="137">
        <f>Simulações!AV1296</f>
        <v>0</v>
      </c>
      <c r="M1322" s="133" t="str">
        <f>IF(Simulações!DB1296="","",Simulações!DB1296)</f>
        <v/>
      </c>
      <c r="N1322" s="133" t="str">
        <f>IF(Simulações!DC1296="","",Simulações!DC1296)</f>
        <v/>
      </c>
      <c r="O1322" s="133">
        <v>1</v>
      </c>
    </row>
    <row r="1323" spans="1:15" ht="14.25" customHeight="1" x14ac:dyDescent="0.3">
      <c r="A1323" s="5">
        <f>Simulações!G1297</f>
        <v>0</v>
      </c>
      <c r="B1323" s="133">
        <f>Simulações!DN1297</f>
        <v>0</v>
      </c>
      <c r="C1323" s="175">
        <f>Simulações!N1297</f>
        <v>0</v>
      </c>
      <c r="D1323" s="133">
        <f>Simulações!J1297</f>
        <v>0</v>
      </c>
      <c r="E1323" s="133">
        <f>Simulações!CK1297</f>
        <v>0</v>
      </c>
      <c r="F1323" s="133">
        <f>Simulações!CL1297</f>
        <v>0</v>
      </c>
      <c r="G1323" s="133">
        <f>Simulações!CQ1297</f>
        <v>0</v>
      </c>
      <c r="H1323" s="133">
        <f>Simulações!CW1297</f>
        <v>0</v>
      </c>
      <c r="I1323" s="133" t="str">
        <f>IF(Simulações!CX1297="","",Simulações!CX1297)</f>
        <v/>
      </c>
      <c r="J1323" s="133" t="str">
        <f>IF(Simulações!DA1297="","",Simulações!DA1297)</f>
        <v/>
      </c>
      <c r="K1323" s="137">
        <f>Simulações!AO1297</f>
        <v>0</v>
      </c>
      <c r="L1323" s="137">
        <f>Simulações!AV1297</f>
        <v>0</v>
      </c>
      <c r="M1323" s="133" t="str">
        <f>IF(Simulações!DB1297="","",Simulações!DB1297)</f>
        <v/>
      </c>
      <c r="N1323" s="133" t="str">
        <f>IF(Simulações!DC1297="","",Simulações!DC1297)</f>
        <v/>
      </c>
      <c r="O1323" s="133">
        <v>1</v>
      </c>
    </row>
    <row r="1324" spans="1:15" ht="14.25" customHeight="1" x14ac:dyDescent="0.3">
      <c r="A1324" s="5">
        <f>Simulações!G1298</f>
        <v>0</v>
      </c>
      <c r="B1324" s="133">
        <f>Simulações!DN1298</f>
        <v>0</v>
      </c>
      <c r="C1324" s="175">
        <f>Simulações!N1298</f>
        <v>0</v>
      </c>
      <c r="D1324" s="133">
        <f>Simulações!J1298</f>
        <v>0</v>
      </c>
      <c r="E1324" s="133">
        <f>Simulações!CK1298</f>
        <v>0</v>
      </c>
      <c r="F1324" s="133">
        <f>Simulações!CL1298</f>
        <v>0</v>
      </c>
      <c r="G1324" s="133">
        <f>Simulações!CQ1298</f>
        <v>0</v>
      </c>
      <c r="H1324" s="133">
        <f>Simulações!CW1298</f>
        <v>0</v>
      </c>
      <c r="I1324" s="133" t="str">
        <f>IF(Simulações!CX1298="","",Simulações!CX1298)</f>
        <v/>
      </c>
      <c r="J1324" s="133" t="str">
        <f>IF(Simulações!DA1298="","",Simulações!DA1298)</f>
        <v/>
      </c>
      <c r="K1324" s="137">
        <f>Simulações!AO1298</f>
        <v>0</v>
      </c>
      <c r="L1324" s="137">
        <f>Simulações!AV1298</f>
        <v>0</v>
      </c>
      <c r="M1324" s="133" t="str">
        <f>IF(Simulações!DB1298="","",Simulações!DB1298)</f>
        <v/>
      </c>
      <c r="N1324" s="133" t="str">
        <f>IF(Simulações!DC1298="","",Simulações!DC1298)</f>
        <v/>
      </c>
      <c r="O1324" s="133">
        <v>1</v>
      </c>
    </row>
    <row r="1325" spans="1:15" ht="14.25" customHeight="1" x14ac:dyDescent="0.3">
      <c r="A1325" s="5">
        <f>Simulações!G1299</f>
        <v>0</v>
      </c>
      <c r="B1325" s="133">
        <f>Simulações!DN1299</f>
        <v>0</v>
      </c>
      <c r="C1325" s="175">
        <f>Simulações!N1299</f>
        <v>0</v>
      </c>
      <c r="D1325" s="133">
        <f>Simulações!J1299</f>
        <v>0</v>
      </c>
      <c r="E1325" s="133">
        <f>Simulações!CK1299</f>
        <v>0</v>
      </c>
      <c r="F1325" s="133">
        <f>Simulações!CL1299</f>
        <v>0</v>
      </c>
      <c r="G1325" s="133">
        <f>Simulações!CQ1299</f>
        <v>0</v>
      </c>
      <c r="H1325" s="133">
        <f>Simulações!CW1299</f>
        <v>0</v>
      </c>
      <c r="I1325" s="133" t="str">
        <f>IF(Simulações!CX1299="","",Simulações!CX1299)</f>
        <v/>
      </c>
      <c r="J1325" s="133" t="str">
        <f>IF(Simulações!DA1299="","",Simulações!DA1299)</f>
        <v/>
      </c>
      <c r="K1325" s="137">
        <f>Simulações!AO1299</f>
        <v>0</v>
      </c>
      <c r="L1325" s="137">
        <f>Simulações!AV1299</f>
        <v>0</v>
      </c>
      <c r="M1325" s="133" t="str">
        <f>IF(Simulações!DB1299="","",Simulações!DB1299)</f>
        <v/>
      </c>
      <c r="N1325" s="133" t="str">
        <f>IF(Simulações!DC1299="","",Simulações!DC1299)</f>
        <v/>
      </c>
      <c r="O1325" s="133">
        <v>1</v>
      </c>
    </row>
    <row r="1326" spans="1:15" ht="14.25" customHeight="1" x14ac:dyDescent="0.3">
      <c r="A1326" s="5">
        <f>Simulações!G1300</f>
        <v>0</v>
      </c>
      <c r="B1326" s="133">
        <f>Simulações!DN1300</f>
        <v>0</v>
      </c>
      <c r="C1326" s="175">
        <f>Simulações!N1300</f>
        <v>0</v>
      </c>
      <c r="D1326" s="133">
        <f>Simulações!J1300</f>
        <v>0</v>
      </c>
      <c r="E1326" s="133">
        <f>Simulações!CK1300</f>
        <v>0</v>
      </c>
      <c r="F1326" s="133">
        <f>Simulações!CL1300</f>
        <v>0</v>
      </c>
      <c r="G1326" s="133">
        <f>Simulações!CQ1300</f>
        <v>0</v>
      </c>
      <c r="H1326" s="133">
        <f>Simulações!CW1300</f>
        <v>0</v>
      </c>
      <c r="I1326" s="133" t="str">
        <f>IF(Simulações!CX1300="","",Simulações!CX1300)</f>
        <v/>
      </c>
      <c r="J1326" s="133" t="str">
        <f>IF(Simulações!DA1300="","",Simulações!DA1300)</f>
        <v/>
      </c>
      <c r="K1326" s="137">
        <f>Simulações!AO1300</f>
        <v>0</v>
      </c>
      <c r="L1326" s="137">
        <f>Simulações!AV1300</f>
        <v>0</v>
      </c>
      <c r="M1326" s="133" t="str">
        <f>IF(Simulações!DB1300="","",Simulações!DB1300)</f>
        <v/>
      </c>
      <c r="N1326" s="133" t="str">
        <f>IF(Simulações!DC1300="","",Simulações!DC1300)</f>
        <v/>
      </c>
      <c r="O1326" s="133">
        <v>1</v>
      </c>
    </row>
    <row r="1327" spans="1:15" ht="14.25" customHeight="1" x14ac:dyDescent="0.3">
      <c r="A1327" s="5">
        <f>Simulações!G1301</f>
        <v>0</v>
      </c>
      <c r="B1327" s="133">
        <f>Simulações!DN1301</f>
        <v>0</v>
      </c>
      <c r="C1327" s="175">
        <f>Simulações!N1301</f>
        <v>0</v>
      </c>
      <c r="D1327" s="133">
        <f>Simulações!J1301</f>
        <v>0</v>
      </c>
      <c r="E1327" s="133">
        <f>Simulações!CK1301</f>
        <v>0</v>
      </c>
      <c r="F1327" s="133">
        <f>Simulações!CL1301</f>
        <v>0</v>
      </c>
      <c r="G1327" s="133">
        <f>Simulações!CQ1301</f>
        <v>0</v>
      </c>
      <c r="H1327" s="133">
        <f>Simulações!CW1301</f>
        <v>0</v>
      </c>
      <c r="I1327" s="133" t="str">
        <f>IF(Simulações!CX1301="","",Simulações!CX1301)</f>
        <v/>
      </c>
      <c r="J1327" s="133" t="str">
        <f>IF(Simulações!DA1301="","",Simulações!DA1301)</f>
        <v/>
      </c>
      <c r="K1327" s="137">
        <f>Simulações!AO1301</f>
        <v>0</v>
      </c>
      <c r="L1327" s="137">
        <f>Simulações!AV1301</f>
        <v>0</v>
      </c>
      <c r="M1327" s="133" t="str">
        <f>IF(Simulações!DB1301="","",Simulações!DB1301)</f>
        <v/>
      </c>
      <c r="N1327" s="133" t="str">
        <f>IF(Simulações!DC1301="","",Simulações!DC1301)</f>
        <v/>
      </c>
      <c r="O1327" s="133">
        <v>1</v>
      </c>
    </row>
    <row r="1328" spans="1:15" ht="14.25" customHeight="1" x14ac:dyDescent="0.3">
      <c r="A1328" s="5">
        <f>Simulações!G1302</f>
        <v>0</v>
      </c>
      <c r="B1328" s="133">
        <f>Simulações!DN1302</f>
        <v>0</v>
      </c>
      <c r="C1328" s="175">
        <f>Simulações!N1302</f>
        <v>0</v>
      </c>
      <c r="D1328" s="133">
        <f>Simulações!J1302</f>
        <v>0</v>
      </c>
      <c r="E1328" s="133">
        <f>Simulações!CK1302</f>
        <v>0</v>
      </c>
      <c r="F1328" s="133">
        <f>Simulações!CL1302</f>
        <v>0</v>
      </c>
      <c r="G1328" s="133">
        <f>Simulações!CQ1302</f>
        <v>0</v>
      </c>
      <c r="H1328" s="133">
        <f>Simulações!CW1302</f>
        <v>0</v>
      </c>
      <c r="I1328" s="133" t="str">
        <f>IF(Simulações!CX1302="","",Simulações!CX1302)</f>
        <v/>
      </c>
      <c r="J1328" s="133" t="str">
        <f>IF(Simulações!DA1302="","",Simulações!DA1302)</f>
        <v/>
      </c>
      <c r="K1328" s="137">
        <f>Simulações!AO1302</f>
        <v>0</v>
      </c>
      <c r="L1328" s="137">
        <f>Simulações!AV1302</f>
        <v>0</v>
      </c>
      <c r="M1328" s="133" t="str">
        <f>IF(Simulações!DB1302="","",Simulações!DB1302)</f>
        <v/>
      </c>
      <c r="N1328" s="133" t="str">
        <f>IF(Simulações!DC1302="","",Simulações!DC1302)</f>
        <v/>
      </c>
      <c r="O1328" s="133">
        <v>1</v>
      </c>
    </row>
    <row r="1329" spans="1:15" ht="14.25" customHeight="1" x14ac:dyDescent="0.3">
      <c r="A1329" s="5">
        <f>Simulações!G1303</f>
        <v>0</v>
      </c>
      <c r="B1329" s="133">
        <f>Simulações!DN1303</f>
        <v>0</v>
      </c>
      <c r="C1329" s="175">
        <f>Simulações!N1303</f>
        <v>0</v>
      </c>
      <c r="D1329" s="133">
        <f>Simulações!J1303</f>
        <v>0</v>
      </c>
      <c r="E1329" s="133">
        <f>Simulações!CK1303</f>
        <v>0</v>
      </c>
      <c r="F1329" s="133">
        <f>Simulações!CL1303</f>
        <v>0</v>
      </c>
      <c r="G1329" s="133">
        <f>Simulações!CQ1303</f>
        <v>0</v>
      </c>
      <c r="H1329" s="133">
        <f>Simulações!CW1303</f>
        <v>0</v>
      </c>
      <c r="I1329" s="133" t="str">
        <f>IF(Simulações!CX1303="","",Simulações!CX1303)</f>
        <v/>
      </c>
      <c r="J1329" s="133" t="str">
        <f>IF(Simulações!DA1303="","",Simulações!DA1303)</f>
        <v/>
      </c>
      <c r="K1329" s="137">
        <f>Simulações!AO1303</f>
        <v>0</v>
      </c>
      <c r="L1329" s="137">
        <f>Simulações!AV1303</f>
        <v>0</v>
      </c>
      <c r="M1329" s="133" t="str">
        <f>IF(Simulações!DB1303="","",Simulações!DB1303)</f>
        <v/>
      </c>
      <c r="N1329" s="133" t="str">
        <f>IF(Simulações!DC1303="","",Simulações!DC1303)</f>
        <v/>
      </c>
      <c r="O1329" s="133">
        <v>1</v>
      </c>
    </row>
    <row r="1330" spans="1:15" ht="14.25" customHeight="1" x14ac:dyDescent="0.3">
      <c r="A1330" s="5">
        <f>Simulações!G1304</f>
        <v>0</v>
      </c>
      <c r="B1330" s="133">
        <f>Simulações!DN1304</f>
        <v>0</v>
      </c>
      <c r="C1330" s="175">
        <f>Simulações!N1304</f>
        <v>0</v>
      </c>
      <c r="D1330" s="133">
        <f>Simulações!J1304</f>
        <v>0</v>
      </c>
      <c r="E1330" s="133">
        <f>Simulações!CK1304</f>
        <v>0</v>
      </c>
      <c r="F1330" s="133">
        <f>Simulações!CL1304</f>
        <v>0</v>
      </c>
      <c r="G1330" s="133">
        <f>Simulações!CQ1304</f>
        <v>0</v>
      </c>
      <c r="H1330" s="133">
        <f>Simulações!CW1304</f>
        <v>0</v>
      </c>
      <c r="I1330" s="133" t="str">
        <f>IF(Simulações!CX1304="","",Simulações!CX1304)</f>
        <v/>
      </c>
      <c r="J1330" s="133" t="str">
        <f>IF(Simulações!DA1304="","",Simulações!DA1304)</f>
        <v/>
      </c>
      <c r="K1330" s="137">
        <f>Simulações!AO1304</f>
        <v>0</v>
      </c>
      <c r="L1330" s="137">
        <f>Simulações!AV1304</f>
        <v>0</v>
      </c>
      <c r="M1330" s="133" t="str">
        <f>IF(Simulações!DB1304="","",Simulações!DB1304)</f>
        <v/>
      </c>
      <c r="N1330" s="133" t="str">
        <f>IF(Simulações!DC1304="","",Simulações!DC1304)</f>
        <v/>
      </c>
      <c r="O1330" s="133">
        <v>1</v>
      </c>
    </row>
    <row r="1331" spans="1:15" ht="14.25" customHeight="1" x14ac:dyDescent="0.3">
      <c r="A1331" s="5">
        <f>Simulações!G1305</f>
        <v>0</v>
      </c>
      <c r="B1331" s="133">
        <f>Simulações!DN1305</f>
        <v>0</v>
      </c>
      <c r="C1331" s="175">
        <f>Simulações!N1305</f>
        <v>0</v>
      </c>
      <c r="D1331" s="133">
        <f>Simulações!J1305</f>
        <v>0</v>
      </c>
      <c r="E1331" s="133">
        <f>Simulações!CK1305</f>
        <v>0</v>
      </c>
      <c r="F1331" s="133">
        <f>Simulações!CL1305</f>
        <v>0</v>
      </c>
      <c r="G1331" s="133">
        <f>Simulações!CQ1305</f>
        <v>0</v>
      </c>
      <c r="H1331" s="133">
        <f>Simulações!CW1305</f>
        <v>0</v>
      </c>
      <c r="I1331" s="133" t="str">
        <f>IF(Simulações!CX1305="","",Simulações!CX1305)</f>
        <v/>
      </c>
      <c r="J1331" s="133" t="str">
        <f>IF(Simulações!DA1305="","",Simulações!DA1305)</f>
        <v/>
      </c>
      <c r="K1331" s="137">
        <f>Simulações!AO1305</f>
        <v>0</v>
      </c>
      <c r="L1331" s="137">
        <f>Simulações!AV1305</f>
        <v>0</v>
      </c>
      <c r="M1331" s="133" t="str">
        <f>IF(Simulações!DB1305="","",Simulações!DB1305)</f>
        <v/>
      </c>
      <c r="N1331" s="133" t="str">
        <f>IF(Simulações!DC1305="","",Simulações!DC1305)</f>
        <v/>
      </c>
      <c r="O1331" s="133">
        <v>1</v>
      </c>
    </row>
    <row r="1332" spans="1:15" ht="14.25" customHeight="1" x14ac:dyDescent="0.3">
      <c r="A1332" s="5">
        <f>Simulações!G1306</f>
        <v>0</v>
      </c>
      <c r="B1332" s="133">
        <f>Simulações!DN1306</f>
        <v>0</v>
      </c>
      <c r="C1332" s="175">
        <f>Simulações!N1306</f>
        <v>0</v>
      </c>
      <c r="D1332" s="133">
        <f>Simulações!J1306</f>
        <v>0</v>
      </c>
      <c r="E1332" s="133">
        <f>Simulações!CK1306</f>
        <v>0</v>
      </c>
      <c r="F1332" s="133">
        <f>Simulações!CL1306</f>
        <v>0</v>
      </c>
      <c r="G1332" s="133">
        <f>Simulações!CQ1306</f>
        <v>0</v>
      </c>
      <c r="H1332" s="133">
        <f>Simulações!CW1306</f>
        <v>0</v>
      </c>
      <c r="I1332" s="133" t="str">
        <f>IF(Simulações!CX1306="","",Simulações!CX1306)</f>
        <v/>
      </c>
      <c r="J1332" s="133" t="str">
        <f>IF(Simulações!DA1306="","",Simulações!DA1306)</f>
        <v/>
      </c>
      <c r="K1332" s="137">
        <f>Simulações!AO1306</f>
        <v>0</v>
      </c>
      <c r="L1332" s="137">
        <f>Simulações!AV1306</f>
        <v>0</v>
      </c>
      <c r="M1332" s="133" t="str">
        <f>IF(Simulações!DB1306="","",Simulações!DB1306)</f>
        <v/>
      </c>
      <c r="N1332" s="133" t="str">
        <f>IF(Simulações!DC1306="","",Simulações!DC1306)</f>
        <v/>
      </c>
      <c r="O1332" s="133">
        <v>1</v>
      </c>
    </row>
    <row r="1333" spans="1:15" ht="14.25" customHeight="1" x14ac:dyDescent="0.3">
      <c r="A1333" s="5">
        <f>Simulações!G1307</f>
        <v>0</v>
      </c>
      <c r="B1333" s="133">
        <f>Simulações!DN1307</f>
        <v>0</v>
      </c>
      <c r="C1333" s="175">
        <f>Simulações!N1307</f>
        <v>0</v>
      </c>
      <c r="D1333" s="133">
        <f>Simulações!J1307</f>
        <v>0</v>
      </c>
      <c r="E1333" s="133">
        <f>Simulações!CK1307</f>
        <v>0</v>
      </c>
      <c r="F1333" s="133">
        <f>Simulações!CL1307</f>
        <v>0</v>
      </c>
      <c r="G1333" s="133">
        <f>Simulações!CQ1307</f>
        <v>0</v>
      </c>
      <c r="H1333" s="133">
        <f>Simulações!CW1307</f>
        <v>0</v>
      </c>
      <c r="I1333" s="133" t="str">
        <f>IF(Simulações!CX1307="","",Simulações!CX1307)</f>
        <v/>
      </c>
      <c r="J1333" s="133" t="str">
        <f>IF(Simulações!DA1307="","",Simulações!DA1307)</f>
        <v/>
      </c>
      <c r="K1333" s="137">
        <f>Simulações!AO1307</f>
        <v>0</v>
      </c>
      <c r="L1333" s="137">
        <f>Simulações!AV1307</f>
        <v>0</v>
      </c>
      <c r="M1333" s="133" t="str">
        <f>IF(Simulações!DB1307="","",Simulações!DB1307)</f>
        <v/>
      </c>
      <c r="N1333" s="133" t="str">
        <f>IF(Simulações!DC1307="","",Simulações!DC1307)</f>
        <v/>
      </c>
      <c r="O1333" s="133">
        <v>1</v>
      </c>
    </row>
    <row r="1334" spans="1:15" ht="14.25" customHeight="1" x14ac:dyDescent="0.3">
      <c r="A1334" s="5">
        <f>Simulações!G1308</f>
        <v>0</v>
      </c>
      <c r="B1334" s="133">
        <f>Simulações!DN1308</f>
        <v>0</v>
      </c>
      <c r="C1334" s="175">
        <f>Simulações!N1308</f>
        <v>0</v>
      </c>
      <c r="D1334" s="133">
        <f>Simulações!J1308</f>
        <v>0</v>
      </c>
      <c r="E1334" s="133">
        <f>Simulações!CK1308</f>
        <v>0</v>
      </c>
      <c r="F1334" s="133">
        <f>Simulações!CL1308</f>
        <v>0</v>
      </c>
      <c r="G1334" s="133">
        <f>Simulações!CQ1308</f>
        <v>0</v>
      </c>
      <c r="H1334" s="133">
        <f>Simulações!CW1308</f>
        <v>0</v>
      </c>
      <c r="I1334" s="133" t="str">
        <f>IF(Simulações!CX1308="","",Simulações!CX1308)</f>
        <v/>
      </c>
      <c r="J1334" s="133" t="str">
        <f>IF(Simulações!DA1308="","",Simulações!DA1308)</f>
        <v/>
      </c>
      <c r="K1334" s="137">
        <f>Simulações!AO1308</f>
        <v>0</v>
      </c>
      <c r="L1334" s="137">
        <f>Simulações!AV1308</f>
        <v>0</v>
      </c>
      <c r="M1334" s="133" t="str">
        <f>IF(Simulações!DB1308="","",Simulações!DB1308)</f>
        <v/>
      </c>
      <c r="N1334" s="133" t="str">
        <f>IF(Simulações!DC1308="","",Simulações!DC1308)</f>
        <v/>
      </c>
      <c r="O1334" s="133">
        <v>1</v>
      </c>
    </row>
    <row r="1335" spans="1:15" ht="14.25" customHeight="1" x14ac:dyDescent="0.3">
      <c r="A1335" s="5">
        <f>Simulações!G1309</f>
        <v>0</v>
      </c>
      <c r="B1335" s="133">
        <f>Simulações!DN1309</f>
        <v>0</v>
      </c>
      <c r="C1335" s="175">
        <f>Simulações!N1309</f>
        <v>0</v>
      </c>
      <c r="D1335" s="133">
        <f>Simulações!J1309</f>
        <v>0</v>
      </c>
      <c r="E1335" s="133">
        <f>Simulações!CK1309</f>
        <v>0</v>
      </c>
      <c r="F1335" s="133">
        <f>Simulações!CL1309</f>
        <v>0</v>
      </c>
      <c r="G1335" s="133">
        <f>Simulações!CQ1309</f>
        <v>0</v>
      </c>
      <c r="H1335" s="133">
        <f>Simulações!CW1309</f>
        <v>0</v>
      </c>
      <c r="I1335" s="133" t="str">
        <f>IF(Simulações!CX1309="","",Simulações!CX1309)</f>
        <v/>
      </c>
      <c r="J1335" s="133" t="str">
        <f>IF(Simulações!DA1309="","",Simulações!DA1309)</f>
        <v/>
      </c>
      <c r="K1335" s="137">
        <f>Simulações!AO1309</f>
        <v>0</v>
      </c>
      <c r="L1335" s="137">
        <f>Simulações!AV1309</f>
        <v>0</v>
      </c>
      <c r="M1335" s="133" t="str">
        <f>IF(Simulações!DB1309="","",Simulações!DB1309)</f>
        <v/>
      </c>
      <c r="N1335" s="133" t="str">
        <f>IF(Simulações!DC1309="","",Simulações!DC1309)</f>
        <v/>
      </c>
      <c r="O1335" s="133">
        <v>1</v>
      </c>
    </row>
    <row r="1336" spans="1:15" ht="14.25" customHeight="1" x14ac:dyDescent="0.3">
      <c r="A1336" s="5">
        <f>Simulações!G1310</f>
        <v>0</v>
      </c>
      <c r="B1336" s="133">
        <f>Simulações!DN1310</f>
        <v>0</v>
      </c>
      <c r="C1336" s="175">
        <f>Simulações!N1310</f>
        <v>0</v>
      </c>
      <c r="D1336" s="133">
        <f>Simulações!J1310</f>
        <v>0</v>
      </c>
      <c r="E1336" s="133">
        <f>Simulações!CK1310</f>
        <v>0</v>
      </c>
      <c r="F1336" s="133">
        <f>Simulações!CL1310</f>
        <v>0</v>
      </c>
      <c r="G1336" s="133">
        <f>Simulações!CQ1310</f>
        <v>0</v>
      </c>
      <c r="H1336" s="133">
        <f>Simulações!CW1310</f>
        <v>0</v>
      </c>
      <c r="I1336" s="133" t="str">
        <f>IF(Simulações!CX1310="","",Simulações!CX1310)</f>
        <v/>
      </c>
      <c r="J1336" s="133" t="str">
        <f>IF(Simulações!DA1310="","",Simulações!DA1310)</f>
        <v/>
      </c>
      <c r="K1336" s="137">
        <f>Simulações!AO1310</f>
        <v>0</v>
      </c>
      <c r="L1336" s="137">
        <f>Simulações!AV1310</f>
        <v>0</v>
      </c>
      <c r="M1336" s="133" t="str">
        <f>IF(Simulações!DB1310="","",Simulações!DB1310)</f>
        <v/>
      </c>
      <c r="N1336" s="133" t="str">
        <f>IF(Simulações!DC1310="","",Simulações!DC1310)</f>
        <v/>
      </c>
      <c r="O1336" s="133">
        <v>1</v>
      </c>
    </row>
    <row r="1337" spans="1:15" ht="14.25" customHeight="1" x14ac:dyDescent="0.3">
      <c r="A1337" s="5">
        <f>Simulações!G1311</f>
        <v>0</v>
      </c>
      <c r="B1337" s="133">
        <f>Simulações!DN1311</f>
        <v>0</v>
      </c>
      <c r="C1337" s="175">
        <f>Simulações!N1311</f>
        <v>0</v>
      </c>
      <c r="D1337" s="133">
        <f>Simulações!J1311</f>
        <v>0</v>
      </c>
      <c r="E1337" s="133">
        <f>Simulações!CK1311</f>
        <v>0</v>
      </c>
      <c r="F1337" s="133">
        <f>Simulações!CL1311</f>
        <v>0</v>
      </c>
      <c r="G1337" s="133">
        <f>Simulações!CQ1311</f>
        <v>0</v>
      </c>
      <c r="H1337" s="133">
        <f>Simulações!CW1311</f>
        <v>0</v>
      </c>
      <c r="I1337" s="133" t="str">
        <f>IF(Simulações!CX1311="","",Simulações!CX1311)</f>
        <v/>
      </c>
      <c r="J1337" s="133" t="str">
        <f>IF(Simulações!DA1311="","",Simulações!DA1311)</f>
        <v/>
      </c>
      <c r="K1337" s="137">
        <f>Simulações!AO1311</f>
        <v>0</v>
      </c>
      <c r="L1337" s="137">
        <f>Simulações!AV1311</f>
        <v>0</v>
      </c>
      <c r="M1337" s="133" t="str">
        <f>IF(Simulações!DB1311="","",Simulações!DB1311)</f>
        <v/>
      </c>
      <c r="N1337" s="133" t="str">
        <f>IF(Simulações!DC1311="","",Simulações!DC1311)</f>
        <v/>
      </c>
      <c r="O1337" s="133">
        <v>1</v>
      </c>
    </row>
    <row r="1338" spans="1:15" ht="14.25" customHeight="1" x14ac:dyDescent="0.3">
      <c r="A1338" s="5">
        <f>Simulações!G1312</f>
        <v>0</v>
      </c>
      <c r="B1338" s="133">
        <f>Simulações!DN1312</f>
        <v>0</v>
      </c>
      <c r="C1338" s="175">
        <f>Simulações!N1312</f>
        <v>0</v>
      </c>
      <c r="D1338" s="133">
        <f>Simulações!J1312</f>
        <v>0</v>
      </c>
      <c r="E1338" s="133">
        <f>Simulações!CK1312</f>
        <v>0</v>
      </c>
      <c r="F1338" s="133">
        <f>Simulações!CL1312</f>
        <v>0</v>
      </c>
      <c r="G1338" s="133">
        <f>Simulações!CQ1312</f>
        <v>0</v>
      </c>
      <c r="H1338" s="133">
        <f>Simulações!CW1312</f>
        <v>0</v>
      </c>
      <c r="I1338" s="133" t="str">
        <f>IF(Simulações!CX1312="","",Simulações!CX1312)</f>
        <v/>
      </c>
      <c r="J1338" s="133" t="str">
        <f>IF(Simulações!DA1312="","",Simulações!DA1312)</f>
        <v/>
      </c>
      <c r="K1338" s="137">
        <f>Simulações!AO1312</f>
        <v>0</v>
      </c>
      <c r="L1338" s="137">
        <f>Simulações!AV1312</f>
        <v>0</v>
      </c>
      <c r="M1338" s="133" t="str">
        <f>IF(Simulações!DB1312="","",Simulações!DB1312)</f>
        <v/>
      </c>
      <c r="N1338" s="133" t="str">
        <f>IF(Simulações!DC1312="","",Simulações!DC1312)</f>
        <v/>
      </c>
      <c r="O1338" s="133">
        <v>1</v>
      </c>
    </row>
    <row r="1339" spans="1:15" ht="14.25" customHeight="1" x14ac:dyDescent="0.3">
      <c r="A1339" s="5">
        <f>Simulações!G1313</f>
        <v>0</v>
      </c>
      <c r="B1339" s="133">
        <f>Simulações!DN1313</f>
        <v>0</v>
      </c>
      <c r="C1339" s="175">
        <f>Simulações!N1313</f>
        <v>0</v>
      </c>
      <c r="D1339" s="133">
        <f>Simulações!J1313</f>
        <v>0</v>
      </c>
      <c r="E1339" s="133">
        <f>Simulações!CK1313</f>
        <v>0</v>
      </c>
      <c r="F1339" s="133">
        <f>Simulações!CL1313</f>
        <v>0</v>
      </c>
      <c r="G1339" s="133">
        <f>Simulações!CQ1313</f>
        <v>0</v>
      </c>
      <c r="H1339" s="133">
        <f>Simulações!CW1313</f>
        <v>0</v>
      </c>
      <c r="I1339" s="133" t="str">
        <f>IF(Simulações!CX1313="","",Simulações!CX1313)</f>
        <v/>
      </c>
      <c r="J1339" s="133" t="str">
        <f>IF(Simulações!DA1313="","",Simulações!DA1313)</f>
        <v/>
      </c>
      <c r="K1339" s="137">
        <f>Simulações!AO1313</f>
        <v>0</v>
      </c>
      <c r="L1339" s="137">
        <f>Simulações!AV1313</f>
        <v>0</v>
      </c>
      <c r="M1339" s="133" t="str">
        <f>IF(Simulações!DB1313="","",Simulações!DB1313)</f>
        <v/>
      </c>
      <c r="N1339" s="133" t="str">
        <f>IF(Simulações!DC1313="","",Simulações!DC1313)</f>
        <v/>
      </c>
      <c r="O1339" s="133">
        <v>1</v>
      </c>
    </row>
    <row r="1340" spans="1:15" ht="14.25" customHeight="1" x14ac:dyDescent="0.3">
      <c r="A1340" s="5">
        <f>Simulações!G1314</f>
        <v>0</v>
      </c>
      <c r="B1340" s="133">
        <f>Simulações!DN1314</f>
        <v>0</v>
      </c>
      <c r="C1340" s="175">
        <f>Simulações!N1314</f>
        <v>0</v>
      </c>
      <c r="D1340" s="133">
        <f>Simulações!J1314</f>
        <v>0</v>
      </c>
      <c r="E1340" s="133">
        <f>Simulações!CK1314</f>
        <v>0</v>
      </c>
      <c r="F1340" s="133">
        <f>Simulações!CL1314</f>
        <v>0</v>
      </c>
      <c r="G1340" s="133">
        <f>Simulações!CQ1314</f>
        <v>0</v>
      </c>
      <c r="H1340" s="133">
        <f>Simulações!CW1314</f>
        <v>0</v>
      </c>
      <c r="I1340" s="133" t="str">
        <f>IF(Simulações!CX1314="","",Simulações!CX1314)</f>
        <v/>
      </c>
      <c r="J1340" s="133" t="str">
        <f>IF(Simulações!DA1314="","",Simulações!DA1314)</f>
        <v/>
      </c>
      <c r="K1340" s="137">
        <f>Simulações!AO1314</f>
        <v>0</v>
      </c>
      <c r="L1340" s="137">
        <f>Simulações!AV1314</f>
        <v>0</v>
      </c>
      <c r="M1340" s="133" t="str">
        <f>IF(Simulações!DB1314="","",Simulações!DB1314)</f>
        <v/>
      </c>
      <c r="N1340" s="133" t="str">
        <f>IF(Simulações!DC1314="","",Simulações!DC1314)</f>
        <v/>
      </c>
      <c r="O1340" s="133">
        <v>1</v>
      </c>
    </row>
    <row r="1341" spans="1:15" ht="14.25" customHeight="1" x14ac:dyDescent="0.3">
      <c r="A1341" s="5">
        <f>Simulações!G1315</f>
        <v>0</v>
      </c>
      <c r="B1341" s="133">
        <f>Simulações!DN1315</f>
        <v>0</v>
      </c>
      <c r="C1341" s="175">
        <f>Simulações!N1315</f>
        <v>0</v>
      </c>
      <c r="D1341" s="133">
        <f>Simulações!J1315</f>
        <v>0</v>
      </c>
      <c r="E1341" s="133">
        <f>Simulações!CK1315</f>
        <v>0</v>
      </c>
      <c r="F1341" s="133">
        <f>Simulações!CL1315</f>
        <v>0</v>
      </c>
      <c r="G1341" s="133">
        <f>Simulações!CQ1315</f>
        <v>0</v>
      </c>
      <c r="H1341" s="133">
        <f>Simulações!CW1315</f>
        <v>0</v>
      </c>
      <c r="I1341" s="133" t="str">
        <f>IF(Simulações!CX1315="","",Simulações!CX1315)</f>
        <v/>
      </c>
      <c r="J1341" s="133" t="str">
        <f>IF(Simulações!DA1315="","",Simulações!DA1315)</f>
        <v/>
      </c>
      <c r="K1341" s="137">
        <f>Simulações!AO1315</f>
        <v>0</v>
      </c>
      <c r="L1341" s="137">
        <f>Simulações!AV1315</f>
        <v>0</v>
      </c>
      <c r="M1341" s="133" t="str">
        <f>IF(Simulações!DB1315="","",Simulações!DB1315)</f>
        <v/>
      </c>
      <c r="N1341" s="133" t="str">
        <f>IF(Simulações!DC1315="","",Simulações!DC1315)</f>
        <v/>
      </c>
      <c r="O1341" s="133">
        <v>1</v>
      </c>
    </row>
    <row r="1342" spans="1:15" ht="14.25" customHeight="1" x14ac:dyDescent="0.3">
      <c r="A1342" s="5">
        <f>Simulações!G1316</f>
        <v>0</v>
      </c>
      <c r="B1342" s="133">
        <f>Simulações!DN1316</f>
        <v>0</v>
      </c>
      <c r="C1342" s="175">
        <f>Simulações!N1316</f>
        <v>0</v>
      </c>
      <c r="D1342" s="133">
        <f>Simulações!J1316</f>
        <v>0</v>
      </c>
      <c r="E1342" s="133">
        <f>Simulações!CK1316</f>
        <v>0</v>
      </c>
      <c r="F1342" s="133">
        <f>Simulações!CL1316</f>
        <v>0</v>
      </c>
      <c r="G1342" s="133">
        <f>Simulações!CQ1316</f>
        <v>0</v>
      </c>
      <c r="H1342" s="133">
        <f>Simulações!CW1316</f>
        <v>0</v>
      </c>
      <c r="I1342" s="133" t="str">
        <f>IF(Simulações!CX1316="","",Simulações!CX1316)</f>
        <v/>
      </c>
      <c r="J1342" s="133" t="str">
        <f>IF(Simulações!DA1316="","",Simulações!DA1316)</f>
        <v/>
      </c>
      <c r="K1342" s="137">
        <f>Simulações!AO1316</f>
        <v>0</v>
      </c>
      <c r="L1342" s="137">
        <f>Simulações!AV1316</f>
        <v>0</v>
      </c>
      <c r="M1342" s="133" t="str">
        <f>IF(Simulações!DB1316="","",Simulações!DB1316)</f>
        <v/>
      </c>
      <c r="N1342" s="133" t="str">
        <f>IF(Simulações!DC1316="","",Simulações!DC1316)</f>
        <v/>
      </c>
      <c r="O1342" s="133">
        <v>1</v>
      </c>
    </row>
    <row r="1343" spans="1:15" ht="14.25" customHeight="1" x14ac:dyDescent="0.3">
      <c r="A1343" s="5">
        <f>Simulações!G1317</f>
        <v>0</v>
      </c>
      <c r="B1343" s="133">
        <f>Simulações!DN1317</f>
        <v>0</v>
      </c>
      <c r="C1343" s="175">
        <f>Simulações!N1317</f>
        <v>0</v>
      </c>
      <c r="D1343" s="133">
        <f>Simulações!J1317</f>
        <v>0</v>
      </c>
      <c r="E1343" s="133">
        <f>Simulações!CK1317</f>
        <v>0</v>
      </c>
      <c r="F1343" s="133">
        <f>Simulações!CL1317</f>
        <v>0</v>
      </c>
      <c r="G1343" s="133">
        <f>Simulações!CQ1317</f>
        <v>0</v>
      </c>
      <c r="H1343" s="133">
        <f>Simulações!CW1317</f>
        <v>0</v>
      </c>
      <c r="I1343" s="133" t="str">
        <f>IF(Simulações!CX1317="","",Simulações!CX1317)</f>
        <v/>
      </c>
      <c r="J1343" s="133" t="str">
        <f>IF(Simulações!DA1317="","",Simulações!DA1317)</f>
        <v/>
      </c>
      <c r="K1343" s="137">
        <f>Simulações!AO1317</f>
        <v>0</v>
      </c>
      <c r="L1343" s="137">
        <f>Simulações!AV1317</f>
        <v>0</v>
      </c>
      <c r="M1343" s="133" t="str">
        <f>IF(Simulações!DB1317="","",Simulações!DB1317)</f>
        <v/>
      </c>
      <c r="N1343" s="133" t="str">
        <f>IF(Simulações!DC1317="","",Simulações!DC1317)</f>
        <v/>
      </c>
      <c r="O1343" s="133">
        <v>1</v>
      </c>
    </row>
    <row r="1344" spans="1:15" ht="14.25" customHeight="1" x14ac:dyDescent="0.3">
      <c r="A1344" s="5">
        <f>Simulações!G1318</f>
        <v>0</v>
      </c>
      <c r="B1344" s="133">
        <f>Simulações!DN1318</f>
        <v>0</v>
      </c>
      <c r="C1344" s="175">
        <f>Simulações!N1318</f>
        <v>0</v>
      </c>
      <c r="D1344" s="133">
        <f>Simulações!J1318</f>
        <v>0</v>
      </c>
      <c r="E1344" s="133">
        <f>Simulações!CK1318</f>
        <v>0</v>
      </c>
      <c r="F1344" s="133">
        <f>Simulações!CL1318</f>
        <v>0</v>
      </c>
      <c r="G1344" s="133">
        <f>Simulações!CQ1318</f>
        <v>0</v>
      </c>
      <c r="H1344" s="133">
        <f>Simulações!CW1318</f>
        <v>0</v>
      </c>
      <c r="I1344" s="133" t="str">
        <f>IF(Simulações!CX1318="","",Simulações!CX1318)</f>
        <v/>
      </c>
      <c r="J1344" s="133" t="str">
        <f>IF(Simulações!DA1318="","",Simulações!DA1318)</f>
        <v/>
      </c>
      <c r="K1344" s="137">
        <f>Simulações!AO1318</f>
        <v>0</v>
      </c>
      <c r="L1344" s="137">
        <f>Simulações!AV1318</f>
        <v>0</v>
      </c>
      <c r="M1344" s="133" t="str">
        <f>IF(Simulações!DB1318="","",Simulações!DB1318)</f>
        <v/>
      </c>
      <c r="N1344" s="133" t="str">
        <f>IF(Simulações!DC1318="","",Simulações!DC1318)</f>
        <v/>
      </c>
      <c r="O1344" s="133">
        <v>1</v>
      </c>
    </row>
    <row r="1345" spans="1:15" ht="14.25" customHeight="1" x14ac:dyDescent="0.3">
      <c r="A1345" s="5">
        <f>Simulações!G1319</f>
        <v>0</v>
      </c>
      <c r="B1345" s="133">
        <f>Simulações!DN1319</f>
        <v>0</v>
      </c>
      <c r="C1345" s="175">
        <f>Simulações!N1319</f>
        <v>0</v>
      </c>
      <c r="D1345" s="133">
        <f>Simulações!J1319</f>
        <v>0</v>
      </c>
      <c r="E1345" s="133">
        <f>Simulações!CK1319</f>
        <v>0</v>
      </c>
      <c r="F1345" s="133">
        <f>Simulações!CL1319</f>
        <v>0</v>
      </c>
      <c r="G1345" s="133">
        <f>Simulações!CQ1319</f>
        <v>0</v>
      </c>
      <c r="H1345" s="133">
        <f>Simulações!CW1319</f>
        <v>0</v>
      </c>
      <c r="I1345" s="133" t="str">
        <f>IF(Simulações!CX1319="","",Simulações!CX1319)</f>
        <v/>
      </c>
      <c r="J1345" s="133" t="str">
        <f>IF(Simulações!DA1319="","",Simulações!DA1319)</f>
        <v/>
      </c>
      <c r="K1345" s="137">
        <f>Simulações!AO1319</f>
        <v>0</v>
      </c>
      <c r="L1345" s="137">
        <f>Simulações!AV1319</f>
        <v>0</v>
      </c>
      <c r="M1345" s="133" t="str">
        <f>IF(Simulações!DB1319="","",Simulações!DB1319)</f>
        <v/>
      </c>
      <c r="N1345" s="133" t="str">
        <f>IF(Simulações!DC1319="","",Simulações!DC1319)</f>
        <v/>
      </c>
      <c r="O1345" s="133">
        <v>1</v>
      </c>
    </row>
    <row r="1346" spans="1:15" ht="14.25" customHeight="1" x14ac:dyDescent="0.3">
      <c r="A1346" s="5">
        <f>Simulações!G1320</f>
        <v>0</v>
      </c>
      <c r="B1346" s="133">
        <f>Simulações!DN1320</f>
        <v>0</v>
      </c>
      <c r="C1346" s="175">
        <f>Simulações!N1320</f>
        <v>0</v>
      </c>
      <c r="D1346" s="133">
        <f>Simulações!J1320</f>
        <v>0</v>
      </c>
      <c r="E1346" s="133">
        <f>Simulações!CK1320</f>
        <v>0</v>
      </c>
      <c r="F1346" s="133">
        <f>Simulações!CL1320</f>
        <v>0</v>
      </c>
      <c r="G1346" s="133">
        <f>Simulações!CQ1320</f>
        <v>0</v>
      </c>
      <c r="H1346" s="133">
        <f>Simulações!CW1320</f>
        <v>0</v>
      </c>
      <c r="I1346" s="133" t="str">
        <f>IF(Simulações!CX1320="","",Simulações!CX1320)</f>
        <v/>
      </c>
      <c r="J1346" s="133" t="str">
        <f>IF(Simulações!DA1320="","",Simulações!DA1320)</f>
        <v/>
      </c>
      <c r="K1346" s="137">
        <f>Simulações!AO1320</f>
        <v>0</v>
      </c>
      <c r="L1346" s="137">
        <f>Simulações!AV1320</f>
        <v>0</v>
      </c>
      <c r="M1346" s="133" t="str">
        <f>IF(Simulações!DB1320="","",Simulações!DB1320)</f>
        <v/>
      </c>
      <c r="N1346" s="133" t="str">
        <f>IF(Simulações!DC1320="","",Simulações!DC1320)</f>
        <v/>
      </c>
      <c r="O1346" s="133">
        <v>1</v>
      </c>
    </row>
    <row r="1347" spans="1:15" ht="14.25" customHeight="1" x14ac:dyDescent="0.3">
      <c r="A1347" s="5">
        <f>Simulações!G1321</f>
        <v>0</v>
      </c>
      <c r="B1347" s="133">
        <f>Simulações!DN1321</f>
        <v>0</v>
      </c>
      <c r="C1347" s="175">
        <f>Simulações!N1321</f>
        <v>0</v>
      </c>
      <c r="D1347" s="133">
        <f>Simulações!J1321</f>
        <v>0</v>
      </c>
      <c r="E1347" s="133">
        <f>Simulações!CK1321</f>
        <v>0</v>
      </c>
      <c r="F1347" s="133">
        <f>Simulações!CL1321</f>
        <v>0</v>
      </c>
      <c r="G1347" s="133">
        <f>Simulações!CQ1321</f>
        <v>0</v>
      </c>
      <c r="H1347" s="133">
        <f>Simulações!CW1321</f>
        <v>0</v>
      </c>
      <c r="I1347" s="133" t="str">
        <f>IF(Simulações!CX1321="","",Simulações!CX1321)</f>
        <v/>
      </c>
      <c r="J1347" s="133" t="str">
        <f>IF(Simulações!DA1321="","",Simulações!DA1321)</f>
        <v/>
      </c>
      <c r="K1347" s="137">
        <f>Simulações!AO1321</f>
        <v>0</v>
      </c>
      <c r="L1347" s="137">
        <f>Simulações!AV1321</f>
        <v>0</v>
      </c>
      <c r="M1347" s="133" t="str">
        <f>IF(Simulações!DB1321="","",Simulações!DB1321)</f>
        <v/>
      </c>
      <c r="N1347" s="133" t="str">
        <f>IF(Simulações!DC1321="","",Simulações!DC1321)</f>
        <v/>
      </c>
      <c r="O1347" s="133">
        <v>1</v>
      </c>
    </row>
    <row r="1348" spans="1:15" ht="14.25" customHeight="1" x14ac:dyDescent="0.3">
      <c r="A1348" s="5">
        <f>Simulações!G1322</f>
        <v>0</v>
      </c>
      <c r="B1348" s="133">
        <f>Simulações!DN1322</f>
        <v>0</v>
      </c>
      <c r="C1348" s="175">
        <f>Simulações!N1322</f>
        <v>0</v>
      </c>
      <c r="D1348" s="133">
        <f>Simulações!J1322</f>
        <v>0</v>
      </c>
      <c r="E1348" s="133">
        <f>Simulações!CK1322</f>
        <v>0</v>
      </c>
      <c r="F1348" s="133">
        <f>Simulações!CL1322</f>
        <v>0</v>
      </c>
      <c r="G1348" s="133">
        <f>Simulações!CQ1322</f>
        <v>0</v>
      </c>
      <c r="H1348" s="133">
        <f>Simulações!CW1322</f>
        <v>0</v>
      </c>
      <c r="I1348" s="133" t="str">
        <f>IF(Simulações!CX1322="","",Simulações!CX1322)</f>
        <v/>
      </c>
      <c r="J1348" s="133" t="str">
        <f>IF(Simulações!DA1322="","",Simulações!DA1322)</f>
        <v/>
      </c>
      <c r="K1348" s="137">
        <f>Simulações!AO1322</f>
        <v>0</v>
      </c>
      <c r="L1348" s="137">
        <f>Simulações!AV1322</f>
        <v>0</v>
      </c>
      <c r="M1348" s="133" t="str">
        <f>IF(Simulações!DB1322="","",Simulações!DB1322)</f>
        <v/>
      </c>
      <c r="N1348" s="133" t="str">
        <f>IF(Simulações!DC1322="","",Simulações!DC1322)</f>
        <v/>
      </c>
      <c r="O1348" s="133">
        <v>1</v>
      </c>
    </row>
    <row r="1349" spans="1:15" ht="14.25" customHeight="1" x14ac:dyDescent="0.3">
      <c r="A1349" s="5">
        <f>Simulações!G1323</f>
        <v>0</v>
      </c>
      <c r="B1349" s="133">
        <f>Simulações!DN1323</f>
        <v>0</v>
      </c>
      <c r="C1349" s="175">
        <f>Simulações!N1323</f>
        <v>0</v>
      </c>
      <c r="D1349" s="133">
        <f>Simulações!J1323</f>
        <v>0</v>
      </c>
      <c r="E1349" s="133">
        <f>Simulações!CK1323</f>
        <v>0</v>
      </c>
      <c r="F1349" s="133">
        <f>Simulações!CL1323</f>
        <v>0</v>
      </c>
      <c r="G1349" s="133">
        <f>Simulações!CQ1323</f>
        <v>0</v>
      </c>
      <c r="H1349" s="133">
        <f>Simulações!CW1323</f>
        <v>0</v>
      </c>
      <c r="I1349" s="133" t="str">
        <f>IF(Simulações!CX1323="","",Simulações!CX1323)</f>
        <v/>
      </c>
      <c r="J1349" s="133" t="str">
        <f>IF(Simulações!DA1323="","",Simulações!DA1323)</f>
        <v/>
      </c>
      <c r="K1349" s="137">
        <f>Simulações!AO1323</f>
        <v>0</v>
      </c>
      <c r="L1349" s="137">
        <f>Simulações!AV1323</f>
        <v>0</v>
      </c>
      <c r="M1349" s="133" t="str">
        <f>IF(Simulações!DB1323="","",Simulações!DB1323)</f>
        <v/>
      </c>
      <c r="N1349" s="133" t="str">
        <f>IF(Simulações!DC1323="","",Simulações!DC1323)</f>
        <v/>
      </c>
      <c r="O1349" s="133">
        <v>1</v>
      </c>
    </row>
    <row r="1350" spans="1:15" ht="14.25" customHeight="1" x14ac:dyDescent="0.3">
      <c r="A1350" s="5">
        <f>Simulações!G1324</f>
        <v>0</v>
      </c>
      <c r="B1350" s="133">
        <f>Simulações!DN1324</f>
        <v>0</v>
      </c>
      <c r="C1350" s="175">
        <f>Simulações!N1324</f>
        <v>0</v>
      </c>
      <c r="D1350" s="133">
        <f>Simulações!J1324</f>
        <v>0</v>
      </c>
      <c r="E1350" s="133">
        <f>Simulações!CK1324</f>
        <v>0</v>
      </c>
      <c r="F1350" s="133">
        <f>Simulações!CL1324</f>
        <v>0</v>
      </c>
      <c r="G1350" s="133">
        <f>Simulações!CQ1324</f>
        <v>0</v>
      </c>
      <c r="H1350" s="133">
        <f>Simulações!CW1324</f>
        <v>0</v>
      </c>
      <c r="I1350" s="133" t="str">
        <f>IF(Simulações!CX1324="","",Simulações!CX1324)</f>
        <v/>
      </c>
      <c r="J1350" s="133" t="str">
        <f>IF(Simulações!DA1324="","",Simulações!DA1324)</f>
        <v/>
      </c>
      <c r="K1350" s="137">
        <f>Simulações!AO1324</f>
        <v>0</v>
      </c>
      <c r="L1350" s="137">
        <f>Simulações!AV1324</f>
        <v>0</v>
      </c>
      <c r="M1350" s="133" t="str">
        <f>IF(Simulações!DB1324="","",Simulações!DB1324)</f>
        <v/>
      </c>
      <c r="N1350" s="133" t="str">
        <f>IF(Simulações!DC1324="","",Simulações!DC1324)</f>
        <v/>
      </c>
      <c r="O1350" s="133">
        <v>1</v>
      </c>
    </row>
    <row r="1351" spans="1:15" ht="14.25" customHeight="1" x14ac:dyDescent="0.3">
      <c r="A1351" s="5">
        <f>Simulações!G1325</f>
        <v>0</v>
      </c>
      <c r="B1351" s="133">
        <f>Simulações!DN1325</f>
        <v>0</v>
      </c>
      <c r="C1351" s="175">
        <f>Simulações!N1325</f>
        <v>0</v>
      </c>
      <c r="D1351" s="133">
        <f>Simulações!J1325</f>
        <v>0</v>
      </c>
      <c r="E1351" s="133">
        <f>Simulações!CK1325</f>
        <v>0</v>
      </c>
      <c r="F1351" s="133">
        <f>Simulações!CL1325</f>
        <v>0</v>
      </c>
      <c r="G1351" s="133">
        <f>Simulações!CQ1325</f>
        <v>0</v>
      </c>
      <c r="H1351" s="133">
        <f>Simulações!CW1325</f>
        <v>0</v>
      </c>
      <c r="I1351" s="133" t="str">
        <f>IF(Simulações!CX1325="","",Simulações!CX1325)</f>
        <v/>
      </c>
      <c r="J1351" s="133" t="str">
        <f>IF(Simulações!DA1325="","",Simulações!DA1325)</f>
        <v/>
      </c>
      <c r="K1351" s="137">
        <f>Simulações!AO1325</f>
        <v>0</v>
      </c>
      <c r="L1351" s="137">
        <f>Simulações!AV1325</f>
        <v>0</v>
      </c>
      <c r="M1351" s="133" t="str">
        <f>IF(Simulações!DB1325="","",Simulações!DB1325)</f>
        <v/>
      </c>
      <c r="N1351" s="133" t="str">
        <f>IF(Simulações!DC1325="","",Simulações!DC1325)</f>
        <v/>
      </c>
      <c r="O1351" s="133">
        <v>1</v>
      </c>
    </row>
    <row r="1352" spans="1:15" ht="14.25" customHeight="1" x14ac:dyDescent="0.3">
      <c r="A1352" s="5">
        <f>Simulações!G1326</f>
        <v>0</v>
      </c>
      <c r="B1352" s="133">
        <f>Simulações!DN1326</f>
        <v>0</v>
      </c>
      <c r="C1352" s="175">
        <f>Simulações!N1326</f>
        <v>0</v>
      </c>
      <c r="D1352" s="133">
        <f>Simulações!J1326</f>
        <v>0</v>
      </c>
      <c r="E1352" s="133">
        <f>Simulações!CK1326</f>
        <v>0</v>
      </c>
      <c r="F1352" s="133">
        <f>Simulações!CL1326</f>
        <v>0</v>
      </c>
      <c r="G1352" s="133">
        <f>Simulações!CQ1326</f>
        <v>0</v>
      </c>
      <c r="H1352" s="133">
        <f>Simulações!CW1326</f>
        <v>0</v>
      </c>
      <c r="I1352" s="133" t="str">
        <f>IF(Simulações!CX1326="","",Simulações!CX1326)</f>
        <v/>
      </c>
      <c r="J1352" s="133" t="str">
        <f>IF(Simulações!DA1326="","",Simulações!DA1326)</f>
        <v/>
      </c>
      <c r="K1352" s="137">
        <f>Simulações!AO1326</f>
        <v>0</v>
      </c>
      <c r="L1352" s="137">
        <f>Simulações!AV1326</f>
        <v>0</v>
      </c>
      <c r="M1352" s="133" t="str">
        <f>IF(Simulações!DB1326="","",Simulações!DB1326)</f>
        <v/>
      </c>
      <c r="N1352" s="133" t="str">
        <f>IF(Simulações!DC1326="","",Simulações!DC1326)</f>
        <v/>
      </c>
      <c r="O1352" s="133">
        <v>1</v>
      </c>
    </row>
    <row r="1353" spans="1:15" ht="14.25" customHeight="1" x14ac:dyDescent="0.3">
      <c r="A1353" s="5">
        <f>Simulações!G1327</f>
        <v>0</v>
      </c>
      <c r="B1353" s="133">
        <f>Simulações!DN1327</f>
        <v>0</v>
      </c>
      <c r="C1353" s="175">
        <f>Simulações!N1327</f>
        <v>0</v>
      </c>
      <c r="D1353" s="133">
        <f>Simulações!J1327</f>
        <v>0</v>
      </c>
      <c r="E1353" s="133">
        <f>Simulações!CK1327</f>
        <v>0</v>
      </c>
      <c r="F1353" s="133">
        <f>Simulações!CL1327</f>
        <v>0</v>
      </c>
      <c r="G1353" s="133">
        <f>Simulações!CQ1327</f>
        <v>0</v>
      </c>
      <c r="H1353" s="133">
        <f>Simulações!CW1327</f>
        <v>0</v>
      </c>
      <c r="I1353" s="133" t="str">
        <f>IF(Simulações!CX1327="","",Simulações!CX1327)</f>
        <v/>
      </c>
      <c r="J1353" s="133" t="str">
        <f>IF(Simulações!DA1327="","",Simulações!DA1327)</f>
        <v/>
      </c>
      <c r="K1353" s="137">
        <f>Simulações!AO1327</f>
        <v>0</v>
      </c>
      <c r="L1353" s="137">
        <f>Simulações!AV1327</f>
        <v>0</v>
      </c>
      <c r="M1353" s="133" t="str">
        <f>IF(Simulações!DB1327="","",Simulações!DB1327)</f>
        <v/>
      </c>
      <c r="N1353" s="133" t="str">
        <f>IF(Simulações!DC1327="","",Simulações!DC1327)</f>
        <v/>
      </c>
      <c r="O1353" s="133">
        <v>1</v>
      </c>
    </row>
    <row r="1354" spans="1:15" ht="14.25" customHeight="1" x14ac:dyDescent="0.3">
      <c r="A1354" s="5">
        <f>Simulações!G1328</f>
        <v>0</v>
      </c>
      <c r="B1354" s="133">
        <f>Simulações!DN1328</f>
        <v>0</v>
      </c>
      <c r="C1354" s="175">
        <f>Simulações!N1328</f>
        <v>0</v>
      </c>
      <c r="D1354" s="133">
        <f>Simulações!J1328</f>
        <v>0</v>
      </c>
      <c r="E1354" s="133">
        <f>Simulações!CK1328</f>
        <v>0</v>
      </c>
      <c r="F1354" s="133">
        <f>Simulações!CL1328</f>
        <v>0</v>
      </c>
      <c r="G1354" s="133">
        <f>Simulações!CQ1328</f>
        <v>0</v>
      </c>
      <c r="H1354" s="133">
        <f>Simulações!CW1328</f>
        <v>0</v>
      </c>
      <c r="I1354" s="133" t="str">
        <f>IF(Simulações!CX1328="","",Simulações!CX1328)</f>
        <v/>
      </c>
      <c r="J1354" s="133" t="str">
        <f>IF(Simulações!DA1328="","",Simulações!DA1328)</f>
        <v/>
      </c>
      <c r="K1354" s="137">
        <f>Simulações!AO1328</f>
        <v>0</v>
      </c>
      <c r="L1354" s="137">
        <f>Simulações!AV1328</f>
        <v>0</v>
      </c>
      <c r="M1354" s="133" t="str">
        <f>IF(Simulações!DB1328="","",Simulações!DB1328)</f>
        <v/>
      </c>
      <c r="N1354" s="133" t="str">
        <f>IF(Simulações!DC1328="","",Simulações!DC1328)</f>
        <v/>
      </c>
      <c r="O1354" s="133">
        <v>1</v>
      </c>
    </row>
    <row r="1355" spans="1:15" ht="14.25" customHeight="1" x14ac:dyDescent="0.3">
      <c r="A1355" s="5">
        <f>Simulações!G1329</f>
        <v>0</v>
      </c>
      <c r="B1355" s="133">
        <f>Simulações!DN1329</f>
        <v>0</v>
      </c>
      <c r="C1355" s="175">
        <f>Simulações!N1329</f>
        <v>0</v>
      </c>
      <c r="D1355" s="133">
        <f>Simulações!J1329</f>
        <v>0</v>
      </c>
      <c r="E1355" s="133">
        <f>Simulações!CK1329</f>
        <v>0</v>
      </c>
      <c r="F1355" s="133">
        <f>Simulações!CL1329</f>
        <v>0</v>
      </c>
      <c r="G1355" s="133">
        <f>Simulações!CQ1329</f>
        <v>0</v>
      </c>
      <c r="H1355" s="133">
        <f>Simulações!CW1329</f>
        <v>0</v>
      </c>
      <c r="I1355" s="133" t="str">
        <f>IF(Simulações!CX1329="","",Simulações!CX1329)</f>
        <v/>
      </c>
      <c r="J1355" s="133" t="str">
        <f>IF(Simulações!DA1329="","",Simulações!DA1329)</f>
        <v/>
      </c>
      <c r="K1355" s="137">
        <f>Simulações!AO1329</f>
        <v>0</v>
      </c>
      <c r="L1355" s="137">
        <f>Simulações!AV1329</f>
        <v>0</v>
      </c>
      <c r="M1355" s="133" t="str">
        <f>IF(Simulações!DB1329="","",Simulações!DB1329)</f>
        <v/>
      </c>
      <c r="N1355" s="133" t="str">
        <f>IF(Simulações!DC1329="","",Simulações!DC1329)</f>
        <v/>
      </c>
      <c r="O1355" s="133">
        <v>1</v>
      </c>
    </row>
    <row r="1356" spans="1:15" ht="14.25" customHeight="1" x14ac:dyDescent="0.3">
      <c r="A1356" s="5">
        <f>Simulações!G1330</f>
        <v>0</v>
      </c>
      <c r="B1356" s="133">
        <f>Simulações!DN1330</f>
        <v>0</v>
      </c>
      <c r="C1356" s="175">
        <f>Simulações!N1330</f>
        <v>0</v>
      </c>
      <c r="D1356" s="133">
        <f>Simulações!J1330</f>
        <v>0</v>
      </c>
      <c r="E1356" s="133">
        <f>Simulações!CK1330</f>
        <v>0</v>
      </c>
      <c r="F1356" s="133">
        <f>Simulações!CL1330</f>
        <v>0</v>
      </c>
      <c r="G1356" s="133">
        <f>Simulações!CQ1330</f>
        <v>0</v>
      </c>
      <c r="H1356" s="133">
        <f>Simulações!CW1330</f>
        <v>0</v>
      </c>
      <c r="I1356" s="133" t="str">
        <f>IF(Simulações!CX1330="","",Simulações!CX1330)</f>
        <v/>
      </c>
      <c r="J1356" s="133" t="str">
        <f>IF(Simulações!DA1330="","",Simulações!DA1330)</f>
        <v/>
      </c>
      <c r="K1356" s="137">
        <f>Simulações!AO1330</f>
        <v>0</v>
      </c>
      <c r="L1356" s="137">
        <f>Simulações!AV1330</f>
        <v>0</v>
      </c>
      <c r="M1356" s="133" t="str">
        <f>IF(Simulações!DB1330="","",Simulações!DB1330)</f>
        <v/>
      </c>
      <c r="N1356" s="133" t="str">
        <f>IF(Simulações!DC1330="","",Simulações!DC1330)</f>
        <v/>
      </c>
      <c r="O1356" s="133">
        <v>1</v>
      </c>
    </row>
    <row r="1357" spans="1:15" ht="14.25" customHeight="1" x14ac:dyDescent="0.3">
      <c r="A1357" s="5">
        <f>Simulações!G1331</f>
        <v>0</v>
      </c>
      <c r="B1357" s="133">
        <f>Simulações!DN1331</f>
        <v>0</v>
      </c>
      <c r="C1357" s="175">
        <f>Simulações!N1331</f>
        <v>0</v>
      </c>
      <c r="D1357" s="133">
        <f>Simulações!J1331</f>
        <v>0</v>
      </c>
      <c r="E1357" s="133">
        <f>Simulações!CK1331</f>
        <v>0</v>
      </c>
      <c r="F1357" s="133">
        <f>Simulações!CL1331</f>
        <v>0</v>
      </c>
      <c r="G1357" s="133">
        <f>Simulações!CQ1331</f>
        <v>0</v>
      </c>
      <c r="H1357" s="133">
        <f>Simulações!CW1331</f>
        <v>0</v>
      </c>
      <c r="I1357" s="133" t="str">
        <f>IF(Simulações!CX1331="","",Simulações!CX1331)</f>
        <v/>
      </c>
      <c r="J1357" s="133" t="str">
        <f>IF(Simulações!DA1331="","",Simulações!DA1331)</f>
        <v/>
      </c>
      <c r="K1357" s="137">
        <f>Simulações!AO1331</f>
        <v>0</v>
      </c>
      <c r="L1357" s="137">
        <f>Simulações!AV1331</f>
        <v>0</v>
      </c>
      <c r="M1357" s="133" t="str">
        <f>IF(Simulações!DB1331="","",Simulações!DB1331)</f>
        <v/>
      </c>
      <c r="N1357" s="133" t="str">
        <f>IF(Simulações!DC1331="","",Simulações!DC1331)</f>
        <v/>
      </c>
      <c r="O1357" s="133">
        <v>1</v>
      </c>
    </row>
    <row r="1358" spans="1:15" ht="14.25" customHeight="1" x14ac:dyDescent="0.3">
      <c r="A1358" s="5">
        <f>Simulações!G1332</f>
        <v>0</v>
      </c>
      <c r="B1358" s="133">
        <f>Simulações!DN1332</f>
        <v>0</v>
      </c>
      <c r="C1358" s="175">
        <f>Simulações!N1332</f>
        <v>0</v>
      </c>
      <c r="D1358" s="133">
        <f>Simulações!J1332</f>
        <v>0</v>
      </c>
      <c r="E1358" s="133">
        <f>Simulações!CK1332</f>
        <v>0</v>
      </c>
      <c r="F1358" s="133">
        <f>Simulações!CL1332</f>
        <v>0</v>
      </c>
      <c r="G1358" s="133">
        <f>Simulações!CQ1332</f>
        <v>0</v>
      </c>
      <c r="H1358" s="133">
        <f>Simulações!CW1332</f>
        <v>0</v>
      </c>
      <c r="I1358" s="133" t="str">
        <f>IF(Simulações!CX1332="","",Simulações!CX1332)</f>
        <v/>
      </c>
      <c r="J1358" s="133" t="str">
        <f>IF(Simulações!DA1332="","",Simulações!DA1332)</f>
        <v/>
      </c>
      <c r="K1358" s="137">
        <f>Simulações!AO1332</f>
        <v>0</v>
      </c>
      <c r="L1358" s="137">
        <f>Simulações!AV1332</f>
        <v>0</v>
      </c>
      <c r="M1358" s="133" t="str">
        <f>IF(Simulações!DB1332="","",Simulações!DB1332)</f>
        <v/>
      </c>
      <c r="N1358" s="133" t="str">
        <f>IF(Simulações!DC1332="","",Simulações!DC1332)</f>
        <v/>
      </c>
      <c r="O1358" s="133">
        <v>1</v>
      </c>
    </row>
    <row r="1359" spans="1:15" ht="14.25" customHeight="1" x14ac:dyDescent="0.3">
      <c r="A1359" s="5">
        <f>Simulações!G1333</f>
        <v>0</v>
      </c>
      <c r="B1359" s="133">
        <f>Simulações!DN1333</f>
        <v>0</v>
      </c>
      <c r="C1359" s="175">
        <f>Simulações!N1333</f>
        <v>0</v>
      </c>
      <c r="D1359" s="133">
        <f>Simulações!J1333</f>
        <v>0</v>
      </c>
      <c r="E1359" s="133">
        <f>Simulações!CK1333</f>
        <v>0</v>
      </c>
      <c r="F1359" s="133">
        <f>Simulações!CL1333</f>
        <v>0</v>
      </c>
      <c r="G1359" s="133">
        <f>Simulações!CQ1333</f>
        <v>0</v>
      </c>
      <c r="H1359" s="133">
        <f>Simulações!CW1333</f>
        <v>0</v>
      </c>
      <c r="I1359" s="133" t="str">
        <f>IF(Simulações!CX1333="","",Simulações!CX1333)</f>
        <v/>
      </c>
      <c r="J1359" s="133" t="str">
        <f>IF(Simulações!DA1333="","",Simulações!DA1333)</f>
        <v/>
      </c>
      <c r="K1359" s="137">
        <f>Simulações!AO1333</f>
        <v>0</v>
      </c>
      <c r="L1359" s="137">
        <f>Simulações!AV1333</f>
        <v>0</v>
      </c>
      <c r="M1359" s="133" t="str">
        <f>IF(Simulações!DB1333="","",Simulações!DB1333)</f>
        <v/>
      </c>
      <c r="N1359" s="133" t="str">
        <f>IF(Simulações!DC1333="","",Simulações!DC1333)</f>
        <v/>
      </c>
      <c r="O1359" s="133">
        <v>1</v>
      </c>
    </row>
    <row r="1360" spans="1:15" ht="14.25" customHeight="1" x14ac:dyDescent="0.3">
      <c r="A1360" s="5">
        <f>Simulações!G1334</f>
        <v>0</v>
      </c>
      <c r="B1360" s="133">
        <f>Simulações!DN1334</f>
        <v>0</v>
      </c>
      <c r="C1360" s="175">
        <f>Simulações!N1334</f>
        <v>0</v>
      </c>
      <c r="D1360" s="133">
        <f>Simulações!J1334</f>
        <v>0</v>
      </c>
      <c r="E1360" s="133">
        <f>Simulações!CK1334</f>
        <v>0</v>
      </c>
      <c r="F1360" s="133">
        <f>Simulações!CL1334</f>
        <v>0</v>
      </c>
      <c r="G1360" s="133">
        <f>Simulações!CQ1334</f>
        <v>0</v>
      </c>
      <c r="H1360" s="133">
        <f>Simulações!CW1334</f>
        <v>0</v>
      </c>
      <c r="I1360" s="133" t="str">
        <f>IF(Simulações!CX1334="","",Simulações!CX1334)</f>
        <v/>
      </c>
      <c r="J1360" s="133" t="str">
        <f>IF(Simulações!DA1334="","",Simulações!DA1334)</f>
        <v/>
      </c>
      <c r="K1360" s="137">
        <f>Simulações!AO1334</f>
        <v>0</v>
      </c>
      <c r="L1360" s="137">
        <f>Simulações!AV1334</f>
        <v>0</v>
      </c>
      <c r="M1360" s="133" t="str">
        <f>IF(Simulações!DB1334="","",Simulações!DB1334)</f>
        <v/>
      </c>
      <c r="N1360" s="133" t="str">
        <f>IF(Simulações!DC1334="","",Simulações!DC1334)</f>
        <v/>
      </c>
      <c r="O1360" s="133">
        <v>1</v>
      </c>
    </row>
    <row r="1361" spans="1:15" ht="14.25" customHeight="1" x14ac:dyDescent="0.3">
      <c r="A1361" s="5">
        <f>Simulações!G1335</f>
        <v>0</v>
      </c>
      <c r="B1361" s="133">
        <f>Simulações!DN1335</f>
        <v>0</v>
      </c>
      <c r="C1361" s="175">
        <f>Simulações!N1335</f>
        <v>0</v>
      </c>
      <c r="D1361" s="133">
        <f>Simulações!J1335</f>
        <v>0</v>
      </c>
      <c r="E1361" s="133">
        <f>Simulações!CK1335</f>
        <v>0</v>
      </c>
      <c r="F1361" s="133">
        <f>Simulações!CL1335</f>
        <v>0</v>
      </c>
      <c r="G1361" s="133">
        <f>Simulações!CQ1335</f>
        <v>0</v>
      </c>
      <c r="H1361" s="133">
        <f>Simulações!CW1335</f>
        <v>0</v>
      </c>
      <c r="I1361" s="133" t="str">
        <f>IF(Simulações!CX1335="","",Simulações!CX1335)</f>
        <v/>
      </c>
      <c r="J1361" s="133" t="str">
        <f>IF(Simulações!DA1335="","",Simulações!DA1335)</f>
        <v/>
      </c>
      <c r="K1361" s="137">
        <f>Simulações!AO1335</f>
        <v>0</v>
      </c>
      <c r="L1361" s="137">
        <f>Simulações!AV1335</f>
        <v>0</v>
      </c>
      <c r="M1361" s="133" t="str">
        <f>IF(Simulações!DB1335="","",Simulações!DB1335)</f>
        <v/>
      </c>
      <c r="N1361" s="133" t="str">
        <f>IF(Simulações!DC1335="","",Simulações!DC1335)</f>
        <v/>
      </c>
      <c r="O1361" s="133">
        <v>1</v>
      </c>
    </row>
    <row r="1362" spans="1:15" ht="14.25" customHeight="1" x14ac:dyDescent="0.3">
      <c r="A1362" s="5">
        <f>Simulações!G1336</f>
        <v>0</v>
      </c>
      <c r="B1362" s="133">
        <f>Simulações!DN1336</f>
        <v>0</v>
      </c>
      <c r="C1362" s="175">
        <f>Simulações!N1336</f>
        <v>0</v>
      </c>
      <c r="D1362" s="133">
        <f>Simulações!J1336</f>
        <v>0</v>
      </c>
      <c r="E1362" s="133">
        <f>Simulações!CK1336</f>
        <v>0</v>
      </c>
      <c r="F1362" s="133">
        <f>Simulações!CL1336</f>
        <v>0</v>
      </c>
      <c r="G1362" s="133">
        <f>Simulações!CQ1336</f>
        <v>0</v>
      </c>
      <c r="H1362" s="133">
        <f>Simulações!CW1336</f>
        <v>0</v>
      </c>
      <c r="I1362" s="133" t="str">
        <f>IF(Simulações!CX1336="","",Simulações!CX1336)</f>
        <v/>
      </c>
      <c r="J1362" s="133" t="str">
        <f>IF(Simulações!DA1336="","",Simulações!DA1336)</f>
        <v/>
      </c>
      <c r="K1362" s="137">
        <f>Simulações!AO1336</f>
        <v>0</v>
      </c>
      <c r="L1362" s="137">
        <f>Simulações!AV1336</f>
        <v>0</v>
      </c>
      <c r="M1362" s="133" t="str">
        <f>IF(Simulações!DB1336="","",Simulações!DB1336)</f>
        <v/>
      </c>
      <c r="N1362" s="133" t="str">
        <f>IF(Simulações!DC1336="","",Simulações!DC1336)</f>
        <v/>
      </c>
      <c r="O1362" s="133">
        <v>1</v>
      </c>
    </row>
    <row r="1363" spans="1:15" ht="14.25" customHeight="1" x14ac:dyDescent="0.3">
      <c r="A1363" s="5">
        <f>Simulações!G1337</f>
        <v>0</v>
      </c>
      <c r="B1363" s="133">
        <f>Simulações!DN1337</f>
        <v>0</v>
      </c>
      <c r="C1363" s="175">
        <f>Simulações!N1337</f>
        <v>0</v>
      </c>
      <c r="D1363" s="133">
        <f>Simulações!J1337</f>
        <v>0</v>
      </c>
      <c r="E1363" s="133">
        <f>Simulações!CK1337</f>
        <v>0</v>
      </c>
      <c r="F1363" s="133">
        <f>Simulações!CL1337</f>
        <v>0</v>
      </c>
      <c r="G1363" s="133">
        <f>Simulações!CQ1337</f>
        <v>0</v>
      </c>
      <c r="H1363" s="133">
        <f>Simulações!CW1337</f>
        <v>0</v>
      </c>
      <c r="I1363" s="133" t="str">
        <f>IF(Simulações!CX1337="","",Simulações!CX1337)</f>
        <v/>
      </c>
      <c r="J1363" s="133" t="str">
        <f>IF(Simulações!DA1337="","",Simulações!DA1337)</f>
        <v/>
      </c>
      <c r="K1363" s="137">
        <f>Simulações!AO1337</f>
        <v>0</v>
      </c>
      <c r="L1363" s="137">
        <f>Simulações!AV1337</f>
        <v>0</v>
      </c>
      <c r="M1363" s="133" t="str">
        <f>IF(Simulações!DB1337="","",Simulações!DB1337)</f>
        <v/>
      </c>
      <c r="N1363" s="133" t="str">
        <f>IF(Simulações!DC1337="","",Simulações!DC1337)</f>
        <v/>
      </c>
      <c r="O1363" s="133">
        <v>1</v>
      </c>
    </row>
    <row r="1364" spans="1:15" ht="14.25" customHeight="1" x14ac:dyDescent="0.3">
      <c r="A1364" s="5">
        <f>Simulações!G1338</f>
        <v>0</v>
      </c>
      <c r="B1364" s="133">
        <f>Simulações!DN1338</f>
        <v>0</v>
      </c>
      <c r="C1364" s="175">
        <f>Simulações!N1338</f>
        <v>0</v>
      </c>
      <c r="D1364" s="133">
        <f>Simulações!J1338</f>
        <v>0</v>
      </c>
      <c r="E1364" s="133">
        <f>Simulações!CK1338</f>
        <v>0</v>
      </c>
      <c r="F1364" s="133">
        <f>Simulações!CL1338</f>
        <v>0</v>
      </c>
      <c r="G1364" s="133">
        <f>Simulações!CQ1338</f>
        <v>0</v>
      </c>
      <c r="H1364" s="133">
        <f>Simulações!CW1338</f>
        <v>0</v>
      </c>
      <c r="I1364" s="133" t="str">
        <f>IF(Simulações!CX1338="","",Simulações!CX1338)</f>
        <v/>
      </c>
      <c r="J1364" s="133" t="str">
        <f>IF(Simulações!DA1338="","",Simulações!DA1338)</f>
        <v/>
      </c>
      <c r="K1364" s="137">
        <f>Simulações!AO1338</f>
        <v>0</v>
      </c>
      <c r="L1364" s="137">
        <f>Simulações!AV1338</f>
        <v>0</v>
      </c>
      <c r="M1364" s="133" t="str">
        <f>IF(Simulações!DB1338="","",Simulações!DB1338)</f>
        <v/>
      </c>
      <c r="N1364" s="133" t="str">
        <f>IF(Simulações!DC1338="","",Simulações!DC1338)</f>
        <v/>
      </c>
      <c r="O1364" s="133">
        <v>1</v>
      </c>
    </row>
    <row r="1365" spans="1:15" ht="14.25" customHeight="1" x14ac:dyDescent="0.3">
      <c r="A1365" s="5">
        <f>Simulações!G1339</f>
        <v>0</v>
      </c>
      <c r="B1365" s="133">
        <f>Simulações!DN1339</f>
        <v>0</v>
      </c>
      <c r="C1365" s="175">
        <f>Simulações!N1339</f>
        <v>0</v>
      </c>
      <c r="D1365" s="133">
        <f>Simulações!J1339</f>
        <v>0</v>
      </c>
      <c r="E1365" s="133">
        <f>Simulações!CK1339</f>
        <v>0</v>
      </c>
      <c r="F1365" s="133">
        <f>Simulações!CL1339</f>
        <v>0</v>
      </c>
      <c r="G1365" s="133">
        <f>Simulações!CQ1339</f>
        <v>0</v>
      </c>
      <c r="H1365" s="133">
        <f>Simulações!CW1339</f>
        <v>0</v>
      </c>
      <c r="I1365" s="133" t="str">
        <f>IF(Simulações!CX1339="","",Simulações!CX1339)</f>
        <v/>
      </c>
      <c r="J1365" s="133" t="str">
        <f>IF(Simulações!DA1339="","",Simulações!DA1339)</f>
        <v/>
      </c>
      <c r="K1365" s="137">
        <f>Simulações!AO1339</f>
        <v>0</v>
      </c>
      <c r="L1365" s="137">
        <f>Simulações!AV1339</f>
        <v>0</v>
      </c>
      <c r="M1365" s="133" t="str">
        <f>IF(Simulações!DB1339="","",Simulações!DB1339)</f>
        <v/>
      </c>
      <c r="N1365" s="133" t="str">
        <f>IF(Simulações!DC1339="","",Simulações!DC1339)</f>
        <v/>
      </c>
      <c r="O1365" s="133">
        <v>1</v>
      </c>
    </row>
    <row r="1366" spans="1:15" ht="14.25" customHeight="1" x14ac:dyDescent="0.3">
      <c r="A1366" s="5">
        <f>Simulações!G1340</f>
        <v>0</v>
      </c>
      <c r="B1366" s="133">
        <f>Simulações!DN1340</f>
        <v>0</v>
      </c>
      <c r="C1366" s="175">
        <f>Simulações!N1340</f>
        <v>0</v>
      </c>
      <c r="D1366" s="133">
        <f>Simulações!J1340</f>
        <v>0</v>
      </c>
      <c r="E1366" s="133">
        <f>Simulações!CK1340</f>
        <v>0</v>
      </c>
      <c r="F1366" s="133">
        <f>Simulações!CL1340</f>
        <v>0</v>
      </c>
      <c r="G1366" s="133">
        <f>Simulações!CQ1340</f>
        <v>0</v>
      </c>
      <c r="H1366" s="133">
        <f>Simulações!CW1340</f>
        <v>0</v>
      </c>
      <c r="I1366" s="133" t="str">
        <f>IF(Simulações!CX1340="","",Simulações!CX1340)</f>
        <v/>
      </c>
      <c r="J1366" s="133" t="str">
        <f>IF(Simulações!DA1340="","",Simulações!DA1340)</f>
        <v/>
      </c>
      <c r="K1366" s="137">
        <f>Simulações!AO1340</f>
        <v>0</v>
      </c>
      <c r="L1366" s="137">
        <f>Simulações!AV1340</f>
        <v>0</v>
      </c>
      <c r="M1366" s="133" t="str">
        <f>IF(Simulações!DB1340="","",Simulações!DB1340)</f>
        <v/>
      </c>
      <c r="N1366" s="133" t="str">
        <f>IF(Simulações!DC1340="","",Simulações!DC1340)</f>
        <v/>
      </c>
      <c r="O1366" s="133">
        <v>1</v>
      </c>
    </row>
    <row r="1367" spans="1:15" ht="14.25" customHeight="1" x14ac:dyDescent="0.3">
      <c r="A1367" s="5">
        <f>Simulações!G1341</f>
        <v>0</v>
      </c>
      <c r="B1367" s="133">
        <f>Simulações!DN1341</f>
        <v>0</v>
      </c>
      <c r="C1367" s="175">
        <f>Simulações!N1341</f>
        <v>0</v>
      </c>
      <c r="D1367" s="133">
        <f>Simulações!J1341</f>
        <v>0</v>
      </c>
      <c r="E1367" s="133">
        <f>Simulações!CK1341</f>
        <v>0</v>
      </c>
      <c r="F1367" s="133">
        <f>Simulações!CL1341</f>
        <v>0</v>
      </c>
      <c r="G1367" s="133">
        <f>Simulações!CQ1341</f>
        <v>0</v>
      </c>
      <c r="H1367" s="133">
        <f>Simulações!CW1341</f>
        <v>0</v>
      </c>
      <c r="I1367" s="133" t="str">
        <f>IF(Simulações!CX1341="","",Simulações!CX1341)</f>
        <v/>
      </c>
      <c r="J1367" s="133" t="str">
        <f>IF(Simulações!DA1341="","",Simulações!DA1341)</f>
        <v/>
      </c>
      <c r="K1367" s="137">
        <f>Simulações!AO1341</f>
        <v>0</v>
      </c>
      <c r="L1367" s="137">
        <f>Simulações!AV1341</f>
        <v>0</v>
      </c>
      <c r="M1367" s="133" t="str">
        <f>IF(Simulações!DB1341="","",Simulações!DB1341)</f>
        <v/>
      </c>
      <c r="N1367" s="133" t="str">
        <f>IF(Simulações!DC1341="","",Simulações!DC1341)</f>
        <v/>
      </c>
      <c r="O1367" s="133">
        <v>1</v>
      </c>
    </row>
    <row r="1368" spans="1:15" ht="14.25" customHeight="1" x14ac:dyDescent="0.3">
      <c r="A1368" s="5">
        <f>Simulações!G1342</f>
        <v>0</v>
      </c>
      <c r="B1368" s="133">
        <f>Simulações!DN1342</f>
        <v>0</v>
      </c>
      <c r="C1368" s="175">
        <f>Simulações!N1342</f>
        <v>0</v>
      </c>
      <c r="D1368" s="133">
        <f>Simulações!J1342</f>
        <v>0</v>
      </c>
      <c r="E1368" s="133">
        <f>Simulações!CK1342</f>
        <v>0</v>
      </c>
      <c r="F1368" s="133">
        <f>Simulações!CL1342</f>
        <v>0</v>
      </c>
      <c r="G1368" s="133">
        <f>Simulações!CQ1342</f>
        <v>0</v>
      </c>
      <c r="H1368" s="133">
        <f>Simulações!CW1342</f>
        <v>0</v>
      </c>
      <c r="I1368" s="133" t="str">
        <f>IF(Simulações!CX1342="","",Simulações!CX1342)</f>
        <v/>
      </c>
      <c r="J1368" s="133" t="str">
        <f>IF(Simulações!DA1342="","",Simulações!DA1342)</f>
        <v/>
      </c>
      <c r="K1368" s="137">
        <f>Simulações!AO1342</f>
        <v>0</v>
      </c>
      <c r="L1368" s="137">
        <f>Simulações!AV1342</f>
        <v>0</v>
      </c>
      <c r="M1368" s="133" t="str">
        <f>IF(Simulações!DB1342="","",Simulações!DB1342)</f>
        <v/>
      </c>
      <c r="N1368" s="133" t="str">
        <f>IF(Simulações!DC1342="","",Simulações!DC1342)</f>
        <v/>
      </c>
      <c r="O1368" s="133">
        <v>1</v>
      </c>
    </row>
    <row r="1369" spans="1:15" ht="14.25" customHeight="1" x14ac:dyDescent="0.3">
      <c r="A1369" s="5">
        <f>Simulações!G1343</f>
        <v>0</v>
      </c>
      <c r="B1369" s="133">
        <f>Simulações!DN1343</f>
        <v>0</v>
      </c>
      <c r="C1369" s="175">
        <f>Simulações!N1343</f>
        <v>0</v>
      </c>
      <c r="D1369" s="133">
        <f>Simulações!J1343</f>
        <v>0</v>
      </c>
      <c r="E1369" s="133">
        <f>Simulações!CK1343</f>
        <v>0</v>
      </c>
      <c r="F1369" s="133">
        <f>Simulações!CL1343</f>
        <v>0</v>
      </c>
      <c r="G1369" s="133">
        <f>Simulações!CQ1343</f>
        <v>0</v>
      </c>
      <c r="H1369" s="133">
        <f>Simulações!CW1343</f>
        <v>0</v>
      </c>
      <c r="I1369" s="133" t="str">
        <f>IF(Simulações!CX1343="","",Simulações!CX1343)</f>
        <v/>
      </c>
      <c r="J1369" s="133" t="str">
        <f>IF(Simulações!DA1343="","",Simulações!DA1343)</f>
        <v/>
      </c>
      <c r="K1369" s="137">
        <f>Simulações!AO1343</f>
        <v>0</v>
      </c>
      <c r="L1369" s="137">
        <f>Simulações!AV1343</f>
        <v>0</v>
      </c>
      <c r="M1369" s="133" t="str">
        <f>IF(Simulações!DB1343="","",Simulações!DB1343)</f>
        <v/>
      </c>
      <c r="N1369" s="133" t="str">
        <f>IF(Simulações!DC1343="","",Simulações!DC1343)</f>
        <v/>
      </c>
      <c r="O1369" s="133">
        <v>1</v>
      </c>
    </row>
    <row r="1370" spans="1:15" ht="14.25" customHeight="1" x14ac:dyDescent="0.3">
      <c r="A1370" s="5">
        <f>Simulações!G1344</f>
        <v>0</v>
      </c>
      <c r="B1370" s="133">
        <f>Simulações!DN1344</f>
        <v>0</v>
      </c>
      <c r="C1370" s="175">
        <f>Simulações!N1344</f>
        <v>0</v>
      </c>
      <c r="D1370" s="133">
        <f>Simulações!J1344</f>
        <v>0</v>
      </c>
      <c r="E1370" s="133">
        <f>Simulações!CK1344</f>
        <v>0</v>
      </c>
      <c r="F1370" s="133">
        <f>Simulações!CL1344</f>
        <v>0</v>
      </c>
      <c r="G1370" s="133">
        <f>Simulações!CQ1344</f>
        <v>0</v>
      </c>
      <c r="H1370" s="133">
        <f>Simulações!CW1344</f>
        <v>0</v>
      </c>
      <c r="I1370" s="133" t="str">
        <f>IF(Simulações!CX1344="","",Simulações!CX1344)</f>
        <v/>
      </c>
      <c r="J1370" s="133" t="str">
        <f>IF(Simulações!DA1344="","",Simulações!DA1344)</f>
        <v/>
      </c>
      <c r="K1370" s="137">
        <f>Simulações!AO1344</f>
        <v>0</v>
      </c>
      <c r="L1370" s="137">
        <f>Simulações!AV1344</f>
        <v>0</v>
      </c>
      <c r="M1370" s="133" t="str">
        <f>IF(Simulações!DB1344="","",Simulações!DB1344)</f>
        <v/>
      </c>
      <c r="N1370" s="133" t="str">
        <f>IF(Simulações!DC1344="","",Simulações!DC1344)</f>
        <v/>
      </c>
      <c r="O1370" s="133">
        <v>1</v>
      </c>
    </row>
    <row r="1371" spans="1:15" ht="14.25" customHeight="1" x14ac:dyDescent="0.3">
      <c r="A1371" s="5">
        <f>Simulações!G1345</f>
        <v>0</v>
      </c>
      <c r="B1371" s="133">
        <f>Simulações!DN1345</f>
        <v>0</v>
      </c>
      <c r="C1371" s="175">
        <f>Simulações!N1345</f>
        <v>0</v>
      </c>
      <c r="D1371" s="133">
        <f>Simulações!J1345</f>
        <v>0</v>
      </c>
      <c r="E1371" s="133">
        <f>Simulações!CK1345</f>
        <v>0</v>
      </c>
      <c r="F1371" s="133">
        <f>Simulações!CL1345</f>
        <v>0</v>
      </c>
      <c r="G1371" s="133">
        <f>Simulações!CQ1345</f>
        <v>0</v>
      </c>
      <c r="H1371" s="133">
        <f>Simulações!CW1345</f>
        <v>0</v>
      </c>
      <c r="I1371" s="133" t="str">
        <f>IF(Simulações!CX1345="","",Simulações!CX1345)</f>
        <v/>
      </c>
      <c r="J1371" s="133" t="str">
        <f>IF(Simulações!DA1345="","",Simulações!DA1345)</f>
        <v/>
      </c>
      <c r="K1371" s="137">
        <f>Simulações!AO1345</f>
        <v>0</v>
      </c>
      <c r="L1371" s="137">
        <f>Simulações!AV1345</f>
        <v>0</v>
      </c>
      <c r="M1371" s="133" t="str">
        <f>IF(Simulações!DB1345="","",Simulações!DB1345)</f>
        <v/>
      </c>
      <c r="N1371" s="133" t="str">
        <f>IF(Simulações!DC1345="","",Simulações!DC1345)</f>
        <v/>
      </c>
      <c r="O1371" s="133">
        <v>1</v>
      </c>
    </row>
    <row r="1372" spans="1:15" ht="14.25" customHeight="1" x14ac:dyDescent="0.3">
      <c r="A1372" s="5">
        <f>Simulações!G1346</f>
        <v>0</v>
      </c>
      <c r="B1372" s="133">
        <f>Simulações!DN1346</f>
        <v>0</v>
      </c>
      <c r="C1372" s="175">
        <f>Simulações!N1346</f>
        <v>0</v>
      </c>
      <c r="D1372" s="133">
        <f>Simulações!J1346</f>
        <v>0</v>
      </c>
      <c r="E1372" s="133">
        <f>Simulações!CK1346</f>
        <v>0</v>
      </c>
      <c r="F1372" s="133">
        <f>Simulações!CL1346</f>
        <v>0</v>
      </c>
      <c r="G1372" s="133">
        <f>Simulações!CQ1346</f>
        <v>0</v>
      </c>
      <c r="H1372" s="133">
        <f>Simulações!CW1346</f>
        <v>0</v>
      </c>
      <c r="I1372" s="133" t="str">
        <f>IF(Simulações!CX1346="","",Simulações!CX1346)</f>
        <v/>
      </c>
      <c r="J1372" s="133" t="str">
        <f>IF(Simulações!DA1346="","",Simulações!DA1346)</f>
        <v/>
      </c>
      <c r="K1372" s="137">
        <f>Simulações!AO1346</f>
        <v>0</v>
      </c>
      <c r="L1372" s="137">
        <f>Simulações!AV1346</f>
        <v>0</v>
      </c>
      <c r="M1372" s="133" t="str">
        <f>IF(Simulações!DB1346="","",Simulações!DB1346)</f>
        <v/>
      </c>
      <c r="N1372" s="133" t="str">
        <f>IF(Simulações!DC1346="","",Simulações!DC1346)</f>
        <v/>
      </c>
      <c r="O1372" s="133">
        <v>1</v>
      </c>
    </row>
    <row r="1373" spans="1:15" ht="14.25" customHeight="1" x14ac:dyDescent="0.3">
      <c r="A1373" s="5">
        <f>Simulações!G1347</f>
        <v>0</v>
      </c>
      <c r="B1373" s="133">
        <f>Simulações!DN1347</f>
        <v>0</v>
      </c>
      <c r="C1373" s="175">
        <f>Simulações!N1347</f>
        <v>0</v>
      </c>
      <c r="D1373" s="133">
        <f>Simulações!J1347</f>
        <v>0</v>
      </c>
      <c r="E1373" s="133">
        <f>Simulações!CK1347</f>
        <v>0</v>
      </c>
      <c r="F1373" s="133">
        <f>Simulações!CL1347</f>
        <v>0</v>
      </c>
      <c r="G1373" s="133">
        <f>Simulações!CQ1347</f>
        <v>0</v>
      </c>
      <c r="H1373" s="133">
        <f>Simulações!CW1347</f>
        <v>0</v>
      </c>
      <c r="I1373" s="133" t="str">
        <f>IF(Simulações!CX1347="","",Simulações!CX1347)</f>
        <v/>
      </c>
      <c r="J1373" s="133" t="str">
        <f>IF(Simulações!DA1347="","",Simulações!DA1347)</f>
        <v/>
      </c>
      <c r="K1373" s="137">
        <f>Simulações!AO1347</f>
        <v>0</v>
      </c>
      <c r="L1373" s="137">
        <f>Simulações!AV1347</f>
        <v>0</v>
      </c>
      <c r="M1373" s="133" t="str">
        <f>IF(Simulações!DB1347="","",Simulações!DB1347)</f>
        <v/>
      </c>
      <c r="N1373" s="133" t="str">
        <f>IF(Simulações!DC1347="","",Simulações!DC1347)</f>
        <v/>
      </c>
      <c r="O1373" s="133">
        <v>1</v>
      </c>
    </row>
    <row r="1374" spans="1:15" ht="14.25" customHeight="1" x14ac:dyDescent="0.3">
      <c r="A1374" s="5">
        <f>Simulações!G1348</f>
        <v>0</v>
      </c>
      <c r="B1374" s="133">
        <f>Simulações!DN1348</f>
        <v>0</v>
      </c>
      <c r="C1374" s="175">
        <f>Simulações!N1348</f>
        <v>0</v>
      </c>
      <c r="D1374" s="133">
        <f>Simulações!J1348</f>
        <v>0</v>
      </c>
      <c r="E1374" s="133">
        <f>Simulações!CK1348</f>
        <v>0</v>
      </c>
      <c r="F1374" s="133">
        <f>Simulações!CL1348</f>
        <v>0</v>
      </c>
      <c r="G1374" s="133">
        <f>Simulações!CQ1348</f>
        <v>0</v>
      </c>
      <c r="H1374" s="133">
        <f>Simulações!CW1348</f>
        <v>0</v>
      </c>
      <c r="I1374" s="133" t="str">
        <f>IF(Simulações!CX1348="","",Simulações!CX1348)</f>
        <v/>
      </c>
      <c r="J1374" s="133" t="str">
        <f>IF(Simulações!DA1348="","",Simulações!DA1348)</f>
        <v/>
      </c>
      <c r="K1374" s="137">
        <f>Simulações!AO1348</f>
        <v>0</v>
      </c>
      <c r="L1374" s="137">
        <f>Simulações!AV1348</f>
        <v>0</v>
      </c>
      <c r="M1374" s="133" t="str">
        <f>IF(Simulações!DB1348="","",Simulações!DB1348)</f>
        <v/>
      </c>
      <c r="N1374" s="133" t="str">
        <f>IF(Simulações!DC1348="","",Simulações!DC1348)</f>
        <v/>
      </c>
      <c r="O1374" s="133">
        <v>1</v>
      </c>
    </row>
    <row r="1375" spans="1:15" ht="14.25" customHeight="1" x14ac:dyDescent="0.3">
      <c r="A1375" s="5">
        <f>Simulações!G1349</f>
        <v>0</v>
      </c>
      <c r="B1375" s="133">
        <f>Simulações!DN1349</f>
        <v>0</v>
      </c>
      <c r="C1375" s="175">
        <f>Simulações!N1349</f>
        <v>0</v>
      </c>
      <c r="D1375" s="133">
        <f>Simulações!J1349</f>
        <v>0</v>
      </c>
      <c r="E1375" s="133">
        <f>Simulações!CK1349</f>
        <v>0</v>
      </c>
      <c r="F1375" s="133">
        <f>Simulações!CL1349</f>
        <v>0</v>
      </c>
      <c r="G1375" s="133">
        <f>Simulações!CQ1349</f>
        <v>0</v>
      </c>
      <c r="H1375" s="133">
        <f>Simulações!CW1349</f>
        <v>0</v>
      </c>
      <c r="I1375" s="133" t="str">
        <f>IF(Simulações!CX1349="","",Simulações!CX1349)</f>
        <v/>
      </c>
      <c r="J1375" s="133" t="str">
        <f>IF(Simulações!DA1349="","",Simulações!DA1349)</f>
        <v/>
      </c>
      <c r="K1375" s="137">
        <f>Simulações!AO1349</f>
        <v>0</v>
      </c>
      <c r="L1375" s="137">
        <f>Simulações!AV1349</f>
        <v>0</v>
      </c>
      <c r="M1375" s="133" t="str">
        <f>IF(Simulações!DB1349="","",Simulações!DB1349)</f>
        <v/>
      </c>
      <c r="N1375" s="133" t="str">
        <f>IF(Simulações!DC1349="","",Simulações!DC1349)</f>
        <v/>
      </c>
      <c r="O1375" s="133">
        <v>1</v>
      </c>
    </row>
    <row r="1376" spans="1:15" ht="14.25" customHeight="1" x14ac:dyDescent="0.3">
      <c r="A1376" s="5">
        <f>Simulações!G1350</f>
        <v>0</v>
      </c>
      <c r="B1376" s="133">
        <f>Simulações!DN1350</f>
        <v>0</v>
      </c>
      <c r="C1376" s="175">
        <f>Simulações!N1350</f>
        <v>0</v>
      </c>
      <c r="D1376" s="133">
        <f>Simulações!J1350</f>
        <v>0</v>
      </c>
      <c r="E1376" s="133">
        <f>Simulações!CK1350</f>
        <v>0</v>
      </c>
      <c r="F1376" s="133">
        <f>Simulações!CL1350</f>
        <v>0</v>
      </c>
      <c r="G1376" s="133">
        <f>Simulações!CQ1350</f>
        <v>0</v>
      </c>
      <c r="H1376" s="133">
        <f>Simulações!CW1350</f>
        <v>0</v>
      </c>
      <c r="I1376" s="133" t="str">
        <f>IF(Simulações!CX1350="","",Simulações!CX1350)</f>
        <v/>
      </c>
      <c r="J1376" s="133" t="str">
        <f>IF(Simulações!DA1350="","",Simulações!DA1350)</f>
        <v/>
      </c>
      <c r="K1376" s="137">
        <f>Simulações!AO1350</f>
        <v>0</v>
      </c>
      <c r="L1376" s="137">
        <f>Simulações!AV1350</f>
        <v>0</v>
      </c>
      <c r="M1376" s="133" t="str">
        <f>IF(Simulações!DB1350="","",Simulações!DB1350)</f>
        <v/>
      </c>
      <c r="N1376" s="133" t="str">
        <f>IF(Simulações!DC1350="","",Simulações!DC1350)</f>
        <v/>
      </c>
      <c r="O1376" s="133">
        <v>1</v>
      </c>
    </row>
    <row r="1377" spans="1:15" ht="14.25" customHeight="1" x14ac:dyDescent="0.3">
      <c r="A1377" s="5">
        <f>Simulações!G1351</f>
        <v>0</v>
      </c>
      <c r="B1377" s="133">
        <f>Simulações!DN1351</f>
        <v>0</v>
      </c>
      <c r="C1377" s="175">
        <f>Simulações!N1351</f>
        <v>0</v>
      </c>
      <c r="D1377" s="133">
        <f>Simulações!J1351</f>
        <v>0</v>
      </c>
      <c r="E1377" s="133">
        <f>Simulações!CK1351</f>
        <v>0</v>
      </c>
      <c r="F1377" s="133">
        <f>Simulações!CL1351</f>
        <v>0</v>
      </c>
      <c r="G1377" s="133">
        <f>Simulações!CQ1351</f>
        <v>0</v>
      </c>
      <c r="H1377" s="133">
        <f>Simulações!CW1351</f>
        <v>0</v>
      </c>
      <c r="I1377" s="133" t="str">
        <f>IF(Simulações!CX1351="","",Simulações!CX1351)</f>
        <v/>
      </c>
      <c r="J1377" s="133" t="str">
        <f>IF(Simulações!DA1351="","",Simulações!DA1351)</f>
        <v/>
      </c>
      <c r="K1377" s="137">
        <f>Simulações!AO1351</f>
        <v>0</v>
      </c>
      <c r="L1377" s="137">
        <f>Simulações!AV1351</f>
        <v>0</v>
      </c>
      <c r="M1377" s="133" t="str">
        <f>IF(Simulações!DB1351="","",Simulações!DB1351)</f>
        <v/>
      </c>
      <c r="N1377" s="133" t="str">
        <f>IF(Simulações!DC1351="","",Simulações!DC1351)</f>
        <v/>
      </c>
      <c r="O1377" s="133">
        <v>1</v>
      </c>
    </row>
    <row r="1378" spans="1:15" ht="14.25" customHeight="1" x14ac:dyDescent="0.3">
      <c r="A1378" s="5">
        <f>Simulações!G1352</f>
        <v>0</v>
      </c>
      <c r="B1378" s="133">
        <f>Simulações!DN1352</f>
        <v>0</v>
      </c>
      <c r="C1378" s="175">
        <f>Simulações!N1352</f>
        <v>0</v>
      </c>
      <c r="D1378" s="133">
        <f>Simulações!J1352</f>
        <v>0</v>
      </c>
      <c r="E1378" s="133">
        <f>Simulações!CK1352</f>
        <v>0</v>
      </c>
      <c r="F1378" s="133">
        <f>Simulações!CL1352</f>
        <v>0</v>
      </c>
      <c r="G1378" s="133">
        <f>Simulações!CQ1352</f>
        <v>0</v>
      </c>
      <c r="H1378" s="133">
        <f>Simulações!CW1352</f>
        <v>0</v>
      </c>
      <c r="I1378" s="133" t="str">
        <f>IF(Simulações!CX1352="","",Simulações!CX1352)</f>
        <v/>
      </c>
      <c r="J1378" s="133" t="str">
        <f>IF(Simulações!DA1352="","",Simulações!DA1352)</f>
        <v/>
      </c>
      <c r="K1378" s="137">
        <f>Simulações!AO1352</f>
        <v>0</v>
      </c>
      <c r="L1378" s="137">
        <f>Simulações!AV1352</f>
        <v>0</v>
      </c>
      <c r="M1378" s="133" t="str">
        <f>IF(Simulações!DB1352="","",Simulações!DB1352)</f>
        <v/>
      </c>
      <c r="N1378" s="133" t="str">
        <f>IF(Simulações!DC1352="","",Simulações!DC1352)</f>
        <v/>
      </c>
      <c r="O1378" s="133">
        <v>1</v>
      </c>
    </row>
    <row r="1379" spans="1:15" ht="14.25" customHeight="1" x14ac:dyDescent="0.3">
      <c r="A1379" s="5">
        <f>Simulações!G1353</f>
        <v>0</v>
      </c>
      <c r="B1379" s="133">
        <f>Simulações!DN1353</f>
        <v>0</v>
      </c>
      <c r="C1379" s="175">
        <f>Simulações!N1353</f>
        <v>0</v>
      </c>
      <c r="D1379" s="133">
        <f>Simulações!J1353</f>
        <v>0</v>
      </c>
      <c r="E1379" s="133">
        <f>Simulações!CK1353</f>
        <v>0</v>
      </c>
      <c r="F1379" s="133">
        <f>Simulações!CL1353</f>
        <v>0</v>
      </c>
      <c r="G1379" s="133">
        <f>Simulações!CQ1353</f>
        <v>0</v>
      </c>
      <c r="H1379" s="133">
        <f>Simulações!CW1353</f>
        <v>0</v>
      </c>
      <c r="I1379" s="133" t="str">
        <f>IF(Simulações!CX1353="","",Simulações!CX1353)</f>
        <v/>
      </c>
      <c r="J1379" s="133" t="str">
        <f>IF(Simulações!DA1353="","",Simulações!DA1353)</f>
        <v/>
      </c>
      <c r="K1379" s="137">
        <f>Simulações!AO1353</f>
        <v>0</v>
      </c>
      <c r="L1379" s="137">
        <f>Simulações!AV1353</f>
        <v>0</v>
      </c>
      <c r="M1379" s="133" t="str">
        <f>IF(Simulações!DB1353="","",Simulações!DB1353)</f>
        <v/>
      </c>
      <c r="N1379" s="133" t="str">
        <f>IF(Simulações!DC1353="","",Simulações!DC1353)</f>
        <v/>
      </c>
      <c r="O1379" s="133">
        <v>1</v>
      </c>
    </row>
    <row r="1380" spans="1:15" ht="14.25" customHeight="1" x14ac:dyDescent="0.3">
      <c r="A1380" s="5">
        <f>Simulações!G1354</f>
        <v>0</v>
      </c>
      <c r="B1380" s="133">
        <f>Simulações!DN1354</f>
        <v>0</v>
      </c>
      <c r="C1380" s="175">
        <f>Simulações!N1354</f>
        <v>0</v>
      </c>
      <c r="D1380" s="133">
        <f>Simulações!J1354</f>
        <v>0</v>
      </c>
      <c r="E1380" s="133">
        <f>Simulações!CK1354</f>
        <v>0</v>
      </c>
      <c r="F1380" s="133">
        <f>Simulações!CL1354</f>
        <v>0</v>
      </c>
      <c r="G1380" s="133">
        <f>Simulações!CQ1354</f>
        <v>0</v>
      </c>
      <c r="H1380" s="133">
        <f>Simulações!CW1354</f>
        <v>0</v>
      </c>
      <c r="I1380" s="133" t="str">
        <f>IF(Simulações!CX1354="","",Simulações!CX1354)</f>
        <v/>
      </c>
      <c r="J1380" s="133" t="str">
        <f>IF(Simulações!DA1354="","",Simulações!DA1354)</f>
        <v/>
      </c>
      <c r="K1380" s="137">
        <f>Simulações!AO1354</f>
        <v>0</v>
      </c>
      <c r="L1380" s="137">
        <f>Simulações!AV1354</f>
        <v>0</v>
      </c>
      <c r="M1380" s="133" t="str">
        <f>IF(Simulações!DB1354="","",Simulações!DB1354)</f>
        <v/>
      </c>
      <c r="N1380" s="133" t="str">
        <f>IF(Simulações!DC1354="","",Simulações!DC1354)</f>
        <v/>
      </c>
      <c r="O1380" s="133">
        <v>1</v>
      </c>
    </row>
    <row r="1381" spans="1:15" ht="14.25" customHeight="1" x14ac:dyDescent="0.3">
      <c r="A1381" s="5">
        <f>Simulações!G1355</f>
        <v>0</v>
      </c>
      <c r="B1381" s="133">
        <f>Simulações!DN1355</f>
        <v>0</v>
      </c>
      <c r="C1381" s="175">
        <f>Simulações!N1355</f>
        <v>0</v>
      </c>
      <c r="D1381" s="133">
        <f>Simulações!J1355</f>
        <v>0</v>
      </c>
      <c r="E1381" s="133">
        <f>Simulações!CK1355</f>
        <v>0</v>
      </c>
      <c r="F1381" s="133">
        <f>Simulações!CL1355</f>
        <v>0</v>
      </c>
      <c r="G1381" s="133">
        <f>Simulações!CQ1355</f>
        <v>0</v>
      </c>
      <c r="H1381" s="133">
        <f>Simulações!CW1355</f>
        <v>0</v>
      </c>
      <c r="I1381" s="133" t="str">
        <f>IF(Simulações!CX1355="","",Simulações!CX1355)</f>
        <v/>
      </c>
      <c r="J1381" s="133" t="str">
        <f>IF(Simulações!DA1355="","",Simulações!DA1355)</f>
        <v/>
      </c>
      <c r="K1381" s="137">
        <f>Simulações!AO1355</f>
        <v>0</v>
      </c>
      <c r="L1381" s="137">
        <f>Simulações!AV1355</f>
        <v>0</v>
      </c>
      <c r="M1381" s="133" t="str">
        <f>IF(Simulações!DB1355="","",Simulações!DB1355)</f>
        <v/>
      </c>
      <c r="N1381" s="133" t="str">
        <f>IF(Simulações!DC1355="","",Simulações!DC1355)</f>
        <v/>
      </c>
      <c r="O1381" s="133">
        <v>1</v>
      </c>
    </row>
    <row r="1382" spans="1:15" ht="14.25" customHeight="1" x14ac:dyDescent="0.3">
      <c r="A1382" s="5">
        <f>Simulações!G1356</f>
        <v>0</v>
      </c>
      <c r="B1382" s="133">
        <f>Simulações!DN1356</f>
        <v>0</v>
      </c>
      <c r="C1382" s="175">
        <f>Simulações!N1356</f>
        <v>0</v>
      </c>
      <c r="D1382" s="133">
        <f>Simulações!J1356</f>
        <v>0</v>
      </c>
      <c r="E1382" s="133">
        <f>Simulações!CK1356</f>
        <v>0</v>
      </c>
      <c r="F1382" s="133">
        <f>Simulações!CL1356</f>
        <v>0</v>
      </c>
      <c r="G1382" s="133">
        <f>Simulações!CQ1356</f>
        <v>0</v>
      </c>
      <c r="H1382" s="133">
        <f>Simulações!CW1356</f>
        <v>0</v>
      </c>
      <c r="I1382" s="133" t="str">
        <f>IF(Simulações!CX1356="","",Simulações!CX1356)</f>
        <v/>
      </c>
      <c r="J1382" s="133" t="str">
        <f>IF(Simulações!DA1356="","",Simulações!DA1356)</f>
        <v/>
      </c>
      <c r="K1382" s="137">
        <f>Simulações!AO1356</f>
        <v>0</v>
      </c>
      <c r="L1382" s="137">
        <f>Simulações!AV1356</f>
        <v>0</v>
      </c>
      <c r="M1382" s="133" t="str">
        <f>IF(Simulações!DB1356="","",Simulações!DB1356)</f>
        <v/>
      </c>
      <c r="N1382" s="133" t="str">
        <f>IF(Simulações!DC1356="","",Simulações!DC1356)</f>
        <v/>
      </c>
      <c r="O1382" s="133">
        <v>1</v>
      </c>
    </row>
    <row r="1383" spans="1:15" ht="14.25" customHeight="1" x14ac:dyDescent="0.3">
      <c r="A1383" s="5">
        <f>Simulações!G1357</f>
        <v>0</v>
      </c>
      <c r="B1383" s="133">
        <f>Simulações!DN1357</f>
        <v>0</v>
      </c>
      <c r="C1383" s="175">
        <f>Simulações!N1357</f>
        <v>0</v>
      </c>
      <c r="D1383" s="133">
        <f>Simulações!J1357</f>
        <v>0</v>
      </c>
      <c r="E1383" s="133">
        <f>Simulações!CK1357</f>
        <v>0</v>
      </c>
      <c r="F1383" s="133">
        <f>Simulações!CL1357</f>
        <v>0</v>
      </c>
      <c r="G1383" s="133">
        <f>Simulações!CQ1357</f>
        <v>0</v>
      </c>
      <c r="H1383" s="133">
        <f>Simulações!CW1357</f>
        <v>0</v>
      </c>
      <c r="I1383" s="133" t="str">
        <f>IF(Simulações!CX1357="","",Simulações!CX1357)</f>
        <v/>
      </c>
      <c r="J1383" s="133" t="str">
        <f>IF(Simulações!DA1357="","",Simulações!DA1357)</f>
        <v/>
      </c>
      <c r="K1383" s="137">
        <f>Simulações!AO1357</f>
        <v>0</v>
      </c>
      <c r="L1383" s="137">
        <f>Simulações!AV1357</f>
        <v>0</v>
      </c>
      <c r="M1383" s="133" t="str">
        <f>IF(Simulações!DB1357="","",Simulações!DB1357)</f>
        <v/>
      </c>
      <c r="N1383" s="133" t="str">
        <f>IF(Simulações!DC1357="","",Simulações!DC1357)</f>
        <v/>
      </c>
      <c r="O1383" s="133">
        <v>1</v>
      </c>
    </row>
    <row r="1384" spans="1:15" ht="14.25" customHeight="1" x14ac:dyDescent="0.3">
      <c r="A1384" s="5">
        <f>Simulações!G1358</f>
        <v>0</v>
      </c>
      <c r="B1384" s="133">
        <f>Simulações!DN1358</f>
        <v>0</v>
      </c>
      <c r="C1384" s="175">
        <f>Simulações!N1358</f>
        <v>0</v>
      </c>
      <c r="D1384" s="133">
        <f>Simulações!J1358</f>
        <v>0</v>
      </c>
      <c r="E1384" s="133">
        <f>Simulações!CK1358</f>
        <v>0</v>
      </c>
      <c r="F1384" s="133">
        <f>Simulações!CL1358</f>
        <v>0</v>
      </c>
      <c r="G1384" s="133">
        <f>Simulações!CQ1358</f>
        <v>0</v>
      </c>
      <c r="H1384" s="133">
        <f>Simulações!CW1358</f>
        <v>0</v>
      </c>
      <c r="I1384" s="133" t="str">
        <f>IF(Simulações!CX1358="","",Simulações!CX1358)</f>
        <v/>
      </c>
      <c r="J1384" s="133" t="str">
        <f>IF(Simulações!DA1358="","",Simulações!DA1358)</f>
        <v/>
      </c>
      <c r="K1384" s="137">
        <f>Simulações!AO1358</f>
        <v>0</v>
      </c>
      <c r="L1384" s="137">
        <f>Simulações!AV1358</f>
        <v>0</v>
      </c>
      <c r="M1384" s="133" t="str">
        <f>IF(Simulações!DB1358="","",Simulações!DB1358)</f>
        <v/>
      </c>
      <c r="N1384" s="133" t="str">
        <f>IF(Simulações!DC1358="","",Simulações!DC1358)</f>
        <v/>
      </c>
      <c r="O1384" s="133">
        <v>1</v>
      </c>
    </row>
    <row r="1385" spans="1:15" ht="14.25" customHeight="1" x14ac:dyDescent="0.3">
      <c r="A1385" s="5">
        <f>Simulações!G1359</f>
        <v>0</v>
      </c>
      <c r="B1385" s="133">
        <f>Simulações!DN1359</f>
        <v>0</v>
      </c>
      <c r="C1385" s="175">
        <f>Simulações!N1359</f>
        <v>0</v>
      </c>
      <c r="D1385" s="133">
        <f>Simulações!J1359</f>
        <v>0</v>
      </c>
      <c r="E1385" s="133">
        <f>Simulações!CK1359</f>
        <v>0</v>
      </c>
      <c r="F1385" s="133">
        <f>Simulações!CL1359</f>
        <v>0</v>
      </c>
      <c r="G1385" s="133">
        <f>Simulações!CQ1359</f>
        <v>0</v>
      </c>
      <c r="H1385" s="133">
        <f>Simulações!CW1359</f>
        <v>0</v>
      </c>
      <c r="I1385" s="133" t="str">
        <f>IF(Simulações!CX1359="","",Simulações!CX1359)</f>
        <v/>
      </c>
      <c r="J1385" s="133" t="str">
        <f>IF(Simulações!DA1359="","",Simulações!DA1359)</f>
        <v/>
      </c>
      <c r="K1385" s="137">
        <f>Simulações!AO1359</f>
        <v>0</v>
      </c>
      <c r="L1385" s="137">
        <f>Simulações!AV1359</f>
        <v>0</v>
      </c>
      <c r="M1385" s="133" t="str">
        <f>IF(Simulações!DB1359="","",Simulações!DB1359)</f>
        <v/>
      </c>
      <c r="N1385" s="133" t="str">
        <f>IF(Simulações!DC1359="","",Simulações!DC1359)</f>
        <v/>
      </c>
      <c r="O1385" s="133">
        <v>1</v>
      </c>
    </row>
    <row r="1386" spans="1:15" ht="14.25" customHeight="1" x14ac:dyDescent="0.3">
      <c r="A1386" s="5">
        <f>Simulações!G1360</f>
        <v>0</v>
      </c>
      <c r="B1386" s="133">
        <f>Simulações!DN1360</f>
        <v>0</v>
      </c>
      <c r="C1386" s="175">
        <f>Simulações!N1360</f>
        <v>0</v>
      </c>
      <c r="D1386" s="133">
        <f>Simulações!J1360</f>
        <v>0</v>
      </c>
      <c r="E1386" s="133">
        <f>Simulações!CK1360</f>
        <v>0</v>
      </c>
      <c r="F1386" s="133">
        <f>Simulações!CL1360</f>
        <v>0</v>
      </c>
      <c r="G1386" s="133">
        <f>Simulações!CQ1360</f>
        <v>0</v>
      </c>
      <c r="H1386" s="133">
        <f>Simulações!CW1360</f>
        <v>0</v>
      </c>
      <c r="I1386" s="133" t="str">
        <f>IF(Simulações!CX1360="","",Simulações!CX1360)</f>
        <v/>
      </c>
      <c r="J1386" s="133" t="str">
        <f>IF(Simulações!DA1360="","",Simulações!DA1360)</f>
        <v/>
      </c>
      <c r="K1386" s="137">
        <f>Simulações!AO1360</f>
        <v>0</v>
      </c>
      <c r="L1386" s="137">
        <f>Simulações!AV1360</f>
        <v>0</v>
      </c>
      <c r="M1386" s="133" t="str">
        <f>IF(Simulações!DB1360="","",Simulações!DB1360)</f>
        <v/>
      </c>
      <c r="N1386" s="133" t="str">
        <f>IF(Simulações!DC1360="","",Simulações!DC1360)</f>
        <v/>
      </c>
      <c r="O1386" s="133">
        <v>1</v>
      </c>
    </row>
    <row r="1387" spans="1:15" ht="14.25" customHeight="1" x14ac:dyDescent="0.3">
      <c r="A1387" s="5">
        <f>Simulações!G1361</f>
        <v>0</v>
      </c>
      <c r="B1387" s="133">
        <f>Simulações!DN1361</f>
        <v>0</v>
      </c>
      <c r="C1387" s="175">
        <f>Simulações!N1361</f>
        <v>0</v>
      </c>
      <c r="D1387" s="133">
        <f>Simulações!J1361</f>
        <v>0</v>
      </c>
      <c r="E1387" s="133">
        <f>Simulações!CK1361</f>
        <v>0</v>
      </c>
      <c r="F1387" s="133">
        <f>Simulações!CL1361</f>
        <v>0</v>
      </c>
      <c r="G1387" s="133">
        <f>Simulações!CQ1361</f>
        <v>0</v>
      </c>
      <c r="H1387" s="133">
        <f>Simulações!CW1361</f>
        <v>0</v>
      </c>
      <c r="I1387" s="133" t="str">
        <f>IF(Simulações!CX1361="","",Simulações!CX1361)</f>
        <v/>
      </c>
      <c r="J1387" s="133" t="str">
        <f>IF(Simulações!DA1361="","",Simulações!DA1361)</f>
        <v/>
      </c>
      <c r="K1387" s="137">
        <f>Simulações!AO1361</f>
        <v>0</v>
      </c>
      <c r="L1387" s="137">
        <f>Simulações!AV1361</f>
        <v>0</v>
      </c>
      <c r="M1387" s="133" t="str">
        <f>IF(Simulações!DB1361="","",Simulações!DB1361)</f>
        <v/>
      </c>
      <c r="N1387" s="133" t="str">
        <f>IF(Simulações!DC1361="","",Simulações!DC1361)</f>
        <v/>
      </c>
      <c r="O1387" s="133">
        <v>1</v>
      </c>
    </row>
    <row r="1388" spans="1:15" ht="14.25" customHeight="1" x14ac:dyDescent="0.3">
      <c r="A1388" s="5">
        <f>Simulações!G1362</f>
        <v>0</v>
      </c>
      <c r="B1388" s="133">
        <f>Simulações!DN1362</f>
        <v>0</v>
      </c>
      <c r="C1388" s="175">
        <f>Simulações!N1362</f>
        <v>0</v>
      </c>
      <c r="D1388" s="133">
        <f>Simulações!J1362</f>
        <v>0</v>
      </c>
      <c r="E1388" s="133">
        <f>Simulações!CK1362</f>
        <v>0</v>
      </c>
      <c r="F1388" s="133">
        <f>Simulações!CL1362</f>
        <v>0</v>
      </c>
      <c r="G1388" s="133">
        <f>Simulações!CQ1362</f>
        <v>0</v>
      </c>
      <c r="H1388" s="133">
        <f>Simulações!CW1362</f>
        <v>0</v>
      </c>
      <c r="I1388" s="133" t="str">
        <f>IF(Simulações!CX1362="","",Simulações!CX1362)</f>
        <v/>
      </c>
      <c r="J1388" s="133" t="str">
        <f>IF(Simulações!DA1362="","",Simulações!DA1362)</f>
        <v/>
      </c>
      <c r="K1388" s="137">
        <f>Simulações!AO1362</f>
        <v>0</v>
      </c>
      <c r="L1388" s="137">
        <f>Simulações!AV1362</f>
        <v>0</v>
      </c>
      <c r="M1388" s="133" t="str">
        <f>IF(Simulações!DB1362="","",Simulações!DB1362)</f>
        <v/>
      </c>
      <c r="N1388" s="133" t="str">
        <f>IF(Simulações!DC1362="","",Simulações!DC1362)</f>
        <v/>
      </c>
      <c r="O1388" s="133">
        <v>1</v>
      </c>
    </row>
    <row r="1389" spans="1:15" ht="14.25" customHeight="1" x14ac:dyDescent="0.3">
      <c r="A1389" s="5">
        <f>Simulações!G1363</f>
        <v>0</v>
      </c>
      <c r="B1389" s="133">
        <f>Simulações!DN1363</f>
        <v>0</v>
      </c>
      <c r="C1389" s="175">
        <f>Simulações!N1363</f>
        <v>0</v>
      </c>
      <c r="D1389" s="133">
        <f>Simulações!J1363</f>
        <v>0</v>
      </c>
      <c r="E1389" s="133">
        <f>Simulações!CK1363</f>
        <v>0</v>
      </c>
      <c r="F1389" s="133">
        <f>Simulações!CL1363</f>
        <v>0</v>
      </c>
      <c r="G1389" s="133">
        <f>Simulações!CQ1363</f>
        <v>0</v>
      </c>
      <c r="H1389" s="133">
        <f>Simulações!CW1363</f>
        <v>0</v>
      </c>
      <c r="I1389" s="133" t="str">
        <f>IF(Simulações!CX1363="","",Simulações!CX1363)</f>
        <v/>
      </c>
      <c r="J1389" s="133" t="str">
        <f>IF(Simulações!DA1363="","",Simulações!DA1363)</f>
        <v/>
      </c>
      <c r="K1389" s="137">
        <f>Simulações!AO1363</f>
        <v>0</v>
      </c>
      <c r="L1389" s="137">
        <f>Simulações!AV1363</f>
        <v>0</v>
      </c>
      <c r="M1389" s="133" t="str">
        <f>IF(Simulações!DB1363="","",Simulações!DB1363)</f>
        <v/>
      </c>
      <c r="N1389" s="133" t="str">
        <f>IF(Simulações!DC1363="","",Simulações!DC1363)</f>
        <v/>
      </c>
      <c r="O1389" s="133">
        <v>1</v>
      </c>
    </row>
    <row r="1390" spans="1:15" ht="14.25" customHeight="1" x14ac:dyDescent="0.3">
      <c r="A1390" s="5">
        <f>Simulações!G1364</f>
        <v>0</v>
      </c>
      <c r="B1390" s="133">
        <f>Simulações!DN1364</f>
        <v>0</v>
      </c>
      <c r="C1390" s="175">
        <f>Simulações!N1364</f>
        <v>0</v>
      </c>
      <c r="D1390" s="133">
        <f>Simulações!J1364</f>
        <v>0</v>
      </c>
      <c r="E1390" s="133">
        <f>Simulações!CK1364</f>
        <v>0</v>
      </c>
      <c r="F1390" s="133">
        <f>Simulações!CL1364</f>
        <v>0</v>
      </c>
      <c r="G1390" s="133">
        <f>Simulações!CQ1364</f>
        <v>0</v>
      </c>
      <c r="H1390" s="133">
        <f>Simulações!CW1364</f>
        <v>0</v>
      </c>
      <c r="I1390" s="133" t="str">
        <f>IF(Simulações!CX1364="","",Simulações!CX1364)</f>
        <v/>
      </c>
      <c r="J1390" s="133" t="str">
        <f>IF(Simulações!DA1364="","",Simulações!DA1364)</f>
        <v/>
      </c>
      <c r="K1390" s="137">
        <f>Simulações!AO1364</f>
        <v>0</v>
      </c>
      <c r="L1390" s="137">
        <f>Simulações!AV1364</f>
        <v>0</v>
      </c>
      <c r="M1390" s="133" t="str">
        <f>IF(Simulações!DB1364="","",Simulações!DB1364)</f>
        <v/>
      </c>
      <c r="N1390" s="133" t="str">
        <f>IF(Simulações!DC1364="","",Simulações!DC1364)</f>
        <v/>
      </c>
      <c r="O1390" s="133">
        <v>1</v>
      </c>
    </row>
    <row r="1391" spans="1:15" ht="14.25" customHeight="1" x14ac:dyDescent="0.3">
      <c r="A1391" s="5">
        <f>Simulações!G1365</f>
        <v>0</v>
      </c>
      <c r="B1391" s="133">
        <f>Simulações!DN1365</f>
        <v>0</v>
      </c>
      <c r="C1391" s="175">
        <f>Simulações!N1365</f>
        <v>0</v>
      </c>
      <c r="D1391" s="133">
        <f>Simulações!J1365</f>
        <v>0</v>
      </c>
      <c r="E1391" s="133">
        <f>Simulações!CK1365</f>
        <v>0</v>
      </c>
      <c r="F1391" s="133">
        <f>Simulações!CL1365</f>
        <v>0</v>
      </c>
      <c r="G1391" s="133">
        <f>Simulações!CQ1365</f>
        <v>0</v>
      </c>
      <c r="H1391" s="133">
        <f>Simulações!CW1365</f>
        <v>0</v>
      </c>
      <c r="I1391" s="133" t="str">
        <f>IF(Simulações!CX1365="","",Simulações!CX1365)</f>
        <v/>
      </c>
      <c r="J1391" s="133" t="str">
        <f>IF(Simulações!DA1365="","",Simulações!DA1365)</f>
        <v/>
      </c>
      <c r="K1391" s="137">
        <f>Simulações!AO1365</f>
        <v>0</v>
      </c>
      <c r="L1391" s="137">
        <f>Simulações!AV1365</f>
        <v>0</v>
      </c>
      <c r="M1391" s="133" t="str">
        <f>IF(Simulações!DB1365="","",Simulações!DB1365)</f>
        <v/>
      </c>
      <c r="N1391" s="133" t="str">
        <f>IF(Simulações!DC1365="","",Simulações!DC1365)</f>
        <v/>
      </c>
      <c r="O1391" s="133">
        <v>1</v>
      </c>
    </row>
    <row r="1392" spans="1:15" ht="14.25" customHeight="1" x14ac:dyDescent="0.3">
      <c r="A1392" s="5">
        <f>Simulações!G1366</f>
        <v>0</v>
      </c>
      <c r="B1392" s="133">
        <f>Simulações!DN1366</f>
        <v>0</v>
      </c>
      <c r="C1392" s="175">
        <f>Simulações!N1366</f>
        <v>0</v>
      </c>
      <c r="D1392" s="133">
        <f>Simulações!J1366</f>
        <v>0</v>
      </c>
      <c r="E1392" s="133">
        <f>Simulações!CK1366</f>
        <v>0</v>
      </c>
      <c r="F1392" s="133">
        <f>Simulações!CL1366</f>
        <v>0</v>
      </c>
      <c r="G1392" s="133">
        <f>Simulações!CQ1366</f>
        <v>0</v>
      </c>
      <c r="H1392" s="133">
        <f>Simulações!CW1366</f>
        <v>0</v>
      </c>
      <c r="I1392" s="133" t="str">
        <f>IF(Simulações!CX1366="","",Simulações!CX1366)</f>
        <v/>
      </c>
      <c r="J1392" s="133" t="str">
        <f>IF(Simulações!DA1366="","",Simulações!DA1366)</f>
        <v/>
      </c>
      <c r="K1392" s="137">
        <f>Simulações!AO1366</f>
        <v>0</v>
      </c>
      <c r="L1392" s="137">
        <f>Simulações!AV1366</f>
        <v>0</v>
      </c>
      <c r="M1392" s="133" t="str">
        <f>IF(Simulações!DB1366="","",Simulações!DB1366)</f>
        <v/>
      </c>
      <c r="N1392" s="133" t="str">
        <f>IF(Simulações!DC1366="","",Simulações!DC1366)</f>
        <v/>
      </c>
      <c r="O1392" s="133">
        <v>1</v>
      </c>
    </row>
    <row r="1393" spans="1:15" ht="14.25" customHeight="1" x14ac:dyDescent="0.3">
      <c r="A1393" s="5">
        <f>Simulações!G1367</f>
        <v>0</v>
      </c>
      <c r="B1393" s="133">
        <f>Simulações!DN1367</f>
        <v>0</v>
      </c>
      <c r="C1393" s="175">
        <f>Simulações!N1367</f>
        <v>0</v>
      </c>
      <c r="D1393" s="133">
        <f>Simulações!J1367</f>
        <v>0</v>
      </c>
      <c r="E1393" s="133">
        <f>Simulações!CK1367</f>
        <v>0</v>
      </c>
      <c r="F1393" s="133">
        <f>Simulações!CL1367</f>
        <v>0</v>
      </c>
      <c r="G1393" s="133">
        <f>Simulações!CQ1367</f>
        <v>0</v>
      </c>
      <c r="H1393" s="133">
        <f>Simulações!CW1367</f>
        <v>0</v>
      </c>
      <c r="I1393" s="133" t="str">
        <f>IF(Simulações!CX1367="","",Simulações!CX1367)</f>
        <v/>
      </c>
      <c r="J1393" s="133" t="str">
        <f>IF(Simulações!DA1367="","",Simulações!DA1367)</f>
        <v/>
      </c>
      <c r="K1393" s="137">
        <f>Simulações!AO1367</f>
        <v>0</v>
      </c>
      <c r="L1393" s="137">
        <f>Simulações!AV1367</f>
        <v>0</v>
      </c>
      <c r="M1393" s="133" t="str">
        <f>IF(Simulações!DB1367="","",Simulações!DB1367)</f>
        <v/>
      </c>
      <c r="N1393" s="133" t="str">
        <f>IF(Simulações!DC1367="","",Simulações!DC1367)</f>
        <v/>
      </c>
      <c r="O1393" s="133">
        <v>1</v>
      </c>
    </row>
    <row r="1394" spans="1:15" ht="14.25" customHeight="1" x14ac:dyDescent="0.3">
      <c r="A1394" s="5">
        <f>Simulações!G1368</f>
        <v>0</v>
      </c>
      <c r="B1394" s="133">
        <f>Simulações!DN1368</f>
        <v>0</v>
      </c>
      <c r="C1394" s="175">
        <f>Simulações!N1368</f>
        <v>0</v>
      </c>
      <c r="D1394" s="133">
        <f>Simulações!J1368</f>
        <v>0</v>
      </c>
      <c r="E1394" s="133">
        <f>Simulações!CK1368</f>
        <v>0</v>
      </c>
      <c r="F1394" s="133">
        <f>Simulações!CL1368</f>
        <v>0</v>
      </c>
      <c r="G1394" s="133">
        <f>Simulações!CQ1368</f>
        <v>0</v>
      </c>
      <c r="H1394" s="133">
        <f>Simulações!CW1368</f>
        <v>0</v>
      </c>
      <c r="I1394" s="133" t="str">
        <f>IF(Simulações!CX1368="","",Simulações!CX1368)</f>
        <v/>
      </c>
      <c r="J1394" s="133" t="str">
        <f>IF(Simulações!DA1368="","",Simulações!DA1368)</f>
        <v/>
      </c>
      <c r="K1394" s="137">
        <f>Simulações!AO1368</f>
        <v>0</v>
      </c>
      <c r="L1394" s="137">
        <f>Simulações!AV1368</f>
        <v>0</v>
      </c>
      <c r="M1394" s="133" t="str">
        <f>IF(Simulações!DB1368="","",Simulações!DB1368)</f>
        <v/>
      </c>
      <c r="N1394" s="133" t="str">
        <f>IF(Simulações!DC1368="","",Simulações!DC1368)</f>
        <v/>
      </c>
      <c r="O1394" s="133">
        <v>1</v>
      </c>
    </row>
    <row r="1395" spans="1:15" ht="14.25" customHeight="1" x14ac:dyDescent="0.3">
      <c r="A1395" s="5">
        <f>Simulações!G1369</f>
        <v>0</v>
      </c>
      <c r="B1395" s="133">
        <f>Simulações!DN1369</f>
        <v>0</v>
      </c>
      <c r="C1395" s="175">
        <f>Simulações!N1369</f>
        <v>0</v>
      </c>
      <c r="D1395" s="133">
        <f>Simulações!J1369</f>
        <v>0</v>
      </c>
      <c r="E1395" s="133">
        <f>Simulações!CK1369</f>
        <v>0</v>
      </c>
      <c r="F1395" s="133">
        <f>Simulações!CL1369</f>
        <v>0</v>
      </c>
      <c r="G1395" s="133">
        <f>Simulações!CQ1369</f>
        <v>0</v>
      </c>
      <c r="H1395" s="133">
        <f>Simulações!CW1369</f>
        <v>0</v>
      </c>
      <c r="I1395" s="133" t="str">
        <f>IF(Simulações!CX1369="","",Simulações!CX1369)</f>
        <v/>
      </c>
      <c r="J1395" s="133" t="str">
        <f>IF(Simulações!DA1369="","",Simulações!DA1369)</f>
        <v/>
      </c>
      <c r="K1395" s="137">
        <f>Simulações!AO1369</f>
        <v>0</v>
      </c>
      <c r="L1395" s="137">
        <f>Simulações!AV1369</f>
        <v>0</v>
      </c>
      <c r="M1395" s="133" t="str">
        <f>IF(Simulações!DB1369="","",Simulações!DB1369)</f>
        <v/>
      </c>
      <c r="N1395" s="133" t="str">
        <f>IF(Simulações!DC1369="","",Simulações!DC1369)</f>
        <v/>
      </c>
      <c r="O1395" s="133">
        <v>1</v>
      </c>
    </row>
    <row r="1396" spans="1:15" ht="14.25" customHeight="1" x14ac:dyDescent="0.3">
      <c r="A1396" s="5">
        <f>Simulações!G1370</f>
        <v>0</v>
      </c>
      <c r="B1396" s="133">
        <f>Simulações!DN1370</f>
        <v>0</v>
      </c>
      <c r="C1396" s="175">
        <f>Simulações!N1370</f>
        <v>0</v>
      </c>
      <c r="D1396" s="133">
        <f>Simulações!J1370</f>
        <v>0</v>
      </c>
      <c r="E1396" s="133">
        <f>Simulações!CK1370</f>
        <v>0</v>
      </c>
      <c r="F1396" s="133">
        <f>Simulações!CL1370</f>
        <v>0</v>
      </c>
      <c r="G1396" s="133">
        <f>Simulações!CQ1370</f>
        <v>0</v>
      </c>
      <c r="H1396" s="133">
        <f>Simulações!CW1370</f>
        <v>0</v>
      </c>
      <c r="I1396" s="133" t="str">
        <f>IF(Simulações!CX1370="","",Simulações!CX1370)</f>
        <v/>
      </c>
      <c r="J1396" s="133" t="str">
        <f>IF(Simulações!DA1370="","",Simulações!DA1370)</f>
        <v/>
      </c>
      <c r="K1396" s="137">
        <f>Simulações!AO1370</f>
        <v>0</v>
      </c>
      <c r="L1396" s="137">
        <f>Simulações!AV1370</f>
        <v>0</v>
      </c>
      <c r="M1396" s="133" t="str">
        <f>IF(Simulações!DB1370="","",Simulações!DB1370)</f>
        <v/>
      </c>
      <c r="N1396" s="133" t="str">
        <f>IF(Simulações!DC1370="","",Simulações!DC1370)</f>
        <v/>
      </c>
      <c r="O1396" s="133">
        <v>1</v>
      </c>
    </row>
    <row r="1397" spans="1:15" ht="14.25" customHeight="1" x14ac:dyDescent="0.3">
      <c r="A1397" s="5">
        <f>Simulações!G1371</f>
        <v>0</v>
      </c>
      <c r="B1397" s="133">
        <f>Simulações!DN1371</f>
        <v>0</v>
      </c>
      <c r="C1397" s="175">
        <f>Simulações!N1371</f>
        <v>0</v>
      </c>
      <c r="D1397" s="133">
        <f>Simulações!J1371</f>
        <v>0</v>
      </c>
      <c r="E1397" s="133">
        <f>Simulações!CK1371</f>
        <v>0</v>
      </c>
      <c r="F1397" s="133">
        <f>Simulações!CL1371</f>
        <v>0</v>
      </c>
      <c r="G1397" s="133">
        <f>Simulações!CQ1371</f>
        <v>0</v>
      </c>
      <c r="H1397" s="133">
        <f>Simulações!CW1371</f>
        <v>0</v>
      </c>
      <c r="I1397" s="133" t="str">
        <f>IF(Simulações!CX1371="","",Simulações!CX1371)</f>
        <v/>
      </c>
      <c r="J1397" s="133" t="str">
        <f>IF(Simulações!DA1371="","",Simulações!DA1371)</f>
        <v/>
      </c>
      <c r="K1397" s="137">
        <f>Simulações!AO1371</f>
        <v>0</v>
      </c>
      <c r="L1397" s="137">
        <f>Simulações!AV1371</f>
        <v>0</v>
      </c>
      <c r="M1397" s="133" t="str">
        <f>IF(Simulações!DB1371="","",Simulações!DB1371)</f>
        <v/>
      </c>
      <c r="N1397" s="133" t="str">
        <f>IF(Simulações!DC1371="","",Simulações!DC1371)</f>
        <v/>
      </c>
      <c r="O1397" s="133">
        <v>1</v>
      </c>
    </row>
    <row r="1398" spans="1:15" ht="14.25" customHeight="1" x14ac:dyDescent="0.3">
      <c r="A1398" s="5">
        <f>Simulações!G1372</f>
        <v>0</v>
      </c>
      <c r="B1398" s="133">
        <f>Simulações!DN1372</f>
        <v>0</v>
      </c>
      <c r="C1398" s="175">
        <f>Simulações!N1372</f>
        <v>0</v>
      </c>
      <c r="D1398" s="133">
        <f>Simulações!J1372</f>
        <v>0</v>
      </c>
      <c r="E1398" s="133">
        <f>Simulações!CK1372</f>
        <v>0</v>
      </c>
      <c r="F1398" s="133">
        <f>Simulações!CL1372</f>
        <v>0</v>
      </c>
      <c r="G1398" s="133">
        <f>Simulações!CQ1372</f>
        <v>0</v>
      </c>
      <c r="H1398" s="133">
        <f>Simulações!CW1372</f>
        <v>0</v>
      </c>
      <c r="I1398" s="133" t="str">
        <f>IF(Simulações!CX1372="","",Simulações!CX1372)</f>
        <v/>
      </c>
      <c r="J1398" s="133" t="str">
        <f>IF(Simulações!DA1372="","",Simulações!DA1372)</f>
        <v/>
      </c>
      <c r="K1398" s="137">
        <f>Simulações!AO1372</f>
        <v>0</v>
      </c>
      <c r="L1398" s="137">
        <f>Simulações!AV1372</f>
        <v>0</v>
      </c>
      <c r="M1398" s="133" t="str">
        <f>IF(Simulações!DB1372="","",Simulações!DB1372)</f>
        <v/>
      </c>
      <c r="N1398" s="133" t="str">
        <f>IF(Simulações!DC1372="","",Simulações!DC1372)</f>
        <v/>
      </c>
      <c r="O1398" s="133">
        <v>1</v>
      </c>
    </row>
    <row r="1399" spans="1:15" ht="14.25" customHeight="1" x14ac:dyDescent="0.3">
      <c r="A1399" s="5">
        <f>Simulações!G1373</f>
        <v>0</v>
      </c>
      <c r="B1399" s="133">
        <f>Simulações!DN1373</f>
        <v>0</v>
      </c>
      <c r="C1399" s="175">
        <f>Simulações!N1373</f>
        <v>0</v>
      </c>
      <c r="D1399" s="133">
        <f>Simulações!J1373</f>
        <v>0</v>
      </c>
      <c r="E1399" s="133">
        <f>Simulações!CK1373</f>
        <v>0</v>
      </c>
      <c r="F1399" s="133">
        <f>Simulações!CL1373</f>
        <v>0</v>
      </c>
      <c r="G1399" s="133">
        <f>Simulações!CQ1373</f>
        <v>0</v>
      </c>
      <c r="H1399" s="133">
        <f>Simulações!CW1373</f>
        <v>0</v>
      </c>
      <c r="I1399" s="133" t="str">
        <f>IF(Simulações!CX1373="","",Simulações!CX1373)</f>
        <v/>
      </c>
      <c r="J1399" s="133" t="str">
        <f>IF(Simulações!DA1373="","",Simulações!DA1373)</f>
        <v/>
      </c>
      <c r="K1399" s="137">
        <f>Simulações!AO1373</f>
        <v>0</v>
      </c>
      <c r="L1399" s="137">
        <f>Simulações!AV1373</f>
        <v>0</v>
      </c>
      <c r="M1399" s="133" t="str">
        <f>IF(Simulações!DB1373="","",Simulações!DB1373)</f>
        <v/>
      </c>
      <c r="N1399" s="133" t="str">
        <f>IF(Simulações!DC1373="","",Simulações!DC1373)</f>
        <v/>
      </c>
      <c r="O1399" s="133">
        <v>1</v>
      </c>
    </row>
    <row r="1400" spans="1:15" ht="14.25" customHeight="1" x14ac:dyDescent="0.3">
      <c r="A1400" s="5">
        <f>Simulações!G1374</f>
        <v>0</v>
      </c>
      <c r="B1400" s="133">
        <f>Simulações!DN1374</f>
        <v>0</v>
      </c>
      <c r="C1400" s="175">
        <f>Simulações!N1374</f>
        <v>0</v>
      </c>
      <c r="D1400" s="133">
        <f>Simulações!J1374</f>
        <v>0</v>
      </c>
      <c r="E1400" s="133">
        <f>Simulações!CK1374</f>
        <v>0</v>
      </c>
      <c r="F1400" s="133">
        <f>Simulações!CL1374</f>
        <v>0</v>
      </c>
      <c r="G1400" s="133">
        <f>Simulações!CQ1374</f>
        <v>0</v>
      </c>
      <c r="H1400" s="133">
        <f>Simulações!CW1374</f>
        <v>0</v>
      </c>
      <c r="I1400" s="133" t="str">
        <f>IF(Simulações!CX1374="","",Simulações!CX1374)</f>
        <v/>
      </c>
      <c r="J1400" s="133" t="str">
        <f>IF(Simulações!DA1374="","",Simulações!DA1374)</f>
        <v/>
      </c>
      <c r="K1400" s="137">
        <f>Simulações!AO1374</f>
        <v>0</v>
      </c>
      <c r="L1400" s="137">
        <f>Simulações!AV1374</f>
        <v>0</v>
      </c>
      <c r="M1400" s="133" t="str">
        <f>IF(Simulações!DB1374="","",Simulações!DB1374)</f>
        <v/>
      </c>
      <c r="N1400" s="133" t="str">
        <f>IF(Simulações!DC1374="","",Simulações!DC1374)</f>
        <v/>
      </c>
      <c r="O1400" s="133">
        <v>1</v>
      </c>
    </row>
    <row r="1401" spans="1:15" ht="14.25" customHeight="1" x14ac:dyDescent="0.3">
      <c r="A1401" s="5">
        <f>Simulações!G1375</f>
        <v>0</v>
      </c>
      <c r="B1401" s="133">
        <f>Simulações!DN1375</f>
        <v>0</v>
      </c>
      <c r="C1401" s="175">
        <f>Simulações!N1375</f>
        <v>0</v>
      </c>
      <c r="D1401" s="133">
        <f>Simulações!J1375</f>
        <v>0</v>
      </c>
      <c r="E1401" s="133">
        <f>Simulações!CK1375</f>
        <v>0</v>
      </c>
      <c r="F1401" s="133">
        <f>Simulações!CL1375</f>
        <v>0</v>
      </c>
      <c r="G1401" s="133">
        <f>Simulações!CQ1375</f>
        <v>0</v>
      </c>
      <c r="H1401" s="133">
        <f>Simulações!CW1375</f>
        <v>0</v>
      </c>
      <c r="I1401" s="133" t="str">
        <f>IF(Simulações!CX1375="","",Simulações!CX1375)</f>
        <v/>
      </c>
      <c r="J1401" s="133" t="str">
        <f>IF(Simulações!DA1375="","",Simulações!DA1375)</f>
        <v/>
      </c>
      <c r="K1401" s="137">
        <f>Simulações!AO1375</f>
        <v>0</v>
      </c>
      <c r="L1401" s="137">
        <f>Simulações!AV1375</f>
        <v>0</v>
      </c>
      <c r="M1401" s="133" t="str">
        <f>IF(Simulações!DB1375="","",Simulações!DB1375)</f>
        <v/>
      </c>
      <c r="N1401" s="133" t="str">
        <f>IF(Simulações!DC1375="","",Simulações!DC1375)</f>
        <v/>
      </c>
      <c r="O1401" s="133">
        <v>1</v>
      </c>
    </row>
    <row r="1402" spans="1:15" ht="14.25" customHeight="1" x14ac:dyDescent="0.3">
      <c r="A1402" s="5">
        <f>Simulações!G1376</f>
        <v>0</v>
      </c>
      <c r="B1402" s="133">
        <f>Simulações!DN1376</f>
        <v>0</v>
      </c>
      <c r="C1402" s="175">
        <f>Simulações!N1376</f>
        <v>0</v>
      </c>
      <c r="D1402" s="133">
        <f>Simulações!J1376</f>
        <v>0</v>
      </c>
      <c r="E1402" s="133">
        <f>Simulações!CK1376</f>
        <v>0</v>
      </c>
      <c r="F1402" s="133">
        <f>Simulações!CL1376</f>
        <v>0</v>
      </c>
      <c r="G1402" s="133">
        <f>Simulações!CQ1376</f>
        <v>0</v>
      </c>
      <c r="H1402" s="133">
        <f>Simulações!CW1376</f>
        <v>0</v>
      </c>
      <c r="I1402" s="133" t="str">
        <f>IF(Simulações!CX1376="","",Simulações!CX1376)</f>
        <v/>
      </c>
      <c r="J1402" s="133" t="str">
        <f>IF(Simulações!DA1376="","",Simulações!DA1376)</f>
        <v/>
      </c>
      <c r="K1402" s="137">
        <f>Simulações!AO1376</f>
        <v>0</v>
      </c>
      <c r="L1402" s="137">
        <f>Simulações!AV1376</f>
        <v>0</v>
      </c>
      <c r="M1402" s="133" t="str">
        <f>IF(Simulações!DB1376="","",Simulações!DB1376)</f>
        <v/>
      </c>
      <c r="N1402" s="133" t="str">
        <f>IF(Simulações!DC1376="","",Simulações!DC1376)</f>
        <v/>
      </c>
      <c r="O1402" s="133">
        <v>1</v>
      </c>
    </row>
    <row r="1403" spans="1:15" ht="14.25" customHeight="1" x14ac:dyDescent="0.3">
      <c r="A1403" s="5">
        <f>Simulações!G1377</f>
        <v>0</v>
      </c>
      <c r="B1403" s="133">
        <f>Simulações!DN1377</f>
        <v>0</v>
      </c>
      <c r="C1403" s="175">
        <f>Simulações!N1377</f>
        <v>0</v>
      </c>
      <c r="D1403" s="133">
        <f>Simulações!J1377</f>
        <v>0</v>
      </c>
      <c r="E1403" s="133">
        <f>Simulações!CK1377</f>
        <v>0</v>
      </c>
      <c r="F1403" s="133">
        <f>Simulações!CL1377</f>
        <v>0</v>
      </c>
      <c r="G1403" s="133">
        <f>Simulações!CQ1377</f>
        <v>0</v>
      </c>
      <c r="H1403" s="133">
        <f>Simulações!CW1377</f>
        <v>0</v>
      </c>
      <c r="I1403" s="133" t="str">
        <f>IF(Simulações!CX1377="","",Simulações!CX1377)</f>
        <v/>
      </c>
      <c r="J1403" s="133" t="str">
        <f>IF(Simulações!DA1377="","",Simulações!DA1377)</f>
        <v/>
      </c>
      <c r="K1403" s="137">
        <f>Simulações!AO1377</f>
        <v>0</v>
      </c>
      <c r="L1403" s="137">
        <f>Simulações!AV1377</f>
        <v>0</v>
      </c>
      <c r="M1403" s="133" t="str">
        <f>IF(Simulações!DB1377="","",Simulações!DB1377)</f>
        <v/>
      </c>
      <c r="N1403" s="133" t="str">
        <f>IF(Simulações!DC1377="","",Simulações!DC1377)</f>
        <v/>
      </c>
      <c r="O1403" s="133">
        <v>1</v>
      </c>
    </row>
    <row r="1404" spans="1:15" ht="14.25" customHeight="1" x14ac:dyDescent="0.3">
      <c r="A1404" s="5">
        <f>Simulações!G1378</f>
        <v>0</v>
      </c>
      <c r="B1404" s="133">
        <f>Simulações!DN1378</f>
        <v>0</v>
      </c>
      <c r="C1404" s="175">
        <f>Simulações!N1378</f>
        <v>0</v>
      </c>
      <c r="D1404" s="133">
        <f>Simulações!J1378</f>
        <v>0</v>
      </c>
      <c r="E1404" s="133">
        <f>Simulações!CK1378</f>
        <v>0</v>
      </c>
      <c r="F1404" s="133">
        <f>Simulações!CL1378</f>
        <v>0</v>
      </c>
      <c r="G1404" s="133">
        <f>Simulações!CQ1378</f>
        <v>0</v>
      </c>
      <c r="H1404" s="133">
        <f>Simulações!CW1378</f>
        <v>0</v>
      </c>
      <c r="I1404" s="133" t="str">
        <f>IF(Simulações!CX1378="","",Simulações!CX1378)</f>
        <v/>
      </c>
      <c r="J1404" s="133" t="str">
        <f>IF(Simulações!DA1378="","",Simulações!DA1378)</f>
        <v/>
      </c>
      <c r="K1404" s="137">
        <f>Simulações!AO1378</f>
        <v>0</v>
      </c>
      <c r="L1404" s="137">
        <f>Simulações!AV1378</f>
        <v>0</v>
      </c>
      <c r="M1404" s="133" t="str">
        <f>IF(Simulações!DB1378="","",Simulações!DB1378)</f>
        <v/>
      </c>
      <c r="N1404" s="133" t="str">
        <f>IF(Simulações!DC1378="","",Simulações!DC1378)</f>
        <v/>
      </c>
      <c r="O1404" s="133">
        <v>1</v>
      </c>
    </row>
    <row r="1405" spans="1:15" ht="14.25" customHeight="1" x14ac:dyDescent="0.3">
      <c r="A1405" s="5">
        <f>Simulações!G1379</f>
        <v>0</v>
      </c>
      <c r="B1405" s="133">
        <f>Simulações!DN1379</f>
        <v>0</v>
      </c>
      <c r="C1405" s="175">
        <f>Simulações!N1379</f>
        <v>0</v>
      </c>
      <c r="D1405" s="133">
        <f>Simulações!J1379</f>
        <v>0</v>
      </c>
      <c r="E1405" s="133">
        <f>Simulações!CK1379</f>
        <v>0</v>
      </c>
      <c r="F1405" s="133">
        <f>Simulações!CL1379</f>
        <v>0</v>
      </c>
      <c r="G1405" s="133">
        <f>Simulações!CQ1379</f>
        <v>0</v>
      </c>
      <c r="H1405" s="133">
        <f>Simulações!CW1379</f>
        <v>0</v>
      </c>
      <c r="I1405" s="133" t="str">
        <f>IF(Simulações!CX1379="","",Simulações!CX1379)</f>
        <v/>
      </c>
      <c r="J1405" s="133" t="str">
        <f>IF(Simulações!DA1379="","",Simulações!DA1379)</f>
        <v/>
      </c>
      <c r="K1405" s="137">
        <f>Simulações!AO1379</f>
        <v>0</v>
      </c>
      <c r="L1405" s="137">
        <f>Simulações!AV1379</f>
        <v>0</v>
      </c>
      <c r="M1405" s="133" t="str">
        <f>IF(Simulações!DB1379="","",Simulações!DB1379)</f>
        <v/>
      </c>
      <c r="N1405" s="133" t="str">
        <f>IF(Simulações!DC1379="","",Simulações!DC1379)</f>
        <v/>
      </c>
      <c r="O1405" s="133">
        <v>1</v>
      </c>
    </row>
    <row r="1406" spans="1:15" ht="14.25" customHeight="1" x14ac:dyDescent="0.3">
      <c r="A1406" s="5">
        <f>Simulações!G1380</f>
        <v>0</v>
      </c>
      <c r="B1406" s="133">
        <f>Simulações!DN1380</f>
        <v>0</v>
      </c>
      <c r="C1406" s="175">
        <f>Simulações!N1380</f>
        <v>0</v>
      </c>
      <c r="D1406" s="133">
        <f>Simulações!J1380</f>
        <v>0</v>
      </c>
      <c r="E1406" s="133">
        <f>Simulações!CK1380</f>
        <v>0</v>
      </c>
      <c r="F1406" s="133">
        <f>Simulações!CL1380</f>
        <v>0</v>
      </c>
      <c r="G1406" s="133">
        <f>Simulações!CQ1380</f>
        <v>0</v>
      </c>
      <c r="H1406" s="133">
        <f>Simulações!CW1380</f>
        <v>0</v>
      </c>
      <c r="I1406" s="133" t="str">
        <f>IF(Simulações!CX1380="","",Simulações!CX1380)</f>
        <v/>
      </c>
      <c r="J1406" s="133" t="str">
        <f>IF(Simulações!DA1380="","",Simulações!DA1380)</f>
        <v/>
      </c>
      <c r="K1406" s="137">
        <f>Simulações!AO1380</f>
        <v>0</v>
      </c>
      <c r="L1406" s="137">
        <f>Simulações!AV1380</f>
        <v>0</v>
      </c>
      <c r="M1406" s="133" t="str">
        <f>IF(Simulações!DB1380="","",Simulações!DB1380)</f>
        <v/>
      </c>
      <c r="N1406" s="133" t="str">
        <f>IF(Simulações!DC1380="","",Simulações!DC1380)</f>
        <v/>
      </c>
      <c r="O1406" s="133">
        <v>1</v>
      </c>
    </row>
    <row r="1407" spans="1:15" ht="14.25" customHeight="1" x14ac:dyDescent="0.3">
      <c r="A1407" s="5">
        <f>Simulações!G1381</f>
        <v>0</v>
      </c>
      <c r="B1407" s="133">
        <f>Simulações!DN1381</f>
        <v>0</v>
      </c>
      <c r="C1407" s="175">
        <f>Simulações!N1381</f>
        <v>0</v>
      </c>
      <c r="D1407" s="133">
        <f>Simulações!J1381</f>
        <v>0</v>
      </c>
      <c r="E1407" s="133">
        <f>Simulações!CK1381</f>
        <v>0</v>
      </c>
      <c r="F1407" s="133">
        <f>Simulações!CL1381</f>
        <v>0</v>
      </c>
      <c r="G1407" s="133">
        <f>Simulações!CQ1381</f>
        <v>0</v>
      </c>
      <c r="H1407" s="133">
        <f>Simulações!CW1381</f>
        <v>0</v>
      </c>
      <c r="I1407" s="133" t="str">
        <f>IF(Simulações!CX1381="","",Simulações!CX1381)</f>
        <v/>
      </c>
      <c r="J1407" s="133" t="str">
        <f>IF(Simulações!DA1381="","",Simulações!DA1381)</f>
        <v/>
      </c>
      <c r="K1407" s="137">
        <f>Simulações!AO1381</f>
        <v>0</v>
      </c>
      <c r="L1407" s="137">
        <f>Simulações!AV1381</f>
        <v>0</v>
      </c>
      <c r="M1407" s="133" t="str">
        <f>IF(Simulações!DB1381="","",Simulações!DB1381)</f>
        <v/>
      </c>
      <c r="N1407" s="133" t="str">
        <f>IF(Simulações!DC1381="","",Simulações!DC1381)</f>
        <v/>
      </c>
      <c r="O1407" s="133">
        <v>1</v>
      </c>
    </row>
    <row r="1408" spans="1:15" ht="14.25" customHeight="1" x14ac:dyDescent="0.3">
      <c r="A1408" s="5">
        <f>Simulações!G1382</f>
        <v>0</v>
      </c>
      <c r="B1408" s="133">
        <f>Simulações!DN1382</f>
        <v>0</v>
      </c>
      <c r="C1408" s="175">
        <f>Simulações!N1382</f>
        <v>0</v>
      </c>
      <c r="D1408" s="133">
        <f>Simulações!J1382</f>
        <v>0</v>
      </c>
      <c r="E1408" s="133">
        <f>Simulações!CK1382</f>
        <v>0</v>
      </c>
      <c r="F1408" s="133">
        <f>Simulações!CL1382</f>
        <v>0</v>
      </c>
      <c r="G1408" s="133">
        <f>Simulações!CQ1382</f>
        <v>0</v>
      </c>
      <c r="H1408" s="133">
        <f>Simulações!CW1382</f>
        <v>0</v>
      </c>
      <c r="I1408" s="133" t="str">
        <f>IF(Simulações!CX1382="","",Simulações!CX1382)</f>
        <v/>
      </c>
      <c r="J1408" s="133" t="str">
        <f>IF(Simulações!DA1382="","",Simulações!DA1382)</f>
        <v/>
      </c>
      <c r="K1408" s="137">
        <f>Simulações!AO1382</f>
        <v>0</v>
      </c>
      <c r="L1408" s="137">
        <f>Simulações!AV1382</f>
        <v>0</v>
      </c>
      <c r="M1408" s="133" t="str">
        <f>IF(Simulações!DB1382="","",Simulações!DB1382)</f>
        <v/>
      </c>
      <c r="N1408" s="133" t="str">
        <f>IF(Simulações!DC1382="","",Simulações!DC1382)</f>
        <v/>
      </c>
      <c r="O1408" s="133">
        <v>1</v>
      </c>
    </row>
    <row r="1409" spans="1:15" ht="14.25" customHeight="1" x14ac:dyDescent="0.3">
      <c r="A1409" s="5">
        <f>Simulações!G1383</f>
        <v>0</v>
      </c>
      <c r="B1409" s="133">
        <f>Simulações!DN1383</f>
        <v>0</v>
      </c>
      <c r="C1409" s="175">
        <f>Simulações!N1383</f>
        <v>0</v>
      </c>
      <c r="D1409" s="133">
        <f>Simulações!J1383</f>
        <v>0</v>
      </c>
      <c r="E1409" s="133">
        <f>Simulações!CK1383</f>
        <v>0</v>
      </c>
      <c r="F1409" s="133">
        <f>Simulações!CL1383</f>
        <v>0</v>
      </c>
      <c r="G1409" s="133">
        <f>Simulações!CQ1383</f>
        <v>0</v>
      </c>
      <c r="H1409" s="133">
        <f>Simulações!CW1383</f>
        <v>0</v>
      </c>
      <c r="I1409" s="133" t="str">
        <f>IF(Simulações!CX1383="","",Simulações!CX1383)</f>
        <v/>
      </c>
      <c r="J1409" s="133" t="str">
        <f>IF(Simulações!DA1383="","",Simulações!DA1383)</f>
        <v/>
      </c>
      <c r="K1409" s="137">
        <f>Simulações!AO1383</f>
        <v>0</v>
      </c>
      <c r="L1409" s="137">
        <f>Simulações!AV1383</f>
        <v>0</v>
      </c>
      <c r="M1409" s="133" t="str">
        <f>IF(Simulações!DB1383="","",Simulações!DB1383)</f>
        <v/>
      </c>
      <c r="N1409" s="133" t="str">
        <f>IF(Simulações!DC1383="","",Simulações!DC1383)</f>
        <v/>
      </c>
      <c r="O1409" s="133">
        <v>1</v>
      </c>
    </row>
    <row r="1410" spans="1:15" ht="14.25" customHeight="1" x14ac:dyDescent="0.3">
      <c r="A1410" s="5">
        <f>Simulações!G1384</f>
        <v>0</v>
      </c>
      <c r="B1410" s="133">
        <f>Simulações!DN1384</f>
        <v>0</v>
      </c>
      <c r="C1410" s="175">
        <f>Simulações!N1384</f>
        <v>0</v>
      </c>
      <c r="D1410" s="133">
        <f>Simulações!J1384</f>
        <v>0</v>
      </c>
      <c r="E1410" s="133">
        <f>Simulações!CK1384</f>
        <v>0</v>
      </c>
      <c r="F1410" s="133">
        <f>Simulações!CL1384</f>
        <v>0</v>
      </c>
      <c r="G1410" s="133">
        <f>Simulações!CQ1384</f>
        <v>0</v>
      </c>
      <c r="H1410" s="133">
        <f>Simulações!CW1384</f>
        <v>0</v>
      </c>
      <c r="I1410" s="133" t="str">
        <f>IF(Simulações!CX1384="","",Simulações!CX1384)</f>
        <v/>
      </c>
      <c r="J1410" s="133" t="str">
        <f>IF(Simulações!DA1384="","",Simulações!DA1384)</f>
        <v/>
      </c>
      <c r="K1410" s="137">
        <f>Simulações!AO1384</f>
        <v>0</v>
      </c>
      <c r="L1410" s="137">
        <f>Simulações!AV1384</f>
        <v>0</v>
      </c>
      <c r="M1410" s="133" t="str">
        <f>IF(Simulações!DB1384="","",Simulações!DB1384)</f>
        <v/>
      </c>
      <c r="N1410" s="133" t="str">
        <f>IF(Simulações!DC1384="","",Simulações!DC1384)</f>
        <v/>
      </c>
      <c r="O1410" s="133">
        <v>1</v>
      </c>
    </row>
    <row r="1411" spans="1:15" ht="14.25" customHeight="1" x14ac:dyDescent="0.3">
      <c r="A1411" s="5">
        <f>Simulações!G1385</f>
        <v>0</v>
      </c>
      <c r="B1411" s="133">
        <f>Simulações!DN1385</f>
        <v>0</v>
      </c>
      <c r="C1411" s="175">
        <f>Simulações!N1385</f>
        <v>0</v>
      </c>
      <c r="D1411" s="133">
        <f>Simulações!J1385</f>
        <v>0</v>
      </c>
      <c r="E1411" s="133">
        <f>Simulações!CK1385</f>
        <v>0</v>
      </c>
      <c r="F1411" s="133">
        <f>Simulações!CL1385</f>
        <v>0</v>
      </c>
      <c r="G1411" s="133">
        <f>Simulações!CQ1385</f>
        <v>0</v>
      </c>
      <c r="H1411" s="133">
        <f>Simulações!CW1385</f>
        <v>0</v>
      </c>
      <c r="I1411" s="133" t="str">
        <f>IF(Simulações!CX1385="","",Simulações!CX1385)</f>
        <v/>
      </c>
      <c r="J1411" s="133" t="str">
        <f>IF(Simulações!DA1385="","",Simulações!DA1385)</f>
        <v/>
      </c>
      <c r="K1411" s="137">
        <f>Simulações!AO1385</f>
        <v>0</v>
      </c>
      <c r="L1411" s="137">
        <f>Simulações!AV1385</f>
        <v>0</v>
      </c>
      <c r="M1411" s="133" t="str">
        <f>IF(Simulações!DB1385="","",Simulações!DB1385)</f>
        <v/>
      </c>
      <c r="N1411" s="133" t="str">
        <f>IF(Simulações!DC1385="","",Simulações!DC1385)</f>
        <v/>
      </c>
      <c r="O1411" s="133">
        <v>1</v>
      </c>
    </row>
    <row r="1412" spans="1:15" ht="14.25" customHeight="1" x14ac:dyDescent="0.3">
      <c r="A1412" s="5">
        <f>Simulações!G1386</f>
        <v>0</v>
      </c>
      <c r="B1412" s="133">
        <f>Simulações!DN1386</f>
        <v>0</v>
      </c>
      <c r="C1412" s="175">
        <f>Simulações!N1386</f>
        <v>0</v>
      </c>
      <c r="D1412" s="133">
        <f>Simulações!J1386</f>
        <v>0</v>
      </c>
      <c r="E1412" s="133">
        <f>Simulações!CK1386</f>
        <v>0</v>
      </c>
      <c r="F1412" s="133">
        <f>Simulações!CL1386</f>
        <v>0</v>
      </c>
      <c r="G1412" s="133">
        <f>Simulações!CQ1386</f>
        <v>0</v>
      </c>
      <c r="H1412" s="133">
        <f>Simulações!CW1386</f>
        <v>0</v>
      </c>
      <c r="I1412" s="133" t="str">
        <f>IF(Simulações!CX1386="","",Simulações!CX1386)</f>
        <v/>
      </c>
      <c r="J1412" s="133" t="str">
        <f>IF(Simulações!DA1386="","",Simulações!DA1386)</f>
        <v/>
      </c>
      <c r="K1412" s="137">
        <f>Simulações!AO1386</f>
        <v>0</v>
      </c>
      <c r="L1412" s="137">
        <f>Simulações!AV1386</f>
        <v>0</v>
      </c>
      <c r="M1412" s="133" t="str">
        <f>IF(Simulações!DB1386="","",Simulações!DB1386)</f>
        <v/>
      </c>
      <c r="N1412" s="133" t="str">
        <f>IF(Simulações!DC1386="","",Simulações!DC1386)</f>
        <v/>
      </c>
      <c r="O1412" s="133">
        <v>1</v>
      </c>
    </row>
    <row r="1413" spans="1:15" ht="14.25" customHeight="1" x14ac:dyDescent="0.3">
      <c r="A1413" s="5">
        <f>Simulações!G1387</f>
        <v>0</v>
      </c>
      <c r="B1413" s="133">
        <f>Simulações!DN1387</f>
        <v>0</v>
      </c>
      <c r="C1413" s="175">
        <f>Simulações!N1387</f>
        <v>0</v>
      </c>
      <c r="D1413" s="133">
        <f>Simulações!J1387</f>
        <v>0</v>
      </c>
      <c r="E1413" s="133">
        <f>Simulações!CK1387</f>
        <v>0</v>
      </c>
      <c r="F1413" s="133">
        <f>Simulações!CL1387</f>
        <v>0</v>
      </c>
      <c r="G1413" s="133">
        <f>Simulações!CQ1387</f>
        <v>0</v>
      </c>
      <c r="H1413" s="133">
        <f>Simulações!CW1387</f>
        <v>0</v>
      </c>
      <c r="I1413" s="133" t="str">
        <f>IF(Simulações!CX1387="","",Simulações!CX1387)</f>
        <v/>
      </c>
      <c r="J1413" s="133" t="str">
        <f>IF(Simulações!DA1387="","",Simulações!DA1387)</f>
        <v/>
      </c>
      <c r="K1413" s="137">
        <f>Simulações!AO1387</f>
        <v>0</v>
      </c>
      <c r="L1413" s="137">
        <f>Simulações!AV1387</f>
        <v>0</v>
      </c>
      <c r="M1413" s="133" t="str">
        <f>IF(Simulações!DB1387="","",Simulações!DB1387)</f>
        <v/>
      </c>
      <c r="N1413" s="133" t="str">
        <f>IF(Simulações!DC1387="","",Simulações!DC1387)</f>
        <v/>
      </c>
      <c r="O1413" s="133">
        <v>1</v>
      </c>
    </row>
    <row r="1414" spans="1:15" ht="14.25" customHeight="1" x14ac:dyDescent="0.3">
      <c r="A1414" s="5">
        <f>Simulações!G1388</f>
        <v>0</v>
      </c>
      <c r="B1414" s="133">
        <f>Simulações!DN1388</f>
        <v>0</v>
      </c>
      <c r="C1414" s="175">
        <f>Simulações!N1388</f>
        <v>0</v>
      </c>
      <c r="D1414" s="133">
        <f>Simulações!J1388</f>
        <v>0</v>
      </c>
      <c r="E1414" s="133">
        <f>Simulações!CK1388</f>
        <v>0</v>
      </c>
      <c r="F1414" s="133">
        <f>Simulações!CL1388</f>
        <v>0</v>
      </c>
      <c r="G1414" s="133">
        <f>Simulações!CQ1388</f>
        <v>0</v>
      </c>
      <c r="H1414" s="133">
        <f>Simulações!CW1388</f>
        <v>0</v>
      </c>
      <c r="I1414" s="133" t="str">
        <f>IF(Simulações!CX1388="","",Simulações!CX1388)</f>
        <v/>
      </c>
      <c r="J1414" s="133" t="str">
        <f>IF(Simulações!DA1388="","",Simulações!DA1388)</f>
        <v/>
      </c>
      <c r="K1414" s="137">
        <f>Simulações!AO1388</f>
        <v>0</v>
      </c>
      <c r="L1414" s="137">
        <f>Simulações!AV1388</f>
        <v>0</v>
      </c>
      <c r="M1414" s="133" t="str">
        <f>IF(Simulações!DB1388="","",Simulações!DB1388)</f>
        <v/>
      </c>
      <c r="N1414" s="133" t="str">
        <f>IF(Simulações!DC1388="","",Simulações!DC1388)</f>
        <v/>
      </c>
      <c r="O1414" s="133">
        <v>1</v>
      </c>
    </row>
    <row r="1415" spans="1:15" ht="14.25" customHeight="1" x14ac:dyDescent="0.3">
      <c r="A1415" s="5">
        <f>Simulações!G1389</f>
        <v>0</v>
      </c>
      <c r="B1415" s="133">
        <f>Simulações!DN1389</f>
        <v>0</v>
      </c>
      <c r="C1415" s="175">
        <f>Simulações!N1389</f>
        <v>0</v>
      </c>
      <c r="D1415" s="133">
        <f>Simulações!J1389</f>
        <v>0</v>
      </c>
      <c r="E1415" s="133">
        <f>Simulações!CK1389</f>
        <v>0</v>
      </c>
      <c r="F1415" s="133">
        <f>Simulações!CL1389</f>
        <v>0</v>
      </c>
      <c r="G1415" s="133">
        <f>Simulações!CQ1389</f>
        <v>0</v>
      </c>
      <c r="H1415" s="133">
        <f>Simulações!CW1389</f>
        <v>0</v>
      </c>
      <c r="I1415" s="133" t="str">
        <f>IF(Simulações!CX1389="","",Simulações!CX1389)</f>
        <v/>
      </c>
      <c r="J1415" s="133" t="str">
        <f>IF(Simulações!DA1389="","",Simulações!DA1389)</f>
        <v/>
      </c>
      <c r="K1415" s="137">
        <f>Simulações!AO1389</f>
        <v>0</v>
      </c>
      <c r="L1415" s="137">
        <f>Simulações!AV1389</f>
        <v>0</v>
      </c>
      <c r="M1415" s="133" t="str">
        <f>IF(Simulações!DB1389="","",Simulações!DB1389)</f>
        <v/>
      </c>
      <c r="N1415" s="133" t="str">
        <f>IF(Simulações!DC1389="","",Simulações!DC1389)</f>
        <v/>
      </c>
      <c r="O1415" s="133">
        <v>1</v>
      </c>
    </row>
    <row r="1416" spans="1:15" ht="14.25" customHeight="1" x14ac:dyDescent="0.3">
      <c r="A1416" s="5">
        <f>Simulações!G1390</f>
        <v>0</v>
      </c>
      <c r="B1416" s="133">
        <f>Simulações!DN1390</f>
        <v>0</v>
      </c>
      <c r="C1416" s="175">
        <f>Simulações!N1390</f>
        <v>0</v>
      </c>
      <c r="D1416" s="133">
        <f>Simulações!J1390</f>
        <v>0</v>
      </c>
      <c r="E1416" s="133">
        <f>Simulações!CK1390</f>
        <v>0</v>
      </c>
      <c r="F1416" s="133">
        <f>Simulações!CL1390</f>
        <v>0</v>
      </c>
      <c r="G1416" s="133">
        <f>Simulações!CQ1390</f>
        <v>0</v>
      </c>
      <c r="H1416" s="133">
        <f>Simulações!CW1390</f>
        <v>0</v>
      </c>
      <c r="I1416" s="133" t="str">
        <f>IF(Simulações!CX1390="","",Simulações!CX1390)</f>
        <v/>
      </c>
      <c r="J1416" s="133" t="str">
        <f>IF(Simulações!DA1390="","",Simulações!DA1390)</f>
        <v/>
      </c>
      <c r="K1416" s="137">
        <f>Simulações!AO1390</f>
        <v>0</v>
      </c>
      <c r="L1416" s="137">
        <f>Simulações!AV1390</f>
        <v>0</v>
      </c>
      <c r="M1416" s="133" t="str">
        <f>IF(Simulações!DB1390="","",Simulações!DB1390)</f>
        <v/>
      </c>
      <c r="N1416" s="133" t="str">
        <f>IF(Simulações!DC1390="","",Simulações!DC1390)</f>
        <v/>
      </c>
      <c r="O1416" s="133">
        <v>1</v>
      </c>
    </row>
    <row r="1417" spans="1:15" ht="14.25" customHeight="1" x14ac:dyDescent="0.3">
      <c r="A1417" s="5">
        <f>Simulações!G1391</f>
        <v>0</v>
      </c>
      <c r="B1417" s="133">
        <f>Simulações!DN1391</f>
        <v>0</v>
      </c>
      <c r="C1417" s="175">
        <f>Simulações!N1391</f>
        <v>0</v>
      </c>
      <c r="D1417" s="133">
        <f>Simulações!J1391</f>
        <v>0</v>
      </c>
      <c r="E1417" s="133">
        <f>Simulações!CK1391</f>
        <v>0</v>
      </c>
      <c r="F1417" s="133">
        <f>Simulações!CL1391</f>
        <v>0</v>
      </c>
      <c r="G1417" s="133">
        <f>Simulações!CQ1391</f>
        <v>0</v>
      </c>
      <c r="H1417" s="133">
        <f>Simulações!CW1391</f>
        <v>0</v>
      </c>
      <c r="I1417" s="133" t="str">
        <f>IF(Simulações!CX1391="","",Simulações!CX1391)</f>
        <v/>
      </c>
      <c r="J1417" s="133" t="str">
        <f>IF(Simulações!DA1391="","",Simulações!DA1391)</f>
        <v/>
      </c>
      <c r="K1417" s="137">
        <f>Simulações!AO1391</f>
        <v>0</v>
      </c>
      <c r="L1417" s="137">
        <f>Simulações!AV1391</f>
        <v>0</v>
      </c>
      <c r="M1417" s="133" t="str">
        <f>IF(Simulações!DB1391="","",Simulações!DB1391)</f>
        <v/>
      </c>
      <c r="N1417" s="133" t="str">
        <f>IF(Simulações!DC1391="","",Simulações!DC1391)</f>
        <v/>
      </c>
      <c r="O1417" s="133">
        <v>1</v>
      </c>
    </row>
    <row r="1418" spans="1:15" ht="14.25" customHeight="1" x14ac:dyDescent="0.3">
      <c r="A1418" s="5">
        <f>Simulações!G1392</f>
        <v>0</v>
      </c>
      <c r="B1418" s="133">
        <f>Simulações!DN1392</f>
        <v>0</v>
      </c>
      <c r="C1418" s="175">
        <f>Simulações!N1392</f>
        <v>0</v>
      </c>
      <c r="D1418" s="133">
        <f>Simulações!J1392</f>
        <v>0</v>
      </c>
      <c r="E1418" s="133">
        <f>Simulações!CK1392</f>
        <v>0</v>
      </c>
      <c r="F1418" s="133">
        <f>Simulações!CL1392</f>
        <v>0</v>
      </c>
      <c r="G1418" s="133">
        <f>Simulações!CQ1392</f>
        <v>0</v>
      </c>
      <c r="H1418" s="133">
        <f>Simulações!CW1392</f>
        <v>0</v>
      </c>
      <c r="I1418" s="133" t="str">
        <f>IF(Simulações!CX1392="","",Simulações!CX1392)</f>
        <v/>
      </c>
      <c r="J1418" s="133" t="str">
        <f>IF(Simulações!DA1392="","",Simulações!DA1392)</f>
        <v/>
      </c>
      <c r="K1418" s="137">
        <f>Simulações!AO1392</f>
        <v>0</v>
      </c>
      <c r="L1418" s="137">
        <f>Simulações!AV1392</f>
        <v>0</v>
      </c>
      <c r="M1418" s="133" t="str">
        <f>IF(Simulações!DB1392="","",Simulações!DB1392)</f>
        <v/>
      </c>
      <c r="N1418" s="133" t="str">
        <f>IF(Simulações!DC1392="","",Simulações!DC1392)</f>
        <v/>
      </c>
      <c r="O1418" s="133">
        <v>1</v>
      </c>
    </row>
    <row r="1419" spans="1:15" ht="14.25" customHeight="1" x14ac:dyDescent="0.3">
      <c r="A1419" s="5">
        <f>Simulações!G1393</f>
        <v>0</v>
      </c>
      <c r="B1419" s="133">
        <f>Simulações!DN1393</f>
        <v>0</v>
      </c>
      <c r="C1419" s="175">
        <f>Simulações!N1393</f>
        <v>0</v>
      </c>
      <c r="D1419" s="133">
        <f>Simulações!J1393</f>
        <v>0</v>
      </c>
      <c r="E1419" s="133">
        <f>Simulações!CK1393</f>
        <v>0</v>
      </c>
      <c r="F1419" s="133">
        <f>Simulações!CL1393</f>
        <v>0</v>
      </c>
      <c r="G1419" s="133">
        <f>Simulações!CQ1393</f>
        <v>0</v>
      </c>
      <c r="H1419" s="133">
        <f>Simulações!CW1393</f>
        <v>0</v>
      </c>
      <c r="I1419" s="133" t="str">
        <f>IF(Simulações!CX1393="","",Simulações!CX1393)</f>
        <v/>
      </c>
      <c r="J1419" s="133" t="str">
        <f>IF(Simulações!DA1393="","",Simulações!DA1393)</f>
        <v/>
      </c>
      <c r="K1419" s="137">
        <f>Simulações!AO1393</f>
        <v>0</v>
      </c>
      <c r="L1419" s="137">
        <f>Simulações!AV1393</f>
        <v>0</v>
      </c>
      <c r="M1419" s="133" t="str">
        <f>IF(Simulações!DB1393="","",Simulações!DB1393)</f>
        <v/>
      </c>
      <c r="N1419" s="133" t="str">
        <f>IF(Simulações!DC1393="","",Simulações!DC1393)</f>
        <v/>
      </c>
      <c r="O1419" s="133">
        <v>1</v>
      </c>
    </row>
    <row r="1420" spans="1:15" ht="14.25" customHeight="1" x14ac:dyDescent="0.3">
      <c r="A1420" s="5">
        <f>Simulações!G1394</f>
        <v>0</v>
      </c>
      <c r="B1420" s="133">
        <f>Simulações!DN1394</f>
        <v>0</v>
      </c>
      <c r="C1420" s="175">
        <f>Simulações!N1394</f>
        <v>0</v>
      </c>
      <c r="D1420" s="133">
        <f>Simulações!J1394</f>
        <v>0</v>
      </c>
      <c r="E1420" s="133">
        <f>Simulações!CK1394</f>
        <v>0</v>
      </c>
      <c r="F1420" s="133">
        <f>Simulações!CL1394</f>
        <v>0</v>
      </c>
      <c r="G1420" s="133">
        <f>Simulações!CQ1394</f>
        <v>0</v>
      </c>
      <c r="H1420" s="133">
        <f>Simulações!CW1394</f>
        <v>0</v>
      </c>
      <c r="I1420" s="133" t="str">
        <f>IF(Simulações!CX1394="","",Simulações!CX1394)</f>
        <v/>
      </c>
      <c r="J1420" s="133" t="str">
        <f>IF(Simulações!DA1394="","",Simulações!DA1394)</f>
        <v/>
      </c>
      <c r="K1420" s="137">
        <f>Simulações!AO1394</f>
        <v>0</v>
      </c>
      <c r="L1420" s="137">
        <f>Simulações!AV1394</f>
        <v>0</v>
      </c>
      <c r="M1420" s="133" t="str">
        <f>IF(Simulações!DB1394="","",Simulações!DB1394)</f>
        <v/>
      </c>
      <c r="N1420" s="133" t="str">
        <f>IF(Simulações!DC1394="","",Simulações!DC1394)</f>
        <v/>
      </c>
      <c r="O1420" s="133">
        <v>1</v>
      </c>
    </row>
    <row r="1421" spans="1:15" ht="14.25" customHeight="1" x14ac:dyDescent="0.3">
      <c r="A1421" s="5">
        <f>Simulações!G1395</f>
        <v>0</v>
      </c>
      <c r="B1421" s="133">
        <f>Simulações!DN1395</f>
        <v>0</v>
      </c>
      <c r="C1421" s="175">
        <f>Simulações!N1395</f>
        <v>0</v>
      </c>
      <c r="D1421" s="133">
        <f>Simulações!J1395</f>
        <v>0</v>
      </c>
      <c r="E1421" s="133">
        <f>Simulações!CK1395</f>
        <v>0</v>
      </c>
      <c r="F1421" s="133">
        <f>Simulações!CL1395</f>
        <v>0</v>
      </c>
      <c r="G1421" s="133">
        <f>Simulações!CQ1395</f>
        <v>0</v>
      </c>
      <c r="H1421" s="133">
        <f>Simulações!CW1395</f>
        <v>0</v>
      </c>
      <c r="I1421" s="133" t="str">
        <f>IF(Simulações!CX1395="","",Simulações!CX1395)</f>
        <v/>
      </c>
      <c r="J1421" s="133" t="str">
        <f>IF(Simulações!DA1395="","",Simulações!DA1395)</f>
        <v/>
      </c>
      <c r="K1421" s="137">
        <f>Simulações!AO1395</f>
        <v>0</v>
      </c>
      <c r="L1421" s="137">
        <f>Simulações!AV1395</f>
        <v>0</v>
      </c>
      <c r="M1421" s="133" t="str">
        <f>IF(Simulações!DB1395="","",Simulações!DB1395)</f>
        <v/>
      </c>
      <c r="N1421" s="133" t="str">
        <f>IF(Simulações!DC1395="","",Simulações!DC1395)</f>
        <v/>
      </c>
      <c r="O1421" s="133">
        <v>1</v>
      </c>
    </row>
    <row r="1422" spans="1:15" ht="14.25" customHeight="1" x14ac:dyDescent="0.3">
      <c r="A1422" s="5">
        <f>Simulações!G1396</f>
        <v>0</v>
      </c>
      <c r="B1422" s="133">
        <f>Simulações!DN1396</f>
        <v>0</v>
      </c>
      <c r="C1422" s="175">
        <f>Simulações!N1396</f>
        <v>0</v>
      </c>
      <c r="D1422" s="133">
        <f>Simulações!J1396</f>
        <v>0</v>
      </c>
      <c r="E1422" s="133">
        <f>Simulações!CK1396</f>
        <v>0</v>
      </c>
      <c r="F1422" s="133">
        <f>Simulações!CL1396</f>
        <v>0</v>
      </c>
      <c r="G1422" s="133">
        <f>Simulações!CQ1396</f>
        <v>0</v>
      </c>
      <c r="H1422" s="133">
        <f>Simulações!CW1396</f>
        <v>0</v>
      </c>
      <c r="I1422" s="133" t="str">
        <f>IF(Simulações!CX1396="","",Simulações!CX1396)</f>
        <v/>
      </c>
      <c r="J1422" s="133" t="str">
        <f>IF(Simulações!DA1396="","",Simulações!DA1396)</f>
        <v/>
      </c>
      <c r="K1422" s="137">
        <f>Simulações!AO1396</f>
        <v>0</v>
      </c>
      <c r="L1422" s="137">
        <f>Simulações!AV1396</f>
        <v>0</v>
      </c>
      <c r="M1422" s="133" t="str">
        <f>IF(Simulações!DB1396="","",Simulações!DB1396)</f>
        <v/>
      </c>
      <c r="N1422" s="133" t="str">
        <f>IF(Simulações!DC1396="","",Simulações!DC1396)</f>
        <v/>
      </c>
      <c r="O1422" s="133">
        <v>1</v>
      </c>
    </row>
    <row r="1423" spans="1:15" ht="14.25" customHeight="1" x14ac:dyDescent="0.3">
      <c r="A1423" s="5">
        <f>Simulações!G1397</f>
        <v>0</v>
      </c>
      <c r="B1423" s="133">
        <f>Simulações!DN1397</f>
        <v>0</v>
      </c>
      <c r="C1423" s="175">
        <f>Simulações!N1397</f>
        <v>0</v>
      </c>
      <c r="D1423" s="133">
        <f>Simulações!J1397</f>
        <v>0</v>
      </c>
      <c r="E1423" s="133">
        <f>Simulações!CK1397</f>
        <v>0</v>
      </c>
      <c r="F1423" s="133">
        <f>Simulações!CL1397</f>
        <v>0</v>
      </c>
      <c r="G1423" s="133">
        <f>Simulações!CQ1397</f>
        <v>0</v>
      </c>
      <c r="H1423" s="133">
        <f>Simulações!CW1397</f>
        <v>0</v>
      </c>
      <c r="I1423" s="133" t="str">
        <f>IF(Simulações!CX1397="","",Simulações!CX1397)</f>
        <v/>
      </c>
      <c r="J1423" s="133" t="str">
        <f>IF(Simulações!DA1397="","",Simulações!DA1397)</f>
        <v/>
      </c>
      <c r="K1423" s="137">
        <f>Simulações!AO1397</f>
        <v>0</v>
      </c>
      <c r="L1423" s="137">
        <f>Simulações!AV1397</f>
        <v>0</v>
      </c>
      <c r="M1423" s="133" t="str">
        <f>IF(Simulações!DB1397="","",Simulações!DB1397)</f>
        <v/>
      </c>
      <c r="N1423" s="133" t="str">
        <f>IF(Simulações!DC1397="","",Simulações!DC1397)</f>
        <v/>
      </c>
      <c r="O1423" s="133">
        <v>1</v>
      </c>
    </row>
    <row r="1424" spans="1:15" ht="14.25" customHeight="1" x14ac:dyDescent="0.3">
      <c r="A1424" s="5">
        <f>Simulações!G1398</f>
        <v>0</v>
      </c>
      <c r="B1424" s="133">
        <f>Simulações!DN1398</f>
        <v>0</v>
      </c>
      <c r="C1424" s="175">
        <f>Simulações!N1398</f>
        <v>0</v>
      </c>
      <c r="D1424" s="133">
        <f>Simulações!J1398</f>
        <v>0</v>
      </c>
      <c r="E1424" s="133">
        <f>Simulações!CK1398</f>
        <v>0</v>
      </c>
      <c r="F1424" s="133">
        <f>Simulações!CL1398</f>
        <v>0</v>
      </c>
      <c r="G1424" s="133">
        <f>Simulações!CQ1398</f>
        <v>0</v>
      </c>
      <c r="H1424" s="133">
        <f>Simulações!CW1398</f>
        <v>0</v>
      </c>
      <c r="I1424" s="133" t="str">
        <f>IF(Simulações!CX1398="","",Simulações!CX1398)</f>
        <v/>
      </c>
      <c r="J1424" s="133" t="str">
        <f>IF(Simulações!DA1398="","",Simulações!DA1398)</f>
        <v/>
      </c>
      <c r="K1424" s="137">
        <f>Simulações!AO1398</f>
        <v>0</v>
      </c>
      <c r="L1424" s="137">
        <f>Simulações!AV1398</f>
        <v>0</v>
      </c>
      <c r="M1424" s="133" t="str">
        <f>IF(Simulações!DB1398="","",Simulações!DB1398)</f>
        <v/>
      </c>
      <c r="N1424" s="133" t="str">
        <f>IF(Simulações!DC1398="","",Simulações!DC1398)</f>
        <v/>
      </c>
      <c r="O1424" s="133">
        <v>1</v>
      </c>
    </row>
    <row r="1425" spans="1:15" ht="14.25" customHeight="1" x14ac:dyDescent="0.3">
      <c r="A1425" s="5">
        <f>Simulações!G1399</f>
        <v>0</v>
      </c>
      <c r="B1425" s="133">
        <f>Simulações!DN1399</f>
        <v>0</v>
      </c>
      <c r="C1425" s="175">
        <f>Simulações!N1399</f>
        <v>0</v>
      </c>
      <c r="D1425" s="133">
        <f>Simulações!J1399</f>
        <v>0</v>
      </c>
      <c r="E1425" s="133">
        <f>Simulações!CK1399</f>
        <v>0</v>
      </c>
      <c r="F1425" s="133">
        <f>Simulações!CL1399</f>
        <v>0</v>
      </c>
      <c r="G1425" s="133">
        <f>Simulações!CQ1399</f>
        <v>0</v>
      </c>
      <c r="H1425" s="133">
        <f>Simulações!CW1399</f>
        <v>0</v>
      </c>
      <c r="I1425" s="133" t="str">
        <f>IF(Simulações!CX1399="","",Simulações!CX1399)</f>
        <v/>
      </c>
      <c r="J1425" s="133" t="str">
        <f>IF(Simulações!DA1399="","",Simulações!DA1399)</f>
        <v/>
      </c>
      <c r="K1425" s="137">
        <f>Simulações!AO1399</f>
        <v>0</v>
      </c>
      <c r="L1425" s="137">
        <f>Simulações!AV1399</f>
        <v>0</v>
      </c>
      <c r="M1425" s="133" t="str">
        <f>IF(Simulações!DB1399="","",Simulações!DB1399)</f>
        <v/>
      </c>
      <c r="N1425" s="133" t="str">
        <f>IF(Simulações!DC1399="","",Simulações!DC1399)</f>
        <v/>
      </c>
      <c r="O1425" s="133">
        <v>1</v>
      </c>
    </row>
    <row r="1426" spans="1:15" ht="14.25" customHeight="1" x14ac:dyDescent="0.3">
      <c r="A1426" s="5">
        <f>Simulações!G1400</f>
        <v>0</v>
      </c>
      <c r="B1426" s="133">
        <f>Simulações!DN1400</f>
        <v>0</v>
      </c>
      <c r="C1426" s="175">
        <f>Simulações!N1400</f>
        <v>0</v>
      </c>
      <c r="D1426" s="133">
        <f>Simulações!J1400</f>
        <v>0</v>
      </c>
      <c r="E1426" s="133">
        <f>Simulações!CK1400</f>
        <v>0</v>
      </c>
      <c r="F1426" s="133">
        <f>Simulações!CL1400</f>
        <v>0</v>
      </c>
      <c r="G1426" s="133">
        <f>Simulações!CQ1400</f>
        <v>0</v>
      </c>
      <c r="H1426" s="133">
        <f>Simulações!CW1400</f>
        <v>0</v>
      </c>
      <c r="I1426" s="133" t="str">
        <f>IF(Simulações!CX1400="","",Simulações!CX1400)</f>
        <v/>
      </c>
      <c r="J1426" s="133" t="str">
        <f>IF(Simulações!DA1400="","",Simulações!DA1400)</f>
        <v/>
      </c>
      <c r="K1426" s="137">
        <f>Simulações!AO1400</f>
        <v>0</v>
      </c>
      <c r="L1426" s="137">
        <f>Simulações!AV1400</f>
        <v>0</v>
      </c>
      <c r="M1426" s="133" t="str">
        <f>IF(Simulações!DB1400="","",Simulações!DB1400)</f>
        <v/>
      </c>
      <c r="N1426" s="133" t="str">
        <f>IF(Simulações!DC1400="","",Simulações!DC1400)</f>
        <v/>
      </c>
      <c r="O1426" s="133">
        <v>1</v>
      </c>
    </row>
    <row r="1427" spans="1:15" ht="14.25" customHeight="1" x14ac:dyDescent="0.3">
      <c r="A1427" s="5">
        <f>Simulações!G1401</f>
        <v>0</v>
      </c>
      <c r="B1427" s="133">
        <f>Simulações!DN1401</f>
        <v>0</v>
      </c>
      <c r="C1427" s="175">
        <f>Simulações!N1401</f>
        <v>0</v>
      </c>
      <c r="D1427" s="133">
        <f>Simulações!J1401</f>
        <v>0</v>
      </c>
      <c r="E1427" s="133">
        <f>Simulações!CK1401</f>
        <v>0</v>
      </c>
      <c r="F1427" s="133">
        <f>Simulações!CL1401</f>
        <v>0</v>
      </c>
      <c r="G1427" s="133">
        <f>Simulações!CQ1401</f>
        <v>0</v>
      </c>
      <c r="H1427" s="133">
        <f>Simulações!CW1401</f>
        <v>0</v>
      </c>
      <c r="I1427" s="133" t="str">
        <f>IF(Simulações!CX1401="","",Simulações!CX1401)</f>
        <v/>
      </c>
      <c r="J1427" s="133" t="str">
        <f>IF(Simulações!DA1401="","",Simulações!DA1401)</f>
        <v/>
      </c>
      <c r="K1427" s="137">
        <f>Simulações!AO1401</f>
        <v>0</v>
      </c>
      <c r="L1427" s="137">
        <f>Simulações!AV1401</f>
        <v>0</v>
      </c>
      <c r="M1427" s="133" t="str">
        <f>IF(Simulações!DB1401="","",Simulações!DB1401)</f>
        <v/>
      </c>
      <c r="N1427" s="133" t="str">
        <f>IF(Simulações!DC1401="","",Simulações!DC1401)</f>
        <v/>
      </c>
      <c r="O1427" s="133">
        <v>1</v>
      </c>
    </row>
    <row r="1428" spans="1:15" ht="14.25" customHeight="1" x14ac:dyDescent="0.3">
      <c r="A1428" s="5">
        <f>Simulações!G1402</f>
        <v>0</v>
      </c>
      <c r="B1428" s="133">
        <f>Simulações!DN1402</f>
        <v>0</v>
      </c>
      <c r="C1428" s="175">
        <f>Simulações!N1402</f>
        <v>0</v>
      </c>
      <c r="D1428" s="133">
        <f>Simulações!J1402</f>
        <v>0</v>
      </c>
      <c r="E1428" s="133">
        <f>Simulações!CK1402</f>
        <v>0</v>
      </c>
      <c r="F1428" s="133">
        <f>Simulações!CL1402</f>
        <v>0</v>
      </c>
      <c r="G1428" s="133">
        <f>Simulações!CQ1402</f>
        <v>0</v>
      </c>
      <c r="H1428" s="133">
        <f>Simulações!CW1402</f>
        <v>0</v>
      </c>
      <c r="I1428" s="133" t="str">
        <f>IF(Simulações!CX1402="","",Simulações!CX1402)</f>
        <v/>
      </c>
      <c r="J1428" s="133" t="str">
        <f>IF(Simulações!DA1402="","",Simulações!DA1402)</f>
        <v/>
      </c>
      <c r="K1428" s="137">
        <f>Simulações!AO1402</f>
        <v>0</v>
      </c>
      <c r="L1428" s="137">
        <f>Simulações!AV1402</f>
        <v>0</v>
      </c>
      <c r="M1428" s="133" t="str">
        <f>IF(Simulações!DB1402="","",Simulações!DB1402)</f>
        <v/>
      </c>
      <c r="N1428" s="133" t="str">
        <f>IF(Simulações!DC1402="","",Simulações!DC1402)</f>
        <v/>
      </c>
      <c r="O1428" s="133">
        <v>1</v>
      </c>
    </row>
    <row r="1429" spans="1:15" ht="14.25" customHeight="1" x14ac:dyDescent="0.3">
      <c r="A1429" s="5">
        <f>Simulações!G1403</f>
        <v>0</v>
      </c>
      <c r="B1429" s="133">
        <f>Simulações!DN1403</f>
        <v>0</v>
      </c>
      <c r="C1429" s="175">
        <f>Simulações!N1403</f>
        <v>0</v>
      </c>
      <c r="D1429" s="133">
        <f>Simulações!J1403</f>
        <v>0</v>
      </c>
      <c r="E1429" s="133">
        <f>Simulações!CK1403</f>
        <v>0</v>
      </c>
      <c r="F1429" s="133">
        <f>Simulações!CL1403</f>
        <v>0</v>
      </c>
      <c r="G1429" s="133">
        <f>Simulações!CQ1403</f>
        <v>0</v>
      </c>
      <c r="H1429" s="133">
        <f>Simulações!CW1403</f>
        <v>0</v>
      </c>
      <c r="I1429" s="133" t="str">
        <f>IF(Simulações!CX1403="","",Simulações!CX1403)</f>
        <v/>
      </c>
      <c r="J1429" s="133" t="str">
        <f>IF(Simulações!DA1403="","",Simulações!DA1403)</f>
        <v/>
      </c>
      <c r="K1429" s="137">
        <f>Simulações!AO1403</f>
        <v>0</v>
      </c>
      <c r="L1429" s="137">
        <f>Simulações!AV1403</f>
        <v>0</v>
      </c>
      <c r="M1429" s="133" t="str">
        <f>IF(Simulações!DB1403="","",Simulações!DB1403)</f>
        <v/>
      </c>
      <c r="N1429" s="133" t="str">
        <f>IF(Simulações!DC1403="","",Simulações!DC1403)</f>
        <v/>
      </c>
      <c r="O1429" s="133">
        <v>1</v>
      </c>
    </row>
    <row r="1430" spans="1:15" ht="14.25" customHeight="1" x14ac:dyDescent="0.3">
      <c r="A1430" s="5">
        <f>Simulações!G1404</f>
        <v>0</v>
      </c>
      <c r="B1430" s="133">
        <f>Simulações!DN1404</f>
        <v>0</v>
      </c>
      <c r="C1430" s="175">
        <f>Simulações!N1404</f>
        <v>0</v>
      </c>
      <c r="D1430" s="133">
        <f>Simulações!J1404</f>
        <v>0</v>
      </c>
      <c r="E1430" s="133">
        <f>Simulações!CK1404</f>
        <v>0</v>
      </c>
      <c r="F1430" s="133">
        <f>Simulações!CL1404</f>
        <v>0</v>
      </c>
      <c r="G1430" s="133">
        <f>Simulações!CQ1404</f>
        <v>0</v>
      </c>
      <c r="H1430" s="133">
        <f>Simulações!CW1404</f>
        <v>0</v>
      </c>
      <c r="I1430" s="133" t="str">
        <f>IF(Simulações!CX1404="","",Simulações!CX1404)</f>
        <v/>
      </c>
      <c r="J1430" s="133" t="str">
        <f>IF(Simulações!DA1404="","",Simulações!DA1404)</f>
        <v/>
      </c>
      <c r="K1430" s="137">
        <f>Simulações!AO1404</f>
        <v>0</v>
      </c>
      <c r="L1430" s="137">
        <f>Simulações!AV1404</f>
        <v>0</v>
      </c>
      <c r="M1430" s="133" t="str">
        <f>IF(Simulações!DB1404="","",Simulações!DB1404)</f>
        <v/>
      </c>
      <c r="N1430" s="133" t="str">
        <f>IF(Simulações!DC1404="","",Simulações!DC1404)</f>
        <v/>
      </c>
      <c r="O1430" s="133">
        <v>1</v>
      </c>
    </row>
    <row r="1431" spans="1:15" ht="14.25" customHeight="1" x14ac:dyDescent="0.3">
      <c r="A1431" s="5">
        <f>Simulações!G1405</f>
        <v>0</v>
      </c>
      <c r="B1431" s="133">
        <f>Simulações!DN1405</f>
        <v>0</v>
      </c>
      <c r="C1431" s="175">
        <f>Simulações!N1405</f>
        <v>0</v>
      </c>
      <c r="D1431" s="133">
        <f>Simulações!J1405</f>
        <v>0</v>
      </c>
      <c r="E1431" s="133">
        <f>Simulações!CK1405</f>
        <v>0</v>
      </c>
      <c r="F1431" s="133">
        <f>Simulações!CL1405</f>
        <v>0</v>
      </c>
      <c r="G1431" s="133">
        <f>Simulações!CQ1405</f>
        <v>0</v>
      </c>
      <c r="H1431" s="133">
        <f>Simulações!CW1405</f>
        <v>0</v>
      </c>
      <c r="I1431" s="133" t="str">
        <f>IF(Simulações!CX1405="","",Simulações!CX1405)</f>
        <v/>
      </c>
      <c r="J1431" s="133" t="str">
        <f>IF(Simulações!DA1405="","",Simulações!DA1405)</f>
        <v/>
      </c>
      <c r="K1431" s="137">
        <f>Simulações!AO1405</f>
        <v>0</v>
      </c>
      <c r="L1431" s="137">
        <f>Simulações!AV1405</f>
        <v>0</v>
      </c>
      <c r="M1431" s="133" t="str">
        <f>IF(Simulações!DB1405="","",Simulações!DB1405)</f>
        <v/>
      </c>
      <c r="N1431" s="133" t="str">
        <f>IF(Simulações!DC1405="","",Simulações!DC1405)</f>
        <v/>
      </c>
      <c r="O1431" s="133">
        <v>1</v>
      </c>
    </row>
    <row r="1432" spans="1:15" ht="14.25" customHeight="1" x14ac:dyDescent="0.3">
      <c r="A1432" s="5">
        <f>Simulações!G1406</f>
        <v>0</v>
      </c>
      <c r="B1432" s="133">
        <f>Simulações!DN1406</f>
        <v>0</v>
      </c>
      <c r="C1432" s="175">
        <f>Simulações!N1406</f>
        <v>0</v>
      </c>
      <c r="D1432" s="133">
        <f>Simulações!J1406</f>
        <v>0</v>
      </c>
      <c r="E1432" s="133">
        <f>Simulações!CK1406</f>
        <v>0</v>
      </c>
      <c r="F1432" s="133">
        <f>Simulações!CL1406</f>
        <v>0</v>
      </c>
      <c r="G1432" s="133">
        <f>Simulações!CQ1406</f>
        <v>0</v>
      </c>
      <c r="H1432" s="133">
        <f>Simulações!CW1406</f>
        <v>0</v>
      </c>
      <c r="I1432" s="133" t="str">
        <f>IF(Simulações!CX1406="","",Simulações!CX1406)</f>
        <v/>
      </c>
      <c r="J1432" s="133" t="str">
        <f>IF(Simulações!DA1406="","",Simulações!DA1406)</f>
        <v/>
      </c>
      <c r="K1432" s="137">
        <f>Simulações!AO1406</f>
        <v>0</v>
      </c>
      <c r="L1432" s="137">
        <f>Simulações!AV1406</f>
        <v>0</v>
      </c>
      <c r="M1432" s="133" t="str">
        <f>IF(Simulações!DB1406="","",Simulações!DB1406)</f>
        <v/>
      </c>
      <c r="N1432" s="133" t="str">
        <f>IF(Simulações!DC1406="","",Simulações!DC1406)</f>
        <v/>
      </c>
      <c r="O1432" s="133">
        <v>1</v>
      </c>
    </row>
    <row r="1433" spans="1:15" ht="14.25" customHeight="1" x14ac:dyDescent="0.3">
      <c r="A1433" s="5">
        <f>Simulações!G1407</f>
        <v>0</v>
      </c>
      <c r="B1433" s="133">
        <f>Simulações!DN1407</f>
        <v>0</v>
      </c>
      <c r="C1433" s="175">
        <f>Simulações!N1407</f>
        <v>0</v>
      </c>
      <c r="D1433" s="133">
        <f>Simulações!J1407</f>
        <v>0</v>
      </c>
      <c r="E1433" s="133">
        <f>Simulações!CK1407</f>
        <v>0</v>
      </c>
      <c r="F1433" s="133">
        <f>Simulações!CL1407</f>
        <v>0</v>
      </c>
      <c r="G1433" s="133">
        <f>Simulações!CQ1407</f>
        <v>0</v>
      </c>
      <c r="H1433" s="133">
        <f>Simulações!CW1407</f>
        <v>0</v>
      </c>
      <c r="I1433" s="133" t="str">
        <f>IF(Simulações!CX1407="","",Simulações!CX1407)</f>
        <v/>
      </c>
      <c r="J1433" s="133" t="str">
        <f>IF(Simulações!DA1407="","",Simulações!DA1407)</f>
        <v/>
      </c>
      <c r="K1433" s="137">
        <f>Simulações!AO1407</f>
        <v>0</v>
      </c>
      <c r="L1433" s="137">
        <f>Simulações!AV1407</f>
        <v>0</v>
      </c>
      <c r="M1433" s="133" t="str">
        <f>IF(Simulações!DB1407="","",Simulações!DB1407)</f>
        <v/>
      </c>
      <c r="N1433" s="133" t="str">
        <f>IF(Simulações!DC1407="","",Simulações!DC1407)</f>
        <v/>
      </c>
      <c r="O1433" s="133">
        <v>1</v>
      </c>
    </row>
    <row r="1434" spans="1:15" ht="14.25" customHeight="1" x14ac:dyDescent="0.3">
      <c r="A1434" s="5">
        <f>Simulações!G1408</f>
        <v>0</v>
      </c>
      <c r="B1434" s="133">
        <f>Simulações!DN1408</f>
        <v>0</v>
      </c>
      <c r="C1434" s="175">
        <f>Simulações!N1408</f>
        <v>0</v>
      </c>
      <c r="D1434" s="133">
        <f>Simulações!J1408</f>
        <v>0</v>
      </c>
      <c r="E1434" s="133">
        <f>Simulações!CK1408</f>
        <v>0</v>
      </c>
      <c r="F1434" s="133">
        <f>Simulações!CL1408</f>
        <v>0</v>
      </c>
      <c r="G1434" s="133">
        <f>Simulações!CQ1408</f>
        <v>0</v>
      </c>
      <c r="H1434" s="133">
        <f>Simulações!CW1408</f>
        <v>0</v>
      </c>
      <c r="I1434" s="133" t="str">
        <f>IF(Simulações!CX1408="","",Simulações!CX1408)</f>
        <v/>
      </c>
      <c r="J1434" s="133" t="str">
        <f>IF(Simulações!DA1408="","",Simulações!DA1408)</f>
        <v/>
      </c>
      <c r="K1434" s="137">
        <f>Simulações!AO1408</f>
        <v>0</v>
      </c>
      <c r="L1434" s="137">
        <f>Simulações!AV1408</f>
        <v>0</v>
      </c>
      <c r="M1434" s="133" t="str">
        <f>IF(Simulações!DB1408="","",Simulações!DB1408)</f>
        <v/>
      </c>
      <c r="N1434" s="133" t="str">
        <f>IF(Simulações!DC1408="","",Simulações!DC1408)</f>
        <v/>
      </c>
      <c r="O1434" s="133">
        <v>1</v>
      </c>
    </row>
    <row r="1435" spans="1:15" ht="14.25" customHeight="1" x14ac:dyDescent="0.3">
      <c r="A1435" s="5">
        <f>Simulações!G1409</f>
        <v>0</v>
      </c>
      <c r="B1435" s="133">
        <f>Simulações!DN1409</f>
        <v>0</v>
      </c>
      <c r="C1435" s="175">
        <f>Simulações!N1409</f>
        <v>0</v>
      </c>
      <c r="D1435" s="133">
        <f>Simulações!J1409</f>
        <v>0</v>
      </c>
      <c r="E1435" s="133">
        <f>Simulações!CK1409</f>
        <v>0</v>
      </c>
      <c r="F1435" s="133">
        <f>Simulações!CL1409</f>
        <v>0</v>
      </c>
      <c r="G1435" s="133">
        <f>Simulações!CQ1409</f>
        <v>0</v>
      </c>
      <c r="H1435" s="133">
        <f>Simulações!CW1409</f>
        <v>0</v>
      </c>
      <c r="I1435" s="133" t="str">
        <f>IF(Simulações!CX1409="","",Simulações!CX1409)</f>
        <v/>
      </c>
      <c r="J1435" s="133" t="str">
        <f>IF(Simulações!DA1409="","",Simulações!DA1409)</f>
        <v/>
      </c>
      <c r="K1435" s="137">
        <f>Simulações!AO1409</f>
        <v>0</v>
      </c>
      <c r="L1435" s="137">
        <f>Simulações!AV1409</f>
        <v>0</v>
      </c>
      <c r="M1435" s="133" t="str">
        <f>IF(Simulações!DB1409="","",Simulações!DB1409)</f>
        <v/>
      </c>
      <c r="N1435" s="133" t="str">
        <f>IF(Simulações!DC1409="","",Simulações!DC1409)</f>
        <v/>
      </c>
      <c r="O1435" s="133">
        <v>1</v>
      </c>
    </row>
    <row r="1436" spans="1:15" ht="14.25" customHeight="1" x14ac:dyDescent="0.3">
      <c r="A1436" s="5">
        <f>Simulações!G1410</f>
        <v>0</v>
      </c>
      <c r="B1436" s="133">
        <f>Simulações!DN1410</f>
        <v>0</v>
      </c>
      <c r="C1436" s="175">
        <f>Simulações!N1410</f>
        <v>0</v>
      </c>
      <c r="D1436" s="133">
        <f>Simulações!J1410</f>
        <v>0</v>
      </c>
      <c r="E1436" s="133">
        <f>Simulações!CK1410</f>
        <v>0</v>
      </c>
      <c r="F1436" s="133">
        <f>Simulações!CL1410</f>
        <v>0</v>
      </c>
      <c r="G1436" s="133">
        <f>Simulações!CQ1410</f>
        <v>0</v>
      </c>
      <c r="H1436" s="133">
        <f>Simulações!CW1410</f>
        <v>0</v>
      </c>
      <c r="I1436" s="133" t="str">
        <f>IF(Simulações!CX1410="","",Simulações!CX1410)</f>
        <v/>
      </c>
      <c r="J1436" s="133" t="str">
        <f>IF(Simulações!DA1410="","",Simulações!DA1410)</f>
        <v/>
      </c>
      <c r="K1436" s="137">
        <f>Simulações!AO1410</f>
        <v>0</v>
      </c>
      <c r="L1436" s="137">
        <f>Simulações!AV1410</f>
        <v>0</v>
      </c>
      <c r="M1436" s="133" t="str">
        <f>IF(Simulações!DB1410="","",Simulações!DB1410)</f>
        <v/>
      </c>
      <c r="N1436" s="133" t="str">
        <f>IF(Simulações!DC1410="","",Simulações!DC1410)</f>
        <v/>
      </c>
      <c r="O1436" s="133">
        <v>1</v>
      </c>
    </row>
    <row r="1437" spans="1:15" ht="14.25" customHeight="1" x14ac:dyDescent="0.3">
      <c r="A1437" s="5">
        <f>Simulações!G1411</f>
        <v>0</v>
      </c>
      <c r="B1437" s="133">
        <f>Simulações!DN1411</f>
        <v>0</v>
      </c>
      <c r="C1437" s="175">
        <f>Simulações!N1411</f>
        <v>0</v>
      </c>
      <c r="D1437" s="133">
        <f>Simulações!J1411</f>
        <v>0</v>
      </c>
      <c r="E1437" s="133">
        <f>Simulações!CK1411</f>
        <v>0</v>
      </c>
      <c r="F1437" s="133">
        <f>Simulações!CL1411</f>
        <v>0</v>
      </c>
      <c r="G1437" s="133">
        <f>Simulações!CQ1411</f>
        <v>0</v>
      </c>
      <c r="H1437" s="133">
        <f>Simulações!CW1411</f>
        <v>0</v>
      </c>
      <c r="I1437" s="133" t="str">
        <f>IF(Simulações!CX1411="","",Simulações!CX1411)</f>
        <v/>
      </c>
      <c r="J1437" s="133" t="str">
        <f>IF(Simulações!DA1411="","",Simulações!DA1411)</f>
        <v/>
      </c>
      <c r="K1437" s="137">
        <f>Simulações!AO1411</f>
        <v>0</v>
      </c>
      <c r="L1437" s="137">
        <f>Simulações!AV1411</f>
        <v>0</v>
      </c>
      <c r="M1437" s="133" t="str">
        <f>IF(Simulações!DB1411="","",Simulações!DB1411)</f>
        <v/>
      </c>
      <c r="N1437" s="133" t="str">
        <f>IF(Simulações!DC1411="","",Simulações!DC1411)</f>
        <v/>
      </c>
      <c r="O1437" s="133">
        <v>1</v>
      </c>
    </row>
    <row r="1438" spans="1:15" ht="14.25" customHeight="1" x14ac:dyDescent="0.3">
      <c r="A1438" s="5">
        <f>Simulações!G1412</f>
        <v>0</v>
      </c>
      <c r="B1438" s="133">
        <f>Simulações!DN1412</f>
        <v>0</v>
      </c>
      <c r="C1438" s="175">
        <f>Simulações!N1412</f>
        <v>0</v>
      </c>
      <c r="D1438" s="133">
        <f>Simulações!J1412</f>
        <v>0</v>
      </c>
      <c r="E1438" s="133">
        <f>Simulações!CK1412</f>
        <v>0</v>
      </c>
      <c r="F1438" s="133">
        <f>Simulações!CL1412</f>
        <v>0</v>
      </c>
      <c r="G1438" s="133">
        <f>Simulações!CQ1412</f>
        <v>0</v>
      </c>
      <c r="H1438" s="133">
        <f>Simulações!CW1412</f>
        <v>0</v>
      </c>
      <c r="I1438" s="133" t="str">
        <f>IF(Simulações!CX1412="","",Simulações!CX1412)</f>
        <v/>
      </c>
      <c r="J1438" s="133" t="str">
        <f>IF(Simulações!DA1412="","",Simulações!DA1412)</f>
        <v/>
      </c>
      <c r="K1438" s="137">
        <f>Simulações!AO1412</f>
        <v>0</v>
      </c>
      <c r="L1438" s="137">
        <f>Simulações!AV1412</f>
        <v>0</v>
      </c>
      <c r="M1438" s="133" t="str">
        <f>IF(Simulações!DB1412="","",Simulações!DB1412)</f>
        <v/>
      </c>
      <c r="N1438" s="133" t="str">
        <f>IF(Simulações!DC1412="","",Simulações!DC1412)</f>
        <v/>
      </c>
      <c r="O1438" s="133">
        <v>1</v>
      </c>
    </row>
    <row r="1439" spans="1:15" ht="14.25" customHeight="1" x14ac:dyDescent="0.3">
      <c r="A1439" s="5">
        <f>Simulações!G1413</f>
        <v>0</v>
      </c>
      <c r="B1439" s="133">
        <f>Simulações!DN1413</f>
        <v>0</v>
      </c>
      <c r="C1439" s="175">
        <f>Simulações!N1413</f>
        <v>0</v>
      </c>
      <c r="D1439" s="133">
        <f>Simulações!J1413</f>
        <v>0</v>
      </c>
      <c r="E1439" s="133">
        <f>Simulações!CK1413</f>
        <v>0</v>
      </c>
      <c r="F1439" s="133">
        <f>Simulações!CL1413</f>
        <v>0</v>
      </c>
      <c r="G1439" s="133">
        <f>Simulações!CQ1413</f>
        <v>0</v>
      </c>
      <c r="H1439" s="133">
        <f>Simulações!CW1413</f>
        <v>0</v>
      </c>
      <c r="I1439" s="133" t="str">
        <f>IF(Simulações!CX1413="","",Simulações!CX1413)</f>
        <v/>
      </c>
      <c r="J1439" s="133" t="str">
        <f>IF(Simulações!DA1413="","",Simulações!DA1413)</f>
        <v/>
      </c>
      <c r="K1439" s="137">
        <f>Simulações!AO1413</f>
        <v>0</v>
      </c>
      <c r="L1439" s="137">
        <f>Simulações!AV1413</f>
        <v>0</v>
      </c>
      <c r="M1439" s="133" t="str">
        <f>IF(Simulações!DB1413="","",Simulações!DB1413)</f>
        <v/>
      </c>
      <c r="N1439" s="133" t="str">
        <f>IF(Simulações!DC1413="","",Simulações!DC1413)</f>
        <v/>
      </c>
      <c r="O1439" s="133">
        <v>1</v>
      </c>
    </row>
    <row r="1440" spans="1:15" ht="14.25" customHeight="1" x14ac:dyDescent="0.3">
      <c r="A1440" s="5">
        <f>Simulações!G1414</f>
        <v>0</v>
      </c>
      <c r="B1440" s="133">
        <f>Simulações!DN1414</f>
        <v>0</v>
      </c>
      <c r="C1440" s="175">
        <f>Simulações!N1414</f>
        <v>0</v>
      </c>
      <c r="D1440" s="133">
        <f>Simulações!J1414</f>
        <v>0</v>
      </c>
      <c r="E1440" s="133">
        <f>Simulações!CK1414</f>
        <v>0</v>
      </c>
      <c r="F1440" s="133">
        <f>Simulações!CL1414</f>
        <v>0</v>
      </c>
      <c r="G1440" s="133">
        <f>Simulações!CQ1414</f>
        <v>0</v>
      </c>
      <c r="H1440" s="133">
        <f>Simulações!CW1414</f>
        <v>0</v>
      </c>
      <c r="I1440" s="133" t="str">
        <f>IF(Simulações!CX1414="","",Simulações!CX1414)</f>
        <v/>
      </c>
      <c r="J1440" s="133" t="str">
        <f>IF(Simulações!DA1414="","",Simulações!DA1414)</f>
        <v/>
      </c>
      <c r="K1440" s="137">
        <f>Simulações!AO1414</f>
        <v>0</v>
      </c>
      <c r="L1440" s="137">
        <f>Simulações!AV1414</f>
        <v>0</v>
      </c>
      <c r="M1440" s="133" t="str">
        <f>IF(Simulações!DB1414="","",Simulações!DB1414)</f>
        <v/>
      </c>
      <c r="N1440" s="133" t="str">
        <f>IF(Simulações!DC1414="","",Simulações!DC1414)</f>
        <v/>
      </c>
      <c r="O1440" s="133">
        <v>1</v>
      </c>
    </row>
    <row r="1441" spans="1:15" ht="14.25" customHeight="1" x14ac:dyDescent="0.3">
      <c r="A1441" s="5">
        <f>Simulações!G1415</f>
        <v>0</v>
      </c>
      <c r="B1441" s="133">
        <f>Simulações!DN1415</f>
        <v>0</v>
      </c>
      <c r="C1441" s="175">
        <f>Simulações!N1415</f>
        <v>0</v>
      </c>
      <c r="D1441" s="133">
        <f>Simulações!J1415</f>
        <v>0</v>
      </c>
      <c r="E1441" s="133">
        <f>Simulações!CK1415</f>
        <v>0</v>
      </c>
      <c r="F1441" s="133">
        <f>Simulações!CL1415</f>
        <v>0</v>
      </c>
      <c r="G1441" s="133">
        <f>Simulações!CQ1415</f>
        <v>0</v>
      </c>
      <c r="H1441" s="133">
        <f>Simulações!CW1415</f>
        <v>0</v>
      </c>
      <c r="I1441" s="133" t="str">
        <f>IF(Simulações!CX1415="","",Simulações!CX1415)</f>
        <v/>
      </c>
      <c r="J1441" s="133" t="str">
        <f>IF(Simulações!DA1415="","",Simulações!DA1415)</f>
        <v/>
      </c>
      <c r="K1441" s="137">
        <f>Simulações!AO1415</f>
        <v>0</v>
      </c>
      <c r="L1441" s="137">
        <f>Simulações!AV1415</f>
        <v>0</v>
      </c>
      <c r="M1441" s="133" t="str">
        <f>IF(Simulações!DB1415="","",Simulações!DB1415)</f>
        <v/>
      </c>
      <c r="N1441" s="133" t="str">
        <f>IF(Simulações!DC1415="","",Simulações!DC1415)</f>
        <v/>
      </c>
      <c r="O1441" s="133">
        <v>1</v>
      </c>
    </row>
    <row r="1442" spans="1:15" ht="14.25" customHeight="1" x14ac:dyDescent="0.3">
      <c r="A1442" s="5">
        <f>Simulações!G1416</f>
        <v>0</v>
      </c>
      <c r="B1442" s="133">
        <f>Simulações!DN1416</f>
        <v>0</v>
      </c>
      <c r="C1442" s="175">
        <f>Simulações!N1416</f>
        <v>0</v>
      </c>
      <c r="D1442" s="133">
        <f>Simulações!J1416</f>
        <v>0</v>
      </c>
      <c r="E1442" s="133">
        <f>Simulações!CK1416</f>
        <v>0</v>
      </c>
      <c r="F1442" s="133">
        <f>Simulações!CL1416</f>
        <v>0</v>
      </c>
      <c r="G1442" s="133">
        <f>Simulações!CQ1416</f>
        <v>0</v>
      </c>
      <c r="H1442" s="133">
        <f>Simulações!CW1416</f>
        <v>0</v>
      </c>
      <c r="I1442" s="133" t="str">
        <f>IF(Simulações!CX1416="","",Simulações!CX1416)</f>
        <v/>
      </c>
      <c r="J1442" s="133" t="str">
        <f>IF(Simulações!DA1416="","",Simulações!DA1416)</f>
        <v/>
      </c>
      <c r="K1442" s="137">
        <f>Simulações!AO1416</f>
        <v>0</v>
      </c>
      <c r="L1442" s="137">
        <f>Simulações!AV1416</f>
        <v>0</v>
      </c>
      <c r="M1442" s="133" t="str">
        <f>IF(Simulações!DB1416="","",Simulações!DB1416)</f>
        <v/>
      </c>
      <c r="N1442" s="133" t="str">
        <f>IF(Simulações!DC1416="","",Simulações!DC1416)</f>
        <v/>
      </c>
      <c r="O1442" s="133">
        <v>1</v>
      </c>
    </row>
    <row r="1443" spans="1:15" ht="14.25" customHeight="1" x14ac:dyDescent="0.3">
      <c r="A1443" s="5">
        <f>Simulações!G1417</f>
        <v>0</v>
      </c>
      <c r="B1443" s="133">
        <f>Simulações!DN1417</f>
        <v>0</v>
      </c>
      <c r="C1443" s="175">
        <f>Simulações!N1417</f>
        <v>0</v>
      </c>
      <c r="D1443" s="133">
        <f>Simulações!J1417</f>
        <v>0</v>
      </c>
      <c r="E1443" s="133">
        <f>Simulações!CK1417</f>
        <v>0</v>
      </c>
      <c r="F1443" s="133">
        <f>Simulações!CL1417</f>
        <v>0</v>
      </c>
      <c r="G1443" s="133">
        <f>Simulações!CQ1417</f>
        <v>0</v>
      </c>
      <c r="H1443" s="133">
        <f>Simulações!CW1417</f>
        <v>0</v>
      </c>
      <c r="I1443" s="133" t="str">
        <f>IF(Simulações!CX1417="","",Simulações!CX1417)</f>
        <v/>
      </c>
      <c r="J1443" s="133" t="str">
        <f>IF(Simulações!DA1417="","",Simulações!DA1417)</f>
        <v/>
      </c>
      <c r="K1443" s="137">
        <f>Simulações!AO1417</f>
        <v>0</v>
      </c>
      <c r="L1443" s="137">
        <f>Simulações!AV1417</f>
        <v>0</v>
      </c>
      <c r="M1443" s="133" t="str">
        <f>IF(Simulações!DB1417="","",Simulações!DB1417)</f>
        <v/>
      </c>
      <c r="N1443" s="133" t="str">
        <f>IF(Simulações!DC1417="","",Simulações!DC1417)</f>
        <v/>
      </c>
      <c r="O1443" s="133">
        <v>1</v>
      </c>
    </row>
    <row r="1444" spans="1:15" ht="14.25" customHeight="1" x14ac:dyDescent="0.3">
      <c r="A1444" s="5">
        <f>Simulações!G1418</f>
        <v>0</v>
      </c>
      <c r="B1444" s="133">
        <f>Simulações!DN1418</f>
        <v>0</v>
      </c>
      <c r="C1444" s="175">
        <f>Simulações!N1418</f>
        <v>0</v>
      </c>
      <c r="D1444" s="133">
        <f>Simulações!J1418</f>
        <v>0</v>
      </c>
      <c r="E1444" s="133">
        <f>Simulações!CK1418</f>
        <v>0</v>
      </c>
      <c r="F1444" s="133">
        <f>Simulações!CL1418</f>
        <v>0</v>
      </c>
      <c r="G1444" s="133">
        <f>Simulações!CQ1418</f>
        <v>0</v>
      </c>
      <c r="H1444" s="133">
        <f>Simulações!CW1418</f>
        <v>0</v>
      </c>
      <c r="I1444" s="133" t="str">
        <f>IF(Simulações!CX1418="","",Simulações!CX1418)</f>
        <v/>
      </c>
      <c r="J1444" s="133" t="str">
        <f>IF(Simulações!DA1418="","",Simulações!DA1418)</f>
        <v/>
      </c>
      <c r="K1444" s="137">
        <f>Simulações!AO1418</f>
        <v>0</v>
      </c>
      <c r="L1444" s="137">
        <f>Simulações!AV1418</f>
        <v>0</v>
      </c>
      <c r="M1444" s="133" t="str">
        <f>IF(Simulações!DB1418="","",Simulações!DB1418)</f>
        <v/>
      </c>
      <c r="N1444" s="133" t="str">
        <f>IF(Simulações!DC1418="","",Simulações!DC1418)</f>
        <v/>
      </c>
      <c r="O1444" s="133">
        <v>1</v>
      </c>
    </row>
    <row r="1445" spans="1:15" ht="14.25" customHeight="1" x14ac:dyDescent="0.3">
      <c r="A1445" s="5">
        <f>Simulações!G1419</f>
        <v>0</v>
      </c>
      <c r="B1445" s="133">
        <f>Simulações!DN1419</f>
        <v>0</v>
      </c>
      <c r="C1445" s="175">
        <f>Simulações!N1419</f>
        <v>0</v>
      </c>
      <c r="D1445" s="133">
        <f>Simulações!J1419</f>
        <v>0</v>
      </c>
      <c r="E1445" s="133">
        <f>Simulações!CK1419</f>
        <v>0</v>
      </c>
      <c r="F1445" s="133">
        <f>Simulações!CL1419</f>
        <v>0</v>
      </c>
      <c r="G1445" s="133">
        <f>Simulações!CQ1419</f>
        <v>0</v>
      </c>
      <c r="H1445" s="133">
        <f>Simulações!CW1419</f>
        <v>0</v>
      </c>
      <c r="I1445" s="133" t="str">
        <f>IF(Simulações!CX1419="","",Simulações!CX1419)</f>
        <v/>
      </c>
      <c r="J1445" s="133" t="str">
        <f>IF(Simulações!DA1419="","",Simulações!DA1419)</f>
        <v/>
      </c>
      <c r="K1445" s="137">
        <f>Simulações!AO1419</f>
        <v>0</v>
      </c>
      <c r="L1445" s="137">
        <f>Simulações!AV1419</f>
        <v>0</v>
      </c>
      <c r="M1445" s="133" t="str">
        <f>IF(Simulações!DB1419="","",Simulações!DB1419)</f>
        <v/>
      </c>
      <c r="N1445" s="133" t="str">
        <f>IF(Simulações!DC1419="","",Simulações!DC1419)</f>
        <v/>
      </c>
      <c r="O1445" s="133">
        <v>1</v>
      </c>
    </row>
    <row r="1446" spans="1:15" ht="14.25" customHeight="1" x14ac:dyDescent="0.3">
      <c r="A1446" s="5">
        <f>Simulações!G1420</f>
        <v>0</v>
      </c>
      <c r="B1446" s="133">
        <f>Simulações!DN1420</f>
        <v>0</v>
      </c>
      <c r="C1446" s="175">
        <f>Simulações!N1420</f>
        <v>0</v>
      </c>
      <c r="D1446" s="133">
        <f>Simulações!J1420</f>
        <v>0</v>
      </c>
      <c r="E1446" s="133">
        <f>Simulações!CK1420</f>
        <v>0</v>
      </c>
      <c r="F1446" s="133">
        <f>Simulações!CL1420</f>
        <v>0</v>
      </c>
      <c r="G1446" s="133">
        <f>Simulações!CQ1420</f>
        <v>0</v>
      </c>
      <c r="H1446" s="133">
        <f>Simulações!CW1420</f>
        <v>0</v>
      </c>
      <c r="I1446" s="133" t="str">
        <f>IF(Simulações!CX1420="","",Simulações!CX1420)</f>
        <v/>
      </c>
      <c r="J1446" s="133" t="str">
        <f>IF(Simulações!DA1420="","",Simulações!DA1420)</f>
        <v/>
      </c>
      <c r="K1446" s="137">
        <f>Simulações!AO1420</f>
        <v>0</v>
      </c>
      <c r="L1446" s="137">
        <f>Simulações!AV1420</f>
        <v>0</v>
      </c>
      <c r="M1446" s="133" t="str">
        <f>IF(Simulações!DB1420="","",Simulações!DB1420)</f>
        <v/>
      </c>
      <c r="N1446" s="133" t="str">
        <f>IF(Simulações!DC1420="","",Simulações!DC1420)</f>
        <v/>
      </c>
      <c r="O1446" s="133">
        <v>1</v>
      </c>
    </row>
    <row r="1447" spans="1:15" ht="14.25" customHeight="1" x14ac:dyDescent="0.3">
      <c r="A1447" s="5">
        <f>Simulações!G1421</f>
        <v>0</v>
      </c>
      <c r="B1447" s="133">
        <f>Simulações!DN1421</f>
        <v>0</v>
      </c>
      <c r="C1447" s="175">
        <f>Simulações!N1421</f>
        <v>0</v>
      </c>
      <c r="D1447" s="133">
        <f>Simulações!J1421</f>
        <v>0</v>
      </c>
      <c r="E1447" s="133">
        <f>Simulações!CK1421</f>
        <v>0</v>
      </c>
      <c r="F1447" s="133">
        <f>Simulações!CL1421</f>
        <v>0</v>
      </c>
      <c r="G1447" s="133">
        <f>Simulações!CQ1421</f>
        <v>0</v>
      </c>
      <c r="H1447" s="133">
        <f>Simulações!CW1421</f>
        <v>0</v>
      </c>
      <c r="I1447" s="133" t="str">
        <f>IF(Simulações!CX1421="","",Simulações!CX1421)</f>
        <v/>
      </c>
      <c r="J1447" s="133" t="str">
        <f>IF(Simulações!DA1421="","",Simulações!DA1421)</f>
        <v/>
      </c>
      <c r="K1447" s="137">
        <f>Simulações!AO1421</f>
        <v>0</v>
      </c>
      <c r="L1447" s="137">
        <f>Simulações!AV1421</f>
        <v>0</v>
      </c>
      <c r="M1447" s="133" t="str">
        <f>IF(Simulações!DB1421="","",Simulações!DB1421)</f>
        <v/>
      </c>
      <c r="N1447" s="133" t="str">
        <f>IF(Simulações!DC1421="","",Simulações!DC1421)</f>
        <v/>
      </c>
      <c r="O1447" s="133">
        <v>1</v>
      </c>
    </row>
    <row r="1448" spans="1:15" ht="14.25" customHeight="1" x14ac:dyDescent="0.3">
      <c r="A1448" s="5">
        <f>Simulações!G1422</f>
        <v>0</v>
      </c>
      <c r="B1448" s="133">
        <f>Simulações!DN1422</f>
        <v>0</v>
      </c>
      <c r="C1448" s="175">
        <f>Simulações!N1422</f>
        <v>0</v>
      </c>
      <c r="D1448" s="133">
        <f>Simulações!J1422</f>
        <v>0</v>
      </c>
      <c r="E1448" s="133">
        <f>Simulações!CK1422</f>
        <v>0</v>
      </c>
      <c r="F1448" s="133">
        <f>Simulações!CL1422</f>
        <v>0</v>
      </c>
      <c r="G1448" s="133">
        <f>Simulações!CQ1422</f>
        <v>0</v>
      </c>
      <c r="H1448" s="133">
        <f>Simulações!CW1422</f>
        <v>0</v>
      </c>
      <c r="I1448" s="133" t="str">
        <f>IF(Simulações!CX1422="","",Simulações!CX1422)</f>
        <v/>
      </c>
      <c r="J1448" s="133" t="str">
        <f>IF(Simulações!DA1422="","",Simulações!DA1422)</f>
        <v/>
      </c>
      <c r="K1448" s="137">
        <f>Simulações!AO1422</f>
        <v>0</v>
      </c>
      <c r="L1448" s="137">
        <f>Simulações!AV1422</f>
        <v>0</v>
      </c>
      <c r="M1448" s="133" t="str">
        <f>IF(Simulações!DB1422="","",Simulações!DB1422)</f>
        <v/>
      </c>
      <c r="N1448" s="133" t="str">
        <f>IF(Simulações!DC1422="","",Simulações!DC1422)</f>
        <v/>
      </c>
      <c r="O1448" s="133">
        <v>1</v>
      </c>
    </row>
    <row r="1449" spans="1:15" ht="14.25" customHeight="1" x14ac:dyDescent="0.3">
      <c r="A1449" s="5">
        <f>Simulações!G1423</f>
        <v>0</v>
      </c>
      <c r="B1449" s="133">
        <f>Simulações!DN1423</f>
        <v>0</v>
      </c>
      <c r="C1449" s="175">
        <f>Simulações!N1423</f>
        <v>0</v>
      </c>
      <c r="D1449" s="133">
        <f>Simulações!J1423</f>
        <v>0</v>
      </c>
      <c r="E1449" s="133">
        <f>Simulações!CK1423</f>
        <v>0</v>
      </c>
      <c r="F1449" s="133">
        <f>Simulações!CL1423</f>
        <v>0</v>
      </c>
      <c r="G1449" s="133">
        <f>Simulações!CQ1423</f>
        <v>0</v>
      </c>
      <c r="H1449" s="133">
        <f>Simulações!CW1423</f>
        <v>0</v>
      </c>
      <c r="I1449" s="133" t="str">
        <f>IF(Simulações!CX1423="","",Simulações!CX1423)</f>
        <v/>
      </c>
      <c r="J1449" s="133" t="str">
        <f>IF(Simulações!DA1423="","",Simulações!DA1423)</f>
        <v/>
      </c>
      <c r="K1449" s="137">
        <f>Simulações!AO1423</f>
        <v>0</v>
      </c>
      <c r="L1449" s="137">
        <f>Simulações!AV1423</f>
        <v>0</v>
      </c>
      <c r="M1449" s="133" t="str">
        <f>IF(Simulações!DB1423="","",Simulações!DB1423)</f>
        <v/>
      </c>
      <c r="N1449" s="133" t="str">
        <f>IF(Simulações!DC1423="","",Simulações!DC1423)</f>
        <v/>
      </c>
      <c r="O1449" s="133">
        <v>1</v>
      </c>
    </row>
    <row r="1450" spans="1:15" ht="14.25" customHeight="1" x14ac:dyDescent="0.3">
      <c r="A1450" s="5">
        <f>Simulações!G1424</f>
        <v>0</v>
      </c>
      <c r="B1450" s="133">
        <f>Simulações!DN1424</f>
        <v>0</v>
      </c>
      <c r="C1450" s="175">
        <f>Simulações!N1424</f>
        <v>0</v>
      </c>
      <c r="D1450" s="133">
        <f>Simulações!J1424</f>
        <v>0</v>
      </c>
      <c r="E1450" s="133">
        <f>Simulações!CK1424</f>
        <v>0</v>
      </c>
      <c r="F1450" s="133">
        <f>Simulações!CL1424</f>
        <v>0</v>
      </c>
      <c r="G1450" s="133">
        <f>Simulações!CQ1424</f>
        <v>0</v>
      </c>
      <c r="H1450" s="133">
        <f>Simulações!CW1424</f>
        <v>0</v>
      </c>
      <c r="I1450" s="133" t="str">
        <f>IF(Simulações!CX1424="","",Simulações!CX1424)</f>
        <v/>
      </c>
      <c r="J1450" s="133" t="str">
        <f>IF(Simulações!DA1424="","",Simulações!DA1424)</f>
        <v/>
      </c>
      <c r="K1450" s="137">
        <f>Simulações!AO1424</f>
        <v>0</v>
      </c>
      <c r="L1450" s="137">
        <f>Simulações!AV1424</f>
        <v>0</v>
      </c>
      <c r="M1450" s="133" t="str">
        <f>IF(Simulações!DB1424="","",Simulações!DB1424)</f>
        <v/>
      </c>
      <c r="N1450" s="133" t="str">
        <f>IF(Simulações!DC1424="","",Simulações!DC1424)</f>
        <v/>
      </c>
      <c r="O1450" s="133">
        <v>1</v>
      </c>
    </row>
    <row r="1451" spans="1:15" ht="14.25" customHeight="1" x14ac:dyDescent="0.3">
      <c r="A1451" s="5">
        <f>Simulações!G1425</f>
        <v>0</v>
      </c>
      <c r="B1451" s="133">
        <f>Simulações!DN1425</f>
        <v>0</v>
      </c>
      <c r="C1451" s="175">
        <f>Simulações!N1425</f>
        <v>0</v>
      </c>
      <c r="D1451" s="133">
        <f>Simulações!J1425</f>
        <v>0</v>
      </c>
      <c r="E1451" s="133">
        <f>Simulações!CK1425</f>
        <v>0</v>
      </c>
      <c r="F1451" s="133">
        <f>Simulações!CL1425</f>
        <v>0</v>
      </c>
      <c r="G1451" s="133">
        <f>Simulações!CQ1425</f>
        <v>0</v>
      </c>
      <c r="H1451" s="133">
        <f>Simulações!CW1425</f>
        <v>0</v>
      </c>
      <c r="I1451" s="133" t="str">
        <f>IF(Simulações!CX1425="","",Simulações!CX1425)</f>
        <v/>
      </c>
      <c r="J1451" s="133" t="str">
        <f>IF(Simulações!DA1425="","",Simulações!DA1425)</f>
        <v/>
      </c>
      <c r="K1451" s="137">
        <f>Simulações!AO1425</f>
        <v>0</v>
      </c>
      <c r="L1451" s="137">
        <f>Simulações!AV1425</f>
        <v>0</v>
      </c>
      <c r="M1451" s="133" t="str">
        <f>IF(Simulações!DB1425="","",Simulações!DB1425)</f>
        <v/>
      </c>
      <c r="N1451" s="133" t="str">
        <f>IF(Simulações!DC1425="","",Simulações!DC1425)</f>
        <v/>
      </c>
      <c r="O1451" s="133">
        <v>1</v>
      </c>
    </row>
    <row r="1452" spans="1:15" ht="14.25" customHeight="1" x14ac:dyDescent="0.3">
      <c r="A1452" s="5">
        <f>Simulações!G1426</f>
        <v>0</v>
      </c>
      <c r="B1452" s="133">
        <f>Simulações!DN1426</f>
        <v>0</v>
      </c>
      <c r="C1452" s="175">
        <f>Simulações!N1426</f>
        <v>0</v>
      </c>
      <c r="D1452" s="133">
        <f>Simulações!J1426</f>
        <v>0</v>
      </c>
      <c r="E1452" s="133">
        <f>Simulações!CK1426</f>
        <v>0</v>
      </c>
      <c r="F1452" s="133">
        <f>Simulações!CL1426</f>
        <v>0</v>
      </c>
      <c r="G1452" s="133">
        <f>Simulações!CQ1426</f>
        <v>0</v>
      </c>
      <c r="H1452" s="133">
        <f>Simulações!CW1426</f>
        <v>0</v>
      </c>
      <c r="I1452" s="133" t="str">
        <f>IF(Simulações!CX1426="","",Simulações!CX1426)</f>
        <v/>
      </c>
      <c r="J1452" s="133" t="str">
        <f>IF(Simulações!DA1426="","",Simulações!DA1426)</f>
        <v/>
      </c>
      <c r="K1452" s="137">
        <f>Simulações!AO1426</f>
        <v>0</v>
      </c>
      <c r="L1452" s="137">
        <f>Simulações!AV1426</f>
        <v>0</v>
      </c>
      <c r="M1452" s="133" t="str">
        <f>IF(Simulações!DB1426="","",Simulações!DB1426)</f>
        <v/>
      </c>
      <c r="N1452" s="133" t="str">
        <f>IF(Simulações!DC1426="","",Simulações!DC1426)</f>
        <v/>
      </c>
      <c r="O1452" s="133">
        <v>1</v>
      </c>
    </row>
    <row r="1453" spans="1:15" ht="14.25" customHeight="1" x14ac:dyDescent="0.3">
      <c r="A1453" s="5">
        <f>Simulações!G1427</f>
        <v>0</v>
      </c>
      <c r="B1453" s="133">
        <f>Simulações!DN1427</f>
        <v>0</v>
      </c>
      <c r="C1453" s="175">
        <f>Simulações!N1427</f>
        <v>0</v>
      </c>
      <c r="D1453" s="133">
        <f>Simulações!J1427</f>
        <v>0</v>
      </c>
      <c r="E1453" s="133">
        <f>Simulações!CK1427</f>
        <v>0</v>
      </c>
      <c r="F1453" s="133">
        <f>Simulações!CL1427</f>
        <v>0</v>
      </c>
      <c r="G1453" s="133">
        <f>Simulações!CQ1427</f>
        <v>0</v>
      </c>
      <c r="H1453" s="133">
        <f>Simulações!CW1427</f>
        <v>0</v>
      </c>
      <c r="I1453" s="133" t="str">
        <f>IF(Simulações!CX1427="","",Simulações!CX1427)</f>
        <v/>
      </c>
      <c r="J1453" s="133" t="str">
        <f>IF(Simulações!DA1427="","",Simulações!DA1427)</f>
        <v/>
      </c>
      <c r="K1453" s="137">
        <f>Simulações!AO1427</f>
        <v>0</v>
      </c>
      <c r="L1453" s="137">
        <f>Simulações!AV1427</f>
        <v>0</v>
      </c>
      <c r="M1453" s="133" t="str">
        <f>IF(Simulações!DB1427="","",Simulações!DB1427)</f>
        <v/>
      </c>
      <c r="N1453" s="133" t="str">
        <f>IF(Simulações!DC1427="","",Simulações!DC1427)</f>
        <v/>
      </c>
      <c r="O1453" s="133">
        <v>1</v>
      </c>
    </row>
    <row r="1454" spans="1:15" ht="14.25" customHeight="1" x14ac:dyDescent="0.3">
      <c r="A1454" s="5">
        <f>Simulações!G1428</f>
        <v>0</v>
      </c>
      <c r="B1454" s="133">
        <f>Simulações!DN1428</f>
        <v>0</v>
      </c>
      <c r="C1454" s="175">
        <f>Simulações!N1428</f>
        <v>0</v>
      </c>
      <c r="D1454" s="133">
        <f>Simulações!J1428</f>
        <v>0</v>
      </c>
      <c r="E1454" s="133">
        <f>Simulações!CK1428</f>
        <v>0</v>
      </c>
      <c r="F1454" s="133">
        <f>Simulações!CL1428</f>
        <v>0</v>
      </c>
      <c r="G1454" s="133">
        <f>Simulações!CQ1428</f>
        <v>0</v>
      </c>
      <c r="H1454" s="133">
        <f>Simulações!CW1428</f>
        <v>0</v>
      </c>
      <c r="I1454" s="133" t="str">
        <f>IF(Simulações!CX1428="","",Simulações!CX1428)</f>
        <v/>
      </c>
      <c r="J1454" s="133" t="str">
        <f>IF(Simulações!DA1428="","",Simulações!DA1428)</f>
        <v/>
      </c>
      <c r="K1454" s="137">
        <f>Simulações!AO1428</f>
        <v>0</v>
      </c>
      <c r="L1454" s="137">
        <f>Simulações!AV1428</f>
        <v>0</v>
      </c>
      <c r="M1454" s="133" t="str">
        <f>IF(Simulações!DB1428="","",Simulações!DB1428)</f>
        <v/>
      </c>
      <c r="N1454" s="133" t="str">
        <f>IF(Simulações!DC1428="","",Simulações!DC1428)</f>
        <v/>
      </c>
      <c r="O1454" s="133">
        <v>1</v>
      </c>
    </row>
    <row r="1455" spans="1:15" ht="14.25" customHeight="1" x14ac:dyDescent="0.3">
      <c r="A1455" s="5">
        <f>Simulações!G1429</f>
        <v>0</v>
      </c>
      <c r="B1455" s="133">
        <f>Simulações!DN1429</f>
        <v>0</v>
      </c>
      <c r="C1455" s="175">
        <f>Simulações!N1429</f>
        <v>0</v>
      </c>
      <c r="D1455" s="133">
        <f>Simulações!J1429</f>
        <v>0</v>
      </c>
      <c r="E1455" s="133">
        <f>Simulações!CK1429</f>
        <v>0</v>
      </c>
      <c r="F1455" s="133">
        <f>Simulações!CL1429</f>
        <v>0</v>
      </c>
      <c r="G1455" s="133">
        <f>Simulações!CQ1429</f>
        <v>0</v>
      </c>
      <c r="H1455" s="133">
        <f>Simulações!CW1429</f>
        <v>0</v>
      </c>
      <c r="I1455" s="133" t="str">
        <f>IF(Simulações!CX1429="","",Simulações!CX1429)</f>
        <v/>
      </c>
      <c r="J1455" s="133" t="str">
        <f>IF(Simulações!DA1429="","",Simulações!DA1429)</f>
        <v/>
      </c>
      <c r="K1455" s="137">
        <f>Simulações!AO1429</f>
        <v>0</v>
      </c>
      <c r="L1455" s="137">
        <f>Simulações!AV1429</f>
        <v>0</v>
      </c>
      <c r="M1455" s="133" t="str">
        <f>IF(Simulações!DB1429="","",Simulações!DB1429)</f>
        <v/>
      </c>
      <c r="N1455" s="133" t="str">
        <f>IF(Simulações!DC1429="","",Simulações!DC1429)</f>
        <v/>
      </c>
      <c r="O1455" s="133">
        <v>1</v>
      </c>
    </row>
    <row r="1456" spans="1:15" ht="14.25" customHeight="1" x14ac:dyDescent="0.3">
      <c r="A1456" s="5">
        <f>Simulações!G1430</f>
        <v>0</v>
      </c>
      <c r="B1456" s="133">
        <f>Simulações!DN1430</f>
        <v>0</v>
      </c>
      <c r="C1456" s="175">
        <f>Simulações!N1430</f>
        <v>0</v>
      </c>
      <c r="D1456" s="133">
        <f>Simulações!J1430</f>
        <v>0</v>
      </c>
      <c r="E1456" s="133">
        <f>Simulações!CK1430</f>
        <v>0</v>
      </c>
      <c r="F1456" s="133">
        <f>Simulações!CL1430</f>
        <v>0</v>
      </c>
      <c r="G1456" s="133">
        <f>Simulações!CQ1430</f>
        <v>0</v>
      </c>
      <c r="H1456" s="133">
        <f>Simulações!CW1430</f>
        <v>0</v>
      </c>
      <c r="I1456" s="133" t="str">
        <f>IF(Simulações!CX1430="","",Simulações!CX1430)</f>
        <v/>
      </c>
      <c r="J1456" s="133" t="str">
        <f>IF(Simulações!DA1430="","",Simulações!DA1430)</f>
        <v/>
      </c>
      <c r="K1456" s="137">
        <f>Simulações!AO1430</f>
        <v>0</v>
      </c>
      <c r="L1456" s="137">
        <f>Simulações!AV1430</f>
        <v>0</v>
      </c>
      <c r="M1456" s="133" t="str">
        <f>IF(Simulações!DB1430="","",Simulações!DB1430)</f>
        <v/>
      </c>
      <c r="N1456" s="133" t="str">
        <f>IF(Simulações!DC1430="","",Simulações!DC1430)</f>
        <v/>
      </c>
      <c r="O1456" s="133">
        <v>1</v>
      </c>
    </row>
    <row r="1457" spans="1:15" ht="14.25" customHeight="1" x14ac:dyDescent="0.3">
      <c r="A1457" s="5">
        <f>Simulações!G1431</f>
        <v>0</v>
      </c>
      <c r="B1457" s="133">
        <f>Simulações!DN1431</f>
        <v>0</v>
      </c>
      <c r="C1457" s="175">
        <f>Simulações!N1431</f>
        <v>0</v>
      </c>
      <c r="D1457" s="133">
        <f>Simulações!J1431</f>
        <v>0</v>
      </c>
      <c r="E1457" s="133">
        <f>Simulações!CK1431</f>
        <v>0</v>
      </c>
      <c r="F1457" s="133">
        <f>Simulações!CL1431</f>
        <v>0</v>
      </c>
      <c r="G1457" s="133">
        <f>Simulações!CQ1431</f>
        <v>0</v>
      </c>
      <c r="H1457" s="133">
        <f>Simulações!CW1431</f>
        <v>0</v>
      </c>
      <c r="I1457" s="133" t="str">
        <f>IF(Simulações!CX1431="","",Simulações!CX1431)</f>
        <v/>
      </c>
      <c r="J1457" s="133" t="str">
        <f>IF(Simulações!DA1431="","",Simulações!DA1431)</f>
        <v/>
      </c>
      <c r="K1457" s="137">
        <f>Simulações!AO1431</f>
        <v>0</v>
      </c>
      <c r="L1457" s="137">
        <f>Simulações!AV1431</f>
        <v>0</v>
      </c>
      <c r="M1457" s="133" t="str">
        <f>IF(Simulações!DB1431="","",Simulações!DB1431)</f>
        <v/>
      </c>
      <c r="N1457" s="133" t="str">
        <f>IF(Simulações!DC1431="","",Simulações!DC1431)</f>
        <v/>
      </c>
      <c r="O1457" s="133">
        <v>1</v>
      </c>
    </row>
    <row r="1458" spans="1:15" ht="14.25" customHeight="1" x14ac:dyDescent="0.3">
      <c r="A1458" s="5">
        <f>Simulações!G1432</f>
        <v>0</v>
      </c>
      <c r="B1458" s="133">
        <f>Simulações!DN1432</f>
        <v>0</v>
      </c>
      <c r="C1458" s="175">
        <f>Simulações!N1432</f>
        <v>0</v>
      </c>
      <c r="D1458" s="133">
        <f>Simulações!J1432</f>
        <v>0</v>
      </c>
      <c r="E1458" s="133">
        <f>Simulações!CK1432</f>
        <v>0</v>
      </c>
      <c r="F1458" s="133">
        <f>Simulações!CL1432</f>
        <v>0</v>
      </c>
      <c r="G1458" s="133">
        <f>Simulações!CQ1432</f>
        <v>0</v>
      </c>
      <c r="H1458" s="133">
        <f>Simulações!CW1432</f>
        <v>0</v>
      </c>
      <c r="I1458" s="133" t="str">
        <f>IF(Simulações!CX1432="","",Simulações!CX1432)</f>
        <v/>
      </c>
      <c r="J1458" s="133" t="str">
        <f>IF(Simulações!DA1432="","",Simulações!DA1432)</f>
        <v/>
      </c>
      <c r="K1458" s="137">
        <f>Simulações!AO1432</f>
        <v>0</v>
      </c>
      <c r="L1458" s="137">
        <f>Simulações!AV1432</f>
        <v>0</v>
      </c>
      <c r="M1458" s="133" t="str">
        <f>IF(Simulações!DB1432="","",Simulações!DB1432)</f>
        <v/>
      </c>
      <c r="N1458" s="133" t="str">
        <f>IF(Simulações!DC1432="","",Simulações!DC1432)</f>
        <v/>
      </c>
      <c r="O1458" s="133">
        <v>1</v>
      </c>
    </row>
    <row r="1459" spans="1:15" ht="14.25" customHeight="1" x14ac:dyDescent="0.3">
      <c r="A1459" s="5">
        <f>Simulações!G1433</f>
        <v>0</v>
      </c>
      <c r="B1459" s="133">
        <f>Simulações!DN1433</f>
        <v>0</v>
      </c>
      <c r="C1459" s="175">
        <f>Simulações!N1433</f>
        <v>0</v>
      </c>
      <c r="D1459" s="133">
        <f>Simulações!J1433</f>
        <v>0</v>
      </c>
      <c r="E1459" s="133">
        <f>Simulações!CK1433</f>
        <v>0</v>
      </c>
      <c r="F1459" s="133">
        <f>Simulações!CL1433</f>
        <v>0</v>
      </c>
      <c r="G1459" s="133">
        <f>Simulações!CQ1433</f>
        <v>0</v>
      </c>
      <c r="H1459" s="133">
        <f>Simulações!CW1433</f>
        <v>0</v>
      </c>
      <c r="I1459" s="133" t="str">
        <f>IF(Simulações!CX1433="","",Simulações!CX1433)</f>
        <v/>
      </c>
      <c r="J1459" s="133" t="str">
        <f>IF(Simulações!DA1433="","",Simulações!DA1433)</f>
        <v/>
      </c>
      <c r="K1459" s="137">
        <f>Simulações!AO1433</f>
        <v>0</v>
      </c>
      <c r="L1459" s="137">
        <f>Simulações!AV1433</f>
        <v>0</v>
      </c>
      <c r="M1459" s="133" t="str">
        <f>IF(Simulações!DB1433="","",Simulações!DB1433)</f>
        <v/>
      </c>
      <c r="N1459" s="133" t="str">
        <f>IF(Simulações!DC1433="","",Simulações!DC1433)</f>
        <v/>
      </c>
      <c r="O1459" s="133">
        <v>1</v>
      </c>
    </row>
    <row r="1460" spans="1:15" ht="14.25" customHeight="1" x14ac:dyDescent="0.3">
      <c r="A1460" s="5">
        <f>Simulações!G1434</f>
        <v>0</v>
      </c>
      <c r="B1460" s="133">
        <f>Simulações!DN1434</f>
        <v>0</v>
      </c>
      <c r="C1460" s="175">
        <f>Simulações!N1434</f>
        <v>0</v>
      </c>
      <c r="D1460" s="133">
        <f>Simulações!J1434</f>
        <v>0</v>
      </c>
      <c r="E1460" s="133">
        <f>Simulações!CK1434</f>
        <v>0</v>
      </c>
      <c r="F1460" s="133">
        <f>Simulações!CL1434</f>
        <v>0</v>
      </c>
      <c r="G1460" s="133">
        <f>Simulações!CQ1434</f>
        <v>0</v>
      </c>
      <c r="H1460" s="133">
        <f>Simulações!CW1434</f>
        <v>0</v>
      </c>
      <c r="I1460" s="133" t="str">
        <f>IF(Simulações!CX1434="","",Simulações!CX1434)</f>
        <v/>
      </c>
      <c r="J1460" s="133" t="str">
        <f>IF(Simulações!DA1434="","",Simulações!DA1434)</f>
        <v/>
      </c>
      <c r="K1460" s="137">
        <f>Simulações!AO1434</f>
        <v>0</v>
      </c>
      <c r="L1460" s="137">
        <f>Simulações!AV1434</f>
        <v>0</v>
      </c>
      <c r="M1460" s="133" t="str">
        <f>IF(Simulações!DB1434="","",Simulações!DB1434)</f>
        <v/>
      </c>
      <c r="N1460" s="133" t="str">
        <f>IF(Simulações!DC1434="","",Simulações!DC1434)</f>
        <v/>
      </c>
      <c r="O1460" s="133">
        <v>1</v>
      </c>
    </row>
    <row r="1461" spans="1:15" ht="14.25" customHeight="1" x14ac:dyDescent="0.3">
      <c r="A1461" s="5">
        <f>Simulações!G1435</f>
        <v>0</v>
      </c>
      <c r="B1461" s="133">
        <f>Simulações!DN1435</f>
        <v>0</v>
      </c>
      <c r="C1461" s="175">
        <f>Simulações!N1435</f>
        <v>0</v>
      </c>
      <c r="D1461" s="133">
        <f>Simulações!J1435</f>
        <v>0</v>
      </c>
      <c r="E1461" s="133">
        <f>Simulações!CK1435</f>
        <v>0</v>
      </c>
      <c r="F1461" s="133">
        <f>Simulações!CL1435</f>
        <v>0</v>
      </c>
      <c r="G1461" s="133">
        <f>Simulações!CQ1435</f>
        <v>0</v>
      </c>
      <c r="H1461" s="133">
        <f>Simulações!CW1435</f>
        <v>0</v>
      </c>
      <c r="I1461" s="133" t="str">
        <f>IF(Simulações!CX1435="","",Simulações!CX1435)</f>
        <v/>
      </c>
      <c r="J1461" s="133" t="str">
        <f>IF(Simulações!DA1435="","",Simulações!DA1435)</f>
        <v/>
      </c>
      <c r="K1461" s="137">
        <f>Simulações!AO1435</f>
        <v>0</v>
      </c>
      <c r="L1461" s="137">
        <f>Simulações!AV1435</f>
        <v>0</v>
      </c>
      <c r="M1461" s="133" t="str">
        <f>IF(Simulações!DB1435="","",Simulações!DB1435)</f>
        <v/>
      </c>
      <c r="N1461" s="133" t="str">
        <f>IF(Simulações!DC1435="","",Simulações!DC1435)</f>
        <v/>
      </c>
      <c r="O1461" s="133">
        <v>1</v>
      </c>
    </row>
    <row r="1462" spans="1:15" ht="14.25" customHeight="1" x14ac:dyDescent="0.3">
      <c r="A1462" s="5">
        <f>Simulações!G1436</f>
        <v>0</v>
      </c>
      <c r="B1462" s="133">
        <f>Simulações!DN1436</f>
        <v>0</v>
      </c>
      <c r="C1462" s="175">
        <f>Simulações!N1436</f>
        <v>0</v>
      </c>
      <c r="D1462" s="133">
        <f>Simulações!J1436</f>
        <v>0</v>
      </c>
      <c r="E1462" s="133">
        <f>Simulações!CK1436</f>
        <v>0</v>
      </c>
      <c r="F1462" s="133">
        <f>Simulações!CL1436</f>
        <v>0</v>
      </c>
      <c r="G1462" s="133">
        <f>Simulações!CQ1436</f>
        <v>0</v>
      </c>
      <c r="H1462" s="133">
        <f>Simulações!CW1436</f>
        <v>0</v>
      </c>
      <c r="I1462" s="133" t="str">
        <f>IF(Simulações!CX1436="","",Simulações!CX1436)</f>
        <v/>
      </c>
      <c r="J1462" s="133" t="str">
        <f>IF(Simulações!DA1436="","",Simulações!DA1436)</f>
        <v/>
      </c>
      <c r="K1462" s="137">
        <f>Simulações!AO1436</f>
        <v>0</v>
      </c>
      <c r="L1462" s="137">
        <f>Simulações!AV1436</f>
        <v>0</v>
      </c>
      <c r="M1462" s="133" t="str">
        <f>IF(Simulações!DB1436="","",Simulações!DB1436)</f>
        <v/>
      </c>
      <c r="N1462" s="133" t="str">
        <f>IF(Simulações!DC1436="","",Simulações!DC1436)</f>
        <v/>
      </c>
      <c r="O1462" s="133">
        <v>1</v>
      </c>
    </row>
    <row r="1463" spans="1:15" ht="14.25" customHeight="1" x14ac:dyDescent="0.3">
      <c r="A1463" s="5">
        <f>Simulações!G1437</f>
        <v>0</v>
      </c>
      <c r="B1463" s="133">
        <f>Simulações!DN1437</f>
        <v>0</v>
      </c>
      <c r="C1463" s="175">
        <f>Simulações!N1437</f>
        <v>0</v>
      </c>
      <c r="D1463" s="133">
        <f>Simulações!J1437</f>
        <v>0</v>
      </c>
      <c r="E1463" s="133">
        <f>Simulações!CK1437</f>
        <v>0</v>
      </c>
      <c r="F1463" s="133">
        <f>Simulações!CL1437</f>
        <v>0</v>
      </c>
      <c r="G1463" s="133">
        <f>Simulações!CQ1437</f>
        <v>0</v>
      </c>
      <c r="H1463" s="133">
        <f>Simulações!CW1437</f>
        <v>0</v>
      </c>
      <c r="I1463" s="133" t="str">
        <f>IF(Simulações!CX1437="","",Simulações!CX1437)</f>
        <v/>
      </c>
      <c r="J1463" s="133" t="str">
        <f>IF(Simulações!DA1437="","",Simulações!DA1437)</f>
        <v/>
      </c>
      <c r="K1463" s="137">
        <f>Simulações!AO1437</f>
        <v>0</v>
      </c>
      <c r="L1463" s="137">
        <f>Simulações!AV1437</f>
        <v>0</v>
      </c>
      <c r="M1463" s="133" t="str">
        <f>IF(Simulações!DB1437="","",Simulações!DB1437)</f>
        <v/>
      </c>
      <c r="N1463" s="133" t="str">
        <f>IF(Simulações!DC1437="","",Simulações!DC1437)</f>
        <v/>
      </c>
      <c r="O1463" s="133">
        <v>1</v>
      </c>
    </row>
    <row r="1464" spans="1:15" ht="14.25" customHeight="1" x14ac:dyDescent="0.3">
      <c r="A1464" s="5">
        <f>Simulações!G1438</f>
        <v>0</v>
      </c>
      <c r="B1464" s="133">
        <f>Simulações!DN1438</f>
        <v>0</v>
      </c>
      <c r="C1464" s="175">
        <f>Simulações!N1438</f>
        <v>0</v>
      </c>
      <c r="D1464" s="133">
        <f>Simulações!J1438</f>
        <v>0</v>
      </c>
      <c r="E1464" s="133">
        <f>Simulações!CK1438</f>
        <v>0</v>
      </c>
      <c r="F1464" s="133">
        <f>Simulações!CL1438</f>
        <v>0</v>
      </c>
      <c r="G1464" s="133">
        <f>Simulações!CQ1438</f>
        <v>0</v>
      </c>
      <c r="H1464" s="133">
        <f>Simulações!CW1438</f>
        <v>0</v>
      </c>
      <c r="I1464" s="133" t="str">
        <f>IF(Simulações!CX1438="","",Simulações!CX1438)</f>
        <v/>
      </c>
      <c r="J1464" s="133" t="str">
        <f>IF(Simulações!DA1438="","",Simulações!DA1438)</f>
        <v/>
      </c>
      <c r="K1464" s="137">
        <f>Simulações!AO1438</f>
        <v>0</v>
      </c>
      <c r="L1464" s="137">
        <f>Simulações!AV1438</f>
        <v>0</v>
      </c>
      <c r="M1464" s="133" t="str">
        <f>IF(Simulações!DB1438="","",Simulações!DB1438)</f>
        <v/>
      </c>
      <c r="N1464" s="133" t="str">
        <f>IF(Simulações!DC1438="","",Simulações!DC1438)</f>
        <v/>
      </c>
      <c r="O1464" s="133">
        <v>1</v>
      </c>
    </row>
    <row r="1465" spans="1:15" ht="14.25" customHeight="1" x14ac:dyDescent="0.3">
      <c r="A1465" s="5">
        <f>Simulações!G1439</f>
        <v>0</v>
      </c>
      <c r="B1465" s="133">
        <f>Simulações!DN1439</f>
        <v>0</v>
      </c>
      <c r="C1465" s="175">
        <f>Simulações!N1439</f>
        <v>0</v>
      </c>
      <c r="D1465" s="133">
        <f>Simulações!J1439</f>
        <v>0</v>
      </c>
      <c r="E1465" s="133">
        <f>Simulações!CK1439</f>
        <v>0</v>
      </c>
      <c r="F1465" s="133">
        <f>Simulações!CL1439</f>
        <v>0</v>
      </c>
      <c r="G1465" s="133">
        <f>Simulações!CQ1439</f>
        <v>0</v>
      </c>
      <c r="H1465" s="133">
        <f>Simulações!CW1439</f>
        <v>0</v>
      </c>
      <c r="I1465" s="133" t="str">
        <f>IF(Simulações!CX1439="","",Simulações!CX1439)</f>
        <v/>
      </c>
      <c r="J1465" s="133" t="str">
        <f>IF(Simulações!DA1439="","",Simulações!DA1439)</f>
        <v/>
      </c>
      <c r="K1465" s="137">
        <f>Simulações!AO1439</f>
        <v>0</v>
      </c>
      <c r="L1465" s="137">
        <f>Simulações!AV1439</f>
        <v>0</v>
      </c>
      <c r="M1465" s="133" t="str">
        <f>IF(Simulações!DB1439="","",Simulações!DB1439)</f>
        <v/>
      </c>
      <c r="N1465" s="133" t="str">
        <f>IF(Simulações!DC1439="","",Simulações!DC1439)</f>
        <v/>
      </c>
      <c r="O1465" s="133">
        <v>1</v>
      </c>
    </row>
    <row r="1466" spans="1:15" ht="14.25" customHeight="1" x14ac:dyDescent="0.3">
      <c r="A1466" s="5">
        <f>Simulações!G1440</f>
        <v>0</v>
      </c>
      <c r="B1466" s="133">
        <f>Simulações!DN1440</f>
        <v>0</v>
      </c>
      <c r="C1466" s="175">
        <f>Simulações!N1440</f>
        <v>0</v>
      </c>
      <c r="D1466" s="133">
        <f>Simulações!J1440</f>
        <v>0</v>
      </c>
      <c r="E1466" s="133">
        <f>Simulações!CK1440</f>
        <v>0</v>
      </c>
      <c r="F1466" s="133">
        <f>Simulações!CL1440</f>
        <v>0</v>
      </c>
      <c r="G1466" s="133">
        <f>Simulações!CQ1440</f>
        <v>0</v>
      </c>
      <c r="H1466" s="133">
        <f>Simulações!CW1440</f>
        <v>0</v>
      </c>
      <c r="I1466" s="133" t="str">
        <f>IF(Simulações!CX1440="","",Simulações!CX1440)</f>
        <v/>
      </c>
      <c r="J1466" s="133" t="str">
        <f>IF(Simulações!DA1440="","",Simulações!DA1440)</f>
        <v/>
      </c>
      <c r="K1466" s="137">
        <f>Simulações!AO1440</f>
        <v>0</v>
      </c>
      <c r="L1466" s="137">
        <f>Simulações!AV1440</f>
        <v>0</v>
      </c>
      <c r="M1466" s="133" t="str">
        <f>IF(Simulações!DB1440="","",Simulações!DB1440)</f>
        <v/>
      </c>
      <c r="N1466" s="133" t="str">
        <f>IF(Simulações!DC1440="","",Simulações!DC1440)</f>
        <v/>
      </c>
      <c r="O1466" s="133">
        <v>1</v>
      </c>
    </row>
    <row r="1467" spans="1:15" ht="14.25" customHeight="1" x14ac:dyDescent="0.3">
      <c r="A1467" s="5">
        <f>Simulações!G1441</f>
        <v>0</v>
      </c>
      <c r="B1467" s="133">
        <f>Simulações!DN1441</f>
        <v>0</v>
      </c>
      <c r="C1467" s="175">
        <f>Simulações!N1441</f>
        <v>0</v>
      </c>
      <c r="D1467" s="133">
        <f>Simulações!J1441</f>
        <v>0</v>
      </c>
      <c r="E1467" s="133">
        <f>Simulações!CK1441</f>
        <v>0</v>
      </c>
      <c r="F1467" s="133">
        <f>Simulações!CL1441</f>
        <v>0</v>
      </c>
      <c r="G1467" s="133">
        <f>Simulações!CQ1441</f>
        <v>0</v>
      </c>
      <c r="H1467" s="133">
        <f>Simulações!CW1441</f>
        <v>0</v>
      </c>
      <c r="I1467" s="133" t="str">
        <f>IF(Simulações!CX1441="","",Simulações!CX1441)</f>
        <v/>
      </c>
      <c r="J1467" s="133" t="str">
        <f>IF(Simulações!DA1441="","",Simulações!DA1441)</f>
        <v/>
      </c>
      <c r="K1467" s="137">
        <f>Simulações!AO1441</f>
        <v>0</v>
      </c>
      <c r="L1467" s="137">
        <f>Simulações!AV1441</f>
        <v>0</v>
      </c>
      <c r="M1467" s="133" t="str">
        <f>IF(Simulações!DB1441="","",Simulações!DB1441)</f>
        <v/>
      </c>
      <c r="N1467" s="133" t="str">
        <f>IF(Simulações!DC1441="","",Simulações!DC1441)</f>
        <v/>
      </c>
      <c r="O1467" s="133">
        <v>1</v>
      </c>
    </row>
    <row r="1468" spans="1:15" ht="14.25" customHeight="1" x14ac:dyDescent="0.3">
      <c r="A1468" s="5">
        <f>Simulações!G1442</f>
        <v>0</v>
      </c>
      <c r="B1468" s="133">
        <f>Simulações!DN1442</f>
        <v>0</v>
      </c>
      <c r="C1468" s="175">
        <f>Simulações!N1442</f>
        <v>0</v>
      </c>
      <c r="D1468" s="133">
        <f>Simulações!J1442</f>
        <v>0</v>
      </c>
      <c r="E1468" s="133">
        <f>Simulações!CK1442</f>
        <v>0</v>
      </c>
      <c r="F1468" s="133">
        <f>Simulações!CL1442</f>
        <v>0</v>
      </c>
      <c r="G1468" s="133">
        <f>Simulações!CQ1442</f>
        <v>0</v>
      </c>
      <c r="H1468" s="133">
        <f>Simulações!CW1442</f>
        <v>0</v>
      </c>
      <c r="I1468" s="133" t="str">
        <f>IF(Simulações!CX1442="","",Simulações!CX1442)</f>
        <v/>
      </c>
      <c r="J1468" s="133" t="str">
        <f>IF(Simulações!DA1442="","",Simulações!DA1442)</f>
        <v/>
      </c>
      <c r="K1468" s="137">
        <f>Simulações!AO1442</f>
        <v>0</v>
      </c>
      <c r="L1468" s="137">
        <f>Simulações!AV1442</f>
        <v>0</v>
      </c>
      <c r="M1468" s="133" t="str">
        <f>IF(Simulações!DB1442="","",Simulações!DB1442)</f>
        <v/>
      </c>
      <c r="N1468" s="133" t="str">
        <f>IF(Simulações!DC1442="","",Simulações!DC1442)</f>
        <v/>
      </c>
      <c r="O1468" s="133">
        <v>1</v>
      </c>
    </row>
    <row r="1469" spans="1:15" ht="14.25" customHeight="1" x14ac:dyDescent="0.3">
      <c r="A1469" s="5">
        <f>Simulações!G1443</f>
        <v>0</v>
      </c>
      <c r="B1469" s="133">
        <f>Simulações!DN1443</f>
        <v>0</v>
      </c>
      <c r="C1469" s="175">
        <f>Simulações!N1443</f>
        <v>0</v>
      </c>
      <c r="D1469" s="133">
        <f>Simulações!J1443</f>
        <v>0</v>
      </c>
      <c r="E1469" s="133">
        <f>Simulações!CK1443</f>
        <v>0</v>
      </c>
      <c r="F1469" s="133">
        <f>Simulações!CL1443</f>
        <v>0</v>
      </c>
      <c r="G1469" s="133">
        <f>Simulações!CQ1443</f>
        <v>0</v>
      </c>
      <c r="H1469" s="133">
        <f>Simulações!CW1443</f>
        <v>0</v>
      </c>
      <c r="I1469" s="133" t="str">
        <f>IF(Simulações!CX1443="","",Simulações!CX1443)</f>
        <v/>
      </c>
      <c r="J1469" s="133" t="str">
        <f>IF(Simulações!DA1443="","",Simulações!DA1443)</f>
        <v/>
      </c>
      <c r="K1469" s="137">
        <f>Simulações!AO1443</f>
        <v>0</v>
      </c>
      <c r="L1469" s="137">
        <f>Simulações!AV1443</f>
        <v>0</v>
      </c>
      <c r="M1469" s="133" t="str">
        <f>IF(Simulações!DB1443="","",Simulações!DB1443)</f>
        <v/>
      </c>
      <c r="N1469" s="133" t="str">
        <f>IF(Simulações!DC1443="","",Simulações!DC1443)</f>
        <v/>
      </c>
      <c r="O1469" s="133">
        <v>1</v>
      </c>
    </row>
    <row r="1470" spans="1:15" ht="14.25" customHeight="1" x14ac:dyDescent="0.3">
      <c r="A1470" s="5">
        <f>Simulações!G1444</f>
        <v>0</v>
      </c>
      <c r="B1470" s="133">
        <f>Simulações!DN1444</f>
        <v>0</v>
      </c>
      <c r="C1470" s="175">
        <f>Simulações!N1444</f>
        <v>0</v>
      </c>
      <c r="D1470" s="133">
        <f>Simulações!J1444</f>
        <v>0</v>
      </c>
      <c r="E1470" s="133">
        <f>Simulações!CK1444</f>
        <v>0</v>
      </c>
      <c r="F1470" s="133">
        <f>Simulações!CL1444</f>
        <v>0</v>
      </c>
      <c r="G1470" s="133">
        <f>Simulações!CQ1444</f>
        <v>0</v>
      </c>
      <c r="H1470" s="133">
        <f>Simulações!CW1444</f>
        <v>0</v>
      </c>
      <c r="I1470" s="133" t="str">
        <f>IF(Simulações!CX1444="","",Simulações!CX1444)</f>
        <v/>
      </c>
      <c r="J1470" s="133" t="str">
        <f>IF(Simulações!DA1444="","",Simulações!DA1444)</f>
        <v/>
      </c>
      <c r="K1470" s="137">
        <f>Simulações!AO1444</f>
        <v>0</v>
      </c>
      <c r="L1470" s="137">
        <f>Simulações!AV1444</f>
        <v>0</v>
      </c>
      <c r="M1470" s="133" t="str">
        <f>IF(Simulações!DB1444="","",Simulações!DB1444)</f>
        <v/>
      </c>
      <c r="N1470" s="133" t="str">
        <f>IF(Simulações!DC1444="","",Simulações!DC1444)</f>
        <v/>
      </c>
      <c r="O1470" s="133">
        <v>1</v>
      </c>
    </row>
    <row r="1471" spans="1:15" ht="14.25" customHeight="1" x14ac:dyDescent="0.3">
      <c r="A1471" s="5">
        <f>Simulações!G1445</f>
        <v>0</v>
      </c>
      <c r="B1471" s="133">
        <f>Simulações!DN1445</f>
        <v>0</v>
      </c>
      <c r="C1471" s="175">
        <f>Simulações!N1445</f>
        <v>0</v>
      </c>
      <c r="D1471" s="133">
        <f>Simulações!J1445</f>
        <v>0</v>
      </c>
      <c r="E1471" s="133">
        <f>Simulações!CK1445</f>
        <v>0</v>
      </c>
      <c r="F1471" s="133">
        <f>Simulações!CL1445</f>
        <v>0</v>
      </c>
      <c r="G1471" s="133">
        <f>Simulações!CQ1445</f>
        <v>0</v>
      </c>
      <c r="H1471" s="133">
        <f>Simulações!CW1445</f>
        <v>0</v>
      </c>
      <c r="I1471" s="133" t="str">
        <f>IF(Simulações!CX1445="","",Simulações!CX1445)</f>
        <v/>
      </c>
      <c r="J1471" s="133" t="str">
        <f>IF(Simulações!DA1445="","",Simulações!DA1445)</f>
        <v/>
      </c>
      <c r="K1471" s="137">
        <f>Simulações!AO1445</f>
        <v>0</v>
      </c>
      <c r="L1471" s="137">
        <f>Simulações!AV1445</f>
        <v>0</v>
      </c>
      <c r="M1471" s="133" t="str">
        <f>IF(Simulações!DB1445="","",Simulações!DB1445)</f>
        <v/>
      </c>
      <c r="N1471" s="133" t="str">
        <f>IF(Simulações!DC1445="","",Simulações!DC1445)</f>
        <v/>
      </c>
      <c r="O1471" s="133">
        <v>1</v>
      </c>
    </row>
    <row r="1472" spans="1:15" ht="14.25" customHeight="1" x14ac:dyDescent="0.3">
      <c r="A1472" s="5">
        <f>Simulações!G1446</f>
        <v>0</v>
      </c>
      <c r="B1472" s="133">
        <f>Simulações!DN1446</f>
        <v>0</v>
      </c>
      <c r="C1472" s="175">
        <f>Simulações!N1446</f>
        <v>0</v>
      </c>
      <c r="D1472" s="133">
        <f>Simulações!J1446</f>
        <v>0</v>
      </c>
      <c r="E1472" s="133">
        <f>Simulações!CK1446</f>
        <v>0</v>
      </c>
      <c r="F1472" s="133">
        <f>Simulações!CL1446</f>
        <v>0</v>
      </c>
      <c r="G1472" s="133">
        <f>Simulações!CQ1446</f>
        <v>0</v>
      </c>
      <c r="H1472" s="133">
        <f>Simulações!CW1446</f>
        <v>0</v>
      </c>
      <c r="I1472" s="133" t="str">
        <f>IF(Simulações!CX1446="","",Simulações!CX1446)</f>
        <v/>
      </c>
      <c r="J1472" s="133" t="str">
        <f>IF(Simulações!DA1446="","",Simulações!DA1446)</f>
        <v/>
      </c>
      <c r="K1472" s="137">
        <f>Simulações!AO1446</f>
        <v>0</v>
      </c>
      <c r="L1472" s="137">
        <f>Simulações!AV1446</f>
        <v>0</v>
      </c>
      <c r="M1472" s="133" t="str">
        <f>IF(Simulações!DB1446="","",Simulações!DB1446)</f>
        <v/>
      </c>
      <c r="N1472" s="133" t="str">
        <f>IF(Simulações!DC1446="","",Simulações!DC1446)</f>
        <v/>
      </c>
      <c r="O1472" s="133">
        <v>1</v>
      </c>
    </row>
    <row r="1473" spans="1:15" ht="14.25" customHeight="1" x14ac:dyDescent="0.3">
      <c r="A1473" s="5">
        <f>Simulações!G1447</f>
        <v>0</v>
      </c>
      <c r="B1473" s="133">
        <f>Simulações!DN1447</f>
        <v>0</v>
      </c>
      <c r="C1473" s="175">
        <f>Simulações!N1447</f>
        <v>0</v>
      </c>
      <c r="D1473" s="133">
        <f>Simulações!J1447</f>
        <v>0</v>
      </c>
      <c r="E1473" s="133">
        <f>Simulações!CK1447</f>
        <v>0</v>
      </c>
      <c r="F1473" s="133">
        <f>Simulações!CL1447</f>
        <v>0</v>
      </c>
      <c r="G1473" s="133">
        <f>Simulações!CQ1447</f>
        <v>0</v>
      </c>
      <c r="H1473" s="133">
        <f>Simulações!CW1447</f>
        <v>0</v>
      </c>
      <c r="I1473" s="133" t="str">
        <f>IF(Simulações!CX1447="","",Simulações!CX1447)</f>
        <v/>
      </c>
      <c r="J1473" s="133" t="str">
        <f>IF(Simulações!DA1447="","",Simulações!DA1447)</f>
        <v/>
      </c>
      <c r="K1473" s="137">
        <f>Simulações!AO1447</f>
        <v>0</v>
      </c>
      <c r="L1473" s="137">
        <f>Simulações!AV1447</f>
        <v>0</v>
      </c>
      <c r="M1473" s="133" t="str">
        <f>IF(Simulações!DB1447="","",Simulações!DB1447)</f>
        <v/>
      </c>
      <c r="N1473" s="133" t="str">
        <f>IF(Simulações!DC1447="","",Simulações!DC1447)</f>
        <v/>
      </c>
      <c r="O1473" s="133">
        <v>1</v>
      </c>
    </row>
    <row r="1474" spans="1:15" ht="14.25" customHeight="1" x14ac:dyDescent="0.3">
      <c r="A1474" s="5">
        <f>Simulações!G1448</f>
        <v>0</v>
      </c>
      <c r="B1474" s="133">
        <f>Simulações!DN1448</f>
        <v>0</v>
      </c>
      <c r="C1474" s="175">
        <f>Simulações!N1448</f>
        <v>0</v>
      </c>
      <c r="D1474" s="133">
        <f>Simulações!J1448</f>
        <v>0</v>
      </c>
      <c r="E1474" s="133">
        <f>Simulações!CK1448</f>
        <v>0</v>
      </c>
      <c r="F1474" s="133">
        <f>Simulações!CL1448</f>
        <v>0</v>
      </c>
      <c r="G1474" s="133">
        <f>Simulações!CQ1448</f>
        <v>0</v>
      </c>
      <c r="H1474" s="133">
        <f>Simulações!CW1448</f>
        <v>0</v>
      </c>
      <c r="I1474" s="133" t="str">
        <f>IF(Simulações!CX1448="","",Simulações!CX1448)</f>
        <v/>
      </c>
      <c r="J1474" s="133" t="str">
        <f>IF(Simulações!DA1448="","",Simulações!DA1448)</f>
        <v/>
      </c>
      <c r="K1474" s="137">
        <f>Simulações!AO1448</f>
        <v>0</v>
      </c>
      <c r="L1474" s="137">
        <f>Simulações!AV1448</f>
        <v>0</v>
      </c>
      <c r="M1474" s="133" t="str">
        <f>IF(Simulações!DB1448="","",Simulações!DB1448)</f>
        <v/>
      </c>
      <c r="N1474" s="133" t="str">
        <f>IF(Simulações!DC1448="","",Simulações!DC1448)</f>
        <v/>
      </c>
      <c r="O1474" s="133">
        <v>1</v>
      </c>
    </row>
    <row r="1475" spans="1:15" ht="14.25" customHeight="1" x14ac:dyDescent="0.3">
      <c r="A1475" s="5">
        <f>Simulações!G1449</f>
        <v>0</v>
      </c>
      <c r="B1475" s="133">
        <f>Simulações!DN1449</f>
        <v>0</v>
      </c>
      <c r="C1475" s="175">
        <f>Simulações!N1449</f>
        <v>0</v>
      </c>
      <c r="D1475" s="133">
        <f>Simulações!J1449</f>
        <v>0</v>
      </c>
      <c r="E1475" s="133">
        <f>Simulações!CK1449</f>
        <v>0</v>
      </c>
      <c r="F1475" s="133">
        <f>Simulações!CL1449</f>
        <v>0</v>
      </c>
      <c r="G1475" s="133">
        <f>Simulações!CQ1449</f>
        <v>0</v>
      </c>
      <c r="H1475" s="133">
        <f>Simulações!CW1449</f>
        <v>0</v>
      </c>
      <c r="I1475" s="133" t="str">
        <f>IF(Simulações!CX1449="","",Simulações!CX1449)</f>
        <v/>
      </c>
      <c r="J1475" s="133" t="str">
        <f>IF(Simulações!DA1449="","",Simulações!DA1449)</f>
        <v/>
      </c>
      <c r="K1475" s="137">
        <f>Simulações!AO1449</f>
        <v>0</v>
      </c>
      <c r="L1475" s="137">
        <f>Simulações!AV1449</f>
        <v>0</v>
      </c>
      <c r="M1475" s="133" t="str">
        <f>IF(Simulações!DB1449="","",Simulações!DB1449)</f>
        <v/>
      </c>
      <c r="N1475" s="133" t="str">
        <f>IF(Simulações!DC1449="","",Simulações!DC1449)</f>
        <v/>
      </c>
      <c r="O1475" s="133">
        <v>1</v>
      </c>
    </row>
    <row r="1476" spans="1:15" ht="14.25" customHeight="1" x14ac:dyDescent="0.3">
      <c r="A1476" s="5">
        <f>Simulações!G1450</f>
        <v>0</v>
      </c>
      <c r="B1476" s="133">
        <f>Simulações!DN1450</f>
        <v>0</v>
      </c>
      <c r="C1476" s="175">
        <f>Simulações!N1450</f>
        <v>0</v>
      </c>
      <c r="D1476" s="133">
        <f>Simulações!J1450</f>
        <v>0</v>
      </c>
      <c r="E1476" s="133">
        <f>Simulações!CK1450</f>
        <v>0</v>
      </c>
      <c r="F1476" s="133">
        <f>Simulações!CL1450</f>
        <v>0</v>
      </c>
      <c r="G1476" s="133">
        <f>Simulações!CQ1450</f>
        <v>0</v>
      </c>
      <c r="H1476" s="133">
        <f>Simulações!CW1450</f>
        <v>0</v>
      </c>
      <c r="I1476" s="133" t="str">
        <f>IF(Simulações!CX1450="","",Simulações!CX1450)</f>
        <v/>
      </c>
      <c r="J1476" s="133" t="str">
        <f>IF(Simulações!DA1450="","",Simulações!DA1450)</f>
        <v/>
      </c>
      <c r="K1476" s="137">
        <f>Simulações!AO1450</f>
        <v>0</v>
      </c>
      <c r="L1476" s="137">
        <f>Simulações!AV1450</f>
        <v>0</v>
      </c>
      <c r="M1476" s="133" t="str">
        <f>IF(Simulações!DB1450="","",Simulações!DB1450)</f>
        <v/>
      </c>
      <c r="N1476" s="133" t="str">
        <f>IF(Simulações!DC1450="","",Simulações!DC1450)</f>
        <v/>
      </c>
      <c r="O1476" s="133">
        <v>1</v>
      </c>
    </row>
    <row r="1477" spans="1:15" ht="14.25" customHeight="1" x14ac:dyDescent="0.3">
      <c r="A1477" s="5">
        <f>Simulações!G1451</f>
        <v>0</v>
      </c>
      <c r="B1477" s="133">
        <f>Simulações!DN1451</f>
        <v>0</v>
      </c>
      <c r="C1477" s="175">
        <f>Simulações!N1451</f>
        <v>0</v>
      </c>
      <c r="D1477" s="133">
        <f>Simulações!J1451</f>
        <v>0</v>
      </c>
      <c r="E1477" s="133">
        <f>Simulações!CK1451</f>
        <v>0</v>
      </c>
      <c r="F1477" s="133">
        <f>Simulações!CL1451</f>
        <v>0</v>
      </c>
      <c r="G1477" s="133">
        <f>Simulações!CQ1451</f>
        <v>0</v>
      </c>
      <c r="H1477" s="133">
        <f>Simulações!CW1451</f>
        <v>0</v>
      </c>
      <c r="I1477" s="133" t="str">
        <f>IF(Simulações!CX1451="","",Simulações!CX1451)</f>
        <v/>
      </c>
      <c r="J1477" s="133" t="str">
        <f>IF(Simulações!DA1451="","",Simulações!DA1451)</f>
        <v/>
      </c>
      <c r="K1477" s="137">
        <f>Simulações!AO1451</f>
        <v>0</v>
      </c>
      <c r="L1477" s="137">
        <f>Simulações!AV1451</f>
        <v>0</v>
      </c>
      <c r="M1477" s="133" t="str">
        <f>IF(Simulações!DB1451="","",Simulações!DB1451)</f>
        <v/>
      </c>
      <c r="N1477" s="133" t="str">
        <f>IF(Simulações!DC1451="","",Simulações!DC1451)</f>
        <v/>
      </c>
      <c r="O1477" s="133">
        <v>1</v>
      </c>
    </row>
    <row r="1478" spans="1:15" ht="14.25" customHeight="1" x14ac:dyDescent="0.3">
      <c r="A1478" s="5">
        <f>Simulações!G1452</f>
        <v>0</v>
      </c>
      <c r="B1478" s="133">
        <f>Simulações!DN1452</f>
        <v>0</v>
      </c>
      <c r="C1478" s="175">
        <f>Simulações!N1452</f>
        <v>0</v>
      </c>
      <c r="D1478" s="133">
        <f>Simulações!J1452</f>
        <v>0</v>
      </c>
      <c r="E1478" s="133">
        <f>Simulações!CK1452</f>
        <v>0</v>
      </c>
      <c r="F1478" s="133">
        <f>Simulações!CL1452</f>
        <v>0</v>
      </c>
      <c r="G1478" s="133">
        <f>Simulações!CQ1452</f>
        <v>0</v>
      </c>
      <c r="H1478" s="133">
        <f>Simulações!CW1452</f>
        <v>0</v>
      </c>
      <c r="I1478" s="133" t="str">
        <f>IF(Simulações!CX1452="","",Simulações!CX1452)</f>
        <v/>
      </c>
      <c r="J1478" s="133" t="str">
        <f>IF(Simulações!DA1452="","",Simulações!DA1452)</f>
        <v/>
      </c>
      <c r="K1478" s="137">
        <f>Simulações!AO1452</f>
        <v>0</v>
      </c>
      <c r="L1478" s="137">
        <f>Simulações!AV1452</f>
        <v>0</v>
      </c>
      <c r="M1478" s="133" t="str">
        <f>IF(Simulações!DB1452="","",Simulações!DB1452)</f>
        <v/>
      </c>
      <c r="N1478" s="133" t="str">
        <f>IF(Simulações!DC1452="","",Simulações!DC1452)</f>
        <v/>
      </c>
      <c r="O1478" s="133">
        <v>1</v>
      </c>
    </row>
    <row r="1479" spans="1:15" ht="14.25" customHeight="1" x14ac:dyDescent="0.3">
      <c r="A1479" s="5">
        <f>Simulações!G1453</f>
        <v>0</v>
      </c>
      <c r="B1479" s="133">
        <f>Simulações!DN1453</f>
        <v>0</v>
      </c>
      <c r="C1479" s="175">
        <f>Simulações!N1453</f>
        <v>0</v>
      </c>
      <c r="D1479" s="133">
        <f>Simulações!J1453</f>
        <v>0</v>
      </c>
      <c r="E1479" s="133">
        <f>Simulações!CK1453</f>
        <v>0</v>
      </c>
      <c r="F1479" s="133">
        <f>Simulações!CL1453</f>
        <v>0</v>
      </c>
      <c r="G1479" s="133">
        <f>Simulações!CQ1453</f>
        <v>0</v>
      </c>
      <c r="H1479" s="133">
        <f>Simulações!CW1453</f>
        <v>0</v>
      </c>
      <c r="I1479" s="133" t="str">
        <f>IF(Simulações!CX1453="","",Simulações!CX1453)</f>
        <v/>
      </c>
      <c r="J1479" s="133" t="str">
        <f>IF(Simulações!DA1453="","",Simulações!DA1453)</f>
        <v/>
      </c>
      <c r="K1479" s="137">
        <f>Simulações!AO1453</f>
        <v>0</v>
      </c>
      <c r="L1479" s="137">
        <f>Simulações!AV1453</f>
        <v>0</v>
      </c>
      <c r="M1479" s="133" t="str">
        <f>IF(Simulações!DB1453="","",Simulações!DB1453)</f>
        <v/>
      </c>
      <c r="N1479" s="133" t="str">
        <f>IF(Simulações!DC1453="","",Simulações!DC1453)</f>
        <v/>
      </c>
      <c r="O1479" s="133">
        <v>1</v>
      </c>
    </row>
    <row r="1480" spans="1:15" ht="14.25" customHeight="1" x14ac:dyDescent="0.3">
      <c r="A1480" s="5">
        <f>Simulações!G1454</f>
        <v>0</v>
      </c>
      <c r="B1480" s="133">
        <f>Simulações!DN1454</f>
        <v>0</v>
      </c>
      <c r="C1480" s="175">
        <f>Simulações!N1454</f>
        <v>0</v>
      </c>
      <c r="D1480" s="133">
        <f>Simulações!J1454</f>
        <v>0</v>
      </c>
      <c r="E1480" s="133">
        <f>Simulações!CK1454</f>
        <v>0</v>
      </c>
      <c r="F1480" s="133">
        <f>Simulações!CL1454</f>
        <v>0</v>
      </c>
      <c r="G1480" s="133">
        <f>Simulações!CQ1454</f>
        <v>0</v>
      </c>
      <c r="H1480" s="133">
        <f>Simulações!CW1454</f>
        <v>0</v>
      </c>
      <c r="I1480" s="133" t="str">
        <f>IF(Simulações!CX1454="","",Simulações!CX1454)</f>
        <v/>
      </c>
      <c r="J1480" s="133" t="str">
        <f>IF(Simulações!DA1454="","",Simulações!DA1454)</f>
        <v/>
      </c>
      <c r="K1480" s="137">
        <f>Simulações!AO1454</f>
        <v>0</v>
      </c>
      <c r="L1480" s="137">
        <f>Simulações!AV1454</f>
        <v>0</v>
      </c>
      <c r="M1480" s="133" t="str">
        <f>IF(Simulações!DB1454="","",Simulações!DB1454)</f>
        <v/>
      </c>
      <c r="N1480" s="133" t="str">
        <f>IF(Simulações!DC1454="","",Simulações!DC1454)</f>
        <v/>
      </c>
      <c r="O1480" s="133">
        <v>1</v>
      </c>
    </row>
    <row r="1481" spans="1:15" ht="14.25" customHeight="1" x14ac:dyDescent="0.3">
      <c r="A1481" s="5">
        <f>Simulações!G1455</f>
        <v>0</v>
      </c>
      <c r="B1481" s="133">
        <f>Simulações!DN1455</f>
        <v>0</v>
      </c>
      <c r="C1481" s="175">
        <f>Simulações!N1455</f>
        <v>0</v>
      </c>
      <c r="D1481" s="133">
        <f>Simulações!J1455</f>
        <v>0</v>
      </c>
      <c r="E1481" s="133">
        <f>Simulações!CK1455</f>
        <v>0</v>
      </c>
      <c r="F1481" s="133">
        <f>Simulações!CL1455</f>
        <v>0</v>
      </c>
      <c r="G1481" s="133">
        <f>Simulações!CQ1455</f>
        <v>0</v>
      </c>
      <c r="H1481" s="133">
        <f>Simulações!CW1455</f>
        <v>0</v>
      </c>
      <c r="I1481" s="133" t="str">
        <f>IF(Simulações!CX1455="","",Simulações!CX1455)</f>
        <v/>
      </c>
      <c r="J1481" s="133" t="str">
        <f>IF(Simulações!DA1455="","",Simulações!DA1455)</f>
        <v/>
      </c>
      <c r="K1481" s="137">
        <f>Simulações!AO1455</f>
        <v>0</v>
      </c>
      <c r="L1481" s="137">
        <f>Simulações!AV1455</f>
        <v>0</v>
      </c>
      <c r="M1481" s="133" t="str">
        <f>IF(Simulações!DB1455="","",Simulações!DB1455)</f>
        <v/>
      </c>
      <c r="N1481" s="133" t="str">
        <f>IF(Simulações!DC1455="","",Simulações!DC1455)</f>
        <v/>
      </c>
      <c r="O1481" s="133">
        <v>1</v>
      </c>
    </row>
    <row r="1482" spans="1:15" ht="14.25" customHeight="1" x14ac:dyDescent="0.3">
      <c r="A1482" s="5">
        <f>Simulações!G1456</f>
        <v>0</v>
      </c>
      <c r="B1482" s="133">
        <f>Simulações!DN1456</f>
        <v>0</v>
      </c>
      <c r="C1482" s="175">
        <f>Simulações!N1456</f>
        <v>0</v>
      </c>
      <c r="D1482" s="133">
        <f>Simulações!J1456</f>
        <v>0</v>
      </c>
      <c r="E1482" s="133">
        <f>Simulações!CK1456</f>
        <v>0</v>
      </c>
      <c r="F1482" s="133">
        <f>Simulações!CL1456</f>
        <v>0</v>
      </c>
      <c r="G1482" s="133">
        <f>Simulações!CQ1456</f>
        <v>0</v>
      </c>
      <c r="H1482" s="133">
        <f>Simulações!CW1456</f>
        <v>0</v>
      </c>
      <c r="I1482" s="133" t="str">
        <f>IF(Simulações!CX1456="","",Simulações!CX1456)</f>
        <v/>
      </c>
      <c r="J1482" s="133" t="str">
        <f>IF(Simulações!DA1456="","",Simulações!DA1456)</f>
        <v/>
      </c>
      <c r="K1482" s="137">
        <f>Simulações!AO1456</f>
        <v>0</v>
      </c>
      <c r="L1482" s="137">
        <f>Simulações!AV1456</f>
        <v>0</v>
      </c>
      <c r="M1482" s="133" t="str">
        <f>IF(Simulações!DB1456="","",Simulações!DB1456)</f>
        <v/>
      </c>
      <c r="N1482" s="133" t="str">
        <f>IF(Simulações!DC1456="","",Simulações!DC1456)</f>
        <v/>
      </c>
      <c r="O1482" s="133">
        <v>1</v>
      </c>
    </row>
    <row r="1483" spans="1:15" ht="14.25" customHeight="1" x14ac:dyDescent="0.3">
      <c r="A1483" s="5">
        <f>Simulações!G1457</f>
        <v>0</v>
      </c>
      <c r="B1483" s="133">
        <f>Simulações!DN1457</f>
        <v>0</v>
      </c>
      <c r="C1483" s="175">
        <f>Simulações!N1457</f>
        <v>0</v>
      </c>
      <c r="D1483" s="133">
        <f>Simulações!J1457</f>
        <v>0</v>
      </c>
      <c r="E1483" s="133">
        <f>Simulações!CK1457</f>
        <v>0</v>
      </c>
      <c r="F1483" s="133">
        <f>Simulações!CL1457</f>
        <v>0</v>
      </c>
      <c r="G1483" s="133">
        <f>Simulações!CQ1457</f>
        <v>0</v>
      </c>
      <c r="H1483" s="133">
        <f>Simulações!CW1457</f>
        <v>0</v>
      </c>
      <c r="I1483" s="133" t="str">
        <f>IF(Simulações!CX1457="","",Simulações!CX1457)</f>
        <v/>
      </c>
      <c r="J1483" s="133" t="str">
        <f>IF(Simulações!DA1457="","",Simulações!DA1457)</f>
        <v/>
      </c>
      <c r="K1483" s="137">
        <f>Simulações!AO1457</f>
        <v>0</v>
      </c>
      <c r="L1483" s="137">
        <f>Simulações!AV1457</f>
        <v>0</v>
      </c>
      <c r="M1483" s="133" t="str">
        <f>IF(Simulações!DB1457="","",Simulações!DB1457)</f>
        <v/>
      </c>
      <c r="N1483" s="133" t="str">
        <f>IF(Simulações!DC1457="","",Simulações!DC1457)</f>
        <v/>
      </c>
      <c r="O1483" s="133">
        <v>1</v>
      </c>
    </row>
    <row r="1484" spans="1:15" ht="14.25" customHeight="1" x14ac:dyDescent="0.3">
      <c r="A1484" s="5">
        <f>Simulações!G1458</f>
        <v>0</v>
      </c>
      <c r="B1484" s="133">
        <f>Simulações!DN1458</f>
        <v>0</v>
      </c>
      <c r="C1484" s="175">
        <f>Simulações!N1458</f>
        <v>0</v>
      </c>
      <c r="D1484" s="133">
        <f>Simulações!J1458</f>
        <v>0</v>
      </c>
      <c r="E1484" s="133">
        <f>Simulações!CK1458</f>
        <v>0</v>
      </c>
      <c r="F1484" s="133">
        <f>Simulações!CL1458</f>
        <v>0</v>
      </c>
      <c r="G1484" s="133">
        <f>Simulações!CQ1458</f>
        <v>0</v>
      </c>
      <c r="H1484" s="133">
        <f>Simulações!CW1458</f>
        <v>0</v>
      </c>
      <c r="I1484" s="133" t="str">
        <f>IF(Simulações!CX1458="","",Simulações!CX1458)</f>
        <v/>
      </c>
      <c r="J1484" s="133" t="str">
        <f>IF(Simulações!DA1458="","",Simulações!DA1458)</f>
        <v/>
      </c>
      <c r="K1484" s="137">
        <f>Simulações!AO1458</f>
        <v>0</v>
      </c>
      <c r="L1484" s="137">
        <f>Simulações!AV1458</f>
        <v>0</v>
      </c>
      <c r="M1484" s="133" t="str">
        <f>IF(Simulações!DB1458="","",Simulações!DB1458)</f>
        <v/>
      </c>
      <c r="N1484" s="133" t="str">
        <f>IF(Simulações!DC1458="","",Simulações!DC1458)</f>
        <v/>
      </c>
      <c r="O1484" s="133">
        <v>1</v>
      </c>
    </row>
    <row r="1485" spans="1:15" ht="14.25" customHeight="1" x14ac:dyDescent="0.3">
      <c r="A1485" s="5">
        <f>Simulações!G1459</f>
        <v>0</v>
      </c>
      <c r="B1485" s="133">
        <f>Simulações!DN1459</f>
        <v>0</v>
      </c>
      <c r="C1485" s="175">
        <f>Simulações!N1459</f>
        <v>0</v>
      </c>
      <c r="D1485" s="133">
        <f>Simulações!J1459</f>
        <v>0</v>
      </c>
      <c r="E1485" s="133">
        <f>Simulações!CK1459</f>
        <v>0</v>
      </c>
      <c r="F1485" s="133">
        <f>Simulações!CL1459</f>
        <v>0</v>
      </c>
      <c r="G1485" s="133">
        <f>Simulações!CQ1459</f>
        <v>0</v>
      </c>
      <c r="H1485" s="133">
        <f>Simulações!CW1459</f>
        <v>0</v>
      </c>
      <c r="I1485" s="133" t="str">
        <f>IF(Simulações!CX1459="","",Simulações!CX1459)</f>
        <v/>
      </c>
      <c r="J1485" s="133" t="str">
        <f>IF(Simulações!DA1459="","",Simulações!DA1459)</f>
        <v/>
      </c>
      <c r="K1485" s="137">
        <f>Simulações!AO1459</f>
        <v>0</v>
      </c>
      <c r="L1485" s="137">
        <f>Simulações!AV1459</f>
        <v>0</v>
      </c>
      <c r="M1485" s="133" t="str">
        <f>IF(Simulações!DB1459="","",Simulações!DB1459)</f>
        <v/>
      </c>
      <c r="N1485" s="133" t="str">
        <f>IF(Simulações!DC1459="","",Simulações!DC1459)</f>
        <v/>
      </c>
      <c r="O1485" s="133">
        <v>1</v>
      </c>
    </row>
    <row r="1486" spans="1:15" ht="14.25" customHeight="1" x14ac:dyDescent="0.3">
      <c r="A1486" s="5">
        <f>Simulações!G1460</f>
        <v>0</v>
      </c>
      <c r="B1486" s="133">
        <f>Simulações!DN1460</f>
        <v>0</v>
      </c>
      <c r="C1486" s="175">
        <f>Simulações!N1460</f>
        <v>0</v>
      </c>
      <c r="D1486" s="133">
        <f>Simulações!J1460</f>
        <v>0</v>
      </c>
      <c r="E1486" s="133">
        <f>Simulações!CK1460</f>
        <v>0</v>
      </c>
      <c r="F1486" s="133">
        <f>Simulações!CL1460</f>
        <v>0</v>
      </c>
      <c r="G1486" s="133">
        <f>Simulações!CQ1460</f>
        <v>0</v>
      </c>
      <c r="H1486" s="133">
        <f>Simulações!CW1460</f>
        <v>0</v>
      </c>
      <c r="I1486" s="133" t="str">
        <f>IF(Simulações!CX1460="","",Simulações!CX1460)</f>
        <v/>
      </c>
      <c r="J1486" s="133" t="str">
        <f>IF(Simulações!DA1460="","",Simulações!DA1460)</f>
        <v/>
      </c>
      <c r="K1486" s="137">
        <f>Simulações!AO1460</f>
        <v>0</v>
      </c>
      <c r="L1486" s="137">
        <f>Simulações!AV1460</f>
        <v>0</v>
      </c>
      <c r="M1486" s="133" t="str">
        <f>IF(Simulações!DB1460="","",Simulações!DB1460)</f>
        <v/>
      </c>
      <c r="N1486" s="133" t="str">
        <f>IF(Simulações!DC1460="","",Simulações!DC1460)</f>
        <v/>
      </c>
      <c r="O1486" s="133">
        <v>1</v>
      </c>
    </row>
    <row r="1487" spans="1:15" ht="14.25" customHeight="1" x14ac:dyDescent="0.3">
      <c r="A1487" s="5">
        <f>Simulações!G1461</f>
        <v>0</v>
      </c>
      <c r="B1487" s="133">
        <f>Simulações!DN1461</f>
        <v>0</v>
      </c>
      <c r="C1487" s="175">
        <f>Simulações!N1461</f>
        <v>0</v>
      </c>
      <c r="D1487" s="133">
        <f>Simulações!J1461</f>
        <v>0</v>
      </c>
      <c r="E1487" s="133">
        <f>Simulações!CK1461</f>
        <v>0</v>
      </c>
      <c r="F1487" s="133">
        <f>Simulações!CL1461</f>
        <v>0</v>
      </c>
      <c r="G1487" s="133">
        <f>Simulações!CQ1461</f>
        <v>0</v>
      </c>
      <c r="H1487" s="133">
        <f>Simulações!CW1461</f>
        <v>0</v>
      </c>
      <c r="I1487" s="133" t="str">
        <f>IF(Simulações!CX1461="","",Simulações!CX1461)</f>
        <v/>
      </c>
      <c r="J1487" s="133" t="str">
        <f>IF(Simulações!DA1461="","",Simulações!DA1461)</f>
        <v/>
      </c>
      <c r="K1487" s="137">
        <f>Simulações!AO1461</f>
        <v>0</v>
      </c>
      <c r="L1487" s="137">
        <f>Simulações!AV1461</f>
        <v>0</v>
      </c>
      <c r="M1487" s="133" t="str">
        <f>IF(Simulações!DB1461="","",Simulações!DB1461)</f>
        <v/>
      </c>
      <c r="N1487" s="133" t="str">
        <f>IF(Simulações!DC1461="","",Simulações!DC1461)</f>
        <v/>
      </c>
      <c r="O1487" s="133">
        <v>1</v>
      </c>
    </row>
    <row r="1488" spans="1:15" ht="14.25" customHeight="1" x14ac:dyDescent="0.3">
      <c r="A1488" s="5">
        <f>Simulações!G1462</f>
        <v>0</v>
      </c>
      <c r="B1488" s="133">
        <f>Simulações!DN1462</f>
        <v>0</v>
      </c>
      <c r="C1488" s="175">
        <f>Simulações!N1462</f>
        <v>0</v>
      </c>
      <c r="D1488" s="133">
        <f>Simulações!J1462</f>
        <v>0</v>
      </c>
      <c r="E1488" s="133">
        <f>Simulações!CK1462</f>
        <v>0</v>
      </c>
      <c r="F1488" s="133">
        <f>Simulações!CL1462</f>
        <v>0</v>
      </c>
      <c r="G1488" s="133">
        <f>Simulações!CQ1462</f>
        <v>0</v>
      </c>
      <c r="H1488" s="133">
        <f>Simulações!CW1462</f>
        <v>0</v>
      </c>
      <c r="I1488" s="133" t="str">
        <f>IF(Simulações!CX1462="","",Simulações!CX1462)</f>
        <v/>
      </c>
      <c r="J1488" s="133" t="str">
        <f>IF(Simulações!DA1462="","",Simulações!DA1462)</f>
        <v/>
      </c>
      <c r="K1488" s="137">
        <f>Simulações!AO1462</f>
        <v>0</v>
      </c>
      <c r="L1488" s="137">
        <f>Simulações!AV1462</f>
        <v>0</v>
      </c>
      <c r="M1488" s="133" t="str">
        <f>IF(Simulações!DB1462="","",Simulações!DB1462)</f>
        <v/>
      </c>
      <c r="N1488" s="133" t="str">
        <f>IF(Simulações!DC1462="","",Simulações!DC1462)</f>
        <v/>
      </c>
      <c r="O1488" s="133">
        <v>1</v>
      </c>
    </row>
    <row r="1489" spans="1:15" ht="14.25" customHeight="1" x14ac:dyDescent="0.3">
      <c r="A1489" s="5">
        <f>Simulações!G1463</f>
        <v>0</v>
      </c>
      <c r="B1489" s="133">
        <f>Simulações!DN1463</f>
        <v>0</v>
      </c>
      <c r="C1489" s="175">
        <f>Simulações!N1463</f>
        <v>0</v>
      </c>
      <c r="D1489" s="133">
        <f>Simulações!J1463</f>
        <v>0</v>
      </c>
      <c r="E1489" s="133">
        <f>Simulações!CK1463</f>
        <v>0</v>
      </c>
      <c r="F1489" s="133">
        <f>Simulações!CL1463</f>
        <v>0</v>
      </c>
      <c r="G1489" s="133">
        <f>Simulações!CQ1463</f>
        <v>0</v>
      </c>
      <c r="H1489" s="133">
        <f>Simulações!CW1463</f>
        <v>0</v>
      </c>
      <c r="I1489" s="133" t="str">
        <f>IF(Simulações!CX1463="","",Simulações!CX1463)</f>
        <v/>
      </c>
      <c r="J1489" s="133" t="str">
        <f>IF(Simulações!DA1463="","",Simulações!DA1463)</f>
        <v/>
      </c>
      <c r="K1489" s="137">
        <f>Simulações!AO1463</f>
        <v>0</v>
      </c>
      <c r="L1489" s="137">
        <f>Simulações!AV1463</f>
        <v>0</v>
      </c>
      <c r="M1489" s="133" t="str">
        <f>IF(Simulações!DB1463="","",Simulações!DB1463)</f>
        <v/>
      </c>
      <c r="N1489" s="133" t="str">
        <f>IF(Simulações!DC1463="","",Simulações!DC1463)</f>
        <v/>
      </c>
      <c r="O1489" s="133">
        <v>1</v>
      </c>
    </row>
    <row r="1490" spans="1:15" ht="14.25" customHeight="1" x14ac:dyDescent="0.3">
      <c r="A1490" s="5">
        <f>Simulações!G1464</f>
        <v>0</v>
      </c>
      <c r="B1490" s="133">
        <f>Simulações!DN1464</f>
        <v>0</v>
      </c>
      <c r="C1490" s="175">
        <f>Simulações!N1464</f>
        <v>0</v>
      </c>
      <c r="D1490" s="133">
        <f>Simulações!J1464</f>
        <v>0</v>
      </c>
      <c r="E1490" s="133">
        <f>Simulações!CK1464</f>
        <v>0</v>
      </c>
      <c r="F1490" s="133">
        <f>Simulações!CL1464</f>
        <v>0</v>
      </c>
      <c r="G1490" s="133">
        <f>Simulações!CQ1464</f>
        <v>0</v>
      </c>
      <c r="H1490" s="133">
        <f>Simulações!CW1464</f>
        <v>0</v>
      </c>
      <c r="I1490" s="133" t="str">
        <f>IF(Simulações!CX1464="","",Simulações!CX1464)</f>
        <v/>
      </c>
      <c r="J1490" s="133" t="str">
        <f>IF(Simulações!DA1464="","",Simulações!DA1464)</f>
        <v/>
      </c>
      <c r="K1490" s="137">
        <f>Simulações!AO1464</f>
        <v>0</v>
      </c>
      <c r="L1490" s="137">
        <f>Simulações!AV1464</f>
        <v>0</v>
      </c>
      <c r="M1490" s="133" t="str">
        <f>IF(Simulações!DB1464="","",Simulações!DB1464)</f>
        <v/>
      </c>
      <c r="N1490" s="133" t="str">
        <f>IF(Simulações!DC1464="","",Simulações!DC1464)</f>
        <v/>
      </c>
      <c r="O1490" s="133">
        <v>1</v>
      </c>
    </row>
    <row r="1491" spans="1:15" ht="14.25" customHeight="1" x14ac:dyDescent="0.3">
      <c r="A1491" s="5">
        <f>Simulações!G1465</f>
        <v>0</v>
      </c>
      <c r="B1491" s="133">
        <f>Simulações!DN1465</f>
        <v>0</v>
      </c>
      <c r="C1491" s="175">
        <f>Simulações!N1465</f>
        <v>0</v>
      </c>
      <c r="D1491" s="133">
        <f>Simulações!J1465</f>
        <v>0</v>
      </c>
      <c r="E1491" s="133">
        <f>Simulações!CK1465</f>
        <v>0</v>
      </c>
      <c r="F1491" s="133">
        <f>Simulações!CL1465</f>
        <v>0</v>
      </c>
      <c r="G1491" s="133">
        <f>Simulações!CQ1465</f>
        <v>0</v>
      </c>
      <c r="H1491" s="133">
        <f>Simulações!CW1465</f>
        <v>0</v>
      </c>
      <c r="I1491" s="133" t="str">
        <f>IF(Simulações!CX1465="","",Simulações!CX1465)</f>
        <v/>
      </c>
      <c r="J1491" s="133" t="str">
        <f>IF(Simulações!DA1465="","",Simulações!DA1465)</f>
        <v/>
      </c>
      <c r="K1491" s="137">
        <f>Simulações!AO1465</f>
        <v>0</v>
      </c>
      <c r="L1491" s="137">
        <f>Simulações!AV1465</f>
        <v>0</v>
      </c>
      <c r="M1491" s="133" t="str">
        <f>IF(Simulações!DB1465="","",Simulações!DB1465)</f>
        <v/>
      </c>
      <c r="N1491" s="133" t="str">
        <f>IF(Simulações!DC1465="","",Simulações!DC1465)</f>
        <v/>
      </c>
      <c r="O1491" s="133">
        <v>1</v>
      </c>
    </row>
    <row r="1492" spans="1:15" ht="14.25" customHeight="1" x14ac:dyDescent="0.3">
      <c r="A1492" s="5">
        <f>Simulações!G1466</f>
        <v>0</v>
      </c>
      <c r="B1492" s="133">
        <f>Simulações!DN1466</f>
        <v>0</v>
      </c>
      <c r="C1492" s="175">
        <f>Simulações!N1466</f>
        <v>0</v>
      </c>
      <c r="D1492" s="133">
        <f>Simulações!J1466</f>
        <v>0</v>
      </c>
      <c r="E1492" s="133">
        <f>Simulações!CK1466</f>
        <v>0</v>
      </c>
      <c r="F1492" s="133">
        <f>Simulações!CL1466</f>
        <v>0</v>
      </c>
      <c r="G1492" s="133">
        <f>Simulações!CQ1466</f>
        <v>0</v>
      </c>
      <c r="H1492" s="133">
        <f>Simulações!CW1466</f>
        <v>0</v>
      </c>
      <c r="I1492" s="133" t="str">
        <f>IF(Simulações!CX1466="","",Simulações!CX1466)</f>
        <v/>
      </c>
      <c r="J1492" s="133" t="str">
        <f>IF(Simulações!DA1466="","",Simulações!DA1466)</f>
        <v/>
      </c>
      <c r="K1492" s="137">
        <f>Simulações!AO1466</f>
        <v>0</v>
      </c>
      <c r="L1492" s="137">
        <f>Simulações!AV1466</f>
        <v>0</v>
      </c>
      <c r="M1492" s="133" t="str">
        <f>IF(Simulações!DB1466="","",Simulações!DB1466)</f>
        <v/>
      </c>
      <c r="N1492" s="133" t="str">
        <f>IF(Simulações!DC1466="","",Simulações!DC1466)</f>
        <v/>
      </c>
      <c r="O1492" s="133">
        <v>1</v>
      </c>
    </row>
    <row r="1493" spans="1:15" ht="14.25" customHeight="1" x14ac:dyDescent="0.3">
      <c r="A1493" s="5">
        <f>Simulações!G1467</f>
        <v>0</v>
      </c>
      <c r="B1493" s="133">
        <f>Simulações!DN1467</f>
        <v>0</v>
      </c>
      <c r="C1493" s="175">
        <f>Simulações!N1467</f>
        <v>0</v>
      </c>
      <c r="D1493" s="133">
        <f>Simulações!J1467</f>
        <v>0</v>
      </c>
      <c r="E1493" s="133">
        <f>Simulações!CK1467</f>
        <v>0</v>
      </c>
      <c r="F1493" s="133">
        <f>Simulações!CL1467</f>
        <v>0</v>
      </c>
      <c r="G1493" s="133">
        <f>Simulações!CQ1467</f>
        <v>0</v>
      </c>
      <c r="H1493" s="133">
        <f>Simulações!CW1467</f>
        <v>0</v>
      </c>
      <c r="I1493" s="133" t="str">
        <f>IF(Simulações!CX1467="","",Simulações!CX1467)</f>
        <v/>
      </c>
      <c r="J1493" s="133" t="str">
        <f>IF(Simulações!DA1467="","",Simulações!DA1467)</f>
        <v/>
      </c>
      <c r="K1493" s="137">
        <f>Simulações!AO1467</f>
        <v>0</v>
      </c>
      <c r="L1493" s="137">
        <f>Simulações!AV1467</f>
        <v>0</v>
      </c>
      <c r="M1493" s="133" t="str">
        <f>IF(Simulações!DB1467="","",Simulações!DB1467)</f>
        <v/>
      </c>
      <c r="N1493" s="133" t="str">
        <f>IF(Simulações!DC1467="","",Simulações!DC1467)</f>
        <v/>
      </c>
      <c r="O1493" s="133">
        <v>1</v>
      </c>
    </row>
    <row r="1494" spans="1:15" ht="14.25" customHeight="1" x14ac:dyDescent="0.3">
      <c r="A1494" s="5">
        <f>Simulações!G1468</f>
        <v>0</v>
      </c>
      <c r="B1494" s="133">
        <f>Simulações!DN1468</f>
        <v>0</v>
      </c>
      <c r="C1494" s="175">
        <f>Simulações!N1468</f>
        <v>0</v>
      </c>
      <c r="D1494" s="133">
        <f>Simulações!J1468</f>
        <v>0</v>
      </c>
      <c r="E1494" s="133">
        <f>Simulações!CK1468</f>
        <v>0</v>
      </c>
      <c r="F1494" s="133">
        <f>Simulações!CL1468</f>
        <v>0</v>
      </c>
      <c r="G1494" s="133">
        <f>Simulações!CQ1468</f>
        <v>0</v>
      </c>
      <c r="H1494" s="133">
        <f>Simulações!CW1468</f>
        <v>0</v>
      </c>
      <c r="I1494" s="133" t="str">
        <f>IF(Simulações!CX1468="","",Simulações!CX1468)</f>
        <v/>
      </c>
      <c r="J1494" s="133" t="str">
        <f>IF(Simulações!DA1468="","",Simulações!DA1468)</f>
        <v/>
      </c>
      <c r="K1494" s="137">
        <f>Simulações!AO1468</f>
        <v>0</v>
      </c>
      <c r="L1494" s="137">
        <f>Simulações!AV1468</f>
        <v>0</v>
      </c>
      <c r="M1494" s="133" t="str">
        <f>IF(Simulações!DB1468="","",Simulações!DB1468)</f>
        <v/>
      </c>
      <c r="N1494" s="133" t="str">
        <f>IF(Simulações!DC1468="","",Simulações!DC1468)</f>
        <v/>
      </c>
      <c r="O1494" s="133">
        <v>1</v>
      </c>
    </row>
    <row r="1495" spans="1:15" ht="14.25" customHeight="1" x14ac:dyDescent="0.3">
      <c r="A1495" s="5">
        <f>Simulações!G1469</f>
        <v>0</v>
      </c>
      <c r="B1495" s="133">
        <f>Simulações!DN1469</f>
        <v>0</v>
      </c>
      <c r="C1495" s="175">
        <f>Simulações!N1469</f>
        <v>0</v>
      </c>
      <c r="D1495" s="133">
        <f>Simulações!J1469</f>
        <v>0</v>
      </c>
      <c r="E1495" s="133">
        <f>Simulações!CK1469</f>
        <v>0</v>
      </c>
      <c r="F1495" s="133">
        <f>Simulações!CL1469</f>
        <v>0</v>
      </c>
      <c r="G1495" s="133">
        <f>Simulações!CQ1469</f>
        <v>0</v>
      </c>
      <c r="H1495" s="133">
        <f>Simulações!CW1469</f>
        <v>0</v>
      </c>
      <c r="I1495" s="133" t="str">
        <f>IF(Simulações!CX1469="","",Simulações!CX1469)</f>
        <v/>
      </c>
      <c r="J1495" s="133" t="str">
        <f>IF(Simulações!DA1469="","",Simulações!DA1469)</f>
        <v/>
      </c>
      <c r="K1495" s="137">
        <f>Simulações!AO1469</f>
        <v>0</v>
      </c>
      <c r="L1495" s="137">
        <f>Simulações!AV1469</f>
        <v>0</v>
      </c>
      <c r="M1495" s="133" t="str">
        <f>IF(Simulações!DB1469="","",Simulações!DB1469)</f>
        <v/>
      </c>
      <c r="N1495" s="133" t="str">
        <f>IF(Simulações!DC1469="","",Simulações!DC1469)</f>
        <v/>
      </c>
      <c r="O1495" s="133">
        <v>1</v>
      </c>
    </row>
    <row r="1496" spans="1:15" ht="14.25" customHeight="1" x14ac:dyDescent="0.3">
      <c r="A1496" s="5">
        <f>Simulações!G1470</f>
        <v>0</v>
      </c>
      <c r="B1496" s="133">
        <f>Simulações!DN1470</f>
        <v>0</v>
      </c>
      <c r="C1496" s="175">
        <f>Simulações!N1470</f>
        <v>0</v>
      </c>
      <c r="D1496" s="133">
        <f>Simulações!J1470</f>
        <v>0</v>
      </c>
      <c r="E1496" s="133">
        <f>Simulações!CK1470</f>
        <v>0</v>
      </c>
      <c r="F1496" s="133">
        <f>Simulações!CL1470</f>
        <v>0</v>
      </c>
      <c r="G1496" s="133">
        <f>Simulações!CQ1470</f>
        <v>0</v>
      </c>
      <c r="H1496" s="133">
        <f>Simulações!CW1470</f>
        <v>0</v>
      </c>
      <c r="I1496" s="133" t="str">
        <f>IF(Simulações!CX1470="","",Simulações!CX1470)</f>
        <v/>
      </c>
      <c r="J1496" s="133" t="str">
        <f>IF(Simulações!DA1470="","",Simulações!DA1470)</f>
        <v/>
      </c>
      <c r="K1496" s="137">
        <f>Simulações!AO1470</f>
        <v>0</v>
      </c>
      <c r="L1496" s="137">
        <f>Simulações!AV1470</f>
        <v>0</v>
      </c>
      <c r="M1496" s="133" t="str">
        <f>IF(Simulações!DB1470="","",Simulações!DB1470)</f>
        <v/>
      </c>
      <c r="N1496" s="133" t="str">
        <f>IF(Simulações!DC1470="","",Simulações!DC1470)</f>
        <v/>
      </c>
      <c r="O1496" s="133">
        <v>1</v>
      </c>
    </row>
    <row r="1497" spans="1:15" ht="14.25" customHeight="1" x14ac:dyDescent="0.3">
      <c r="A1497" s="5">
        <f>Simulações!G1471</f>
        <v>0</v>
      </c>
      <c r="B1497" s="133">
        <f>Simulações!DN1471</f>
        <v>0</v>
      </c>
      <c r="C1497" s="175">
        <f>Simulações!N1471</f>
        <v>0</v>
      </c>
      <c r="D1497" s="133">
        <f>Simulações!J1471</f>
        <v>0</v>
      </c>
      <c r="E1497" s="133">
        <f>Simulações!CK1471</f>
        <v>0</v>
      </c>
      <c r="F1497" s="133">
        <f>Simulações!CL1471</f>
        <v>0</v>
      </c>
      <c r="G1497" s="133">
        <f>Simulações!CQ1471</f>
        <v>0</v>
      </c>
      <c r="H1497" s="133">
        <f>Simulações!CW1471</f>
        <v>0</v>
      </c>
      <c r="I1497" s="133" t="str">
        <f>IF(Simulações!CX1471="","",Simulações!CX1471)</f>
        <v/>
      </c>
      <c r="J1497" s="133" t="str">
        <f>IF(Simulações!DA1471="","",Simulações!DA1471)</f>
        <v/>
      </c>
      <c r="K1497" s="137">
        <f>Simulações!AO1471</f>
        <v>0</v>
      </c>
      <c r="L1497" s="137">
        <f>Simulações!AV1471</f>
        <v>0</v>
      </c>
      <c r="M1497" s="133" t="str">
        <f>IF(Simulações!DB1471="","",Simulações!DB1471)</f>
        <v/>
      </c>
      <c r="N1497" s="133" t="str">
        <f>IF(Simulações!DC1471="","",Simulações!DC1471)</f>
        <v/>
      </c>
      <c r="O1497" s="133">
        <v>1</v>
      </c>
    </row>
    <row r="1498" spans="1:15" ht="14.25" customHeight="1" x14ac:dyDescent="0.3">
      <c r="A1498" s="5">
        <f>Simulações!G1472</f>
        <v>0</v>
      </c>
      <c r="B1498" s="133">
        <f>Simulações!DN1472</f>
        <v>0</v>
      </c>
      <c r="C1498" s="175">
        <f>Simulações!N1472</f>
        <v>0</v>
      </c>
      <c r="D1498" s="133">
        <f>Simulações!J1472</f>
        <v>0</v>
      </c>
      <c r="E1498" s="133">
        <f>Simulações!CK1472</f>
        <v>0</v>
      </c>
      <c r="F1498" s="133">
        <f>Simulações!CL1472</f>
        <v>0</v>
      </c>
      <c r="G1498" s="133">
        <f>Simulações!CQ1472</f>
        <v>0</v>
      </c>
      <c r="H1498" s="133">
        <f>Simulações!CW1472</f>
        <v>0</v>
      </c>
      <c r="I1498" s="133" t="str">
        <f>IF(Simulações!CX1472="","",Simulações!CX1472)</f>
        <v/>
      </c>
      <c r="J1498" s="133" t="str">
        <f>IF(Simulações!DA1472="","",Simulações!DA1472)</f>
        <v/>
      </c>
      <c r="K1498" s="137">
        <f>Simulações!AO1472</f>
        <v>0</v>
      </c>
      <c r="L1498" s="137">
        <f>Simulações!AV1472</f>
        <v>0</v>
      </c>
      <c r="M1498" s="133" t="str">
        <f>IF(Simulações!DB1472="","",Simulações!DB1472)</f>
        <v/>
      </c>
      <c r="N1498" s="133" t="str">
        <f>IF(Simulações!DC1472="","",Simulações!DC1472)</f>
        <v/>
      </c>
      <c r="O1498" s="133">
        <v>1</v>
      </c>
    </row>
    <row r="1499" spans="1:15" ht="14.25" customHeight="1" x14ac:dyDescent="0.3">
      <c r="A1499" s="5">
        <f>Simulações!G1473</f>
        <v>0</v>
      </c>
      <c r="B1499" s="133">
        <f>Simulações!DN1473</f>
        <v>0</v>
      </c>
      <c r="C1499" s="175">
        <f>Simulações!N1473</f>
        <v>0</v>
      </c>
      <c r="D1499" s="133">
        <f>Simulações!J1473</f>
        <v>0</v>
      </c>
      <c r="E1499" s="133">
        <f>Simulações!CK1473</f>
        <v>0</v>
      </c>
      <c r="F1499" s="133">
        <f>Simulações!CL1473</f>
        <v>0</v>
      </c>
      <c r="G1499" s="133">
        <f>Simulações!CQ1473</f>
        <v>0</v>
      </c>
      <c r="H1499" s="133">
        <f>Simulações!CW1473</f>
        <v>0</v>
      </c>
      <c r="I1499" s="133" t="str">
        <f>IF(Simulações!CX1473="","",Simulações!CX1473)</f>
        <v/>
      </c>
      <c r="J1499" s="133" t="str">
        <f>IF(Simulações!DA1473="","",Simulações!DA1473)</f>
        <v/>
      </c>
      <c r="K1499" s="137">
        <f>Simulações!AO1473</f>
        <v>0</v>
      </c>
      <c r="L1499" s="137">
        <f>Simulações!AV1473</f>
        <v>0</v>
      </c>
      <c r="M1499" s="133" t="str">
        <f>IF(Simulações!DB1473="","",Simulações!DB1473)</f>
        <v/>
      </c>
      <c r="N1499" s="133" t="str">
        <f>IF(Simulações!DC1473="","",Simulações!DC1473)</f>
        <v/>
      </c>
      <c r="O1499" s="133">
        <v>1</v>
      </c>
    </row>
    <row r="1500" spans="1:15" ht="14.25" customHeight="1" x14ac:dyDescent="0.3">
      <c r="A1500" s="5">
        <f>Simulações!G1474</f>
        <v>0</v>
      </c>
      <c r="B1500" s="133">
        <f>Simulações!DN1474</f>
        <v>0</v>
      </c>
      <c r="C1500" s="175">
        <f>Simulações!N1474</f>
        <v>0</v>
      </c>
      <c r="D1500" s="133">
        <f>Simulações!J1474</f>
        <v>0</v>
      </c>
      <c r="E1500" s="133">
        <f>Simulações!CK1474</f>
        <v>0</v>
      </c>
      <c r="F1500" s="133">
        <f>Simulações!CL1474</f>
        <v>0</v>
      </c>
      <c r="G1500" s="133">
        <f>Simulações!CQ1474</f>
        <v>0</v>
      </c>
      <c r="H1500" s="133">
        <f>Simulações!CW1474</f>
        <v>0</v>
      </c>
      <c r="I1500" s="133" t="str">
        <f>IF(Simulações!CX1474="","",Simulações!CX1474)</f>
        <v/>
      </c>
      <c r="J1500" s="133" t="str">
        <f>IF(Simulações!DA1474="","",Simulações!DA1474)</f>
        <v/>
      </c>
      <c r="K1500" s="137">
        <f>Simulações!AO1474</f>
        <v>0</v>
      </c>
      <c r="L1500" s="137">
        <f>Simulações!AV1474</f>
        <v>0</v>
      </c>
      <c r="M1500" s="133" t="str">
        <f>IF(Simulações!DB1474="","",Simulações!DB1474)</f>
        <v/>
      </c>
      <c r="N1500" s="133" t="str">
        <f>IF(Simulações!DC1474="","",Simulações!DC1474)</f>
        <v/>
      </c>
      <c r="O1500" s="133">
        <v>1</v>
      </c>
    </row>
    <row r="1501" spans="1:15" ht="14.25" customHeight="1" x14ac:dyDescent="0.3">
      <c r="A1501" s="5">
        <f>Simulações!G1475</f>
        <v>0</v>
      </c>
      <c r="B1501" s="133">
        <f>Simulações!DN1475</f>
        <v>0</v>
      </c>
      <c r="C1501" s="175">
        <f>Simulações!N1475</f>
        <v>0</v>
      </c>
      <c r="D1501" s="133">
        <f>Simulações!J1475</f>
        <v>0</v>
      </c>
      <c r="E1501" s="133">
        <f>Simulações!CK1475</f>
        <v>0</v>
      </c>
      <c r="F1501" s="133">
        <f>Simulações!CL1475</f>
        <v>0</v>
      </c>
      <c r="G1501" s="133">
        <f>Simulações!CQ1475</f>
        <v>0</v>
      </c>
      <c r="H1501" s="133">
        <f>Simulações!CW1475</f>
        <v>0</v>
      </c>
      <c r="I1501" s="133" t="str">
        <f>IF(Simulações!CX1475="","",Simulações!CX1475)</f>
        <v/>
      </c>
      <c r="J1501" s="133" t="str">
        <f>IF(Simulações!DA1475="","",Simulações!DA1475)</f>
        <v/>
      </c>
      <c r="K1501" s="137">
        <f>Simulações!AO1475</f>
        <v>0</v>
      </c>
      <c r="L1501" s="137">
        <f>Simulações!AV1475</f>
        <v>0</v>
      </c>
      <c r="M1501" s="133" t="str">
        <f>IF(Simulações!DB1475="","",Simulações!DB1475)</f>
        <v/>
      </c>
      <c r="N1501" s="133" t="str">
        <f>IF(Simulações!DC1475="","",Simulações!DC1475)</f>
        <v/>
      </c>
      <c r="O1501" s="133">
        <v>1</v>
      </c>
    </row>
    <row r="1502" spans="1:15" ht="14.25" customHeight="1" x14ac:dyDescent="0.3">
      <c r="A1502" s="5">
        <f>Simulações!G1476</f>
        <v>0</v>
      </c>
      <c r="B1502" s="133">
        <f>Simulações!DN1476</f>
        <v>0</v>
      </c>
      <c r="C1502" s="175">
        <f>Simulações!N1476</f>
        <v>0</v>
      </c>
      <c r="D1502" s="133">
        <f>Simulações!J1476</f>
        <v>0</v>
      </c>
      <c r="E1502" s="133">
        <f>Simulações!CK1476</f>
        <v>0</v>
      </c>
      <c r="F1502" s="133">
        <f>Simulações!CL1476</f>
        <v>0</v>
      </c>
      <c r="G1502" s="133">
        <f>Simulações!CQ1476</f>
        <v>0</v>
      </c>
      <c r="H1502" s="133">
        <f>Simulações!CW1476</f>
        <v>0</v>
      </c>
      <c r="I1502" s="133" t="str">
        <f>IF(Simulações!CX1476="","",Simulações!CX1476)</f>
        <v/>
      </c>
      <c r="J1502" s="133" t="str">
        <f>IF(Simulações!DA1476="","",Simulações!DA1476)</f>
        <v/>
      </c>
      <c r="K1502" s="137">
        <f>Simulações!AO1476</f>
        <v>0</v>
      </c>
      <c r="L1502" s="137">
        <f>Simulações!AV1476</f>
        <v>0</v>
      </c>
      <c r="M1502" s="133" t="str">
        <f>IF(Simulações!DB1476="","",Simulações!DB1476)</f>
        <v/>
      </c>
      <c r="N1502" s="133" t="str">
        <f>IF(Simulações!DC1476="","",Simulações!DC1476)</f>
        <v/>
      </c>
      <c r="O1502" s="133">
        <v>1</v>
      </c>
    </row>
    <row r="1503" spans="1:15" ht="14.25" customHeight="1" x14ac:dyDescent="0.3">
      <c r="A1503" s="5">
        <f>Simulações!G1477</f>
        <v>0</v>
      </c>
      <c r="B1503" s="133">
        <f>Simulações!DN1477</f>
        <v>0</v>
      </c>
      <c r="C1503" s="175">
        <f>Simulações!N1477</f>
        <v>0</v>
      </c>
      <c r="D1503" s="133">
        <f>Simulações!J1477</f>
        <v>0</v>
      </c>
      <c r="E1503" s="133">
        <f>Simulações!CK1477</f>
        <v>0</v>
      </c>
      <c r="F1503" s="133">
        <f>Simulações!CL1477</f>
        <v>0</v>
      </c>
      <c r="G1503" s="133">
        <f>Simulações!CQ1477</f>
        <v>0</v>
      </c>
      <c r="H1503" s="133">
        <f>Simulações!CW1477</f>
        <v>0</v>
      </c>
      <c r="I1503" s="133" t="str">
        <f>IF(Simulações!CX1477="","",Simulações!CX1477)</f>
        <v/>
      </c>
      <c r="J1503" s="133" t="str">
        <f>IF(Simulações!DA1477="","",Simulações!DA1477)</f>
        <v/>
      </c>
      <c r="K1503" s="137">
        <f>Simulações!AO1477</f>
        <v>0</v>
      </c>
      <c r="L1503" s="137">
        <f>Simulações!AV1477</f>
        <v>0</v>
      </c>
      <c r="M1503" s="133" t="str">
        <f>IF(Simulações!DB1477="","",Simulações!DB1477)</f>
        <v/>
      </c>
      <c r="N1503" s="133" t="str">
        <f>IF(Simulações!DC1477="","",Simulações!DC1477)</f>
        <v/>
      </c>
      <c r="O1503" s="133">
        <v>1</v>
      </c>
    </row>
    <row r="1504" spans="1:15" ht="14.25" customHeight="1" x14ac:dyDescent="0.3">
      <c r="A1504" s="5">
        <f>Simulações!G1478</f>
        <v>0</v>
      </c>
      <c r="B1504" s="133">
        <f>Simulações!DN1478</f>
        <v>0</v>
      </c>
      <c r="C1504" s="175">
        <f>Simulações!N1478</f>
        <v>0</v>
      </c>
      <c r="D1504" s="133">
        <f>Simulações!J1478</f>
        <v>0</v>
      </c>
      <c r="E1504" s="133">
        <f>Simulações!CK1478</f>
        <v>0</v>
      </c>
      <c r="F1504" s="133">
        <f>Simulações!CL1478</f>
        <v>0</v>
      </c>
      <c r="G1504" s="133">
        <f>Simulações!CQ1478</f>
        <v>0</v>
      </c>
      <c r="H1504" s="133">
        <f>Simulações!CW1478</f>
        <v>0</v>
      </c>
      <c r="I1504" s="133" t="str">
        <f>IF(Simulações!CX1478="","",Simulações!CX1478)</f>
        <v/>
      </c>
      <c r="J1504" s="133" t="str">
        <f>IF(Simulações!DA1478="","",Simulações!DA1478)</f>
        <v/>
      </c>
      <c r="K1504" s="137">
        <f>Simulações!AO1478</f>
        <v>0</v>
      </c>
      <c r="L1504" s="137">
        <f>Simulações!AV1478</f>
        <v>0</v>
      </c>
      <c r="M1504" s="133" t="str">
        <f>IF(Simulações!DB1478="","",Simulações!DB1478)</f>
        <v/>
      </c>
      <c r="N1504" s="133" t="str">
        <f>IF(Simulações!DC1478="","",Simulações!DC1478)</f>
        <v/>
      </c>
      <c r="O1504" s="133">
        <v>1</v>
      </c>
    </row>
    <row r="1505" spans="1:15" ht="14.25" customHeight="1" x14ac:dyDescent="0.3">
      <c r="A1505" s="5">
        <f>Simulações!G1479</f>
        <v>0</v>
      </c>
      <c r="B1505" s="133">
        <f>Simulações!DN1479</f>
        <v>0</v>
      </c>
      <c r="C1505" s="175">
        <f>Simulações!N1479</f>
        <v>0</v>
      </c>
      <c r="D1505" s="133">
        <f>Simulações!J1479</f>
        <v>0</v>
      </c>
      <c r="E1505" s="133">
        <f>Simulações!CK1479</f>
        <v>0</v>
      </c>
      <c r="F1505" s="133">
        <f>Simulações!CL1479</f>
        <v>0</v>
      </c>
      <c r="G1505" s="133">
        <f>Simulações!CQ1479</f>
        <v>0</v>
      </c>
      <c r="H1505" s="133">
        <f>Simulações!CW1479</f>
        <v>0</v>
      </c>
      <c r="I1505" s="133" t="str">
        <f>IF(Simulações!CX1479="","",Simulações!CX1479)</f>
        <v/>
      </c>
      <c r="J1505" s="133" t="str">
        <f>IF(Simulações!DA1479="","",Simulações!DA1479)</f>
        <v/>
      </c>
      <c r="K1505" s="137">
        <f>Simulações!AO1479</f>
        <v>0</v>
      </c>
      <c r="L1505" s="137">
        <f>Simulações!AV1479</f>
        <v>0</v>
      </c>
      <c r="M1505" s="133" t="str">
        <f>IF(Simulações!DB1479="","",Simulações!DB1479)</f>
        <v/>
      </c>
      <c r="N1505" s="133" t="str">
        <f>IF(Simulações!DC1479="","",Simulações!DC1479)</f>
        <v/>
      </c>
      <c r="O1505" s="133">
        <v>1</v>
      </c>
    </row>
    <row r="1506" spans="1:15" ht="14.25" customHeight="1" x14ac:dyDescent="0.3">
      <c r="A1506" s="5">
        <f>Simulações!G1480</f>
        <v>0</v>
      </c>
      <c r="B1506" s="133">
        <f>Simulações!DN1480</f>
        <v>0</v>
      </c>
      <c r="C1506" s="175">
        <f>Simulações!N1480</f>
        <v>0</v>
      </c>
      <c r="D1506" s="133">
        <f>Simulações!J1480</f>
        <v>0</v>
      </c>
      <c r="E1506" s="133">
        <f>Simulações!CK1480</f>
        <v>0</v>
      </c>
      <c r="F1506" s="133">
        <f>Simulações!CL1480</f>
        <v>0</v>
      </c>
      <c r="G1506" s="133">
        <f>Simulações!CQ1480</f>
        <v>0</v>
      </c>
      <c r="H1506" s="133">
        <f>Simulações!CW1480</f>
        <v>0</v>
      </c>
      <c r="I1506" s="133" t="str">
        <f>IF(Simulações!CX1480="","",Simulações!CX1480)</f>
        <v/>
      </c>
      <c r="J1506" s="133" t="str">
        <f>IF(Simulações!DA1480="","",Simulações!DA1480)</f>
        <v/>
      </c>
      <c r="K1506" s="137">
        <f>Simulações!AO1480</f>
        <v>0</v>
      </c>
      <c r="L1506" s="137">
        <f>Simulações!AV1480</f>
        <v>0</v>
      </c>
      <c r="M1506" s="133" t="str">
        <f>IF(Simulações!DB1480="","",Simulações!DB1480)</f>
        <v/>
      </c>
      <c r="N1506" s="133" t="str">
        <f>IF(Simulações!DC1480="","",Simulações!DC1480)</f>
        <v/>
      </c>
      <c r="O1506" s="133">
        <v>1</v>
      </c>
    </row>
    <row r="1507" spans="1:15" ht="14.25" customHeight="1" x14ac:dyDescent="0.3">
      <c r="A1507" s="5">
        <f>Simulações!G1481</f>
        <v>0</v>
      </c>
      <c r="B1507" s="133">
        <f>Simulações!DN1481</f>
        <v>0</v>
      </c>
      <c r="C1507" s="175">
        <f>Simulações!N1481</f>
        <v>0</v>
      </c>
      <c r="D1507" s="133">
        <f>Simulações!J1481</f>
        <v>0</v>
      </c>
      <c r="E1507" s="133">
        <f>Simulações!CK1481</f>
        <v>0</v>
      </c>
      <c r="F1507" s="133">
        <f>Simulações!CL1481</f>
        <v>0</v>
      </c>
      <c r="G1507" s="133">
        <f>Simulações!CQ1481</f>
        <v>0</v>
      </c>
      <c r="H1507" s="133">
        <f>Simulações!CW1481</f>
        <v>0</v>
      </c>
      <c r="I1507" s="133" t="str">
        <f>IF(Simulações!CX1481="","",Simulações!CX1481)</f>
        <v/>
      </c>
      <c r="J1507" s="133" t="str">
        <f>IF(Simulações!DA1481="","",Simulações!DA1481)</f>
        <v/>
      </c>
      <c r="K1507" s="137">
        <f>Simulações!AO1481</f>
        <v>0</v>
      </c>
      <c r="L1507" s="137">
        <f>Simulações!AV1481</f>
        <v>0</v>
      </c>
      <c r="M1507" s="133" t="str">
        <f>IF(Simulações!DB1481="","",Simulações!DB1481)</f>
        <v/>
      </c>
      <c r="N1507" s="133" t="str">
        <f>IF(Simulações!DC1481="","",Simulações!DC1481)</f>
        <v/>
      </c>
      <c r="O1507" s="133">
        <v>1</v>
      </c>
    </row>
    <row r="1508" spans="1:15" ht="14.25" customHeight="1" x14ac:dyDescent="0.3">
      <c r="A1508" s="5">
        <f>Simulações!G1482</f>
        <v>0</v>
      </c>
      <c r="B1508" s="133">
        <f>Simulações!DN1482</f>
        <v>0</v>
      </c>
      <c r="C1508" s="175">
        <f>Simulações!N1482</f>
        <v>0</v>
      </c>
      <c r="D1508" s="133">
        <f>Simulações!J1482</f>
        <v>0</v>
      </c>
      <c r="E1508" s="133">
        <f>Simulações!CK1482</f>
        <v>0</v>
      </c>
      <c r="F1508" s="133">
        <f>Simulações!CL1482</f>
        <v>0</v>
      </c>
      <c r="G1508" s="133">
        <f>Simulações!CQ1482</f>
        <v>0</v>
      </c>
      <c r="H1508" s="133">
        <f>Simulações!CW1482</f>
        <v>0</v>
      </c>
      <c r="I1508" s="133" t="str">
        <f>IF(Simulações!CX1482="","",Simulações!CX1482)</f>
        <v/>
      </c>
      <c r="J1508" s="133" t="str">
        <f>IF(Simulações!DA1482="","",Simulações!DA1482)</f>
        <v/>
      </c>
      <c r="K1508" s="137">
        <f>Simulações!AO1482</f>
        <v>0</v>
      </c>
      <c r="L1508" s="137">
        <f>Simulações!AV1482</f>
        <v>0</v>
      </c>
      <c r="M1508" s="133" t="str">
        <f>IF(Simulações!DB1482="","",Simulações!DB1482)</f>
        <v/>
      </c>
      <c r="N1508" s="133" t="str">
        <f>IF(Simulações!DC1482="","",Simulações!DC1482)</f>
        <v/>
      </c>
      <c r="O1508" s="133">
        <v>1</v>
      </c>
    </row>
    <row r="1509" spans="1:15" ht="14.25" customHeight="1" x14ac:dyDescent="0.3">
      <c r="A1509" s="5">
        <f>Simulações!G1483</f>
        <v>0</v>
      </c>
      <c r="B1509" s="133">
        <f>Simulações!DN1483</f>
        <v>0</v>
      </c>
      <c r="C1509" s="175">
        <f>Simulações!N1483</f>
        <v>0</v>
      </c>
      <c r="D1509" s="133">
        <f>Simulações!J1483</f>
        <v>0</v>
      </c>
      <c r="E1509" s="133">
        <f>Simulações!CK1483</f>
        <v>0</v>
      </c>
      <c r="F1509" s="133">
        <f>Simulações!CL1483</f>
        <v>0</v>
      </c>
      <c r="G1509" s="133">
        <f>Simulações!CQ1483</f>
        <v>0</v>
      </c>
      <c r="H1509" s="133">
        <f>Simulações!CW1483</f>
        <v>0</v>
      </c>
      <c r="I1509" s="133" t="str">
        <f>IF(Simulações!CX1483="","",Simulações!CX1483)</f>
        <v/>
      </c>
      <c r="J1509" s="133" t="str">
        <f>IF(Simulações!DA1483="","",Simulações!DA1483)</f>
        <v/>
      </c>
      <c r="K1509" s="137">
        <f>Simulações!AO1483</f>
        <v>0</v>
      </c>
      <c r="L1509" s="137">
        <f>Simulações!AV1483</f>
        <v>0</v>
      </c>
      <c r="M1509" s="133" t="str">
        <f>IF(Simulações!DB1483="","",Simulações!DB1483)</f>
        <v/>
      </c>
      <c r="N1509" s="133" t="str">
        <f>IF(Simulações!DC1483="","",Simulações!DC1483)</f>
        <v/>
      </c>
      <c r="O1509" s="133">
        <v>1</v>
      </c>
    </row>
    <row r="1510" spans="1:15" ht="14.25" customHeight="1" x14ac:dyDescent="0.3">
      <c r="A1510" s="5">
        <f>Simulações!G1484</f>
        <v>0</v>
      </c>
      <c r="B1510" s="133">
        <f>Simulações!DN1484</f>
        <v>0</v>
      </c>
      <c r="C1510" s="175">
        <f>Simulações!N1484</f>
        <v>0</v>
      </c>
      <c r="D1510" s="133">
        <f>Simulações!J1484</f>
        <v>0</v>
      </c>
      <c r="E1510" s="133">
        <f>Simulações!CK1484</f>
        <v>0</v>
      </c>
      <c r="F1510" s="133">
        <f>Simulações!CL1484</f>
        <v>0</v>
      </c>
      <c r="G1510" s="133">
        <f>Simulações!CQ1484</f>
        <v>0</v>
      </c>
      <c r="H1510" s="133">
        <f>Simulações!CW1484</f>
        <v>0</v>
      </c>
      <c r="I1510" s="133" t="str">
        <f>IF(Simulações!CX1484="","",Simulações!CX1484)</f>
        <v/>
      </c>
      <c r="J1510" s="133" t="str">
        <f>IF(Simulações!DA1484="","",Simulações!DA1484)</f>
        <v/>
      </c>
      <c r="K1510" s="137">
        <f>Simulações!AO1484</f>
        <v>0</v>
      </c>
      <c r="L1510" s="137">
        <f>Simulações!AV1484</f>
        <v>0</v>
      </c>
      <c r="M1510" s="133" t="str">
        <f>IF(Simulações!DB1484="","",Simulações!DB1484)</f>
        <v/>
      </c>
      <c r="N1510" s="133" t="str">
        <f>IF(Simulações!DC1484="","",Simulações!DC1484)</f>
        <v/>
      </c>
      <c r="O1510" s="133">
        <v>1</v>
      </c>
    </row>
    <row r="1511" spans="1:15" ht="14.25" customHeight="1" x14ac:dyDescent="0.3">
      <c r="A1511" s="5">
        <f>Simulações!G1485</f>
        <v>0</v>
      </c>
      <c r="B1511" s="133">
        <f>Simulações!DN1485</f>
        <v>0</v>
      </c>
      <c r="C1511" s="175">
        <f>Simulações!N1485</f>
        <v>0</v>
      </c>
      <c r="D1511" s="133">
        <f>Simulações!J1485</f>
        <v>0</v>
      </c>
      <c r="E1511" s="133">
        <f>Simulações!CK1485</f>
        <v>0</v>
      </c>
      <c r="F1511" s="133">
        <f>Simulações!CL1485</f>
        <v>0</v>
      </c>
      <c r="G1511" s="133">
        <f>Simulações!CQ1485</f>
        <v>0</v>
      </c>
      <c r="H1511" s="133">
        <f>Simulações!CW1485</f>
        <v>0</v>
      </c>
      <c r="I1511" s="133" t="str">
        <f>IF(Simulações!CX1485="","",Simulações!CX1485)</f>
        <v/>
      </c>
      <c r="J1511" s="133" t="str">
        <f>IF(Simulações!DA1485="","",Simulações!DA1485)</f>
        <v/>
      </c>
      <c r="K1511" s="137">
        <f>Simulações!AO1485</f>
        <v>0</v>
      </c>
      <c r="L1511" s="137">
        <f>Simulações!AV1485</f>
        <v>0</v>
      </c>
      <c r="M1511" s="133" t="str">
        <f>IF(Simulações!DB1485="","",Simulações!DB1485)</f>
        <v/>
      </c>
      <c r="N1511" s="133" t="str">
        <f>IF(Simulações!DC1485="","",Simulações!DC1485)</f>
        <v/>
      </c>
      <c r="O1511" s="133">
        <v>1</v>
      </c>
    </row>
    <row r="1512" spans="1:15" ht="14.25" customHeight="1" x14ac:dyDescent="0.3">
      <c r="A1512" s="5">
        <f>Simulações!G1486</f>
        <v>0</v>
      </c>
      <c r="B1512" s="133">
        <f>Simulações!DN1486</f>
        <v>0</v>
      </c>
      <c r="C1512" s="175">
        <f>Simulações!N1486</f>
        <v>0</v>
      </c>
      <c r="D1512" s="133">
        <f>Simulações!J1486</f>
        <v>0</v>
      </c>
      <c r="E1512" s="133">
        <f>Simulações!CK1486</f>
        <v>0</v>
      </c>
      <c r="F1512" s="133">
        <f>Simulações!CL1486</f>
        <v>0</v>
      </c>
      <c r="G1512" s="133">
        <f>Simulações!CQ1486</f>
        <v>0</v>
      </c>
      <c r="H1512" s="133">
        <f>Simulações!CW1486</f>
        <v>0</v>
      </c>
      <c r="I1512" s="133" t="str">
        <f>IF(Simulações!CX1486="","",Simulações!CX1486)</f>
        <v/>
      </c>
      <c r="J1512" s="133" t="str">
        <f>IF(Simulações!DA1486="","",Simulações!DA1486)</f>
        <v/>
      </c>
      <c r="K1512" s="137">
        <f>Simulações!AO1486</f>
        <v>0</v>
      </c>
      <c r="L1512" s="137">
        <f>Simulações!AV1486</f>
        <v>0</v>
      </c>
      <c r="M1512" s="133" t="str">
        <f>IF(Simulações!DB1486="","",Simulações!DB1486)</f>
        <v/>
      </c>
      <c r="N1512" s="133" t="str">
        <f>IF(Simulações!DC1486="","",Simulações!DC1486)</f>
        <v/>
      </c>
      <c r="O1512" s="133">
        <v>1</v>
      </c>
    </row>
    <row r="1513" spans="1:15" ht="14.25" customHeight="1" x14ac:dyDescent="0.3">
      <c r="A1513" s="5">
        <f>Simulações!G1487</f>
        <v>0</v>
      </c>
      <c r="B1513" s="133">
        <f>Simulações!DN1487</f>
        <v>0</v>
      </c>
      <c r="C1513" s="175">
        <f>Simulações!N1487</f>
        <v>0</v>
      </c>
      <c r="D1513" s="133">
        <f>Simulações!J1487</f>
        <v>0</v>
      </c>
      <c r="E1513" s="133">
        <f>Simulações!CK1487</f>
        <v>0</v>
      </c>
      <c r="F1513" s="133">
        <f>Simulações!CL1487</f>
        <v>0</v>
      </c>
      <c r="G1513" s="133">
        <f>Simulações!CQ1487</f>
        <v>0</v>
      </c>
      <c r="H1513" s="133">
        <f>Simulações!CW1487</f>
        <v>0</v>
      </c>
      <c r="I1513" s="133" t="str">
        <f>IF(Simulações!CX1487="","",Simulações!CX1487)</f>
        <v/>
      </c>
      <c r="J1513" s="133" t="str">
        <f>IF(Simulações!DA1487="","",Simulações!DA1487)</f>
        <v/>
      </c>
      <c r="K1513" s="137">
        <f>Simulações!AO1487</f>
        <v>0</v>
      </c>
      <c r="L1513" s="137">
        <f>Simulações!AV1487</f>
        <v>0</v>
      </c>
      <c r="M1513" s="133" t="str">
        <f>IF(Simulações!DB1487="","",Simulações!DB1487)</f>
        <v/>
      </c>
      <c r="N1513" s="133" t="str">
        <f>IF(Simulações!DC1487="","",Simulações!DC1487)</f>
        <v/>
      </c>
      <c r="O1513" s="133">
        <v>1</v>
      </c>
    </row>
    <row r="1514" spans="1:15" ht="14.25" customHeight="1" x14ac:dyDescent="0.3">
      <c r="A1514" s="5">
        <f>Simulações!G1488</f>
        <v>0</v>
      </c>
      <c r="B1514" s="133">
        <f>Simulações!DN1488</f>
        <v>0</v>
      </c>
      <c r="C1514" s="175">
        <f>Simulações!N1488</f>
        <v>0</v>
      </c>
      <c r="D1514" s="133">
        <f>Simulações!J1488</f>
        <v>0</v>
      </c>
      <c r="E1514" s="133">
        <f>Simulações!CK1488</f>
        <v>0</v>
      </c>
      <c r="F1514" s="133">
        <f>Simulações!CL1488</f>
        <v>0</v>
      </c>
      <c r="G1514" s="133">
        <f>Simulações!CQ1488</f>
        <v>0</v>
      </c>
      <c r="H1514" s="133">
        <f>Simulações!CW1488</f>
        <v>0</v>
      </c>
      <c r="I1514" s="133" t="str">
        <f>IF(Simulações!CX1488="","",Simulações!CX1488)</f>
        <v/>
      </c>
      <c r="J1514" s="133" t="str">
        <f>IF(Simulações!DA1488="","",Simulações!DA1488)</f>
        <v/>
      </c>
      <c r="K1514" s="137">
        <f>Simulações!AO1488</f>
        <v>0</v>
      </c>
      <c r="L1514" s="137">
        <f>Simulações!AV1488</f>
        <v>0</v>
      </c>
      <c r="M1514" s="133" t="str">
        <f>IF(Simulações!DB1488="","",Simulações!DB1488)</f>
        <v/>
      </c>
      <c r="N1514" s="133" t="str">
        <f>IF(Simulações!DC1488="","",Simulações!DC1488)</f>
        <v/>
      </c>
      <c r="O1514" s="133">
        <v>1</v>
      </c>
    </row>
    <row r="1515" spans="1:15" ht="14.25" customHeight="1" x14ac:dyDescent="0.3">
      <c r="A1515" s="5">
        <f>Simulações!G1489</f>
        <v>0</v>
      </c>
      <c r="B1515" s="133">
        <f>Simulações!DN1489</f>
        <v>0</v>
      </c>
      <c r="C1515" s="175">
        <f>Simulações!N1489</f>
        <v>0</v>
      </c>
      <c r="D1515" s="133">
        <f>Simulações!J1489</f>
        <v>0</v>
      </c>
      <c r="E1515" s="133">
        <f>Simulações!CK1489</f>
        <v>0</v>
      </c>
      <c r="F1515" s="133">
        <f>Simulações!CL1489</f>
        <v>0</v>
      </c>
      <c r="G1515" s="133">
        <f>Simulações!CQ1489</f>
        <v>0</v>
      </c>
      <c r="H1515" s="133">
        <f>Simulações!CW1489</f>
        <v>0</v>
      </c>
      <c r="I1515" s="133" t="str">
        <f>IF(Simulações!CX1489="","",Simulações!CX1489)</f>
        <v/>
      </c>
      <c r="J1515" s="133" t="str">
        <f>IF(Simulações!DA1489="","",Simulações!DA1489)</f>
        <v/>
      </c>
      <c r="K1515" s="137">
        <f>Simulações!AO1489</f>
        <v>0</v>
      </c>
      <c r="L1515" s="137">
        <f>Simulações!AV1489</f>
        <v>0</v>
      </c>
      <c r="M1515" s="133" t="str">
        <f>IF(Simulações!DB1489="","",Simulações!DB1489)</f>
        <v/>
      </c>
      <c r="N1515" s="133" t="str">
        <f>IF(Simulações!DC1489="","",Simulações!DC1489)</f>
        <v/>
      </c>
      <c r="O1515" s="133">
        <v>1</v>
      </c>
    </row>
    <row r="1516" spans="1:15" ht="14.25" customHeight="1" x14ac:dyDescent="0.3">
      <c r="A1516" s="5">
        <f>Simulações!G1490</f>
        <v>0</v>
      </c>
      <c r="B1516" s="133">
        <f>Simulações!DN1490</f>
        <v>0</v>
      </c>
      <c r="C1516" s="175">
        <f>Simulações!N1490</f>
        <v>0</v>
      </c>
      <c r="D1516" s="133">
        <f>Simulações!J1490</f>
        <v>0</v>
      </c>
      <c r="E1516" s="133">
        <f>Simulações!CK1490</f>
        <v>0</v>
      </c>
      <c r="F1516" s="133">
        <f>Simulações!CL1490</f>
        <v>0</v>
      </c>
      <c r="G1516" s="133">
        <f>Simulações!CQ1490</f>
        <v>0</v>
      </c>
      <c r="H1516" s="133">
        <f>Simulações!CW1490</f>
        <v>0</v>
      </c>
      <c r="I1516" s="133" t="str">
        <f>IF(Simulações!CX1490="","",Simulações!CX1490)</f>
        <v/>
      </c>
      <c r="J1516" s="133" t="str">
        <f>IF(Simulações!DA1490="","",Simulações!DA1490)</f>
        <v/>
      </c>
      <c r="K1516" s="137">
        <f>Simulações!AO1490</f>
        <v>0</v>
      </c>
      <c r="L1516" s="137">
        <f>Simulações!AV1490</f>
        <v>0</v>
      </c>
      <c r="M1516" s="133" t="str">
        <f>IF(Simulações!DB1490="","",Simulações!DB1490)</f>
        <v/>
      </c>
      <c r="N1516" s="133" t="str">
        <f>IF(Simulações!DC1490="","",Simulações!DC1490)</f>
        <v/>
      </c>
      <c r="O1516" s="133">
        <v>1</v>
      </c>
    </row>
    <row r="1517" spans="1:15" ht="14.25" customHeight="1" x14ac:dyDescent="0.3">
      <c r="A1517" s="5">
        <f>Simulações!G1491</f>
        <v>0</v>
      </c>
      <c r="B1517" s="133">
        <f>Simulações!DN1491</f>
        <v>0</v>
      </c>
      <c r="C1517" s="175">
        <f>Simulações!N1491</f>
        <v>0</v>
      </c>
      <c r="D1517" s="133">
        <f>Simulações!J1491</f>
        <v>0</v>
      </c>
      <c r="E1517" s="133">
        <f>Simulações!CK1491</f>
        <v>0</v>
      </c>
      <c r="F1517" s="133">
        <f>Simulações!CL1491</f>
        <v>0</v>
      </c>
      <c r="G1517" s="133">
        <f>Simulações!CQ1491</f>
        <v>0</v>
      </c>
      <c r="H1517" s="133">
        <f>Simulações!CW1491</f>
        <v>0</v>
      </c>
      <c r="I1517" s="133" t="str">
        <f>IF(Simulações!CX1491="","",Simulações!CX1491)</f>
        <v/>
      </c>
      <c r="J1517" s="133" t="str">
        <f>IF(Simulações!DA1491="","",Simulações!DA1491)</f>
        <v/>
      </c>
      <c r="K1517" s="137">
        <f>Simulações!AO1491</f>
        <v>0</v>
      </c>
      <c r="L1517" s="137">
        <f>Simulações!AV1491</f>
        <v>0</v>
      </c>
      <c r="M1517" s="133" t="str">
        <f>IF(Simulações!DB1491="","",Simulações!DB1491)</f>
        <v/>
      </c>
      <c r="N1517" s="133" t="str">
        <f>IF(Simulações!DC1491="","",Simulações!DC1491)</f>
        <v/>
      </c>
      <c r="O1517" s="133">
        <v>1</v>
      </c>
    </row>
    <row r="1518" spans="1:15" ht="14.25" customHeight="1" x14ac:dyDescent="0.3">
      <c r="A1518" s="5">
        <f>Simulações!G1492</f>
        <v>0</v>
      </c>
      <c r="B1518" s="133">
        <f>Simulações!DN1492</f>
        <v>0</v>
      </c>
      <c r="C1518" s="175">
        <f>Simulações!N1492</f>
        <v>0</v>
      </c>
      <c r="D1518" s="133">
        <f>Simulações!J1492</f>
        <v>0</v>
      </c>
      <c r="E1518" s="133">
        <f>Simulações!CK1492</f>
        <v>0</v>
      </c>
      <c r="F1518" s="133">
        <f>Simulações!CL1492</f>
        <v>0</v>
      </c>
      <c r="G1518" s="133">
        <f>Simulações!CQ1492</f>
        <v>0</v>
      </c>
      <c r="H1518" s="133">
        <f>Simulações!CW1492</f>
        <v>0</v>
      </c>
      <c r="I1518" s="133" t="str">
        <f>IF(Simulações!CX1492="","",Simulações!CX1492)</f>
        <v/>
      </c>
      <c r="J1518" s="133" t="str">
        <f>IF(Simulações!DA1492="","",Simulações!DA1492)</f>
        <v/>
      </c>
      <c r="K1518" s="137">
        <f>Simulações!AO1492</f>
        <v>0</v>
      </c>
      <c r="L1518" s="137">
        <f>Simulações!AV1492</f>
        <v>0</v>
      </c>
      <c r="M1518" s="133" t="str">
        <f>IF(Simulações!DB1492="","",Simulações!DB1492)</f>
        <v/>
      </c>
      <c r="N1518" s="133" t="str">
        <f>IF(Simulações!DC1492="","",Simulações!DC1492)</f>
        <v/>
      </c>
      <c r="O1518" s="133">
        <v>1</v>
      </c>
    </row>
    <row r="1519" spans="1:15" ht="14.25" customHeight="1" x14ac:dyDescent="0.3">
      <c r="A1519" s="5">
        <f>Simulações!G1493</f>
        <v>0</v>
      </c>
      <c r="B1519" s="133">
        <f>Simulações!DN1493</f>
        <v>0</v>
      </c>
      <c r="C1519" s="175">
        <f>Simulações!N1493</f>
        <v>0</v>
      </c>
      <c r="D1519" s="133">
        <f>Simulações!J1493</f>
        <v>0</v>
      </c>
      <c r="E1519" s="133">
        <f>Simulações!CK1493</f>
        <v>0</v>
      </c>
      <c r="F1519" s="133">
        <f>Simulações!CL1493</f>
        <v>0</v>
      </c>
      <c r="G1519" s="133">
        <f>Simulações!CQ1493</f>
        <v>0</v>
      </c>
      <c r="H1519" s="133">
        <f>Simulações!CW1493</f>
        <v>0</v>
      </c>
      <c r="I1519" s="133" t="str">
        <f>IF(Simulações!CX1493="","",Simulações!CX1493)</f>
        <v/>
      </c>
      <c r="J1519" s="133" t="str">
        <f>IF(Simulações!DA1493="","",Simulações!DA1493)</f>
        <v/>
      </c>
      <c r="K1519" s="137">
        <f>Simulações!AO1493</f>
        <v>0</v>
      </c>
      <c r="L1519" s="137">
        <f>Simulações!AV1493</f>
        <v>0</v>
      </c>
      <c r="M1519" s="133" t="str">
        <f>IF(Simulações!DB1493="","",Simulações!DB1493)</f>
        <v/>
      </c>
      <c r="N1519" s="133" t="str">
        <f>IF(Simulações!DC1493="","",Simulações!DC1493)</f>
        <v/>
      </c>
      <c r="O1519" s="133">
        <v>1</v>
      </c>
    </row>
    <row r="1520" spans="1:15" ht="14.25" customHeight="1" x14ac:dyDescent="0.3">
      <c r="A1520" s="5">
        <f>Simulações!G1494</f>
        <v>0</v>
      </c>
      <c r="B1520" s="133">
        <f>Simulações!DN1494</f>
        <v>0</v>
      </c>
      <c r="C1520" s="175">
        <f>Simulações!N1494</f>
        <v>0</v>
      </c>
      <c r="D1520" s="133">
        <f>Simulações!J1494</f>
        <v>0</v>
      </c>
      <c r="E1520" s="133">
        <f>Simulações!CK1494</f>
        <v>0</v>
      </c>
      <c r="F1520" s="133">
        <f>Simulações!CL1494</f>
        <v>0</v>
      </c>
      <c r="G1520" s="133">
        <f>Simulações!CQ1494</f>
        <v>0</v>
      </c>
      <c r="H1520" s="133">
        <f>Simulações!CW1494</f>
        <v>0</v>
      </c>
      <c r="I1520" s="133" t="str">
        <f>IF(Simulações!CX1494="","",Simulações!CX1494)</f>
        <v/>
      </c>
      <c r="J1520" s="133" t="str">
        <f>IF(Simulações!DA1494="","",Simulações!DA1494)</f>
        <v/>
      </c>
      <c r="K1520" s="137">
        <f>Simulações!AO1494</f>
        <v>0</v>
      </c>
      <c r="L1520" s="137">
        <f>Simulações!AV1494</f>
        <v>0</v>
      </c>
      <c r="M1520" s="133" t="str">
        <f>IF(Simulações!DB1494="","",Simulações!DB1494)</f>
        <v/>
      </c>
      <c r="N1520" s="133" t="str">
        <f>IF(Simulações!DC1494="","",Simulações!DC1494)</f>
        <v/>
      </c>
      <c r="O1520" s="133">
        <v>1</v>
      </c>
    </row>
    <row r="1521" spans="1:15" ht="14.25" customHeight="1" x14ac:dyDescent="0.3">
      <c r="A1521" s="5">
        <f>Simulações!G1495</f>
        <v>0</v>
      </c>
      <c r="B1521" s="133">
        <f>Simulações!DN1495</f>
        <v>0</v>
      </c>
      <c r="C1521" s="175">
        <f>Simulações!N1495</f>
        <v>0</v>
      </c>
      <c r="D1521" s="133">
        <f>Simulações!J1495</f>
        <v>0</v>
      </c>
      <c r="E1521" s="133">
        <f>Simulações!CK1495</f>
        <v>0</v>
      </c>
      <c r="F1521" s="133">
        <f>Simulações!CL1495</f>
        <v>0</v>
      </c>
      <c r="G1521" s="133">
        <f>Simulações!CQ1495</f>
        <v>0</v>
      </c>
      <c r="H1521" s="133">
        <f>Simulações!CW1495</f>
        <v>0</v>
      </c>
      <c r="I1521" s="133" t="str">
        <f>IF(Simulações!CX1495="","",Simulações!CX1495)</f>
        <v/>
      </c>
      <c r="J1521" s="133" t="str">
        <f>IF(Simulações!DA1495="","",Simulações!DA1495)</f>
        <v/>
      </c>
      <c r="K1521" s="137">
        <f>Simulações!AO1495</f>
        <v>0</v>
      </c>
      <c r="L1521" s="137">
        <f>Simulações!AV1495</f>
        <v>0</v>
      </c>
      <c r="M1521" s="133" t="str">
        <f>IF(Simulações!DB1495="","",Simulações!DB1495)</f>
        <v/>
      </c>
      <c r="N1521" s="133" t="str">
        <f>IF(Simulações!DC1495="","",Simulações!DC1495)</f>
        <v/>
      </c>
      <c r="O1521" s="133">
        <v>1</v>
      </c>
    </row>
    <row r="1522" spans="1:15" ht="14.25" customHeight="1" x14ac:dyDescent="0.3">
      <c r="A1522" s="5">
        <f>Simulações!G1496</f>
        <v>0</v>
      </c>
      <c r="B1522" s="133">
        <f>Simulações!DN1496</f>
        <v>0</v>
      </c>
      <c r="C1522" s="175">
        <f>Simulações!N1496</f>
        <v>0</v>
      </c>
      <c r="D1522" s="133">
        <f>Simulações!J1496</f>
        <v>0</v>
      </c>
      <c r="E1522" s="133">
        <f>Simulações!CK1496</f>
        <v>0</v>
      </c>
      <c r="F1522" s="133">
        <f>Simulações!CL1496</f>
        <v>0</v>
      </c>
      <c r="G1522" s="133">
        <f>Simulações!CQ1496</f>
        <v>0</v>
      </c>
      <c r="H1522" s="133">
        <f>Simulações!CW1496</f>
        <v>0</v>
      </c>
      <c r="I1522" s="133" t="str">
        <f>IF(Simulações!CX1496="","",Simulações!CX1496)</f>
        <v/>
      </c>
      <c r="J1522" s="133" t="str">
        <f>IF(Simulações!DA1496="","",Simulações!DA1496)</f>
        <v/>
      </c>
      <c r="K1522" s="137">
        <f>Simulações!AO1496</f>
        <v>0</v>
      </c>
      <c r="L1522" s="137">
        <f>Simulações!AV1496</f>
        <v>0</v>
      </c>
      <c r="M1522" s="133" t="str">
        <f>IF(Simulações!DB1496="","",Simulações!DB1496)</f>
        <v/>
      </c>
      <c r="N1522" s="133" t="str">
        <f>IF(Simulações!DC1496="","",Simulações!DC1496)</f>
        <v/>
      </c>
      <c r="O1522" s="133">
        <v>1</v>
      </c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521"/>
  <sheetViews>
    <sheetView zoomScaleNormal="100" workbookViewId="0">
      <selection activeCell="G16" sqref="G16"/>
    </sheetView>
  </sheetViews>
  <sheetFormatPr defaultColWidth="14.44140625" defaultRowHeight="14.4" x14ac:dyDescent="0.3"/>
  <cols>
    <col min="1" max="1" width="11.44140625" customWidth="1"/>
    <col min="2" max="2" width="14.109375" customWidth="1"/>
    <col min="3" max="3" width="20" customWidth="1"/>
    <col min="4" max="4" width="19" customWidth="1"/>
    <col min="5" max="5" width="16.33203125" customWidth="1"/>
    <col min="6" max="6" width="19.6640625" customWidth="1"/>
    <col min="7" max="7" width="13.44140625" customWidth="1"/>
    <col min="8" max="8" width="13.5546875" customWidth="1"/>
    <col min="9" max="10" width="23.44140625" customWidth="1"/>
    <col min="11" max="11" width="26.5546875" customWidth="1"/>
    <col min="12" max="12" width="24.5546875" customWidth="1"/>
    <col min="13" max="13" width="29.33203125" customWidth="1"/>
    <col min="14" max="14" width="26" customWidth="1"/>
    <col min="15" max="15" width="18" customWidth="1"/>
    <col min="16" max="16" width="23.5546875" customWidth="1"/>
    <col min="17" max="17" width="19.5546875" customWidth="1"/>
    <col min="18" max="18" width="12.109375" customWidth="1"/>
    <col min="19" max="19" width="12.33203125" customWidth="1"/>
    <col min="20" max="20" width="8.6640625" customWidth="1"/>
    <col min="21" max="21" width="12.109375" customWidth="1"/>
    <col min="22" max="22" width="16.109375" customWidth="1"/>
    <col min="23" max="23" width="13.88671875" customWidth="1"/>
    <col min="24" max="24" width="12.88671875" customWidth="1"/>
    <col min="25" max="25" width="15.6640625" customWidth="1"/>
    <col min="26" max="26" width="12.6640625" customWidth="1"/>
    <col min="27" max="28" width="13.88671875" customWidth="1"/>
    <col min="29" max="29" width="8.6640625" customWidth="1"/>
    <col min="30" max="30" width="12.109375" customWidth="1"/>
    <col min="31" max="31" width="12.33203125" customWidth="1"/>
    <col min="32" max="32" width="8.6640625" customWidth="1"/>
    <col min="33" max="33" width="12.109375" customWidth="1"/>
    <col min="34" max="34" width="12.33203125" customWidth="1"/>
    <col min="35" max="35" width="8.6640625" customWidth="1"/>
    <col min="36" max="36" width="12.109375" customWidth="1"/>
    <col min="37" max="37" width="12.33203125" customWidth="1"/>
    <col min="38" max="38" width="8.6640625" customWidth="1"/>
    <col min="39" max="39" width="12.109375" customWidth="1"/>
    <col min="40" max="40" width="12.33203125" customWidth="1"/>
    <col min="41" max="41" width="8.6640625" customWidth="1"/>
    <col min="42" max="42" width="12.109375" customWidth="1"/>
    <col min="43" max="43" width="12.33203125" customWidth="1"/>
    <col min="44" max="44" width="8.6640625" customWidth="1"/>
    <col min="45" max="45" width="12.109375" customWidth="1"/>
    <col min="46" max="46" width="12.33203125" customWidth="1"/>
  </cols>
  <sheetData>
    <row r="1" spans="1:25" ht="14.25" customHeight="1" x14ac:dyDescent="0.3">
      <c r="A1" s="177" t="s">
        <v>1240</v>
      </c>
      <c r="B1" s="178" t="s">
        <v>1248</v>
      </c>
    </row>
    <row r="2" spans="1:25" ht="14.25" customHeight="1" x14ac:dyDescent="0.3"/>
    <row r="3" spans="1:25" ht="14.25" customHeight="1" x14ac:dyDescent="0.3">
      <c r="A3" s="179" t="s">
        <v>1241</v>
      </c>
      <c r="B3" s="180" t="s">
        <v>1102</v>
      </c>
      <c r="C3" s="180" t="s">
        <v>104</v>
      </c>
      <c r="D3" s="180" t="s">
        <v>1242</v>
      </c>
      <c r="E3" s="180" t="s">
        <v>1243</v>
      </c>
      <c r="F3" s="180" t="s">
        <v>116</v>
      </c>
      <c r="G3" s="180" t="s">
        <v>117</v>
      </c>
      <c r="H3" s="180" t="s">
        <v>1244</v>
      </c>
      <c r="I3" s="180" t="s">
        <v>65</v>
      </c>
      <c r="J3" s="180" t="s">
        <v>72</v>
      </c>
      <c r="K3" s="180" t="s">
        <v>1245</v>
      </c>
      <c r="L3" s="180" t="s">
        <v>1246</v>
      </c>
      <c r="M3" s="181" t="s">
        <v>1249</v>
      </c>
      <c r="N3" s="182" t="s">
        <v>1250</v>
      </c>
      <c r="O3" s="182"/>
      <c r="P3" s="182"/>
      <c r="Q3" s="182"/>
      <c r="R3" s="182"/>
      <c r="S3" s="182"/>
      <c r="T3" s="182"/>
      <c r="U3" s="182"/>
      <c r="V3" s="182"/>
      <c r="W3" s="182"/>
      <c r="X3" s="182"/>
    </row>
    <row r="4" spans="1:25" ht="14.25" customHeight="1" x14ac:dyDescent="0.3">
      <c r="A4" s="183">
        <v>30</v>
      </c>
      <c r="B4" s="184" t="s">
        <v>140</v>
      </c>
      <c r="C4" s="184" t="s">
        <v>1251</v>
      </c>
      <c r="D4" s="185">
        <v>0</v>
      </c>
      <c r="E4" s="184" t="s">
        <v>1251</v>
      </c>
      <c r="F4" s="184" t="s">
        <v>1252</v>
      </c>
      <c r="G4" s="184" t="s">
        <v>1253</v>
      </c>
      <c r="H4" s="186"/>
      <c r="I4" s="187"/>
      <c r="J4" s="187"/>
      <c r="K4" s="186"/>
      <c r="L4" s="188"/>
      <c r="M4" s="189">
        <v>3</v>
      </c>
      <c r="N4" t="str">
        <f t="array" ref="N4">_xlfn.IFS(E6&lt;=30,"Até 30W",E6&lt;=50,"31W a 50W", E6&lt;=67, "51 W a 67 W", E6&lt;=97, "68 W a 97 W", E6&lt;=137, "98 W a 137 W", E6&lt;=180, "138 W a 180 W", E6&lt;=240, "181 W a 240 W", E6&gt;240, "Acima de 240 W")</f>
        <v>Até 30W</v>
      </c>
    </row>
    <row r="5" spans="1:25" ht="14.25" customHeight="1" x14ac:dyDescent="0.3">
      <c r="A5" s="190">
        <v>58</v>
      </c>
      <c r="B5" s="191" t="s">
        <v>223</v>
      </c>
      <c r="C5" s="191" t="s">
        <v>1251</v>
      </c>
      <c r="D5" s="192">
        <v>0</v>
      </c>
      <c r="E5" s="191" t="s">
        <v>1251</v>
      </c>
      <c r="F5" s="184" t="s">
        <v>765</v>
      </c>
      <c r="G5" s="184" t="s">
        <v>1253</v>
      </c>
      <c r="H5" s="193"/>
      <c r="I5" s="194"/>
      <c r="J5" s="194"/>
      <c r="K5" s="193"/>
      <c r="L5" s="195"/>
      <c r="M5" s="189">
        <v>9</v>
      </c>
      <c r="N5" t="str">
        <f t="array" ref="N5">_xlfn.IFS(E5&lt;=30,"Até 30W",E5&lt;=50,"31W a 50W", E5&lt;=67, "51 W a 67 W", E5&lt;=97, "68 W a 97 W", E5&lt;=137, "98 W a 137 W", E5&lt;=180, "138 W a 180 W", E5&lt;=240, "181 W a 240 W", E5&gt;240, "Acima de 240 W")</f>
        <v>Acima de 240 W</v>
      </c>
      <c r="P5" t="s">
        <v>1254</v>
      </c>
      <c r="Q5" t="s">
        <v>1255</v>
      </c>
      <c r="R5" t="s">
        <v>1256</v>
      </c>
      <c r="S5" t="s">
        <v>1257</v>
      </c>
      <c r="T5" t="s">
        <v>1258</v>
      </c>
      <c r="U5" t="s">
        <v>1259</v>
      </c>
      <c r="V5" t="s">
        <v>1260</v>
      </c>
      <c r="W5" t="s">
        <v>1261</v>
      </c>
      <c r="Y5" t="s">
        <v>1262</v>
      </c>
    </row>
    <row r="6" spans="1:25" ht="14.25" customHeight="1" x14ac:dyDescent="0.3">
      <c r="A6" s="196"/>
      <c r="B6" s="197"/>
      <c r="C6" s="197"/>
      <c r="D6" s="198"/>
      <c r="E6" s="197"/>
      <c r="F6" s="184" t="s">
        <v>769</v>
      </c>
      <c r="G6" s="184" t="s">
        <v>1253</v>
      </c>
      <c r="H6" s="186"/>
      <c r="I6" s="187"/>
      <c r="J6" s="187"/>
      <c r="K6" s="186"/>
      <c r="L6" s="188"/>
      <c r="M6" s="189">
        <v>3</v>
      </c>
      <c r="N6" t="str">
        <f t="array" ref="N6">_xlfn.IFS(E6&lt;=30,"Até 30W",E6&lt;=50,"31W a 50W", E6&lt;=67, "51 W a 67 W", E6&lt;=97, "68 W a 97 W", E6&lt;=137, "98 W a 137 W", E6&lt;=180, "138 W a 180 W", E6&lt;=240, "181 W a 240 W", E6&gt;240, "Acima de 240 W")</f>
        <v>Até 30W</v>
      </c>
      <c r="P6" t="s">
        <v>960</v>
      </c>
      <c r="Q6">
        <f>SUMIFS($M$4:$M$930,$C$4:$C$930,P6,$N$4:$N$930,Q5)</f>
        <v>0</v>
      </c>
      <c r="R6">
        <f>SUMIFS($M$4:$M$930,$C$4:$C$930,P6,$N$4:$N$930,R5)</f>
        <v>0</v>
      </c>
      <c r="S6">
        <f>SUMIFS($M$4:$M$930,$C$4:$C$930,P6,$N$4:$N$930,S5)</f>
        <v>0</v>
      </c>
      <c r="T6">
        <f>SUMIFS($M$4:$M$930,$C$4:$C$930,P6,$N$4:$N$930,T5)</f>
        <v>0</v>
      </c>
      <c r="U6">
        <f>SUMIFS($M$4:$M$930,$C$4:$C$930,P6,$N$4:$N$930,U5)</f>
        <v>0</v>
      </c>
      <c r="V6">
        <f>SUMIFS($M$4:$M$930,$C$4:$C$930,P6,$N$4:$N$930,V5)</f>
        <v>0</v>
      </c>
      <c r="W6">
        <f>SUMIFS($M$4:$M$930,$C$4:$C$930,P6,$N$4:$N$930,W5)</f>
        <v>0</v>
      </c>
      <c r="Y6">
        <f>SUM(Q6:W6)</f>
        <v>0</v>
      </c>
    </row>
    <row r="7" spans="1:25" ht="14.25" customHeight="1" x14ac:dyDescent="0.3">
      <c r="A7" s="196"/>
      <c r="B7" s="199"/>
      <c r="C7" s="199"/>
      <c r="D7" s="200"/>
      <c r="E7" s="199"/>
      <c r="F7" s="184" t="s">
        <v>767</v>
      </c>
      <c r="G7" s="184" t="s">
        <v>1253</v>
      </c>
      <c r="H7" s="186"/>
      <c r="I7" s="187"/>
      <c r="J7" s="187"/>
      <c r="K7" s="186"/>
      <c r="L7" s="188"/>
      <c r="M7" s="189">
        <v>3</v>
      </c>
      <c r="N7" t="str">
        <f t="array" ref="N7">_xlfn.IFS(E7&lt;=30,"Até 30W",E7&lt;=50,"31W a 50W", E7&lt;=67, "51 W a 67 W", E7&lt;=97, "68 W a 97 W", E7&lt;=137, "98 W a 137 W", E7&lt;=180, "138 W a 180 W", E7&lt;=240, "181 W a 240 W", E7&gt;240, "Acima de 240 W")</f>
        <v>Até 30W</v>
      </c>
      <c r="P7" t="s">
        <v>1055</v>
      </c>
      <c r="Q7">
        <f>SUMIFS($M$4:$M$930,$C$4:$C$930,P7,$N$4:$N$930,Q5)</f>
        <v>0</v>
      </c>
      <c r="R7">
        <f>SUMIFS($M$4:$M$930,$C$4:$C$930,P7,$N$4:$N$930,R5)</f>
        <v>0</v>
      </c>
      <c r="S7">
        <f>SUMIFS($M$4:$M$930,$C$4:$C$930,P7,$N$4:$N$930,S5)</f>
        <v>0</v>
      </c>
      <c r="T7">
        <f>SUMIFS($M$4:$M$930,$C$4:$C$930,P7,$N$4:$N$930,T5)</f>
        <v>0</v>
      </c>
      <c r="U7">
        <f>SUMIFS($M$4:$M$930,$C$4:$C$930,P7,$N$4:$N$930,U5)</f>
        <v>0</v>
      </c>
      <c r="V7">
        <f>SUMIFS($M$4:$M$930,$C$4:$C$930,P7,$N$4:$N$930,V5)</f>
        <v>0</v>
      </c>
      <c r="W7">
        <f>SUMIFS($M$4:$M$930,$C$4:$C$930,P7,$N$4:$N$930,W5)</f>
        <v>0</v>
      </c>
      <c r="Y7">
        <f>SUM(Q7:W7)</f>
        <v>0</v>
      </c>
    </row>
    <row r="8" spans="1:25" ht="14.25" customHeight="1" x14ac:dyDescent="0.3">
      <c r="A8" s="196"/>
      <c r="B8" s="191" t="s">
        <v>160</v>
      </c>
      <c r="C8" s="191" t="s">
        <v>1251</v>
      </c>
      <c r="D8" s="192">
        <v>0</v>
      </c>
      <c r="E8" s="191" t="s">
        <v>1251</v>
      </c>
      <c r="F8" s="184" t="s">
        <v>766</v>
      </c>
      <c r="G8" s="184" t="s">
        <v>1253</v>
      </c>
      <c r="H8" s="193"/>
      <c r="I8" s="194"/>
      <c r="J8" s="194"/>
      <c r="K8" s="193"/>
      <c r="L8" s="195"/>
      <c r="M8" s="189">
        <v>3</v>
      </c>
      <c r="N8" t="str">
        <f t="array" ref="N8">_xlfn.IFS(E8&lt;=30,"Até 30W",E8&lt;=50,"31W a 50W", E8&lt;=67, "51 W a 67 W", E8&lt;=97, "68 W a 97 W", E8&lt;=137, "98 W a 137 W", E8&lt;=180, "138 W a 180 W", E8&lt;=240, "181 W a 240 W", E8&gt;240, "Acima de 240 W")</f>
        <v>Acima de 240 W</v>
      </c>
      <c r="P8" t="s">
        <v>1078</v>
      </c>
      <c r="Q8">
        <f>SUMIFS($M$4:$M$930,$C$4:$C$930,P8,$N$4:$N$930,Q5)</f>
        <v>0</v>
      </c>
      <c r="R8">
        <f>SUMIFS($M$4:$M$930,$C$4:$C$930,P8,$N$4:$N$930,R5)</f>
        <v>0</v>
      </c>
      <c r="S8">
        <f>SUMIFS($M$4:$M$930,$C$4:$C$930,P8,$N$4:$N$930,S5)</f>
        <v>0</v>
      </c>
      <c r="T8">
        <f>SUMIFS($M$4:$M$930,$C$4:$C$930,P8,$N$4:$N$930,T5)</f>
        <v>0</v>
      </c>
      <c r="U8">
        <f>SUMIFS($M$4:$M$930,$C$4:$C$930,P8,$N$4:$N$930,U5)</f>
        <v>0</v>
      </c>
      <c r="V8">
        <f>SUMIFS($M$4:$M$930,$C$4:$C$930,P8,$N$4:$N$930,V5)</f>
        <v>0</v>
      </c>
      <c r="W8">
        <f>SUMIFS($M$4:$M$930,$C$4:$C$930,P8,$N$4:$N$930,W5)</f>
        <v>0</v>
      </c>
      <c r="Y8">
        <f>SUM(Q8:W8)</f>
        <v>0</v>
      </c>
    </row>
    <row r="9" spans="1:25" ht="14.25" customHeight="1" x14ac:dyDescent="0.3">
      <c r="A9" s="196"/>
      <c r="B9" s="197"/>
      <c r="C9" s="197"/>
      <c r="D9" s="198"/>
      <c r="E9" s="197"/>
      <c r="F9" s="184" t="s">
        <v>1252</v>
      </c>
      <c r="G9" s="184" t="s">
        <v>1253</v>
      </c>
      <c r="H9" s="186"/>
      <c r="I9" s="187"/>
      <c r="J9" s="187"/>
      <c r="K9" s="186"/>
      <c r="L9" s="188"/>
      <c r="M9" s="189">
        <v>3</v>
      </c>
      <c r="N9" t="str">
        <f t="array" ref="N9">_xlfn.IFS(E9&lt;=30,"Até 30W",E9&lt;=50,"31W a 50W", E9&lt;=67, "51 W a 67 W", E9&lt;=97, "68 W a 97 W", E9&lt;=137, "98 W a 137 W", E9&lt;=180, "138 W a 180 W", E9&lt;=240, "181 W a 240 W", E9&gt;240, "Acima de 240 W")</f>
        <v>Até 30W</v>
      </c>
      <c r="P9" t="s">
        <v>1262</v>
      </c>
      <c r="Q9">
        <f t="shared" ref="Q9:W9" si="0">SUM(Q6:Q8)</f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Y9">
        <f>SUM(Q9:W9)</f>
        <v>0</v>
      </c>
    </row>
    <row r="10" spans="1:25" ht="14.25" customHeight="1" x14ac:dyDescent="0.3">
      <c r="A10" s="196"/>
      <c r="B10" s="197"/>
      <c r="C10" s="197"/>
      <c r="D10" s="198"/>
      <c r="E10" s="197"/>
      <c r="F10" s="184" t="s">
        <v>769</v>
      </c>
      <c r="G10" s="184" t="s">
        <v>1253</v>
      </c>
      <c r="H10" s="186"/>
      <c r="I10" s="187"/>
      <c r="J10" s="187"/>
      <c r="K10" s="186"/>
      <c r="L10" s="188"/>
      <c r="M10" s="189">
        <v>27</v>
      </c>
      <c r="N10" t="str">
        <f t="array" ref="N10">_xlfn.IFS(E10&lt;=30,"Até 30W",E10&lt;=50,"31W a 50W", E10&lt;=67, "51 W a 67 W", E10&lt;=97, "68 W a 97 W", E10&lt;=137, "98 W a 137 W", E10&lt;=180, "138 W a 180 W", E10&lt;=240, "181 W a 240 W", E10&gt;240, "Acima de 240 W")</f>
        <v>Até 30W</v>
      </c>
    </row>
    <row r="11" spans="1:25" ht="14.25" customHeight="1" x14ac:dyDescent="0.3">
      <c r="A11" s="196"/>
      <c r="B11" s="197"/>
      <c r="C11" s="197"/>
      <c r="D11" s="198"/>
      <c r="E11" s="197"/>
      <c r="F11" s="184" t="s">
        <v>770</v>
      </c>
      <c r="G11" s="184" t="s">
        <v>1253</v>
      </c>
      <c r="H11" s="186"/>
      <c r="I11" s="187"/>
      <c r="J11" s="187"/>
      <c r="K11" s="186"/>
      <c r="L11" s="188"/>
      <c r="M11" s="189">
        <v>6</v>
      </c>
      <c r="N11" t="str">
        <f t="array" ref="N11">_xlfn.IFS(E11&lt;=30,"Até 30W",E11&lt;=50,"31W a 50W", E11&lt;=67, "51 W a 67 W", E11&lt;=97, "68 W a 97 W", E11&lt;=137, "98 W a 137 W", E11&lt;=180, "138 W a 180 W", E11&lt;=240, "181 W a 240 W", E11&gt;240, "Acima de 240 W")</f>
        <v>Até 30W</v>
      </c>
      <c r="P11" s="178"/>
      <c r="Q11" s="178" t="s">
        <v>960</v>
      </c>
      <c r="R11" s="178" t="s">
        <v>1055</v>
      </c>
      <c r="S11" s="178" t="s">
        <v>1078</v>
      </c>
    </row>
    <row r="12" spans="1:25" ht="14.25" customHeight="1" x14ac:dyDescent="0.3">
      <c r="A12" s="196"/>
      <c r="B12" s="197"/>
      <c r="C12" s="197"/>
      <c r="D12" s="198"/>
      <c r="E12" s="197"/>
      <c r="F12" s="184" t="s">
        <v>767</v>
      </c>
      <c r="G12" s="184" t="s">
        <v>1253</v>
      </c>
      <c r="H12" s="186"/>
      <c r="I12" s="187"/>
      <c r="J12" s="187"/>
      <c r="K12" s="186"/>
      <c r="L12" s="188"/>
      <c r="M12" s="189">
        <v>6</v>
      </c>
      <c r="N12" t="str">
        <f t="array" ref="N12">_xlfn.IFS(E12&lt;=30,"Até 30W",E12&lt;=50,"31W a 50W", E12&lt;=67, "51 W a 67 W", E12&lt;=97, "68 W a 97 W", E12&lt;=137, "98 W a 137 W", E12&lt;=180, "138 W a 180 W", E12&lt;=240, "181 W a 240 W", E12&gt;240, "Acima de 240 W")</f>
        <v>Até 30W</v>
      </c>
      <c r="P12" s="178" t="s">
        <v>1255</v>
      </c>
      <c r="Q12" s="201" t="e">
        <f>Q6/Y6</f>
        <v>#DIV/0!</v>
      </c>
      <c r="R12" s="201" t="e">
        <f>Q7/Y7</f>
        <v>#DIV/0!</v>
      </c>
      <c r="S12" s="201" t="e">
        <f>Q8/Y8</f>
        <v>#DIV/0!</v>
      </c>
    </row>
    <row r="13" spans="1:25" ht="14.25" customHeight="1" x14ac:dyDescent="0.3">
      <c r="A13" s="196"/>
      <c r="B13" s="199"/>
      <c r="C13" s="199"/>
      <c r="D13" s="200"/>
      <c r="E13" s="199"/>
      <c r="F13" s="184" t="s">
        <v>768</v>
      </c>
      <c r="G13" s="184" t="s">
        <v>1253</v>
      </c>
      <c r="H13" s="186"/>
      <c r="I13" s="187"/>
      <c r="J13" s="187"/>
      <c r="K13" s="186"/>
      <c r="L13" s="188"/>
      <c r="M13" s="189">
        <v>12</v>
      </c>
      <c r="N13" t="str">
        <f t="array" ref="N13">_xlfn.IFS(E13&lt;=30,"Até 30W",E13&lt;=50,"31W a 50W", E13&lt;=67, "51 W a 67 W", E13&lt;=97, "68 W a 97 W", E13&lt;=137, "98 W a 137 W", E13&lt;=180, "138 W a 180 W", E13&lt;=240, "181 W a 240 W", E13&gt;240, "Acima de 240 W")</f>
        <v>Até 30W</v>
      </c>
      <c r="P13" s="178" t="s">
        <v>1256</v>
      </c>
      <c r="Q13" s="201" t="e">
        <f>R6/Y6</f>
        <v>#DIV/0!</v>
      </c>
      <c r="R13" s="201" t="e">
        <f>R7/Y7</f>
        <v>#DIV/0!</v>
      </c>
      <c r="S13" s="201" t="e">
        <f>R8/Y8</f>
        <v>#DIV/0!</v>
      </c>
    </row>
    <row r="14" spans="1:25" ht="14.25" customHeight="1" x14ac:dyDescent="0.3">
      <c r="A14" s="196"/>
      <c r="B14" s="191" t="s">
        <v>139</v>
      </c>
      <c r="C14" s="191" t="s">
        <v>1251</v>
      </c>
      <c r="D14" s="192">
        <v>0</v>
      </c>
      <c r="E14" s="191" t="s">
        <v>1251</v>
      </c>
      <c r="F14" s="184" t="s">
        <v>765</v>
      </c>
      <c r="G14" s="184" t="s">
        <v>1253</v>
      </c>
      <c r="H14" s="193"/>
      <c r="I14" s="194"/>
      <c r="J14" s="194"/>
      <c r="K14" s="193"/>
      <c r="L14" s="195"/>
      <c r="M14" s="189">
        <v>3</v>
      </c>
      <c r="N14" t="str">
        <f t="array" ref="N14">_xlfn.IFS(E14&lt;=30,"Até 30W",E14&lt;=50,"31W a 50W", E14&lt;=67, "51 W a 67 W", E14&lt;=97, "68 W a 97 W", E14&lt;=137, "98 W a 137 W", E14&lt;=180, "138 W a 180 W", E14&lt;=240, "181 W a 240 W", E14&gt;240, "Acima de 240 W")</f>
        <v>Acima de 240 W</v>
      </c>
      <c r="P14" s="178" t="s">
        <v>1257</v>
      </c>
      <c r="Q14" s="201" t="e">
        <f>S6/Y6</f>
        <v>#DIV/0!</v>
      </c>
      <c r="R14" s="201" t="e">
        <f>S7/Y7</f>
        <v>#DIV/0!</v>
      </c>
      <c r="S14" s="201" t="e">
        <f>S8/Y8</f>
        <v>#DIV/0!</v>
      </c>
    </row>
    <row r="15" spans="1:25" ht="14.25" customHeight="1" x14ac:dyDescent="0.3">
      <c r="A15" s="196"/>
      <c r="B15" s="197"/>
      <c r="C15" s="197"/>
      <c r="D15" s="198"/>
      <c r="E15" s="197"/>
      <c r="F15" s="184" t="s">
        <v>766</v>
      </c>
      <c r="G15" s="184" t="s">
        <v>1253</v>
      </c>
      <c r="H15" s="186"/>
      <c r="I15" s="187"/>
      <c r="J15" s="187"/>
      <c r="K15" s="186"/>
      <c r="L15" s="188"/>
      <c r="M15" s="189">
        <v>3</v>
      </c>
      <c r="N15" t="str">
        <f t="array" ref="N15">_xlfn.IFS(E15&lt;=30,"Até 30W",E15&lt;=50,"31W a 50W", E15&lt;=67, "51 W a 67 W", E15&lt;=97, "68 W a 97 W", E15&lt;=137, "98 W a 137 W", E15&lt;=180, "138 W a 180 W", E15&lt;=240, "181 W a 240 W", E15&gt;240, "Acima de 240 W")</f>
        <v>Até 30W</v>
      </c>
      <c r="P15" s="178" t="s">
        <v>1258</v>
      </c>
      <c r="Q15" s="201" t="e">
        <f>T6/Y6</f>
        <v>#DIV/0!</v>
      </c>
      <c r="R15" s="201" t="e">
        <f>T7/Y7</f>
        <v>#DIV/0!</v>
      </c>
      <c r="S15" s="201" t="e">
        <f>T8/Y8</f>
        <v>#DIV/0!</v>
      </c>
    </row>
    <row r="16" spans="1:25" ht="14.25" customHeight="1" x14ac:dyDescent="0.3">
      <c r="A16" s="196"/>
      <c r="B16" s="197"/>
      <c r="C16" s="197"/>
      <c r="D16" s="198"/>
      <c r="E16" s="197"/>
      <c r="F16" s="184" t="s">
        <v>1252</v>
      </c>
      <c r="G16" s="184" t="s">
        <v>1253</v>
      </c>
      <c r="H16" s="186"/>
      <c r="I16" s="187"/>
      <c r="J16" s="187"/>
      <c r="K16" s="186"/>
      <c r="L16" s="188"/>
      <c r="M16" s="189">
        <v>12</v>
      </c>
      <c r="N16" t="str">
        <f t="array" ref="N16">_xlfn.IFS(E16&lt;=30,"Até 30W",E16&lt;=50,"31W a 50W", E16&lt;=67, "51 W a 67 W", E16&lt;=97, "68 W a 97 W", E16&lt;=137, "98 W a 137 W", E16&lt;=180, "138 W a 180 W", E16&lt;=240, "181 W a 240 W", E16&gt;240, "Acima de 240 W")</f>
        <v>Até 30W</v>
      </c>
      <c r="P16" s="178" t="s">
        <v>1259</v>
      </c>
      <c r="Q16" s="201" t="e">
        <f>U6/Y6</f>
        <v>#DIV/0!</v>
      </c>
      <c r="R16" s="201" t="e">
        <f>U7/Y7</f>
        <v>#DIV/0!</v>
      </c>
      <c r="S16" s="201" t="e">
        <f>U8/Y8</f>
        <v>#DIV/0!</v>
      </c>
    </row>
    <row r="17" spans="1:28" ht="14.25" customHeight="1" x14ac:dyDescent="0.3">
      <c r="A17" s="196"/>
      <c r="B17" s="197"/>
      <c r="C17" s="197"/>
      <c r="D17" s="198"/>
      <c r="E17" s="197"/>
      <c r="F17" s="184" t="s">
        <v>769</v>
      </c>
      <c r="G17" s="184" t="s">
        <v>1253</v>
      </c>
      <c r="H17" s="186"/>
      <c r="I17" s="187"/>
      <c r="J17" s="187"/>
      <c r="K17" s="186"/>
      <c r="L17" s="188"/>
      <c r="M17" s="189">
        <v>57</v>
      </c>
      <c r="N17" t="str">
        <f t="array" ref="N17">_xlfn.IFS(E17&lt;=30,"Até 30W",E17&lt;=50,"31W a 50W", E17&lt;=67, "51 W a 67 W", E17&lt;=97, "68 W a 97 W", E17&lt;=137, "98 W a 137 W", E17&lt;=180, "138 W a 180 W", E17&lt;=240, "181 W a 240 W", E17&gt;240, "Acima de 240 W")</f>
        <v>Até 30W</v>
      </c>
      <c r="P17" s="178" t="s">
        <v>1260</v>
      </c>
      <c r="Q17" s="201" t="e">
        <f>V6/Y6</f>
        <v>#DIV/0!</v>
      </c>
      <c r="R17" s="201" t="e">
        <f>V7/Y7</f>
        <v>#DIV/0!</v>
      </c>
      <c r="S17" s="201" t="e">
        <f>V8/Y8</f>
        <v>#DIV/0!</v>
      </c>
    </row>
    <row r="18" spans="1:28" ht="14.25" customHeight="1" x14ac:dyDescent="0.3">
      <c r="A18" s="196"/>
      <c r="B18" s="197"/>
      <c r="C18" s="197"/>
      <c r="D18" s="198"/>
      <c r="E18" s="197"/>
      <c r="F18" s="184" t="s">
        <v>770</v>
      </c>
      <c r="G18" s="184" t="s">
        <v>1253</v>
      </c>
      <c r="H18" s="186"/>
      <c r="I18" s="187"/>
      <c r="J18" s="187"/>
      <c r="K18" s="186"/>
      <c r="L18" s="188"/>
      <c r="M18" s="189">
        <v>3</v>
      </c>
      <c r="N18" t="str">
        <f t="array" ref="N18">_xlfn.IFS(E18&lt;=30,"Até 30W",E18&lt;=50,"31W a 50W", E18&lt;=67, "51 W a 67 W", E18&lt;=97, "68 W a 97 W", E18&lt;=137, "98 W a 137 W", E18&lt;=180, "138 W a 180 W", E18&lt;=240, "181 W a 240 W", E18&gt;240, "Acima de 240 W")</f>
        <v>Até 30W</v>
      </c>
      <c r="P18" s="178" t="s">
        <v>1261</v>
      </c>
      <c r="Q18" s="201" t="e">
        <f>W6/Y6</f>
        <v>#DIV/0!</v>
      </c>
      <c r="R18" s="201" t="e">
        <f>W7/Y7</f>
        <v>#DIV/0!</v>
      </c>
      <c r="S18" s="201" t="e">
        <f>W8/Y8</f>
        <v>#DIV/0!</v>
      </c>
    </row>
    <row r="19" spans="1:28" ht="14.25" customHeight="1" x14ac:dyDescent="0.3">
      <c r="A19" s="196"/>
      <c r="B19" s="197"/>
      <c r="C19" s="197"/>
      <c r="D19" s="198"/>
      <c r="E19" s="197"/>
      <c r="F19" s="184" t="s">
        <v>767</v>
      </c>
      <c r="G19" s="184" t="s">
        <v>1253</v>
      </c>
      <c r="H19" s="186"/>
      <c r="I19" s="187"/>
      <c r="J19" s="187"/>
      <c r="K19" s="186"/>
      <c r="L19" s="188"/>
      <c r="M19" s="189">
        <v>21</v>
      </c>
      <c r="N19" t="str">
        <f t="array" ref="N19">_xlfn.IFS(E19&lt;=30,"Até 30W",E19&lt;=50,"31W a 50W", E19&lt;=67, "51 W a 67 W", E19&lt;=97, "68 W a 97 W", E19&lt;=137, "98 W a 137 W", E19&lt;=180, "138 W a 180 W", E19&lt;=240, "181 W a 240 W", E19&gt;240, "Acima de 240 W")</f>
        <v>Até 30W</v>
      </c>
      <c r="P19" s="178" t="s">
        <v>1263</v>
      </c>
      <c r="Q19" s="202" t="e">
        <f>SUM(Q12:Q18)</f>
        <v>#DIV/0!</v>
      </c>
      <c r="R19" s="202" t="e">
        <f>SUM(R12:R18)</f>
        <v>#DIV/0!</v>
      </c>
      <c r="S19" s="202" t="e">
        <f>SUM(S12:S18)</f>
        <v>#DIV/0!</v>
      </c>
    </row>
    <row r="20" spans="1:28" ht="14.25" customHeight="1" x14ac:dyDescent="0.3">
      <c r="A20" s="196"/>
      <c r="B20" s="197"/>
      <c r="C20" s="197"/>
      <c r="D20" s="198"/>
      <c r="E20" s="197"/>
      <c r="F20" s="184" t="s">
        <v>768</v>
      </c>
      <c r="G20" s="184" t="s">
        <v>1253</v>
      </c>
      <c r="H20" s="186"/>
      <c r="I20" s="187"/>
      <c r="J20" s="187"/>
      <c r="K20" s="186"/>
      <c r="L20" s="188"/>
      <c r="M20" s="189">
        <v>42</v>
      </c>
      <c r="N20" t="str">
        <f t="array" ref="N20">_xlfn.IFS(E20&lt;=30,"Até 30W",E20&lt;=50,"31W a 50W", E20&lt;=67, "51 W a 67 W", E20&lt;=97, "68 W a 97 W", E20&lt;=137, "98 W a 137 W", E20&lt;=180, "138 W a 180 W", E20&lt;=240, "181 W a 240 W", E20&gt;240, "Acima de 240 W")</f>
        <v>Até 30W</v>
      </c>
    </row>
    <row r="21" spans="1:28" ht="14.25" customHeight="1" x14ac:dyDescent="0.3">
      <c r="A21" s="203"/>
      <c r="B21" s="199"/>
      <c r="C21" s="199"/>
      <c r="D21" s="200"/>
      <c r="E21" s="199"/>
      <c r="F21" s="184" t="s">
        <v>204</v>
      </c>
      <c r="G21" s="184" t="s">
        <v>1253</v>
      </c>
      <c r="H21" s="186"/>
      <c r="I21" s="187"/>
      <c r="J21" s="187"/>
      <c r="K21" s="186"/>
      <c r="L21" s="188"/>
      <c r="M21" s="189">
        <v>15</v>
      </c>
      <c r="N21" t="str">
        <f t="array" ref="N21">_xlfn.IFS(E21&lt;=30,"Até 30W",E21&lt;=50,"31W a 50W", E21&lt;=67, "51 W a 67 W", E21&lt;=97, "68 W a 97 W", E21&lt;=137, "98 W a 137 W", E21&lt;=180, "138 W a 180 W", E21&lt;=240, "181 W a 240 W", E21&gt;240, "Acima de 240 W")</f>
        <v>Até 30W</v>
      </c>
    </row>
    <row r="22" spans="1:28" ht="14.25" customHeight="1" x14ac:dyDescent="0.3">
      <c r="A22" s="190">
        <v>60</v>
      </c>
      <c r="B22" s="191" t="s">
        <v>156</v>
      </c>
      <c r="C22" s="191" t="s">
        <v>1251</v>
      </c>
      <c r="D22" s="192">
        <v>0</v>
      </c>
      <c r="E22" s="191" t="s">
        <v>1251</v>
      </c>
      <c r="F22" s="184" t="s">
        <v>769</v>
      </c>
      <c r="G22" s="184" t="s">
        <v>1253</v>
      </c>
      <c r="H22" s="193"/>
      <c r="I22" s="194"/>
      <c r="J22" s="194"/>
      <c r="K22" s="193"/>
      <c r="L22" s="195"/>
      <c r="M22" s="189">
        <v>6</v>
      </c>
      <c r="N22" t="str">
        <f t="array" ref="N22">_xlfn.IFS(E22&lt;=30,"Até 30W",E22&lt;=50,"31W a 50W", E22&lt;=67, "51 W a 67 W", E22&lt;=97, "68 W a 97 W", E22&lt;=137, "98 W a 137 W", E22&lt;=180, "138 W a 180 W", E22&lt;=240, "181 W a 240 W", E22&gt;240, "Acima de 240 W")</f>
        <v>Acima de 240 W</v>
      </c>
      <c r="P22" s="178"/>
      <c r="Q22" s="178" t="s">
        <v>1264</v>
      </c>
      <c r="R22" s="239" t="s">
        <v>1265</v>
      </c>
      <c r="S22" s="239"/>
    </row>
    <row r="23" spans="1:28" ht="14.25" customHeight="1" x14ac:dyDescent="0.3">
      <c r="A23" s="196"/>
      <c r="B23" s="197"/>
      <c r="C23" s="197"/>
      <c r="D23" s="198"/>
      <c r="E23" s="197"/>
      <c r="F23" s="184" t="s">
        <v>767</v>
      </c>
      <c r="G23" s="184" t="s">
        <v>1253</v>
      </c>
      <c r="H23" s="186"/>
      <c r="I23" s="187"/>
      <c r="J23" s="187"/>
      <c r="K23" s="186"/>
      <c r="L23" s="188"/>
      <c r="M23" s="189">
        <v>9</v>
      </c>
      <c r="N23" t="str">
        <f t="array" ref="N23">_xlfn.IFS(E23&lt;=30,"Até 30W",E23&lt;=50,"31W a 50W", E23&lt;=67, "51 W a 67 W", E23&lt;=97, "68 W a 97 W", E23&lt;=137, "98 W a 137 W", E23&lt;=180, "138 W a 180 W", E23&lt;=240, "181 W a 240 W", E23&gt;240, "Acima de 240 W")</f>
        <v>Até 30W</v>
      </c>
      <c r="P23" s="178" t="s">
        <v>960</v>
      </c>
      <c r="Q23" s="178">
        <v>46</v>
      </c>
      <c r="R23" s="240" t="e">
        <f>Q23/GETPIVOTDATA("[Measures].[Contagem de Braço Novo]",$P$27,"[Intervalo].[Fornecedor]","[Intervalo].[Fornecedor].&amp;[LEDSTAR]")</f>
        <v>#REF!</v>
      </c>
      <c r="S23" s="240"/>
    </row>
    <row r="24" spans="1:28" ht="14.25" customHeight="1" x14ac:dyDescent="0.3">
      <c r="A24" s="196"/>
      <c r="B24" s="197"/>
      <c r="C24" s="197"/>
      <c r="D24" s="198"/>
      <c r="E24" s="197"/>
      <c r="F24" s="184" t="s">
        <v>768</v>
      </c>
      <c r="G24" s="184" t="s">
        <v>1253</v>
      </c>
      <c r="H24" s="186"/>
      <c r="I24" s="187"/>
      <c r="J24" s="187"/>
      <c r="K24" s="186"/>
      <c r="L24" s="188"/>
      <c r="M24" s="189">
        <v>9</v>
      </c>
      <c r="N24" t="str">
        <f t="array" ref="N24">_xlfn.IFS(E24&lt;=30,"Até 30W",E24&lt;=50,"31W a 50W", E24&lt;=67, "51 W a 67 W", E24&lt;=97, "68 W a 97 W", E24&lt;=137, "98 W a 137 W", E24&lt;=180, "138 W a 180 W", E24&lt;=240, "181 W a 240 W", E24&gt;240, "Acima de 240 W")</f>
        <v>Até 30W</v>
      </c>
      <c r="P24" s="178" t="s">
        <v>1055</v>
      </c>
      <c r="Q24" s="178">
        <v>65</v>
      </c>
      <c r="R24" s="240" t="e">
        <f>Q24/GETPIVOTDATA("[Measures].[Contagem de Braço Novo]",$P$27,"[Intervalo].[Fornecedor]","[Intervalo].[Fornecedor].&amp;[SX LIGHTING]")</f>
        <v>#REF!</v>
      </c>
      <c r="S24" s="240"/>
    </row>
    <row r="25" spans="1:28" ht="14.25" customHeight="1" x14ac:dyDescent="0.3">
      <c r="A25" s="196"/>
      <c r="B25" s="199"/>
      <c r="C25" s="199"/>
      <c r="D25" s="200"/>
      <c r="E25" s="199"/>
      <c r="F25" s="184" t="s">
        <v>204</v>
      </c>
      <c r="G25" s="184" t="s">
        <v>1253</v>
      </c>
      <c r="H25" s="186"/>
      <c r="I25" s="187"/>
      <c r="J25" s="187"/>
      <c r="K25" s="186"/>
      <c r="L25" s="188"/>
      <c r="M25" s="189">
        <v>3</v>
      </c>
      <c r="N25" t="str">
        <f t="array" ref="N25">_xlfn.IFS(E25&lt;=30,"Até 30W",E25&lt;=50,"31W a 50W", E25&lt;=67, "51 W a 67 W", E25&lt;=97, "68 W a 97 W", E25&lt;=137, "98 W a 137 W", E25&lt;=180, "138 W a 180 W", E25&lt;=240, "181 W a 240 W", E25&gt;240, "Acima de 240 W")</f>
        <v>Até 30W</v>
      </c>
      <c r="P25" s="178" t="s">
        <v>1078</v>
      </c>
      <c r="Q25" s="178">
        <v>83</v>
      </c>
      <c r="R25" s="240" t="e">
        <f>Q25/GETPIVOTDATA("[Measures].[Contagem de Braço Novo]",$P$27,"[Intervalo].[Fornecedor]","[Intervalo].[Fornecedor].&amp;[TECNOWATT]")</f>
        <v>#REF!</v>
      </c>
      <c r="S25" s="240"/>
    </row>
    <row r="26" spans="1:28" ht="14.25" customHeight="1" x14ac:dyDescent="0.3">
      <c r="A26" s="196"/>
      <c r="B26" s="191" t="s">
        <v>223</v>
      </c>
      <c r="C26" s="191" t="s">
        <v>1251</v>
      </c>
      <c r="D26" s="192">
        <v>0</v>
      </c>
      <c r="E26" s="191" t="s">
        <v>1251</v>
      </c>
      <c r="F26" s="184" t="s">
        <v>770</v>
      </c>
      <c r="G26" s="184" t="s">
        <v>1253</v>
      </c>
      <c r="H26" s="193"/>
      <c r="I26" s="194"/>
      <c r="J26" s="194"/>
      <c r="K26" s="193"/>
      <c r="L26" s="195"/>
      <c r="M26" s="189">
        <v>3</v>
      </c>
      <c r="N26" t="str">
        <f t="array" ref="N26">_xlfn.IFS(E26&lt;=30,"Até 30W",E26&lt;=50,"31W a 50W", E26&lt;=67, "51 W a 67 W", E26&lt;=97, "68 W a 97 W", E26&lt;=137, "98 W a 137 W", E26&lt;=180, "138 W a 180 W", E26&lt;=240, "181 W a 240 W", E26&gt;240, "Acima de 240 W")</f>
        <v>Acima de 240 W</v>
      </c>
    </row>
    <row r="27" spans="1:28" ht="14.25" customHeight="1" x14ac:dyDescent="0.3">
      <c r="A27" s="196"/>
      <c r="B27" s="199"/>
      <c r="C27" s="199"/>
      <c r="D27" s="200"/>
      <c r="E27" s="199"/>
      <c r="F27" s="184" t="s">
        <v>767</v>
      </c>
      <c r="G27" s="184" t="s">
        <v>1253</v>
      </c>
      <c r="H27" s="186"/>
      <c r="I27" s="187"/>
      <c r="J27" s="187"/>
      <c r="K27" s="186"/>
      <c r="L27" s="188"/>
      <c r="M27" s="189">
        <v>3</v>
      </c>
      <c r="N27" t="str">
        <f t="array" ref="N27">_xlfn.IFS(E27&lt;=30,"Até 30W",E27&lt;=50,"31W a 50W", E27&lt;=67, "51 W a 67 W", E27&lt;=97, "68 W a 97 W", E27&lt;=137, "98 W a 137 W", E27&lt;=180, "138 W a 180 W", E27&lt;=240, "181 W a 240 W", E27&gt;240, "Acima de 240 W")</f>
        <v>Até 30W</v>
      </c>
      <c r="P27" t="s">
        <v>1266</v>
      </c>
      <c r="Q27" t="s">
        <v>1267</v>
      </c>
    </row>
    <row r="28" spans="1:28" ht="14.25" customHeight="1" x14ac:dyDescent="0.3">
      <c r="A28" s="196"/>
      <c r="B28" s="191" t="s">
        <v>160</v>
      </c>
      <c r="C28" s="191" t="s">
        <v>1251</v>
      </c>
      <c r="D28" s="192">
        <v>0</v>
      </c>
      <c r="E28" s="191" t="s">
        <v>1251</v>
      </c>
      <c r="F28" s="184" t="s">
        <v>765</v>
      </c>
      <c r="G28" s="184" t="s">
        <v>1253</v>
      </c>
      <c r="H28" s="193"/>
      <c r="I28" s="194"/>
      <c r="J28" s="194"/>
      <c r="K28" s="193"/>
      <c r="L28" s="195"/>
      <c r="M28" s="189">
        <v>9</v>
      </c>
      <c r="N28" t="str">
        <f t="array" ref="N28">_xlfn.IFS(E28&lt;=30,"Até 30W",E28&lt;=50,"31W a 50W", E28&lt;=67, "51 W a 67 W", E28&lt;=97, "68 W a 97 W", E28&lt;=137, "98 W a 137 W", E28&lt;=180, "138 W a 180 W", E28&lt;=240, "181 W a 240 W", E28&gt;240, "Acima de 240 W")</f>
        <v>Acima de 240 W</v>
      </c>
      <c r="P28" t="s">
        <v>1268</v>
      </c>
      <c r="Q28" t="s">
        <v>960</v>
      </c>
      <c r="R28" t="s">
        <v>1055</v>
      </c>
      <c r="S28" t="s">
        <v>1078</v>
      </c>
      <c r="U28" s="178" t="s">
        <v>1269</v>
      </c>
      <c r="V28" s="178" t="s">
        <v>1270</v>
      </c>
      <c r="W28" s="239" t="s">
        <v>1271</v>
      </c>
      <c r="X28" s="239"/>
      <c r="Y28" s="239"/>
      <c r="Z28" s="178" t="s">
        <v>1265</v>
      </c>
      <c r="AA28" s="178"/>
      <c r="AB28" s="178"/>
    </row>
    <row r="29" spans="1:28" ht="14.25" customHeight="1" x14ac:dyDescent="0.3">
      <c r="A29" s="196"/>
      <c r="B29" s="197"/>
      <c r="C29" s="197"/>
      <c r="D29" s="198"/>
      <c r="E29" s="197"/>
      <c r="F29" s="184" t="s">
        <v>769</v>
      </c>
      <c r="G29" s="184" t="s">
        <v>1253</v>
      </c>
      <c r="H29" s="186"/>
      <c r="I29" s="187"/>
      <c r="J29" s="187"/>
      <c r="K29" s="186"/>
      <c r="L29" s="188"/>
      <c r="M29" s="189">
        <v>21</v>
      </c>
      <c r="N29" t="str">
        <f t="array" ref="N29">_xlfn.IFS(E29&lt;=30,"Até 30W",E29&lt;=50,"31W a 50W", E29&lt;=67, "51 W a 67 W", E29&lt;=97, "68 W a 97 W", E29&lt;=137, "98 W a 137 W", E29&lt;=180, "138 W a 180 W", E29&lt;=240, "181 W a 240 W", E29&gt;240, "Acima de 240 W")</f>
        <v>Até 30W</v>
      </c>
      <c r="P29" s="204"/>
      <c r="U29" s="241" t="s">
        <v>1129</v>
      </c>
      <c r="V29" s="205" t="s">
        <v>1272</v>
      </c>
      <c r="W29" s="239">
        <f>SUM(Q41,Q45,Q49,Q53,Q54,Q59,Q60,Q65)</f>
        <v>12</v>
      </c>
      <c r="X29" s="239"/>
      <c r="Y29" s="239"/>
      <c r="Z29" s="240">
        <f t="shared" ref="Z29:Z34" si="1">W29/507</f>
        <v>2.3668639053254437E-2</v>
      </c>
      <c r="AA29" s="240"/>
      <c r="AB29" s="240"/>
    </row>
    <row r="30" spans="1:28" ht="14.25" customHeight="1" x14ac:dyDescent="0.3">
      <c r="A30" s="196"/>
      <c r="B30" s="197"/>
      <c r="C30" s="197"/>
      <c r="D30" s="198"/>
      <c r="E30" s="197"/>
      <c r="F30" s="184" t="s">
        <v>770</v>
      </c>
      <c r="G30" s="184" t="s">
        <v>1253</v>
      </c>
      <c r="H30" s="186"/>
      <c r="I30" s="187"/>
      <c r="J30" s="187"/>
      <c r="K30" s="186"/>
      <c r="L30" s="188"/>
      <c r="M30" s="189">
        <v>6</v>
      </c>
      <c r="N30" t="str">
        <f t="array" ref="N30">_xlfn.IFS(E30&lt;=30,"Até 30W",E30&lt;=50,"31W a 50W", E30&lt;=67, "51 W a 67 W", E30&lt;=97, "68 W a 97 W", E30&lt;=137, "98 W a 137 W", E30&lt;=180, "138 W a 180 W", E30&lt;=240, "181 W a 240 W", E30&gt;240, "Acima de 240 W")</f>
        <v>Até 30W</v>
      </c>
      <c r="P30" s="206" t="s">
        <v>1112</v>
      </c>
      <c r="Q30">
        <v>6</v>
      </c>
      <c r="R30">
        <v>6</v>
      </c>
      <c r="S30">
        <v>6</v>
      </c>
      <c r="U30" s="241"/>
      <c r="V30" s="205" t="s">
        <v>1273</v>
      </c>
      <c r="W30" s="239">
        <f>SUM(Q42,Q43,Q46,Q47,Q50,Q55,Q56,Q61,Q62,Q63,Q66)</f>
        <v>34</v>
      </c>
      <c r="X30" s="239"/>
      <c r="Y30" s="239"/>
      <c r="Z30" s="240">
        <f t="shared" si="1"/>
        <v>6.7061143984220903E-2</v>
      </c>
      <c r="AA30" s="240"/>
      <c r="AB30" s="240"/>
    </row>
    <row r="31" spans="1:28" ht="14.25" customHeight="1" x14ac:dyDescent="0.3">
      <c r="A31" s="196"/>
      <c r="B31" s="197"/>
      <c r="C31" s="197"/>
      <c r="D31" s="198"/>
      <c r="E31" s="197"/>
      <c r="F31" s="184" t="s">
        <v>767</v>
      </c>
      <c r="G31" s="184" t="s">
        <v>1253</v>
      </c>
      <c r="H31" s="186"/>
      <c r="I31" s="187"/>
      <c r="J31" s="187"/>
      <c r="K31" s="186"/>
      <c r="L31" s="188"/>
      <c r="M31" s="189">
        <v>36</v>
      </c>
      <c r="N31" t="str">
        <f t="array" ref="N31">_xlfn.IFS(E31&lt;=30,"Até 30W",E31&lt;=50,"31W a 50W", E31&lt;=67, "51 W a 67 W", E31&lt;=97, "68 W a 97 W", E31&lt;=137, "98 W a 137 W", E31&lt;=180, "138 W a 180 W", E31&lt;=240, "181 W a 240 W", E31&gt;240, "Acima de 240 W")</f>
        <v>Até 30W</v>
      </c>
      <c r="P31" s="206" t="s">
        <v>269</v>
      </c>
      <c r="Q31">
        <v>13</v>
      </c>
      <c r="R31">
        <v>13</v>
      </c>
      <c r="S31">
        <v>12</v>
      </c>
      <c r="U31" s="241" t="s">
        <v>1130</v>
      </c>
      <c r="V31" s="205" t="s">
        <v>1272</v>
      </c>
      <c r="W31" s="239">
        <v>13</v>
      </c>
      <c r="X31" s="239"/>
      <c r="Y31" s="239"/>
      <c r="Z31" s="240">
        <f t="shared" si="1"/>
        <v>2.564102564102564E-2</v>
      </c>
      <c r="AA31" s="240"/>
      <c r="AB31" s="240"/>
    </row>
    <row r="32" spans="1:28" ht="14.25" customHeight="1" x14ac:dyDescent="0.3">
      <c r="A32" s="196"/>
      <c r="B32" s="197"/>
      <c r="C32" s="197"/>
      <c r="D32" s="198"/>
      <c r="E32" s="197"/>
      <c r="F32" s="184" t="s">
        <v>768</v>
      </c>
      <c r="G32" s="184" t="s">
        <v>1253</v>
      </c>
      <c r="H32" s="186"/>
      <c r="I32" s="187"/>
      <c r="J32" s="187"/>
      <c r="K32" s="186"/>
      <c r="L32" s="188"/>
      <c r="M32" s="189">
        <v>42</v>
      </c>
      <c r="N32" t="str">
        <f t="array" ref="N32">_xlfn.IFS(E32&lt;=30,"Até 30W",E32&lt;=50,"31W a 50W", E32&lt;=67, "51 W a 67 W", E32&lt;=97, "68 W a 97 W", E32&lt;=137, "98 W a 137 W", E32&lt;=180, "138 W a 180 W", E32&lt;=240, "181 W a 240 W", E32&gt;240, "Acima de 240 W")</f>
        <v>Até 30W</v>
      </c>
      <c r="P32" s="206" t="s">
        <v>156</v>
      </c>
      <c r="Q32">
        <v>6</v>
      </c>
      <c r="R32">
        <v>6</v>
      </c>
      <c r="S32">
        <v>6</v>
      </c>
      <c r="U32" s="241"/>
      <c r="V32" s="205" t="s">
        <v>1273</v>
      </c>
      <c r="W32" s="239">
        <v>52</v>
      </c>
      <c r="X32" s="239"/>
      <c r="Y32" s="239"/>
      <c r="Z32" s="240">
        <f t="shared" si="1"/>
        <v>0.10256410256410256</v>
      </c>
      <c r="AA32" s="240"/>
      <c r="AB32" s="240"/>
    </row>
    <row r="33" spans="1:28" ht="14.25" customHeight="1" x14ac:dyDescent="0.3">
      <c r="A33" s="196"/>
      <c r="B33" s="199"/>
      <c r="C33" s="199"/>
      <c r="D33" s="200"/>
      <c r="E33" s="199"/>
      <c r="F33" s="184" t="s">
        <v>204</v>
      </c>
      <c r="G33" s="184" t="s">
        <v>1253</v>
      </c>
      <c r="H33" s="186"/>
      <c r="I33" s="187"/>
      <c r="J33" s="187"/>
      <c r="K33" s="186"/>
      <c r="L33" s="188"/>
      <c r="M33" s="189">
        <v>3</v>
      </c>
      <c r="N33" t="str">
        <f t="array" ref="N33">_xlfn.IFS(E33&lt;=30,"Até 30W",E33&lt;=50,"31W a 50W", E33&lt;=67, "51 W a 67 W", E33&lt;=97, "68 W a 97 W", E33&lt;=137, "98 W a 137 W", E33&lt;=180, "138 W a 180 W", E33&lt;=240, "181 W a 240 W", E33&gt;240, "Acima de 240 W")</f>
        <v>Até 30W</v>
      </c>
      <c r="P33" s="206" t="s">
        <v>223</v>
      </c>
      <c r="Q33">
        <v>75</v>
      </c>
      <c r="R33">
        <v>74</v>
      </c>
      <c r="S33">
        <v>69</v>
      </c>
      <c r="U33" s="241" t="s">
        <v>1274</v>
      </c>
      <c r="V33" s="205" t="s">
        <v>1272</v>
      </c>
      <c r="W33" s="239">
        <v>19</v>
      </c>
      <c r="X33" s="239"/>
      <c r="Y33" s="239"/>
      <c r="Z33" s="240">
        <f t="shared" si="1"/>
        <v>3.7475345167652857E-2</v>
      </c>
      <c r="AA33" s="240"/>
      <c r="AB33" s="240"/>
    </row>
    <row r="34" spans="1:28" ht="14.25" customHeight="1" x14ac:dyDescent="0.3">
      <c r="A34" s="196"/>
      <c r="B34" s="191" t="s">
        <v>139</v>
      </c>
      <c r="C34" s="191" t="s">
        <v>1251</v>
      </c>
      <c r="D34" s="192">
        <v>0</v>
      </c>
      <c r="E34" s="191" t="s">
        <v>1251</v>
      </c>
      <c r="F34" s="184" t="s">
        <v>765</v>
      </c>
      <c r="G34" s="184" t="s">
        <v>1253</v>
      </c>
      <c r="H34" s="193"/>
      <c r="I34" s="194"/>
      <c r="J34" s="194"/>
      <c r="K34" s="193"/>
      <c r="L34" s="195"/>
      <c r="M34" s="189">
        <v>9</v>
      </c>
      <c r="N34" t="str">
        <f t="array" ref="N34">_xlfn.IFS(E34&lt;=30,"Até 30W",E34&lt;=50,"31W a 50W", E34&lt;=67, "51 W a 67 W", E34&lt;=97, "68 W a 97 W", E34&lt;=137, "98 W a 137 W", E34&lt;=180, "138 W a 180 W", E34&lt;=240, "181 W a 240 W", E34&gt;240, "Acima de 240 W")</f>
        <v>Acima de 240 W</v>
      </c>
      <c r="P34" s="206" t="s">
        <v>160</v>
      </c>
      <c r="Q34">
        <v>206</v>
      </c>
      <c r="R34">
        <v>196</v>
      </c>
      <c r="S34">
        <v>186</v>
      </c>
      <c r="U34" s="241"/>
      <c r="V34" s="205" t="s">
        <v>1273</v>
      </c>
      <c r="W34" s="239">
        <v>64</v>
      </c>
      <c r="X34" s="239"/>
      <c r="Y34" s="239"/>
      <c r="Z34" s="240">
        <f t="shared" si="1"/>
        <v>0.12623274161735701</v>
      </c>
      <c r="AA34" s="240"/>
      <c r="AB34" s="240"/>
    </row>
    <row r="35" spans="1:28" ht="14.25" customHeight="1" x14ac:dyDescent="0.3">
      <c r="A35" s="196"/>
      <c r="B35" s="197"/>
      <c r="C35" s="197"/>
      <c r="D35" s="198"/>
      <c r="E35" s="197"/>
      <c r="F35" s="184" t="s">
        <v>766</v>
      </c>
      <c r="G35" s="184" t="s">
        <v>1253</v>
      </c>
      <c r="H35" s="186"/>
      <c r="I35" s="187"/>
      <c r="J35" s="187"/>
      <c r="K35" s="186"/>
      <c r="L35" s="188"/>
      <c r="M35" s="189">
        <v>9</v>
      </c>
      <c r="N35" t="str">
        <f t="array" ref="N35">_xlfn.IFS(E35&lt;=30,"Até 30W",E35&lt;=50,"31W a 50W", E35&lt;=67, "51 W a 67 W", E35&lt;=97, "68 W a 97 W", E35&lt;=137, "98 W a 137 W", E35&lt;=180, "138 W a 180 W", E35&lt;=240, "181 W a 240 W", E35&gt;240, "Acima de 240 W")</f>
        <v>Até 30W</v>
      </c>
      <c r="P35" s="206" t="s">
        <v>139</v>
      </c>
      <c r="Q35">
        <v>136</v>
      </c>
      <c r="R35">
        <v>128</v>
      </c>
      <c r="S35">
        <v>126</v>
      </c>
    </row>
    <row r="36" spans="1:28" ht="14.25" customHeight="1" x14ac:dyDescent="0.3">
      <c r="A36" s="196"/>
      <c r="B36" s="197"/>
      <c r="C36" s="197"/>
      <c r="D36" s="198"/>
      <c r="E36" s="197"/>
      <c r="F36" s="184" t="s">
        <v>769</v>
      </c>
      <c r="G36" s="184" t="s">
        <v>1253</v>
      </c>
      <c r="H36" s="186"/>
      <c r="I36" s="187"/>
      <c r="J36" s="187"/>
      <c r="K36" s="186"/>
      <c r="L36" s="188"/>
      <c r="M36" s="189">
        <v>15</v>
      </c>
      <c r="N36" t="str">
        <f t="array" ref="N36">_xlfn.IFS(E36&lt;=30,"Até 30W",E36&lt;=50,"31W a 50W", E36&lt;=67, "51 W a 67 W", E36&lt;=97, "68 W a 97 W", E36&lt;=137, "98 W a 137 W", E36&lt;=180, "138 W a 180 W", E36&lt;=240, "181 W a 240 W", E36&gt;240, "Acima de 240 W")</f>
        <v>Até 30W</v>
      </c>
      <c r="P36" s="206" t="s">
        <v>1121</v>
      </c>
      <c r="Q36">
        <v>1</v>
      </c>
      <c r="R36">
        <v>1</v>
      </c>
      <c r="S36">
        <v>1</v>
      </c>
      <c r="U36" s="178"/>
      <c r="V36" s="205" t="s">
        <v>1275</v>
      </c>
      <c r="W36" s="178" t="s">
        <v>1276</v>
      </c>
      <c r="X36" s="207" t="s">
        <v>1277</v>
      </c>
      <c r="Y36" s="178" t="s">
        <v>1278</v>
      </c>
      <c r="Z36" s="207" t="s">
        <v>1279</v>
      </c>
      <c r="AA36" s="178" t="s">
        <v>1280</v>
      </c>
      <c r="AB36" s="207" t="s">
        <v>1281</v>
      </c>
    </row>
    <row r="37" spans="1:28" ht="14.25" customHeight="1" x14ac:dyDescent="0.3">
      <c r="A37" s="196"/>
      <c r="B37" s="197"/>
      <c r="C37" s="197"/>
      <c r="D37" s="198"/>
      <c r="E37" s="197"/>
      <c r="F37" s="184" t="s">
        <v>767</v>
      </c>
      <c r="G37" s="184" t="s">
        <v>1253</v>
      </c>
      <c r="H37" s="186"/>
      <c r="I37" s="187"/>
      <c r="J37" s="187"/>
      <c r="K37" s="186"/>
      <c r="L37" s="188"/>
      <c r="M37" s="189">
        <v>60</v>
      </c>
      <c r="N37" t="str">
        <f t="array" ref="N37">_xlfn.IFS(E37&lt;=30,"Até 30W",E37&lt;=50,"31W a 50W", E37&lt;=67, "51 W a 67 W", E37&lt;=97, "68 W a 97 W", E37&lt;=137, "98 W a 137 W", E37&lt;=180, "138 W a 180 W", E37&lt;=240, "181 W a 240 W", E37&gt;240, "Acima de 240 W")</f>
        <v>Até 30W</v>
      </c>
      <c r="P37" s="206" t="s">
        <v>180</v>
      </c>
      <c r="Q37">
        <v>1</v>
      </c>
      <c r="R37">
        <v>1</v>
      </c>
      <c r="S37">
        <v>1</v>
      </c>
      <c r="U37" s="178" t="s">
        <v>960</v>
      </c>
      <c r="V37" s="178" t="e">
        <f t="array" ref="V37">SUMPRODUCT((C4:C930=U37)*(E4:E930)*(M4:M930))</f>
        <v>#VALUE!</v>
      </c>
      <c r="W37" s="178">
        <f>SUMIFS($M$4:$M$930,$C$4:$C$930,U37)</f>
        <v>0</v>
      </c>
      <c r="X37" s="208" t="e">
        <f>V37/W37</f>
        <v>#VALUE!</v>
      </c>
      <c r="Y37" s="178" t="e">
        <f t="array" ref="Y37">SUMPRODUCT((C4:C930="LEDSTAR")*((B4:B930="M6")+(B4:B930="C0")+(B4:B930="C1")+(B4:B930="C2")+(B4:B930="C3"))*(E4:E930)*(M4:M930))</f>
        <v>#VALUE!</v>
      </c>
      <c r="Z37" s="208" t="e">
        <f t="array" ref="Z37">SUMPRODUCT((C4:C930="LEDSTAR")*(SIGN((B4:B930="M6")+(B4:B930="C0")+(B4:B930="C1")+(B4:B930="C2")+(B4:B930="C3")))*(E4:E930)*(M4:M930))/SUMPRODUCT((C4:C930="LEDSTAR")*(SIGN((B4:B930="M6")+(B4:B930="C0")+(B4:B930="C1")+(B4:B930="C2")+(B4:B930="C3")))*(M4:M930))</f>
        <v>#VALUE!</v>
      </c>
      <c r="AA37" s="178" t="e">
        <f t="array" ref="AA37">SUMPRODUCT((C4:C930="LEDSTAR")*(SIGN((B4:B930="C4")+(B4:B930="C5")+(B4:B930="P4")+(B4:B930="P5")+(B4:B930="P6")))*(E4:E930)*(M4:M930))</f>
        <v>#VALUE!</v>
      </c>
      <c r="AB37" s="208" t="e">
        <f t="array" ref="AB37">SUMPRODUCT((C4:C930="LEDSTAR")*(SIGN((B4:B930="C4")+(B4:B930="C5")+(B4:B930="P4")+(B4:B930="P5")+(B4:B930="P6")))*(E4:E930)*(M4:M930))/SUMPRODUCT((C4:C930="LEDSTAR")*(SIGN((B4:B930="C4")+(B4:B930="C5")+(B4:B930="P4")+(B4:B930="P5")+(B4:B930="P6")))*(M4:M930))</f>
        <v>#VALUE!</v>
      </c>
    </row>
    <row r="38" spans="1:28" ht="14.25" customHeight="1" x14ac:dyDescent="0.3">
      <c r="A38" s="196"/>
      <c r="B38" s="199"/>
      <c r="C38" s="199"/>
      <c r="D38" s="200"/>
      <c r="E38" s="199"/>
      <c r="F38" s="184" t="s">
        <v>768</v>
      </c>
      <c r="G38" s="184" t="s">
        <v>1253</v>
      </c>
      <c r="H38" s="186"/>
      <c r="I38" s="187"/>
      <c r="J38" s="187"/>
      <c r="K38" s="186"/>
      <c r="L38" s="188"/>
      <c r="M38" s="189">
        <v>21</v>
      </c>
      <c r="N38" t="str">
        <f t="array" ref="N38">_xlfn.IFS(E38&lt;=30,"Até 30W",E38&lt;=50,"31W a 50W", E38&lt;=67, "51 W a 67 W", E38&lt;=97, "68 W a 97 W", E38&lt;=137, "98 W a 137 W", E38&lt;=180, "138 W a 180 W", E38&lt;=240, "181 W a 240 W", E38&gt;240, "Acima de 240 W")</f>
        <v>Até 30W</v>
      </c>
      <c r="P38" s="206" t="s">
        <v>157</v>
      </c>
      <c r="Q38">
        <v>4</v>
      </c>
      <c r="R38">
        <v>4</v>
      </c>
      <c r="S38">
        <v>4</v>
      </c>
      <c r="U38" s="178" t="s">
        <v>1055</v>
      </c>
      <c r="V38" s="178" t="e">
        <f t="array" ref="V38">SUMPRODUCT((C4:C930=U38)*(E4:E930)*(M4:M930))</f>
        <v>#VALUE!</v>
      </c>
      <c r="W38" s="178">
        <f>SUMIFS($M$4:$M$930,$C$4:$C$930,U38)</f>
        <v>0</v>
      </c>
      <c r="X38" s="208" t="e">
        <f>V38/W38</f>
        <v>#VALUE!</v>
      </c>
      <c r="Y38" s="178" t="e">
        <f t="array" ref="Y38">SUMPRODUCT((C4:C930="SX LIGHTING")*(SIGN((B4:B930="M6")+(B4:B930="C0")+(B4:B930="C1")+(B4:B930="C2")+(B4:B930="C3")))*(E4:E930)*(M4:M930))</f>
        <v>#VALUE!</v>
      </c>
      <c r="Z38" s="208" t="e">
        <f t="array" ref="Z38">SUMPRODUCT((C4:C930="SX LIGHTING")*(SIGN((B4:B930="M6")+(B4:B930="C0")+(B4:B930="C1")+(B4:B930="C2")+(B4:B930="C3")))*(E4:E930)*(M4:M930))/SUMPRODUCT((C4:C930="SX LIGHTING")*(SIGN((B4:B930="M6")+(B4:B930="C0")+(B4:B930="C1")+(B4:B930="C2")+(B4:B930="C3")))*(M4:M930))</f>
        <v>#VALUE!</v>
      </c>
      <c r="AA38" s="178" t="e">
        <f t="array" ref="AA38">SUMPRODUCT((C4:C930="SX LIGHTING")*(SIGN((B4:B930="C4")+(B4:B930="C5")+(B4:B930="P4")+(B4:B930="P5")+(B4:B930="P6")))*(E4:E930)*(M4:M930))</f>
        <v>#VALUE!</v>
      </c>
      <c r="AB38" s="208" t="e">
        <f t="array" ref="AB38">SUMPRODUCT((C4:C930="SX LIGHTING")*(SIGN((B4:B930="C4")+(B4:B930="C5")+(B4:B930="P4")+(B4:B930="P5")+(B4:B930="P6")))*(E4:E930)*(M4:M930))/SUMPRODUCT((C4:C930="SX LIGHTING")*(SIGN((B4:B930="C4")+(B4:B930="C5")+(B4:B930="P4")+(B4:B930="P5")+(B4:B930="P6")))*(M4:M930))</f>
        <v>#VALUE!</v>
      </c>
    </row>
    <row r="39" spans="1:28" ht="14.25" customHeight="1" x14ac:dyDescent="0.3">
      <c r="A39" s="203"/>
      <c r="B39" s="184" t="s">
        <v>140</v>
      </c>
      <c r="C39" s="184" t="s">
        <v>1251</v>
      </c>
      <c r="D39" s="185">
        <v>0</v>
      </c>
      <c r="E39" s="184" t="s">
        <v>1251</v>
      </c>
      <c r="F39" s="184" t="s">
        <v>765</v>
      </c>
      <c r="G39" s="184" t="s">
        <v>1253</v>
      </c>
      <c r="H39" s="186"/>
      <c r="I39" s="187"/>
      <c r="J39" s="187"/>
      <c r="K39" s="186"/>
      <c r="L39" s="188"/>
      <c r="M39" s="189">
        <v>3</v>
      </c>
      <c r="N39" t="str">
        <f t="array" ref="N39">_xlfn.IFS(E39&lt;=30,"Até 30W",E39&lt;=50,"31W a 50W", E39&lt;=67, "51 W a 67 W", E39&lt;=97, "68 W a 97 W", E39&lt;=137, "98 W a 137 W", E39&lt;=180, "138 W a 180 W", E39&lt;=240, "181 W a 240 W", E39&gt;240, "Acima de 240 W")</f>
        <v>Acima de 240 W</v>
      </c>
      <c r="P39" s="206" t="s">
        <v>140</v>
      </c>
      <c r="Q39">
        <v>13</v>
      </c>
      <c r="R39">
        <v>13</v>
      </c>
      <c r="S39">
        <v>13</v>
      </c>
      <c r="U39" s="178" t="s">
        <v>1078</v>
      </c>
      <c r="V39" s="178" t="e">
        <f t="array" ref="V39">SUMPRODUCT((C4:C930=U39)*(E4:E930)*(M4:M930))</f>
        <v>#VALUE!</v>
      </c>
      <c r="W39" s="178">
        <f>SUMIFS($M$4:$M$930,$C$4:$C$930,U39)</f>
        <v>0</v>
      </c>
      <c r="X39" s="208" t="e">
        <f>V39/W39</f>
        <v>#VALUE!</v>
      </c>
      <c r="Y39" s="178" t="e">
        <f t="array" ref="Y39">SUMPRODUCT((C4:C930="TECNOWATT")*(SIGN((B4:B930="M6")+(B4:B930="C0")+(B4:B930="C1")+(B4:B930="C2")+(B4:B930="C3")))*(E4:E930)*(M4:M930))</f>
        <v>#VALUE!</v>
      </c>
      <c r="Z39" s="208" t="e">
        <f t="array" ref="Z39">SUMPRODUCT((C4:C930="TECNOWATT")*(SIGN((B4:B930="M6")+(B4:B930="C0")+(B4:B930="C1")+(B4:B930="C2")+(B4:B930="C3")))*(E4:E930)*(M4:M930))/SUMPRODUCT((C4:C930="TECNOWATT")*(SIGN((B4:B930="M6")+(B4:B930="C0")+(B4:B930="C1")+(B4:B930="C2")+(B4:B930="C3")))*(M4:M930))</f>
        <v>#VALUE!</v>
      </c>
      <c r="AA39" s="178" t="e">
        <f t="array" ref="AA39">SUMPRODUCT((C4:C930="TECNOWATT")*(SIGN((B4:B930="C4")+(B4:B930="C5")+(B4:B930="P4")+(B4:B930="P5")+(B4:B930="P6")))*(E4:E930)*(M4:M930))</f>
        <v>#VALUE!</v>
      </c>
      <c r="AB39" s="208" t="e">
        <f t="array" ref="AB39">SUMPRODUCT((C4:C930="TECNOWATT")*(SIGN((B4:B930="C4")+(B4:B930="C5")+(B4:B930="P4")+(B4:B930="P5")+(B4:B930="P6")))*(E4:E930)*(M4:M930))/SUMPRODUCT((C4:C930="TECNOWATT")*(SIGN((B4:B930="C4")+(B4:B930="C5")+(B4:B930="P4")+(B4:B930="P5")+(B4:B930="P6")))*(M4:M930))</f>
        <v>#VALUE!</v>
      </c>
    </row>
    <row r="40" spans="1:28" ht="14.25" customHeight="1" x14ac:dyDescent="0.3">
      <c r="A40" s="183">
        <v>85</v>
      </c>
      <c r="B40" s="184" t="s">
        <v>139</v>
      </c>
      <c r="C40" s="184" t="s">
        <v>1251</v>
      </c>
      <c r="D40" s="185">
        <v>0</v>
      </c>
      <c r="E40" s="184" t="s">
        <v>1251</v>
      </c>
      <c r="F40" s="184" t="s">
        <v>769</v>
      </c>
      <c r="G40" s="184" t="s">
        <v>1253</v>
      </c>
      <c r="H40" s="186"/>
      <c r="I40" s="187"/>
      <c r="J40" s="187"/>
      <c r="K40" s="186"/>
      <c r="L40" s="188"/>
      <c r="M40" s="189">
        <v>3</v>
      </c>
      <c r="N40" t="str">
        <f t="array" ref="N40">_xlfn.IFS(E40&lt;=30,"Até 30W",E40&lt;=50,"31W a 50W", E40&lt;=67, "51 W a 67 W", E40&lt;=97, "68 W a 97 W", E40&lt;=137, "98 W a 137 W", E40&lt;=180, "138 W a 180 W", E40&lt;=240, "181 W a 240 W", E40&gt;240, "Acima de 240 W")</f>
        <v>Acima de 240 W</v>
      </c>
      <c r="P40" s="204" t="s">
        <v>765</v>
      </c>
    </row>
    <row r="41" spans="1:28" ht="14.25" customHeight="1" x14ac:dyDescent="0.3">
      <c r="A41" s="190">
        <v>87</v>
      </c>
      <c r="B41" s="184" t="s">
        <v>156</v>
      </c>
      <c r="C41" s="184" t="s">
        <v>1251</v>
      </c>
      <c r="D41" s="185">
        <v>0</v>
      </c>
      <c r="E41" s="184" t="s">
        <v>1251</v>
      </c>
      <c r="F41" s="184" t="s">
        <v>204</v>
      </c>
      <c r="G41" s="184" t="s">
        <v>1253</v>
      </c>
      <c r="H41" s="193"/>
      <c r="I41" s="194"/>
      <c r="J41" s="194"/>
      <c r="K41" s="193"/>
      <c r="L41" s="195"/>
      <c r="M41" s="189">
        <v>3</v>
      </c>
      <c r="N41" t="str">
        <f t="array" ref="N41">_xlfn.IFS(E41&lt;=30,"Até 30W",E41&lt;=50,"31W a 50W", E41&lt;=67, "51 W a 67 W", E41&lt;=97, "68 W a 97 W", E41&lt;=137, "98 W a 137 W", E41&lt;=180, "138 W a 180 W", E41&lt;=240, "181 W a 240 W", E41&gt;240, "Acima de 240 W")</f>
        <v>Acima de 240 W</v>
      </c>
      <c r="P41" s="206" t="s">
        <v>223</v>
      </c>
      <c r="Q41">
        <v>1</v>
      </c>
      <c r="R41">
        <v>2</v>
      </c>
      <c r="S41">
        <v>3</v>
      </c>
      <c r="Z41" s="209"/>
    </row>
    <row r="42" spans="1:28" ht="14.25" customHeight="1" x14ac:dyDescent="0.3">
      <c r="A42" s="196"/>
      <c r="B42" s="191" t="s">
        <v>223</v>
      </c>
      <c r="C42" s="191" t="s">
        <v>1251</v>
      </c>
      <c r="D42" s="192">
        <v>0</v>
      </c>
      <c r="E42" s="191" t="s">
        <v>1251</v>
      </c>
      <c r="F42" s="184" t="s">
        <v>769</v>
      </c>
      <c r="G42" s="184" t="s">
        <v>1253</v>
      </c>
      <c r="H42" s="193"/>
      <c r="I42" s="194"/>
      <c r="J42" s="194"/>
      <c r="K42" s="193"/>
      <c r="L42" s="195"/>
      <c r="M42" s="189">
        <v>12</v>
      </c>
      <c r="N42" t="str">
        <f t="array" ref="N42">_xlfn.IFS(E42&lt;=30,"Até 30W",E42&lt;=50,"31W a 50W", E42&lt;=67, "51 W a 67 W", E42&lt;=97, "68 W a 97 W", E42&lt;=137, "98 W a 137 W", E42&lt;=180, "138 W a 180 W", E42&lt;=240, "181 W a 240 W", E42&gt;240, "Acima de 240 W")</f>
        <v>Acima de 240 W</v>
      </c>
      <c r="P42" s="206" t="s">
        <v>160</v>
      </c>
      <c r="Q42">
        <v>4</v>
      </c>
      <c r="R42">
        <v>7</v>
      </c>
      <c r="S42">
        <v>6</v>
      </c>
      <c r="U42" s="178"/>
      <c r="V42" s="178" t="s">
        <v>1282</v>
      </c>
      <c r="W42" s="178" t="s">
        <v>1283</v>
      </c>
      <c r="X42" s="178" t="s">
        <v>1284</v>
      </c>
    </row>
    <row r="43" spans="1:28" ht="14.25" customHeight="1" x14ac:dyDescent="0.3">
      <c r="A43" s="196"/>
      <c r="B43" s="199"/>
      <c r="C43" s="199"/>
      <c r="D43" s="200"/>
      <c r="E43" s="199"/>
      <c r="F43" s="184" t="s">
        <v>770</v>
      </c>
      <c r="G43" s="184" t="s">
        <v>1253</v>
      </c>
      <c r="H43" s="186"/>
      <c r="I43" s="187"/>
      <c r="J43" s="187"/>
      <c r="K43" s="186"/>
      <c r="L43" s="188"/>
      <c r="M43" s="189">
        <v>6</v>
      </c>
      <c r="N43" t="str">
        <f t="array" ref="N43">_xlfn.IFS(E43&lt;=30,"Até 30W",E43&lt;=50,"31W a 50W", E43&lt;=67, "51 W a 67 W", E43&lt;=97, "68 W a 97 W", E43&lt;=137, "98 W a 137 W", E43&lt;=180, "138 W a 180 W", E43&lt;=240, "181 W a 240 W", E43&gt;240, "Acima de 240 W")</f>
        <v>Até 30W</v>
      </c>
      <c r="P43" s="206" t="s">
        <v>139</v>
      </c>
      <c r="Q43">
        <v>4</v>
      </c>
      <c r="R43">
        <v>2</v>
      </c>
      <c r="S43">
        <v>4</v>
      </c>
      <c r="U43" s="178" t="s">
        <v>960</v>
      </c>
      <c r="V43" s="178"/>
      <c r="W43" s="178"/>
      <c r="X43" s="178"/>
    </row>
    <row r="44" spans="1:28" ht="14.25" customHeight="1" x14ac:dyDescent="0.3">
      <c r="A44" s="196"/>
      <c r="B44" s="191" t="s">
        <v>160</v>
      </c>
      <c r="C44" s="191" t="s">
        <v>1251</v>
      </c>
      <c r="D44" s="192">
        <v>0</v>
      </c>
      <c r="E44" s="191" t="s">
        <v>1251</v>
      </c>
      <c r="F44" s="184" t="s">
        <v>769</v>
      </c>
      <c r="G44" s="184" t="s">
        <v>1253</v>
      </c>
      <c r="H44" s="193"/>
      <c r="I44" s="194"/>
      <c r="J44" s="194"/>
      <c r="K44" s="193"/>
      <c r="L44" s="195"/>
      <c r="M44" s="189">
        <v>39</v>
      </c>
      <c r="N44" t="str">
        <f t="array" ref="N44">_xlfn.IFS(E44&lt;=30,"Até 30W",E44&lt;=50,"31W a 50W", E44&lt;=67, "51 W a 67 W", E44&lt;=97, "68 W a 97 W", E44&lt;=137, "98 W a 137 W", E44&lt;=180, "138 W a 180 W", E44&lt;=240, "181 W a 240 W", E44&gt;240, "Acima de 240 W")</f>
        <v>Acima de 240 W</v>
      </c>
      <c r="P44" s="204" t="s">
        <v>766</v>
      </c>
      <c r="U44" s="178" t="s">
        <v>1055</v>
      </c>
      <c r="V44" s="178"/>
      <c r="W44" s="178"/>
      <c r="X44" s="178"/>
    </row>
    <row r="45" spans="1:28" ht="14.25" customHeight="1" x14ac:dyDescent="0.3">
      <c r="A45" s="196"/>
      <c r="B45" s="197"/>
      <c r="C45" s="197"/>
      <c r="D45" s="198"/>
      <c r="E45" s="197"/>
      <c r="F45" s="184" t="s">
        <v>770</v>
      </c>
      <c r="G45" s="184" t="s">
        <v>1253</v>
      </c>
      <c r="H45" s="186"/>
      <c r="I45" s="187"/>
      <c r="J45" s="187"/>
      <c r="K45" s="186"/>
      <c r="L45" s="188"/>
      <c r="M45" s="189">
        <v>3</v>
      </c>
      <c r="N45" t="str">
        <f t="array" ref="N45">_xlfn.IFS(E45&lt;=30,"Até 30W",E45&lt;=50,"31W a 50W", E45&lt;=67, "51 W a 67 W", E45&lt;=97, "68 W a 97 W", E45&lt;=137, "98 W a 137 W", E45&lt;=180, "138 W a 180 W", E45&lt;=240, "181 W a 240 W", E45&gt;240, "Acima de 240 W")</f>
        <v>Até 30W</v>
      </c>
      <c r="P45" s="206" t="s">
        <v>223</v>
      </c>
      <c r="Q45">
        <v>2</v>
      </c>
      <c r="R45">
        <v>1</v>
      </c>
      <c r="S45">
        <v>2</v>
      </c>
      <c r="U45" s="178" t="s">
        <v>1078</v>
      </c>
      <c r="V45" s="178"/>
      <c r="W45" s="178"/>
      <c r="X45" s="178"/>
    </row>
    <row r="46" spans="1:28" ht="14.25" customHeight="1" x14ac:dyDescent="0.3">
      <c r="A46" s="196"/>
      <c r="B46" s="199"/>
      <c r="C46" s="199"/>
      <c r="D46" s="200"/>
      <c r="E46" s="199"/>
      <c r="F46" s="184" t="s">
        <v>768</v>
      </c>
      <c r="G46" s="184" t="s">
        <v>1253</v>
      </c>
      <c r="H46" s="186"/>
      <c r="I46" s="187"/>
      <c r="J46" s="187"/>
      <c r="K46" s="186"/>
      <c r="L46" s="188"/>
      <c r="M46" s="189">
        <v>12</v>
      </c>
      <c r="N46" t="str">
        <f t="array" ref="N46">_xlfn.IFS(E46&lt;=30,"Até 30W",E46&lt;=50,"31W a 50W", E46&lt;=67, "51 W a 67 W", E46&lt;=97, "68 W a 97 W", E46&lt;=137, "98 W a 137 W", E46&lt;=180, "138 W a 180 W", E46&lt;=240, "181 W a 240 W", E46&gt;240, "Acima de 240 W")</f>
        <v>Até 30W</v>
      </c>
      <c r="P46" s="206" t="s">
        <v>160</v>
      </c>
      <c r="Q46">
        <v>2</v>
      </c>
      <c r="R46">
        <v>3</v>
      </c>
      <c r="S46">
        <v>2</v>
      </c>
    </row>
    <row r="47" spans="1:28" ht="14.25" customHeight="1" x14ac:dyDescent="0.3">
      <c r="A47" s="196"/>
      <c r="B47" s="191" t="s">
        <v>139</v>
      </c>
      <c r="C47" s="191" t="s">
        <v>1251</v>
      </c>
      <c r="D47" s="192">
        <v>0</v>
      </c>
      <c r="E47" s="191" t="s">
        <v>1251</v>
      </c>
      <c r="F47" s="184" t="s">
        <v>765</v>
      </c>
      <c r="G47" s="184" t="s">
        <v>1253</v>
      </c>
      <c r="H47" s="193"/>
      <c r="I47" s="194"/>
      <c r="J47" s="194"/>
      <c r="K47" s="193"/>
      <c r="L47" s="195"/>
      <c r="M47" s="189">
        <v>3</v>
      </c>
      <c r="N47" t="str">
        <f t="array" ref="N47">_xlfn.IFS(E47&lt;=30,"Até 30W",E47&lt;=50,"31W a 50W", E47&lt;=67, "51 W a 67 W", E47&lt;=97, "68 W a 97 W", E47&lt;=137, "98 W a 137 W", E47&lt;=180, "138 W a 180 W", E47&lt;=240, "181 W a 240 W", E47&gt;240, "Acima de 240 W")</f>
        <v>Acima de 240 W</v>
      </c>
      <c r="P47" s="206" t="s">
        <v>139</v>
      </c>
      <c r="Q47">
        <v>2</v>
      </c>
      <c r="R47">
        <v>2</v>
      </c>
      <c r="S47">
        <v>3</v>
      </c>
    </row>
    <row r="48" spans="1:28" ht="14.25" customHeight="1" x14ac:dyDescent="0.3">
      <c r="A48" s="196"/>
      <c r="B48" s="197"/>
      <c r="C48" s="197"/>
      <c r="D48" s="198"/>
      <c r="E48" s="197"/>
      <c r="F48" s="184" t="s">
        <v>769</v>
      </c>
      <c r="G48" s="184" t="s">
        <v>1253</v>
      </c>
      <c r="H48" s="186"/>
      <c r="I48" s="187"/>
      <c r="J48" s="187"/>
      <c r="K48" s="186"/>
      <c r="L48" s="188"/>
      <c r="M48" s="189">
        <v>3</v>
      </c>
      <c r="N48" t="str">
        <f t="array" ref="N48">_xlfn.IFS(E48&lt;=30,"Até 30W",E48&lt;=50,"31W a 50W", E48&lt;=67, "51 W a 67 W", E48&lt;=97, "68 W a 97 W", E48&lt;=137, "98 W a 137 W", E48&lt;=180, "138 W a 180 W", E48&lt;=240, "181 W a 240 W", E48&gt;240, "Acima de 240 W")</f>
        <v>Até 30W</v>
      </c>
      <c r="P48" s="204" t="s">
        <v>769</v>
      </c>
    </row>
    <row r="49" spans="1:19" ht="14.25" customHeight="1" x14ac:dyDescent="0.3">
      <c r="A49" s="196"/>
      <c r="B49" s="197"/>
      <c r="C49" s="197"/>
      <c r="D49" s="198"/>
      <c r="E49" s="197"/>
      <c r="F49" s="184" t="s">
        <v>768</v>
      </c>
      <c r="G49" s="184" t="s">
        <v>1253</v>
      </c>
      <c r="H49" s="186"/>
      <c r="I49" s="187"/>
      <c r="J49" s="187"/>
      <c r="K49" s="186"/>
      <c r="L49" s="188"/>
      <c r="M49" s="189">
        <v>30</v>
      </c>
      <c r="N49" t="str">
        <f t="array" ref="N49">_xlfn.IFS(E49&lt;=30,"Até 30W",E49&lt;=50,"31W a 50W", E49&lt;=67, "51 W a 67 W", E49&lt;=97, "68 W a 97 W", E49&lt;=137, "98 W a 137 W", E49&lt;=180, "138 W a 180 W", E49&lt;=240, "181 W a 240 W", E49&gt;240, "Acima de 240 W")</f>
        <v>Até 30W</v>
      </c>
      <c r="P49" s="206" t="s">
        <v>223</v>
      </c>
      <c r="Q49">
        <v>2</v>
      </c>
      <c r="R49">
        <v>2</v>
      </c>
      <c r="S49">
        <v>3</v>
      </c>
    </row>
    <row r="50" spans="1:19" ht="14.25" customHeight="1" x14ac:dyDescent="0.3">
      <c r="A50" s="203"/>
      <c r="B50" s="199"/>
      <c r="C50" s="199"/>
      <c r="D50" s="200"/>
      <c r="E50" s="199"/>
      <c r="F50" s="184" t="s">
        <v>204</v>
      </c>
      <c r="G50" s="184" t="s">
        <v>1253</v>
      </c>
      <c r="H50" s="186"/>
      <c r="I50" s="187"/>
      <c r="J50" s="187"/>
      <c r="K50" s="186"/>
      <c r="L50" s="188"/>
      <c r="M50" s="189">
        <v>3</v>
      </c>
      <c r="N50" t="str">
        <f t="array" ref="N50">_xlfn.IFS(E50&lt;=30,"Até 30W",E50&lt;=50,"31W a 50W", E50&lt;=67, "51 W a 67 W", E50&lt;=97, "68 W a 97 W", E50&lt;=137, "98 W a 137 W", E50&lt;=180, "138 W a 180 W", E50&lt;=240, "181 W a 240 W", E50&gt;240, "Acima de 240 W")</f>
        <v>Até 30W</v>
      </c>
      <c r="P50" s="206" t="s">
        <v>160</v>
      </c>
      <c r="Q50">
        <v>3</v>
      </c>
      <c r="R50">
        <v>2</v>
      </c>
      <c r="S50">
        <v>5</v>
      </c>
    </row>
    <row r="51" spans="1:19" ht="14.25" customHeight="1" x14ac:dyDescent="0.3">
      <c r="A51" s="190">
        <v>90</v>
      </c>
      <c r="B51" s="191" t="s">
        <v>269</v>
      </c>
      <c r="C51" s="191" t="s">
        <v>1251</v>
      </c>
      <c r="D51" s="192">
        <v>0</v>
      </c>
      <c r="E51" s="191" t="s">
        <v>1251</v>
      </c>
      <c r="F51" s="184" t="s">
        <v>770</v>
      </c>
      <c r="G51" s="184" t="s">
        <v>1253</v>
      </c>
      <c r="H51" s="193"/>
      <c r="I51" s="194"/>
      <c r="J51" s="194"/>
      <c r="K51" s="193"/>
      <c r="L51" s="195"/>
      <c r="M51" s="189">
        <v>3</v>
      </c>
      <c r="N51" t="str">
        <f t="array" ref="N51">_xlfn.IFS(E51&lt;=30,"Até 30W",E51&lt;=50,"31W a 50W", E51&lt;=67, "51 W a 67 W", E51&lt;=97, "68 W a 97 W", E51&lt;=137, "98 W a 137 W", E51&lt;=180, "138 W a 180 W", E51&lt;=240, "181 W a 240 W", E51&gt;240, "Acima de 240 W")</f>
        <v>Acima de 240 W</v>
      </c>
      <c r="P51" s="206" t="s">
        <v>139</v>
      </c>
      <c r="R51">
        <v>1</v>
      </c>
      <c r="S51">
        <v>4</v>
      </c>
    </row>
    <row r="52" spans="1:19" ht="14.25" customHeight="1" x14ac:dyDescent="0.3">
      <c r="A52" s="196"/>
      <c r="B52" s="199"/>
      <c r="C52" s="199"/>
      <c r="D52" s="200"/>
      <c r="E52" s="199"/>
      <c r="F52" s="184" t="s">
        <v>204</v>
      </c>
      <c r="G52" s="184" t="s">
        <v>1253</v>
      </c>
      <c r="H52" s="186"/>
      <c r="I52" s="187"/>
      <c r="J52" s="187"/>
      <c r="K52" s="186"/>
      <c r="L52" s="188"/>
      <c r="M52" s="189">
        <v>3</v>
      </c>
      <c r="N52" t="str">
        <f t="array" ref="N52">_xlfn.IFS(E52&lt;=30,"Até 30W",E52&lt;=50,"31W a 50W", E52&lt;=67, "51 W a 67 W", E52&lt;=97, "68 W a 97 W", E52&lt;=137, "98 W a 137 W", E52&lt;=180, "138 W a 180 W", E52&lt;=240, "181 W a 240 W", E52&gt;240, "Acima de 240 W")</f>
        <v>Até 30W</v>
      </c>
      <c r="P52" s="204" t="s">
        <v>770</v>
      </c>
    </row>
    <row r="53" spans="1:19" ht="14.25" customHeight="1" x14ac:dyDescent="0.3">
      <c r="A53" s="196"/>
      <c r="B53" s="191" t="s">
        <v>156</v>
      </c>
      <c r="C53" s="191" t="s">
        <v>1251</v>
      </c>
      <c r="D53" s="192">
        <v>0</v>
      </c>
      <c r="E53" s="191" t="s">
        <v>1251</v>
      </c>
      <c r="F53" s="184" t="s">
        <v>770</v>
      </c>
      <c r="G53" s="184" t="s">
        <v>1253</v>
      </c>
      <c r="H53" s="193"/>
      <c r="I53" s="194"/>
      <c r="J53" s="194"/>
      <c r="K53" s="193"/>
      <c r="L53" s="195"/>
      <c r="M53" s="189">
        <v>3</v>
      </c>
      <c r="N53" t="str">
        <f t="array" ref="N53">_xlfn.IFS(E53&lt;=30,"Até 30W",E53&lt;=50,"31W a 50W", E53&lt;=67, "51 W a 67 W", E53&lt;=97, "68 W a 97 W", E53&lt;=137, "98 W a 137 W", E53&lt;=180, "138 W a 180 W", E53&lt;=240, "181 W a 240 W", E53&gt;240, "Acima de 240 W")</f>
        <v>Acima de 240 W</v>
      </c>
      <c r="P53" s="206" t="s">
        <v>269</v>
      </c>
      <c r="Q53">
        <v>1</v>
      </c>
      <c r="R53">
        <v>1</v>
      </c>
      <c r="S53">
        <v>2</v>
      </c>
    </row>
    <row r="54" spans="1:19" ht="14.25" customHeight="1" x14ac:dyDescent="0.3">
      <c r="A54" s="196"/>
      <c r="B54" s="199"/>
      <c r="C54" s="199"/>
      <c r="D54" s="200"/>
      <c r="E54" s="199"/>
      <c r="F54" s="184" t="s">
        <v>767</v>
      </c>
      <c r="G54" s="184" t="s">
        <v>1253</v>
      </c>
      <c r="H54" s="186"/>
      <c r="I54" s="187"/>
      <c r="J54" s="187"/>
      <c r="K54" s="186"/>
      <c r="L54" s="188"/>
      <c r="M54" s="189">
        <v>3</v>
      </c>
      <c r="N54" t="str">
        <f t="array" ref="N54">_xlfn.IFS(E54&lt;=30,"Até 30W",E54&lt;=50,"31W a 50W", E54&lt;=67, "51 W a 67 W", E54&lt;=97, "68 W a 97 W", E54&lt;=137, "98 W a 137 W", E54&lt;=180, "138 W a 180 W", E54&lt;=240, "181 W a 240 W", E54&gt;240, "Acima de 240 W")</f>
        <v>Até 30W</v>
      </c>
      <c r="P54" s="206" t="s">
        <v>223</v>
      </c>
      <c r="Q54">
        <v>2</v>
      </c>
      <c r="R54">
        <v>2</v>
      </c>
      <c r="S54">
        <v>1</v>
      </c>
    </row>
    <row r="55" spans="1:19" ht="14.25" customHeight="1" x14ac:dyDescent="0.3">
      <c r="A55" s="196"/>
      <c r="B55" s="191" t="s">
        <v>223</v>
      </c>
      <c r="C55" s="191" t="s">
        <v>1251</v>
      </c>
      <c r="D55" s="192">
        <v>0</v>
      </c>
      <c r="E55" s="191" t="s">
        <v>1251</v>
      </c>
      <c r="F55" s="184" t="s">
        <v>769</v>
      </c>
      <c r="G55" s="184" t="s">
        <v>1253</v>
      </c>
      <c r="H55" s="193"/>
      <c r="I55" s="194"/>
      <c r="J55" s="194"/>
      <c r="K55" s="193"/>
      <c r="L55" s="195"/>
      <c r="M55" s="189">
        <v>21</v>
      </c>
      <c r="N55" t="str">
        <f t="array" ref="N55">_xlfn.IFS(E55&lt;=30,"Até 30W",E55&lt;=50,"31W a 50W", E55&lt;=67, "51 W a 67 W", E55&lt;=97, "68 W a 97 W", E55&lt;=137, "98 W a 137 W", E55&lt;=180, "138 W a 180 W", E55&lt;=240, "181 W a 240 W", E55&gt;240, "Acima de 240 W")</f>
        <v>Acima de 240 W</v>
      </c>
      <c r="P55" s="206" t="s">
        <v>160</v>
      </c>
      <c r="Q55">
        <v>3</v>
      </c>
      <c r="R55">
        <v>3</v>
      </c>
      <c r="S55">
        <v>5</v>
      </c>
    </row>
    <row r="56" spans="1:19" ht="14.25" customHeight="1" x14ac:dyDescent="0.3">
      <c r="A56" s="196"/>
      <c r="B56" s="197"/>
      <c r="C56" s="197"/>
      <c r="D56" s="198"/>
      <c r="E56" s="197"/>
      <c r="F56" s="184" t="s">
        <v>770</v>
      </c>
      <c r="G56" s="184" t="s">
        <v>1253</v>
      </c>
      <c r="H56" s="186"/>
      <c r="I56" s="187"/>
      <c r="J56" s="187"/>
      <c r="K56" s="186"/>
      <c r="L56" s="188"/>
      <c r="M56" s="189">
        <v>9</v>
      </c>
      <c r="N56" t="str">
        <f t="array" ref="N56">_xlfn.IFS(E56&lt;=30,"Até 30W",E56&lt;=50,"31W a 50W", E56&lt;=67, "51 W a 67 W", E56&lt;=97, "68 W a 97 W", E56&lt;=137, "98 W a 137 W", E56&lt;=180, "138 W a 180 W", E56&lt;=240, "181 W a 240 W", E56&gt;240, "Acima de 240 W")</f>
        <v>Até 30W</v>
      </c>
      <c r="P56" s="206" t="s">
        <v>139</v>
      </c>
      <c r="Q56">
        <v>1</v>
      </c>
      <c r="R56">
        <v>1</v>
      </c>
      <c r="S56">
        <v>3</v>
      </c>
    </row>
    <row r="57" spans="1:19" ht="14.25" customHeight="1" x14ac:dyDescent="0.3">
      <c r="A57" s="196"/>
      <c r="B57" s="197"/>
      <c r="C57" s="197"/>
      <c r="D57" s="198"/>
      <c r="E57" s="197"/>
      <c r="F57" s="184" t="s">
        <v>767</v>
      </c>
      <c r="G57" s="184" t="s">
        <v>1253</v>
      </c>
      <c r="H57" s="186"/>
      <c r="I57" s="187"/>
      <c r="J57" s="187"/>
      <c r="K57" s="186"/>
      <c r="L57" s="188"/>
      <c r="M57" s="189">
        <v>12</v>
      </c>
      <c r="N57" t="str">
        <f t="array" ref="N57">_xlfn.IFS(E57&lt;=30,"Até 30W",E57&lt;=50,"31W a 50W", E57&lt;=67, "51 W a 67 W", E57&lt;=97, "68 W a 97 W", E57&lt;=137, "98 W a 137 W", E57&lt;=180, "138 W a 180 W", E57&lt;=240, "181 W a 240 W", E57&gt;240, "Acima de 240 W")</f>
        <v>Até 30W</v>
      </c>
      <c r="P57" s="206" t="s">
        <v>140</v>
      </c>
      <c r="R57">
        <v>1</v>
      </c>
    </row>
    <row r="58" spans="1:19" ht="14.25" customHeight="1" x14ac:dyDescent="0.3">
      <c r="A58" s="196"/>
      <c r="B58" s="197"/>
      <c r="C58" s="197"/>
      <c r="D58" s="198"/>
      <c r="E58" s="197"/>
      <c r="F58" s="184" t="s">
        <v>768</v>
      </c>
      <c r="G58" s="184" t="s">
        <v>1253</v>
      </c>
      <c r="H58" s="186"/>
      <c r="I58" s="187"/>
      <c r="J58" s="187"/>
      <c r="K58" s="186"/>
      <c r="L58" s="188"/>
      <c r="M58" s="189">
        <v>3</v>
      </c>
      <c r="N58" t="str">
        <f t="array" ref="N58">_xlfn.IFS(E58&lt;=30,"Até 30W",E58&lt;=50,"31W a 50W", E58&lt;=67, "51 W a 67 W", E58&lt;=97, "68 W a 97 W", E58&lt;=137, "98 W a 137 W", E58&lt;=180, "138 W a 180 W", E58&lt;=240, "181 W a 240 W", E58&gt;240, "Acima de 240 W")</f>
        <v>Até 30W</v>
      </c>
      <c r="P58" s="204" t="s">
        <v>767</v>
      </c>
    </row>
    <row r="59" spans="1:19" ht="14.25" customHeight="1" x14ac:dyDescent="0.3">
      <c r="A59" s="196"/>
      <c r="B59" s="199"/>
      <c r="C59" s="199"/>
      <c r="D59" s="200"/>
      <c r="E59" s="199"/>
      <c r="F59" s="184" t="s">
        <v>204</v>
      </c>
      <c r="G59" s="184" t="s">
        <v>1253</v>
      </c>
      <c r="H59" s="186"/>
      <c r="I59" s="187"/>
      <c r="J59" s="187"/>
      <c r="K59" s="186"/>
      <c r="L59" s="188"/>
      <c r="M59" s="189">
        <v>3</v>
      </c>
      <c r="N59" t="str">
        <f t="array" ref="N59">_xlfn.IFS(E59&lt;=30,"Até 30W",E59&lt;=50,"31W a 50W", E59&lt;=67, "51 W a 67 W", E59&lt;=97, "68 W a 97 W", E59&lt;=137, "98 W a 137 W", E59&lt;=180, "138 W a 180 W", E59&lt;=240, "181 W a 240 W", E59&gt;240, "Acima de 240 W")</f>
        <v>Até 30W</v>
      </c>
      <c r="P59" s="206" t="s">
        <v>156</v>
      </c>
      <c r="Q59">
        <v>1</v>
      </c>
      <c r="R59">
        <v>1</v>
      </c>
      <c r="S59">
        <v>1</v>
      </c>
    </row>
    <row r="60" spans="1:19" ht="14.25" customHeight="1" x14ac:dyDescent="0.3">
      <c r="A60" s="196"/>
      <c r="B60" s="191" t="s">
        <v>160</v>
      </c>
      <c r="C60" s="191" t="s">
        <v>1251</v>
      </c>
      <c r="D60" s="192">
        <v>0</v>
      </c>
      <c r="E60" s="191" t="s">
        <v>1251</v>
      </c>
      <c r="F60" s="184" t="s">
        <v>769</v>
      </c>
      <c r="G60" s="184" t="s">
        <v>1253</v>
      </c>
      <c r="H60" s="193"/>
      <c r="I60" s="194"/>
      <c r="J60" s="194"/>
      <c r="K60" s="193"/>
      <c r="L60" s="195"/>
      <c r="M60" s="189">
        <v>18</v>
      </c>
      <c r="N60" t="str">
        <f t="array" ref="N60">_xlfn.IFS(E60&lt;=30,"Até 30W",E60&lt;=50,"31W a 50W", E60&lt;=67, "51 W a 67 W", E60&lt;=97, "68 W a 97 W", E60&lt;=137, "98 W a 137 W", E60&lt;=180, "138 W a 180 W", E60&lt;=240, "181 W a 240 W", E60&gt;240, "Acima de 240 W")</f>
        <v>Acima de 240 W</v>
      </c>
      <c r="P60" s="206" t="s">
        <v>223</v>
      </c>
      <c r="Q60">
        <v>1</v>
      </c>
      <c r="R60">
        <v>1</v>
      </c>
      <c r="S60">
        <v>3</v>
      </c>
    </row>
    <row r="61" spans="1:19" ht="14.25" customHeight="1" x14ac:dyDescent="0.3">
      <c r="A61" s="196"/>
      <c r="B61" s="197"/>
      <c r="C61" s="197"/>
      <c r="D61" s="198"/>
      <c r="E61" s="197"/>
      <c r="F61" s="184" t="s">
        <v>770</v>
      </c>
      <c r="G61" s="184" t="s">
        <v>1253</v>
      </c>
      <c r="H61" s="186"/>
      <c r="I61" s="187"/>
      <c r="J61" s="187"/>
      <c r="K61" s="186"/>
      <c r="L61" s="188"/>
      <c r="M61" s="189">
        <v>3</v>
      </c>
      <c r="N61" t="str">
        <f t="array" ref="N61">_xlfn.IFS(E61&lt;=30,"Até 30W",E61&lt;=50,"31W a 50W", E61&lt;=67, "51 W a 67 W", E61&lt;=97, "68 W a 97 W", E61&lt;=137, "98 W a 137 W", E61&lt;=180, "138 W a 180 W", E61&lt;=240, "181 W a 240 W", E61&gt;240, "Acima de 240 W")</f>
        <v>Até 30W</v>
      </c>
      <c r="P61" s="206" t="s">
        <v>160</v>
      </c>
      <c r="Q61">
        <v>2</v>
      </c>
      <c r="R61">
        <v>7</v>
      </c>
      <c r="S61">
        <v>12</v>
      </c>
    </row>
    <row r="62" spans="1:19" ht="14.25" customHeight="1" x14ac:dyDescent="0.3">
      <c r="A62" s="196"/>
      <c r="B62" s="197"/>
      <c r="C62" s="197"/>
      <c r="D62" s="198"/>
      <c r="E62" s="197"/>
      <c r="F62" s="184" t="s">
        <v>767</v>
      </c>
      <c r="G62" s="184" t="s">
        <v>1253</v>
      </c>
      <c r="H62" s="186"/>
      <c r="I62" s="187"/>
      <c r="J62" s="187"/>
      <c r="K62" s="186"/>
      <c r="L62" s="188"/>
      <c r="M62" s="189">
        <v>30</v>
      </c>
      <c r="N62" t="str">
        <f t="array" ref="N62">_xlfn.IFS(E62&lt;=30,"Até 30W",E62&lt;=50,"31W a 50W", E62&lt;=67, "51 W a 67 W", E62&lt;=97, "68 W a 97 W", E62&lt;=137, "98 W a 137 W", E62&lt;=180, "138 W a 180 W", E62&lt;=240, "181 W a 240 W", E62&gt;240, "Acima de 240 W")</f>
        <v>Até 30W</v>
      </c>
      <c r="P62" s="206" t="s">
        <v>139</v>
      </c>
      <c r="Q62">
        <v>6</v>
      </c>
      <c r="R62">
        <v>10</v>
      </c>
      <c r="S62">
        <v>6</v>
      </c>
    </row>
    <row r="63" spans="1:19" ht="14.25" customHeight="1" x14ac:dyDescent="0.3">
      <c r="A63" s="196"/>
      <c r="B63" s="197"/>
      <c r="C63" s="197"/>
      <c r="D63" s="198"/>
      <c r="E63" s="197"/>
      <c r="F63" s="184" t="s">
        <v>768</v>
      </c>
      <c r="G63" s="184" t="s">
        <v>1253</v>
      </c>
      <c r="H63" s="186"/>
      <c r="I63" s="187"/>
      <c r="J63" s="187"/>
      <c r="K63" s="186"/>
      <c r="L63" s="188"/>
      <c r="M63" s="189">
        <v>45</v>
      </c>
      <c r="N63" t="str">
        <f t="array" ref="N63">_xlfn.IFS(E63&lt;=30,"Até 30W",E63&lt;=50,"31W a 50W", E63&lt;=67, "51 W a 67 W", E63&lt;=97, "68 W a 97 W", E63&lt;=137, "98 W a 137 W", E63&lt;=180, "138 W a 180 W", E63&lt;=240, "181 W a 240 W", E63&gt;240, "Acima de 240 W")</f>
        <v>Até 30W</v>
      </c>
      <c r="P63" s="206" t="s">
        <v>140</v>
      </c>
      <c r="Q63">
        <v>1</v>
      </c>
    </row>
    <row r="64" spans="1:19" ht="14.25" customHeight="1" x14ac:dyDescent="0.3">
      <c r="A64" s="196"/>
      <c r="B64" s="199"/>
      <c r="C64" s="199"/>
      <c r="D64" s="200"/>
      <c r="E64" s="199"/>
      <c r="F64" s="184" t="s">
        <v>204</v>
      </c>
      <c r="G64" s="184" t="s">
        <v>1253</v>
      </c>
      <c r="H64" s="186"/>
      <c r="I64" s="187"/>
      <c r="J64" s="187"/>
      <c r="K64" s="186"/>
      <c r="L64" s="188"/>
      <c r="M64" s="189">
        <v>15</v>
      </c>
      <c r="N64" t="str">
        <f t="array" ref="N64">_xlfn.IFS(E64&lt;=30,"Até 30W",E64&lt;=50,"31W a 50W", E64&lt;=67, "51 W a 67 W", E64&lt;=97, "68 W a 97 W", E64&lt;=137, "98 W a 137 W", E64&lt;=180, "138 W a 180 W", E64&lt;=240, "181 W a 240 W", E64&gt;240, "Acima de 240 W")</f>
        <v>Até 30W</v>
      </c>
      <c r="P64" s="204" t="s">
        <v>768</v>
      </c>
    </row>
    <row r="65" spans="1:19" ht="14.25" customHeight="1" x14ac:dyDescent="0.3">
      <c r="A65" s="196"/>
      <c r="B65" s="191" t="s">
        <v>139</v>
      </c>
      <c r="C65" s="191" t="s">
        <v>1251</v>
      </c>
      <c r="D65" s="192">
        <v>0</v>
      </c>
      <c r="E65" s="191" t="s">
        <v>1251</v>
      </c>
      <c r="F65" s="184" t="s">
        <v>766</v>
      </c>
      <c r="G65" s="184" t="s">
        <v>1253</v>
      </c>
      <c r="H65" s="193"/>
      <c r="I65" s="194"/>
      <c r="J65" s="194"/>
      <c r="K65" s="193"/>
      <c r="L65" s="195"/>
      <c r="M65" s="189">
        <v>3</v>
      </c>
      <c r="N65" t="str">
        <f t="array" ref="N65">_xlfn.IFS(E65&lt;=30,"Até 30W",E65&lt;=50,"31W a 50W", E65&lt;=67, "51 W a 67 W", E65&lt;=97, "68 W a 97 W", E65&lt;=137, "98 W a 137 W", E65&lt;=180, "138 W a 180 W", E65&lt;=240, "181 W a 240 W", E65&gt;240, "Acima de 240 W")</f>
        <v>Acima de 240 W</v>
      </c>
      <c r="P65" s="206" t="s">
        <v>223</v>
      </c>
      <c r="Q65">
        <v>2</v>
      </c>
      <c r="R65">
        <v>3</v>
      </c>
      <c r="S65">
        <v>4</v>
      </c>
    </row>
    <row r="66" spans="1:19" ht="14.25" customHeight="1" x14ac:dyDescent="0.3">
      <c r="A66" s="196"/>
      <c r="B66" s="197"/>
      <c r="C66" s="197"/>
      <c r="D66" s="198"/>
      <c r="E66" s="197"/>
      <c r="F66" s="184" t="s">
        <v>769</v>
      </c>
      <c r="G66" s="184" t="s">
        <v>1253</v>
      </c>
      <c r="H66" s="186"/>
      <c r="I66" s="187"/>
      <c r="J66" s="187"/>
      <c r="K66" s="186"/>
      <c r="L66" s="188"/>
      <c r="M66" s="189">
        <v>6</v>
      </c>
      <c r="N66" t="str">
        <f t="array" ref="N66">_xlfn.IFS(E66&lt;=30,"Até 30W",E66&lt;=50,"31W a 50W", E66&lt;=67, "51 W a 67 W", E66&lt;=97, "68 W a 97 W", E66&lt;=137, "98 W a 137 W", E66&lt;=180, "138 W a 180 W", E66&lt;=240, "181 W a 240 W", E66&gt;240, "Acima de 240 W")</f>
        <v>Até 30W</v>
      </c>
      <c r="P66" s="206" t="s">
        <v>160</v>
      </c>
      <c r="Q66">
        <v>6</v>
      </c>
      <c r="R66">
        <v>8</v>
      </c>
      <c r="S66">
        <v>10</v>
      </c>
    </row>
    <row r="67" spans="1:19" ht="14.25" customHeight="1" x14ac:dyDescent="0.3">
      <c r="A67" s="196"/>
      <c r="B67" s="197"/>
      <c r="C67" s="197"/>
      <c r="D67" s="198"/>
      <c r="E67" s="197"/>
      <c r="F67" s="184" t="s">
        <v>767</v>
      </c>
      <c r="G67" s="184" t="s">
        <v>1253</v>
      </c>
      <c r="H67" s="186"/>
      <c r="I67" s="187"/>
      <c r="J67" s="187"/>
      <c r="K67" s="186"/>
      <c r="L67" s="188"/>
      <c r="M67" s="189">
        <v>6</v>
      </c>
      <c r="N67" t="str">
        <f t="array" ref="N67">_xlfn.IFS(E67&lt;=30,"Até 30W",E67&lt;=50,"31W a 50W", E67&lt;=67, "51 W a 67 W", E67&lt;=97, "68 W a 97 W", E67&lt;=137, "98 W a 137 W", E67&lt;=180, "138 W a 180 W", E67&lt;=240, "181 W a 240 W", E67&gt;240, "Acima de 240 W")</f>
        <v>Até 30W</v>
      </c>
      <c r="P67" s="206" t="s">
        <v>139</v>
      </c>
      <c r="R67">
        <v>5</v>
      </c>
      <c r="S67">
        <v>3</v>
      </c>
    </row>
    <row r="68" spans="1:19" ht="14.25" customHeight="1" x14ac:dyDescent="0.3">
      <c r="A68" s="203"/>
      <c r="B68" s="199"/>
      <c r="C68" s="199"/>
      <c r="D68" s="200"/>
      <c r="E68" s="199"/>
      <c r="F68" s="184" t="s">
        <v>768</v>
      </c>
      <c r="G68" s="184" t="s">
        <v>1253</v>
      </c>
      <c r="H68" s="186"/>
      <c r="I68" s="187"/>
      <c r="J68" s="187"/>
      <c r="K68" s="186"/>
      <c r="L68" s="188"/>
      <c r="M68" s="189">
        <v>9</v>
      </c>
      <c r="N68" t="str">
        <f t="array" ref="N68">_xlfn.IFS(E68&lt;=30,"Até 30W",E68&lt;=50,"31W a 50W", E68&lt;=67, "51 W a 67 W", E68&lt;=97, "68 W a 97 W", E68&lt;=137, "98 W a 137 W", E68&lt;=180, "138 W a 180 W", E68&lt;=240, "181 W a 240 W", E68&gt;240, "Acima de 240 W")</f>
        <v>Até 30W</v>
      </c>
      <c r="P68" s="206" t="s">
        <v>140</v>
      </c>
      <c r="S68">
        <v>1</v>
      </c>
    </row>
    <row r="69" spans="1:19" ht="14.25" customHeight="1" x14ac:dyDescent="0.3">
      <c r="A69" s="190">
        <v>100</v>
      </c>
      <c r="B69" s="191" t="s">
        <v>156</v>
      </c>
      <c r="C69" s="191" t="s">
        <v>1251</v>
      </c>
      <c r="D69" s="192">
        <v>0</v>
      </c>
      <c r="E69" s="191" t="s">
        <v>1251</v>
      </c>
      <c r="F69" s="184" t="s">
        <v>770</v>
      </c>
      <c r="G69" s="184" t="s">
        <v>1253</v>
      </c>
      <c r="H69" s="193"/>
      <c r="I69" s="194"/>
      <c r="J69" s="194"/>
      <c r="K69" s="193"/>
      <c r="L69" s="195"/>
      <c r="M69" s="189">
        <v>9</v>
      </c>
      <c r="N69" t="str">
        <f t="array" ref="N69">_xlfn.IFS(E69&lt;=30,"Até 30W",E69&lt;=50,"31W a 50W", E69&lt;=67, "51 W a 67 W", E69&lt;=97, "68 W a 97 W", E69&lt;=137, "98 W a 137 W", E69&lt;=180, "138 W a 180 W", E69&lt;=240, "181 W a 240 W", E69&gt;240, "Acima de 240 W")</f>
        <v>Acima de 240 W</v>
      </c>
      <c r="P69" s="204" t="s">
        <v>1285</v>
      </c>
      <c r="Q69">
        <v>507</v>
      </c>
      <c r="R69">
        <v>507</v>
      </c>
      <c r="S69">
        <v>507</v>
      </c>
    </row>
    <row r="70" spans="1:19" ht="14.25" customHeight="1" x14ac:dyDescent="0.3">
      <c r="A70" s="196"/>
      <c r="B70" s="199"/>
      <c r="C70" s="199"/>
      <c r="D70" s="200"/>
      <c r="E70" s="199"/>
      <c r="F70" s="184" t="s">
        <v>204</v>
      </c>
      <c r="G70" s="184" t="s">
        <v>1253</v>
      </c>
      <c r="H70" s="186"/>
      <c r="I70" s="187"/>
      <c r="J70" s="187"/>
      <c r="K70" s="186"/>
      <c r="L70" s="188"/>
      <c r="M70" s="189">
        <v>3</v>
      </c>
      <c r="N70" t="str">
        <f t="array" ref="N70">_xlfn.IFS(E70&lt;=30,"Até 30W",E70&lt;=50,"31W a 50W", E70&lt;=67, "51 W a 67 W", E70&lt;=97, "68 W a 97 W", E70&lt;=137, "98 W a 137 W", E70&lt;=180, "138 W a 180 W", E70&lt;=240, "181 W a 240 W", E70&gt;240, "Acima de 240 W")</f>
        <v>Até 30W</v>
      </c>
    </row>
    <row r="71" spans="1:19" ht="14.25" customHeight="1" x14ac:dyDescent="0.3">
      <c r="A71" s="196"/>
      <c r="B71" s="191" t="s">
        <v>223</v>
      </c>
      <c r="C71" s="191" t="s">
        <v>1251</v>
      </c>
      <c r="D71" s="192">
        <v>0</v>
      </c>
      <c r="E71" s="191" t="s">
        <v>1251</v>
      </c>
      <c r="F71" s="184" t="s">
        <v>766</v>
      </c>
      <c r="G71" s="184" t="s">
        <v>1253</v>
      </c>
      <c r="H71" s="193"/>
      <c r="I71" s="194"/>
      <c r="J71" s="194"/>
      <c r="K71" s="193"/>
      <c r="L71" s="195"/>
      <c r="M71" s="189">
        <v>3</v>
      </c>
      <c r="N71" t="str">
        <f t="array" ref="N71">_xlfn.IFS(E71&lt;=30,"Até 30W",E71&lt;=50,"31W a 50W", E71&lt;=67, "51 W a 67 W", E71&lt;=97, "68 W a 97 W", E71&lt;=137, "98 W a 137 W", E71&lt;=180, "138 W a 180 W", E71&lt;=240, "181 W a 240 W", E71&gt;240, "Acima de 240 W")</f>
        <v>Acima de 240 W</v>
      </c>
    </row>
    <row r="72" spans="1:19" ht="14.25" customHeight="1" x14ac:dyDescent="0.3">
      <c r="A72" s="196"/>
      <c r="B72" s="197"/>
      <c r="C72" s="197"/>
      <c r="D72" s="198"/>
      <c r="E72" s="197"/>
      <c r="F72" s="184" t="s">
        <v>769</v>
      </c>
      <c r="G72" s="184" t="s">
        <v>1253</v>
      </c>
      <c r="H72" s="186"/>
      <c r="I72" s="187"/>
      <c r="J72" s="187"/>
      <c r="K72" s="186"/>
      <c r="L72" s="188"/>
      <c r="M72" s="189">
        <v>3</v>
      </c>
      <c r="N72" t="str">
        <f t="array" ref="N72">_xlfn.IFS(E72&lt;=30,"Até 30W",E72&lt;=50,"31W a 50W", E72&lt;=67, "51 W a 67 W", E72&lt;=97, "68 W a 97 W", E72&lt;=137, "98 W a 137 W", E72&lt;=180, "138 W a 180 W", E72&lt;=240, "181 W a 240 W", E72&gt;240, "Acima de 240 W")</f>
        <v>Até 30W</v>
      </c>
    </row>
    <row r="73" spans="1:19" ht="14.25" customHeight="1" x14ac:dyDescent="0.3">
      <c r="A73" s="196"/>
      <c r="B73" s="197"/>
      <c r="C73" s="197"/>
      <c r="D73" s="198"/>
      <c r="E73" s="197"/>
      <c r="F73" s="184" t="s">
        <v>767</v>
      </c>
      <c r="G73" s="184" t="s">
        <v>1253</v>
      </c>
      <c r="H73" s="186"/>
      <c r="I73" s="187"/>
      <c r="J73" s="187"/>
      <c r="K73" s="186"/>
      <c r="L73" s="188"/>
      <c r="M73" s="189">
        <v>3</v>
      </c>
      <c r="N73" t="str">
        <f t="array" ref="N73">_xlfn.IFS(E73&lt;=30,"Até 30W",E73&lt;=50,"31W a 50W", E73&lt;=67, "51 W a 67 W", E73&lt;=97, "68 W a 97 W", E73&lt;=137, "98 W a 137 W", E73&lt;=180, "138 W a 180 W", E73&lt;=240, "181 W a 240 W", E73&gt;240, "Acima de 240 W")</f>
        <v>Até 30W</v>
      </c>
    </row>
    <row r="74" spans="1:19" ht="14.25" customHeight="1" x14ac:dyDescent="0.3">
      <c r="A74" s="196"/>
      <c r="B74" s="199"/>
      <c r="C74" s="199"/>
      <c r="D74" s="200"/>
      <c r="E74" s="199"/>
      <c r="F74" s="184" t="s">
        <v>768</v>
      </c>
      <c r="G74" s="184" t="s">
        <v>1253</v>
      </c>
      <c r="H74" s="186"/>
      <c r="I74" s="187"/>
      <c r="J74" s="187"/>
      <c r="K74" s="186"/>
      <c r="L74" s="188"/>
      <c r="M74" s="189">
        <v>6</v>
      </c>
      <c r="N74" t="str">
        <f t="array" ref="N74">_xlfn.IFS(E74&lt;=30,"Até 30W",E74&lt;=50,"31W a 50W", E74&lt;=67, "51 W a 67 W", E74&lt;=97, "68 W a 97 W", E74&lt;=137, "98 W a 137 W", E74&lt;=180, "138 W a 180 W", E74&lt;=240, "181 W a 240 W", E74&gt;240, "Acima de 240 W")</f>
        <v>Até 30W</v>
      </c>
    </row>
    <row r="75" spans="1:19" ht="14.25" customHeight="1" x14ac:dyDescent="0.3">
      <c r="A75" s="196"/>
      <c r="B75" s="191" t="s">
        <v>160</v>
      </c>
      <c r="C75" s="191" t="s">
        <v>1251</v>
      </c>
      <c r="D75" s="192">
        <v>0</v>
      </c>
      <c r="E75" s="191" t="s">
        <v>1251</v>
      </c>
      <c r="F75" s="184" t="s">
        <v>769</v>
      </c>
      <c r="G75" s="184" t="s">
        <v>1253</v>
      </c>
      <c r="H75" s="193"/>
      <c r="I75" s="194"/>
      <c r="J75" s="194"/>
      <c r="K75" s="193"/>
      <c r="L75" s="195"/>
      <c r="M75" s="189">
        <v>9</v>
      </c>
      <c r="N75" t="str">
        <f t="array" ref="N75">_xlfn.IFS(E75&lt;=30,"Até 30W",E75&lt;=50,"31W a 50W", E75&lt;=67, "51 W a 67 W", E75&lt;=97, "68 W a 97 W", E75&lt;=137, "98 W a 137 W", E75&lt;=180, "138 W a 180 W", E75&lt;=240, "181 W a 240 W", E75&gt;240, "Acima de 240 W")</f>
        <v>Acima de 240 W</v>
      </c>
    </row>
    <row r="76" spans="1:19" ht="14.25" customHeight="1" x14ac:dyDescent="0.3">
      <c r="A76" s="196"/>
      <c r="B76" s="199"/>
      <c r="C76" s="199"/>
      <c r="D76" s="200"/>
      <c r="E76" s="199"/>
      <c r="F76" s="184" t="s">
        <v>204</v>
      </c>
      <c r="G76" s="184" t="s">
        <v>1253</v>
      </c>
      <c r="H76" s="186"/>
      <c r="I76" s="187"/>
      <c r="J76" s="187"/>
      <c r="K76" s="186"/>
      <c r="L76" s="188"/>
      <c r="M76" s="189">
        <v>3</v>
      </c>
      <c r="N76" t="str">
        <f t="array" ref="N76">_xlfn.IFS(E76&lt;=30,"Até 30W",E76&lt;=50,"31W a 50W", E76&lt;=67, "51 W a 67 W", E76&lt;=97, "68 W a 97 W", E76&lt;=137, "98 W a 137 W", E76&lt;=180, "138 W a 180 W", E76&lt;=240, "181 W a 240 W", E76&gt;240, "Acima de 240 W")</f>
        <v>Até 30W</v>
      </c>
    </row>
    <row r="77" spans="1:19" ht="14.25" customHeight="1" x14ac:dyDescent="0.3">
      <c r="A77" s="196"/>
      <c r="B77" s="191" t="s">
        <v>139</v>
      </c>
      <c r="C77" s="191" t="s">
        <v>1251</v>
      </c>
      <c r="D77" s="192">
        <v>0</v>
      </c>
      <c r="E77" s="191" t="s">
        <v>1251</v>
      </c>
      <c r="F77" s="184" t="s">
        <v>767</v>
      </c>
      <c r="G77" s="184" t="s">
        <v>1253</v>
      </c>
      <c r="H77" s="193"/>
      <c r="I77" s="194"/>
      <c r="J77" s="194"/>
      <c r="K77" s="193"/>
      <c r="L77" s="195"/>
      <c r="M77" s="189">
        <v>3</v>
      </c>
      <c r="N77" t="str">
        <f t="array" ref="N77">_xlfn.IFS(E77&lt;=30,"Até 30W",E77&lt;=50,"31W a 50W", E77&lt;=67, "51 W a 67 W", E77&lt;=97, "68 W a 97 W", E77&lt;=137, "98 W a 137 W", E77&lt;=180, "138 W a 180 W", E77&lt;=240, "181 W a 240 W", E77&gt;240, "Acima de 240 W")</f>
        <v>Acima de 240 W</v>
      </c>
    </row>
    <row r="78" spans="1:19" ht="14.25" customHeight="1" x14ac:dyDescent="0.3">
      <c r="A78" s="196"/>
      <c r="B78" s="199"/>
      <c r="C78" s="199"/>
      <c r="D78" s="200"/>
      <c r="E78" s="199"/>
      <c r="F78" s="184" t="s">
        <v>768</v>
      </c>
      <c r="G78" s="184" t="s">
        <v>1253</v>
      </c>
      <c r="H78" s="186"/>
      <c r="I78" s="187"/>
      <c r="J78" s="187"/>
      <c r="K78" s="186"/>
      <c r="L78" s="188"/>
      <c r="M78" s="189">
        <v>3</v>
      </c>
      <c r="N78" t="str">
        <f t="array" ref="N78">_xlfn.IFS(E78&lt;=30,"Até 30W",E78&lt;=50,"31W a 50W", E78&lt;=67, "51 W a 67 W", E78&lt;=97, "68 W a 97 W", E78&lt;=137, "98 W a 137 W", E78&lt;=180, "138 W a 180 W", E78&lt;=240, "181 W a 240 W", E78&gt;240, "Acima de 240 W")</f>
        <v>Até 30W</v>
      </c>
    </row>
    <row r="79" spans="1:19" ht="14.25" customHeight="1" x14ac:dyDescent="0.3">
      <c r="A79" s="196"/>
      <c r="B79" s="191" t="s">
        <v>140</v>
      </c>
      <c r="C79" s="191" t="s">
        <v>1251</v>
      </c>
      <c r="D79" s="192">
        <v>0</v>
      </c>
      <c r="E79" s="191" t="s">
        <v>1251</v>
      </c>
      <c r="F79" s="184" t="s">
        <v>1252</v>
      </c>
      <c r="G79" s="184" t="s">
        <v>1253</v>
      </c>
      <c r="H79" s="193"/>
      <c r="I79" s="194"/>
      <c r="J79" s="194"/>
      <c r="K79" s="193"/>
      <c r="L79" s="195"/>
      <c r="M79" s="189">
        <v>3</v>
      </c>
      <c r="N79" t="str">
        <f t="array" ref="N79">_xlfn.IFS(E79&lt;=30,"Até 30W",E79&lt;=50,"31W a 50W", E79&lt;=67, "51 W a 67 W", E79&lt;=97, "68 W a 97 W", E79&lt;=137, "98 W a 137 W", E79&lt;=180, "138 W a 180 W", E79&lt;=240, "181 W a 240 W", E79&gt;240, "Acima de 240 W")</f>
        <v>Acima de 240 W</v>
      </c>
    </row>
    <row r="80" spans="1:19" ht="14.25" customHeight="1" x14ac:dyDescent="0.3">
      <c r="A80" s="203"/>
      <c r="B80" s="199"/>
      <c r="C80" s="199"/>
      <c r="D80" s="200"/>
      <c r="E80" s="199"/>
      <c r="F80" s="184" t="s">
        <v>325</v>
      </c>
      <c r="G80" s="184" t="s">
        <v>1253</v>
      </c>
      <c r="H80" s="186"/>
      <c r="I80" s="187"/>
      <c r="J80" s="187"/>
      <c r="K80" s="186"/>
      <c r="L80" s="188"/>
      <c r="M80" s="189">
        <v>9</v>
      </c>
      <c r="N80" t="str">
        <f t="array" ref="N80">_xlfn.IFS(E80&lt;=30,"Até 30W",E80&lt;=50,"31W a 50W", E80&lt;=67, "51 W a 67 W", E80&lt;=97, "68 W a 97 W", E80&lt;=137, "98 W a 137 W", E80&lt;=180, "138 W a 180 W", E80&lt;=240, "181 W a 240 W", E80&gt;240, "Acima de 240 W")</f>
        <v>Até 30W</v>
      </c>
    </row>
    <row r="81" spans="1:14" ht="14.25" customHeight="1" x14ac:dyDescent="0.3">
      <c r="A81" s="190">
        <v>120</v>
      </c>
      <c r="B81" s="184" t="s">
        <v>269</v>
      </c>
      <c r="C81" s="184" t="s">
        <v>1251</v>
      </c>
      <c r="D81" s="185">
        <v>0</v>
      </c>
      <c r="E81" s="184" t="s">
        <v>1251</v>
      </c>
      <c r="F81" s="184" t="s">
        <v>770</v>
      </c>
      <c r="G81" s="184" t="s">
        <v>1253</v>
      </c>
      <c r="H81" s="193"/>
      <c r="I81" s="194"/>
      <c r="J81" s="194"/>
      <c r="K81" s="193"/>
      <c r="L81" s="195"/>
      <c r="M81" s="189">
        <v>3</v>
      </c>
      <c r="N81" t="str">
        <f t="array" ref="N81">_xlfn.IFS(E81&lt;=30,"Até 30W",E81&lt;=50,"31W a 50W", E81&lt;=67, "51 W a 67 W", E81&lt;=97, "68 W a 97 W", E81&lt;=137, "98 W a 137 W", E81&lt;=180, "138 W a 180 W", E81&lt;=240, "181 W a 240 W", E81&gt;240, "Acima de 240 W")</f>
        <v>Acima de 240 W</v>
      </c>
    </row>
    <row r="82" spans="1:14" ht="14.25" customHeight="1" x14ac:dyDescent="0.3">
      <c r="A82" s="196"/>
      <c r="B82" s="191" t="s">
        <v>156</v>
      </c>
      <c r="C82" s="191" t="s">
        <v>1251</v>
      </c>
      <c r="D82" s="192">
        <v>0</v>
      </c>
      <c r="E82" s="191" t="s">
        <v>1251</v>
      </c>
      <c r="F82" s="184" t="s">
        <v>769</v>
      </c>
      <c r="G82" s="184" t="s">
        <v>1253</v>
      </c>
      <c r="H82" s="193"/>
      <c r="I82" s="194"/>
      <c r="J82" s="194"/>
      <c r="K82" s="193"/>
      <c r="L82" s="195"/>
      <c r="M82" s="189">
        <v>18</v>
      </c>
      <c r="N82" t="str">
        <f t="array" ref="N82">_xlfn.IFS(E82&lt;=30,"Até 30W",E82&lt;=50,"31W a 50W", E82&lt;=67, "51 W a 67 W", E82&lt;=97, "68 W a 97 W", E82&lt;=137, "98 W a 137 W", E82&lt;=180, "138 W a 180 W", E82&lt;=240, "181 W a 240 W", E82&gt;240, "Acima de 240 W")</f>
        <v>Acima de 240 W</v>
      </c>
    </row>
    <row r="83" spans="1:14" ht="14.25" customHeight="1" x14ac:dyDescent="0.3">
      <c r="A83" s="196"/>
      <c r="B83" s="197"/>
      <c r="C83" s="197"/>
      <c r="D83" s="198"/>
      <c r="E83" s="197"/>
      <c r="F83" s="184" t="s">
        <v>770</v>
      </c>
      <c r="G83" s="184" t="s">
        <v>1253</v>
      </c>
      <c r="H83" s="186"/>
      <c r="I83" s="187"/>
      <c r="J83" s="187"/>
      <c r="K83" s="186"/>
      <c r="L83" s="188"/>
      <c r="M83" s="189">
        <v>6</v>
      </c>
      <c r="N83" t="str">
        <f t="array" ref="N83">_xlfn.IFS(E83&lt;=30,"Até 30W",E83&lt;=50,"31W a 50W", E83&lt;=67, "51 W a 67 W", E83&lt;=97, "68 W a 97 W", E83&lt;=137, "98 W a 137 W", E83&lt;=180, "138 W a 180 W", E83&lt;=240, "181 W a 240 W", E83&gt;240, "Acima de 240 W")</f>
        <v>Até 30W</v>
      </c>
    </row>
    <row r="84" spans="1:14" ht="14.25" customHeight="1" x14ac:dyDescent="0.3">
      <c r="A84" s="196"/>
      <c r="B84" s="199"/>
      <c r="C84" s="199"/>
      <c r="D84" s="200"/>
      <c r="E84" s="199"/>
      <c r="F84" s="184" t="s">
        <v>768</v>
      </c>
      <c r="G84" s="184" t="s">
        <v>1253</v>
      </c>
      <c r="H84" s="186"/>
      <c r="I84" s="187"/>
      <c r="J84" s="187"/>
      <c r="K84" s="186"/>
      <c r="L84" s="188"/>
      <c r="M84" s="189">
        <v>3</v>
      </c>
      <c r="N84" t="str">
        <f t="array" ref="N84">_xlfn.IFS(E84&lt;=30,"Até 30W",E84&lt;=50,"31W a 50W", E84&lt;=67, "51 W a 67 W", E84&lt;=97, "68 W a 97 W", E84&lt;=137, "98 W a 137 W", E84&lt;=180, "138 W a 180 W", E84&lt;=240, "181 W a 240 W", E84&gt;240, "Acima de 240 W")</f>
        <v>Até 30W</v>
      </c>
    </row>
    <row r="85" spans="1:14" ht="14.25" customHeight="1" x14ac:dyDescent="0.3">
      <c r="A85" s="196"/>
      <c r="B85" s="184" t="s">
        <v>223</v>
      </c>
      <c r="C85" s="184" t="s">
        <v>1251</v>
      </c>
      <c r="D85" s="185">
        <v>0</v>
      </c>
      <c r="E85" s="184" t="s">
        <v>1251</v>
      </c>
      <c r="F85" s="184" t="s">
        <v>770</v>
      </c>
      <c r="G85" s="184" t="s">
        <v>1253</v>
      </c>
      <c r="H85" s="186"/>
      <c r="I85" s="187"/>
      <c r="J85" s="187"/>
      <c r="K85" s="186"/>
      <c r="L85" s="188"/>
      <c r="M85" s="189">
        <v>6</v>
      </c>
      <c r="N85" t="str">
        <f t="array" ref="N85">_xlfn.IFS(E85&lt;=30,"Até 30W",E85&lt;=50,"31W a 50W", E85&lt;=67, "51 W a 67 W", E85&lt;=97, "68 W a 97 W", E85&lt;=137, "98 W a 137 W", E85&lt;=180, "138 W a 180 W", E85&lt;=240, "181 W a 240 W", E85&gt;240, "Acima de 240 W")</f>
        <v>Acima de 240 W</v>
      </c>
    </row>
    <row r="86" spans="1:14" ht="14.25" customHeight="1" x14ac:dyDescent="0.3">
      <c r="A86" s="196"/>
      <c r="B86" s="191" t="s">
        <v>160</v>
      </c>
      <c r="C86" s="191" t="s">
        <v>1251</v>
      </c>
      <c r="D86" s="192">
        <v>0</v>
      </c>
      <c r="E86" s="191" t="s">
        <v>1251</v>
      </c>
      <c r="F86" s="184" t="s">
        <v>766</v>
      </c>
      <c r="G86" s="184" t="s">
        <v>1253</v>
      </c>
      <c r="H86" s="193"/>
      <c r="I86" s="194"/>
      <c r="J86" s="194"/>
      <c r="K86" s="193"/>
      <c r="L86" s="195"/>
      <c r="M86" s="189">
        <v>3</v>
      </c>
      <c r="N86" t="str">
        <f t="array" ref="N86">_xlfn.IFS(E86&lt;=30,"Até 30W",E86&lt;=50,"31W a 50W", E86&lt;=67, "51 W a 67 W", E86&lt;=97, "68 W a 97 W", E86&lt;=137, "98 W a 137 W", E86&lt;=180, "138 W a 180 W", E86&lt;=240, "181 W a 240 W", E86&gt;240, "Acima de 240 W")</f>
        <v>Acima de 240 W</v>
      </c>
    </row>
    <row r="87" spans="1:14" ht="14.25" customHeight="1" x14ac:dyDescent="0.3">
      <c r="A87" s="196"/>
      <c r="B87" s="197"/>
      <c r="C87" s="197"/>
      <c r="D87" s="198"/>
      <c r="E87" s="197"/>
      <c r="F87" s="184" t="s">
        <v>1252</v>
      </c>
      <c r="G87" s="184" t="s">
        <v>1253</v>
      </c>
      <c r="H87" s="186"/>
      <c r="I87" s="187"/>
      <c r="J87" s="187"/>
      <c r="K87" s="186"/>
      <c r="L87" s="188"/>
      <c r="M87" s="189">
        <v>3</v>
      </c>
      <c r="N87" t="str">
        <f t="array" ref="N87">_xlfn.IFS(E87&lt;=30,"Até 30W",E87&lt;=50,"31W a 50W", E87&lt;=67, "51 W a 67 W", E87&lt;=97, "68 W a 97 W", E87&lt;=137, "98 W a 137 W", E87&lt;=180, "138 W a 180 W", E87&lt;=240, "181 W a 240 W", E87&gt;240, "Acima de 240 W")</f>
        <v>Até 30W</v>
      </c>
    </row>
    <row r="88" spans="1:14" ht="14.25" customHeight="1" x14ac:dyDescent="0.3">
      <c r="A88" s="196"/>
      <c r="B88" s="197"/>
      <c r="C88" s="197"/>
      <c r="D88" s="198"/>
      <c r="E88" s="197"/>
      <c r="F88" s="184" t="s">
        <v>769</v>
      </c>
      <c r="G88" s="184" t="s">
        <v>1253</v>
      </c>
      <c r="H88" s="186"/>
      <c r="I88" s="187"/>
      <c r="J88" s="187"/>
      <c r="K88" s="186"/>
      <c r="L88" s="188"/>
      <c r="M88" s="189">
        <v>3</v>
      </c>
      <c r="N88" t="str">
        <f t="array" ref="N88">_xlfn.IFS(E88&lt;=30,"Até 30W",E88&lt;=50,"31W a 50W", E88&lt;=67, "51 W a 67 W", E88&lt;=97, "68 W a 97 W", E88&lt;=137, "98 W a 137 W", E88&lt;=180, "138 W a 180 W", E88&lt;=240, "181 W a 240 W", E88&gt;240, "Acima de 240 W")</f>
        <v>Até 30W</v>
      </c>
    </row>
    <row r="89" spans="1:14" ht="14.25" customHeight="1" x14ac:dyDescent="0.3">
      <c r="A89" s="196"/>
      <c r="B89" s="197"/>
      <c r="C89" s="197"/>
      <c r="D89" s="198"/>
      <c r="E89" s="197"/>
      <c r="F89" s="184" t="s">
        <v>770</v>
      </c>
      <c r="G89" s="184" t="s">
        <v>1253</v>
      </c>
      <c r="H89" s="186"/>
      <c r="I89" s="187"/>
      <c r="J89" s="187"/>
      <c r="K89" s="186"/>
      <c r="L89" s="188"/>
      <c r="M89" s="189">
        <v>9</v>
      </c>
      <c r="N89" t="str">
        <f t="array" ref="N89">_xlfn.IFS(E89&lt;=30,"Até 30W",E89&lt;=50,"31W a 50W", E89&lt;=67, "51 W a 67 W", E89&lt;=97, "68 W a 97 W", E89&lt;=137, "98 W a 137 W", E89&lt;=180, "138 W a 180 W", E89&lt;=240, "181 W a 240 W", E89&gt;240, "Acima de 240 W")</f>
        <v>Até 30W</v>
      </c>
    </row>
    <row r="90" spans="1:14" ht="14.25" customHeight="1" x14ac:dyDescent="0.3">
      <c r="A90" s="196"/>
      <c r="B90" s="197"/>
      <c r="C90" s="197"/>
      <c r="D90" s="198"/>
      <c r="E90" s="197"/>
      <c r="F90" s="184" t="s">
        <v>767</v>
      </c>
      <c r="G90" s="184" t="s">
        <v>1253</v>
      </c>
      <c r="H90" s="186"/>
      <c r="I90" s="187"/>
      <c r="J90" s="187"/>
      <c r="K90" s="186"/>
      <c r="L90" s="188"/>
      <c r="M90" s="189">
        <v>6</v>
      </c>
      <c r="N90" t="str">
        <f t="array" ref="N90">_xlfn.IFS(E90&lt;=30,"Até 30W",E90&lt;=50,"31W a 50W", E90&lt;=67, "51 W a 67 W", E90&lt;=97, "68 W a 97 W", E90&lt;=137, "98 W a 137 W", E90&lt;=180, "138 W a 180 W", E90&lt;=240, "181 W a 240 W", E90&gt;240, "Acima de 240 W")</f>
        <v>Até 30W</v>
      </c>
    </row>
    <row r="91" spans="1:14" ht="14.25" customHeight="1" x14ac:dyDescent="0.3">
      <c r="A91" s="196"/>
      <c r="B91" s="199"/>
      <c r="C91" s="199"/>
      <c r="D91" s="200"/>
      <c r="E91" s="199"/>
      <c r="F91" s="184" t="s">
        <v>768</v>
      </c>
      <c r="G91" s="184" t="s">
        <v>1253</v>
      </c>
      <c r="H91" s="186"/>
      <c r="I91" s="187"/>
      <c r="J91" s="187"/>
      <c r="K91" s="186"/>
      <c r="L91" s="188"/>
      <c r="M91" s="189">
        <v>6</v>
      </c>
      <c r="N91" t="str">
        <f t="array" ref="N91">_xlfn.IFS(E91&lt;=30,"Até 30W",E91&lt;=50,"31W a 50W", E91&lt;=67, "51 W a 67 W", E91&lt;=97, "68 W a 97 W", E91&lt;=137, "98 W a 137 W", E91&lt;=180, "138 W a 180 W", E91&lt;=240, "181 W a 240 W", E91&gt;240, "Acima de 240 W")</f>
        <v>Até 30W</v>
      </c>
    </row>
    <row r="92" spans="1:14" ht="14.25" customHeight="1" x14ac:dyDescent="0.3">
      <c r="A92" s="196"/>
      <c r="B92" s="191" t="s">
        <v>139</v>
      </c>
      <c r="C92" s="191" t="s">
        <v>1251</v>
      </c>
      <c r="D92" s="192">
        <v>0</v>
      </c>
      <c r="E92" s="191" t="s">
        <v>1251</v>
      </c>
      <c r="F92" s="184" t="s">
        <v>767</v>
      </c>
      <c r="G92" s="184" t="s">
        <v>1253</v>
      </c>
      <c r="H92" s="193"/>
      <c r="I92" s="194"/>
      <c r="J92" s="194"/>
      <c r="K92" s="193"/>
      <c r="L92" s="195"/>
      <c r="M92" s="189">
        <v>9</v>
      </c>
      <c r="N92" t="str">
        <f t="array" ref="N92">_xlfn.IFS(E92&lt;=30,"Até 30W",E92&lt;=50,"31W a 50W", E92&lt;=67, "51 W a 67 W", E92&lt;=97, "68 W a 97 W", E92&lt;=137, "98 W a 137 W", E92&lt;=180, "138 W a 180 W", E92&lt;=240, "181 W a 240 W", E92&gt;240, "Acima de 240 W")</f>
        <v>Acima de 240 W</v>
      </c>
    </row>
    <row r="93" spans="1:14" ht="14.25" customHeight="1" x14ac:dyDescent="0.3">
      <c r="A93" s="196"/>
      <c r="B93" s="199"/>
      <c r="C93" s="199"/>
      <c r="D93" s="200"/>
      <c r="E93" s="199"/>
      <c r="F93" s="184" t="s">
        <v>768</v>
      </c>
      <c r="G93" s="184" t="s">
        <v>1253</v>
      </c>
      <c r="H93" s="186"/>
      <c r="I93" s="187"/>
      <c r="J93" s="187"/>
      <c r="K93" s="186"/>
      <c r="L93" s="188"/>
      <c r="M93" s="189">
        <v>6</v>
      </c>
      <c r="N93" t="str">
        <f t="array" ref="N93">_xlfn.IFS(E93&lt;=30,"Até 30W",E93&lt;=50,"31W a 50W", E93&lt;=67, "51 W a 67 W", E93&lt;=97, "68 W a 97 W", E93&lt;=137, "98 W a 137 W", E93&lt;=180, "138 W a 180 W", E93&lt;=240, "181 W a 240 W", E93&gt;240, "Acima de 240 W")</f>
        <v>Até 30W</v>
      </c>
    </row>
    <row r="94" spans="1:14" ht="14.25" customHeight="1" x14ac:dyDescent="0.3">
      <c r="A94" s="203"/>
      <c r="B94" s="184" t="s">
        <v>140</v>
      </c>
      <c r="C94" s="184" t="s">
        <v>1251</v>
      </c>
      <c r="D94" s="185">
        <v>0</v>
      </c>
      <c r="E94" s="184" t="s">
        <v>1251</v>
      </c>
      <c r="F94" s="184" t="s">
        <v>1252</v>
      </c>
      <c r="G94" s="184" t="s">
        <v>1253</v>
      </c>
      <c r="H94" s="186"/>
      <c r="I94" s="187"/>
      <c r="J94" s="187"/>
      <c r="K94" s="186"/>
      <c r="L94" s="188"/>
      <c r="M94" s="189">
        <v>3</v>
      </c>
      <c r="N94" t="str">
        <f t="array" ref="N94">_xlfn.IFS(E94&lt;=30,"Até 30W",E94&lt;=50,"31W a 50W", E94&lt;=67, "51 W a 67 W", E94&lt;=97, "68 W a 97 W", E94&lt;=137, "98 W a 137 W", E94&lt;=180, "138 W a 180 W", E94&lt;=240, "181 W a 240 W", E94&gt;240, "Acima de 240 W")</f>
        <v>Acima de 240 W</v>
      </c>
    </row>
    <row r="95" spans="1:14" ht="14.25" customHeight="1" x14ac:dyDescent="0.3">
      <c r="A95" s="190">
        <v>150</v>
      </c>
      <c r="B95" s="184" t="s">
        <v>269</v>
      </c>
      <c r="C95" s="184" t="s">
        <v>1251</v>
      </c>
      <c r="D95" s="185">
        <v>0</v>
      </c>
      <c r="E95" s="184" t="s">
        <v>1251</v>
      </c>
      <c r="F95" s="184" t="s">
        <v>770</v>
      </c>
      <c r="G95" s="184" t="s">
        <v>1253</v>
      </c>
      <c r="H95" s="193"/>
      <c r="I95" s="194"/>
      <c r="J95" s="194"/>
      <c r="K95" s="193"/>
      <c r="L95" s="195"/>
      <c r="M95" s="189">
        <v>3</v>
      </c>
      <c r="N95" t="str">
        <f t="array" ref="N95">_xlfn.IFS(E95&lt;=30,"Até 30W",E95&lt;=50,"31W a 50W", E95&lt;=67, "51 W a 67 W", E95&lt;=97, "68 W a 97 W", E95&lt;=137, "98 W a 137 W", E95&lt;=180, "138 W a 180 W", E95&lt;=240, "181 W a 240 W", E95&gt;240, "Acima de 240 W")</f>
        <v>Acima de 240 W</v>
      </c>
    </row>
    <row r="96" spans="1:14" ht="14.25" customHeight="1" x14ac:dyDescent="0.3">
      <c r="A96" s="196"/>
      <c r="B96" s="184" t="s">
        <v>156</v>
      </c>
      <c r="C96" s="184" t="s">
        <v>1251</v>
      </c>
      <c r="D96" s="185">
        <v>0</v>
      </c>
      <c r="E96" s="184" t="s">
        <v>1251</v>
      </c>
      <c r="F96" s="184" t="s">
        <v>769</v>
      </c>
      <c r="G96" s="184" t="s">
        <v>1253</v>
      </c>
      <c r="H96" s="186"/>
      <c r="I96" s="187"/>
      <c r="J96" s="187"/>
      <c r="K96" s="186"/>
      <c r="L96" s="188"/>
      <c r="M96" s="189">
        <v>6</v>
      </c>
      <c r="N96" t="str">
        <f t="array" ref="N96">_xlfn.IFS(E96&lt;=30,"Até 30W",E96&lt;=50,"31W a 50W", E96&lt;=67, "51 W a 67 W", E96&lt;=97, "68 W a 97 W", E96&lt;=137, "98 W a 137 W", E96&lt;=180, "138 W a 180 W", E96&lt;=240, "181 W a 240 W", E96&gt;240, "Acima de 240 W")</f>
        <v>Acima de 240 W</v>
      </c>
    </row>
    <row r="97" spans="1:14" ht="14.25" customHeight="1" x14ac:dyDescent="0.3">
      <c r="A97" s="203"/>
      <c r="B97" s="184" t="s">
        <v>140</v>
      </c>
      <c r="C97" s="184" t="s">
        <v>1251</v>
      </c>
      <c r="D97" s="185">
        <v>0</v>
      </c>
      <c r="E97" s="184" t="s">
        <v>1251</v>
      </c>
      <c r="F97" s="184" t="s">
        <v>325</v>
      </c>
      <c r="G97" s="184" t="s">
        <v>1253</v>
      </c>
      <c r="H97" s="186"/>
      <c r="I97" s="187"/>
      <c r="J97" s="187"/>
      <c r="K97" s="186"/>
      <c r="L97" s="188"/>
      <c r="M97" s="189">
        <v>3</v>
      </c>
      <c r="N97" t="str">
        <f t="array" ref="N97">_xlfn.IFS(E97&lt;=30,"Até 30W",E97&lt;=50,"31W a 50W", E97&lt;=67, "51 W a 67 W", E97&lt;=97, "68 W a 97 W", E97&lt;=137, "98 W a 137 W", E97&lt;=180, "138 W a 180 W", E97&lt;=240, "181 W a 240 W", E97&gt;240, "Acima de 240 W")</f>
        <v>Acima de 240 W</v>
      </c>
    </row>
    <row r="98" spans="1:14" ht="14.25" customHeight="1" x14ac:dyDescent="0.3">
      <c r="A98" s="190">
        <v>200</v>
      </c>
      <c r="B98" s="191" t="s">
        <v>269</v>
      </c>
      <c r="C98" s="191" t="s">
        <v>1251</v>
      </c>
      <c r="D98" s="192">
        <v>0</v>
      </c>
      <c r="E98" s="191" t="s">
        <v>1251</v>
      </c>
      <c r="F98" s="184" t="s">
        <v>769</v>
      </c>
      <c r="G98" s="184" t="s">
        <v>1253</v>
      </c>
      <c r="H98" s="193"/>
      <c r="I98" s="194"/>
      <c r="J98" s="194"/>
      <c r="K98" s="193"/>
      <c r="L98" s="195"/>
      <c r="M98" s="189">
        <v>9</v>
      </c>
      <c r="N98" t="str">
        <f t="array" ref="N98">_xlfn.IFS(E98&lt;=30,"Até 30W",E98&lt;=50,"31W a 50W", E98&lt;=67, "51 W a 67 W", E98&lt;=97, "68 W a 97 W", E98&lt;=137, "98 W a 137 W", E98&lt;=180, "138 W a 180 W", E98&lt;=240, "181 W a 240 W", E98&gt;240, "Acima de 240 W")</f>
        <v>Acima de 240 W</v>
      </c>
    </row>
    <row r="99" spans="1:14" ht="14.25" customHeight="1" x14ac:dyDescent="0.3">
      <c r="A99" s="196"/>
      <c r="B99" s="197"/>
      <c r="C99" s="197"/>
      <c r="D99" s="198"/>
      <c r="E99" s="197"/>
      <c r="F99" s="184" t="s">
        <v>770</v>
      </c>
      <c r="G99" s="184" t="s">
        <v>1253</v>
      </c>
      <c r="H99" s="186"/>
      <c r="I99" s="187"/>
      <c r="J99" s="187"/>
      <c r="K99" s="186"/>
      <c r="L99" s="188"/>
      <c r="M99" s="189">
        <v>6</v>
      </c>
      <c r="N99" t="str">
        <f t="array" ref="N99">_xlfn.IFS(E99&lt;=30,"Até 30W",E99&lt;=50,"31W a 50W", E99&lt;=67, "51 W a 67 W", E99&lt;=97, "68 W a 97 W", E99&lt;=137, "98 W a 137 W", E99&lt;=180, "138 W a 180 W", E99&lt;=240, "181 W a 240 W", E99&gt;240, "Acima de 240 W")</f>
        <v>Até 30W</v>
      </c>
    </row>
    <row r="100" spans="1:14" ht="14.25" customHeight="1" x14ac:dyDescent="0.3">
      <c r="A100" s="196"/>
      <c r="B100" s="199"/>
      <c r="C100" s="199"/>
      <c r="D100" s="200"/>
      <c r="E100" s="199"/>
      <c r="F100" s="184" t="s">
        <v>767</v>
      </c>
      <c r="G100" s="184" t="s">
        <v>1253</v>
      </c>
      <c r="H100" s="186"/>
      <c r="I100" s="187"/>
      <c r="J100" s="187"/>
      <c r="K100" s="186"/>
      <c r="L100" s="188"/>
      <c r="M100" s="189">
        <v>6</v>
      </c>
      <c r="N100" t="str">
        <f t="array" ref="N100">_xlfn.IFS(E100&lt;=30,"Até 30W",E100&lt;=50,"31W a 50W", E100&lt;=67, "51 W a 67 W", E100&lt;=97, "68 W a 97 W", E100&lt;=137, "98 W a 137 W", E100&lt;=180, "138 W a 180 W", E100&lt;=240, "181 W a 240 W", E100&gt;240, "Acima de 240 W")</f>
        <v>Até 30W</v>
      </c>
    </row>
    <row r="101" spans="1:14" ht="14.25" customHeight="1" x14ac:dyDescent="0.3">
      <c r="A101" s="196"/>
      <c r="B101" s="191" t="s">
        <v>156</v>
      </c>
      <c r="C101" s="191" t="s">
        <v>1251</v>
      </c>
      <c r="D101" s="192">
        <v>0</v>
      </c>
      <c r="E101" s="191" t="s">
        <v>1251</v>
      </c>
      <c r="F101" s="184" t="s">
        <v>769</v>
      </c>
      <c r="G101" s="184" t="s">
        <v>1253</v>
      </c>
      <c r="H101" s="193"/>
      <c r="I101" s="194"/>
      <c r="J101" s="194"/>
      <c r="K101" s="193"/>
      <c r="L101" s="195"/>
      <c r="M101" s="189">
        <v>6</v>
      </c>
      <c r="N101" t="str">
        <f t="array" ref="N101">_xlfn.IFS(E101&lt;=30,"Até 30W",E101&lt;=50,"31W a 50W", E101&lt;=67, "51 W a 67 W", E101&lt;=97, "68 W a 97 W", E101&lt;=137, "98 W a 137 W", E101&lt;=180, "138 W a 180 W", E101&lt;=240, "181 W a 240 W", E101&gt;240, "Acima de 240 W")</f>
        <v>Acima de 240 W</v>
      </c>
    </row>
    <row r="102" spans="1:14" ht="14.25" customHeight="1" x14ac:dyDescent="0.3">
      <c r="A102" s="196"/>
      <c r="B102" s="199"/>
      <c r="C102" s="199"/>
      <c r="D102" s="200"/>
      <c r="E102" s="199"/>
      <c r="F102" s="184" t="s">
        <v>770</v>
      </c>
      <c r="G102" s="184" t="s">
        <v>1253</v>
      </c>
      <c r="H102" s="186"/>
      <c r="I102" s="187"/>
      <c r="J102" s="187"/>
      <c r="K102" s="186"/>
      <c r="L102" s="188"/>
      <c r="M102" s="189">
        <v>18</v>
      </c>
      <c r="N102" t="str">
        <f t="array" ref="N102">_xlfn.IFS(E102&lt;=30,"Até 30W",E102&lt;=50,"31W a 50W", E102&lt;=67, "51 W a 67 W", E102&lt;=97, "68 W a 97 W", E102&lt;=137, "98 W a 137 W", E102&lt;=180, "138 W a 180 W", E102&lt;=240, "181 W a 240 W", E102&gt;240, "Acima de 240 W")</f>
        <v>Até 30W</v>
      </c>
    </row>
    <row r="103" spans="1:14" ht="14.25" customHeight="1" x14ac:dyDescent="0.3">
      <c r="A103" s="196"/>
      <c r="B103" s="191" t="s">
        <v>223</v>
      </c>
      <c r="C103" s="191" t="s">
        <v>1251</v>
      </c>
      <c r="D103" s="192">
        <v>0</v>
      </c>
      <c r="E103" s="191" t="s">
        <v>1251</v>
      </c>
      <c r="F103" s="184" t="s">
        <v>766</v>
      </c>
      <c r="G103" s="184" t="s">
        <v>1253</v>
      </c>
      <c r="H103" s="193"/>
      <c r="I103" s="194"/>
      <c r="J103" s="194"/>
      <c r="K103" s="193"/>
      <c r="L103" s="195"/>
      <c r="M103" s="189">
        <v>3</v>
      </c>
      <c r="N103" t="str">
        <f t="array" ref="N103">_xlfn.IFS(E103&lt;=30,"Até 30W",E103&lt;=50,"31W a 50W", E103&lt;=67, "51 W a 67 W", E103&lt;=97, "68 W a 97 W", E103&lt;=137, "98 W a 137 W", E103&lt;=180, "138 W a 180 W", E103&lt;=240, "181 W a 240 W", E103&gt;240, "Acima de 240 W")</f>
        <v>Acima de 240 W</v>
      </c>
    </row>
    <row r="104" spans="1:14" ht="14.25" customHeight="1" x14ac:dyDescent="0.3">
      <c r="A104" s="203"/>
      <c r="B104" s="199"/>
      <c r="C104" s="199"/>
      <c r="D104" s="200"/>
      <c r="E104" s="199"/>
      <c r="F104" s="184" t="s">
        <v>770</v>
      </c>
      <c r="G104" s="184" t="s">
        <v>1253</v>
      </c>
      <c r="H104" s="186"/>
      <c r="I104" s="187"/>
      <c r="J104" s="187"/>
      <c r="K104" s="186"/>
      <c r="L104" s="188"/>
      <c r="M104" s="189">
        <v>3</v>
      </c>
      <c r="N104" t="str">
        <f t="array" ref="N104">_xlfn.IFS(E104&lt;=30,"Até 30W",E104&lt;=50,"31W a 50W", E104&lt;=67, "51 W a 67 W", E104&lt;=97, "68 W a 97 W", E104&lt;=137, "98 W a 137 W", E104&lt;=180, "138 W a 180 W", E104&lt;=240, "181 W a 240 W", E104&gt;240, "Acima de 240 W")</f>
        <v>Até 30W</v>
      </c>
    </row>
    <row r="105" spans="1:14" ht="14.25" customHeight="1" x14ac:dyDescent="0.3">
      <c r="A105" s="183" t="s">
        <v>1286</v>
      </c>
      <c r="B105" s="184" t="s">
        <v>1286</v>
      </c>
      <c r="C105" s="184" t="s">
        <v>1286</v>
      </c>
      <c r="D105" s="185" t="s">
        <v>1286</v>
      </c>
      <c r="E105" s="184" t="s">
        <v>1286</v>
      </c>
      <c r="F105" s="184" t="s">
        <v>1286</v>
      </c>
      <c r="G105" s="184" t="s">
        <v>1286</v>
      </c>
      <c r="H105" s="184" t="s">
        <v>1286</v>
      </c>
      <c r="I105" s="210" t="s">
        <v>1286</v>
      </c>
      <c r="J105" s="210" t="s">
        <v>1286</v>
      </c>
      <c r="K105" s="184" t="s">
        <v>1286</v>
      </c>
      <c r="L105" s="211" t="s">
        <v>1286</v>
      </c>
      <c r="M105" s="189">
        <v>2</v>
      </c>
      <c r="N105" t="str">
        <f t="array" ref="N105">_xlfn.IFS(E105&lt;=30,"Até 30W",E105&lt;=50,"31W a 50W", E105&lt;=67, "51 W a 67 W", E105&lt;=97, "68 W a 97 W", E105&lt;=137, "98 W a 137 W", E105&lt;=180, "138 W a 180 W", E105&lt;=240, "181 W a 240 W", E105&gt;240, "Acima de 240 W")</f>
        <v>Acima de 240 W</v>
      </c>
    </row>
    <row r="106" spans="1:14" ht="14.25" customHeight="1" x14ac:dyDescent="0.3">
      <c r="A106" s="212" t="s">
        <v>1287</v>
      </c>
      <c r="B106" s="213"/>
      <c r="C106" s="213"/>
      <c r="D106" s="214"/>
      <c r="E106" s="213"/>
      <c r="F106" s="213"/>
      <c r="G106" s="213"/>
      <c r="H106" s="213"/>
      <c r="I106" s="215"/>
      <c r="J106" s="215"/>
      <c r="K106" s="213"/>
      <c r="L106" s="216"/>
      <c r="M106" s="217">
        <v>1016</v>
      </c>
      <c r="N106" t="str">
        <f t="array" ref="N106">_xlfn.IFS(E106&lt;=30,"Até 30W",E106&lt;=50,"31W a 50W", E106&lt;=67, "51 W a 67 W", E106&lt;=97, "68 W a 97 W", E106&lt;=137, "98 W a 137 W", E106&lt;=180, "138 W a 180 W", E106&lt;=240, "181 W a 240 W", E106&gt;240, "Acima de 240 W")</f>
        <v>Até 30W</v>
      </c>
    </row>
    <row r="107" spans="1:14" ht="14.25" customHeight="1" x14ac:dyDescent="0.3">
      <c r="N107" t="str">
        <f t="array" ref="N107">_xlfn.IFS(E107&lt;=30,"Até 30W",E107&lt;=50,"31W a 50W", E107&lt;=67, "51 W a 67 W", E107&lt;=97, "68 W a 97 W", E107&lt;=137, "98 W a 137 W", E107&lt;=180, "138 W a 180 W", E107&lt;=240, "181 W a 240 W", E107&gt;240, "Acima de 240 W")</f>
        <v>Até 30W</v>
      </c>
    </row>
    <row r="108" spans="1:14" ht="14.25" customHeight="1" x14ac:dyDescent="0.3">
      <c r="N108" t="str">
        <f t="array" ref="N108">_xlfn.IFS(E108&lt;=30,"Até 30W",E108&lt;=50,"31W a 50W", E108&lt;=67, "51 W a 67 W", E108&lt;=97, "68 W a 97 W", E108&lt;=137, "98 W a 137 W", E108&lt;=180, "138 W a 180 W", E108&lt;=240, "181 W a 240 W", E108&gt;240, "Acima de 240 W")</f>
        <v>Até 30W</v>
      </c>
    </row>
    <row r="109" spans="1:14" ht="14.25" customHeight="1" x14ac:dyDescent="0.3">
      <c r="N109" t="str">
        <f t="array" ref="N109">_xlfn.IFS(E109&lt;=30,"Até 30W",E109&lt;=50,"31W a 50W", E109&lt;=67, "51 W a 67 W", E109&lt;=97, "68 W a 97 W", E109&lt;=137, "98 W a 137 W", E109&lt;=180, "138 W a 180 W", E109&lt;=240, "181 W a 240 W", E109&gt;240, "Acima de 240 W")</f>
        <v>Até 30W</v>
      </c>
    </row>
    <row r="110" spans="1:14" ht="14.25" customHeight="1" x14ac:dyDescent="0.3">
      <c r="N110" t="str">
        <f t="array" ref="N110">_xlfn.IFS(E110&lt;=30,"Até 30W",E110&lt;=50,"31W a 50W", E110&lt;=67, "51 W a 67 W", E110&lt;=97, "68 W a 97 W", E110&lt;=137, "98 W a 137 W", E110&lt;=180, "138 W a 180 W", E110&lt;=240, "181 W a 240 W", E110&gt;240, "Acima de 240 W")</f>
        <v>Até 30W</v>
      </c>
    </row>
    <row r="111" spans="1:14" ht="14.25" customHeight="1" x14ac:dyDescent="0.3">
      <c r="N111" t="str">
        <f t="array" ref="N111">_xlfn.IFS(E111&lt;=30,"Até 30W",E111&lt;=50,"31W a 50W", E111&lt;=67, "51 W a 67 W", E111&lt;=97, "68 W a 97 W", E111&lt;=137, "98 W a 137 W", E111&lt;=180, "138 W a 180 W", E111&lt;=240, "181 W a 240 W", E111&gt;240, "Acima de 240 W")</f>
        <v>Até 30W</v>
      </c>
    </row>
    <row r="112" spans="1:14" ht="14.25" customHeight="1" x14ac:dyDescent="0.3">
      <c r="N112" t="str">
        <f t="array" ref="N112">_xlfn.IFS(E112&lt;=30,"Até 30W",E112&lt;=50,"31W a 50W", E112&lt;=67, "51 W a 67 W", E112&lt;=97, "68 W a 97 W", E112&lt;=137, "98 W a 137 W", E112&lt;=180, "138 W a 180 W", E112&lt;=240, "181 W a 240 W", E112&gt;240, "Acima de 240 W")</f>
        <v>Até 30W</v>
      </c>
    </row>
    <row r="113" spans="14:14" ht="14.25" customHeight="1" x14ac:dyDescent="0.3">
      <c r="N113" t="str">
        <f t="array" ref="N113">_xlfn.IFS(E113&lt;=30,"Até 30W",E113&lt;=50,"31W a 50W", E113&lt;=67, "51 W a 67 W", E113&lt;=97, "68 W a 97 W", E113&lt;=137, "98 W a 137 W", E113&lt;=180, "138 W a 180 W", E113&lt;=240, "181 W a 240 W", E113&gt;240, "Acima de 240 W")</f>
        <v>Até 30W</v>
      </c>
    </row>
    <row r="114" spans="14:14" ht="14.25" customHeight="1" x14ac:dyDescent="0.3">
      <c r="N114" t="str">
        <f t="array" ref="N114">_xlfn.IFS(E114&lt;=30,"Até 30W",E114&lt;=50,"31W a 50W", E114&lt;=67, "51 W a 67 W", E114&lt;=97, "68 W a 97 W", E114&lt;=137, "98 W a 137 W", E114&lt;=180, "138 W a 180 W", E114&lt;=240, "181 W a 240 W", E114&gt;240, "Acima de 240 W")</f>
        <v>Até 30W</v>
      </c>
    </row>
    <row r="115" spans="14:14" ht="14.25" customHeight="1" x14ac:dyDescent="0.3">
      <c r="N115" t="str">
        <f t="array" ref="N115">_xlfn.IFS(E115&lt;=30,"Até 30W",E115&lt;=50,"31W a 50W", E115&lt;=67, "51 W a 67 W", E115&lt;=97, "68 W a 97 W", E115&lt;=137, "98 W a 137 W", E115&lt;=180, "138 W a 180 W", E115&lt;=240, "181 W a 240 W", E115&gt;240, "Acima de 240 W")</f>
        <v>Até 30W</v>
      </c>
    </row>
    <row r="116" spans="14:14" ht="14.25" customHeight="1" x14ac:dyDescent="0.3">
      <c r="N116" t="str">
        <f t="array" ref="N116">_xlfn.IFS(E116&lt;=30,"Até 30W",E116&lt;=50,"31W a 50W", E116&lt;=67, "51 W a 67 W", E116&lt;=97, "68 W a 97 W", E116&lt;=137, "98 W a 137 W", E116&lt;=180, "138 W a 180 W", E116&lt;=240, "181 W a 240 W", E116&gt;240, "Acima de 240 W")</f>
        <v>Até 30W</v>
      </c>
    </row>
    <row r="117" spans="14:14" ht="14.25" customHeight="1" x14ac:dyDescent="0.3">
      <c r="N117" t="str">
        <f t="array" ref="N117">_xlfn.IFS(E117&lt;=30,"Até 30W",E117&lt;=50,"31W a 50W", E117&lt;=67, "51 W a 67 W", E117&lt;=97, "68 W a 97 W", E117&lt;=137, "98 W a 137 W", E117&lt;=180, "138 W a 180 W", E117&lt;=240, "181 W a 240 W", E117&gt;240, "Acima de 240 W")</f>
        <v>Até 30W</v>
      </c>
    </row>
    <row r="118" spans="14:14" ht="14.25" customHeight="1" x14ac:dyDescent="0.3">
      <c r="N118" t="str">
        <f t="array" ref="N118">_xlfn.IFS(E118&lt;=30,"Até 30W",E118&lt;=50,"31W a 50W", E118&lt;=67, "51 W a 67 W", E118&lt;=97, "68 W a 97 W", E118&lt;=137, "98 W a 137 W", E118&lt;=180, "138 W a 180 W", E118&lt;=240, "181 W a 240 W", E118&gt;240, "Acima de 240 W")</f>
        <v>Até 30W</v>
      </c>
    </row>
    <row r="119" spans="14:14" ht="14.25" customHeight="1" x14ac:dyDescent="0.3">
      <c r="N119" t="str">
        <f t="array" ref="N119">_xlfn.IFS(E119&lt;=30,"Até 30W",E119&lt;=50,"31W a 50W", E119&lt;=67, "51 W a 67 W", E119&lt;=97, "68 W a 97 W", E119&lt;=137, "98 W a 137 W", E119&lt;=180, "138 W a 180 W", E119&lt;=240, "181 W a 240 W", E119&gt;240, "Acima de 240 W")</f>
        <v>Até 30W</v>
      </c>
    </row>
    <row r="120" spans="14:14" ht="14.25" customHeight="1" x14ac:dyDescent="0.3">
      <c r="N120" t="str">
        <f t="array" ref="N120">_xlfn.IFS(E120&lt;=30,"Até 30W",E120&lt;=50,"31W a 50W", E120&lt;=67, "51 W a 67 W", E120&lt;=97, "68 W a 97 W", E120&lt;=137, "98 W a 137 W", E120&lt;=180, "138 W a 180 W", E120&lt;=240, "181 W a 240 W", E120&gt;240, "Acima de 240 W")</f>
        <v>Até 30W</v>
      </c>
    </row>
    <row r="121" spans="14:14" ht="14.25" customHeight="1" x14ac:dyDescent="0.3">
      <c r="N121" t="str">
        <f t="array" ref="N121">_xlfn.IFS(E121&lt;=30,"Até 30W",E121&lt;=50,"31W a 50W", E121&lt;=67, "51 W a 67 W", E121&lt;=97, "68 W a 97 W", E121&lt;=137, "98 W a 137 W", E121&lt;=180, "138 W a 180 W", E121&lt;=240, "181 W a 240 W", E121&gt;240, "Acima de 240 W")</f>
        <v>Até 30W</v>
      </c>
    </row>
    <row r="122" spans="14:14" ht="14.25" customHeight="1" x14ac:dyDescent="0.3">
      <c r="N122" t="str">
        <f t="array" ref="N122">_xlfn.IFS(E122&lt;=30,"Até 30W",E122&lt;=50,"31W a 50W", E122&lt;=67, "51 W a 67 W", E122&lt;=97, "68 W a 97 W", E122&lt;=137, "98 W a 137 W", E122&lt;=180, "138 W a 180 W", E122&lt;=240, "181 W a 240 W", E122&gt;240, "Acima de 240 W")</f>
        <v>Até 30W</v>
      </c>
    </row>
    <row r="123" spans="14:14" ht="14.25" customHeight="1" x14ac:dyDescent="0.3">
      <c r="N123" t="str">
        <f t="array" ref="N123">_xlfn.IFS(E123&lt;=30,"Até 30W",E123&lt;=50,"31W a 50W", E123&lt;=67, "51 W a 67 W", E123&lt;=97, "68 W a 97 W", E123&lt;=137, "98 W a 137 W", E123&lt;=180, "138 W a 180 W", E123&lt;=240, "181 W a 240 W", E123&gt;240, "Acima de 240 W")</f>
        <v>Até 30W</v>
      </c>
    </row>
    <row r="124" spans="14:14" ht="14.25" customHeight="1" x14ac:dyDescent="0.3">
      <c r="N124" t="str">
        <f t="array" ref="N124">_xlfn.IFS(E124&lt;=30,"Até 30W",E124&lt;=50,"31W a 50W", E124&lt;=67, "51 W a 67 W", E124&lt;=97, "68 W a 97 W", E124&lt;=137, "98 W a 137 W", E124&lt;=180, "138 W a 180 W", E124&lt;=240, "181 W a 240 W", E124&gt;240, "Acima de 240 W")</f>
        <v>Até 30W</v>
      </c>
    </row>
    <row r="125" spans="14:14" ht="14.25" customHeight="1" x14ac:dyDescent="0.3">
      <c r="N125" t="str">
        <f t="array" ref="N125">_xlfn.IFS(E125&lt;=30,"Até 30W",E125&lt;=50,"31W a 50W", E125&lt;=67, "51 W a 67 W", E125&lt;=97, "68 W a 97 W", E125&lt;=137, "98 W a 137 W", E125&lt;=180, "138 W a 180 W", E125&lt;=240, "181 W a 240 W", E125&gt;240, "Acima de 240 W")</f>
        <v>Até 30W</v>
      </c>
    </row>
    <row r="126" spans="14:14" ht="14.25" customHeight="1" x14ac:dyDescent="0.3">
      <c r="N126" t="str">
        <f t="array" ref="N126">_xlfn.IFS(E126&lt;=30,"Até 30W",E126&lt;=50,"31W a 50W", E126&lt;=67, "51 W a 67 W", E126&lt;=97, "68 W a 97 W", E126&lt;=137, "98 W a 137 W", E126&lt;=180, "138 W a 180 W", E126&lt;=240, "181 W a 240 W", E126&gt;240, "Acima de 240 W")</f>
        <v>Até 30W</v>
      </c>
    </row>
    <row r="127" spans="14:14" ht="14.25" customHeight="1" x14ac:dyDescent="0.3">
      <c r="N127" t="str">
        <f t="array" ref="N127">_xlfn.IFS(E127&lt;=30,"Até 30W",E127&lt;=50,"31W a 50W", E127&lt;=67, "51 W a 67 W", E127&lt;=97, "68 W a 97 W", E127&lt;=137, "98 W a 137 W", E127&lt;=180, "138 W a 180 W", E127&lt;=240, "181 W a 240 W", E127&gt;240, "Acima de 240 W")</f>
        <v>Até 30W</v>
      </c>
    </row>
    <row r="128" spans="14:14" ht="14.25" customHeight="1" x14ac:dyDescent="0.3">
      <c r="N128" t="str">
        <f t="array" ref="N128">_xlfn.IFS(E128&lt;=30,"Até 30W",E128&lt;=50,"31W a 50W", E128&lt;=67, "51 W a 67 W", E128&lt;=97, "68 W a 97 W", E128&lt;=137, "98 W a 137 W", E128&lt;=180, "138 W a 180 W", E128&lt;=240, "181 W a 240 W", E128&gt;240, "Acima de 240 W")</f>
        <v>Até 30W</v>
      </c>
    </row>
    <row r="129" spans="14:14" ht="14.25" customHeight="1" x14ac:dyDescent="0.3">
      <c r="N129" t="str">
        <f t="array" ref="N129">_xlfn.IFS(E129&lt;=30,"Até 30W",E129&lt;=50,"31W a 50W", E129&lt;=67, "51 W a 67 W", E129&lt;=97, "68 W a 97 W", E129&lt;=137, "98 W a 137 W", E129&lt;=180, "138 W a 180 W", E129&lt;=240, "181 W a 240 W", E129&gt;240, "Acima de 240 W")</f>
        <v>Até 30W</v>
      </c>
    </row>
    <row r="130" spans="14:14" ht="14.25" customHeight="1" x14ac:dyDescent="0.3">
      <c r="N130" t="str">
        <f t="array" ref="N130">_xlfn.IFS(E130&lt;=30,"Até 30W",E130&lt;=50,"31W a 50W", E130&lt;=67, "51 W a 67 W", E130&lt;=97, "68 W a 97 W", E130&lt;=137, "98 W a 137 W", E130&lt;=180, "138 W a 180 W", E130&lt;=240, "181 W a 240 W", E130&gt;240, "Acima de 240 W")</f>
        <v>Até 30W</v>
      </c>
    </row>
    <row r="131" spans="14:14" ht="14.25" customHeight="1" x14ac:dyDescent="0.3">
      <c r="N131" t="str">
        <f t="array" ref="N131">_xlfn.IFS(E131&lt;=30,"Até 30W",E131&lt;=50,"31W a 50W", E131&lt;=67, "51 W a 67 W", E131&lt;=97, "68 W a 97 W", E131&lt;=137, "98 W a 137 W", E131&lt;=180, "138 W a 180 W", E131&lt;=240, "181 W a 240 W", E131&gt;240, "Acima de 240 W")</f>
        <v>Até 30W</v>
      </c>
    </row>
    <row r="132" spans="14:14" ht="14.25" customHeight="1" x14ac:dyDescent="0.3">
      <c r="N132" t="str">
        <f t="array" ref="N132">_xlfn.IFS(E132&lt;=30,"Até 30W",E132&lt;=50,"31W a 50W", E132&lt;=67, "51 W a 67 W", E132&lt;=97, "68 W a 97 W", E132&lt;=137, "98 W a 137 W", E132&lt;=180, "138 W a 180 W", E132&lt;=240, "181 W a 240 W", E132&gt;240, "Acima de 240 W")</f>
        <v>Até 30W</v>
      </c>
    </row>
    <row r="133" spans="14:14" ht="14.25" customHeight="1" x14ac:dyDescent="0.3">
      <c r="N133" t="str">
        <f t="array" ref="N133">_xlfn.IFS(E133&lt;=30,"Até 30W",E133&lt;=50,"31W a 50W", E133&lt;=67, "51 W a 67 W", E133&lt;=97, "68 W a 97 W", E133&lt;=137, "98 W a 137 W", E133&lt;=180, "138 W a 180 W", E133&lt;=240, "181 W a 240 W", E133&gt;240, "Acima de 240 W")</f>
        <v>Até 30W</v>
      </c>
    </row>
    <row r="134" spans="14:14" ht="14.25" customHeight="1" x14ac:dyDescent="0.3">
      <c r="N134" t="str">
        <f t="array" ref="N134">_xlfn.IFS(E134&lt;=30,"Até 30W",E134&lt;=50,"31W a 50W", E134&lt;=67, "51 W a 67 W", E134&lt;=97, "68 W a 97 W", E134&lt;=137, "98 W a 137 W", E134&lt;=180, "138 W a 180 W", E134&lt;=240, "181 W a 240 W", E134&gt;240, "Acima de 240 W")</f>
        <v>Até 30W</v>
      </c>
    </row>
    <row r="135" spans="14:14" ht="14.25" customHeight="1" x14ac:dyDescent="0.3">
      <c r="N135" t="str">
        <f t="array" ref="N135">_xlfn.IFS(E135&lt;=30,"Até 30W",E135&lt;=50,"31W a 50W", E135&lt;=67, "51 W a 67 W", E135&lt;=97, "68 W a 97 W", E135&lt;=137, "98 W a 137 W", E135&lt;=180, "138 W a 180 W", E135&lt;=240, "181 W a 240 W", E135&gt;240, "Acima de 240 W")</f>
        <v>Até 30W</v>
      </c>
    </row>
    <row r="136" spans="14:14" ht="14.25" customHeight="1" x14ac:dyDescent="0.3">
      <c r="N136" t="str">
        <f t="array" ref="N136">_xlfn.IFS(E136&lt;=30,"Até 30W",E136&lt;=50,"31W a 50W", E136&lt;=67, "51 W a 67 W", E136&lt;=97, "68 W a 97 W", E136&lt;=137, "98 W a 137 W", E136&lt;=180, "138 W a 180 W", E136&lt;=240, "181 W a 240 W", E136&gt;240, "Acima de 240 W")</f>
        <v>Até 30W</v>
      </c>
    </row>
    <row r="137" spans="14:14" ht="14.25" customHeight="1" x14ac:dyDescent="0.3">
      <c r="N137" t="str">
        <f t="array" ref="N137">_xlfn.IFS(E137&lt;=30,"Até 30W",E137&lt;=50,"31W a 50W", E137&lt;=67, "51 W a 67 W", E137&lt;=97, "68 W a 97 W", E137&lt;=137, "98 W a 137 W", E137&lt;=180, "138 W a 180 W", E137&lt;=240, "181 W a 240 W", E137&gt;240, "Acima de 240 W")</f>
        <v>Até 30W</v>
      </c>
    </row>
    <row r="138" spans="14:14" ht="14.25" customHeight="1" x14ac:dyDescent="0.3">
      <c r="N138" t="str">
        <f t="array" ref="N138">_xlfn.IFS(E138&lt;=30,"Até 30W",E138&lt;=50,"31W a 50W", E138&lt;=67, "51 W a 67 W", E138&lt;=97, "68 W a 97 W", E138&lt;=137, "98 W a 137 W", E138&lt;=180, "138 W a 180 W", E138&lt;=240, "181 W a 240 W", E138&gt;240, "Acima de 240 W")</f>
        <v>Até 30W</v>
      </c>
    </row>
    <row r="139" spans="14:14" ht="14.25" customHeight="1" x14ac:dyDescent="0.3">
      <c r="N139" t="str">
        <f t="array" ref="N139">_xlfn.IFS(E139&lt;=30,"Até 30W",E139&lt;=50,"31W a 50W", E139&lt;=67, "51 W a 67 W", E139&lt;=97, "68 W a 97 W", E139&lt;=137, "98 W a 137 W", E139&lt;=180, "138 W a 180 W", E139&lt;=240, "181 W a 240 W", E139&gt;240, "Acima de 240 W")</f>
        <v>Até 30W</v>
      </c>
    </row>
    <row r="140" spans="14:14" ht="14.25" customHeight="1" x14ac:dyDescent="0.3">
      <c r="N140" t="str">
        <f t="array" ref="N140">_xlfn.IFS(E140&lt;=30,"Até 30W",E140&lt;=50,"31W a 50W", E140&lt;=67, "51 W a 67 W", E140&lt;=97, "68 W a 97 W", E140&lt;=137, "98 W a 137 W", E140&lt;=180, "138 W a 180 W", E140&lt;=240, "181 W a 240 W", E140&gt;240, "Acima de 240 W")</f>
        <v>Até 30W</v>
      </c>
    </row>
    <row r="141" spans="14:14" ht="14.25" customHeight="1" x14ac:dyDescent="0.3">
      <c r="N141" t="str">
        <f t="array" ref="N141">_xlfn.IFS(E141&lt;=30,"Até 30W",E141&lt;=50,"31W a 50W", E141&lt;=67, "51 W a 67 W", E141&lt;=97, "68 W a 97 W", E141&lt;=137, "98 W a 137 W", E141&lt;=180, "138 W a 180 W", E141&lt;=240, "181 W a 240 W", E141&gt;240, "Acima de 240 W")</f>
        <v>Até 30W</v>
      </c>
    </row>
    <row r="142" spans="14:14" ht="14.25" customHeight="1" x14ac:dyDescent="0.3">
      <c r="N142" t="str">
        <f t="array" ref="N142">_xlfn.IFS(E142&lt;=30,"Até 30W",E142&lt;=50,"31W a 50W", E142&lt;=67, "51 W a 67 W", E142&lt;=97, "68 W a 97 W", E142&lt;=137, "98 W a 137 W", E142&lt;=180, "138 W a 180 W", E142&lt;=240, "181 W a 240 W", E142&gt;240, "Acima de 240 W")</f>
        <v>Até 30W</v>
      </c>
    </row>
    <row r="143" spans="14:14" ht="14.25" customHeight="1" x14ac:dyDescent="0.3">
      <c r="N143" t="str">
        <f t="array" ref="N143">_xlfn.IFS(E143&lt;=30,"Até 30W",E143&lt;=50,"31W a 50W", E143&lt;=67, "51 W a 67 W", E143&lt;=97, "68 W a 97 W", E143&lt;=137, "98 W a 137 W", E143&lt;=180, "138 W a 180 W", E143&lt;=240, "181 W a 240 W", E143&gt;240, "Acima de 240 W")</f>
        <v>Até 30W</v>
      </c>
    </row>
    <row r="144" spans="14:14" ht="14.25" customHeight="1" x14ac:dyDescent="0.3">
      <c r="N144" t="str">
        <f t="array" ref="N144">_xlfn.IFS(E144&lt;=30,"Até 30W",E144&lt;=50,"31W a 50W", E144&lt;=67, "51 W a 67 W", E144&lt;=97, "68 W a 97 W", E144&lt;=137, "98 W a 137 W", E144&lt;=180, "138 W a 180 W", E144&lt;=240, "181 W a 240 W", E144&gt;240, "Acima de 240 W")</f>
        <v>Até 30W</v>
      </c>
    </row>
    <row r="145" spans="14:14" ht="14.25" customHeight="1" x14ac:dyDescent="0.3">
      <c r="N145" t="str">
        <f t="array" ref="N145">_xlfn.IFS(E145&lt;=30,"Até 30W",E145&lt;=50,"31W a 50W", E145&lt;=67, "51 W a 67 W", E145&lt;=97, "68 W a 97 W", E145&lt;=137, "98 W a 137 W", E145&lt;=180, "138 W a 180 W", E145&lt;=240, "181 W a 240 W", E145&gt;240, "Acima de 240 W")</f>
        <v>Até 30W</v>
      </c>
    </row>
    <row r="146" spans="14:14" ht="14.25" customHeight="1" x14ac:dyDescent="0.3">
      <c r="N146" t="str">
        <f t="array" ref="N146">_xlfn.IFS(E146&lt;=30,"Até 30W",E146&lt;=50,"31W a 50W", E146&lt;=67, "51 W a 67 W", E146&lt;=97, "68 W a 97 W", E146&lt;=137, "98 W a 137 W", E146&lt;=180, "138 W a 180 W", E146&lt;=240, "181 W a 240 W", E146&gt;240, "Acima de 240 W")</f>
        <v>Até 30W</v>
      </c>
    </row>
    <row r="147" spans="14:14" ht="14.25" customHeight="1" x14ac:dyDescent="0.3">
      <c r="N147" t="str">
        <f t="array" ref="N147">_xlfn.IFS(E147&lt;=30,"Até 30W",E147&lt;=50,"31W a 50W", E147&lt;=67, "51 W a 67 W", E147&lt;=97, "68 W a 97 W", E147&lt;=137, "98 W a 137 W", E147&lt;=180, "138 W a 180 W", E147&lt;=240, "181 W a 240 W", E147&gt;240, "Acima de 240 W")</f>
        <v>Até 30W</v>
      </c>
    </row>
    <row r="148" spans="14:14" ht="14.25" customHeight="1" x14ac:dyDescent="0.3">
      <c r="N148" t="str">
        <f t="array" ref="N148">_xlfn.IFS(E148&lt;=30,"Até 30W",E148&lt;=50,"31W a 50W", E148&lt;=67, "51 W a 67 W", E148&lt;=97, "68 W a 97 W", E148&lt;=137, "98 W a 137 W", E148&lt;=180, "138 W a 180 W", E148&lt;=240, "181 W a 240 W", E148&gt;240, "Acima de 240 W")</f>
        <v>Até 30W</v>
      </c>
    </row>
    <row r="149" spans="14:14" ht="14.25" customHeight="1" x14ac:dyDescent="0.3">
      <c r="N149" t="str">
        <f t="array" ref="N149">_xlfn.IFS(E149&lt;=30,"Até 30W",E149&lt;=50,"31W a 50W", E149&lt;=67, "51 W a 67 W", E149&lt;=97, "68 W a 97 W", E149&lt;=137, "98 W a 137 W", E149&lt;=180, "138 W a 180 W", E149&lt;=240, "181 W a 240 W", E149&gt;240, "Acima de 240 W")</f>
        <v>Até 30W</v>
      </c>
    </row>
    <row r="150" spans="14:14" ht="14.25" customHeight="1" x14ac:dyDescent="0.3">
      <c r="N150" t="str">
        <f t="array" ref="N150">_xlfn.IFS(E150&lt;=30,"Até 30W",E150&lt;=50,"31W a 50W", E150&lt;=67, "51 W a 67 W", E150&lt;=97, "68 W a 97 W", E150&lt;=137, "98 W a 137 W", E150&lt;=180, "138 W a 180 W", E150&lt;=240, "181 W a 240 W", E150&gt;240, "Acima de 240 W")</f>
        <v>Até 30W</v>
      </c>
    </row>
    <row r="151" spans="14:14" ht="14.25" customHeight="1" x14ac:dyDescent="0.3">
      <c r="N151" t="str">
        <f t="array" ref="N151">_xlfn.IFS(E151&lt;=30,"Até 30W",E151&lt;=50,"31W a 50W", E151&lt;=67, "51 W a 67 W", E151&lt;=97, "68 W a 97 W", E151&lt;=137, "98 W a 137 W", E151&lt;=180, "138 W a 180 W", E151&lt;=240, "181 W a 240 W", E151&gt;240, "Acima de 240 W")</f>
        <v>Até 30W</v>
      </c>
    </row>
    <row r="152" spans="14:14" ht="14.25" customHeight="1" x14ac:dyDescent="0.3">
      <c r="N152" t="str">
        <f t="array" ref="N152">_xlfn.IFS(E152&lt;=30,"Até 30W",E152&lt;=50,"31W a 50W", E152&lt;=67, "51 W a 67 W", E152&lt;=97, "68 W a 97 W", E152&lt;=137, "98 W a 137 W", E152&lt;=180, "138 W a 180 W", E152&lt;=240, "181 W a 240 W", E152&gt;240, "Acima de 240 W")</f>
        <v>Até 30W</v>
      </c>
    </row>
    <row r="153" spans="14:14" ht="14.25" customHeight="1" x14ac:dyDescent="0.3">
      <c r="N153" t="str">
        <f t="array" ref="N153">_xlfn.IFS(E153&lt;=30,"Até 30W",E153&lt;=50,"31W a 50W", E153&lt;=67, "51 W a 67 W", E153&lt;=97, "68 W a 97 W", E153&lt;=137, "98 W a 137 W", E153&lt;=180, "138 W a 180 W", E153&lt;=240, "181 W a 240 W", E153&gt;240, "Acima de 240 W")</f>
        <v>Até 30W</v>
      </c>
    </row>
    <row r="154" spans="14:14" ht="14.25" customHeight="1" x14ac:dyDescent="0.3">
      <c r="N154" t="str">
        <f t="array" ref="N154">_xlfn.IFS(E154&lt;=30,"Até 30W",E154&lt;=50,"31W a 50W", E154&lt;=67, "51 W a 67 W", E154&lt;=97, "68 W a 97 W", E154&lt;=137, "98 W a 137 W", E154&lt;=180, "138 W a 180 W", E154&lt;=240, "181 W a 240 W", E154&gt;240, "Acima de 240 W")</f>
        <v>Até 30W</v>
      </c>
    </row>
    <row r="155" spans="14:14" ht="14.25" customHeight="1" x14ac:dyDescent="0.3">
      <c r="N155" t="str">
        <f t="array" ref="N155">_xlfn.IFS(E155&lt;=30,"Até 30W",E155&lt;=50,"31W a 50W", E155&lt;=67, "51 W a 67 W", E155&lt;=97, "68 W a 97 W", E155&lt;=137, "98 W a 137 W", E155&lt;=180, "138 W a 180 W", E155&lt;=240, "181 W a 240 W", E155&gt;240, "Acima de 240 W")</f>
        <v>Até 30W</v>
      </c>
    </row>
    <row r="156" spans="14:14" ht="14.25" customHeight="1" x14ac:dyDescent="0.3">
      <c r="N156" t="str">
        <f t="array" ref="N156">_xlfn.IFS(E156&lt;=30,"Até 30W",E156&lt;=50,"31W a 50W", E156&lt;=67, "51 W a 67 W", E156&lt;=97, "68 W a 97 W", E156&lt;=137, "98 W a 137 W", E156&lt;=180, "138 W a 180 W", E156&lt;=240, "181 W a 240 W", E156&gt;240, "Acima de 240 W")</f>
        <v>Até 30W</v>
      </c>
    </row>
    <row r="157" spans="14:14" ht="14.25" customHeight="1" x14ac:dyDescent="0.3">
      <c r="N157" t="str">
        <f t="array" ref="N157">_xlfn.IFS(E157&lt;=30,"Até 30W",E157&lt;=50,"31W a 50W", E157&lt;=67, "51 W a 67 W", E157&lt;=97, "68 W a 97 W", E157&lt;=137, "98 W a 137 W", E157&lt;=180, "138 W a 180 W", E157&lt;=240, "181 W a 240 W", E157&gt;240, "Acima de 240 W")</f>
        <v>Até 30W</v>
      </c>
    </row>
    <row r="158" spans="14:14" ht="14.25" customHeight="1" x14ac:dyDescent="0.3">
      <c r="N158" t="str">
        <f t="array" ref="N158">_xlfn.IFS(E158&lt;=30,"Até 30W",E158&lt;=50,"31W a 50W", E158&lt;=67, "51 W a 67 W", E158&lt;=97, "68 W a 97 W", E158&lt;=137, "98 W a 137 W", E158&lt;=180, "138 W a 180 W", E158&lt;=240, "181 W a 240 W", E158&gt;240, "Acima de 240 W")</f>
        <v>Até 30W</v>
      </c>
    </row>
    <row r="159" spans="14:14" ht="14.25" customHeight="1" x14ac:dyDescent="0.3">
      <c r="N159" t="str">
        <f t="array" ref="N159">_xlfn.IFS(E159&lt;=30,"Até 30W",E159&lt;=50,"31W a 50W", E159&lt;=67, "51 W a 67 W", E159&lt;=97, "68 W a 97 W", E159&lt;=137, "98 W a 137 W", E159&lt;=180, "138 W a 180 W", E159&lt;=240, "181 W a 240 W", E159&gt;240, "Acima de 240 W")</f>
        <v>Até 30W</v>
      </c>
    </row>
    <row r="160" spans="14:14" ht="14.25" customHeight="1" x14ac:dyDescent="0.3">
      <c r="N160" t="str">
        <f t="array" ref="N160">_xlfn.IFS(E160&lt;=30,"Até 30W",E160&lt;=50,"31W a 50W", E160&lt;=67, "51 W a 67 W", E160&lt;=97, "68 W a 97 W", E160&lt;=137, "98 W a 137 W", E160&lt;=180, "138 W a 180 W", E160&lt;=240, "181 W a 240 W", E160&gt;240, "Acima de 240 W")</f>
        <v>Até 30W</v>
      </c>
    </row>
    <row r="161" spans="14:14" ht="14.25" customHeight="1" x14ac:dyDescent="0.3">
      <c r="N161" t="str">
        <f t="array" ref="N161">_xlfn.IFS(E161&lt;=30,"Até 30W",E161&lt;=50,"31W a 50W", E161&lt;=67, "51 W a 67 W", E161&lt;=97, "68 W a 97 W", E161&lt;=137, "98 W a 137 W", E161&lt;=180, "138 W a 180 W", E161&lt;=240, "181 W a 240 W", E161&gt;240, "Acima de 240 W")</f>
        <v>Até 30W</v>
      </c>
    </row>
    <row r="162" spans="14:14" ht="14.25" customHeight="1" x14ac:dyDescent="0.3">
      <c r="N162" t="str">
        <f t="array" ref="N162">_xlfn.IFS(E162&lt;=30,"Até 30W",E162&lt;=50,"31W a 50W", E162&lt;=67, "51 W a 67 W", E162&lt;=97, "68 W a 97 W", E162&lt;=137, "98 W a 137 W", E162&lt;=180, "138 W a 180 W", E162&lt;=240, "181 W a 240 W", E162&gt;240, "Acima de 240 W")</f>
        <v>Até 30W</v>
      </c>
    </row>
    <row r="163" spans="14:14" ht="14.25" customHeight="1" x14ac:dyDescent="0.3">
      <c r="N163" t="str">
        <f t="array" ref="N163">_xlfn.IFS(E163&lt;=30,"Até 30W",E163&lt;=50,"31W a 50W", E163&lt;=67, "51 W a 67 W", E163&lt;=97, "68 W a 97 W", E163&lt;=137, "98 W a 137 W", E163&lt;=180, "138 W a 180 W", E163&lt;=240, "181 W a 240 W", E163&gt;240, "Acima de 240 W")</f>
        <v>Até 30W</v>
      </c>
    </row>
    <row r="164" spans="14:14" ht="14.25" customHeight="1" x14ac:dyDescent="0.3">
      <c r="N164" t="str">
        <f t="array" ref="N164">_xlfn.IFS(E164&lt;=30,"Até 30W",E164&lt;=50,"31W a 50W", E164&lt;=67, "51 W a 67 W", E164&lt;=97, "68 W a 97 W", E164&lt;=137, "98 W a 137 W", E164&lt;=180, "138 W a 180 W", E164&lt;=240, "181 W a 240 W", E164&gt;240, "Acima de 240 W")</f>
        <v>Até 30W</v>
      </c>
    </row>
    <row r="165" spans="14:14" ht="14.25" customHeight="1" x14ac:dyDescent="0.3">
      <c r="N165" t="str">
        <f t="array" ref="N165">_xlfn.IFS(E165&lt;=30,"Até 30W",E165&lt;=50,"31W a 50W", E165&lt;=67, "51 W a 67 W", E165&lt;=97, "68 W a 97 W", E165&lt;=137, "98 W a 137 W", E165&lt;=180, "138 W a 180 W", E165&lt;=240, "181 W a 240 W", E165&gt;240, "Acima de 240 W")</f>
        <v>Até 30W</v>
      </c>
    </row>
    <row r="166" spans="14:14" ht="14.25" customHeight="1" x14ac:dyDescent="0.3">
      <c r="N166" t="str">
        <f t="array" ref="N166">_xlfn.IFS(E166&lt;=30,"Até 30W",E166&lt;=50,"31W a 50W", E166&lt;=67, "51 W a 67 W", E166&lt;=97, "68 W a 97 W", E166&lt;=137, "98 W a 137 W", E166&lt;=180, "138 W a 180 W", E166&lt;=240, "181 W a 240 W", E166&gt;240, "Acima de 240 W")</f>
        <v>Até 30W</v>
      </c>
    </row>
    <row r="167" spans="14:14" ht="14.25" customHeight="1" x14ac:dyDescent="0.3">
      <c r="N167" t="str">
        <f t="array" ref="N167">_xlfn.IFS(E167&lt;=30,"Até 30W",E167&lt;=50,"31W a 50W", E167&lt;=67, "51 W a 67 W", E167&lt;=97, "68 W a 97 W", E167&lt;=137, "98 W a 137 W", E167&lt;=180, "138 W a 180 W", E167&lt;=240, "181 W a 240 W", E167&gt;240, "Acima de 240 W")</f>
        <v>Até 30W</v>
      </c>
    </row>
    <row r="168" spans="14:14" ht="14.25" customHeight="1" x14ac:dyDescent="0.3">
      <c r="N168" t="str">
        <f t="array" ref="N168">_xlfn.IFS(E168&lt;=30,"Até 30W",E168&lt;=50,"31W a 50W", E168&lt;=67, "51 W a 67 W", E168&lt;=97, "68 W a 97 W", E168&lt;=137, "98 W a 137 W", E168&lt;=180, "138 W a 180 W", E168&lt;=240, "181 W a 240 W", E168&gt;240, "Acima de 240 W")</f>
        <v>Até 30W</v>
      </c>
    </row>
    <row r="169" spans="14:14" ht="14.25" customHeight="1" x14ac:dyDescent="0.3">
      <c r="N169" t="str">
        <f t="array" ref="N169">_xlfn.IFS(E169&lt;=30,"Até 30W",E169&lt;=50,"31W a 50W", E169&lt;=67, "51 W a 67 W", E169&lt;=97, "68 W a 97 W", E169&lt;=137, "98 W a 137 W", E169&lt;=180, "138 W a 180 W", E169&lt;=240, "181 W a 240 W", E169&gt;240, "Acima de 240 W")</f>
        <v>Até 30W</v>
      </c>
    </row>
    <row r="170" spans="14:14" ht="14.25" customHeight="1" x14ac:dyDescent="0.3">
      <c r="N170" t="str">
        <f t="array" ref="N170">_xlfn.IFS(E170&lt;=30,"Até 30W",E170&lt;=50,"31W a 50W", E170&lt;=67, "51 W a 67 W", E170&lt;=97, "68 W a 97 W", E170&lt;=137, "98 W a 137 W", E170&lt;=180, "138 W a 180 W", E170&lt;=240, "181 W a 240 W", E170&gt;240, "Acima de 240 W")</f>
        <v>Até 30W</v>
      </c>
    </row>
    <row r="171" spans="14:14" ht="14.25" customHeight="1" x14ac:dyDescent="0.3">
      <c r="N171" t="str">
        <f t="array" ref="N171">_xlfn.IFS(E171&lt;=30,"Até 30W",E171&lt;=50,"31W a 50W", E171&lt;=67, "51 W a 67 W", E171&lt;=97, "68 W a 97 W", E171&lt;=137, "98 W a 137 W", E171&lt;=180, "138 W a 180 W", E171&lt;=240, "181 W a 240 W", E171&gt;240, "Acima de 240 W")</f>
        <v>Até 30W</v>
      </c>
    </row>
    <row r="172" spans="14:14" ht="14.25" customHeight="1" x14ac:dyDescent="0.3">
      <c r="N172" t="str">
        <f t="array" ref="N172">_xlfn.IFS(E172&lt;=30,"Até 30W",E172&lt;=50,"31W a 50W", E172&lt;=67, "51 W a 67 W", E172&lt;=97, "68 W a 97 W", E172&lt;=137, "98 W a 137 W", E172&lt;=180, "138 W a 180 W", E172&lt;=240, "181 W a 240 W", E172&gt;240, "Acima de 240 W")</f>
        <v>Até 30W</v>
      </c>
    </row>
    <row r="173" spans="14:14" ht="14.25" customHeight="1" x14ac:dyDescent="0.3">
      <c r="N173" t="str">
        <f t="array" ref="N173">_xlfn.IFS(E173&lt;=30,"Até 30W",E173&lt;=50,"31W a 50W", E173&lt;=67, "51 W a 67 W", E173&lt;=97, "68 W a 97 W", E173&lt;=137, "98 W a 137 W", E173&lt;=180, "138 W a 180 W", E173&lt;=240, "181 W a 240 W", E173&gt;240, "Acima de 240 W")</f>
        <v>Até 30W</v>
      </c>
    </row>
    <row r="174" spans="14:14" ht="14.25" customHeight="1" x14ac:dyDescent="0.3">
      <c r="N174" t="str">
        <f t="array" ref="N174">_xlfn.IFS(E174&lt;=30,"Até 30W",E174&lt;=50,"31W a 50W", E174&lt;=67, "51 W a 67 W", E174&lt;=97, "68 W a 97 W", E174&lt;=137, "98 W a 137 W", E174&lt;=180, "138 W a 180 W", E174&lt;=240, "181 W a 240 W", E174&gt;240, "Acima de 240 W")</f>
        <v>Até 30W</v>
      </c>
    </row>
    <row r="175" spans="14:14" ht="14.25" customHeight="1" x14ac:dyDescent="0.3">
      <c r="N175" t="str">
        <f t="array" ref="N175">_xlfn.IFS(E175&lt;=30,"Até 30W",E175&lt;=50,"31W a 50W", E175&lt;=67, "51 W a 67 W", E175&lt;=97, "68 W a 97 W", E175&lt;=137, "98 W a 137 W", E175&lt;=180, "138 W a 180 W", E175&lt;=240, "181 W a 240 W", E175&gt;240, "Acima de 240 W")</f>
        <v>Até 30W</v>
      </c>
    </row>
    <row r="176" spans="14:14" ht="14.25" customHeight="1" x14ac:dyDescent="0.3">
      <c r="N176" t="str">
        <f t="array" ref="N176">_xlfn.IFS(E176&lt;=30,"Até 30W",E176&lt;=50,"31W a 50W", E176&lt;=67, "51 W a 67 W", E176&lt;=97, "68 W a 97 W", E176&lt;=137, "98 W a 137 W", E176&lt;=180, "138 W a 180 W", E176&lt;=240, "181 W a 240 W", E176&gt;240, "Acima de 240 W")</f>
        <v>Até 30W</v>
      </c>
    </row>
    <row r="177" spans="14:14" ht="14.25" customHeight="1" x14ac:dyDescent="0.3">
      <c r="N177" t="str">
        <f t="array" ref="N177">_xlfn.IFS(E177&lt;=30,"Até 30W",E177&lt;=50,"31W a 50W", E177&lt;=67, "51 W a 67 W", E177&lt;=97, "68 W a 97 W", E177&lt;=137, "98 W a 137 W", E177&lt;=180, "138 W a 180 W", E177&lt;=240, "181 W a 240 W", E177&gt;240, "Acima de 240 W")</f>
        <v>Até 30W</v>
      </c>
    </row>
    <row r="178" spans="14:14" ht="14.25" customHeight="1" x14ac:dyDescent="0.3">
      <c r="N178" t="str">
        <f t="array" ref="N178">_xlfn.IFS(E178&lt;=30,"Até 30W",E178&lt;=50,"31W a 50W", E178&lt;=67, "51 W a 67 W", E178&lt;=97, "68 W a 97 W", E178&lt;=137, "98 W a 137 W", E178&lt;=180, "138 W a 180 W", E178&lt;=240, "181 W a 240 W", E178&gt;240, "Acima de 240 W")</f>
        <v>Até 30W</v>
      </c>
    </row>
    <row r="179" spans="14:14" ht="14.25" customHeight="1" x14ac:dyDescent="0.3">
      <c r="N179" t="str">
        <f t="array" ref="N179">_xlfn.IFS(E179&lt;=30,"Até 30W",E179&lt;=50,"31W a 50W", E179&lt;=67, "51 W a 67 W", E179&lt;=97, "68 W a 97 W", E179&lt;=137, "98 W a 137 W", E179&lt;=180, "138 W a 180 W", E179&lt;=240, "181 W a 240 W", E179&gt;240, "Acima de 240 W")</f>
        <v>Até 30W</v>
      </c>
    </row>
    <row r="180" spans="14:14" ht="14.25" customHeight="1" x14ac:dyDescent="0.3">
      <c r="N180" t="str">
        <f t="array" ref="N180">_xlfn.IFS(E180&lt;=30,"Até 30W",E180&lt;=50,"31W a 50W", E180&lt;=67, "51 W a 67 W", E180&lt;=97, "68 W a 97 W", E180&lt;=137, "98 W a 137 W", E180&lt;=180, "138 W a 180 W", E180&lt;=240, "181 W a 240 W", E180&gt;240, "Acima de 240 W")</f>
        <v>Até 30W</v>
      </c>
    </row>
    <row r="181" spans="14:14" ht="14.25" customHeight="1" x14ac:dyDescent="0.3">
      <c r="N181" t="str">
        <f t="array" ref="N181">_xlfn.IFS(E181&lt;=30,"Até 30W",E181&lt;=50,"31W a 50W", E181&lt;=67, "51 W a 67 W", E181&lt;=97, "68 W a 97 W", E181&lt;=137, "98 W a 137 W", E181&lt;=180, "138 W a 180 W", E181&lt;=240, "181 W a 240 W", E181&gt;240, "Acima de 240 W")</f>
        <v>Até 30W</v>
      </c>
    </row>
    <row r="182" spans="14:14" ht="14.25" customHeight="1" x14ac:dyDescent="0.3">
      <c r="N182" t="str">
        <f t="array" ref="N182">_xlfn.IFS(E182&lt;=30,"Até 30W",E182&lt;=50,"31W a 50W", E182&lt;=67, "51 W a 67 W", E182&lt;=97, "68 W a 97 W", E182&lt;=137, "98 W a 137 W", E182&lt;=180, "138 W a 180 W", E182&lt;=240, "181 W a 240 W", E182&gt;240, "Acima de 240 W")</f>
        <v>Até 30W</v>
      </c>
    </row>
    <row r="183" spans="14:14" ht="14.25" customHeight="1" x14ac:dyDescent="0.3">
      <c r="N183" t="str">
        <f t="array" ref="N183">_xlfn.IFS(E183&lt;=30,"Até 30W",E183&lt;=50,"31W a 50W", E183&lt;=67, "51 W a 67 W", E183&lt;=97, "68 W a 97 W", E183&lt;=137, "98 W a 137 W", E183&lt;=180, "138 W a 180 W", E183&lt;=240, "181 W a 240 W", E183&gt;240, "Acima de 240 W")</f>
        <v>Até 30W</v>
      </c>
    </row>
    <row r="184" spans="14:14" ht="14.25" customHeight="1" x14ac:dyDescent="0.3">
      <c r="N184" t="str">
        <f t="array" ref="N184">_xlfn.IFS(E184&lt;=30,"Até 30W",E184&lt;=50,"31W a 50W", E184&lt;=67, "51 W a 67 W", E184&lt;=97, "68 W a 97 W", E184&lt;=137, "98 W a 137 W", E184&lt;=180, "138 W a 180 W", E184&lt;=240, "181 W a 240 W", E184&gt;240, "Acima de 240 W")</f>
        <v>Até 30W</v>
      </c>
    </row>
    <row r="185" spans="14:14" ht="14.25" customHeight="1" x14ac:dyDescent="0.3">
      <c r="N185" t="str">
        <f t="array" ref="N185">_xlfn.IFS(E185&lt;=30,"Até 30W",E185&lt;=50,"31W a 50W", E185&lt;=67, "51 W a 67 W", E185&lt;=97, "68 W a 97 W", E185&lt;=137, "98 W a 137 W", E185&lt;=180, "138 W a 180 W", E185&lt;=240, "181 W a 240 W", E185&gt;240, "Acima de 240 W")</f>
        <v>Até 30W</v>
      </c>
    </row>
    <row r="186" spans="14:14" ht="14.25" customHeight="1" x14ac:dyDescent="0.3">
      <c r="N186" t="str">
        <f t="array" ref="N186">_xlfn.IFS(E186&lt;=30,"Até 30W",E186&lt;=50,"31W a 50W", E186&lt;=67, "51 W a 67 W", E186&lt;=97, "68 W a 97 W", E186&lt;=137, "98 W a 137 W", E186&lt;=180, "138 W a 180 W", E186&lt;=240, "181 W a 240 W", E186&gt;240, "Acima de 240 W")</f>
        <v>Até 30W</v>
      </c>
    </row>
    <row r="187" spans="14:14" ht="14.25" customHeight="1" x14ac:dyDescent="0.3">
      <c r="N187" t="str">
        <f t="array" ref="N187">_xlfn.IFS(E187&lt;=30,"Até 30W",E187&lt;=50,"31W a 50W", E187&lt;=67, "51 W a 67 W", E187&lt;=97, "68 W a 97 W", E187&lt;=137, "98 W a 137 W", E187&lt;=180, "138 W a 180 W", E187&lt;=240, "181 W a 240 W", E187&gt;240, "Acima de 240 W")</f>
        <v>Até 30W</v>
      </c>
    </row>
    <row r="188" spans="14:14" ht="14.25" customHeight="1" x14ac:dyDescent="0.3">
      <c r="N188" t="str">
        <f t="array" ref="N188">_xlfn.IFS(E188&lt;=30,"Até 30W",E188&lt;=50,"31W a 50W", E188&lt;=67, "51 W a 67 W", E188&lt;=97, "68 W a 97 W", E188&lt;=137, "98 W a 137 W", E188&lt;=180, "138 W a 180 W", E188&lt;=240, "181 W a 240 W", E188&gt;240, "Acima de 240 W")</f>
        <v>Até 30W</v>
      </c>
    </row>
    <row r="189" spans="14:14" ht="14.25" customHeight="1" x14ac:dyDescent="0.3">
      <c r="N189" t="str">
        <f t="array" ref="N189">_xlfn.IFS(E189&lt;=30,"Até 30W",E189&lt;=50,"31W a 50W", E189&lt;=67, "51 W a 67 W", E189&lt;=97, "68 W a 97 W", E189&lt;=137, "98 W a 137 W", E189&lt;=180, "138 W a 180 W", E189&lt;=240, "181 W a 240 W", E189&gt;240, "Acima de 240 W")</f>
        <v>Até 30W</v>
      </c>
    </row>
    <row r="190" spans="14:14" ht="14.25" customHeight="1" x14ac:dyDescent="0.3">
      <c r="N190" t="str">
        <f t="array" ref="N190">_xlfn.IFS(E190&lt;=30,"Até 30W",E190&lt;=50,"31W a 50W", E190&lt;=67, "51 W a 67 W", E190&lt;=97, "68 W a 97 W", E190&lt;=137, "98 W a 137 W", E190&lt;=180, "138 W a 180 W", E190&lt;=240, "181 W a 240 W", E190&gt;240, "Acima de 240 W")</f>
        <v>Até 30W</v>
      </c>
    </row>
    <row r="191" spans="14:14" ht="14.25" customHeight="1" x14ac:dyDescent="0.3">
      <c r="N191" t="str">
        <f t="array" ref="N191">_xlfn.IFS(E191&lt;=30,"Até 30W",E191&lt;=50,"31W a 50W", E191&lt;=67, "51 W a 67 W", E191&lt;=97, "68 W a 97 W", E191&lt;=137, "98 W a 137 W", E191&lt;=180, "138 W a 180 W", E191&lt;=240, "181 W a 240 W", E191&gt;240, "Acima de 240 W")</f>
        <v>Até 30W</v>
      </c>
    </row>
    <row r="192" spans="14:14" ht="14.25" customHeight="1" x14ac:dyDescent="0.3">
      <c r="N192" t="str">
        <f t="array" ref="N192">_xlfn.IFS(E192&lt;=30,"Até 30W",E192&lt;=50,"31W a 50W", E192&lt;=67, "51 W a 67 W", E192&lt;=97, "68 W a 97 W", E192&lt;=137, "98 W a 137 W", E192&lt;=180, "138 W a 180 W", E192&lt;=240, "181 W a 240 W", E192&gt;240, "Acima de 240 W")</f>
        <v>Até 30W</v>
      </c>
    </row>
    <row r="193" spans="14:14" ht="14.25" customHeight="1" x14ac:dyDescent="0.3">
      <c r="N193" t="str">
        <f t="array" ref="N193">_xlfn.IFS(E193&lt;=30,"Até 30W",E193&lt;=50,"31W a 50W", E193&lt;=67, "51 W a 67 W", E193&lt;=97, "68 W a 97 W", E193&lt;=137, "98 W a 137 W", E193&lt;=180, "138 W a 180 W", E193&lt;=240, "181 W a 240 W", E193&gt;240, "Acima de 240 W")</f>
        <v>Até 30W</v>
      </c>
    </row>
    <row r="194" spans="14:14" ht="14.25" customHeight="1" x14ac:dyDescent="0.3">
      <c r="N194" t="str">
        <f t="array" ref="N194">_xlfn.IFS(E194&lt;=30,"Até 30W",E194&lt;=50,"31W a 50W", E194&lt;=67, "51 W a 67 W", E194&lt;=97, "68 W a 97 W", E194&lt;=137, "98 W a 137 W", E194&lt;=180, "138 W a 180 W", E194&lt;=240, "181 W a 240 W", E194&gt;240, "Acima de 240 W")</f>
        <v>Até 30W</v>
      </c>
    </row>
    <row r="195" spans="14:14" ht="14.25" customHeight="1" x14ac:dyDescent="0.3">
      <c r="N195" t="str">
        <f t="array" ref="N195">_xlfn.IFS(E195&lt;=30,"Até 30W",E195&lt;=50,"31W a 50W", E195&lt;=67, "51 W a 67 W", E195&lt;=97, "68 W a 97 W", E195&lt;=137, "98 W a 137 W", E195&lt;=180, "138 W a 180 W", E195&lt;=240, "181 W a 240 W", E195&gt;240, "Acima de 240 W")</f>
        <v>Até 30W</v>
      </c>
    </row>
    <row r="196" spans="14:14" ht="14.25" customHeight="1" x14ac:dyDescent="0.3">
      <c r="N196" t="str">
        <f t="array" ref="N196">_xlfn.IFS(E196&lt;=30,"Até 30W",E196&lt;=50,"31W a 50W", E196&lt;=67, "51 W a 67 W", E196&lt;=97, "68 W a 97 W", E196&lt;=137, "98 W a 137 W", E196&lt;=180, "138 W a 180 W", E196&lt;=240, "181 W a 240 W", E196&gt;240, "Acima de 240 W")</f>
        <v>Até 30W</v>
      </c>
    </row>
    <row r="197" spans="14:14" ht="14.25" customHeight="1" x14ac:dyDescent="0.3">
      <c r="N197" t="str">
        <f t="array" ref="N197">_xlfn.IFS(E197&lt;=30,"Até 30W",E197&lt;=50,"31W a 50W", E197&lt;=67, "51 W a 67 W", E197&lt;=97, "68 W a 97 W", E197&lt;=137, "98 W a 137 W", E197&lt;=180, "138 W a 180 W", E197&lt;=240, "181 W a 240 W", E197&gt;240, "Acima de 240 W")</f>
        <v>Até 30W</v>
      </c>
    </row>
    <row r="198" spans="14:14" ht="14.25" customHeight="1" x14ac:dyDescent="0.3">
      <c r="N198" t="str">
        <f t="array" ref="N198">_xlfn.IFS(E198&lt;=30,"Até 30W",E198&lt;=50,"31W a 50W", E198&lt;=67, "51 W a 67 W", E198&lt;=97, "68 W a 97 W", E198&lt;=137, "98 W a 137 W", E198&lt;=180, "138 W a 180 W", E198&lt;=240, "181 W a 240 W", E198&gt;240, "Acima de 240 W")</f>
        <v>Até 30W</v>
      </c>
    </row>
    <row r="199" spans="14:14" ht="14.25" customHeight="1" x14ac:dyDescent="0.3">
      <c r="N199" t="str">
        <f t="array" ref="N199">_xlfn.IFS(E199&lt;=30,"Até 30W",E199&lt;=50,"31W a 50W", E199&lt;=67, "51 W a 67 W", E199&lt;=97, "68 W a 97 W", E199&lt;=137, "98 W a 137 W", E199&lt;=180, "138 W a 180 W", E199&lt;=240, "181 W a 240 W", E199&gt;240, "Acima de 240 W")</f>
        <v>Até 30W</v>
      </c>
    </row>
    <row r="200" spans="14:14" ht="14.25" customHeight="1" x14ac:dyDescent="0.3">
      <c r="N200" t="str">
        <f t="array" ref="N200">_xlfn.IFS(E200&lt;=30,"Até 30W",E200&lt;=50,"31W a 50W", E200&lt;=67, "51 W a 67 W", E200&lt;=97, "68 W a 97 W", E200&lt;=137, "98 W a 137 W", E200&lt;=180, "138 W a 180 W", E200&lt;=240, "181 W a 240 W", E200&gt;240, "Acima de 240 W")</f>
        <v>Até 30W</v>
      </c>
    </row>
    <row r="201" spans="14:14" ht="14.25" customHeight="1" x14ac:dyDescent="0.3">
      <c r="N201" t="str">
        <f t="array" ref="N201">_xlfn.IFS(E201&lt;=30,"Até 30W",E201&lt;=50,"31W a 50W", E201&lt;=67, "51 W a 67 W", E201&lt;=97, "68 W a 97 W", E201&lt;=137, "98 W a 137 W", E201&lt;=180, "138 W a 180 W", E201&lt;=240, "181 W a 240 W", E201&gt;240, "Acima de 240 W")</f>
        <v>Até 30W</v>
      </c>
    </row>
    <row r="202" spans="14:14" ht="14.25" customHeight="1" x14ac:dyDescent="0.3">
      <c r="N202" t="str">
        <f t="array" ref="N202">_xlfn.IFS(E202&lt;=30,"Até 30W",E202&lt;=50,"31W a 50W", E202&lt;=67, "51 W a 67 W", E202&lt;=97, "68 W a 97 W", E202&lt;=137, "98 W a 137 W", E202&lt;=180, "138 W a 180 W", E202&lt;=240, "181 W a 240 W", E202&gt;240, "Acima de 240 W")</f>
        <v>Até 30W</v>
      </c>
    </row>
    <row r="203" spans="14:14" ht="14.25" customHeight="1" x14ac:dyDescent="0.3">
      <c r="N203" t="str">
        <f t="array" ref="N203">_xlfn.IFS(E203&lt;=30,"Até 30W",E203&lt;=50,"31W a 50W", E203&lt;=67, "51 W a 67 W", E203&lt;=97, "68 W a 97 W", E203&lt;=137, "98 W a 137 W", E203&lt;=180, "138 W a 180 W", E203&lt;=240, "181 W a 240 W", E203&gt;240, "Acima de 240 W")</f>
        <v>Até 30W</v>
      </c>
    </row>
    <row r="204" spans="14:14" ht="14.25" customHeight="1" x14ac:dyDescent="0.3">
      <c r="N204" t="str">
        <f t="array" ref="N204">_xlfn.IFS(E204&lt;=30,"Até 30W",E204&lt;=50,"31W a 50W", E204&lt;=67, "51 W a 67 W", E204&lt;=97, "68 W a 97 W", E204&lt;=137, "98 W a 137 W", E204&lt;=180, "138 W a 180 W", E204&lt;=240, "181 W a 240 W", E204&gt;240, "Acima de 240 W")</f>
        <v>Até 30W</v>
      </c>
    </row>
    <row r="205" spans="14:14" ht="14.25" customHeight="1" x14ac:dyDescent="0.3">
      <c r="N205" t="str">
        <f t="array" ref="N205">_xlfn.IFS(E205&lt;=30,"Até 30W",E205&lt;=50,"31W a 50W", E205&lt;=67, "51 W a 67 W", E205&lt;=97, "68 W a 97 W", E205&lt;=137, "98 W a 137 W", E205&lt;=180, "138 W a 180 W", E205&lt;=240, "181 W a 240 W", E205&gt;240, "Acima de 240 W")</f>
        <v>Até 30W</v>
      </c>
    </row>
    <row r="206" spans="14:14" ht="14.25" customHeight="1" x14ac:dyDescent="0.3">
      <c r="N206" t="str">
        <f t="array" ref="N206">_xlfn.IFS(E206&lt;=30,"Até 30W",E206&lt;=50,"31W a 50W", E206&lt;=67, "51 W a 67 W", E206&lt;=97, "68 W a 97 W", E206&lt;=137, "98 W a 137 W", E206&lt;=180, "138 W a 180 W", E206&lt;=240, "181 W a 240 W", E206&gt;240, "Acima de 240 W")</f>
        <v>Até 30W</v>
      </c>
    </row>
    <row r="207" spans="14:14" ht="14.25" customHeight="1" x14ac:dyDescent="0.3">
      <c r="N207" t="str">
        <f t="array" ref="N207">_xlfn.IFS(E207&lt;=30,"Até 30W",E207&lt;=50,"31W a 50W", E207&lt;=67, "51 W a 67 W", E207&lt;=97, "68 W a 97 W", E207&lt;=137, "98 W a 137 W", E207&lt;=180, "138 W a 180 W", E207&lt;=240, "181 W a 240 W", E207&gt;240, "Acima de 240 W")</f>
        <v>Até 30W</v>
      </c>
    </row>
    <row r="208" spans="14:14" ht="14.25" customHeight="1" x14ac:dyDescent="0.3">
      <c r="N208" t="str">
        <f t="array" ref="N208">_xlfn.IFS(E208&lt;=30,"Até 30W",E208&lt;=50,"31W a 50W", E208&lt;=67, "51 W a 67 W", E208&lt;=97, "68 W a 97 W", E208&lt;=137, "98 W a 137 W", E208&lt;=180, "138 W a 180 W", E208&lt;=240, "181 W a 240 W", E208&gt;240, "Acima de 240 W")</f>
        <v>Até 30W</v>
      </c>
    </row>
    <row r="209" spans="14:14" ht="14.25" customHeight="1" x14ac:dyDescent="0.3">
      <c r="N209" t="str">
        <f t="array" ref="N209">_xlfn.IFS(E209&lt;=30,"Até 30W",E209&lt;=50,"31W a 50W", E209&lt;=67, "51 W a 67 W", E209&lt;=97, "68 W a 97 W", E209&lt;=137, "98 W a 137 W", E209&lt;=180, "138 W a 180 W", E209&lt;=240, "181 W a 240 W", E209&gt;240, "Acima de 240 W")</f>
        <v>Até 30W</v>
      </c>
    </row>
    <row r="210" spans="14:14" ht="14.25" customHeight="1" x14ac:dyDescent="0.3">
      <c r="N210" t="str">
        <f t="array" ref="N210">_xlfn.IFS(E210&lt;=30,"Até 30W",E210&lt;=50,"31W a 50W", E210&lt;=67, "51 W a 67 W", E210&lt;=97, "68 W a 97 W", E210&lt;=137, "98 W a 137 W", E210&lt;=180, "138 W a 180 W", E210&lt;=240, "181 W a 240 W", E210&gt;240, "Acima de 240 W")</f>
        <v>Até 30W</v>
      </c>
    </row>
    <row r="211" spans="14:14" ht="14.25" customHeight="1" x14ac:dyDescent="0.3">
      <c r="N211" t="str">
        <f t="array" ref="N211">_xlfn.IFS(E211&lt;=30,"Até 30W",E211&lt;=50,"31W a 50W", E211&lt;=67, "51 W a 67 W", E211&lt;=97, "68 W a 97 W", E211&lt;=137, "98 W a 137 W", E211&lt;=180, "138 W a 180 W", E211&lt;=240, "181 W a 240 W", E211&gt;240, "Acima de 240 W")</f>
        <v>Até 30W</v>
      </c>
    </row>
    <row r="212" spans="14:14" ht="14.25" customHeight="1" x14ac:dyDescent="0.3">
      <c r="N212" t="str">
        <f t="array" ref="N212">_xlfn.IFS(E212&lt;=30,"Até 30W",E212&lt;=50,"31W a 50W", E212&lt;=67, "51 W a 67 W", E212&lt;=97, "68 W a 97 W", E212&lt;=137, "98 W a 137 W", E212&lt;=180, "138 W a 180 W", E212&lt;=240, "181 W a 240 W", E212&gt;240, "Acima de 240 W")</f>
        <v>Até 30W</v>
      </c>
    </row>
    <row r="213" spans="14:14" ht="14.25" customHeight="1" x14ac:dyDescent="0.3">
      <c r="N213" t="str">
        <f t="array" ref="N213">_xlfn.IFS(E213&lt;=30,"Até 30W",E213&lt;=50,"31W a 50W", E213&lt;=67, "51 W a 67 W", E213&lt;=97, "68 W a 97 W", E213&lt;=137, "98 W a 137 W", E213&lt;=180, "138 W a 180 W", E213&lt;=240, "181 W a 240 W", E213&gt;240, "Acima de 240 W")</f>
        <v>Até 30W</v>
      </c>
    </row>
    <row r="214" spans="14:14" ht="14.25" customHeight="1" x14ac:dyDescent="0.3">
      <c r="N214" t="str">
        <f t="array" ref="N214">_xlfn.IFS(E214&lt;=30,"Até 30W",E214&lt;=50,"31W a 50W", E214&lt;=67, "51 W a 67 W", E214&lt;=97, "68 W a 97 W", E214&lt;=137, "98 W a 137 W", E214&lt;=180, "138 W a 180 W", E214&lt;=240, "181 W a 240 W", E214&gt;240, "Acima de 240 W")</f>
        <v>Até 30W</v>
      </c>
    </row>
    <row r="215" spans="14:14" ht="14.25" customHeight="1" x14ac:dyDescent="0.3">
      <c r="N215" t="str">
        <f t="array" ref="N215">_xlfn.IFS(E215&lt;=30,"Até 30W",E215&lt;=50,"31W a 50W", E215&lt;=67, "51 W a 67 W", E215&lt;=97, "68 W a 97 W", E215&lt;=137, "98 W a 137 W", E215&lt;=180, "138 W a 180 W", E215&lt;=240, "181 W a 240 W", E215&gt;240, "Acima de 240 W")</f>
        <v>Até 30W</v>
      </c>
    </row>
    <row r="216" spans="14:14" ht="14.25" customHeight="1" x14ac:dyDescent="0.3">
      <c r="N216" t="str">
        <f t="array" ref="N216">_xlfn.IFS(E216&lt;=30,"Até 30W",E216&lt;=50,"31W a 50W", E216&lt;=67, "51 W a 67 W", E216&lt;=97, "68 W a 97 W", E216&lt;=137, "98 W a 137 W", E216&lt;=180, "138 W a 180 W", E216&lt;=240, "181 W a 240 W", E216&gt;240, "Acima de 240 W")</f>
        <v>Até 30W</v>
      </c>
    </row>
    <row r="217" spans="14:14" ht="14.25" customHeight="1" x14ac:dyDescent="0.3">
      <c r="N217" t="str">
        <f t="array" ref="N217">_xlfn.IFS(E217&lt;=30,"Até 30W",E217&lt;=50,"31W a 50W", E217&lt;=67, "51 W a 67 W", E217&lt;=97, "68 W a 97 W", E217&lt;=137, "98 W a 137 W", E217&lt;=180, "138 W a 180 W", E217&lt;=240, "181 W a 240 W", E217&gt;240, "Acima de 240 W")</f>
        <v>Até 30W</v>
      </c>
    </row>
    <row r="218" spans="14:14" ht="14.25" customHeight="1" x14ac:dyDescent="0.3">
      <c r="N218" t="str">
        <f t="array" ref="N218">_xlfn.IFS(E218&lt;=30,"Até 30W",E218&lt;=50,"31W a 50W", E218&lt;=67, "51 W a 67 W", E218&lt;=97, "68 W a 97 W", E218&lt;=137, "98 W a 137 W", E218&lt;=180, "138 W a 180 W", E218&lt;=240, "181 W a 240 W", E218&gt;240, "Acima de 240 W")</f>
        <v>Até 30W</v>
      </c>
    </row>
    <row r="219" spans="14:14" ht="14.25" customHeight="1" x14ac:dyDescent="0.3">
      <c r="N219" t="str">
        <f t="array" ref="N219">_xlfn.IFS(E219&lt;=30,"Até 30W",E219&lt;=50,"31W a 50W", E219&lt;=67, "51 W a 67 W", E219&lt;=97, "68 W a 97 W", E219&lt;=137, "98 W a 137 W", E219&lt;=180, "138 W a 180 W", E219&lt;=240, "181 W a 240 W", E219&gt;240, "Acima de 240 W")</f>
        <v>Até 30W</v>
      </c>
    </row>
    <row r="220" spans="14:14" ht="14.25" customHeight="1" x14ac:dyDescent="0.3">
      <c r="N220" t="str">
        <f t="array" ref="N220">_xlfn.IFS(E220&lt;=30,"Até 30W",E220&lt;=50,"31W a 50W", E220&lt;=67, "51 W a 67 W", E220&lt;=97, "68 W a 97 W", E220&lt;=137, "98 W a 137 W", E220&lt;=180, "138 W a 180 W", E220&lt;=240, "181 W a 240 W", E220&gt;240, "Acima de 240 W")</f>
        <v>Até 30W</v>
      </c>
    </row>
    <row r="221" spans="14:14" ht="14.25" customHeight="1" x14ac:dyDescent="0.3">
      <c r="N221" t="str">
        <f t="array" ref="N221">_xlfn.IFS(E221&lt;=30,"Até 30W",E221&lt;=50,"31W a 50W", E221&lt;=67, "51 W a 67 W", E221&lt;=97, "68 W a 97 W", E221&lt;=137, "98 W a 137 W", E221&lt;=180, "138 W a 180 W", E221&lt;=240, "181 W a 240 W", E221&gt;240, "Acima de 240 W")</f>
        <v>Até 30W</v>
      </c>
    </row>
    <row r="222" spans="14:14" ht="14.25" customHeight="1" x14ac:dyDescent="0.3">
      <c r="N222" t="str">
        <f t="array" ref="N222">_xlfn.IFS(E222&lt;=30,"Até 30W",E222&lt;=50,"31W a 50W", E222&lt;=67, "51 W a 67 W", E222&lt;=97, "68 W a 97 W", E222&lt;=137, "98 W a 137 W", E222&lt;=180, "138 W a 180 W", E222&lt;=240, "181 W a 240 W", E222&gt;240, "Acima de 240 W")</f>
        <v>Até 30W</v>
      </c>
    </row>
    <row r="223" spans="14:14" ht="14.25" customHeight="1" x14ac:dyDescent="0.3">
      <c r="N223" t="str">
        <f t="array" ref="N223">_xlfn.IFS(E223&lt;=30,"Até 30W",E223&lt;=50,"31W a 50W", E223&lt;=67, "51 W a 67 W", E223&lt;=97, "68 W a 97 W", E223&lt;=137, "98 W a 137 W", E223&lt;=180, "138 W a 180 W", E223&lt;=240, "181 W a 240 W", E223&gt;240, "Acima de 240 W")</f>
        <v>Até 30W</v>
      </c>
    </row>
    <row r="224" spans="14:14" ht="14.25" customHeight="1" x14ac:dyDescent="0.3">
      <c r="N224" t="str">
        <f t="array" ref="N224">_xlfn.IFS(E224&lt;=30,"Até 30W",E224&lt;=50,"31W a 50W", E224&lt;=67, "51 W a 67 W", E224&lt;=97, "68 W a 97 W", E224&lt;=137, "98 W a 137 W", E224&lt;=180, "138 W a 180 W", E224&lt;=240, "181 W a 240 W", E224&gt;240, "Acima de 240 W")</f>
        <v>Até 30W</v>
      </c>
    </row>
    <row r="225" spans="14:14" ht="14.25" customHeight="1" x14ac:dyDescent="0.3">
      <c r="N225" t="str">
        <f t="array" ref="N225">_xlfn.IFS(E225&lt;=30,"Até 30W",E225&lt;=50,"31W a 50W", E225&lt;=67, "51 W a 67 W", E225&lt;=97, "68 W a 97 W", E225&lt;=137, "98 W a 137 W", E225&lt;=180, "138 W a 180 W", E225&lt;=240, "181 W a 240 W", E225&gt;240, "Acima de 240 W")</f>
        <v>Até 30W</v>
      </c>
    </row>
    <row r="226" spans="14:14" ht="14.25" customHeight="1" x14ac:dyDescent="0.3">
      <c r="N226" t="str">
        <f t="array" ref="N226">_xlfn.IFS(E226&lt;=30,"Até 30W",E226&lt;=50,"31W a 50W", E226&lt;=67, "51 W a 67 W", E226&lt;=97, "68 W a 97 W", E226&lt;=137, "98 W a 137 W", E226&lt;=180, "138 W a 180 W", E226&lt;=240, "181 W a 240 W", E226&gt;240, "Acima de 240 W")</f>
        <v>Até 30W</v>
      </c>
    </row>
    <row r="227" spans="14:14" ht="14.25" customHeight="1" x14ac:dyDescent="0.3">
      <c r="N227" t="str">
        <f t="array" ref="N227">_xlfn.IFS(E227&lt;=30,"Até 30W",E227&lt;=50,"31W a 50W", E227&lt;=67, "51 W a 67 W", E227&lt;=97, "68 W a 97 W", E227&lt;=137, "98 W a 137 W", E227&lt;=180, "138 W a 180 W", E227&lt;=240, "181 W a 240 W", E227&gt;240, "Acima de 240 W")</f>
        <v>Até 30W</v>
      </c>
    </row>
    <row r="228" spans="14:14" ht="14.25" customHeight="1" x14ac:dyDescent="0.3">
      <c r="N228" t="str">
        <f t="array" ref="N228">_xlfn.IFS(E228&lt;=30,"Até 30W",E228&lt;=50,"31W a 50W", E228&lt;=67, "51 W a 67 W", E228&lt;=97, "68 W a 97 W", E228&lt;=137, "98 W a 137 W", E228&lt;=180, "138 W a 180 W", E228&lt;=240, "181 W a 240 W", E228&gt;240, "Acima de 240 W")</f>
        <v>Até 30W</v>
      </c>
    </row>
    <row r="229" spans="14:14" ht="14.25" customHeight="1" x14ac:dyDescent="0.3">
      <c r="N229" t="str">
        <f t="array" ref="N229">_xlfn.IFS(E229&lt;=30,"Até 30W",E229&lt;=50,"31W a 50W", E229&lt;=67, "51 W a 67 W", E229&lt;=97, "68 W a 97 W", E229&lt;=137, "98 W a 137 W", E229&lt;=180, "138 W a 180 W", E229&lt;=240, "181 W a 240 W", E229&gt;240, "Acima de 240 W")</f>
        <v>Até 30W</v>
      </c>
    </row>
    <row r="230" spans="14:14" ht="14.25" customHeight="1" x14ac:dyDescent="0.3">
      <c r="N230" t="str">
        <f t="array" ref="N230">_xlfn.IFS(E230&lt;=30,"Até 30W",E230&lt;=50,"31W a 50W", E230&lt;=67, "51 W a 67 W", E230&lt;=97, "68 W a 97 W", E230&lt;=137, "98 W a 137 W", E230&lt;=180, "138 W a 180 W", E230&lt;=240, "181 W a 240 W", E230&gt;240, "Acima de 240 W")</f>
        <v>Até 30W</v>
      </c>
    </row>
    <row r="231" spans="14:14" ht="14.25" customHeight="1" x14ac:dyDescent="0.3">
      <c r="N231" t="str">
        <f t="array" ref="N231">_xlfn.IFS(E231&lt;=30,"Até 30W",E231&lt;=50,"31W a 50W", E231&lt;=67, "51 W a 67 W", E231&lt;=97, "68 W a 97 W", E231&lt;=137, "98 W a 137 W", E231&lt;=180, "138 W a 180 W", E231&lt;=240, "181 W a 240 W", E231&gt;240, "Acima de 240 W")</f>
        <v>Até 30W</v>
      </c>
    </row>
    <row r="232" spans="14:14" ht="14.25" customHeight="1" x14ac:dyDescent="0.3">
      <c r="N232" t="str">
        <f t="array" ref="N232">_xlfn.IFS(E232&lt;=30,"Até 30W",E232&lt;=50,"31W a 50W", E232&lt;=67, "51 W a 67 W", E232&lt;=97, "68 W a 97 W", E232&lt;=137, "98 W a 137 W", E232&lt;=180, "138 W a 180 W", E232&lt;=240, "181 W a 240 W", E232&gt;240, "Acima de 240 W")</f>
        <v>Até 30W</v>
      </c>
    </row>
    <row r="233" spans="14:14" ht="14.25" customHeight="1" x14ac:dyDescent="0.3">
      <c r="N233" t="str">
        <f t="array" ref="N233">_xlfn.IFS(E233&lt;=30,"Até 30W",E233&lt;=50,"31W a 50W", E233&lt;=67, "51 W a 67 W", E233&lt;=97, "68 W a 97 W", E233&lt;=137, "98 W a 137 W", E233&lt;=180, "138 W a 180 W", E233&lt;=240, "181 W a 240 W", E233&gt;240, "Acima de 240 W")</f>
        <v>Até 30W</v>
      </c>
    </row>
    <row r="234" spans="14:14" ht="14.25" customHeight="1" x14ac:dyDescent="0.3">
      <c r="N234" t="str">
        <f t="array" ref="N234">_xlfn.IFS(E234&lt;=30,"Até 30W",E234&lt;=50,"31W a 50W", E234&lt;=67, "51 W a 67 W", E234&lt;=97, "68 W a 97 W", E234&lt;=137, "98 W a 137 W", E234&lt;=180, "138 W a 180 W", E234&lt;=240, "181 W a 240 W", E234&gt;240, "Acima de 240 W")</f>
        <v>Até 30W</v>
      </c>
    </row>
    <row r="235" spans="14:14" ht="14.25" customHeight="1" x14ac:dyDescent="0.3">
      <c r="N235" t="str">
        <f t="array" ref="N235">_xlfn.IFS(E235&lt;=30,"Até 30W",E235&lt;=50,"31W a 50W", E235&lt;=67, "51 W a 67 W", E235&lt;=97, "68 W a 97 W", E235&lt;=137, "98 W a 137 W", E235&lt;=180, "138 W a 180 W", E235&lt;=240, "181 W a 240 W", E235&gt;240, "Acima de 240 W")</f>
        <v>Até 30W</v>
      </c>
    </row>
    <row r="236" spans="14:14" ht="14.25" customHeight="1" x14ac:dyDescent="0.3">
      <c r="N236" t="str">
        <f t="array" ref="N236">_xlfn.IFS(E236&lt;=30,"Até 30W",E236&lt;=50,"31W a 50W", E236&lt;=67, "51 W a 67 W", E236&lt;=97, "68 W a 97 W", E236&lt;=137, "98 W a 137 W", E236&lt;=180, "138 W a 180 W", E236&lt;=240, "181 W a 240 W", E236&gt;240, "Acima de 240 W")</f>
        <v>Até 30W</v>
      </c>
    </row>
    <row r="237" spans="14:14" ht="14.25" customHeight="1" x14ac:dyDescent="0.3">
      <c r="N237" t="str">
        <f t="array" ref="N237">_xlfn.IFS(E237&lt;=30,"Até 30W",E237&lt;=50,"31W a 50W", E237&lt;=67, "51 W a 67 W", E237&lt;=97, "68 W a 97 W", E237&lt;=137, "98 W a 137 W", E237&lt;=180, "138 W a 180 W", E237&lt;=240, "181 W a 240 W", E237&gt;240, "Acima de 240 W")</f>
        <v>Até 30W</v>
      </c>
    </row>
    <row r="238" spans="14:14" ht="14.25" customHeight="1" x14ac:dyDescent="0.3">
      <c r="N238" t="str">
        <f t="array" ref="N238">_xlfn.IFS(E238&lt;=30,"Até 30W",E238&lt;=50,"31W a 50W", E238&lt;=67, "51 W a 67 W", E238&lt;=97, "68 W a 97 W", E238&lt;=137, "98 W a 137 W", E238&lt;=180, "138 W a 180 W", E238&lt;=240, "181 W a 240 W", E238&gt;240, "Acima de 240 W")</f>
        <v>Até 30W</v>
      </c>
    </row>
    <row r="239" spans="14:14" ht="14.25" customHeight="1" x14ac:dyDescent="0.3">
      <c r="N239" t="str">
        <f t="array" ref="N239">_xlfn.IFS(E239&lt;=30,"Até 30W",E239&lt;=50,"31W a 50W", E239&lt;=67, "51 W a 67 W", E239&lt;=97, "68 W a 97 W", E239&lt;=137, "98 W a 137 W", E239&lt;=180, "138 W a 180 W", E239&lt;=240, "181 W a 240 W", E239&gt;240, "Acima de 240 W")</f>
        <v>Até 30W</v>
      </c>
    </row>
    <row r="240" spans="14:14" ht="14.25" customHeight="1" x14ac:dyDescent="0.3">
      <c r="N240" t="str">
        <f t="array" ref="N240">_xlfn.IFS(E240&lt;=30,"Até 30W",E240&lt;=50,"31W a 50W", E240&lt;=67, "51 W a 67 W", E240&lt;=97, "68 W a 97 W", E240&lt;=137, "98 W a 137 W", E240&lt;=180, "138 W a 180 W", E240&lt;=240, "181 W a 240 W", E240&gt;240, "Acima de 240 W")</f>
        <v>Até 30W</v>
      </c>
    </row>
    <row r="241" spans="14:14" ht="14.25" customHeight="1" x14ac:dyDescent="0.3">
      <c r="N241" t="str">
        <f t="array" ref="N241">_xlfn.IFS(E241&lt;=30,"Até 30W",E241&lt;=50,"31W a 50W", E241&lt;=67, "51 W a 67 W", E241&lt;=97, "68 W a 97 W", E241&lt;=137, "98 W a 137 W", E241&lt;=180, "138 W a 180 W", E241&lt;=240, "181 W a 240 W", E241&gt;240, "Acima de 240 W")</f>
        <v>Até 30W</v>
      </c>
    </row>
    <row r="242" spans="14:14" ht="14.25" customHeight="1" x14ac:dyDescent="0.3">
      <c r="N242" t="str">
        <f t="array" ref="N242">_xlfn.IFS(E242&lt;=30,"Até 30W",E242&lt;=50,"31W a 50W", E242&lt;=67, "51 W a 67 W", E242&lt;=97, "68 W a 97 W", E242&lt;=137, "98 W a 137 W", E242&lt;=180, "138 W a 180 W", E242&lt;=240, "181 W a 240 W", E242&gt;240, "Acima de 240 W")</f>
        <v>Até 30W</v>
      </c>
    </row>
    <row r="243" spans="14:14" ht="14.25" customHeight="1" x14ac:dyDescent="0.3">
      <c r="N243" t="str">
        <f t="array" ref="N243">_xlfn.IFS(E243&lt;=30,"Até 30W",E243&lt;=50,"31W a 50W", E243&lt;=67, "51 W a 67 W", E243&lt;=97, "68 W a 97 W", E243&lt;=137, "98 W a 137 W", E243&lt;=180, "138 W a 180 W", E243&lt;=240, "181 W a 240 W", E243&gt;240, "Acima de 240 W")</f>
        <v>Até 30W</v>
      </c>
    </row>
    <row r="244" spans="14:14" ht="14.25" customHeight="1" x14ac:dyDescent="0.3">
      <c r="N244" t="str">
        <f t="array" ref="N244">_xlfn.IFS(E244&lt;=30,"Até 30W",E244&lt;=50,"31W a 50W", E244&lt;=67, "51 W a 67 W", E244&lt;=97, "68 W a 97 W", E244&lt;=137, "98 W a 137 W", E244&lt;=180, "138 W a 180 W", E244&lt;=240, "181 W a 240 W", E244&gt;240, "Acima de 240 W")</f>
        <v>Até 30W</v>
      </c>
    </row>
    <row r="245" spans="14:14" ht="14.25" customHeight="1" x14ac:dyDescent="0.3">
      <c r="N245" t="str">
        <f t="array" ref="N245">_xlfn.IFS(E245&lt;=30,"Até 30W",E245&lt;=50,"31W a 50W", E245&lt;=67, "51 W a 67 W", E245&lt;=97, "68 W a 97 W", E245&lt;=137, "98 W a 137 W", E245&lt;=180, "138 W a 180 W", E245&lt;=240, "181 W a 240 W", E245&gt;240, "Acima de 240 W")</f>
        <v>Até 30W</v>
      </c>
    </row>
    <row r="246" spans="14:14" ht="14.25" customHeight="1" x14ac:dyDescent="0.3">
      <c r="N246" t="str">
        <f t="array" ref="N246">_xlfn.IFS(E246&lt;=30,"Até 30W",E246&lt;=50,"31W a 50W", E246&lt;=67, "51 W a 67 W", E246&lt;=97, "68 W a 97 W", E246&lt;=137, "98 W a 137 W", E246&lt;=180, "138 W a 180 W", E246&lt;=240, "181 W a 240 W", E246&gt;240, "Acima de 240 W")</f>
        <v>Até 30W</v>
      </c>
    </row>
    <row r="247" spans="14:14" ht="14.25" customHeight="1" x14ac:dyDescent="0.3">
      <c r="N247" t="str">
        <f t="array" ref="N247">_xlfn.IFS(E247&lt;=30,"Até 30W",E247&lt;=50,"31W a 50W", E247&lt;=67, "51 W a 67 W", E247&lt;=97, "68 W a 97 W", E247&lt;=137, "98 W a 137 W", E247&lt;=180, "138 W a 180 W", E247&lt;=240, "181 W a 240 W", E247&gt;240, "Acima de 240 W")</f>
        <v>Até 30W</v>
      </c>
    </row>
    <row r="248" spans="14:14" ht="14.25" customHeight="1" x14ac:dyDescent="0.3">
      <c r="N248" t="str">
        <f t="array" ref="N248">_xlfn.IFS(E248&lt;=30,"Até 30W",E248&lt;=50,"31W a 50W", E248&lt;=67, "51 W a 67 W", E248&lt;=97, "68 W a 97 W", E248&lt;=137, "98 W a 137 W", E248&lt;=180, "138 W a 180 W", E248&lt;=240, "181 W a 240 W", E248&gt;240, "Acima de 240 W")</f>
        <v>Até 30W</v>
      </c>
    </row>
    <row r="249" spans="14:14" ht="14.25" customHeight="1" x14ac:dyDescent="0.3">
      <c r="N249" t="str">
        <f t="array" ref="N249">_xlfn.IFS(E249&lt;=30,"Até 30W",E249&lt;=50,"31W a 50W", E249&lt;=67, "51 W a 67 W", E249&lt;=97, "68 W a 97 W", E249&lt;=137, "98 W a 137 W", E249&lt;=180, "138 W a 180 W", E249&lt;=240, "181 W a 240 W", E249&gt;240, "Acima de 240 W")</f>
        <v>Até 30W</v>
      </c>
    </row>
    <row r="250" spans="14:14" ht="14.25" customHeight="1" x14ac:dyDescent="0.3">
      <c r="N250" t="str">
        <f t="array" ref="N250">_xlfn.IFS(E250&lt;=30,"Até 30W",E250&lt;=50,"31W a 50W", E250&lt;=67, "51 W a 67 W", E250&lt;=97, "68 W a 97 W", E250&lt;=137, "98 W a 137 W", E250&lt;=180, "138 W a 180 W", E250&lt;=240, "181 W a 240 W", E250&gt;240, "Acima de 240 W")</f>
        <v>Até 30W</v>
      </c>
    </row>
    <row r="251" spans="14:14" ht="14.25" customHeight="1" x14ac:dyDescent="0.3">
      <c r="N251" t="str">
        <f t="array" ref="N251">_xlfn.IFS(E251&lt;=30,"Até 30W",E251&lt;=50,"31W a 50W", E251&lt;=67, "51 W a 67 W", E251&lt;=97, "68 W a 97 W", E251&lt;=137, "98 W a 137 W", E251&lt;=180, "138 W a 180 W", E251&lt;=240, "181 W a 240 W", E251&gt;240, "Acima de 240 W")</f>
        <v>Até 30W</v>
      </c>
    </row>
    <row r="252" spans="14:14" ht="14.25" customHeight="1" x14ac:dyDescent="0.3">
      <c r="N252" t="str">
        <f t="array" ref="N252">_xlfn.IFS(E252&lt;=30,"Até 30W",E252&lt;=50,"31W a 50W", E252&lt;=67, "51 W a 67 W", E252&lt;=97, "68 W a 97 W", E252&lt;=137, "98 W a 137 W", E252&lt;=180, "138 W a 180 W", E252&lt;=240, "181 W a 240 W", E252&gt;240, "Acima de 240 W")</f>
        <v>Até 30W</v>
      </c>
    </row>
    <row r="253" spans="14:14" ht="14.25" customHeight="1" x14ac:dyDescent="0.3">
      <c r="N253" t="str">
        <f t="array" ref="N253">_xlfn.IFS(E253&lt;=30,"Até 30W",E253&lt;=50,"31W a 50W", E253&lt;=67, "51 W a 67 W", E253&lt;=97, "68 W a 97 W", E253&lt;=137, "98 W a 137 W", E253&lt;=180, "138 W a 180 W", E253&lt;=240, "181 W a 240 W", E253&gt;240, "Acima de 240 W")</f>
        <v>Até 30W</v>
      </c>
    </row>
    <row r="254" spans="14:14" ht="14.25" customHeight="1" x14ac:dyDescent="0.3">
      <c r="N254" t="str">
        <f t="array" ref="N254">_xlfn.IFS(E254&lt;=30,"Até 30W",E254&lt;=50,"31W a 50W", E254&lt;=67, "51 W a 67 W", E254&lt;=97, "68 W a 97 W", E254&lt;=137, "98 W a 137 W", E254&lt;=180, "138 W a 180 W", E254&lt;=240, "181 W a 240 W", E254&gt;240, "Acima de 240 W")</f>
        <v>Até 30W</v>
      </c>
    </row>
    <row r="255" spans="14:14" ht="14.25" customHeight="1" x14ac:dyDescent="0.3">
      <c r="N255" t="str">
        <f t="array" ref="N255">_xlfn.IFS(E255&lt;=30,"Até 30W",E255&lt;=50,"31W a 50W", E255&lt;=67, "51 W a 67 W", E255&lt;=97, "68 W a 97 W", E255&lt;=137, "98 W a 137 W", E255&lt;=180, "138 W a 180 W", E255&lt;=240, "181 W a 240 W", E255&gt;240, "Acima de 240 W")</f>
        <v>Até 30W</v>
      </c>
    </row>
    <row r="256" spans="14:14" ht="14.25" customHeight="1" x14ac:dyDescent="0.3">
      <c r="N256" t="str">
        <f t="array" ref="N256">_xlfn.IFS(E256&lt;=30,"Até 30W",E256&lt;=50,"31W a 50W", E256&lt;=67, "51 W a 67 W", E256&lt;=97, "68 W a 97 W", E256&lt;=137, "98 W a 137 W", E256&lt;=180, "138 W a 180 W", E256&lt;=240, "181 W a 240 W", E256&gt;240, "Acima de 240 W")</f>
        <v>Até 30W</v>
      </c>
    </row>
    <row r="257" spans="14:14" ht="14.25" customHeight="1" x14ac:dyDescent="0.3">
      <c r="N257" t="str">
        <f t="array" ref="N257">_xlfn.IFS(E257&lt;=30,"Até 30W",E257&lt;=50,"31W a 50W", E257&lt;=67, "51 W a 67 W", E257&lt;=97, "68 W a 97 W", E257&lt;=137, "98 W a 137 W", E257&lt;=180, "138 W a 180 W", E257&lt;=240, "181 W a 240 W", E257&gt;240, "Acima de 240 W")</f>
        <v>Até 30W</v>
      </c>
    </row>
    <row r="258" spans="14:14" ht="14.25" customHeight="1" x14ac:dyDescent="0.3">
      <c r="N258" t="str">
        <f t="array" ref="N258">_xlfn.IFS(E258&lt;=30,"Até 30W",E258&lt;=50,"31W a 50W", E258&lt;=67, "51 W a 67 W", E258&lt;=97, "68 W a 97 W", E258&lt;=137, "98 W a 137 W", E258&lt;=180, "138 W a 180 W", E258&lt;=240, "181 W a 240 W", E258&gt;240, "Acima de 240 W")</f>
        <v>Até 30W</v>
      </c>
    </row>
    <row r="259" spans="14:14" ht="14.25" customHeight="1" x14ac:dyDescent="0.3">
      <c r="N259" t="str">
        <f t="array" ref="N259">_xlfn.IFS(E259&lt;=30,"Até 30W",E259&lt;=50,"31W a 50W", E259&lt;=67, "51 W a 67 W", E259&lt;=97, "68 W a 97 W", E259&lt;=137, "98 W a 137 W", E259&lt;=180, "138 W a 180 W", E259&lt;=240, "181 W a 240 W", E259&gt;240, "Acima de 240 W")</f>
        <v>Até 30W</v>
      </c>
    </row>
    <row r="260" spans="14:14" ht="14.25" customHeight="1" x14ac:dyDescent="0.3">
      <c r="N260" t="str">
        <f t="array" ref="N260">_xlfn.IFS(E260&lt;=30,"Até 30W",E260&lt;=50,"31W a 50W", E260&lt;=67, "51 W a 67 W", E260&lt;=97, "68 W a 97 W", E260&lt;=137, "98 W a 137 W", E260&lt;=180, "138 W a 180 W", E260&lt;=240, "181 W a 240 W", E260&gt;240, "Acima de 240 W")</f>
        <v>Até 30W</v>
      </c>
    </row>
    <row r="261" spans="14:14" ht="14.25" customHeight="1" x14ac:dyDescent="0.3">
      <c r="N261" t="str">
        <f t="array" ref="N261">_xlfn.IFS(E261&lt;=30,"Até 30W",E261&lt;=50,"31W a 50W", E261&lt;=67, "51 W a 67 W", E261&lt;=97, "68 W a 97 W", E261&lt;=137, "98 W a 137 W", E261&lt;=180, "138 W a 180 W", E261&lt;=240, "181 W a 240 W", E261&gt;240, "Acima de 240 W")</f>
        <v>Até 30W</v>
      </c>
    </row>
    <row r="262" spans="14:14" ht="14.25" customHeight="1" x14ac:dyDescent="0.3">
      <c r="N262" t="str">
        <f t="array" ref="N262">_xlfn.IFS(E262&lt;=30,"Até 30W",E262&lt;=50,"31W a 50W", E262&lt;=67, "51 W a 67 W", E262&lt;=97, "68 W a 97 W", E262&lt;=137, "98 W a 137 W", E262&lt;=180, "138 W a 180 W", E262&lt;=240, "181 W a 240 W", E262&gt;240, "Acima de 240 W")</f>
        <v>Até 30W</v>
      </c>
    </row>
    <row r="263" spans="14:14" ht="14.25" customHeight="1" x14ac:dyDescent="0.3">
      <c r="N263" t="str">
        <f t="array" ref="N263">_xlfn.IFS(E263&lt;=30,"Até 30W",E263&lt;=50,"31W a 50W", E263&lt;=67, "51 W a 67 W", E263&lt;=97, "68 W a 97 W", E263&lt;=137, "98 W a 137 W", E263&lt;=180, "138 W a 180 W", E263&lt;=240, "181 W a 240 W", E263&gt;240, "Acima de 240 W")</f>
        <v>Até 30W</v>
      </c>
    </row>
    <row r="264" spans="14:14" ht="14.25" customHeight="1" x14ac:dyDescent="0.3">
      <c r="N264" t="str">
        <f t="array" ref="N264">_xlfn.IFS(E264&lt;=30,"Até 30W",E264&lt;=50,"31W a 50W", E264&lt;=67, "51 W a 67 W", E264&lt;=97, "68 W a 97 W", E264&lt;=137, "98 W a 137 W", E264&lt;=180, "138 W a 180 W", E264&lt;=240, "181 W a 240 W", E264&gt;240, "Acima de 240 W")</f>
        <v>Até 30W</v>
      </c>
    </row>
    <row r="265" spans="14:14" ht="14.25" customHeight="1" x14ac:dyDescent="0.3">
      <c r="N265" t="str">
        <f t="array" ref="N265">_xlfn.IFS(E265&lt;=30,"Até 30W",E265&lt;=50,"31W a 50W", E265&lt;=67, "51 W a 67 W", E265&lt;=97, "68 W a 97 W", E265&lt;=137, "98 W a 137 W", E265&lt;=180, "138 W a 180 W", E265&lt;=240, "181 W a 240 W", E265&gt;240, "Acima de 240 W")</f>
        <v>Até 30W</v>
      </c>
    </row>
    <row r="266" spans="14:14" ht="14.25" customHeight="1" x14ac:dyDescent="0.3">
      <c r="N266" t="str">
        <f t="array" ref="N266">_xlfn.IFS(E266&lt;=30,"Até 30W",E266&lt;=50,"31W a 50W", E266&lt;=67, "51 W a 67 W", E266&lt;=97, "68 W a 97 W", E266&lt;=137, "98 W a 137 W", E266&lt;=180, "138 W a 180 W", E266&lt;=240, "181 W a 240 W", E266&gt;240, "Acima de 240 W")</f>
        <v>Até 30W</v>
      </c>
    </row>
    <row r="267" spans="14:14" ht="14.25" customHeight="1" x14ac:dyDescent="0.3">
      <c r="N267" t="str">
        <f t="array" ref="N267">_xlfn.IFS(E267&lt;=30,"Até 30W",E267&lt;=50,"31W a 50W", E267&lt;=67, "51 W a 67 W", E267&lt;=97, "68 W a 97 W", E267&lt;=137, "98 W a 137 W", E267&lt;=180, "138 W a 180 W", E267&lt;=240, "181 W a 240 W", E267&gt;240, "Acima de 240 W")</f>
        <v>Até 30W</v>
      </c>
    </row>
    <row r="268" spans="14:14" ht="14.25" customHeight="1" x14ac:dyDescent="0.3">
      <c r="N268" t="str">
        <f t="array" ref="N268">_xlfn.IFS(E268&lt;=30,"Até 30W",E268&lt;=50,"31W a 50W", E268&lt;=67, "51 W a 67 W", E268&lt;=97, "68 W a 97 W", E268&lt;=137, "98 W a 137 W", E268&lt;=180, "138 W a 180 W", E268&lt;=240, "181 W a 240 W", E268&gt;240, "Acima de 240 W")</f>
        <v>Até 30W</v>
      </c>
    </row>
    <row r="269" spans="14:14" ht="14.25" customHeight="1" x14ac:dyDescent="0.3">
      <c r="N269" t="str">
        <f t="array" ref="N269">_xlfn.IFS(E269&lt;=30,"Até 30W",E269&lt;=50,"31W a 50W", E269&lt;=67, "51 W a 67 W", E269&lt;=97, "68 W a 97 W", E269&lt;=137, "98 W a 137 W", E269&lt;=180, "138 W a 180 W", E269&lt;=240, "181 W a 240 W", E269&gt;240, "Acima de 240 W")</f>
        <v>Até 30W</v>
      </c>
    </row>
    <row r="270" spans="14:14" ht="14.25" customHeight="1" x14ac:dyDescent="0.3">
      <c r="N270" t="str">
        <f t="array" ref="N270">_xlfn.IFS(E270&lt;=30,"Até 30W",E270&lt;=50,"31W a 50W", E270&lt;=67, "51 W a 67 W", E270&lt;=97, "68 W a 97 W", E270&lt;=137, "98 W a 137 W", E270&lt;=180, "138 W a 180 W", E270&lt;=240, "181 W a 240 W", E270&gt;240, "Acima de 240 W")</f>
        <v>Até 30W</v>
      </c>
    </row>
    <row r="271" spans="14:14" ht="14.25" customHeight="1" x14ac:dyDescent="0.3">
      <c r="N271" t="str">
        <f t="array" ref="N271">_xlfn.IFS(E271&lt;=30,"Até 30W",E271&lt;=50,"31W a 50W", E271&lt;=67, "51 W a 67 W", E271&lt;=97, "68 W a 97 W", E271&lt;=137, "98 W a 137 W", E271&lt;=180, "138 W a 180 W", E271&lt;=240, "181 W a 240 W", E271&gt;240, "Acima de 240 W")</f>
        <v>Até 30W</v>
      </c>
    </row>
    <row r="272" spans="14:14" ht="14.25" customHeight="1" x14ac:dyDescent="0.3">
      <c r="N272" t="str">
        <f t="array" ref="N272">_xlfn.IFS(E272&lt;=30,"Até 30W",E272&lt;=50,"31W a 50W", E272&lt;=67, "51 W a 67 W", E272&lt;=97, "68 W a 97 W", E272&lt;=137, "98 W a 137 W", E272&lt;=180, "138 W a 180 W", E272&lt;=240, "181 W a 240 W", E272&gt;240, "Acima de 240 W")</f>
        <v>Até 30W</v>
      </c>
    </row>
    <row r="273" spans="14:14" ht="14.25" customHeight="1" x14ac:dyDescent="0.3">
      <c r="N273" t="str">
        <f t="array" ref="N273">_xlfn.IFS(E273&lt;=30,"Até 30W",E273&lt;=50,"31W a 50W", E273&lt;=67, "51 W a 67 W", E273&lt;=97, "68 W a 97 W", E273&lt;=137, "98 W a 137 W", E273&lt;=180, "138 W a 180 W", E273&lt;=240, "181 W a 240 W", E273&gt;240, "Acima de 240 W")</f>
        <v>Até 30W</v>
      </c>
    </row>
    <row r="274" spans="14:14" ht="14.25" customHeight="1" x14ac:dyDescent="0.3">
      <c r="N274" t="str">
        <f t="array" ref="N274">_xlfn.IFS(E274&lt;=30,"Até 30W",E274&lt;=50,"31W a 50W", E274&lt;=67, "51 W a 67 W", E274&lt;=97, "68 W a 97 W", E274&lt;=137, "98 W a 137 W", E274&lt;=180, "138 W a 180 W", E274&lt;=240, "181 W a 240 W", E274&gt;240, "Acima de 240 W")</f>
        <v>Até 30W</v>
      </c>
    </row>
    <row r="275" spans="14:14" ht="14.25" customHeight="1" x14ac:dyDescent="0.3">
      <c r="N275" t="str">
        <f t="array" ref="N275">_xlfn.IFS(E275&lt;=30,"Até 30W",E275&lt;=50,"31W a 50W", E275&lt;=67, "51 W a 67 W", E275&lt;=97, "68 W a 97 W", E275&lt;=137, "98 W a 137 W", E275&lt;=180, "138 W a 180 W", E275&lt;=240, "181 W a 240 W", E275&gt;240, "Acima de 240 W")</f>
        <v>Até 30W</v>
      </c>
    </row>
    <row r="276" spans="14:14" ht="14.25" customHeight="1" x14ac:dyDescent="0.3">
      <c r="N276" t="str">
        <f t="array" ref="N276">_xlfn.IFS(E276&lt;=30,"Até 30W",E276&lt;=50,"31W a 50W", E276&lt;=67, "51 W a 67 W", E276&lt;=97, "68 W a 97 W", E276&lt;=137, "98 W a 137 W", E276&lt;=180, "138 W a 180 W", E276&lt;=240, "181 W a 240 W", E276&gt;240, "Acima de 240 W")</f>
        <v>Até 30W</v>
      </c>
    </row>
    <row r="277" spans="14:14" ht="14.25" customHeight="1" x14ac:dyDescent="0.3">
      <c r="N277" t="str">
        <f t="array" ref="N277">_xlfn.IFS(E277&lt;=30,"Até 30W",E277&lt;=50,"31W a 50W", E277&lt;=67, "51 W a 67 W", E277&lt;=97, "68 W a 97 W", E277&lt;=137, "98 W a 137 W", E277&lt;=180, "138 W a 180 W", E277&lt;=240, "181 W a 240 W", E277&gt;240, "Acima de 240 W")</f>
        <v>Até 30W</v>
      </c>
    </row>
    <row r="278" spans="14:14" ht="14.25" customHeight="1" x14ac:dyDescent="0.3">
      <c r="N278" t="str">
        <f t="array" ref="N278">_xlfn.IFS(E278&lt;=30,"Até 30W",E278&lt;=50,"31W a 50W", E278&lt;=67, "51 W a 67 W", E278&lt;=97, "68 W a 97 W", E278&lt;=137, "98 W a 137 W", E278&lt;=180, "138 W a 180 W", E278&lt;=240, "181 W a 240 W", E278&gt;240, "Acima de 240 W")</f>
        <v>Até 30W</v>
      </c>
    </row>
    <row r="279" spans="14:14" ht="14.25" customHeight="1" x14ac:dyDescent="0.3">
      <c r="N279" t="str">
        <f t="array" ref="N279">_xlfn.IFS(E279&lt;=30,"Até 30W",E279&lt;=50,"31W a 50W", E279&lt;=67, "51 W a 67 W", E279&lt;=97, "68 W a 97 W", E279&lt;=137, "98 W a 137 W", E279&lt;=180, "138 W a 180 W", E279&lt;=240, "181 W a 240 W", E279&gt;240, "Acima de 240 W")</f>
        <v>Até 30W</v>
      </c>
    </row>
    <row r="280" spans="14:14" ht="14.25" customHeight="1" x14ac:dyDescent="0.3">
      <c r="N280" t="str">
        <f t="array" ref="N280">_xlfn.IFS(E280&lt;=30,"Até 30W",E280&lt;=50,"31W a 50W", E280&lt;=67, "51 W a 67 W", E280&lt;=97, "68 W a 97 W", E280&lt;=137, "98 W a 137 W", E280&lt;=180, "138 W a 180 W", E280&lt;=240, "181 W a 240 W", E280&gt;240, "Acima de 240 W")</f>
        <v>Até 30W</v>
      </c>
    </row>
    <row r="281" spans="14:14" ht="14.25" customHeight="1" x14ac:dyDescent="0.3">
      <c r="N281" t="str">
        <f t="array" ref="N281">_xlfn.IFS(E281&lt;=30,"Até 30W",E281&lt;=50,"31W a 50W", E281&lt;=67, "51 W a 67 W", E281&lt;=97, "68 W a 97 W", E281&lt;=137, "98 W a 137 W", E281&lt;=180, "138 W a 180 W", E281&lt;=240, "181 W a 240 W", E281&gt;240, "Acima de 240 W")</f>
        <v>Até 30W</v>
      </c>
    </row>
    <row r="282" spans="14:14" ht="14.25" customHeight="1" x14ac:dyDescent="0.3">
      <c r="N282" t="str">
        <f t="array" ref="N282">_xlfn.IFS(E282&lt;=30,"Até 30W",E282&lt;=50,"31W a 50W", E282&lt;=67, "51 W a 67 W", E282&lt;=97, "68 W a 97 W", E282&lt;=137, "98 W a 137 W", E282&lt;=180, "138 W a 180 W", E282&lt;=240, "181 W a 240 W", E282&gt;240, "Acima de 240 W")</f>
        <v>Até 30W</v>
      </c>
    </row>
    <row r="283" spans="14:14" ht="14.25" customHeight="1" x14ac:dyDescent="0.3">
      <c r="N283" t="str">
        <f t="array" ref="N283">_xlfn.IFS(E283&lt;=30,"Até 30W",E283&lt;=50,"31W a 50W", E283&lt;=67, "51 W a 67 W", E283&lt;=97, "68 W a 97 W", E283&lt;=137, "98 W a 137 W", E283&lt;=180, "138 W a 180 W", E283&lt;=240, "181 W a 240 W", E283&gt;240, "Acima de 240 W")</f>
        <v>Até 30W</v>
      </c>
    </row>
    <row r="284" spans="14:14" ht="14.25" customHeight="1" x14ac:dyDescent="0.3">
      <c r="N284" t="str">
        <f t="array" ref="N284">_xlfn.IFS(E284&lt;=30,"Até 30W",E284&lt;=50,"31W a 50W", E284&lt;=67, "51 W a 67 W", E284&lt;=97, "68 W a 97 W", E284&lt;=137, "98 W a 137 W", E284&lt;=180, "138 W a 180 W", E284&lt;=240, "181 W a 240 W", E284&gt;240, "Acima de 240 W")</f>
        <v>Até 30W</v>
      </c>
    </row>
    <row r="285" spans="14:14" ht="14.25" customHeight="1" x14ac:dyDescent="0.3">
      <c r="N285" t="str">
        <f t="array" ref="N285">_xlfn.IFS(E285&lt;=30,"Até 30W",E285&lt;=50,"31W a 50W", E285&lt;=67, "51 W a 67 W", E285&lt;=97, "68 W a 97 W", E285&lt;=137, "98 W a 137 W", E285&lt;=180, "138 W a 180 W", E285&lt;=240, "181 W a 240 W", E285&gt;240, "Acima de 240 W")</f>
        <v>Até 30W</v>
      </c>
    </row>
    <row r="286" spans="14:14" ht="14.25" customHeight="1" x14ac:dyDescent="0.3">
      <c r="N286" t="str">
        <f t="array" ref="N286">_xlfn.IFS(E286&lt;=30,"Até 30W",E286&lt;=50,"31W a 50W", E286&lt;=67, "51 W a 67 W", E286&lt;=97, "68 W a 97 W", E286&lt;=137, "98 W a 137 W", E286&lt;=180, "138 W a 180 W", E286&lt;=240, "181 W a 240 W", E286&gt;240, "Acima de 240 W")</f>
        <v>Até 30W</v>
      </c>
    </row>
    <row r="287" spans="14:14" ht="14.25" customHeight="1" x14ac:dyDescent="0.3">
      <c r="N287" t="str">
        <f t="array" ref="N287">_xlfn.IFS(E287&lt;=30,"Até 30W",E287&lt;=50,"31W a 50W", E287&lt;=67, "51 W a 67 W", E287&lt;=97, "68 W a 97 W", E287&lt;=137, "98 W a 137 W", E287&lt;=180, "138 W a 180 W", E287&lt;=240, "181 W a 240 W", E287&gt;240, "Acima de 240 W")</f>
        <v>Até 30W</v>
      </c>
    </row>
    <row r="288" spans="14:14" ht="14.25" customHeight="1" x14ac:dyDescent="0.3">
      <c r="N288" t="str">
        <f t="array" ref="N288">_xlfn.IFS(E288&lt;=30,"Até 30W",E288&lt;=50,"31W a 50W", E288&lt;=67, "51 W a 67 W", E288&lt;=97, "68 W a 97 W", E288&lt;=137, "98 W a 137 W", E288&lt;=180, "138 W a 180 W", E288&lt;=240, "181 W a 240 W", E288&gt;240, "Acima de 240 W")</f>
        <v>Até 30W</v>
      </c>
    </row>
    <row r="289" spans="14:14" ht="14.25" customHeight="1" x14ac:dyDescent="0.3">
      <c r="N289" t="str">
        <f t="array" ref="N289">_xlfn.IFS(E289&lt;=30,"Até 30W",E289&lt;=50,"31W a 50W", E289&lt;=67, "51 W a 67 W", E289&lt;=97, "68 W a 97 W", E289&lt;=137, "98 W a 137 W", E289&lt;=180, "138 W a 180 W", E289&lt;=240, "181 W a 240 W", E289&gt;240, "Acima de 240 W")</f>
        <v>Até 30W</v>
      </c>
    </row>
    <row r="290" spans="14:14" ht="14.25" customHeight="1" x14ac:dyDescent="0.3">
      <c r="N290" t="str">
        <f t="array" ref="N290">_xlfn.IFS(E290&lt;=30,"Até 30W",E290&lt;=50,"31W a 50W", E290&lt;=67, "51 W a 67 W", E290&lt;=97, "68 W a 97 W", E290&lt;=137, "98 W a 137 W", E290&lt;=180, "138 W a 180 W", E290&lt;=240, "181 W a 240 W", E290&gt;240, "Acima de 240 W")</f>
        <v>Até 30W</v>
      </c>
    </row>
    <row r="291" spans="14:14" ht="14.25" customHeight="1" x14ac:dyDescent="0.3">
      <c r="N291" t="str">
        <f t="array" ref="N291">_xlfn.IFS(E291&lt;=30,"Até 30W",E291&lt;=50,"31W a 50W", E291&lt;=67, "51 W a 67 W", E291&lt;=97, "68 W a 97 W", E291&lt;=137, "98 W a 137 W", E291&lt;=180, "138 W a 180 W", E291&lt;=240, "181 W a 240 W", E291&gt;240, "Acima de 240 W")</f>
        <v>Até 30W</v>
      </c>
    </row>
    <row r="292" spans="14:14" ht="14.25" customHeight="1" x14ac:dyDescent="0.3">
      <c r="N292" t="str">
        <f t="array" ref="N292">_xlfn.IFS(E292&lt;=30,"Até 30W",E292&lt;=50,"31W a 50W", E292&lt;=67, "51 W a 67 W", E292&lt;=97, "68 W a 97 W", E292&lt;=137, "98 W a 137 W", E292&lt;=180, "138 W a 180 W", E292&lt;=240, "181 W a 240 W", E292&gt;240, "Acima de 240 W")</f>
        <v>Até 30W</v>
      </c>
    </row>
    <row r="293" spans="14:14" ht="14.25" customHeight="1" x14ac:dyDescent="0.3">
      <c r="N293" t="str">
        <f t="array" ref="N293">_xlfn.IFS(E293&lt;=30,"Até 30W",E293&lt;=50,"31W a 50W", E293&lt;=67, "51 W a 67 W", E293&lt;=97, "68 W a 97 W", E293&lt;=137, "98 W a 137 W", E293&lt;=180, "138 W a 180 W", E293&lt;=240, "181 W a 240 W", E293&gt;240, "Acima de 240 W")</f>
        <v>Até 30W</v>
      </c>
    </row>
    <row r="294" spans="14:14" ht="14.25" customHeight="1" x14ac:dyDescent="0.3">
      <c r="N294" t="str">
        <f t="array" ref="N294">_xlfn.IFS(E294&lt;=30,"Até 30W",E294&lt;=50,"31W a 50W", E294&lt;=67, "51 W a 67 W", E294&lt;=97, "68 W a 97 W", E294&lt;=137, "98 W a 137 W", E294&lt;=180, "138 W a 180 W", E294&lt;=240, "181 W a 240 W", E294&gt;240, "Acima de 240 W")</f>
        <v>Até 30W</v>
      </c>
    </row>
    <row r="295" spans="14:14" ht="14.25" customHeight="1" x14ac:dyDescent="0.3">
      <c r="N295" t="str">
        <f t="array" ref="N295">_xlfn.IFS(E295&lt;=30,"Até 30W",E295&lt;=50,"31W a 50W", E295&lt;=67, "51 W a 67 W", E295&lt;=97, "68 W a 97 W", E295&lt;=137, "98 W a 137 W", E295&lt;=180, "138 W a 180 W", E295&lt;=240, "181 W a 240 W", E295&gt;240, "Acima de 240 W")</f>
        <v>Até 30W</v>
      </c>
    </row>
    <row r="296" spans="14:14" ht="14.25" customHeight="1" x14ac:dyDescent="0.3">
      <c r="N296" t="str">
        <f t="array" ref="N296">_xlfn.IFS(E296&lt;=30,"Até 30W",E296&lt;=50,"31W a 50W", E296&lt;=67, "51 W a 67 W", E296&lt;=97, "68 W a 97 W", E296&lt;=137, "98 W a 137 W", E296&lt;=180, "138 W a 180 W", E296&lt;=240, "181 W a 240 W", E296&gt;240, "Acima de 240 W")</f>
        <v>Até 30W</v>
      </c>
    </row>
    <row r="297" spans="14:14" ht="14.25" customHeight="1" x14ac:dyDescent="0.3">
      <c r="N297" t="str">
        <f t="array" ref="N297">_xlfn.IFS(E297&lt;=30,"Até 30W",E297&lt;=50,"31W a 50W", E297&lt;=67, "51 W a 67 W", E297&lt;=97, "68 W a 97 W", E297&lt;=137, "98 W a 137 W", E297&lt;=180, "138 W a 180 W", E297&lt;=240, "181 W a 240 W", E297&gt;240, "Acima de 240 W")</f>
        <v>Até 30W</v>
      </c>
    </row>
    <row r="298" spans="14:14" ht="14.25" customHeight="1" x14ac:dyDescent="0.3">
      <c r="N298" t="str">
        <f t="array" ref="N298">_xlfn.IFS(E298&lt;=30,"Até 30W",E298&lt;=50,"31W a 50W", E298&lt;=67, "51 W a 67 W", E298&lt;=97, "68 W a 97 W", E298&lt;=137, "98 W a 137 W", E298&lt;=180, "138 W a 180 W", E298&lt;=240, "181 W a 240 W", E298&gt;240, "Acima de 240 W")</f>
        <v>Até 30W</v>
      </c>
    </row>
    <row r="299" spans="14:14" ht="14.25" customHeight="1" x14ac:dyDescent="0.3">
      <c r="N299" t="str">
        <f t="array" ref="N299">_xlfn.IFS(E299&lt;=30,"Até 30W",E299&lt;=50,"31W a 50W", E299&lt;=67, "51 W a 67 W", E299&lt;=97, "68 W a 97 W", E299&lt;=137, "98 W a 137 W", E299&lt;=180, "138 W a 180 W", E299&lt;=240, "181 W a 240 W", E299&gt;240, "Acima de 240 W")</f>
        <v>Até 30W</v>
      </c>
    </row>
    <row r="300" spans="14:14" ht="14.25" customHeight="1" x14ac:dyDescent="0.3">
      <c r="N300" t="str">
        <f t="array" ref="N300">_xlfn.IFS(E300&lt;=30,"Até 30W",E300&lt;=50,"31W a 50W", E300&lt;=67, "51 W a 67 W", E300&lt;=97, "68 W a 97 W", E300&lt;=137, "98 W a 137 W", E300&lt;=180, "138 W a 180 W", E300&lt;=240, "181 W a 240 W", E300&gt;240, "Acima de 240 W")</f>
        <v>Até 30W</v>
      </c>
    </row>
    <row r="301" spans="14:14" ht="14.25" customHeight="1" x14ac:dyDescent="0.3">
      <c r="N301" t="str">
        <f t="array" ref="N301">_xlfn.IFS(E301&lt;=30,"Até 30W",E301&lt;=50,"31W a 50W", E301&lt;=67, "51 W a 67 W", E301&lt;=97, "68 W a 97 W", E301&lt;=137, "98 W a 137 W", E301&lt;=180, "138 W a 180 W", E301&lt;=240, "181 W a 240 W", E301&gt;240, "Acima de 240 W")</f>
        <v>Até 30W</v>
      </c>
    </row>
    <row r="302" spans="14:14" ht="14.25" customHeight="1" x14ac:dyDescent="0.3">
      <c r="N302" t="str">
        <f t="array" ref="N302">_xlfn.IFS(E302&lt;=30,"Até 30W",E302&lt;=50,"31W a 50W", E302&lt;=67, "51 W a 67 W", E302&lt;=97, "68 W a 97 W", E302&lt;=137, "98 W a 137 W", E302&lt;=180, "138 W a 180 W", E302&lt;=240, "181 W a 240 W", E302&gt;240, "Acima de 240 W")</f>
        <v>Até 30W</v>
      </c>
    </row>
    <row r="303" spans="14:14" ht="14.25" customHeight="1" x14ac:dyDescent="0.3">
      <c r="N303" t="str">
        <f t="array" ref="N303">_xlfn.IFS(E303&lt;=30,"Até 30W",E303&lt;=50,"31W a 50W", E303&lt;=67, "51 W a 67 W", E303&lt;=97, "68 W a 97 W", E303&lt;=137, "98 W a 137 W", E303&lt;=180, "138 W a 180 W", E303&lt;=240, "181 W a 240 W", E303&gt;240, "Acima de 240 W")</f>
        <v>Até 30W</v>
      </c>
    </row>
    <row r="304" spans="14:14" ht="14.25" customHeight="1" x14ac:dyDescent="0.3">
      <c r="N304" t="str">
        <f t="array" ref="N304">_xlfn.IFS(E304&lt;=30,"Até 30W",E304&lt;=50,"31W a 50W", E304&lt;=67, "51 W a 67 W", E304&lt;=97, "68 W a 97 W", E304&lt;=137, "98 W a 137 W", E304&lt;=180, "138 W a 180 W", E304&lt;=240, "181 W a 240 W", E304&gt;240, "Acima de 240 W")</f>
        <v>Até 30W</v>
      </c>
    </row>
    <row r="305" spans="14:14" ht="14.25" customHeight="1" x14ac:dyDescent="0.3">
      <c r="N305" t="str">
        <f t="array" ref="N305">_xlfn.IFS(E305&lt;=30,"Até 30W",E305&lt;=50,"31W a 50W", E305&lt;=67, "51 W a 67 W", E305&lt;=97, "68 W a 97 W", E305&lt;=137, "98 W a 137 W", E305&lt;=180, "138 W a 180 W", E305&lt;=240, "181 W a 240 W", E305&gt;240, "Acima de 240 W")</f>
        <v>Até 30W</v>
      </c>
    </row>
    <row r="306" spans="14:14" ht="14.25" customHeight="1" x14ac:dyDescent="0.3">
      <c r="N306" t="str">
        <f t="array" ref="N306">_xlfn.IFS(E306&lt;=30,"Até 30W",E306&lt;=50,"31W a 50W", E306&lt;=67, "51 W a 67 W", E306&lt;=97, "68 W a 97 W", E306&lt;=137, "98 W a 137 W", E306&lt;=180, "138 W a 180 W", E306&lt;=240, "181 W a 240 W", E306&gt;240, "Acima de 240 W")</f>
        <v>Até 30W</v>
      </c>
    </row>
    <row r="307" spans="14:14" ht="14.25" customHeight="1" x14ac:dyDescent="0.3">
      <c r="N307" t="str">
        <f t="array" ref="N307">_xlfn.IFS(E307&lt;=30,"Até 30W",E307&lt;=50,"31W a 50W", E307&lt;=67, "51 W a 67 W", E307&lt;=97, "68 W a 97 W", E307&lt;=137, "98 W a 137 W", E307&lt;=180, "138 W a 180 W", E307&lt;=240, "181 W a 240 W", E307&gt;240, "Acima de 240 W")</f>
        <v>Até 30W</v>
      </c>
    </row>
    <row r="308" spans="14:14" ht="14.25" customHeight="1" x14ac:dyDescent="0.3">
      <c r="N308" t="str">
        <f t="array" ref="N308">_xlfn.IFS(E308&lt;=30,"Até 30W",E308&lt;=50,"31W a 50W", E308&lt;=67, "51 W a 67 W", E308&lt;=97, "68 W a 97 W", E308&lt;=137, "98 W a 137 W", E308&lt;=180, "138 W a 180 W", E308&lt;=240, "181 W a 240 W", E308&gt;240, "Acima de 240 W")</f>
        <v>Até 30W</v>
      </c>
    </row>
    <row r="309" spans="14:14" ht="14.25" customHeight="1" x14ac:dyDescent="0.3">
      <c r="N309" t="str">
        <f t="array" ref="N309">_xlfn.IFS(E309&lt;=30,"Até 30W",E309&lt;=50,"31W a 50W", E309&lt;=67, "51 W a 67 W", E309&lt;=97, "68 W a 97 W", E309&lt;=137, "98 W a 137 W", E309&lt;=180, "138 W a 180 W", E309&lt;=240, "181 W a 240 W", E309&gt;240, "Acima de 240 W")</f>
        <v>Até 30W</v>
      </c>
    </row>
    <row r="310" spans="14:14" ht="14.25" customHeight="1" x14ac:dyDescent="0.3">
      <c r="N310" t="str">
        <f t="array" ref="N310">_xlfn.IFS(E310&lt;=30,"Até 30W",E310&lt;=50,"31W a 50W", E310&lt;=67, "51 W a 67 W", E310&lt;=97, "68 W a 97 W", E310&lt;=137, "98 W a 137 W", E310&lt;=180, "138 W a 180 W", E310&lt;=240, "181 W a 240 W", E310&gt;240, "Acima de 240 W")</f>
        <v>Até 30W</v>
      </c>
    </row>
    <row r="311" spans="14:14" ht="14.25" customHeight="1" x14ac:dyDescent="0.3">
      <c r="N311" t="str">
        <f t="array" ref="N311">_xlfn.IFS(E311&lt;=30,"Até 30W",E311&lt;=50,"31W a 50W", E311&lt;=67, "51 W a 67 W", E311&lt;=97, "68 W a 97 W", E311&lt;=137, "98 W a 137 W", E311&lt;=180, "138 W a 180 W", E311&lt;=240, "181 W a 240 W", E311&gt;240, "Acima de 240 W")</f>
        <v>Até 30W</v>
      </c>
    </row>
    <row r="312" spans="14:14" ht="14.25" customHeight="1" x14ac:dyDescent="0.3">
      <c r="N312" t="str">
        <f t="array" ref="N312">_xlfn.IFS(E312&lt;=30,"Até 30W",E312&lt;=50,"31W a 50W", E312&lt;=67, "51 W a 67 W", E312&lt;=97, "68 W a 97 W", E312&lt;=137, "98 W a 137 W", E312&lt;=180, "138 W a 180 W", E312&lt;=240, "181 W a 240 W", E312&gt;240, "Acima de 240 W")</f>
        <v>Até 30W</v>
      </c>
    </row>
    <row r="313" spans="14:14" ht="14.25" customHeight="1" x14ac:dyDescent="0.3">
      <c r="N313" t="str">
        <f t="array" ref="N313">_xlfn.IFS(E313&lt;=30,"Até 30W",E313&lt;=50,"31W a 50W", E313&lt;=67, "51 W a 67 W", E313&lt;=97, "68 W a 97 W", E313&lt;=137, "98 W a 137 W", E313&lt;=180, "138 W a 180 W", E313&lt;=240, "181 W a 240 W", E313&gt;240, "Acima de 240 W")</f>
        <v>Até 30W</v>
      </c>
    </row>
    <row r="314" spans="14:14" ht="14.25" customHeight="1" x14ac:dyDescent="0.3">
      <c r="N314" t="str">
        <f t="array" ref="N314">_xlfn.IFS(E314&lt;=30,"Até 30W",E314&lt;=50,"31W a 50W", E314&lt;=67, "51 W a 67 W", E314&lt;=97, "68 W a 97 W", E314&lt;=137, "98 W a 137 W", E314&lt;=180, "138 W a 180 W", E314&lt;=240, "181 W a 240 W", E314&gt;240, "Acima de 240 W")</f>
        <v>Até 30W</v>
      </c>
    </row>
    <row r="315" spans="14:14" ht="14.25" customHeight="1" x14ac:dyDescent="0.3">
      <c r="N315" t="str">
        <f t="array" ref="N315">_xlfn.IFS(E315&lt;=30,"Até 30W",E315&lt;=50,"31W a 50W", E315&lt;=67, "51 W a 67 W", E315&lt;=97, "68 W a 97 W", E315&lt;=137, "98 W a 137 W", E315&lt;=180, "138 W a 180 W", E315&lt;=240, "181 W a 240 W", E315&gt;240, "Acima de 240 W")</f>
        <v>Até 30W</v>
      </c>
    </row>
    <row r="316" spans="14:14" ht="14.25" customHeight="1" x14ac:dyDescent="0.3">
      <c r="N316" t="str">
        <f t="array" ref="N316">_xlfn.IFS(E316&lt;=30,"Até 30W",E316&lt;=50,"31W a 50W", E316&lt;=67, "51 W a 67 W", E316&lt;=97, "68 W a 97 W", E316&lt;=137, "98 W a 137 W", E316&lt;=180, "138 W a 180 W", E316&lt;=240, "181 W a 240 W", E316&gt;240, "Acima de 240 W")</f>
        <v>Até 30W</v>
      </c>
    </row>
    <row r="317" spans="14:14" ht="14.25" customHeight="1" x14ac:dyDescent="0.3">
      <c r="N317" t="str">
        <f t="array" ref="N317">_xlfn.IFS(E317&lt;=30,"Até 30W",E317&lt;=50,"31W a 50W", E317&lt;=67, "51 W a 67 W", E317&lt;=97, "68 W a 97 W", E317&lt;=137, "98 W a 137 W", E317&lt;=180, "138 W a 180 W", E317&lt;=240, "181 W a 240 W", E317&gt;240, "Acima de 240 W")</f>
        <v>Até 30W</v>
      </c>
    </row>
    <row r="318" spans="14:14" ht="14.25" customHeight="1" x14ac:dyDescent="0.3">
      <c r="N318" t="str">
        <f t="array" ref="N318">_xlfn.IFS(E318&lt;=30,"Até 30W",E318&lt;=50,"31W a 50W", E318&lt;=67, "51 W a 67 W", E318&lt;=97, "68 W a 97 W", E318&lt;=137, "98 W a 137 W", E318&lt;=180, "138 W a 180 W", E318&lt;=240, "181 W a 240 W", E318&gt;240, "Acima de 240 W")</f>
        <v>Até 30W</v>
      </c>
    </row>
    <row r="319" spans="14:14" ht="14.25" customHeight="1" x14ac:dyDescent="0.3">
      <c r="N319" t="str">
        <f t="array" ref="N319">_xlfn.IFS(E319&lt;=30,"Até 30W",E319&lt;=50,"31W a 50W", E319&lt;=67, "51 W a 67 W", E319&lt;=97, "68 W a 97 W", E319&lt;=137, "98 W a 137 W", E319&lt;=180, "138 W a 180 W", E319&lt;=240, "181 W a 240 W", E319&gt;240, "Acima de 240 W")</f>
        <v>Até 30W</v>
      </c>
    </row>
    <row r="320" spans="14:14" ht="14.25" customHeight="1" x14ac:dyDescent="0.3">
      <c r="N320" t="str">
        <f t="array" ref="N320">_xlfn.IFS(E320&lt;=30,"Até 30W",E320&lt;=50,"31W a 50W", E320&lt;=67, "51 W a 67 W", E320&lt;=97, "68 W a 97 W", E320&lt;=137, "98 W a 137 W", E320&lt;=180, "138 W a 180 W", E320&lt;=240, "181 W a 240 W", E320&gt;240, "Acima de 240 W")</f>
        <v>Até 30W</v>
      </c>
    </row>
    <row r="321" spans="14:14" ht="14.25" customHeight="1" x14ac:dyDescent="0.3">
      <c r="N321" t="str">
        <f t="array" ref="N321">_xlfn.IFS(E321&lt;=30,"Até 30W",E321&lt;=50,"31W a 50W", E321&lt;=67, "51 W a 67 W", E321&lt;=97, "68 W a 97 W", E321&lt;=137, "98 W a 137 W", E321&lt;=180, "138 W a 180 W", E321&lt;=240, "181 W a 240 W", E321&gt;240, "Acima de 240 W")</f>
        <v>Até 30W</v>
      </c>
    </row>
    <row r="322" spans="14:14" ht="14.25" customHeight="1" x14ac:dyDescent="0.3">
      <c r="N322" t="str">
        <f t="array" ref="N322">_xlfn.IFS(E322&lt;=30,"Até 30W",E322&lt;=50,"31W a 50W", E322&lt;=67, "51 W a 67 W", E322&lt;=97, "68 W a 97 W", E322&lt;=137, "98 W a 137 W", E322&lt;=180, "138 W a 180 W", E322&lt;=240, "181 W a 240 W", E322&gt;240, "Acima de 240 W")</f>
        <v>Até 30W</v>
      </c>
    </row>
    <row r="323" spans="14:14" ht="14.25" customHeight="1" x14ac:dyDescent="0.3">
      <c r="N323" t="str">
        <f t="array" ref="N323">_xlfn.IFS(E323&lt;=30,"Até 30W",E323&lt;=50,"31W a 50W", E323&lt;=67, "51 W a 67 W", E323&lt;=97, "68 W a 97 W", E323&lt;=137, "98 W a 137 W", E323&lt;=180, "138 W a 180 W", E323&lt;=240, "181 W a 240 W", E323&gt;240, "Acima de 240 W")</f>
        <v>Até 30W</v>
      </c>
    </row>
    <row r="324" spans="14:14" ht="14.25" customHeight="1" x14ac:dyDescent="0.3">
      <c r="N324" t="str">
        <f t="array" ref="N324">_xlfn.IFS(E324&lt;=30,"Até 30W",E324&lt;=50,"31W a 50W", E324&lt;=67, "51 W a 67 W", E324&lt;=97, "68 W a 97 W", E324&lt;=137, "98 W a 137 W", E324&lt;=180, "138 W a 180 W", E324&lt;=240, "181 W a 240 W", E324&gt;240, "Acima de 240 W")</f>
        <v>Até 30W</v>
      </c>
    </row>
    <row r="325" spans="14:14" ht="14.25" customHeight="1" x14ac:dyDescent="0.3">
      <c r="N325" t="str">
        <f t="array" ref="N325">_xlfn.IFS(E325&lt;=30,"Até 30W",E325&lt;=50,"31W a 50W", E325&lt;=67, "51 W a 67 W", E325&lt;=97, "68 W a 97 W", E325&lt;=137, "98 W a 137 W", E325&lt;=180, "138 W a 180 W", E325&lt;=240, "181 W a 240 W", E325&gt;240, "Acima de 240 W")</f>
        <v>Até 30W</v>
      </c>
    </row>
    <row r="326" spans="14:14" ht="14.25" customHeight="1" x14ac:dyDescent="0.3">
      <c r="N326" t="str">
        <f t="array" ref="N326">_xlfn.IFS(E326&lt;=30,"Até 30W",E326&lt;=50,"31W a 50W", E326&lt;=67, "51 W a 67 W", E326&lt;=97, "68 W a 97 W", E326&lt;=137, "98 W a 137 W", E326&lt;=180, "138 W a 180 W", E326&lt;=240, "181 W a 240 W", E326&gt;240, "Acima de 240 W")</f>
        <v>Até 30W</v>
      </c>
    </row>
    <row r="327" spans="14:14" ht="14.25" customHeight="1" x14ac:dyDescent="0.3">
      <c r="N327" t="str">
        <f t="array" ref="N327">_xlfn.IFS(E327&lt;=30,"Até 30W",E327&lt;=50,"31W a 50W", E327&lt;=67, "51 W a 67 W", E327&lt;=97, "68 W a 97 W", E327&lt;=137, "98 W a 137 W", E327&lt;=180, "138 W a 180 W", E327&lt;=240, "181 W a 240 W", E327&gt;240, "Acima de 240 W")</f>
        <v>Até 30W</v>
      </c>
    </row>
    <row r="328" spans="14:14" ht="14.25" customHeight="1" x14ac:dyDescent="0.3">
      <c r="N328" t="str">
        <f t="array" ref="N328">_xlfn.IFS(E328&lt;=30,"Até 30W",E328&lt;=50,"31W a 50W", E328&lt;=67, "51 W a 67 W", E328&lt;=97, "68 W a 97 W", E328&lt;=137, "98 W a 137 W", E328&lt;=180, "138 W a 180 W", E328&lt;=240, "181 W a 240 W", E328&gt;240, "Acima de 240 W")</f>
        <v>Até 30W</v>
      </c>
    </row>
    <row r="329" spans="14:14" ht="14.25" customHeight="1" x14ac:dyDescent="0.3">
      <c r="N329" t="str">
        <f t="array" ref="N329">_xlfn.IFS(E329&lt;=30,"Até 30W",E329&lt;=50,"31W a 50W", E329&lt;=67, "51 W a 67 W", E329&lt;=97, "68 W a 97 W", E329&lt;=137, "98 W a 137 W", E329&lt;=180, "138 W a 180 W", E329&lt;=240, "181 W a 240 W", E329&gt;240, "Acima de 240 W")</f>
        <v>Até 30W</v>
      </c>
    </row>
    <row r="330" spans="14:14" ht="14.25" customHeight="1" x14ac:dyDescent="0.3">
      <c r="N330" t="str">
        <f t="array" ref="N330">_xlfn.IFS(E330&lt;=30,"Até 30W",E330&lt;=50,"31W a 50W", E330&lt;=67, "51 W a 67 W", E330&lt;=97, "68 W a 97 W", E330&lt;=137, "98 W a 137 W", E330&lt;=180, "138 W a 180 W", E330&lt;=240, "181 W a 240 W", E330&gt;240, "Acima de 240 W")</f>
        <v>Até 30W</v>
      </c>
    </row>
    <row r="331" spans="14:14" ht="14.25" customHeight="1" x14ac:dyDescent="0.3">
      <c r="N331" t="str">
        <f t="array" ref="N331">_xlfn.IFS(E331&lt;=30,"Até 30W",E331&lt;=50,"31W a 50W", E331&lt;=67, "51 W a 67 W", E331&lt;=97, "68 W a 97 W", E331&lt;=137, "98 W a 137 W", E331&lt;=180, "138 W a 180 W", E331&lt;=240, "181 W a 240 W", E331&gt;240, "Acima de 240 W")</f>
        <v>Até 30W</v>
      </c>
    </row>
    <row r="332" spans="14:14" ht="14.25" customHeight="1" x14ac:dyDescent="0.3">
      <c r="N332" t="str">
        <f t="array" ref="N332">_xlfn.IFS(E332&lt;=30,"Até 30W",E332&lt;=50,"31W a 50W", E332&lt;=67, "51 W a 67 W", E332&lt;=97, "68 W a 97 W", E332&lt;=137, "98 W a 137 W", E332&lt;=180, "138 W a 180 W", E332&lt;=240, "181 W a 240 W", E332&gt;240, "Acima de 240 W")</f>
        <v>Até 30W</v>
      </c>
    </row>
    <row r="333" spans="14:14" ht="14.25" customHeight="1" x14ac:dyDescent="0.3">
      <c r="N333" t="str">
        <f t="array" ref="N333">_xlfn.IFS(E333&lt;=30,"Até 30W",E333&lt;=50,"31W a 50W", E333&lt;=67, "51 W a 67 W", E333&lt;=97, "68 W a 97 W", E333&lt;=137, "98 W a 137 W", E333&lt;=180, "138 W a 180 W", E333&lt;=240, "181 W a 240 W", E333&gt;240, "Acima de 240 W")</f>
        <v>Até 30W</v>
      </c>
    </row>
    <row r="334" spans="14:14" ht="14.25" customHeight="1" x14ac:dyDescent="0.3">
      <c r="N334" t="str">
        <f t="array" ref="N334">_xlfn.IFS(E334&lt;=30,"Até 30W",E334&lt;=50,"31W a 50W", E334&lt;=67, "51 W a 67 W", E334&lt;=97, "68 W a 97 W", E334&lt;=137, "98 W a 137 W", E334&lt;=180, "138 W a 180 W", E334&lt;=240, "181 W a 240 W", E334&gt;240, "Acima de 240 W")</f>
        <v>Até 30W</v>
      </c>
    </row>
    <row r="335" spans="14:14" ht="14.25" customHeight="1" x14ac:dyDescent="0.3">
      <c r="N335" t="str">
        <f t="array" ref="N335">_xlfn.IFS(E335&lt;=30,"Até 30W",E335&lt;=50,"31W a 50W", E335&lt;=67, "51 W a 67 W", E335&lt;=97, "68 W a 97 W", E335&lt;=137, "98 W a 137 W", E335&lt;=180, "138 W a 180 W", E335&lt;=240, "181 W a 240 W", E335&gt;240, "Acima de 240 W")</f>
        <v>Até 30W</v>
      </c>
    </row>
    <row r="336" spans="14:14" ht="14.25" customHeight="1" x14ac:dyDescent="0.3">
      <c r="N336" t="str">
        <f t="array" ref="N336">_xlfn.IFS(E336&lt;=30,"Até 30W",E336&lt;=50,"31W a 50W", E336&lt;=67, "51 W a 67 W", E336&lt;=97, "68 W a 97 W", E336&lt;=137, "98 W a 137 W", E336&lt;=180, "138 W a 180 W", E336&lt;=240, "181 W a 240 W", E336&gt;240, "Acima de 240 W")</f>
        <v>Até 30W</v>
      </c>
    </row>
    <row r="337" spans="14:14" ht="14.25" customHeight="1" x14ac:dyDescent="0.3">
      <c r="N337" t="str">
        <f t="array" ref="N337">_xlfn.IFS(E337&lt;=30,"Até 30W",E337&lt;=50,"31W a 50W", E337&lt;=67, "51 W a 67 W", E337&lt;=97, "68 W a 97 W", E337&lt;=137, "98 W a 137 W", E337&lt;=180, "138 W a 180 W", E337&lt;=240, "181 W a 240 W", E337&gt;240, "Acima de 240 W")</f>
        <v>Até 30W</v>
      </c>
    </row>
    <row r="338" spans="14:14" ht="14.25" customHeight="1" x14ac:dyDescent="0.3">
      <c r="N338" t="str">
        <f t="array" ref="N338">_xlfn.IFS(E338&lt;=30,"Até 30W",E338&lt;=50,"31W a 50W", E338&lt;=67, "51 W a 67 W", E338&lt;=97, "68 W a 97 W", E338&lt;=137, "98 W a 137 W", E338&lt;=180, "138 W a 180 W", E338&lt;=240, "181 W a 240 W", E338&gt;240, "Acima de 240 W")</f>
        <v>Até 30W</v>
      </c>
    </row>
    <row r="339" spans="14:14" ht="14.25" customHeight="1" x14ac:dyDescent="0.3">
      <c r="N339" t="str">
        <f t="array" ref="N339">_xlfn.IFS(E339&lt;=30,"Até 30W",E339&lt;=50,"31W a 50W", E339&lt;=67, "51 W a 67 W", E339&lt;=97, "68 W a 97 W", E339&lt;=137, "98 W a 137 W", E339&lt;=180, "138 W a 180 W", E339&lt;=240, "181 W a 240 W", E339&gt;240, "Acima de 240 W")</f>
        <v>Até 30W</v>
      </c>
    </row>
    <row r="340" spans="14:14" ht="14.25" customHeight="1" x14ac:dyDescent="0.3">
      <c r="N340" t="str">
        <f t="array" ref="N340">_xlfn.IFS(E340&lt;=30,"Até 30W",E340&lt;=50,"31W a 50W", E340&lt;=67, "51 W a 67 W", E340&lt;=97, "68 W a 97 W", E340&lt;=137, "98 W a 137 W", E340&lt;=180, "138 W a 180 W", E340&lt;=240, "181 W a 240 W", E340&gt;240, "Acima de 240 W")</f>
        <v>Até 30W</v>
      </c>
    </row>
    <row r="341" spans="14:14" ht="14.25" customHeight="1" x14ac:dyDescent="0.3">
      <c r="N341" t="str">
        <f t="array" ref="N341">_xlfn.IFS(E341&lt;=30,"Até 30W",E341&lt;=50,"31W a 50W", E341&lt;=67, "51 W a 67 W", E341&lt;=97, "68 W a 97 W", E341&lt;=137, "98 W a 137 W", E341&lt;=180, "138 W a 180 W", E341&lt;=240, "181 W a 240 W", E341&gt;240, "Acima de 240 W")</f>
        <v>Até 30W</v>
      </c>
    </row>
    <row r="342" spans="14:14" ht="14.25" customHeight="1" x14ac:dyDescent="0.3">
      <c r="N342" t="str">
        <f t="array" ref="N342">_xlfn.IFS(E342&lt;=30,"Até 30W",E342&lt;=50,"31W a 50W", E342&lt;=67, "51 W a 67 W", E342&lt;=97, "68 W a 97 W", E342&lt;=137, "98 W a 137 W", E342&lt;=180, "138 W a 180 W", E342&lt;=240, "181 W a 240 W", E342&gt;240, "Acima de 240 W")</f>
        <v>Até 30W</v>
      </c>
    </row>
    <row r="343" spans="14:14" ht="14.25" customHeight="1" x14ac:dyDescent="0.3">
      <c r="N343" t="str">
        <f t="array" ref="N343">_xlfn.IFS(E343&lt;=30,"Até 30W",E343&lt;=50,"31W a 50W", E343&lt;=67, "51 W a 67 W", E343&lt;=97, "68 W a 97 W", E343&lt;=137, "98 W a 137 W", E343&lt;=180, "138 W a 180 W", E343&lt;=240, "181 W a 240 W", E343&gt;240, "Acima de 240 W")</f>
        <v>Até 30W</v>
      </c>
    </row>
    <row r="344" spans="14:14" ht="14.25" customHeight="1" x14ac:dyDescent="0.3">
      <c r="N344" t="str">
        <f t="array" ref="N344">_xlfn.IFS(E344&lt;=30,"Até 30W",E344&lt;=50,"31W a 50W", E344&lt;=67, "51 W a 67 W", E344&lt;=97, "68 W a 97 W", E344&lt;=137, "98 W a 137 W", E344&lt;=180, "138 W a 180 W", E344&lt;=240, "181 W a 240 W", E344&gt;240, "Acima de 240 W")</f>
        <v>Até 30W</v>
      </c>
    </row>
    <row r="345" spans="14:14" ht="14.25" customHeight="1" x14ac:dyDescent="0.3">
      <c r="N345" t="str">
        <f t="array" ref="N345">_xlfn.IFS(E345&lt;=30,"Até 30W",E345&lt;=50,"31W a 50W", E345&lt;=67, "51 W a 67 W", E345&lt;=97, "68 W a 97 W", E345&lt;=137, "98 W a 137 W", E345&lt;=180, "138 W a 180 W", E345&lt;=240, "181 W a 240 W", E345&gt;240, "Acima de 240 W")</f>
        <v>Até 30W</v>
      </c>
    </row>
    <row r="346" spans="14:14" ht="14.25" customHeight="1" x14ac:dyDescent="0.3">
      <c r="N346" t="str">
        <f t="array" ref="N346">_xlfn.IFS(E346&lt;=30,"Até 30W",E346&lt;=50,"31W a 50W", E346&lt;=67, "51 W a 67 W", E346&lt;=97, "68 W a 97 W", E346&lt;=137, "98 W a 137 W", E346&lt;=180, "138 W a 180 W", E346&lt;=240, "181 W a 240 W", E346&gt;240, "Acima de 240 W")</f>
        <v>Até 30W</v>
      </c>
    </row>
    <row r="347" spans="14:14" ht="14.25" customHeight="1" x14ac:dyDescent="0.3">
      <c r="N347" t="str">
        <f t="array" ref="N347">_xlfn.IFS(E347&lt;=30,"Até 30W",E347&lt;=50,"31W a 50W", E347&lt;=67, "51 W a 67 W", E347&lt;=97, "68 W a 97 W", E347&lt;=137, "98 W a 137 W", E347&lt;=180, "138 W a 180 W", E347&lt;=240, "181 W a 240 W", E347&gt;240, "Acima de 240 W")</f>
        <v>Até 30W</v>
      </c>
    </row>
    <row r="348" spans="14:14" ht="14.25" customHeight="1" x14ac:dyDescent="0.3">
      <c r="N348" t="str">
        <f t="array" ref="N348">_xlfn.IFS(E348&lt;=30,"Até 30W",E348&lt;=50,"31W a 50W", E348&lt;=67, "51 W a 67 W", E348&lt;=97, "68 W a 97 W", E348&lt;=137, "98 W a 137 W", E348&lt;=180, "138 W a 180 W", E348&lt;=240, "181 W a 240 W", E348&gt;240, "Acima de 240 W")</f>
        <v>Até 30W</v>
      </c>
    </row>
    <row r="349" spans="14:14" ht="14.25" customHeight="1" x14ac:dyDescent="0.3">
      <c r="N349" t="str">
        <f t="array" ref="N349">_xlfn.IFS(E349&lt;=30,"Até 30W",E349&lt;=50,"31W a 50W", E349&lt;=67, "51 W a 67 W", E349&lt;=97, "68 W a 97 W", E349&lt;=137, "98 W a 137 W", E349&lt;=180, "138 W a 180 W", E349&lt;=240, "181 W a 240 W", E349&gt;240, "Acima de 240 W")</f>
        <v>Até 30W</v>
      </c>
    </row>
    <row r="350" spans="14:14" ht="14.25" customHeight="1" x14ac:dyDescent="0.3">
      <c r="N350" t="str">
        <f t="array" ref="N350">_xlfn.IFS(E350&lt;=30,"Até 30W",E350&lt;=50,"31W a 50W", E350&lt;=67, "51 W a 67 W", E350&lt;=97, "68 W a 97 W", E350&lt;=137, "98 W a 137 W", E350&lt;=180, "138 W a 180 W", E350&lt;=240, "181 W a 240 W", E350&gt;240, "Acima de 240 W")</f>
        <v>Até 30W</v>
      </c>
    </row>
    <row r="351" spans="14:14" ht="14.25" customHeight="1" x14ac:dyDescent="0.3">
      <c r="N351" t="str">
        <f t="array" ref="N351">_xlfn.IFS(E351&lt;=30,"Até 30W",E351&lt;=50,"31W a 50W", E351&lt;=67, "51 W a 67 W", E351&lt;=97, "68 W a 97 W", E351&lt;=137, "98 W a 137 W", E351&lt;=180, "138 W a 180 W", E351&lt;=240, "181 W a 240 W", E351&gt;240, "Acima de 240 W")</f>
        <v>Até 30W</v>
      </c>
    </row>
    <row r="352" spans="14:14" ht="14.25" customHeight="1" x14ac:dyDescent="0.3">
      <c r="N352" t="str">
        <f t="array" ref="N352">_xlfn.IFS(E352&lt;=30,"Até 30W",E352&lt;=50,"31W a 50W", E352&lt;=67, "51 W a 67 W", E352&lt;=97, "68 W a 97 W", E352&lt;=137, "98 W a 137 W", E352&lt;=180, "138 W a 180 W", E352&lt;=240, "181 W a 240 W", E352&gt;240, "Acima de 240 W")</f>
        <v>Até 30W</v>
      </c>
    </row>
    <row r="353" spans="14:14" ht="14.25" customHeight="1" x14ac:dyDescent="0.3">
      <c r="N353" t="str">
        <f t="array" ref="N353">_xlfn.IFS(E353&lt;=30,"Até 30W",E353&lt;=50,"31W a 50W", E353&lt;=67, "51 W a 67 W", E353&lt;=97, "68 W a 97 W", E353&lt;=137, "98 W a 137 W", E353&lt;=180, "138 W a 180 W", E353&lt;=240, "181 W a 240 W", E353&gt;240, "Acima de 240 W")</f>
        <v>Até 30W</v>
      </c>
    </row>
    <row r="354" spans="14:14" ht="14.25" customHeight="1" x14ac:dyDescent="0.3">
      <c r="N354" t="str">
        <f t="array" ref="N354">_xlfn.IFS(E354&lt;=30,"Até 30W",E354&lt;=50,"31W a 50W", E354&lt;=67, "51 W a 67 W", E354&lt;=97, "68 W a 97 W", E354&lt;=137, "98 W a 137 W", E354&lt;=180, "138 W a 180 W", E354&lt;=240, "181 W a 240 W", E354&gt;240, "Acima de 240 W")</f>
        <v>Até 30W</v>
      </c>
    </row>
    <row r="355" spans="14:14" ht="14.25" customHeight="1" x14ac:dyDescent="0.3">
      <c r="N355" t="str">
        <f t="array" ref="N355">_xlfn.IFS(E355&lt;=30,"Até 30W",E355&lt;=50,"31W a 50W", E355&lt;=67, "51 W a 67 W", E355&lt;=97, "68 W a 97 W", E355&lt;=137, "98 W a 137 W", E355&lt;=180, "138 W a 180 W", E355&lt;=240, "181 W a 240 W", E355&gt;240, "Acima de 240 W")</f>
        <v>Até 30W</v>
      </c>
    </row>
    <row r="356" spans="14:14" ht="14.25" customHeight="1" x14ac:dyDescent="0.3">
      <c r="N356" t="str">
        <f t="array" ref="N356">_xlfn.IFS(E356&lt;=30,"Até 30W",E356&lt;=50,"31W a 50W", E356&lt;=67, "51 W a 67 W", E356&lt;=97, "68 W a 97 W", E356&lt;=137, "98 W a 137 W", E356&lt;=180, "138 W a 180 W", E356&lt;=240, "181 W a 240 W", E356&gt;240, "Acima de 240 W")</f>
        <v>Até 30W</v>
      </c>
    </row>
    <row r="357" spans="14:14" ht="14.25" customHeight="1" x14ac:dyDescent="0.3">
      <c r="N357" t="str">
        <f t="array" ref="N357">_xlfn.IFS(E357&lt;=30,"Até 30W",E357&lt;=50,"31W a 50W", E357&lt;=67, "51 W a 67 W", E357&lt;=97, "68 W a 97 W", E357&lt;=137, "98 W a 137 W", E357&lt;=180, "138 W a 180 W", E357&lt;=240, "181 W a 240 W", E357&gt;240, "Acima de 240 W")</f>
        <v>Até 30W</v>
      </c>
    </row>
    <row r="358" spans="14:14" ht="14.25" customHeight="1" x14ac:dyDescent="0.3">
      <c r="N358" t="str">
        <f t="array" ref="N358">_xlfn.IFS(E358&lt;=30,"Até 30W",E358&lt;=50,"31W a 50W", E358&lt;=67, "51 W a 67 W", E358&lt;=97, "68 W a 97 W", E358&lt;=137, "98 W a 137 W", E358&lt;=180, "138 W a 180 W", E358&lt;=240, "181 W a 240 W", E358&gt;240, "Acima de 240 W")</f>
        <v>Até 30W</v>
      </c>
    </row>
    <row r="359" spans="14:14" ht="14.25" customHeight="1" x14ac:dyDescent="0.3">
      <c r="N359" t="str">
        <f t="array" ref="N359">_xlfn.IFS(E359&lt;=30,"Até 30W",E359&lt;=50,"31W a 50W", E359&lt;=67, "51 W a 67 W", E359&lt;=97, "68 W a 97 W", E359&lt;=137, "98 W a 137 W", E359&lt;=180, "138 W a 180 W", E359&lt;=240, "181 W a 240 W", E359&gt;240, "Acima de 240 W")</f>
        <v>Até 30W</v>
      </c>
    </row>
    <row r="360" spans="14:14" ht="14.25" customHeight="1" x14ac:dyDescent="0.3">
      <c r="N360" t="str">
        <f t="array" ref="N360">_xlfn.IFS(E360&lt;=30,"Até 30W",E360&lt;=50,"31W a 50W", E360&lt;=67, "51 W a 67 W", E360&lt;=97, "68 W a 97 W", E360&lt;=137, "98 W a 137 W", E360&lt;=180, "138 W a 180 W", E360&lt;=240, "181 W a 240 W", E360&gt;240, "Acima de 240 W")</f>
        <v>Até 30W</v>
      </c>
    </row>
    <row r="361" spans="14:14" ht="14.25" customHeight="1" x14ac:dyDescent="0.3">
      <c r="N361" t="str">
        <f t="array" ref="N361">_xlfn.IFS(E361&lt;=30,"Até 30W",E361&lt;=50,"31W a 50W", E361&lt;=67, "51 W a 67 W", E361&lt;=97, "68 W a 97 W", E361&lt;=137, "98 W a 137 W", E361&lt;=180, "138 W a 180 W", E361&lt;=240, "181 W a 240 W", E361&gt;240, "Acima de 240 W")</f>
        <v>Até 30W</v>
      </c>
    </row>
    <row r="362" spans="14:14" ht="14.25" customHeight="1" x14ac:dyDescent="0.3">
      <c r="N362" t="str">
        <f t="array" ref="N362">_xlfn.IFS(E362&lt;=30,"Até 30W",E362&lt;=50,"31W a 50W", E362&lt;=67, "51 W a 67 W", E362&lt;=97, "68 W a 97 W", E362&lt;=137, "98 W a 137 W", E362&lt;=180, "138 W a 180 W", E362&lt;=240, "181 W a 240 W", E362&gt;240, "Acima de 240 W")</f>
        <v>Até 30W</v>
      </c>
    </row>
    <row r="363" spans="14:14" ht="14.25" customHeight="1" x14ac:dyDescent="0.3">
      <c r="N363" t="str">
        <f t="array" ref="N363">_xlfn.IFS(E363&lt;=30,"Até 30W",E363&lt;=50,"31W a 50W", E363&lt;=67, "51 W a 67 W", E363&lt;=97, "68 W a 97 W", E363&lt;=137, "98 W a 137 W", E363&lt;=180, "138 W a 180 W", E363&lt;=240, "181 W a 240 W", E363&gt;240, "Acima de 240 W")</f>
        <v>Até 30W</v>
      </c>
    </row>
    <row r="364" spans="14:14" ht="14.25" customHeight="1" x14ac:dyDescent="0.3">
      <c r="N364" t="str">
        <f t="array" ref="N364">_xlfn.IFS(E364&lt;=30,"Até 30W",E364&lt;=50,"31W a 50W", E364&lt;=67, "51 W a 67 W", E364&lt;=97, "68 W a 97 W", E364&lt;=137, "98 W a 137 W", E364&lt;=180, "138 W a 180 W", E364&lt;=240, "181 W a 240 W", E364&gt;240, "Acima de 240 W")</f>
        <v>Até 30W</v>
      </c>
    </row>
    <row r="365" spans="14:14" ht="14.25" customHeight="1" x14ac:dyDescent="0.3">
      <c r="N365" t="str">
        <f t="array" ref="N365">_xlfn.IFS(E365&lt;=30,"Até 30W",E365&lt;=50,"31W a 50W", E365&lt;=67, "51 W a 67 W", E365&lt;=97, "68 W a 97 W", E365&lt;=137, "98 W a 137 W", E365&lt;=180, "138 W a 180 W", E365&lt;=240, "181 W a 240 W", E365&gt;240, "Acima de 240 W")</f>
        <v>Até 30W</v>
      </c>
    </row>
    <row r="366" spans="14:14" ht="14.25" customHeight="1" x14ac:dyDescent="0.3">
      <c r="N366" t="str">
        <f t="array" ref="N366">_xlfn.IFS(E366&lt;=30,"Até 30W",E366&lt;=50,"31W a 50W", E366&lt;=67, "51 W a 67 W", E366&lt;=97, "68 W a 97 W", E366&lt;=137, "98 W a 137 W", E366&lt;=180, "138 W a 180 W", E366&lt;=240, "181 W a 240 W", E366&gt;240, "Acima de 240 W")</f>
        <v>Até 30W</v>
      </c>
    </row>
    <row r="367" spans="14:14" ht="14.25" customHeight="1" x14ac:dyDescent="0.3">
      <c r="N367" t="str">
        <f t="array" ref="N367">_xlfn.IFS(E367&lt;=30,"Até 30W",E367&lt;=50,"31W a 50W", E367&lt;=67, "51 W a 67 W", E367&lt;=97, "68 W a 97 W", E367&lt;=137, "98 W a 137 W", E367&lt;=180, "138 W a 180 W", E367&lt;=240, "181 W a 240 W", E367&gt;240, "Acima de 240 W")</f>
        <v>Até 30W</v>
      </c>
    </row>
    <row r="368" spans="14:14" ht="14.25" customHeight="1" x14ac:dyDescent="0.3">
      <c r="N368" t="str">
        <f t="array" ref="N368">_xlfn.IFS(E368&lt;=30,"Até 30W",E368&lt;=50,"31W a 50W", E368&lt;=67, "51 W a 67 W", E368&lt;=97, "68 W a 97 W", E368&lt;=137, "98 W a 137 W", E368&lt;=180, "138 W a 180 W", E368&lt;=240, "181 W a 240 W", E368&gt;240, "Acima de 240 W")</f>
        <v>Até 30W</v>
      </c>
    </row>
    <row r="369" spans="14:14" ht="14.25" customHeight="1" x14ac:dyDescent="0.3">
      <c r="N369" t="str">
        <f t="array" ref="N369">_xlfn.IFS(E369&lt;=30,"Até 30W",E369&lt;=50,"31W a 50W", E369&lt;=67, "51 W a 67 W", E369&lt;=97, "68 W a 97 W", E369&lt;=137, "98 W a 137 W", E369&lt;=180, "138 W a 180 W", E369&lt;=240, "181 W a 240 W", E369&gt;240, "Acima de 240 W")</f>
        <v>Até 30W</v>
      </c>
    </row>
    <row r="370" spans="14:14" ht="14.25" customHeight="1" x14ac:dyDescent="0.3">
      <c r="N370" t="str">
        <f t="array" ref="N370">_xlfn.IFS(E370&lt;=30,"Até 30W",E370&lt;=50,"31W a 50W", E370&lt;=67, "51 W a 67 W", E370&lt;=97, "68 W a 97 W", E370&lt;=137, "98 W a 137 W", E370&lt;=180, "138 W a 180 W", E370&lt;=240, "181 W a 240 W", E370&gt;240, "Acima de 240 W")</f>
        <v>Até 30W</v>
      </c>
    </row>
    <row r="371" spans="14:14" ht="14.25" customHeight="1" x14ac:dyDescent="0.3">
      <c r="N371" t="str">
        <f t="array" ref="N371">_xlfn.IFS(E371&lt;=30,"Até 30W",E371&lt;=50,"31W a 50W", E371&lt;=67, "51 W a 67 W", E371&lt;=97, "68 W a 97 W", E371&lt;=137, "98 W a 137 W", E371&lt;=180, "138 W a 180 W", E371&lt;=240, "181 W a 240 W", E371&gt;240, "Acima de 240 W")</f>
        <v>Até 30W</v>
      </c>
    </row>
    <row r="372" spans="14:14" ht="14.25" customHeight="1" x14ac:dyDescent="0.3">
      <c r="N372" t="str">
        <f t="array" ref="N372">_xlfn.IFS(E372&lt;=30,"Até 30W",E372&lt;=50,"31W a 50W", E372&lt;=67, "51 W a 67 W", E372&lt;=97, "68 W a 97 W", E372&lt;=137, "98 W a 137 W", E372&lt;=180, "138 W a 180 W", E372&lt;=240, "181 W a 240 W", E372&gt;240, "Acima de 240 W")</f>
        <v>Até 30W</v>
      </c>
    </row>
    <row r="373" spans="14:14" ht="14.25" customHeight="1" x14ac:dyDescent="0.3">
      <c r="N373" t="str">
        <f t="array" ref="N373">_xlfn.IFS(E373&lt;=30,"Até 30W",E373&lt;=50,"31W a 50W", E373&lt;=67, "51 W a 67 W", E373&lt;=97, "68 W a 97 W", E373&lt;=137, "98 W a 137 W", E373&lt;=180, "138 W a 180 W", E373&lt;=240, "181 W a 240 W", E373&gt;240, "Acima de 240 W")</f>
        <v>Até 30W</v>
      </c>
    </row>
    <row r="374" spans="14:14" ht="14.25" customHeight="1" x14ac:dyDescent="0.3">
      <c r="N374" t="str">
        <f t="array" ref="N374">_xlfn.IFS(E374&lt;=30,"Até 30W",E374&lt;=50,"31W a 50W", E374&lt;=67, "51 W a 67 W", E374&lt;=97, "68 W a 97 W", E374&lt;=137, "98 W a 137 W", E374&lt;=180, "138 W a 180 W", E374&lt;=240, "181 W a 240 W", E374&gt;240, "Acima de 240 W")</f>
        <v>Até 30W</v>
      </c>
    </row>
    <row r="375" spans="14:14" ht="14.25" customHeight="1" x14ac:dyDescent="0.3">
      <c r="N375" t="str">
        <f t="array" ref="N375">_xlfn.IFS(E375&lt;=30,"Até 30W",E375&lt;=50,"31W a 50W", E375&lt;=67, "51 W a 67 W", E375&lt;=97, "68 W a 97 W", E375&lt;=137, "98 W a 137 W", E375&lt;=180, "138 W a 180 W", E375&lt;=240, "181 W a 240 W", E375&gt;240, "Acima de 240 W")</f>
        <v>Até 30W</v>
      </c>
    </row>
    <row r="376" spans="14:14" ht="14.25" customHeight="1" x14ac:dyDescent="0.3">
      <c r="N376" t="str">
        <f t="array" ref="N376">_xlfn.IFS(E376&lt;=30,"Até 30W",E376&lt;=50,"31W a 50W", E376&lt;=67, "51 W a 67 W", E376&lt;=97, "68 W a 97 W", E376&lt;=137, "98 W a 137 W", E376&lt;=180, "138 W a 180 W", E376&lt;=240, "181 W a 240 W", E376&gt;240, "Acima de 240 W")</f>
        <v>Até 30W</v>
      </c>
    </row>
    <row r="377" spans="14:14" ht="14.25" customHeight="1" x14ac:dyDescent="0.3">
      <c r="N377" t="str">
        <f t="array" ref="N377">_xlfn.IFS(E377&lt;=30,"Até 30W",E377&lt;=50,"31W a 50W", E377&lt;=67, "51 W a 67 W", E377&lt;=97, "68 W a 97 W", E377&lt;=137, "98 W a 137 W", E377&lt;=180, "138 W a 180 W", E377&lt;=240, "181 W a 240 W", E377&gt;240, "Acima de 240 W")</f>
        <v>Até 30W</v>
      </c>
    </row>
    <row r="378" spans="14:14" ht="14.25" customHeight="1" x14ac:dyDescent="0.3">
      <c r="N378" t="str">
        <f t="array" ref="N378">_xlfn.IFS(E378&lt;=30,"Até 30W",E378&lt;=50,"31W a 50W", E378&lt;=67, "51 W a 67 W", E378&lt;=97, "68 W a 97 W", E378&lt;=137, "98 W a 137 W", E378&lt;=180, "138 W a 180 W", E378&lt;=240, "181 W a 240 W", E378&gt;240, "Acima de 240 W")</f>
        <v>Até 30W</v>
      </c>
    </row>
    <row r="379" spans="14:14" ht="14.25" customHeight="1" x14ac:dyDescent="0.3">
      <c r="N379" t="str">
        <f t="array" ref="N379">_xlfn.IFS(E379&lt;=30,"Até 30W",E379&lt;=50,"31W a 50W", E379&lt;=67, "51 W a 67 W", E379&lt;=97, "68 W a 97 W", E379&lt;=137, "98 W a 137 W", E379&lt;=180, "138 W a 180 W", E379&lt;=240, "181 W a 240 W", E379&gt;240, "Acima de 240 W")</f>
        <v>Até 30W</v>
      </c>
    </row>
    <row r="380" spans="14:14" ht="14.25" customHeight="1" x14ac:dyDescent="0.3">
      <c r="N380" t="str">
        <f t="array" ref="N380">_xlfn.IFS(E380&lt;=30,"Até 30W",E380&lt;=50,"31W a 50W", E380&lt;=67, "51 W a 67 W", E380&lt;=97, "68 W a 97 W", E380&lt;=137, "98 W a 137 W", E380&lt;=180, "138 W a 180 W", E380&lt;=240, "181 W a 240 W", E380&gt;240, "Acima de 240 W")</f>
        <v>Até 30W</v>
      </c>
    </row>
    <row r="381" spans="14:14" ht="14.25" customHeight="1" x14ac:dyDescent="0.3">
      <c r="N381" t="str">
        <f t="array" ref="N381">_xlfn.IFS(E381&lt;=30,"Até 30W",E381&lt;=50,"31W a 50W", E381&lt;=67, "51 W a 67 W", E381&lt;=97, "68 W a 97 W", E381&lt;=137, "98 W a 137 W", E381&lt;=180, "138 W a 180 W", E381&lt;=240, "181 W a 240 W", E381&gt;240, "Acima de 240 W")</f>
        <v>Até 30W</v>
      </c>
    </row>
    <row r="382" spans="14:14" ht="14.25" customHeight="1" x14ac:dyDescent="0.3">
      <c r="N382" t="str">
        <f t="array" ref="N382">_xlfn.IFS(E382&lt;=30,"Até 30W",E382&lt;=50,"31W a 50W", E382&lt;=67, "51 W a 67 W", E382&lt;=97, "68 W a 97 W", E382&lt;=137, "98 W a 137 W", E382&lt;=180, "138 W a 180 W", E382&lt;=240, "181 W a 240 W", E382&gt;240, "Acima de 240 W")</f>
        <v>Até 30W</v>
      </c>
    </row>
    <row r="383" spans="14:14" ht="14.25" customHeight="1" x14ac:dyDescent="0.3">
      <c r="N383" t="str">
        <f t="array" ref="N383">_xlfn.IFS(E383&lt;=30,"Até 30W",E383&lt;=50,"31W a 50W", E383&lt;=67, "51 W a 67 W", E383&lt;=97, "68 W a 97 W", E383&lt;=137, "98 W a 137 W", E383&lt;=180, "138 W a 180 W", E383&lt;=240, "181 W a 240 W", E383&gt;240, "Acima de 240 W")</f>
        <v>Até 30W</v>
      </c>
    </row>
    <row r="384" spans="14:14" ht="14.25" customHeight="1" x14ac:dyDescent="0.3">
      <c r="N384" t="str">
        <f t="array" ref="N384">_xlfn.IFS(E384&lt;=30,"Até 30W",E384&lt;=50,"31W a 50W", E384&lt;=67, "51 W a 67 W", E384&lt;=97, "68 W a 97 W", E384&lt;=137, "98 W a 137 W", E384&lt;=180, "138 W a 180 W", E384&lt;=240, "181 W a 240 W", E384&gt;240, "Acima de 240 W")</f>
        <v>Até 30W</v>
      </c>
    </row>
    <row r="385" spans="14:14" ht="14.25" customHeight="1" x14ac:dyDescent="0.3">
      <c r="N385" t="str">
        <f t="array" ref="N385">_xlfn.IFS(E385&lt;=30,"Até 30W",E385&lt;=50,"31W a 50W", E385&lt;=67, "51 W a 67 W", E385&lt;=97, "68 W a 97 W", E385&lt;=137, "98 W a 137 W", E385&lt;=180, "138 W a 180 W", E385&lt;=240, "181 W a 240 W", E385&gt;240, "Acima de 240 W")</f>
        <v>Até 30W</v>
      </c>
    </row>
    <row r="386" spans="14:14" ht="14.25" customHeight="1" x14ac:dyDescent="0.3">
      <c r="N386" t="str">
        <f t="array" ref="N386">_xlfn.IFS(E386&lt;=30,"Até 30W",E386&lt;=50,"31W a 50W", E386&lt;=67, "51 W a 67 W", E386&lt;=97, "68 W a 97 W", E386&lt;=137, "98 W a 137 W", E386&lt;=180, "138 W a 180 W", E386&lt;=240, "181 W a 240 W", E386&gt;240, "Acima de 240 W")</f>
        <v>Até 30W</v>
      </c>
    </row>
    <row r="387" spans="14:14" ht="14.25" customHeight="1" x14ac:dyDescent="0.3">
      <c r="N387" t="str">
        <f t="array" ref="N387">_xlfn.IFS(E387&lt;=30,"Até 30W",E387&lt;=50,"31W a 50W", E387&lt;=67, "51 W a 67 W", E387&lt;=97, "68 W a 97 W", E387&lt;=137, "98 W a 137 W", E387&lt;=180, "138 W a 180 W", E387&lt;=240, "181 W a 240 W", E387&gt;240, "Acima de 240 W")</f>
        <v>Até 30W</v>
      </c>
    </row>
    <row r="388" spans="14:14" ht="14.25" customHeight="1" x14ac:dyDescent="0.3">
      <c r="N388" t="str">
        <f t="array" ref="N388">_xlfn.IFS(E388&lt;=30,"Até 30W",E388&lt;=50,"31W a 50W", E388&lt;=67, "51 W a 67 W", E388&lt;=97, "68 W a 97 W", E388&lt;=137, "98 W a 137 W", E388&lt;=180, "138 W a 180 W", E388&lt;=240, "181 W a 240 W", E388&gt;240, "Acima de 240 W")</f>
        <v>Até 30W</v>
      </c>
    </row>
    <row r="389" spans="14:14" ht="14.25" customHeight="1" x14ac:dyDescent="0.3">
      <c r="N389" t="str">
        <f t="array" ref="N389">_xlfn.IFS(E389&lt;=30,"Até 30W",E389&lt;=50,"31W a 50W", E389&lt;=67, "51 W a 67 W", E389&lt;=97, "68 W a 97 W", E389&lt;=137, "98 W a 137 W", E389&lt;=180, "138 W a 180 W", E389&lt;=240, "181 W a 240 W", E389&gt;240, "Acima de 240 W")</f>
        <v>Até 30W</v>
      </c>
    </row>
    <row r="390" spans="14:14" ht="14.25" customHeight="1" x14ac:dyDescent="0.3">
      <c r="N390" t="str">
        <f t="array" ref="N390">_xlfn.IFS(E390&lt;=30,"Até 30W",E390&lt;=50,"31W a 50W", E390&lt;=67, "51 W a 67 W", E390&lt;=97, "68 W a 97 W", E390&lt;=137, "98 W a 137 W", E390&lt;=180, "138 W a 180 W", E390&lt;=240, "181 W a 240 W", E390&gt;240, "Acima de 240 W")</f>
        <v>Até 30W</v>
      </c>
    </row>
    <row r="391" spans="14:14" ht="14.25" customHeight="1" x14ac:dyDescent="0.3">
      <c r="N391" t="str">
        <f t="array" ref="N391">_xlfn.IFS(E391&lt;=30,"Até 30W",E391&lt;=50,"31W a 50W", E391&lt;=67, "51 W a 67 W", E391&lt;=97, "68 W a 97 W", E391&lt;=137, "98 W a 137 W", E391&lt;=180, "138 W a 180 W", E391&lt;=240, "181 W a 240 W", E391&gt;240, "Acima de 240 W")</f>
        <v>Até 30W</v>
      </c>
    </row>
    <row r="392" spans="14:14" ht="14.25" customHeight="1" x14ac:dyDescent="0.3">
      <c r="N392" t="str">
        <f t="array" ref="N392">_xlfn.IFS(E392&lt;=30,"Até 30W",E392&lt;=50,"31W a 50W", E392&lt;=67, "51 W a 67 W", E392&lt;=97, "68 W a 97 W", E392&lt;=137, "98 W a 137 W", E392&lt;=180, "138 W a 180 W", E392&lt;=240, "181 W a 240 W", E392&gt;240, "Acima de 240 W")</f>
        <v>Até 30W</v>
      </c>
    </row>
    <row r="393" spans="14:14" ht="14.25" customHeight="1" x14ac:dyDescent="0.3">
      <c r="N393" t="str">
        <f t="array" ref="N393">_xlfn.IFS(E393&lt;=30,"Até 30W",E393&lt;=50,"31W a 50W", E393&lt;=67, "51 W a 67 W", E393&lt;=97, "68 W a 97 W", E393&lt;=137, "98 W a 137 W", E393&lt;=180, "138 W a 180 W", E393&lt;=240, "181 W a 240 W", E393&gt;240, "Acima de 240 W")</f>
        <v>Até 30W</v>
      </c>
    </row>
    <row r="394" spans="14:14" ht="14.25" customHeight="1" x14ac:dyDescent="0.3">
      <c r="N394" t="str">
        <f t="array" ref="N394">_xlfn.IFS(E394&lt;=30,"Até 30W",E394&lt;=50,"31W a 50W", E394&lt;=67, "51 W a 67 W", E394&lt;=97, "68 W a 97 W", E394&lt;=137, "98 W a 137 W", E394&lt;=180, "138 W a 180 W", E394&lt;=240, "181 W a 240 W", E394&gt;240, "Acima de 240 W")</f>
        <v>Até 30W</v>
      </c>
    </row>
    <row r="395" spans="14:14" ht="14.25" customHeight="1" x14ac:dyDescent="0.3">
      <c r="N395" t="str">
        <f t="array" ref="N395">_xlfn.IFS(E395&lt;=30,"Até 30W",E395&lt;=50,"31W a 50W", E395&lt;=67, "51 W a 67 W", E395&lt;=97, "68 W a 97 W", E395&lt;=137, "98 W a 137 W", E395&lt;=180, "138 W a 180 W", E395&lt;=240, "181 W a 240 W", E395&gt;240, "Acima de 240 W")</f>
        <v>Até 30W</v>
      </c>
    </row>
    <row r="396" spans="14:14" ht="14.25" customHeight="1" x14ac:dyDescent="0.3">
      <c r="N396" t="str">
        <f t="array" ref="N396">_xlfn.IFS(E396&lt;=30,"Até 30W",E396&lt;=50,"31W a 50W", E396&lt;=67, "51 W a 67 W", E396&lt;=97, "68 W a 97 W", E396&lt;=137, "98 W a 137 W", E396&lt;=180, "138 W a 180 W", E396&lt;=240, "181 W a 240 W", E396&gt;240, "Acima de 240 W")</f>
        <v>Até 30W</v>
      </c>
    </row>
    <row r="397" spans="14:14" ht="14.25" customHeight="1" x14ac:dyDescent="0.3">
      <c r="N397" t="str">
        <f t="array" ref="N397">_xlfn.IFS(E397&lt;=30,"Até 30W",E397&lt;=50,"31W a 50W", E397&lt;=67, "51 W a 67 W", E397&lt;=97, "68 W a 97 W", E397&lt;=137, "98 W a 137 W", E397&lt;=180, "138 W a 180 W", E397&lt;=240, "181 W a 240 W", E397&gt;240, "Acima de 240 W")</f>
        <v>Até 30W</v>
      </c>
    </row>
    <row r="398" spans="14:14" ht="14.25" customHeight="1" x14ac:dyDescent="0.3">
      <c r="N398" t="str">
        <f t="array" ref="N398">_xlfn.IFS(E398&lt;=30,"Até 30W",E398&lt;=50,"31W a 50W", E398&lt;=67, "51 W a 67 W", E398&lt;=97, "68 W a 97 W", E398&lt;=137, "98 W a 137 W", E398&lt;=180, "138 W a 180 W", E398&lt;=240, "181 W a 240 W", E398&gt;240, "Acima de 240 W")</f>
        <v>Até 30W</v>
      </c>
    </row>
    <row r="399" spans="14:14" ht="14.25" customHeight="1" x14ac:dyDescent="0.3">
      <c r="N399" t="str">
        <f t="array" ref="N399">_xlfn.IFS(E399&lt;=30,"Até 30W",E399&lt;=50,"31W a 50W", E399&lt;=67, "51 W a 67 W", E399&lt;=97, "68 W a 97 W", E399&lt;=137, "98 W a 137 W", E399&lt;=180, "138 W a 180 W", E399&lt;=240, "181 W a 240 W", E399&gt;240, "Acima de 240 W")</f>
        <v>Até 30W</v>
      </c>
    </row>
    <row r="400" spans="14:14" ht="14.25" customHeight="1" x14ac:dyDescent="0.3">
      <c r="N400" t="str">
        <f t="array" ref="N400">_xlfn.IFS(E400&lt;=30,"Até 30W",E400&lt;=50,"31W a 50W", E400&lt;=67, "51 W a 67 W", E400&lt;=97, "68 W a 97 W", E400&lt;=137, "98 W a 137 W", E400&lt;=180, "138 W a 180 W", E400&lt;=240, "181 W a 240 W", E400&gt;240, "Acima de 240 W")</f>
        <v>Até 30W</v>
      </c>
    </row>
    <row r="401" spans="14:14" ht="14.25" customHeight="1" x14ac:dyDescent="0.3">
      <c r="N401" t="str">
        <f t="array" ref="N401">_xlfn.IFS(E401&lt;=30,"Até 30W",E401&lt;=50,"31W a 50W", E401&lt;=67, "51 W a 67 W", E401&lt;=97, "68 W a 97 W", E401&lt;=137, "98 W a 137 W", E401&lt;=180, "138 W a 180 W", E401&lt;=240, "181 W a 240 W", E401&gt;240, "Acima de 240 W")</f>
        <v>Até 30W</v>
      </c>
    </row>
    <row r="402" spans="14:14" ht="14.25" customHeight="1" x14ac:dyDescent="0.3">
      <c r="N402" t="str">
        <f t="array" ref="N402">_xlfn.IFS(E402&lt;=30,"Até 30W",E402&lt;=50,"31W a 50W", E402&lt;=67, "51 W a 67 W", E402&lt;=97, "68 W a 97 W", E402&lt;=137, "98 W a 137 W", E402&lt;=180, "138 W a 180 W", E402&lt;=240, "181 W a 240 W", E402&gt;240, "Acima de 240 W")</f>
        <v>Até 30W</v>
      </c>
    </row>
    <row r="403" spans="14:14" ht="14.25" customHeight="1" x14ac:dyDescent="0.3">
      <c r="N403" t="str">
        <f t="array" ref="N403">_xlfn.IFS(E403&lt;=30,"Até 30W",E403&lt;=50,"31W a 50W", E403&lt;=67, "51 W a 67 W", E403&lt;=97, "68 W a 97 W", E403&lt;=137, "98 W a 137 W", E403&lt;=180, "138 W a 180 W", E403&lt;=240, "181 W a 240 W", E403&gt;240, "Acima de 240 W")</f>
        <v>Até 30W</v>
      </c>
    </row>
    <row r="404" spans="14:14" ht="14.25" customHeight="1" x14ac:dyDescent="0.3">
      <c r="N404" t="str">
        <f t="array" ref="N404">_xlfn.IFS(E404&lt;=30,"Até 30W",E404&lt;=50,"31W a 50W", E404&lt;=67, "51 W a 67 W", E404&lt;=97, "68 W a 97 W", E404&lt;=137, "98 W a 137 W", E404&lt;=180, "138 W a 180 W", E404&lt;=240, "181 W a 240 W", E404&gt;240, "Acima de 240 W")</f>
        <v>Até 30W</v>
      </c>
    </row>
    <row r="405" spans="14:14" ht="14.25" customHeight="1" x14ac:dyDescent="0.3">
      <c r="N405" t="str">
        <f t="array" ref="N405">_xlfn.IFS(E405&lt;=30,"Até 30W",E405&lt;=50,"31W a 50W", E405&lt;=67, "51 W a 67 W", E405&lt;=97, "68 W a 97 W", E405&lt;=137, "98 W a 137 W", E405&lt;=180, "138 W a 180 W", E405&lt;=240, "181 W a 240 W", E405&gt;240, "Acima de 240 W")</f>
        <v>Até 30W</v>
      </c>
    </row>
    <row r="406" spans="14:14" ht="14.25" customHeight="1" x14ac:dyDescent="0.3">
      <c r="N406" t="str">
        <f t="array" ref="N406">_xlfn.IFS(E406&lt;=30,"Até 30W",E406&lt;=50,"31W a 50W", E406&lt;=67, "51 W a 67 W", E406&lt;=97, "68 W a 97 W", E406&lt;=137, "98 W a 137 W", E406&lt;=180, "138 W a 180 W", E406&lt;=240, "181 W a 240 W", E406&gt;240, "Acima de 240 W")</f>
        <v>Até 30W</v>
      </c>
    </row>
    <row r="407" spans="14:14" ht="14.25" customHeight="1" x14ac:dyDescent="0.3">
      <c r="N407" t="str">
        <f t="array" ref="N407">_xlfn.IFS(E407&lt;=30,"Até 30W",E407&lt;=50,"31W a 50W", E407&lt;=67, "51 W a 67 W", E407&lt;=97, "68 W a 97 W", E407&lt;=137, "98 W a 137 W", E407&lt;=180, "138 W a 180 W", E407&lt;=240, "181 W a 240 W", E407&gt;240, "Acima de 240 W")</f>
        <v>Até 30W</v>
      </c>
    </row>
    <row r="408" spans="14:14" ht="14.25" customHeight="1" x14ac:dyDescent="0.3">
      <c r="N408" t="str">
        <f t="array" ref="N408">_xlfn.IFS(E408&lt;=30,"Até 30W",E408&lt;=50,"31W a 50W", E408&lt;=67, "51 W a 67 W", E408&lt;=97, "68 W a 97 W", E408&lt;=137, "98 W a 137 W", E408&lt;=180, "138 W a 180 W", E408&lt;=240, "181 W a 240 W", E408&gt;240, "Acima de 240 W")</f>
        <v>Até 30W</v>
      </c>
    </row>
    <row r="409" spans="14:14" ht="14.25" customHeight="1" x14ac:dyDescent="0.3">
      <c r="N409" t="str">
        <f t="array" ref="N409">_xlfn.IFS(E409&lt;=30,"Até 30W",E409&lt;=50,"31W a 50W", E409&lt;=67, "51 W a 67 W", E409&lt;=97, "68 W a 97 W", E409&lt;=137, "98 W a 137 W", E409&lt;=180, "138 W a 180 W", E409&lt;=240, "181 W a 240 W", E409&gt;240, "Acima de 240 W")</f>
        <v>Até 30W</v>
      </c>
    </row>
    <row r="410" spans="14:14" ht="14.25" customHeight="1" x14ac:dyDescent="0.3">
      <c r="N410" t="str">
        <f t="array" ref="N410">_xlfn.IFS(E410&lt;=30,"Até 30W",E410&lt;=50,"31W a 50W", E410&lt;=67, "51 W a 67 W", E410&lt;=97, "68 W a 97 W", E410&lt;=137, "98 W a 137 W", E410&lt;=180, "138 W a 180 W", E410&lt;=240, "181 W a 240 W", E410&gt;240, "Acima de 240 W")</f>
        <v>Até 30W</v>
      </c>
    </row>
    <row r="411" spans="14:14" ht="14.25" customHeight="1" x14ac:dyDescent="0.3">
      <c r="N411" t="str">
        <f t="array" ref="N411">_xlfn.IFS(E411&lt;=30,"Até 30W",E411&lt;=50,"31W a 50W", E411&lt;=67, "51 W a 67 W", E411&lt;=97, "68 W a 97 W", E411&lt;=137, "98 W a 137 W", E411&lt;=180, "138 W a 180 W", E411&lt;=240, "181 W a 240 W", E411&gt;240, "Acima de 240 W")</f>
        <v>Até 30W</v>
      </c>
    </row>
    <row r="412" spans="14:14" ht="14.25" customHeight="1" x14ac:dyDescent="0.3">
      <c r="N412" t="str">
        <f t="array" ref="N412">_xlfn.IFS(E412&lt;=30,"Até 30W",E412&lt;=50,"31W a 50W", E412&lt;=67, "51 W a 67 W", E412&lt;=97, "68 W a 97 W", E412&lt;=137, "98 W a 137 W", E412&lt;=180, "138 W a 180 W", E412&lt;=240, "181 W a 240 W", E412&gt;240, "Acima de 240 W")</f>
        <v>Até 30W</v>
      </c>
    </row>
    <row r="413" spans="14:14" ht="14.25" customHeight="1" x14ac:dyDescent="0.3">
      <c r="N413" t="str">
        <f t="array" ref="N413">_xlfn.IFS(E413&lt;=30,"Até 30W",E413&lt;=50,"31W a 50W", E413&lt;=67, "51 W a 67 W", E413&lt;=97, "68 W a 97 W", E413&lt;=137, "98 W a 137 W", E413&lt;=180, "138 W a 180 W", E413&lt;=240, "181 W a 240 W", E413&gt;240, "Acima de 240 W")</f>
        <v>Até 30W</v>
      </c>
    </row>
    <row r="414" spans="14:14" ht="14.25" customHeight="1" x14ac:dyDescent="0.3">
      <c r="N414" t="str">
        <f t="array" ref="N414">_xlfn.IFS(E414&lt;=30,"Até 30W",E414&lt;=50,"31W a 50W", E414&lt;=67, "51 W a 67 W", E414&lt;=97, "68 W a 97 W", E414&lt;=137, "98 W a 137 W", E414&lt;=180, "138 W a 180 W", E414&lt;=240, "181 W a 240 W", E414&gt;240, "Acima de 240 W")</f>
        <v>Até 30W</v>
      </c>
    </row>
    <row r="415" spans="14:14" ht="14.25" customHeight="1" x14ac:dyDescent="0.3">
      <c r="N415" t="str">
        <f t="array" ref="N415">_xlfn.IFS(E415&lt;=30,"Até 30W",E415&lt;=50,"31W a 50W", E415&lt;=67, "51 W a 67 W", E415&lt;=97, "68 W a 97 W", E415&lt;=137, "98 W a 137 W", E415&lt;=180, "138 W a 180 W", E415&lt;=240, "181 W a 240 W", E415&gt;240, "Acima de 240 W")</f>
        <v>Até 30W</v>
      </c>
    </row>
    <row r="416" spans="14:14" ht="14.25" customHeight="1" x14ac:dyDescent="0.3">
      <c r="N416" t="str">
        <f t="array" ref="N416">_xlfn.IFS(E416&lt;=30,"Até 30W",E416&lt;=50,"31W a 50W", E416&lt;=67, "51 W a 67 W", E416&lt;=97, "68 W a 97 W", E416&lt;=137, "98 W a 137 W", E416&lt;=180, "138 W a 180 W", E416&lt;=240, "181 W a 240 W", E416&gt;240, "Acima de 240 W")</f>
        <v>Até 30W</v>
      </c>
    </row>
    <row r="417" spans="14:14" ht="14.25" customHeight="1" x14ac:dyDescent="0.3">
      <c r="N417" t="str">
        <f t="array" ref="N417">_xlfn.IFS(E417&lt;=30,"Até 30W",E417&lt;=50,"31W a 50W", E417&lt;=67, "51 W a 67 W", E417&lt;=97, "68 W a 97 W", E417&lt;=137, "98 W a 137 W", E417&lt;=180, "138 W a 180 W", E417&lt;=240, "181 W a 240 W", E417&gt;240, "Acima de 240 W")</f>
        <v>Até 30W</v>
      </c>
    </row>
    <row r="418" spans="14:14" ht="14.25" customHeight="1" x14ac:dyDescent="0.3">
      <c r="N418" t="str">
        <f t="array" ref="N418">_xlfn.IFS(E418&lt;=30,"Até 30W",E418&lt;=50,"31W a 50W", E418&lt;=67, "51 W a 67 W", E418&lt;=97, "68 W a 97 W", E418&lt;=137, "98 W a 137 W", E418&lt;=180, "138 W a 180 W", E418&lt;=240, "181 W a 240 W", E418&gt;240, "Acima de 240 W")</f>
        <v>Até 30W</v>
      </c>
    </row>
    <row r="419" spans="14:14" ht="14.25" customHeight="1" x14ac:dyDescent="0.3">
      <c r="N419" t="str">
        <f t="array" ref="N419">_xlfn.IFS(E419&lt;=30,"Até 30W",E419&lt;=50,"31W a 50W", E419&lt;=67, "51 W a 67 W", E419&lt;=97, "68 W a 97 W", E419&lt;=137, "98 W a 137 W", E419&lt;=180, "138 W a 180 W", E419&lt;=240, "181 W a 240 W", E419&gt;240, "Acima de 240 W")</f>
        <v>Até 30W</v>
      </c>
    </row>
    <row r="420" spans="14:14" ht="14.25" customHeight="1" x14ac:dyDescent="0.3">
      <c r="N420" t="str">
        <f t="array" ref="N420">_xlfn.IFS(E420&lt;=30,"Até 30W",E420&lt;=50,"31W a 50W", E420&lt;=67, "51 W a 67 W", E420&lt;=97, "68 W a 97 W", E420&lt;=137, "98 W a 137 W", E420&lt;=180, "138 W a 180 W", E420&lt;=240, "181 W a 240 W", E420&gt;240, "Acima de 240 W")</f>
        <v>Até 30W</v>
      </c>
    </row>
    <row r="421" spans="14:14" ht="14.25" customHeight="1" x14ac:dyDescent="0.3">
      <c r="N421" t="str">
        <f t="array" ref="N421">_xlfn.IFS(E421&lt;=30,"Até 30W",E421&lt;=50,"31W a 50W", E421&lt;=67, "51 W a 67 W", E421&lt;=97, "68 W a 97 W", E421&lt;=137, "98 W a 137 W", E421&lt;=180, "138 W a 180 W", E421&lt;=240, "181 W a 240 W", E421&gt;240, "Acima de 240 W")</f>
        <v>Até 30W</v>
      </c>
    </row>
    <row r="422" spans="14:14" ht="14.25" customHeight="1" x14ac:dyDescent="0.3">
      <c r="N422" t="str">
        <f t="array" ref="N422">_xlfn.IFS(E422&lt;=30,"Até 30W",E422&lt;=50,"31W a 50W", E422&lt;=67, "51 W a 67 W", E422&lt;=97, "68 W a 97 W", E422&lt;=137, "98 W a 137 W", E422&lt;=180, "138 W a 180 W", E422&lt;=240, "181 W a 240 W", E422&gt;240, "Acima de 240 W")</f>
        <v>Até 30W</v>
      </c>
    </row>
    <row r="423" spans="14:14" ht="14.25" customHeight="1" x14ac:dyDescent="0.3">
      <c r="N423" t="str">
        <f t="array" ref="N423">_xlfn.IFS(E423&lt;=30,"Até 30W",E423&lt;=50,"31W a 50W", E423&lt;=67, "51 W a 67 W", E423&lt;=97, "68 W a 97 W", E423&lt;=137, "98 W a 137 W", E423&lt;=180, "138 W a 180 W", E423&lt;=240, "181 W a 240 W", E423&gt;240, "Acima de 240 W")</f>
        <v>Até 30W</v>
      </c>
    </row>
    <row r="424" spans="14:14" ht="14.25" customHeight="1" x14ac:dyDescent="0.3">
      <c r="N424" t="str">
        <f t="array" ref="N424">_xlfn.IFS(E424&lt;=30,"Até 30W",E424&lt;=50,"31W a 50W", E424&lt;=67, "51 W a 67 W", E424&lt;=97, "68 W a 97 W", E424&lt;=137, "98 W a 137 W", E424&lt;=180, "138 W a 180 W", E424&lt;=240, "181 W a 240 W", E424&gt;240, "Acima de 240 W")</f>
        <v>Até 30W</v>
      </c>
    </row>
    <row r="425" spans="14:14" ht="14.25" customHeight="1" x14ac:dyDescent="0.3">
      <c r="N425" t="str">
        <f t="array" ref="N425">_xlfn.IFS(E425&lt;=30,"Até 30W",E425&lt;=50,"31W a 50W", E425&lt;=67, "51 W a 67 W", E425&lt;=97, "68 W a 97 W", E425&lt;=137, "98 W a 137 W", E425&lt;=180, "138 W a 180 W", E425&lt;=240, "181 W a 240 W", E425&gt;240, "Acima de 240 W")</f>
        <v>Até 30W</v>
      </c>
    </row>
    <row r="426" spans="14:14" ht="14.25" customHeight="1" x14ac:dyDescent="0.3">
      <c r="N426" t="str">
        <f t="array" ref="N426">_xlfn.IFS(E426&lt;=30,"Até 30W",E426&lt;=50,"31W a 50W", E426&lt;=67, "51 W a 67 W", E426&lt;=97, "68 W a 97 W", E426&lt;=137, "98 W a 137 W", E426&lt;=180, "138 W a 180 W", E426&lt;=240, "181 W a 240 W", E426&gt;240, "Acima de 240 W")</f>
        <v>Até 30W</v>
      </c>
    </row>
    <row r="427" spans="14:14" ht="14.25" customHeight="1" x14ac:dyDescent="0.3">
      <c r="N427" t="str">
        <f t="array" ref="N427">_xlfn.IFS(E427&lt;=30,"Até 30W",E427&lt;=50,"31W a 50W", E427&lt;=67, "51 W a 67 W", E427&lt;=97, "68 W a 97 W", E427&lt;=137, "98 W a 137 W", E427&lt;=180, "138 W a 180 W", E427&lt;=240, "181 W a 240 W", E427&gt;240, "Acima de 240 W")</f>
        <v>Até 30W</v>
      </c>
    </row>
    <row r="428" spans="14:14" ht="14.25" customHeight="1" x14ac:dyDescent="0.3">
      <c r="N428" t="str">
        <f t="array" ref="N428">_xlfn.IFS(E428&lt;=30,"Até 30W",E428&lt;=50,"31W a 50W", E428&lt;=67, "51 W a 67 W", E428&lt;=97, "68 W a 97 W", E428&lt;=137, "98 W a 137 W", E428&lt;=180, "138 W a 180 W", E428&lt;=240, "181 W a 240 W", E428&gt;240, "Acima de 240 W")</f>
        <v>Até 30W</v>
      </c>
    </row>
    <row r="429" spans="14:14" ht="14.25" customHeight="1" x14ac:dyDescent="0.3">
      <c r="N429" t="str">
        <f t="array" ref="N429">_xlfn.IFS(E429&lt;=30,"Até 30W",E429&lt;=50,"31W a 50W", E429&lt;=67, "51 W a 67 W", E429&lt;=97, "68 W a 97 W", E429&lt;=137, "98 W a 137 W", E429&lt;=180, "138 W a 180 W", E429&lt;=240, "181 W a 240 W", E429&gt;240, "Acima de 240 W")</f>
        <v>Até 30W</v>
      </c>
    </row>
    <row r="430" spans="14:14" ht="14.25" customHeight="1" x14ac:dyDescent="0.3">
      <c r="N430" t="str">
        <f t="array" ref="N430">_xlfn.IFS(E430&lt;=30,"Até 30W",E430&lt;=50,"31W a 50W", E430&lt;=67, "51 W a 67 W", E430&lt;=97, "68 W a 97 W", E430&lt;=137, "98 W a 137 W", E430&lt;=180, "138 W a 180 W", E430&lt;=240, "181 W a 240 W", E430&gt;240, "Acima de 240 W")</f>
        <v>Até 30W</v>
      </c>
    </row>
    <row r="431" spans="14:14" ht="14.25" customHeight="1" x14ac:dyDescent="0.3">
      <c r="N431" t="str">
        <f t="array" ref="N431">_xlfn.IFS(E431&lt;=30,"Até 30W",E431&lt;=50,"31W a 50W", E431&lt;=67, "51 W a 67 W", E431&lt;=97, "68 W a 97 W", E431&lt;=137, "98 W a 137 W", E431&lt;=180, "138 W a 180 W", E431&lt;=240, "181 W a 240 W", E431&gt;240, "Acima de 240 W")</f>
        <v>Até 30W</v>
      </c>
    </row>
    <row r="432" spans="14:14" ht="14.25" customHeight="1" x14ac:dyDescent="0.3">
      <c r="N432" t="str">
        <f t="array" ref="N432">_xlfn.IFS(E432&lt;=30,"Até 30W",E432&lt;=50,"31W a 50W", E432&lt;=67, "51 W a 67 W", E432&lt;=97, "68 W a 97 W", E432&lt;=137, "98 W a 137 W", E432&lt;=180, "138 W a 180 W", E432&lt;=240, "181 W a 240 W", E432&gt;240, "Acima de 240 W")</f>
        <v>Até 30W</v>
      </c>
    </row>
    <row r="433" spans="14:14" ht="14.25" customHeight="1" x14ac:dyDescent="0.3">
      <c r="N433" t="str">
        <f t="array" ref="N433">_xlfn.IFS(E433&lt;=30,"Até 30W",E433&lt;=50,"31W a 50W", E433&lt;=67, "51 W a 67 W", E433&lt;=97, "68 W a 97 W", E433&lt;=137, "98 W a 137 W", E433&lt;=180, "138 W a 180 W", E433&lt;=240, "181 W a 240 W", E433&gt;240, "Acima de 240 W")</f>
        <v>Até 30W</v>
      </c>
    </row>
    <row r="434" spans="14:14" ht="14.25" customHeight="1" x14ac:dyDescent="0.3">
      <c r="N434" t="str">
        <f t="array" ref="N434">_xlfn.IFS(E434&lt;=30,"Até 30W",E434&lt;=50,"31W a 50W", E434&lt;=67, "51 W a 67 W", E434&lt;=97, "68 W a 97 W", E434&lt;=137, "98 W a 137 W", E434&lt;=180, "138 W a 180 W", E434&lt;=240, "181 W a 240 W", E434&gt;240, "Acima de 240 W")</f>
        <v>Até 30W</v>
      </c>
    </row>
    <row r="435" spans="14:14" ht="14.25" customHeight="1" x14ac:dyDescent="0.3">
      <c r="N435" t="str">
        <f t="array" ref="N435">_xlfn.IFS(E435&lt;=30,"Até 30W",E435&lt;=50,"31W a 50W", E435&lt;=67, "51 W a 67 W", E435&lt;=97, "68 W a 97 W", E435&lt;=137, "98 W a 137 W", E435&lt;=180, "138 W a 180 W", E435&lt;=240, "181 W a 240 W", E435&gt;240, "Acima de 240 W")</f>
        <v>Até 30W</v>
      </c>
    </row>
    <row r="436" spans="14:14" ht="14.25" customHeight="1" x14ac:dyDescent="0.3">
      <c r="N436" t="str">
        <f t="array" ref="N436">_xlfn.IFS(E436&lt;=30,"Até 30W",E436&lt;=50,"31W a 50W", E436&lt;=67, "51 W a 67 W", E436&lt;=97, "68 W a 97 W", E436&lt;=137, "98 W a 137 W", E436&lt;=180, "138 W a 180 W", E436&lt;=240, "181 W a 240 W", E436&gt;240, "Acima de 240 W")</f>
        <v>Até 30W</v>
      </c>
    </row>
    <row r="437" spans="14:14" ht="14.25" customHeight="1" x14ac:dyDescent="0.3">
      <c r="N437" t="str">
        <f t="array" ref="N437">_xlfn.IFS(E437&lt;=30,"Até 30W",E437&lt;=50,"31W a 50W", E437&lt;=67, "51 W a 67 W", E437&lt;=97, "68 W a 97 W", E437&lt;=137, "98 W a 137 W", E437&lt;=180, "138 W a 180 W", E437&lt;=240, "181 W a 240 W", E437&gt;240, "Acima de 240 W")</f>
        <v>Até 30W</v>
      </c>
    </row>
    <row r="438" spans="14:14" ht="14.25" customHeight="1" x14ac:dyDescent="0.3">
      <c r="N438" t="str">
        <f t="array" ref="N438">_xlfn.IFS(E438&lt;=30,"Até 30W",E438&lt;=50,"31W a 50W", E438&lt;=67, "51 W a 67 W", E438&lt;=97, "68 W a 97 W", E438&lt;=137, "98 W a 137 W", E438&lt;=180, "138 W a 180 W", E438&lt;=240, "181 W a 240 W", E438&gt;240, "Acima de 240 W")</f>
        <v>Até 30W</v>
      </c>
    </row>
    <row r="439" spans="14:14" ht="14.25" customHeight="1" x14ac:dyDescent="0.3">
      <c r="N439" t="str">
        <f t="array" ref="N439">_xlfn.IFS(E439&lt;=30,"Até 30W",E439&lt;=50,"31W a 50W", E439&lt;=67, "51 W a 67 W", E439&lt;=97, "68 W a 97 W", E439&lt;=137, "98 W a 137 W", E439&lt;=180, "138 W a 180 W", E439&lt;=240, "181 W a 240 W", E439&gt;240, "Acima de 240 W")</f>
        <v>Até 30W</v>
      </c>
    </row>
    <row r="440" spans="14:14" ht="14.25" customHeight="1" x14ac:dyDescent="0.3">
      <c r="N440" t="str">
        <f t="array" ref="N440">_xlfn.IFS(E440&lt;=30,"Até 30W",E440&lt;=50,"31W a 50W", E440&lt;=67, "51 W a 67 W", E440&lt;=97, "68 W a 97 W", E440&lt;=137, "98 W a 137 W", E440&lt;=180, "138 W a 180 W", E440&lt;=240, "181 W a 240 W", E440&gt;240, "Acima de 240 W")</f>
        <v>Até 30W</v>
      </c>
    </row>
    <row r="441" spans="14:14" ht="14.25" customHeight="1" x14ac:dyDescent="0.3">
      <c r="N441" t="str">
        <f t="array" ref="N441">_xlfn.IFS(E441&lt;=30,"Até 30W",E441&lt;=50,"31W a 50W", E441&lt;=67, "51 W a 67 W", E441&lt;=97, "68 W a 97 W", E441&lt;=137, "98 W a 137 W", E441&lt;=180, "138 W a 180 W", E441&lt;=240, "181 W a 240 W", E441&gt;240, "Acima de 240 W")</f>
        <v>Até 30W</v>
      </c>
    </row>
    <row r="442" spans="14:14" ht="14.25" customHeight="1" x14ac:dyDescent="0.3">
      <c r="N442" t="str">
        <f t="array" ref="N442">_xlfn.IFS(E442&lt;=30,"Até 30W",E442&lt;=50,"31W a 50W", E442&lt;=67, "51 W a 67 W", E442&lt;=97, "68 W a 97 W", E442&lt;=137, "98 W a 137 W", E442&lt;=180, "138 W a 180 W", E442&lt;=240, "181 W a 240 W", E442&gt;240, "Acima de 240 W")</f>
        <v>Até 30W</v>
      </c>
    </row>
    <row r="443" spans="14:14" ht="14.25" customHeight="1" x14ac:dyDescent="0.3">
      <c r="N443" t="str">
        <f t="array" ref="N443">_xlfn.IFS(E443&lt;=30,"Até 30W",E443&lt;=50,"31W a 50W", E443&lt;=67, "51 W a 67 W", E443&lt;=97, "68 W a 97 W", E443&lt;=137, "98 W a 137 W", E443&lt;=180, "138 W a 180 W", E443&lt;=240, "181 W a 240 W", E443&gt;240, "Acima de 240 W")</f>
        <v>Até 30W</v>
      </c>
    </row>
    <row r="444" spans="14:14" ht="14.25" customHeight="1" x14ac:dyDescent="0.3">
      <c r="N444" t="str">
        <f t="array" ref="N444">_xlfn.IFS(E444&lt;=30,"Até 30W",E444&lt;=50,"31W a 50W", E444&lt;=67, "51 W a 67 W", E444&lt;=97, "68 W a 97 W", E444&lt;=137, "98 W a 137 W", E444&lt;=180, "138 W a 180 W", E444&lt;=240, "181 W a 240 W", E444&gt;240, "Acima de 240 W")</f>
        <v>Até 30W</v>
      </c>
    </row>
    <row r="445" spans="14:14" ht="14.25" customHeight="1" x14ac:dyDescent="0.3">
      <c r="N445" t="str">
        <f t="array" ref="N445">_xlfn.IFS(E445&lt;=30,"Até 30W",E445&lt;=50,"31W a 50W", E445&lt;=67, "51 W a 67 W", E445&lt;=97, "68 W a 97 W", E445&lt;=137, "98 W a 137 W", E445&lt;=180, "138 W a 180 W", E445&lt;=240, "181 W a 240 W", E445&gt;240, "Acima de 240 W")</f>
        <v>Até 30W</v>
      </c>
    </row>
    <row r="446" spans="14:14" ht="14.25" customHeight="1" x14ac:dyDescent="0.3">
      <c r="N446" t="str">
        <f t="array" ref="N446">_xlfn.IFS(E446&lt;=30,"Até 30W",E446&lt;=50,"31W a 50W", E446&lt;=67, "51 W a 67 W", E446&lt;=97, "68 W a 97 W", E446&lt;=137, "98 W a 137 W", E446&lt;=180, "138 W a 180 W", E446&lt;=240, "181 W a 240 W", E446&gt;240, "Acima de 240 W")</f>
        <v>Até 30W</v>
      </c>
    </row>
    <row r="447" spans="14:14" ht="14.25" customHeight="1" x14ac:dyDescent="0.3">
      <c r="N447" t="str">
        <f t="array" ref="N447">_xlfn.IFS(E447&lt;=30,"Até 30W",E447&lt;=50,"31W a 50W", E447&lt;=67, "51 W a 67 W", E447&lt;=97, "68 W a 97 W", E447&lt;=137, "98 W a 137 W", E447&lt;=180, "138 W a 180 W", E447&lt;=240, "181 W a 240 W", E447&gt;240, "Acima de 240 W")</f>
        <v>Até 30W</v>
      </c>
    </row>
    <row r="448" spans="14:14" ht="14.25" customHeight="1" x14ac:dyDescent="0.3">
      <c r="N448" t="str">
        <f t="array" ref="N448">_xlfn.IFS(E448&lt;=30,"Até 30W",E448&lt;=50,"31W a 50W", E448&lt;=67, "51 W a 67 W", E448&lt;=97, "68 W a 97 W", E448&lt;=137, "98 W a 137 W", E448&lt;=180, "138 W a 180 W", E448&lt;=240, "181 W a 240 W", E448&gt;240, "Acima de 240 W")</f>
        <v>Até 30W</v>
      </c>
    </row>
    <row r="449" spans="14:14" ht="14.25" customHeight="1" x14ac:dyDescent="0.3">
      <c r="N449" t="str">
        <f t="array" ref="N449">_xlfn.IFS(E449&lt;=30,"Até 30W",E449&lt;=50,"31W a 50W", E449&lt;=67, "51 W a 67 W", E449&lt;=97, "68 W a 97 W", E449&lt;=137, "98 W a 137 W", E449&lt;=180, "138 W a 180 W", E449&lt;=240, "181 W a 240 W", E449&gt;240, "Acima de 240 W")</f>
        <v>Até 30W</v>
      </c>
    </row>
    <row r="450" spans="14:14" ht="14.25" customHeight="1" x14ac:dyDescent="0.3">
      <c r="N450" t="str">
        <f t="array" ref="N450">_xlfn.IFS(E450&lt;=30,"Até 30W",E450&lt;=50,"31W a 50W", E450&lt;=67, "51 W a 67 W", E450&lt;=97, "68 W a 97 W", E450&lt;=137, "98 W a 137 W", E450&lt;=180, "138 W a 180 W", E450&lt;=240, "181 W a 240 W", E450&gt;240, "Acima de 240 W")</f>
        <v>Até 30W</v>
      </c>
    </row>
    <row r="451" spans="14:14" ht="14.25" customHeight="1" x14ac:dyDescent="0.3">
      <c r="N451" t="str">
        <f t="array" ref="N451">_xlfn.IFS(E451&lt;=30,"Até 30W",E451&lt;=50,"31W a 50W", E451&lt;=67, "51 W a 67 W", E451&lt;=97, "68 W a 97 W", E451&lt;=137, "98 W a 137 W", E451&lt;=180, "138 W a 180 W", E451&lt;=240, "181 W a 240 W", E451&gt;240, "Acima de 240 W")</f>
        <v>Até 30W</v>
      </c>
    </row>
    <row r="452" spans="14:14" ht="14.25" customHeight="1" x14ac:dyDescent="0.3">
      <c r="N452" t="str">
        <f t="array" ref="N452">_xlfn.IFS(E452&lt;=30,"Até 30W",E452&lt;=50,"31W a 50W", E452&lt;=67, "51 W a 67 W", E452&lt;=97, "68 W a 97 W", E452&lt;=137, "98 W a 137 W", E452&lt;=180, "138 W a 180 W", E452&lt;=240, "181 W a 240 W", E452&gt;240, "Acima de 240 W")</f>
        <v>Até 30W</v>
      </c>
    </row>
    <row r="453" spans="14:14" ht="14.25" customHeight="1" x14ac:dyDescent="0.3">
      <c r="N453" t="str">
        <f t="array" ref="N453">_xlfn.IFS(E453&lt;=30,"Até 30W",E453&lt;=50,"31W a 50W", E453&lt;=67, "51 W a 67 W", E453&lt;=97, "68 W a 97 W", E453&lt;=137, "98 W a 137 W", E453&lt;=180, "138 W a 180 W", E453&lt;=240, "181 W a 240 W", E453&gt;240, "Acima de 240 W")</f>
        <v>Até 30W</v>
      </c>
    </row>
    <row r="454" spans="14:14" ht="14.25" customHeight="1" x14ac:dyDescent="0.3">
      <c r="N454" t="str">
        <f t="array" ref="N454">_xlfn.IFS(E454&lt;=30,"Até 30W",E454&lt;=50,"31W a 50W", E454&lt;=67, "51 W a 67 W", E454&lt;=97, "68 W a 97 W", E454&lt;=137, "98 W a 137 W", E454&lt;=180, "138 W a 180 W", E454&lt;=240, "181 W a 240 W", E454&gt;240, "Acima de 240 W")</f>
        <v>Até 30W</v>
      </c>
    </row>
    <row r="455" spans="14:14" ht="14.25" customHeight="1" x14ac:dyDescent="0.3">
      <c r="N455" t="str">
        <f t="array" ref="N455">_xlfn.IFS(E455&lt;=30,"Até 30W",E455&lt;=50,"31W a 50W", E455&lt;=67, "51 W a 67 W", E455&lt;=97, "68 W a 97 W", E455&lt;=137, "98 W a 137 W", E455&lt;=180, "138 W a 180 W", E455&lt;=240, "181 W a 240 W", E455&gt;240, "Acima de 240 W")</f>
        <v>Até 30W</v>
      </c>
    </row>
    <row r="456" spans="14:14" ht="14.25" customHeight="1" x14ac:dyDescent="0.3">
      <c r="N456" t="str">
        <f t="array" ref="N456">_xlfn.IFS(E456&lt;=30,"Até 30W",E456&lt;=50,"31W a 50W", E456&lt;=67, "51 W a 67 W", E456&lt;=97, "68 W a 97 W", E456&lt;=137, "98 W a 137 W", E456&lt;=180, "138 W a 180 W", E456&lt;=240, "181 W a 240 W", E456&gt;240, "Acima de 240 W")</f>
        <v>Até 30W</v>
      </c>
    </row>
    <row r="457" spans="14:14" ht="14.25" customHeight="1" x14ac:dyDescent="0.3">
      <c r="N457" t="str">
        <f t="array" ref="N457">_xlfn.IFS(E457&lt;=30,"Até 30W",E457&lt;=50,"31W a 50W", E457&lt;=67, "51 W a 67 W", E457&lt;=97, "68 W a 97 W", E457&lt;=137, "98 W a 137 W", E457&lt;=180, "138 W a 180 W", E457&lt;=240, "181 W a 240 W", E457&gt;240, "Acima de 240 W")</f>
        <v>Até 30W</v>
      </c>
    </row>
    <row r="458" spans="14:14" ht="14.25" customHeight="1" x14ac:dyDescent="0.3">
      <c r="N458" t="str">
        <f t="array" ref="N458">_xlfn.IFS(E458&lt;=30,"Até 30W",E458&lt;=50,"31W a 50W", E458&lt;=67, "51 W a 67 W", E458&lt;=97, "68 W a 97 W", E458&lt;=137, "98 W a 137 W", E458&lt;=180, "138 W a 180 W", E458&lt;=240, "181 W a 240 W", E458&gt;240, "Acima de 240 W")</f>
        <v>Até 30W</v>
      </c>
    </row>
    <row r="459" spans="14:14" ht="14.25" customHeight="1" x14ac:dyDescent="0.3">
      <c r="N459" t="str">
        <f t="array" ref="N459">_xlfn.IFS(E459&lt;=30,"Até 30W",E459&lt;=50,"31W a 50W", E459&lt;=67, "51 W a 67 W", E459&lt;=97, "68 W a 97 W", E459&lt;=137, "98 W a 137 W", E459&lt;=180, "138 W a 180 W", E459&lt;=240, "181 W a 240 W", E459&gt;240, "Acima de 240 W")</f>
        <v>Até 30W</v>
      </c>
    </row>
    <row r="460" spans="14:14" ht="14.25" customHeight="1" x14ac:dyDescent="0.3">
      <c r="N460" t="str">
        <f t="array" ref="N460">_xlfn.IFS(E460&lt;=30,"Até 30W",E460&lt;=50,"31W a 50W", E460&lt;=67, "51 W a 67 W", E460&lt;=97, "68 W a 97 W", E460&lt;=137, "98 W a 137 W", E460&lt;=180, "138 W a 180 W", E460&lt;=240, "181 W a 240 W", E460&gt;240, "Acima de 240 W")</f>
        <v>Até 30W</v>
      </c>
    </row>
    <row r="461" spans="14:14" ht="14.25" customHeight="1" x14ac:dyDescent="0.3">
      <c r="N461" t="str">
        <f t="array" ref="N461">_xlfn.IFS(E461&lt;=30,"Até 30W",E461&lt;=50,"31W a 50W", E461&lt;=67, "51 W a 67 W", E461&lt;=97, "68 W a 97 W", E461&lt;=137, "98 W a 137 W", E461&lt;=180, "138 W a 180 W", E461&lt;=240, "181 W a 240 W", E461&gt;240, "Acima de 240 W")</f>
        <v>Até 30W</v>
      </c>
    </row>
    <row r="462" spans="14:14" ht="14.25" customHeight="1" x14ac:dyDescent="0.3">
      <c r="N462" t="str">
        <f t="array" ref="N462">_xlfn.IFS(E462&lt;=30,"Até 30W",E462&lt;=50,"31W a 50W", E462&lt;=67, "51 W a 67 W", E462&lt;=97, "68 W a 97 W", E462&lt;=137, "98 W a 137 W", E462&lt;=180, "138 W a 180 W", E462&lt;=240, "181 W a 240 W", E462&gt;240, "Acima de 240 W")</f>
        <v>Até 30W</v>
      </c>
    </row>
    <row r="463" spans="14:14" ht="14.25" customHeight="1" x14ac:dyDescent="0.3">
      <c r="N463" t="str">
        <f t="array" ref="N463">_xlfn.IFS(E463&lt;=30,"Até 30W",E463&lt;=50,"31W a 50W", E463&lt;=67, "51 W a 67 W", E463&lt;=97, "68 W a 97 W", E463&lt;=137, "98 W a 137 W", E463&lt;=180, "138 W a 180 W", E463&lt;=240, "181 W a 240 W", E463&gt;240, "Acima de 240 W")</f>
        <v>Até 30W</v>
      </c>
    </row>
    <row r="464" spans="14:14" ht="14.25" customHeight="1" x14ac:dyDescent="0.3">
      <c r="N464" t="str">
        <f t="array" ref="N464">_xlfn.IFS(E464&lt;=30,"Até 30W",E464&lt;=50,"31W a 50W", E464&lt;=67, "51 W a 67 W", E464&lt;=97, "68 W a 97 W", E464&lt;=137, "98 W a 137 W", E464&lt;=180, "138 W a 180 W", E464&lt;=240, "181 W a 240 W", E464&gt;240, "Acima de 240 W")</f>
        <v>Até 30W</v>
      </c>
    </row>
    <row r="465" spans="14:14" ht="14.25" customHeight="1" x14ac:dyDescent="0.3">
      <c r="N465" t="str">
        <f t="array" ref="N465">_xlfn.IFS(E465&lt;=30,"Até 30W",E465&lt;=50,"31W a 50W", E465&lt;=67, "51 W a 67 W", E465&lt;=97, "68 W a 97 W", E465&lt;=137, "98 W a 137 W", E465&lt;=180, "138 W a 180 W", E465&lt;=240, "181 W a 240 W", E465&gt;240, "Acima de 240 W")</f>
        <v>Até 30W</v>
      </c>
    </row>
    <row r="466" spans="14:14" ht="14.25" customHeight="1" x14ac:dyDescent="0.3">
      <c r="N466" t="str">
        <f t="array" ref="N466">_xlfn.IFS(E466&lt;=30,"Até 30W",E466&lt;=50,"31W a 50W", E466&lt;=67, "51 W a 67 W", E466&lt;=97, "68 W a 97 W", E466&lt;=137, "98 W a 137 W", E466&lt;=180, "138 W a 180 W", E466&lt;=240, "181 W a 240 W", E466&gt;240, "Acima de 240 W")</f>
        <v>Até 30W</v>
      </c>
    </row>
    <row r="467" spans="14:14" ht="14.25" customHeight="1" x14ac:dyDescent="0.3">
      <c r="N467" t="str">
        <f t="array" ref="N467">_xlfn.IFS(E467&lt;=30,"Até 30W",E467&lt;=50,"31W a 50W", E467&lt;=67, "51 W a 67 W", E467&lt;=97, "68 W a 97 W", E467&lt;=137, "98 W a 137 W", E467&lt;=180, "138 W a 180 W", E467&lt;=240, "181 W a 240 W", E467&gt;240, "Acima de 240 W")</f>
        <v>Até 30W</v>
      </c>
    </row>
    <row r="468" spans="14:14" ht="14.25" customHeight="1" x14ac:dyDescent="0.3">
      <c r="N468" t="str">
        <f t="array" ref="N468">_xlfn.IFS(E468&lt;=30,"Até 30W",E468&lt;=50,"31W a 50W", E468&lt;=67, "51 W a 67 W", E468&lt;=97, "68 W a 97 W", E468&lt;=137, "98 W a 137 W", E468&lt;=180, "138 W a 180 W", E468&lt;=240, "181 W a 240 W", E468&gt;240, "Acima de 240 W")</f>
        <v>Até 30W</v>
      </c>
    </row>
    <row r="469" spans="14:14" ht="14.25" customHeight="1" x14ac:dyDescent="0.3">
      <c r="N469" t="str">
        <f t="array" ref="N469">_xlfn.IFS(E469&lt;=30,"Até 30W",E469&lt;=50,"31W a 50W", E469&lt;=67, "51 W a 67 W", E469&lt;=97, "68 W a 97 W", E469&lt;=137, "98 W a 137 W", E469&lt;=180, "138 W a 180 W", E469&lt;=240, "181 W a 240 W", E469&gt;240, "Acima de 240 W")</f>
        <v>Até 30W</v>
      </c>
    </row>
    <row r="470" spans="14:14" ht="14.25" customHeight="1" x14ac:dyDescent="0.3">
      <c r="N470" t="str">
        <f t="array" ref="N470">_xlfn.IFS(E470&lt;=30,"Até 30W",E470&lt;=50,"31W a 50W", E470&lt;=67, "51 W a 67 W", E470&lt;=97, "68 W a 97 W", E470&lt;=137, "98 W a 137 W", E470&lt;=180, "138 W a 180 W", E470&lt;=240, "181 W a 240 W", E470&gt;240, "Acima de 240 W")</f>
        <v>Até 30W</v>
      </c>
    </row>
    <row r="471" spans="14:14" ht="14.25" customHeight="1" x14ac:dyDescent="0.3">
      <c r="N471" t="str">
        <f t="array" ref="N471">_xlfn.IFS(E471&lt;=30,"Até 30W",E471&lt;=50,"31W a 50W", E471&lt;=67, "51 W a 67 W", E471&lt;=97, "68 W a 97 W", E471&lt;=137, "98 W a 137 W", E471&lt;=180, "138 W a 180 W", E471&lt;=240, "181 W a 240 W", E471&gt;240, "Acima de 240 W")</f>
        <v>Até 30W</v>
      </c>
    </row>
    <row r="472" spans="14:14" ht="14.25" customHeight="1" x14ac:dyDescent="0.3">
      <c r="N472" t="str">
        <f t="array" ref="N472">_xlfn.IFS(E472&lt;=30,"Até 30W",E472&lt;=50,"31W a 50W", E472&lt;=67, "51 W a 67 W", E472&lt;=97, "68 W a 97 W", E472&lt;=137, "98 W a 137 W", E472&lt;=180, "138 W a 180 W", E472&lt;=240, "181 W a 240 W", E472&gt;240, "Acima de 240 W")</f>
        <v>Até 30W</v>
      </c>
    </row>
    <row r="473" spans="14:14" ht="14.25" customHeight="1" x14ac:dyDescent="0.3">
      <c r="N473" t="str">
        <f t="array" ref="N473">_xlfn.IFS(E473&lt;=30,"Até 30W",E473&lt;=50,"31W a 50W", E473&lt;=67, "51 W a 67 W", E473&lt;=97, "68 W a 97 W", E473&lt;=137, "98 W a 137 W", E473&lt;=180, "138 W a 180 W", E473&lt;=240, "181 W a 240 W", E473&gt;240, "Acima de 240 W")</f>
        <v>Até 30W</v>
      </c>
    </row>
    <row r="474" spans="14:14" ht="14.25" customHeight="1" x14ac:dyDescent="0.3">
      <c r="N474" t="str">
        <f t="array" ref="N474">_xlfn.IFS(E474&lt;=30,"Até 30W",E474&lt;=50,"31W a 50W", E474&lt;=67, "51 W a 67 W", E474&lt;=97, "68 W a 97 W", E474&lt;=137, "98 W a 137 W", E474&lt;=180, "138 W a 180 W", E474&lt;=240, "181 W a 240 W", E474&gt;240, "Acima de 240 W")</f>
        <v>Até 30W</v>
      </c>
    </row>
    <row r="475" spans="14:14" ht="14.25" customHeight="1" x14ac:dyDescent="0.3">
      <c r="N475" t="str">
        <f t="array" ref="N475">_xlfn.IFS(E475&lt;=30,"Até 30W",E475&lt;=50,"31W a 50W", E475&lt;=67, "51 W a 67 W", E475&lt;=97, "68 W a 97 W", E475&lt;=137, "98 W a 137 W", E475&lt;=180, "138 W a 180 W", E475&lt;=240, "181 W a 240 W", E475&gt;240, "Acima de 240 W")</f>
        <v>Até 30W</v>
      </c>
    </row>
    <row r="476" spans="14:14" ht="14.25" customHeight="1" x14ac:dyDescent="0.3">
      <c r="N476" t="str">
        <f t="array" ref="N476">_xlfn.IFS(E476&lt;=30,"Até 30W",E476&lt;=50,"31W a 50W", E476&lt;=67, "51 W a 67 W", E476&lt;=97, "68 W a 97 W", E476&lt;=137, "98 W a 137 W", E476&lt;=180, "138 W a 180 W", E476&lt;=240, "181 W a 240 W", E476&gt;240, "Acima de 240 W")</f>
        <v>Até 30W</v>
      </c>
    </row>
    <row r="477" spans="14:14" ht="14.25" customHeight="1" x14ac:dyDescent="0.3">
      <c r="N477" t="str">
        <f t="array" ref="N477">_xlfn.IFS(E477&lt;=30,"Até 30W",E477&lt;=50,"31W a 50W", E477&lt;=67, "51 W a 67 W", E477&lt;=97, "68 W a 97 W", E477&lt;=137, "98 W a 137 W", E477&lt;=180, "138 W a 180 W", E477&lt;=240, "181 W a 240 W", E477&gt;240, "Acima de 240 W")</f>
        <v>Até 30W</v>
      </c>
    </row>
    <row r="478" spans="14:14" ht="14.25" customHeight="1" x14ac:dyDescent="0.3">
      <c r="N478" t="str">
        <f t="array" ref="N478">_xlfn.IFS(E478&lt;=30,"Até 30W",E478&lt;=50,"31W a 50W", E478&lt;=67, "51 W a 67 W", E478&lt;=97, "68 W a 97 W", E478&lt;=137, "98 W a 137 W", E478&lt;=180, "138 W a 180 W", E478&lt;=240, "181 W a 240 W", E478&gt;240, "Acima de 240 W")</f>
        <v>Até 30W</v>
      </c>
    </row>
    <row r="479" spans="14:14" ht="14.25" customHeight="1" x14ac:dyDescent="0.3">
      <c r="N479" t="str">
        <f t="array" ref="N479">_xlfn.IFS(E479&lt;=30,"Até 30W",E479&lt;=50,"31W a 50W", E479&lt;=67, "51 W a 67 W", E479&lt;=97, "68 W a 97 W", E479&lt;=137, "98 W a 137 W", E479&lt;=180, "138 W a 180 W", E479&lt;=240, "181 W a 240 W", E479&gt;240, "Acima de 240 W")</f>
        <v>Até 30W</v>
      </c>
    </row>
    <row r="480" spans="14:14" ht="14.25" customHeight="1" x14ac:dyDescent="0.3">
      <c r="N480" t="str">
        <f t="array" ref="N480">_xlfn.IFS(E480&lt;=30,"Até 30W",E480&lt;=50,"31W a 50W", E480&lt;=67, "51 W a 67 W", E480&lt;=97, "68 W a 97 W", E480&lt;=137, "98 W a 137 W", E480&lt;=180, "138 W a 180 W", E480&lt;=240, "181 W a 240 W", E480&gt;240, "Acima de 240 W")</f>
        <v>Até 30W</v>
      </c>
    </row>
    <row r="481" spans="14:14" ht="14.25" customHeight="1" x14ac:dyDescent="0.3">
      <c r="N481" t="str">
        <f t="array" ref="N481">_xlfn.IFS(E481&lt;=30,"Até 30W",E481&lt;=50,"31W a 50W", E481&lt;=67, "51 W a 67 W", E481&lt;=97, "68 W a 97 W", E481&lt;=137, "98 W a 137 W", E481&lt;=180, "138 W a 180 W", E481&lt;=240, "181 W a 240 W", E481&gt;240, "Acima de 240 W")</f>
        <v>Até 30W</v>
      </c>
    </row>
    <row r="482" spans="14:14" ht="14.25" customHeight="1" x14ac:dyDescent="0.3">
      <c r="N482" t="str">
        <f t="array" ref="N482">_xlfn.IFS(E482&lt;=30,"Até 30W",E482&lt;=50,"31W a 50W", E482&lt;=67, "51 W a 67 W", E482&lt;=97, "68 W a 97 W", E482&lt;=137, "98 W a 137 W", E482&lt;=180, "138 W a 180 W", E482&lt;=240, "181 W a 240 W", E482&gt;240, "Acima de 240 W")</f>
        <v>Até 30W</v>
      </c>
    </row>
    <row r="483" spans="14:14" ht="14.25" customHeight="1" x14ac:dyDescent="0.3">
      <c r="N483" t="str">
        <f t="array" ref="N483">_xlfn.IFS(E483&lt;=30,"Até 30W",E483&lt;=50,"31W a 50W", E483&lt;=67, "51 W a 67 W", E483&lt;=97, "68 W a 97 W", E483&lt;=137, "98 W a 137 W", E483&lt;=180, "138 W a 180 W", E483&lt;=240, "181 W a 240 W", E483&gt;240, "Acima de 240 W")</f>
        <v>Até 30W</v>
      </c>
    </row>
    <row r="484" spans="14:14" ht="14.25" customHeight="1" x14ac:dyDescent="0.3">
      <c r="N484" t="str">
        <f t="array" ref="N484">_xlfn.IFS(E484&lt;=30,"Até 30W",E484&lt;=50,"31W a 50W", E484&lt;=67, "51 W a 67 W", E484&lt;=97, "68 W a 97 W", E484&lt;=137, "98 W a 137 W", E484&lt;=180, "138 W a 180 W", E484&lt;=240, "181 W a 240 W", E484&gt;240, "Acima de 240 W")</f>
        <v>Até 30W</v>
      </c>
    </row>
    <row r="485" spans="14:14" ht="14.25" customHeight="1" x14ac:dyDescent="0.3">
      <c r="N485" t="str">
        <f t="array" ref="N485">_xlfn.IFS(E485&lt;=30,"Até 30W",E485&lt;=50,"31W a 50W", E485&lt;=67, "51 W a 67 W", E485&lt;=97, "68 W a 97 W", E485&lt;=137, "98 W a 137 W", E485&lt;=180, "138 W a 180 W", E485&lt;=240, "181 W a 240 W", E485&gt;240, "Acima de 240 W")</f>
        <v>Até 30W</v>
      </c>
    </row>
    <row r="486" spans="14:14" ht="14.25" customHeight="1" x14ac:dyDescent="0.3">
      <c r="N486" t="str">
        <f t="array" ref="N486">_xlfn.IFS(E486&lt;=30,"Até 30W",E486&lt;=50,"31W a 50W", E486&lt;=67, "51 W a 67 W", E486&lt;=97, "68 W a 97 W", E486&lt;=137, "98 W a 137 W", E486&lt;=180, "138 W a 180 W", E486&lt;=240, "181 W a 240 W", E486&gt;240, "Acima de 240 W")</f>
        <v>Até 30W</v>
      </c>
    </row>
    <row r="487" spans="14:14" ht="14.25" customHeight="1" x14ac:dyDescent="0.3">
      <c r="N487" t="str">
        <f t="array" ref="N487">_xlfn.IFS(E487&lt;=30,"Até 30W",E487&lt;=50,"31W a 50W", E487&lt;=67, "51 W a 67 W", E487&lt;=97, "68 W a 97 W", E487&lt;=137, "98 W a 137 W", E487&lt;=180, "138 W a 180 W", E487&lt;=240, "181 W a 240 W", E487&gt;240, "Acima de 240 W")</f>
        <v>Até 30W</v>
      </c>
    </row>
    <row r="488" spans="14:14" ht="14.25" customHeight="1" x14ac:dyDescent="0.3">
      <c r="N488" t="str">
        <f t="array" ref="N488">_xlfn.IFS(E488&lt;=30,"Até 30W",E488&lt;=50,"31W a 50W", E488&lt;=67, "51 W a 67 W", E488&lt;=97, "68 W a 97 W", E488&lt;=137, "98 W a 137 W", E488&lt;=180, "138 W a 180 W", E488&lt;=240, "181 W a 240 W", E488&gt;240, "Acima de 240 W")</f>
        <v>Até 30W</v>
      </c>
    </row>
    <row r="489" spans="14:14" ht="14.25" customHeight="1" x14ac:dyDescent="0.3">
      <c r="N489" t="str">
        <f t="array" ref="N489">_xlfn.IFS(E489&lt;=30,"Até 30W",E489&lt;=50,"31W a 50W", E489&lt;=67, "51 W a 67 W", E489&lt;=97, "68 W a 97 W", E489&lt;=137, "98 W a 137 W", E489&lt;=180, "138 W a 180 W", E489&lt;=240, "181 W a 240 W", E489&gt;240, "Acima de 240 W")</f>
        <v>Até 30W</v>
      </c>
    </row>
    <row r="490" spans="14:14" ht="14.25" customHeight="1" x14ac:dyDescent="0.3">
      <c r="N490" t="str">
        <f t="array" ref="N490">_xlfn.IFS(E490&lt;=30,"Até 30W",E490&lt;=50,"31W a 50W", E490&lt;=67, "51 W a 67 W", E490&lt;=97, "68 W a 97 W", E490&lt;=137, "98 W a 137 W", E490&lt;=180, "138 W a 180 W", E490&lt;=240, "181 W a 240 W", E490&gt;240, "Acima de 240 W")</f>
        <v>Até 30W</v>
      </c>
    </row>
    <row r="491" spans="14:14" ht="14.25" customHeight="1" x14ac:dyDescent="0.3">
      <c r="N491" t="str">
        <f t="array" ref="N491">_xlfn.IFS(E491&lt;=30,"Até 30W",E491&lt;=50,"31W a 50W", E491&lt;=67, "51 W a 67 W", E491&lt;=97, "68 W a 97 W", E491&lt;=137, "98 W a 137 W", E491&lt;=180, "138 W a 180 W", E491&lt;=240, "181 W a 240 W", E491&gt;240, "Acima de 240 W")</f>
        <v>Até 30W</v>
      </c>
    </row>
    <row r="492" spans="14:14" ht="14.25" customHeight="1" x14ac:dyDescent="0.3">
      <c r="N492" t="str">
        <f t="array" ref="N492">_xlfn.IFS(E492&lt;=30,"Até 30W",E492&lt;=50,"31W a 50W", E492&lt;=67, "51 W a 67 W", E492&lt;=97, "68 W a 97 W", E492&lt;=137, "98 W a 137 W", E492&lt;=180, "138 W a 180 W", E492&lt;=240, "181 W a 240 W", E492&gt;240, "Acima de 240 W")</f>
        <v>Até 30W</v>
      </c>
    </row>
    <row r="493" spans="14:14" ht="14.25" customHeight="1" x14ac:dyDescent="0.3">
      <c r="N493" t="str">
        <f t="array" ref="N493">_xlfn.IFS(E493&lt;=30,"Até 30W",E493&lt;=50,"31W a 50W", E493&lt;=67, "51 W a 67 W", E493&lt;=97, "68 W a 97 W", E493&lt;=137, "98 W a 137 W", E493&lt;=180, "138 W a 180 W", E493&lt;=240, "181 W a 240 W", E493&gt;240, "Acima de 240 W")</f>
        <v>Até 30W</v>
      </c>
    </row>
    <row r="494" spans="14:14" ht="14.25" customHeight="1" x14ac:dyDescent="0.3">
      <c r="N494" t="str">
        <f t="array" ref="N494">_xlfn.IFS(E494&lt;=30,"Até 30W",E494&lt;=50,"31W a 50W", E494&lt;=67, "51 W a 67 W", E494&lt;=97, "68 W a 97 W", E494&lt;=137, "98 W a 137 W", E494&lt;=180, "138 W a 180 W", E494&lt;=240, "181 W a 240 W", E494&gt;240, "Acima de 240 W")</f>
        <v>Até 30W</v>
      </c>
    </row>
    <row r="495" spans="14:14" ht="14.25" customHeight="1" x14ac:dyDescent="0.3">
      <c r="N495" t="str">
        <f t="array" ref="N495">_xlfn.IFS(E495&lt;=30,"Até 30W",E495&lt;=50,"31W a 50W", E495&lt;=67, "51 W a 67 W", E495&lt;=97, "68 W a 97 W", E495&lt;=137, "98 W a 137 W", E495&lt;=180, "138 W a 180 W", E495&lt;=240, "181 W a 240 W", E495&gt;240, "Acima de 240 W")</f>
        <v>Até 30W</v>
      </c>
    </row>
    <row r="496" spans="14:14" ht="14.25" customHeight="1" x14ac:dyDescent="0.3">
      <c r="N496" t="str">
        <f t="array" ref="N496">_xlfn.IFS(E496&lt;=30,"Até 30W",E496&lt;=50,"31W a 50W", E496&lt;=67, "51 W a 67 W", E496&lt;=97, "68 W a 97 W", E496&lt;=137, "98 W a 137 W", E496&lt;=180, "138 W a 180 W", E496&lt;=240, "181 W a 240 W", E496&gt;240, "Acima de 240 W")</f>
        <v>Até 30W</v>
      </c>
    </row>
    <row r="497" spans="14:14" ht="14.25" customHeight="1" x14ac:dyDescent="0.3">
      <c r="N497" t="str">
        <f t="array" ref="N497">_xlfn.IFS(E497&lt;=30,"Até 30W",E497&lt;=50,"31W a 50W", E497&lt;=67, "51 W a 67 W", E497&lt;=97, "68 W a 97 W", E497&lt;=137, "98 W a 137 W", E497&lt;=180, "138 W a 180 W", E497&lt;=240, "181 W a 240 W", E497&gt;240, "Acima de 240 W")</f>
        <v>Até 30W</v>
      </c>
    </row>
    <row r="498" spans="14:14" ht="14.25" customHeight="1" x14ac:dyDescent="0.3">
      <c r="N498" t="str">
        <f t="array" ref="N498">_xlfn.IFS(E498&lt;=30,"Até 30W",E498&lt;=50,"31W a 50W", E498&lt;=67, "51 W a 67 W", E498&lt;=97, "68 W a 97 W", E498&lt;=137, "98 W a 137 W", E498&lt;=180, "138 W a 180 W", E498&lt;=240, "181 W a 240 W", E498&gt;240, "Acima de 240 W")</f>
        <v>Até 30W</v>
      </c>
    </row>
    <row r="499" spans="14:14" ht="14.25" customHeight="1" x14ac:dyDescent="0.3">
      <c r="N499" t="str">
        <f t="array" ref="N499">_xlfn.IFS(E499&lt;=30,"Até 30W",E499&lt;=50,"31W a 50W", E499&lt;=67, "51 W a 67 W", E499&lt;=97, "68 W a 97 W", E499&lt;=137, "98 W a 137 W", E499&lt;=180, "138 W a 180 W", E499&lt;=240, "181 W a 240 W", E499&gt;240, "Acima de 240 W")</f>
        <v>Até 30W</v>
      </c>
    </row>
    <row r="500" spans="14:14" ht="14.25" customHeight="1" x14ac:dyDescent="0.3">
      <c r="N500" t="str">
        <f t="array" ref="N500">_xlfn.IFS(E500&lt;=30,"Até 30W",E500&lt;=50,"31W a 50W", E500&lt;=67, "51 W a 67 W", E500&lt;=97, "68 W a 97 W", E500&lt;=137, "98 W a 137 W", E500&lt;=180, "138 W a 180 W", E500&lt;=240, "181 W a 240 W", E500&gt;240, "Acima de 240 W")</f>
        <v>Até 30W</v>
      </c>
    </row>
    <row r="501" spans="14:14" ht="14.25" customHeight="1" x14ac:dyDescent="0.3">
      <c r="N501" t="str">
        <f t="array" ref="N501">_xlfn.IFS(E501&lt;=30,"Até 30W",E501&lt;=50,"31W a 50W", E501&lt;=67, "51 W a 67 W", E501&lt;=97, "68 W a 97 W", E501&lt;=137, "98 W a 137 W", E501&lt;=180, "138 W a 180 W", E501&lt;=240, "181 W a 240 W", E501&gt;240, "Acima de 240 W")</f>
        <v>Até 30W</v>
      </c>
    </row>
    <row r="502" spans="14:14" ht="14.25" customHeight="1" x14ac:dyDescent="0.3">
      <c r="N502" t="str">
        <f t="array" ref="N502">_xlfn.IFS(E502&lt;=30,"Até 30W",E502&lt;=50,"31W a 50W", E502&lt;=67, "51 W a 67 W", E502&lt;=97, "68 W a 97 W", E502&lt;=137, "98 W a 137 W", E502&lt;=180, "138 W a 180 W", E502&lt;=240, "181 W a 240 W", E502&gt;240, "Acima de 240 W")</f>
        <v>Até 30W</v>
      </c>
    </row>
    <row r="503" spans="14:14" ht="14.25" customHeight="1" x14ac:dyDescent="0.3">
      <c r="N503" t="str">
        <f t="array" ref="N503">_xlfn.IFS(E503&lt;=30,"Até 30W",E503&lt;=50,"31W a 50W", E503&lt;=67, "51 W a 67 W", E503&lt;=97, "68 W a 97 W", E503&lt;=137, "98 W a 137 W", E503&lt;=180, "138 W a 180 W", E503&lt;=240, "181 W a 240 W", E503&gt;240, "Acima de 240 W")</f>
        <v>Até 30W</v>
      </c>
    </row>
    <row r="504" spans="14:14" ht="14.25" customHeight="1" x14ac:dyDescent="0.3">
      <c r="N504" t="str">
        <f t="array" ref="N504">_xlfn.IFS(E504&lt;=30,"Até 30W",E504&lt;=50,"31W a 50W", E504&lt;=67, "51 W a 67 W", E504&lt;=97, "68 W a 97 W", E504&lt;=137, "98 W a 137 W", E504&lt;=180, "138 W a 180 W", E504&lt;=240, "181 W a 240 W", E504&gt;240, "Acima de 240 W")</f>
        <v>Até 30W</v>
      </c>
    </row>
    <row r="505" spans="14:14" ht="14.25" customHeight="1" x14ac:dyDescent="0.3">
      <c r="N505" t="str">
        <f t="array" ref="N505">_xlfn.IFS(E505&lt;=30,"Até 30W",E505&lt;=50,"31W a 50W", E505&lt;=67, "51 W a 67 W", E505&lt;=97, "68 W a 97 W", E505&lt;=137, "98 W a 137 W", E505&lt;=180, "138 W a 180 W", E505&lt;=240, "181 W a 240 W", E505&gt;240, "Acima de 240 W")</f>
        <v>Até 30W</v>
      </c>
    </row>
    <row r="506" spans="14:14" ht="14.25" customHeight="1" x14ac:dyDescent="0.3">
      <c r="N506" t="str">
        <f t="array" ref="N506">_xlfn.IFS(E506&lt;=30,"Até 30W",E506&lt;=50,"31W a 50W", E506&lt;=67, "51 W a 67 W", E506&lt;=97, "68 W a 97 W", E506&lt;=137, "98 W a 137 W", E506&lt;=180, "138 W a 180 W", E506&lt;=240, "181 W a 240 W", E506&gt;240, "Acima de 240 W")</f>
        <v>Até 30W</v>
      </c>
    </row>
    <row r="507" spans="14:14" ht="14.25" customHeight="1" x14ac:dyDescent="0.3">
      <c r="N507" t="str">
        <f t="array" ref="N507">_xlfn.IFS(E507&lt;=30,"Até 30W",E507&lt;=50,"31W a 50W", E507&lt;=67, "51 W a 67 W", E507&lt;=97, "68 W a 97 W", E507&lt;=137, "98 W a 137 W", E507&lt;=180, "138 W a 180 W", E507&lt;=240, "181 W a 240 W", E507&gt;240, "Acima de 240 W")</f>
        <v>Até 30W</v>
      </c>
    </row>
    <row r="508" spans="14:14" ht="14.25" customHeight="1" x14ac:dyDescent="0.3">
      <c r="N508" t="str">
        <f t="array" ref="N508">_xlfn.IFS(E508&lt;=30,"Até 30W",E508&lt;=50,"31W a 50W", E508&lt;=67, "51 W a 67 W", E508&lt;=97, "68 W a 97 W", E508&lt;=137, "98 W a 137 W", E508&lt;=180, "138 W a 180 W", E508&lt;=240, "181 W a 240 W", E508&gt;240, "Acima de 240 W")</f>
        <v>Até 30W</v>
      </c>
    </row>
    <row r="509" spans="14:14" ht="14.25" customHeight="1" x14ac:dyDescent="0.3">
      <c r="N509" t="str">
        <f t="array" ref="N509">_xlfn.IFS(E509&lt;=30,"Até 30W",E509&lt;=50,"31W a 50W", E509&lt;=67, "51 W a 67 W", E509&lt;=97, "68 W a 97 W", E509&lt;=137, "98 W a 137 W", E509&lt;=180, "138 W a 180 W", E509&lt;=240, "181 W a 240 W", E509&gt;240, "Acima de 240 W")</f>
        <v>Até 30W</v>
      </c>
    </row>
    <row r="510" spans="14:14" ht="14.25" customHeight="1" x14ac:dyDescent="0.3">
      <c r="N510" t="str">
        <f t="array" ref="N510">_xlfn.IFS(E510&lt;=30,"Até 30W",E510&lt;=50,"31W a 50W", E510&lt;=67, "51 W a 67 W", E510&lt;=97, "68 W a 97 W", E510&lt;=137, "98 W a 137 W", E510&lt;=180, "138 W a 180 W", E510&lt;=240, "181 W a 240 W", E510&gt;240, "Acima de 240 W")</f>
        <v>Até 30W</v>
      </c>
    </row>
    <row r="511" spans="14:14" ht="14.25" customHeight="1" x14ac:dyDescent="0.3">
      <c r="N511" t="str">
        <f t="array" ref="N511">_xlfn.IFS(E511&lt;=30,"Até 30W",E511&lt;=50,"31W a 50W", E511&lt;=67, "51 W a 67 W", E511&lt;=97, "68 W a 97 W", E511&lt;=137, "98 W a 137 W", E511&lt;=180, "138 W a 180 W", E511&lt;=240, "181 W a 240 W", E511&gt;240, "Acima de 240 W")</f>
        <v>Até 30W</v>
      </c>
    </row>
    <row r="512" spans="14:14" ht="14.25" customHeight="1" x14ac:dyDescent="0.3">
      <c r="N512" t="str">
        <f t="array" ref="N512">_xlfn.IFS(E512&lt;=30,"Até 30W",E512&lt;=50,"31W a 50W", E512&lt;=67, "51 W a 67 W", E512&lt;=97, "68 W a 97 W", E512&lt;=137, "98 W a 137 W", E512&lt;=180, "138 W a 180 W", E512&lt;=240, "181 W a 240 W", E512&gt;240, "Acima de 240 W")</f>
        <v>Até 30W</v>
      </c>
    </row>
    <row r="513" spans="14:14" ht="14.25" customHeight="1" x14ac:dyDescent="0.3">
      <c r="N513" t="str">
        <f t="array" ref="N513">_xlfn.IFS(E513&lt;=30,"Até 30W",E513&lt;=50,"31W a 50W", E513&lt;=67, "51 W a 67 W", E513&lt;=97, "68 W a 97 W", E513&lt;=137, "98 W a 137 W", E513&lt;=180, "138 W a 180 W", E513&lt;=240, "181 W a 240 W", E513&gt;240, "Acima de 240 W")</f>
        <v>Até 30W</v>
      </c>
    </row>
    <row r="514" spans="14:14" ht="14.25" customHeight="1" x14ac:dyDescent="0.3">
      <c r="N514" t="str">
        <f t="array" ref="N514">_xlfn.IFS(E514&lt;=30,"Até 30W",E514&lt;=50,"31W a 50W", E514&lt;=67, "51 W a 67 W", E514&lt;=97, "68 W a 97 W", E514&lt;=137, "98 W a 137 W", E514&lt;=180, "138 W a 180 W", E514&lt;=240, "181 W a 240 W", E514&gt;240, "Acima de 240 W")</f>
        <v>Até 30W</v>
      </c>
    </row>
    <row r="515" spans="14:14" ht="14.25" customHeight="1" x14ac:dyDescent="0.3">
      <c r="N515" t="str">
        <f t="array" ref="N515">_xlfn.IFS(E515&lt;=30,"Até 30W",E515&lt;=50,"31W a 50W", E515&lt;=67, "51 W a 67 W", E515&lt;=97, "68 W a 97 W", E515&lt;=137, "98 W a 137 W", E515&lt;=180, "138 W a 180 W", E515&lt;=240, "181 W a 240 W", E515&gt;240, "Acima de 240 W")</f>
        <v>Até 30W</v>
      </c>
    </row>
    <row r="516" spans="14:14" ht="14.25" customHeight="1" x14ac:dyDescent="0.3">
      <c r="N516" t="str">
        <f t="array" ref="N516">_xlfn.IFS(E516&lt;=30,"Até 30W",E516&lt;=50,"31W a 50W", E516&lt;=67, "51 W a 67 W", E516&lt;=97, "68 W a 97 W", E516&lt;=137, "98 W a 137 W", E516&lt;=180, "138 W a 180 W", E516&lt;=240, "181 W a 240 W", E516&gt;240, "Acima de 240 W")</f>
        <v>Até 30W</v>
      </c>
    </row>
    <row r="517" spans="14:14" ht="14.25" customHeight="1" x14ac:dyDescent="0.3">
      <c r="N517" t="str">
        <f t="array" ref="N517">_xlfn.IFS(E517&lt;=30,"Até 30W",E517&lt;=50,"31W a 50W", E517&lt;=67, "51 W a 67 W", E517&lt;=97, "68 W a 97 W", E517&lt;=137, "98 W a 137 W", E517&lt;=180, "138 W a 180 W", E517&lt;=240, "181 W a 240 W", E517&gt;240, "Acima de 240 W")</f>
        <v>Até 30W</v>
      </c>
    </row>
    <row r="518" spans="14:14" ht="14.25" customHeight="1" x14ac:dyDescent="0.3">
      <c r="N518" t="str">
        <f t="array" ref="N518">_xlfn.IFS(E518&lt;=30,"Até 30W",E518&lt;=50,"31W a 50W", E518&lt;=67, "51 W a 67 W", E518&lt;=97, "68 W a 97 W", E518&lt;=137, "98 W a 137 W", E518&lt;=180, "138 W a 180 W", E518&lt;=240, "181 W a 240 W", E518&gt;240, "Acima de 240 W")</f>
        <v>Até 30W</v>
      </c>
    </row>
    <row r="519" spans="14:14" ht="14.25" customHeight="1" x14ac:dyDescent="0.3">
      <c r="N519" t="str">
        <f t="array" ref="N519">_xlfn.IFS(E519&lt;=30,"Até 30W",E519&lt;=50,"31W a 50W", E519&lt;=67, "51 W a 67 W", E519&lt;=97, "68 W a 97 W", E519&lt;=137, "98 W a 137 W", E519&lt;=180, "138 W a 180 W", E519&lt;=240, "181 W a 240 W", E519&gt;240, "Acima de 240 W")</f>
        <v>Até 30W</v>
      </c>
    </row>
    <row r="520" spans="14:14" ht="14.25" customHeight="1" x14ac:dyDescent="0.3">
      <c r="N520" t="str">
        <f t="array" ref="N520">_xlfn.IFS(E520&lt;=30,"Até 30W",E520&lt;=50,"31W a 50W", E520&lt;=67, "51 W a 67 W", E520&lt;=97, "68 W a 97 W", E520&lt;=137, "98 W a 137 W", E520&lt;=180, "138 W a 180 W", E520&lt;=240, "181 W a 240 W", E520&gt;240, "Acima de 240 W")</f>
        <v>Até 30W</v>
      </c>
    </row>
    <row r="521" spans="14:14" ht="14.25" customHeight="1" x14ac:dyDescent="0.3">
      <c r="N521" t="str">
        <f t="array" ref="N521">_xlfn.IFS(E521&lt;=30,"Até 30W",E521&lt;=50,"31W a 50W", E521&lt;=67, "51 W a 67 W", E521&lt;=97, "68 W a 97 W", E521&lt;=137, "98 W a 137 W", E521&lt;=180, "138 W a 180 W", E521&lt;=240, "181 W a 240 W", E521&gt;240, "Acima de 240 W")</f>
        <v>Até 30W</v>
      </c>
    </row>
    <row r="522" spans="14:14" ht="14.25" customHeight="1" x14ac:dyDescent="0.3">
      <c r="N522" t="str">
        <f t="array" ref="N522">_xlfn.IFS(E522&lt;=30,"Até 30W",E522&lt;=50,"31W a 50W", E522&lt;=67, "51 W a 67 W", E522&lt;=97, "68 W a 97 W", E522&lt;=137, "98 W a 137 W", E522&lt;=180, "138 W a 180 W", E522&lt;=240, "181 W a 240 W", E522&gt;240, "Acima de 240 W")</f>
        <v>Até 30W</v>
      </c>
    </row>
    <row r="523" spans="14:14" ht="14.25" customHeight="1" x14ac:dyDescent="0.3">
      <c r="N523" t="str">
        <f t="array" ref="N523">_xlfn.IFS(E523&lt;=30,"Até 30W",E523&lt;=50,"31W a 50W", E523&lt;=67, "51 W a 67 W", E523&lt;=97, "68 W a 97 W", E523&lt;=137, "98 W a 137 W", E523&lt;=180, "138 W a 180 W", E523&lt;=240, "181 W a 240 W", E523&gt;240, "Acima de 240 W")</f>
        <v>Até 30W</v>
      </c>
    </row>
    <row r="524" spans="14:14" ht="14.25" customHeight="1" x14ac:dyDescent="0.3">
      <c r="N524" t="str">
        <f t="array" ref="N524">_xlfn.IFS(E524&lt;=30,"Até 30W",E524&lt;=50,"31W a 50W", E524&lt;=67, "51 W a 67 W", E524&lt;=97, "68 W a 97 W", E524&lt;=137, "98 W a 137 W", E524&lt;=180, "138 W a 180 W", E524&lt;=240, "181 W a 240 W", E524&gt;240, "Acima de 240 W")</f>
        <v>Até 30W</v>
      </c>
    </row>
    <row r="525" spans="14:14" ht="14.25" customHeight="1" x14ac:dyDescent="0.3">
      <c r="N525" t="str">
        <f t="array" ref="N525">_xlfn.IFS(E525&lt;=30,"Até 30W",E525&lt;=50,"31W a 50W", E525&lt;=67, "51 W a 67 W", E525&lt;=97, "68 W a 97 W", E525&lt;=137, "98 W a 137 W", E525&lt;=180, "138 W a 180 W", E525&lt;=240, "181 W a 240 W", E525&gt;240, "Acima de 240 W")</f>
        <v>Até 30W</v>
      </c>
    </row>
    <row r="526" spans="14:14" ht="14.25" customHeight="1" x14ac:dyDescent="0.3">
      <c r="N526" t="str">
        <f t="array" ref="N526">_xlfn.IFS(E526&lt;=30,"Até 30W",E526&lt;=50,"31W a 50W", E526&lt;=67, "51 W a 67 W", E526&lt;=97, "68 W a 97 W", E526&lt;=137, "98 W a 137 W", E526&lt;=180, "138 W a 180 W", E526&lt;=240, "181 W a 240 W", E526&gt;240, "Acima de 240 W")</f>
        <v>Até 30W</v>
      </c>
    </row>
    <row r="527" spans="14:14" ht="14.25" customHeight="1" x14ac:dyDescent="0.3">
      <c r="N527" t="str">
        <f t="array" ref="N527">_xlfn.IFS(E527&lt;=30,"Até 30W",E527&lt;=50,"31W a 50W", E527&lt;=67, "51 W a 67 W", E527&lt;=97, "68 W a 97 W", E527&lt;=137, "98 W a 137 W", E527&lt;=180, "138 W a 180 W", E527&lt;=240, "181 W a 240 W", E527&gt;240, "Acima de 240 W")</f>
        <v>Até 30W</v>
      </c>
    </row>
    <row r="528" spans="14:14" ht="14.25" customHeight="1" x14ac:dyDescent="0.3">
      <c r="N528" t="str">
        <f t="array" ref="N528">_xlfn.IFS(E528&lt;=30,"Até 30W",E528&lt;=50,"31W a 50W", E528&lt;=67, "51 W a 67 W", E528&lt;=97, "68 W a 97 W", E528&lt;=137, "98 W a 137 W", E528&lt;=180, "138 W a 180 W", E528&lt;=240, "181 W a 240 W", E528&gt;240, "Acima de 240 W")</f>
        <v>Até 30W</v>
      </c>
    </row>
    <row r="529" spans="14:14" ht="14.25" customHeight="1" x14ac:dyDescent="0.3">
      <c r="N529" t="str">
        <f t="array" ref="N529">_xlfn.IFS(E529&lt;=30,"Até 30W",E529&lt;=50,"31W a 50W", E529&lt;=67, "51 W a 67 W", E529&lt;=97, "68 W a 97 W", E529&lt;=137, "98 W a 137 W", E529&lt;=180, "138 W a 180 W", E529&lt;=240, "181 W a 240 W", E529&gt;240, "Acima de 240 W")</f>
        <v>Até 30W</v>
      </c>
    </row>
    <row r="530" spans="14:14" ht="14.25" customHeight="1" x14ac:dyDescent="0.3">
      <c r="N530" t="str">
        <f t="array" ref="N530">_xlfn.IFS(E530&lt;=30,"Até 30W",E530&lt;=50,"31W a 50W", E530&lt;=67, "51 W a 67 W", E530&lt;=97, "68 W a 97 W", E530&lt;=137, "98 W a 137 W", E530&lt;=180, "138 W a 180 W", E530&lt;=240, "181 W a 240 W", E530&gt;240, "Acima de 240 W")</f>
        <v>Até 30W</v>
      </c>
    </row>
    <row r="531" spans="14:14" ht="14.25" customHeight="1" x14ac:dyDescent="0.3">
      <c r="N531" t="str">
        <f t="array" ref="N531">_xlfn.IFS(E531&lt;=30,"Até 30W",E531&lt;=50,"31W a 50W", E531&lt;=67, "51 W a 67 W", E531&lt;=97, "68 W a 97 W", E531&lt;=137, "98 W a 137 W", E531&lt;=180, "138 W a 180 W", E531&lt;=240, "181 W a 240 W", E531&gt;240, "Acima de 240 W")</f>
        <v>Até 30W</v>
      </c>
    </row>
    <row r="532" spans="14:14" ht="14.25" customHeight="1" x14ac:dyDescent="0.3">
      <c r="N532" t="str">
        <f t="array" ref="N532">_xlfn.IFS(E532&lt;=30,"Até 30W",E532&lt;=50,"31W a 50W", E532&lt;=67, "51 W a 67 W", E532&lt;=97, "68 W a 97 W", E532&lt;=137, "98 W a 137 W", E532&lt;=180, "138 W a 180 W", E532&lt;=240, "181 W a 240 W", E532&gt;240, "Acima de 240 W")</f>
        <v>Até 30W</v>
      </c>
    </row>
    <row r="533" spans="14:14" ht="14.25" customHeight="1" x14ac:dyDescent="0.3">
      <c r="N533" t="str">
        <f t="array" ref="N533">_xlfn.IFS(E533&lt;=30,"Até 30W",E533&lt;=50,"31W a 50W", E533&lt;=67, "51 W a 67 W", E533&lt;=97, "68 W a 97 W", E533&lt;=137, "98 W a 137 W", E533&lt;=180, "138 W a 180 W", E533&lt;=240, "181 W a 240 W", E533&gt;240, "Acima de 240 W")</f>
        <v>Até 30W</v>
      </c>
    </row>
    <row r="534" spans="14:14" ht="14.25" customHeight="1" x14ac:dyDescent="0.3">
      <c r="N534" t="str">
        <f t="array" ref="N534">_xlfn.IFS(E534&lt;=30,"Até 30W",E534&lt;=50,"31W a 50W", E534&lt;=67, "51 W a 67 W", E534&lt;=97, "68 W a 97 W", E534&lt;=137, "98 W a 137 W", E534&lt;=180, "138 W a 180 W", E534&lt;=240, "181 W a 240 W", E534&gt;240, "Acima de 240 W")</f>
        <v>Até 30W</v>
      </c>
    </row>
    <row r="535" spans="14:14" ht="14.25" customHeight="1" x14ac:dyDescent="0.3">
      <c r="N535" t="str">
        <f t="array" ref="N535">_xlfn.IFS(E535&lt;=30,"Até 30W",E535&lt;=50,"31W a 50W", E535&lt;=67, "51 W a 67 W", E535&lt;=97, "68 W a 97 W", E535&lt;=137, "98 W a 137 W", E535&lt;=180, "138 W a 180 W", E535&lt;=240, "181 W a 240 W", E535&gt;240, "Acima de 240 W")</f>
        <v>Até 30W</v>
      </c>
    </row>
    <row r="536" spans="14:14" ht="14.25" customHeight="1" x14ac:dyDescent="0.3">
      <c r="N536" t="str">
        <f t="array" ref="N536">_xlfn.IFS(E536&lt;=30,"Até 30W",E536&lt;=50,"31W a 50W", E536&lt;=67, "51 W a 67 W", E536&lt;=97, "68 W a 97 W", E536&lt;=137, "98 W a 137 W", E536&lt;=180, "138 W a 180 W", E536&lt;=240, "181 W a 240 W", E536&gt;240, "Acima de 240 W")</f>
        <v>Até 30W</v>
      </c>
    </row>
    <row r="537" spans="14:14" ht="14.25" customHeight="1" x14ac:dyDescent="0.3">
      <c r="N537" t="str">
        <f t="array" ref="N537">_xlfn.IFS(E537&lt;=30,"Até 30W",E537&lt;=50,"31W a 50W", E537&lt;=67, "51 W a 67 W", E537&lt;=97, "68 W a 97 W", E537&lt;=137, "98 W a 137 W", E537&lt;=180, "138 W a 180 W", E537&lt;=240, "181 W a 240 W", E537&gt;240, "Acima de 240 W")</f>
        <v>Até 30W</v>
      </c>
    </row>
    <row r="538" spans="14:14" ht="14.25" customHeight="1" x14ac:dyDescent="0.3">
      <c r="N538" t="str">
        <f t="array" ref="N538">_xlfn.IFS(E538&lt;=30,"Até 30W",E538&lt;=50,"31W a 50W", E538&lt;=67, "51 W a 67 W", E538&lt;=97, "68 W a 97 W", E538&lt;=137, "98 W a 137 W", E538&lt;=180, "138 W a 180 W", E538&lt;=240, "181 W a 240 W", E538&gt;240, "Acima de 240 W")</f>
        <v>Até 30W</v>
      </c>
    </row>
    <row r="539" spans="14:14" ht="14.25" customHeight="1" x14ac:dyDescent="0.3">
      <c r="N539" t="str">
        <f t="array" ref="N539">_xlfn.IFS(E539&lt;=30,"Até 30W",E539&lt;=50,"31W a 50W", E539&lt;=67, "51 W a 67 W", E539&lt;=97, "68 W a 97 W", E539&lt;=137, "98 W a 137 W", E539&lt;=180, "138 W a 180 W", E539&lt;=240, "181 W a 240 W", E539&gt;240, "Acima de 240 W")</f>
        <v>Até 30W</v>
      </c>
    </row>
    <row r="540" spans="14:14" ht="14.25" customHeight="1" x14ac:dyDescent="0.3">
      <c r="N540" t="str">
        <f t="array" ref="N540">_xlfn.IFS(E540&lt;=30,"Até 30W",E540&lt;=50,"31W a 50W", E540&lt;=67, "51 W a 67 W", E540&lt;=97, "68 W a 97 W", E540&lt;=137, "98 W a 137 W", E540&lt;=180, "138 W a 180 W", E540&lt;=240, "181 W a 240 W", E540&gt;240, "Acima de 240 W")</f>
        <v>Até 30W</v>
      </c>
    </row>
    <row r="541" spans="14:14" ht="14.25" customHeight="1" x14ac:dyDescent="0.3">
      <c r="N541" t="str">
        <f t="array" ref="N541">_xlfn.IFS(E541&lt;=30,"Até 30W",E541&lt;=50,"31W a 50W", E541&lt;=67, "51 W a 67 W", E541&lt;=97, "68 W a 97 W", E541&lt;=137, "98 W a 137 W", E541&lt;=180, "138 W a 180 W", E541&lt;=240, "181 W a 240 W", E541&gt;240, "Acima de 240 W")</f>
        <v>Até 30W</v>
      </c>
    </row>
    <row r="542" spans="14:14" ht="14.25" customHeight="1" x14ac:dyDescent="0.3">
      <c r="N542" t="str">
        <f t="array" ref="N542">_xlfn.IFS(E542&lt;=30,"Até 30W",E542&lt;=50,"31W a 50W", E542&lt;=67, "51 W a 67 W", E542&lt;=97, "68 W a 97 W", E542&lt;=137, "98 W a 137 W", E542&lt;=180, "138 W a 180 W", E542&lt;=240, "181 W a 240 W", E542&gt;240, "Acima de 240 W")</f>
        <v>Até 30W</v>
      </c>
    </row>
    <row r="543" spans="14:14" ht="14.25" customHeight="1" x14ac:dyDescent="0.3">
      <c r="N543" t="str">
        <f t="array" ref="N543">_xlfn.IFS(E543&lt;=30,"Até 30W",E543&lt;=50,"31W a 50W", E543&lt;=67, "51 W a 67 W", E543&lt;=97, "68 W a 97 W", E543&lt;=137, "98 W a 137 W", E543&lt;=180, "138 W a 180 W", E543&lt;=240, "181 W a 240 W", E543&gt;240, "Acima de 240 W")</f>
        <v>Até 30W</v>
      </c>
    </row>
    <row r="544" spans="14:14" ht="14.25" customHeight="1" x14ac:dyDescent="0.3">
      <c r="N544" t="str">
        <f t="array" ref="N544">_xlfn.IFS(E544&lt;=30,"Até 30W",E544&lt;=50,"31W a 50W", E544&lt;=67, "51 W a 67 W", E544&lt;=97, "68 W a 97 W", E544&lt;=137, "98 W a 137 W", E544&lt;=180, "138 W a 180 W", E544&lt;=240, "181 W a 240 W", E544&gt;240, "Acima de 240 W")</f>
        <v>Até 30W</v>
      </c>
    </row>
    <row r="545" spans="14:14" ht="14.25" customHeight="1" x14ac:dyDescent="0.3">
      <c r="N545" t="str">
        <f t="array" ref="N545">_xlfn.IFS(E545&lt;=30,"Até 30W",E545&lt;=50,"31W a 50W", E545&lt;=67, "51 W a 67 W", E545&lt;=97, "68 W a 97 W", E545&lt;=137, "98 W a 137 W", E545&lt;=180, "138 W a 180 W", E545&lt;=240, "181 W a 240 W", E545&gt;240, "Acima de 240 W")</f>
        <v>Até 30W</v>
      </c>
    </row>
    <row r="546" spans="14:14" ht="14.25" customHeight="1" x14ac:dyDescent="0.3">
      <c r="N546" t="str">
        <f t="array" ref="N546">_xlfn.IFS(E546&lt;=30,"Até 30W",E546&lt;=50,"31W a 50W", E546&lt;=67, "51 W a 67 W", E546&lt;=97, "68 W a 97 W", E546&lt;=137, "98 W a 137 W", E546&lt;=180, "138 W a 180 W", E546&lt;=240, "181 W a 240 W", E546&gt;240, "Acima de 240 W")</f>
        <v>Até 30W</v>
      </c>
    </row>
    <row r="547" spans="14:14" ht="14.25" customHeight="1" x14ac:dyDescent="0.3">
      <c r="N547" t="str">
        <f t="array" ref="N547">_xlfn.IFS(E547&lt;=30,"Até 30W",E547&lt;=50,"31W a 50W", E547&lt;=67, "51 W a 67 W", E547&lt;=97, "68 W a 97 W", E547&lt;=137, "98 W a 137 W", E547&lt;=180, "138 W a 180 W", E547&lt;=240, "181 W a 240 W", E547&gt;240, "Acima de 240 W")</f>
        <v>Até 30W</v>
      </c>
    </row>
    <row r="548" spans="14:14" ht="14.25" customHeight="1" x14ac:dyDescent="0.3">
      <c r="N548" t="str">
        <f t="array" ref="N548">_xlfn.IFS(E548&lt;=30,"Até 30W",E548&lt;=50,"31W a 50W", E548&lt;=67, "51 W a 67 W", E548&lt;=97, "68 W a 97 W", E548&lt;=137, "98 W a 137 W", E548&lt;=180, "138 W a 180 W", E548&lt;=240, "181 W a 240 W", E548&gt;240, "Acima de 240 W")</f>
        <v>Até 30W</v>
      </c>
    </row>
    <row r="549" spans="14:14" ht="14.25" customHeight="1" x14ac:dyDescent="0.3">
      <c r="N549" t="str">
        <f t="array" ref="N549">_xlfn.IFS(E549&lt;=30,"Até 30W",E549&lt;=50,"31W a 50W", E549&lt;=67, "51 W a 67 W", E549&lt;=97, "68 W a 97 W", E549&lt;=137, "98 W a 137 W", E549&lt;=180, "138 W a 180 W", E549&lt;=240, "181 W a 240 W", E549&gt;240, "Acima de 240 W")</f>
        <v>Até 30W</v>
      </c>
    </row>
    <row r="550" spans="14:14" ht="14.25" customHeight="1" x14ac:dyDescent="0.3">
      <c r="N550" t="str">
        <f t="array" ref="N550">_xlfn.IFS(E550&lt;=30,"Até 30W",E550&lt;=50,"31W a 50W", E550&lt;=67, "51 W a 67 W", E550&lt;=97, "68 W a 97 W", E550&lt;=137, "98 W a 137 W", E550&lt;=180, "138 W a 180 W", E550&lt;=240, "181 W a 240 W", E550&gt;240, "Acima de 240 W")</f>
        <v>Até 30W</v>
      </c>
    </row>
    <row r="551" spans="14:14" ht="14.25" customHeight="1" x14ac:dyDescent="0.3">
      <c r="N551" t="str">
        <f t="array" ref="N551">_xlfn.IFS(E551&lt;=30,"Até 30W",E551&lt;=50,"31W a 50W", E551&lt;=67, "51 W a 67 W", E551&lt;=97, "68 W a 97 W", E551&lt;=137, "98 W a 137 W", E551&lt;=180, "138 W a 180 W", E551&lt;=240, "181 W a 240 W", E551&gt;240, "Acima de 240 W")</f>
        <v>Até 30W</v>
      </c>
    </row>
    <row r="552" spans="14:14" ht="14.25" customHeight="1" x14ac:dyDescent="0.3">
      <c r="N552" t="str">
        <f t="array" ref="N552">_xlfn.IFS(E552&lt;=30,"Até 30W",E552&lt;=50,"31W a 50W", E552&lt;=67, "51 W a 67 W", E552&lt;=97, "68 W a 97 W", E552&lt;=137, "98 W a 137 W", E552&lt;=180, "138 W a 180 W", E552&lt;=240, "181 W a 240 W", E552&gt;240, "Acima de 240 W")</f>
        <v>Até 30W</v>
      </c>
    </row>
    <row r="553" spans="14:14" ht="14.25" customHeight="1" x14ac:dyDescent="0.3">
      <c r="N553" t="str">
        <f t="array" ref="N553">_xlfn.IFS(E553&lt;=30,"Até 30W",E553&lt;=50,"31W a 50W", E553&lt;=67, "51 W a 67 W", E553&lt;=97, "68 W a 97 W", E553&lt;=137, "98 W a 137 W", E553&lt;=180, "138 W a 180 W", E553&lt;=240, "181 W a 240 W", E553&gt;240, "Acima de 240 W")</f>
        <v>Até 30W</v>
      </c>
    </row>
    <row r="554" spans="14:14" ht="14.25" customHeight="1" x14ac:dyDescent="0.3">
      <c r="N554" t="str">
        <f t="array" ref="N554">_xlfn.IFS(E554&lt;=30,"Até 30W",E554&lt;=50,"31W a 50W", E554&lt;=67, "51 W a 67 W", E554&lt;=97, "68 W a 97 W", E554&lt;=137, "98 W a 137 W", E554&lt;=180, "138 W a 180 W", E554&lt;=240, "181 W a 240 W", E554&gt;240, "Acima de 240 W")</f>
        <v>Até 30W</v>
      </c>
    </row>
    <row r="555" spans="14:14" ht="14.25" customHeight="1" x14ac:dyDescent="0.3">
      <c r="N555" t="str">
        <f t="array" ref="N555">_xlfn.IFS(E555&lt;=30,"Até 30W",E555&lt;=50,"31W a 50W", E555&lt;=67, "51 W a 67 W", E555&lt;=97, "68 W a 97 W", E555&lt;=137, "98 W a 137 W", E555&lt;=180, "138 W a 180 W", E555&lt;=240, "181 W a 240 W", E555&gt;240, "Acima de 240 W")</f>
        <v>Até 30W</v>
      </c>
    </row>
    <row r="556" spans="14:14" ht="14.25" customHeight="1" x14ac:dyDescent="0.3">
      <c r="N556" t="str">
        <f t="array" ref="N556">_xlfn.IFS(E556&lt;=30,"Até 30W",E556&lt;=50,"31W a 50W", E556&lt;=67, "51 W a 67 W", E556&lt;=97, "68 W a 97 W", E556&lt;=137, "98 W a 137 W", E556&lt;=180, "138 W a 180 W", E556&lt;=240, "181 W a 240 W", E556&gt;240, "Acima de 240 W")</f>
        <v>Até 30W</v>
      </c>
    </row>
    <row r="557" spans="14:14" ht="14.25" customHeight="1" x14ac:dyDescent="0.3">
      <c r="N557" t="str">
        <f t="array" ref="N557">_xlfn.IFS(E557&lt;=30,"Até 30W",E557&lt;=50,"31W a 50W", E557&lt;=67, "51 W a 67 W", E557&lt;=97, "68 W a 97 W", E557&lt;=137, "98 W a 137 W", E557&lt;=180, "138 W a 180 W", E557&lt;=240, "181 W a 240 W", E557&gt;240, "Acima de 240 W")</f>
        <v>Até 30W</v>
      </c>
    </row>
    <row r="558" spans="14:14" ht="14.25" customHeight="1" x14ac:dyDescent="0.3">
      <c r="N558" t="str">
        <f t="array" ref="N558">_xlfn.IFS(E558&lt;=30,"Até 30W",E558&lt;=50,"31W a 50W", E558&lt;=67, "51 W a 67 W", E558&lt;=97, "68 W a 97 W", E558&lt;=137, "98 W a 137 W", E558&lt;=180, "138 W a 180 W", E558&lt;=240, "181 W a 240 W", E558&gt;240, "Acima de 240 W")</f>
        <v>Até 30W</v>
      </c>
    </row>
    <row r="559" spans="14:14" ht="14.25" customHeight="1" x14ac:dyDescent="0.3">
      <c r="N559" t="str">
        <f t="array" ref="N559">_xlfn.IFS(E559&lt;=30,"Até 30W",E559&lt;=50,"31W a 50W", E559&lt;=67, "51 W a 67 W", E559&lt;=97, "68 W a 97 W", E559&lt;=137, "98 W a 137 W", E559&lt;=180, "138 W a 180 W", E559&lt;=240, "181 W a 240 W", E559&gt;240, "Acima de 240 W")</f>
        <v>Até 30W</v>
      </c>
    </row>
    <row r="560" spans="14:14" ht="14.25" customHeight="1" x14ac:dyDescent="0.3">
      <c r="N560" t="str">
        <f t="array" ref="N560">_xlfn.IFS(E560&lt;=30,"Até 30W",E560&lt;=50,"31W a 50W", E560&lt;=67, "51 W a 67 W", E560&lt;=97, "68 W a 97 W", E560&lt;=137, "98 W a 137 W", E560&lt;=180, "138 W a 180 W", E560&lt;=240, "181 W a 240 W", E560&gt;240, "Acima de 240 W")</f>
        <v>Até 30W</v>
      </c>
    </row>
    <row r="561" spans="14:14" ht="14.25" customHeight="1" x14ac:dyDescent="0.3">
      <c r="N561" t="str">
        <f t="array" ref="N561">_xlfn.IFS(E561&lt;=30,"Até 30W",E561&lt;=50,"31W a 50W", E561&lt;=67, "51 W a 67 W", E561&lt;=97, "68 W a 97 W", E561&lt;=137, "98 W a 137 W", E561&lt;=180, "138 W a 180 W", E561&lt;=240, "181 W a 240 W", E561&gt;240, "Acima de 240 W")</f>
        <v>Até 30W</v>
      </c>
    </row>
    <row r="562" spans="14:14" ht="14.25" customHeight="1" x14ac:dyDescent="0.3">
      <c r="N562" t="str">
        <f t="array" ref="N562">_xlfn.IFS(E562&lt;=30,"Até 30W",E562&lt;=50,"31W a 50W", E562&lt;=67, "51 W a 67 W", E562&lt;=97, "68 W a 97 W", E562&lt;=137, "98 W a 137 W", E562&lt;=180, "138 W a 180 W", E562&lt;=240, "181 W a 240 W", E562&gt;240, "Acima de 240 W")</f>
        <v>Até 30W</v>
      </c>
    </row>
    <row r="563" spans="14:14" ht="14.25" customHeight="1" x14ac:dyDescent="0.3">
      <c r="N563" t="str">
        <f t="array" ref="N563">_xlfn.IFS(E563&lt;=30,"Até 30W",E563&lt;=50,"31W a 50W", E563&lt;=67, "51 W a 67 W", E563&lt;=97, "68 W a 97 W", E563&lt;=137, "98 W a 137 W", E563&lt;=180, "138 W a 180 W", E563&lt;=240, "181 W a 240 W", E563&gt;240, "Acima de 240 W")</f>
        <v>Até 30W</v>
      </c>
    </row>
    <row r="564" spans="14:14" ht="14.25" customHeight="1" x14ac:dyDescent="0.3">
      <c r="N564" t="str">
        <f t="array" ref="N564">_xlfn.IFS(E564&lt;=30,"Até 30W",E564&lt;=50,"31W a 50W", E564&lt;=67, "51 W a 67 W", E564&lt;=97, "68 W a 97 W", E564&lt;=137, "98 W a 137 W", E564&lt;=180, "138 W a 180 W", E564&lt;=240, "181 W a 240 W", E564&gt;240, "Acima de 240 W")</f>
        <v>Até 30W</v>
      </c>
    </row>
    <row r="565" spans="14:14" ht="14.25" customHeight="1" x14ac:dyDescent="0.3">
      <c r="N565" t="str">
        <f t="array" ref="N565">_xlfn.IFS(E565&lt;=30,"Até 30W",E565&lt;=50,"31W a 50W", E565&lt;=67, "51 W a 67 W", E565&lt;=97, "68 W a 97 W", E565&lt;=137, "98 W a 137 W", E565&lt;=180, "138 W a 180 W", E565&lt;=240, "181 W a 240 W", E565&gt;240, "Acima de 240 W")</f>
        <v>Até 30W</v>
      </c>
    </row>
    <row r="566" spans="14:14" ht="14.25" customHeight="1" x14ac:dyDescent="0.3">
      <c r="N566" t="str">
        <f t="array" ref="N566">_xlfn.IFS(E566&lt;=30,"Até 30W",E566&lt;=50,"31W a 50W", E566&lt;=67, "51 W a 67 W", E566&lt;=97, "68 W a 97 W", E566&lt;=137, "98 W a 137 W", E566&lt;=180, "138 W a 180 W", E566&lt;=240, "181 W a 240 W", E566&gt;240, "Acima de 240 W")</f>
        <v>Até 30W</v>
      </c>
    </row>
    <row r="567" spans="14:14" ht="14.25" customHeight="1" x14ac:dyDescent="0.3">
      <c r="N567" t="str">
        <f t="array" ref="N567">_xlfn.IFS(E567&lt;=30,"Até 30W",E567&lt;=50,"31W a 50W", E567&lt;=67, "51 W a 67 W", E567&lt;=97, "68 W a 97 W", E567&lt;=137, "98 W a 137 W", E567&lt;=180, "138 W a 180 W", E567&lt;=240, "181 W a 240 W", E567&gt;240, "Acima de 240 W")</f>
        <v>Até 30W</v>
      </c>
    </row>
    <row r="568" spans="14:14" ht="14.25" customHeight="1" x14ac:dyDescent="0.3">
      <c r="N568" t="str">
        <f t="array" ref="N568">_xlfn.IFS(E568&lt;=30,"Até 30W",E568&lt;=50,"31W a 50W", E568&lt;=67, "51 W a 67 W", E568&lt;=97, "68 W a 97 W", E568&lt;=137, "98 W a 137 W", E568&lt;=180, "138 W a 180 W", E568&lt;=240, "181 W a 240 W", E568&gt;240, "Acima de 240 W")</f>
        <v>Até 30W</v>
      </c>
    </row>
    <row r="569" spans="14:14" ht="14.25" customHeight="1" x14ac:dyDescent="0.3">
      <c r="N569" t="str">
        <f t="array" ref="N569">_xlfn.IFS(E569&lt;=30,"Até 30W",E569&lt;=50,"31W a 50W", E569&lt;=67, "51 W a 67 W", E569&lt;=97, "68 W a 97 W", E569&lt;=137, "98 W a 137 W", E569&lt;=180, "138 W a 180 W", E569&lt;=240, "181 W a 240 W", E569&gt;240, "Acima de 240 W")</f>
        <v>Até 30W</v>
      </c>
    </row>
    <row r="570" spans="14:14" ht="14.25" customHeight="1" x14ac:dyDescent="0.3">
      <c r="N570" t="str">
        <f t="array" ref="N570">_xlfn.IFS(E570&lt;=30,"Até 30W",E570&lt;=50,"31W a 50W", E570&lt;=67, "51 W a 67 W", E570&lt;=97, "68 W a 97 W", E570&lt;=137, "98 W a 137 W", E570&lt;=180, "138 W a 180 W", E570&lt;=240, "181 W a 240 W", E570&gt;240, "Acima de 240 W")</f>
        <v>Até 30W</v>
      </c>
    </row>
    <row r="571" spans="14:14" ht="14.25" customHeight="1" x14ac:dyDescent="0.3">
      <c r="N571" t="str">
        <f t="array" ref="N571">_xlfn.IFS(E571&lt;=30,"Até 30W",E571&lt;=50,"31W a 50W", E571&lt;=67, "51 W a 67 W", E571&lt;=97, "68 W a 97 W", E571&lt;=137, "98 W a 137 W", E571&lt;=180, "138 W a 180 W", E571&lt;=240, "181 W a 240 W", E571&gt;240, "Acima de 240 W")</f>
        <v>Até 30W</v>
      </c>
    </row>
    <row r="572" spans="14:14" ht="14.25" customHeight="1" x14ac:dyDescent="0.3">
      <c r="N572" t="str">
        <f t="array" ref="N572">_xlfn.IFS(E572&lt;=30,"Até 30W",E572&lt;=50,"31W a 50W", E572&lt;=67, "51 W a 67 W", E572&lt;=97, "68 W a 97 W", E572&lt;=137, "98 W a 137 W", E572&lt;=180, "138 W a 180 W", E572&lt;=240, "181 W a 240 W", E572&gt;240, "Acima de 240 W")</f>
        <v>Até 30W</v>
      </c>
    </row>
    <row r="573" spans="14:14" ht="14.25" customHeight="1" x14ac:dyDescent="0.3">
      <c r="N573" t="str">
        <f t="array" ref="N573">_xlfn.IFS(E573&lt;=30,"Até 30W",E573&lt;=50,"31W a 50W", E573&lt;=67, "51 W a 67 W", E573&lt;=97, "68 W a 97 W", E573&lt;=137, "98 W a 137 W", E573&lt;=180, "138 W a 180 W", E573&lt;=240, "181 W a 240 W", E573&gt;240, "Acima de 240 W")</f>
        <v>Até 30W</v>
      </c>
    </row>
    <row r="574" spans="14:14" ht="14.25" customHeight="1" x14ac:dyDescent="0.3">
      <c r="N574" t="str">
        <f t="array" ref="N574">_xlfn.IFS(E574&lt;=30,"Até 30W",E574&lt;=50,"31W a 50W", E574&lt;=67, "51 W a 67 W", E574&lt;=97, "68 W a 97 W", E574&lt;=137, "98 W a 137 W", E574&lt;=180, "138 W a 180 W", E574&lt;=240, "181 W a 240 W", E574&gt;240, "Acima de 240 W")</f>
        <v>Até 30W</v>
      </c>
    </row>
    <row r="575" spans="14:14" ht="14.25" customHeight="1" x14ac:dyDescent="0.3">
      <c r="N575" t="str">
        <f t="array" ref="N575">_xlfn.IFS(E575&lt;=30,"Até 30W",E575&lt;=50,"31W a 50W", E575&lt;=67, "51 W a 67 W", E575&lt;=97, "68 W a 97 W", E575&lt;=137, "98 W a 137 W", E575&lt;=180, "138 W a 180 W", E575&lt;=240, "181 W a 240 W", E575&gt;240, "Acima de 240 W")</f>
        <v>Até 30W</v>
      </c>
    </row>
    <row r="576" spans="14:14" ht="14.25" customHeight="1" x14ac:dyDescent="0.3">
      <c r="N576" t="str">
        <f t="array" ref="N576">_xlfn.IFS(E576&lt;=30,"Até 30W",E576&lt;=50,"31W a 50W", E576&lt;=67, "51 W a 67 W", E576&lt;=97, "68 W a 97 W", E576&lt;=137, "98 W a 137 W", E576&lt;=180, "138 W a 180 W", E576&lt;=240, "181 W a 240 W", E576&gt;240, "Acima de 240 W")</f>
        <v>Até 30W</v>
      </c>
    </row>
    <row r="577" spans="14:14" ht="14.25" customHeight="1" x14ac:dyDescent="0.3">
      <c r="N577" t="str">
        <f t="array" ref="N577">_xlfn.IFS(E577&lt;=30,"Até 30W",E577&lt;=50,"31W a 50W", E577&lt;=67, "51 W a 67 W", E577&lt;=97, "68 W a 97 W", E577&lt;=137, "98 W a 137 W", E577&lt;=180, "138 W a 180 W", E577&lt;=240, "181 W a 240 W", E577&gt;240, "Acima de 240 W")</f>
        <v>Até 30W</v>
      </c>
    </row>
    <row r="578" spans="14:14" ht="14.25" customHeight="1" x14ac:dyDescent="0.3">
      <c r="N578" t="str">
        <f t="array" ref="N578">_xlfn.IFS(E578&lt;=30,"Até 30W",E578&lt;=50,"31W a 50W", E578&lt;=67, "51 W a 67 W", E578&lt;=97, "68 W a 97 W", E578&lt;=137, "98 W a 137 W", E578&lt;=180, "138 W a 180 W", E578&lt;=240, "181 W a 240 W", E578&gt;240, "Acima de 240 W")</f>
        <v>Até 30W</v>
      </c>
    </row>
    <row r="579" spans="14:14" ht="14.25" customHeight="1" x14ac:dyDescent="0.3">
      <c r="N579" t="str">
        <f t="array" ref="N579">_xlfn.IFS(E579&lt;=30,"Até 30W",E579&lt;=50,"31W a 50W", E579&lt;=67, "51 W a 67 W", E579&lt;=97, "68 W a 97 W", E579&lt;=137, "98 W a 137 W", E579&lt;=180, "138 W a 180 W", E579&lt;=240, "181 W a 240 W", E579&gt;240, "Acima de 240 W")</f>
        <v>Até 30W</v>
      </c>
    </row>
    <row r="580" spans="14:14" ht="14.25" customHeight="1" x14ac:dyDescent="0.3">
      <c r="N580" t="str">
        <f t="array" ref="N580">_xlfn.IFS(E580&lt;=30,"Até 30W",E580&lt;=50,"31W a 50W", E580&lt;=67, "51 W a 67 W", E580&lt;=97, "68 W a 97 W", E580&lt;=137, "98 W a 137 W", E580&lt;=180, "138 W a 180 W", E580&lt;=240, "181 W a 240 W", E580&gt;240, "Acima de 240 W")</f>
        <v>Até 30W</v>
      </c>
    </row>
    <row r="581" spans="14:14" ht="14.25" customHeight="1" x14ac:dyDescent="0.3">
      <c r="N581" t="str">
        <f t="array" ref="N581">_xlfn.IFS(E581&lt;=30,"Até 30W",E581&lt;=50,"31W a 50W", E581&lt;=67, "51 W a 67 W", E581&lt;=97, "68 W a 97 W", E581&lt;=137, "98 W a 137 W", E581&lt;=180, "138 W a 180 W", E581&lt;=240, "181 W a 240 W", E581&gt;240, "Acima de 240 W")</f>
        <v>Até 30W</v>
      </c>
    </row>
    <row r="582" spans="14:14" ht="14.25" customHeight="1" x14ac:dyDescent="0.3">
      <c r="N582" t="str">
        <f t="array" ref="N582">_xlfn.IFS(E582&lt;=30,"Até 30W",E582&lt;=50,"31W a 50W", E582&lt;=67, "51 W a 67 W", E582&lt;=97, "68 W a 97 W", E582&lt;=137, "98 W a 137 W", E582&lt;=180, "138 W a 180 W", E582&lt;=240, "181 W a 240 W", E582&gt;240, "Acima de 240 W")</f>
        <v>Até 30W</v>
      </c>
    </row>
    <row r="583" spans="14:14" ht="14.25" customHeight="1" x14ac:dyDescent="0.3">
      <c r="N583" t="str">
        <f t="array" ref="N583">_xlfn.IFS(E583&lt;=30,"Até 30W",E583&lt;=50,"31W a 50W", E583&lt;=67, "51 W a 67 W", E583&lt;=97, "68 W a 97 W", E583&lt;=137, "98 W a 137 W", E583&lt;=180, "138 W a 180 W", E583&lt;=240, "181 W a 240 W", E583&gt;240, "Acima de 240 W")</f>
        <v>Até 30W</v>
      </c>
    </row>
    <row r="584" spans="14:14" ht="14.25" customHeight="1" x14ac:dyDescent="0.3">
      <c r="N584" t="str">
        <f t="array" ref="N584">_xlfn.IFS(E584&lt;=30,"Até 30W",E584&lt;=50,"31W a 50W", E584&lt;=67, "51 W a 67 W", E584&lt;=97, "68 W a 97 W", E584&lt;=137, "98 W a 137 W", E584&lt;=180, "138 W a 180 W", E584&lt;=240, "181 W a 240 W", E584&gt;240, "Acima de 240 W")</f>
        <v>Até 30W</v>
      </c>
    </row>
    <row r="585" spans="14:14" ht="14.25" customHeight="1" x14ac:dyDescent="0.3">
      <c r="N585" t="str">
        <f t="array" ref="N585">_xlfn.IFS(E585&lt;=30,"Até 30W",E585&lt;=50,"31W a 50W", E585&lt;=67, "51 W a 67 W", E585&lt;=97, "68 W a 97 W", E585&lt;=137, "98 W a 137 W", E585&lt;=180, "138 W a 180 W", E585&lt;=240, "181 W a 240 W", E585&gt;240, "Acima de 240 W")</f>
        <v>Até 30W</v>
      </c>
    </row>
    <row r="586" spans="14:14" ht="14.25" customHeight="1" x14ac:dyDescent="0.3">
      <c r="N586" t="str">
        <f t="array" ref="N586">_xlfn.IFS(E586&lt;=30,"Até 30W",E586&lt;=50,"31W a 50W", E586&lt;=67, "51 W a 67 W", E586&lt;=97, "68 W a 97 W", E586&lt;=137, "98 W a 137 W", E586&lt;=180, "138 W a 180 W", E586&lt;=240, "181 W a 240 W", E586&gt;240, "Acima de 240 W")</f>
        <v>Até 30W</v>
      </c>
    </row>
    <row r="587" spans="14:14" ht="14.25" customHeight="1" x14ac:dyDescent="0.3">
      <c r="N587" t="str">
        <f t="array" ref="N587">_xlfn.IFS(E587&lt;=30,"Até 30W",E587&lt;=50,"31W a 50W", E587&lt;=67, "51 W a 67 W", E587&lt;=97, "68 W a 97 W", E587&lt;=137, "98 W a 137 W", E587&lt;=180, "138 W a 180 W", E587&lt;=240, "181 W a 240 W", E587&gt;240, "Acima de 240 W")</f>
        <v>Até 30W</v>
      </c>
    </row>
    <row r="588" spans="14:14" ht="14.25" customHeight="1" x14ac:dyDescent="0.3">
      <c r="N588" t="str">
        <f t="array" ref="N588">_xlfn.IFS(E588&lt;=30,"Até 30W",E588&lt;=50,"31W a 50W", E588&lt;=67, "51 W a 67 W", E588&lt;=97, "68 W a 97 W", E588&lt;=137, "98 W a 137 W", E588&lt;=180, "138 W a 180 W", E588&lt;=240, "181 W a 240 W", E588&gt;240, "Acima de 240 W")</f>
        <v>Até 30W</v>
      </c>
    </row>
    <row r="589" spans="14:14" ht="14.25" customHeight="1" x14ac:dyDescent="0.3">
      <c r="N589" t="str">
        <f t="array" ref="N589">_xlfn.IFS(E589&lt;=30,"Até 30W",E589&lt;=50,"31W a 50W", E589&lt;=67, "51 W a 67 W", E589&lt;=97, "68 W a 97 W", E589&lt;=137, "98 W a 137 W", E589&lt;=180, "138 W a 180 W", E589&lt;=240, "181 W a 240 W", E589&gt;240, "Acima de 240 W")</f>
        <v>Até 30W</v>
      </c>
    </row>
    <row r="590" spans="14:14" ht="14.25" customHeight="1" x14ac:dyDescent="0.3">
      <c r="N590" t="str">
        <f t="array" ref="N590">_xlfn.IFS(E590&lt;=30,"Até 30W",E590&lt;=50,"31W a 50W", E590&lt;=67, "51 W a 67 W", E590&lt;=97, "68 W a 97 W", E590&lt;=137, "98 W a 137 W", E590&lt;=180, "138 W a 180 W", E590&lt;=240, "181 W a 240 W", E590&gt;240, "Acima de 240 W")</f>
        <v>Até 30W</v>
      </c>
    </row>
    <row r="591" spans="14:14" ht="14.25" customHeight="1" x14ac:dyDescent="0.3">
      <c r="N591" t="str">
        <f t="array" ref="N591">_xlfn.IFS(E591&lt;=30,"Até 30W",E591&lt;=50,"31W a 50W", E591&lt;=67, "51 W a 67 W", E591&lt;=97, "68 W a 97 W", E591&lt;=137, "98 W a 137 W", E591&lt;=180, "138 W a 180 W", E591&lt;=240, "181 W a 240 W", E591&gt;240, "Acima de 240 W")</f>
        <v>Até 30W</v>
      </c>
    </row>
    <row r="592" spans="14:14" ht="14.25" customHeight="1" x14ac:dyDescent="0.3">
      <c r="N592" t="str">
        <f t="array" ref="N592">_xlfn.IFS(E592&lt;=30,"Até 30W",E592&lt;=50,"31W a 50W", E592&lt;=67, "51 W a 67 W", E592&lt;=97, "68 W a 97 W", E592&lt;=137, "98 W a 137 W", E592&lt;=180, "138 W a 180 W", E592&lt;=240, "181 W a 240 W", E592&gt;240, "Acima de 240 W")</f>
        <v>Até 30W</v>
      </c>
    </row>
    <row r="593" spans="14:14" ht="14.25" customHeight="1" x14ac:dyDescent="0.3">
      <c r="N593" t="str">
        <f t="array" ref="N593">_xlfn.IFS(E593&lt;=30,"Até 30W",E593&lt;=50,"31W a 50W", E593&lt;=67, "51 W a 67 W", E593&lt;=97, "68 W a 97 W", E593&lt;=137, "98 W a 137 W", E593&lt;=180, "138 W a 180 W", E593&lt;=240, "181 W a 240 W", E593&gt;240, "Acima de 240 W")</f>
        <v>Até 30W</v>
      </c>
    </row>
    <row r="594" spans="14:14" ht="14.25" customHeight="1" x14ac:dyDescent="0.3">
      <c r="N594" t="str">
        <f t="array" ref="N594">_xlfn.IFS(E594&lt;=30,"Até 30W",E594&lt;=50,"31W a 50W", E594&lt;=67, "51 W a 67 W", E594&lt;=97, "68 W a 97 W", E594&lt;=137, "98 W a 137 W", E594&lt;=180, "138 W a 180 W", E594&lt;=240, "181 W a 240 W", E594&gt;240, "Acima de 240 W")</f>
        <v>Até 30W</v>
      </c>
    </row>
    <row r="595" spans="14:14" ht="14.25" customHeight="1" x14ac:dyDescent="0.3">
      <c r="N595" t="str">
        <f t="array" ref="N595">_xlfn.IFS(E595&lt;=30,"Até 30W",E595&lt;=50,"31W a 50W", E595&lt;=67, "51 W a 67 W", E595&lt;=97, "68 W a 97 W", E595&lt;=137, "98 W a 137 W", E595&lt;=180, "138 W a 180 W", E595&lt;=240, "181 W a 240 W", E595&gt;240, "Acima de 240 W")</f>
        <v>Até 30W</v>
      </c>
    </row>
    <row r="596" spans="14:14" ht="14.25" customHeight="1" x14ac:dyDescent="0.3">
      <c r="N596" t="str">
        <f t="array" ref="N596">_xlfn.IFS(E596&lt;=30,"Até 30W",E596&lt;=50,"31W a 50W", E596&lt;=67, "51 W a 67 W", E596&lt;=97, "68 W a 97 W", E596&lt;=137, "98 W a 137 W", E596&lt;=180, "138 W a 180 W", E596&lt;=240, "181 W a 240 W", E596&gt;240, "Acima de 240 W")</f>
        <v>Até 30W</v>
      </c>
    </row>
    <row r="597" spans="14:14" ht="14.25" customHeight="1" x14ac:dyDescent="0.3">
      <c r="N597" t="str">
        <f t="array" ref="N597">_xlfn.IFS(E597&lt;=30,"Até 30W",E597&lt;=50,"31W a 50W", E597&lt;=67, "51 W a 67 W", E597&lt;=97, "68 W a 97 W", E597&lt;=137, "98 W a 137 W", E597&lt;=180, "138 W a 180 W", E597&lt;=240, "181 W a 240 W", E597&gt;240, "Acima de 240 W")</f>
        <v>Até 30W</v>
      </c>
    </row>
    <row r="598" spans="14:14" ht="14.25" customHeight="1" x14ac:dyDescent="0.3">
      <c r="N598" t="str">
        <f t="array" ref="N598">_xlfn.IFS(E598&lt;=30,"Até 30W",E598&lt;=50,"31W a 50W", E598&lt;=67, "51 W a 67 W", E598&lt;=97, "68 W a 97 W", E598&lt;=137, "98 W a 137 W", E598&lt;=180, "138 W a 180 W", E598&lt;=240, "181 W a 240 W", E598&gt;240, "Acima de 240 W")</f>
        <v>Até 30W</v>
      </c>
    </row>
    <row r="599" spans="14:14" ht="14.25" customHeight="1" x14ac:dyDescent="0.3">
      <c r="N599" t="str">
        <f t="array" ref="N599">_xlfn.IFS(E599&lt;=30,"Até 30W",E599&lt;=50,"31W a 50W", E599&lt;=67, "51 W a 67 W", E599&lt;=97, "68 W a 97 W", E599&lt;=137, "98 W a 137 W", E599&lt;=180, "138 W a 180 W", E599&lt;=240, "181 W a 240 W", E599&gt;240, "Acima de 240 W")</f>
        <v>Até 30W</v>
      </c>
    </row>
    <row r="600" spans="14:14" ht="14.25" customHeight="1" x14ac:dyDescent="0.3">
      <c r="N600" t="str">
        <f t="array" ref="N600">_xlfn.IFS(E600&lt;=30,"Até 30W",E600&lt;=50,"31W a 50W", E600&lt;=67, "51 W a 67 W", E600&lt;=97, "68 W a 97 W", E600&lt;=137, "98 W a 137 W", E600&lt;=180, "138 W a 180 W", E600&lt;=240, "181 W a 240 W", E600&gt;240, "Acima de 240 W")</f>
        <v>Até 30W</v>
      </c>
    </row>
    <row r="601" spans="14:14" ht="14.25" customHeight="1" x14ac:dyDescent="0.3">
      <c r="N601" t="str">
        <f t="array" ref="N601">_xlfn.IFS(E601&lt;=30,"Até 30W",E601&lt;=50,"31W a 50W", E601&lt;=67, "51 W a 67 W", E601&lt;=97, "68 W a 97 W", E601&lt;=137, "98 W a 137 W", E601&lt;=180, "138 W a 180 W", E601&lt;=240, "181 W a 240 W", E601&gt;240, "Acima de 240 W")</f>
        <v>Até 30W</v>
      </c>
    </row>
    <row r="602" spans="14:14" ht="14.25" customHeight="1" x14ac:dyDescent="0.3">
      <c r="N602" t="str">
        <f t="array" ref="N602">_xlfn.IFS(E602&lt;=30,"Até 30W",E602&lt;=50,"31W a 50W", E602&lt;=67, "51 W a 67 W", E602&lt;=97, "68 W a 97 W", E602&lt;=137, "98 W a 137 W", E602&lt;=180, "138 W a 180 W", E602&lt;=240, "181 W a 240 W", E602&gt;240, "Acima de 240 W")</f>
        <v>Até 30W</v>
      </c>
    </row>
    <row r="603" spans="14:14" ht="14.25" customHeight="1" x14ac:dyDescent="0.3">
      <c r="N603" t="str">
        <f t="array" ref="N603">_xlfn.IFS(E603&lt;=30,"Até 30W",E603&lt;=50,"31W a 50W", E603&lt;=67, "51 W a 67 W", E603&lt;=97, "68 W a 97 W", E603&lt;=137, "98 W a 137 W", E603&lt;=180, "138 W a 180 W", E603&lt;=240, "181 W a 240 W", E603&gt;240, "Acima de 240 W")</f>
        <v>Até 30W</v>
      </c>
    </row>
    <row r="604" spans="14:14" ht="14.25" customHeight="1" x14ac:dyDescent="0.3">
      <c r="N604" t="str">
        <f t="array" ref="N604">_xlfn.IFS(E604&lt;=30,"Até 30W",E604&lt;=50,"31W a 50W", E604&lt;=67, "51 W a 67 W", E604&lt;=97, "68 W a 97 W", E604&lt;=137, "98 W a 137 W", E604&lt;=180, "138 W a 180 W", E604&lt;=240, "181 W a 240 W", E604&gt;240, "Acima de 240 W")</f>
        <v>Até 30W</v>
      </c>
    </row>
    <row r="605" spans="14:14" ht="14.25" customHeight="1" x14ac:dyDescent="0.3">
      <c r="N605" t="str">
        <f t="array" ref="N605">_xlfn.IFS(E605&lt;=30,"Até 30W",E605&lt;=50,"31W a 50W", E605&lt;=67, "51 W a 67 W", E605&lt;=97, "68 W a 97 W", E605&lt;=137, "98 W a 137 W", E605&lt;=180, "138 W a 180 W", E605&lt;=240, "181 W a 240 W", E605&gt;240, "Acima de 240 W")</f>
        <v>Até 30W</v>
      </c>
    </row>
    <row r="606" spans="14:14" ht="14.25" customHeight="1" x14ac:dyDescent="0.3">
      <c r="N606" t="str">
        <f t="array" ref="N606">_xlfn.IFS(E606&lt;=30,"Até 30W",E606&lt;=50,"31W a 50W", E606&lt;=67, "51 W a 67 W", E606&lt;=97, "68 W a 97 W", E606&lt;=137, "98 W a 137 W", E606&lt;=180, "138 W a 180 W", E606&lt;=240, "181 W a 240 W", E606&gt;240, "Acima de 240 W")</f>
        <v>Até 30W</v>
      </c>
    </row>
    <row r="607" spans="14:14" ht="14.25" customHeight="1" x14ac:dyDescent="0.3">
      <c r="N607" t="str">
        <f t="array" ref="N607">_xlfn.IFS(E607&lt;=30,"Até 30W",E607&lt;=50,"31W a 50W", E607&lt;=67, "51 W a 67 W", E607&lt;=97, "68 W a 97 W", E607&lt;=137, "98 W a 137 W", E607&lt;=180, "138 W a 180 W", E607&lt;=240, "181 W a 240 W", E607&gt;240, "Acima de 240 W")</f>
        <v>Até 30W</v>
      </c>
    </row>
    <row r="608" spans="14:14" ht="14.25" customHeight="1" x14ac:dyDescent="0.3">
      <c r="N608" t="str">
        <f t="array" ref="N608">_xlfn.IFS(E608&lt;=30,"Até 30W",E608&lt;=50,"31W a 50W", E608&lt;=67, "51 W a 67 W", E608&lt;=97, "68 W a 97 W", E608&lt;=137, "98 W a 137 W", E608&lt;=180, "138 W a 180 W", E608&lt;=240, "181 W a 240 W", E608&gt;240, "Acima de 240 W")</f>
        <v>Até 30W</v>
      </c>
    </row>
    <row r="609" spans="14:14" ht="14.25" customHeight="1" x14ac:dyDescent="0.3">
      <c r="N609" t="str">
        <f t="array" ref="N609">_xlfn.IFS(E609&lt;=30,"Até 30W",E609&lt;=50,"31W a 50W", E609&lt;=67, "51 W a 67 W", E609&lt;=97, "68 W a 97 W", E609&lt;=137, "98 W a 137 W", E609&lt;=180, "138 W a 180 W", E609&lt;=240, "181 W a 240 W", E609&gt;240, "Acima de 240 W")</f>
        <v>Até 30W</v>
      </c>
    </row>
    <row r="610" spans="14:14" ht="14.25" customHeight="1" x14ac:dyDescent="0.3">
      <c r="N610" t="str">
        <f t="array" ref="N610">_xlfn.IFS(E610&lt;=30,"Até 30W",E610&lt;=50,"31W a 50W", E610&lt;=67, "51 W a 67 W", E610&lt;=97, "68 W a 97 W", E610&lt;=137, "98 W a 137 W", E610&lt;=180, "138 W a 180 W", E610&lt;=240, "181 W a 240 W", E610&gt;240, "Acima de 240 W")</f>
        <v>Até 30W</v>
      </c>
    </row>
    <row r="611" spans="14:14" ht="14.25" customHeight="1" x14ac:dyDescent="0.3">
      <c r="N611" t="str">
        <f t="array" ref="N611">_xlfn.IFS(E611&lt;=30,"Até 30W",E611&lt;=50,"31W a 50W", E611&lt;=67, "51 W a 67 W", E611&lt;=97, "68 W a 97 W", E611&lt;=137, "98 W a 137 W", E611&lt;=180, "138 W a 180 W", E611&lt;=240, "181 W a 240 W", E611&gt;240, "Acima de 240 W")</f>
        <v>Até 30W</v>
      </c>
    </row>
    <row r="612" spans="14:14" ht="14.25" customHeight="1" x14ac:dyDescent="0.3">
      <c r="N612" t="str">
        <f t="array" ref="N612">_xlfn.IFS(E612&lt;=30,"Até 30W",E612&lt;=50,"31W a 50W", E612&lt;=67, "51 W a 67 W", E612&lt;=97, "68 W a 97 W", E612&lt;=137, "98 W a 137 W", E612&lt;=180, "138 W a 180 W", E612&lt;=240, "181 W a 240 W", E612&gt;240, "Acima de 240 W")</f>
        <v>Até 30W</v>
      </c>
    </row>
    <row r="613" spans="14:14" ht="14.25" customHeight="1" x14ac:dyDescent="0.3">
      <c r="N613" t="str">
        <f t="array" ref="N613">_xlfn.IFS(E613&lt;=30,"Até 30W",E613&lt;=50,"31W a 50W", E613&lt;=67, "51 W a 67 W", E613&lt;=97, "68 W a 97 W", E613&lt;=137, "98 W a 137 W", E613&lt;=180, "138 W a 180 W", E613&lt;=240, "181 W a 240 W", E613&gt;240, "Acima de 240 W")</f>
        <v>Até 30W</v>
      </c>
    </row>
    <row r="614" spans="14:14" ht="14.25" customHeight="1" x14ac:dyDescent="0.3">
      <c r="N614" t="str">
        <f t="array" ref="N614">_xlfn.IFS(E614&lt;=30,"Até 30W",E614&lt;=50,"31W a 50W", E614&lt;=67, "51 W a 67 W", E614&lt;=97, "68 W a 97 W", E614&lt;=137, "98 W a 137 W", E614&lt;=180, "138 W a 180 W", E614&lt;=240, "181 W a 240 W", E614&gt;240, "Acima de 240 W")</f>
        <v>Até 30W</v>
      </c>
    </row>
    <row r="615" spans="14:14" ht="14.25" customHeight="1" x14ac:dyDescent="0.3">
      <c r="N615" t="str">
        <f t="array" ref="N615">_xlfn.IFS(E615&lt;=30,"Até 30W",E615&lt;=50,"31W a 50W", E615&lt;=67, "51 W a 67 W", E615&lt;=97, "68 W a 97 W", E615&lt;=137, "98 W a 137 W", E615&lt;=180, "138 W a 180 W", E615&lt;=240, "181 W a 240 W", E615&gt;240, "Acima de 240 W")</f>
        <v>Até 30W</v>
      </c>
    </row>
    <row r="616" spans="14:14" ht="14.25" customHeight="1" x14ac:dyDescent="0.3">
      <c r="N616" t="str">
        <f t="array" ref="N616">_xlfn.IFS(E616&lt;=30,"Até 30W",E616&lt;=50,"31W a 50W", E616&lt;=67, "51 W a 67 W", E616&lt;=97, "68 W a 97 W", E616&lt;=137, "98 W a 137 W", E616&lt;=180, "138 W a 180 W", E616&lt;=240, "181 W a 240 W", E616&gt;240, "Acima de 240 W")</f>
        <v>Até 30W</v>
      </c>
    </row>
    <row r="617" spans="14:14" ht="14.25" customHeight="1" x14ac:dyDescent="0.3">
      <c r="N617" t="str">
        <f t="array" ref="N617">_xlfn.IFS(E617&lt;=30,"Até 30W",E617&lt;=50,"31W a 50W", E617&lt;=67, "51 W a 67 W", E617&lt;=97, "68 W a 97 W", E617&lt;=137, "98 W a 137 W", E617&lt;=180, "138 W a 180 W", E617&lt;=240, "181 W a 240 W", E617&gt;240, "Acima de 240 W")</f>
        <v>Até 30W</v>
      </c>
    </row>
    <row r="618" spans="14:14" ht="14.25" customHeight="1" x14ac:dyDescent="0.3">
      <c r="N618" t="str">
        <f t="array" ref="N618">_xlfn.IFS(E618&lt;=30,"Até 30W",E618&lt;=50,"31W a 50W", E618&lt;=67, "51 W a 67 W", E618&lt;=97, "68 W a 97 W", E618&lt;=137, "98 W a 137 W", E618&lt;=180, "138 W a 180 W", E618&lt;=240, "181 W a 240 W", E618&gt;240, "Acima de 240 W")</f>
        <v>Até 30W</v>
      </c>
    </row>
    <row r="619" spans="14:14" ht="14.25" customHeight="1" x14ac:dyDescent="0.3">
      <c r="N619" t="str">
        <f t="array" ref="N619">_xlfn.IFS(E619&lt;=30,"Até 30W",E619&lt;=50,"31W a 50W", E619&lt;=67, "51 W a 67 W", E619&lt;=97, "68 W a 97 W", E619&lt;=137, "98 W a 137 W", E619&lt;=180, "138 W a 180 W", E619&lt;=240, "181 W a 240 W", E619&gt;240, "Acima de 240 W")</f>
        <v>Até 30W</v>
      </c>
    </row>
    <row r="620" spans="14:14" ht="14.25" customHeight="1" x14ac:dyDescent="0.3">
      <c r="N620" t="str">
        <f t="array" ref="N620">_xlfn.IFS(E620&lt;=30,"Até 30W",E620&lt;=50,"31W a 50W", E620&lt;=67, "51 W a 67 W", E620&lt;=97, "68 W a 97 W", E620&lt;=137, "98 W a 137 W", E620&lt;=180, "138 W a 180 W", E620&lt;=240, "181 W a 240 W", E620&gt;240, "Acima de 240 W")</f>
        <v>Até 30W</v>
      </c>
    </row>
    <row r="621" spans="14:14" ht="14.25" customHeight="1" x14ac:dyDescent="0.3">
      <c r="N621" t="str">
        <f t="array" ref="N621">_xlfn.IFS(E621&lt;=30,"Até 30W",E621&lt;=50,"31W a 50W", E621&lt;=67, "51 W a 67 W", E621&lt;=97, "68 W a 97 W", E621&lt;=137, "98 W a 137 W", E621&lt;=180, "138 W a 180 W", E621&lt;=240, "181 W a 240 W", E621&gt;240, "Acima de 240 W")</f>
        <v>Até 30W</v>
      </c>
    </row>
    <row r="622" spans="14:14" ht="14.25" customHeight="1" x14ac:dyDescent="0.3">
      <c r="N622" t="str">
        <f t="array" ref="N622">_xlfn.IFS(E622&lt;=30,"Até 30W",E622&lt;=50,"31W a 50W", E622&lt;=67, "51 W a 67 W", E622&lt;=97, "68 W a 97 W", E622&lt;=137, "98 W a 137 W", E622&lt;=180, "138 W a 180 W", E622&lt;=240, "181 W a 240 W", E622&gt;240, "Acima de 240 W")</f>
        <v>Até 30W</v>
      </c>
    </row>
    <row r="623" spans="14:14" ht="14.25" customHeight="1" x14ac:dyDescent="0.3">
      <c r="N623" t="str">
        <f t="array" ref="N623">_xlfn.IFS(E623&lt;=30,"Até 30W",E623&lt;=50,"31W a 50W", E623&lt;=67, "51 W a 67 W", E623&lt;=97, "68 W a 97 W", E623&lt;=137, "98 W a 137 W", E623&lt;=180, "138 W a 180 W", E623&lt;=240, "181 W a 240 W", E623&gt;240, "Acima de 240 W")</f>
        <v>Até 30W</v>
      </c>
    </row>
    <row r="624" spans="14:14" ht="14.25" customHeight="1" x14ac:dyDescent="0.3">
      <c r="N624" t="str">
        <f t="array" ref="N624">_xlfn.IFS(E624&lt;=30,"Até 30W",E624&lt;=50,"31W a 50W", E624&lt;=67, "51 W a 67 W", E624&lt;=97, "68 W a 97 W", E624&lt;=137, "98 W a 137 W", E624&lt;=180, "138 W a 180 W", E624&lt;=240, "181 W a 240 W", E624&gt;240, "Acima de 240 W")</f>
        <v>Até 30W</v>
      </c>
    </row>
    <row r="625" spans="14:14" ht="14.25" customHeight="1" x14ac:dyDescent="0.3">
      <c r="N625" t="str">
        <f t="array" ref="N625">_xlfn.IFS(E625&lt;=30,"Até 30W",E625&lt;=50,"31W a 50W", E625&lt;=67, "51 W a 67 W", E625&lt;=97, "68 W a 97 W", E625&lt;=137, "98 W a 137 W", E625&lt;=180, "138 W a 180 W", E625&lt;=240, "181 W a 240 W", E625&gt;240, "Acima de 240 W")</f>
        <v>Até 30W</v>
      </c>
    </row>
    <row r="626" spans="14:14" ht="14.25" customHeight="1" x14ac:dyDescent="0.3">
      <c r="N626" t="str">
        <f t="array" ref="N626">_xlfn.IFS(E626&lt;=30,"Até 30W",E626&lt;=50,"31W a 50W", E626&lt;=67, "51 W a 67 W", E626&lt;=97, "68 W a 97 W", E626&lt;=137, "98 W a 137 W", E626&lt;=180, "138 W a 180 W", E626&lt;=240, "181 W a 240 W", E626&gt;240, "Acima de 240 W")</f>
        <v>Até 30W</v>
      </c>
    </row>
    <row r="627" spans="14:14" ht="14.25" customHeight="1" x14ac:dyDescent="0.3">
      <c r="N627" t="str">
        <f t="array" ref="N627">_xlfn.IFS(E627&lt;=30,"Até 30W",E627&lt;=50,"31W a 50W", E627&lt;=67, "51 W a 67 W", E627&lt;=97, "68 W a 97 W", E627&lt;=137, "98 W a 137 W", E627&lt;=180, "138 W a 180 W", E627&lt;=240, "181 W a 240 W", E627&gt;240, "Acima de 240 W")</f>
        <v>Até 30W</v>
      </c>
    </row>
    <row r="628" spans="14:14" ht="14.25" customHeight="1" x14ac:dyDescent="0.3">
      <c r="N628" t="str">
        <f t="array" ref="N628">_xlfn.IFS(E628&lt;=30,"Até 30W",E628&lt;=50,"31W a 50W", E628&lt;=67, "51 W a 67 W", E628&lt;=97, "68 W a 97 W", E628&lt;=137, "98 W a 137 W", E628&lt;=180, "138 W a 180 W", E628&lt;=240, "181 W a 240 W", E628&gt;240, "Acima de 240 W")</f>
        <v>Até 30W</v>
      </c>
    </row>
    <row r="629" spans="14:14" ht="14.25" customHeight="1" x14ac:dyDescent="0.3">
      <c r="N629" t="str">
        <f t="array" ref="N629">_xlfn.IFS(E629&lt;=30,"Até 30W",E629&lt;=50,"31W a 50W", E629&lt;=67, "51 W a 67 W", E629&lt;=97, "68 W a 97 W", E629&lt;=137, "98 W a 137 W", E629&lt;=180, "138 W a 180 W", E629&lt;=240, "181 W a 240 W", E629&gt;240, "Acima de 240 W")</f>
        <v>Até 30W</v>
      </c>
    </row>
    <row r="630" spans="14:14" ht="14.25" customHeight="1" x14ac:dyDescent="0.3">
      <c r="N630" t="str">
        <f t="array" ref="N630">_xlfn.IFS(E630&lt;=30,"Até 30W",E630&lt;=50,"31W a 50W", E630&lt;=67, "51 W a 67 W", E630&lt;=97, "68 W a 97 W", E630&lt;=137, "98 W a 137 W", E630&lt;=180, "138 W a 180 W", E630&lt;=240, "181 W a 240 W", E630&gt;240, "Acima de 240 W")</f>
        <v>Até 30W</v>
      </c>
    </row>
    <row r="631" spans="14:14" ht="14.25" customHeight="1" x14ac:dyDescent="0.3">
      <c r="N631" t="str">
        <f t="array" ref="N631">_xlfn.IFS(E631&lt;=30,"Até 30W",E631&lt;=50,"31W a 50W", E631&lt;=67, "51 W a 67 W", E631&lt;=97, "68 W a 97 W", E631&lt;=137, "98 W a 137 W", E631&lt;=180, "138 W a 180 W", E631&lt;=240, "181 W a 240 W", E631&gt;240, "Acima de 240 W")</f>
        <v>Até 30W</v>
      </c>
    </row>
    <row r="632" spans="14:14" ht="14.25" customHeight="1" x14ac:dyDescent="0.3">
      <c r="N632" t="str">
        <f t="array" ref="N632">_xlfn.IFS(E632&lt;=30,"Até 30W",E632&lt;=50,"31W a 50W", E632&lt;=67, "51 W a 67 W", E632&lt;=97, "68 W a 97 W", E632&lt;=137, "98 W a 137 W", E632&lt;=180, "138 W a 180 W", E632&lt;=240, "181 W a 240 W", E632&gt;240, "Acima de 240 W")</f>
        <v>Até 30W</v>
      </c>
    </row>
    <row r="633" spans="14:14" ht="14.25" customHeight="1" x14ac:dyDescent="0.3">
      <c r="N633" t="str">
        <f t="array" ref="N633">_xlfn.IFS(E633&lt;=30,"Até 30W",E633&lt;=50,"31W a 50W", E633&lt;=67, "51 W a 67 W", E633&lt;=97, "68 W a 97 W", E633&lt;=137, "98 W a 137 W", E633&lt;=180, "138 W a 180 W", E633&lt;=240, "181 W a 240 W", E633&gt;240, "Acima de 240 W")</f>
        <v>Até 30W</v>
      </c>
    </row>
    <row r="634" spans="14:14" ht="14.25" customHeight="1" x14ac:dyDescent="0.3">
      <c r="N634" t="str">
        <f t="array" ref="N634">_xlfn.IFS(E634&lt;=30,"Até 30W",E634&lt;=50,"31W a 50W", E634&lt;=67, "51 W a 67 W", E634&lt;=97, "68 W a 97 W", E634&lt;=137, "98 W a 137 W", E634&lt;=180, "138 W a 180 W", E634&lt;=240, "181 W a 240 W", E634&gt;240, "Acima de 240 W")</f>
        <v>Até 30W</v>
      </c>
    </row>
    <row r="635" spans="14:14" ht="14.25" customHeight="1" x14ac:dyDescent="0.3">
      <c r="N635" t="str">
        <f t="array" ref="N635">_xlfn.IFS(E635&lt;=30,"Até 30W",E635&lt;=50,"31W a 50W", E635&lt;=67, "51 W a 67 W", E635&lt;=97, "68 W a 97 W", E635&lt;=137, "98 W a 137 W", E635&lt;=180, "138 W a 180 W", E635&lt;=240, "181 W a 240 W", E635&gt;240, "Acima de 240 W")</f>
        <v>Até 30W</v>
      </c>
    </row>
    <row r="636" spans="14:14" ht="14.25" customHeight="1" x14ac:dyDescent="0.3">
      <c r="N636" t="str">
        <f t="array" ref="N636">_xlfn.IFS(E636&lt;=30,"Até 30W",E636&lt;=50,"31W a 50W", E636&lt;=67, "51 W a 67 W", E636&lt;=97, "68 W a 97 W", E636&lt;=137, "98 W a 137 W", E636&lt;=180, "138 W a 180 W", E636&lt;=240, "181 W a 240 W", E636&gt;240, "Acima de 240 W")</f>
        <v>Até 30W</v>
      </c>
    </row>
    <row r="637" spans="14:14" ht="14.25" customHeight="1" x14ac:dyDescent="0.3">
      <c r="N637" t="str">
        <f t="array" ref="N637">_xlfn.IFS(E637&lt;=30,"Até 30W",E637&lt;=50,"31W a 50W", E637&lt;=67, "51 W a 67 W", E637&lt;=97, "68 W a 97 W", E637&lt;=137, "98 W a 137 W", E637&lt;=180, "138 W a 180 W", E637&lt;=240, "181 W a 240 W", E637&gt;240, "Acima de 240 W")</f>
        <v>Até 30W</v>
      </c>
    </row>
    <row r="638" spans="14:14" ht="14.25" customHeight="1" x14ac:dyDescent="0.3">
      <c r="N638" t="str">
        <f t="array" ref="N638">_xlfn.IFS(E638&lt;=30,"Até 30W",E638&lt;=50,"31W a 50W", E638&lt;=67, "51 W a 67 W", E638&lt;=97, "68 W a 97 W", E638&lt;=137, "98 W a 137 W", E638&lt;=180, "138 W a 180 W", E638&lt;=240, "181 W a 240 W", E638&gt;240, "Acima de 240 W")</f>
        <v>Até 30W</v>
      </c>
    </row>
    <row r="639" spans="14:14" ht="14.25" customHeight="1" x14ac:dyDescent="0.3">
      <c r="N639" t="str">
        <f t="array" ref="N639">_xlfn.IFS(E639&lt;=30,"Até 30W",E639&lt;=50,"31W a 50W", E639&lt;=67, "51 W a 67 W", E639&lt;=97, "68 W a 97 W", E639&lt;=137, "98 W a 137 W", E639&lt;=180, "138 W a 180 W", E639&lt;=240, "181 W a 240 W", E639&gt;240, "Acima de 240 W")</f>
        <v>Até 30W</v>
      </c>
    </row>
    <row r="640" spans="14:14" ht="14.25" customHeight="1" x14ac:dyDescent="0.3">
      <c r="N640" t="str">
        <f t="array" ref="N640">_xlfn.IFS(E640&lt;=30,"Até 30W",E640&lt;=50,"31W a 50W", E640&lt;=67, "51 W a 67 W", E640&lt;=97, "68 W a 97 W", E640&lt;=137, "98 W a 137 W", E640&lt;=180, "138 W a 180 W", E640&lt;=240, "181 W a 240 W", E640&gt;240, "Acima de 240 W")</f>
        <v>Até 30W</v>
      </c>
    </row>
    <row r="641" spans="14:14" ht="14.25" customHeight="1" x14ac:dyDescent="0.3">
      <c r="N641" t="str">
        <f t="array" ref="N641">_xlfn.IFS(E641&lt;=30,"Até 30W",E641&lt;=50,"31W a 50W", E641&lt;=67, "51 W a 67 W", E641&lt;=97, "68 W a 97 W", E641&lt;=137, "98 W a 137 W", E641&lt;=180, "138 W a 180 W", E641&lt;=240, "181 W a 240 W", E641&gt;240, "Acima de 240 W")</f>
        <v>Até 30W</v>
      </c>
    </row>
    <row r="642" spans="14:14" ht="14.25" customHeight="1" x14ac:dyDescent="0.3">
      <c r="N642" t="str">
        <f t="array" ref="N642">_xlfn.IFS(E642&lt;=30,"Até 30W",E642&lt;=50,"31W a 50W", E642&lt;=67, "51 W a 67 W", E642&lt;=97, "68 W a 97 W", E642&lt;=137, "98 W a 137 W", E642&lt;=180, "138 W a 180 W", E642&lt;=240, "181 W a 240 W", E642&gt;240, "Acima de 240 W")</f>
        <v>Até 30W</v>
      </c>
    </row>
    <row r="643" spans="14:14" ht="14.25" customHeight="1" x14ac:dyDescent="0.3">
      <c r="N643" t="str">
        <f t="array" ref="N643">_xlfn.IFS(E643&lt;=30,"Até 30W",E643&lt;=50,"31W a 50W", E643&lt;=67, "51 W a 67 W", E643&lt;=97, "68 W a 97 W", E643&lt;=137, "98 W a 137 W", E643&lt;=180, "138 W a 180 W", E643&lt;=240, "181 W a 240 W", E643&gt;240, "Acima de 240 W")</f>
        <v>Até 30W</v>
      </c>
    </row>
    <row r="644" spans="14:14" ht="14.25" customHeight="1" x14ac:dyDescent="0.3">
      <c r="N644" t="str">
        <f t="array" ref="N644">_xlfn.IFS(E644&lt;=30,"Até 30W",E644&lt;=50,"31W a 50W", E644&lt;=67, "51 W a 67 W", E644&lt;=97, "68 W a 97 W", E644&lt;=137, "98 W a 137 W", E644&lt;=180, "138 W a 180 W", E644&lt;=240, "181 W a 240 W", E644&gt;240, "Acima de 240 W")</f>
        <v>Até 30W</v>
      </c>
    </row>
    <row r="645" spans="14:14" ht="14.25" customHeight="1" x14ac:dyDescent="0.3">
      <c r="N645" t="str">
        <f t="array" ref="N645">_xlfn.IFS(E645&lt;=30,"Até 30W",E645&lt;=50,"31W a 50W", E645&lt;=67, "51 W a 67 W", E645&lt;=97, "68 W a 97 W", E645&lt;=137, "98 W a 137 W", E645&lt;=180, "138 W a 180 W", E645&lt;=240, "181 W a 240 W", E645&gt;240, "Acima de 240 W")</f>
        <v>Até 30W</v>
      </c>
    </row>
    <row r="646" spans="14:14" ht="14.25" customHeight="1" x14ac:dyDescent="0.3">
      <c r="N646" t="str">
        <f t="array" ref="N646">_xlfn.IFS(E646&lt;=30,"Até 30W",E646&lt;=50,"31W a 50W", E646&lt;=67, "51 W a 67 W", E646&lt;=97, "68 W a 97 W", E646&lt;=137, "98 W a 137 W", E646&lt;=180, "138 W a 180 W", E646&lt;=240, "181 W a 240 W", E646&gt;240, "Acima de 240 W")</f>
        <v>Até 30W</v>
      </c>
    </row>
    <row r="647" spans="14:14" ht="14.25" customHeight="1" x14ac:dyDescent="0.3">
      <c r="N647" t="str">
        <f t="array" ref="N647">_xlfn.IFS(E647&lt;=30,"Até 30W",E647&lt;=50,"31W a 50W", E647&lt;=67, "51 W a 67 W", E647&lt;=97, "68 W a 97 W", E647&lt;=137, "98 W a 137 W", E647&lt;=180, "138 W a 180 W", E647&lt;=240, "181 W a 240 W", E647&gt;240, "Acima de 240 W")</f>
        <v>Até 30W</v>
      </c>
    </row>
    <row r="648" spans="14:14" ht="14.25" customHeight="1" x14ac:dyDescent="0.3">
      <c r="N648" t="str">
        <f t="array" ref="N648">_xlfn.IFS(E648&lt;=30,"Até 30W",E648&lt;=50,"31W a 50W", E648&lt;=67, "51 W a 67 W", E648&lt;=97, "68 W a 97 W", E648&lt;=137, "98 W a 137 W", E648&lt;=180, "138 W a 180 W", E648&lt;=240, "181 W a 240 W", E648&gt;240, "Acima de 240 W")</f>
        <v>Até 30W</v>
      </c>
    </row>
    <row r="649" spans="14:14" ht="14.25" customHeight="1" x14ac:dyDescent="0.3">
      <c r="N649" t="str">
        <f t="array" ref="N649">_xlfn.IFS(E649&lt;=30,"Até 30W",E649&lt;=50,"31W a 50W", E649&lt;=67, "51 W a 67 W", E649&lt;=97, "68 W a 97 W", E649&lt;=137, "98 W a 137 W", E649&lt;=180, "138 W a 180 W", E649&lt;=240, "181 W a 240 W", E649&gt;240, "Acima de 240 W")</f>
        <v>Até 30W</v>
      </c>
    </row>
    <row r="650" spans="14:14" ht="14.25" customHeight="1" x14ac:dyDescent="0.3">
      <c r="N650" t="str">
        <f t="array" ref="N650">_xlfn.IFS(E650&lt;=30,"Até 30W",E650&lt;=50,"31W a 50W", E650&lt;=67, "51 W a 67 W", E650&lt;=97, "68 W a 97 W", E650&lt;=137, "98 W a 137 W", E650&lt;=180, "138 W a 180 W", E650&lt;=240, "181 W a 240 W", E650&gt;240, "Acima de 240 W")</f>
        <v>Até 30W</v>
      </c>
    </row>
    <row r="651" spans="14:14" ht="14.25" customHeight="1" x14ac:dyDescent="0.3">
      <c r="N651" t="str">
        <f t="array" ref="N651">_xlfn.IFS(E651&lt;=30,"Até 30W",E651&lt;=50,"31W a 50W", E651&lt;=67, "51 W a 67 W", E651&lt;=97, "68 W a 97 W", E651&lt;=137, "98 W a 137 W", E651&lt;=180, "138 W a 180 W", E651&lt;=240, "181 W a 240 W", E651&gt;240, "Acima de 240 W")</f>
        <v>Até 30W</v>
      </c>
    </row>
    <row r="652" spans="14:14" ht="14.25" customHeight="1" x14ac:dyDescent="0.3">
      <c r="N652" t="str">
        <f t="array" ref="N652">_xlfn.IFS(E652&lt;=30,"Até 30W",E652&lt;=50,"31W a 50W", E652&lt;=67, "51 W a 67 W", E652&lt;=97, "68 W a 97 W", E652&lt;=137, "98 W a 137 W", E652&lt;=180, "138 W a 180 W", E652&lt;=240, "181 W a 240 W", E652&gt;240, "Acima de 240 W")</f>
        <v>Até 30W</v>
      </c>
    </row>
    <row r="653" spans="14:14" ht="14.25" customHeight="1" x14ac:dyDescent="0.3">
      <c r="N653" t="str">
        <f t="array" ref="N653">_xlfn.IFS(E653&lt;=30,"Até 30W",E653&lt;=50,"31W a 50W", E653&lt;=67, "51 W a 67 W", E653&lt;=97, "68 W a 97 W", E653&lt;=137, "98 W a 137 W", E653&lt;=180, "138 W a 180 W", E653&lt;=240, "181 W a 240 W", E653&gt;240, "Acima de 240 W")</f>
        <v>Até 30W</v>
      </c>
    </row>
    <row r="654" spans="14:14" ht="14.25" customHeight="1" x14ac:dyDescent="0.3">
      <c r="N654" t="str">
        <f t="array" ref="N654">_xlfn.IFS(E654&lt;=30,"Até 30W",E654&lt;=50,"31W a 50W", E654&lt;=67, "51 W a 67 W", E654&lt;=97, "68 W a 97 W", E654&lt;=137, "98 W a 137 W", E654&lt;=180, "138 W a 180 W", E654&lt;=240, "181 W a 240 W", E654&gt;240, "Acima de 240 W")</f>
        <v>Até 30W</v>
      </c>
    </row>
    <row r="655" spans="14:14" ht="14.25" customHeight="1" x14ac:dyDescent="0.3">
      <c r="N655" t="str">
        <f t="array" ref="N655">_xlfn.IFS(E655&lt;=30,"Até 30W",E655&lt;=50,"31W a 50W", E655&lt;=67, "51 W a 67 W", E655&lt;=97, "68 W a 97 W", E655&lt;=137, "98 W a 137 W", E655&lt;=180, "138 W a 180 W", E655&lt;=240, "181 W a 240 W", E655&gt;240, "Acima de 240 W")</f>
        <v>Até 30W</v>
      </c>
    </row>
    <row r="656" spans="14:14" ht="14.25" customHeight="1" x14ac:dyDescent="0.3">
      <c r="N656" t="str">
        <f t="array" ref="N656">_xlfn.IFS(E656&lt;=30,"Até 30W",E656&lt;=50,"31W a 50W", E656&lt;=67, "51 W a 67 W", E656&lt;=97, "68 W a 97 W", E656&lt;=137, "98 W a 137 W", E656&lt;=180, "138 W a 180 W", E656&lt;=240, "181 W a 240 W", E656&gt;240, "Acima de 240 W")</f>
        <v>Até 30W</v>
      </c>
    </row>
    <row r="657" spans="14:14" ht="14.25" customHeight="1" x14ac:dyDescent="0.3">
      <c r="N657" t="str">
        <f t="array" ref="N657">_xlfn.IFS(E657&lt;=30,"Até 30W",E657&lt;=50,"31W a 50W", E657&lt;=67, "51 W a 67 W", E657&lt;=97, "68 W a 97 W", E657&lt;=137, "98 W a 137 W", E657&lt;=180, "138 W a 180 W", E657&lt;=240, "181 W a 240 W", E657&gt;240, "Acima de 240 W")</f>
        <v>Até 30W</v>
      </c>
    </row>
    <row r="658" spans="14:14" ht="14.25" customHeight="1" x14ac:dyDescent="0.3">
      <c r="N658" t="str">
        <f t="array" ref="N658">_xlfn.IFS(E658&lt;=30,"Até 30W",E658&lt;=50,"31W a 50W", E658&lt;=67, "51 W a 67 W", E658&lt;=97, "68 W a 97 W", E658&lt;=137, "98 W a 137 W", E658&lt;=180, "138 W a 180 W", E658&lt;=240, "181 W a 240 W", E658&gt;240, "Acima de 240 W")</f>
        <v>Até 30W</v>
      </c>
    </row>
    <row r="659" spans="14:14" ht="14.25" customHeight="1" x14ac:dyDescent="0.3">
      <c r="N659" t="str">
        <f t="array" ref="N659">_xlfn.IFS(E659&lt;=30,"Até 30W",E659&lt;=50,"31W a 50W", E659&lt;=67, "51 W a 67 W", E659&lt;=97, "68 W a 97 W", E659&lt;=137, "98 W a 137 W", E659&lt;=180, "138 W a 180 W", E659&lt;=240, "181 W a 240 W", E659&gt;240, "Acima de 240 W")</f>
        <v>Até 30W</v>
      </c>
    </row>
    <row r="660" spans="14:14" ht="14.25" customHeight="1" x14ac:dyDescent="0.3">
      <c r="N660" t="str">
        <f t="array" ref="N660">_xlfn.IFS(E660&lt;=30,"Até 30W",E660&lt;=50,"31W a 50W", E660&lt;=67, "51 W a 67 W", E660&lt;=97, "68 W a 97 W", E660&lt;=137, "98 W a 137 W", E660&lt;=180, "138 W a 180 W", E660&lt;=240, "181 W a 240 W", E660&gt;240, "Acima de 240 W")</f>
        <v>Até 30W</v>
      </c>
    </row>
    <row r="661" spans="14:14" ht="14.25" customHeight="1" x14ac:dyDescent="0.3">
      <c r="N661" t="str">
        <f t="array" ref="N661">_xlfn.IFS(E661&lt;=30,"Até 30W",E661&lt;=50,"31W a 50W", E661&lt;=67, "51 W a 67 W", E661&lt;=97, "68 W a 97 W", E661&lt;=137, "98 W a 137 W", E661&lt;=180, "138 W a 180 W", E661&lt;=240, "181 W a 240 W", E661&gt;240, "Acima de 240 W")</f>
        <v>Até 30W</v>
      </c>
    </row>
    <row r="662" spans="14:14" ht="14.25" customHeight="1" x14ac:dyDescent="0.3">
      <c r="N662" t="str">
        <f t="array" ref="N662">_xlfn.IFS(E662&lt;=30,"Até 30W",E662&lt;=50,"31W a 50W", E662&lt;=67, "51 W a 67 W", E662&lt;=97, "68 W a 97 W", E662&lt;=137, "98 W a 137 W", E662&lt;=180, "138 W a 180 W", E662&lt;=240, "181 W a 240 W", E662&gt;240, "Acima de 240 W")</f>
        <v>Até 30W</v>
      </c>
    </row>
    <row r="663" spans="14:14" ht="14.25" customHeight="1" x14ac:dyDescent="0.3">
      <c r="N663" t="str">
        <f t="array" ref="N663">_xlfn.IFS(E663&lt;=30,"Até 30W",E663&lt;=50,"31W a 50W", E663&lt;=67, "51 W a 67 W", E663&lt;=97, "68 W a 97 W", E663&lt;=137, "98 W a 137 W", E663&lt;=180, "138 W a 180 W", E663&lt;=240, "181 W a 240 W", E663&gt;240, "Acima de 240 W")</f>
        <v>Até 30W</v>
      </c>
    </row>
    <row r="664" spans="14:14" ht="14.25" customHeight="1" x14ac:dyDescent="0.3">
      <c r="N664" t="str">
        <f t="array" ref="N664">_xlfn.IFS(E664&lt;=30,"Até 30W",E664&lt;=50,"31W a 50W", E664&lt;=67, "51 W a 67 W", E664&lt;=97, "68 W a 97 W", E664&lt;=137, "98 W a 137 W", E664&lt;=180, "138 W a 180 W", E664&lt;=240, "181 W a 240 W", E664&gt;240, "Acima de 240 W")</f>
        <v>Até 30W</v>
      </c>
    </row>
    <row r="665" spans="14:14" ht="14.25" customHeight="1" x14ac:dyDescent="0.3">
      <c r="N665" t="str">
        <f t="array" ref="N665">_xlfn.IFS(E665&lt;=30,"Até 30W",E665&lt;=50,"31W a 50W", E665&lt;=67, "51 W a 67 W", E665&lt;=97, "68 W a 97 W", E665&lt;=137, "98 W a 137 W", E665&lt;=180, "138 W a 180 W", E665&lt;=240, "181 W a 240 W", E665&gt;240, "Acima de 240 W")</f>
        <v>Até 30W</v>
      </c>
    </row>
    <row r="666" spans="14:14" ht="14.25" customHeight="1" x14ac:dyDescent="0.3">
      <c r="N666" t="str">
        <f t="array" ref="N666">_xlfn.IFS(E666&lt;=30,"Até 30W",E666&lt;=50,"31W a 50W", E666&lt;=67, "51 W a 67 W", E666&lt;=97, "68 W a 97 W", E666&lt;=137, "98 W a 137 W", E666&lt;=180, "138 W a 180 W", E666&lt;=240, "181 W a 240 W", E666&gt;240, "Acima de 240 W")</f>
        <v>Até 30W</v>
      </c>
    </row>
    <row r="667" spans="14:14" ht="14.25" customHeight="1" x14ac:dyDescent="0.3">
      <c r="N667" t="str">
        <f t="array" ref="N667">_xlfn.IFS(E667&lt;=30,"Até 30W",E667&lt;=50,"31W a 50W", E667&lt;=67, "51 W a 67 W", E667&lt;=97, "68 W a 97 W", E667&lt;=137, "98 W a 137 W", E667&lt;=180, "138 W a 180 W", E667&lt;=240, "181 W a 240 W", E667&gt;240, "Acima de 240 W")</f>
        <v>Até 30W</v>
      </c>
    </row>
    <row r="668" spans="14:14" ht="14.25" customHeight="1" x14ac:dyDescent="0.3">
      <c r="N668" t="str">
        <f t="array" ref="N668">_xlfn.IFS(E668&lt;=30,"Até 30W",E668&lt;=50,"31W a 50W", E668&lt;=67, "51 W a 67 W", E668&lt;=97, "68 W a 97 W", E668&lt;=137, "98 W a 137 W", E668&lt;=180, "138 W a 180 W", E668&lt;=240, "181 W a 240 W", E668&gt;240, "Acima de 240 W")</f>
        <v>Até 30W</v>
      </c>
    </row>
    <row r="669" spans="14:14" ht="14.25" customHeight="1" x14ac:dyDescent="0.3">
      <c r="N669" t="str">
        <f t="array" ref="N669">_xlfn.IFS(E669&lt;=30,"Até 30W",E669&lt;=50,"31W a 50W", E669&lt;=67, "51 W a 67 W", E669&lt;=97, "68 W a 97 W", E669&lt;=137, "98 W a 137 W", E669&lt;=180, "138 W a 180 W", E669&lt;=240, "181 W a 240 W", E669&gt;240, "Acima de 240 W")</f>
        <v>Até 30W</v>
      </c>
    </row>
    <row r="670" spans="14:14" ht="14.25" customHeight="1" x14ac:dyDescent="0.3">
      <c r="N670" t="str">
        <f t="array" ref="N670">_xlfn.IFS(E670&lt;=30,"Até 30W",E670&lt;=50,"31W a 50W", E670&lt;=67, "51 W a 67 W", E670&lt;=97, "68 W a 97 W", E670&lt;=137, "98 W a 137 W", E670&lt;=180, "138 W a 180 W", E670&lt;=240, "181 W a 240 W", E670&gt;240, "Acima de 240 W")</f>
        <v>Até 30W</v>
      </c>
    </row>
    <row r="671" spans="14:14" ht="14.25" customHeight="1" x14ac:dyDescent="0.3">
      <c r="N671" t="str">
        <f t="array" ref="N671">_xlfn.IFS(E671&lt;=30,"Até 30W",E671&lt;=50,"31W a 50W", E671&lt;=67, "51 W a 67 W", E671&lt;=97, "68 W a 97 W", E671&lt;=137, "98 W a 137 W", E671&lt;=180, "138 W a 180 W", E671&lt;=240, "181 W a 240 W", E671&gt;240, "Acima de 240 W")</f>
        <v>Até 30W</v>
      </c>
    </row>
    <row r="672" spans="14:14" ht="14.25" customHeight="1" x14ac:dyDescent="0.3">
      <c r="N672" t="str">
        <f t="array" ref="N672">_xlfn.IFS(E672&lt;=30,"Até 30W",E672&lt;=50,"31W a 50W", E672&lt;=67, "51 W a 67 W", E672&lt;=97, "68 W a 97 W", E672&lt;=137, "98 W a 137 W", E672&lt;=180, "138 W a 180 W", E672&lt;=240, "181 W a 240 W", E672&gt;240, "Acima de 240 W")</f>
        <v>Até 30W</v>
      </c>
    </row>
    <row r="673" spans="14:14" ht="14.25" customHeight="1" x14ac:dyDescent="0.3">
      <c r="N673" t="str">
        <f t="array" ref="N673">_xlfn.IFS(E673&lt;=30,"Até 30W",E673&lt;=50,"31W a 50W", E673&lt;=67, "51 W a 67 W", E673&lt;=97, "68 W a 97 W", E673&lt;=137, "98 W a 137 W", E673&lt;=180, "138 W a 180 W", E673&lt;=240, "181 W a 240 W", E673&gt;240, "Acima de 240 W")</f>
        <v>Até 30W</v>
      </c>
    </row>
    <row r="674" spans="14:14" ht="14.25" customHeight="1" x14ac:dyDescent="0.3">
      <c r="N674" t="str">
        <f t="array" ref="N674">_xlfn.IFS(E674&lt;=30,"Até 30W",E674&lt;=50,"31W a 50W", E674&lt;=67, "51 W a 67 W", E674&lt;=97, "68 W a 97 W", E674&lt;=137, "98 W a 137 W", E674&lt;=180, "138 W a 180 W", E674&lt;=240, "181 W a 240 W", E674&gt;240, "Acima de 240 W")</f>
        <v>Até 30W</v>
      </c>
    </row>
    <row r="675" spans="14:14" ht="14.25" customHeight="1" x14ac:dyDescent="0.3">
      <c r="N675" t="str">
        <f t="array" ref="N675">_xlfn.IFS(E675&lt;=30,"Até 30W",E675&lt;=50,"31W a 50W", E675&lt;=67, "51 W a 67 W", E675&lt;=97, "68 W a 97 W", E675&lt;=137, "98 W a 137 W", E675&lt;=180, "138 W a 180 W", E675&lt;=240, "181 W a 240 W", E675&gt;240, "Acima de 240 W")</f>
        <v>Até 30W</v>
      </c>
    </row>
    <row r="676" spans="14:14" ht="14.25" customHeight="1" x14ac:dyDescent="0.3">
      <c r="N676" t="str">
        <f t="array" ref="N676">_xlfn.IFS(E676&lt;=30,"Até 30W",E676&lt;=50,"31W a 50W", E676&lt;=67, "51 W a 67 W", E676&lt;=97, "68 W a 97 W", E676&lt;=137, "98 W a 137 W", E676&lt;=180, "138 W a 180 W", E676&lt;=240, "181 W a 240 W", E676&gt;240, "Acima de 240 W")</f>
        <v>Até 30W</v>
      </c>
    </row>
    <row r="677" spans="14:14" ht="14.25" customHeight="1" x14ac:dyDescent="0.3">
      <c r="N677" t="str">
        <f t="array" ref="N677">_xlfn.IFS(E677&lt;=30,"Até 30W",E677&lt;=50,"31W a 50W", E677&lt;=67, "51 W a 67 W", E677&lt;=97, "68 W a 97 W", E677&lt;=137, "98 W a 137 W", E677&lt;=180, "138 W a 180 W", E677&lt;=240, "181 W a 240 W", E677&gt;240, "Acima de 240 W")</f>
        <v>Até 30W</v>
      </c>
    </row>
    <row r="678" spans="14:14" ht="14.25" customHeight="1" x14ac:dyDescent="0.3">
      <c r="N678" t="str">
        <f t="array" ref="N678">_xlfn.IFS(E678&lt;=30,"Até 30W",E678&lt;=50,"31W a 50W", E678&lt;=67, "51 W a 67 W", E678&lt;=97, "68 W a 97 W", E678&lt;=137, "98 W a 137 W", E678&lt;=180, "138 W a 180 W", E678&lt;=240, "181 W a 240 W", E678&gt;240, "Acima de 240 W")</f>
        <v>Até 30W</v>
      </c>
    </row>
    <row r="679" spans="14:14" ht="14.25" customHeight="1" x14ac:dyDescent="0.3">
      <c r="N679" t="str">
        <f t="array" ref="N679">_xlfn.IFS(E679&lt;=30,"Até 30W",E679&lt;=50,"31W a 50W", E679&lt;=67, "51 W a 67 W", E679&lt;=97, "68 W a 97 W", E679&lt;=137, "98 W a 137 W", E679&lt;=180, "138 W a 180 W", E679&lt;=240, "181 W a 240 W", E679&gt;240, "Acima de 240 W")</f>
        <v>Até 30W</v>
      </c>
    </row>
    <row r="680" spans="14:14" ht="14.25" customHeight="1" x14ac:dyDescent="0.3">
      <c r="N680" t="str">
        <f t="array" ref="N680">_xlfn.IFS(E680&lt;=30,"Até 30W",E680&lt;=50,"31W a 50W", E680&lt;=67, "51 W a 67 W", E680&lt;=97, "68 W a 97 W", E680&lt;=137, "98 W a 137 W", E680&lt;=180, "138 W a 180 W", E680&lt;=240, "181 W a 240 W", E680&gt;240, "Acima de 240 W")</f>
        <v>Até 30W</v>
      </c>
    </row>
    <row r="681" spans="14:14" ht="14.25" customHeight="1" x14ac:dyDescent="0.3">
      <c r="N681" t="str">
        <f t="array" ref="N681">_xlfn.IFS(E681&lt;=30,"Até 30W",E681&lt;=50,"31W a 50W", E681&lt;=67, "51 W a 67 W", E681&lt;=97, "68 W a 97 W", E681&lt;=137, "98 W a 137 W", E681&lt;=180, "138 W a 180 W", E681&lt;=240, "181 W a 240 W", E681&gt;240, "Acima de 240 W")</f>
        <v>Até 30W</v>
      </c>
    </row>
    <row r="682" spans="14:14" ht="14.25" customHeight="1" x14ac:dyDescent="0.3">
      <c r="N682" t="str">
        <f t="array" ref="N682">_xlfn.IFS(E682&lt;=30,"Até 30W",E682&lt;=50,"31W a 50W", E682&lt;=67, "51 W a 67 W", E682&lt;=97, "68 W a 97 W", E682&lt;=137, "98 W a 137 W", E682&lt;=180, "138 W a 180 W", E682&lt;=240, "181 W a 240 W", E682&gt;240, "Acima de 240 W")</f>
        <v>Até 30W</v>
      </c>
    </row>
    <row r="683" spans="14:14" ht="14.25" customHeight="1" x14ac:dyDescent="0.3">
      <c r="N683" t="str">
        <f t="array" ref="N683">_xlfn.IFS(E683&lt;=30,"Até 30W",E683&lt;=50,"31W a 50W", E683&lt;=67, "51 W a 67 W", E683&lt;=97, "68 W a 97 W", E683&lt;=137, "98 W a 137 W", E683&lt;=180, "138 W a 180 W", E683&lt;=240, "181 W a 240 W", E683&gt;240, "Acima de 240 W")</f>
        <v>Até 30W</v>
      </c>
    </row>
    <row r="684" spans="14:14" ht="14.25" customHeight="1" x14ac:dyDescent="0.3">
      <c r="N684" t="str">
        <f t="array" ref="N684">_xlfn.IFS(E684&lt;=30,"Até 30W",E684&lt;=50,"31W a 50W", E684&lt;=67, "51 W a 67 W", E684&lt;=97, "68 W a 97 W", E684&lt;=137, "98 W a 137 W", E684&lt;=180, "138 W a 180 W", E684&lt;=240, "181 W a 240 W", E684&gt;240, "Acima de 240 W")</f>
        <v>Até 30W</v>
      </c>
    </row>
    <row r="685" spans="14:14" ht="14.25" customHeight="1" x14ac:dyDescent="0.3">
      <c r="N685" t="str">
        <f t="array" ref="N685">_xlfn.IFS(E685&lt;=30,"Até 30W",E685&lt;=50,"31W a 50W", E685&lt;=67, "51 W a 67 W", E685&lt;=97, "68 W a 97 W", E685&lt;=137, "98 W a 137 W", E685&lt;=180, "138 W a 180 W", E685&lt;=240, "181 W a 240 W", E685&gt;240, "Acima de 240 W")</f>
        <v>Até 30W</v>
      </c>
    </row>
    <row r="686" spans="14:14" ht="14.25" customHeight="1" x14ac:dyDescent="0.3">
      <c r="N686" t="str">
        <f t="array" ref="N686">_xlfn.IFS(E686&lt;=30,"Até 30W",E686&lt;=50,"31W a 50W", E686&lt;=67, "51 W a 67 W", E686&lt;=97, "68 W a 97 W", E686&lt;=137, "98 W a 137 W", E686&lt;=180, "138 W a 180 W", E686&lt;=240, "181 W a 240 W", E686&gt;240, "Acima de 240 W")</f>
        <v>Até 30W</v>
      </c>
    </row>
    <row r="687" spans="14:14" ht="14.25" customHeight="1" x14ac:dyDescent="0.3">
      <c r="N687" t="str">
        <f t="array" ref="N687">_xlfn.IFS(E687&lt;=30,"Até 30W",E687&lt;=50,"31W a 50W", E687&lt;=67, "51 W a 67 W", E687&lt;=97, "68 W a 97 W", E687&lt;=137, "98 W a 137 W", E687&lt;=180, "138 W a 180 W", E687&lt;=240, "181 W a 240 W", E687&gt;240, "Acima de 240 W")</f>
        <v>Até 30W</v>
      </c>
    </row>
    <row r="688" spans="14:14" ht="14.25" customHeight="1" x14ac:dyDescent="0.3">
      <c r="N688" t="str">
        <f t="array" ref="N688">_xlfn.IFS(E688&lt;=30,"Até 30W",E688&lt;=50,"31W a 50W", E688&lt;=67, "51 W a 67 W", E688&lt;=97, "68 W a 97 W", E688&lt;=137, "98 W a 137 W", E688&lt;=180, "138 W a 180 W", E688&lt;=240, "181 W a 240 W", E688&gt;240, "Acima de 240 W")</f>
        <v>Até 30W</v>
      </c>
    </row>
    <row r="689" spans="14:14" ht="14.25" customHeight="1" x14ac:dyDescent="0.3">
      <c r="N689" t="str">
        <f t="array" ref="N689">_xlfn.IFS(E689&lt;=30,"Até 30W",E689&lt;=50,"31W a 50W", E689&lt;=67, "51 W a 67 W", E689&lt;=97, "68 W a 97 W", E689&lt;=137, "98 W a 137 W", E689&lt;=180, "138 W a 180 W", E689&lt;=240, "181 W a 240 W", E689&gt;240, "Acima de 240 W")</f>
        <v>Até 30W</v>
      </c>
    </row>
    <row r="690" spans="14:14" ht="14.25" customHeight="1" x14ac:dyDescent="0.3">
      <c r="N690" t="str">
        <f t="array" ref="N690">_xlfn.IFS(E690&lt;=30,"Até 30W",E690&lt;=50,"31W a 50W", E690&lt;=67, "51 W a 67 W", E690&lt;=97, "68 W a 97 W", E690&lt;=137, "98 W a 137 W", E690&lt;=180, "138 W a 180 W", E690&lt;=240, "181 W a 240 W", E690&gt;240, "Acima de 240 W")</f>
        <v>Até 30W</v>
      </c>
    </row>
    <row r="691" spans="14:14" ht="14.25" customHeight="1" x14ac:dyDescent="0.3">
      <c r="N691" t="str">
        <f t="array" ref="N691">_xlfn.IFS(E691&lt;=30,"Até 30W",E691&lt;=50,"31W a 50W", E691&lt;=67, "51 W a 67 W", E691&lt;=97, "68 W a 97 W", E691&lt;=137, "98 W a 137 W", E691&lt;=180, "138 W a 180 W", E691&lt;=240, "181 W a 240 W", E691&gt;240, "Acima de 240 W")</f>
        <v>Até 30W</v>
      </c>
    </row>
    <row r="692" spans="14:14" ht="14.25" customHeight="1" x14ac:dyDescent="0.3">
      <c r="N692" t="str">
        <f t="array" ref="N692">_xlfn.IFS(E692&lt;=30,"Até 30W",E692&lt;=50,"31W a 50W", E692&lt;=67, "51 W a 67 W", E692&lt;=97, "68 W a 97 W", E692&lt;=137, "98 W a 137 W", E692&lt;=180, "138 W a 180 W", E692&lt;=240, "181 W a 240 W", E692&gt;240, "Acima de 240 W")</f>
        <v>Até 30W</v>
      </c>
    </row>
    <row r="693" spans="14:14" ht="14.25" customHeight="1" x14ac:dyDescent="0.3">
      <c r="N693" t="str">
        <f t="array" ref="N693">_xlfn.IFS(E693&lt;=30,"Até 30W",E693&lt;=50,"31W a 50W", E693&lt;=67, "51 W a 67 W", E693&lt;=97, "68 W a 97 W", E693&lt;=137, "98 W a 137 W", E693&lt;=180, "138 W a 180 W", E693&lt;=240, "181 W a 240 W", E693&gt;240, "Acima de 240 W")</f>
        <v>Até 30W</v>
      </c>
    </row>
    <row r="694" spans="14:14" ht="14.25" customHeight="1" x14ac:dyDescent="0.3">
      <c r="N694" t="str">
        <f t="array" ref="N694">_xlfn.IFS(E694&lt;=30,"Até 30W",E694&lt;=50,"31W a 50W", E694&lt;=67, "51 W a 67 W", E694&lt;=97, "68 W a 97 W", E694&lt;=137, "98 W a 137 W", E694&lt;=180, "138 W a 180 W", E694&lt;=240, "181 W a 240 W", E694&gt;240, "Acima de 240 W")</f>
        <v>Até 30W</v>
      </c>
    </row>
    <row r="695" spans="14:14" ht="14.25" customHeight="1" x14ac:dyDescent="0.3">
      <c r="N695" t="str">
        <f t="array" ref="N695">_xlfn.IFS(E695&lt;=30,"Até 30W",E695&lt;=50,"31W a 50W", E695&lt;=67, "51 W a 67 W", E695&lt;=97, "68 W a 97 W", E695&lt;=137, "98 W a 137 W", E695&lt;=180, "138 W a 180 W", E695&lt;=240, "181 W a 240 W", E695&gt;240, "Acima de 240 W")</f>
        <v>Até 30W</v>
      </c>
    </row>
    <row r="696" spans="14:14" ht="14.25" customHeight="1" x14ac:dyDescent="0.3">
      <c r="N696" t="str">
        <f t="array" ref="N696">_xlfn.IFS(E696&lt;=30,"Até 30W",E696&lt;=50,"31W a 50W", E696&lt;=67, "51 W a 67 W", E696&lt;=97, "68 W a 97 W", E696&lt;=137, "98 W a 137 W", E696&lt;=180, "138 W a 180 W", E696&lt;=240, "181 W a 240 W", E696&gt;240, "Acima de 240 W")</f>
        <v>Até 30W</v>
      </c>
    </row>
    <row r="697" spans="14:14" ht="14.25" customHeight="1" x14ac:dyDescent="0.3">
      <c r="N697" t="str">
        <f t="array" ref="N697">_xlfn.IFS(E697&lt;=30,"Até 30W",E697&lt;=50,"31W a 50W", E697&lt;=67, "51 W a 67 W", E697&lt;=97, "68 W a 97 W", E697&lt;=137, "98 W a 137 W", E697&lt;=180, "138 W a 180 W", E697&lt;=240, "181 W a 240 W", E697&gt;240, "Acima de 240 W")</f>
        <v>Até 30W</v>
      </c>
    </row>
    <row r="698" spans="14:14" ht="14.25" customHeight="1" x14ac:dyDescent="0.3">
      <c r="N698" t="str">
        <f t="array" ref="N698">_xlfn.IFS(E698&lt;=30,"Até 30W",E698&lt;=50,"31W a 50W", E698&lt;=67, "51 W a 67 W", E698&lt;=97, "68 W a 97 W", E698&lt;=137, "98 W a 137 W", E698&lt;=180, "138 W a 180 W", E698&lt;=240, "181 W a 240 W", E698&gt;240, "Acima de 240 W")</f>
        <v>Até 30W</v>
      </c>
    </row>
    <row r="699" spans="14:14" ht="14.25" customHeight="1" x14ac:dyDescent="0.3">
      <c r="N699" t="str">
        <f t="array" ref="N699">_xlfn.IFS(E699&lt;=30,"Até 30W",E699&lt;=50,"31W a 50W", E699&lt;=67, "51 W a 67 W", E699&lt;=97, "68 W a 97 W", E699&lt;=137, "98 W a 137 W", E699&lt;=180, "138 W a 180 W", E699&lt;=240, "181 W a 240 W", E699&gt;240, "Acima de 240 W")</f>
        <v>Até 30W</v>
      </c>
    </row>
    <row r="700" spans="14:14" ht="14.25" customHeight="1" x14ac:dyDescent="0.3">
      <c r="N700" t="str">
        <f t="array" ref="N700">_xlfn.IFS(E700&lt;=30,"Até 30W",E700&lt;=50,"31W a 50W", E700&lt;=67, "51 W a 67 W", E700&lt;=97, "68 W a 97 W", E700&lt;=137, "98 W a 137 W", E700&lt;=180, "138 W a 180 W", E700&lt;=240, "181 W a 240 W", E700&gt;240, "Acima de 240 W")</f>
        <v>Até 30W</v>
      </c>
    </row>
    <row r="701" spans="14:14" ht="14.25" customHeight="1" x14ac:dyDescent="0.3">
      <c r="N701" t="str">
        <f t="array" ref="N701">_xlfn.IFS(E701&lt;=30,"Até 30W",E701&lt;=50,"31W a 50W", E701&lt;=67, "51 W a 67 W", E701&lt;=97, "68 W a 97 W", E701&lt;=137, "98 W a 137 W", E701&lt;=180, "138 W a 180 W", E701&lt;=240, "181 W a 240 W", E701&gt;240, "Acima de 240 W")</f>
        <v>Até 30W</v>
      </c>
    </row>
    <row r="702" spans="14:14" ht="14.25" customHeight="1" x14ac:dyDescent="0.3">
      <c r="N702" t="str">
        <f t="array" ref="N702">_xlfn.IFS(E702&lt;=30,"Até 30W",E702&lt;=50,"31W a 50W", E702&lt;=67, "51 W a 67 W", E702&lt;=97, "68 W a 97 W", E702&lt;=137, "98 W a 137 W", E702&lt;=180, "138 W a 180 W", E702&lt;=240, "181 W a 240 W", E702&gt;240, "Acima de 240 W")</f>
        <v>Até 30W</v>
      </c>
    </row>
    <row r="703" spans="14:14" ht="14.25" customHeight="1" x14ac:dyDescent="0.3">
      <c r="N703" t="str">
        <f t="array" ref="N703">_xlfn.IFS(E703&lt;=30,"Até 30W",E703&lt;=50,"31W a 50W", E703&lt;=67, "51 W a 67 W", E703&lt;=97, "68 W a 97 W", E703&lt;=137, "98 W a 137 W", E703&lt;=180, "138 W a 180 W", E703&lt;=240, "181 W a 240 W", E703&gt;240, "Acima de 240 W")</f>
        <v>Até 30W</v>
      </c>
    </row>
    <row r="704" spans="14:14" ht="14.25" customHeight="1" x14ac:dyDescent="0.3">
      <c r="N704" t="str">
        <f t="array" ref="N704">_xlfn.IFS(E704&lt;=30,"Até 30W",E704&lt;=50,"31W a 50W", E704&lt;=67, "51 W a 67 W", E704&lt;=97, "68 W a 97 W", E704&lt;=137, "98 W a 137 W", E704&lt;=180, "138 W a 180 W", E704&lt;=240, "181 W a 240 W", E704&gt;240, "Acima de 240 W")</f>
        <v>Até 30W</v>
      </c>
    </row>
    <row r="705" spans="14:14" ht="14.25" customHeight="1" x14ac:dyDescent="0.3">
      <c r="N705" t="str">
        <f t="array" ref="N705">_xlfn.IFS(E705&lt;=30,"Até 30W",E705&lt;=50,"31W a 50W", E705&lt;=67, "51 W a 67 W", E705&lt;=97, "68 W a 97 W", E705&lt;=137, "98 W a 137 W", E705&lt;=180, "138 W a 180 W", E705&lt;=240, "181 W a 240 W", E705&gt;240, "Acima de 240 W")</f>
        <v>Até 30W</v>
      </c>
    </row>
    <row r="706" spans="14:14" ht="14.25" customHeight="1" x14ac:dyDescent="0.3">
      <c r="N706" t="str">
        <f t="array" ref="N706">_xlfn.IFS(E706&lt;=30,"Até 30W",E706&lt;=50,"31W a 50W", E706&lt;=67, "51 W a 67 W", E706&lt;=97, "68 W a 97 W", E706&lt;=137, "98 W a 137 W", E706&lt;=180, "138 W a 180 W", E706&lt;=240, "181 W a 240 W", E706&gt;240, "Acima de 240 W")</f>
        <v>Até 30W</v>
      </c>
    </row>
    <row r="707" spans="14:14" ht="14.25" customHeight="1" x14ac:dyDescent="0.3">
      <c r="N707" t="str">
        <f t="array" ref="N707">_xlfn.IFS(E707&lt;=30,"Até 30W",E707&lt;=50,"31W a 50W", E707&lt;=67, "51 W a 67 W", E707&lt;=97, "68 W a 97 W", E707&lt;=137, "98 W a 137 W", E707&lt;=180, "138 W a 180 W", E707&lt;=240, "181 W a 240 W", E707&gt;240, "Acima de 240 W")</f>
        <v>Até 30W</v>
      </c>
    </row>
    <row r="708" spans="14:14" ht="14.25" customHeight="1" x14ac:dyDescent="0.3">
      <c r="N708" t="str">
        <f t="array" ref="N708">_xlfn.IFS(E708&lt;=30,"Até 30W",E708&lt;=50,"31W a 50W", E708&lt;=67, "51 W a 67 W", E708&lt;=97, "68 W a 97 W", E708&lt;=137, "98 W a 137 W", E708&lt;=180, "138 W a 180 W", E708&lt;=240, "181 W a 240 W", E708&gt;240, "Acima de 240 W")</f>
        <v>Até 30W</v>
      </c>
    </row>
    <row r="709" spans="14:14" ht="14.25" customHeight="1" x14ac:dyDescent="0.3">
      <c r="N709" t="str">
        <f t="array" ref="N709">_xlfn.IFS(E709&lt;=30,"Até 30W",E709&lt;=50,"31W a 50W", E709&lt;=67, "51 W a 67 W", E709&lt;=97, "68 W a 97 W", E709&lt;=137, "98 W a 137 W", E709&lt;=180, "138 W a 180 W", E709&lt;=240, "181 W a 240 W", E709&gt;240, "Acima de 240 W")</f>
        <v>Até 30W</v>
      </c>
    </row>
    <row r="710" spans="14:14" ht="14.25" customHeight="1" x14ac:dyDescent="0.3">
      <c r="N710" t="str">
        <f t="array" ref="N710">_xlfn.IFS(E710&lt;=30,"Até 30W",E710&lt;=50,"31W a 50W", E710&lt;=67, "51 W a 67 W", E710&lt;=97, "68 W a 97 W", E710&lt;=137, "98 W a 137 W", E710&lt;=180, "138 W a 180 W", E710&lt;=240, "181 W a 240 W", E710&gt;240, "Acima de 240 W")</f>
        <v>Até 30W</v>
      </c>
    </row>
    <row r="711" spans="14:14" ht="14.25" customHeight="1" x14ac:dyDescent="0.3">
      <c r="N711" t="str">
        <f t="array" ref="N711">_xlfn.IFS(E711&lt;=30,"Até 30W",E711&lt;=50,"31W a 50W", E711&lt;=67, "51 W a 67 W", E711&lt;=97, "68 W a 97 W", E711&lt;=137, "98 W a 137 W", E711&lt;=180, "138 W a 180 W", E711&lt;=240, "181 W a 240 W", E711&gt;240, "Acima de 240 W")</f>
        <v>Até 30W</v>
      </c>
    </row>
    <row r="712" spans="14:14" ht="14.25" customHeight="1" x14ac:dyDescent="0.3">
      <c r="N712" t="str">
        <f t="array" ref="N712">_xlfn.IFS(E712&lt;=30,"Até 30W",E712&lt;=50,"31W a 50W", E712&lt;=67, "51 W a 67 W", E712&lt;=97, "68 W a 97 W", E712&lt;=137, "98 W a 137 W", E712&lt;=180, "138 W a 180 W", E712&lt;=240, "181 W a 240 W", E712&gt;240, "Acima de 240 W")</f>
        <v>Até 30W</v>
      </c>
    </row>
    <row r="713" spans="14:14" ht="14.25" customHeight="1" x14ac:dyDescent="0.3">
      <c r="N713" t="str">
        <f t="array" ref="N713">_xlfn.IFS(E713&lt;=30,"Até 30W",E713&lt;=50,"31W a 50W", E713&lt;=67, "51 W a 67 W", E713&lt;=97, "68 W a 97 W", E713&lt;=137, "98 W a 137 W", E713&lt;=180, "138 W a 180 W", E713&lt;=240, "181 W a 240 W", E713&gt;240, "Acima de 240 W")</f>
        <v>Até 30W</v>
      </c>
    </row>
    <row r="714" spans="14:14" ht="14.25" customHeight="1" x14ac:dyDescent="0.3">
      <c r="N714" t="str">
        <f t="array" ref="N714">_xlfn.IFS(E714&lt;=30,"Até 30W",E714&lt;=50,"31W a 50W", E714&lt;=67, "51 W a 67 W", E714&lt;=97, "68 W a 97 W", E714&lt;=137, "98 W a 137 W", E714&lt;=180, "138 W a 180 W", E714&lt;=240, "181 W a 240 W", E714&gt;240, "Acima de 240 W")</f>
        <v>Até 30W</v>
      </c>
    </row>
    <row r="715" spans="14:14" ht="14.25" customHeight="1" x14ac:dyDescent="0.3">
      <c r="N715" t="str">
        <f t="array" ref="N715">_xlfn.IFS(E715&lt;=30,"Até 30W",E715&lt;=50,"31W a 50W", E715&lt;=67, "51 W a 67 W", E715&lt;=97, "68 W a 97 W", E715&lt;=137, "98 W a 137 W", E715&lt;=180, "138 W a 180 W", E715&lt;=240, "181 W a 240 W", E715&gt;240, "Acima de 240 W")</f>
        <v>Até 30W</v>
      </c>
    </row>
    <row r="716" spans="14:14" ht="14.25" customHeight="1" x14ac:dyDescent="0.3">
      <c r="N716" t="str">
        <f t="array" ref="N716">_xlfn.IFS(E716&lt;=30,"Até 30W",E716&lt;=50,"31W a 50W", E716&lt;=67, "51 W a 67 W", E716&lt;=97, "68 W a 97 W", E716&lt;=137, "98 W a 137 W", E716&lt;=180, "138 W a 180 W", E716&lt;=240, "181 W a 240 W", E716&gt;240, "Acima de 240 W")</f>
        <v>Até 30W</v>
      </c>
    </row>
    <row r="717" spans="14:14" ht="14.25" customHeight="1" x14ac:dyDescent="0.3">
      <c r="N717" t="str">
        <f t="array" ref="N717">_xlfn.IFS(E717&lt;=30,"Até 30W",E717&lt;=50,"31W a 50W", E717&lt;=67, "51 W a 67 W", E717&lt;=97, "68 W a 97 W", E717&lt;=137, "98 W a 137 W", E717&lt;=180, "138 W a 180 W", E717&lt;=240, "181 W a 240 W", E717&gt;240, "Acima de 240 W")</f>
        <v>Até 30W</v>
      </c>
    </row>
    <row r="718" spans="14:14" ht="14.25" customHeight="1" x14ac:dyDescent="0.3">
      <c r="N718" t="str">
        <f t="array" ref="N718">_xlfn.IFS(E718&lt;=30,"Até 30W",E718&lt;=50,"31W a 50W", E718&lt;=67, "51 W a 67 W", E718&lt;=97, "68 W a 97 W", E718&lt;=137, "98 W a 137 W", E718&lt;=180, "138 W a 180 W", E718&lt;=240, "181 W a 240 W", E718&gt;240, "Acima de 240 W")</f>
        <v>Até 30W</v>
      </c>
    </row>
    <row r="719" spans="14:14" ht="14.25" customHeight="1" x14ac:dyDescent="0.3">
      <c r="N719" t="str">
        <f t="array" ref="N719">_xlfn.IFS(E719&lt;=30,"Até 30W",E719&lt;=50,"31W a 50W", E719&lt;=67, "51 W a 67 W", E719&lt;=97, "68 W a 97 W", E719&lt;=137, "98 W a 137 W", E719&lt;=180, "138 W a 180 W", E719&lt;=240, "181 W a 240 W", E719&gt;240, "Acima de 240 W")</f>
        <v>Até 30W</v>
      </c>
    </row>
    <row r="720" spans="14:14" ht="14.25" customHeight="1" x14ac:dyDescent="0.3">
      <c r="N720" t="str">
        <f t="array" ref="N720">_xlfn.IFS(E720&lt;=30,"Até 30W",E720&lt;=50,"31W a 50W", E720&lt;=67, "51 W a 67 W", E720&lt;=97, "68 W a 97 W", E720&lt;=137, "98 W a 137 W", E720&lt;=180, "138 W a 180 W", E720&lt;=240, "181 W a 240 W", E720&gt;240, "Acima de 240 W")</f>
        <v>Até 30W</v>
      </c>
    </row>
    <row r="721" spans="14:14" ht="14.25" customHeight="1" x14ac:dyDescent="0.3">
      <c r="N721" t="str">
        <f t="array" ref="N721">_xlfn.IFS(E721&lt;=30,"Até 30W",E721&lt;=50,"31W a 50W", E721&lt;=67, "51 W a 67 W", E721&lt;=97, "68 W a 97 W", E721&lt;=137, "98 W a 137 W", E721&lt;=180, "138 W a 180 W", E721&lt;=240, "181 W a 240 W", E721&gt;240, "Acima de 240 W")</f>
        <v>Até 30W</v>
      </c>
    </row>
    <row r="722" spans="14:14" ht="14.25" customHeight="1" x14ac:dyDescent="0.3">
      <c r="N722" t="str">
        <f t="array" ref="N722">_xlfn.IFS(E722&lt;=30,"Até 30W",E722&lt;=50,"31W a 50W", E722&lt;=67, "51 W a 67 W", E722&lt;=97, "68 W a 97 W", E722&lt;=137, "98 W a 137 W", E722&lt;=180, "138 W a 180 W", E722&lt;=240, "181 W a 240 W", E722&gt;240, "Acima de 240 W")</f>
        <v>Até 30W</v>
      </c>
    </row>
    <row r="723" spans="14:14" ht="14.25" customHeight="1" x14ac:dyDescent="0.3">
      <c r="N723" t="str">
        <f t="array" ref="N723">_xlfn.IFS(E723&lt;=30,"Até 30W",E723&lt;=50,"31W a 50W", E723&lt;=67, "51 W a 67 W", E723&lt;=97, "68 W a 97 W", E723&lt;=137, "98 W a 137 W", E723&lt;=180, "138 W a 180 W", E723&lt;=240, "181 W a 240 W", E723&gt;240, "Acima de 240 W")</f>
        <v>Até 30W</v>
      </c>
    </row>
    <row r="724" spans="14:14" ht="14.25" customHeight="1" x14ac:dyDescent="0.3">
      <c r="N724" t="str">
        <f t="array" ref="N724">_xlfn.IFS(E724&lt;=30,"Até 30W",E724&lt;=50,"31W a 50W", E724&lt;=67, "51 W a 67 W", E724&lt;=97, "68 W a 97 W", E724&lt;=137, "98 W a 137 W", E724&lt;=180, "138 W a 180 W", E724&lt;=240, "181 W a 240 W", E724&gt;240, "Acima de 240 W")</f>
        <v>Até 30W</v>
      </c>
    </row>
    <row r="725" spans="14:14" ht="14.25" customHeight="1" x14ac:dyDescent="0.3">
      <c r="N725" t="str">
        <f t="array" ref="N725">_xlfn.IFS(E725&lt;=30,"Até 30W",E725&lt;=50,"31W a 50W", E725&lt;=67, "51 W a 67 W", E725&lt;=97, "68 W a 97 W", E725&lt;=137, "98 W a 137 W", E725&lt;=180, "138 W a 180 W", E725&lt;=240, "181 W a 240 W", E725&gt;240, "Acima de 240 W")</f>
        <v>Até 30W</v>
      </c>
    </row>
    <row r="726" spans="14:14" ht="14.25" customHeight="1" x14ac:dyDescent="0.3">
      <c r="N726" t="str">
        <f t="array" ref="N726">_xlfn.IFS(E726&lt;=30,"Até 30W",E726&lt;=50,"31W a 50W", E726&lt;=67, "51 W a 67 W", E726&lt;=97, "68 W a 97 W", E726&lt;=137, "98 W a 137 W", E726&lt;=180, "138 W a 180 W", E726&lt;=240, "181 W a 240 W", E726&gt;240, "Acima de 240 W")</f>
        <v>Até 30W</v>
      </c>
    </row>
    <row r="727" spans="14:14" ht="14.25" customHeight="1" x14ac:dyDescent="0.3">
      <c r="N727" t="str">
        <f t="array" ref="N727">_xlfn.IFS(E727&lt;=30,"Até 30W",E727&lt;=50,"31W a 50W", E727&lt;=67, "51 W a 67 W", E727&lt;=97, "68 W a 97 W", E727&lt;=137, "98 W a 137 W", E727&lt;=180, "138 W a 180 W", E727&lt;=240, "181 W a 240 W", E727&gt;240, "Acima de 240 W")</f>
        <v>Até 30W</v>
      </c>
    </row>
    <row r="728" spans="14:14" ht="14.25" customHeight="1" x14ac:dyDescent="0.3">
      <c r="N728" t="str">
        <f t="array" ref="N728">_xlfn.IFS(E728&lt;=30,"Até 30W",E728&lt;=50,"31W a 50W", E728&lt;=67, "51 W a 67 W", E728&lt;=97, "68 W a 97 W", E728&lt;=137, "98 W a 137 W", E728&lt;=180, "138 W a 180 W", E728&lt;=240, "181 W a 240 W", E728&gt;240, "Acima de 240 W")</f>
        <v>Até 30W</v>
      </c>
    </row>
    <row r="729" spans="14:14" ht="14.25" customHeight="1" x14ac:dyDescent="0.3">
      <c r="N729" t="str">
        <f t="array" ref="N729">_xlfn.IFS(E729&lt;=30,"Até 30W",E729&lt;=50,"31W a 50W", E729&lt;=67, "51 W a 67 W", E729&lt;=97, "68 W a 97 W", E729&lt;=137, "98 W a 137 W", E729&lt;=180, "138 W a 180 W", E729&lt;=240, "181 W a 240 W", E729&gt;240, "Acima de 240 W")</f>
        <v>Até 30W</v>
      </c>
    </row>
    <row r="730" spans="14:14" ht="14.25" customHeight="1" x14ac:dyDescent="0.3">
      <c r="N730" t="str">
        <f t="array" ref="N730">_xlfn.IFS(E730&lt;=30,"Até 30W",E730&lt;=50,"31W a 50W", E730&lt;=67, "51 W a 67 W", E730&lt;=97, "68 W a 97 W", E730&lt;=137, "98 W a 137 W", E730&lt;=180, "138 W a 180 W", E730&lt;=240, "181 W a 240 W", E730&gt;240, "Acima de 240 W")</f>
        <v>Até 30W</v>
      </c>
    </row>
    <row r="731" spans="14:14" ht="14.25" customHeight="1" x14ac:dyDescent="0.3">
      <c r="N731" t="str">
        <f t="array" ref="N731">_xlfn.IFS(E731&lt;=30,"Até 30W",E731&lt;=50,"31W a 50W", E731&lt;=67, "51 W a 67 W", E731&lt;=97, "68 W a 97 W", E731&lt;=137, "98 W a 137 W", E731&lt;=180, "138 W a 180 W", E731&lt;=240, "181 W a 240 W", E731&gt;240, "Acima de 240 W")</f>
        <v>Até 30W</v>
      </c>
    </row>
    <row r="732" spans="14:14" ht="14.25" customHeight="1" x14ac:dyDescent="0.3">
      <c r="N732" t="str">
        <f t="array" ref="N732">_xlfn.IFS(E732&lt;=30,"Até 30W",E732&lt;=50,"31W a 50W", E732&lt;=67, "51 W a 67 W", E732&lt;=97, "68 W a 97 W", E732&lt;=137, "98 W a 137 W", E732&lt;=180, "138 W a 180 W", E732&lt;=240, "181 W a 240 W", E732&gt;240, "Acima de 240 W")</f>
        <v>Até 30W</v>
      </c>
    </row>
    <row r="733" spans="14:14" ht="14.25" customHeight="1" x14ac:dyDescent="0.3">
      <c r="N733" t="str">
        <f t="array" ref="N733">_xlfn.IFS(E733&lt;=30,"Até 30W",E733&lt;=50,"31W a 50W", E733&lt;=67, "51 W a 67 W", E733&lt;=97, "68 W a 97 W", E733&lt;=137, "98 W a 137 W", E733&lt;=180, "138 W a 180 W", E733&lt;=240, "181 W a 240 W", E733&gt;240, "Acima de 240 W")</f>
        <v>Até 30W</v>
      </c>
    </row>
    <row r="734" spans="14:14" ht="14.25" customHeight="1" x14ac:dyDescent="0.3">
      <c r="N734" t="str">
        <f t="array" ref="N734">_xlfn.IFS(E734&lt;=30,"Até 30W",E734&lt;=50,"31W a 50W", E734&lt;=67, "51 W a 67 W", E734&lt;=97, "68 W a 97 W", E734&lt;=137, "98 W a 137 W", E734&lt;=180, "138 W a 180 W", E734&lt;=240, "181 W a 240 W", E734&gt;240, "Acima de 240 W")</f>
        <v>Até 30W</v>
      </c>
    </row>
    <row r="735" spans="14:14" ht="14.25" customHeight="1" x14ac:dyDescent="0.3">
      <c r="N735" t="str">
        <f t="array" ref="N735">_xlfn.IFS(E735&lt;=30,"Até 30W",E735&lt;=50,"31W a 50W", E735&lt;=67, "51 W a 67 W", E735&lt;=97, "68 W a 97 W", E735&lt;=137, "98 W a 137 W", E735&lt;=180, "138 W a 180 W", E735&lt;=240, "181 W a 240 W", E735&gt;240, "Acima de 240 W")</f>
        <v>Até 30W</v>
      </c>
    </row>
    <row r="736" spans="14:14" ht="14.25" customHeight="1" x14ac:dyDescent="0.3">
      <c r="N736" t="str">
        <f t="array" ref="N736">_xlfn.IFS(E736&lt;=30,"Até 30W",E736&lt;=50,"31W a 50W", E736&lt;=67, "51 W a 67 W", E736&lt;=97, "68 W a 97 W", E736&lt;=137, "98 W a 137 W", E736&lt;=180, "138 W a 180 W", E736&lt;=240, "181 W a 240 W", E736&gt;240, "Acima de 240 W")</f>
        <v>Até 30W</v>
      </c>
    </row>
    <row r="737" spans="14:14" ht="14.25" customHeight="1" x14ac:dyDescent="0.3">
      <c r="N737" t="str">
        <f t="array" ref="N737">_xlfn.IFS(E737&lt;=30,"Até 30W",E737&lt;=50,"31W a 50W", E737&lt;=67, "51 W a 67 W", E737&lt;=97, "68 W a 97 W", E737&lt;=137, "98 W a 137 W", E737&lt;=180, "138 W a 180 W", E737&lt;=240, "181 W a 240 W", E737&gt;240, "Acima de 240 W")</f>
        <v>Até 30W</v>
      </c>
    </row>
    <row r="738" spans="14:14" ht="14.25" customHeight="1" x14ac:dyDescent="0.3">
      <c r="N738" t="str">
        <f t="array" ref="N738">_xlfn.IFS(E738&lt;=30,"Até 30W",E738&lt;=50,"31W a 50W", E738&lt;=67, "51 W a 67 W", E738&lt;=97, "68 W a 97 W", E738&lt;=137, "98 W a 137 W", E738&lt;=180, "138 W a 180 W", E738&lt;=240, "181 W a 240 W", E738&gt;240, "Acima de 240 W")</f>
        <v>Até 30W</v>
      </c>
    </row>
    <row r="739" spans="14:14" ht="14.25" customHeight="1" x14ac:dyDescent="0.3">
      <c r="N739" t="str">
        <f t="array" ref="N739">_xlfn.IFS(E739&lt;=30,"Até 30W",E739&lt;=50,"31W a 50W", E739&lt;=67, "51 W a 67 W", E739&lt;=97, "68 W a 97 W", E739&lt;=137, "98 W a 137 W", E739&lt;=180, "138 W a 180 W", E739&lt;=240, "181 W a 240 W", E739&gt;240, "Acima de 240 W")</f>
        <v>Até 30W</v>
      </c>
    </row>
    <row r="740" spans="14:14" ht="14.25" customHeight="1" x14ac:dyDescent="0.3">
      <c r="N740" t="str">
        <f t="array" ref="N740">_xlfn.IFS(E740&lt;=30,"Até 30W",E740&lt;=50,"31W a 50W", E740&lt;=67, "51 W a 67 W", E740&lt;=97, "68 W a 97 W", E740&lt;=137, "98 W a 137 W", E740&lt;=180, "138 W a 180 W", E740&lt;=240, "181 W a 240 W", E740&gt;240, "Acima de 240 W")</f>
        <v>Até 30W</v>
      </c>
    </row>
    <row r="741" spans="14:14" ht="14.25" customHeight="1" x14ac:dyDescent="0.3">
      <c r="N741" t="str">
        <f t="array" ref="N741">_xlfn.IFS(E741&lt;=30,"Até 30W",E741&lt;=50,"31W a 50W", E741&lt;=67, "51 W a 67 W", E741&lt;=97, "68 W a 97 W", E741&lt;=137, "98 W a 137 W", E741&lt;=180, "138 W a 180 W", E741&lt;=240, "181 W a 240 W", E741&gt;240, "Acima de 240 W")</f>
        <v>Até 30W</v>
      </c>
    </row>
    <row r="742" spans="14:14" ht="14.25" customHeight="1" x14ac:dyDescent="0.3">
      <c r="N742" t="str">
        <f t="array" ref="N742">_xlfn.IFS(E742&lt;=30,"Até 30W",E742&lt;=50,"31W a 50W", E742&lt;=67, "51 W a 67 W", E742&lt;=97, "68 W a 97 W", E742&lt;=137, "98 W a 137 W", E742&lt;=180, "138 W a 180 W", E742&lt;=240, "181 W a 240 W", E742&gt;240, "Acima de 240 W")</f>
        <v>Até 30W</v>
      </c>
    </row>
    <row r="743" spans="14:14" ht="14.25" customHeight="1" x14ac:dyDescent="0.3">
      <c r="N743" t="str">
        <f t="array" ref="N743">_xlfn.IFS(E743&lt;=30,"Até 30W",E743&lt;=50,"31W a 50W", E743&lt;=67, "51 W a 67 W", E743&lt;=97, "68 W a 97 W", E743&lt;=137, "98 W a 137 W", E743&lt;=180, "138 W a 180 W", E743&lt;=240, "181 W a 240 W", E743&gt;240, "Acima de 240 W")</f>
        <v>Até 30W</v>
      </c>
    </row>
    <row r="744" spans="14:14" ht="14.25" customHeight="1" x14ac:dyDescent="0.3">
      <c r="N744" t="str">
        <f t="array" ref="N744">_xlfn.IFS(E744&lt;=30,"Até 30W",E744&lt;=50,"31W a 50W", E744&lt;=67, "51 W a 67 W", E744&lt;=97, "68 W a 97 W", E744&lt;=137, "98 W a 137 W", E744&lt;=180, "138 W a 180 W", E744&lt;=240, "181 W a 240 W", E744&gt;240, "Acima de 240 W")</f>
        <v>Até 30W</v>
      </c>
    </row>
    <row r="745" spans="14:14" ht="14.25" customHeight="1" x14ac:dyDescent="0.3">
      <c r="N745" t="str">
        <f t="array" ref="N745">_xlfn.IFS(E745&lt;=30,"Até 30W",E745&lt;=50,"31W a 50W", E745&lt;=67, "51 W a 67 W", E745&lt;=97, "68 W a 97 W", E745&lt;=137, "98 W a 137 W", E745&lt;=180, "138 W a 180 W", E745&lt;=240, "181 W a 240 W", E745&gt;240, "Acima de 240 W")</f>
        <v>Até 30W</v>
      </c>
    </row>
    <row r="746" spans="14:14" ht="14.25" customHeight="1" x14ac:dyDescent="0.3">
      <c r="N746" t="str">
        <f t="array" ref="N746">_xlfn.IFS(E746&lt;=30,"Até 30W",E746&lt;=50,"31W a 50W", E746&lt;=67, "51 W a 67 W", E746&lt;=97, "68 W a 97 W", E746&lt;=137, "98 W a 137 W", E746&lt;=180, "138 W a 180 W", E746&lt;=240, "181 W a 240 W", E746&gt;240, "Acima de 240 W")</f>
        <v>Até 30W</v>
      </c>
    </row>
    <row r="747" spans="14:14" ht="14.25" customHeight="1" x14ac:dyDescent="0.3">
      <c r="N747" t="str">
        <f t="array" ref="N747">_xlfn.IFS(E747&lt;=30,"Até 30W",E747&lt;=50,"31W a 50W", E747&lt;=67, "51 W a 67 W", E747&lt;=97, "68 W a 97 W", E747&lt;=137, "98 W a 137 W", E747&lt;=180, "138 W a 180 W", E747&lt;=240, "181 W a 240 W", E747&gt;240, "Acima de 240 W")</f>
        <v>Até 30W</v>
      </c>
    </row>
    <row r="748" spans="14:14" ht="14.25" customHeight="1" x14ac:dyDescent="0.3">
      <c r="N748" t="str">
        <f t="array" ref="N748">_xlfn.IFS(E748&lt;=30,"Até 30W",E748&lt;=50,"31W a 50W", E748&lt;=67, "51 W a 67 W", E748&lt;=97, "68 W a 97 W", E748&lt;=137, "98 W a 137 W", E748&lt;=180, "138 W a 180 W", E748&lt;=240, "181 W a 240 W", E748&gt;240, "Acima de 240 W")</f>
        <v>Até 30W</v>
      </c>
    </row>
    <row r="749" spans="14:14" ht="14.25" customHeight="1" x14ac:dyDescent="0.3">
      <c r="N749" t="str">
        <f t="array" ref="N749">_xlfn.IFS(E749&lt;=30,"Até 30W",E749&lt;=50,"31W a 50W", E749&lt;=67, "51 W a 67 W", E749&lt;=97, "68 W a 97 W", E749&lt;=137, "98 W a 137 W", E749&lt;=180, "138 W a 180 W", E749&lt;=240, "181 W a 240 W", E749&gt;240, "Acima de 240 W")</f>
        <v>Até 30W</v>
      </c>
    </row>
    <row r="750" spans="14:14" ht="14.25" customHeight="1" x14ac:dyDescent="0.3">
      <c r="N750" t="str">
        <f t="array" ref="N750">_xlfn.IFS(E750&lt;=30,"Até 30W",E750&lt;=50,"31W a 50W", E750&lt;=67, "51 W a 67 W", E750&lt;=97, "68 W a 97 W", E750&lt;=137, "98 W a 137 W", E750&lt;=180, "138 W a 180 W", E750&lt;=240, "181 W a 240 W", E750&gt;240, "Acima de 240 W")</f>
        <v>Até 30W</v>
      </c>
    </row>
    <row r="751" spans="14:14" ht="14.25" customHeight="1" x14ac:dyDescent="0.3">
      <c r="N751" t="str">
        <f t="array" ref="N751">_xlfn.IFS(E751&lt;=30,"Até 30W",E751&lt;=50,"31W a 50W", E751&lt;=67, "51 W a 67 W", E751&lt;=97, "68 W a 97 W", E751&lt;=137, "98 W a 137 W", E751&lt;=180, "138 W a 180 W", E751&lt;=240, "181 W a 240 W", E751&gt;240, "Acima de 240 W")</f>
        <v>Até 30W</v>
      </c>
    </row>
    <row r="752" spans="14:14" ht="14.25" customHeight="1" x14ac:dyDescent="0.3">
      <c r="N752" t="str">
        <f t="array" ref="N752">_xlfn.IFS(E752&lt;=30,"Até 30W",E752&lt;=50,"31W a 50W", E752&lt;=67, "51 W a 67 W", E752&lt;=97, "68 W a 97 W", E752&lt;=137, "98 W a 137 W", E752&lt;=180, "138 W a 180 W", E752&lt;=240, "181 W a 240 W", E752&gt;240, "Acima de 240 W")</f>
        <v>Até 30W</v>
      </c>
    </row>
    <row r="753" spans="14:14" ht="14.25" customHeight="1" x14ac:dyDescent="0.3">
      <c r="N753" t="str">
        <f t="array" ref="N753">_xlfn.IFS(E753&lt;=30,"Até 30W",E753&lt;=50,"31W a 50W", E753&lt;=67, "51 W a 67 W", E753&lt;=97, "68 W a 97 W", E753&lt;=137, "98 W a 137 W", E753&lt;=180, "138 W a 180 W", E753&lt;=240, "181 W a 240 W", E753&gt;240, "Acima de 240 W")</f>
        <v>Até 30W</v>
      </c>
    </row>
    <row r="754" spans="14:14" ht="14.25" customHeight="1" x14ac:dyDescent="0.3">
      <c r="N754" t="str">
        <f t="array" ref="N754">_xlfn.IFS(E754&lt;=30,"Até 30W",E754&lt;=50,"31W a 50W", E754&lt;=67, "51 W a 67 W", E754&lt;=97, "68 W a 97 W", E754&lt;=137, "98 W a 137 W", E754&lt;=180, "138 W a 180 W", E754&lt;=240, "181 W a 240 W", E754&gt;240, "Acima de 240 W")</f>
        <v>Até 30W</v>
      </c>
    </row>
    <row r="755" spans="14:14" ht="14.25" customHeight="1" x14ac:dyDescent="0.3">
      <c r="N755" t="str">
        <f t="array" ref="N755">_xlfn.IFS(E755&lt;=30,"Até 30W",E755&lt;=50,"31W a 50W", E755&lt;=67, "51 W a 67 W", E755&lt;=97, "68 W a 97 W", E755&lt;=137, "98 W a 137 W", E755&lt;=180, "138 W a 180 W", E755&lt;=240, "181 W a 240 W", E755&gt;240, "Acima de 240 W")</f>
        <v>Até 30W</v>
      </c>
    </row>
    <row r="756" spans="14:14" ht="14.25" customHeight="1" x14ac:dyDescent="0.3">
      <c r="N756" t="str">
        <f t="array" ref="N756">_xlfn.IFS(E756&lt;=30,"Até 30W",E756&lt;=50,"31W a 50W", E756&lt;=67, "51 W a 67 W", E756&lt;=97, "68 W a 97 W", E756&lt;=137, "98 W a 137 W", E756&lt;=180, "138 W a 180 W", E756&lt;=240, "181 W a 240 W", E756&gt;240, "Acima de 240 W")</f>
        <v>Até 30W</v>
      </c>
    </row>
    <row r="757" spans="14:14" ht="14.25" customHeight="1" x14ac:dyDescent="0.3">
      <c r="N757" t="str">
        <f t="array" ref="N757">_xlfn.IFS(E757&lt;=30,"Até 30W",E757&lt;=50,"31W a 50W", E757&lt;=67, "51 W a 67 W", E757&lt;=97, "68 W a 97 W", E757&lt;=137, "98 W a 137 W", E757&lt;=180, "138 W a 180 W", E757&lt;=240, "181 W a 240 W", E757&gt;240, "Acima de 240 W")</f>
        <v>Até 30W</v>
      </c>
    </row>
    <row r="758" spans="14:14" ht="14.25" customHeight="1" x14ac:dyDescent="0.3">
      <c r="N758" t="str">
        <f t="array" ref="N758">_xlfn.IFS(E758&lt;=30,"Até 30W",E758&lt;=50,"31W a 50W", E758&lt;=67, "51 W a 67 W", E758&lt;=97, "68 W a 97 W", E758&lt;=137, "98 W a 137 W", E758&lt;=180, "138 W a 180 W", E758&lt;=240, "181 W a 240 W", E758&gt;240, "Acima de 240 W")</f>
        <v>Até 30W</v>
      </c>
    </row>
    <row r="759" spans="14:14" ht="14.25" customHeight="1" x14ac:dyDescent="0.3">
      <c r="N759" t="str">
        <f t="array" ref="N759">_xlfn.IFS(E759&lt;=30,"Até 30W",E759&lt;=50,"31W a 50W", E759&lt;=67, "51 W a 67 W", E759&lt;=97, "68 W a 97 W", E759&lt;=137, "98 W a 137 W", E759&lt;=180, "138 W a 180 W", E759&lt;=240, "181 W a 240 W", E759&gt;240, "Acima de 240 W")</f>
        <v>Até 30W</v>
      </c>
    </row>
    <row r="760" spans="14:14" ht="14.25" customHeight="1" x14ac:dyDescent="0.3">
      <c r="N760" t="str">
        <f t="array" ref="N760">_xlfn.IFS(E760&lt;=30,"Até 30W",E760&lt;=50,"31W a 50W", E760&lt;=67, "51 W a 67 W", E760&lt;=97, "68 W a 97 W", E760&lt;=137, "98 W a 137 W", E760&lt;=180, "138 W a 180 W", E760&lt;=240, "181 W a 240 W", E760&gt;240, "Acima de 240 W")</f>
        <v>Até 30W</v>
      </c>
    </row>
    <row r="761" spans="14:14" ht="14.25" customHeight="1" x14ac:dyDescent="0.3">
      <c r="N761" t="str">
        <f t="array" ref="N761">_xlfn.IFS(E761&lt;=30,"Até 30W",E761&lt;=50,"31W a 50W", E761&lt;=67, "51 W a 67 W", E761&lt;=97, "68 W a 97 W", E761&lt;=137, "98 W a 137 W", E761&lt;=180, "138 W a 180 W", E761&lt;=240, "181 W a 240 W", E761&gt;240, "Acima de 240 W")</f>
        <v>Até 30W</v>
      </c>
    </row>
    <row r="762" spans="14:14" ht="14.25" customHeight="1" x14ac:dyDescent="0.3">
      <c r="N762" t="str">
        <f t="array" ref="N762">_xlfn.IFS(E762&lt;=30,"Até 30W",E762&lt;=50,"31W a 50W", E762&lt;=67, "51 W a 67 W", E762&lt;=97, "68 W a 97 W", E762&lt;=137, "98 W a 137 W", E762&lt;=180, "138 W a 180 W", E762&lt;=240, "181 W a 240 W", E762&gt;240, "Acima de 240 W")</f>
        <v>Até 30W</v>
      </c>
    </row>
    <row r="763" spans="14:14" ht="14.25" customHeight="1" x14ac:dyDescent="0.3">
      <c r="N763" t="str">
        <f t="array" ref="N763">_xlfn.IFS(E763&lt;=30,"Até 30W",E763&lt;=50,"31W a 50W", E763&lt;=67, "51 W a 67 W", E763&lt;=97, "68 W a 97 W", E763&lt;=137, "98 W a 137 W", E763&lt;=180, "138 W a 180 W", E763&lt;=240, "181 W a 240 W", E763&gt;240, "Acima de 240 W")</f>
        <v>Até 30W</v>
      </c>
    </row>
    <row r="764" spans="14:14" ht="14.25" customHeight="1" x14ac:dyDescent="0.3">
      <c r="N764" t="str">
        <f t="array" ref="N764">_xlfn.IFS(E764&lt;=30,"Até 30W",E764&lt;=50,"31W a 50W", E764&lt;=67, "51 W a 67 W", E764&lt;=97, "68 W a 97 W", E764&lt;=137, "98 W a 137 W", E764&lt;=180, "138 W a 180 W", E764&lt;=240, "181 W a 240 W", E764&gt;240, "Acima de 240 W")</f>
        <v>Até 30W</v>
      </c>
    </row>
    <row r="765" spans="14:14" ht="14.25" customHeight="1" x14ac:dyDescent="0.3">
      <c r="N765" t="str">
        <f t="array" ref="N765">_xlfn.IFS(E765&lt;=30,"Até 30W",E765&lt;=50,"31W a 50W", E765&lt;=67, "51 W a 67 W", E765&lt;=97, "68 W a 97 W", E765&lt;=137, "98 W a 137 W", E765&lt;=180, "138 W a 180 W", E765&lt;=240, "181 W a 240 W", E765&gt;240, "Acima de 240 W")</f>
        <v>Até 30W</v>
      </c>
    </row>
    <row r="766" spans="14:14" ht="14.25" customHeight="1" x14ac:dyDescent="0.3">
      <c r="N766" t="str">
        <f t="array" ref="N766">_xlfn.IFS(E766&lt;=30,"Até 30W",E766&lt;=50,"31W a 50W", E766&lt;=67, "51 W a 67 W", E766&lt;=97, "68 W a 97 W", E766&lt;=137, "98 W a 137 W", E766&lt;=180, "138 W a 180 W", E766&lt;=240, "181 W a 240 W", E766&gt;240, "Acima de 240 W")</f>
        <v>Até 30W</v>
      </c>
    </row>
    <row r="767" spans="14:14" ht="14.25" customHeight="1" x14ac:dyDescent="0.3">
      <c r="N767" t="str">
        <f t="array" ref="N767">_xlfn.IFS(E767&lt;=30,"Até 30W",E767&lt;=50,"31W a 50W", E767&lt;=67, "51 W a 67 W", E767&lt;=97, "68 W a 97 W", E767&lt;=137, "98 W a 137 W", E767&lt;=180, "138 W a 180 W", E767&lt;=240, "181 W a 240 W", E767&gt;240, "Acima de 240 W")</f>
        <v>Até 30W</v>
      </c>
    </row>
    <row r="768" spans="14:14" ht="14.25" customHeight="1" x14ac:dyDescent="0.3">
      <c r="N768" t="str">
        <f t="array" ref="N768">_xlfn.IFS(E768&lt;=30,"Até 30W",E768&lt;=50,"31W a 50W", E768&lt;=67, "51 W a 67 W", E768&lt;=97, "68 W a 97 W", E768&lt;=137, "98 W a 137 W", E768&lt;=180, "138 W a 180 W", E768&lt;=240, "181 W a 240 W", E768&gt;240, "Acima de 240 W")</f>
        <v>Até 30W</v>
      </c>
    </row>
    <row r="769" spans="14:14" ht="14.25" customHeight="1" x14ac:dyDescent="0.3">
      <c r="N769" t="str">
        <f t="array" ref="N769">_xlfn.IFS(E769&lt;=30,"Até 30W",E769&lt;=50,"31W a 50W", E769&lt;=67, "51 W a 67 W", E769&lt;=97, "68 W a 97 W", E769&lt;=137, "98 W a 137 W", E769&lt;=180, "138 W a 180 W", E769&lt;=240, "181 W a 240 W", E769&gt;240, "Acima de 240 W")</f>
        <v>Até 30W</v>
      </c>
    </row>
    <row r="770" spans="14:14" ht="14.25" customHeight="1" x14ac:dyDescent="0.3">
      <c r="N770" t="str">
        <f t="array" ref="N770">_xlfn.IFS(E770&lt;=30,"Até 30W",E770&lt;=50,"31W a 50W", E770&lt;=67, "51 W a 67 W", E770&lt;=97, "68 W a 97 W", E770&lt;=137, "98 W a 137 W", E770&lt;=180, "138 W a 180 W", E770&lt;=240, "181 W a 240 W", E770&gt;240, "Acima de 240 W")</f>
        <v>Até 30W</v>
      </c>
    </row>
    <row r="771" spans="14:14" ht="14.25" customHeight="1" x14ac:dyDescent="0.3">
      <c r="N771" t="str">
        <f t="array" ref="N771">_xlfn.IFS(E771&lt;=30,"Até 30W",E771&lt;=50,"31W a 50W", E771&lt;=67, "51 W a 67 W", E771&lt;=97, "68 W a 97 W", E771&lt;=137, "98 W a 137 W", E771&lt;=180, "138 W a 180 W", E771&lt;=240, "181 W a 240 W", E771&gt;240, "Acima de 240 W")</f>
        <v>Até 30W</v>
      </c>
    </row>
    <row r="772" spans="14:14" ht="14.25" customHeight="1" x14ac:dyDescent="0.3">
      <c r="N772" t="str">
        <f t="array" ref="N772">_xlfn.IFS(E772&lt;=30,"Até 30W",E772&lt;=50,"31W a 50W", E772&lt;=67, "51 W a 67 W", E772&lt;=97, "68 W a 97 W", E772&lt;=137, "98 W a 137 W", E772&lt;=180, "138 W a 180 W", E772&lt;=240, "181 W a 240 W", E772&gt;240, "Acima de 240 W")</f>
        <v>Até 30W</v>
      </c>
    </row>
    <row r="773" spans="14:14" ht="14.25" customHeight="1" x14ac:dyDescent="0.3">
      <c r="N773" t="str">
        <f t="array" ref="N773">_xlfn.IFS(E773&lt;=30,"Até 30W",E773&lt;=50,"31W a 50W", E773&lt;=67, "51 W a 67 W", E773&lt;=97, "68 W a 97 W", E773&lt;=137, "98 W a 137 W", E773&lt;=180, "138 W a 180 W", E773&lt;=240, "181 W a 240 W", E773&gt;240, "Acima de 240 W")</f>
        <v>Até 30W</v>
      </c>
    </row>
    <row r="774" spans="14:14" ht="14.25" customHeight="1" x14ac:dyDescent="0.3">
      <c r="N774" t="str">
        <f t="array" ref="N774">_xlfn.IFS(E774&lt;=30,"Até 30W",E774&lt;=50,"31W a 50W", E774&lt;=67, "51 W a 67 W", E774&lt;=97, "68 W a 97 W", E774&lt;=137, "98 W a 137 W", E774&lt;=180, "138 W a 180 W", E774&lt;=240, "181 W a 240 W", E774&gt;240, "Acima de 240 W")</f>
        <v>Até 30W</v>
      </c>
    </row>
    <row r="775" spans="14:14" ht="14.25" customHeight="1" x14ac:dyDescent="0.3">
      <c r="N775" t="str">
        <f t="array" ref="N775">_xlfn.IFS(E775&lt;=30,"Até 30W",E775&lt;=50,"31W a 50W", E775&lt;=67, "51 W a 67 W", E775&lt;=97, "68 W a 97 W", E775&lt;=137, "98 W a 137 W", E775&lt;=180, "138 W a 180 W", E775&lt;=240, "181 W a 240 W", E775&gt;240, "Acima de 240 W")</f>
        <v>Até 30W</v>
      </c>
    </row>
    <row r="776" spans="14:14" ht="14.25" customHeight="1" x14ac:dyDescent="0.3">
      <c r="N776" t="str">
        <f t="array" ref="N776">_xlfn.IFS(E776&lt;=30,"Até 30W",E776&lt;=50,"31W a 50W", E776&lt;=67, "51 W a 67 W", E776&lt;=97, "68 W a 97 W", E776&lt;=137, "98 W a 137 W", E776&lt;=180, "138 W a 180 W", E776&lt;=240, "181 W a 240 W", E776&gt;240, "Acima de 240 W")</f>
        <v>Até 30W</v>
      </c>
    </row>
    <row r="777" spans="14:14" ht="14.25" customHeight="1" x14ac:dyDescent="0.3">
      <c r="N777" t="str">
        <f t="array" ref="N777">_xlfn.IFS(E777&lt;=30,"Até 30W",E777&lt;=50,"31W a 50W", E777&lt;=67, "51 W a 67 W", E777&lt;=97, "68 W a 97 W", E777&lt;=137, "98 W a 137 W", E777&lt;=180, "138 W a 180 W", E777&lt;=240, "181 W a 240 W", E777&gt;240, "Acima de 240 W")</f>
        <v>Até 30W</v>
      </c>
    </row>
    <row r="778" spans="14:14" ht="14.25" customHeight="1" x14ac:dyDescent="0.3">
      <c r="N778" t="str">
        <f t="array" ref="N778">_xlfn.IFS(E778&lt;=30,"Até 30W",E778&lt;=50,"31W a 50W", E778&lt;=67, "51 W a 67 W", E778&lt;=97, "68 W a 97 W", E778&lt;=137, "98 W a 137 W", E778&lt;=180, "138 W a 180 W", E778&lt;=240, "181 W a 240 W", E778&gt;240, "Acima de 240 W")</f>
        <v>Até 30W</v>
      </c>
    </row>
    <row r="779" spans="14:14" ht="14.25" customHeight="1" x14ac:dyDescent="0.3">
      <c r="N779" t="str">
        <f t="array" ref="N779">_xlfn.IFS(E779&lt;=30,"Até 30W",E779&lt;=50,"31W a 50W", E779&lt;=67, "51 W a 67 W", E779&lt;=97, "68 W a 97 W", E779&lt;=137, "98 W a 137 W", E779&lt;=180, "138 W a 180 W", E779&lt;=240, "181 W a 240 W", E779&gt;240, "Acima de 240 W")</f>
        <v>Até 30W</v>
      </c>
    </row>
    <row r="780" spans="14:14" ht="14.25" customHeight="1" x14ac:dyDescent="0.3">
      <c r="N780" t="str">
        <f t="array" ref="N780">_xlfn.IFS(E780&lt;=30,"Até 30W",E780&lt;=50,"31W a 50W", E780&lt;=67, "51 W a 67 W", E780&lt;=97, "68 W a 97 W", E780&lt;=137, "98 W a 137 W", E780&lt;=180, "138 W a 180 W", E780&lt;=240, "181 W a 240 W", E780&gt;240, "Acima de 240 W")</f>
        <v>Até 30W</v>
      </c>
    </row>
    <row r="781" spans="14:14" ht="14.25" customHeight="1" x14ac:dyDescent="0.3">
      <c r="N781" t="str">
        <f t="array" ref="N781">_xlfn.IFS(E781&lt;=30,"Até 30W",E781&lt;=50,"31W a 50W", E781&lt;=67, "51 W a 67 W", E781&lt;=97, "68 W a 97 W", E781&lt;=137, "98 W a 137 W", E781&lt;=180, "138 W a 180 W", E781&lt;=240, "181 W a 240 W", E781&gt;240, "Acima de 240 W")</f>
        <v>Até 30W</v>
      </c>
    </row>
    <row r="782" spans="14:14" ht="14.25" customHeight="1" x14ac:dyDescent="0.3">
      <c r="N782" t="str">
        <f t="array" ref="N782">_xlfn.IFS(E782&lt;=30,"Até 30W",E782&lt;=50,"31W a 50W", E782&lt;=67, "51 W a 67 W", E782&lt;=97, "68 W a 97 W", E782&lt;=137, "98 W a 137 W", E782&lt;=180, "138 W a 180 W", E782&lt;=240, "181 W a 240 W", E782&gt;240, "Acima de 240 W")</f>
        <v>Até 30W</v>
      </c>
    </row>
    <row r="783" spans="14:14" ht="14.25" customHeight="1" x14ac:dyDescent="0.3">
      <c r="N783" t="str">
        <f t="array" ref="N783">_xlfn.IFS(E783&lt;=30,"Até 30W",E783&lt;=50,"31W a 50W", E783&lt;=67, "51 W a 67 W", E783&lt;=97, "68 W a 97 W", E783&lt;=137, "98 W a 137 W", E783&lt;=180, "138 W a 180 W", E783&lt;=240, "181 W a 240 W", E783&gt;240, "Acima de 240 W")</f>
        <v>Até 30W</v>
      </c>
    </row>
    <row r="784" spans="14:14" ht="14.25" customHeight="1" x14ac:dyDescent="0.3">
      <c r="N784" t="str">
        <f t="array" ref="N784">_xlfn.IFS(E784&lt;=30,"Até 30W",E784&lt;=50,"31W a 50W", E784&lt;=67, "51 W a 67 W", E784&lt;=97, "68 W a 97 W", E784&lt;=137, "98 W a 137 W", E784&lt;=180, "138 W a 180 W", E784&lt;=240, "181 W a 240 W", E784&gt;240, "Acima de 240 W")</f>
        <v>Até 30W</v>
      </c>
    </row>
    <row r="785" spans="14:14" ht="14.25" customHeight="1" x14ac:dyDescent="0.3">
      <c r="N785" t="str">
        <f t="array" ref="N785">_xlfn.IFS(E785&lt;=30,"Até 30W",E785&lt;=50,"31W a 50W", E785&lt;=67, "51 W a 67 W", E785&lt;=97, "68 W a 97 W", E785&lt;=137, "98 W a 137 W", E785&lt;=180, "138 W a 180 W", E785&lt;=240, "181 W a 240 W", E785&gt;240, "Acima de 240 W")</f>
        <v>Até 30W</v>
      </c>
    </row>
    <row r="786" spans="14:14" ht="14.25" customHeight="1" x14ac:dyDescent="0.3">
      <c r="N786" t="str">
        <f t="array" ref="N786">_xlfn.IFS(E786&lt;=30,"Até 30W",E786&lt;=50,"31W a 50W", E786&lt;=67, "51 W a 67 W", E786&lt;=97, "68 W a 97 W", E786&lt;=137, "98 W a 137 W", E786&lt;=180, "138 W a 180 W", E786&lt;=240, "181 W a 240 W", E786&gt;240, "Acima de 240 W")</f>
        <v>Até 30W</v>
      </c>
    </row>
    <row r="787" spans="14:14" ht="14.25" customHeight="1" x14ac:dyDescent="0.3">
      <c r="N787" t="str">
        <f t="array" ref="N787">_xlfn.IFS(E787&lt;=30,"Até 30W",E787&lt;=50,"31W a 50W", E787&lt;=67, "51 W a 67 W", E787&lt;=97, "68 W a 97 W", E787&lt;=137, "98 W a 137 W", E787&lt;=180, "138 W a 180 W", E787&lt;=240, "181 W a 240 W", E787&gt;240, "Acima de 240 W")</f>
        <v>Até 30W</v>
      </c>
    </row>
    <row r="788" spans="14:14" ht="14.25" customHeight="1" x14ac:dyDescent="0.3">
      <c r="N788" t="str">
        <f t="array" ref="N788">_xlfn.IFS(E788&lt;=30,"Até 30W",E788&lt;=50,"31W a 50W", E788&lt;=67, "51 W a 67 W", E788&lt;=97, "68 W a 97 W", E788&lt;=137, "98 W a 137 W", E788&lt;=180, "138 W a 180 W", E788&lt;=240, "181 W a 240 W", E788&gt;240, "Acima de 240 W")</f>
        <v>Até 30W</v>
      </c>
    </row>
    <row r="789" spans="14:14" ht="14.25" customHeight="1" x14ac:dyDescent="0.3">
      <c r="N789" t="str">
        <f t="array" ref="N789">_xlfn.IFS(E789&lt;=30,"Até 30W",E789&lt;=50,"31W a 50W", E789&lt;=67, "51 W a 67 W", E789&lt;=97, "68 W a 97 W", E789&lt;=137, "98 W a 137 W", E789&lt;=180, "138 W a 180 W", E789&lt;=240, "181 W a 240 W", E789&gt;240, "Acima de 240 W")</f>
        <v>Até 30W</v>
      </c>
    </row>
    <row r="790" spans="14:14" ht="14.25" customHeight="1" x14ac:dyDescent="0.3">
      <c r="N790" t="str">
        <f t="array" ref="N790">_xlfn.IFS(E790&lt;=30,"Até 30W",E790&lt;=50,"31W a 50W", E790&lt;=67, "51 W a 67 W", E790&lt;=97, "68 W a 97 W", E790&lt;=137, "98 W a 137 W", E790&lt;=180, "138 W a 180 W", E790&lt;=240, "181 W a 240 W", E790&gt;240, "Acima de 240 W")</f>
        <v>Até 30W</v>
      </c>
    </row>
    <row r="791" spans="14:14" ht="14.25" customHeight="1" x14ac:dyDescent="0.3">
      <c r="N791" t="str">
        <f t="array" ref="N791">_xlfn.IFS(E791&lt;=30,"Até 30W",E791&lt;=50,"31W a 50W", E791&lt;=67, "51 W a 67 W", E791&lt;=97, "68 W a 97 W", E791&lt;=137, "98 W a 137 W", E791&lt;=180, "138 W a 180 W", E791&lt;=240, "181 W a 240 W", E791&gt;240, "Acima de 240 W")</f>
        <v>Até 30W</v>
      </c>
    </row>
    <row r="792" spans="14:14" ht="14.25" customHeight="1" x14ac:dyDescent="0.3">
      <c r="N792" t="str">
        <f t="array" ref="N792">_xlfn.IFS(E792&lt;=30,"Até 30W",E792&lt;=50,"31W a 50W", E792&lt;=67, "51 W a 67 W", E792&lt;=97, "68 W a 97 W", E792&lt;=137, "98 W a 137 W", E792&lt;=180, "138 W a 180 W", E792&lt;=240, "181 W a 240 W", E792&gt;240, "Acima de 240 W")</f>
        <v>Até 30W</v>
      </c>
    </row>
    <row r="793" spans="14:14" ht="14.25" customHeight="1" x14ac:dyDescent="0.3">
      <c r="N793" t="str">
        <f t="array" ref="N793">_xlfn.IFS(E793&lt;=30,"Até 30W",E793&lt;=50,"31W a 50W", E793&lt;=67, "51 W a 67 W", E793&lt;=97, "68 W a 97 W", E793&lt;=137, "98 W a 137 W", E793&lt;=180, "138 W a 180 W", E793&lt;=240, "181 W a 240 W", E793&gt;240, "Acima de 240 W")</f>
        <v>Até 30W</v>
      </c>
    </row>
    <row r="794" spans="14:14" ht="14.25" customHeight="1" x14ac:dyDescent="0.3">
      <c r="N794" t="str">
        <f t="array" ref="N794">_xlfn.IFS(E794&lt;=30,"Até 30W",E794&lt;=50,"31W a 50W", E794&lt;=67, "51 W a 67 W", E794&lt;=97, "68 W a 97 W", E794&lt;=137, "98 W a 137 W", E794&lt;=180, "138 W a 180 W", E794&lt;=240, "181 W a 240 W", E794&gt;240, "Acima de 240 W")</f>
        <v>Até 30W</v>
      </c>
    </row>
    <row r="795" spans="14:14" ht="14.25" customHeight="1" x14ac:dyDescent="0.3">
      <c r="N795" t="str">
        <f t="array" ref="N795">_xlfn.IFS(E795&lt;=30,"Até 30W",E795&lt;=50,"31W a 50W", E795&lt;=67, "51 W a 67 W", E795&lt;=97, "68 W a 97 W", E795&lt;=137, "98 W a 137 W", E795&lt;=180, "138 W a 180 W", E795&lt;=240, "181 W a 240 W", E795&gt;240, "Acima de 240 W")</f>
        <v>Até 30W</v>
      </c>
    </row>
    <row r="796" spans="14:14" ht="14.25" customHeight="1" x14ac:dyDescent="0.3">
      <c r="N796" t="str">
        <f t="array" ref="N796">_xlfn.IFS(E796&lt;=30,"Até 30W",E796&lt;=50,"31W a 50W", E796&lt;=67, "51 W a 67 W", E796&lt;=97, "68 W a 97 W", E796&lt;=137, "98 W a 137 W", E796&lt;=180, "138 W a 180 W", E796&lt;=240, "181 W a 240 W", E796&gt;240, "Acima de 240 W")</f>
        <v>Até 30W</v>
      </c>
    </row>
    <row r="797" spans="14:14" ht="14.25" customHeight="1" x14ac:dyDescent="0.3">
      <c r="N797" t="str">
        <f t="array" ref="N797">_xlfn.IFS(E797&lt;=30,"Até 30W",E797&lt;=50,"31W a 50W", E797&lt;=67, "51 W a 67 W", E797&lt;=97, "68 W a 97 W", E797&lt;=137, "98 W a 137 W", E797&lt;=180, "138 W a 180 W", E797&lt;=240, "181 W a 240 W", E797&gt;240, "Acima de 240 W")</f>
        <v>Até 30W</v>
      </c>
    </row>
    <row r="798" spans="14:14" ht="14.25" customHeight="1" x14ac:dyDescent="0.3">
      <c r="N798" t="str">
        <f t="array" ref="N798">_xlfn.IFS(E798&lt;=30,"Até 30W",E798&lt;=50,"31W a 50W", E798&lt;=67, "51 W a 67 W", E798&lt;=97, "68 W a 97 W", E798&lt;=137, "98 W a 137 W", E798&lt;=180, "138 W a 180 W", E798&lt;=240, "181 W a 240 W", E798&gt;240, "Acima de 240 W")</f>
        <v>Até 30W</v>
      </c>
    </row>
    <row r="799" spans="14:14" ht="14.25" customHeight="1" x14ac:dyDescent="0.3">
      <c r="N799" t="str">
        <f t="array" ref="N799">_xlfn.IFS(E799&lt;=30,"Até 30W",E799&lt;=50,"31W a 50W", E799&lt;=67, "51 W a 67 W", E799&lt;=97, "68 W a 97 W", E799&lt;=137, "98 W a 137 W", E799&lt;=180, "138 W a 180 W", E799&lt;=240, "181 W a 240 W", E799&gt;240, "Acima de 240 W")</f>
        <v>Até 30W</v>
      </c>
    </row>
    <row r="800" spans="14:14" ht="14.25" customHeight="1" x14ac:dyDescent="0.3">
      <c r="N800" t="str">
        <f t="array" ref="N800">_xlfn.IFS(E800&lt;=30,"Até 30W",E800&lt;=50,"31W a 50W", E800&lt;=67, "51 W a 67 W", E800&lt;=97, "68 W a 97 W", E800&lt;=137, "98 W a 137 W", E800&lt;=180, "138 W a 180 W", E800&lt;=240, "181 W a 240 W", E800&gt;240, "Acima de 240 W")</f>
        <v>Até 30W</v>
      </c>
    </row>
    <row r="801" spans="14:14" ht="14.25" customHeight="1" x14ac:dyDescent="0.3">
      <c r="N801" t="str">
        <f t="array" ref="N801">_xlfn.IFS(E801&lt;=30,"Até 30W",E801&lt;=50,"31W a 50W", E801&lt;=67, "51 W a 67 W", E801&lt;=97, "68 W a 97 W", E801&lt;=137, "98 W a 137 W", E801&lt;=180, "138 W a 180 W", E801&lt;=240, "181 W a 240 W", E801&gt;240, "Acima de 240 W")</f>
        <v>Até 30W</v>
      </c>
    </row>
    <row r="802" spans="14:14" ht="14.25" customHeight="1" x14ac:dyDescent="0.3">
      <c r="N802" t="str">
        <f t="array" ref="N802">_xlfn.IFS(E802&lt;=30,"Até 30W",E802&lt;=50,"31W a 50W", E802&lt;=67, "51 W a 67 W", E802&lt;=97, "68 W a 97 W", E802&lt;=137, "98 W a 137 W", E802&lt;=180, "138 W a 180 W", E802&lt;=240, "181 W a 240 W", E802&gt;240, "Acima de 240 W")</f>
        <v>Até 30W</v>
      </c>
    </row>
    <row r="803" spans="14:14" ht="14.25" customHeight="1" x14ac:dyDescent="0.3">
      <c r="N803" t="str">
        <f t="array" ref="N803">_xlfn.IFS(E803&lt;=30,"Até 30W",E803&lt;=50,"31W a 50W", E803&lt;=67, "51 W a 67 W", E803&lt;=97, "68 W a 97 W", E803&lt;=137, "98 W a 137 W", E803&lt;=180, "138 W a 180 W", E803&lt;=240, "181 W a 240 W", E803&gt;240, "Acima de 240 W")</f>
        <v>Até 30W</v>
      </c>
    </row>
    <row r="804" spans="14:14" ht="14.25" customHeight="1" x14ac:dyDescent="0.3">
      <c r="N804" t="str">
        <f t="array" ref="N804">_xlfn.IFS(E804&lt;=30,"Até 30W",E804&lt;=50,"31W a 50W", E804&lt;=67, "51 W a 67 W", E804&lt;=97, "68 W a 97 W", E804&lt;=137, "98 W a 137 W", E804&lt;=180, "138 W a 180 W", E804&lt;=240, "181 W a 240 W", E804&gt;240, "Acima de 240 W")</f>
        <v>Até 30W</v>
      </c>
    </row>
    <row r="805" spans="14:14" ht="14.25" customHeight="1" x14ac:dyDescent="0.3">
      <c r="N805" t="str">
        <f t="array" ref="N805">_xlfn.IFS(E805&lt;=30,"Até 30W",E805&lt;=50,"31W a 50W", E805&lt;=67, "51 W a 67 W", E805&lt;=97, "68 W a 97 W", E805&lt;=137, "98 W a 137 W", E805&lt;=180, "138 W a 180 W", E805&lt;=240, "181 W a 240 W", E805&gt;240, "Acima de 240 W")</f>
        <v>Até 30W</v>
      </c>
    </row>
    <row r="806" spans="14:14" ht="14.25" customHeight="1" x14ac:dyDescent="0.3">
      <c r="N806" t="str">
        <f t="array" ref="N806">_xlfn.IFS(E806&lt;=30,"Até 30W",E806&lt;=50,"31W a 50W", E806&lt;=67, "51 W a 67 W", E806&lt;=97, "68 W a 97 W", E806&lt;=137, "98 W a 137 W", E806&lt;=180, "138 W a 180 W", E806&lt;=240, "181 W a 240 W", E806&gt;240, "Acima de 240 W")</f>
        <v>Até 30W</v>
      </c>
    </row>
    <row r="807" spans="14:14" ht="14.25" customHeight="1" x14ac:dyDescent="0.3">
      <c r="N807" t="str">
        <f t="array" ref="N807">_xlfn.IFS(E807&lt;=30,"Até 30W",E807&lt;=50,"31W a 50W", E807&lt;=67, "51 W a 67 W", E807&lt;=97, "68 W a 97 W", E807&lt;=137, "98 W a 137 W", E807&lt;=180, "138 W a 180 W", E807&lt;=240, "181 W a 240 W", E807&gt;240, "Acima de 240 W")</f>
        <v>Até 30W</v>
      </c>
    </row>
    <row r="808" spans="14:14" ht="14.25" customHeight="1" x14ac:dyDescent="0.3">
      <c r="N808" t="str">
        <f t="array" ref="N808">_xlfn.IFS(E808&lt;=30,"Até 30W",E808&lt;=50,"31W a 50W", E808&lt;=67, "51 W a 67 W", E808&lt;=97, "68 W a 97 W", E808&lt;=137, "98 W a 137 W", E808&lt;=180, "138 W a 180 W", E808&lt;=240, "181 W a 240 W", E808&gt;240, "Acima de 240 W")</f>
        <v>Até 30W</v>
      </c>
    </row>
    <row r="809" spans="14:14" ht="14.25" customHeight="1" x14ac:dyDescent="0.3">
      <c r="N809" t="str">
        <f t="array" ref="N809">_xlfn.IFS(E809&lt;=30,"Até 30W",E809&lt;=50,"31W a 50W", E809&lt;=67, "51 W a 67 W", E809&lt;=97, "68 W a 97 W", E809&lt;=137, "98 W a 137 W", E809&lt;=180, "138 W a 180 W", E809&lt;=240, "181 W a 240 W", E809&gt;240, "Acima de 240 W")</f>
        <v>Até 30W</v>
      </c>
    </row>
    <row r="810" spans="14:14" ht="14.25" customHeight="1" x14ac:dyDescent="0.3">
      <c r="N810" t="str">
        <f t="array" ref="N810">_xlfn.IFS(E810&lt;=30,"Até 30W",E810&lt;=50,"31W a 50W", E810&lt;=67, "51 W a 67 W", E810&lt;=97, "68 W a 97 W", E810&lt;=137, "98 W a 137 W", E810&lt;=180, "138 W a 180 W", E810&lt;=240, "181 W a 240 W", E810&gt;240, "Acima de 240 W")</f>
        <v>Até 30W</v>
      </c>
    </row>
    <row r="811" spans="14:14" ht="14.25" customHeight="1" x14ac:dyDescent="0.3">
      <c r="N811" t="str">
        <f t="array" ref="N811">_xlfn.IFS(E811&lt;=30,"Até 30W",E811&lt;=50,"31W a 50W", E811&lt;=67, "51 W a 67 W", E811&lt;=97, "68 W a 97 W", E811&lt;=137, "98 W a 137 W", E811&lt;=180, "138 W a 180 W", E811&lt;=240, "181 W a 240 W", E811&gt;240, "Acima de 240 W")</f>
        <v>Até 30W</v>
      </c>
    </row>
    <row r="812" spans="14:14" ht="14.25" customHeight="1" x14ac:dyDescent="0.3">
      <c r="N812" t="str">
        <f t="array" ref="N812">_xlfn.IFS(E812&lt;=30,"Até 30W",E812&lt;=50,"31W a 50W", E812&lt;=67, "51 W a 67 W", E812&lt;=97, "68 W a 97 W", E812&lt;=137, "98 W a 137 W", E812&lt;=180, "138 W a 180 W", E812&lt;=240, "181 W a 240 W", E812&gt;240, "Acima de 240 W")</f>
        <v>Até 30W</v>
      </c>
    </row>
    <row r="813" spans="14:14" ht="14.25" customHeight="1" x14ac:dyDescent="0.3">
      <c r="N813" t="str">
        <f t="array" ref="N813">_xlfn.IFS(E813&lt;=30,"Até 30W",E813&lt;=50,"31W a 50W", E813&lt;=67, "51 W a 67 W", E813&lt;=97, "68 W a 97 W", E813&lt;=137, "98 W a 137 W", E813&lt;=180, "138 W a 180 W", E813&lt;=240, "181 W a 240 W", E813&gt;240, "Acima de 240 W")</f>
        <v>Até 30W</v>
      </c>
    </row>
    <row r="814" spans="14:14" ht="14.25" customHeight="1" x14ac:dyDescent="0.3">
      <c r="N814" t="str">
        <f t="array" ref="N814">_xlfn.IFS(E814&lt;=30,"Até 30W",E814&lt;=50,"31W a 50W", E814&lt;=67, "51 W a 67 W", E814&lt;=97, "68 W a 97 W", E814&lt;=137, "98 W a 137 W", E814&lt;=180, "138 W a 180 W", E814&lt;=240, "181 W a 240 W", E814&gt;240, "Acima de 240 W")</f>
        <v>Até 30W</v>
      </c>
    </row>
    <row r="815" spans="14:14" ht="14.25" customHeight="1" x14ac:dyDescent="0.3">
      <c r="N815" t="str">
        <f t="array" ref="N815">_xlfn.IFS(E815&lt;=30,"Até 30W",E815&lt;=50,"31W a 50W", E815&lt;=67, "51 W a 67 W", E815&lt;=97, "68 W a 97 W", E815&lt;=137, "98 W a 137 W", E815&lt;=180, "138 W a 180 W", E815&lt;=240, "181 W a 240 W", E815&gt;240, "Acima de 240 W")</f>
        <v>Até 30W</v>
      </c>
    </row>
    <row r="816" spans="14:14" ht="14.25" customHeight="1" x14ac:dyDescent="0.3">
      <c r="N816" t="str">
        <f t="array" ref="N816">_xlfn.IFS(E816&lt;=30,"Até 30W",E816&lt;=50,"31W a 50W", E816&lt;=67, "51 W a 67 W", E816&lt;=97, "68 W a 97 W", E816&lt;=137, "98 W a 137 W", E816&lt;=180, "138 W a 180 W", E816&lt;=240, "181 W a 240 W", E816&gt;240, "Acima de 240 W")</f>
        <v>Até 30W</v>
      </c>
    </row>
    <row r="817" spans="14:14" ht="14.25" customHeight="1" x14ac:dyDescent="0.3">
      <c r="N817" t="str">
        <f t="array" ref="N817">_xlfn.IFS(E817&lt;=30,"Até 30W",E817&lt;=50,"31W a 50W", E817&lt;=67, "51 W a 67 W", E817&lt;=97, "68 W a 97 W", E817&lt;=137, "98 W a 137 W", E817&lt;=180, "138 W a 180 W", E817&lt;=240, "181 W a 240 W", E817&gt;240, "Acima de 240 W")</f>
        <v>Até 30W</v>
      </c>
    </row>
    <row r="818" spans="14:14" ht="14.25" customHeight="1" x14ac:dyDescent="0.3">
      <c r="N818" t="str">
        <f t="array" ref="N818">_xlfn.IFS(E818&lt;=30,"Até 30W",E818&lt;=50,"31W a 50W", E818&lt;=67, "51 W a 67 W", E818&lt;=97, "68 W a 97 W", E818&lt;=137, "98 W a 137 W", E818&lt;=180, "138 W a 180 W", E818&lt;=240, "181 W a 240 W", E818&gt;240, "Acima de 240 W")</f>
        <v>Até 30W</v>
      </c>
    </row>
    <row r="819" spans="14:14" ht="14.25" customHeight="1" x14ac:dyDescent="0.3">
      <c r="N819" t="str">
        <f t="array" ref="N819">_xlfn.IFS(E819&lt;=30,"Até 30W",E819&lt;=50,"31W a 50W", E819&lt;=67, "51 W a 67 W", E819&lt;=97, "68 W a 97 W", E819&lt;=137, "98 W a 137 W", E819&lt;=180, "138 W a 180 W", E819&lt;=240, "181 W a 240 W", E819&gt;240, "Acima de 240 W")</f>
        <v>Até 30W</v>
      </c>
    </row>
    <row r="820" spans="14:14" ht="14.25" customHeight="1" x14ac:dyDescent="0.3">
      <c r="N820" t="str">
        <f t="array" ref="N820">_xlfn.IFS(E820&lt;=30,"Até 30W",E820&lt;=50,"31W a 50W", E820&lt;=67, "51 W a 67 W", E820&lt;=97, "68 W a 97 W", E820&lt;=137, "98 W a 137 W", E820&lt;=180, "138 W a 180 W", E820&lt;=240, "181 W a 240 W", E820&gt;240, "Acima de 240 W")</f>
        <v>Até 30W</v>
      </c>
    </row>
    <row r="821" spans="14:14" ht="14.25" customHeight="1" x14ac:dyDescent="0.3">
      <c r="N821" t="str">
        <f t="array" ref="N821">_xlfn.IFS(E821&lt;=30,"Até 30W",E821&lt;=50,"31W a 50W", E821&lt;=67, "51 W a 67 W", E821&lt;=97, "68 W a 97 W", E821&lt;=137, "98 W a 137 W", E821&lt;=180, "138 W a 180 W", E821&lt;=240, "181 W a 240 W", E821&gt;240, "Acima de 240 W")</f>
        <v>Até 30W</v>
      </c>
    </row>
    <row r="822" spans="14:14" ht="14.25" customHeight="1" x14ac:dyDescent="0.3">
      <c r="N822" t="str">
        <f t="array" ref="N822">_xlfn.IFS(E822&lt;=30,"Até 30W",E822&lt;=50,"31W a 50W", E822&lt;=67, "51 W a 67 W", E822&lt;=97, "68 W a 97 W", E822&lt;=137, "98 W a 137 W", E822&lt;=180, "138 W a 180 W", E822&lt;=240, "181 W a 240 W", E822&gt;240, "Acima de 240 W")</f>
        <v>Até 30W</v>
      </c>
    </row>
    <row r="823" spans="14:14" ht="14.25" customHeight="1" x14ac:dyDescent="0.3">
      <c r="N823" t="str">
        <f t="array" ref="N823">_xlfn.IFS(E823&lt;=30,"Até 30W",E823&lt;=50,"31W a 50W", E823&lt;=67, "51 W a 67 W", E823&lt;=97, "68 W a 97 W", E823&lt;=137, "98 W a 137 W", E823&lt;=180, "138 W a 180 W", E823&lt;=240, "181 W a 240 W", E823&gt;240, "Acima de 240 W")</f>
        <v>Até 30W</v>
      </c>
    </row>
    <row r="824" spans="14:14" ht="14.25" customHeight="1" x14ac:dyDescent="0.3">
      <c r="N824" t="str">
        <f t="array" ref="N824">_xlfn.IFS(E824&lt;=30,"Até 30W",E824&lt;=50,"31W a 50W", E824&lt;=67, "51 W a 67 W", E824&lt;=97, "68 W a 97 W", E824&lt;=137, "98 W a 137 W", E824&lt;=180, "138 W a 180 W", E824&lt;=240, "181 W a 240 W", E824&gt;240, "Acima de 240 W")</f>
        <v>Até 30W</v>
      </c>
    </row>
    <row r="825" spans="14:14" ht="14.25" customHeight="1" x14ac:dyDescent="0.3">
      <c r="N825" t="str">
        <f t="array" ref="N825">_xlfn.IFS(E825&lt;=30,"Até 30W",E825&lt;=50,"31W a 50W", E825&lt;=67, "51 W a 67 W", E825&lt;=97, "68 W a 97 W", E825&lt;=137, "98 W a 137 W", E825&lt;=180, "138 W a 180 W", E825&lt;=240, "181 W a 240 W", E825&gt;240, "Acima de 240 W")</f>
        <v>Até 30W</v>
      </c>
    </row>
    <row r="826" spans="14:14" ht="14.25" customHeight="1" x14ac:dyDescent="0.3">
      <c r="N826" t="str">
        <f t="array" ref="N826">_xlfn.IFS(E826&lt;=30,"Até 30W",E826&lt;=50,"31W a 50W", E826&lt;=67, "51 W a 67 W", E826&lt;=97, "68 W a 97 W", E826&lt;=137, "98 W a 137 W", E826&lt;=180, "138 W a 180 W", E826&lt;=240, "181 W a 240 W", E826&gt;240, "Acima de 240 W")</f>
        <v>Até 30W</v>
      </c>
    </row>
    <row r="827" spans="14:14" ht="14.25" customHeight="1" x14ac:dyDescent="0.3">
      <c r="N827" t="str">
        <f t="array" ref="N827">_xlfn.IFS(E827&lt;=30,"Até 30W",E827&lt;=50,"31W a 50W", E827&lt;=67, "51 W a 67 W", E827&lt;=97, "68 W a 97 W", E827&lt;=137, "98 W a 137 W", E827&lt;=180, "138 W a 180 W", E827&lt;=240, "181 W a 240 W", E827&gt;240, "Acima de 240 W")</f>
        <v>Até 30W</v>
      </c>
    </row>
    <row r="828" spans="14:14" ht="14.25" customHeight="1" x14ac:dyDescent="0.3">
      <c r="N828" t="str">
        <f t="array" ref="N828">_xlfn.IFS(E828&lt;=30,"Até 30W",E828&lt;=50,"31W a 50W", E828&lt;=67, "51 W a 67 W", E828&lt;=97, "68 W a 97 W", E828&lt;=137, "98 W a 137 W", E828&lt;=180, "138 W a 180 W", E828&lt;=240, "181 W a 240 W", E828&gt;240, "Acima de 240 W")</f>
        <v>Até 30W</v>
      </c>
    </row>
    <row r="829" spans="14:14" ht="14.25" customHeight="1" x14ac:dyDescent="0.3">
      <c r="N829" t="str">
        <f t="array" ref="N829">_xlfn.IFS(E829&lt;=30,"Até 30W",E829&lt;=50,"31W a 50W", E829&lt;=67, "51 W a 67 W", E829&lt;=97, "68 W a 97 W", E829&lt;=137, "98 W a 137 W", E829&lt;=180, "138 W a 180 W", E829&lt;=240, "181 W a 240 W", E829&gt;240, "Acima de 240 W")</f>
        <v>Até 30W</v>
      </c>
    </row>
    <row r="830" spans="14:14" ht="14.25" customHeight="1" x14ac:dyDescent="0.3">
      <c r="N830" t="str">
        <f t="array" ref="N830">_xlfn.IFS(E830&lt;=30,"Até 30W",E830&lt;=50,"31W a 50W", E830&lt;=67, "51 W a 67 W", E830&lt;=97, "68 W a 97 W", E830&lt;=137, "98 W a 137 W", E830&lt;=180, "138 W a 180 W", E830&lt;=240, "181 W a 240 W", E830&gt;240, "Acima de 240 W")</f>
        <v>Até 30W</v>
      </c>
    </row>
    <row r="831" spans="14:14" ht="14.25" customHeight="1" x14ac:dyDescent="0.3">
      <c r="N831" t="str">
        <f t="array" ref="N831">_xlfn.IFS(E831&lt;=30,"Até 30W",E831&lt;=50,"31W a 50W", E831&lt;=67, "51 W a 67 W", E831&lt;=97, "68 W a 97 W", E831&lt;=137, "98 W a 137 W", E831&lt;=180, "138 W a 180 W", E831&lt;=240, "181 W a 240 W", E831&gt;240, "Acima de 240 W")</f>
        <v>Até 30W</v>
      </c>
    </row>
    <row r="832" spans="14:14" ht="14.25" customHeight="1" x14ac:dyDescent="0.3">
      <c r="N832" t="str">
        <f t="array" ref="N832">_xlfn.IFS(E832&lt;=30,"Até 30W",E832&lt;=50,"31W a 50W", E832&lt;=67, "51 W a 67 W", E832&lt;=97, "68 W a 97 W", E832&lt;=137, "98 W a 137 W", E832&lt;=180, "138 W a 180 W", E832&lt;=240, "181 W a 240 W", E832&gt;240, "Acima de 240 W")</f>
        <v>Até 30W</v>
      </c>
    </row>
    <row r="833" spans="14:14" ht="14.25" customHeight="1" x14ac:dyDescent="0.3">
      <c r="N833" t="str">
        <f t="array" ref="N833">_xlfn.IFS(E833&lt;=30,"Até 30W",E833&lt;=50,"31W a 50W", E833&lt;=67, "51 W a 67 W", E833&lt;=97, "68 W a 97 W", E833&lt;=137, "98 W a 137 W", E833&lt;=180, "138 W a 180 W", E833&lt;=240, "181 W a 240 W", E833&gt;240, "Acima de 240 W")</f>
        <v>Até 30W</v>
      </c>
    </row>
    <row r="834" spans="14:14" ht="14.25" customHeight="1" x14ac:dyDescent="0.3">
      <c r="N834" t="str">
        <f t="array" ref="N834">_xlfn.IFS(E834&lt;=30,"Até 30W",E834&lt;=50,"31W a 50W", E834&lt;=67, "51 W a 67 W", E834&lt;=97, "68 W a 97 W", E834&lt;=137, "98 W a 137 W", E834&lt;=180, "138 W a 180 W", E834&lt;=240, "181 W a 240 W", E834&gt;240, "Acima de 240 W")</f>
        <v>Até 30W</v>
      </c>
    </row>
    <row r="835" spans="14:14" ht="14.25" customHeight="1" x14ac:dyDescent="0.3">
      <c r="N835" t="str">
        <f t="array" ref="N835">_xlfn.IFS(E835&lt;=30,"Até 30W",E835&lt;=50,"31W a 50W", E835&lt;=67, "51 W a 67 W", E835&lt;=97, "68 W a 97 W", E835&lt;=137, "98 W a 137 W", E835&lt;=180, "138 W a 180 W", E835&lt;=240, "181 W a 240 W", E835&gt;240, "Acima de 240 W")</f>
        <v>Até 30W</v>
      </c>
    </row>
    <row r="836" spans="14:14" ht="14.25" customHeight="1" x14ac:dyDescent="0.3">
      <c r="N836" t="str">
        <f t="array" ref="N836">_xlfn.IFS(E836&lt;=30,"Até 30W",E836&lt;=50,"31W a 50W", E836&lt;=67, "51 W a 67 W", E836&lt;=97, "68 W a 97 W", E836&lt;=137, "98 W a 137 W", E836&lt;=180, "138 W a 180 W", E836&lt;=240, "181 W a 240 W", E836&gt;240, "Acima de 240 W")</f>
        <v>Até 30W</v>
      </c>
    </row>
    <row r="837" spans="14:14" ht="14.25" customHeight="1" x14ac:dyDescent="0.3">
      <c r="N837" t="str">
        <f t="array" ref="N837">_xlfn.IFS(E837&lt;=30,"Até 30W",E837&lt;=50,"31W a 50W", E837&lt;=67, "51 W a 67 W", E837&lt;=97, "68 W a 97 W", E837&lt;=137, "98 W a 137 W", E837&lt;=180, "138 W a 180 W", E837&lt;=240, "181 W a 240 W", E837&gt;240, "Acima de 240 W")</f>
        <v>Até 30W</v>
      </c>
    </row>
    <row r="838" spans="14:14" ht="14.25" customHeight="1" x14ac:dyDescent="0.3">
      <c r="N838" t="str">
        <f t="array" ref="N838">_xlfn.IFS(E838&lt;=30,"Até 30W",E838&lt;=50,"31W a 50W", E838&lt;=67, "51 W a 67 W", E838&lt;=97, "68 W a 97 W", E838&lt;=137, "98 W a 137 W", E838&lt;=180, "138 W a 180 W", E838&lt;=240, "181 W a 240 W", E838&gt;240, "Acima de 240 W")</f>
        <v>Até 30W</v>
      </c>
    </row>
    <row r="839" spans="14:14" ht="14.25" customHeight="1" x14ac:dyDescent="0.3">
      <c r="N839" t="str">
        <f t="array" ref="N839">_xlfn.IFS(E839&lt;=30,"Até 30W",E839&lt;=50,"31W a 50W", E839&lt;=67, "51 W a 67 W", E839&lt;=97, "68 W a 97 W", E839&lt;=137, "98 W a 137 W", E839&lt;=180, "138 W a 180 W", E839&lt;=240, "181 W a 240 W", E839&gt;240, "Acima de 240 W")</f>
        <v>Até 30W</v>
      </c>
    </row>
    <row r="840" spans="14:14" ht="14.25" customHeight="1" x14ac:dyDescent="0.3">
      <c r="N840" t="str">
        <f t="array" ref="N840">_xlfn.IFS(E840&lt;=30,"Até 30W",E840&lt;=50,"31W a 50W", E840&lt;=67, "51 W a 67 W", E840&lt;=97, "68 W a 97 W", E840&lt;=137, "98 W a 137 W", E840&lt;=180, "138 W a 180 W", E840&lt;=240, "181 W a 240 W", E840&gt;240, "Acima de 240 W")</f>
        <v>Até 30W</v>
      </c>
    </row>
    <row r="841" spans="14:14" ht="14.25" customHeight="1" x14ac:dyDescent="0.3">
      <c r="N841" t="str">
        <f t="array" ref="N841">_xlfn.IFS(E841&lt;=30,"Até 30W",E841&lt;=50,"31W a 50W", E841&lt;=67, "51 W a 67 W", E841&lt;=97, "68 W a 97 W", E841&lt;=137, "98 W a 137 W", E841&lt;=180, "138 W a 180 W", E841&lt;=240, "181 W a 240 W", E841&gt;240, "Acima de 240 W")</f>
        <v>Até 30W</v>
      </c>
    </row>
    <row r="842" spans="14:14" ht="14.25" customHeight="1" x14ac:dyDescent="0.3">
      <c r="N842" t="str">
        <f t="array" ref="N842">_xlfn.IFS(E842&lt;=30,"Até 30W",E842&lt;=50,"31W a 50W", E842&lt;=67, "51 W a 67 W", E842&lt;=97, "68 W a 97 W", E842&lt;=137, "98 W a 137 W", E842&lt;=180, "138 W a 180 W", E842&lt;=240, "181 W a 240 W", E842&gt;240, "Acima de 240 W")</f>
        <v>Até 30W</v>
      </c>
    </row>
    <row r="843" spans="14:14" ht="14.25" customHeight="1" x14ac:dyDescent="0.3">
      <c r="N843" t="str">
        <f t="array" ref="N843">_xlfn.IFS(E843&lt;=30,"Até 30W",E843&lt;=50,"31W a 50W", E843&lt;=67, "51 W a 67 W", E843&lt;=97, "68 W a 97 W", E843&lt;=137, "98 W a 137 W", E843&lt;=180, "138 W a 180 W", E843&lt;=240, "181 W a 240 W", E843&gt;240, "Acima de 240 W")</f>
        <v>Até 30W</v>
      </c>
    </row>
    <row r="844" spans="14:14" ht="14.25" customHeight="1" x14ac:dyDescent="0.3">
      <c r="N844" t="str">
        <f t="array" ref="N844">_xlfn.IFS(E844&lt;=30,"Até 30W",E844&lt;=50,"31W a 50W", E844&lt;=67, "51 W a 67 W", E844&lt;=97, "68 W a 97 W", E844&lt;=137, "98 W a 137 W", E844&lt;=180, "138 W a 180 W", E844&lt;=240, "181 W a 240 W", E844&gt;240, "Acima de 240 W")</f>
        <v>Até 30W</v>
      </c>
    </row>
    <row r="845" spans="14:14" ht="14.25" customHeight="1" x14ac:dyDescent="0.3">
      <c r="N845" t="str">
        <f t="array" ref="N845">_xlfn.IFS(E845&lt;=30,"Até 30W",E845&lt;=50,"31W a 50W", E845&lt;=67, "51 W a 67 W", E845&lt;=97, "68 W a 97 W", E845&lt;=137, "98 W a 137 W", E845&lt;=180, "138 W a 180 W", E845&lt;=240, "181 W a 240 W", E845&gt;240, "Acima de 240 W")</f>
        <v>Até 30W</v>
      </c>
    </row>
    <row r="846" spans="14:14" ht="14.25" customHeight="1" x14ac:dyDescent="0.3">
      <c r="N846" t="str">
        <f t="array" ref="N846">_xlfn.IFS(E846&lt;=30,"Até 30W",E846&lt;=50,"31W a 50W", E846&lt;=67, "51 W a 67 W", E846&lt;=97, "68 W a 97 W", E846&lt;=137, "98 W a 137 W", E846&lt;=180, "138 W a 180 W", E846&lt;=240, "181 W a 240 W", E846&gt;240, "Acima de 240 W")</f>
        <v>Até 30W</v>
      </c>
    </row>
    <row r="847" spans="14:14" ht="14.25" customHeight="1" x14ac:dyDescent="0.3">
      <c r="N847" t="str">
        <f t="array" ref="N847">_xlfn.IFS(E847&lt;=30,"Até 30W",E847&lt;=50,"31W a 50W", E847&lt;=67, "51 W a 67 W", E847&lt;=97, "68 W a 97 W", E847&lt;=137, "98 W a 137 W", E847&lt;=180, "138 W a 180 W", E847&lt;=240, "181 W a 240 W", E847&gt;240, "Acima de 240 W")</f>
        <v>Até 30W</v>
      </c>
    </row>
    <row r="848" spans="14:14" ht="14.25" customHeight="1" x14ac:dyDescent="0.3">
      <c r="N848" t="str">
        <f t="array" ref="N848">_xlfn.IFS(E848&lt;=30,"Até 30W",E848&lt;=50,"31W a 50W", E848&lt;=67, "51 W a 67 W", E848&lt;=97, "68 W a 97 W", E848&lt;=137, "98 W a 137 W", E848&lt;=180, "138 W a 180 W", E848&lt;=240, "181 W a 240 W", E848&gt;240, "Acima de 240 W")</f>
        <v>Até 30W</v>
      </c>
    </row>
    <row r="849" spans="14:14" ht="14.25" customHeight="1" x14ac:dyDescent="0.3">
      <c r="N849" t="str">
        <f t="array" ref="N849">_xlfn.IFS(E849&lt;=30,"Até 30W",E849&lt;=50,"31W a 50W", E849&lt;=67, "51 W a 67 W", E849&lt;=97, "68 W a 97 W", E849&lt;=137, "98 W a 137 W", E849&lt;=180, "138 W a 180 W", E849&lt;=240, "181 W a 240 W", E849&gt;240, "Acima de 240 W")</f>
        <v>Até 30W</v>
      </c>
    </row>
    <row r="850" spans="14:14" ht="14.25" customHeight="1" x14ac:dyDescent="0.3">
      <c r="N850" t="str">
        <f t="array" ref="N850">_xlfn.IFS(E850&lt;=30,"Até 30W",E850&lt;=50,"31W a 50W", E850&lt;=67, "51 W a 67 W", E850&lt;=97, "68 W a 97 W", E850&lt;=137, "98 W a 137 W", E850&lt;=180, "138 W a 180 W", E850&lt;=240, "181 W a 240 W", E850&gt;240, "Acima de 240 W")</f>
        <v>Até 30W</v>
      </c>
    </row>
    <row r="851" spans="14:14" ht="14.25" customHeight="1" x14ac:dyDescent="0.3">
      <c r="N851" t="str">
        <f t="array" ref="N851">_xlfn.IFS(E851&lt;=30,"Até 30W",E851&lt;=50,"31W a 50W", E851&lt;=67, "51 W a 67 W", E851&lt;=97, "68 W a 97 W", E851&lt;=137, "98 W a 137 W", E851&lt;=180, "138 W a 180 W", E851&lt;=240, "181 W a 240 W", E851&gt;240, "Acima de 240 W")</f>
        <v>Até 30W</v>
      </c>
    </row>
    <row r="852" spans="14:14" ht="14.25" customHeight="1" x14ac:dyDescent="0.3">
      <c r="N852" t="str">
        <f t="array" ref="N852">_xlfn.IFS(E852&lt;=30,"Até 30W",E852&lt;=50,"31W a 50W", E852&lt;=67, "51 W a 67 W", E852&lt;=97, "68 W a 97 W", E852&lt;=137, "98 W a 137 W", E852&lt;=180, "138 W a 180 W", E852&lt;=240, "181 W a 240 W", E852&gt;240, "Acima de 240 W")</f>
        <v>Até 30W</v>
      </c>
    </row>
    <row r="853" spans="14:14" ht="14.25" customHeight="1" x14ac:dyDescent="0.3">
      <c r="N853" t="str">
        <f t="array" ref="N853">_xlfn.IFS(E853&lt;=30,"Até 30W",E853&lt;=50,"31W a 50W", E853&lt;=67, "51 W a 67 W", E853&lt;=97, "68 W a 97 W", E853&lt;=137, "98 W a 137 W", E853&lt;=180, "138 W a 180 W", E853&lt;=240, "181 W a 240 W", E853&gt;240, "Acima de 240 W")</f>
        <v>Até 30W</v>
      </c>
    </row>
    <row r="854" spans="14:14" ht="14.25" customHeight="1" x14ac:dyDescent="0.3">
      <c r="N854" t="str">
        <f t="array" ref="N854">_xlfn.IFS(E854&lt;=30,"Até 30W",E854&lt;=50,"31W a 50W", E854&lt;=67, "51 W a 67 W", E854&lt;=97, "68 W a 97 W", E854&lt;=137, "98 W a 137 W", E854&lt;=180, "138 W a 180 W", E854&lt;=240, "181 W a 240 W", E854&gt;240, "Acima de 240 W")</f>
        <v>Até 30W</v>
      </c>
    </row>
    <row r="855" spans="14:14" ht="14.25" customHeight="1" x14ac:dyDescent="0.3">
      <c r="N855" t="str">
        <f t="array" ref="N855">_xlfn.IFS(E855&lt;=30,"Até 30W",E855&lt;=50,"31W a 50W", E855&lt;=67, "51 W a 67 W", E855&lt;=97, "68 W a 97 W", E855&lt;=137, "98 W a 137 W", E855&lt;=180, "138 W a 180 W", E855&lt;=240, "181 W a 240 W", E855&gt;240, "Acima de 240 W")</f>
        <v>Até 30W</v>
      </c>
    </row>
    <row r="856" spans="14:14" ht="14.25" customHeight="1" x14ac:dyDescent="0.3">
      <c r="N856" t="str">
        <f t="array" ref="N856">_xlfn.IFS(E856&lt;=30,"Até 30W",E856&lt;=50,"31W a 50W", E856&lt;=67, "51 W a 67 W", E856&lt;=97, "68 W a 97 W", E856&lt;=137, "98 W a 137 W", E856&lt;=180, "138 W a 180 W", E856&lt;=240, "181 W a 240 W", E856&gt;240, "Acima de 240 W")</f>
        <v>Até 30W</v>
      </c>
    </row>
    <row r="857" spans="14:14" ht="14.25" customHeight="1" x14ac:dyDescent="0.3">
      <c r="N857" t="str">
        <f t="array" ref="N857">_xlfn.IFS(E857&lt;=30,"Até 30W",E857&lt;=50,"31W a 50W", E857&lt;=67, "51 W a 67 W", E857&lt;=97, "68 W a 97 W", E857&lt;=137, "98 W a 137 W", E857&lt;=180, "138 W a 180 W", E857&lt;=240, "181 W a 240 W", E857&gt;240, "Acima de 240 W")</f>
        <v>Até 30W</v>
      </c>
    </row>
    <row r="858" spans="14:14" ht="14.25" customHeight="1" x14ac:dyDescent="0.3">
      <c r="N858" t="str">
        <f t="array" ref="N858">_xlfn.IFS(E858&lt;=30,"Até 30W",E858&lt;=50,"31W a 50W", E858&lt;=67, "51 W a 67 W", E858&lt;=97, "68 W a 97 W", E858&lt;=137, "98 W a 137 W", E858&lt;=180, "138 W a 180 W", E858&lt;=240, "181 W a 240 W", E858&gt;240, "Acima de 240 W")</f>
        <v>Até 30W</v>
      </c>
    </row>
    <row r="859" spans="14:14" ht="14.25" customHeight="1" x14ac:dyDescent="0.3">
      <c r="N859" t="str">
        <f t="array" ref="N859">_xlfn.IFS(E859&lt;=30,"Até 30W",E859&lt;=50,"31W a 50W", E859&lt;=67, "51 W a 67 W", E859&lt;=97, "68 W a 97 W", E859&lt;=137, "98 W a 137 W", E859&lt;=180, "138 W a 180 W", E859&lt;=240, "181 W a 240 W", E859&gt;240, "Acima de 240 W")</f>
        <v>Até 30W</v>
      </c>
    </row>
    <row r="860" spans="14:14" ht="14.25" customHeight="1" x14ac:dyDescent="0.3">
      <c r="N860" t="str">
        <f t="array" ref="N860">_xlfn.IFS(E860&lt;=30,"Até 30W",E860&lt;=50,"31W a 50W", E860&lt;=67, "51 W a 67 W", E860&lt;=97, "68 W a 97 W", E860&lt;=137, "98 W a 137 W", E860&lt;=180, "138 W a 180 W", E860&lt;=240, "181 W a 240 W", E860&gt;240, "Acima de 240 W")</f>
        <v>Até 30W</v>
      </c>
    </row>
    <row r="861" spans="14:14" ht="14.25" customHeight="1" x14ac:dyDescent="0.3">
      <c r="N861" t="str">
        <f t="array" ref="N861">_xlfn.IFS(E861&lt;=30,"Até 30W",E861&lt;=50,"31W a 50W", E861&lt;=67, "51 W a 67 W", E861&lt;=97, "68 W a 97 W", E861&lt;=137, "98 W a 137 W", E861&lt;=180, "138 W a 180 W", E861&lt;=240, "181 W a 240 W", E861&gt;240, "Acima de 240 W")</f>
        <v>Até 30W</v>
      </c>
    </row>
    <row r="862" spans="14:14" ht="14.25" customHeight="1" x14ac:dyDescent="0.3">
      <c r="N862" t="str">
        <f t="array" ref="N862">_xlfn.IFS(E862&lt;=30,"Até 30W",E862&lt;=50,"31W a 50W", E862&lt;=67, "51 W a 67 W", E862&lt;=97, "68 W a 97 W", E862&lt;=137, "98 W a 137 W", E862&lt;=180, "138 W a 180 W", E862&lt;=240, "181 W a 240 W", E862&gt;240, "Acima de 240 W")</f>
        <v>Até 30W</v>
      </c>
    </row>
    <row r="863" spans="14:14" ht="14.25" customHeight="1" x14ac:dyDescent="0.3">
      <c r="N863" t="str">
        <f t="array" ref="N863">_xlfn.IFS(E863&lt;=30,"Até 30W",E863&lt;=50,"31W a 50W", E863&lt;=67, "51 W a 67 W", E863&lt;=97, "68 W a 97 W", E863&lt;=137, "98 W a 137 W", E863&lt;=180, "138 W a 180 W", E863&lt;=240, "181 W a 240 W", E863&gt;240, "Acima de 240 W")</f>
        <v>Até 30W</v>
      </c>
    </row>
    <row r="864" spans="14:14" ht="14.25" customHeight="1" x14ac:dyDescent="0.3">
      <c r="N864" t="str">
        <f t="array" ref="N864">_xlfn.IFS(E864&lt;=30,"Até 30W",E864&lt;=50,"31W a 50W", E864&lt;=67, "51 W a 67 W", E864&lt;=97, "68 W a 97 W", E864&lt;=137, "98 W a 137 W", E864&lt;=180, "138 W a 180 W", E864&lt;=240, "181 W a 240 W", E864&gt;240, "Acima de 240 W")</f>
        <v>Até 30W</v>
      </c>
    </row>
    <row r="865" spans="14:14" ht="14.25" customHeight="1" x14ac:dyDescent="0.3">
      <c r="N865" t="str">
        <f t="array" ref="N865">_xlfn.IFS(E865&lt;=30,"Até 30W",E865&lt;=50,"31W a 50W", E865&lt;=67, "51 W a 67 W", E865&lt;=97, "68 W a 97 W", E865&lt;=137, "98 W a 137 W", E865&lt;=180, "138 W a 180 W", E865&lt;=240, "181 W a 240 W", E865&gt;240, "Acima de 240 W")</f>
        <v>Até 30W</v>
      </c>
    </row>
    <row r="866" spans="14:14" ht="14.25" customHeight="1" x14ac:dyDescent="0.3">
      <c r="N866" t="str">
        <f t="array" ref="N866">_xlfn.IFS(E866&lt;=30,"Até 30W",E866&lt;=50,"31W a 50W", E866&lt;=67, "51 W a 67 W", E866&lt;=97, "68 W a 97 W", E866&lt;=137, "98 W a 137 W", E866&lt;=180, "138 W a 180 W", E866&lt;=240, "181 W a 240 W", E866&gt;240, "Acima de 240 W")</f>
        <v>Até 30W</v>
      </c>
    </row>
    <row r="867" spans="14:14" ht="14.25" customHeight="1" x14ac:dyDescent="0.3">
      <c r="N867" t="str">
        <f t="array" ref="N867">_xlfn.IFS(E867&lt;=30,"Até 30W",E867&lt;=50,"31W a 50W", E867&lt;=67, "51 W a 67 W", E867&lt;=97, "68 W a 97 W", E867&lt;=137, "98 W a 137 W", E867&lt;=180, "138 W a 180 W", E867&lt;=240, "181 W a 240 W", E867&gt;240, "Acima de 240 W")</f>
        <v>Até 30W</v>
      </c>
    </row>
    <row r="868" spans="14:14" ht="14.25" customHeight="1" x14ac:dyDescent="0.3">
      <c r="N868" t="str">
        <f t="array" ref="N868">_xlfn.IFS(E868&lt;=30,"Até 30W",E868&lt;=50,"31W a 50W", E868&lt;=67, "51 W a 67 W", E868&lt;=97, "68 W a 97 W", E868&lt;=137, "98 W a 137 W", E868&lt;=180, "138 W a 180 W", E868&lt;=240, "181 W a 240 W", E868&gt;240, "Acima de 240 W")</f>
        <v>Até 30W</v>
      </c>
    </row>
    <row r="869" spans="14:14" ht="14.25" customHeight="1" x14ac:dyDescent="0.3">
      <c r="N869" t="str">
        <f t="array" ref="N869">_xlfn.IFS(E869&lt;=30,"Até 30W",E869&lt;=50,"31W a 50W", E869&lt;=67, "51 W a 67 W", E869&lt;=97, "68 W a 97 W", E869&lt;=137, "98 W a 137 W", E869&lt;=180, "138 W a 180 W", E869&lt;=240, "181 W a 240 W", E869&gt;240, "Acima de 240 W")</f>
        <v>Até 30W</v>
      </c>
    </row>
    <row r="870" spans="14:14" ht="14.25" customHeight="1" x14ac:dyDescent="0.3">
      <c r="N870" t="str">
        <f t="array" ref="N870">_xlfn.IFS(E870&lt;=30,"Até 30W",E870&lt;=50,"31W a 50W", E870&lt;=67, "51 W a 67 W", E870&lt;=97, "68 W a 97 W", E870&lt;=137, "98 W a 137 W", E870&lt;=180, "138 W a 180 W", E870&lt;=240, "181 W a 240 W", E870&gt;240, "Acima de 240 W")</f>
        <v>Até 30W</v>
      </c>
    </row>
    <row r="871" spans="14:14" ht="14.25" customHeight="1" x14ac:dyDescent="0.3">
      <c r="N871" t="str">
        <f t="array" ref="N871">_xlfn.IFS(E871&lt;=30,"Até 30W",E871&lt;=50,"31W a 50W", E871&lt;=67, "51 W a 67 W", E871&lt;=97, "68 W a 97 W", E871&lt;=137, "98 W a 137 W", E871&lt;=180, "138 W a 180 W", E871&lt;=240, "181 W a 240 W", E871&gt;240, "Acima de 240 W")</f>
        <v>Até 30W</v>
      </c>
    </row>
    <row r="872" spans="14:14" ht="14.25" customHeight="1" x14ac:dyDescent="0.3">
      <c r="N872" t="str">
        <f t="array" ref="N872">_xlfn.IFS(E872&lt;=30,"Até 30W",E872&lt;=50,"31W a 50W", E872&lt;=67, "51 W a 67 W", E872&lt;=97, "68 W a 97 W", E872&lt;=137, "98 W a 137 W", E872&lt;=180, "138 W a 180 W", E872&lt;=240, "181 W a 240 W", E872&gt;240, "Acima de 240 W")</f>
        <v>Até 30W</v>
      </c>
    </row>
    <row r="873" spans="14:14" ht="14.25" customHeight="1" x14ac:dyDescent="0.3">
      <c r="N873" t="str">
        <f t="array" ref="N873">_xlfn.IFS(E873&lt;=30,"Até 30W",E873&lt;=50,"31W a 50W", E873&lt;=67, "51 W a 67 W", E873&lt;=97, "68 W a 97 W", E873&lt;=137, "98 W a 137 W", E873&lt;=180, "138 W a 180 W", E873&lt;=240, "181 W a 240 W", E873&gt;240, "Acima de 240 W")</f>
        <v>Até 30W</v>
      </c>
    </row>
    <row r="874" spans="14:14" ht="14.25" customHeight="1" x14ac:dyDescent="0.3">
      <c r="N874" t="str">
        <f t="array" ref="N874">_xlfn.IFS(E874&lt;=30,"Até 30W",E874&lt;=50,"31W a 50W", E874&lt;=67, "51 W a 67 W", E874&lt;=97, "68 W a 97 W", E874&lt;=137, "98 W a 137 W", E874&lt;=180, "138 W a 180 W", E874&lt;=240, "181 W a 240 W", E874&gt;240, "Acima de 240 W")</f>
        <v>Até 30W</v>
      </c>
    </row>
    <row r="875" spans="14:14" ht="14.25" customHeight="1" x14ac:dyDescent="0.3">
      <c r="N875" t="str">
        <f t="array" ref="N875">_xlfn.IFS(E875&lt;=30,"Até 30W",E875&lt;=50,"31W a 50W", E875&lt;=67, "51 W a 67 W", E875&lt;=97, "68 W a 97 W", E875&lt;=137, "98 W a 137 W", E875&lt;=180, "138 W a 180 W", E875&lt;=240, "181 W a 240 W", E875&gt;240, "Acima de 240 W")</f>
        <v>Até 30W</v>
      </c>
    </row>
    <row r="876" spans="14:14" ht="14.25" customHeight="1" x14ac:dyDescent="0.3">
      <c r="N876" t="str">
        <f t="array" ref="N876">_xlfn.IFS(E876&lt;=30,"Até 30W",E876&lt;=50,"31W a 50W", E876&lt;=67, "51 W a 67 W", E876&lt;=97, "68 W a 97 W", E876&lt;=137, "98 W a 137 W", E876&lt;=180, "138 W a 180 W", E876&lt;=240, "181 W a 240 W", E876&gt;240, "Acima de 240 W")</f>
        <v>Até 30W</v>
      </c>
    </row>
    <row r="877" spans="14:14" ht="14.25" customHeight="1" x14ac:dyDescent="0.3">
      <c r="N877" t="str">
        <f t="array" ref="N877">_xlfn.IFS(E877&lt;=30,"Até 30W",E877&lt;=50,"31W a 50W", E877&lt;=67, "51 W a 67 W", E877&lt;=97, "68 W a 97 W", E877&lt;=137, "98 W a 137 W", E877&lt;=180, "138 W a 180 W", E877&lt;=240, "181 W a 240 W", E877&gt;240, "Acima de 240 W")</f>
        <v>Até 30W</v>
      </c>
    </row>
    <row r="878" spans="14:14" ht="14.25" customHeight="1" x14ac:dyDescent="0.3">
      <c r="N878" t="str">
        <f t="array" ref="N878">_xlfn.IFS(E878&lt;=30,"Até 30W",E878&lt;=50,"31W a 50W", E878&lt;=67, "51 W a 67 W", E878&lt;=97, "68 W a 97 W", E878&lt;=137, "98 W a 137 W", E878&lt;=180, "138 W a 180 W", E878&lt;=240, "181 W a 240 W", E878&gt;240, "Acima de 240 W")</f>
        <v>Até 30W</v>
      </c>
    </row>
    <row r="879" spans="14:14" ht="14.25" customHeight="1" x14ac:dyDescent="0.3">
      <c r="N879" t="str">
        <f t="array" ref="N879">_xlfn.IFS(E879&lt;=30,"Até 30W",E879&lt;=50,"31W a 50W", E879&lt;=67, "51 W a 67 W", E879&lt;=97, "68 W a 97 W", E879&lt;=137, "98 W a 137 W", E879&lt;=180, "138 W a 180 W", E879&lt;=240, "181 W a 240 W", E879&gt;240, "Acima de 240 W")</f>
        <v>Até 30W</v>
      </c>
    </row>
    <row r="880" spans="14:14" ht="14.25" customHeight="1" x14ac:dyDescent="0.3">
      <c r="N880" t="str">
        <f t="array" ref="N880">_xlfn.IFS(E880&lt;=30,"Até 30W",E880&lt;=50,"31W a 50W", E880&lt;=67, "51 W a 67 W", E880&lt;=97, "68 W a 97 W", E880&lt;=137, "98 W a 137 W", E880&lt;=180, "138 W a 180 W", E880&lt;=240, "181 W a 240 W", E880&gt;240, "Acima de 240 W")</f>
        <v>Até 30W</v>
      </c>
    </row>
    <row r="881" spans="14:14" ht="14.25" customHeight="1" x14ac:dyDescent="0.3">
      <c r="N881" t="str">
        <f t="array" ref="N881">_xlfn.IFS(E881&lt;=30,"Até 30W",E881&lt;=50,"31W a 50W", E881&lt;=67, "51 W a 67 W", E881&lt;=97, "68 W a 97 W", E881&lt;=137, "98 W a 137 W", E881&lt;=180, "138 W a 180 W", E881&lt;=240, "181 W a 240 W", E881&gt;240, "Acima de 240 W")</f>
        <v>Até 30W</v>
      </c>
    </row>
    <row r="882" spans="14:14" ht="14.25" customHeight="1" x14ac:dyDescent="0.3">
      <c r="N882" t="str">
        <f t="array" ref="N882">_xlfn.IFS(E882&lt;=30,"Até 30W",E882&lt;=50,"31W a 50W", E882&lt;=67, "51 W a 67 W", E882&lt;=97, "68 W a 97 W", E882&lt;=137, "98 W a 137 W", E882&lt;=180, "138 W a 180 W", E882&lt;=240, "181 W a 240 W", E882&gt;240, "Acima de 240 W")</f>
        <v>Até 30W</v>
      </c>
    </row>
    <row r="883" spans="14:14" ht="14.25" customHeight="1" x14ac:dyDescent="0.3">
      <c r="N883" t="str">
        <f t="array" ref="N883">_xlfn.IFS(E883&lt;=30,"Até 30W",E883&lt;=50,"31W a 50W", E883&lt;=67, "51 W a 67 W", E883&lt;=97, "68 W a 97 W", E883&lt;=137, "98 W a 137 W", E883&lt;=180, "138 W a 180 W", E883&lt;=240, "181 W a 240 W", E883&gt;240, "Acima de 240 W")</f>
        <v>Até 30W</v>
      </c>
    </row>
    <row r="884" spans="14:14" ht="14.25" customHeight="1" x14ac:dyDescent="0.3">
      <c r="N884" t="str">
        <f t="array" ref="N884">_xlfn.IFS(E884&lt;=30,"Até 30W",E884&lt;=50,"31W a 50W", E884&lt;=67, "51 W a 67 W", E884&lt;=97, "68 W a 97 W", E884&lt;=137, "98 W a 137 W", E884&lt;=180, "138 W a 180 W", E884&lt;=240, "181 W a 240 W", E884&gt;240, "Acima de 240 W")</f>
        <v>Até 30W</v>
      </c>
    </row>
    <row r="885" spans="14:14" ht="14.25" customHeight="1" x14ac:dyDescent="0.3">
      <c r="N885" t="str">
        <f t="array" ref="N885">_xlfn.IFS(E885&lt;=30,"Até 30W",E885&lt;=50,"31W a 50W", E885&lt;=67, "51 W a 67 W", E885&lt;=97, "68 W a 97 W", E885&lt;=137, "98 W a 137 W", E885&lt;=180, "138 W a 180 W", E885&lt;=240, "181 W a 240 W", E885&gt;240, "Acima de 240 W")</f>
        <v>Até 30W</v>
      </c>
    </row>
    <row r="886" spans="14:14" ht="14.25" customHeight="1" x14ac:dyDescent="0.3">
      <c r="N886" t="str">
        <f t="array" ref="N886">_xlfn.IFS(E886&lt;=30,"Até 30W",E886&lt;=50,"31W a 50W", E886&lt;=67, "51 W a 67 W", E886&lt;=97, "68 W a 97 W", E886&lt;=137, "98 W a 137 W", E886&lt;=180, "138 W a 180 W", E886&lt;=240, "181 W a 240 W", E886&gt;240, "Acima de 240 W")</f>
        <v>Até 30W</v>
      </c>
    </row>
    <row r="887" spans="14:14" ht="14.25" customHeight="1" x14ac:dyDescent="0.3">
      <c r="N887" t="str">
        <f t="array" ref="N887">_xlfn.IFS(E887&lt;=30,"Até 30W",E887&lt;=50,"31W a 50W", E887&lt;=67, "51 W a 67 W", E887&lt;=97, "68 W a 97 W", E887&lt;=137, "98 W a 137 W", E887&lt;=180, "138 W a 180 W", E887&lt;=240, "181 W a 240 W", E887&gt;240, "Acima de 240 W")</f>
        <v>Até 30W</v>
      </c>
    </row>
    <row r="888" spans="14:14" ht="14.25" customHeight="1" x14ac:dyDescent="0.3">
      <c r="N888" t="str">
        <f t="array" ref="N888">_xlfn.IFS(E888&lt;=30,"Até 30W",E888&lt;=50,"31W a 50W", E888&lt;=67, "51 W a 67 W", E888&lt;=97, "68 W a 97 W", E888&lt;=137, "98 W a 137 W", E888&lt;=180, "138 W a 180 W", E888&lt;=240, "181 W a 240 W", E888&gt;240, "Acima de 240 W")</f>
        <v>Até 30W</v>
      </c>
    </row>
    <row r="889" spans="14:14" ht="14.25" customHeight="1" x14ac:dyDescent="0.3">
      <c r="N889" t="str">
        <f t="array" ref="N889">_xlfn.IFS(E889&lt;=30,"Até 30W",E889&lt;=50,"31W a 50W", E889&lt;=67, "51 W a 67 W", E889&lt;=97, "68 W a 97 W", E889&lt;=137, "98 W a 137 W", E889&lt;=180, "138 W a 180 W", E889&lt;=240, "181 W a 240 W", E889&gt;240, "Acima de 240 W")</f>
        <v>Até 30W</v>
      </c>
    </row>
    <row r="890" spans="14:14" ht="14.25" customHeight="1" x14ac:dyDescent="0.3">
      <c r="N890" t="str">
        <f t="array" ref="N890">_xlfn.IFS(E890&lt;=30,"Até 30W",E890&lt;=50,"31W a 50W", E890&lt;=67, "51 W a 67 W", E890&lt;=97, "68 W a 97 W", E890&lt;=137, "98 W a 137 W", E890&lt;=180, "138 W a 180 W", E890&lt;=240, "181 W a 240 W", E890&gt;240, "Acima de 240 W")</f>
        <v>Até 30W</v>
      </c>
    </row>
    <row r="891" spans="14:14" ht="14.25" customHeight="1" x14ac:dyDescent="0.3">
      <c r="N891" t="str">
        <f t="array" ref="N891">_xlfn.IFS(E891&lt;=30,"Até 30W",E891&lt;=50,"31W a 50W", E891&lt;=67, "51 W a 67 W", E891&lt;=97, "68 W a 97 W", E891&lt;=137, "98 W a 137 W", E891&lt;=180, "138 W a 180 W", E891&lt;=240, "181 W a 240 W", E891&gt;240, "Acima de 240 W")</f>
        <v>Até 30W</v>
      </c>
    </row>
    <row r="892" spans="14:14" ht="14.25" customHeight="1" x14ac:dyDescent="0.3">
      <c r="N892" t="str">
        <f t="array" ref="N892">_xlfn.IFS(E892&lt;=30,"Até 30W",E892&lt;=50,"31W a 50W", E892&lt;=67, "51 W a 67 W", E892&lt;=97, "68 W a 97 W", E892&lt;=137, "98 W a 137 W", E892&lt;=180, "138 W a 180 W", E892&lt;=240, "181 W a 240 W", E892&gt;240, "Acima de 240 W")</f>
        <v>Até 30W</v>
      </c>
    </row>
    <row r="893" spans="14:14" ht="14.25" customHeight="1" x14ac:dyDescent="0.3">
      <c r="N893" t="str">
        <f t="array" ref="N893">_xlfn.IFS(E893&lt;=30,"Até 30W",E893&lt;=50,"31W a 50W", E893&lt;=67, "51 W a 67 W", E893&lt;=97, "68 W a 97 W", E893&lt;=137, "98 W a 137 W", E893&lt;=180, "138 W a 180 W", E893&lt;=240, "181 W a 240 W", E893&gt;240, "Acima de 240 W")</f>
        <v>Até 30W</v>
      </c>
    </row>
    <row r="894" spans="14:14" ht="14.25" customHeight="1" x14ac:dyDescent="0.3">
      <c r="N894" t="str">
        <f t="array" ref="N894">_xlfn.IFS(E894&lt;=30,"Até 30W",E894&lt;=50,"31W a 50W", E894&lt;=67, "51 W a 67 W", E894&lt;=97, "68 W a 97 W", E894&lt;=137, "98 W a 137 W", E894&lt;=180, "138 W a 180 W", E894&lt;=240, "181 W a 240 W", E894&gt;240, "Acima de 240 W")</f>
        <v>Até 30W</v>
      </c>
    </row>
    <row r="895" spans="14:14" ht="14.25" customHeight="1" x14ac:dyDescent="0.3">
      <c r="N895" t="str">
        <f t="array" ref="N895">_xlfn.IFS(E895&lt;=30,"Até 30W",E895&lt;=50,"31W a 50W", E895&lt;=67, "51 W a 67 W", E895&lt;=97, "68 W a 97 W", E895&lt;=137, "98 W a 137 W", E895&lt;=180, "138 W a 180 W", E895&lt;=240, "181 W a 240 W", E895&gt;240, "Acima de 240 W")</f>
        <v>Até 30W</v>
      </c>
    </row>
    <row r="896" spans="14:14" ht="14.25" customHeight="1" x14ac:dyDescent="0.3">
      <c r="N896" t="str">
        <f t="array" ref="N896">_xlfn.IFS(E896&lt;=30,"Até 30W",E896&lt;=50,"31W a 50W", E896&lt;=67, "51 W a 67 W", E896&lt;=97, "68 W a 97 W", E896&lt;=137, "98 W a 137 W", E896&lt;=180, "138 W a 180 W", E896&lt;=240, "181 W a 240 W", E896&gt;240, "Acima de 240 W")</f>
        <v>Até 30W</v>
      </c>
    </row>
    <row r="897" spans="14:14" ht="14.25" customHeight="1" x14ac:dyDescent="0.3">
      <c r="N897" t="str">
        <f t="array" ref="N897">_xlfn.IFS(E897&lt;=30,"Até 30W",E897&lt;=50,"31W a 50W", E897&lt;=67, "51 W a 67 W", E897&lt;=97, "68 W a 97 W", E897&lt;=137, "98 W a 137 W", E897&lt;=180, "138 W a 180 W", E897&lt;=240, "181 W a 240 W", E897&gt;240, "Acima de 240 W")</f>
        <v>Até 30W</v>
      </c>
    </row>
    <row r="898" spans="14:14" ht="14.25" customHeight="1" x14ac:dyDescent="0.3">
      <c r="N898" t="str">
        <f t="array" ref="N898">_xlfn.IFS(E898&lt;=30,"Até 30W",E898&lt;=50,"31W a 50W", E898&lt;=67, "51 W a 67 W", E898&lt;=97, "68 W a 97 W", E898&lt;=137, "98 W a 137 W", E898&lt;=180, "138 W a 180 W", E898&lt;=240, "181 W a 240 W", E898&gt;240, "Acima de 240 W")</f>
        <v>Até 30W</v>
      </c>
    </row>
    <row r="899" spans="14:14" ht="14.25" customHeight="1" x14ac:dyDescent="0.3">
      <c r="N899" t="str">
        <f t="array" ref="N899">_xlfn.IFS(E899&lt;=30,"Até 30W",E899&lt;=50,"31W a 50W", E899&lt;=67, "51 W a 67 W", E899&lt;=97, "68 W a 97 W", E899&lt;=137, "98 W a 137 W", E899&lt;=180, "138 W a 180 W", E899&lt;=240, "181 W a 240 W", E899&gt;240, "Acima de 240 W")</f>
        <v>Até 30W</v>
      </c>
    </row>
    <row r="900" spans="14:14" ht="14.25" customHeight="1" x14ac:dyDescent="0.3">
      <c r="N900" t="str">
        <f t="array" ref="N900">_xlfn.IFS(E900&lt;=30,"Até 30W",E900&lt;=50,"31W a 50W", E900&lt;=67, "51 W a 67 W", E900&lt;=97, "68 W a 97 W", E900&lt;=137, "98 W a 137 W", E900&lt;=180, "138 W a 180 W", E900&lt;=240, "181 W a 240 W", E900&gt;240, "Acima de 240 W")</f>
        <v>Até 30W</v>
      </c>
    </row>
    <row r="901" spans="14:14" ht="14.25" customHeight="1" x14ac:dyDescent="0.3">
      <c r="N901" t="str">
        <f t="array" ref="N901">_xlfn.IFS(E901&lt;=30,"Até 30W",E901&lt;=50,"31W a 50W", E901&lt;=67, "51 W a 67 W", E901&lt;=97, "68 W a 97 W", E901&lt;=137, "98 W a 137 W", E901&lt;=180, "138 W a 180 W", E901&lt;=240, "181 W a 240 W", E901&gt;240, "Acima de 240 W")</f>
        <v>Até 30W</v>
      </c>
    </row>
    <row r="902" spans="14:14" ht="14.25" customHeight="1" x14ac:dyDescent="0.3">
      <c r="N902" t="str">
        <f t="array" ref="N902">_xlfn.IFS(E902&lt;=30,"Até 30W",E902&lt;=50,"31W a 50W", E902&lt;=67, "51 W a 67 W", E902&lt;=97, "68 W a 97 W", E902&lt;=137, "98 W a 137 W", E902&lt;=180, "138 W a 180 W", E902&lt;=240, "181 W a 240 W", E902&gt;240, "Acima de 240 W")</f>
        <v>Até 30W</v>
      </c>
    </row>
    <row r="903" spans="14:14" ht="14.25" customHeight="1" x14ac:dyDescent="0.3">
      <c r="N903" t="str">
        <f t="array" ref="N903">_xlfn.IFS(E903&lt;=30,"Até 30W",E903&lt;=50,"31W a 50W", E903&lt;=67, "51 W a 67 W", E903&lt;=97, "68 W a 97 W", E903&lt;=137, "98 W a 137 W", E903&lt;=180, "138 W a 180 W", E903&lt;=240, "181 W a 240 W", E903&gt;240, "Acima de 240 W")</f>
        <v>Até 30W</v>
      </c>
    </row>
    <row r="904" spans="14:14" ht="14.25" customHeight="1" x14ac:dyDescent="0.3">
      <c r="N904" t="str">
        <f t="array" ref="N904">_xlfn.IFS(E904&lt;=30,"Até 30W",E904&lt;=50,"31W a 50W", E904&lt;=67, "51 W a 67 W", E904&lt;=97, "68 W a 97 W", E904&lt;=137, "98 W a 137 W", E904&lt;=180, "138 W a 180 W", E904&lt;=240, "181 W a 240 W", E904&gt;240, "Acima de 240 W")</f>
        <v>Até 30W</v>
      </c>
    </row>
    <row r="905" spans="14:14" ht="14.25" customHeight="1" x14ac:dyDescent="0.3">
      <c r="N905" t="str">
        <f t="array" ref="N905">_xlfn.IFS(E905&lt;=30,"Até 30W",E905&lt;=50,"31W a 50W", E905&lt;=67, "51 W a 67 W", E905&lt;=97, "68 W a 97 W", E905&lt;=137, "98 W a 137 W", E905&lt;=180, "138 W a 180 W", E905&lt;=240, "181 W a 240 W", E905&gt;240, "Acima de 240 W")</f>
        <v>Até 30W</v>
      </c>
    </row>
    <row r="906" spans="14:14" ht="14.25" customHeight="1" x14ac:dyDescent="0.3">
      <c r="N906" t="str">
        <f t="array" ref="N906">_xlfn.IFS(E906&lt;=30,"Até 30W",E906&lt;=50,"31W a 50W", E906&lt;=67, "51 W a 67 W", E906&lt;=97, "68 W a 97 W", E906&lt;=137, "98 W a 137 W", E906&lt;=180, "138 W a 180 W", E906&lt;=240, "181 W a 240 W", E906&gt;240, "Acima de 240 W")</f>
        <v>Até 30W</v>
      </c>
    </row>
    <row r="907" spans="14:14" ht="14.25" customHeight="1" x14ac:dyDescent="0.3">
      <c r="N907" t="str">
        <f t="array" ref="N907">_xlfn.IFS(E907&lt;=30,"Até 30W",E907&lt;=50,"31W a 50W", E907&lt;=67, "51 W a 67 W", E907&lt;=97, "68 W a 97 W", E907&lt;=137, "98 W a 137 W", E907&lt;=180, "138 W a 180 W", E907&lt;=240, "181 W a 240 W", E907&gt;240, "Acima de 240 W")</f>
        <v>Até 30W</v>
      </c>
    </row>
    <row r="908" spans="14:14" ht="14.25" customHeight="1" x14ac:dyDescent="0.3">
      <c r="N908" t="str">
        <f t="array" ref="N908">_xlfn.IFS(E908&lt;=30,"Até 30W",E908&lt;=50,"31W a 50W", E908&lt;=67, "51 W a 67 W", E908&lt;=97, "68 W a 97 W", E908&lt;=137, "98 W a 137 W", E908&lt;=180, "138 W a 180 W", E908&lt;=240, "181 W a 240 W", E908&gt;240, "Acima de 240 W")</f>
        <v>Até 30W</v>
      </c>
    </row>
    <row r="909" spans="14:14" ht="14.25" customHeight="1" x14ac:dyDescent="0.3">
      <c r="N909" t="str">
        <f t="array" ref="N909">_xlfn.IFS(E909&lt;=30,"Até 30W",E909&lt;=50,"31W a 50W", E909&lt;=67, "51 W a 67 W", E909&lt;=97, "68 W a 97 W", E909&lt;=137, "98 W a 137 W", E909&lt;=180, "138 W a 180 W", E909&lt;=240, "181 W a 240 W", E909&gt;240, "Acima de 240 W")</f>
        <v>Até 30W</v>
      </c>
    </row>
    <row r="910" spans="14:14" ht="14.25" customHeight="1" x14ac:dyDescent="0.3">
      <c r="N910" t="str">
        <f t="array" ref="N910">_xlfn.IFS(E910&lt;=30,"Até 30W",E910&lt;=50,"31W a 50W", E910&lt;=67, "51 W a 67 W", E910&lt;=97, "68 W a 97 W", E910&lt;=137, "98 W a 137 W", E910&lt;=180, "138 W a 180 W", E910&lt;=240, "181 W a 240 W", E910&gt;240, "Acima de 240 W")</f>
        <v>Até 30W</v>
      </c>
    </row>
    <row r="911" spans="14:14" ht="14.25" customHeight="1" x14ac:dyDescent="0.3">
      <c r="N911" t="str">
        <f t="array" ref="N911">_xlfn.IFS(E911&lt;=30,"Até 30W",E911&lt;=50,"31W a 50W", E911&lt;=67, "51 W a 67 W", E911&lt;=97, "68 W a 97 W", E911&lt;=137, "98 W a 137 W", E911&lt;=180, "138 W a 180 W", E911&lt;=240, "181 W a 240 W", E911&gt;240, "Acima de 240 W")</f>
        <v>Até 30W</v>
      </c>
    </row>
    <row r="912" spans="14:14" ht="14.25" customHeight="1" x14ac:dyDescent="0.3">
      <c r="N912" t="str">
        <f t="array" ref="N912">_xlfn.IFS(E912&lt;=30,"Até 30W",E912&lt;=50,"31W a 50W", E912&lt;=67, "51 W a 67 W", E912&lt;=97, "68 W a 97 W", E912&lt;=137, "98 W a 137 W", E912&lt;=180, "138 W a 180 W", E912&lt;=240, "181 W a 240 W", E912&gt;240, "Acima de 240 W")</f>
        <v>Até 30W</v>
      </c>
    </row>
    <row r="913" spans="14:14" ht="14.25" customHeight="1" x14ac:dyDescent="0.3">
      <c r="N913" t="str">
        <f t="array" ref="N913">_xlfn.IFS(E913&lt;=30,"Até 30W",E913&lt;=50,"31W a 50W", E913&lt;=67, "51 W a 67 W", E913&lt;=97, "68 W a 97 W", E913&lt;=137, "98 W a 137 W", E913&lt;=180, "138 W a 180 W", E913&lt;=240, "181 W a 240 W", E913&gt;240, "Acima de 240 W")</f>
        <v>Até 30W</v>
      </c>
    </row>
    <row r="914" spans="14:14" ht="14.25" customHeight="1" x14ac:dyDescent="0.3">
      <c r="N914" t="str">
        <f t="array" ref="N914">_xlfn.IFS(E914&lt;=30,"Até 30W",E914&lt;=50,"31W a 50W", E914&lt;=67, "51 W a 67 W", E914&lt;=97, "68 W a 97 W", E914&lt;=137, "98 W a 137 W", E914&lt;=180, "138 W a 180 W", E914&lt;=240, "181 W a 240 W", E914&gt;240, "Acima de 240 W")</f>
        <v>Até 30W</v>
      </c>
    </row>
    <row r="915" spans="14:14" ht="14.25" customHeight="1" x14ac:dyDescent="0.3">
      <c r="N915" t="str">
        <f t="array" ref="N915">_xlfn.IFS(E915&lt;=30,"Até 30W",E915&lt;=50,"31W a 50W", E915&lt;=67, "51 W a 67 W", E915&lt;=97, "68 W a 97 W", E915&lt;=137, "98 W a 137 W", E915&lt;=180, "138 W a 180 W", E915&lt;=240, "181 W a 240 W", E915&gt;240, "Acima de 240 W")</f>
        <v>Até 30W</v>
      </c>
    </row>
    <row r="916" spans="14:14" ht="14.25" customHeight="1" x14ac:dyDescent="0.3">
      <c r="N916" t="str">
        <f t="array" ref="N916">_xlfn.IFS(E916&lt;=30,"Até 30W",E916&lt;=50,"31W a 50W", E916&lt;=67, "51 W a 67 W", E916&lt;=97, "68 W a 97 W", E916&lt;=137, "98 W a 137 W", E916&lt;=180, "138 W a 180 W", E916&lt;=240, "181 W a 240 W", E916&gt;240, "Acima de 240 W")</f>
        <v>Até 30W</v>
      </c>
    </row>
    <row r="917" spans="14:14" ht="14.25" customHeight="1" x14ac:dyDescent="0.3">
      <c r="N917" t="str">
        <f t="array" ref="N917">_xlfn.IFS(E917&lt;=30,"Até 30W",E917&lt;=50,"31W a 50W", E917&lt;=67, "51 W a 67 W", E917&lt;=97, "68 W a 97 W", E917&lt;=137, "98 W a 137 W", E917&lt;=180, "138 W a 180 W", E917&lt;=240, "181 W a 240 W", E917&gt;240, "Acima de 240 W")</f>
        <v>Até 30W</v>
      </c>
    </row>
    <row r="918" spans="14:14" ht="14.25" customHeight="1" x14ac:dyDescent="0.3">
      <c r="N918" t="str">
        <f t="array" ref="N918">_xlfn.IFS(E918&lt;=30,"Até 30W",E918&lt;=50,"31W a 50W", E918&lt;=67, "51 W a 67 W", E918&lt;=97, "68 W a 97 W", E918&lt;=137, "98 W a 137 W", E918&lt;=180, "138 W a 180 W", E918&lt;=240, "181 W a 240 W", E918&gt;240, "Acima de 240 W")</f>
        <v>Até 30W</v>
      </c>
    </row>
    <row r="919" spans="14:14" ht="14.25" customHeight="1" x14ac:dyDescent="0.3">
      <c r="N919" t="str">
        <f t="array" ref="N919">_xlfn.IFS(E919&lt;=30,"Até 30W",E919&lt;=50,"31W a 50W", E919&lt;=67, "51 W a 67 W", E919&lt;=97, "68 W a 97 W", E919&lt;=137, "98 W a 137 W", E919&lt;=180, "138 W a 180 W", E919&lt;=240, "181 W a 240 W", E919&gt;240, "Acima de 240 W")</f>
        <v>Até 30W</v>
      </c>
    </row>
    <row r="920" spans="14:14" ht="14.25" customHeight="1" x14ac:dyDescent="0.3">
      <c r="N920" t="str">
        <f t="array" ref="N920">_xlfn.IFS(E920&lt;=30,"Até 30W",E920&lt;=50,"31W a 50W", E920&lt;=67, "51 W a 67 W", E920&lt;=97, "68 W a 97 W", E920&lt;=137, "98 W a 137 W", E920&lt;=180, "138 W a 180 W", E920&lt;=240, "181 W a 240 W", E920&gt;240, "Acima de 240 W")</f>
        <v>Até 30W</v>
      </c>
    </row>
    <row r="921" spans="14:14" ht="14.25" customHeight="1" x14ac:dyDescent="0.3">
      <c r="N921" t="str">
        <f t="array" ref="N921">_xlfn.IFS(E921&lt;=30,"Até 30W",E921&lt;=50,"31W a 50W", E921&lt;=67, "51 W a 67 W", E921&lt;=97, "68 W a 97 W", E921&lt;=137, "98 W a 137 W", E921&lt;=180, "138 W a 180 W", E921&lt;=240, "181 W a 240 W", E921&gt;240, "Acima de 240 W")</f>
        <v>Até 30W</v>
      </c>
    </row>
    <row r="922" spans="14:14" ht="14.25" customHeight="1" x14ac:dyDescent="0.3">
      <c r="N922" t="str">
        <f t="array" ref="N922">_xlfn.IFS(E922&lt;=30,"Até 30W",E922&lt;=50,"31W a 50W", E922&lt;=67, "51 W a 67 W", E922&lt;=97, "68 W a 97 W", E922&lt;=137, "98 W a 137 W", E922&lt;=180, "138 W a 180 W", E922&lt;=240, "181 W a 240 W", E922&gt;240, "Acima de 240 W")</f>
        <v>Até 30W</v>
      </c>
    </row>
    <row r="923" spans="14:14" ht="14.25" customHeight="1" x14ac:dyDescent="0.3">
      <c r="N923" t="str">
        <f t="array" ref="N923">_xlfn.IFS(E923&lt;=30,"Até 30W",E923&lt;=50,"31W a 50W", E923&lt;=67, "51 W a 67 W", E923&lt;=97, "68 W a 97 W", E923&lt;=137, "98 W a 137 W", E923&lt;=180, "138 W a 180 W", E923&lt;=240, "181 W a 240 W", E923&gt;240, "Acima de 240 W")</f>
        <v>Até 30W</v>
      </c>
    </row>
    <row r="924" spans="14:14" ht="14.25" customHeight="1" x14ac:dyDescent="0.3">
      <c r="N924" t="str">
        <f t="array" ref="N924">_xlfn.IFS(E924&lt;=30,"Até 30W",E924&lt;=50,"31W a 50W", E924&lt;=67, "51 W a 67 W", E924&lt;=97, "68 W a 97 W", E924&lt;=137, "98 W a 137 W", E924&lt;=180, "138 W a 180 W", E924&lt;=240, "181 W a 240 W", E924&gt;240, "Acima de 240 W")</f>
        <v>Até 30W</v>
      </c>
    </row>
    <row r="925" spans="14:14" ht="14.25" customHeight="1" x14ac:dyDescent="0.3">
      <c r="N925" t="str">
        <f t="array" ref="N925">_xlfn.IFS(E925&lt;=30,"Até 30W",E925&lt;=50,"31W a 50W", E925&lt;=67, "51 W a 67 W", E925&lt;=97, "68 W a 97 W", E925&lt;=137, "98 W a 137 W", E925&lt;=180, "138 W a 180 W", E925&lt;=240, "181 W a 240 W", E925&gt;240, "Acima de 240 W")</f>
        <v>Até 30W</v>
      </c>
    </row>
    <row r="926" spans="14:14" ht="14.25" customHeight="1" x14ac:dyDescent="0.3">
      <c r="N926" t="str">
        <f t="array" ref="N926">_xlfn.IFS(E926&lt;=30,"Até 30W",E926&lt;=50,"31W a 50W", E926&lt;=67, "51 W a 67 W", E926&lt;=97, "68 W a 97 W", E926&lt;=137, "98 W a 137 W", E926&lt;=180, "138 W a 180 W", E926&lt;=240, "181 W a 240 W", E926&gt;240, "Acima de 240 W")</f>
        <v>Até 30W</v>
      </c>
    </row>
    <row r="927" spans="14:14" ht="14.25" customHeight="1" x14ac:dyDescent="0.3">
      <c r="N927" t="str">
        <f t="array" ref="N927">_xlfn.IFS(E927&lt;=30,"Até 30W",E927&lt;=50,"31W a 50W", E927&lt;=67, "51 W a 67 W", E927&lt;=97, "68 W a 97 W", E927&lt;=137, "98 W a 137 W", E927&lt;=180, "138 W a 180 W", E927&lt;=240, "181 W a 240 W", E927&gt;240, "Acima de 240 W")</f>
        <v>Até 30W</v>
      </c>
    </row>
    <row r="928" spans="14:14" ht="14.25" customHeight="1" x14ac:dyDescent="0.3">
      <c r="N928" t="str">
        <f t="array" ref="N928">_xlfn.IFS(E928&lt;=30,"Até 30W",E928&lt;=50,"31W a 50W", E928&lt;=67, "51 W a 67 W", E928&lt;=97, "68 W a 97 W", E928&lt;=137, "98 W a 137 W", E928&lt;=180, "138 W a 180 W", E928&lt;=240, "181 W a 240 W", E928&gt;240, "Acima de 240 W")</f>
        <v>Até 30W</v>
      </c>
    </row>
    <row r="929" spans="14:14" ht="14.25" customHeight="1" x14ac:dyDescent="0.3">
      <c r="N929" t="str">
        <f t="array" ref="N929">_xlfn.IFS(E929&lt;=30,"Até 30W",E929&lt;=50,"31W a 50W", E929&lt;=67, "51 W a 67 W", E929&lt;=97, "68 W a 97 W", E929&lt;=137, "98 W a 137 W", E929&lt;=180, "138 W a 180 W", E929&lt;=240, "181 W a 240 W", E929&gt;240, "Acima de 240 W")</f>
        <v>Até 30W</v>
      </c>
    </row>
    <row r="930" spans="14:14" ht="14.25" customHeight="1" x14ac:dyDescent="0.3">
      <c r="N930" t="str">
        <f t="array" ref="N930">_xlfn.IFS(E930&lt;=30,"Até 30W",E930&lt;=50,"31W a 50W", E930&lt;=67, "51 W a 67 W", E930&lt;=97, "68 W a 97 W", E930&lt;=137, "98 W a 137 W", E930&lt;=180, "138 W a 180 W", E930&lt;=240, "181 W a 240 W", E930&gt;240, "Acima de 240 W")</f>
        <v>Até 30W</v>
      </c>
    </row>
    <row r="931" spans="14:14" ht="14.25" customHeight="1" x14ac:dyDescent="0.3"/>
    <row r="932" spans="14:14" ht="14.25" customHeight="1" x14ac:dyDescent="0.3"/>
    <row r="933" spans="14:14" ht="14.25" customHeight="1" x14ac:dyDescent="0.3"/>
    <row r="934" spans="14:14" ht="14.25" customHeight="1" x14ac:dyDescent="0.3"/>
    <row r="935" spans="14:14" ht="14.25" customHeight="1" x14ac:dyDescent="0.3"/>
    <row r="936" spans="14:14" ht="14.25" customHeight="1" x14ac:dyDescent="0.3"/>
    <row r="937" spans="14:14" ht="14.25" customHeight="1" x14ac:dyDescent="0.3"/>
    <row r="938" spans="14:14" ht="14.25" customHeight="1" x14ac:dyDescent="0.3"/>
    <row r="939" spans="14:14" ht="14.25" customHeight="1" x14ac:dyDescent="0.3"/>
    <row r="940" spans="14:14" ht="14.25" customHeight="1" x14ac:dyDescent="0.3"/>
    <row r="941" spans="14:14" ht="14.25" customHeight="1" x14ac:dyDescent="0.3"/>
    <row r="942" spans="14:14" ht="14.25" customHeight="1" x14ac:dyDescent="0.3"/>
    <row r="943" spans="14:14" ht="14.25" customHeight="1" x14ac:dyDescent="0.3"/>
    <row r="944" spans="14:1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4.2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14.2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  <row r="1213" ht="14.25" customHeight="1" x14ac:dyDescent="0.3"/>
    <row r="1214" ht="14.25" customHeight="1" x14ac:dyDescent="0.3"/>
    <row r="1215" ht="14.25" customHeight="1" x14ac:dyDescent="0.3"/>
    <row r="1216" ht="14.25" customHeight="1" x14ac:dyDescent="0.3"/>
    <row r="1217" ht="14.25" customHeight="1" x14ac:dyDescent="0.3"/>
    <row r="1218" ht="14.25" customHeight="1" x14ac:dyDescent="0.3"/>
    <row r="1219" ht="14.25" customHeight="1" x14ac:dyDescent="0.3"/>
    <row r="1220" ht="14.25" customHeight="1" x14ac:dyDescent="0.3"/>
    <row r="1221" ht="14.25" customHeight="1" x14ac:dyDescent="0.3"/>
    <row r="1222" ht="14.25" customHeight="1" x14ac:dyDescent="0.3"/>
    <row r="1223" ht="14.25" customHeight="1" x14ac:dyDescent="0.3"/>
    <row r="1224" ht="14.25" customHeight="1" x14ac:dyDescent="0.3"/>
    <row r="1225" ht="14.25" customHeight="1" x14ac:dyDescent="0.3"/>
    <row r="1226" ht="14.25" customHeight="1" x14ac:dyDescent="0.3"/>
    <row r="1227" ht="14.25" customHeight="1" x14ac:dyDescent="0.3"/>
    <row r="1228" ht="14.25" customHeight="1" x14ac:dyDescent="0.3"/>
    <row r="1229" ht="14.25" customHeight="1" x14ac:dyDescent="0.3"/>
    <row r="1230" ht="14.25" customHeight="1" x14ac:dyDescent="0.3"/>
    <row r="1231" ht="14.25" customHeight="1" x14ac:dyDescent="0.3"/>
    <row r="1232" ht="14.25" customHeight="1" x14ac:dyDescent="0.3"/>
    <row r="1233" ht="14.25" customHeight="1" x14ac:dyDescent="0.3"/>
    <row r="1234" ht="14.25" customHeight="1" x14ac:dyDescent="0.3"/>
    <row r="1235" ht="14.25" customHeight="1" x14ac:dyDescent="0.3"/>
    <row r="1236" ht="14.25" customHeight="1" x14ac:dyDescent="0.3"/>
    <row r="1237" ht="14.25" customHeight="1" x14ac:dyDescent="0.3"/>
    <row r="1238" ht="14.25" customHeight="1" x14ac:dyDescent="0.3"/>
    <row r="1239" ht="14.25" customHeight="1" x14ac:dyDescent="0.3"/>
    <row r="1240" ht="14.25" customHeight="1" x14ac:dyDescent="0.3"/>
    <row r="1241" ht="14.25" customHeight="1" x14ac:dyDescent="0.3"/>
    <row r="1242" ht="14.25" customHeight="1" x14ac:dyDescent="0.3"/>
    <row r="1243" ht="14.25" customHeight="1" x14ac:dyDescent="0.3"/>
    <row r="1244" ht="14.25" customHeight="1" x14ac:dyDescent="0.3"/>
    <row r="1245" ht="14.25" customHeight="1" x14ac:dyDescent="0.3"/>
    <row r="1246" ht="14.25" customHeight="1" x14ac:dyDescent="0.3"/>
    <row r="1247" ht="14.25" customHeight="1" x14ac:dyDescent="0.3"/>
    <row r="1248" ht="14.25" customHeight="1" x14ac:dyDescent="0.3"/>
    <row r="1249" ht="14.25" customHeight="1" x14ac:dyDescent="0.3"/>
    <row r="1250" ht="14.25" customHeight="1" x14ac:dyDescent="0.3"/>
    <row r="1251" ht="14.25" customHeight="1" x14ac:dyDescent="0.3"/>
    <row r="1252" ht="14.25" customHeight="1" x14ac:dyDescent="0.3"/>
    <row r="1253" ht="14.25" customHeight="1" x14ac:dyDescent="0.3"/>
    <row r="1254" ht="14.25" customHeight="1" x14ac:dyDescent="0.3"/>
    <row r="1255" ht="14.25" customHeight="1" x14ac:dyDescent="0.3"/>
    <row r="1256" ht="14.25" customHeight="1" x14ac:dyDescent="0.3"/>
    <row r="1257" ht="14.25" customHeight="1" x14ac:dyDescent="0.3"/>
    <row r="1258" ht="14.25" customHeight="1" x14ac:dyDescent="0.3"/>
    <row r="1259" ht="14.25" customHeight="1" x14ac:dyDescent="0.3"/>
    <row r="1260" ht="14.25" customHeight="1" x14ac:dyDescent="0.3"/>
    <row r="1261" ht="14.25" customHeight="1" x14ac:dyDescent="0.3"/>
    <row r="1262" ht="14.25" customHeight="1" x14ac:dyDescent="0.3"/>
    <row r="1263" ht="14.25" customHeight="1" x14ac:dyDescent="0.3"/>
    <row r="1264" ht="14.25" customHeight="1" x14ac:dyDescent="0.3"/>
    <row r="1265" ht="14.25" customHeight="1" x14ac:dyDescent="0.3"/>
    <row r="1266" ht="14.25" customHeight="1" x14ac:dyDescent="0.3"/>
    <row r="1267" ht="14.25" customHeight="1" x14ac:dyDescent="0.3"/>
    <row r="1268" ht="14.25" customHeight="1" x14ac:dyDescent="0.3"/>
    <row r="1269" ht="14.25" customHeight="1" x14ac:dyDescent="0.3"/>
    <row r="1270" ht="14.25" customHeight="1" x14ac:dyDescent="0.3"/>
    <row r="1271" ht="14.25" customHeight="1" x14ac:dyDescent="0.3"/>
    <row r="1272" ht="14.25" customHeight="1" x14ac:dyDescent="0.3"/>
    <row r="1273" ht="14.25" customHeight="1" x14ac:dyDescent="0.3"/>
    <row r="1274" ht="14.25" customHeight="1" x14ac:dyDescent="0.3"/>
    <row r="1275" ht="14.25" customHeight="1" x14ac:dyDescent="0.3"/>
    <row r="1276" ht="14.25" customHeight="1" x14ac:dyDescent="0.3"/>
    <row r="1277" ht="14.25" customHeight="1" x14ac:dyDescent="0.3"/>
    <row r="1278" ht="14.25" customHeight="1" x14ac:dyDescent="0.3"/>
    <row r="1279" ht="14.25" customHeight="1" x14ac:dyDescent="0.3"/>
    <row r="1280" ht="14.25" customHeight="1" x14ac:dyDescent="0.3"/>
    <row r="1281" ht="14.25" customHeight="1" x14ac:dyDescent="0.3"/>
    <row r="1282" ht="14.25" customHeight="1" x14ac:dyDescent="0.3"/>
    <row r="1283" ht="14.25" customHeight="1" x14ac:dyDescent="0.3"/>
    <row r="1284" ht="14.25" customHeight="1" x14ac:dyDescent="0.3"/>
    <row r="1285" ht="14.25" customHeight="1" x14ac:dyDescent="0.3"/>
    <row r="1286" ht="14.25" customHeight="1" x14ac:dyDescent="0.3"/>
    <row r="1287" ht="14.25" customHeight="1" x14ac:dyDescent="0.3"/>
    <row r="1288" ht="14.25" customHeight="1" x14ac:dyDescent="0.3"/>
    <row r="1289" ht="14.25" customHeight="1" x14ac:dyDescent="0.3"/>
    <row r="1290" ht="14.25" customHeight="1" x14ac:dyDescent="0.3"/>
    <row r="1291" ht="14.25" customHeight="1" x14ac:dyDescent="0.3"/>
    <row r="1292" ht="14.25" customHeight="1" x14ac:dyDescent="0.3"/>
    <row r="1293" ht="14.25" customHeight="1" x14ac:dyDescent="0.3"/>
    <row r="1294" ht="14.25" customHeight="1" x14ac:dyDescent="0.3"/>
    <row r="1295" ht="14.25" customHeight="1" x14ac:dyDescent="0.3"/>
    <row r="1296" ht="14.25" customHeight="1" x14ac:dyDescent="0.3"/>
    <row r="1297" ht="14.25" customHeight="1" x14ac:dyDescent="0.3"/>
    <row r="1298" ht="14.25" customHeight="1" x14ac:dyDescent="0.3"/>
    <row r="1299" ht="14.25" customHeight="1" x14ac:dyDescent="0.3"/>
    <row r="1300" ht="14.25" customHeight="1" x14ac:dyDescent="0.3"/>
    <row r="1301" ht="14.25" customHeight="1" x14ac:dyDescent="0.3"/>
    <row r="1302" ht="14.25" customHeight="1" x14ac:dyDescent="0.3"/>
    <row r="1303" ht="14.25" customHeight="1" x14ac:dyDescent="0.3"/>
    <row r="1304" ht="14.25" customHeight="1" x14ac:dyDescent="0.3"/>
    <row r="1305" ht="14.25" customHeight="1" x14ac:dyDescent="0.3"/>
    <row r="1306" ht="14.25" customHeight="1" x14ac:dyDescent="0.3"/>
    <row r="1307" ht="14.25" customHeight="1" x14ac:dyDescent="0.3"/>
    <row r="1308" ht="14.25" customHeight="1" x14ac:dyDescent="0.3"/>
    <row r="1309" ht="14.25" customHeight="1" x14ac:dyDescent="0.3"/>
    <row r="1310" ht="14.25" customHeight="1" x14ac:dyDescent="0.3"/>
    <row r="1311" ht="14.25" customHeight="1" x14ac:dyDescent="0.3"/>
    <row r="1312" ht="14.25" customHeight="1" x14ac:dyDescent="0.3"/>
    <row r="1313" ht="14.25" customHeight="1" x14ac:dyDescent="0.3"/>
    <row r="1314" ht="14.25" customHeight="1" x14ac:dyDescent="0.3"/>
    <row r="1315" ht="14.25" customHeight="1" x14ac:dyDescent="0.3"/>
    <row r="1316" ht="14.25" customHeight="1" x14ac:dyDescent="0.3"/>
    <row r="1317" ht="14.25" customHeight="1" x14ac:dyDescent="0.3"/>
    <row r="1318" ht="14.25" customHeight="1" x14ac:dyDescent="0.3"/>
    <row r="1319" ht="14.25" customHeight="1" x14ac:dyDescent="0.3"/>
    <row r="1320" ht="14.25" customHeight="1" x14ac:dyDescent="0.3"/>
    <row r="1321" ht="14.25" customHeight="1" x14ac:dyDescent="0.3"/>
    <row r="1322" ht="14.25" customHeight="1" x14ac:dyDescent="0.3"/>
    <row r="1323" ht="14.25" customHeight="1" x14ac:dyDescent="0.3"/>
    <row r="1324" ht="14.25" customHeight="1" x14ac:dyDescent="0.3"/>
    <row r="1325" ht="14.25" customHeight="1" x14ac:dyDescent="0.3"/>
    <row r="1326" ht="14.25" customHeight="1" x14ac:dyDescent="0.3"/>
    <row r="1327" ht="14.25" customHeight="1" x14ac:dyDescent="0.3"/>
    <row r="1328" ht="14.25" customHeight="1" x14ac:dyDescent="0.3"/>
    <row r="1329" spans="4:4" ht="14.25" customHeight="1" x14ac:dyDescent="0.3">
      <c r="D1329" s="139"/>
    </row>
    <row r="1330" spans="4:4" ht="14.25" customHeight="1" x14ac:dyDescent="0.3">
      <c r="D1330" s="139"/>
    </row>
    <row r="1331" spans="4:4" ht="14.25" customHeight="1" x14ac:dyDescent="0.3">
      <c r="D1331" s="139"/>
    </row>
    <row r="1332" spans="4:4" ht="14.25" customHeight="1" x14ac:dyDescent="0.3">
      <c r="D1332" s="139"/>
    </row>
    <row r="1333" spans="4:4" ht="14.25" customHeight="1" x14ac:dyDescent="0.3">
      <c r="D1333" s="139"/>
    </row>
    <row r="1334" spans="4:4" ht="14.25" customHeight="1" x14ac:dyDescent="0.3">
      <c r="D1334" s="139"/>
    </row>
    <row r="1335" spans="4:4" ht="14.25" customHeight="1" x14ac:dyDescent="0.3">
      <c r="D1335" s="139"/>
    </row>
    <row r="1336" spans="4:4" ht="14.25" customHeight="1" x14ac:dyDescent="0.3">
      <c r="D1336" s="139"/>
    </row>
    <row r="1337" spans="4:4" ht="14.25" customHeight="1" x14ac:dyDescent="0.3">
      <c r="D1337" s="139"/>
    </row>
    <row r="1338" spans="4:4" ht="14.25" customHeight="1" x14ac:dyDescent="0.3">
      <c r="D1338" s="139"/>
    </row>
    <row r="1339" spans="4:4" ht="14.25" customHeight="1" x14ac:dyDescent="0.3">
      <c r="D1339" s="139"/>
    </row>
    <row r="1340" spans="4:4" ht="14.25" customHeight="1" x14ac:dyDescent="0.3">
      <c r="D1340" s="139"/>
    </row>
    <row r="1341" spans="4:4" ht="14.25" customHeight="1" x14ac:dyDescent="0.3">
      <c r="D1341" s="139"/>
    </row>
    <row r="1342" spans="4:4" ht="14.25" customHeight="1" x14ac:dyDescent="0.3">
      <c r="D1342" s="139"/>
    </row>
    <row r="1343" spans="4:4" ht="14.25" customHeight="1" x14ac:dyDescent="0.3">
      <c r="D1343" s="139"/>
    </row>
    <row r="1344" spans="4:4" ht="14.25" customHeight="1" x14ac:dyDescent="0.3">
      <c r="D1344" s="139"/>
    </row>
    <row r="1345" spans="4:4" ht="14.25" customHeight="1" x14ac:dyDescent="0.3">
      <c r="D1345" s="139"/>
    </row>
    <row r="1346" spans="4:4" ht="14.25" customHeight="1" x14ac:dyDescent="0.3">
      <c r="D1346" s="139"/>
    </row>
    <row r="1347" spans="4:4" ht="14.25" customHeight="1" x14ac:dyDescent="0.3">
      <c r="D1347" s="139"/>
    </row>
    <row r="1348" spans="4:4" ht="14.25" customHeight="1" x14ac:dyDescent="0.3">
      <c r="D1348" s="139"/>
    </row>
    <row r="1349" spans="4:4" ht="14.25" customHeight="1" x14ac:dyDescent="0.3">
      <c r="D1349" s="139"/>
    </row>
    <row r="1350" spans="4:4" ht="14.25" customHeight="1" x14ac:dyDescent="0.3">
      <c r="D1350" s="139"/>
    </row>
    <row r="1351" spans="4:4" ht="14.25" customHeight="1" x14ac:dyDescent="0.3">
      <c r="D1351" s="139"/>
    </row>
    <row r="1352" spans="4:4" ht="14.25" customHeight="1" x14ac:dyDescent="0.3">
      <c r="D1352" s="139"/>
    </row>
    <row r="1353" spans="4:4" ht="14.25" customHeight="1" x14ac:dyDescent="0.3">
      <c r="D1353" s="139"/>
    </row>
    <row r="1354" spans="4:4" ht="14.25" customHeight="1" x14ac:dyDescent="0.3">
      <c r="D1354" s="139"/>
    </row>
    <row r="1355" spans="4:4" ht="14.25" customHeight="1" x14ac:dyDescent="0.3">
      <c r="D1355" s="139"/>
    </row>
    <row r="1356" spans="4:4" ht="14.25" customHeight="1" x14ac:dyDescent="0.3">
      <c r="D1356" s="139"/>
    </row>
    <row r="1357" spans="4:4" ht="14.25" customHeight="1" x14ac:dyDescent="0.3">
      <c r="D1357" s="139"/>
    </row>
    <row r="1358" spans="4:4" ht="14.25" customHeight="1" x14ac:dyDescent="0.3">
      <c r="D1358" s="139"/>
    </row>
    <row r="1359" spans="4:4" ht="14.25" customHeight="1" x14ac:dyDescent="0.3">
      <c r="D1359" s="139"/>
    </row>
    <row r="1360" spans="4:4" ht="14.25" customHeight="1" x14ac:dyDescent="0.3">
      <c r="D1360" s="139"/>
    </row>
    <row r="1361" spans="4:4" ht="14.25" customHeight="1" x14ac:dyDescent="0.3">
      <c r="D1361" s="139"/>
    </row>
    <row r="1362" spans="4:4" ht="14.25" customHeight="1" x14ac:dyDescent="0.3">
      <c r="D1362" s="139"/>
    </row>
    <row r="1363" spans="4:4" ht="14.25" customHeight="1" x14ac:dyDescent="0.3">
      <c r="D1363" s="139"/>
    </row>
    <row r="1364" spans="4:4" ht="14.25" customHeight="1" x14ac:dyDescent="0.3">
      <c r="D1364" s="139"/>
    </row>
    <row r="1365" spans="4:4" ht="14.25" customHeight="1" x14ac:dyDescent="0.3">
      <c r="D1365" s="139"/>
    </row>
    <row r="1366" spans="4:4" ht="14.25" customHeight="1" x14ac:dyDescent="0.3">
      <c r="D1366" s="139"/>
    </row>
    <row r="1367" spans="4:4" ht="14.25" customHeight="1" x14ac:dyDescent="0.3">
      <c r="D1367" s="139"/>
    </row>
    <row r="1368" spans="4:4" ht="14.25" customHeight="1" x14ac:dyDescent="0.3">
      <c r="D1368" s="139"/>
    </row>
    <row r="1369" spans="4:4" ht="14.25" customHeight="1" x14ac:dyDescent="0.3">
      <c r="D1369" s="139"/>
    </row>
    <row r="1370" spans="4:4" ht="14.25" customHeight="1" x14ac:dyDescent="0.3">
      <c r="D1370" s="139"/>
    </row>
    <row r="1371" spans="4:4" ht="14.25" customHeight="1" x14ac:dyDescent="0.3">
      <c r="D1371" s="139"/>
    </row>
    <row r="1372" spans="4:4" ht="14.25" customHeight="1" x14ac:dyDescent="0.3">
      <c r="D1372" s="139"/>
    </row>
    <row r="1373" spans="4:4" ht="14.25" customHeight="1" x14ac:dyDescent="0.3">
      <c r="D1373" s="139"/>
    </row>
    <row r="1374" spans="4:4" ht="14.25" customHeight="1" x14ac:dyDescent="0.3">
      <c r="D1374" s="139"/>
    </row>
    <row r="1375" spans="4:4" ht="14.25" customHeight="1" x14ac:dyDescent="0.3">
      <c r="D1375" s="139"/>
    </row>
    <row r="1376" spans="4:4" ht="14.25" customHeight="1" x14ac:dyDescent="0.3">
      <c r="D1376" s="139"/>
    </row>
    <row r="1377" spans="4:4" ht="14.25" customHeight="1" x14ac:dyDescent="0.3">
      <c r="D1377" s="139"/>
    </row>
    <row r="1378" spans="4:4" ht="14.25" customHeight="1" x14ac:dyDescent="0.3">
      <c r="D1378" s="139"/>
    </row>
    <row r="1379" spans="4:4" ht="14.25" customHeight="1" x14ac:dyDescent="0.3">
      <c r="D1379" s="139"/>
    </row>
    <row r="1380" spans="4:4" ht="14.25" customHeight="1" x14ac:dyDescent="0.3">
      <c r="D1380" s="139"/>
    </row>
    <row r="1381" spans="4:4" ht="14.25" customHeight="1" x14ac:dyDescent="0.3">
      <c r="D1381" s="139"/>
    </row>
    <row r="1382" spans="4:4" ht="14.25" customHeight="1" x14ac:dyDescent="0.3">
      <c r="D1382" s="139"/>
    </row>
    <row r="1383" spans="4:4" ht="14.25" customHeight="1" x14ac:dyDescent="0.3">
      <c r="D1383" s="139"/>
    </row>
    <row r="1384" spans="4:4" ht="14.25" customHeight="1" x14ac:dyDescent="0.3">
      <c r="D1384" s="139"/>
    </row>
    <row r="1385" spans="4:4" ht="14.25" customHeight="1" x14ac:dyDescent="0.3">
      <c r="D1385" s="139"/>
    </row>
    <row r="1386" spans="4:4" ht="14.25" customHeight="1" x14ac:dyDescent="0.3">
      <c r="D1386" s="139"/>
    </row>
    <row r="1387" spans="4:4" ht="14.25" customHeight="1" x14ac:dyDescent="0.3">
      <c r="D1387" s="139"/>
    </row>
    <row r="1388" spans="4:4" ht="14.25" customHeight="1" x14ac:dyDescent="0.3">
      <c r="D1388" s="139"/>
    </row>
    <row r="1389" spans="4:4" ht="14.25" customHeight="1" x14ac:dyDescent="0.3">
      <c r="D1389" s="139"/>
    </row>
    <row r="1390" spans="4:4" ht="14.25" customHeight="1" x14ac:dyDescent="0.3">
      <c r="D1390" s="139"/>
    </row>
    <row r="1391" spans="4:4" ht="14.25" customHeight="1" x14ac:dyDescent="0.3">
      <c r="D1391" s="139"/>
    </row>
    <row r="1392" spans="4:4" ht="14.25" customHeight="1" x14ac:dyDescent="0.3">
      <c r="D1392" s="139"/>
    </row>
    <row r="1393" spans="4:4" ht="14.25" customHeight="1" x14ac:dyDescent="0.3">
      <c r="D1393" s="139"/>
    </row>
    <row r="1394" spans="4:4" ht="14.25" customHeight="1" x14ac:dyDescent="0.3">
      <c r="D1394" s="139"/>
    </row>
    <row r="1395" spans="4:4" ht="14.25" customHeight="1" x14ac:dyDescent="0.3">
      <c r="D1395" s="139"/>
    </row>
    <row r="1396" spans="4:4" ht="14.25" customHeight="1" x14ac:dyDescent="0.3">
      <c r="D1396" s="139"/>
    </row>
    <row r="1397" spans="4:4" ht="14.25" customHeight="1" x14ac:dyDescent="0.3">
      <c r="D1397" s="139"/>
    </row>
    <row r="1398" spans="4:4" ht="14.25" customHeight="1" x14ac:dyDescent="0.3">
      <c r="D1398" s="139"/>
    </row>
    <row r="1399" spans="4:4" ht="14.25" customHeight="1" x14ac:dyDescent="0.3">
      <c r="D1399" s="139"/>
    </row>
    <row r="1400" spans="4:4" ht="14.25" customHeight="1" x14ac:dyDescent="0.3">
      <c r="D1400" s="139"/>
    </row>
    <row r="1401" spans="4:4" ht="14.25" customHeight="1" x14ac:dyDescent="0.3">
      <c r="D1401" s="139"/>
    </row>
    <row r="1402" spans="4:4" ht="14.25" customHeight="1" x14ac:dyDescent="0.3">
      <c r="D1402" s="139"/>
    </row>
    <row r="1403" spans="4:4" ht="14.25" customHeight="1" x14ac:dyDescent="0.3">
      <c r="D1403" s="139"/>
    </row>
    <row r="1404" spans="4:4" ht="14.25" customHeight="1" x14ac:dyDescent="0.3">
      <c r="D1404" s="139"/>
    </row>
    <row r="1405" spans="4:4" ht="14.25" customHeight="1" x14ac:dyDescent="0.3">
      <c r="D1405" s="139"/>
    </row>
    <row r="1406" spans="4:4" ht="14.25" customHeight="1" x14ac:dyDescent="0.3">
      <c r="D1406" s="139"/>
    </row>
    <row r="1407" spans="4:4" ht="14.25" customHeight="1" x14ac:dyDescent="0.3">
      <c r="D1407" s="139"/>
    </row>
    <row r="1408" spans="4:4" ht="14.25" customHeight="1" x14ac:dyDescent="0.3">
      <c r="D1408" s="139"/>
    </row>
    <row r="1409" spans="4:4" ht="14.25" customHeight="1" x14ac:dyDescent="0.3">
      <c r="D1409" s="139"/>
    </row>
    <row r="1410" spans="4:4" ht="14.25" customHeight="1" x14ac:dyDescent="0.3">
      <c r="D1410" s="139"/>
    </row>
    <row r="1411" spans="4:4" ht="14.25" customHeight="1" x14ac:dyDescent="0.3">
      <c r="D1411" s="139"/>
    </row>
    <row r="1412" spans="4:4" ht="14.25" customHeight="1" x14ac:dyDescent="0.3">
      <c r="D1412" s="139"/>
    </row>
    <row r="1413" spans="4:4" ht="14.25" customHeight="1" x14ac:dyDescent="0.3">
      <c r="D1413" s="139"/>
    </row>
    <row r="1414" spans="4:4" ht="14.25" customHeight="1" x14ac:dyDescent="0.3">
      <c r="D1414" s="139"/>
    </row>
    <row r="1415" spans="4:4" ht="14.25" customHeight="1" x14ac:dyDescent="0.3">
      <c r="D1415" s="139"/>
    </row>
    <row r="1416" spans="4:4" ht="14.25" customHeight="1" x14ac:dyDescent="0.3">
      <c r="D1416" s="139"/>
    </row>
    <row r="1417" spans="4:4" ht="14.25" customHeight="1" x14ac:dyDescent="0.3">
      <c r="D1417" s="139"/>
    </row>
    <row r="1418" spans="4:4" ht="14.25" customHeight="1" x14ac:dyDescent="0.3">
      <c r="D1418" s="139"/>
    </row>
    <row r="1419" spans="4:4" ht="14.25" customHeight="1" x14ac:dyDescent="0.3">
      <c r="D1419" s="139"/>
    </row>
    <row r="1420" spans="4:4" ht="14.25" customHeight="1" x14ac:dyDescent="0.3">
      <c r="D1420" s="139"/>
    </row>
    <row r="1421" spans="4:4" ht="14.25" customHeight="1" x14ac:dyDescent="0.3">
      <c r="D1421" s="139"/>
    </row>
    <row r="1422" spans="4:4" ht="14.25" customHeight="1" x14ac:dyDescent="0.3">
      <c r="D1422" s="139"/>
    </row>
    <row r="1423" spans="4:4" ht="14.25" customHeight="1" x14ac:dyDescent="0.3">
      <c r="D1423" s="139"/>
    </row>
    <row r="1424" spans="4:4" ht="14.25" customHeight="1" x14ac:dyDescent="0.3">
      <c r="D1424" s="139"/>
    </row>
    <row r="1425" spans="4:4" ht="14.25" customHeight="1" x14ac:dyDescent="0.3">
      <c r="D1425" s="139"/>
    </row>
    <row r="1426" spans="4:4" ht="14.25" customHeight="1" x14ac:dyDescent="0.3">
      <c r="D1426" s="139"/>
    </row>
    <row r="1427" spans="4:4" ht="14.25" customHeight="1" x14ac:dyDescent="0.3">
      <c r="D1427" s="139"/>
    </row>
    <row r="1428" spans="4:4" ht="14.25" customHeight="1" x14ac:dyDescent="0.3">
      <c r="D1428" s="139"/>
    </row>
    <row r="1429" spans="4:4" ht="14.25" customHeight="1" x14ac:dyDescent="0.3">
      <c r="D1429" s="139"/>
    </row>
    <row r="1430" spans="4:4" ht="14.25" customHeight="1" x14ac:dyDescent="0.3">
      <c r="D1430" s="139"/>
    </row>
    <row r="1431" spans="4:4" ht="14.25" customHeight="1" x14ac:dyDescent="0.3">
      <c r="D1431" s="139"/>
    </row>
    <row r="1432" spans="4:4" ht="14.25" customHeight="1" x14ac:dyDescent="0.3">
      <c r="D1432" s="139"/>
    </row>
    <row r="1433" spans="4:4" ht="14.25" customHeight="1" x14ac:dyDescent="0.3">
      <c r="D1433" s="139"/>
    </row>
    <row r="1434" spans="4:4" ht="14.25" customHeight="1" x14ac:dyDescent="0.3">
      <c r="D1434" s="139"/>
    </row>
    <row r="1435" spans="4:4" ht="14.25" customHeight="1" x14ac:dyDescent="0.3">
      <c r="D1435" s="139"/>
    </row>
    <row r="1436" spans="4:4" ht="14.25" customHeight="1" x14ac:dyDescent="0.3">
      <c r="D1436" s="139"/>
    </row>
    <row r="1437" spans="4:4" ht="14.25" customHeight="1" x14ac:dyDescent="0.3">
      <c r="D1437" s="139"/>
    </row>
    <row r="1438" spans="4:4" ht="14.25" customHeight="1" x14ac:dyDescent="0.3">
      <c r="D1438" s="139"/>
    </row>
    <row r="1439" spans="4:4" ht="14.25" customHeight="1" x14ac:dyDescent="0.3">
      <c r="D1439" s="139"/>
    </row>
    <row r="1440" spans="4:4" ht="14.25" customHeight="1" x14ac:dyDescent="0.3">
      <c r="D1440" s="139"/>
    </row>
    <row r="1441" spans="4:4" ht="14.25" customHeight="1" x14ac:dyDescent="0.3">
      <c r="D1441" s="139"/>
    </row>
    <row r="1442" spans="4:4" ht="14.25" customHeight="1" x14ac:dyDescent="0.3">
      <c r="D1442" s="139"/>
    </row>
    <row r="1443" spans="4:4" ht="14.25" customHeight="1" x14ac:dyDescent="0.3">
      <c r="D1443" s="139"/>
    </row>
    <row r="1444" spans="4:4" ht="14.25" customHeight="1" x14ac:dyDescent="0.3">
      <c r="D1444" s="139"/>
    </row>
    <row r="1445" spans="4:4" ht="14.25" customHeight="1" x14ac:dyDescent="0.3">
      <c r="D1445" s="139"/>
    </row>
    <row r="1446" spans="4:4" ht="14.25" customHeight="1" x14ac:dyDescent="0.3">
      <c r="D1446" s="139"/>
    </row>
    <row r="1447" spans="4:4" ht="14.25" customHeight="1" x14ac:dyDescent="0.3">
      <c r="D1447" s="139"/>
    </row>
    <row r="1448" spans="4:4" ht="14.25" customHeight="1" x14ac:dyDescent="0.3">
      <c r="D1448" s="139"/>
    </row>
    <row r="1449" spans="4:4" ht="14.25" customHeight="1" x14ac:dyDescent="0.3">
      <c r="D1449" s="139"/>
    </row>
    <row r="1450" spans="4:4" ht="14.25" customHeight="1" x14ac:dyDescent="0.3">
      <c r="D1450" s="139"/>
    </row>
    <row r="1451" spans="4:4" ht="14.25" customHeight="1" x14ac:dyDescent="0.3">
      <c r="D1451" s="139"/>
    </row>
    <row r="1452" spans="4:4" ht="14.25" customHeight="1" x14ac:dyDescent="0.3">
      <c r="D1452" s="139"/>
    </row>
    <row r="1453" spans="4:4" ht="14.25" customHeight="1" x14ac:dyDescent="0.3">
      <c r="D1453" s="139"/>
    </row>
    <row r="1454" spans="4:4" ht="14.25" customHeight="1" x14ac:dyDescent="0.3">
      <c r="D1454" s="139"/>
    </row>
    <row r="1455" spans="4:4" ht="14.25" customHeight="1" x14ac:dyDescent="0.3">
      <c r="D1455" s="139"/>
    </row>
    <row r="1456" spans="4:4" ht="14.25" customHeight="1" x14ac:dyDescent="0.3">
      <c r="D1456" s="139"/>
    </row>
    <row r="1457" spans="4:4" ht="14.25" customHeight="1" x14ac:dyDescent="0.3">
      <c r="D1457" s="139"/>
    </row>
    <row r="1458" spans="4:4" ht="14.25" customHeight="1" x14ac:dyDescent="0.3">
      <c r="D1458" s="139"/>
    </row>
    <row r="1459" spans="4:4" ht="14.25" customHeight="1" x14ac:dyDescent="0.3">
      <c r="D1459" s="139"/>
    </row>
    <row r="1460" spans="4:4" ht="14.25" customHeight="1" x14ac:dyDescent="0.3">
      <c r="D1460" s="139"/>
    </row>
    <row r="1461" spans="4:4" ht="14.25" customHeight="1" x14ac:dyDescent="0.3">
      <c r="D1461" s="139"/>
    </row>
    <row r="1462" spans="4:4" ht="14.25" customHeight="1" x14ac:dyDescent="0.3">
      <c r="D1462" s="139"/>
    </row>
    <row r="1463" spans="4:4" ht="14.25" customHeight="1" x14ac:dyDescent="0.3">
      <c r="D1463" s="139"/>
    </row>
    <row r="1464" spans="4:4" ht="14.25" customHeight="1" x14ac:dyDescent="0.3">
      <c r="D1464" s="139"/>
    </row>
    <row r="1465" spans="4:4" ht="14.25" customHeight="1" x14ac:dyDescent="0.3">
      <c r="D1465" s="139"/>
    </row>
    <row r="1466" spans="4:4" ht="14.25" customHeight="1" x14ac:dyDescent="0.3">
      <c r="D1466" s="139"/>
    </row>
    <row r="1467" spans="4:4" ht="14.25" customHeight="1" x14ac:dyDescent="0.3">
      <c r="D1467" s="139"/>
    </row>
    <row r="1468" spans="4:4" ht="14.25" customHeight="1" x14ac:dyDescent="0.3">
      <c r="D1468" s="139"/>
    </row>
    <row r="1469" spans="4:4" ht="14.25" customHeight="1" x14ac:dyDescent="0.3">
      <c r="D1469" s="139"/>
    </row>
    <row r="1470" spans="4:4" ht="14.25" customHeight="1" x14ac:dyDescent="0.3">
      <c r="D1470" s="139"/>
    </row>
    <row r="1471" spans="4:4" ht="14.25" customHeight="1" x14ac:dyDescent="0.3">
      <c r="D1471" s="139"/>
    </row>
    <row r="1472" spans="4:4" ht="14.25" customHeight="1" x14ac:dyDescent="0.3">
      <c r="D1472" s="139"/>
    </row>
    <row r="1473" spans="4:4" ht="14.25" customHeight="1" x14ac:dyDescent="0.3">
      <c r="D1473" s="139"/>
    </row>
    <row r="1474" spans="4:4" ht="14.25" customHeight="1" x14ac:dyDescent="0.3">
      <c r="D1474" s="139"/>
    </row>
    <row r="1475" spans="4:4" ht="14.25" customHeight="1" x14ac:dyDescent="0.3">
      <c r="D1475" s="139"/>
    </row>
    <row r="1476" spans="4:4" ht="14.25" customHeight="1" x14ac:dyDescent="0.3">
      <c r="D1476" s="139"/>
    </row>
    <row r="1477" spans="4:4" ht="14.25" customHeight="1" x14ac:dyDescent="0.3">
      <c r="D1477" s="139"/>
    </row>
    <row r="1478" spans="4:4" ht="14.25" customHeight="1" x14ac:dyDescent="0.3">
      <c r="D1478" s="139"/>
    </row>
    <row r="1479" spans="4:4" ht="14.25" customHeight="1" x14ac:dyDescent="0.3">
      <c r="D1479" s="139"/>
    </row>
    <row r="1480" spans="4:4" ht="14.25" customHeight="1" x14ac:dyDescent="0.3">
      <c r="D1480" s="139"/>
    </row>
    <row r="1481" spans="4:4" ht="14.25" customHeight="1" x14ac:dyDescent="0.3">
      <c r="D1481" s="139"/>
    </row>
    <row r="1482" spans="4:4" ht="14.25" customHeight="1" x14ac:dyDescent="0.3">
      <c r="D1482" s="139"/>
    </row>
    <row r="1483" spans="4:4" ht="14.25" customHeight="1" x14ac:dyDescent="0.3">
      <c r="D1483" s="139"/>
    </row>
    <row r="1484" spans="4:4" ht="14.25" customHeight="1" x14ac:dyDescent="0.3">
      <c r="D1484" s="139"/>
    </row>
    <row r="1485" spans="4:4" ht="14.25" customHeight="1" x14ac:dyDescent="0.3">
      <c r="D1485" s="139"/>
    </row>
    <row r="1486" spans="4:4" ht="14.25" customHeight="1" x14ac:dyDescent="0.3">
      <c r="D1486" s="139"/>
    </row>
    <row r="1487" spans="4:4" ht="14.25" customHeight="1" x14ac:dyDescent="0.3">
      <c r="D1487" s="139"/>
    </row>
    <row r="1488" spans="4:4" ht="14.25" customHeight="1" x14ac:dyDescent="0.3">
      <c r="D1488" s="139"/>
    </row>
    <row r="1489" spans="4:4" ht="14.25" customHeight="1" x14ac:dyDescent="0.3">
      <c r="D1489" s="139"/>
    </row>
    <row r="1490" spans="4:4" ht="14.25" customHeight="1" x14ac:dyDescent="0.3">
      <c r="D1490" s="139"/>
    </row>
    <row r="1491" spans="4:4" ht="14.25" customHeight="1" x14ac:dyDescent="0.3">
      <c r="D1491" s="139"/>
    </row>
    <row r="1492" spans="4:4" ht="14.25" customHeight="1" x14ac:dyDescent="0.3">
      <c r="D1492" s="139"/>
    </row>
    <row r="1493" spans="4:4" ht="14.25" customHeight="1" x14ac:dyDescent="0.3">
      <c r="D1493" s="139"/>
    </row>
    <row r="1494" spans="4:4" ht="14.25" customHeight="1" x14ac:dyDescent="0.3">
      <c r="D1494" s="139"/>
    </row>
    <row r="1495" spans="4:4" ht="14.25" customHeight="1" x14ac:dyDescent="0.3">
      <c r="D1495" s="139"/>
    </row>
    <row r="1496" spans="4:4" ht="14.25" customHeight="1" x14ac:dyDescent="0.3">
      <c r="D1496" s="139"/>
    </row>
    <row r="1497" spans="4:4" ht="14.25" customHeight="1" x14ac:dyDescent="0.3">
      <c r="D1497" s="139"/>
    </row>
    <row r="1498" spans="4:4" ht="14.25" customHeight="1" x14ac:dyDescent="0.3">
      <c r="D1498" s="139"/>
    </row>
    <row r="1499" spans="4:4" ht="14.25" customHeight="1" x14ac:dyDescent="0.3">
      <c r="D1499" s="139"/>
    </row>
    <row r="1500" spans="4:4" ht="14.25" customHeight="1" x14ac:dyDescent="0.3">
      <c r="D1500" s="139"/>
    </row>
    <row r="1501" spans="4:4" ht="14.25" customHeight="1" x14ac:dyDescent="0.3">
      <c r="D1501" s="139"/>
    </row>
    <row r="1502" spans="4:4" ht="14.25" customHeight="1" x14ac:dyDescent="0.3">
      <c r="D1502" s="139"/>
    </row>
    <row r="1503" spans="4:4" ht="14.25" customHeight="1" x14ac:dyDescent="0.3">
      <c r="D1503" s="139"/>
    </row>
    <row r="1504" spans="4:4" ht="14.25" customHeight="1" x14ac:dyDescent="0.3">
      <c r="D1504" s="139"/>
    </row>
    <row r="1505" spans="4:4" ht="14.25" customHeight="1" x14ac:dyDescent="0.3">
      <c r="D1505" s="139"/>
    </row>
    <row r="1506" spans="4:4" ht="14.25" customHeight="1" x14ac:dyDescent="0.3">
      <c r="D1506" s="139"/>
    </row>
    <row r="1507" spans="4:4" ht="14.25" customHeight="1" x14ac:dyDescent="0.3">
      <c r="D1507" s="139"/>
    </row>
    <row r="1508" spans="4:4" ht="14.25" customHeight="1" x14ac:dyDescent="0.3">
      <c r="D1508" s="139"/>
    </row>
    <row r="1509" spans="4:4" ht="14.25" customHeight="1" x14ac:dyDescent="0.3">
      <c r="D1509" s="139"/>
    </row>
    <row r="1510" spans="4:4" ht="14.25" customHeight="1" x14ac:dyDescent="0.3">
      <c r="D1510" s="139"/>
    </row>
    <row r="1511" spans="4:4" ht="14.25" customHeight="1" x14ac:dyDescent="0.3">
      <c r="D1511" s="139"/>
    </row>
    <row r="1512" spans="4:4" ht="14.25" customHeight="1" x14ac:dyDescent="0.3">
      <c r="D1512" s="139"/>
    </row>
    <row r="1513" spans="4:4" ht="14.25" customHeight="1" x14ac:dyDescent="0.3">
      <c r="D1513" s="139"/>
    </row>
    <row r="1514" spans="4:4" ht="14.25" customHeight="1" x14ac:dyDescent="0.3">
      <c r="D1514" s="139"/>
    </row>
    <row r="1515" spans="4:4" ht="14.25" customHeight="1" x14ac:dyDescent="0.3">
      <c r="D1515" s="139"/>
    </row>
    <row r="1516" spans="4:4" ht="14.25" customHeight="1" x14ac:dyDescent="0.3">
      <c r="D1516" s="139"/>
    </row>
    <row r="1517" spans="4:4" ht="14.25" customHeight="1" x14ac:dyDescent="0.3">
      <c r="D1517" s="139"/>
    </row>
    <row r="1518" spans="4:4" ht="14.25" customHeight="1" x14ac:dyDescent="0.3">
      <c r="D1518" s="139"/>
    </row>
    <row r="1519" spans="4:4" ht="14.25" customHeight="1" x14ac:dyDescent="0.3">
      <c r="D1519" s="139"/>
    </row>
    <row r="1520" spans="4:4" ht="14.25" customHeight="1" x14ac:dyDescent="0.3">
      <c r="D1520" s="139"/>
    </row>
    <row r="1521" spans="4:4" ht="14.25" customHeight="1" x14ac:dyDescent="0.3">
      <c r="D1521" s="139"/>
    </row>
  </sheetData>
  <autoFilter ref="A3:N1130" xr:uid="{00000000-0009-0000-0000-00000D000000}"/>
  <mergeCells count="20">
    <mergeCell ref="U33:U34"/>
    <mergeCell ref="W33:Y33"/>
    <mergeCell ref="Z33:AB33"/>
    <mergeCell ref="W34:Y34"/>
    <mergeCell ref="Z34:AB34"/>
    <mergeCell ref="U31:U32"/>
    <mergeCell ref="W31:Y31"/>
    <mergeCell ref="Z31:AB31"/>
    <mergeCell ref="W32:Y32"/>
    <mergeCell ref="Z32:AB32"/>
    <mergeCell ref="U29:U30"/>
    <mergeCell ref="W29:Y29"/>
    <mergeCell ref="Z29:AB29"/>
    <mergeCell ref="W30:Y30"/>
    <mergeCell ref="Z30:AB30"/>
    <mergeCell ref="R22:S22"/>
    <mergeCell ref="R23:S23"/>
    <mergeCell ref="R24:S24"/>
    <mergeCell ref="R25:S25"/>
    <mergeCell ref="W28:Y28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2</vt:i4>
      </vt:variant>
    </vt:vector>
  </HeadingPairs>
  <TitlesOfParts>
    <vt:vector size="16" baseType="lpstr">
      <vt:lpstr>DefiniçãoFornecedores</vt:lpstr>
      <vt:lpstr>Simulações</vt:lpstr>
      <vt:lpstr>Braços de IP</vt:lpstr>
      <vt:lpstr>Planilha1</vt:lpstr>
      <vt:lpstr>FaixaDistPostes</vt:lpstr>
      <vt:lpstr>CPE</vt:lpstr>
      <vt:lpstr>Banco de dados</vt:lpstr>
      <vt:lpstr>ABNT5101</vt:lpstr>
      <vt:lpstr>Planilha2</vt:lpstr>
      <vt:lpstr>AnáliseFornecedores</vt:lpstr>
      <vt:lpstr>Banco_Tipologias</vt:lpstr>
      <vt:lpstr>Recorrência</vt:lpstr>
      <vt:lpstr>Base</vt:lpstr>
      <vt:lpstr>Tabela dinâmica</vt:lpstr>
      <vt:lpstr>Banco_Tipologias</vt:lpstr>
      <vt:lpstr>colunaclasses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Oliveira</dc:creator>
  <dc:description/>
  <cp:lastModifiedBy>Penélope Fernandes Volpi</cp:lastModifiedBy>
  <cp:revision>1</cp:revision>
  <dcterms:created xsi:type="dcterms:W3CDTF">2019-04-22T14:35:05Z</dcterms:created>
  <dcterms:modified xsi:type="dcterms:W3CDTF">2026-07-07T17:51:26Z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1cb624c0-0528-4c6d-9010-d36b67b599ea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2024-06-18T11:16:55Z</vt:lpwstr>
  </property>
  <property fmtid="{D5CDD505-2E9C-101B-9397-08002B2CF9AE}" pid="8" name="MSIP_Label_defa4170-0d19-0005-0004-bc88714345d2_SiteId">
    <vt:lpwstr>6429619c-bf32-4aa9-b9d2-6b67f21c8944</vt:lpwstr>
  </property>
</Properties>
</file>